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drawings/drawing5.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8.xml" ContentType="application/vnd.openxmlformats-officedocument.drawing+xml"/>
  <Override PartName="/xl/charts/chart15.xml" ContentType="application/vnd.openxmlformats-officedocument.drawingml.chart+xml"/>
  <Override PartName="/xl/comments5.xml" ContentType="application/vnd.openxmlformats-officedocument.spreadsheetml.comments+xml"/>
  <Override PartName="/xl/comments6.xml" ContentType="application/vnd.openxmlformats-officedocument.spreadsheetml.comments+xml"/>
  <Override PartName="/xl/drawings/drawing9.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0.xml" ContentType="application/vnd.openxmlformats-officedocument.drawing+xml"/>
  <Override PartName="/xl/comments7.xml" ContentType="application/vnd.openxmlformats-officedocument.spreadsheetml.comments+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11.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theme/themeOverride1.xml" ContentType="application/vnd.openxmlformats-officedocument.themeOverride+xml"/>
  <Override PartName="/xl/charts/chart43.xml" ContentType="application/vnd.openxmlformats-officedocument.drawingml.chart+xml"/>
  <Override PartName="/xl/charts/chart44.xml" ContentType="application/vnd.openxmlformats-officedocument.drawingml.chart+xml"/>
  <Override PartName="/xl/theme/themeOverride2.xml" ContentType="application/vnd.openxmlformats-officedocument.themeOverride+xml"/>
  <Override PartName="/xl/drawings/drawing12.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mc:AlternateContent xmlns:mc="http://schemas.openxmlformats.org/markup-compatibility/2006">
    <mc:Choice Requires="x15">
      <x15ac:absPath xmlns:x15ac="http://schemas.microsoft.com/office/spreadsheetml/2010/11/ac" url="D:\Indicators 2020 Update\"/>
    </mc:Choice>
  </mc:AlternateContent>
  <xr:revisionPtr revIDLastSave="0" documentId="13_ncr:1_{EF5FA443-B303-4217-BB60-048DE71E5FB6}" xr6:coauthVersionLast="45" xr6:coauthVersionMax="45" xr10:uidLastSave="{00000000-0000-0000-0000-000000000000}"/>
  <bookViews>
    <workbookView xWindow="765" yWindow="255" windowWidth="20670" windowHeight="14055" tabRatio="906" firstSheet="5" activeTab="6" xr2:uid="{00000000-000D-0000-FFFF-FFFF00000000}"/>
  </bookViews>
  <sheets>
    <sheet name="SRB_ChangeLog" sheetId="108" state="hidden" r:id="rId1"/>
    <sheet name="Directory " sheetId="51" r:id="rId2"/>
    <sheet name="Data_development_revised" sheetId="87" r:id="rId3"/>
    <sheet name="Energy_weights (nat'l, regional" sheetId="101" r:id="rId4"/>
    <sheet name="General_inputs" sheetId="35" r:id="rId5"/>
    <sheet name="Residential_Total_LMDI_UtilAdj" sheetId="99" r:id="rId6"/>
    <sheet name="National" sheetId="47" r:id="rId7"/>
    <sheet name="Northeast" sheetId="76" r:id="rId8"/>
    <sheet name="Midwest" sheetId="83" r:id="rId9"/>
    <sheet name="South" sheetId="84" r:id="rId10"/>
    <sheet name="West" sheetId="85" r:id="rId11"/>
    <sheet name="Report_Tables" sheetId="92" r:id="rId12"/>
    <sheet name="Report_graphs" sheetId="93" r:id="rId13"/>
    <sheet name="SEDS_CensusRgn" sheetId="111" r:id="rId14"/>
    <sheet name="Wgted_Floorspace" sheetId="81" r:id="rId15"/>
    <sheet name="Final Floorspace Estimates" sheetId="79" r:id="rId16"/>
    <sheet name="AER10_table2.1b" sheetId="82" state="hidden" r:id="rId17"/>
    <sheet name="AER10_Table2.1a" sheetId="94" state="hidden" r:id="rId18"/>
    <sheet name="AER11_table2.1b_update" sheetId="97" r:id="rId19"/>
    <sheet name="AnnualData_MERT2.2_14" sheetId="110" state="hidden" r:id="rId20"/>
    <sheet name="Annual Data_MERT2.2_July-2014" sheetId="102" state="hidden" r:id="rId21"/>
    <sheet name="AnnualData_MER2.2_2015" sheetId="112" r:id="rId22"/>
    <sheet name="Mon Data_MER2.2_12_2013" sheetId="103" state="hidden" r:id="rId23"/>
    <sheet name="mer_dataT02.02_Sept13" sheetId="100" state="hidden" r:id="rId24"/>
    <sheet name="RECS_data" sheetId="31" state="hidden" r:id="rId25"/>
    <sheet name="AnnualData_MER2.2_Mar2017" sheetId="113" r:id="rId26"/>
    <sheet name="AnnualData_MER_2.2_Dec2019" sheetId="114" r:id="rId27"/>
    <sheet name="RECS_intensity_data" sheetId="105" r:id="rId28"/>
    <sheet name="National_Calibration" sheetId="104" r:id="rId29"/>
    <sheet name="Conversion_Factors" sheetId="34" r:id="rId30"/>
    <sheet name="Regional_intensity (aggregate)" sheetId="91" r:id="rId31"/>
    <sheet name="Weather_Factors" sheetId="38" r:id="rId32"/>
    <sheet name="CDD_by_Division10" sheetId="75" state="hidden" r:id="rId33"/>
    <sheet name="HDD_by_Division10" sheetId="74" state="hidden" r:id="rId34"/>
    <sheet name="CDD_by_Division11_update" sheetId="95" state="hidden" r:id="rId35"/>
    <sheet name="CDD_by_Division18" sheetId="109" r:id="rId36"/>
    <sheet name="HDD_by_Division11_update" sheetId="96" state="hidden" r:id="rId37"/>
    <sheet name="HDD_by_Division18" sheetId="106" r:id="rId38"/>
    <sheet name="Extrapolate_Energy2010-not used" sheetId="88" state="hidden" r:id="rId39"/>
    <sheet name="Charts (www)" sheetId="59" r:id="rId40"/>
    <sheet name="Special_charts" sheetId="89" r:id="rId41"/>
  </sheets>
  <externalReferences>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s>
  <definedNames>
    <definedName name="\j" localSheetId="17">#REF!</definedName>
    <definedName name="\j" localSheetId="2">#REF!</definedName>
    <definedName name="\j" localSheetId="15">#REF!</definedName>
    <definedName name="\j" localSheetId="23">#REF!</definedName>
    <definedName name="\j" localSheetId="8">#REF!</definedName>
    <definedName name="\j" localSheetId="28">#REF!</definedName>
    <definedName name="\j" localSheetId="27">#REF!</definedName>
    <definedName name="\j" localSheetId="5">#REF!</definedName>
    <definedName name="\j" localSheetId="9">#REF!</definedName>
    <definedName name="\j" localSheetId="10">#REF!</definedName>
    <definedName name="\j" localSheetId="14">#REF!</definedName>
    <definedName name="\j">#REF!</definedName>
    <definedName name="_1982" localSheetId="17">[1]RECS_2!#REF!</definedName>
    <definedName name="_1982" localSheetId="34">[1]RECS_2!#REF!</definedName>
    <definedName name="_1982" localSheetId="2">[2]RECS_2!#REF!</definedName>
    <definedName name="_1982" localSheetId="36">[1]RECS_2!#REF!</definedName>
    <definedName name="_1982" localSheetId="23">[1]RECS_2!#REF!</definedName>
    <definedName name="_1982" localSheetId="8">[2]RECS_2!#REF!</definedName>
    <definedName name="_1982" localSheetId="28">[1]RECS_2!#REF!</definedName>
    <definedName name="_1982" localSheetId="27">[2]RECS_2!#REF!</definedName>
    <definedName name="_1982" localSheetId="5">[1]RECS_2!#REF!</definedName>
    <definedName name="_1982" localSheetId="9">[2]RECS_2!#REF!</definedName>
    <definedName name="_1982" localSheetId="10">[2]RECS_2!#REF!</definedName>
    <definedName name="_1982" localSheetId="14">[2]RECS_2!#REF!</definedName>
    <definedName name="_1982">[1]RECS_2!#REF!</definedName>
    <definedName name="AllData" localSheetId="17">#REF!</definedName>
    <definedName name="AllData" localSheetId="2">#REF!</definedName>
    <definedName name="AllData" localSheetId="8">#REF!</definedName>
    <definedName name="AllData" localSheetId="28">#REF!</definedName>
    <definedName name="AllData" localSheetId="5">#REF!</definedName>
    <definedName name="AllData" localSheetId="9">#REF!</definedName>
    <definedName name="AllData" localSheetId="10">#REF!</definedName>
    <definedName name="AllData" localSheetId="14">#REF!</definedName>
    <definedName name="AllData">#REF!</definedName>
    <definedName name="base_label" localSheetId="23">[3]General_inputs!$N$6</definedName>
    <definedName name="base_label">General_inputs!$N$6</definedName>
    <definedName name="base_label_paren" localSheetId="23">[3]General_inputs!$O$6</definedName>
    <definedName name="base_label_paren">General_inputs!$O$6</definedName>
    <definedName name="base_label2">General_inputs!$N$7</definedName>
    <definedName name="base_row" localSheetId="17">[4]General_inputs!$M$6</definedName>
    <definedName name="base_row" localSheetId="34">[5]General_inputs!$M$6</definedName>
    <definedName name="base_row" localSheetId="36">[5]General_inputs!$M$6</definedName>
    <definedName name="Base_row" localSheetId="23">[3]All_Sectors!$K$73</definedName>
    <definedName name="base_row" localSheetId="27">[6]General_inputs!$M$6</definedName>
    <definedName name="base_row" localSheetId="5">[7]General_inputs!$M$6</definedName>
    <definedName name="base_row" localSheetId="14">[6]General_inputs!$M$6</definedName>
    <definedName name="base_row">General_inputs!$M$6</definedName>
    <definedName name="base_row2" localSheetId="23">[3]All_Sectors!$K$74</definedName>
    <definedName name="base_row2">General_inputs!$M$7</definedName>
    <definedName name="Base_year" localSheetId="17">[4]General_inputs!$F$6</definedName>
    <definedName name="Base_year" localSheetId="34">[5]General_inputs!$F$6</definedName>
    <definedName name="Base_year" localSheetId="36">[5]General_inputs!$F$6</definedName>
    <definedName name="Base_year" localSheetId="23">[3]General_inputs!$F$6</definedName>
    <definedName name="Base_year" localSheetId="27">[6]General_inputs!$F$6</definedName>
    <definedName name="Base_year" localSheetId="5">[7]General_inputs!$F$6</definedName>
    <definedName name="Base_year" localSheetId="14">[6]General_inputs!$F$6</definedName>
    <definedName name="Base_year">General_inputs!$F$6</definedName>
    <definedName name="base_year_paren">General_inputs!$O$6</definedName>
    <definedName name="Base_year2" localSheetId="17">[4]General_inputs!$F$7</definedName>
    <definedName name="Base_year2" localSheetId="34">[5]General_inputs!$F$7</definedName>
    <definedName name="Base_year2" localSheetId="36">[5]General_inputs!$F$7</definedName>
    <definedName name="Base_year2" localSheetId="23">[3]General_inputs!$F$7</definedName>
    <definedName name="Base_year2" localSheetId="27">[6]General_inputs!$F$7</definedName>
    <definedName name="Base_year2" localSheetId="5">[7]General_inputs!$F$7</definedName>
    <definedName name="Base_year2" localSheetId="14">[6]General_inputs!$F$7</definedName>
    <definedName name="Base_year2">General_inputs!$F$7</definedName>
    <definedName name="Begin_year_chart1" localSheetId="23">[3]General_inputs!$F$20</definedName>
    <definedName name="Begin_year_chart1">General_inputs!$F$20</definedName>
    <definedName name="Chg_2013to2014">[8]National_Calibration!$E$57</definedName>
    <definedName name="chg2013to2014">National_Calibration!$F$54</definedName>
    <definedName name="EintenAdj">[3]General_inputs!$F$25</definedName>
    <definedName name="End_year_chart1" localSheetId="23">[3]General_inputs!$F$21</definedName>
    <definedName name="End_year_chart1">General_inputs!$F$21</definedName>
    <definedName name="Fuel_type" localSheetId="17">[9]General_inputs!$F$16</definedName>
    <definedName name="Fuel_type" localSheetId="34">[9]General_inputs!$F$16</definedName>
    <definedName name="Fuel_type" localSheetId="36">[9]General_inputs!$F$16</definedName>
    <definedName name="Fuel_type" localSheetId="5">[9]General_inputs!$F$16</definedName>
    <definedName name="Fuel_type">General_inputs!$F$16</definedName>
    <definedName name="HTML_CodePage" hidden="1">1252</definedName>
    <definedName name="HTML_Control" localSheetId="17" hidden="1">{"'Sheet1'!$A$1:$K$41"}</definedName>
    <definedName name="HTML_Control" localSheetId="34" hidden="1">{"'Sheet1'!$A$1:$K$41"}</definedName>
    <definedName name="HTML_Control" localSheetId="36" hidden="1">{"'Sheet1'!$A$1:$K$41"}</definedName>
    <definedName name="HTML_Control" localSheetId="23" hidden="1">{"'Sheet1'!$A$1:$K$41"}</definedName>
    <definedName name="HTML_Control" localSheetId="27" hidden="1">{"'Sheet1'!$A$1:$K$41"}</definedName>
    <definedName name="HTML_Control" localSheetId="5" hidden="1">{"'Sheet1'!$A$1:$K$41"}</definedName>
    <definedName name="HTML_Control" localSheetId="14" hidden="1">{"'Sheet1'!$A$1:$K$41"}</definedName>
    <definedName name="HTML_Control" hidden="1">{"'Sheet1'!$A$1:$K$41"}</definedName>
    <definedName name="HTML_Control_1" hidden="1">{"'Sheet1'!$A$1:$K$41"}</definedName>
    <definedName name="HTML_Control_2" hidden="1">{"'Sheet1'!$A$1:$K$41"}</definedName>
    <definedName name="HTML_Description" hidden="1">""</definedName>
    <definedName name="HTML_Email" hidden="1">""</definedName>
    <definedName name="HTML_Header" hidden="1">""</definedName>
    <definedName name="HTML_LastUpdate" hidden="1">"7/26/00"</definedName>
    <definedName name="HTML_LineAfter" hidden="1">FALSE</definedName>
    <definedName name="HTML_LineBefore" hidden="1">FALSE</definedName>
    <definedName name="HTML_Name" hidden="1">"Stephanie Battles"</definedName>
    <definedName name="HTML_OBDlg2" hidden="1">TRUE</definedName>
    <definedName name="HTML_OBDlg4" hidden="1">TRUE</definedName>
    <definedName name="HTML_OS" hidden="1">0</definedName>
    <definedName name="HTML_PathFile" hidden="1">"C:\WEBSHARE\WWWROOT\efficiency\spreadsheets\MyHTML.htm"</definedName>
    <definedName name="HTML_Title" hidden="1">"Total Square Feet in U.S. Housing Units"</definedName>
    <definedName name="inc2013to02014">National_Calibration!$E$57</definedName>
    <definedName name="inc2013to2014">National_Calibration!$E$57</definedName>
    <definedName name="index_label" localSheetId="17">[4]General_inputs!$U$6</definedName>
    <definedName name="index_label" localSheetId="34">[5]General_inputs!$U$6</definedName>
    <definedName name="index_label" localSheetId="1">General_inputs!$L$6</definedName>
    <definedName name="index_label" localSheetId="36">[5]General_inputs!$U$6</definedName>
    <definedName name="index_label" localSheetId="27">[6]General_inputs!$U$6</definedName>
    <definedName name="index_label" localSheetId="5">[7]General_inputs!$U$6</definedName>
    <definedName name="index_label" localSheetId="14">[6]General_inputs!$U$6</definedName>
    <definedName name="index_label">General_inputs!$U$6</definedName>
    <definedName name="index_label2">[10]General_inputs!$L$7</definedName>
    <definedName name="Inten1">[3]All_Sectors!$AH$10:$AN$71</definedName>
    <definedName name="Print_Area_MI" localSheetId="2">[11]Price!#REF!</definedName>
    <definedName name="Print_Area_MI" localSheetId="15">[11]Price!#REF!</definedName>
    <definedName name="Print_Area_MI" localSheetId="8">[11]Price!#REF!</definedName>
    <definedName name="Print_Area_MI" localSheetId="28">[11]Price!#REF!</definedName>
    <definedName name="Print_Area_MI" localSheetId="7">[11]Price!#REF!</definedName>
    <definedName name="Print_Area_MI" localSheetId="27">[11]Price!#REF!</definedName>
    <definedName name="Print_Area_MI" localSheetId="5">[11]Price!#REF!</definedName>
    <definedName name="Print_Area_MI" localSheetId="9">[11]Price!#REF!</definedName>
    <definedName name="Print_Area_MI" localSheetId="10">[11]Price!#REF!</definedName>
    <definedName name="Print_Area_MI" localSheetId="14">[11]Price!#REF!</definedName>
    <definedName name="Print_Area_MI">[11]Price!#REF!</definedName>
    <definedName name="QtrData" localSheetId="2">'[12]Authnot Prelim'!#REF!</definedName>
    <definedName name="QtrData" localSheetId="8">'[12]Authnot Prelim'!#REF!</definedName>
    <definedName name="QtrData" localSheetId="28">'[12]Authnot Prelim'!#REF!</definedName>
    <definedName name="QtrData" localSheetId="27">'[12]Authnot Prelim'!#REF!</definedName>
    <definedName name="QtrData" localSheetId="5">'[12]Authnot Prelim'!#REF!</definedName>
    <definedName name="QtrData" localSheetId="9">'[12]Authnot Prelim'!#REF!</definedName>
    <definedName name="QtrData" localSheetId="10">'[12]Authnot Prelim'!#REF!</definedName>
    <definedName name="QtrData">'[12]Authnot Prelim'!#REF!</definedName>
    <definedName name="Utility_Adj">General_inputs!$X$24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7" i="38" l="1"/>
  <c r="K28" i="38"/>
  <c r="K29" i="38"/>
  <c r="K30" i="38"/>
  <c r="K31" i="38"/>
  <c r="K32" i="38"/>
  <c r="K33" i="38"/>
  <c r="K34" i="38"/>
  <c r="K35" i="38"/>
  <c r="K36" i="38"/>
  <c r="K37" i="38"/>
  <c r="K38" i="38"/>
  <c r="K39" i="38"/>
  <c r="K40" i="38"/>
  <c r="K41" i="38"/>
  <c r="K42" i="38"/>
  <c r="K43" i="38"/>
  <c r="K44" i="38"/>
  <c r="K45" i="38"/>
  <c r="K46" i="38"/>
  <c r="K47" i="38"/>
  <c r="K48" i="38"/>
  <c r="K49" i="38"/>
  <c r="K50" i="38"/>
  <c r="K51" i="38"/>
  <c r="K52" i="38"/>
  <c r="K53" i="38"/>
  <c r="K54" i="38"/>
  <c r="K55" i="38"/>
  <c r="K56" i="38"/>
  <c r="K57" i="38"/>
  <c r="K58" i="38"/>
  <c r="K59" i="38"/>
  <c r="K60" i="38"/>
  <c r="K61" i="38"/>
  <c r="K62" i="38"/>
  <c r="K63" i="38"/>
  <c r="K64" i="38"/>
  <c r="K65" i="38"/>
  <c r="K66" i="38"/>
  <c r="K67" i="38"/>
  <c r="K68" i="38"/>
  <c r="K69" i="38"/>
  <c r="K70" i="38"/>
  <c r="K71" i="38"/>
  <c r="K72" i="38"/>
  <c r="K73" i="38"/>
  <c r="K74" i="38"/>
  <c r="K75" i="38"/>
  <c r="K76" i="38"/>
  <c r="K77" i="38"/>
  <c r="O17" i="101" l="1"/>
  <c r="M17" i="101"/>
  <c r="J17" i="101"/>
  <c r="H17" i="101"/>
  <c r="O7" i="101"/>
  <c r="M7" i="101"/>
  <c r="J7" i="101"/>
  <c r="H7" i="101"/>
  <c r="O13" i="101" l="1"/>
  <c r="O12" i="101"/>
  <c r="O11" i="101"/>
  <c r="O10" i="101"/>
  <c r="N333" i="47" l="1"/>
  <c r="AY333" i="47"/>
  <c r="H54" i="93"/>
  <c r="H22" i="93"/>
  <c r="H7" i="93"/>
  <c r="Q19" i="92" l="1"/>
  <c r="Q18" i="92"/>
  <c r="H17" i="92"/>
  <c r="H13" i="92"/>
  <c r="H11" i="92"/>
  <c r="H10" i="92"/>
  <c r="H9" i="92"/>
  <c r="M62" i="111" l="1"/>
  <c r="L62" i="111"/>
  <c r="K62" i="111"/>
  <c r="J62" i="111"/>
  <c r="M61" i="111"/>
  <c r="L61" i="111"/>
  <c r="K61" i="111"/>
  <c r="J61" i="111"/>
  <c r="M60" i="111"/>
  <c r="L60" i="111"/>
  <c r="K60" i="111"/>
  <c r="J60" i="111"/>
  <c r="M59" i="111"/>
  <c r="L59" i="111"/>
  <c r="K59" i="111"/>
  <c r="J59" i="111"/>
  <c r="M58" i="111"/>
  <c r="L58" i="111"/>
  <c r="K58" i="111"/>
  <c r="J58" i="111"/>
  <c r="M57" i="111"/>
  <c r="L57" i="111"/>
  <c r="K57" i="111"/>
  <c r="J57" i="111"/>
  <c r="M56" i="111"/>
  <c r="L56" i="111"/>
  <c r="K56" i="111"/>
  <c r="J56" i="111"/>
  <c r="M55" i="111"/>
  <c r="L55" i="111"/>
  <c r="K55" i="111"/>
  <c r="J55" i="111"/>
  <c r="M54" i="111"/>
  <c r="L54" i="111"/>
  <c r="K54" i="111"/>
  <c r="J54" i="111"/>
  <c r="M53" i="111"/>
  <c r="L53" i="111"/>
  <c r="K53" i="111"/>
  <c r="J53" i="111"/>
  <c r="M52" i="111"/>
  <c r="L52" i="111"/>
  <c r="K52" i="111"/>
  <c r="J52" i="111"/>
  <c r="M51" i="111"/>
  <c r="L51" i="111"/>
  <c r="K51" i="111"/>
  <c r="J51" i="111"/>
  <c r="M50" i="111"/>
  <c r="L50" i="111"/>
  <c r="K50" i="111"/>
  <c r="J50" i="111"/>
  <c r="M49" i="111"/>
  <c r="L49" i="111"/>
  <c r="K49" i="111"/>
  <c r="J49" i="111"/>
  <c r="M48" i="111"/>
  <c r="L48" i="111"/>
  <c r="K48" i="111"/>
  <c r="J48" i="111"/>
  <c r="M47" i="111"/>
  <c r="L47" i="111"/>
  <c r="K47" i="111"/>
  <c r="J47" i="111"/>
  <c r="M46" i="111"/>
  <c r="L46" i="111"/>
  <c r="K46" i="111"/>
  <c r="J46" i="111"/>
  <c r="M45" i="111"/>
  <c r="L45" i="111"/>
  <c r="K45" i="111"/>
  <c r="J45" i="111"/>
  <c r="M44" i="111"/>
  <c r="L44" i="111"/>
  <c r="K44" i="111"/>
  <c r="J44" i="111"/>
  <c r="M43" i="111"/>
  <c r="L43" i="111"/>
  <c r="K43" i="111"/>
  <c r="J43" i="111"/>
  <c r="M42" i="111"/>
  <c r="L42" i="111"/>
  <c r="K42" i="111"/>
  <c r="J42" i="111"/>
  <c r="M41" i="111"/>
  <c r="L41" i="111"/>
  <c r="K41" i="111"/>
  <c r="J41" i="111"/>
  <c r="M40" i="111"/>
  <c r="L40" i="111"/>
  <c r="K40" i="111"/>
  <c r="J40" i="111"/>
  <c r="M39" i="111"/>
  <c r="L39" i="111"/>
  <c r="K39" i="111"/>
  <c r="J39" i="111"/>
  <c r="M38" i="111"/>
  <c r="L38" i="111"/>
  <c r="K38" i="111"/>
  <c r="J38" i="111"/>
  <c r="M37" i="111"/>
  <c r="L37" i="111"/>
  <c r="K37" i="111"/>
  <c r="J37" i="111"/>
  <c r="M36" i="111"/>
  <c r="L36" i="111"/>
  <c r="K36" i="111"/>
  <c r="J36" i="111"/>
  <c r="M35" i="111"/>
  <c r="L35" i="111"/>
  <c r="K35" i="111"/>
  <c r="J35" i="111"/>
  <c r="M34" i="111"/>
  <c r="L34" i="111"/>
  <c r="K34" i="111"/>
  <c r="J34" i="111"/>
  <c r="M33" i="111"/>
  <c r="L33" i="111"/>
  <c r="K33" i="111"/>
  <c r="J33" i="111"/>
  <c r="M32" i="111"/>
  <c r="L32" i="111"/>
  <c r="K32" i="111"/>
  <c r="J32" i="111"/>
  <c r="M31" i="111"/>
  <c r="L31" i="111"/>
  <c r="K31" i="111"/>
  <c r="J31" i="111"/>
  <c r="M30" i="111"/>
  <c r="L30" i="111"/>
  <c r="K30" i="111"/>
  <c r="J30" i="111"/>
  <c r="M29" i="111"/>
  <c r="L29" i="111"/>
  <c r="K29" i="111"/>
  <c r="J29" i="111"/>
  <c r="M28" i="111"/>
  <c r="L28" i="111"/>
  <c r="K28" i="111"/>
  <c r="J28" i="111"/>
  <c r="M27" i="111"/>
  <c r="L27" i="111"/>
  <c r="K27" i="111"/>
  <c r="J27" i="111"/>
  <c r="M26" i="111"/>
  <c r="L26" i="111"/>
  <c r="K26" i="111"/>
  <c r="J26" i="111"/>
  <c r="M25" i="111"/>
  <c r="L25" i="111"/>
  <c r="K25" i="111"/>
  <c r="J25" i="111"/>
  <c r="M24" i="111"/>
  <c r="L24" i="111"/>
  <c r="K24" i="111"/>
  <c r="J24" i="111"/>
  <c r="M23" i="111"/>
  <c r="L23" i="111"/>
  <c r="K23" i="111"/>
  <c r="J23" i="111"/>
  <c r="M22" i="111"/>
  <c r="L22" i="111"/>
  <c r="K22" i="111"/>
  <c r="J22" i="111"/>
  <c r="M21" i="111"/>
  <c r="L21" i="111"/>
  <c r="K21" i="111"/>
  <c r="J21" i="111"/>
  <c r="M20" i="111"/>
  <c r="L20" i="111"/>
  <c r="K20" i="111"/>
  <c r="J20" i="111"/>
  <c r="M19" i="111"/>
  <c r="L19" i="111"/>
  <c r="K19" i="111"/>
  <c r="J19" i="111"/>
  <c r="M18" i="111"/>
  <c r="L18" i="111"/>
  <c r="K18" i="111"/>
  <c r="J18" i="111"/>
  <c r="M17" i="111"/>
  <c r="L17" i="111"/>
  <c r="K17" i="111"/>
  <c r="J17" i="111"/>
  <c r="M16" i="111"/>
  <c r="L16" i="111"/>
  <c r="K16" i="111"/>
  <c r="J16" i="111"/>
  <c r="M15" i="111"/>
  <c r="L15" i="111"/>
  <c r="K15" i="111"/>
  <c r="J15" i="111"/>
  <c r="M14" i="111"/>
  <c r="L14" i="111"/>
  <c r="K14" i="111"/>
  <c r="J14" i="111"/>
  <c r="M13" i="111"/>
  <c r="L13" i="111"/>
  <c r="K13" i="111"/>
  <c r="J13" i="111"/>
  <c r="M12" i="111"/>
  <c r="L12" i="111"/>
  <c r="K12" i="111"/>
  <c r="J12" i="111"/>
  <c r="M11" i="111"/>
  <c r="L11" i="111"/>
  <c r="K11" i="111"/>
  <c r="J11" i="111"/>
  <c r="M10" i="111"/>
  <c r="L10" i="111"/>
  <c r="K10" i="111"/>
  <c r="J10" i="111"/>
  <c r="M9" i="111"/>
  <c r="L9" i="111"/>
  <c r="K9" i="111"/>
  <c r="J9" i="111"/>
  <c r="M8" i="111"/>
  <c r="L8" i="111"/>
  <c r="K8" i="111"/>
  <c r="J8" i="111"/>
  <c r="M7" i="111"/>
  <c r="L7" i="111"/>
  <c r="K7" i="111"/>
  <c r="J7" i="111"/>
  <c r="M6" i="111"/>
  <c r="L6" i="111"/>
  <c r="K6" i="111"/>
  <c r="J6" i="111"/>
  <c r="M5" i="111"/>
  <c r="L5" i="111"/>
  <c r="K5" i="111"/>
  <c r="J5" i="111"/>
  <c r="F62" i="111"/>
  <c r="E62" i="111"/>
  <c r="D62" i="111"/>
  <c r="C62" i="111"/>
  <c r="F61" i="111"/>
  <c r="E61" i="111"/>
  <c r="D61" i="111"/>
  <c r="C61" i="111"/>
  <c r="F60" i="111"/>
  <c r="E60" i="111"/>
  <c r="D60" i="111"/>
  <c r="C60" i="111"/>
  <c r="F59" i="111"/>
  <c r="E59" i="111"/>
  <c r="D59" i="111"/>
  <c r="C59" i="111"/>
  <c r="F58" i="111"/>
  <c r="E58" i="111"/>
  <c r="D58" i="111"/>
  <c r="C58" i="111"/>
  <c r="F57" i="111"/>
  <c r="E57" i="111"/>
  <c r="D57" i="111"/>
  <c r="C57" i="111"/>
  <c r="F56" i="111"/>
  <c r="E56" i="111"/>
  <c r="D56" i="111"/>
  <c r="C56" i="111"/>
  <c r="F55" i="111"/>
  <c r="E55" i="111"/>
  <c r="D55" i="111"/>
  <c r="C55" i="111"/>
  <c r="F54" i="111"/>
  <c r="E54" i="111"/>
  <c r="D54" i="111"/>
  <c r="C54" i="111"/>
  <c r="F53" i="111"/>
  <c r="E53" i="111"/>
  <c r="D53" i="111"/>
  <c r="C53" i="111"/>
  <c r="F52" i="111"/>
  <c r="E52" i="111"/>
  <c r="D52" i="111"/>
  <c r="C52" i="111"/>
  <c r="F51" i="111"/>
  <c r="E51" i="111"/>
  <c r="D51" i="111"/>
  <c r="C51" i="111"/>
  <c r="F50" i="111"/>
  <c r="E50" i="111"/>
  <c r="D50" i="111"/>
  <c r="C50" i="111"/>
  <c r="F49" i="111"/>
  <c r="E49" i="111"/>
  <c r="D49" i="111"/>
  <c r="C49" i="111"/>
  <c r="F48" i="111"/>
  <c r="E48" i="111"/>
  <c r="D48" i="111"/>
  <c r="C48" i="111"/>
  <c r="F47" i="111"/>
  <c r="E47" i="111"/>
  <c r="D47" i="111"/>
  <c r="C47" i="111"/>
  <c r="F46" i="111"/>
  <c r="E46" i="111"/>
  <c r="D46" i="111"/>
  <c r="C46" i="111"/>
  <c r="F45" i="111"/>
  <c r="E45" i="111"/>
  <c r="D45" i="111"/>
  <c r="C45" i="111"/>
  <c r="F44" i="111"/>
  <c r="E44" i="111"/>
  <c r="D44" i="111"/>
  <c r="C44" i="111"/>
  <c r="F43" i="111"/>
  <c r="E43" i="111"/>
  <c r="D43" i="111"/>
  <c r="C43" i="111"/>
  <c r="F42" i="111"/>
  <c r="E42" i="111"/>
  <c r="D42" i="111"/>
  <c r="C42" i="111"/>
  <c r="F41" i="111"/>
  <c r="E41" i="111"/>
  <c r="D41" i="111"/>
  <c r="C41" i="111"/>
  <c r="F40" i="111"/>
  <c r="E40" i="111"/>
  <c r="D40" i="111"/>
  <c r="C40" i="111"/>
  <c r="F39" i="111"/>
  <c r="E39" i="111"/>
  <c r="D39" i="111"/>
  <c r="C39" i="111"/>
  <c r="F38" i="111"/>
  <c r="E38" i="111"/>
  <c r="D38" i="111"/>
  <c r="C38" i="111"/>
  <c r="F37" i="111"/>
  <c r="E37" i="111"/>
  <c r="D37" i="111"/>
  <c r="C37" i="111"/>
  <c r="F36" i="111"/>
  <c r="E36" i="111"/>
  <c r="D36" i="111"/>
  <c r="C36" i="111"/>
  <c r="F35" i="111"/>
  <c r="E35" i="111"/>
  <c r="D35" i="111"/>
  <c r="C35" i="111"/>
  <c r="F34" i="111"/>
  <c r="E34" i="111"/>
  <c r="D34" i="111"/>
  <c r="C34" i="111"/>
  <c r="F33" i="111"/>
  <c r="E33" i="111"/>
  <c r="D33" i="111"/>
  <c r="C33" i="111"/>
  <c r="F32" i="111"/>
  <c r="E32" i="111"/>
  <c r="D32" i="111"/>
  <c r="C32" i="111"/>
  <c r="F31" i="111"/>
  <c r="E31" i="111"/>
  <c r="D31" i="111"/>
  <c r="C31" i="111"/>
  <c r="F30" i="111"/>
  <c r="E30" i="111"/>
  <c r="D30" i="111"/>
  <c r="C30" i="111"/>
  <c r="F29" i="111"/>
  <c r="E29" i="111"/>
  <c r="D29" i="111"/>
  <c r="C29" i="111"/>
  <c r="F28" i="111"/>
  <c r="E28" i="111"/>
  <c r="D28" i="111"/>
  <c r="C28" i="111"/>
  <c r="F27" i="111"/>
  <c r="E27" i="111"/>
  <c r="D27" i="111"/>
  <c r="C27" i="111"/>
  <c r="F26" i="111"/>
  <c r="E26" i="111"/>
  <c r="D26" i="111"/>
  <c r="C26" i="111"/>
  <c r="F25" i="111"/>
  <c r="E25" i="111"/>
  <c r="D25" i="111"/>
  <c r="C25" i="111"/>
  <c r="F24" i="111"/>
  <c r="E24" i="111"/>
  <c r="D24" i="111"/>
  <c r="C24" i="111"/>
  <c r="F23" i="111"/>
  <c r="E23" i="111"/>
  <c r="D23" i="111"/>
  <c r="C23" i="111"/>
  <c r="F22" i="111"/>
  <c r="E22" i="111"/>
  <c r="D22" i="111"/>
  <c r="C22" i="111"/>
  <c r="F21" i="111"/>
  <c r="E21" i="111"/>
  <c r="D21" i="111"/>
  <c r="C21" i="111"/>
  <c r="F20" i="111"/>
  <c r="E20" i="111"/>
  <c r="D20" i="111"/>
  <c r="C20" i="111"/>
  <c r="F19" i="111"/>
  <c r="E19" i="111"/>
  <c r="D19" i="111"/>
  <c r="C19" i="111"/>
  <c r="F18" i="111"/>
  <c r="E18" i="111"/>
  <c r="D18" i="111"/>
  <c r="C18" i="111"/>
  <c r="F17" i="111"/>
  <c r="E17" i="111"/>
  <c r="D17" i="111"/>
  <c r="C17" i="111"/>
  <c r="F16" i="111"/>
  <c r="E16" i="111"/>
  <c r="D16" i="111"/>
  <c r="C16" i="111"/>
  <c r="F15" i="111"/>
  <c r="E15" i="111"/>
  <c r="D15" i="111"/>
  <c r="C15" i="111"/>
  <c r="F14" i="111"/>
  <c r="E14" i="111"/>
  <c r="D14" i="111"/>
  <c r="C14" i="111"/>
  <c r="F13" i="111"/>
  <c r="E13" i="111"/>
  <c r="D13" i="111"/>
  <c r="C13" i="111"/>
  <c r="F12" i="111"/>
  <c r="E12" i="111"/>
  <c r="D12" i="111"/>
  <c r="C12" i="111"/>
  <c r="F11" i="111"/>
  <c r="E11" i="111"/>
  <c r="D11" i="111"/>
  <c r="C11" i="111"/>
  <c r="F10" i="111"/>
  <c r="E10" i="111"/>
  <c r="D10" i="111"/>
  <c r="C10" i="111"/>
  <c r="F9" i="111"/>
  <c r="E9" i="111"/>
  <c r="D9" i="111"/>
  <c r="C9" i="111"/>
  <c r="F8" i="111"/>
  <c r="E8" i="111"/>
  <c r="D8" i="111"/>
  <c r="C8" i="111"/>
  <c r="F7" i="111"/>
  <c r="E7" i="111"/>
  <c r="D7" i="111"/>
  <c r="C7" i="111"/>
  <c r="F6" i="111"/>
  <c r="E6" i="111"/>
  <c r="D6" i="111"/>
  <c r="C6" i="111"/>
  <c r="F5" i="111"/>
  <c r="E5" i="111"/>
  <c r="D5" i="111"/>
  <c r="C5" i="111"/>
  <c r="X284" i="79"/>
  <c r="W284" i="79"/>
  <c r="V284" i="79"/>
  <c r="U284" i="79"/>
  <c r="S284" i="79"/>
  <c r="R284" i="79"/>
  <c r="Q284" i="79"/>
  <c r="O284" i="79"/>
  <c r="N284" i="79"/>
  <c r="M284" i="79"/>
  <c r="K284" i="79"/>
  <c r="J284" i="79"/>
  <c r="I284" i="79"/>
  <c r="G284" i="79"/>
  <c r="F284" i="79"/>
  <c r="E284" i="79"/>
  <c r="D284" i="79"/>
  <c r="X283" i="79"/>
  <c r="W283" i="79"/>
  <c r="V283" i="79"/>
  <c r="U283" i="79"/>
  <c r="S283" i="79"/>
  <c r="R283" i="79"/>
  <c r="Q283" i="79"/>
  <c r="O283" i="79"/>
  <c r="N283" i="79"/>
  <c r="M283" i="79"/>
  <c r="K283" i="79"/>
  <c r="J283" i="79"/>
  <c r="I283" i="79"/>
  <c r="G283" i="79"/>
  <c r="F283" i="79"/>
  <c r="E283" i="79"/>
  <c r="D283" i="79"/>
  <c r="X282" i="79"/>
  <c r="W282" i="79"/>
  <c r="V282" i="79"/>
  <c r="U282" i="79"/>
  <c r="S282" i="79"/>
  <c r="R282" i="79"/>
  <c r="Q282" i="79"/>
  <c r="O282" i="79"/>
  <c r="N282" i="79"/>
  <c r="M282" i="79"/>
  <c r="K282" i="79"/>
  <c r="J282" i="79"/>
  <c r="I282" i="79"/>
  <c r="G282" i="79"/>
  <c r="F282" i="79"/>
  <c r="E282" i="79"/>
  <c r="D282" i="79"/>
  <c r="X281" i="79"/>
  <c r="W281" i="79"/>
  <c r="V281" i="79"/>
  <c r="U281" i="79"/>
  <c r="S281" i="79"/>
  <c r="R281" i="79"/>
  <c r="Q281" i="79"/>
  <c r="O281" i="79"/>
  <c r="N281" i="79"/>
  <c r="M281" i="79"/>
  <c r="K281" i="79"/>
  <c r="J281" i="79"/>
  <c r="I281" i="79"/>
  <c r="G281" i="79"/>
  <c r="F281" i="79"/>
  <c r="E281" i="79"/>
  <c r="D281" i="79"/>
  <c r="X280" i="79"/>
  <c r="W280" i="79"/>
  <c r="V280" i="79"/>
  <c r="U280" i="79"/>
  <c r="S280" i="79"/>
  <c r="R280" i="79"/>
  <c r="Q280" i="79"/>
  <c r="O280" i="79"/>
  <c r="N280" i="79"/>
  <c r="M280" i="79"/>
  <c r="K280" i="79"/>
  <c r="J280" i="79"/>
  <c r="I280" i="79"/>
  <c r="G280" i="79"/>
  <c r="F280" i="79"/>
  <c r="E280" i="79"/>
  <c r="D280" i="79"/>
  <c r="X279" i="79"/>
  <c r="W279" i="79"/>
  <c r="V279" i="79"/>
  <c r="U279" i="79"/>
  <c r="S279" i="79"/>
  <c r="R279" i="79"/>
  <c r="Q279" i="79"/>
  <c r="O279" i="79"/>
  <c r="N279" i="79"/>
  <c r="M279" i="79"/>
  <c r="K279" i="79"/>
  <c r="J279" i="79"/>
  <c r="I279" i="79"/>
  <c r="G279" i="79"/>
  <c r="F279" i="79"/>
  <c r="E279" i="79"/>
  <c r="D279" i="79"/>
  <c r="X278" i="79"/>
  <c r="W278" i="79"/>
  <c r="V278" i="79"/>
  <c r="U278" i="79"/>
  <c r="S278" i="79"/>
  <c r="R278" i="79"/>
  <c r="Q278" i="79"/>
  <c r="O278" i="79"/>
  <c r="N278" i="79"/>
  <c r="M278" i="79"/>
  <c r="K278" i="79"/>
  <c r="J278" i="79"/>
  <c r="I278" i="79"/>
  <c r="G278" i="79"/>
  <c r="F278" i="79"/>
  <c r="E278" i="79"/>
  <c r="D278" i="79"/>
  <c r="X277" i="79"/>
  <c r="W277" i="79"/>
  <c r="V277" i="79"/>
  <c r="U277" i="79"/>
  <c r="S277" i="79"/>
  <c r="R277" i="79"/>
  <c r="Q277" i="79"/>
  <c r="O277" i="79"/>
  <c r="N277" i="79"/>
  <c r="M277" i="79"/>
  <c r="K277" i="79"/>
  <c r="J277" i="79"/>
  <c r="I277" i="79"/>
  <c r="G277" i="79"/>
  <c r="F277" i="79"/>
  <c r="E277" i="79"/>
  <c r="D277" i="79"/>
  <c r="X276" i="79"/>
  <c r="W276" i="79"/>
  <c r="V276" i="79"/>
  <c r="U276" i="79"/>
  <c r="S276" i="79"/>
  <c r="R276" i="79"/>
  <c r="Q276" i="79"/>
  <c r="O276" i="79"/>
  <c r="N276" i="79"/>
  <c r="M276" i="79"/>
  <c r="K276" i="79"/>
  <c r="J276" i="79"/>
  <c r="I276" i="79"/>
  <c r="G276" i="79"/>
  <c r="F276" i="79"/>
  <c r="E276" i="79"/>
  <c r="D276" i="79"/>
  <c r="X275" i="79"/>
  <c r="W275" i="79"/>
  <c r="V275" i="79"/>
  <c r="U275" i="79"/>
  <c r="S275" i="79"/>
  <c r="R275" i="79"/>
  <c r="Q275" i="79"/>
  <c r="O275" i="79"/>
  <c r="N275" i="79"/>
  <c r="M275" i="79"/>
  <c r="K275" i="79"/>
  <c r="J275" i="79"/>
  <c r="I275" i="79"/>
  <c r="G275" i="79"/>
  <c r="F275" i="79"/>
  <c r="E275" i="79"/>
  <c r="D275" i="79"/>
  <c r="X274" i="79"/>
  <c r="W274" i="79"/>
  <c r="V274" i="79"/>
  <c r="U274" i="79"/>
  <c r="S274" i="79"/>
  <c r="R274" i="79"/>
  <c r="Q274" i="79"/>
  <c r="O274" i="79"/>
  <c r="N274" i="79"/>
  <c r="M274" i="79"/>
  <c r="K274" i="79"/>
  <c r="J274" i="79"/>
  <c r="I274" i="79"/>
  <c r="G274" i="79"/>
  <c r="F274" i="79"/>
  <c r="E274" i="79"/>
  <c r="D274" i="79"/>
  <c r="X273" i="79"/>
  <c r="W273" i="79"/>
  <c r="V273" i="79"/>
  <c r="U273" i="79"/>
  <c r="S273" i="79"/>
  <c r="R273" i="79"/>
  <c r="Q273" i="79"/>
  <c r="O273" i="79"/>
  <c r="N273" i="79"/>
  <c r="M273" i="79"/>
  <c r="K273" i="79"/>
  <c r="J273" i="79"/>
  <c r="I273" i="79"/>
  <c r="G273" i="79"/>
  <c r="F273" i="79"/>
  <c r="E273" i="79"/>
  <c r="D273" i="79"/>
  <c r="X272" i="79"/>
  <c r="W272" i="79"/>
  <c r="V272" i="79"/>
  <c r="U272" i="79"/>
  <c r="S272" i="79"/>
  <c r="R272" i="79"/>
  <c r="Q272" i="79"/>
  <c r="O272" i="79"/>
  <c r="N272" i="79"/>
  <c r="M272" i="79"/>
  <c r="K272" i="79"/>
  <c r="J272" i="79"/>
  <c r="I272" i="79"/>
  <c r="G272" i="79"/>
  <c r="F272" i="79"/>
  <c r="E272" i="79"/>
  <c r="D272" i="79"/>
  <c r="X271" i="79"/>
  <c r="W271" i="79"/>
  <c r="V271" i="79"/>
  <c r="U271" i="79"/>
  <c r="S271" i="79"/>
  <c r="R271" i="79"/>
  <c r="Q271" i="79"/>
  <c r="O271" i="79"/>
  <c r="N271" i="79"/>
  <c r="M271" i="79"/>
  <c r="K271" i="79"/>
  <c r="J271" i="79"/>
  <c r="I271" i="79"/>
  <c r="G271" i="79"/>
  <c r="F271" i="79"/>
  <c r="E271" i="79"/>
  <c r="D271" i="79"/>
  <c r="X270" i="79"/>
  <c r="W270" i="79"/>
  <c r="V270" i="79"/>
  <c r="U270" i="79"/>
  <c r="S270" i="79"/>
  <c r="R270" i="79"/>
  <c r="Q270" i="79"/>
  <c r="O270" i="79"/>
  <c r="N270" i="79"/>
  <c r="M270" i="79"/>
  <c r="K270" i="79"/>
  <c r="J270" i="79"/>
  <c r="I270" i="79"/>
  <c r="G270" i="79"/>
  <c r="F270" i="79"/>
  <c r="E270" i="79"/>
  <c r="D270" i="79"/>
  <c r="X269" i="79"/>
  <c r="W269" i="79"/>
  <c r="V269" i="79"/>
  <c r="U269" i="79"/>
  <c r="S269" i="79"/>
  <c r="R269" i="79"/>
  <c r="Q269" i="79"/>
  <c r="O269" i="79"/>
  <c r="N269" i="79"/>
  <c r="M269" i="79"/>
  <c r="K269" i="79"/>
  <c r="J269" i="79"/>
  <c r="I269" i="79"/>
  <c r="G269" i="79"/>
  <c r="F269" i="79"/>
  <c r="E269" i="79"/>
  <c r="D269" i="79"/>
  <c r="X268" i="79"/>
  <c r="W268" i="79"/>
  <c r="V268" i="79"/>
  <c r="U268" i="79"/>
  <c r="S268" i="79"/>
  <c r="R268" i="79"/>
  <c r="Q268" i="79"/>
  <c r="O268" i="79"/>
  <c r="N268" i="79"/>
  <c r="M268" i="79"/>
  <c r="K268" i="79"/>
  <c r="J268" i="79"/>
  <c r="I268" i="79"/>
  <c r="G268" i="79"/>
  <c r="F268" i="79"/>
  <c r="E268" i="79"/>
  <c r="D268" i="79"/>
  <c r="X267" i="79"/>
  <c r="W267" i="79"/>
  <c r="V267" i="79"/>
  <c r="U267" i="79"/>
  <c r="S267" i="79"/>
  <c r="R267" i="79"/>
  <c r="Q267" i="79"/>
  <c r="O267" i="79"/>
  <c r="N267" i="79"/>
  <c r="M267" i="79"/>
  <c r="K267" i="79"/>
  <c r="J267" i="79"/>
  <c r="I267" i="79"/>
  <c r="G267" i="79"/>
  <c r="F267" i="79"/>
  <c r="E267" i="79"/>
  <c r="D267" i="79"/>
  <c r="X266" i="79"/>
  <c r="W266" i="79"/>
  <c r="V266" i="79"/>
  <c r="U266" i="79"/>
  <c r="S266" i="79"/>
  <c r="R266" i="79"/>
  <c r="Q266" i="79"/>
  <c r="O266" i="79"/>
  <c r="N266" i="79"/>
  <c r="M266" i="79"/>
  <c r="K266" i="79"/>
  <c r="J266" i="79"/>
  <c r="I266" i="79"/>
  <c r="G266" i="79"/>
  <c r="F266" i="79"/>
  <c r="E266" i="79"/>
  <c r="D266" i="79"/>
  <c r="X265" i="79"/>
  <c r="W265" i="79"/>
  <c r="V265" i="79"/>
  <c r="U265" i="79"/>
  <c r="S265" i="79"/>
  <c r="R265" i="79"/>
  <c r="Q265" i="79"/>
  <c r="O265" i="79"/>
  <c r="N265" i="79"/>
  <c r="M265" i="79"/>
  <c r="K265" i="79"/>
  <c r="J265" i="79"/>
  <c r="I265" i="79"/>
  <c r="G265" i="79"/>
  <c r="F265" i="79"/>
  <c r="E265" i="79"/>
  <c r="D265" i="79"/>
  <c r="X264" i="79"/>
  <c r="W264" i="79"/>
  <c r="V264" i="79"/>
  <c r="U264" i="79"/>
  <c r="S264" i="79"/>
  <c r="R264" i="79"/>
  <c r="Q264" i="79"/>
  <c r="O264" i="79"/>
  <c r="N264" i="79"/>
  <c r="M264" i="79"/>
  <c r="K264" i="79"/>
  <c r="J264" i="79"/>
  <c r="I264" i="79"/>
  <c r="G264" i="79"/>
  <c r="F264" i="79"/>
  <c r="E264" i="79"/>
  <c r="D264" i="79"/>
  <c r="X263" i="79"/>
  <c r="W263" i="79"/>
  <c r="V263" i="79"/>
  <c r="U263" i="79"/>
  <c r="S263" i="79"/>
  <c r="R263" i="79"/>
  <c r="Q263" i="79"/>
  <c r="O263" i="79"/>
  <c r="N263" i="79"/>
  <c r="M263" i="79"/>
  <c r="K263" i="79"/>
  <c r="J263" i="79"/>
  <c r="I263" i="79"/>
  <c r="G263" i="79"/>
  <c r="F263" i="79"/>
  <c r="E263" i="79"/>
  <c r="D263" i="79"/>
  <c r="X262" i="79"/>
  <c r="W262" i="79"/>
  <c r="V262" i="79"/>
  <c r="U262" i="79"/>
  <c r="S262" i="79"/>
  <c r="R262" i="79"/>
  <c r="Q262" i="79"/>
  <c r="O262" i="79"/>
  <c r="N262" i="79"/>
  <c r="M262" i="79"/>
  <c r="K262" i="79"/>
  <c r="J262" i="79"/>
  <c r="I262" i="79"/>
  <c r="G262" i="79"/>
  <c r="F262" i="79"/>
  <c r="E262" i="79"/>
  <c r="D262" i="79"/>
  <c r="X261" i="79"/>
  <c r="W261" i="79"/>
  <c r="V261" i="79"/>
  <c r="U261" i="79"/>
  <c r="S261" i="79"/>
  <c r="R261" i="79"/>
  <c r="Q261" i="79"/>
  <c r="O261" i="79"/>
  <c r="N261" i="79"/>
  <c r="M261" i="79"/>
  <c r="K261" i="79"/>
  <c r="J261" i="79"/>
  <c r="I261" i="79"/>
  <c r="G261" i="79"/>
  <c r="F261" i="79"/>
  <c r="E261" i="79"/>
  <c r="D261" i="79"/>
  <c r="X260" i="79"/>
  <c r="W260" i="79"/>
  <c r="V260" i="79"/>
  <c r="U260" i="79"/>
  <c r="S260" i="79"/>
  <c r="R260" i="79"/>
  <c r="Q260" i="79"/>
  <c r="O260" i="79"/>
  <c r="N260" i="79"/>
  <c r="M260" i="79"/>
  <c r="K260" i="79"/>
  <c r="J260" i="79"/>
  <c r="I260" i="79"/>
  <c r="G260" i="79"/>
  <c r="F260" i="79"/>
  <c r="E260" i="79"/>
  <c r="D260" i="79"/>
  <c r="X259" i="79"/>
  <c r="W259" i="79"/>
  <c r="V259" i="79"/>
  <c r="U259" i="79"/>
  <c r="S259" i="79"/>
  <c r="R259" i="79"/>
  <c r="Q259" i="79"/>
  <c r="O259" i="79"/>
  <c r="N259" i="79"/>
  <c r="M259" i="79"/>
  <c r="K259" i="79"/>
  <c r="J259" i="79"/>
  <c r="I259" i="79"/>
  <c r="G259" i="79"/>
  <c r="F259" i="79"/>
  <c r="E259" i="79"/>
  <c r="D259" i="79"/>
  <c r="X258" i="79"/>
  <c r="W258" i="79"/>
  <c r="V258" i="79"/>
  <c r="U258" i="79"/>
  <c r="S258" i="79"/>
  <c r="R258" i="79"/>
  <c r="Q258" i="79"/>
  <c r="O258" i="79"/>
  <c r="N258" i="79"/>
  <c r="M258" i="79"/>
  <c r="K258" i="79"/>
  <c r="J258" i="79"/>
  <c r="I258" i="79"/>
  <c r="G258" i="79"/>
  <c r="F258" i="79"/>
  <c r="E258" i="79"/>
  <c r="D258" i="79"/>
  <c r="X257" i="79"/>
  <c r="W257" i="79"/>
  <c r="V257" i="79"/>
  <c r="U257" i="79"/>
  <c r="S257" i="79"/>
  <c r="R257" i="79"/>
  <c r="Q257" i="79"/>
  <c r="O257" i="79"/>
  <c r="N257" i="79"/>
  <c r="M257" i="79"/>
  <c r="K257" i="79"/>
  <c r="J257" i="79"/>
  <c r="I257" i="79"/>
  <c r="G257" i="79"/>
  <c r="F257" i="79"/>
  <c r="E257" i="79"/>
  <c r="D257" i="79"/>
  <c r="X256" i="79"/>
  <c r="W256" i="79"/>
  <c r="V256" i="79"/>
  <c r="U256" i="79"/>
  <c r="S256" i="79"/>
  <c r="R256" i="79"/>
  <c r="Q256" i="79"/>
  <c r="O256" i="79"/>
  <c r="N256" i="79"/>
  <c r="M256" i="79"/>
  <c r="K256" i="79"/>
  <c r="J256" i="79"/>
  <c r="I256" i="79"/>
  <c r="G256" i="79"/>
  <c r="F256" i="79"/>
  <c r="E256" i="79"/>
  <c r="D256" i="79"/>
  <c r="X255" i="79"/>
  <c r="W255" i="79"/>
  <c r="V255" i="79"/>
  <c r="U255" i="79"/>
  <c r="S255" i="79"/>
  <c r="R255" i="79"/>
  <c r="Q255" i="79"/>
  <c r="O255" i="79"/>
  <c r="N255" i="79"/>
  <c r="M255" i="79"/>
  <c r="K255" i="79"/>
  <c r="J255" i="79"/>
  <c r="I255" i="79"/>
  <c r="G255" i="79"/>
  <c r="F255" i="79"/>
  <c r="E255" i="79"/>
  <c r="D255" i="79"/>
  <c r="X254" i="79"/>
  <c r="W254" i="79"/>
  <c r="V254" i="79"/>
  <c r="U254" i="79"/>
  <c r="S254" i="79"/>
  <c r="R254" i="79"/>
  <c r="Q254" i="79"/>
  <c r="O254" i="79"/>
  <c r="N254" i="79"/>
  <c r="M254" i="79"/>
  <c r="K254" i="79"/>
  <c r="J254" i="79"/>
  <c r="I254" i="79"/>
  <c r="G254" i="79"/>
  <c r="F254" i="79"/>
  <c r="E254" i="79"/>
  <c r="D254" i="79"/>
  <c r="X253" i="79"/>
  <c r="W253" i="79"/>
  <c r="V253" i="79"/>
  <c r="U253" i="79"/>
  <c r="S253" i="79"/>
  <c r="R253" i="79"/>
  <c r="Q253" i="79"/>
  <c r="O253" i="79"/>
  <c r="N253" i="79"/>
  <c r="M253" i="79"/>
  <c r="K253" i="79"/>
  <c r="J253" i="79"/>
  <c r="I253" i="79"/>
  <c r="G253" i="79"/>
  <c r="F253" i="79"/>
  <c r="E253" i="79"/>
  <c r="D253" i="79"/>
  <c r="X252" i="79"/>
  <c r="W252" i="79"/>
  <c r="V252" i="79"/>
  <c r="U252" i="79"/>
  <c r="S252" i="79"/>
  <c r="R252" i="79"/>
  <c r="Q252" i="79"/>
  <c r="O252" i="79"/>
  <c r="N252" i="79"/>
  <c r="M252" i="79"/>
  <c r="K252" i="79"/>
  <c r="J252" i="79"/>
  <c r="I252" i="79"/>
  <c r="G252" i="79"/>
  <c r="F252" i="79"/>
  <c r="E252" i="79"/>
  <c r="D252" i="79"/>
  <c r="X251" i="79"/>
  <c r="W251" i="79"/>
  <c r="V251" i="79"/>
  <c r="U251" i="79"/>
  <c r="S251" i="79"/>
  <c r="R251" i="79"/>
  <c r="Q251" i="79"/>
  <c r="O251" i="79"/>
  <c r="N251" i="79"/>
  <c r="M251" i="79"/>
  <c r="K251" i="79"/>
  <c r="J251" i="79"/>
  <c r="I251" i="79"/>
  <c r="G251" i="79"/>
  <c r="F251" i="79"/>
  <c r="E251" i="79"/>
  <c r="D251" i="79"/>
  <c r="X226" i="79"/>
  <c r="W226" i="79"/>
  <c r="V226" i="79"/>
  <c r="U226" i="79"/>
  <c r="S226" i="79"/>
  <c r="R226" i="79"/>
  <c r="Q226" i="79"/>
  <c r="O226" i="79"/>
  <c r="N226" i="79"/>
  <c r="M226" i="79"/>
  <c r="K226" i="79"/>
  <c r="J226" i="79"/>
  <c r="I226" i="79"/>
  <c r="G226" i="79"/>
  <c r="F226" i="79"/>
  <c r="E226" i="79"/>
  <c r="D226" i="79"/>
  <c r="X225" i="79"/>
  <c r="W225" i="79"/>
  <c r="V225" i="79"/>
  <c r="U225" i="79"/>
  <c r="S225" i="79"/>
  <c r="R225" i="79"/>
  <c r="Q225" i="79"/>
  <c r="O225" i="79"/>
  <c r="N225" i="79"/>
  <c r="M225" i="79"/>
  <c r="K225" i="79"/>
  <c r="J225" i="79"/>
  <c r="I225" i="79"/>
  <c r="G225" i="79"/>
  <c r="F225" i="79"/>
  <c r="E225" i="79"/>
  <c r="D225" i="79"/>
  <c r="X224" i="79"/>
  <c r="W224" i="79"/>
  <c r="V224" i="79"/>
  <c r="U224" i="79"/>
  <c r="S224" i="79"/>
  <c r="R224" i="79"/>
  <c r="Q224" i="79"/>
  <c r="O224" i="79"/>
  <c r="N224" i="79"/>
  <c r="M224" i="79"/>
  <c r="K224" i="79"/>
  <c r="J224" i="79"/>
  <c r="I224" i="79"/>
  <c r="G224" i="79"/>
  <c r="F224" i="79"/>
  <c r="E224" i="79"/>
  <c r="D224" i="79"/>
  <c r="X223" i="79"/>
  <c r="W223" i="79"/>
  <c r="V223" i="79"/>
  <c r="U223" i="79"/>
  <c r="S223" i="79"/>
  <c r="R223" i="79"/>
  <c r="Q223" i="79"/>
  <c r="O223" i="79"/>
  <c r="N223" i="79"/>
  <c r="M223" i="79"/>
  <c r="K223" i="79"/>
  <c r="J223" i="79"/>
  <c r="I223" i="79"/>
  <c r="G223" i="79"/>
  <c r="F223" i="79"/>
  <c r="E223" i="79"/>
  <c r="D223" i="79"/>
  <c r="X222" i="79"/>
  <c r="W222" i="79"/>
  <c r="V222" i="79"/>
  <c r="U222" i="79"/>
  <c r="S222" i="79"/>
  <c r="R222" i="79"/>
  <c r="Q222" i="79"/>
  <c r="O222" i="79"/>
  <c r="N222" i="79"/>
  <c r="M222" i="79"/>
  <c r="K222" i="79"/>
  <c r="J222" i="79"/>
  <c r="I222" i="79"/>
  <c r="G222" i="79"/>
  <c r="F222" i="79"/>
  <c r="E222" i="79"/>
  <c r="D222" i="79"/>
  <c r="X221" i="79"/>
  <c r="W221" i="79"/>
  <c r="V221" i="79"/>
  <c r="U221" i="79"/>
  <c r="S221" i="79"/>
  <c r="R221" i="79"/>
  <c r="Q221" i="79"/>
  <c r="O221" i="79"/>
  <c r="N221" i="79"/>
  <c r="M221" i="79"/>
  <c r="K221" i="79"/>
  <c r="J221" i="79"/>
  <c r="I221" i="79"/>
  <c r="G221" i="79"/>
  <c r="F221" i="79"/>
  <c r="E221" i="79"/>
  <c r="D221" i="79"/>
  <c r="X220" i="79"/>
  <c r="W220" i="79"/>
  <c r="V220" i="79"/>
  <c r="U220" i="79"/>
  <c r="S220" i="79"/>
  <c r="R220" i="79"/>
  <c r="Q220" i="79"/>
  <c r="O220" i="79"/>
  <c r="N220" i="79"/>
  <c r="M220" i="79"/>
  <c r="K220" i="79"/>
  <c r="J220" i="79"/>
  <c r="I220" i="79"/>
  <c r="G220" i="79"/>
  <c r="F220" i="79"/>
  <c r="E220" i="79"/>
  <c r="D220" i="79"/>
  <c r="X219" i="79"/>
  <c r="W219" i="79"/>
  <c r="V219" i="79"/>
  <c r="U219" i="79"/>
  <c r="S219" i="79"/>
  <c r="R219" i="79"/>
  <c r="Q219" i="79"/>
  <c r="O219" i="79"/>
  <c r="N219" i="79"/>
  <c r="M219" i="79"/>
  <c r="K219" i="79"/>
  <c r="J219" i="79"/>
  <c r="I219" i="79"/>
  <c r="G219" i="79"/>
  <c r="F219" i="79"/>
  <c r="E219" i="79"/>
  <c r="D219" i="79"/>
  <c r="X218" i="79"/>
  <c r="W218" i="79"/>
  <c r="V218" i="79"/>
  <c r="U218" i="79"/>
  <c r="S218" i="79"/>
  <c r="R218" i="79"/>
  <c r="Q218" i="79"/>
  <c r="O218" i="79"/>
  <c r="N218" i="79"/>
  <c r="M218" i="79"/>
  <c r="K218" i="79"/>
  <c r="J218" i="79"/>
  <c r="I218" i="79"/>
  <c r="G218" i="79"/>
  <c r="F218" i="79"/>
  <c r="E218" i="79"/>
  <c r="D218" i="79"/>
  <c r="X217" i="79"/>
  <c r="W217" i="79"/>
  <c r="V217" i="79"/>
  <c r="U217" i="79"/>
  <c r="S217" i="79"/>
  <c r="R217" i="79"/>
  <c r="Q217" i="79"/>
  <c r="O217" i="79"/>
  <c r="N217" i="79"/>
  <c r="M217" i="79"/>
  <c r="K217" i="79"/>
  <c r="J217" i="79"/>
  <c r="I217" i="79"/>
  <c r="G217" i="79"/>
  <c r="F217" i="79"/>
  <c r="E217" i="79"/>
  <c r="D217" i="79"/>
  <c r="X216" i="79"/>
  <c r="W216" i="79"/>
  <c r="V216" i="79"/>
  <c r="U216" i="79"/>
  <c r="S216" i="79"/>
  <c r="R216" i="79"/>
  <c r="Q216" i="79"/>
  <c r="O216" i="79"/>
  <c r="N216" i="79"/>
  <c r="M216" i="79"/>
  <c r="K216" i="79"/>
  <c r="J216" i="79"/>
  <c r="I216" i="79"/>
  <c r="G216" i="79"/>
  <c r="F216" i="79"/>
  <c r="E216" i="79"/>
  <c r="D216" i="79"/>
  <c r="X215" i="79"/>
  <c r="W215" i="79"/>
  <c r="V215" i="79"/>
  <c r="U215" i="79"/>
  <c r="S215" i="79"/>
  <c r="R215" i="79"/>
  <c r="Q215" i="79"/>
  <c r="O215" i="79"/>
  <c r="N215" i="79"/>
  <c r="M215" i="79"/>
  <c r="K215" i="79"/>
  <c r="J215" i="79"/>
  <c r="I215" i="79"/>
  <c r="G215" i="79"/>
  <c r="F215" i="79"/>
  <c r="E215" i="79"/>
  <c r="D215" i="79"/>
  <c r="X214" i="79"/>
  <c r="W214" i="79"/>
  <c r="V214" i="79"/>
  <c r="U214" i="79"/>
  <c r="S214" i="79"/>
  <c r="R214" i="79"/>
  <c r="Q214" i="79"/>
  <c r="O214" i="79"/>
  <c r="N214" i="79"/>
  <c r="M214" i="79"/>
  <c r="K214" i="79"/>
  <c r="J214" i="79"/>
  <c r="I214" i="79"/>
  <c r="G214" i="79"/>
  <c r="F214" i="79"/>
  <c r="E214" i="79"/>
  <c r="D214" i="79"/>
  <c r="X213" i="79"/>
  <c r="W213" i="79"/>
  <c r="V213" i="79"/>
  <c r="U213" i="79"/>
  <c r="S213" i="79"/>
  <c r="R213" i="79"/>
  <c r="Q213" i="79"/>
  <c r="O213" i="79"/>
  <c r="N213" i="79"/>
  <c r="M213" i="79"/>
  <c r="K213" i="79"/>
  <c r="J213" i="79"/>
  <c r="I213" i="79"/>
  <c r="G213" i="79"/>
  <c r="F213" i="79"/>
  <c r="E213" i="79"/>
  <c r="D213" i="79"/>
  <c r="X212" i="79"/>
  <c r="W212" i="79"/>
  <c r="V212" i="79"/>
  <c r="U212" i="79"/>
  <c r="S212" i="79"/>
  <c r="R212" i="79"/>
  <c r="Q212" i="79"/>
  <c r="O212" i="79"/>
  <c r="N212" i="79"/>
  <c r="M212" i="79"/>
  <c r="K212" i="79"/>
  <c r="J212" i="79"/>
  <c r="I212" i="79"/>
  <c r="G212" i="79"/>
  <c r="F212" i="79"/>
  <c r="E212" i="79"/>
  <c r="D212" i="79"/>
  <c r="X211" i="79"/>
  <c r="W211" i="79"/>
  <c r="V211" i="79"/>
  <c r="U211" i="79"/>
  <c r="S211" i="79"/>
  <c r="R211" i="79"/>
  <c r="Q211" i="79"/>
  <c r="O211" i="79"/>
  <c r="N211" i="79"/>
  <c r="M211" i="79"/>
  <c r="K211" i="79"/>
  <c r="J211" i="79"/>
  <c r="I211" i="79"/>
  <c r="G211" i="79"/>
  <c r="F211" i="79"/>
  <c r="E211" i="79"/>
  <c r="D211" i="79"/>
  <c r="X210" i="79"/>
  <c r="W210" i="79"/>
  <c r="V210" i="79"/>
  <c r="U210" i="79"/>
  <c r="S210" i="79"/>
  <c r="R210" i="79"/>
  <c r="Q210" i="79"/>
  <c r="O210" i="79"/>
  <c r="N210" i="79"/>
  <c r="M210" i="79"/>
  <c r="K210" i="79"/>
  <c r="J210" i="79"/>
  <c r="I210" i="79"/>
  <c r="G210" i="79"/>
  <c r="F210" i="79"/>
  <c r="E210" i="79"/>
  <c r="D210" i="79"/>
  <c r="X209" i="79"/>
  <c r="W209" i="79"/>
  <c r="V209" i="79"/>
  <c r="U209" i="79"/>
  <c r="S209" i="79"/>
  <c r="R209" i="79"/>
  <c r="Q209" i="79"/>
  <c r="O209" i="79"/>
  <c r="N209" i="79"/>
  <c r="M209" i="79"/>
  <c r="K209" i="79"/>
  <c r="J209" i="79"/>
  <c r="I209" i="79"/>
  <c r="G209" i="79"/>
  <c r="F209" i="79"/>
  <c r="E209" i="79"/>
  <c r="D209" i="79"/>
  <c r="X208" i="79"/>
  <c r="W208" i="79"/>
  <c r="V208" i="79"/>
  <c r="U208" i="79"/>
  <c r="S208" i="79"/>
  <c r="R208" i="79"/>
  <c r="Q208" i="79"/>
  <c r="O208" i="79"/>
  <c r="N208" i="79"/>
  <c r="M208" i="79"/>
  <c r="K208" i="79"/>
  <c r="J208" i="79"/>
  <c r="I208" i="79"/>
  <c r="G208" i="79"/>
  <c r="F208" i="79"/>
  <c r="E208" i="79"/>
  <c r="D208" i="79"/>
  <c r="X207" i="79"/>
  <c r="W207" i="79"/>
  <c r="V207" i="79"/>
  <c r="U207" i="79"/>
  <c r="S207" i="79"/>
  <c r="R207" i="79"/>
  <c r="Q207" i="79"/>
  <c r="O207" i="79"/>
  <c r="N207" i="79"/>
  <c r="M207" i="79"/>
  <c r="K207" i="79"/>
  <c r="J207" i="79"/>
  <c r="I207" i="79"/>
  <c r="G207" i="79"/>
  <c r="F207" i="79"/>
  <c r="E207" i="79"/>
  <c r="D207" i="79"/>
  <c r="X206" i="79"/>
  <c r="W206" i="79"/>
  <c r="V206" i="79"/>
  <c r="U206" i="79"/>
  <c r="S206" i="79"/>
  <c r="R206" i="79"/>
  <c r="Q206" i="79"/>
  <c r="O206" i="79"/>
  <c r="N206" i="79"/>
  <c r="M206" i="79"/>
  <c r="K206" i="79"/>
  <c r="J206" i="79"/>
  <c r="I206" i="79"/>
  <c r="G206" i="79"/>
  <c r="F206" i="79"/>
  <c r="E206" i="79"/>
  <c r="D206" i="79"/>
  <c r="X205" i="79"/>
  <c r="W205" i="79"/>
  <c r="V205" i="79"/>
  <c r="U205" i="79"/>
  <c r="S205" i="79"/>
  <c r="R205" i="79"/>
  <c r="Q205" i="79"/>
  <c r="O205" i="79"/>
  <c r="N205" i="79"/>
  <c r="M205" i="79"/>
  <c r="K205" i="79"/>
  <c r="J205" i="79"/>
  <c r="I205" i="79"/>
  <c r="G205" i="79"/>
  <c r="F205" i="79"/>
  <c r="E205" i="79"/>
  <c r="D205" i="79"/>
  <c r="X204" i="79"/>
  <c r="W204" i="79"/>
  <c r="V204" i="79"/>
  <c r="U204" i="79"/>
  <c r="S204" i="79"/>
  <c r="R204" i="79"/>
  <c r="Q204" i="79"/>
  <c r="O204" i="79"/>
  <c r="N204" i="79"/>
  <c r="M204" i="79"/>
  <c r="K204" i="79"/>
  <c r="J204" i="79"/>
  <c r="I204" i="79"/>
  <c r="G204" i="79"/>
  <c r="F204" i="79"/>
  <c r="E204" i="79"/>
  <c r="D204" i="79"/>
  <c r="X203" i="79"/>
  <c r="W203" i="79"/>
  <c r="V203" i="79"/>
  <c r="U203" i="79"/>
  <c r="S203" i="79"/>
  <c r="R203" i="79"/>
  <c r="Q203" i="79"/>
  <c r="O203" i="79"/>
  <c r="N203" i="79"/>
  <c r="M203" i="79"/>
  <c r="K203" i="79"/>
  <c r="J203" i="79"/>
  <c r="I203" i="79"/>
  <c r="G203" i="79"/>
  <c r="F203" i="79"/>
  <c r="E203" i="79"/>
  <c r="D203" i="79"/>
  <c r="X202" i="79"/>
  <c r="W202" i="79"/>
  <c r="V202" i="79"/>
  <c r="U202" i="79"/>
  <c r="S202" i="79"/>
  <c r="R202" i="79"/>
  <c r="Q202" i="79"/>
  <c r="O202" i="79"/>
  <c r="N202" i="79"/>
  <c r="M202" i="79"/>
  <c r="K202" i="79"/>
  <c r="J202" i="79"/>
  <c r="I202" i="79"/>
  <c r="G202" i="79"/>
  <c r="F202" i="79"/>
  <c r="E202" i="79"/>
  <c r="D202" i="79"/>
  <c r="X201" i="79"/>
  <c r="W201" i="79"/>
  <c r="V201" i="79"/>
  <c r="U201" i="79"/>
  <c r="S201" i="79"/>
  <c r="R201" i="79"/>
  <c r="Q201" i="79"/>
  <c r="O201" i="79"/>
  <c r="N201" i="79"/>
  <c r="M201" i="79"/>
  <c r="K201" i="79"/>
  <c r="J201" i="79"/>
  <c r="I201" i="79"/>
  <c r="G201" i="79"/>
  <c r="F201" i="79"/>
  <c r="E201" i="79"/>
  <c r="D201" i="79"/>
  <c r="X200" i="79"/>
  <c r="W200" i="79"/>
  <c r="V200" i="79"/>
  <c r="U200" i="79"/>
  <c r="S200" i="79"/>
  <c r="R200" i="79"/>
  <c r="Q200" i="79"/>
  <c r="O200" i="79"/>
  <c r="N200" i="79"/>
  <c r="M200" i="79"/>
  <c r="K200" i="79"/>
  <c r="J200" i="79"/>
  <c r="I200" i="79"/>
  <c r="G200" i="79"/>
  <c r="F200" i="79"/>
  <c r="E200" i="79"/>
  <c r="D200" i="79"/>
  <c r="X199" i="79"/>
  <c r="W199" i="79"/>
  <c r="V199" i="79"/>
  <c r="U199" i="79"/>
  <c r="S199" i="79"/>
  <c r="R199" i="79"/>
  <c r="Q199" i="79"/>
  <c r="O199" i="79"/>
  <c r="N199" i="79"/>
  <c r="M199" i="79"/>
  <c r="K199" i="79"/>
  <c r="J199" i="79"/>
  <c r="I199" i="79"/>
  <c r="G199" i="79"/>
  <c r="F199" i="79"/>
  <c r="E199" i="79"/>
  <c r="D199" i="79"/>
  <c r="X198" i="79"/>
  <c r="W198" i="79"/>
  <c r="V198" i="79"/>
  <c r="U198" i="79"/>
  <c r="S198" i="79"/>
  <c r="R198" i="79"/>
  <c r="Q198" i="79"/>
  <c r="O198" i="79"/>
  <c r="N198" i="79"/>
  <c r="M198" i="79"/>
  <c r="K198" i="79"/>
  <c r="J198" i="79"/>
  <c r="I198" i="79"/>
  <c r="G198" i="79"/>
  <c r="F198" i="79"/>
  <c r="E198" i="79"/>
  <c r="D198" i="79"/>
  <c r="X197" i="79"/>
  <c r="W197" i="79"/>
  <c r="V197" i="79"/>
  <c r="U197" i="79"/>
  <c r="S197" i="79"/>
  <c r="R197" i="79"/>
  <c r="Q197" i="79"/>
  <c r="O197" i="79"/>
  <c r="N197" i="79"/>
  <c r="M197" i="79"/>
  <c r="K197" i="79"/>
  <c r="J197" i="79"/>
  <c r="I197" i="79"/>
  <c r="G197" i="79"/>
  <c r="F197" i="79"/>
  <c r="E197" i="79"/>
  <c r="D197" i="79"/>
  <c r="X196" i="79"/>
  <c r="W196" i="79"/>
  <c r="V196" i="79"/>
  <c r="U196" i="79"/>
  <c r="S196" i="79"/>
  <c r="R196" i="79"/>
  <c r="Q196" i="79"/>
  <c r="O196" i="79"/>
  <c r="N196" i="79"/>
  <c r="M196" i="79"/>
  <c r="K196" i="79"/>
  <c r="J196" i="79"/>
  <c r="I196" i="79"/>
  <c r="G196" i="79"/>
  <c r="F196" i="79"/>
  <c r="E196" i="79"/>
  <c r="D196" i="79"/>
  <c r="X195" i="79"/>
  <c r="W195" i="79"/>
  <c r="V195" i="79"/>
  <c r="U195" i="79"/>
  <c r="S195" i="79"/>
  <c r="R195" i="79"/>
  <c r="Q195" i="79"/>
  <c r="O195" i="79"/>
  <c r="N195" i="79"/>
  <c r="M195" i="79"/>
  <c r="K195" i="79"/>
  <c r="J195" i="79"/>
  <c r="I195" i="79"/>
  <c r="G195" i="79"/>
  <c r="F195" i="79"/>
  <c r="E195" i="79"/>
  <c r="D195" i="79"/>
  <c r="X194" i="79"/>
  <c r="W194" i="79"/>
  <c r="V194" i="79"/>
  <c r="U194" i="79"/>
  <c r="S194" i="79"/>
  <c r="R194" i="79"/>
  <c r="Q194" i="79"/>
  <c r="O194" i="79"/>
  <c r="N194" i="79"/>
  <c r="M194" i="79"/>
  <c r="K194" i="79"/>
  <c r="J194" i="79"/>
  <c r="I194" i="79"/>
  <c r="G194" i="79"/>
  <c r="F194" i="79"/>
  <c r="E194" i="79"/>
  <c r="D194" i="79"/>
  <c r="X193" i="79"/>
  <c r="W193" i="79"/>
  <c r="V193" i="79"/>
  <c r="U193" i="79"/>
  <c r="S193" i="79"/>
  <c r="R193" i="79"/>
  <c r="Q193" i="79"/>
  <c r="O193" i="79"/>
  <c r="N193" i="79"/>
  <c r="M193" i="79"/>
  <c r="K193" i="79"/>
  <c r="J193" i="79"/>
  <c r="I193" i="79"/>
  <c r="G193" i="79"/>
  <c r="F193" i="79"/>
  <c r="E193" i="79"/>
  <c r="D193" i="79"/>
  <c r="X169" i="79"/>
  <c r="W169" i="79"/>
  <c r="V169" i="79"/>
  <c r="U169" i="79"/>
  <c r="S169" i="79"/>
  <c r="R169" i="79"/>
  <c r="Q169" i="79"/>
  <c r="O169" i="79"/>
  <c r="N169" i="79"/>
  <c r="M169" i="79"/>
  <c r="K169" i="79"/>
  <c r="J169" i="79"/>
  <c r="I169" i="79"/>
  <c r="G169" i="79"/>
  <c r="F169" i="79"/>
  <c r="E169" i="79"/>
  <c r="D169" i="79"/>
  <c r="X168" i="79"/>
  <c r="W168" i="79"/>
  <c r="V168" i="79"/>
  <c r="U168" i="79"/>
  <c r="S168" i="79"/>
  <c r="R168" i="79"/>
  <c r="Q168" i="79"/>
  <c r="O168" i="79"/>
  <c r="N168" i="79"/>
  <c r="M168" i="79"/>
  <c r="K168" i="79"/>
  <c r="J168" i="79"/>
  <c r="I168" i="79"/>
  <c r="G168" i="79"/>
  <c r="F168" i="79"/>
  <c r="E168" i="79"/>
  <c r="D168" i="79"/>
  <c r="X167" i="79"/>
  <c r="W167" i="79"/>
  <c r="V167" i="79"/>
  <c r="U167" i="79"/>
  <c r="S167" i="79"/>
  <c r="R167" i="79"/>
  <c r="Q167" i="79"/>
  <c r="O167" i="79"/>
  <c r="N167" i="79"/>
  <c r="M167" i="79"/>
  <c r="K167" i="79"/>
  <c r="J167" i="79"/>
  <c r="I167" i="79"/>
  <c r="G167" i="79"/>
  <c r="F167" i="79"/>
  <c r="E167" i="79"/>
  <c r="D167" i="79"/>
  <c r="X166" i="79"/>
  <c r="W166" i="79"/>
  <c r="V166" i="79"/>
  <c r="U166" i="79"/>
  <c r="S166" i="79"/>
  <c r="R166" i="79"/>
  <c r="Q166" i="79"/>
  <c r="O166" i="79"/>
  <c r="N166" i="79"/>
  <c r="M166" i="79"/>
  <c r="K166" i="79"/>
  <c r="J166" i="79"/>
  <c r="I166" i="79"/>
  <c r="G166" i="79"/>
  <c r="F166" i="79"/>
  <c r="E166" i="79"/>
  <c r="D166" i="79"/>
  <c r="X165" i="79"/>
  <c r="W165" i="79"/>
  <c r="V165" i="79"/>
  <c r="U165" i="79"/>
  <c r="S165" i="79"/>
  <c r="R165" i="79"/>
  <c r="Q165" i="79"/>
  <c r="O165" i="79"/>
  <c r="N165" i="79"/>
  <c r="M165" i="79"/>
  <c r="K165" i="79"/>
  <c r="J165" i="79"/>
  <c r="I165" i="79"/>
  <c r="G165" i="79"/>
  <c r="F165" i="79"/>
  <c r="E165" i="79"/>
  <c r="D165" i="79"/>
  <c r="X164" i="79"/>
  <c r="W164" i="79"/>
  <c r="V164" i="79"/>
  <c r="U164" i="79"/>
  <c r="S164" i="79"/>
  <c r="R164" i="79"/>
  <c r="Q164" i="79"/>
  <c r="O164" i="79"/>
  <c r="N164" i="79"/>
  <c r="M164" i="79"/>
  <c r="K164" i="79"/>
  <c r="J164" i="79"/>
  <c r="I164" i="79"/>
  <c r="G164" i="79"/>
  <c r="F164" i="79"/>
  <c r="E164" i="79"/>
  <c r="D164" i="79"/>
  <c r="X163" i="79"/>
  <c r="W163" i="79"/>
  <c r="V163" i="79"/>
  <c r="U163" i="79"/>
  <c r="S163" i="79"/>
  <c r="R163" i="79"/>
  <c r="Q163" i="79"/>
  <c r="O163" i="79"/>
  <c r="N163" i="79"/>
  <c r="M163" i="79"/>
  <c r="K163" i="79"/>
  <c r="J163" i="79"/>
  <c r="I163" i="79"/>
  <c r="G163" i="79"/>
  <c r="F163" i="79"/>
  <c r="E163" i="79"/>
  <c r="D163" i="79"/>
  <c r="X162" i="79"/>
  <c r="W162" i="79"/>
  <c r="V162" i="79"/>
  <c r="U162" i="79"/>
  <c r="S162" i="79"/>
  <c r="R162" i="79"/>
  <c r="Q162" i="79"/>
  <c r="O162" i="79"/>
  <c r="N162" i="79"/>
  <c r="M162" i="79"/>
  <c r="K162" i="79"/>
  <c r="J162" i="79"/>
  <c r="I162" i="79"/>
  <c r="G162" i="79"/>
  <c r="F162" i="79"/>
  <c r="E162" i="79"/>
  <c r="D162" i="79"/>
  <c r="X161" i="79"/>
  <c r="W161" i="79"/>
  <c r="V161" i="79"/>
  <c r="U161" i="79"/>
  <c r="S161" i="79"/>
  <c r="R161" i="79"/>
  <c r="Q161" i="79"/>
  <c r="O161" i="79"/>
  <c r="N161" i="79"/>
  <c r="M161" i="79"/>
  <c r="K161" i="79"/>
  <c r="J161" i="79"/>
  <c r="I161" i="79"/>
  <c r="G161" i="79"/>
  <c r="F161" i="79"/>
  <c r="E161" i="79"/>
  <c r="D161" i="79"/>
  <c r="X160" i="79"/>
  <c r="W160" i="79"/>
  <c r="V160" i="79"/>
  <c r="U160" i="79"/>
  <c r="S160" i="79"/>
  <c r="R160" i="79"/>
  <c r="Q160" i="79"/>
  <c r="O160" i="79"/>
  <c r="N160" i="79"/>
  <c r="M160" i="79"/>
  <c r="K160" i="79"/>
  <c r="J160" i="79"/>
  <c r="I160" i="79"/>
  <c r="G160" i="79"/>
  <c r="F160" i="79"/>
  <c r="E160" i="79"/>
  <c r="D160" i="79"/>
  <c r="X159" i="79"/>
  <c r="W159" i="79"/>
  <c r="V159" i="79"/>
  <c r="U159" i="79"/>
  <c r="S159" i="79"/>
  <c r="R159" i="79"/>
  <c r="Q159" i="79"/>
  <c r="O159" i="79"/>
  <c r="N159" i="79"/>
  <c r="M159" i="79"/>
  <c r="K159" i="79"/>
  <c r="J159" i="79"/>
  <c r="I159" i="79"/>
  <c r="G159" i="79"/>
  <c r="F159" i="79"/>
  <c r="E159" i="79"/>
  <c r="D159" i="79"/>
  <c r="X158" i="79"/>
  <c r="W158" i="79"/>
  <c r="V158" i="79"/>
  <c r="U158" i="79"/>
  <c r="S158" i="79"/>
  <c r="R158" i="79"/>
  <c r="Q158" i="79"/>
  <c r="O158" i="79"/>
  <c r="N158" i="79"/>
  <c r="M158" i="79"/>
  <c r="K158" i="79"/>
  <c r="J158" i="79"/>
  <c r="I158" i="79"/>
  <c r="G158" i="79"/>
  <c r="F158" i="79"/>
  <c r="E158" i="79"/>
  <c r="D158" i="79"/>
  <c r="X157" i="79"/>
  <c r="W157" i="79"/>
  <c r="V157" i="79"/>
  <c r="U157" i="79"/>
  <c r="S157" i="79"/>
  <c r="R157" i="79"/>
  <c r="Q157" i="79"/>
  <c r="O157" i="79"/>
  <c r="N157" i="79"/>
  <c r="M157" i="79"/>
  <c r="K157" i="79"/>
  <c r="J157" i="79"/>
  <c r="I157" i="79"/>
  <c r="G157" i="79"/>
  <c r="F157" i="79"/>
  <c r="E157" i="79"/>
  <c r="D157" i="79"/>
  <c r="X156" i="79"/>
  <c r="W156" i="79"/>
  <c r="V156" i="79"/>
  <c r="U156" i="79"/>
  <c r="S156" i="79"/>
  <c r="R156" i="79"/>
  <c r="Q156" i="79"/>
  <c r="O156" i="79"/>
  <c r="N156" i="79"/>
  <c r="M156" i="79"/>
  <c r="K156" i="79"/>
  <c r="J156" i="79"/>
  <c r="I156" i="79"/>
  <c r="G156" i="79"/>
  <c r="F156" i="79"/>
  <c r="E156" i="79"/>
  <c r="D156" i="79"/>
  <c r="X155" i="79"/>
  <c r="W155" i="79"/>
  <c r="V155" i="79"/>
  <c r="U155" i="79"/>
  <c r="S155" i="79"/>
  <c r="R155" i="79"/>
  <c r="Q155" i="79"/>
  <c r="O155" i="79"/>
  <c r="N155" i="79"/>
  <c r="M155" i="79"/>
  <c r="K155" i="79"/>
  <c r="J155" i="79"/>
  <c r="I155" i="79"/>
  <c r="G155" i="79"/>
  <c r="F155" i="79"/>
  <c r="E155" i="79"/>
  <c r="D155" i="79"/>
  <c r="X154" i="79"/>
  <c r="W154" i="79"/>
  <c r="V154" i="79"/>
  <c r="U154" i="79"/>
  <c r="S154" i="79"/>
  <c r="R154" i="79"/>
  <c r="Q154" i="79"/>
  <c r="O154" i="79"/>
  <c r="N154" i="79"/>
  <c r="M154" i="79"/>
  <c r="K154" i="79"/>
  <c r="J154" i="79"/>
  <c r="I154" i="79"/>
  <c r="G154" i="79"/>
  <c r="F154" i="79"/>
  <c r="E154" i="79"/>
  <c r="D154" i="79"/>
  <c r="X153" i="79"/>
  <c r="W153" i="79"/>
  <c r="V153" i="79"/>
  <c r="U153" i="79"/>
  <c r="S153" i="79"/>
  <c r="R153" i="79"/>
  <c r="Q153" i="79"/>
  <c r="O153" i="79"/>
  <c r="N153" i="79"/>
  <c r="M153" i="79"/>
  <c r="K153" i="79"/>
  <c r="J153" i="79"/>
  <c r="I153" i="79"/>
  <c r="G153" i="79"/>
  <c r="F153" i="79"/>
  <c r="E153" i="79"/>
  <c r="D153" i="79"/>
  <c r="X152" i="79"/>
  <c r="W152" i="79"/>
  <c r="V152" i="79"/>
  <c r="U152" i="79"/>
  <c r="S152" i="79"/>
  <c r="R152" i="79"/>
  <c r="Q152" i="79"/>
  <c r="O152" i="79"/>
  <c r="N152" i="79"/>
  <c r="M152" i="79"/>
  <c r="K152" i="79"/>
  <c r="J152" i="79"/>
  <c r="I152" i="79"/>
  <c r="G152" i="79"/>
  <c r="F152" i="79"/>
  <c r="E152" i="79"/>
  <c r="D152" i="79"/>
  <c r="X151" i="79"/>
  <c r="W151" i="79"/>
  <c r="V151" i="79"/>
  <c r="U151" i="79"/>
  <c r="S151" i="79"/>
  <c r="R151" i="79"/>
  <c r="Q151" i="79"/>
  <c r="O151" i="79"/>
  <c r="N151" i="79"/>
  <c r="M151" i="79"/>
  <c r="K151" i="79"/>
  <c r="J151" i="79"/>
  <c r="I151" i="79"/>
  <c r="G151" i="79"/>
  <c r="F151" i="79"/>
  <c r="E151" i="79"/>
  <c r="D151" i="79"/>
  <c r="X150" i="79"/>
  <c r="W150" i="79"/>
  <c r="V150" i="79"/>
  <c r="U150" i="79"/>
  <c r="S150" i="79"/>
  <c r="R150" i="79"/>
  <c r="Q150" i="79"/>
  <c r="O150" i="79"/>
  <c r="N150" i="79"/>
  <c r="M150" i="79"/>
  <c r="K150" i="79"/>
  <c r="J150" i="79"/>
  <c r="I150" i="79"/>
  <c r="G150" i="79"/>
  <c r="F150" i="79"/>
  <c r="E150" i="79"/>
  <c r="D150" i="79"/>
  <c r="X149" i="79"/>
  <c r="W149" i="79"/>
  <c r="V149" i="79"/>
  <c r="U149" i="79"/>
  <c r="S149" i="79"/>
  <c r="R149" i="79"/>
  <c r="Q149" i="79"/>
  <c r="O149" i="79"/>
  <c r="N149" i="79"/>
  <c r="M149" i="79"/>
  <c r="K149" i="79"/>
  <c r="J149" i="79"/>
  <c r="I149" i="79"/>
  <c r="G149" i="79"/>
  <c r="F149" i="79"/>
  <c r="E149" i="79"/>
  <c r="D149" i="79"/>
  <c r="X148" i="79"/>
  <c r="W148" i="79"/>
  <c r="V148" i="79"/>
  <c r="U148" i="79"/>
  <c r="S148" i="79"/>
  <c r="R148" i="79"/>
  <c r="Q148" i="79"/>
  <c r="O148" i="79"/>
  <c r="N148" i="79"/>
  <c r="M148" i="79"/>
  <c r="K148" i="79"/>
  <c r="J148" i="79"/>
  <c r="I148" i="79"/>
  <c r="G148" i="79"/>
  <c r="F148" i="79"/>
  <c r="E148" i="79"/>
  <c r="D148" i="79"/>
  <c r="X147" i="79"/>
  <c r="W147" i="79"/>
  <c r="V147" i="79"/>
  <c r="U147" i="79"/>
  <c r="S147" i="79"/>
  <c r="R147" i="79"/>
  <c r="Q147" i="79"/>
  <c r="O147" i="79"/>
  <c r="N147" i="79"/>
  <c r="M147" i="79"/>
  <c r="K147" i="79"/>
  <c r="J147" i="79"/>
  <c r="I147" i="79"/>
  <c r="G147" i="79"/>
  <c r="F147" i="79"/>
  <c r="E147" i="79"/>
  <c r="D147" i="79"/>
  <c r="X146" i="79"/>
  <c r="W146" i="79"/>
  <c r="V146" i="79"/>
  <c r="U146" i="79"/>
  <c r="S146" i="79"/>
  <c r="R146" i="79"/>
  <c r="Q146" i="79"/>
  <c r="O146" i="79"/>
  <c r="N146" i="79"/>
  <c r="M146" i="79"/>
  <c r="K146" i="79"/>
  <c r="J146" i="79"/>
  <c r="I146" i="79"/>
  <c r="G146" i="79"/>
  <c r="F146" i="79"/>
  <c r="E146" i="79"/>
  <c r="D146" i="79"/>
  <c r="X145" i="79"/>
  <c r="W145" i="79"/>
  <c r="V145" i="79"/>
  <c r="U145" i="79"/>
  <c r="S145" i="79"/>
  <c r="R145" i="79"/>
  <c r="Q145" i="79"/>
  <c r="O145" i="79"/>
  <c r="N145" i="79"/>
  <c r="M145" i="79"/>
  <c r="K145" i="79"/>
  <c r="J145" i="79"/>
  <c r="I145" i="79"/>
  <c r="G145" i="79"/>
  <c r="F145" i="79"/>
  <c r="E145" i="79"/>
  <c r="D145" i="79"/>
  <c r="X144" i="79"/>
  <c r="W144" i="79"/>
  <c r="V144" i="79"/>
  <c r="U144" i="79"/>
  <c r="S144" i="79"/>
  <c r="R144" i="79"/>
  <c r="Q144" i="79"/>
  <c r="O144" i="79"/>
  <c r="N144" i="79"/>
  <c r="M144" i="79"/>
  <c r="K144" i="79"/>
  <c r="J144" i="79"/>
  <c r="I144" i="79"/>
  <c r="G144" i="79"/>
  <c r="F144" i="79"/>
  <c r="E144" i="79"/>
  <c r="D144" i="79"/>
  <c r="X143" i="79"/>
  <c r="W143" i="79"/>
  <c r="V143" i="79"/>
  <c r="U143" i="79"/>
  <c r="S143" i="79"/>
  <c r="R143" i="79"/>
  <c r="Q143" i="79"/>
  <c r="O143" i="79"/>
  <c r="N143" i="79"/>
  <c r="M143" i="79"/>
  <c r="K143" i="79"/>
  <c r="J143" i="79"/>
  <c r="I143" i="79"/>
  <c r="G143" i="79"/>
  <c r="F143" i="79"/>
  <c r="E143" i="79"/>
  <c r="D143" i="79"/>
  <c r="X142" i="79"/>
  <c r="W142" i="79"/>
  <c r="V142" i="79"/>
  <c r="U142" i="79"/>
  <c r="S142" i="79"/>
  <c r="R142" i="79"/>
  <c r="Q142" i="79"/>
  <c r="O142" i="79"/>
  <c r="N142" i="79"/>
  <c r="M142" i="79"/>
  <c r="K142" i="79"/>
  <c r="J142" i="79"/>
  <c r="I142" i="79"/>
  <c r="G142" i="79"/>
  <c r="F142" i="79"/>
  <c r="E142" i="79"/>
  <c r="D142" i="79"/>
  <c r="X141" i="79"/>
  <c r="W141" i="79"/>
  <c r="V141" i="79"/>
  <c r="U141" i="79"/>
  <c r="S141" i="79"/>
  <c r="R141" i="79"/>
  <c r="Q141" i="79"/>
  <c r="O141" i="79"/>
  <c r="N141" i="79"/>
  <c r="M141" i="79"/>
  <c r="K141" i="79"/>
  <c r="J141" i="79"/>
  <c r="I141" i="79"/>
  <c r="G141" i="79"/>
  <c r="F141" i="79"/>
  <c r="E141" i="79"/>
  <c r="D141" i="79"/>
  <c r="X140" i="79"/>
  <c r="W140" i="79"/>
  <c r="V140" i="79"/>
  <c r="U140" i="79"/>
  <c r="S140" i="79"/>
  <c r="R140" i="79"/>
  <c r="Q140" i="79"/>
  <c r="O140" i="79"/>
  <c r="N140" i="79"/>
  <c r="M140" i="79"/>
  <c r="K140" i="79"/>
  <c r="J140" i="79"/>
  <c r="I140" i="79"/>
  <c r="G140" i="79"/>
  <c r="F140" i="79"/>
  <c r="E140" i="79"/>
  <c r="D140" i="79"/>
  <c r="X139" i="79"/>
  <c r="W139" i="79"/>
  <c r="V139" i="79"/>
  <c r="U139" i="79"/>
  <c r="S139" i="79"/>
  <c r="R139" i="79"/>
  <c r="Q139" i="79"/>
  <c r="O139" i="79"/>
  <c r="N139" i="79"/>
  <c r="M139" i="79"/>
  <c r="K139" i="79"/>
  <c r="J139" i="79"/>
  <c r="I139" i="79"/>
  <c r="G139" i="79"/>
  <c r="F139" i="79"/>
  <c r="E139" i="79"/>
  <c r="D139" i="79"/>
  <c r="X138" i="79"/>
  <c r="W138" i="79"/>
  <c r="V138" i="79"/>
  <c r="U138" i="79"/>
  <c r="S138" i="79"/>
  <c r="R138" i="79"/>
  <c r="Q138" i="79"/>
  <c r="O138" i="79"/>
  <c r="N138" i="79"/>
  <c r="M138" i="79"/>
  <c r="K138" i="79"/>
  <c r="J138" i="79"/>
  <c r="I138" i="79"/>
  <c r="G138" i="79"/>
  <c r="F138" i="79"/>
  <c r="E138" i="79"/>
  <c r="D138" i="79"/>
  <c r="X137" i="79"/>
  <c r="W137" i="79"/>
  <c r="V137" i="79"/>
  <c r="U137" i="79"/>
  <c r="S137" i="79"/>
  <c r="R137" i="79"/>
  <c r="Q137" i="79"/>
  <c r="O137" i="79"/>
  <c r="N137" i="79"/>
  <c r="M137" i="79"/>
  <c r="K137" i="79"/>
  <c r="J137" i="79"/>
  <c r="I137" i="79"/>
  <c r="G137" i="79"/>
  <c r="F137" i="79"/>
  <c r="E137" i="79"/>
  <c r="D137" i="79"/>
  <c r="X136" i="79"/>
  <c r="W136" i="79"/>
  <c r="V136" i="79"/>
  <c r="U136" i="79"/>
  <c r="S136" i="79"/>
  <c r="R136" i="79"/>
  <c r="Q136" i="79"/>
  <c r="O136" i="79"/>
  <c r="N136" i="79"/>
  <c r="M136" i="79"/>
  <c r="K136" i="79"/>
  <c r="J136" i="79"/>
  <c r="I136" i="79"/>
  <c r="G136" i="79"/>
  <c r="F136" i="79"/>
  <c r="E136" i="79"/>
  <c r="D136" i="79"/>
  <c r="X113" i="79"/>
  <c r="W113" i="79"/>
  <c r="V113" i="79"/>
  <c r="U113" i="79"/>
  <c r="S113" i="79"/>
  <c r="R113" i="79"/>
  <c r="Q113" i="79"/>
  <c r="O113" i="79"/>
  <c r="N113" i="79"/>
  <c r="M113" i="79"/>
  <c r="K113" i="79"/>
  <c r="J113" i="79"/>
  <c r="I113" i="79"/>
  <c r="G113" i="79"/>
  <c r="F113" i="79"/>
  <c r="E113" i="79"/>
  <c r="D113" i="79"/>
  <c r="X112" i="79"/>
  <c r="W112" i="79"/>
  <c r="V112" i="79"/>
  <c r="U112" i="79"/>
  <c r="S112" i="79"/>
  <c r="R112" i="79"/>
  <c r="Q112" i="79"/>
  <c r="O112" i="79"/>
  <c r="N112" i="79"/>
  <c r="M112" i="79"/>
  <c r="K112" i="79"/>
  <c r="J112" i="79"/>
  <c r="I112" i="79"/>
  <c r="G112" i="79"/>
  <c r="F112" i="79"/>
  <c r="E112" i="79"/>
  <c r="D112" i="79"/>
  <c r="X111" i="79"/>
  <c r="W111" i="79"/>
  <c r="V111" i="79"/>
  <c r="U111" i="79"/>
  <c r="S111" i="79"/>
  <c r="R111" i="79"/>
  <c r="Q111" i="79"/>
  <c r="O111" i="79"/>
  <c r="N111" i="79"/>
  <c r="M111" i="79"/>
  <c r="K111" i="79"/>
  <c r="J111" i="79"/>
  <c r="I111" i="79"/>
  <c r="G111" i="79"/>
  <c r="F111" i="79"/>
  <c r="E111" i="79"/>
  <c r="D111" i="79"/>
  <c r="X110" i="79"/>
  <c r="W110" i="79"/>
  <c r="V110" i="79"/>
  <c r="U110" i="79"/>
  <c r="S110" i="79"/>
  <c r="R110" i="79"/>
  <c r="Q110" i="79"/>
  <c r="O110" i="79"/>
  <c r="N110" i="79"/>
  <c r="M110" i="79"/>
  <c r="K110" i="79"/>
  <c r="J110" i="79"/>
  <c r="I110" i="79"/>
  <c r="G110" i="79"/>
  <c r="F110" i="79"/>
  <c r="E110" i="79"/>
  <c r="D110" i="79"/>
  <c r="X109" i="79"/>
  <c r="W109" i="79"/>
  <c r="V109" i="79"/>
  <c r="U109" i="79"/>
  <c r="S109" i="79"/>
  <c r="R109" i="79"/>
  <c r="Q109" i="79"/>
  <c r="O109" i="79"/>
  <c r="N109" i="79"/>
  <c r="M109" i="79"/>
  <c r="K109" i="79"/>
  <c r="J109" i="79"/>
  <c r="I109" i="79"/>
  <c r="G109" i="79"/>
  <c r="F109" i="79"/>
  <c r="E109" i="79"/>
  <c r="D109" i="79"/>
  <c r="X108" i="79"/>
  <c r="W108" i="79"/>
  <c r="V108" i="79"/>
  <c r="U108" i="79"/>
  <c r="S108" i="79"/>
  <c r="R108" i="79"/>
  <c r="Q108" i="79"/>
  <c r="O108" i="79"/>
  <c r="N108" i="79"/>
  <c r="M108" i="79"/>
  <c r="K108" i="79"/>
  <c r="J108" i="79"/>
  <c r="I108" i="79"/>
  <c r="G108" i="79"/>
  <c r="F108" i="79"/>
  <c r="E108" i="79"/>
  <c r="D108" i="79"/>
  <c r="X107" i="79"/>
  <c r="W107" i="79"/>
  <c r="V107" i="79"/>
  <c r="U107" i="79"/>
  <c r="S107" i="79"/>
  <c r="R107" i="79"/>
  <c r="Q107" i="79"/>
  <c r="O107" i="79"/>
  <c r="N107" i="79"/>
  <c r="M107" i="79"/>
  <c r="K107" i="79"/>
  <c r="J107" i="79"/>
  <c r="I107" i="79"/>
  <c r="G107" i="79"/>
  <c r="F107" i="79"/>
  <c r="E107" i="79"/>
  <c r="D107" i="79"/>
  <c r="X106" i="79"/>
  <c r="W106" i="79"/>
  <c r="V106" i="79"/>
  <c r="U106" i="79"/>
  <c r="S106" i="79"/>
  <c r="R106" i="79"/>
  <c r="Q106" i="79"/>
  <c r="O106" i="79"/>
  <c r="N106" i="79"/>
  <c r="M106" i="79"/>
  <c r="K106" i="79"/>
  <c r="J106" i="79"/>
  <c r="I106" i="79"/>
  <c r="G106" i="79"/>
  <c r="F106" i="79"/>
  <c r="E106" i="79"/>
  <c r="D106" i="79"/>
  <c r="X105" i="79"/>
  <c r="W105" i="79"/>
  <c r="V105" i="79"/>
  <c r="U105" i="79"/>
  <c r="S105" i="79"/>
  <c r="R105" i="79"/>
  <c r="Q105" i="79"/>
  <c r="O105" i="79"/>
  <c r="N105" i="79"/>
  <c r="M105" i="79"/>
  <c r="K105" i="79"/>
  <c r="J105" i="79"/>
  <c r="I105" i="79"/>
  <c r="G105" i="79"/>
  <c r="F105" i="79"/>
  <c r="E105" i="79"/>
  <c r="D105" i="79"/>
  <c r="X104" i="79"/>
  <c r="W104" i="79"/>
  <c r="V104" i="79"/>
  <c r="U104" i="79"/>
  <c r="S104" i="79"/>
  <c r="R104" i="79"/>
  <c r="Q104" i="79"/>
  <c r="O104" i="79"/>
  <c r="N104" i="79"/>
  <c r="M104" i="79"/>
  <c r="K104" i="79"/>
  <c r="J104" i="79"/>
  <c r="I104" i="79"/>
  <c r="G104" i="79"/>
  <c r="F104" i="79"/>
  <c r="E104" i="79"/>
  <c r="D104" i="79"/>
  <c r="X103" i="79"/>
  <c r="W103" i="79"/>
  <c r="V103" i="79"/>
  <c r="U103" i="79"/>
  <c r="S103" i="79"/>
  <c r="R103" i="79"/>
  <c r="Q103" i="79"/>
  <c r="O103" i="79"/>
  <c r="N103" i="79"/>
  <c r="M103" i="79"/>
  <c r="K103" i="79"/>
  <c r="J103" i="79"/>
  <c r="I103" i="79"/>
  <c r="G103" i="79"/>
  <c r="F103" i="79"/>
  <c r="E103" i="79"/>
  <c r="D103" i="79"/>
  <c r="X102" i="79"/>
  <c r="W102" i="79"/>
  <c r="V102" i="79"/>
  <c r="U102" i="79"/>
  <c r="S102" i="79"/>
  <c r="R102" i="79"/>
  <c r="Q102" i="79"/>
  <c r="O102" i="79"/>
  <c r="N102" i="79"/>
  <c r="M102" i="79"/>
  <c r="K102" i="79"/>
  <c r="J102" i="79"/>
  <c r="I102" i="79"/>
  <c r="G102" i="79"/>
  <c r="F102" i="79"/>
  <c r="E102" i="79"/>
  <c r="D102" i="79"/>
  <c r="X101" i="79"/>
  <c r="W101" i="79"/>
  <c r="V101" i="79"/>
  <c r="U101" i="79"/>
  <c r="S101" i="79"/>
  <c r="R101" i="79"/>
  <c r="Q101" i="79"/>
  <c r="O101" i="79"/>
  <c r="N101" i="79"/>
  <c r="M101" i="79"/>
  <c r="K101" i="79"/>
  <c r="J101" i="79"/>
  <c r="I101" i="79"/>
  <c r="G101" i="79"/>
  <c r="F101" i="79"/>
  <c r="E101" i="79"/>
  <c r="D101" i="79"/>
  <c r="X100" i="79"/>
  <c r="W100" i="79"/>
  <c r="V100" i="79"/>
  <c r="U100" i="79"/>
  <c r="S100" i="79"/>
  <c r="R100" i="79"/>
  <c r="Q100" i="79"/>
  <c r="O100" i="79"/>
  <c r="N100" i="79"/>
  <c r="M100" i="79"/>
  <c r="K100" i="79"/>
  <c r="J100" i="79"/>
  <c r="I100" i="79"/>
  <c r="G100" i="79"/>
  <c r="F100" i="79"/>
  <c r="E100" i="79"/>
  <c r="D100" i="79"/>
  <c r="X99" i="79"/>
  <c r="W99" i="79"/>
  <c r="V99" i="79"/>
  <c r="U99" i="79"/>
  <c r="S99" i="79"/>
  <c r="R99" i="79"/>
  <c r="Q99" i="79"/>
  <c r="O99" i="79"/>
  <c r="N99" i="79"/>
  <c r="M99" i="79"/>
  <c r="K99" i="79"/>
  <c r="J99" i="79"/>
  <c r="I99" i="79"/>
  <c r="G99" i="79"/>
  <c r="F99" i="79"/>
  <c r="E99" i="79"/>
  <c r="D99" i="79"/>
  <c r="X98" i="79"/>
  <c r="W98" i="79"/>
  <c r="V98" i="79"/>
  <c r="U98" i="79"/>
  <c r="S98" i="79"/>
  <c r="R98" i="79"/>
  <c r="Q98" i="79"/>
  <c r="O98" i="79"/>
  <c r="N98" i="79"/>
  <c r="M98" i="79"/>
  <c r="K98" i="79"/>
  <c r="J98" i="79"/>
  <c r="I98" i="79"/>
  <c r="G98" i="79"/>
  <c r="F98" i="79"/>
  <c r="E98" i="79"/>
  <c r="D98" i="79"/>
  <c r="X97" i="79"/>
  <c r="W97" i="79"/>
  <c r="V97" i="79"/>
  <c r="U97" i="79"/>
  <c r="S97" i="79"/>
  <c r="R97" i="79"/>
  <c r="Q97" i="79"/>
  <c r="O97" i="79"/>
  <c r="N97" i="79"/>
  <c r="M97" i="79"/>
  <c r="K97" i="79"/>
  <c r="J97" i="79"/>
  <c r="I97" i="79"/>
  <c r="G97" i="79"/>
  <c r="F97" i="79"/>
  <c r="E97" i="79"/>
  <c r="D97" i="79"/>
  <c r="X96" i="79"/>
  <c r="W96" i="79"/>
  <c r="V96" i="79"/>
  <c r="U96" i="79"/>
  <c r="S96" i="79"/>
  <c r="R96" i="79"/>
  <c r="Q96" i="79"/>
  <c r="O96" i="79"/>
  <c r="N96" i="79"/>
  <c r="M96" i="79"/>
  <c r="K96" i="79"/>
  <c r="J96" i="79"/>
  <c r="I96" i="79"/>
  <c r="G96" i="79"/>
  <c r="F96" i="79"/>
  <c r="E96" i="79"/>
  <c r="D96" i="79"/>
  <c r="X95" i="79"/>
  <c r="W95" i="79"/>
  <c r="V95" i="79"/>
  <c r="U95" i="79"/>
  <c r="S95" i="79"/>
  <c r="R95" i="79"/>
  <c r="Q95" i="79"/>
  <c r="O95" i="79"/>
  <c r="N95" i="79"/>
  <c r="M95" i="79"/>
  <c r="K95" i="79"/>
  <c r="J95" i="79"/>
  <c r="I95" i="79"/>
  <c r="G95" i="79"/>
  <c r="F95" i="79"/>
  <c r="E95" i="79"/>
  <c r="D95" i="79"/>
  <c r="X94" i="79"/>
  <c r="W94" i="79"/>
  <c r="V94" i="79"/>
  <c r="U94" i="79"/>
  <c r="S94" i="79"/>
  <c r="R94" i="79"/>
  <c r="Q94" i="79"/>
  <c r="O94" i="79"/>
  <c r="N94" i="79"/>
  <c r="M94" i="79"/>
  <c r="K94" i="79"/>
  <c r="J94" i="79"/>
  <c r="I94" i="79"/>
  <c r="G94" i="79"/>
  <c r="F94" i="79"/>
  <c r="E94" i="79"/>
  <c r="D94" i="79"/>
  <c r="X93" i="79"/>
  <c r="W93" i="79"/>
  <c r="V93" i="79"/>
  <c r="U93" i="79"/>
  <c r="S93" i="79"/>
  <c r="R93" i="79"/>
  <c r="Q93" i="79"/>
  <c r="O93" i="79"/>
  <c r="N93" i="79"/>
  <c r="M93" i="79"/>
  <c r="K93" i="79"/>
  <c r="J93" i="79"/>
  <c r="I93" i="79"/>
  <c r="G93" i="79"/>
  <c r="F93" i="79"/>
  <c r="E93" i="79"/>
  <c r="D93" i="79"/>
  <c r="X92" i="79"/>
  <c r="W92" i="79"/>
  <c r="V92" i="79"/>
  <c r="U92" i="79"/>
  <c r="S92" i="79"/>
  <c r="R92" i="79"/>
  <c r="Q92" i="79"/>
  <c r="O92" i="79"/>
  <c r="N92" i="79"/>
  <c r="M92" i="79"/>
  <c r="K92" i="79"/>
  <c r="J92" i="79"/>
  <c r="I92" i="79"/>
  <c r="G92" i="79"/>
  <c r="F92" i="79"/>
  <c r="E92" i="79"/>
  <c r="D92" i="79"/>
  <c r="X91" i="79"/>
  <c r="W91" i="79"/>
  <c r="V91" i="79"/>
  <c r="U91" i="79"/>
  <c r="S91" i="79"/>
  <c r="R91" i="79"/>
  <c r="Q91" i="79"/>
  <c r="O91" i="79"/>
  <c r="N91" i="79"/>
  <c r="M91" i="79"/>
  <c r="K91" i="79"/>
  <c r="J91" i="79"/>
  <c r="I91" i="79"/>
  <c r="G91" i="79"/>
  <c r="F91" i="79"/>
  <c r="E91" i="79"/>
  <c r="D91" i="79"/>
  <c r="X90" i="79"/>
  <c r="W90" i="79"/>
  <c r="V90" i="79"/>
  <c r="U90" i="79"/>
  <c r="S90" i="79"/>
  <c r="R90" i="79"/>
  <c r="Q90" i="79"/>
  <c r="O90" i="79"/>
  <c r="N90" i="79"/>
  <c r="M90" i="79"/>
  <c r="K90" i="79"/>
  <c r="J90" i="79"/>
  <c r="I90" i="79"/>
  <c r="G90" i="79"/>
  <c r="F90" i="79"/>
  <c r="E90" i="79"/>
  <c r="D90" i="79"/>
  <c r="X89" i="79"/>
  <c r="W89" i="79"/>
  <c r="V89" i="79"/>
  <c r="U89" i="79"/>
  <c r="S89" i="79"/>
  <c r="R89" i="79"/>
  <c r="Q89" i="79"/>
  <c r="O89" i="79"/>
  <c r="N89" i="79"/>
  <c r="M89" i="79"/>
  <c r="K89" i="79"/>
  <c r="J89" i="79"/>
  <c r="I89" i="79"/>
  <c r="G89" i="79"/>
  <c r="F89" i="79"/>
  <c r="E89" i="79"/>
  <c r="D89" i="79"/>
  <c r="X88" i="79"/>
  <c r="W88" i="79"/>
  <c r="V88" i="79"/>
  <c r="U88" i="79"/>
  <c r="S88" i="79"/>
  <c r="R88" i="79"/>
  <c r="Q88" i="79"/>
  <c r="O88" i="79"/>
  <c r="N88" i="79"/>
  <c r="M88" i="79"/>
  <c r="K88" i="79"/>
  <c r="J88" i="79"/>
  <c r="I88" i="79"/>
  <c r="G88" i="79"/>
  <c r="F88" i="79"/>
  <c r="E88" i="79"/>
  <c r="D88" i="79"/>
  <c r="X87" i="79"/>
  <c r="W87" i="79"/>
  <c r="V87" i="79"/>
  <c r="U87" i="79"/>
  <c r="S87" i="79"/>
  <c r="R87" i="79"/>
  <c r="Q87" i="79"/>
  <c r="O87" i="79"/>
  <c r="N87" i="79"/>
  <c r="M87" i="79"/>
  <c r="K87" i="79"/>
  <c r="J87" i="79"/>
  <c r="I87" i="79"/>
  <c r="G87" i="79"/>
  <c r="F87" i="79"/>
  <c r="E87" i="79"/>
  <c r="D87" i="79"/>
  <c r="X86" i="79"/>
  <c r="W86" i="79"/>
  <c r="V86" i="79"/>
  <c r="U86" i="79"/>
  <c r="S86" i="79"/>
  <c r="R86" i="79"/>
  <c r="Q86" i="79"/>
  <c r="O86" i="79"/>
  <c r="N86" i="79"/>
  <c r="M86" i="79"/>
  <c r="K86" i="79"/>
  <c r="J86" i="79"/>
  <c r="I86" i="79"/>
  <c r="G86" i="79"/>
  <c r="F86" i="79"/>
  <c r="E86" i="79"/>
  <c r="D86" i="79"/>
  <c r="X85" i="79"/>
  <c r="W85" i="79"/>
  <c r="V85" i="79"/>
  <c r="U85" i="79"/>
  <c r="S85" i="79"/>
  <c r="R85" i="79"/>
  <c r="Q85" i="79"/>
  <c r="O85" i="79"/>
  <c r="N85" i="79"/>
  <c r="M85" i="79"/>
  <c r="K85" i="79"/>
  <c r="J85" i="79"/>
  <c r="I85" i="79"/>
  <c r="G85" i="79"/>
  <c r="F85" i="79"/>
  <c r="E85" i="79"/>
  <c r="D85" i="79"/>
  <c r="X84" i="79"/>
  <c r="W84" i="79"/>
  <c r="V84" i="79"/>
  <c r="U84" i="79"/>
  <c r="S84" i="79"/>
  <c r="R84" i="79"/>
  <c r="Q84" i="79"/>
  <c r="O84" i="79"/>
  <c r="N84" i="79"/>
  <c r="M84" i="79"/>
  <c r="K84" i="79"/>
  <c r="J84" i="79"/>
  <c r="I84" i="79"/>
  <c r="G84" i="79"/>
  <c r="F84" i="79"/>
  <c r="E84" i="79"/>
  <c r="D84" i="79"/>
  <c r="X83" i="79"/>
  <c r="W83" i="79"/>
  <c r="V83" i="79"/>
  <c r="U83" i="79"/>
  <c r="S83" i="79"/>
  <c r="R83" i="79"/>
  <c r="Q83" i="79"/>
  <c r="O83" i="79"/>
  <c r="N83" i="79"/>
  <c r="M83" i="79"/>
  <c r="K83" i="79"/>
  <c r="J83" i="79"/>
  <c r="I83" i="79"/>
  <c r="G83" i="79"/>
  <c r="F83" i="79"/>
  <c r="E83" i="79"/>
  <c r="D83" i="79"/>
  <c r="X82" i="79"/>
  <c r="W82" i="79"/>
  <c r="V82" i="79"/>
  <c r="U82" i="79"/>
  <c r="S82" i="79"/>
  <c r="R82" i="79"/>
  <c r="Q82" i="79"/>
  <c r="O82" i="79"/>
  <c r="N82" i="79"/>
  <c r="M82" i="79"/>
  <c r="K82" i="79"/>
  <c r="J82" i="79"/>
  <c r="I82" i="79"/>
  <c r="G82" i="79"/>
  <c r="F82" i="79"/>
  <c r="E82" i="79"/>
  <c r="D82" i="79"/>
  <c r="X81" i="79"/>
  <c r="W81" i="79"/>
  <c r="V81" i="79"/>
  <c r="U81" i="79"/>
  <c r="S81" i="79"/>
  <c r="R81" i="79"/>
  <c r="Q81" i="79"/>
  <c r="O81" i="79"/>
  <c r="N81" i="79"/>
  <c r="M81" i="79"/>
  <c r="K81" i="79"/>
  <c r="J81" i="79"/>
  <c r="I81" i="79"/>
  <c r="G81" i="79"/>
  <c r="F81" i="79"/>
  <c r="E81" i="79"/>
  <c r="D81" i="79"/>
  <c r="X80" i="79"/>
  <c r="W80" i="79"/>
  <c r="V80" i="79"/>
  <c r="U80" i="79"/>
  <c r="S80" i="79"/>
  <c r="R80" i="79"/>
  <c r="Q80" i="79"/>
  <c r="O80" i="79"/>
  <c r="N80" i="79"/>
  <c r="M80" i="79"/>
  <c r="K80" i="79"/>
  <c r="J80" i="79"/>
  <c r="I80" i="79"/>
  <c r="G80" i="79"/>
  <c r="F80" i="79"/>
  <c r="E80" i="79"/>
  <c r="D80" i="79"/>
  <c r="X58" i="79"/>
  <c r="W58" i="79"/>
  <c r="V58" i="79"/>
  <c r="U58" i="79"/>
  <c r="T58" i="79"/>
  <c r="S58" i="79"/>
  <c r="R58" i="79"/>
  <c r="Q58" i="79"/>
  <c r="O58" i="79"/>
  <c r="N58" i="79"/>
  <c r="M58" i="79"/>
  <c r="K58" i="79"/>
  <c r="J58" i="79"/>
  <c r="I58" i="79"/>
  <c r="G58" i="79"/>
  <c r="F58" i="79"/>
  <c r="E58" i="79"/>
  <c r="D58" i="79"/>
  <c r="X57" i="79"/>
  <c r="W57" i="79"/>
  <c r="V57" i="79"/>
  <c r="U57" i="79"/>
  <c r="T57" i="79"/>
  <c r="S57" i="79"/>
  <c r="R57" i="79"/>
  <c r="Q57" i="79"/>
  <c r="O57" i="79"/>
  <c r="N57" i="79"/>
  <c r="M57" i="79"/>
  <c r="K57" i="79"/>
  <c r="J57" i="79"/>
  <c r="I57" i="79"/>
  <c r="G57" i="79"/>
  <c r="F57" i="79"/>
  <c r="E57" i="79"/>
  <c r="D57" i="79"/>
  <c r="X56" i="79"/>
  <c r="W56" i="79"/>
  <c r="V56" i="79"/>
  <c r="U56" i="79"/>
  <c r="T56" i="79"/>
  <c r="S56" i="79"/>
  <c r="R56" i="79"/>
  <c r="Q56" i="79"/>
  <c r="O56" i="79"/>
  <c r="N56" i="79"/>
  <c r="M56" i="79"/>
  <c r="K56" i="79"/>
  <c r="J56" i="79"/>
  <c r="I56" i="79"/>
  <c r="G56" i="79"/>
  <c r="F56" i="79"/>
  <c r="E56" i="79"/>
  <c r="D56" i="79"/>
  <c r="X55" i="79"/>
  <c r="W55" i="79"/>
  <c r="V55" i="79"/>
  <c r="U55" i="79"/>
  <c r="T55" i="79"/>
  <c r="S55" i="79"/>
  <c r="R55" i="79"/>
  <c r="Q55" i="79"/>
  <c r="O55" i="79"/>
  <c r="N55" i="79"/>
  <c r="M55" i="79"/>
  <c r="K55" i="79"/>
  <c r="J55" i="79"/>
  <c r="I55" i="79"/>
  <c r="G55" i="79"/>
  <c r="F55" i="79"/>
  <c r="E55" i="79"/>
  <c r="D55" i="79"/>
  <c r="X54" i="79"/>
  <c r="W54" i="79"/>
  <c r="V54" i="79"/>
  <c r="U54" i="79"/>
  <c r="T54" i="79"/>
  <c r="S54" i="79"/>
  <c r="R54" i="79"/>
  <c r="Q54" i="79"/>
  <c r="O54" i="79"/>
  <c r="N54" i="79"/>
  <c r="M54" i="79"/>
  <c r="K54" i="79"/>
  <c r="J54" i="79"/>
  <c r="I54" i="79"/>
  <c r="G54" i="79"/>
  <c r="F54" i="79"/>
  <c r="E54" i="79"/>
  <c r="D54" i="79"/>
  <c r="X53" i="79"/>
  <c r="W53" i="79"/>
  <c r="V53" i="79"/>
  <c r="U53" i="79"/>
  <c r="T53" i="79"/>
  <c r="S53" i="79"/>
  <c r="R53" i="79"/>
  <c r="Q53" i="79"/>
  <c r="O53" i="79"/>
  <c r="N53" i="79"/>
  <c r="M53" i="79"/>
  <c r="K53" i="79"/>
  <c r="J53" i="79"/>
  <c r="I53" i="79"/>
  <c r="G53" i="79"/>
  <c r="F53" i="79"/>
  <c r="E53" i="79"/>
  <c r="D53" i="79"/>
  <c r="X52" i="79"/>
  <c r="W52" i="79"/>
  <c r="V52" i="79"/>
  <c r="U52" i="79"/>
  <c r="T52" i="79"/>
  <c r="S52" i="79"/>
  <c r="R52" i="79"/>
  <c r="Q52" i="79"/>
  <c r="O52" i="79"/>
  <c r="N52" i="79"/>
  <c r="M52" i="79"/>
  <c r="K52" i="79"/>
  <c r="J52" i="79"/>
  <c r="I52" i="79"/>
  <c r="G52" i="79"/>
  <c r="F52" i="79"/>
  <c r="E52" i="79"/>
  <c r="D52" i="79"/>
  <c r="X51" i="79"/>
  <c r="W51" i="79"/>
  <c r="V51" i="79"/>
  <c r="U51" i="79"/>
  <c r="T51" i="79"/>
  <c r="S51" i="79"/>
  <c r="R51" i="79"/>
  <c r="Q51" i="79"/>
  <c r="O51" i="79"/>
  <c r="N51" i="79"/>
  <c r="M51" i="79"/>
  <c r="K51" i="79"/>
  <c r="J51" i="79"/>
  <c r="I51" i="79"/>
  <c r="G51" i="79"/>
  <c r="F51" i="79"/>
  <c r="E51" i="79"/>
  <c r="D51" i="79"/>
  <c r="X50" i="79"/>
  <c r="W50" i="79"/>
  <c r="V50" i="79"/>
  <c r="U50" i="79"/>
  <c r="T50" i="79"/>
  <c r="S50" i="79"/>
  <c r="R50" i="79"/>
  <c r="Q50" i="79"/>
  <c r="O50" i="79"/>
  <c r="N50" i="79"/>
  <c r="M50" i="79"/>
  <c r="K50" i="79"/>
  <c r="J50" i="79"/>
  <c r="I50" i="79"/>
  <c r="G50" i="79"/>
  <c r="F50" i="79"/>
  <c r="E50" i="79"/>
  <c r="D50" i="79"/>
  <c r="X49" i="79"/>
  <c r="W49" i="79"/>
  <c r="V49" i="79"/>
  <c r="U49" i="79"/>
  <c r="T49" i="79"/>
  <c r="S49" i="79"/>
  <c r="R49" i="79"/>
  <c r="Q49" i="79"/>
  <c r="O49" i="79"/>
  <c r="N49" i="79"/>
  <c r="M49" i="79"/>
  <c r="K49" i="79"/>
  <c r="J49" i="79"/>
  <c r="I49" i="79"/>
  <c r="G49" i="79"/>
  <c r="F49" i="79"/>
  <c r="E49" i="79"/>
  <c r="D49" i="79"/>
  <c r="X48" i="79"/>
  <c r="W48" i="79"/>
  <c r="V48" i="79"/>
  <c r="U48" i="79"/>
  <c r="T48" i="79"/>
  <c r="S48" i="79"/>
  <c r="R48" i="79"/>
  <c r="Q48" i="79"/>
  <c r="O48" i="79"/>
  <c r="N48" i="79"/>
  <c r="M48" i="79"/>
  <c r="K48" i="79"/>
  <c r="J48" i="79"/>
  <c r="I48" i="79"/>
  <c r="G48" i="79"/>
  <c r="F48" i="79"/>
  <c r="E48" i="79"/>
  <c r="D48" i="79"/>
  <c r="X47" i="79"/>
  <c r="W47" i="79"/>
  <c r="V47" i="79"/>
  <c r="U47" i="79"/>
  <c r="T47" i="79"/>
  <c r="S47" i="79"/>
  <c r="R47" i="79"/>
  <c r="Q47" i="79"/>
  <c r="O47" i="79"/>
  <c r="N47" i="79"/>
  <c r="M47" i="79"/>
  <c r="K47" i="79"/>
  <c r="J47" i="79"/>
  <c r="I47" i="79"/>
  <c r="G47" i="79"/>
  <c r="F47" i="79"/>
  <c r="E47" i="79"/>
  <c r="D47" i="79"/>
  <c r="X46" i="79"/>
  <c r="W46" i="79"/>
  <c r="V46" i="79"/>
  <c r="U46" i="79"/>
  <c r="T46" i="79"/>
  <c r="S46" i="79"/>
  <c r="R46" i="79"/>
  <c r="Q46" i="79"/>
  <c r="O46" i="79"/>
  <c r="N46" i="79"/>
  <c r="M46" i="79"/>
  <c r="K46" i="79"/>
  <c r="J46" i="79"/>
  <c r="I46" i="79"/>
  <c r="G46" i="79"/>
  <c r="F46" i="79"/>
  <c r="E46" i="79"/>
  <c r="D46" i="79"/>
  <c r="X45" i="79"/>
  <c r="W45" i="79"/>
  <c r="V45" i="79"/>
  <c r="U45" i="79"/>
  <c r="T45" i="79"/>
  <c r="S45" i="79"/>
  <c r="R45" i="79"/>
  <c r="Q45" i="79"/>
  <c r="O45" i="79"/>
  <c r="N45" i="79"/>
  <c r="M45" i="79"/>
  <c r="K45" i="79"/>
  <c r="J45" i="79"/>
  <c r="I45" i="79"/>
  <c r="G45" i="79"/>
  <c r="F45" i="79"/>
  <c r="E45" i="79"/>
  <c r="D45" i="79"/>
  <c r="X44" i="79"/>
  <c r="W44" i="79"/>
  <c r="V44" i="79"/>
  <c r="U44" i="79"/>
  <c r="T44" i="79"/>
  <c r="S44" i="79"/>
  <c r="R44" i="79"/>
  <c r="Q44" i="79"/>
  <c r="O44" i="79"/>
  <c r="N44" i="79"/>
  <c r="M44" i="79"/>
  <c r="K44" i="79"/>
  <c r="J44" i="79"/>
  <c r="I44" i="79"/>
  <c r="G44" i="79"/>
  <c r="F44" i="79"/>
  <c r="E44" i="79"/>
  <c r="D44" i="79"/>
  <c r="X43" i="79"/>
  <c r="W43" i="79"/>
  <c r="V43" i="79"/>
  <c r="U43" i="79"/>
  <c r="T43" i="79"/>
  <c r="S43" i="79"/>
  <c r="R43" i="79"/>
  <c r="Q43" i="79"/>
  <c r="O43" i="79"/>
  <c r="N43" i="79"/>
  <c r="M43" i="79"/>
  <c r="K43" i="79"/>
  <c r="J43" i="79"/>
  <c r="I43" i="79"/>
  <c r="G43" i="79"/>
  <c r="F43" i="79"/>
  <c r="E43" i="79"/>
  <c r="D43" i="79"/>
  <c r="X42" i="79"/>
  <c r="W42" i="79"/>
  <c r="V42" i="79"/>
  <c r="U42" i="79"/>
  <c r="T42" i="79"/>
  <c r="S42" i="79"/>
  <c r="R42" i="79"/>
  <c r="Q42" i="79"/>
  <c r="O42" i="79"/>
  <c r="N42" i="79"/>
  <c r="M42" i="79"/>
  <c r="K42" i="79"/>
  <c r="J42" i="79"/>
  <c r="I42" i="79"/>
  <c r="G42" i="79"/>
  <c r="F42" i="79"/>
  <c r="E42" i="79"/>
  <c r="D42" i="79"/>
  <c r="X41" i="79"/>
  <c r="W41" i="79"/>
  <c r="V41" i="79"/>
  <c r="U41" i="79"/>
  <c r="T41" i="79"/>
  <c r="S41" i="79"/>
  <c r="R41" i="79"/>
  <c r="Q41" i="79"/>
  <c r="O41" i="79"/>
  <c r="N41" i="79"/>
  <c r="M41" i="79"/>
  <c r="K41" i="79"/>
  <c r="J41" i="79"/>
  <c r="I41" i="79"/>
  <c r="G41" i="79"/>
  <c r="F41" i="79"/>
  <c r="E41" i="79"/>
  <c r="D41" i="79"/>
  <c r="X40" i="79"/>
  <c r="W40" i="79"/>
  <c r="V40" i="79"/>
  <c r="U40" i="79"/>
  <c r="T40" i="79"/>
  <c r="S40" i="79"/>
  <c r="R40" i="79"/>
  <c r="Q40" i="79"/>
  <c r="O40" i="79"/>
  <c r="N40" i="79"/>
  <c r="M40" i="79"/>
  <c r="K40" i="79"/>
  <c r="J40" i="79"/>
  <c r="I40" i="79"/>
  <c r="G40" i="79"/>
  <c r="F40" i="79"/>
  <c r="E40" i="79"/>
  <c r="D40" i="79"/>
  <c r="X39" i="79"/>
  <c r="W39" i="79"/>
  <c r="V39" i="79"/>
  <c r="U39" i="79"/>
  <c r="T39" i="79"/>
  <c r="S39" i="79"/>
  <c r="R39" i="79"/>
  <c r="Q39" i="79"/>
  <c r="O39" i="79"/>
  <c r="N39" i="79"/>
  <c r="M39" i="79"/>
  <c r="K39" i="79"/>
  <c r="J39" i="79"/>
  <c r="I39" i="79"/>
  <c r="G39" i="79"/>
  <c r="F39" i="79"/>
  <c r="E39" i="79"/>
  <c r="D39" i="79"/>
  <c r="X38" i="79"/>
  <c r="W38" i="79"/>
  <c r="V38" i="79"/>
  <c r="U38" i="79"/>
  <c r="T38" i="79"/>
  <c r="S38" i="79"/>
  <c r="R38" i="79"/>
  <c r="Q38" i="79"/>
  <c r="O38" i="79"/>
  <c r="N38" i="79"/>
  <c r="M38" i="79"/>
  <c r="K38" i="79"/>
  <c r="J38" i="79"/>
  <c r="I38" i="79"/>
  <c r="G38" i="79"/>
  <c r="F38" i="79"/>
  <c r="E38" i="79"/>
  <c r="D38" i="79"/>
  <c r="X37" i="79"/>
  <c r="W37" i="79"/>
  <c r="V37" i="79"/>
  <c r="U37" i="79"/>
  <c r="T37" i="79"/>
  <c r="S37" i="79"/>
  <c r="R37" i="79"/>
  <c r="Q37" i="79"/>
  <c r="O37" i="79"/>
  <c r="N37" i="79"/>
  <c r="M37" i="79"/>
  <c r="K37" i="79"/>
  <c r="J37" i="79"/>
  <c r="I37" i="79"/>
  <c r="G37" i="79"/>
  <c r="F37" i="79"/>
  <c r="E37" i="79"/>
  <c r="D37" i="79"/>
  <c r="X36" i="79"/>
  <c r="W36" i="79"/>
  <c r="V36" i="79"/>
  <c r="U36" i="79"/>
  <c r="T36" i="79"/>
  <c r="S36" i="79"/>
  <c r="R36" i="79"/>
  <c r="Q36" i="79"/>
  <c r="O36" i="79"/>
  <c r="N36" i="79"/>
  <c r="M36" i="79"/>
  <c r="K36" i="79"/>
  <c r="J36" i="79"/>
  <c r="I36" i="79"/>
  <c r="G36" i="79"/>
  <c r="F36" i="79"/>
  <c r="E36" i="79"/>
  <c r="D36" i="79"/>
  <c r="X35" i="79"/>
  <c r="W35" i="79"/>
  <c r="V35" i="79"/>
  <c r="U35" i="79"/>
  <c r="T35" i="79"/>
  <c r="S35" i="79"/>
  <c r="R35" i="79"/>
  <c r="Q35" i="79"/>
  <c r="O35" i="79"/>
  <c r="N35" i="79"/>
  <c r="M35" i="79"/>
  <c r="K35" i="79"/>
  <c r="J35" i="79"/>
  <c r="I35" i="79"/>
  <c r="G35" i="79"/>
  <c r="F35" i="79"/>
  <c r="E35" i="79"/>
  <c r="D35" i="79"/>
  <c r="X34" i="79"/>
  <c r="W34" i="79"/>
  <c r="V34" i="79"/>
  <c r="U34" i="79"/>
  <c r="T34" i="79"/>
  <c r="S34" i="79"/>
  <c r="R34" i="79"/>
  <c r="Q34" i="79"/>
  <c r="O34" i="79"/>
  <c r="N34" i="79"/>
  <c r="M34" i="79"/>
  <c r="K34" i="79"/>
  <c r="J34" i="79"/>
  <c r="I34" i="79"/>
  <c r="G34" i="79"/>
  <c r="F34" i="79"/>
  <c r="E34" i="79"/>
  <c r="D34" i="79"/>
  <c r="X33" i="79"/>
  <c r="W33" i="79"/>
  <c r="V33" i="79"/>
  <c r="U33" i="79"/>
  <c r="T33" i="79"/>
  <c r="S33" i="79"/>
  <c r="R33" i="79"/>
  <c r="Q33" i="79"/>
  <c r="O33" i="79"/>
  <c r="N33" i="79"/>
  <c r="M33" i="79"/>
  <c r="K33" i="79"/>
  <c r="J33" i="79"/>
  <c r="I33" i="79"/>
  <c r="G33" i="79"/>
  <c r="F33" i="79"/>
  <c r="E33" i="79"/>
  <c r="D33" i="79"/>
  <c r="X32" i="79"/>
  <c r="W32" i="79"/>
  <c r="V32" i="79"/>
  <c r="U32" i="79"/>
  <c r="T32" i="79"/>
  <c r="S32" i="79"/>
  <c r="R32" i="79"/>
  <c r="Q32" i="79"/>
  <c r="O32" i="79"/>
  <c r="N32" i="79"/>
  <c r="M32" i="79"/>
  <c r="K32" i="79"/>
  <c r="J32" i="79"/>
  <c r="I32" i="79"/>
  <c r="G32" i="79"/>
  <c r="F32" i="79"/>
  <c r="E32" i="79"/>
  <c r="D32" i="79"/>
  <c r="X31" i="79"/>
  <c r="W31" i="79"/>
  <c r="V31" i="79"/>
  <c r="U31" i="79"/>
  <c r="T31" i="79"/>
  <c r="S31" i="79"/>
  <c r="R31" i="79"/>
  <c r="Q31" i="79"/>
  <c r="O31" i="79"/>
  <c r="N31" i="79"/>
  <c r="M31" i="79"/>
  <c r="K31" i="79"/>
  <c r="J31" i="79"/>
  <c r="I31" i="79"/>
  <c r="G31" i="79"/>
  <c r="F31" i="79"/>
  <c r="E31" i="79"/>
  <c r="D31" i="79"/>
  <c r="X30" i="79"/>
  <c r="W30" i="79"/>
  <c r="V30" i="79"/>
  <c r="U30" i="79"/>
  <c r="T30" i="79"/>
  <c r="S30" i="79"/>
  <c r="R30" i="79"/>
  <c r="Q30" i="79"/>
  <c r="O30" i="79"/>
  <c r="N30" i="79"/>
  <c r="M30" i="79"/>
  <c r="K30" i="79"/>
  <c r="J30" i="79"/>
  <c r="I30" i="79"/>
  <c r="G30" i="79"/>
  <c r="F30" i="79"/>
  <c r="E30" i="79"/>
  <c r="D30" i="79"/>
  <c r="X29" i="79"/>
  <c r="W29" i="79"/>
  <c r="V29" i="79"/>
  <c r="U29" i="79"/>
  <c r="T29" i="79"/>
  <c r="S29" i="79"/>
  <c r="R29" i="79"/>
  <c r="Q29" i="79"/>
  <c r="O29" i="79"/>
  <c r="N29" i="79"/>
  <c r="M29" i="79"/>
  <c r="K29" i="79"/>
  <c r="J29" i="79"/>
  <c r="I29" i="79"/>
  <c r="G29" i="79"/>
  <c r="F29" i="79"/>
  <c r="E29" i="79"/>
  <c r="D29" i="79"/>
  <c r="X28" i="79"/>
  <c r="W28" i="79"/>
  <c r="V28" i="79"/>
  <c r="U28" i="79"/>
  <c r="T28" i="79"/>
  <c r="S28" i="79"/>
  <c r="R28" i="79"/>
  <c r="Q28" i="79"/>
  <c r="O28" i="79"/>
  <c r="N28" i="79"/>
  <c r="M28" i="79"/>
  <c r="K28" i="79"/>
  <c r="J28" i="79"/>
  <c r="I28" i="79"/>
  <c r="G28" i="79"/>
  <c r="F28" i="79"/>
  <c r="E28" i="79"/>
  <c r="D28" i="79"/>
  <c r="X27" i="79"/>
  <c r="W27" i="79"/>
  <c r="V27" i="79"/>
  <c r="U27" i="79"/>
  <c r="T27" i="79"/>
  <c r="S27" i="79"/>
  <c r="R27" i="79"/>
  <c r="Q27" i="79"/>
  <c r="O27" i="79"/>
  <c r="N27" i="79"/>
  <c r="M27" i="79"/>
  <c r="K27" i="79"/>
  <c r="J27" i="79"/>
  <c r="I27" i="79"/>
  <c r="G27" i="79"/>
  <c r="F27" i="79"/>
  <c r="E27" i="79"/>
  <c r="D27" i="79"/>
  <c r="X26" i="79"/>
  <c r="W26" i="79"/>
  <c r="V26" i="79"/>
  <c r="U26" i="79"/>
  <c r="T26" i="79"/>
  <c r="S26" i="79"/>
  <c r="R26" i="79"/>
  <c r="Q26" i="79"/>
  <c r="O26" i="79"/>
  <c r="N26" i="79"/>
  <c r="M26" i="79"/>
  <c r="K26" i="79"/>
  <c r="J26" i="79"/>
  <c r="I26" i="79"/>
  <c r="G26" i="79"/>
  <c r="F26" i="79"/>
  <c r="E26" i="79"/>
  <c r="D26" i="79"/>
  <c r="X25" i="79"/>
  <c r="W25" i="79"/>
  <c r="V25" i="79"/>
  <c r="U25" i="79"/>
  <c r="T25" i="79"/>
  <c r="S25" i="79"/>
  <c r="R25" i="79"/>
  <c r="Q25" i="79"/>
  <c r="O25" i="79"/>
  <c r="N25" i="79"/>
  <c r="M25" i="79"/>
  <c r="K25" i="79"/>
  <c r="J25" i="79"/>
  <c r="I25" i="79"/>
  <c r="G25" i="79"/>
  <c r="F25" i="79"/>
  <c r="E25" i="79"/>
  <c r="D25" i="79"/>
  <c r="C26" i="79" l="1"/>
  <c r="C27" i="79" s="1"/>
  <c r="C28" i="79" s="1"/>
  <c r="C29" i="79" s="1"/>
  <c r="C30" i="79" s="1"/>
  <c r="C31" i="79" s="1"/>
  <c r="C32" i="79" s="1"/>
  <c r="C33" i="79" s="1"/>
  <c r="C34" i="79" s="1"/>
  <c r="C35" i="79" s="1"/>
  <c r="C36" i="79" s="1"/>
  <c r="C37" i="79" s="1"/>
  <c r="C38" i="79" s="1"/>
  <c r="C39" i="79" s="1"/>
  <c r="C40" i="79" s="1"/>
  <c r="C41" i="79" s="1"/>
  <c r="C42" i="79" s="1"/>
  <c r="C43" i="79" s="1"/>
  <c r="C44" i="79" s="1"/>
  <c r="C45" i="79" s="1"/>
  <c r="C46" i="79" s="1"/>
  <c r="C47" i="79" s="1"/>
  <c r="C48" i="79" s="1"/>
  <c r="C49" i="79" s="1"/>
  <c r="C50" i="79" s="1"/>
  <c r="C51" i="79" s="1"/>
  <c r="C52" i="93" l="1"/>
  <c r="D52" i="93"/>
  <c r="E52" i="93"/>
  <c r="F52" i="93"/>
  <c r="G52" i="93" s="1"/>
  <c r="C53" i="93"/>
  <c r="C54" i="93" s="1"/>
  <c r="D53" i="93"/>
  <c r="G53" i="93" s="1"/>
  <c r="E53" i="93"/>
  <c r="F53" i="93"/>
  <c r="D54" i="93"/>
  <c r="E54" i="93"/>
  <c r="F54" i="93"/>
  <c r="G54" i="93" l="1"/>
  <c r="R116" i="93"/>
  <c r="S116" i="93"/>
  <c r="T116" i="93"/>
  <c r="U116" i="93"/>
  <c r="V116" i="93"/>
  <c r="R117" i="93"/>
  <c r="S117" i="93"/>
  <c r="T117" i="93"/>
  <c r="U117" i="93"/>
  <c r="V117" i="93"/>
  <c r="R118" i="93"/>
  <c r="S118" i="93"/>
  <c r="T118" i="93"/>
  <c r="U118" i="93"/>
  <c r="V118" i="93"/>
  <c r="AG64" i="93"/>
  <c r="V64" i="93"/>
  <c r="DQ405" i="47"/>
  <c r="DR405" i="47"/>
  <c r="DS405" i="47"/>
  <c r="DT405" i="47"/>
  <c r="DQ406" i="47"/>
  <c r="DR406" i="47"/>
  <c r="DS406" i="47"/>
  <c r="DT406" i="47"/>
  <c r="DQ407" i="47"/>
  <c r="DR407" i="47"/>
  <c r="DS407" i="47"/>
  <c r="DT407" i="47"/>
  <c r="DQ408" i="47"/>
  <c r="DR408" i="47"/>
  <c r="DS408" i="47"/>
  <c r="DT408" i="47"/>
  <c r="EG405" i="47"/>
  <c r="EH405" i="47"/>
  <c r="EI405" i="47"/>
  <c r="EJ405" i="47"/>
  <c r="EL405" i="47"/>
  <c r="EM405" i="47"/>
  <c r="EN405" i="47"/>
  <c r="EO405" i="47"/>
  <c r="EQ405" i="47"/>
  <c r="ER405" i="47"/>
  <c r="ES405" i="47"/>
  <c r="ET405" i="47"/>
  <c r="EG406" i="47"/>
  <c r="EH406" i="47"/>
  <c r="EI406" i="47"/>
  <c r="EJ406" i="47"/>
  <c r="EL406" i="47"/>
  <c r="EM406" i="47"/>
  <c r="EN406" i="47"/>
  <c r="EO406" i="47"/>
  <c r="EQ406" i="47"/>
  <c r="ER406" i="47"/>
  <c r="ES406" i="47"/>
  <c r="ET406" i="47"/>
  <c r="EG407" i="47"/>
  <c r="EH407" i="47"/>
  <c r="EI407" i="47"/>
  <c r="EJ407" i="47"/>
  <c r="EL407" i="47"/>
  <c r="EM407" i="47"/>
  <c r="EN407" i="47"/>
  <c r="EO407" i="47"/>
  <c r="EQ407" i="47"/>
  <c r="ER407" i="47"/>
  <c r="ES407" i="47"/>
  <c r="ET407" i="47"/>
  <c r="CZ408" i="47"/>
  <c r="DA408" i="47"/>
  <c r="DB408" i="47"/>
  <c r="DC408" i="47"/>
  <c r="EG408" i="47"/>
  <c r="EH408" i="47"/>
  <c r="EI408" i="47"/>
  <c r="EJ408" i="47"/>
  <c r="EL408" i="47"/>
  <c r="EM408" i="47"/>
  <c r="EN408" i="47"/>
  <c r="EO408" i="47"/>
  <c r="EQ408" i="47"/>
  <c r="ER408" i="47"/>
  <c r="ES408" i="47"/>
  <c r="ET408" i="47"/>
  <c r="D408" i="47"/>
  <c r="H408" i="47" s="1"/>
  <c r="E408" i="47"/>
  <c r="F408" i="47"/>
  <c r="G408" i="47"/>
  <c r="B405" i="47"/>
  <c r="B406" i="47" s="1"/>
  <c r="B407" i="47" s="1"/>
  <c r="B408" i="47" s="1"/>
  <c r="AM152" i="99" l="1"/>
  <c r="AM153" i="99"/>
  <c r="AM154" i="99" s="1"/>
  <c r="AB81" i="99"/>
  <c r="AB82" i="99"/>
  <c r="AB83" i="99"/>
  <c r="B81" i="99"/>
  <c r="B82" i="99"/>
  <c r="B83" i="99" s="1"/>
  <c r="B84" i="99" s="1"/>
  <c r="Z61" i="93"/>
  <c r="AD61" i="93"/>
  <c r="Z62" i="93"/>
  <c r="AD62" i="93"/>
  <c r="Z63" i="93"/>
  <c r="AD63" i="93"/>
  <c r="Z64" i="93"/>
  <c r="AD64" i="93"/>
  <c r="T63" i="93"/>
  <c r="T64" i="93"/>
  <c r="T60" i="93"/>
  <c r="T61" i="93"/>
  <c r="T62" i="93"/>
  <c r="D245" i="47"/>
  <c r="E245" i="47"/>
  <c r="F245" i="47"/>
  <c r="G245" i="47"/>
  <c r="AR327" i="47"/>
  <c r="D327" i="47"/>
  <c r="E327" i="47"/>
  <c r="F327" i="47"/>
  <c r="G327" i="47"/>
  <c r="X245" i="85"/>
  <c r="X84" i="85"/>
  <c r="Y84" i="85"/>
  <c r="Y165" i="85" s="1"/>
  <c r="Z84" i="85"/>
  <c r="Z165" i="85" s="1"/>
  <c r="X165" i="85"/>
  <c r="AE245" i="85"/>
  <c r="X328" i="85"/>
  <c r="AA328" i="85"/>
  <c r="X81" i="85"/>
  <c r="X242" i="85" s="1"/>
  <c r="Y81" i="85"/>
  <c r="Y242" i="85" s="1"/>
  <c r="Z81" i="85"/>
  <c r="Z325" i="85" s="1"/>
  <c r="X82" i="85"/>
  <c r="X326" i="85" s="1"/>
  <c r="Y82" i="85"/>
  <c r="Y163" i="85" s="1"/>
  <c r="Z82" i="85"/>
  <c r="Z243" i="85" s="1"/>
  <c r="X83" i="85"/>
  <c r="X327" i="85" s="1"/>
  <c r="Y83" i="85"/>
  <c r="Y327" i="85" s="1"/>
  <c r="Z83" i="85"/>
  <c r="Z164" i="85" s="1"/>
  <c r="X81" i="84"/>
  <c r="X325" i="84" s="1"/>
  <c r="Y81" i="84"/>
  <c r="Z81" i="84"/>
  <c r="Z325" i="84" s="1"/>
  <c r="X82" i="84"/>
  <c r="X243" i="84" s="1"/>
  <c r="Y82" i="84"/>
  <c r="Y243" i="84" s="1"/>
  <c r="Z82" i="84"/>
  <c r="Z243" i="84" s="1"/>
  <c r="X83" i="84"/>
  <c r="Y83" i="84"/>
  <c r="Y327" i="84" s="1"/>
  <c r="Z83" i="84"/>
  <c r="Z164" i="84" s="1"/>
  <c r="X84" i="84"/>
  <c r="X245" i="84" s="1"/>
  <c r="Y84" i="84"/>
  <c r="Y165" i="84" s="1"/>
  <c r="Z84" i="84"/>
  <c r="X81" i="83"/>
  <c r="X162" i="83" s="1"/>
  <c r="Y81" i="83"/>
  <c r="Y324" i="83" s="1"/>
  <c r="Z81" i="83"/>
  <c r="Z324" i="83" s="1"/>
  <c r="X82" i="83"/>
  <c r="X163" i="83" s="1"/>
  <c r="Y82" i="83"/>
  <c r="Y243" i="83" s="1"/>
  <c r="Z82" i="83"/>
  <c r="Z163" i="83" s="1"/>
  <c r="X83" i="83"/>
  <c r="X244" i="83" s="1"/>
  <c r="Y83" i="83"/>
  <c r="Y164" i="83" s="1"/>
  <c r="Z83" i="83"/>
  <c r="Z164" i="83" s="1"/>
  <c r="X84" i="83"/>
  <c r="X165" i="83" s="1"/>
  <c r="Y84" i="83"/>
  <c r="Y245" i="83" s="1"/>
  <c r="Z84" i="83"/>
  <c r="Z245" i="83" s="1"/>
  <c r="X81" i="76"/>
  <c r="X324" i="76" s="1"/>
  <c r="Y81" i="76"/>
  <c r="Y324" i="76" s="1"/>
  <c r="Z81" i="76"/>
  <c r="Z324" i="76" s="1"/>
  <c r="X82" i="76"/>
  <c r="X325" i="76" s="1"/>
  <c r="Y82" i="76"/>
  <c r="Y325" i="76" s="1"/>
  <c r="Z82" i="76"/>
  <c r="Z325" i="76" s="1"/>
  <c r="X83" i="76"/>
  <c r="Y83" i="76"/>
  <c r="Y326" i="76" s="1"/>
  <c r="Z83" i="76"/>
  <c r="Z326" i="76" s="1"/>
  <c r="X84" i="76"/>
  <c r="Y84" i="76"/>
  <c r="Y165" i="76" s="1"/>
  <c r="Z84" i="76"/>
  <c r="Z165" i="76" s="1"/>
  <c r="X324" i="83" l="1"/>
  <c r="Z244" i="85"/>
  <c r="Y327" i="76"/>
  <c r="Y162" i="85"/>
  <c r="X243" i="83"/>
  <c r="X242" i="83"/>
  <c r="Z326" i="84"/>
  <c r="Y325" i="85"/>
  <c r="Y325" i="83"/>
  <c r="Z242" i="83"/>
  <c r="Z165" i="83"/>
  <c r="Z327" i="76"/>
  <c r="Y163" i="84"/>
  <c r="X163" i="84"/>
  <c r="Y162" i="76"/>
  <c r="X162" i="84"/>
  <c r="Z327" i="83"/>
  <c r="Y328" i="84"/>
  <c r="X325" i="85"/>
  <c r="Z326" i="83"/>
  <c r="Z325" i="83"/>
  <c r="Z327" i="84"/>
  <c r="Y244" i="85"/>
  <c r="Z242" i="85"/>
  <c r="X244" i="85"/>
  <c r="X326" i="83"/>
  <c r="X325" i="83"/>
  <c r="X164" i="83"/>
  <c r="Y326" i="84"/>
  <c r="X243" i="85"/>
  <c r="Y163" i="83"/>
  <c r="X326" i="84"/>
  <c r="Y164" i="85"/>
  <c r="Z164" i="76"/>
  <c r="Z244" i="84"/>
  <c r="X164" i="85"/>
  <c r="Y164" i="76"/>
  <c r="Z244" i="83"/>
  <c r="Y244" i="84"/>
  <c r="Z163" i="85"/>
  <c r="Y163" i="76"/>
  <c r="Y164" i="84"/>
  <c r="Z327" i="85"/>
  <c r="X163" i="85"/>
  <c r="X163" i="76"/>
  <c r="Z243" i="83"/>
  <c r="Z163" i="84"/>
  <c r="Z162" i="85"/>
  <c r="Y242" i="84"/>
  <c r="Y162" i="84"/>
  <c r="Y325" i="84"/>
  <c r="X162" i="76"/>
  <c r="X327" i="83"/>
  <c r="X245" i="83"/>
  <c r="X242" i="84"/>
  <c r="X326" i="76"/>
  <c r="X164" i="76"/>
  <c r="Z163" i="76"/>
  <c r="Y326" i="83"/>
  <c r="Y244" i="83"/>
  <c r="Y162" i="83"/>
  <c r="X165" i="84"/>
  <c r="X162" i="85"/>
  <c r="Y242" i="83"/>
  <c r="X244" i="84"/>
  <c r="X327" i="84"/>
  <c r="Y243" i="85"/>
  <c r="Y326" i="85"/>
  <c r="X327" i="76"/>
  <c r="X165" i="76"/>
  <c r="X328" i="84"/>
  <c r="Y245" i="84"/>
  <c r="Y327" i="83"/>
  <c r="Y165" i="83"/>
  <c r="Z242" i="84"/>
  <c r="Z162" i="84"/>
  <c r="Z245" i="84"/>
  <c r="Z328" i="84"/>
  <c r="Z165" i="84"/>
  <c r="X164" i="84"/>
  <c r="Z326" i="85"/>
  <c r="Z162" i="76"/>
  <c r="Z162" i="83"/>
  <c r="F165" i="47"/>
  <c r="E165" i="47"/>
  <c r="H245" i="47"/>
  <c r="DB245" i="47" s="1"/>
  <c r="D165" i="47"/>
  <c r="G165" i="47"/>
  <c r="H327" i="47"/>
  <c r="Z328" i="85"/>
  <c r="Z245" i="85"/>
  <c r="Y328" i="85"/>
  <c r="Y245" i="85"/>
  <c r="C146" i="81"/>
  <c r="H146" i="81" s="1"/>
  <c r="D146" i="81"/>
  <c r="I146" i="81" s="1"/>
  <c r="E146" i="81"/>
  <c r="J146" i="81" s="1"/>
  <c r="C147" i="81"/>
  <c r="H147" i="81" s="1"/>
  <c r="D147" i="81"/>
  <c r="I147" i="81" s="1"/>
  <c r="E147" i="81"/>
  <c r="R147" i="81" s="1"/>
  <c r="C148" i="81"/>
  <c r="AD148" i="81" s="1"/>
  <c r="D148" i="81"/>
  <c r="Q148" i="81" s="1"/>
  <c r="E148" i="81"/>
  <c r="R148" i="81" s="1"/>
  <c r="C149" i="81"/>
  <c r="H149" i="81" s="1"/>
  <c r="D149" i="81"/>
  <c r="I149" i="81" s="1"/>
  <c r="E149" i="81"/>
  <c r="J149" i="81" s="1"/>
  <c r="W93" i="81"/>
  <c r="C92" i="81"/>
  <c r="H92" i="81" s="1"/>
  <c r="D92" i="81"/>
  <c r="I92" i="81" s="1"/>
  <c r="E92" i="81"/>
  <c r="J92" i="81" s="1"/>
  <c r="C93" i="81"/>
  <c r="AD93" i="81" s="1"/>
  <c r="D93" i="81"/>
  <c r="AE93" i="81" s="1"/>
  <c r="E93" i="81"/>
  <c r="J93" i="81" s="1"/>
  <c r="C94" i="81"/>
  <c r="P94" i="81" s="1"/>
  <c r="D94" i="81"/>
  <c r="Q94" i="81" s="1"/>
  <c r="E94" i="81"/>
  <c r="AF94" i="81" s="1"/>
  <c r="C95" i="81"/>
  <c r="P95" i="81" s="1"/>
  <c r="D95" i="81"/>
  <c r="Q95" i="81" s="1"/>
  <c r="E95" i="81"/>
  <c r="R95" i="81" s="1"/>
  <c r="C200" i="81"/>
  <c r="H200" i="81" s="1"/>
  <c r="D200" i="81"/>
  <c r="I200" i="81" s="1"/>
  <c r="E200" i="81"/>
  <c r="C201" i="81"/>
  <c r="D201" i="81"/>
  <c r="I201" i="81" s="1"/>
  <c r="E201" i="81"/>
  <c r="J201" i="81" s="1"/>
  <c r="C202" i="81"/>
  <c r="H202" i="81" s="1"/>
  <c r="D202" i="81"/>
  <c r="I202" i="81" s="1"/>
  <c r="E202" i="81"/>
  <c r="J202" i="81" s="1"/>
  <c r="C203" i="81"/>
  <c r="W203" i="81" s="1"/>
  <c r="D203" i="81"/>
  <c r="I203" i="81" s="1"/>
  <c r="E203" i="81"/>
  <c r="J203" i="81" s="1"/>
  <c r="C253" i="81"/>
  <c r="H253" i="81" s="1"/>
  <c r="D253" i="81"/>
  <c r="I253" i="81" s="1"/>
  <c r="E253" i="81"/>
  <c r="AF253" i="81" s="1"/>
  <c r="C254" i="81"/>
  <c r="AD254" i="81" s="1"/>
  <c r="D254" i="81"/>
  <c r="I254" i="81" s="1"/>
  <c r="E254" i="81"/>
  <c r="J254" i="81" s="1"/>
  <c r="H254" i="81"/>
  <c r="C255" i="81"/>
  <c r="H255" i="81" s="1"/>
  <c r="D255" i="81"/>
  <c r="AE255" i="81" s="1"/>
  <c r="E255" i="81"/>
  <c r="J255" i="81" s="1"/>
  <c r="C256" i="81"/>
  <c r="AD256" i="81" s="1"/>
  <c r="D256" i="81"/>
  <c r="I256" i="81" s="1"/>
  <c r="E256" i="81"/>
  <c r="J256" i="81" s="1"/>
  <c r="B253" i="81"/>
  <c r="B254" i="81"/>
  <c r="B255" i="81"/>
  <c r="B256" i="81"/>
  <c r="Y92" i="81" l="1"/>
  <c r="X203" i="81"/>
  <c r="J148" i="81"/>
  <c r="H256" i="81"/>
  <c r="K256" i="81" s="1"/>
  <c r="P147" i="81"/>
  <c r="S147" i="81" s="1"/>
  <c r="W92" i="81"/>
  <c r="F147" i="81"/>
  <c r="AF254" i="81"/>
  <c r="F200" i="81"/>
  <c r="AD253" i="81"/>
  <c r="R253" i="81"/>
  <c r="AF148" i="81"/>
  <c r="F146" i="81"/>
  <c r="Q203" i="81"/>
  <c r="F92" i="81"/>
  <c r="Y148" i="81"/>
  <c r="AD92" i="81"/>
  <c r="Y203" i="81"/>
  <c r="AD202" i="81"/>
  <c r="AF256" i="81"/>
  <c r="F201" i="81"/>
  <c r="X201" i="81"/>
  <c r="W253" i="81"/>
  <c r="X256" i="81"/>
  <c r="AF255" i="81"/>
  <c r="W255" i="81"/>
  <c r="F203" i="81"/>
  <c r="J95" i="81"/>
  <c r="AE201" i="81"/>
  <c r="AF201" i="81"/>
  <c r="X254" i="81"/>
  <c r="R201" i="81"/>
  <c r="W254" i="81"/>
  <c r="Z203" i="81"/>
  <c r="Q201" i="81"/>
  <c r="AE94" i="81"/>
  <c r="W256" i="81"/>
  <c r="Q200" i="81"/>
  <c r="I94" i="81"/>
  <c r="X94" i="81"/>
  <c r="X253" i="81"/>
  <c r="Q253" i="81"/>
  <c r="P253" i="81"/>
  <c r="F253" i="81"/>
  <c r="AE253" i="81"/>
  <c r="P200" i="81"/>
  <c r="W94" i="81"/>
  <c r="S95" i="81"/>
  <c r="AD95" i="81"/>
  <c r="Y93" i="81"/>
  <c r="F256" i="81"/>
  <c r="F254" i="81"/>
  <c r="Y256" i="81"/>
  <c r="Y255" i="81"/>
  <c r="Y254" i="81"/>
  <c r="Y253" i="81"/>
  <c r="F202" i="81"/>
  <c r="R203" i="81"/>
  <c r="R200" i="81"/>
  <c r="AF202" i="81"/>
  <c r="Y201" i="81"/>
  <c r="H94" i="81"/>
  <c r="Y95" i="81"/>
  <c r="AD94" i="81"/>
  <c r="X93" i="81"/>
  <c r="R92" i="81"/>
  <c r="K254" i="81"/>
  <c r="AE202" i="81"/>
  <c r="F94" i="81"/>
  <c r="X95" i="81"/>
  <c r="Y94" i="81"/>
  <c r="Q92" i="81"/>
  <c r="R93" i="81"/>
  <c r="P92" i="81"/>
  <c r="W201" i="81"/>
  <c r="I95" i="81"/>
  <c r="AF93" i="81"/>
  <c r="AG93" i="81" s="1"/>
  <c r="W95" i="81"/>
  <c r="Q93" i="81"/>
  <c r="AE147" i="81"/>
  <c r="R256" i="81"/>
  <c r="H201" i="81"/>
  <c r="K201" i="81" s="1"/>
  <c r="H95" i="81"/>
  <c r="F149" i="81"/>
  <c r="X255" i="81"/>
  <c r="R255" i="81"/>
  <c r="R254" i="81"/>
  <c r="R202" i="81"/>
  <c r="AF203" i="81"/>
  <c r="AF200" i="81"/>
  <c r="P93" i="81"/>
  <c r="AD147" i="81"/>
  <c r="I255" i="81"/>
  <c r="K255" i="81" s="1"/>
  <c r="Q256" i="81"/>
  <c r="Q254" i="81"/>
  <c r="Q202" i="81"/>
  <c r="AE203" i="81"/>
  <c r="X202" i="81"/>
  <c r="AE200" i="81"/>
  <c r="F95" i="81"/>
  <c r="I93" i="81"/>
  <c r="X147" i="81"/>
  <c r="P203" i="81"/>
  <c r="Y202" i="81"/>
  <c r="R94" i="81"/>
  <c r="S94" i="81" s="1"/>
  <c r="Q255" i="81"/>
  <c r="F255" i="81"/>
  <c r="P256" i="81"/>
  <c r="P255" i="81"/>
  <c r="P254" i="81"/>
  <c r="P202" i="81"/>
  <c r="AD203" i="81"/>
  <c r="W202" i="81"/>
  <c r="AD200" i="81"/>
  <c r="H93" i="81"/>
  <c r="AF95" i="81"/>
  <c r="AF92" i="81"/>
  <c r="W147" i="81"/>
  <c r="H203" i="81"/>
  <c r="K203" i="81" s="1"/>
  <c r="F93" i="81"/>
  <c r="AE95" i="81"/>
  <c r="AE92" i="81"/>
  <c r="Q147" i="81"/>
  <c r="AE256" i="81"/>
  <c r="AE254" i="81"/>
  <c r="AG254" i="81" s="1"/>
  <c r="X200" i="81"/>
  <c r="Y200" i="81"/>
  <c r="AD255" i="81"/>
  <c r="P201" i="81"/>
  <c r="AD201" i="81"/>
  <c r="W200" i="81"/>
  <c r="J94" i="81"/>
  <c r="X92" i="81"/>
  <c r="CZ245" i="47"/>
  <c r="DC245" i="47"/>
  <c r="DA245" i="47"/>
  <c r="D84" i="99"/>
  <c r="I165" i="47"/>
  <c r="CZ327" i="47"/>
  <c r="DB327" i="47"/>
  <c r="DA327" i="47"/>
  <c r="DC327" i="47"/>
  <c r="H165" i="47"/>
  <c r="K149" i="81"/>
  <c r="K146" i="81"/>
  <c r="X148" i="81"/>
  <c r="I148" i="81"/>
  <c r="AF149" i="81"/>
  <c r="R149" i="81"/>
  <c r="W148" i="81"/>
  <c r="H148" i="81"/>
  <c r="AF146" i="81"/>
  <c r="R146" i="81"/>
  <c r="AE149" i="81"/>
  <c r="Q149" i="81"/>
  <c r="F148" i="81"/>
  <c r="AE146" i="81"/>
  <c r="Q146" i="81"/>
  <c r="AD149" i="81"/>
  <c r="P149" i="81"/>
  <c r="Y147" i="81"/>
  <c r="J147" i="81"/>
  <c r="K147" i="81" s="1"/>
  <c r="AD146" i="81"/>
  <c r="P146" i="81"/>
  <c r="P148" i="81"/>
  <c r="S148" i="81" s="1"/>
  <c r="Y146" i="81"/>
  <c r="X149" i="81"/>
  <c r="X146" i="81"/>
  <c r="AE148" i="81"/>
  <c r="Y149" i="81"/>
  <c r="W149" i="81"/>
  <c r="AF147" i="81"/>
  <c r="W146" i="81"/>
  <c r="K92" i="81"/>
  <c r="K202" i="81"/>
  <c r="J200" i="81"/>
  <c r="K200" i="81" s="1"/>
  <c r="J253" i="81"/>
  <c r="K253" i="81" s="1"/>
  <c r="X242" i="76"/>
  <c r="Y242" i="76"/>
  <c r="Z242" i="76"/>
  <c r="X243" i="76"/>
  <c r="Y243" i="76"/>
  <c r="Z243" i="76"/>
  <c r="X244" i="76"/>
  <c r="Y244" i="76"/>
  <c r="Z244" i="76"/>
  <c r="X245" i="76"/>
  <c r="Y245" i="76"/>
  <c r="Z245" i="76"/>
  <c r="GT74" i="38"/>
  <c r="GV74" i="38"/>
  <c r="GT75" i="38"/>
  <c r="GV75" i="38"/>
  <c r="GT76" i="38"/>
  <c r="GV76" i="38"/>
  <c r="GT77" i="38"/>
  <c r="GV77" i="38"/>
  <c r="GW77" i="38"/>
  <c r="FX74" i="38"/>
  <c r="FY74" i="38" s="1"/>
  <c r="FZ74" i="38"/>
  <c r="FX75" i="38"/>
  <c r="FY75" i="38" s="1"/>
  <c r="FZ75" i="38"/>
  <c r="FX76" i="38"/>
  <c r="FY76" i="38" s="1"/>
  <c r="FZ76" i="38"/>
  <c r="FX77" i="38"/>
  <c r="FY77" i="38" s="1"/>
  <c r="FZ77" i="38"/>
  <c r="GA77" i="38"/>
  <c r="EU74" i="38"/>
  <c r="EW74" i="38"/>
  <c r="EU75" i="38"/>
  <c r="EW75" i="38"/>
  <c r="EU76" i="38"/>
  <c r="EW76" i="38"/>
  <c r="EU77" i="38"/>
  <c r="EW77" i="38"/>
  <c r="EX77" i="38"/>
  <c r="DZ74" i="38"/>
  <c r="EA74" i="38" s="1"/>
  <c r="EB74" i="38"/>
  <c r="DZ75" i="38"/>
  <c r="EA75" i="38" s="1"/>
  <c r="EB75" i="38"/>
  <c r="DZ76" i="38"/>
  <c r="EA76" i="38" s="1"/>
  <c r="EB76" i="38"/>
  <c r="DZ77" i="38"/>
  <c r="EA77" i="38"/>
  <c r="EB77" i="38"/>
  <c r="EC77" i="38"/>
  <c r="CR74" i="38"/>
  <c r="CV74" i="38"/>
  <c r="CX74" i="38"/>
  <c r="CR75" i="38"/>
  <c r="CX75" i="38" s="1"/>
  <c r="CV75" i="38"/>
  <c r="CV76" i="38"/>
  <c r="CV77" i="38"/>
  <c r="CY77" i="38"/>
  <c r="CA74" i="38"/>
  <c r="CB74" i="38" s="1"/>
  <c r="CC74" i="38"/>
  <c r="CA75" i="38"/>
  <c r="CB75" i="38"/>
  <c r="CC75" i="38"/>
  <c r="CA76" i="38"/>
  <c r="CB76" i="38" s="1"/>
  <c r="CC76" i="38"/>
  <c r="CA77" i="38"/>
  <c r="CB77" i="38" s="1"/>
  <c r="CC77" i="38"/>
  <c r="CD77" i="38"/>
  <c r="AY74" i="38"/>
  <c r="BA74" i="38"/>
  <c r="AY75" i="38"/>
  <c r="BA75" i="38"/>
  <c r="AY76" i="38"/>
  <c r="BA76" i="38"/>
  <c r="AY77" i="38"/>
  <c r="BA77" i="38"/>
  <c r="BB77" i="38"/>
  <c r="AH77" i="38"/>
  <c r="AF74" i="38"/>
  <c r="AG74" i="38" s="1"/>
  <c r="M74" i="38" s="1"/>
  <c r="AF75" i="38"/>
  <c r="AG75" i="38"/>
  <c r="AF76" i="38"/>
  <c r="AG76" i="38" s="1"/>
  <c r="AF77" i="38"/>
  <c r="AG77" i="38" s="1"/>
  <c r="M77" i="38" s="1"/>
  <c r="R73" i="38"/>
  <c r="S74" i="38"/>
  <c r="T74" i="38" s="1"/>
  <c r="AC74" i="38" s="1"/>
  <c r="BM74" i="38"/>
  <c r="CL74" i="38" s="1"/>
  <c r="BN74" i="38"/>
  <c r="DI74" i="38"/>
  <c r="DJ74" i="38"/>
  <c r="EK74" i="38" s="1"/>
  <c r="DK74" i="38"/>
  <c r="EL74" i="38" s="1"/>
  <c r="FI74" i="38"/>
  <c r="FJ74" i="38"/>
  <c r="GK74" i="38" s="1"/>
  <c r="BM75" i="38"/>
  <c r="BN75" i="38"/>
  <c r="CM75" i="38" s="1"/>
  <c r="DI75" i="38"/>
  <c r="DJ75" i="38"/>
  <c r="EK75" i="38" s="1"/>
  <c r="DK75" i="38"/>
  <c r="EL75" i="38" s="1"/>
  <c r="FI75" i="38"/>
  <c r="FJ75" i="38"/>
  <c r="GK75" i="38" s="1"/>
  <c r="S76" i="38"/>
  <c r="AP76" i="38" s="1"/>
  <c r="BM76" i="38"/>
  <c r="CL76" i="38" s="1"/>
  <c r="BN76" i="38"/>
  <c r="DI76" i="38"/>
  <c r="DJ76" i="38"/>
  <c r="EK76" i="38" s="1"/>
  <c r="DK76" i="38"/>
  <c r="EL76" i="38" s="1"/>
  <c r="FI76" i="38"/>
  <c r="FJ76" i="38"/>
  <c r="GK76" i="38" s="1"/>
  <c r="S77" i="38"/>
  <c r="BM77" i="38"/>
  <c r="BN77" i="38"/>
  <c r="CM77" i="38" s="1"/>
  <c r="DI77" i="38"/>
  <c r="DJ77" i="38"/>
  <c r="EK77" i="38" s="1"/>
  <c r="DK77" i="38"/>
  <c r="EL77" i="38" s="1"/>
  <c r="FI77" i="38"/>
  <c r="FJ77" i="38"/>
  <c r="GK77" i="38" s="1"/>
  <c r="R74" i="38"/>
  <c r="AO74" i="38" s="1"/>
  <c r="R75" i="38"/>
  <c r="AO75" i="38" s="1"/>
  <c r="R76" i="38"/>
  <c r="AO76" i="38" s="1"/>
  <c r="R77" i="38"/>
  <c r="AO77" i="38" s="1"/>
  <c r="S75" i="38"/>
  <c r="AP75" i="38" s="1"/>
  <c r="M75" i="38"/>
  <c r="L76" i="38"/>
  <c r="N76" i="38" s="1"/>
  <c r="L77" i="38"/>
  <c r="N77" i="38" s="1"/>
  <c r="AG253" i="81" l="1"/>
  <c r="AG200" i="81"/>
  <c r="AG256" i="81"/>
  <c r="Z92" i="81"/>
  <c r="L75" i="38"/>
  <c r="N75" i="38" s="1"/>
  <c r="L74" i="38"/>
  <c r="N74" i="38" s="1"/>
  <c r="GU74" i="38" s="1"/>
  <c r="AQ76" i="38"/>
  <c r="AV76" i="38" s="1"/>
  <c r="AW76" i="38" s="1"/>
  <c r="Z94" i="81"/>
  <c r="S253" i="81"/>
  <c r="AG92" i="81"/>
  <c r="AG148" i="81"/>
  <c r="K93" i="81"/>
  <c r="S201" i="81"/>
  <c r="S256" i="81"/>
  <c r="S92" i="81"/>
  <c r="AG255" i="81"/>
  <c r="Z255" i="81"/>
  <c r="K148" i="81"/>
  <c r="Z147" i="81"/>
  <c r="K94" i="81"/>
  <c r="K95" i="81"/>
  <c r="Z253" i="81"/>
  <c r="Z254" i="81"/>
  <c r="S200" i="81"/>
  <c r="S93" i="81"/>
  <c r="AG147" i="81"/>
  <c r="Z202" i="81"/>
  <c r="Z200" i="81"/>
  <c r="S254" i="81"/>
  <c r="Z93" i="81"/>
  <c r="Z256" i="81"/>
  <c r="AG201" i="81"/>
  <c r="Z201" i="81"/>
  <c r="AG94" i="81"/>
  <c r="DL76" i="38"/>
  <c r="EJ76" i="38"/>
  <c r="EM76" i="38" s="1"/>
  <c r="BO75" i="38"/>
  <c r="BX75" i="38" s="1"/>
  <c r="CL75" i="38"/>
  <c r="CN75" i="38" s="1"/>
  <c r="FK77" i="38"/>
  <c r="FT77" i="38" s="1"/>
  <c r="GJ77" i="38"/>
  <c r="GL77" i="38" s="1"/>
  <c r="BO76" i="38"/>
  <c r="BX76" i="38" s="1"/>
  <c r="CM76" i="38"/>
  <c r="CN76" i="38" s="1"/>
  <c r="EV75" i="38"/>
  <c r="AZ75" i="38"/>
  <c r="GU75" i="38"/>
  <c r="CW75" i="38"/>
  <c r="DL77" i="38"/>
  <c r="DV77" i="38" s="1"/>
  <c r="EJ77" i="38"/>
  <c r="EM77" i="38" s="1"/>
  <c r="GU77" i="38"/>
  <c r="AZ77" i="38"/>
  <c r="CW77" i="38"/>
  <c r="EV77" i="38"/>
  <c r="BO74" i="38"/>
  <c r="BX74" i="38" s="1"/>
  <c r="CM74" i="38"/>
  <c r="CN74" i="38" s="1"/>
  <c r="EJ75" i="38"/>
  <c r="EM75" i="38" s="1"/>
  <c r="DL75" i="38"/>
  <c r="FK74" i="38"/>
  <c r="FT74" i="38" s="1"/>
  <c r="GJ74" i="38"/>
  <c r="GL74" i="38" s="1"/>
  <c r="CW76" i="38"/>
  <c r="EV76" i="38"/>
  <c r="GU76" i="38"/>
  <c r="AZ76" i="38"/>
  <c r="BO77" i="38"/>
  <c r="BX77" i="38" s="1"/>
  <c r="CL77" i="38"/>
  <c r="CN77" i="38" s="1"/>
  <c r="AQ75" i="38"/>
  <c r="AV75" i="38" s="1"/>
  <c r="AW75" i="38" s="1"/>
  <c r="GJ75" i="38"/>
  <c r="GL75" i="38" s="1"/>
  <c r="FK75" i="38"/>
  <c r="FT75" i="38" s="1"/>
  <c r="FK76" i="38"/>
  <c r="FT76" i="38" s="1"/>
  <c r="GJ76" i="38"/>
  <c r="GL76" i="38" s="1"/>
  <c r="T77" i="38"/>
  <c r="AC77" i="38" s="1"/>
  <c r="AP77" i="38"/>
  <c r="AQ77" i="38" s="1"/>
  <c r="AP74" i="38"/>
  <c r="AQ74" i="38" s="1"/>
  <c r="T76" i="38"/>
  <c r="AC76" i="38" s="1"/>
  <c r="DL74" i="38"/>
  <c r="DV74" i="38" s="1"/>
  <c r="T75" i="38"/>
  <c r="AC75" i="38" s="1"/>
  <c r="EJ74" i="38"/>
  <c r="EM74" i="38" s="1"/>
  <c r="Z148" i="81"/>
  <c r="AG95" i="81"/>
  <c r="S203" i="81"/>
  <c r="AG203" i="81"/>
  <c r="S202" i="81"/>
  <c r="Z95" i="81"/>
  <c r="AG202" i="81"/>
  <c r="S255" i="81"/>
  <c r="DB165" i="47"/>
  <c r="DA165" i="47"/>
  <c r="CZ165" i="47"/>
  <c r="DC165" i="47"/>
  <c r="S146" i="81"/>
  <c r="AG146" i="81"/>
  <c r="Z146" i="81"/>
  <c r="Z149" i="81"/>
  <c r="S149" i="81"/>
  <c r="AG149" i="81"/>
  <c r="CR76" i="38"/>
  <c r="M76" i="38"/>
  <c r="CW74" i="38" l="1"/>
  <c r="EV74" i="38"/>
  <c r="AZ74" i="38"/>
  <c r="CS76" i="38"/>
  <c r="CT76" i="38" s="1"/>
  <c r="AV77" i="38"/>
  <c r="AW77" i="38" s="1"/>
  <c r="CS74" i="38"/>
  <c r="CT74" i="38" s="1"/>
  <c r="GQ74" i="38"/>
  <c r="GR74" i="38" s="1"/>
  <c r="ER75" i="38"/>
  <c r="ES75" i="38" s="1"/>
  <c r="GQ77" i="38"/>
  <c r="GR77" i="38" s="1"/>
  <c r="GQ75" i="38"/>
  <c r="GR75" i="38" s="1"/>
  <c r="CS75" i="38"/>
  <c r="CT75" i="38" s="1"/>
  <c r="DV75" i="38"/>
  <c r="ER74" i="38"/>
  <c r="ES74" i="38" s="1"/>
  <c r="ER77" i="38"/>
  <c r="ES77" i="38" s="1"/>
  <c r="ER76" i="38"/>
  <c r="ES76" i="38" s="1"/>
  <c r="DV76" i="38"/>
  <c r="GQ76" i="38"/>
  <c r="GR76" i="38" s="1"/>
  <c r="CS77" i="38"/>
  <c r="CT77" i="38" s="1"/>
  <c r="AV74" i="38"/>
  <c r="AW74" i="38" s="1"/>
  <c r="CX76" i="38"/>
  <c r="CR77" i="38"/>
  <c r="CX77" i="38" s="1"/>
  <c r="V74" i="38" l="1"/>
  <c r="X74" i="38" s="1"/>
  <c r="AD74" i="38" s="1"/>
  <c r="W74" i="38"/>
  <c r="BQ74" i="38"/>
  <c r="BR74" i="38"/>
  <c r="DN74" i="38"/>
  <c r="DO74" i="38"/>
  <c r="DP74" i="38"/>
  <c r="FM74" i="38"/>
  <c r="FO74" i="38" s="1"/>
  <c r="FU74" i="38" s="1"/>
  <c r="FV74" i="38" s="1"/>
  <c r="FN74" i="38"/>
  <c r="V75" i="38"/>
  <c r="W75" i="38"/>
  <c r="BQ75" i="38"/>
  <c r="BR75" i="38"/>
  <c r="DN75" i="38"/>
  <c r="DO75" i="38"/>
  <c r="DP75" i="38"/>
  <c r="FM75" i="38"/>
  <c r="FN75" i="38"/>
  <c r="V76" i="38"/>
  <c r="W76" i="38"/>
  <c r="BQ76" i="38"/>
  <c r="BR76" i="38"/>
  <c r="DN76" i="38"/>
  <c r="DO76" i="38"/>
  <c r="DP76" i="38"/>
  <c r="FM76" i="38"/>
  <c r="FN76" i="38"/>
  <c r="V77" i="38"/>
  <c r="W77" i="38"/>
  <c r="BQ77" i="38"/>
  <c r="BR77" i="38"/>
  <c r="DN77" i="38"/>
  <c r="DO77" i="38"/>
  <c r="DP77" i="38"/>
  <c r="FM77" i="38"/>
  <c r="FN77" i="38"/>
  <c r="BS75" i="38" l="1"/>
  <c r="BY75" i="38" s="1"/>
  <c r="BS77" i="38"/>
  <c r="BY77" i="38" s="1"/>
  <c r="X76" i="38"/>
  <c r="AD76" i="38" s="1"/>
  <c r="X77" i="38"/>
  <c r="AD77" i="38" s="1"/>
  <c r="DQ74" i="38"/>
  <c r="DW74" i="38" s="1"/>
  <c r="DX74" i="38" s="1"/>
  <c r="DQ75" i="38"/>
  <c r="DW75" i="38" s="1"/>
  <c r="DX75" i="38" s="1"/>
  <c r="FO75" i="38"/>
  <c r="FU75" i="38" s="1"/>
  <c r="FV75" i="38" s="1"/>
  <c r="FO76" i="38"/>
  <c r="FU76" i="38" s="1"/>
  <c r="FV76" i="38" s="1"/>
  <c r="DQ76" i="38"/>
  <c r="DW76" i="38" s="1"/>
  <c r="DX76" i="38" s="1"/>
  <c r="BS74" i="38"/>
  <c r="BY74" i="38" s="1"/>
  <c r="FO77" i="38"/>
  <c r="FU77" i="38" s="1"/>
  <c r="FV77" i="38" s="1"/>
  <c r="DQ77" i="38"/>
  <c r="DW77" i="38" s="1"/>
  <c r="DX77" i="38" s="1"/>
  <c r="BS76" i="38"/>
  <c r="BY76" i="38" s="1"/>
  <c r="X75" i="38"/>
  <c r="AD75" i="38" s="1"/>
  <c r="D165" i="85"/>
  <c r="D245" i="85"/>
  <c r="D328" i="85"/>
  <c r="B81" i="85"/>
  <c r="B82" i="85"/>
  <c r="B83" i="85" s="1"/>
  <c r="B84" i="85" s="1"/>
  <c r="B162" i="85"/>
  <c r="B163" i="85"/>
  <c r="B164" i="85"/>
  <c r="B165" i="85" s="1"/>
  <c r="B325" i="85"/>
  <c r="B326" i="85"/>
  <c r="B327" i="85"/>
  <c r="B328" i="85"/>
  <c r="D245" i="84"/>
  <c r="D165" i="84" s="1"/>
  <c r="D328" i="84"/>
  <c r="B325" i="84"/>
  <c r="B326" i="84"/>
  <c r="B327" i="84"/>
  <c r="B328" i="84" s="1"/>
  <c r="D165" i="83"/>
  <c r="D245" i="83"/>
  <c r="D327" i="83"/>
  <c r="B81" i="83"/>
  <c r="B82" i="83" s="1"/>
  <c r="B83" i="83" s="1"/>
  <c r="B84" i="83" s="1"/>
  <c r="B162" i="83"/>
  <c r="B163" i="83"/>
  <c r="B164" i="83"/>
  <c r="B165" i="83" s="1"/>
  <c r="B242" i="83"/>
  <c r="B243" i="83" s="1"/>
  <c r="B244" i="83" s="1"/>
  <c r="B245" i="83" s="1"/>
  <c r="B324" i="83"/>
  <c r="B325" i="83" s="1"/>
  <c r="B326" i="83" s="1"/>
  <c r="B327" i="83" s="1"/>
  <c r="D165" i="76"/>
  <c r="D245" i="76"/>
  <c r="D327" i="76" l="1"/>
  <c r="B324" i="76"/>
  <c r="B325" i="76"/>
  <c r="B326" i="76"/>
  <c r="B327" i="76"/>
  <c r="Y57" i="104"/>
  <c r="V9" i="104"/>
  <c r="V10" i="104"/>
  <c r="V11" i="104"/>
  <c r="V12" i="104"/>
  <c r="V13" i="104"/>
  <c r="V14" i="104"/>
  <c r="V15" i="104"/>
  <c r="V16" i="104"/>
  <c r="V17" i="104"/>
  <c r="V18" i="104"/>
  <c r="V19" i="104"/>
  <c r="V20" i="104"/>
  <c r="V21" i="104"/>
  <c r="V22" i="104"/>
  <c r="V23" i="104"/>
  <c r="V24" i="104"/>
  <c r="V25" i="104"/>
  <c r="V26" i="104"/>
  <c r="V27" i="104"/>
  <c r="V28" i="104"/>
  <c r="V29" i="104"/>
  <c r="V30" i="104"/>
  <c r="V31" i="104"/>
  <c r="V32" i="104"/>
  <c r="V33" i="104"/>
  <c r="V34" i="104"/>
  <c r="V35" i="104"/>
  <c r="V36" i="104"/>
  <c r="V37" i="104"/>
  <c r="V38" i="104"/>
  <c r="V39" i="104"/>
  <c r="V40" i="104"/>
  <c r="V41" i="104"/>
  <c r="V42" i="104"/>
  <c r="V43" i="104"/>
  <c r="V44" i="104"/>
  <c r="V45" i="104"/>
  <c r="V46" i="104"/>
  <c r="V47" i="104"/>
  <c r="V48" i="104"/>
  <c r="V49" i="104"/>
  <c r="V50" i="104"/>
  <c r="V51" i="104"/>
  <c r="V52" i="104"/>
  <c r="V53" i="104"/>
  <c r="V54" i="104"/>
  <c r="V55" i="104"/>
  <c r="V56" i="104"/>
  <c r="V57" i="104"/>
  <c r="W57" i="104"/>
  <c r="T56" i="104"/>
  <c r="T57" i="104" s="1"/>
  <c r="Q57" i="104"/>
  <c r="O57" i="104"/>
  <c r="L56" i="104"/>
  <c r="L57" i="104" s="1"/>
  <c r="N9" i="104"/>
  <c r="N10" i="104"/>
  <c r="N11" i="104"/>
  <c r="N12" i="104"/>
  <c r="N13" i="104"/>
  <c r="N14" i="104"/>
  <c r="N15" i="104"/>
  <c r="N16" i="104"/>
  <c r="N17" i="104"/>
  <c r="N18" i="104"/>
  <c r="N19" i="104"/>
  <c r="N20" i="104"/>
  <c r="N21" i="104"/>
  <c r="N22" i="104"/>
  <c r="N23" i="104"/>
  <c r="N24" i="104"/>
  <c r="N25" i="104"/>
  <c r="N26" i="104"/>
  <c r="N27" i="104"/>
  <c r="N28" i="104"/>
  <c r="N29" i="104"/>
  <c r="N30" i="104"/>
  <c r="N31" i="104"/>
  <c r="N32" i="104"/>
  <c r="N33" i="104"/>
  <c r="N34" i="104"/>
  <c r="N35" i="104"/>
  <c r="N36" i="104"/>
  <c r="N37" i="104"/>
  <c r="N38" i="104"/>
  <c r="N39" i="104"/>
  <c r="N40" i="104"/>
  <c r="N41" i="104"/>
  <c r="N42" i="104"/>
  <c r="N43" i="104"/>
  <c r="N44" i="104"/>
  <c r="N45" i="104"/>
  <c r="N46" i="104"/>
  <c r="N47" i="104"/>
  <c r="N48" i="104"/>
  <c r="N49" i="104"/>
  <c r="N50" i="104"/>
  <c r="N51" i="104"/>
  <c r="N52" i="104"/>
  <c r="N53" i="104"/>
  <c r="N54" i="104"/>
  <c r="N55" i="104"/>
  <c r="N56" i="104"/>
  <c r="N57" i="104"/>
  <c r="D324" i="76"/>
  <c r="D324" i="47" s="1"/>
  <c r="D324" i="83"/>
  <c r="E324" i="47" s="1"/>
  <c r="D325" i="84"/>
  <c r="F324" i="47" s="1"/>
  <c r="D325" i="85"/>
  <c r="G324" i="47" s="1"/>
  <c r="D325" i="83"/>
  <c r="E325" i="47" s="1"/>
  <c r="D326" i="84"/>
  <c r="F325" i="47" s="1"/>
  <c r="D326" i="85"/>
  <c r="G325" i="47" s="1"/>
  <c r="D326" i="76"/>
  <c r="D326" i="47" s="1"/>
  <c r="D326" i="83"/>
  <c r="E326" i="47" s="1"/>
  <c r="D327" i="84"/>
  <c r="F326" i="47" s="1"/>
  <c r="D327" i="85"/>
  <c r="G326" i="47" s="1"/>
  <c r="D242" i="76"/>
  <c r="D242" i="47" s="1"/>
  <c r="D242" i="83"/>
  <c r="E242" i="47" s="1"/>
  <c r="D242" i="84"/>
  <c r="D242" i="85"/>
  <c r="D243" i="76"/>
  <c r="D243" i="47" s="1"/>
  <c r="D243" i="83"/>
  <c r="E243" i="47" s="1"/>
  <c r="D243" i="84"/>
  <c r="D243" i="85"/>
  <c r="D244" i="76"/>
  <c r="D244" i="47" s="1"/>
  <c r="D244" i="83"/>
  <c r="E244" i="47" s="1"/>
  <c r="D244" i="84"/>
  <c r="D244" i="85"/>
  <c r="N61" i="111" l="1"/>
  <c r="W55" i="104" s="1"/>
  <c r="X55" i="104" s="1"/>
  <c r="Y55" i="104" s="1"/>
  <c r="H324" i="47"/>
  <c r="CZ324" i="47" s="1"/>
  <c r="D164" i="84"/>
  <c r="F244" i="47"/>
  <c r="AE243" i="85"/>
  <c r="G243" i="47"/>
  <c r="D163" i="84"/>
  <c r="F243" i="47"/>
  <c r="D407" i="47"/>
  <c r="D164" i="47"/>
  <c r="H326" i="47"/>
  <c r="D83" i="99" s="1"/>
  <c r="E406" i="47"/>
  <c r="E163" i="47"/>
  <c r="AE242" i="85"/>
  <c r="G242" i="47"/>
  <c r="N60" i="111"/>
  <c r="W54" i="104" s="1"/>
  <c r="X54" i="104" s="1"/>
  <c r="Y54" i="104" s="1"/>
  <c r="F242" i="47"/>
  <c r="H242" i="47" s="1"/>
  <c r="CZ242" i="47" s="1"/>
  <c r="G61" i="111"/>
  <c r="O55" i="104" s="1"/>
  <c r="P55" i="104" s="1"/>
  <c r="Q55" i="104" s="1"/>
  <c r="E405" i="47"/>
  <c r="E162" i="47"/>
  <c r="D405" i="47"/>
  <c r="D162" i="47"/>
  <c r="D325" i="76"/>
  <c r="D325" i="47" s="1"/>
  <c r="E407" i="47"/>
  <c r="E164" i="47"/>
  <c r="G244" i="47"/>
  <c r="AE244" i="85"/>
  <c r="G60" i="111"/>
  <c r="O54" i="104" s="1"/>
  <c r="P54" i="104" s="1"/>
  <c r="Q54" i="104" s="1"/>
  <c r="D164" i="76"/>
  <c r="D164" i="83"/>
  <c r="D163" i="85"/>
  <c r="D163" i="83"/>
  <c r="N62" i="111"/>
  <c r="W56" i="104" s="1"/>
  <c r="X56" i="104" s="1"/>
  <c r="Y56" i="104" s="1"/>
  <c r="D164" i="85"/>
  <c r="D162" i="85"/>
  <c r="D162" i="84"/>
  <c r="D162" i="83"/>
  <c r="D162" i="76"/>
  <c r="G62" i="111"/>
  <c r="O56" i="104" s="1"/>
  <c r="P56" i="104" s="1"/>
  <c r="Q56" i="104" s="1"/>
  <c r="O77" i="34"/>
  <c r="D81" i="85" s="1"/>
  <c r="O78" i="34"/>
  <c r="D82" i="85" s="1"/>
  <c r="O79" i="34"/>
  <c r="D83" i="76" s="1"/>
  <c r="O80" i="34"/>
  <c r="I77" i="34"/>
  <c r="K77" i="34"/>
  <c r="M77" i="34"/>
  <c r="I78" i="34"/>
  <c r="K78" i="34"/>
  <c r="M78" i="34"/>
  <c r="I79" i="34"/>
  <c r="K79" i="34"/>
  <c r="M79" i="34"/>
  <c r="I80" i="34"/>
  <c r="K80" i="34"/>
  <c r="M80" i="34"/>
  <c r="F77" i="34"/>
  <c r="G77" i="34" s="1"/>
  <c r="F78" i="34"/>
  <c r="G78" i="34"/>
  <c r="F79" i="34"/>
  <c r="G79" i="34" s="1"/>
  <c r="F80" i="34"/>
  <c r="G80"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56" i="34"/>
  <c r="E57" i="34"/>
  <c r="E58" i="34"/>
  <c r="E59" i="34"/>
  <c r="E60" i="34"/>
  <c r="E61" i="34"/>
  <c r="E62" i="34"/>
  <c r="E63" i="34"/>
  <c r="E64" i="34"/>
  <c r="E65" i="34"/>
  <c r="E66" i="34"/>
  <c r="E67" i="34"/>
  <c r="E68" i="34"/>
  <c r="E69" i="34"/>
  <c r="E70" i="34"/>
  <c r="E71" i="34"/>
  <c r="E72" i="34"/>
  <c r="E73" i="34"/>
  <c r="E74" i="34"/>
  <c r="E75" i="34"/>
  <c r="E76" i="34"/>
  <c r="E77" i="34"/>
  <c r="E78" i="34"/>
  <c r="E79" i="34"/>
  <c r="E80" i="34"/>
  <c r="E11" i="34"/>
  <c r="D68" i="34"/>
  <c r="D69" i="34"/>
  <c r="D70" i="34"/>
  <c r="D71" i="34"/>
  <c r="D72" i="34"/>
  <c r="D73" i="34"/>
  <c r="D74" i="34"/>
  <c r="D75" i="34"/>
  <c r="D76" i="34"/>
  <c r="D77" i="34"/>
  <c r="D78" i="34"/>
  <c r="D79" i="34"/>
  <c r="D80" i="34"/>
  <c r="D11" i="34"/>
  <c r="D12" i="34"/>
  <c r="D13" i="34"/>
  <c r="D14" i="34"/>
  <c r="D15" i="34"/>
  <c r="D16" i="34"/>
  <c r="D17" i="34"/>
  <c r="D18" i="34"/>
  <c r="D19" i="34"/>
  <c r="D20" i="34"/>
  <c r="D21" i="34"/>
  <c r="D22" i="34"/>
  <c r="D23" i="34"/>
  <c r="D24" i="34"/>
  <c r="D25" i="34"/>
  <c r="D26" i="34"/>
  <c r="D27" i="34"/>
  <c r="D28" i="34"/>
  <c r="D29" i="34"/>
  <c r="D30" i="34"/>
  <c r="D31" i="34"/>
  <c r="D32" i="34"/>
  <c r="D33" i="34"/>
  <c r="D34" i="34"/>
  <c r="D35" i="34"/>
  <c r="D36" i="34"/>
  <c r="D37" i="34"/>
  <c r="D38" i="34"/>
  <c r="D39" i="34"/>
  <c r="D40" i="34"/>
  <c r="D41" i="34"/>
  <c r="D42" i="34"/>
  <c r="D43" i="34"/>
  <c r="D44" i="34"/>
  <c r="D45" i="34"/>
  <c r="D46" i="34"/>
  <c r="D47" i="34"/>
  <c r="D48" i="34"/>
  <c r="D49" i="34"/>
  <c r="D50" i="34"/>
  <c r="D51" i="34"/>
  <c r="D52" i="34"/>
  <c r="D53" i="34"/>
  <c r="D54" i="34"/>
  <c r="D55" i="34"/>
  <c r="D56" i="34"/>
  <c r="D57" i="34"/>
  <c r="D58" i="34"/>
  <c r="D59" i="34"/>
  <c r="D60" i="34"/>
  <c r="D61" i="34"/>
  <c r="D62" i="34"/>
  <c r="D63" i="34"/>
  <c r="D64" i="34"/>
  <c r="D65" i="34"/>
  <c r="D66" i="34"/>
  <c r="D67" i="34"/>
  <c r="A4" i="114"/>
  <c r="DB326" i="47" l="1"/>
  <c r="DC324" i="47"/>
  <c r="DB324" i="47"/>
  <c r="D163" i="76"/>
  <c r="G407" i="47"/>
  <c r="G164" i="47"/>
  <c r="CZ326" i="47"/>
  <c r="DE327" i="47" s="1"/>
  <c r="F406" i="47"/>
  <c r="F163" i="47"/>
  <c r="H243" i="47"/>
  <c r="DC326" i="47"/>
  <c r="DG327" i="47"/>
  <c r="H325" i="47"/>
  <c r="CZ325" i="47" s="1"/>
  <c r="F405" i="47"/>
  <c r="F162" i="47"/>
  <c r="H162" i="47" s="1"/>
  <c r="DB242" i="47"/>
  <c r="D163" i="47"/>
  <c r="G406" i="47"/>
  <c r="G163" i="47"/>
  <c r="D406" i="47"/>
  <c r="DC242" i="47"/>
  <c r="I162" i="47"/>
  <c r="E81" i="99"/>
  <c r="EF81" i="99" s="1"/>
  <c r="DA326" i="47"/>
  <c r="H244" i="47"/>
  <c r="F407" i="47"/>
  <c r="H407" i="47" s="1"/>
  <c r="V63" i="93" s="1"/>
  <c r="F164" i="47"/>
  <c r="H164" i="47" s="1"/>
  <c r="CZ164" i="47" s="1"/>
  <c r="G405" i="47"/>
  <c r="G162" i="47"/>
  <c r="DA242" i="47"/>
  <c r="DA324" i="47"/>
  <c r="D81" i="99"/>
  <c r="D81" i="83"/>
  <c r="D83" i="83"/>
  <c r="D84" i="84"/>
  <c r="D84" i="47"/>
  <c r="G84" i="47"/>
  <c r="E84" i="47"/>
  <c r="F84" i="47"/>
  <c r="D84" i="85"/>
  <c r="D84" i="83"/>
  <c r="D84" i="76"/>
  <c r="D82" i="84"/>
  <c r="E82" i="47"/>
  <c r="G82" i="47"/>
  <c r="F82" i="47"/>
  <c r="D82" i="47"/>
  <c r="D82" i="76"/>
  <c r="D81" i="84"/>
  <c r="E81" i="47"/>
  <c r="F81" i="47"/>
  <c r="G81" i="47"/>
  <c r="D81" i="47"/>
  <c r="D83" i="84"/>
  <c r="D83" i="47"/>
  <c r="G83" i="47"/>
  <c r="F83" i="47"/>
  <c r="E83" i="47"/>
  <c r="D83" i="85"/>
  <c r="D81" i="76"/>
  <c r="D82" i="83"/>
  <c r="F81" i="85"/>
  <c r="G81" i="85"/>
  <c r="H81" i="85"/>
  <c r="K81" i="85"/>
  <c r="L81" i="85"/>
  <c r="M81" i="85"/>
  <c r="F82" i="85"/>
  <c r="G82" i="85"/>
  <c r="H82" i="85"/>
  <c r="K82" i="85"/>
  <c r="L82" i="85"/>
  <c r="M82" i="85"/>
  <c r="F83" i="85"/>
  <c r="G83" i="85"/>
  <c r="H83" i="85"/>
  <c r="K83" i="85"/>
  <c r="L83" i="85"/>
  <c r="M83" i="85"/>
  <c r="F84" i="85"/>
  <c r="G84" i="85"/>
  <c r="H84" i="85"/>
  <c r="K84" i="85"/>
  <c r="L84" i="85"/>
  <c r="M84" i="85"/>
  <c r="F81" i="84"/>
  <c r="G81" i="84"/>
  <c r="H81" i="84"/>
  <c r="K81" i="84"/>
  <c r="L81" i="84"/>
  <c r="M81" i="84"/>
  <c r="F82" i="84"/>
  <c r="G82" i="84"/>
  <c r="H82" i="84"/>
  <c r="K82" i="84"/>
  <c r="L82" i="84"/>
  <c r="M82" i="84"/>
  <c r="F83" i="84"/>
  <c r="G83" i="84"/>
  <c r="H83" i="84"/>
  <c r="K83" i="84"/>
  <c r="L83" i="84"/>
  <c r="M83" i="84"/>
  <c r="F84" i="84"/>
  <c r="G84" i="84"/>
  <c r="H84" i="84"/>
  <c r="K84" i="84"/>
  <c r="L84" i="84"/>
  <c r="M84" i="84"/>
  <c r="F81" i="83"/>
  <c r="G81" i="83"/>
  <c r="H81" i="83"/>
  <c r="K81" i="83"/>
  <c r="L81" i="83"/>
  <c r="M81" i="83"/>
  <c r="F82" i="83"/>
  <c r="G82" i="83"/>
  <c r="H82" i="83"/>
  <c r="K82" i="83"/>
  <c r="L82" i="83"/>
  <c r="M82" i="83"/>
  <c r="F83" i="83"/>
  <c r="G83" i="83"/>
  <c r="H83" i="83"/>
  <c r="K83" i="83"/>
  <c r="L83" i="83"/>
  <c r="M83" i="83"/>
  <c r="F84" i="83"/>
  <c r="G84" i="83"/>
  <c r="H84" i="83"/>
  <c r="K84" i="83"/>
  <c r="L84" i="83"/>
  <c r="M84" i="83"/>
  <c r="F81" i="76"/>
  <c r="G81" i="76"/>
  <c r="H81" i="76"/>
  <c r="K81" i="76"/>
  <c r="L81" i="76"/>
  <c r="M81" i="76"/>
  <c r="F82" i="76"/>
  <c r="G82" i="76"/>
  <c r="H82" i="76"/>
  <c r="K82" i="76"/>
  <c r="L82" i="76"/>
  <c r="M82" i="76"/>
  <c r="F83" i="76"/>
  <c r="G83" i="76"/>
  <c r="H83" i="76"/>
  <c r="K83" i="76"/>
  <c r="L83" i="76"/>
  <c r="M83" i="76"/>
  <c r="F84" i="76"/>
  <c r="G84" i="76"/>
  <c r="H84" i="76"/>
  <c r="K84" i="76"/>
  <c r="L84" i="76"/>
  <c r="M84" i="76"/>
  <c r="DA162" i="47" l="1"/>
  <c r="CZ162" i="47"/>
  <c r="DA164" i="47"/>
  <c r="DA243" i="47"/>
  <c r="DF243" i="47" s="1"/>
  <c r="E82" i="99"/>
  <c r="I163" i="47"/>
  <c r="CZ243" i="47"/>
  <c r="DE243" i="47" s="1"/>
  <c r="DB243" i="47"/>
  <c r="DG243" i="47" s="1"/>
  <c r="I164" i="47"/>
  <c r="E83" i="99"/>
  <c r="CZ244" i="47"/>
  <c r="DA244" i="47"/>
  <c r="DB162" i="47"/>
  <c r="DF327" i="47"/>
  <c r="DE326" i="47"/>
  <c r="DE325" i="47"/>
  <c r="DI327" i="47"/>
  <c r="DM327" i="47" s="1"/>
  <c r="H163" i="47"/>
  <c r="DA163" i="47" s="1"/>
  <c r="H405" i="47"/>
  <c r="DC405" i="47" s="1"/>
  <c r="D82" i="99"/>
  <c r="DA325" i="47"/>
  <c r="DF325" i="47" s="1"/>
  <c r="DC325" i="47"/>
  <c r="DH325" i="47" s="1"/>
  <c r="DB325" i="47"/>
  <c r="DC162" i="47"/>
  <c r="H406" i="47"/>
  <c r="CZ406" i="47" s="1"/>
  <c r="DA407" i="47"/>
  <c r="DC244" i="47"/>
  <c r="DE165" i="47"/>
  <c r="DI165" i="47" s="1"/>
  <c r="DK165" i="47" s="1"/>
  <c r="EE81" i="99"/>
  <c r="DB244" i="47"/>
  <c r="DC164" i="47"/>
  <c r="DB164" i="47"/>
  <c r="DC407" i="47"/>
  <c r="F81" i="99"/>
  <c r="G81" i="99" s="1"/>
  <c r="DP81" i="99" s="1"/>
  <c r="CZ407" i="47"/>
  <c r="DB407" i="47"/>
  <c r="DC243" i="47"/>
  <c r="DH243" i="47" s="1"/>
  <c r="DH327" i="47"/>
  <c r="H84" i="47"/>
  <c r="H83" i="47"/>
  <c r="H81" i="47"/>
  <c r="DB81" i="47" s="1"/>
  <c r="H82" i="47"/>
  <c r="CZ82" i="47" s="1"/>
  <c r="I82" i="85"/>
  <c r="F326" i="85"/>
  <c r="F243" i="85"/>
  <c r="F163" i="85"/>
  <c r="M327" i="83"/>
  <c r="M165" i="83"/>
  <c r="M245" i="83"/>
  <c r="N84" i="85"/>
  <c r="K245" i="85"/>
  <c r="K165" i="85"/>
  <c r="G162" i="84"/>
  <c r="G325" i="84"/>
  <c r="G242" i="84"/>
  <c r="K325" i="76"/>
  <c r="K243" i="76"/>
  <c r="K163" i="76"/>
  <c r="K245" i="83"/>
  <c r="K327" i="83"/>
  <c r="N84" i="83"/>
  <c r="K165" i="83"/>
  <c r="G165" i="83"/>
  <c r="G327" i="83"/>
  <c r="G245" i="83"/>
  <c r="L164" i="84"/>
  <c r="L244" i="84"/>
  <c r="L327" i="84"/>
  <c r="H164" i="84"/>
  <c r="H244" i="84"/>
  <c r="H327" i="84"/>
  <c r="F162" i="84"/>
  <c r="F325" i="84"/>
  <c r="F242" i="84"/>
  <c r="I81" i="84"/>
  <c r="P81" i="84" s="1"/>
  <c r="L325" i="85"/>
  <c r="L162" i="85"/>
  <c r="L242" i="85"/>
  <c r="H162" i="85"/>
  <c r="H242" i="85"/>
  <c r="H325" i="85"/>
  <c r="H325" i="83"/>
  <c r="H243" i="83"/>
  <c r="H163" i="83"/>
  <c r="N82" i="83"/>
  <c r="K325" i="83"/>
  <c r="K163" i="83"/>
  <c r="K243" i="83"/>
  <c r="L243" i="76"/>
  <c r="L163" i="76"/>
  <c r="L325" i="76"/>
  <c r="M242" i="76"/>
  <c r="M162" i="76"/>
  <c r="M324" i="76"/>
  <c r="F165" i="83"/>
  <c r="F327" i="83"/>
  <c r="F245" i="83"/>
  <c r="I84" i="83"/>
  <c r="M162" i="83"/>
  <c r="M324" i="83"/>
  <c r="M242" i="83"/>
  <c r="K244" i="84"/>
  <c r="K327" i="84"/>
  <c r="K164" i="84"/>
  <c r="N83" i="84"/>
  <c r="G164" i="84"/>
  <c r="G244" i="84"/>
  <c r="G327" i="84"/>
  <c r="M244" i="85"/>
  <c r="M164" i="85"/>
  <c r="M327" i="85"/>
  <c r="K325" i="85"/>
  <c r="N81" i="85"/>
  <c r="K242" i="85"/>
  <c r="K162" i="85"/>
  <c r="G162" i="85"/>
  <c r="G242" i="85"/>
  <c r="G325" i="85"/>
  <c r="F163" i="76"/>
  <c r="F243" i="76"/>
  <c r="M245" i="76"/>
  <c r="M165" i="76"/>
  <c r="M327" i="76"/>
  <c r="L242" i="76"/>
  <c r="L324" i="76"/>
  <c r="L162" i="76"/>
  <c r="H324" i="76"/>
  <c r="H242" i="76"/>
  <c r="H162" i="76"/>
  <c r="L324" i="83"/>
  <c r="L162" i="83"/>
  <c r="L242" i="83"/>
  <c r="H162" i="83"/>
  <c r="H324" i="83"/>
  <c r="H242" i="83"/>
  <c r="F164" i="84"/>
  <c r="F327" i="84"/>
  <c r="F244" i="84"/>
  <c r="I83" i="84"/>
  <c r="L164" i="85"/>
  <c r="L327" i="85"/>
  <c r="L244" i="85"/>
  <c r="H327" i="85"/>
  <c r="H164" i="85"/>
  <c r="H244" i="85"/>
  <c r="F162" i="85"/>
  <c r="F242" i="85"/>
  <c r="I81" i="85"/>
  <c r="F325" i="85"/>
  <c r="H165" i="85"/>
  <c r="H245" i="85"/>
  <c r="G325" i="76"/>
  <c r="G163" i="76"/>
  <c r="G243" i="76"/>
  <c r="H165" i="83"/>
  <c r="H327" i="83"/>
  <c r="H245" i="83"/>
  <c r="F245" i="85"/>
  <c r="I84" i="85"/>
  <c r="F165" i="85"/>
  <c r="L245" i="76"/>
  <c r="L327" i="76"/>
  <c r="L165" i="76"/>
  <c r="H327" i="76"/>
  <c r="H165" i="76"/>
  <c r="H245" i="76"/>
  <c r="N81" i="76"/>
  <c r="K242" i="76"/>
  <c r="K162" i="76"/>
  <c r="K324" i="76"/>
  <c r="G324" i="76"/>
  <c r="G242" i="76"/>
  <c r="G162" i="76"/>
  <c r="M244" i="83"/>
  <c r="M164" i="83"/>
  <c r="M326" i="83"/>
  <c r="K324" i="83"/>
  <c r="K162" i="83"/>
  <c r="N81" i="83"/>
  <c r="K242" i="83"/>
  <c r="G162" i="83"/>
  <c r="G242" i="83"/>
  <c r="G324" i="83"/>
  <c r="N83" i="85"/>
  <c r="K164" i="85"/>
  <c r="K327" i="85"/>
  <c r="K244" i="85"/>
  <c r="G327" i="85"/>
  <c r="G164" i="85"/>
  <c r="G244" i="85"/>
  <c r="F165" i="84"/>
  <c r="F328" i="84"/>
  <c r="F245" i="84"/>
  <c r="I84" i="84"/>
  <c r="P84" i="84" s="1"/>
  <c r="K245" i="76"/>
  <c r="K327" i="76"/>
  <c r="K165" i="76"/>
  <c r="G327" i="76"/>
  <c r="G245" i="76"/>
  <c r="G165" i="76"/>
  <c r="F242" i="76"/>
  <c r="F162" i="76"/>
  <c r="L244" i="83"/>
  <c r="L326" i="83"/>
  <c r="L164" i="83"/>
  <c r="H164" i="83"/>
  <c r="H326" i="83"/>
  <c r="H244" i="83"/>
  <c r="I81" i="83"/>
  <c r="F162" i="83"/>
  <c r="F324" i="83"/>
  <c r="F242" i="83"/>
  <c r="M163" i="84"/>
  <c r="M326" i="84"/>
  <c r="M243" i="84"/>
  <c r="F327" i="85"/>
  <c r="I83" i="85"/>
  <c r="F164" i="85"/>
  <c r="F244" i="85"/>
  <c r="H325" i="76"/>
  <c r="H163" i="76"/>
  <c r="H243" i="76"/>
  <c r="M162" i="84"/>
  <c r="M242" i="84"/>
  <c r="M325" i="84"/>
  <c r="K162" i="84"/>
  <c r="K242" i="84"/>
  <c r="K325" i="84"/>
  <c r="N81" i="84"/>
  <c r="F165" i="76"/>
  <c r="F245" i="76"/>
  <c r="K244" i="83"/>
  <c r="N83" i="83"/>
  <c r="K326" i="83"/>
  <c r="K164" i="83"/>
  <c r="I83" i="83"/>
  <c r="G326" i="83"/>
  <c r="G244" i="83"/>
  <c r="G164" i="83"/>
  <c r="L163" i="84"/>
  <c r="L326" i="84"/>
  <c r="L243" i="84"/>
  <c r="H163" i="84"/>
  <c r="H326" i="84"/>
  <c r="H243" i="84"/>
  <c r="L165" i="85"/>
  <c r="L245" i="85"/>
  <c r="M163" i="76"/>
  <c r="M243" i="76"/>
  <c r="M325" i="76"/>
  <c r="L162" i="84"/>
  <c r="L242" i="84"/>
  <c r="L325" i="84"/>
  <c r="M164" i="84"/>
  <c r="M244" i="84"/>
  <c r="M327" i="84"/>
  <c r="H326" i="76"/>
  <c r="H244" i="76"/>
  <c r="H164" i="76"/>
  <c r="F326" i="83"/>
  <c r="F244" i="83"/>
  <c r="F164" i="83"/>
  <c r="M165" i="84"/>
  <c r="M245" i="84"/>
  <c r="M328" i="84"/>
  <c r="K163" i="84"/>
  <c r="K326" i="84"/>
  <c r="K243" i="84"/>
  <c r="N82" i="84"/>
  <c r="G163" i="84"/>
  <c r="G243" i="84"/>
  <c r="G326" i="84"/>
  <c r="M163" i="85"/>
  <c r="M243" i="85"/>
  <c r="M326" i="85"/>
  <c r="L243" i="83"/>
  <c r="L325" i="83"/>
  <c r="L163" i="83"/>
  <c r="H162" i="84"/>
  <c r="H325" i="84"/>
  <c r="H242" i="84"/>
  <c r="G165" i="85"/>
  <c r="G245" i="85"/>
  <c r="F243" i="83"/>
  <c r="F325" i="83"/>
  <c r="I82" i="83"/>
  <c r="F163" i="83"/>
  <c r="M325" i="85"/>
  <c r="M162" i="85"/>
  <c r="M242" i="85"/>
  <c r="M326" i="76"/>
  <c r="M164" i="76"/>
  <c r="M244" i="76"/>
  <c r="G326" i="76"/>
  <c r="G244" i="76"/>
  <c r="G164" i="76"/>
  <c r="L165" i="84"/>
  <c r="L328" i="84"/>
  <c r="L245" i="84"/>
  <c r="H165" i="84"/>
  <c r="H328" i="84"/>
  <c r="H245" i="84"/>
  <c r="I82" i="84"/>
  <c r="F243" i="84"/>
  <c r="F326" i="84"/>
  <c r="F163" i="84"/>
  <c r="L163" i="85"/>
  <c r="L243" i="85"/>
  <c r="L326" i="85"/>
  <c r="H243" i="85"/>
  <c r="H163" i="85"/>
  <c r="H326" i="85"/>
  <c r="N83" i="76"/>
  <c r="K326" i="76"/>
  <c r="K164" i="76"/>
  <c r="K244" i="76"/>
  <c r="G243" i="83"/>
  <c r="G325" i="83"/>
  <c r="G163" i="83"/>
  <c r="L165" i="83"/>
  <c r="L327" i="83"/>
  <c r="L245" i="83"/>
  <c r="L164" i="76"/>
  <c r="L326" i="76"/>
  <c r="L244" i="76"/>
  <c r="F244" i="76"/>
  <c r="F164" i="76"/>
  <c r="M243" i="83"/>
  <c r="M325" i="83"/>
  <c r="M163" i="83"/>
  <c r="K165" i="84"/>
  <c r="K328" i="84"/>
  <c r="K245" i="84"/>
  <c r="N84" i="84"/>
  <c r="G165" i="84"/>
  <c r="G328" i="84"/>
  <c r="G245" i="84"/>
  <c r="M165" i="85"/>
  <c r="M245" i="85"/>
  <c r="K163" i="85"/>
  <c r="K243" i="85"/>
  <c r="N82" i="85"/>
  <c r="K326" i="85"/>
  <c r="G163" i="85"/>
  <c r="G326" i="85"/>
  <c r="G243" i="85"/>
  <c r="F325" i="76"/>
  <c r="I82" i="76"/>
  <c r="N82" i="76"/>
  <c r="N84" i="76"/>
  <c r="F324" i="76"/>
  <c r="I81" i="76"/>
  <c r="I84" i="76"/>
  <c r="F327" i="76"/>
  <c r="A58" i="79"/>
  <c r="F326" i="76"/>
  <c r="I83" i="76"/>
  <c r="A56" i="79"/>
  <c r="A55" i="79"/>
  <c r="A57" i="79"/>
  <c r="AB13" i="92"/>
  <c r="AB14" i="92" s="1"/>
  <c r="AB12" i="92"/>
  <c r="DB83" i="47" l="1"/>
  <c r="H12" i="92"/>
  <c r="DF326" i="47"/>
  <c r="DB405" i="47"/>
  <c r="I162" i="85"/>
  <c r="I242" i="83"/>
  <c r="I163" i="84"/>
  <c r="I162" i="83"/>
  <c r="DF163" i="47"/>
  <c r="N327" i="85"/>
  <c r="DE245" i="47"/>
  <c r="DE244" i="47"/>
  <c r="DG407" i="47"/>
  <c r="DG408" i="47"/>
  <c r="DH245" i="47"/>
  <c r="DH244" i="47"/>
  <c r="DK327" i="47"/>
  <c r="EF83" i="99"/>
  <c r="F83" i="99"/>
  <c r="EE83" i="99"/>
  <c r="DE407" i="47"/>
  <c r="DE408" i="47"/>
  <c r="DI408" i="47" s="1"/>
  <c r="DK408" i="47" s="1"/>
  <c r="DF408" i="47"/>
  <c r="DB163" i="47"/>
  <c r="DG163" i="47" s="1"/>
  <c r="V62" i="93"/>
  <c r="DA406" i="47"/>
  <c r="DH408" i="47"/>
  <c r="CZ163" i="47"/>
  <c r="DG165" i="47"/>
  <c r="DM165" i="47" s="1"/>
  <c r="DG325" i="47"/>
  <c r="DG326" i="47"/>
  <c r="DI243" i="47"/>
  <c r="DL243" i="47" s="1"/>
  <c r="DH165" i="47"/>
  <c r="DN165" i="47" s="1"/>
  <c r="DL327" i="47"/>
  <c r="H81" i="99"/>
  <c r="EE82" i="99"/>
  <c r="EH82" i="99" s="1"/>
  <c r="EF82" i="99"/>
  <c r="EI82" i="99" s="1"/>
  <c r="F82" i="99"/>
  <c r="DG245" i="47"/>
  <c r="DG244" i="47"/>
  <c r="DB406" i="47"/>
  <c r="DH326" i="47"/>
  <c r="V61" i="93"/>
  <c r="CZ405" i="47"/>
  <c r="DA405" i="47"/>
  <c r="DF164" i="47"/>
  <c r="DF165" i="47"/>
  <c r="DL165" i="47" s="1"/>
  <c r="DN327" i="47"/>
  <c r="DC163" i="47"/>
  <c r="DH163" i="47" s="1"/>
  <c r="DF245" i="47"/>
  <c r="DF244" i="47"/>
  <c r="DC406" i="47"/>
  <c r="DH406" i="47" s="1"/>
  <c r="P82" i="76"/>
  <c r="J82" i="47"/>
  <c r="AA81" i="83"/>
  <c r="Q81" i="47"/>
  <c r="AA81" i="76"/>
  <c r="P81" i="47"/>
  <c r="P82" i="83"/>
  <c r="K82" i="47"/>
  <c r="P83" i="76"/>
  <c r="J83" i="47"/>
  <c r="R83" i="47"/>
  <c r="AA83" i="84"/>
  <c r="P83" i="83"/>
  <c r="K83" i="47"/>
  <c r="P242" i="83"/>
  <c r="N325" i="76"/>
  <c r="R325" i="76" s="1"/>
  <c r="D52" i="91" s="1"/>
  <c r="BB75" i="38" s="1"/>
  <c r="I326" i="85"/>
  <c r="L83" i="47"/>
  <c r="P82" i="85"/>
  <c r="M82" i="47"/>
  <c r="R327" i="85"/>
  <c r="I244" i="84"/>
  <c r="N242" i="85"/>
  <c r="I325" i="84"/>
  <c r="R84" i="47"/>
  <c r="AA84" i="84"/>
  <c r="R82" i="47"/>
  <c r="AA82" i="84"/>
  <c r="Q83" i="47"/>
  <c r="AA83" i="83"/>
  <c r="P81" i="83"/>
  <c r="K81" i="47"/>
  <c r="I327" i="84"/>
  <c r="AA81" i="85"/>
  <c r="S81" i="47"/>
  <c r="P83" i="84"/>
  <c r="S82" i="47"/>
  <c r="AA82" i="85"/>
  <c r="P81" i="76"/>
  <c r="J81" i="47"/>
  <c r="S83" i="47"/>
  <c r="AA83" i="85"/>
  <c r="P81" i="85"/>
  <c r="M81" i="47"/>
  <c r="L82" i="47"/>
  <c r="N326" i="84"/>
  <c r="R326" i="84" s="1"/>
  <c r="I244" i="85"/>
  <c r="P84" i="85"/>
  <c r="M84" i="47"/>
  <c r="L81" i="47"/>
  <c r="P82" i="84"/>
  <c r="AA84" i="76"/>
  <c r="P84" i="47"/>
  <c r="L84" i="47"/>
  <c r="P84" i="83"/>
  <c r="K84" i="47"/>
  <c r="AA84" i="85"/>
  <c r="S84" i="47"/>
  <c r="P84" i="76"/>
  <c r="J84" i="47"/>
  <c r="P82" i="47"/>
  <c r="AA82" i="76"/>
  <c r="P83" i="47"/>
  <c r="AA83" i="76"/>
  <c r="R81" i="47"/>
  <c r="AA81" i="84"/>
  <c r="P83" i="85"/>
  <c r="M83" i="47"/>
  <c r="Q82" i="47"/>
  <c r="AA82" i="83"/>
  <c r="AA84" i="83"/>
  <c r="Q84" i="47"/>
  <c r="DA81" i="47"/>
  <c r="DC81" i="47"/>
  <c r="DA84" i="47"/>
  <c r="AF64" i="93"/>
  <c r="DA83" i="47"/>
  <c r="AF63" i="93"/>
  <c r="DC83" i="47"/>
  <c r="CZ83" i="47"/>
  <c r="DE83" i="47" s="1"/>
  <c r="DC84" i="47"/>
  <c r="DA82" i="47"/>
  <c r="DO81" i="99"/>
  <c r="DB82" i="47"/>
  <c r="DG82" i="47" s="1"/>
  <c r="CZ84" i="47"/>
  <c r="DB84" i="47"/>
  <c r="DG84" i="47" s="1"/>
  <c r="DC82" i="47"/>
  <c r="AF62" i="93"/>
  <c r="CZ81" i="47"/>
  <c r="DE82" i="47" s="1"/>
  <c r="AF61" i="93"/>
  <c r="I327" i="76"/>
  <c r="N244" i="84"/>
  <c r="R244" i="84" s="1"/>
  <c r="N243" i="85"/>
  <c r="N165" i="76"/>
  <c r="R165" i="76" s="1"/>
  <c r="N164" i="85"/>
  <c r="I325" i="85"/>
  <c r="N242" i="83"/>
  <c r="R242" i="83" s="1"/>
  <c r="S51" i="91" s="1"/>
  <c r="CD74" i="38" s="1"/>
  <c r="N163" i="85"/>
  <c r="N243" i="84"/>
  <c r="R243" i="84" s="1"/>
  <c r="I164" i="84"/>
  <c r="N325" i="85"/>
  <c r="N326" i="83"/>
  <c r="R326" i="83" s="1"/>
  <c r="I164" i="85"/>
  <c r="I324" i="76"/>
  <c r="N163" i="84"/>
  <c r="R163" i="84" s="1"/>
  <c r="N245" i="83"/>
  <c r="R245" i="83" s="1"/>
  <c r="I245" i="76"/>
  <c r="I163" i="83"/>
  <c r="N244" i="83"/>
  <c r="R244" i="83" s="1"/>
  <c r="N245" i="76"/>
  <c r="R245" i="76" s="1"/>
  <c r="I242" i="85"/>
  <c r="N163" i="83"/>
  <c r="R163" i="83" s="1"/>
  <c r="N245" i="85"/>
  <c r="N327" i="76"/>
  <c r="R327" i="76" s="1"/>
  <c r="I165" i="85"/>
  <c r="I164" i="76"/>
  <c r="N164" i="76"/>
  <c r="R164" i="76" s="1"/>
  <c r="I244" i="76"/>
  <c r="N326" i="76"/>
  <c r="R326" i="76" s="1"/>
  <c r="D53" i="91" s="1"/>
  <c r="BB76" i="38" s="1"/>
  <c r="I165" i="76"/>
  <c r="N324" i="76"/>
  <c r="R324" i="76" s="1"/>
  <c r="I245" i="85"/>
  <c r="N325" i="83"/>
  <c r="R325" i="83" s="1"/>
  <c r="R52" i="91" s="1"/>
  <c r="CY75" i="38" s="1"/>
  <c r="N165" i="83"/>
  <c r="R165" i="83" s="1"/>
  <c r="N244" i="76"/>
  <c r="R244" i="76" s="1"/>
  <c r="N165" i="85"/>
  <c r="I245" i="84"/>
  <c r="N162" i="76"/>
  <c r="R162" i="76" s="1"/>
  <c r="I245" i="83"/>
  <c r="N243" i="83"/>
  <c r="R243" i="83" s="1"/>
  <c r="I327" i="85"/>
  <c r="AA327" i="85" s="1"/>
  <c r="I328" i="84"/>
  <c r="N242" i="76"/>
  <c r="R242" i="76" s="1"/>
  <c r="I243" i="76"/>
  <c r="I327" i="83"/>
  <c r="I162" i="84"/>
  <c r="N327" i="83"/>
  <c r="R327" i="83" s="1"/>
  <c r="I325" i="76"/>
  <c r="N242" i="84"/>
  <c r="R242" i="84" s="1"/>
  <c r="I163" i="76"/>
  <c r="N328" i="84"/>
  <c r="R328" i="84" s="1"/>
  <c r="I164" i="83"/>
  <c r="I244" i="83"/>
  <c r="N162" i="84"/>
  <c r="R162" i="84" s="1"/>
  <c r="I162" i="76"/>
  <c r="N162" i="83"/>
  <c r="R162" i="83" s="1"/>
  <c r="N163" i="76"/>
  <c r="R163" i="76" s="1"/>
  <c r="I163" i="85"/>
  <c r="I243" i="84"/>
  <c r="I165" i="84"/>
  <c r="I165" i="83"/>
  <c r="N245" i="84"/>
  <c r="R245" i="84" s="1"/>
  <c r="I325" i="83"/>
  <c r="I326" i="83"/>
  <c r="N325" i="84"/>
  <c r="R325" i="84" s="1"/>
  <c r="I242" i="76"/>
  <c r="N324" i="83"/>
  <c r="R324" i="83" s="1"/>
  <c r="N243" i="76"/>
  <c r="R243" i="76" s="1"/>
  <c r="I243" i="85"/>
  <c r="I326" i="76"/>
  <c r="I243" i="83"/>
  <c r="I326" i="84"/>
  <c r="N164" i="84"/>
  <c r="R164" i="84" s="1"/>
  <c r="N327" i="84"/>
  <c r="R327" i="84" s="1"/>
  <c r="N326" i="85"/>
  <c r="N165" i="84"/>
  <c r="R165" i="84" s="1"/>
  <c r="N164" i="83"/>
  <c r="R164" i="83" s="1"/>
  <c r="I324" i="83"/>
  <c r="N244" i="85"/>
  <c r="N162" i="85"/>
  <c r="I242" i="84"/>
  <c r="DM408" i="47" l="1"/>
  <c r="DL408" i="47"/>
  <c r="DG406" i="47"/>
  <c r="DN408" i="47"/>
  <c r="R84" i="83"/>
  <c r="DN243" i="47"/>
  <c r="DH407" i="47"/>
  <c r="DF406" i="47"/>
  <c r="DH164" i="47"/>
  <c r="DI326" i="47"/>
  <c r="DM326" i="47" s="1"/>
  <c r="EH83" i="99"/>
  <c r="R84" i="84"/>
  <c r="R82" i="84"/>
  <c r="DK326" i="47"/>
  <c r="DK243" i="47"/>
  <c r="H83" i="99"/>
  <c r="G83" i="99"/>
  <c r="DO83" i="99" s="1"/>
  <c r="EI83" i="99"/>
  <c r="H82" i="99"/>
  <c r="EO82" i="99" s="1"/>
  <c r="G82" i="99"/>
  <c r="DM243" i="47"/>
  <c r="DG164" i="47"/>
  <c r="DI325" i="47"/>
  <c r="DI244" i="47"/>
  <c r="DL244" i="47" s="1"/>
  <c r="DN326" i="47"/>
  <c r="DF407" i="47"/>
  <c r="DI245" i="47"/>
  <c r="DL245" i="47" s="1"/>
  <c r="DK245" i="47"/>
  <c r="AG52" i="91"/>
  <c r="EC75" i="38" s="1"/>
  <c r="DE163" i="47"/>
  <c r="DI163" i="47" s="1"/>
  <c r="DN163" i="47" s="1"/>
  <c r="DE164" i="47"/>
  <c r="FI408" i="47"/>
  <c r="FE408" i="47"/>
  <c r="EW408" i="47"/>
  <c r="FM408" i="47"/>
  <c r="DE406" i="47"/>
  <c r="AF53" i="91"/>
  <c r="EX76" i="38" s="1"/>
  <c r="R163" i="85"/>
  <c r="AA163" i="85"/>
  <c r="AA326" i="76"/>
  <c r="AA164" i="76"/>
  <c r="AA244" i="76"/>
  <c r="L245" i="47"/>
  <c r="L408" i="47"/>
  <c r="L327" i="47"/>
  <c r="L165" i="47"/>
  <c r="R165" i="47"/>
  <c r="R408" i="47"/>
  <c r="AE408" i="47" s="1"/>
  <c r="AW84" i="47"/>
  <c r="R327" i="47"/>
  <c r="R245" i="47"/>
  <c r="AE84" i="47"/>
  <c r="L407" i="47"/>
  <c r="L164" i="47"/>
  <c r="L244" i="47"/>
  <c r="L326" i="47"/>
  <c r="J164" i="47"/>
  <c r="J407" i="47"/>
  <c r="J326" i="47"/>
  <c r="N83" i="47"/>
  <c r="DW83" i="47" s="1"/>
  <c r="J244" i="47"/>
  <c r="P244" i="47"/>
  <c r="P407" i="47"/>
  <c r="P164" i="47"/>
  <c r="T83" i="47"/>
  <c r="AU83" i="47"/>
  <c r="P326" i="47"/>
  <c r="AC326" i="47" s="1"/>
  <c r="AC83" i="47"/>
  <c r="L243" i="47"/>
  <c r="L406" i="47"/>
  <c r="L325" i="47"/>
  <c r="X325" i="47" s="1"/>
  <c r="L163" i="47"/>
  <c r="S162" i="47"/>
  <c r="S405" i="47"/>
  <c r="S242" i="47"/>
  <c r="AX81" i="47"/>
  <c r="S324" i="47"/>
  <c r="AF81" i="47"/>
  <c r="P325" i="84"/>
  <c r="P326" i="85"/>
  <c r="P244" i="76"/>
  <c r="P325" i="85"/>
  <c r="AA163" i="76"/>
  <c r="AA325" i="76"/>
  <c r="AA243" i="76"/>
  <c r="P245" i="47"/>
  <c r="P408" i="47"/>
  <c r="AC408" i="47" s="1"/>
  <c r="P327" i="47"/>
  <c r="T84" i="47"/>
  <c r="AU84" i="47"/>
  <c r="P165" i="47"/>
  <c r="AC84" i="47"/>
  <c r="R242" i="85"/>
  <c r="AA242" i="85"/>
  <c r="P325" i="76"/>
  <c r="K406" i="47"/>
  <c r="K163" i="47"/>
  <c r="K325" i="47"/>
  <c r="K243" i="47"/>
  <c r="P326" i="76"/>
  <c r="AA327" i="83"/>
  <c r="AA165" i="83"/>
  <c r="AA245" i="83"/>
  <c r="J245" i="47"/>
  <c r="J408" i="47"/>
  <c r="J327" i="47"/>
  <c r="J165" i="47"/>
  <c r="N84" i="47"/>
  <c r="DY84" i="47" s="1"/>
  <c r="P245" i="76"/>
  <c r="Q165" i="47"/>
  <c r="Q408" i="47"/>
  <c r="AD408" i="47" s="1"/>
  <c r="Q245" i="47"/>
  <c r="Q327" i="47"/>
  <c r="AV84" i="47"/>
  <c r="AD84" i="47"/>
  <c r="AA327" i="76"/>
  <c r="AA165" i="76"/>
  <c r="AA245" i="76"/>
  <c r="P244" i="84"/>
  <c r="P243" i="84"/>
  <c r="P242" i="84"/>
  <c r="P243" i="85"/>
  <c r="P245" i="84"/>
  <c r="R243" i="85"/>
  <c r="AT52" i="91" s="1"/>
  <c r="GA75" i="38" s="1"/>
  <c r="AA243" i="85"/>
  <c r="AA325" i="83"/>
  <c r="AA243" i="83"/>
  <c r="AA163" i="83"/>
  <c r="K324" i="47"/>
  <c r="K405" i="47"/>
  <c r="K242" i="47"/>
  <c r="K162" i="47"/>
  <c r="AS53" i="91"/>
  <c r="GW76" i="38" s="1"/>
  <c r="P324" i="47"/>
  <c r="P405" i="47"/>
  <c r="P242" i="47"/>
  <c r="P162" i="47"/>
  <c r="T81" i="47"/>
  <c r="AU81" i="47"/>
  <c r="AC81" i="47"/>
  <c r="P245" i="83"/>
  <c r="R162" i="85"/>
  <c r="AA162" i="85"/>
  <c r="P327" i="83"/>
  <c r="R165" i="85"/>
  <c r="AA165" i="85"/>
  <c r="P324" i="76"/>
  <c r="AG53" i="91"/>
  <c r="EC76" i="38" s="1"/>
  <c r="Q163" i="47"/>
  <c r="AV163" i="47" s="1"/>
  <c r="Q406" i="47"/>
  <c r="Q325" i="47"/>
  <c r="Q243" i="47"/>
  <c r="AV82" i="47"/>
  <c r="AD82" i="47"/>
  <c r="L242" i="47"/>
  <c r="L405" i="47"/>
  <c r="L162" i="47"/>
  <c r="L324" i="47"/>
  <c r="S164" i="47"/>
  <c r="S407" i="47"/>
  <c r="S326" i="47"/>
  <c r="S244" i="47"/>
  <c r="AX83" i="47"/>
  <c r="AF83" i="47"/>
  <c r="AA324" i="76"/>
  <c r="AA162" i="76"/>
  <c r="AA242" i="76"/>
  <c r="P243" i="83"/>
  <c r="R164" i="85"/>
  <c r="AA164" i="85"/>
  <c r="M324" i="47"/>
  <c r="M405" i="47"/>
  <c r="M162" i="47"/>
  <c r="M242" i="47"/>
  <c r="Y242" i="47" s="1"/>
  <c r="R244" i="85"/>
  <c r="AT53" i="91" s="1"/>
  <c r="GA76" i="38" s="1"/>
  <c r="AA244" i="85"/>
  <c r="P243" i="76"/>
  <c r="P327" i="76"/>
  <c r="S165" i="47"/>
  <c r="S408" i="47"/>
  <c r="AF408" i="47" s="1"/>
  <c r="S245" i="47"/>
  <c r="S327" i="47"/>
  <c r="AF327" i="47" s="1"/>
  <c r="AL327" i="47" s="1"/>
  <c r="AX84" i="47"/>
  <c r="AF84" i="47"/>
  <c r="AA244" i="83"/>
  <c r="AA164" i="83"/>
  <c r="AA326" i="83"/>
  <c r="K244" i="47"/>
  <c r="K407" i="47"/>
  <c r="K326" i="47"/>
  <c r="K164" i="47"/>
  <c r="Q162" i="47"/>
  <c r="AV162" i="47" s="1"/>
  <c r="Q405" i="47"/>
  <c r="Q324" i="47"/>
  <c r="Q242" i="47"/>
  <c r="AV81" i="47"/>
  <c r="AD81" i="47"/>
  <c r="P406" i="47"/>
  <c r="P163" i="47"/>
  <c r="P325" i="47"/>
  <c r="AU82" i="47"/>
  <c r="P243" i="47"/>
  <c r="T82" i="47"/>
  <c r="AC82" i="47"/>
  <c r="P327" i="84"/>
  <c r="R51" i="91"/>
  <c r="CY74" i="38" s="1"/>
  <c r="P324" i="83"/>
  <c r="P242" i="76"/>
  <c r="R53" i="91"/>
  <c r="CY76" i="38" s="1"/>
  <c r="M164" i="47"/>
  <c r="M407" i="47"/>
  <c r="M244" i="47"/>
  <c r="M326" i="47"/>
  <c r="M165" i="47"/>
  <c r="M408" i="47"/>
  <c r="M245" i="47"/>
  <c r="M327" i="47"/>
  <c r="J242" i="47"/>
  <c r="J405" i="47"/>
  <c r="J324" i="47"/>
  <c r="J162" i="47"/>
  <c r="N81" i="47"/>
  <c r="DY81" i="47" s="1"/>
  <c r="Q407" i="47"/>
  <c r="Q164" i="47"/>
  <c r="AV83" i="47"/>
  <c r="Q326" i="47"/>
  <c r="Q244" i="47"/>
  <c r="AD83" i="47"/>
  <c r="AA324" i="83"/>
  <c r="AA242" i="83"/>
  <c r="AA162" i="83"/>
  <c r="P326" i="84"/>
  <c r="AF51" i="91"/>
  <c r="EX74" i="38" s="1"/>
  <c r="P328" i="84"/>
  <c r="R245" i="85"/>
  <c r="AA245" i="85"/>
  <c r="AA244" i="84"/>
  <c r="AA327" i="84"/>
  <c r="AA164" i="84"/>
  <c r="P244" i="83"/>
  <c r="P327" i="85"/>
  <c r="P245" i="85"/>
  <c r="AA325" i="84"/>
  <c r="AA242" i="84"/>
  <c r="AA162" i="84"/>
  <c r="K408" i="47"/>
  <c r="K245" i="47"/>
  <c r="K165" i="47"/>
  <c r="K327" i="47"/>
  <c r="P244" i="85"/>
  <c r="R243" i="47"/>
  <c r="R406" i="47"/>
  <c r="R163" i="47"/>
  <c r="AW82" i="47"/>
  <c r="R325" i="47"/>
  <c r="AE82" i="47"/>
  <c r="R407" i="47"/>
  <c r="R164" i="47"/>
  <c r="R244" i="47"/>
  <c r="AE244" i="47" s="1"/>
  <c r="R326" i="47"/>
  <c r="AE326" i="47" s="1"/>
  <c r="AW83" i="47"/>
  <c r="AE83" i="47"/>
  <c r="J243" i="47"/>
  <c r="J406" i="47"/>
  <c r="J325" i="47"/>
  <c r="J163" i="47"/>
  <c r="N82" i="47"/>
  <c r="DV82" i="47" s="1"/>
  <c r="R325" i="85"/>
  <c r="AS51" i="91" s="1"/>
  <c r="GW74" i="38" s="1"/>
  <c r="AA325" i="85"/>
  <c r="AA243" i="84"/>
  <c r="AA326" i="84"/>
  <c r="AA163" i="84"/>
  <c r="M406" i="47"/>
  <c r="M243" i="47"/>
  <c r="M163" i="47"/>
  <c r="M325" i="47"/>
  <c r="P326" i="83"/>
  <c r="R326" i="85"/>
  <c r="AA326" i="85"/>
  <c r="P325" i="83"/>
  <c r="D51" i="91"/>
  <c r="BB74" i="38" s="1"/>
  <c r="P242" i="85"/>
  <c r="R405" i="47"/>
  <c r="R162" i="47"/>
  <c r="R242" i="47"/>
  <c r="R324" i="47"/>
  <c r="AE324" i="47" s="1"/>
  <c r="AW81" i="47"/>
  <c r="AE81" i="47"/>
  <c r="AF52" i="91"/>
  <c r="EX75" i="38" s="1"/>
  <c r="S163" i="47"/>
  <c r="S406" i="47"/>
  <c r="S325" i="47"/>
  <c r="S243" i="47"/>
  <c r="AX82" i="47"/>
  <c r="AF82" i="47"/>
  <c r="AA328" i="84"/>
  <c r="AA165" i="84"/>
  <c r="AA245" i="84"/>
  <c r="DF82" i="47"/>
  <c r="DF83" i="47"/>
  <c r="DH82" i="47"/>
  <c r="DG83" i="47"/>
  <c r="AH64" i="93"/>
  <c r="DH84" i="47"/>
  <c r="DE84" i="47"/>
  <c r="DH83" i="47"/>
  <c r="DF84" i="47"/>
  <c r="R84" i="76"/>
  <c r="R81" i="76"/>
  <c r="E51" i="91"/>
  <c r="AH74" i="38" s="1"/>
  <c r="R83" i="76"/>
  <c r="E53" i="91"/>
  <c r="AH76" i="38" s="1"/>
  <c r="R82" i="76"/>
  <c r="E52" i="91"/>
  <c r="AH75" i="38" s="1"/>
  <c r="R82" i="83"/>
  <c r="S52" i="91"/>
  <c r="CD75" i="38" s="1"/>
  <c r="R81" i="83"/>
  <c r="R81" i="84"/>
  <c r="AG51" i="91"/>
  <c r="EC74" i="38" s="1"/>
  <c r="R83" i="84"/>
  <c r="R83" i="83"/>
  <c r="S53" i="91"/>
  <c r="CD76" i="38" s="1"/>
  <c r="R113" i="93"/>
  <c r="S113" i="93"/>
  <c r="T113" i="93"/>
  <c r="U113" i="93"/>
  <c r="V113" i="93"/>
  <c r="R114" i="93"/>
  <c r="S114" i="93"/>
  <c r="T114" i="93"/>
  <c r="U114" i="93"/>
  <c r="V114" i="93"/>
  <c r="R115" i="93"/>
  <c r="S115" i="93"/>
  <c r="T115" i="93"/>
  <c r="U115" i="93"/>
  <c r="V115" i="93"/>
  <c r="B23" i="91"/>
  <c r="D68" i="89"/>
  <c r="E68" i="89"/>
  <c r="F68" i="89"/>
  <c r="G68" i="89"/>
  <c r="D69" i="89"/>
  <c r="E69" i="89"/>
  <c r="F69" i="89"/>
  <c r="G69" i="89"/>
  <c r="D70" i="89"/>
  <c r="E70" i="89"/>
  <c r="F70" i="89"/>
  <c r="G70" i="89"/>
  <c r="D71" i="89"/>
  <c r="E71" i="89"/>
  <c r="F71" i="89"/>
  <c r="G71" i="89"/>
  <c r="DI407" i="47" l="1"/>
  <c r="DL326" i="47"/>
  <c r="DI406" i="47"/>
  <c r="DK406" i="47" s="1"/>
  <c r="P163" i="76"/>
  <c r="P165" i="83"/>
  <c r="DY83" i="47"/>
  <c r="EE83" i="47" s="1"/>
  <c r="DM407" i="47"/>
  <c r="DK407" i="47"/>
  <c r="DW84" i="47"/>
  <c r="EC84" i="47" s="1"/>
  <c r="DM244" i="47"/>
  <c r="P164" i="76"/>
  <c r="AU164" i="47"/>
  <c r="AW163" i="47"/>
  <c r="AV165" i="47"/>
  <c r="P165" i="84"/>
  <c r="P164" i="83"/>
  <c r="R83" i="85"/>
  <c r="P163" i="84"/>
  <c r="AX165" i="47"/>
  <c r="DY82" i="47"/>
  <c r="EE82" i="47" s="1"/>
  <c r="DV81" i="47"/>
  <c r="EB82" i="47" s="1"/>
  <c r="DI164" i="47"/>
  <c r="DM164" i="47" s="1"/>
  <c r="DK164" i="47"/>
  <c r="DN325" i="47"/>
  <c r="DL325" i="47"/>
  <c r="DK325" i="47"/>
  <c r="DK163" i="47"/>
  <c r="DL163" i="47"/>
  <c r="DN245" i="47"/>
  <c r="EO83" i="99"/>
  <c r="DL407" i="47"/>
  <c r="DM163" i="47"/>
  <c r="DN407" i="47"/>
  <c r="DM325" i="47"/>
  <c r="DP83" i="99"/>
  <c r="DM245" i="47"/>
  <c r="DN244" i="47"/>
  <c r="DK244" i="47"/>
  <c r="DP82" i="99"/>
  <c r="DS82" i="99" s="1"/>
  <c r="DO82" i="99"/>
  <c r="V324" i="47"/>
  <c r="N324" i="47"/>
  <c r="DV324" i="47" s="1"/>
  <c r="AV405" i="47"/>
  <c r="AD405" i="47"/>
  <c r="AC324" i="47"/>
  <c r="T324" i="47"/>
  <c r="AU324" i="47"/>
  <c r="N408" i="47"/>
  <c r="DV408" i="47" s="1"/>
  <c r="V408" i="47"/>
  <c r="W243" i="47"/>
  <c r="T408" i="47"/>
  <c r="AG408" i="47" s="1"/>
  <c r="AY84" i="47"/>
  <c r="U64" i="93"/>
  <c r="Y64" i="93" s="1"/>
  <c r="AG84" i="47"/>
  <c r="DX82" i="47"/>
  <c r="X407" i="47"/>
  <c r="V405" i="47"/>
  <c r="N405" i="47"/>
  <c r="DW405" i="47" s="1"/>
  <c r="T245" i="47"/>
  <c r="AG245" i="47" s="1"/>
  <c r="AX245" i="47"/>
  <c r="AF245" i="47"/>
  <c r="AX162" i="47"/>
  <c r="AD243" i="47"/>
  <c r="AV243" i="47"/>
  <c r="P162" i="84"/>
  <c r="AD327" i="47"/>
  <c r="AV327" i="47"/>
  <c r="V245" i="47"/>
  <c r="N245" i="47"/>
  <c r="DV245" i="47" s="1"/>
  <c r="W325" i="47"/>
  <c r="AC327" i="47"/>
  <c r="T327" i="47"/>
  <c r="R84" i="85"/>
  <c r="V242" i="47"/>
  <c r="N242" i="47"/>
  <c r="DV242" i="47" s="1"/>
  <c r="T406" i="47"/>
  <c r="AY82" i="47"/>
  <c r="U62" i="93"/>
  <c r="Y62" i="93" s="1"/>
  <c r="AG82" i="47"/>
  <c r="N164" i="47"/>
  <c r="DY164" i="47" s="1"/>
  <c r="Y405" i="47"/>
  <c r="DY405" i="47"/>
  <c r="AF244" i="47"/>
  <c r="AX244" i="47"/>
  <c r="AD325" i="47"/>
  <c r="AV325" i="47"/>
  <c r="AD245" i="47"/>
  <c r="AV245" i="47"/>
  <c r="V244" i="47"/>
  <c r="N244" i="47"/>
  <c r="DW244" i="47" s="1"/>
  <c r="AE245" i="47"/>
  <c r="AW245" i="47"/>
  <c r="AX327" i="47"/>
  <c r="Y327" i="47"/>
  <c r="T243" i="47"/>
  <c r="AU243" i="47"/>
  <c r="AC243" i="47"/>
  <c r="W326" i="47"/>
  <c r="Y324" i="47"/>
  <c r="Y162" i="47" s="1"/>
  <c r="DY324" i="47"/>
  <c r="AX326" i="47"/>
  <c r="AF326" i="47"/>
  <c r="AD406" i="47"/>
  <c r="AV406" i="47"/>
  <c r="W406" i="47"/>
  <c r="AU245" i="47"/>
  <c r="AC245" i="47"/>
  <c r="X406" i="47"/>
  <c r="AW327" i="47"/>
  <c r="AE327" i="47"/>
  <c r="AE164" i="47"/>
  <c r="P165" i="85"/>
  <c r="AD244" i="47"/>
  <c r="AV244" i="47"/>
  <c r="Y245" i="47"/>
  <c r="N407" i="47"/>
  <c r="DY407" i="47" s="1"/>
  <c r="W407" i="47"/>
  <c r="AX407" i="47"/>
  <c r="AF407" i="47"/>
  <c r="DW81" i="47"/>
  <c r="X243" i="47"/>
  <c r="X82" i="47" s="1"/>
  <c r="AU326" i="47"/>
  <c r="N326" i="47"/>
  <c r="DX326" i="47" s="1"/>
  <c r="V326" i="47"/>
  <c r="AS52" i="91"/>
  <c r="GW75" i="38" s="1"/>
  <c r="AW242" i="47"/>
  <c r="AE242" i="47"/>
  <c r="W327" i="47"/>
  <c r="T326" i="47"/>
  <c r="AV326" i="47"/>
  <c r="AD326" i="47"/>
  <c r="Y408" i="47"/>
  <c r="AU325" i="47"/>
  <c r="T325" i="47"/>
  <c r="AC325" i="47"/>
  <c r="W244" i="47"/>
  <c r="P165" i="76"/>
  <c r="AX164" i="47"/>
  <c r="DV83" i="47"/>
  <c r="EB83" i="47" s="1"/>
  <c r="AW407" i="47"/>
  <c r="AE407" i="47"/>
  <c r="P164" i="85"/>
  <c r="P162" i="76"/>
  <c r="T163" i="47"/>
  <c r="AU163" i="47"/>
  <c r="DX81" i="47"/>
  <c r="W242" i="47"/>
  <c r="P164" i="84"/>
  <c r="V407" i="47"/>
  <c r="W245" i="47"/>
  <c r="T164" i="47"/>
  <c r="AV164" i="47"/>
  <c r="AU406" i="47"/>
  <c r="AC406" i="47"/>
  <c r="P163" i="83"/>
  <c r="AW324" i="47"/>
  <c r="X324" i="47"/>
  <c r="W405" i="47"/>
  <c r="AT51" i="91"/>
  <c r="GA74" i="38" s="1"/>
  <c r="R81" i="85"/>
  <c r="AX324" i="47"/>
  <c r="AF324" i="47"/>
  <c r="DX84" i="47"/>
  <c r="V243" i="47"/>
  <c r="N243" i="47"/>
  <c r="DX243" i="47" s="1"/>
  <c r="AE405" i="47"/>
  <c r="AW405" i="47"/>
  <c r="AF243" i="47"/>
  <c r="AX243" i="47"/>
  <c r="Y325" i="47"/>
  <c r="AE325" i="47"/>
  <c r="AW325" i="47"/>
  <c r="W408" i="47"/>
  <c r="AV407" i="47"/>
  <c r="AD407" i="47"/>
  <c r="Y326" i="47"/>
  <c r="P162" i="83"/>
  <c r="AW162" i="47"/>
  <c r="T405" i="47"/>
  <c r="AY81" i="47"/>
  <c r="U61" i="93"/>
  <c r="Y61" i="93" s="1"/>
  <c r="AG81" i="47"/>
  <c r="W324" i="47"/>
  <c r="DV84" i="47"/>
  <c r="T407" i="47"/>
  <c r="AY83" i="47"/>
  <c r="U63" i="93"/>
  <c r="Y63" i="93" s="1"/>
  <c r="AG83" i="47"/>
  <c r="DX83" i="47"/>
  <c r="AW165" i="47"/>
  <c r="AE243" i="47"/>
  <c r="AW243" i="47"/>
  <c r="P162" i="85"/>
  <c r="Y244" i="47"/>
  <c r="X405" i="47"/>
  <c r="DX405" i="47"/>
  <c r="T162" i="47"/>
  <c r="AU162" i="47"/>
  <c r="EE84" i="47"/>
  <c r="AF242" i="47"/>
  <c r="AX242" i="47"/>
  <c r="AW326" i="47"/>
  <c r="X326" i="47"/>
  <c r="X327" i="47"/>
  <c r="R82" i="85"/>
  <c r="Y243" i="47"/>
  <c r="V325" i="47"/>
  <c r="N325" i="47"/>
  <c r="DV325" i="47" s="1"/>
  <c r="AV242" i="47"/>
  <c r="AD242" i="47"/>
  <c r="X242" i="47"/>
  <c r="AC242" i="47"/>
  <c r="AU242" i="47"/>
  <c r="T242" i="47"/>
  <c r="N165" i="47"/>
  <c r="DW165" i="47" s="1"/>
  <c r="T165" i="47"/>
  <c r="AU165" i="47"/>
  <c r="AX405" i="47"/>
  <c r="AF405" i="47"/>
  <c r="AU407" i="47"/>
  <c r="AC407" i="47"/>
  <c r="AW244" i="47"/>
  <c r="X244" i="47"/>
  <c r="X408" i="47"/>
  <c r="AX325" i="47"/>
  <c r="AF325" i="47"/>
  <c r="N163" i="47"/>
  <c r="AY163" i="47" s="1"/>
  <c r="AF406" i="47"/>
  <c r="AX406" i="47"/>
  <c r="AX163" i="47"/>
  <c r="Y406" i="47"/>
  <c r="V406" i="47"/>
  <c r="N406" i="47"/>
  <c r="DY406" i="47" s="1"/>
  <c r="EE406" i="47" s="1"/>
  <c r="AE406" i="47"/>
  <c r="AW406" i="47"/>
  <c r="N162" i="47"/>
  <c r="Y407" i="47"/>
  <c r="AV324" i="47"/>
  <c r="AD324" i="47"/>
  <c r="AC405" i="47"/>
  <c r="AU405" i="47"/>
  <c r="P163" i="85"/>
  <c r="AU327" i="47"/>
  <c r="N327" i="47"/>
  <c r="DY327" i="47" s="1"/>
  <c r="V327" i="47"/>
  <c r="DW82" i="47"/>
  <c r="AU244" i="47"/>
  <c r="AC244" i="47"/>
  <c r="T244" i="47"/>
  <c r="AW164" i="47"/>
  <c r="X245" i="47"/>
  <c r="DI82" i="47"/>
  <c r="DM82" i="47" s="1"/>
  <c r="DI83" i="47"/>
  <c r="DN83" i="47" s="1"/>
  <c r="DI84" i="47"/>
  <c r="DK84" i="47" s="1"/>
  <c r="N6" i="111"/>
  <c r="N7" i="111"/>
  <c r="N8" i="111"/>
  <c r="N9" i="111"/>
  <c r="N10" i="111"/>
  <c r="N11" i="111"/>
  <c r="N12" i="111"/>
  <c r="N13" i="111"/>
  <c r="N14" i="111"/>
  <c r="N15" i="111"/>
  <c r="W9" i="104" s="1"/>
  <c r="N16" i="111"/>
  <c r="W10" i="104" s="1"/>
  <c r="N17" i="111"/>
  <c r="W11" i="104" s="1"/>
  <c r="N18" i="111"/>
  <c r="W12" i="104" s="1"/>
  <c r="N19" i="111"/>
  <c r="W13" i="104" s="1"/>
  <c r="N20" i="111"/>
  <c r="W14" i="104" s="1"/>
  <c r="N21" i="111"/>
  <c r="W15" i="104" s="1"/>
  <c r="N22" i="111"/>
  <c r="W16" i="104" s="1"/>
  <c r="N23" i="111"/>
  <c r="W17" i="104" s="1"/>
  <c r="N24" i="111"/>
  <c r="W18" i="104" s="1"/>
  <c r="N25" i="111"/>
  <c r="W19" i="104" s="1"/>
  <c r="N26" i="111"/>
  <c r="W20" i="104" s="1"/>
  <c r="N27" i="111"/>
  <c r="W21" i="104" s="1"/>
  <c r="N28" i="111"/>
  <c r="W22" i="104" s="1"/>
  <c r="N29" i="111"/>
  <c r="W23" i="104" s="1"/>
  <c r="N30" i="111"/>
  <c r="W24" i="104" s="1"/>
  <c r="N31" i="111"/>
  <c r="W25" i="104" s="1"/>
  <c r="N32" i="111"/>
  <c r="W26" i="104" s="1"/>
  <c r="N33" i="111"/>
  <c r="W27" i="104" s="1"/>
  <c r="N34" i="111"/>
  <c r="W28" i="104" s="1"/>
  <c r="N35" i="111"/>
  <c r="W29" i="104" s="1"/>
  <c r="N36" i="111"/>
  <c r="W30" i="104" s="1"/>
  <c r="N37" i="111"/>
  <c r="W31" i="104" s="1"/>
  <c r="N38" i="111"/>
  <c r="W32" i="104" s="1"/>
  <c r="N39" i="111"/>
  <c r="W33" i="104" s="1"/>
  <c r="N40" i="111"/>
  <c r="W34" i="104" s="1"/>
  <c r="N41" i="111"/>
  <c r="W35" i="104" s="1"/>
  <c r="N42" i="111"/>
  <c r="W36" i="104" s="1"/>
  <c r="N43" i="111"/>
  <c r="W37" i="104" s="1"/>
  <c r="N44" i="111"/>
  <c r="W38" i="104" s="1"/>
  <c r="N45" i="111"/>
  <c r="W39" i="104" s="1"/>
  <c r="N46" i="111"/>
  <c r="W40" i="104" s="1"/>
  <c r="N47" i="111"/>
  <c r="W41" i="104" s="1"/>
  <c r="N48" i="111"/>
  <c r="W42" i="104" s="1"/>
  <c r="N49" i="111"/>
  <c r="W43" i="104" s="1"/>
  <c r="N50" i="111"/>
  <c r="W44" i="104" s="1"/>
  <c r="N51" i="111"/>
  <c r="W45" i="104" s="1"/>
  <c r="N52" i="111"/>
  <c r="W46" i="104" s="1"/>
  <c r="N53" i="111"/>
  <c r="W47" i="104" s="1"/>
  <c r="N54" i="111"/>
  <c r="W48" i="104" s="1"/>
  <c r="N55" i="111"/>
  <c r="W49" i="104" s="1"/>
  <c r="N56" i="111"/>
  <c r="W50" i="104" s="1"/>
  <c r="N57" i="111"/>
  <c r="W51" i="104" s="1"/>
  <c r="N58" i="111"/>
  <c r="W52" i="104" s="1"/>
  <c r="N59" i="111"/>
  <c r="W53" i="104" s="1"/>
  <c r="N5" i="111"/>
  <c r="G6" i="111"/>
  <c r="G7" i="111"/>
  <c r="G8" i="111"/>
  <c r="G9" i="111"/>
  <c r="G10" i="111"/>
  <c r="G11" i="111"/>
  <c r="G12" i="111"/>
  <c r="G13" i="111"/>
  <c r="G14" i="111"/>
  <c r="G15" i="111"/>
  <c r="O9" i="104" s="1"/>
  <c r="G16" i="111"/>
  <c r="O10" i="104" s="1"/>
  <c r="G17" i="111"/>
  <c r="O11" i="104" s="1"/>
  <c r="G18" i="111"/>
  <c r="O12" i="104" s="1"/>
  <c r="G19" i="111"/>
  <c r="O13" i="104" s="1"/>
  <c r="G20" i="111"/>
  <c r="O14" i="104" s="1"/>
  <c r="G21" i="111"/>
  <c r="O15" i="104" s="1"/>
  <c r="G22" i="111"/>
  <c r="O16" i="104" s="1"/>
  <c r="G23" i="111"/>
  <c r="O17" i="104" s="1"/>
  <c r="G24" i="111"/>
  <c r="O18" i="104" s="1"/>
  <c r="G25" i="111"/>
  <c r="O19" i="104" s="1"/>
  <c r="G26" i="111"/>
  <c r="O20" i="104" s="1"/>
  <c r="G27" i="111"/>
  <c r="O21" i="104" s="1"/>
  <c r="G28" i="111"/>
  <c r="O22" i="104" s="1"/>
  <c r="G29" i="111"/>
  <c r="O23" i="104" s="1"/>
  <c r="G30" i="111"/>
  <c r="O24" i="104" s="1"/>
  <c r="G31" i="111"/>
  <c r="O25" i="104" s="1"/>
  <c r="G32" i="111"/>
  <c r="O26" i="104" s="1"/>
  <c r="G33" i="111"/>
  <c r="O27" i="104" s="1"/>
  <c r="G34" i="111"/>
  <c r="O28" i="104" s="1"/>
  <c r="G35" i="111"/>
  <c r="O29" i="104" s="1"/>
  <c r="G36" i="111"/>
  <c r="O30" i="104" s="1"/>
  <c r="G37" i="111"/>
  <c r="O31" i="104" s="1"/>
  <c r="G38" i="111"/>
  <c r="O32" i="104" s="1"/>
  <c r="G39" i="111"/>
  <c r="O33" i="104" s="1"/>
  <c r="G40" i="111"/>
  <c r="O34" i="104" s="1"/>
  <c r="G41" i="111"/>
  <c r="O35" i="104" s="1"/>
  <c r="G42" i="111"/>
  <c r="O36" i="104" s="1"/>
  <c r="G43" i="111"/>
  <c r="O37" i="104" s="1"/>
  <c r="G44" i="111"/>
  <c r="O38" i="104" s="1"/>
  <c r="G45" i="111"/>
  <c r="O39" i="104" s="1"/>
  <c r="G46" i="111"/>
  <c r="O40" i="104" s="1"/>
  <c r="G47" i="111"/>
  <c r="O41" i="104" s="1"/>
  <c r="G48" i="111"/>
  <c r="O42" i="104" s="1"/>
  <c r="G49" i="111"/>
  <c r="O43" i="104" s="1"/>
  <c r="G50" i="111"/>
  <c r="O44" i="104" s="1"/>
  <c r="G51" i="111"/>
  <c r="O45" i="104" s="1"/>
  <c r="G52" i="111"/>
  <c r="O46" i="104" s="1"/>
  <c r="G53" i="111"/>
  <c r="O47" i="104" s="1"/>
  <c r="G54" i="111"/>
  <c r="O48" i="104" s="1"/>
  <c r="G55" i="111"/>
  <c r="O49" i="104" s="1"/>
  <c r="G56" i="111"/>
  <c r="O50" i="104" s="1"/>
  <c r="G57" i="111"/>
  <c r="O51" i="104" s="1"/>
  <c r="G58" i="111"/>
  <c r="O52" i="104" s="1"/>
  <c r="G59" i="111"/>
  <c r="O53" i="104" s="1"/>
  <c r="G5" i="111"/>
  <c r="A4" i="113"/>
  <c r="DM406" i="47" l="1"/>
  <c r="EW407" i="47"/>
  <c r="DL406" i="47"/>
  <c r="FM406" i="47" s="1"/>
  <c r="DN406" i="47"/>
  <c r="DX242" i="47"/>
  <c r="EB84" i="47"/>
  <c r="W83" i="47"/>
  <c r="DY245" i="47"/>
  <c r="DX245" i="47"/>
  <c r="DW408" i="47"/>
  <c r="FE406" i="47"/>
  <c r="DX164" i="47"/>
  <c r="FM407" i="47"/>
  <c r="DX408" i="47"/>
  <c r="EC82" i="47"/>
  <c r="DY408" i="47"/>
  <c r="DS83" i="99"/>
  <c r="DW324" i="47"/>
  <c r="Y81" i="47"/>
  <c r="DY326" i="47"/>
  <c r="EE327" i="47" s="1"/>
  <c r="ED243" i="47"/>
  <c r="DY244" i="47"/>
  <c r="EE245" i="47" s="1"/>
  <c r="DV164" i="47"/>
  <c r="AY164" i="47"/>
  <c r="AY162" i="47"/>
  <c r="DW245" i="47"/>
  <c r="EC245" i="47" s="1"/>
  <c r="DV163" i="47"/>
  <c r="EB164" i="47" s="1"/>
  <c r="DW326" i="47"/>
  <c r="DX327" i="47"/>
  <c r="ED327" i="47" s="1"/>
  <c r="DV406" i="47"/>
  <c r="ED83" i="47"/>
  <c r="DW242" i="47"/>
  <c r="EW406" i="47"/>
  <c r="DR82" i="99"/>
  <c r="DR83" i="99"/>
  <c r="FI407" i="47"/>
  <c r="FE407" i="47"/>
  <c r="DN164" i="47"/>
  <c r="DL164" i="47"/>
  <c r="X164" i="47"/>
  <c r="X83" i="47"/>
  <c r="DX162" i="47"/>
  <c r="W165" i="47"/>
  <c r="W84" i="47"/>
  <c r="Z407" i="47"/>
  <c r="DX244" i="47"/>
  <c r="ED244" i="47" s="1"/>
  <c r="K83" i="99"/>
  <c r="Q83" i="99" s="1"/>
  <c r="Z244" i="47"/>
  <c r="V165" i="47"/>
  <c r="V84" i="47"/>
  <c r="ED82" i="47"/>
  <c r="AG242" i="47"/>
  <c r="AY242" i="47"/>
  <c r="W162" i="47"/>
  <c r="W81" i="47"/>
  <c r="AE162" i="47"/>
  <c r="AY243" i="47"/>
  <c r="AG243" i="47"/>
  <c r="V164" i="47"/>
  <c r="V83" i="47"/>
  <c r="AG324" i="47"/>
  <c r="AY324" i="47"/>
  <c r="EB325" i="47"/>
  <c r="AY407" i="47"/>
  <c r="AG407" i="47"/>
  <c r="DV243" i="47"/>
  <c r="EB243" i="47" s="1"/>
  <c r="Z243" i="47"/>
  <c r="K82" i="99"/>
  <c r="Q82" i="99" s="1"/>
  <c r="Y165" i="47"/>
  <c r="Y84" i="47"/>
  <c r="X163" i="47"/>
  <c r="DW164" i="47"/>
  <c r="EC164" i="47" s="1"/>
  <c r="Z405" i="47"/>
  <c r="X165" i="47"/>
  <c r="X84" i="47"/>
  <c r="DX325" i="47"/>
  <c r="ED326" i="47" s="1"/>
  <c r="Z325" i="47"/>
  <c r="Y164" i="47"/>
  <c r="Y83" i="47"/>
  <c r="AE163" i="47"/>
  <c r="V163" i="47"/>
  <c r="V82" i="47"/>
  <c r="DW163" i="47"/>
  <c r="DV405" i="47"/>
  <c r="AC162" i="47"/>
  <c r="DY325" i="47"/>
  <c r="EE325" i="47" s="1"/>
  <c r="ED84" i="47"/>
  <c r="DV407" i="47"/>
  <c r="AY325" i="47"/>
  <c r="AG325" i="47"/>
  <c r="AD164" i="47"/>
  <c r="DY243" i="47"/>
  <c r="EC83" i="47"/>
  <c r="AD165" i="47"/>
  <c r="DX163" i="47"/>
  <c r="ED164" i="47" s="1"/>
  <c r="AY244" i="47"/>
  <c r="AG244" i="47"/>
  <c r="Z406" i="47"/>
  <c r="X162" i="47"/>
  <c r="X81" i="47"/>
  <c r="Y163" i="47"/>
  <c r="Y82" i="47"/>
  <c r="AF162" i="47"/>
  <c r="EE408" i="47"/>
  <c r="AG327" i="47"/>
  <c r="AY327" i="47"/>
  <c r="DW243" i="47"/>
  <c r="AY165" i="47"/>
  <c r="AF163" i="47"/>
  <c r="DW162" i="47"/>
  <c r="DX406" i="47"/>
  <c r="ED406" i="47" s="1"/>
  <c r="AG406" i="47"/>
  <c r="AY406" i="47"/>
  <c r="W163" i="47"/>
  <c r="W82" i="47"/>
  <c r="DX165" i="47"/>
  <c r="ED165" i="47" s="1"/>
  <c r="DY165" i="47"/>
  <c r="EE165" i="47" s="1"/>
  <c r="DW325" i="47"/>
  <c r="EC325" i="47" s="1"/>
  <c r="AD163" i="47"/>
  <c r="AC164" i="47"/>
  <c r="DV165" i="47"/>
  <c r="AD162" i="47"/>
  <c r="DY163" i="47"/>
  <c r="AC165" i="47"/>
  <c r="DY242" i="47"/>
  <c r="Z242" i="47"/>
  <c r="K81" i="99"/>
  <c r="Q81" i="99" s="1"/>
  <c r="DY162" i="47"/>
  <c r="AY405" i="47"/>
  <c r="AG405" i="47"/>
  <c r="AG326" i="47"/>
  <c r="AY326" i="47"/>
  <c r="DW407" i="47"/>
  <c r="W164" i="47"/>
  <c r="AE165" i="47"/>
  <c r="V162" i="47"/>
  <c r="V81" i="47"/>
  <c r="Z408" i="47"/>
  <c r="DX324" i="47"/>
  <c r="Z324" i="47"/>
  <c r="EE407" i="47"/>
  <c r="DV327" i="47"/>
  <c r="Z327" i="47"/>
  <c r="DV162" i="47"/>
  <c r="EB163" i="47" s="1"/>
  <c r="DW327" i="47"/>
  <c r="DV326" i="47"/>
  <c r="Z326" i="47"/>
  <c r="DW406" i="47"/>
  <c r="EC406" i="47" s="1"/>
  <c r="AC163" i="47"/>
  <c r="DV244" i="47"/>
  <c r="AF164" i="47"/>
  <c r="AY245" i="47"/>
  <c r="Z245" i="47"/>
  <c r="AF165" i="47"/>
  <c r="DX407" i="47"/>
  <c r="DK83" i="47"/>
  <c r="DM83" i="47"/>
  <c r="DN82" i="47"/>
  <c r="DL83" i="47"/>
  <c r="DL82" i="47"/>
  <c r="DK82" i="47"/>
  <c r="FA82" i="47" s="1"/>
  <c r="FA84" i="47"/>
  <c r="DL84" i="47"/>
  <c r="DM84" i="47"/>
  <c r="DN84" i="47"/>
  <c r="P52" i="104"/>
  <c r="Q52" i="104" s="1"/>
  <c r="P53" i="104"/>
  <c r="Q53" i="104" s="1"/>
  <c r="X53" i="104"/>
  <c r="Y53" i="104" s="1"/>
  <c r="X52" i="104"/>
  <c r="Y52" i="104" s="1"/>
  <c r="Z67" i="93"/>
  <c r="FI406" i="47" l="1"/>
  <c r="EB327" i="47"/>
  <c r="FA327" i="47" s="1"/>
  <c r="ED407" i="47"/>
  <c r="EC243" i="47"/>
  <c r="EE244" i="47"/>
  <c r="EB165" i="47"/>
  <c r="FA165" i="47" s="1"/>
  <c r="EB406" i="47"/>
  <c r="EC327" i="47"/>
  <c r="EB407" i="47"/>
  <c r="EC407" i="47"/>
  <c r="ED408" i="47"/>
  <c r="EB244" i="47"/>
  <c r="ED245" i="47"/>
  <c r="FA406" i="47"/>
  <c r="EC326" i="47"/>
  <c r="FA83" i="47"/>
  <c r="DT83" i="99"/>
  <c r="DW83" i="99" s="1"/>
  <c r="DT82" i="99"/>
  <c r="DW82" i="99" s="1"/>
  <c r="Z162" i="47"/>
  <c r="O81" i="99" s="1"/>
  <c r="Z81" i="47"/>
  <c r="EC408" i="47"/>
  <c r="AG163" i="47"/>
  <c r="EA325" i="47"/>
  <c r="EA327" i="47"/>
  <c r="Z164" i="47"/>
  <c r="O83" i="99" s="1"/>
  <c r="Z83" i="47"/>
  <c r="EE243" i="47"/>
  <c r="EB326" i="47"/>
  <c r="EA326" i="47"/>
  <c r="ED325" i="47"/>
  <c r="FA325" i="47" s="1"/>
  <c r="AG162" i="47"/>
  <c r="EA324" i="47"/>
  <c r="EE163" i="47"/>
  <c r="AG164" i="47"/>
  <c r="EC244" i="47"/>
  <c r="FA244" i="47" s="1"/>
  <c r="EB245" i="47"/>
  <c r="FA245" i="47" s="1"/>
  <c r="EC163" i="47"/>
  <c r="FA163" i="47" s="1"/>
  <c r="Z163" i="47"/>
  <c r="O82" i="99" s="1"/>
  <c r="Z82" i="47"/>
  <c r="Z165" i="47"/>
  <c r="Z84" i="47"/>
  <c r="EC165" i="47"/>
  <c r="EE326" i="47"/>
  <c r="ED163" i="47"/>
  <c r="AG165" i="47"/>
  <c r="EE164" i="47"/>
  <c r="FA164" i="47" s="1"/>
  <c r="EB408" i="47"/>
  <c r="FA408" i="47" s="1"/>
  <c r="Z58" i="93"/>
  <c r="Z59" i="93"/>
  <c r="Z60" i="93"/>
  <c r="T58" i="93"/>
  <c r="T59" i="93"/>
  <c r="D55" i="104"/>
  <c r="D54" i="104"/>
  <c r="D53" i="104"/>
  <c r="D52" i="104"/>
  <c r="D57" i="104" s="1"/>
  <c r="D51" i="104"/>
  <c r="D50" i="104"/>
  <c r="D49" i="104"/>
  <c r="FA243" i="47" l="1"/>
  <c r="FA407" i="47"/>
  <c r="DV82" i="99"/>
  <c r="FK82" i="99" s="1"/>
  <c r="DV83" i="99"/>
  <c r="FA83" i="99"/>
  <c r="FK83" i="99"/>
  <c r="EB82" i="99"/>
  <c r="EB83" i="99"/>
  <c r="FA326" i="47"/>
  <c r="EC82" i="99"/>
  <c r="FG82" i="99"/>
  <c r="D49" i="93"/>
  <c r="E49" i="93"/>
  <c r="F49" i="93"/>
  <c r="D50" i="93"/>
  <c r="E50" i="93"/>
  <c r="F50" i="93"/>
  <c r="D51" i="93"/>
  <c r="E51" i="93"/>
  <c r="F51" i="93"/>
  <c r="FA82" i="99" l="1"/>
  <c r="EC83" i="99"/>
  <c r="FG83" i="99"/>
  <c r="G49" i="93"/>
  <c r="A50" i="93"/>
  <c r="A49" i="93"/>
  <c r="G51" i="93"/>
  <c r="B51" i="93"/>
  <c r="A51" i="93"/>
  <c r="B50" i="93"/>
  <c r="B49" i="93"/>
  <c r="G50" i="93"/>
  <c r="C252" i="81" l="1"/>
  <c r="D252" i="81"/>
  <c r="E252" i="81"/>
  <c r="F252" i="81" l="1"/>
  <c r="K80" i="85"/>
  <c r="L80" i="85"/>
  <c r="M80" i="85"/>
  <c r="F80" i="85"/>
  <c r="G80" i="85"/>
  <c r="H80" i="85"/>
  <c r="I80" i="85" l="1"/>
  <c r="M80" i="47" s="1"/>
  <c r="N80" i="85"/>
  <c r="S80" i="47" s="1"/>
  <c r="A54" i="79"/>
  <c r="AC54" i="79"/>
  <c r="C36" i="81"/>
  <c r="D36" i="81"/>
  <c r="E36" i="81"/>
  <c r="F36" i="81"/>
  <c r="C37" i="81"/>
  <c r="D37" i="81"/>
  <c r="E37" i="81"/>
  <c r="F37" i="81"/>
  <c r="C38" i="81"/>
  <c r="D38" i="81"/>
  <c r="E38" i="81"/>
  <c r="F38" i="81"/>
  <c r="B252" i="81"/>
  <c r="B199" i="81"/>
  <c r="C199" i="81"/>
  <c r="P199" i="81" s="1"/>
  <c r="D199" i="81"/>
  <c r="E199" i="81"/>
  <c r="C145" i="81"/>
  <c r="D145" i="81"/>
  <c r="E145" i="81"/>
  <c r="C91" i="81"/>
  <c r="D91" i="81"/>
  <c r="E91" i="81"/>
  <c r="D90" i="81"/>
  <c r="E90" i="81"/>
  <c r="D324" i="85"/>
  <c r="G323" i="47" s="1"/>
  <c r="H324" i="85"/>
  <c r="K324" i="85"/>
  <c r="M324" i="85"/>
  <c r="D241" i="85"/>
  <c r="AE241" i="85" s="1"/>
  <c r="G241" i="85"/>
  <c r="M241" i="85"/>
  <c r="F161" i="85"/>
  <c r="H161" i="85"/>
  <c r="M161" i="85"/>
  <c r="F324" i="85"/>
  <c r="G324" i="85"/>
  <c r="H241" i="85"/>
  <c r="K161" i="85"/>
  <c r="L241" i="85"/>
  <c r="X80" i="85"/>
  <c r="X324" i="85" s="1"/>
  <c r="Y80" i="85"/>
  <c r="Y324" i="85" s="1"/>
  <c r="Z80" i="85"/>
  <c r="Z241" i="85" s="1"/>
  <c r="D324" i="84"/>
  <c r="F323" i="47" s="1"/>
  <c r="D241" i="84"/>
  <c r="F80" i="84"/>
  <c r="F324" i="84" s="1"/>
  <c r="G80" i="84"/>
  <c r="G324" i="84" s="1"/>
  <c r="H80" i="84"/>
  <c r="H324" i="84" s="1"/>
  <c r="K80" i="84"/>
  <c r="K161" i="84" s="1"/>
  <c r="L80" i="84"/>
  <c r="L161" i="84" s="1"/>
  <c r="M80" i="84"/>
  <c r="M241" i="84" s="1"/>
  <c r="X80" i="84"/>
  <c r="X324" i="84" s="1"/>
  <c r="Y80" i="84"/>
  <c r="Y161" i="84" s="1"/>
  <c r="Z80" i="84"/>
  <c r="Z324" i="84" s="1"/>
  <c r="D323" i="83"/>
  <c r="E323" i="47" s="1"/>
  <c r="D241" i="83"/>
  <c r="E241" i="47" s="1"/>
  <c r="F80" i="83"/>
  <c r="F323" i="83" s="1"/>
  <c r="G80" i="83"/>
  <c r="G323" i="83" s="1"/>
  <c r="H80" i="83"/>
  <c r="H161" i="83" s="1"/>
  <c r="K80" i="83"/>
  <c r="K323" i="83" s="1"/>
  <c r="L80" i="83"/>
  <c r="L241" i="83" s="1"/>
  <c r="M80" i="83"/>
  <c r="M241" i="83" s="1"/>
  <c r="X80" i="83"/>
  <c r="X323" i="83" s="1"/>
  <c r="Y80" i="83"/>
  <c r="Y323" i="83" s="1"/>
  <c r="Z80" i="83"/>
  <c r="Z323" i="83" s="1"/>
  <c r="D323" i="76"/>
  <c r="D323" i="47" s="1"/>
  <c r="D241" i="76"/>
  <c r="D241" i="47" s="1"/>
  <c r="F80" i="76"/>
  <c r="F241" i="76" s="1"/>
  <c r="G80" i="76"/>
  <c r="G323" i="76" s="1"/>
  <c r="H80" i="76"/>
  <c r="H323" i="76" s="1"/>
  <c r="K80" i="76"/>
  <c r="K323" i="76" s="1"/>
  <c r="L80" i="76"/>
  <c r="L323" i="76" s="1"/>
  <c r="M80" i="76"/>
  <c r="M323" i="76" s="1"/>
  <c r="X80" i="76"/>
  <c r="X241" i="76" s="1"/>
  <c r="Y80" i="76"/>
  <c r="Y323" i="76" s="1"/>
  <c r="Z80" i="76"/>
  <c r="Z323" i="76" s="1"/>
  <c r="DQ404" i="47"/>
  <c r="DR404" i="47"/>
  <c r="DS404" i="47"/>
  <c r="DT404" i="47"/>
  <c r="EG404" i="47"/>
  <c r="EH404" i="47"/>
  <c r="EI404" i="47"/>
  <c r="EJ404" i="47"/>
  <c r="EL404" i="47"/>
  <c r="EM404" i="47"/>
  <c r="EN404" i="47"/>
  <c r="EO404" i="47"/>
  <c r="EQ404" i="47"/>
  <c r="ER404" i="47"/>
  <c r="ES404" i="47"/>
  <c r="ET404" i="47"/>
  <c r="H323" i="47" l="1"/>
  <c r="DA323" i="47" s="1"/>
  <c r="DF324" i="47" s="1"/>
  <c r="M161" i="47"/>
  <c r="M323" i="47"/>
  <c r="M241" i="47"/>
  <c r="E161" i="47"/>
  <c r="D161" i="47"/>
  <c r="Z324" i="85"/>
  <c r="M241" i="76"/>
  <c r="X161" i="85"/>
  <c r="I324" i="84"/>
  <c r="P324" i="84" s="1"/>
  <c r="Z161" i="85"/>
  <c r="M323" i="83"/>
  <c r="L324" i="84"/>
  <c r="K324" i="84"/>
  <c r="D161" i="84"/>
  <c r="Y241" i="85"/>
  <c r="H323" i="83"/>
  <c r="I323" i="83" s="1"/>
  <c r="P323" i="83" s="1"/>
  <c r="X161" i="84"/>
  <c r="D161" i="76"/>
  <c r="D161" i="85"/>
  <c r="D161" i="83"/>
  <c r="I324" i="85"/>
  <c r="P324" i="85" s="1"/>
  <c r="Z161" i="84"/>
  <c r="Z241" i="84"/>
  <c r="X161" i="76"/>
  <c r="G161" i="83"/>
  <c r="K241" i="83"/>
  <c r="N241" i="83" s="1"/>
  <c r="R241" i="83" s="1"/>
  <c r="L241" i="84"/>
  <c r="M161" i="76"/>
  <c r="H241" i="83"/>
  <c r="L323" i="83"/>
  <c r="K241" i="84"/>
  <c r="M324" i="84"/>
  <c r="Y161" i="85"/>
  <c r="G161" i="85"/>
  <c r="I161" i="85" s="1"/>
  <c r="X241" i="85"/>
  <c r="F241" i="85"/>
  <c r="I241" i="85" s="1"/>
  <c r="P241" i="85" s="1"/>
  <c r="L324" i="85"/>
  <c r="N324" i="85" s="1"/>
  <c r="R324" i="85" s="1"/>
  <c r="G241" i="83"/>
  <c r="Z241" i="76"/>
  <c r="X323" i="76"/>
  <c r="L161" i="83"/>
  <c r="X241" i="83"/>
  <c r="I80" i="84"/>
  <c r="L80" i="47" s="1"/>
  <c r="M161" i="84"/>
  <c r="N161" i="84" s="1"/>
  <c r="X241" i="84"/>
  <c r="L161" i="85"/>
  <c r="N161" i="85" s="1"/>
  <c r="K241" i="85"/>
  <c r="N241" i="85" s="1"/>
  <c r="R241" i="85" s="1"/>
  <c r="AT50" i="91" s="1"/>
  <c r="Y241" i="84"/>
  <c r="Y241" i="76"/>
  <c r="K161" i="83"/>
  <c r="Y324" i="84"/>
  <c r="N323" i="76"/>
  <c r="R323" i="76" s="1"/>
  <c r="F323" i="76"/>
  <c r="I323" i="76" s="1"/>
  <c r="P323" i="76" s="1"/>
  <c r="F199" i="81"/>
  <c r="H161" i="84"/>
  <c r="H241" i="84"/>
  <c r="G161" i="84"/>
  <c r="G241" i="84"/>
  <c r="F161" i="84"/>
  <c r="F241" i="84"/>
  <c r="Z241" i="83"/>
  <c r="Z161" i="83"/>
  <c r="F161" i="83"/>
  <c r="Y241" i="83"/>
  <c r="Y161" i="83"/>
  <c r="F241" i="83"/>
  <c r="X161" i="83"/>
  <c r="M161" i="83"/>
  <c r="H161" i="76"/>
  <c r="H241" i="76"/>
  <c r="Z161" i="76"/>
  <c r="G161" i="76"/>
  <c r="G241" i="76"/>
  <c r="I80" i="76"/>
  <c r="J80" i="47" s="1"/>
  <c r="Y161" i="76"/>
  <c r="F161" i="76"/>
  <c r="L161" i="76"/>
  <c r="L241" i="76"/>
  <c r="K161" i="76"/>
  <c r="K241" i="76"/>
  <c r="P145" i="81"/>
  <c r="P252" i="81"/>
  <c r="P91" i="81"/>
  <c r="F145" i="81"/>
  <c r="F91" i="81"/>
  <c r="AA80" i="85"/>
  <c r="N80" i="84"/>
  <c r="R80" i="47" s="1"/>
  <c r="N80" i="83"/>
  <c r="Q80" i="47" s="1"/>
  <c r="I80" i="83"/>
  <c r="K80" i="47" s="1"/>
  <c r="N80" i="76"/>
  <c r="P80" i="47" s="1"/>
  <c r="DQ402" i="47"/>
  <c r="DR402" i="47"/>
  <c r="DS402" i="47"/>
  <c r="DT402" i="47"/>
  <c r="EG402" i="47"/>
  <c r="EH402" i="47"/>
  <c r="EI402" i="47"/>
  <c r="EJ402" i="47"/>
  <c r="EL402" i="47"/>
  <c r="EM402" i="47"/>
  <c r="EN402" i="47"/>
  <c r="EO402" i="47"/>
  <c r="EQ402" i="47"/>
  <c r="ER402" i="47"/>
  <c r="ES402" i="47"/>
  <c r="ET402" i="47"/>
  <c r="DQ403" i="47"/>
  <c r="DR403" i="47"/>
  <c r="DS403" i="47"/>
  <c r="DT403" i="47"/>
  <c r="EG403" i="47"/>
  <c r="EH403" i="47"/>
  <c r="EI403" i="47"/>
  <c r="EJ403" i="47"/>
  <c r="EL403" i="47"/>
  <c r="EM403" i="47"/>
  <c r="EN403" i="47"/>
  <c r="EO403" i="47"/>
  <c r="EQ403" i="47"/>
  <c r="ER403" i="47"/>
  <c r="ES403" i="47"/>
  <c r="ET403" i="47"/>
  <c r="D322" i="85"/>
  <c r="D323" i="85"/>
  <c r="D239" i="85"/>
  <c r="D240" i="85"/>
  <c r="F78" i="85"/>
  <c r="F322" i="85" s="1"/>
  <c r="G78" i="85"/>
  <c r="G322" i="85" s="1"/>
  <c r="H78" i="85"/>
  <c r="H322" i="85" s="1"/>
  <c r="K78" i="85"/>
  <c r="K159" i="85" s="1"/>
  <c r="L78" i="85"/>
  <c r="L239" i="85" s="1"/>
  <c r="M78" i="85"/>
  <c r="M322" i="85" s="1"/>
  <c r="X78" i="85"/>
  <c r="X322" i="85" s="1"/>
  <c r="Y78" i="85"/>
  <c r="Y159" i="85" s="1"/>
  <c r="Z78" i="85"/>
  <c r="Z239" i="85" s="1"/>
  <c r="F79" i="85"/>
  <c r="F160" i="85" s="1"/>
  <c r="G79" i="85"/>
  <c r="G323" i="85" s="1"/>
  <c r="H79" i="85"/>
  <c r="H323" i="85" s="1"/>
  <c r="K79" i="85"/>
  <c r="K323" i="85" s="1"/>
  <c r="L79" i="85"/>
  <c r="L160" i="85" s="1"/>
  <c r="M79" i="85"/>
  <c r="M323" i="85" s="1"/>
  <c r="X79" i="85"/>
  <c r="X240" i="85" s="1"/>
  <c r="Y79" i="85"/>
  <c r="Y323" i="85" s="1"/>
  <c r="Z79" i="85"/>
  <c r="Z160" i="85" s="1"/>
  <c r="D322" i="84"/>
  <c r="D323" i="84"/>
  <c r="F322" i="47" s="1"/>
  <c r="D239" i="84"/>
  <c r="D240" i="84"/>
  <c r="F78" i="84"/>
  <c r="F239" i="84" s="1"/>
  <c r="G78" i="84"/>
  <c r="G322" i="84" s="1"/>
  <c r="H78" i="84"/>
  <c r="H159" i="84" s="1"/>
  <c r="K78" i="84"/>
  <c r="K322" i="84" s="1"/>
  <c r="L78" i="84"/>
  <c r="L322" i="84" s="1"/>
  <c r="M78" i="84"/>
  <c r="M322" i="84" s="1"/>
  <c r="X78" i="84"/>
  <c r="X239" i="84" s="1"/>
  <c r="Y78" i="84"/>
  <c r="Y239" i="84" s="1"/>
  <c r="Z78" i="84"/>
  <c r="Z239" i="84" s="1"/>
  <c r="F79" i="84"/>
  <c r="F323" i="84" s="1"/>
  <c r="G79" i="84"/>
  <c r="G240" i="84" s="1"/>
  <c r="H79" i="84"/>
  <c r="H240" i="84" s="1"/>
  <c r="K79" i="84"/>
  <c r="L79" i="84"/>
  <c r="L323" i="84" s="1"/>
  <c r="M79" i="84"/>
  <c r="M240" i="84" s="1"/>
  <c r="X79" i="84"/>
  <c r="X160" i="84" s="1"/>
  <c r="Y79" i="84"/>
  <c r="Y240" i="84" s="1"/>
  <c r="Z79" i="84"/>
  <c r="Z240" i="84" s="1"/>
  <c r="D321" i="83"/>
  <c r="D322" i="83"/>
  <c r="E322" i="47" s="1"/>
  <c r="D239" i="83"/>
  <c r="D240" i="83"/>
  <c r="F78" i="83"/>
  <c r="F321" i="83" s="1"/>
  <c r="G78" i="83"/>
  <c r="G239" i="83" s="1"/>
  <c r="H78" i="83"/>
  <c r="H321" i="83" s="1"/>
  <c r="K78" i="83"/>
  <c r="K321" i="83" s="1"/>
  <c r="L78" i="83"/>
  <c r="L239" i="83" s="1"/>
  <c r="M78" i="83"/>
  <c r="M321" i="83" s="1"/>
  <c r="X78" i="83"/>
  <c r="X159" i="83" s="1"/>
  <c r="Y78" i="83"/>
  <c r="Y239" i="83" s="1"/>
  <c r="Z78" i="83"/>
  <c r="Z239" i="83" s="1"/>
  <c r="F79" i="83"/>
  <c r="F240" i="83" s="1"/>
  <c r="G79" i="83"/>
  <c r="G160" i="83" s="1"/>
  <c r="H79" i="83"/>
  <c r="H322" i="83" s="1"/>
  <c r="K79" i="83"/>
  <c r="K322" i="83" s="1"/>
  <c r="L79" i="83"/>
  <c r="L322" i="83" s="1"/>
  <c r="M79" i="83"/>
  <c r="M322" i="83" s="1"/>
  <c r="X79" i="83"/>
  <c r="X240" i="83" s="1"/>
  <c r="Y79" i="83"/>
  <c r="Y240" i="83" s="1"/>
  <c r="Z79" i="83"/>
  <c r="Z160" i="83" s="1"/>
  <c r="C250" i="81"/>
  <c r="D250" i="81"/>
  <c r="E250" i="81"/>
  <c r="C251" i="81"/>
  <c r="D251" i="81"/>
  <c r="E251" i="81"/>
  <c r="C197" i="81"/>
  <c r="D197" i="81"/>
  <c r="E197" i="81"/>
  <c r="C198" i="81"/>
  <c r="D198" i="81"/>
  <c r="E198" i="81"/>
  <c r="C143" i="81"/>
  <c r="D143" i="81"/>
  <c r="E143" i="81"/>
  <c r="C144" i="81"/>
  <c r="D144" i="81"/>
  <c r="E144" i="81"/>
  <c r="C89" i="81"/>
  <c r="D89" i="81"/>
  <c r="E89" i="81"/>
  <c r="C90" i="81"/>
  <c r="F90" i="81" s="1"/>
  <c r="D321" i="76"/>
  <c r="D322" i="76"/>
  <c r="X78" i="76"/>
  <c r="X159" i="76" s="1"/>
  <c r="Y78" i="76"/>
  <c r="Y321" i="76" s="1"/>
  <c r="Z78" i="76"/>
  <c r="Z159" i="76" s="1"/>
  <c r="X79" i="76"/>
  <c r="X240" i="76" s="1"/>
  <c r="Y79" i="76"/>
  <c r="Y322" i="76" s="1"/>
  <c r="Z79" i="76"/>
  <c r="Z160" i="76" s="1"/>
  <c r="K78" i="76"/>
  <c r="K159" i="76" s="1"/>
  <c r="L78" i="76"/>
  <c r="L239" i="76" s="1"/>
  <c r="M78" i="76"/>
  <c r="M239" i="76" s="1"/>
  <c r="K79" i="76"/>
  <c r="K240" i="76" s="1"/>
  <c r="L79" i="76"/>
  <c r="L160" i="76" s="1"/>
  <c r="M79" i="76"/>
  <c r="M322" i="76" s="1"/>
  <c r="F78" i="76"/>
  <c r="F159" i="76" s="1"/>
  <c r="G78" i="76"/>
  <c r="G321" i="76" s="1"/>
  <c r="H78" i="76"/>
  <c r="H321" i="76" s="1"/>
  <c r="F79" i="76"/>
  <c r="F240" i="76" s="1"/>
  <c r="G79" i="76"/>
  <c r="G322" i="76" s="1"/>
  <c r="H79" i="76"/>
  <c r="H240" i="76" s="1"/>
  <c r="A51" i="79"/>
  <c r="A52" i="79"/>
  <c r="A53" i="79"/>
  <c r="X61" i="79"/>
  <c r="DC323" i="47" l="1"/>
  <c r="DH324" i="47" s="1"/>
  <c r="I327" i="47"/>
  <c r="DB323" i="47"/>
  <c r="DG324" i="47" s="1"/>
  <c r="CZ323" i="47"/>
  <c r="DE324" i="47" s="1"/>
  <c r="T80" i="47"/>
  <c r="U60" i="93" s="1"/>
  <c r="DI324" i="47"/>
  <c r="DK324" i="47" s="1"/>
  <c r="DL324" i="47"/>
  <c r="L241" i="47"/>
  <c r="L161" i="47"/>
  <c r="L323" i="47"/>
  <c r="K161" i="47"/>
  <c r="K241" i="47"/>
  <c r="K323" i="47"/>
  <c r="J241" i="47"/>
  <c r="J161" i="47"/>
  <c r="N80" i="47"/>
  <c r="J323" i="47"/>
  <c r="X160" i="83"/>
  <c r="I79" i="76"/>
  <c r="J79" i="47" s="1"/>
  <c r="J403" i="47" s="1"/>
  <c r="F322" i="83"/>
  <c r="AA241" i="85"/>
  <c r="N161" i="83"/>
  <c r="R161" i="83" s="1"/>
  <c r="AA80" i="84"/>
  <c r="AA324" i="84" s="1"/>
  <c r="I161" i="83"/>
  <c r="N323" i="83"/>
  <c r="R323" i="83" s="1"/>
  <c r="R50" i="91" s="1"/>
  <c r="L159" i="76"/>
  <c r="M240" i="76"/>
  <c r="Z159" i="85"/>
  <c r="Y159" i="76"/>
  <c r="N324" i="84"/>
  <c r="R324" i="84" s="1"/>
  <c r="AF50" i="91" s="1"/>
  <c r="G322" i="83"/>
  <c r="M159" i="85"/>
  <c r="I241" i="83"/>
  <c r="P241" i="83" s="1"/>
  <c r="P161" i="83" s="1"/>
  <c r="K239" i="84"/>
  <c r="I79" i="83"/>
  <c r="K79" i="47" s="1"/>
  <c r="R161" i="84"/>
  <c r="D159" i="83"/>
  <c r="P161" i="85"/>
  <c r="N241" i="84"/>
  <c r="R241" i="84" s="1"/>
  <c r="AG50" i="91" s="1"/>
  <c r="S50" i="91"/>
  <c r="AA161" i="85"/>
  <c r="R161" i="85"/>
  <c r="AS50" i="91"/>
  <c r="K240" i="83"/>
  <c r="I79" i="84"/>
  <c r="L79" i="47" s="1"/>
  <c r="N322" i="84"/>
  <c r="R322" i="84" s="1"/>
  <c r="AF48" i="91" s="1"/>
  <c r="F240" i="84"/>
  <c r="I240" i="84" s="1"/>
  <c r="P240" i="84" s="1"/>
  <c r="N241" i="76"/>
  <c r="R241" i="76" s="1"/>
  <c r="E50" i="91" s="1"/>
  <c r="I241" i="76"/>
  <c r="P241" i="76" s="1"/>
  <c r="M159" i="76"/>
  <c r="F160" i="83"/>
  <c r="X322" i="83"/>
  <c r="K239" i="85"/>
  <c r="N161" i="76"/>
  <c r="R161" i="76" s="1"/>
  <c r="D50" i="91"/>
  <c r="X159" i="85"/>
  <c r="L323" i="85"/>
  <c r="N323" i="85" s="1"/>
  <c r="R323" i="85" s="1"/>
  <c r="K239" i="83"/>
  <c r="M323" i="84"/>
  <c r="M240" i="85"/>
  <c r="AA324" i="85"/>
  <c r="Z323" i="84"/>
  <c r="F239" i="83"/>
  <c r="G321" i="83"/>
  <c r="I321" i="83" s="1"/>
  <c r="P321" i="83" s="1"/>
  <c r="M160" i="84"/>
  <c r="L240" i="85"/>
  <c r="G160" i="76"/>
  <c r="N79" i="83"/>
  <c r="Q79" i="47" s="1"/>
  <c r="N78" i="84"/>
  <c r="R78" i="47" s="1"/>
  <c r="R159" i="47" s="1"/>
  <c r="I161" i="84"/>
  <c r="I241" i="84"/>
  <c r="AA80" i="83"/>
  <c r="AA80" i="76"/>
  <c r="I161" i="76"/>
  <c r="F89" i="81"/>
  <c r="P89" i="81"/>
  <c r="P197" i="81"/>
  <c r="P90" i="81"/>
  <c r="F197" i="81"/>
  <c r="F250" i="81"/>
  <c r="P250" i="81"/>
  <c r="P143" i="81"/>
  <c r="F143" i="81"/>
  <c r="H239" i="85"/>
  <c r="F239" i="85"/>
  <c r="X160" i="85"/>
  <c r="H159" i="85"/>
  <c r="Y322" i="85"/>
  <c r="M160" i="85"/>
  <c r="G159" i="85"/>
  <c r="Z323" i="85"/>
  <c r="Z240" i="85"/>
  <c r="F323" i="85"/>
  <c r="I323" i="85" s="1"/>
  <c r="F240" i="85"/>
  <c r="Z322" i="85"/>
  <c r="K160" i="85"/>
  <c r="F159" i="85"/>
  <c r="Y239" i="85"/>
  <c r="X323" i="85"/>
  <c r="X239" i="85"/>
  <c r="I322" i="85"/>
  <c r="P322" i="85" s="1"/>
  <c r="K322" i="85"/>
  <c r="K240" i="85"/>
  <c r="G239" i="85"/>
  <c r="G160" i="85"/>
  <c r="L159" i="85"/>
  <c r="G240" i="85"/>
  <c r="G322" i="47"/>
  <c r="H160" i="85"/>
  <c r="H240" i="85"/>
  <c r="M239" i="85"/>
  <c r="L322" i="85"/>
  <c r="Y240" i="85"/>
  <c r="N79" i="85"/>
  <c r="S79" i="47" s="1"/>
  <c r="Y160" i="85"/>
  <c r="Z159" i="84"/>
  <c r="M239" i="84"/>
  <c r="L239" i="84"/>
  <c r="Z322" i="84"/>
  <c r="H322" i="84"/>
  <c r="X240" i="84"/>
  <c r="G159" i="84"/>
  <c r="L160" i="84"/>
  <c r="Y159" i="84"/>
  <c r="Y322" i="84"/>
  <c r="X159" i="84"/>
  <c r="H323" i="84"/>
  <c r="G160" i="84"/>
  <c r="M159" i="84"/>
  <c r="L240" i="84"/>
  <c r="Y323" i="84"/>
  <c r="G323" i="84"/>
  <c r="D159" i="84"/>
  <c r="N79" i="84"/>
  <c r="K323" i="84"/>
  <c r="Z160" i="84"/>
  <c r="F160" i="84"/>
  <c r="L159" i="84"/>
  <c r="K240" i="84"/>
  <c r="H239" i="84"/>
  <c r="X323" i="84"/>
  <c r="F159" i="84"/>
  <c r="H160" i="84"/>
  <c r="X322" i="84"/>
  <c r="I78" i="84"/>
  <c r="L78" i="47" s="1"/>
  <c r="Y160" i="84"/>
  <c r="K159" i="84"/>
  <c r="G239" i="84"/>
  <c r="K160" i="84"/>
  <c r="F322" i="84"/>
  <c r="Z240" i="83"/>
  <c r="M159" i="83"/>
  <c r="I78" i="83"/>
  <c r="K78" i="47" s="1"/>
  <c r="K159" i="47" s="1"/>
  <c r="L159" i="83"/>
  <c r="Z322" i="83"/>
  <c r="Z321" i="83"/>
  <c r="K159" i="83"/>
  <c r="X239" i="83"/>
  <c r="Y322" i="83"/>
  <c r="Y321" i="83"/>
  <c r="N322" i="83"/>
  <c r="R322" i="83" s="1"/>
  <c r="R49" i="91" s="1"/>
  <c r="Y160" i="83"/>
  <c r="M239" i="83"/>
  <c r="X321" i="83"/>
  <c r="M240" i="83"/>
  <c r="M160" i="83"/>
  <c r="L240" i="83"/>
  <c r="L160" i="83"/>
  <c r="H159" i="83"/>
  <c r="N78" i="83"/>
  <c r="K160" i="83"/>
  <c r="Z159" i="83"/>
  <c r="G159" i="83"/>
  <c r="H240" i="83"/>
  <c r="L321" i="83"/>
  <c r="N321" i="83" s="1"/>
  <c r="R321" i="83" s="1"/>
  <c r="H160" i="83"/>
  <c r="Y159" i="83"/>
  <c r="F159" i="83"/>
  <c r="G240" i="83"/>
  <c r="H239" i="83"/>
  <c r="H239" i="76"/>
  <c r="L321" i="76"/>
  <c r="Z239" i="76"/>
  <c r="Y239" i="76"/>
  <c r="M321" i="76"/>
  <c r="N78" i="76"/>
  <c r="P78" i="47" s="1"/>
  <c r="P402" i="47" s="1"/>
  <c r="K160" i="76"/>
  <c r="X322" i="76"/>
  <c r="K321" i="76"/>
  <c r="X239" i="76"/>
  <c r="H160" i="76"/>
  <c r="K322" i="76"/>
  <c r="L240" i="76"/>
  <c r="H322" i="76"/>
  <c r="F160" i="76"/>
  <c r="F322" i="76"/>
  <c r="Y160" i="76"/>
  <c r="Z240" i="76"/>
  <c r="Z321" i="76"/>
  <c r="N79" i="76"/>
  <c r="M160" i="76"/>
  <c r="H159" i="76"/>
  <c r="Y240" i="76"/>
  <c r="L322" i="76"/>
  <c r="D322" i="47"/>
  <c r="X160" i="76"/>
  <c r="G159" i="76"/>
  <c r="G240" i="76"/>
  <c r="I240" i="76" s="1"/>
  <c r="X321" i="76"/>
  <c r="G239" i="76"/>
  <c r="Z322" i="76"/>
  <c r="I78" i="76"/>
  <c r="F239" i="76"/>
  <c r="K239" i="76"/>
  <c r="N239" i="76" s="1"/>
  <c r="F321" i="76"/>
  <c r="I321" i="76" s="1"/>
  <c r="P321" i="76" s="1"/>
  <c r="D160" i="85"/>
  <c r="D159" i="85"/>
  <c r="AE239" i="85"/>
  <c r="AE240" i="85"/>
  <c r="I79" i="85"/>
  <c r="N78" i="85"/>
  <c r="I78" i="85"/>
  <c r="M78" i="47" s="1"/>
  <c r="D160" i="84"/>
  <c r="D160" i="83"/>
  <c r="F251" i="81"/>
  <c r="P251" i="81"/>
  <c r="F198" i="81"/>
  <c r="P198" i="81"/>
  <c r="F144" i="81"/>
  <c r="P144" i="81"/>
  <c r="AB52" i="79"/>
  <c r="AC52" i="79"/>
  <c r="AB53" i="79"/>
  <c r="AC53" i="79"/>
  <c r="DN324" i="47" l="1"/>
  <c r="N161" i="47"/>
  <c r="N241" i="47"/>
  <c r="DM324" i="47"/>
  <c r="N323" i="47"/>
  <c r="DY323" i="47" s="1"/>
  <c r="EE324" i="47" s="1"/>
  <c r="DX323" i="47"/>
  <c r="ED324" i="47" s="1"/>
  <c r="AA241" i="84"/>
  <c r="AA161" i="84"/>
  <c r="J322" i="47"/>
  <c r="V323" i="47" s="1"/>
  <c r="J160" i="47"/>
  <c r="R402" i="47"/>
  <c r="J240" i="47"/>
  <c r="V241" i="47" s="1"/>
  <c r="N159" i="76"/>
  <c r="J404" i="47"/>
  <c r="N239" i="85"/>
  <c r="R239" i="85" s="1"/>
  <c r="AA79" i="83"/>
  <c r="AA240" i="83" s="1"/>
  <c r="N240" i="85"/>
  <c r="R240" i="85" s="1"/>
  <c r="AT49" i="91" s="1"/>
  <c r="I322" i="76"/>
  <c r="P322" i="76" s="1"/>
  <c r="I322" i="83"/>
  <c r="P322" i="83" s="1"/>
  <c r="K403" i="47"/>
  <c r="AA323" i="85"/>
  <c r="N159" i="85"/>
  <c r="I239" i="84"/>
  <c r="P239" i="84" s="1"/>
  <c r="N159" i="83"/>
  <c r="R159" i="83" s="1"/>
  <c r="I160" i="83"/>
  <c r="K160" i="47"/>
  <c r="I323" i="84"/>
  <c r="P323" i="84" s="1"/>
  <c r="P160" i="84" s="1"/>
  <c r="K322" i="47"/>
  <c r="W322" i="47" s="1"/>
  <c r="K402" i="47"/>
  <c r="K240" i="47"/>
  <c r="W241" i="47" s="1"/>
  <c r="N160" i="85"/>
  <c r="R160" i="85" s="1"/>
  <c r="N239" i="83"/>
  <c r="R239" i="83" s="1"/>
  <c r="S48" i="91" s="1"/>
  <c r="N240" i="76"/>
  <c r="I239" i="85"/>
  <c r="L240" i="47"/>
  <c r="K404" i="47"/>
  <c r="I159" i="76"/>
  <c r="I160" i="76"/>
  <c r="I159" i="85"/>
  <c r="L322" i="47"/>
  <c r="AW78" i="47"/>
  <c r="L160" i="47"/>
  <c r="L403" i="47"/>
  <c r="I239" i="83"/>
  <c r="P239" i="83" s="1"/>
  <c r="P159" i="83" s="1"/>
  <c r="I240" i="83"/>
  <c r="P240" i="83" s="1"/>
  <c r="N323" i="84"/>
  <c r="R323" i="84" s="1"/>
  <c r="AF49" i="91" s="1"/>
  <c r="P241" i="84"/>
  <c r="AA323" i="83"/>
  <c r="AA161" i="83"/>
  <c r="AA241" i="83"/>
  <c r="AA241" i="76"/>
  <c r="AA323" i="76"/>
  <c r="AA161" i="76"/>
  <c r="P161" i="76"/>
  <c r="N322" i="85"/>
  <c r="R322" i="85" s="1"/>
  <c r="I160" i="85"/>
  <c r="P323" i="85"/>
  <c r="S160" i="47"/>
  <c r="S403" i="47"/>
  <c r="S322" i="47"/>
  <c r="AA78" i="85"/>
  <c r="S78" i="47"/>
  <c r="AS49" i="91"/>
  <c r="M402" i="47"/>
  <c r="M159" i="47"/>
  <c r="AA79" i="85"/>
  <c r="M79" i="47"/>
  <c r="I240" i="85"/>
  <c r="AA78" i="84"/>
  <c r="AA159" i="84" s="1"/>
  <c r="I322" i="84"/>
  <c r="P322" i="84" s="1"/>
  <c r="N160" i="84"/>
  <c r="R160" i="84" s="1"/>
  <c r="I160" i="84"/>
  <c r="I159" i="84"/>
  <c r="N239" i="84"/>
  <c r="R239" i="84" s="1"/>
  <c r="AG48" i="91" s="1"/>
  <c r="L159" i="47"/>
  <c r="AW159" i="47" s="1"/>
  <c r="L402" i="47"/>
  <c r="N240" i="84"/>
  <c r="R240" i="84" s="1"/>
  <c r="AG49" i="91" s="1"/>
  <c r="N159" i="84"/>
  <c r="R159" i="84" s="1"/>
  <c r="AA79" i="84"/>
  <c r="R79" i="47"/>
  <c r="N160" i="83"/>
  <c r="R160" i="83" s="1"/>
  <c r="R48" i="91"/>
  <c r="N240" i="83"/>
  <c r="R240" i="83" s="1"/>
  <c r="AA78" i="83"/>
  <c r="Q78" i="47"/>
  <c r="Q322" i="47"/>
  <c r="AD322" i="47" s="1"/>
  <c r="Q403" i="47"/>
  <c r="Q160" i="47"/>
  <c r="AV79" i="47"/>
  <c r="I159" i="83"/>
  <c r="P159" i="47"/>
  <c r="N322" i="76"/>
  <c r="R322" i="76" s="1"/>
  <c r="D49" i="91" s="1"/>
  <c r="N321" i="76"/>
  <c r="R321" i="76" s="1"/>
  <c r="D48" i="91" s="1"/>
  <c r="N160" i="76"/>
  <c r="J78" i="47"/>
  <c r="V322" i="47"/>
  <c r="H322" i="47"/>
  <c r="AA78" i="76"/>
  <c r="AA79" i="76"/>
  <c r="P79" i="47"/>
  <c r="I239" i="76"/>
  <c r="F86" i="106"/>
  <c r="F85" i="106"/>
  <c r="DW323" i="47" l="1"/>
  <c r="EC324" i="47" s="1"/>
  <c r="DV323" i="47"/>
  <c r="CZ322" i="47"/>
  <c r="DE323" i="47" s="1"/>
  <c r="I326" i="47"/>
  <c r="V161" i="47"/>
  <c r="P161" i="47"/>
  <c r="AA159" i="85"/>
  <c r="R159" i="85"/>
  <c r="AW402" i="47"/>
  <c r="AA160" i="83"/>
  <c r="AA322" i="83"/>
  <c r="AA239" i="85"/>
  <c r="AV403" i="47"/>
  <c r="AA160" i="85"/>
  <c r="P160" i="83"/>
  <c r="AA322" i="84"/>
  <c r="AV160" i="47"/>
  <c r="P239" i="85"/>
  <c r="P159" i="85" s="1"/>
  <c r="X322" i="47"/>
  <c r="L404" i="47"/>
  <c r="Q161" i="47"/>
  <c r="AV161" i="47" s="1"/>
  <c r="Q241" i="47"/>
  <c r="Q404" i="47"/>
  <c r="AV404" i="47" s="1"/>
  <c r="Q323" i="47"/>
  <c r="AV80" i="47"/>
  <c r="M404" i="47"/>
  <c r="T78" i="47"/>
  <c r="AA322" i="85"/>
  <c r="AV322" i="47"/>
  <c r="AA239" i="84"/>
  <c r="P161" i="84"/>
  <c r="AF322" i="47"/>
  <c r="AT48" i="91"/>
  <c r="P240" i="85"/>
  <c r="AA240" i="85"/>
  <c r="AS48" i="91"/>
  <c r="M403" i="47"/>
  <c r="AX403" i="47" s="1"/>
  <c r="M322" i="47"/>
  <c r="M160" i="47"/>
  <c r="M240" i="47"/>
  <c r="N79" i="47"/>
  <c r="DX80" i="47" s="1"/>
  <c r="ED81" i="47" s="1"/>
  <c r="AX79" i="47"/>
  <c r="S402" i="47"/>
  <c r="AX402" i="47" s="1"/>
  <c r="S159" i="47"/>
  <c r="AX159" i="47" s="1"/>
  <c r="AX78" i="47"/>
  <c r="R160" i="47"/>
  <c r="AW160" i="47" s="1"/>
  <c r="R403" i="47"/>
  <c r="AW403" i="47" s="1"/>
  <c r="R322" i="47"/>
  <c r="AW79" i="47"/>
  <c r="AA323" i="84"/>
  <c r="AA240" i="84"/>
  <c r="AA160" i="84"/>
  <c r="P159" i="84"/>
  <c r="S49" i="91"/>
  <c r="Q402" i="47"/>
  <c r="AV402" i="47" s="1"/>
  <c r="AV78" i="47"/>
  <c r="Q159" i="47"/>
  <c r="AA321" i="83"/>
  <c r="AA159" i="83"/>
  <c r="AA239" i="83"/>
  <c r="P403" i="47"/>
  <c r="AU403" i="47" s="1"/>
  <c r="P322" i="47"/>
  <c r="T79" i="47"/>
  <c r="U59" i="93" s="1"/>
  <c r="AU79" i="47"/>
  <c r="P160" i="47"/>
  <c r="AA160" i="76"/>
  <c r="AA240" i="76"/>
  <c r="AA322" i="76"/>
  <c r="J402" i="47"/>
  <c r="N78" i="47"/>
  <c r="J159" i="47"/>
  <c r="AU78" i="47"/>
  <c r="DC322" i="47"/>
  <c r="DH323" i="47" s="1"/>
  <c r="DA322" i="47"/>
  <c r="DF323" i="47" s="1"/>
  <c r="DB322" i="47"/>
  <c r="DG323" i="47" s="1"/>
  <c r="AA159" i="76"/>
  <c r="AA321" i="76"/>
  <c r="AA239" i="76"/>
  <c r="B20" i="105"/>
  <c r="EA323" i="47" l="1"/>
  <c r="EB324" i="47"/>
  <c r="FA324" i="47" s="1"/>
  <c r="T402" i="47"/>
  <c r="U58" i="93"/>
  <c r="DI323" i="47"/>
  <c r="DK323" i="47" s="1"/>
  <c r="AU80" i="47"/>
  <c r="P323" i="47"/>
  <c r="AC323" i="47" s="1"/>
  <c r="P404" i="47"/>
  <c r="AU404" i="47" s="1"/>
  <c r="P241" i="47"/>
  <c r="AC241" i="47" s="1"/>
  <c r="AY80" i="47"/>
  <c r="AD241" i="47"/>
  <c r="AV241" i="47"/>
  <c r="AV323" i="47"/>
  <c r="AX322" i="47"/>
  <c r="AU161" i="47"/>
  <c r="DW80" i="47"/>
  <c r="EC81" i="47" s="1"/>
  <c r="DV80" i="47"/>
  <c r="EB81" i="47" s="1"/>
  <c r="DY80" i="47"/>
  <c r="EE81" i="47" s="1"/>
  <c r="R323" i="47"/>
  <c r="AW323" i="47" s="1"/>
  <c r="R241" i="47"/>
  <c r="AW241" i="47" s="1"/>
  <c r="R161" i="47"/>
  <c r="AW161" i="47" s="1"/>
  <c r="R404" i="47"/>
  <c r="AW404" i="47" s="1"/>
  <c r="AW80" i="47"/>
  <c r="N240" i="47"/>
  <c r="K79" i="99" s="1"/>
  <c r="N404" i="47"/>
  <c r="N160" i="47"/>
  <c r="DW160" i="47" s="1"/>
  <c r="S241" i="47"/>
  <c r="S161" i="47"/>
  <c r="S323" i="47"/>
  <c r="S404" i="47"/>
  <c r="AX404" i="47" s="1"/>
  <c r="AX80" i="47"/>
  <c r="AX160" i="47"/>
  <c r="P160" i="85"/>
  <c r="DX79" i="47"/>
  <c r="ED80" i="47" s="1"/>
  <c r="DW79" i="47"/>
  <c r="DY79" i="47"/>
  <c r="DV79" i="47"/>
  <c r="Y322" i="47"/>
  <c r="N322" i="47"/>
  <c r="N403" i="47"/>
  <c r="DY403" i="47" s="1"/>
  <c r="AE322" i="47"/>
  <c r="AW322" i="47"/>
  <c r="AV159" i="47"/>
  <c r="T159" i="47"/>
  <c r="T160" i="47"/>
  <c r="AU160" i="47"/>
  <c r="T403" i="47"/>
  <c r="AY79" i="47"/>
  <c r="AY78" i="47"/>
  <c r="DX78" i="47"/>
  <c r="DV78" i="47"/>
  <c r="DY78" i="47"/>
  <c r="DW78" i="47"/>
  <c r="T322" i="47"/>
  <c r="AC322" i="47"/>
  <c r="AU322" i="47"/>
  <c r="AU159" i="47"/>
  <c r="N159" i="47"/>
  <c r="DV159" i="47" s="1"/>
  <c r="AU402" i="47"/>
  <c r="N402" i="47"/>
  <c r="H74" i="97"/>
  <c r="F74" i="97"/>
  <c r="D74" i="97"/>
  <c r="H73" i="97"/>
  <c r="F73" i="97"/>
  <c r="D73" i="97"/>
  <c r="H72" i="97"/>
  <c r="F72" i="97"/>
  <c r="D72" i="97"/>
  <c r="H71" i="97"/>
  <c r="F71" i="97"/>
  <c r="D71" i="97"/>
  <c r="H70" i="97"/>
  <c r="F70" i="97"/>
  <c r="D70" i="97"/>
  <c r="H69" i="97"/>
  <c r="F69" i="97"/>
  <c r="H68" i="97"/>
  <c r="F68" i="97"/>
  <c r="DY404" i="47" l="1"/>
  <c r="EE405" i="47" s="1"/>
  <c r="Y58" i="93"/>
  <c r="AU323" i="47"/>
  <c r="DM323" i="47"/>
  <c r="DN323" i="47"/>
  <c r="DL323" i="47"/>
  <c r="AC161" i="47"/>
  <c r="EB80" i="47"/>
  <c r="AU241" i="47"/>
  <c r="T404" i="47"/>
  <c r="AY404" i="47" s="1"/>
  <c r="AX161" i="47"/>
  <c r="EC80" i="47"/>
  <c r="EE80" i="47"/>
  <c r="AX241" i="47"/>
  <c r="AY160" i="47"/>
  <c r="AX323" i="47"/>
  <c r="DY160" i="47"/>
  <c r="T323" i="47"/>
  <c r="AY323" i="47" s="1"/>
  <c r="DX160" i="47"/>
  <c r="DV404" i="47"/>
  <c r="EB405" i="47" s="1"/>
  <c r="DW404" i="47"/>
  <c r="EC405" i="47" s="1"/>
  <c r="DX404" i="47"/>
  <c r="ED405" i="47" s="1"/>
  <c r="DV240" i="47"/>
  <c r="DY241" i="47"/>
  <c r="EE242" i="47" s="1"/>
  <c r="DW240" i="47"/>
  <c r="DX240" i="47"/>
  <c r="DV160" i="47"/>
  <c r="EB160" i="47" s="1"/>
  <c r="T161" i="47"/>
  <c r="AY403" i="47"/>
  <c r="T241" i="47"/>
  <c r="DY240" i="47"/>
  <c r="EC79" i="47"/>
  <c r="EE79" i="47"/>
  <c r="ED79" i="47"/>
  <c r="DY322" i="47"/>
  <c r="EE323" i="47" s="1"/>
  <c r="DV322" i="47"/>
  <c r="EB323" i="47" s="1"/>
  <c r="DX322" i="47"/>
  <c r="ED323" i="47" s="1"/>
  <c r="Z322" i="47"/>
  <c r="DW322" i="47"/>
  <c r="EC323" i="47" s="1"/>
  <c r="EB79" i="47"/>
  <c r="DV403" i="47"/>
  <c r="DX403" i="47"/>
  <c r="DW403" i="47"/>
  <c r="DW159" i="47"/>
  <c r="EC160" i="47" s="1"/>
  <c r="AY159" i="47"/>
  <c r="DY159" i="47"/>
  <c r="DX159" i="47"/>
  <c r="AY322" i="47"/>
  <c r="AG322" i="47"/>
  <c r="DV402" i="47"/>
  <c r="DY402" i="47"/>
  <c r="EE403" i="47" s="1"/>
  <c r="DW402" i="47"/>
  <c r="DX402" i="47"/>
  <c r="AY402" i="47"/>
  <c r="B410" i="47"/>
  <c r="EE404" i="47" l="1"/>
  <c r="FA323" i="47"/>
  <c r="EB403" i="47"/>
  <c r="AY161" i="47"/>
  <c r="ED160" i="47"/>
  <c r="AY241" i="47"/>
  <c r="ED404" i="47"/>
  <c r="Y60" i="93"/>
  <c r="Y59" i="93"/>
  <c r="EE160" i="47"/>
  <c r="EC404" i="47"/>
  <c r="EE241" i="47"/>
  <c r="DV161" i="47"/>
  <c r="DW161" i="47"/>
  <c r="DX161" i="47"/>
  <c r="EB404" i="47"/>
  <c r="K80" i="99"/>
  <c r="DV241" i="47"/>
  <c r="DW241" i="47"/>
  <c r="DX241" i="47"/>
  <c r="DY161" i="47"/>
  <c r="ED403" i="47"/>
  <c r="EC403" i="47"/>
  <c r="EA322" i="47"/>
  <c r="F75" i="34"/>
  <c r="G75" i="34" s="1"/>
  <c r="A4" i="112"/>
  <c r="EB161" i="47" l="1"/>
  <c r="EB162" i="47"/>
  <c r="ED241" i="47"/>
  <c r="ED242" i="47"/>
  <c r="EE161" i="47"/>
  <c r="EE162" i="47"/>
  <c r="EC241" i="47"/>
  <c r="EC242" i="47"/>
  <c r="EB241" i="47"/>
  <c r="EB242" i="47"/>
  <c r="ED161" i="47"/>
  <c r="ED162" i="47"/>
  <c r="EC161" i="47"/>
  <c r="EC162" i="47"/>
  <c r="F76" i="34"/>
  <c r="G76" i="34" s="1"/>
  <c r="O76" i="34"/>
  <c r="O75" i="34"/>
  <c r="D79" i="83" s="1"/>
  <c r="P79" i="83" s="1"/>
  <c r="IU72" i="38"/>
  <c r="IU73" i="38"/>
  <c r="P240" i="47"/>
  <c r="AU240" i="47" s="1"/>
  <c r="Q240" i="47"/>
  <c r="AV240" i="47" s="1"/>
  <c r="R240" i="47"/>
  <c r="AW240" i="47" s="1"/>
  <c r="S240" i="47"/>
  <c r="AX240" i="47" s="1"/>
  <c r="D271" i="85"/>
  <c r="D272" i="85"/>
  <c r="D273" i="85"/>
  <c r="D274" i="85"/>
  <c r="D275" i="85"/>
  <c r="D276" i="85"/>
  <c r="D277" i="85"/>
  <c r="D278" i="85"/>
  <c r="D279" i="85"/>
  <c r="D280" i="85"/>
  <c r="D281" i="85"/>
  <c r="D282" i="85"/>
  <c r="D283" i="85"/>
  <c r="D284" i="85"/>
  <c r="D285" i="85"/>
  <c r="D286" i="85"/>
  <c r="D287" i="85"/>
  <c r="D288" i="85"/>
  <c r="D289" i="85"/>
  <c r="D290" i="85"/>
  <c r="D291" i="85"/>
  <c r="D292" i="85"/>
  <c r="D293" i="85"/>
  <c r="D294" i="85"/>
  <c r="D295" i="85"/>
  <c r="D296" i="85"/>
  <c r="D297" i="85"/>
  <c r="D298" i="85"/>
  <c r="D299" i="85"/>
  <c r="D300" i="85"/>
  <c r="D301" i="85"/>
  <c r="D302" i="85"/>
  <c r="D303" i="85"/>
  <c r="D304" i="85"/>
  <c r="D305" i="85"/>
  <c r="D306" i="85"/>
  <c r="D307" i="85"/>
  <c r="D308" i="85"/>
  <c r="D309" i="85"/>
  <c r="D310" i="85"/>
  <c r="D311" i="85"/>
  <c r="D312" i="85"/>
  <c r="D313" i="85"/>
  <c r="D314" i="85"/>
  <c r="D315" i="85"/>
  <c r="D316" i="85"/>
  <c r="D317" i="85"/>
  <c r="D318" i="85"/>
  <c r="D319" i="85"/>
  <c r="D320" i="85"/>
  <c r="D321" i="85"/>
  <c r="D270" i="85"/>
  <c r="D271" i="84"/>
  <c r="D272" i="84"/>
  <c r="D273" i="84"/>
  <c r="D274" i="84"/>
  <c r="D275" i="84"/>
  <c r="D276" i="84"/>
  <c r="D277" i="84"/>
  <c r="D278" i="84"/>
  <c r="D279" i="84"/>
  <c r="D280" i="84"/>
  <c r="D281" i="84"/>
  <c r="D282" i="84"/>
  <c r="D283" i="84"/>
  <c r="D284" i="84"/>
  <c r="D285" i="84"/>
  <c r="D286" i="84"/>
  <c r="D287" i="84"/>
  <c r="D288" i="84"/>
  <c r="D289" i="84"/>
  <c r="D290" i="84"/>
  <c r="D291" i="84"/>
  <c r="D292" i="84"/>
  <c r="D293" i="84"/>
  <c r="D294" i="84"/>
  <c r="D295" i="84"/>
  <c r="D296" i="84"/>
  <c r="D297" i="84"/>
  <c r="D298" i="84"/>
  <c r="D299" i="84"/>
  <c r="D300" i="84"/>
  <c r="D301" i="84"/>
  <c r="D302" i="84"/>
  <c r="D303" i="84"/>
  <c r="D304" i="84"/>
  <c r="D305" i="84"/>
  <c r="D306" i="84"/>
  <c r="D307" i="84"/>
  <c r="D308" i="84"/>
  <c r="D309" i="84"/>
  <c r="D310" i="84"/>
  <c r="D311" i="84"/>
  <c r="D312" i="84"/>
  <c r="D313" i="84"/>
  <c r="D314" i="84"/>
  <c r="D315" i="84"/>
  <c r="D316" i="84"/>
  <c r="D317" i="84"/>
  <c r="D318" i="84"/>
  <c r="D319" i="84"/>
  <c r="D320" i="84"/>
  <c r="D321" i="84"/>
  <c r="D270" i="84"/>
  <c r="D270" i="83"/>
  <c r="D271" i="83"/>
  <c r="D272" i="83"/>
  <c r="D273" i="83"/>
  <c r="D274" i="83"/>
  <c r="D275" i="83"/>
  <c r="D276" i="83"/>
  <c r="D277" i="83"/>
  <c r="D278" i="83"/>
  <c r="D279" i="83"/>
  <c r="D280" i="83"/>
  <c r="D281" i="83"/>
  <c r="D282" i="83"/>
  <c r="D283" i="83"/>
  <c r="D284" i="83"/>
  <c r="D285" i="83"/>
  <c r="D286" i="83"/>
  <c r="D287" i="83"/>
  <c r="D288" i="83"/>
  <c r="D289" i="83"/>
  <c r="D290" i="83"/>
  <c r="D291" i="83"/>
  <c r="D292" i="83"/>
  <c r="D293" i="83"/>
  <c r="D294" i="83"/>
  <c r="D295" i="83"/>
  <c r="D296" i="83"/>
  <c r="D297" i="83"/>
  <c r="D298" i="83"/>
  <c r="D299" i="83"/>
  <c r="D300" i="83"/>
  <c r="D301" i="83"/>
  <c r="D302" i="83"/>
  <c r="D303" i="83"/>
  <c r="D304" i="83"/>
  <c r="D305" i="83"/>
  <c r="D306" i="83"/>
  <c r="D307" i="83"/>
  <c r="D308" i="83"/>
  <c r="D309" i="83"/>
  <c r="D310" i="83"/>
  <c r="D311" i="83"/>
  <c r="D312" i="83"/>
  <c r="D313" i="83"/>
  <c r="D314" i="83"/>
  <c r="D315" i="83"/>
  <c r="D316" i="83"/>
  <c r="D317" i="83"/>
  <c r="D318" i="83"/>
  <c r="D319" i="83"/>
  <c r="D320" i="83"/>
  <c r="D269" i="83"/>
  <c r="D270" i="76"/>
  <c r="D271" i="76"/>
  <c r="D272" i="76"/>
  <c r="D273" i="76"/>
  <c r="D274" i="76"/>
  <c r="D275" i="76"/>
  <c r="D276" i="76"/>
  <c r="D277" i="76"/>
  <c r="D278" i="76"/>
  <c r="D279" i="76"/>
  <c r="D280" i="76"/>
  <c r="D281" i="76"/>
  <c r="D282" i="76"/>
  <c r="D283" i="76"/>
  <c r="D284" i="76"/>
  <c r="D285" i="76"/>
  <c r="D286" i="76"/>
  <c r="D287" i="76"/>
  <c r="D288" i="76"/>
  <c r="D289" i="76"/>
  <c r="D290" i="76"/>
  <c r="D291" i="76"/>
  <c r="D292" i="76"/>
  <c r="D293" i="76"/>
  <c r="D294" i="76"/>
  <c r="D295" i="76"/>
  <c r="D296" i="76"/>
  <c r="D297" i="76"/>
  <c r="D298" i="76"/>
  <c r="D299" i="76"/>
  <c r="D300" i="76"/>
  <c r="D301" i="76"/>
  <c r="D302" i="76"/>
  <c r="D303" i="76"/>
  <c r="D304" i="76"/>
  <c r="D305" i="76"/>
  <c r="D306" i="76"/>
  <c r="D307" i="76"/>
  <c r="D308" i="76"/>
  <c r="D309" i="76"/>
  <c r="D310" i="76"/>
  <c r="D311" i="76"/>
  <c r="D312" i="76"/>
  <c r="D313" i="76"/>
  <c r="D314" i="76"/>
  <c r="D315" i="76"/>
  <c r="D316" i="76"/>
  <c r="D317" i="76"/>
  <c r="D318" i="76"/>
  <c r="D319" i="76"/>
  <c r="D320" i="76"/>
  <c r="D269" i="76"/>
  <c r="B329" i="76"/>
  <c r="B330" i="76"/>
  <c r="D188" i="76"/>
  <c r="D189" i="76"/>
  <c r="D190" i="76"/>
  <c r="D191" i="76"/>
  <c r="D192" i="76"/>
  <c r="D193" i="76"/>
  <c r="D194" i="76"/>
  <c r="D195" i="76"/>
  <c r="D196" i="76"/>
  <c r="D197" i="76"/>
  <c r="D198" i="76"/>
  <c r="D199" i="76"/>
  <c r="D200" i="76"/>
  <c r="D201" i="76"/>
  <c r="D202" i="76"/>
  <c r="D203" i="76"/>
  <c r="D204" i="76"/>
  <c r="D205" i="76"/>
  <c r="D206" i="76"/>
  <c r="D207" i="76"/>
  <c r="D208" i="76"/>
  <c r="D209" i="76"/>
  <c r="D210" i="76"/>
  <c r="D211" i="76"/>
  <c r="D212" i="76"/>
  <c r="D213" i="76"/>
  <c r="D214" i="76"/>
  <c r="D215" i="76"/>
  <c r="D216" i="76"/>
  <c r="D217" i="76"/>
  <c r="D218" i="76"/>
  <c r="D219" i="76"/>
  <c r="D220" i="76"/>
  <c r="D221" i="76"/>
  <c r="D222" i="76"/>
  <c r="D223" i="76"/>
  <c r="D224" i="76"/>
  <c r="D225" i="76"/>
  <c r="D226" i="76"/>
  <c r="D227" i="76"/>
  <c r="D228" i="76"/>
  <c r="D229" i="76"/>
  <c r="D230" i="76"/>
  <c r="D231" i="76"/>
  <c r="D232" i="76"/>
  <c r="D233" i="76"/>
  <c r="D234" i="76"/>
  <c r="D235" i="76"/>
  <c r="D236" i="76"/>
  <c r="D237" i="76"/>
  <c r="D238" i="76"/>
  <c r="D239" i="76"/>
  <c r="D240" i="76"/>
  <c r="D187" i="76"/>
  <c r="D188" i="83"/>
  <c r="D189" i="83"/>
  <c r="D190" i="83"/>
  <c r="D191" i="83"/>
  <c r="D192" i="83"/>
  <c r="D193" i="83"/>
  <c r="D194" i="83"/>
  <c r="D195" i="83"/>
  <c r="D196" i="83"/>
  <c r="D197" i="83"/>
  <c r="D198" i="83"/>
  <c r="D199" i="83"/>
  <c r="D200" i="83"/>
  <c r="D201" i="83"/>
  <c r="D202" i="83"/>
  <c r="D203" i="83"/>
  <c r="D204" i="83"/>
  <c r="D205" i="83"/>
  <c r="D206" i="83"/>
  <c r="D207" i="83"/>
  <c r="D208" i="83"/>
  <c r="D209" i="83"/>
  <c r="D210" i="83"/>
  <c r="D211" i="83"/>
  <c r="D212" i="83"/>
  <c r="D213" i="83"/>
  <c r="D214" i="83"/>
  <c r="D215" i="83"/>
  <c r="D216" i="83"/>
  <c r="D217" i="83"/>
  <c r="D218" i="83"/>
  <c r="D219" i="83"/>
  <c r="D220" i="83"/>
  <c r="D221" i="83"/>
  <c r="D222" i="83"/>
  <c r="D223" i="83"/>
  <c r="D224" i="83"/>
  <c r="D225" i="83"/>
  <c r="D226" i="83"/>
  <c r="D227" i="83"/>
  <c r="D228" i="83"/>
  <c r="D229" i="83"/>
  <c r="D230" i="83"/>
  <c r="D231" i="83"/>
  <c r="D232" i="83"/>
  <c r="D233" i="83"/>
  <c r="D234" i="83"/>
  <c r="D235" i="83"/>
  <c r="D236" i="83"/>
  <c r="D237" i="83"/>
  <c r="D238" i="83"/>
  <c r="E240" i="47"/>
  <c r="D187" i="83"/>
  <c r="D188" i="84"/>
  <c r="D189" i="84"/>
  <c r="D190" i="84"/>
  <c r="D191" i="84"/>
  <c r="D192" i="84"/>
  <c r="D193" i="84"/>
  <c r="D194" i="84"/>
  <c r="D195" i="84"/>
  <c r="D196" i="84"/>
  <c r="D197" i="84"/>
  <c r="D198" i="84"/>
  <c r="D199" i="84"/>
  <c r="D200" i="84"/>
  <c r="D201" i="84"/>
  <c r="D202" i="84"/>
  <c r="D203" i="84"/>
  <c r="D204" i="84"/>
  <c r="D205" i="84"/>
  <c r="D206" i="84"/>
  <c r="D207" i="84"/>
  <c r="D208" i="84"/>
  <c r="D209" i="84"/>
  <c r="D210" i="84"/>
  <c r="D211" i="84"/>
  <c r="D212" i="84"/>
  <c r="D213" i="84"/>
  <c r="D214" i="84"/>
  <c r="D215" i="84"/>
  <c r="D216" i="84"/>
  <c r="D217" i="84"/>
  <c r="D218" i="84"/>
  <c r="D219" i="84"/>
  <c r="D220" i="84"/>
  <c r="D221" i="84"/>
  <c r="D222" i="84"/>
  <c r="D223" i="84"/>
  <c r="D224" i="84"/>
  <c r="D225" i="84"/>
  <c r="D226" i="84"/>
  <c r="D227" i="84"/>
  <c r="D228" i="84"/>
  <c r="D229" i="84"/>
  <c r="D230" i="84"/>
  <c r="D231" i="84"/>
  <c r="D232" i="84"/>
  <c r="D233" i="84"/>
  <c r="D234" i="84"/>
  <c r="D235" i="84"/>
  <c r="D236" i="84"/>
  <c r="D237" i="84"/>
  <c r="D238" i="84"/>
  <c r="D187" i="84"/>
  <c r="D188" i="85"/>
  <c r="D189" i="85"/>
  <c r="D190" i="85"/>
  <c r="D191" i="85"/>
  <c r="D192" i="85"/>
  <c r="D193" i="85"/>
  <c r="D194" i="85"/>
  <c r="D195" i="85"/>
  <c r="D196" i="85"/>
  <c r="D197" i="85"/>
  <c r="D198" i="85"/>
  <c r="D199" i="85"/>
  <c r="D200" i="85"/>
  <c r="D201" i="85"/>
  <c r="D202" i="85"/>
  <c r="D203" i="85"/>
  <c r="D204" i="85"/>
  <c r="D205" i="85"/>
  <c r="D206" i="85"/>
  <c r="D207" i="85"/>
  <c r="D208" i="85"/>
  <c r="D209" i="85"/>
  <c r="D210" i="85"/>
  <c r="D211" i="85"/>
  <c r="D212" i="85"/>
  <c r="D213" i="85"/>
  <c r="D214" i="85"/>
  <c r="D215" i="85"/>
  <c r="D216" i="85"/>
  <c r="D217" i="85"/>
  <c r="D218" i="85"/>
  <c r="D219" i="85"/>
  <c r="D220" i="85"/>
  <c r="D221" i="85"/>
  <c r="D222" i="85"/>
  <c r="D223" i="85"/>
  <c r="D224" i="85"/>
  <c r="D225" i="85"/>
  <c r="D226" i="85"/>
  <c r="D227" i="85"/>
  <c r="D228" i="85"/>
  <c r="D229" i="85"/>
  <c r="D230" i="85"/>
  <c r="D231" i="85"/>
  <c r="D232" i="85"/>
  <c r="D233" i="85"/>
  <c r="D234" i="85"/>
  <c r="D235" i="85"/>
  <c r="D236" i="85"/>
  <c r="D237" i="85"/>
  <c r="D238" i="85"/>
  <c r="D187" i="85"/>
  <c r="R79" i="83" l="1"/>
  <c r="E80" i="47"/>
  <c r="AD80" i="47" s="1"/>
  <c r="D80" i="47"/>
  <c r="AC80" i="47" s="1"/>
  <c r="V80" i="47"/>
  <c r="R79" i="84"/>
  <c r="R79" i="85"/>
  <c r="R80" i="84"/>
  <c r="R80" i="76"/>
  <c r="R80" i="85"/>
  <c r="R80" i="83"/>
  <c r="D80" i="76"/>
  <c r="P80" i="76" s="1"/>
  <c r="AF323" i="47"/>
  <c r="Y323" i="47"/>
  <c r="F241" i="47"/>
  <c r="D80" i="84"/>
  <c r="P80" i="84" s="1"/>
  <c r="X323" i="47"/>
  <c r="AE323" i="47"/>
  <c r="D80" i="83"/>
  <c r="P80" i="83" s="1"/>
  <c r="R240" i="76"/>
  <c r="D160" i="76"/>
  <c r="R160" i="76" s="1"/>
  <c r="P240" i="76"/>
  <c r="D159" i="76"/>
  <c r="R159" i="76" s="1"/>
  <c r="R239" i="76"/>
  <c r="P239" i="76"/>
  <c r="E160" i="47"/>
  <c r="E79" i="47"/>
  <c r="W240" i="47"/>
  <c r="T240" i="47"/>
  <c r="AY240" i="47" s="1"/>
  <c r="F240" i="47"/>
  <c r="AE240" i="47" s="1"/>
  <c r="AE160" i="47" s="1"/>
  <c r="D79" i="84"/>
  <c r="P79" i="84" s="1"/>
  <c r="D240" i="47"/>
  <c r="V240" i="47" s="1"/>
  <c r="V79" i="47" s="1"/>
  <c r="D79" i="76"/>
  <c r="P79" i="76" s="1"/>
  <c r="AD240" i="47"/>
  <c r="AD160" i="47" s="1"/>
  <c r="F80" i="47" l="1"/>
  <c r="F161" i="47"/>
  <c r="AE241" i="47"/>
  <c r="X241" i="47"/>
  <c r="G241" i="47"/>
  <c r="D80" i="85"/>
  <c r="P80" i="85" s="1"/>
  <c r="Y241" i="47"/>
  <c r="Y80" i="47" s="1"/>
  <c r="AE161" i="47"/>
  <c r="W323" i="47"/>
  <c r="AD323" i="47"/>
  <c r="AD161" i="47" s="1"/>
  <c r="AC240" i="47"/>
  <c r="AC160" i="47" s="1"/>
  <c r="E49" i="91"/>
  <c r="R79" i="76"/>
  <c r="P159" i="76"/>
  <c r="E48" i="91"/>
  <c r="P160" i="76"/>
  <c r="W160" i="47"/>
  <c r="W79" i="47"/>
  <c r="AD79" i="47"/>
  <c r="D79" i="47"/>
  <c r="D160" i="47"/>
  <c r="F160" i="47"/>
  <c r="F79" i="47"/>
  <c r="X240" i="47"/>
  <c r="V160" i="47"/>
  <c r="G240" i="47"/>
  <c r="H240" i="47" s="1"/>
  <c r="DB240" i="47" s="1"/>
  <c r="D79" i="85"/>
  <c r="P79" i="85" s="1"/>
  <c r="IQ72" i="38"/>
  <c r="D79" i="99"/>
  <c r="H241" i="47" l="1"/>
  <c r="E80" i="99" s="1"/>
  <c r="G80" i="47"/>
  <c r="AF80" i="47" s="1"/>
  <c r="G161" i="47"/>
  <c r="H161" i="47"/>
  <c r="AE80" i="47"/>
  <c r="H80" i="47"/>
  <c r="AG80" i="47" s="1"/>
  <c r="W161" i="47"/>
  <c r="W80" i="47"/>
  <c r="X161" i="47"/>
  <c r="X80" i="47"/>
  <c r="AF240" i="47"/>
  <c r="AF160" i="47" s="1"/>
  <c r="DA161" i="47"/>
  <c r="IQ73" i="38"/>
  <c r="D80" i="99"/>
  <c r="AF241" i="47"/>
  <c r="AF161" i="47" s="1"/>
  <c r="Y161" i="47"/>
  <c r="AG323" i="47"/>
  <c r="Z323" i="47"/>
  <c r="CZ161" i="47"/>
  <c r="CZ240" i="47"/>
  <c r="X160" i="47"/>
  <c r="X79" i="47"/>
  <c r="AC79" i="47"/>
  <c r="G160" i="47"/>
  <c r="G79" i="47"/>
  <c r="DC240" i="47"/>
  <c r="Y240" i="47"/>
  <c r="AE79" i="47"/>
  <c r="E79" i="99"/>
  <c r="EF79" i="99" s="1"/>
  <c r="I160" i="47"/>
  <c r="Z240" i="47"/>
  <c r="DA240" i="47"/>
  <c r="AG240" i="47"/>
  <c r="AG160" i="47" s="1"/>
  <c r="IO72" i="38"/>
  <c r="DA241" i="47" l="1"/>
  <c r="DF242" i="47" s="1"/>
  <c r="DC241" i="47"/>
  <c r="DH242" i="47" s="1"/>
  <c r="AG241" i="47"/>
  <c r="IO73" i="38"/>
  <c r="Z241" i="47"/>
  <c r="Z80" i="47" s="1"/>
  <c r="CZ241" i="47"/>
  <c r="DE242" i="47" s="1"/>
  <c r="DB241" i="47"/>
  <c r="DG242" i="47" s="1"/>
  <c r="DB161" i="47"/>
  <c r="DG162" i="47" s="1"/>
  <c r="DC161" i="47"/>
  <c r="AG161" i="47"/>
  <c r="I161" i="47"/>
  <c r="DE162" i="47"/>
  <c r="DF162" i="47"/>
  <c r="DF241" i="47"/>
  <c r="EE80" i="99"/>
  <c r="EH81" i="99" s="1"/>
  <c r="EF80" i="99"/>
  <c r="F80" i="99"/>
  <c r="G80" i="99" s="1"/>
  <c r="DH241" i="47"/>
  <c r="Z161" i="47"/>
  <c r="F79" i="99"/>
  <c r="G79" i="99" s="1"/>
  <c r="DO79" i="99" s="1"/>
  <c r="EE79" i="99"/>
  <c r="Z79" i="47"/>
  <c r="Z160" i="47"/>
  <c r="AF79" i="47"/>
  <c r="H160" i="47"/>
  <c r="Y79" i="47"/>
  <c r="Y160" i="47"/>
  <c r="H79" i="47"/>
  <c r="AF59" i="93" s="1"/>
  <c r="DG241" i="47" l="1"/>
  <c r="DH162" i="47"/>
  <c r="DE241" i="47"/>
  <c r="DI242" i="47"/>
  <c r="DI241" i="47"/>
  <c r="DK241" i="47" s="1"/>
  <c r="EI80" i="99"/>
  <c r="EI81" i="99"/>
  <c r="O80" i="99"/>
  <c r="EB81" i="99" s="1"/>
  <c r="EC81" i="99" s="1"/>
  <c r="DI162" i="47"/>
  <c r="DL162" i="47" s="1"/>
  <c r="AF60" i="93"/>
  <c r="DC80" i="47"/>
  <c r="DA80" i="47"/>
  <c r="CZ80" i="47"/>
  <c r="DB80" i="47"/>
  <c r="EH80" i="99"/>
  <c r="Q80" i="99"/>
  <c r="DP80" i="99"/>
  <c r="DS81" i="99" s="1"/>
  <c r="H80" i="99"/>
  <c r="EO81" i="99" s="1"/>
  <c r="DO80" i="99"/>
  <c r="DP79" i="99"/>
  <c r="Q79" i="99"/>
  <c r="H79" i="99"/>
  <c r="DA160" i="47"/>
  <c r="DF161" i="47" s="1"/>
  <c r="DB160" i="47"/>
  <c r="DG161" i="47" s="1"/>
  <c r="CZ160" i="47"/>
  <c r="DE161" i="47" s="1"/>
  <c r="AG79" i="47"/>
  <c r="DA79" i="47"/>
  <c r="DB79" i="47"/>
  <c r="CZ79" i="47"/>
  <c r="DC160" i="47"/>
  <c r="DH161" i="47" s="1"/>
  <c r="DC79" i="47"/>
  <c r="O79" i="99"/>
  <c r="GV72" i="38"/>
  <c r="GV73" i="38"/>
  <c r="GT72" i="38"/>
  <c r="GT73" i="38"/>
  <c r="DM162" i="47" l="1"/>
  <c r="DK162" i="47"/>
  <c r="DM241" i="47"/>
  <c r="DR80" i="99"/>
  <c r="DR81" i="99"/>
  <c r="DN242" i="47"/>
  <c r="DL242" i="47"/>
  <c r="DK242" i="47"/>
  <c r="DN241" i="47"/>
  <c r="DL241" i="47"/>
  <c r="FA241" i="47" s="1"/>
  <c r="EB80" i="99"/>
  <c r="EC80" i="99" s="1"/>
  <c r="DM242" i="47"/>
  <c r="DF81" i="47"/>
  <c r="DG81" i="47"/>
  <c r="DE81" i="47"/>
  <c r="DH81" i="47"/>
  <c r="DF80" i="47"/>
  <c r="DN162" i="47"/>
  <c r="DG80" i="47"/>
  <c r="DH80" i="47"/>
  <c r="DE80" i="47"/>
  <c r="EO80" i="99"/>
  <c r="DS80" i="99"/>
  <c r="DI161" i="47"/>
  <c r="DK161" i="47" s="1"/>
  <c r="FX72" i="38"/>
  <c r="FY72" i="38"/>
  <c r="FZ72" i="38"/>
  <c r="FX73" i="38"/>
  <c r="FY73" i="38" s="1"/>
  <c r="FZ73" i="38"/>
  <c r="EW72" i="38"/>
  <c r="EW73" i="38"/>
  <c r="EU72" i="38"/>
  <c r="EU73" i="38"/>
  <c r="EB72" i="38"/>
  <c r="EB73" i="38"/>
  <c r="DZ72" i="38"/>
  <c r="EA72" i="38" s="1"/>
  <c r="DZ73" i="38"/>
  <c r="EA73" i="38" s="1"/>
  <c r="DI82" i="38"/>
  <c r="EJ82" i="38" s="1"/>
  <c r="DI81" i="38"/>
  <c r="CV72" i="38"/>
  <c r="CV73" i="38"/>
  <c r="CA72" i="38"/>
  <c r="CB72" i="38" s="1"/>
  <c r="CA73" i="38"/>
  <c r="CB73" i="38" s="1"/>
  <c r="CC72" i="38"/>
  <c r="CC73" i="38"/>
  <c r="BA72" i="38"/>
  <c r="BA73" i="38"/>
  <c r="AY72" i="38"/>
  <c r="AY73" i="38"/>
  <c r="L72" i="38"/>
  <c r="N72" i="38" s="1"/>
  <c r="GU72" i="38" s="1"/>
  <c r="L73" i="38"/>
  <c r="N73" i="38" s="1"/>
  <c r="GU73" i="38" s="1"/>
  <c r="M73" i="38"/>
  <c r="AF72" i="38"/>
  <c r="AG72" i="38" s="1"/>
  <c r="M72" i="38" s="1"/>
  <c r="AF73" i="38"/>
  <c r="AG73" i="38" s="1"/>
  <c r="FA242" i="47" l="1"/>
  <c r="DT80" i="99"/>
  <c r="DV80" i="99" s="1"/>
  <c r="DT81" i="99"/>
  <c r="DW81" i="99" s="1"/>
  <c r="DI81" i="47"/>
  <c r="DN81" i="47" s="1"/>
  <c r="FA162" i="47"/>
  <c r="DI80" i="47"/>
  <c r="DK80" i="47" s="1"/>
  <c r="DL161" i="47"/>
  <c r="DM161" i="47"/>
  <c r="DN161" i="47"/>
  <c r="AZ73" i="38"/>
  <c r="CW73" i="38"/>
  <c r="EV73" i="38"/>
  <c r="AZ72" i="38"/>
  <c r="CW72" i="38"/>
  <c r="EV72" i="38"/>
  <c r="C86" i="109"/>
  <c r="W81" i="38" s="1"/>
  <c r="D86" i="109"/>
  <c r="BQ81" i="38" s="1"/>
  <c r="E86" i="109"/>
  <c r="BR81" i="38" s="1"/>
  <c r="F86" i="109"/>
  <c r="DN81" i="38" s="1"/>
  <c r="G86" i="109"/>
  <c r="DO81" i="38" s="1"/>
  <c r="H86" i="109"/>
  <c r="DP81" i="38" s="1"/>
  <c r="I86" i="109"/>
  <c r="FM81" i="38" s="1"/>
  <c r="J86" i="109"/>
  <c r="FN81" i="38" s="1"/>
  <c r="K86" i="109"/>
  <c r="C87" i="109"/>
  <c r="W82" i="38" s="1"/>
  <c r="D87" i="109"/>
  <c r="BQ82" i="38" s="1"/>
  <c r="E87" i="109"/>
  <c r="BR82" i="38" s="1"/>
  <c r="F87" i="109"/>
  <c r="DN82" i="38" s="1"/>
  <c r="G87" i="109"/>
  <c r="DO82" i="38" s="1"/>
  <c r="H87" i="109"/>
  <c r="DP82" i="38" s="1"/>
  <c r="I87" i="109"/>
  <c r="FM82" i="38" s="1"/>
  <c r="J87" i="109"/>
  <c r="FN82" i="38" s="1"/>
  <c r="K87" i="109"/>
  <c r="B87" i="109"/>
  <c r="V82" i="38" s="1"/>
  <c r="B86" i="109"/>
  <c r="V81" i="38" s="1"/>
  <c r="C85" i="106"/>
  <c r="S81" i="38" s="1"/>
  <c r="D85" i="106"/>
  <c r="BM81" i="38" s="1"/>
  <c r="E85" i="106"/>
  <c r="BN81" i="38" s="1"/>
  <c r="G85" i="106"/>
  <c r="DJ81" i="38" s="1"/>
  <c r="H85" i="106"/>
  <c r="DK81" i="38" s="1"/>
  <c r="I85" i="106"/>
  <c r="FI81" i="38" s="1"/>
  <c r="J85" i="106"/>
  <c r="FJ81" i="38" s="1"/>
  <c r="K85" i="106"/>
  <c r="C86" i="106"/>
  <c r="S82" i="38" s="1"/>
  <c r="AP82" i="38" s="1"/>
  <c r="D86" i="106"/>
  <c r="BM82" i="38" s="1"/>
  <c r="CL82" i="38" s="1"/>
  <c r="E86" i="106"/>
  <c r="BN82" i="38" s="1"/>
  <c r="CM82" i="38" s="1"/>
  <c r="G86" i="106"/>
  <c r="DJ82" i="38" s="1"/>
  <c r="EK82" i="38" s="1"/>
  <c r="H86" i="106"/>
  <c r="DK82" i="38" s="1"/>
  <c r="EL82" i="38" s="1"/>
  <c r="I86" i="106"/>
  <c r="FI82" i="38" s="1"/>
  <c r="GJ82" i="38" s="1"/>
  <c r="J86" i="106"/>
  <c r="FJ82" i="38" s="1"/>
  <c r="GK82" i="38" s="1"/>
  <c r="K86" i="106"/>
  <c r="B86" i="106"/>
  <c r="R82" i="38" s="1"/>
  <c r="AO82" i="38" s="1"/>
  <c r="B85" i="106"/>
  <c r="R81" i="38" s="1"/>
  <c r="DV81" i="99" l="1"/>
  <c r="FK81" i="99" s="1"/>
  <c r="DW80" i="99"/>
  <c r="FG80" i="99" s="1"/>
  <c r="DL81" i="47"/>
  <c r="DK81" i="47"/>
  <c r="DM81" i="47"/>
  <c r="DM80" i="47"/>
  <c r="DL80" i="47"/>
  <c r="DN80" i="47"/>
  <c r="FK80" i="99"/>
  <c r="FA161" i="47"/>
  <c r="FM9" i="38"/>
  <c r="FN9" i="38"/>
  <c r="FM10" i="38"/>
  <c r="FN10" i="38"/>
  <c r="FM11" i="38"/>
  <c r="FN11" i="38"/>
  <c r="FM12" i="38"/>
  <c r="FN12" i="38"/>
  <c r="FM13" i="38"/>
  <c r="FN13" i="38"/>
  <c r="FM14" i="38"/>
  <c r="FN14" i="38"/>
  <c r="FM15" i="38"/>
  <c r="FN15" i="38"/>
  <c r="FM16" i="38"/>
  <c r="FN16" i="38"/>
  <c r="FM17" i="38"/>
  <c r="FN17" i="38"/>
  <c r="FM18" i="38"/>
  <c r="FN18" i="38"/>
  <c r="FM19" i="38"/>
  <c r="FN19" i="38"/>
  <c r="FM20" i="38"/>
  <c r="FN20" i="38"/>
  <c r="FM21" i="38"/>
  <c r="FN21" i="38"/>
  <c r="FM22" i="38"/>
  <c r="FN22" i="38"/>
  <c r="FM23" i="38"/>
  <c r="FN23" i="38"/>
  <c r="FM24" i="38"/>
  <c r="FN24" i="38"/>
  <c r="FM25" i="38"/>
  <c r="FN25" i="38"/>
  <c r="FM26" i="38"/>
  <c r="FN26" i="38"/>
  <c r="FM27" i="38"/>
  <c r="FN27" i="38"/>
  <c r="FM28" i="38"/>
  <c r="FN28" i="38"/>
  <c r="FM29" i="38"/>
  <c r="FN29" i="38"/>
  <c r="FM30" i="38"/>
  <c r="FN30" i="38"/>
  <c r="FM31" i="38"/>
  <c r="FN31" i="38"/>
  <c r="FM32" i="38"/>
  <c r="FN32" i="38"/>
  <c r="FM33" i="38"/>
  <c r="FN33" i="38"/>
  <c r="FM34" i="38"/>
  <c r="FN34" i="38"/>
  <c r="FM35" i="38"/>
  <c r="FN35" i="38"/>
  <c r="FM36" i="38"/>
  <c r="FN36" i="38"/>
  <c r="FM37" i="38"/>
  <c r="FN37" i="38"/>
  <c r="FM38" i="38"/>
  <c r="FN38" i="38"/>
  <c r="FM39" i="38"/>
  <c r="FN39" i="38"/>
  <c r="FM40" i="38"/>
  <c r="FN40" i="38"/>
  <c r="FM41" i="38"/>
  <c r="FN41" i="38"/>
  <c r="FM42" i="38"/>
  <c r="FN42" i="38"/>
  <c r="FM43" i="38"/>
  <c r="FN43" i="38"/>
  <c r="FM44" i="38"/>
  <c r="FN44" i="38"/>
  <c r="FM45" i="38"/>
  <c r="FN45" i="38"/>
  <c r="FM46" i="38"/>
  <c r="FN46" i="38"/>
  <c r="FM47" i="38"/>
  <c r="FN47" i="38"/>
  <c r="FM48" i="38"/>
  <c r="FN48" i="38"/>
  <c r="FM49" i="38"/>
  <c r="FN49" i="38"/>
  <c r="FM50" i="38"/>
  <c r="FN50" i="38"/>
  <c r="FM51" i="38"/>
  <c r="FN51" i="38"/>
  <c r="FM52" i="38"/>
  <c r="FN52" i="38"/>
  <c r="FM53" i="38"/>
  <c r="FN53" i="38"/>
  <c r="FM54" i="38"/>
  <c r="FN54" i="38"/>
  <c r="FM55" i="38"/>
  <c r="FN55" i="38"/>
  <c r="FM56" i="38"/>
  <c r="FN56" i="38"/>
  <c r="FM57" i="38"/>
  <c r="FN57" i="38"/>
  <c r="FM58" i="38"/>
  <c r="FN58" i="38"/>
  <c r="FM59" i="38"/>
  <c r="FN59" i="38"/>
  <c r="FM60" i="38"/>
  <c r="FN60" i="38"/>
  <c r="FM61" i="38"/>
  <c r="FN61" i="38"/>
  <c r="FM62" i="38"/>
  <c r="FN62" i="38"/>
  <c r="FM63" i="38"/>
  <c r="FN63" i="38"/>
  <c r="FM64" i="38"/>
  <c r="FN64" i="38"/>
  <c r="FM65" i="38"/>
  <c r="FN65" i="38"/>
  <c r="FM66" i="38"/>
  <c r="FN66" i="38"/>
  <c r="FM67" i="38"/>
  <c r="FN67" i="38"/>
  <c r="FM68" i="38"/>
  <c r="FN68" i="38"/>
  <c r="FM69" i="38"/>
  <c r="FN69" i="38"/>
  <c r="FM70" i="38"/>
  <c r="FN70" i="38"/>
  <c r="FM71" i="38"/>
  <c r="FN71" i="38"/>
  <c r="FM72" i="38"/>
  <c r="FN72" i="38"/>
  <c r="FM73" i="38"/>
  <c r="FN73" i="38"/>
  <c r="FN8" i="38"/>
  <c r="FM8" i="38"/>
  <c r="FI9" i="38"/>
  <c r="FJ9" i="38"/>
  <c r="FI10" i="38"/>
  <c r="FJ10" i="38"/>
  <c r="FI11" i="38"/>
  <c r="FJ11" i="38"/>
  <c r="FI12" i="38"/>
  <c r="FJ12" i="38"/>
  <c r="FI13" i="38"/>
  <c r="FJ13" i="38"/>
  <c r="FI14" i="38"/>
  <c r="FJ14" i="38"/>
  <c r="FI15" i="38"/>
  <c r="FJ15" i="38"/>
  <c r="FI16" i="38"/>
  <c r="FJ16" i="38"/>
  <c r="FI17" i="38"/>
  <c r="FJ17" i="38"/>
  <c r="FI18" i="38"/>
  <c r="FJ18" i="38"/>
  <c r="FI19" i="38"/>
  <c r="FJ19" i="38"/>
  <c r="FI20" i="38"/>
  <c r="FJ20" i="38"/>
  <c r="FI21" i="38"/>
  <c r="FJ21" i="38"/>
  <c r="FI22" i="38"/>
  <c r="FJ22" i="38"/>
  <c r="FI23" i="38"/>
  <c r="FJ23" i="38"/>
  <c r="FI24" i="38"/>
  <c r="FJ24" i="38"/>
  <c r="FI25" i="38"/>
  <c r="FJ25" i="38"/>
  <c r="FI26" i="38"/>
  <c r="FJ26" i="38"/>
  <c r="FI27" i="38"/>
  <c r="FJ27" i="38"/>
  <c r="FI28" i="38"/>
  <c r="FJ28" i="38"/>
  <c r="FI29" i="38"/>
  <c r="FJ29" i="38"/>
  <c r="FI30" i="38"/>
  <c r="FJ30" i="38"/>
  <c r="FI31" i="38"/>
  <c r="FJ31" i="38"/>
  <c r="FI32" i="38"/>
  <c r="FJ32" i="38"/>
  <c r="FI33" i="38"/>
  <c r="FJ33" i="38"/>
  <c r="FI34" i="38"/>
  <c r="FJ34" i="38"/>
  <c r="FI35" i="38"/>
  <c r="FJ35" i="38"/>
  <c r="FI36" i="38"/>
  <c r="FJ36" i="38"/>
  <c r="FI37" i="38"/>
  <c r="FJ37" i="38"/>
  <c r="FI38" i="38"/>
  <c r="FJ38" i="38"/>
  <c r="FI39" i="38"/>
  <c r="FJ39" i="38"/>
  <c r="FI40" i="38"/>
  <c r="FJ40" i="38"/>
  <c r="FI41" i="38"/>
  <c r="FJ41" i="38"/>
  <c r="FI42" i="38"/>
  <c r="FJ42" i="38"/>
  <c r="FI43" i="38"/>
  <c r="FJ43" i="38"/>
  <c r="FI44" i="38"/>
  <c r="FJ44" i="38"/>
  <c r="FI45" i="38"/>
  <c r="FJ45" i="38"/>
  <c r="FI46" i="38"/>
  <c r="FJ46" i="38"/>
  <c r="FI47" i="38"/>
  <c r="FJ47" i="38"/>
  <c r="FI48" i="38"/>
  <c r="FJ48" i="38"/>
  <c r="FI49" i="38"/>
  <c r="FJ49" i="38"/>
  <c r="FI50" i="38"/>
  <c r="FJ50" i="38"/>
  <c r="FI51" i="38"/>
  <c r="FJ51" i="38"/>
  <c r="FI52" i="38"/>
  <c r="FJ52" i="38"/>
  <c r="FI53" i="38"/>
  <c r="FJ53" i="38"/>
  <c r="FI54" i="38"/>
  <c r="FJ54" i="38"/>
  <c r="FI55" i="38"/>
  <c r="FJ55" i="38"/>
  <c r="FI56" i="38"/>
  <c r="FJ56" i="38"/>
  <c r="FI57" i="38"/>
  <c r="FJ57" i="38"/>
  <c r="FI58" i="38"/>
  <c r="FJ58" i="38"/>
  <c r="FI59" i="38"/>
  <c r="FJ59" i="38"/>
  <c r="FI60" i="38"/>
  <c r="FJ60" i="38"/>
  <c r="FI61" i="38"/>
  <c r="FJ61" i="38"/>
  <c r="FI62" i="38"/>
  <c r="FJ62" i="38"/>
  <c r="FI63" i="38"/>
  <c r="FJ63" i="38"/>
  <c r="FI64" i="38"/>
  <c r="FJ64" i="38"/>
  <c r="FI65" i="38"/>
  <c r="FJ65" i="38"/>
  <c r="FI66" i="38"/>
  <c r="FJ66" i="38"/>
  <c r="FI67" i="38"/>
  <c r="FJ67" i="38"/>
  <c r="FI68" i="38"/>
  <c r="FJ68" i="38"/>
  <c r="FI69" i="38"/>
  <c r="FJ69" i="38"/>
  <c r="FI70" i="38"/>
  <c r="FJ70" i="38"/>
  <c r="FI71" i="38"/>
  <c r="FJ71" i="38"/>
  <c r="FI72" i="38"/>
  <c r="GJ72" i="38" s="1"/>
  <c r="FJ72" i="38"/>
  <c r="GK72" i="38" s="1"/>
  <c r="FI73" i="38"/>
  <c r="GJ73" i="38" s="1"/>
  <c r="FJ73" i="38"/>
  <c r="GK73" i="38" s="1"/>
  <c r="FJ8" i="38"/>
  <c r="FI8" i="38"/>
  <c r="DN9" i="38"/>
  <c r="DO9" i="38"/>
  <c r="DP9" i="38"/>
  <c r="DN10" i="38"/>
  <c r="DO10" i="38"/>
  <c r="DP10" i="38"/>
  <c r="DN11" i="38"/>
  <c r="DO11" i="38"/>
  <c r="DP11" i="38"/>
  <c r="DN12" i="38"/>
  <c r="DO12" i="38"/>
  <c r="DP12" i="38"/>
  <c r="DN13" i="38"/>
  <c r="DO13" i="38"/>
  <c r="DP13" i="38"/>
  <c r="DN14" i="38"/>
  <c r="DO14" i="38"/>
  <c r="DP14" i="38"/>
  <c r="DN15" i="38"/>
  <c r="DO15" i="38"/>
  <c r="DP15" i="38"/>
  <c r="DN16" i="38"/>
  <c r="DO16" i="38"/>
  <c r="DP16" i="38"/>
  <c r="DN17" i="38"/>
  <c r="DO17" i="38"/>
  <c r="DP17" i="38"/>
  <c r="DN18" i="38"/>
  <c r="DO18" i="38"/>
  <c r="DP18" i="38"/>
  <c r="DN19" i="38"/>
  <c r="DO19" i="38"/>
  <c r="DP19" i="38"/>
  <c r="DN20" i="38"/>
  <c r="DO20" i="38"/>
  <c r="DP20" i="38"/>
  <c r="DN21" i="38"/>
  <c r="DO21" i="38"/>
  <c r="DP21" i="38"/>
  <c r="DN22" i="38"/>
  <c r="DO22" i="38"/>
  <c r="DP22" i="38"/>
  <c r="DN23" i="38"/>
  <c r="DO23" i="38"/>
  <c r="DP23" i="38"/>
  <c r="DN24" i="38"/>
  <c r="DO24" i="38"/>
  <c r="DP24" i="38"/>
  <c r="DN25" i="38"/>
  <c r="DO25" i="38"/>
  <c r="DP25" i="38"/>
  <c r="DN26" i="38"/>
  <c r="DO26" i="38"/>
  <c r="DP26" i="38"/>
  <c r="DN27" i="38"/>
  <c r="DO27" i="38"/>
  <c r="DP27" i="38"/>
  <c r="DN28" i="38"/>
  <c r="DO28" i="38"/>
  <c r="DP28" i="38"/>
  <c r="DN29" i="38"/>
  <c r="DO29" i="38"/>
  <c r="DP29" i="38"/>
  <c r="DN30" i="38"/>
  <c r="DO30" i="38"/>
  <c r="DP30" i="38"/>
  <c r="DN31" i="38"/>
  <c r="DO31" i="38"/>
  <c r="DP31" i="38"/>
  <c r="DN32" i="38"/>
  <c r="DO32" i="38"/>
  <c r="DP32" i="38"/>
  <c r="DN33" i="38"/>
  <c r="DO33" i="38"/>
  <c r="DP33" i="38"/>
  <c r="DN34" i="38"/>
  <c r="DO34" i="38"/>
  <c r="DP34" i="38"/>
  <c r="DN35" i="38"/>
  <c r="DO35" i="38"/>
  <c r="DP35" i="38"/>
  <c r="DN36" i="38"/>
  <c r="DO36" i="38"/>
  <c r="DP36" i="38"/>
  <c r="DN37" i="38"/>
  <c r="DO37" i="38"/>
  <c r="DP37" i="38"/>
  <c r="DN38" i="38"/>
  <c r="DO38" i="38"/>
  <c r="DP38" i="38"/>
  <c r="DN39" i="38"/>
  <c r="DO39" i="38"/>
  <c r="DP39" i="38"/>
  <c r="DN40" i="38"/>
  <c r="DO40" i="38"/>
  <c r="DP40" i="38"/>
  <c r="DN41" i="38"/>
  <c r="DO41" i="38"/>
  <c r="DP41" i="38"/>
  <c r="DN42" i="38"/>
  <c r="DO42" i="38"/>
  <c r="DP42" i="38"/>
  <c r="DN43" i="38"/>
  <c r="DO43" i="38"/>
  <c r="DP43" i="38"/>
  <c r="DN44" i="38"/>
  <c r="DO44" i="38"/>
  <c r="DP44" i="38"/>
  <c r="DN45" i="38"/>
  <c r="DO45" i="38"/>
  <c r="DP45" i="38"/>
  <c r="DN46" i="38"/>
  <c r="DO46" i="38"/>
  <c r="DP46" i="38"/>
  <c r="DN47" i="38"/>
  <c r="DO47" i="38"/>
  <c r="DP47" i="38"/>
  <c r="DN48" i="38"/>
  <c r="DO48" i="38"/>
  <c r="DP48" i="38"/>
  <c r="DN49" i="38"/>
  <c r="DO49" i="38"/>
  <c r="DP49" i="38"/>
  <c r="DN50" i="38"/>
  <c r="DO50" i="38"/>
  <c r="DP50" i="38"/>
  <c r="DN51" i="38"/>
  <c r="DO51" i="38"/>
  <c r="DP51" i="38"/>
  <c r="DN52" i="38"/>
  <c r="DO52" i="38"/>
  <c r="DP52" i="38"/>
  <c r="DN53" i="38"/>
  <c r="DO53" i="38"/>
  <c r="DP53" i="38"/>
  <c r="DN54" i="38"/>
  <c r="DO54" i="38"/>
  <c r="DP54" i="38"/>
  <c r="DN55" i="38"/>
  <c r="DO55" i="38"/>
  <c r="DP55" i="38"/>
  <c r="DN56" i="38"/>
  <c r="DO56" i="38"/>
  <c r="DP56" i="38"/>
  <c r="DN57" i="38"/>
  <c r="DO57" i="38"/>
  <c r="DP57" i="38"/>
  <c r="DN58" i="38"/>
  <c r="DO58" i="38"/>
  <c r="DP58" i="38"/>
  <c r="DN59" i="38"/>
  <c r="DO59" i="38"/>
  <c r="DP59" i="38"/>
  <c r="DN60" i="38"/>
  <c r="DO60" i="38"/>
  <c r="DP60" i="38"/>
  <c r="DN61" i="38"/>
  <c r="DO61" i="38"/>
  <c r="DP61" i="38"/>
  <c r="DN62" i="38"/>
  <c r="DO62" i="38"/>
  <c r="DP62" i="38"/>
  <c r="DN63" i="38"/>
  <c r="DO63" i="38"/>
  <c r="DP63" i="38"/>
  <c r="DN64" i="38"/>
  <c r="DO64" i="38"/>
  <c r="DP64" i="38"/>
  <c r="DN65" i="38"/>
  <c r="DO65" i="38"/>
  <c r="DP65" i="38"/>
  <c r="DN66" i="38"/>
  <c r="DO66" i="38"/>
  <c r="DP66" i="38"/>
  <c r="DN67" i="38"/>
  <c r="DO67" i="38"/>
  <c r="DP67" i="38"/>
  <c r="DN68" i="38"/>
  <c r="DO68" i="38"/>
  <c r="DP68" i="38"/>
  <c r="DN69" i="38"/>
  <c r="DO69" i="38"/>
  <c r="DP69" i="38"/>
  <c r="DN70" i="38"/>
  <c r="DO70" i="38"/>
  <c r="DP70" i="38"/>
  <c r="DN71" i="38"/>
  <c r="DO71" i="38"/>
  <c r="DP71" i="38"/>
  <c r="DN72" i="38"/>
  <c r="DO72" i="38"/>
  <c r="DP72" i="38"/>
  <c r="DN73" i="38"/>
  <c r="DO73" i="38"/>
  <c r="DP73" i="38"/>
  <c r="DO8" i="38"/>
  <c r="DP8" i="38"/>
  <c r="DN8" i="38"/>
  <c r="DI9" i="38"/>
  <c r="DJ9" i="38"/>
  <c r="DK9" i="38"/>
  <c r="DI10" i="38"/>
  <c r="DJ10" i="38"/>
  <c r="DK10" i="38"/>
  <c r="DI11" i="38"/>
  <c r="DJ11" i="38"/>
  <c r="DK11" i="38"/>
  <c r="DI12" i="38"/>
  <c r="DJ12" i="38"/>
  <c r="DK12" i="38"/>
  <c r="DI13" i="38"/>
  <c r="DJ13" i="38"/>
  <c r="DK13" i="38"/>
  <c r="DI14" i="38"/>
  <c r="DJ14" i="38"/>
  <c r="DK14" i="38"/>
  <c r="DI15" i="38"/>
  <c r="DJ15" i="38"/>
  <c r="DK15" i="38"/>
  <c r="DI16" i="38"/>
  <c r="DJ16" i="38"/>
  <c r="DK16" i="38"/>
  <c r="DI17" i="38"/>
  <c r="DJ17" i="38"/>
  <c r="DK17" i="38"/>
  <c r="DI18" i="38"/>
  <c r="DJ18" i="38"/>
  <c r="DK18" i="38"/>
  <c r="DI19" i="38"/>
  <c r="DJ19" i="38"/>
  <c r="DK19" i="38"/>
  <c r="DI20" i="38"/>
  <c r="DJ20" i="38"/>
  <c r="DK20" i="38"/>
  <c r="DI21" i="38"/>
  <c r="DJ21" i="38"/>
  <c r="DK21" i="38"/>
  <c r="DI22" i="38"/>
  <c r="DJ22" i="38"/>
  <c r="DK22" i="38"/>
  <c r="DI23" i="38"/>
  <c r="DJ23" i="38"/>
  <c r="DK23" i="38"/>
  <c r="DI24" i="38"/>
  <c r="DJ24" i="38"/>
  <c r="DK24" i="38"/>
  <c r="DI25" i="38"/>
  <c r="DJ25" i="38"/>
  <c r="DK25" i="38"/>
  <c r="DI26" i="38"/>
  <c r="DJ26" i="38"/>
  <c r="DK26" i="38"/>
  <c r="DI27" i="38"/>
  <c r="DJ27" i="38"/>
  <c r="DK27" i="38"/>
  <c r="DI28" i="38"/>
  <c r="DJ28" i="38"/>
  <c r="DK28" i="38"/>
  <c r="DI29" i="38"/>
  <c r="DJ29" i="38"/>
  <c r="DK29" i="38"/>
  <c r="DI30" i="38"/>
  <c r="DJ30" i="38"/>
  <c r="DK30" i="38"/>
  <c r="DI31" i="38"/>
  <c r="DJ31" i="38"/>
  <c r="DK31" i="38"/>
  <c r="DI32" i="38"/>
  <c r="DJ32" i="38"/>
  <c r="DK32" i="38"/>
  <c r="DI33" i="38"/>
  <c r="DJ33" i="38"/>
  <c r="DK33" i="38"/>
  <c r="DI34" i="38"/>
  <c r="DJ34" i="38"/>
  <c r="DK34" i="38"/>
  <c r="DI35" i="38"/>
  <c r="DJ35" i="38"/>
  <c r="DK35" i="38"/>
  <c r="DI36" i="38"/>
  <c r="DJ36" i="38"/>
  <c r="DK36" i="38"/>
  <c r="DI37" i="38"/>
  <c r="DJ37" i="38"/>
  <c r="DK37" i="38"/>
  <c r="DI38" i="38"/>
  <c r="DJ38" i="38"/>
  <c r="DK38" i="38"/>
  <c r="DI39" i="38"/>
  <c r="DJ39" i="38"/>
  <c r="DK39" i="38"/>
  <c r="DI40" i="38"/>
  <c r="DJ40" i="38"/>
  <c r="DK40" i="38"/>
  <c r="DI41" i="38"/>
  <c r="DJ41" i="38"/>
  <c r="DK41" i="38"/>
  <c r="DI42" i="38"/>
  <c r="DJ42" i="38"/>
  <c r="DK42" i="38"/>
  <c r="DI43" i="38"/>
  <c r="DJ43" i="38"/>
  <c r="DK43" i="38"/>
  <c r="DI44" i="38"/>
  <c r="DJ44" i="38"/>
  <c r="DK44" i="38"/>
  <c r="DI45" i="38"/>
  <c r="DJ45" i="38"/>
  <c r="DK45" i="38"/>
  <c r="DI46" i="38"/>
  <c r="DJ46" i="38"/>
  <c r="DK46" i="38"/>
  <c r="DI47" i="38"/>
  <c r="DJ47" i="38"/>
  <c r="DK47" i="38"/>
  <c r="DI48" i="38"/>
  <c r="DJ48" i="38"/>
  <c r="DK48" i="38"/>
  <c r="DI49" i="38"/>
  <c r="DJ49" i="38"/>
  <c r="DK49" i="38"/>
  <c r="DI50" i="38"/>
  <c r="DJ50" i="38"/>
  <c r="DK50" i="38"/>
  <c r="DI51" i="38"/>
  <c r="DJ51" i="38"/>
  <c r="DK51" i="38"/>
  <c r="DI52" i="38"/>
  <c r="DJ52" i="38"/>
  <c r="DK52" i="38"/>
  <c r="DI53" i="38"/>
  <c r="DJ53" i="38"/>
  <c r="DK53" i="38"/>
  <c r="DI54" i="38"/>
  <c r="DJ54" i="38"/>
  <c r="DK54" i="38"/>
  <c r="DI55" i="38"/>
  <c r="DJ55" i="38"/>
  <c r="DK55" i="38"/>
  <c r="DI56" i="38"/>
  <c r="DJ56" i="38"/>
  <c r="DK56" i="38"/>
  <c r="DI57" i="38"/>
  <c r="DJ57" i="38"/>
  <c r="DK57" i="38"/>
  <c r="DI58" i="38"/>
  <c r="DJ58" i="38"/>
  <c r="DK58" i="38"/>
  <c r="DI59" i="38"/>
  <c r="DJ59" i="38"/>
  <c r="DK59" i="38"/>
  <c r="DI60" i="38"/>
  <c r="DJ60" i="38"/>
  <c r="DK60" i="38"/>
  <c r="DI61" i="38"/>
  <c r="DJ61" i="38"/>
  <c r="DK61" i="38"/>
  <c r="DI62" i="38"/>
  <c r="DJ62" i="38"/>
  <c r="DK62" i="38"/>
  <c r="DI63" i="38"/>
  <c r="DJ63" i="38"/>
  <c r="DK63" i="38"/>
  <c r="DI64" i="38"/>
  <c r="DJ64" i="38"/>
  <c r="DK64" i="38"/>
  <c r="DI65" i="38"/>
  <c r="DJ65" i="38"/>
  <c r="DK65" i="38"/>
  <c r="DI66" i="38"/>
  <c r="DJ66" i="38"/>
  <c r="DK66" i="38"/>
  <c r="DI67" i="38"/>
  <c r="DJ67" i="38"/>
  <c r="DK67" i="38"/>
  <c r="DI68" i="38"/>
  <c r="DJ68" i="38"/>
  <c r="DK68" i="38"/>
  <c r="DI69" i="38"/>
  <c r="DJ69" i="38"/>
  <c r="DK69" i="38"/>
  <c r="DI70" i="38"/>
  <c r="DJ70" i="38"/>
  <c r="DK70" i="38"/>
  <c r="DI71" i="38"/>
  <c r="DJ71" i="38"/>
  <c r="DK71" i="38"/>
  <c r="DI72" i="38"/>
  <c r="EJ72" i="38" s="1"/>
  <c r="DJ72" i="38"/>
  <c r="EK72" i="38" s="1"/>
  <c r="DK72" i="38"/>
  <c r="EL72" i="38" s="1"/>
  <c r="DI73" i="38"/>
  <c r="EJ73" i="38" s="1"/>
  <c r="DJ73" i="38"/>
  <c r="EK73" i="38" s="1"/>
  <c r="DK73" i="38"/>
  <c r="EL73" i="38" s="1"/>
  <c r="DJ8" i="38"/>
  <c r="DK8" i="38"/>
  <c r="DI8" i="38"/>
  <c r="BQ9" i="38"/>
  <c r="BR9" i="38"/>
  <c r="BQ10" i="38"/>
  <c r="BR10" i="38"/>
  <c r="BQ11" i="38"/>
  <c r="BR11" i="38"/>
  <c r="BQ12" i="38"/>
  <c r="BR12" i="38"/>
  <c r="BQ13" i="38"/>
  <c r="BR13" i="38"/>
  <c r="BQ14" i="38"/>
  <c r="BR14" i="38"/>
  <c r="BQ15" i="38"/>
  <c r="BR15" i="38"/>
  <c r="BQ16" i="38"/>
  <c r="BR16" i="38"/>
  <c r="BQ17" i="38"/>
  <c r="BR17" i="38"/>
  <c r="BQ18" i="38"/>
  <c r="BR18" i="38"/>
  <c r="BQ19" i="38"/>
  <c r="BR19" i="38"/>
  <c r="BQ20" i="38"/>
  <c r="BR20" i="38"/>
  <c r="BQ21" i="38"/>
  <c r="BR21" i="38"/>
  <c r="BQ22" i="38"/>
  <c r="BR22" i="38"/>
  <c r="BQ23" i="38"/>
  <c r="BR23" i="38"/>
  <c r="BQ24" i="38"/>
  <c r="BR24" i="38"/>
  <c r="BQ25" i="38"/>
  <c r="BR25" i="38"/>
  <c r="BQ26" i="38"/>
  <c r="BR26" i="38"/>
  <c r="BQ27" i="38"/>
  <c r="BR27" i="38"/>
  <c r="BQ28" i="38"/>
  <c r="BR28" i="38"/>
  <c r="BQ29" i="38"/>
  <c r="BR29" i="38"/>
  <c r="BQ30" i="38"/>
  <c r="BR30" i="38"/>
  <c r="BQ31" i="38"/>
  <c r="BR31" i="38"/>
  <c r="BQ32" i="38"/>
  <c r="BR32" i="38"/>
  <c r="BQ33" i="38"/>
  <c r="BR33" i="38"/>
  <c r="BQ34" i="38"/>
  <c r="BR34" i="38"/>
  <c r="BQ35" i="38"/>
  <c r="BR35" i="38"/>
  <c r="BQ36" i="38"/>
  <c r="BR36" i="38"/>
  <c r="BQ37" i="38"/>
  <c r="BR37" i="38"/>
  <c r="BQ38" i="38"/>
  <c r="BR38" i="38"/>
  <c r="BQ39" i="38"/>
  <c r="BR39" i="38"/>
  <c r="BQ40" i="38"/>
  <c r="BR40" i="38"/>
  <c r="BQ41" i="38"/>
  <c r="BR41" i="38"/>
  <c r="BQ42" i="38"/>
  <c r="BR42" i="38"/>
  <c r="BQ43" i="38"/>
  <c r="BR43" i="38"/>
  <c r="BQ44" i="38"/>
  <c r="BR44" i="38"/>
  <c r="BQ45" i="38"/>
  <c r="BR45" i="38"/>
  <c r="BQ46" i="38"/>
  <c r="BR46" i="38"/>
  <c r="BQ47" i="38"/>
  <c r="BR47" i="38"/>
  <c r="BQ48" i="38"/>
  <c r="BR48" i="38"/>
  <c r="BQ49" i="38"/>
  <c r="BR49" i="38"/>
  <c r="BQ50" i="38"/>
  <c r="BR50" i="38"/>
  <c r="BQ51" i="38"/>
  <c r="BR51" i="38"/>
  <c r="BQ52" i="38"/>
  <c r="BR52" i="38"/>
  <c r="BQ53" i="38"/>
  <c r="BR53" i="38"/>
  <c r="BQ54" i="38"/>
  <c r="BR54" i="38"/>
  <c r="BQ55" i="38"/>
  <c r="BR55" i="38"/>
  <c r="BQ56" i="38"/>
  <c r="BR56" i="38"/>
  <c r="BQ57" i="38"/>
  <c r="BR57" i="38"/>
  <c r="BQ58" i="38"/>
  <c r="BR58" i="38"/>
  <c r="BQ59" i="38"/>
  <c r="BR59" i="38"/>
  <c r="BQ60" i="38"/>
  <c r="BR60" i="38"/>
  <c r="BQ61" i="38"/>
  <c r="BR61" i="38"/>
  <c r="BQ62" i="38"/>
  <c r="BR62" i="38"/>
  <c r="BQ63" i="38"/>
  <c r="BR63" i="38"/>
  <c r="BQ64" i="38"/>
  <c r="BR64" i="38"/>
  <c r="BQ65" i="38"/>
  <c r="BR65" i="38"/>
  <c r="BQ66" i="38"/>
  <c r="BR66" i="38"/>
  <c r="BQ67" i="38"/>
  <c r="BR67" i="38"/>
  <c r="BQ68" i="38"/>
  <c r="BR68" i="38"/>
  <c r="BQ69" i="38"/>
  <c r="BR69" i="38"/>
  <c r="BQ70" i="38"/>
  <c r="BR70" i="38"/>
  <c r="BQ71" i="38"/>
  <c r="BR71" i="38"/>
  <c r="BQ72" i="38"/>
  <c r="BR72" i="38"/>
  <c r="BQ73" i="38"/>
  <c r="BR73" i="38"/>
  <c r="BR8" i="38"/>
  <c r="BQ8" i="38"/>
  <c r="BM9" i="38"/>
  <c r="BN9" i="38"/>
  <c r="BM10" i="38"/>
  <c r="BN10" i="38"/>
  <c r="BM11" i="38"/>
  <c r="BN11" i="38"/>
  <c r="BM12" i="38"/>
  <c r="BN12" i="38"/>
  <c r="BM13" i="38"/>
  <c r="BN13" i="38"/>
  <c r="BM14" i="38"/>
  <c r="BN14" i="38"/>
  <c r="BM15" i="38"/>
  <c r="BN15" i="38"/>
  <c r="BM16" i="38"/>
  <c r="BN16" i="38"/>
  <c r="BM17" i="38"/>
  <c r="BN17" i="38"/>
  <c r="BM18" i="38"/>
  <c r="BN18" i="38"/>
  <c r="BM19" i="38"/>
  <c r="BN19" i="38"/>
  <c r="BM20" i="38"/>
  <c r="BN20" i="38"/>
  <c r="BM21" i="38"/>
  <c r="BN21" i="38"/>
  <c r="BM22" i="38"/>
  <c r="BN22" i="38"/>
  <c r="BM23" i="38"/>
  <c r="BN23" i="38"/>
  <c r="BM24" i="38"/>
  <c r="BN24" i="38"/>
  <c r="BM25" i="38"/>
  <c r="BN25" i="38"/>
  <c r="BM26" i="38"/>
  <c r="BN26" i="38"/>
  <c r="BM27" i="38"/>
  <c r="BN27" i="38"/>
  <c r="BM28" i="38"/>
  <c r="BN28" i="38"/>
  <c r="BM29" i="38"/>
  <c r="BN29" i="38"/>
  <c r="BM30" i="38"/>
  <c r="BN30" i="38"/>
  <c r="BM31" i="38"/>
  <c r="BN31" i="38"/>
  <c r="BM32" i="38"/>
  <c r="BN32" i="38"/>
  <c r="BM33" i="38"/>
  <c r="BN33" i="38"/>
  <c r="BM34" i="38"/>
  <c r="BN34" i="38"/>
  <c r="BM35" i="38"/>
  <c r="BN35" i="38"/>
  <c r="BM36" i="38"/>
  <c r="BN36" i="38"/>
  <c r="BM37" i="38"/>
  <c r="BN37" i="38"/>
  <c r="BM38" i="38"/>
  <c r="BN38" i="38"/>
  <c r="BM39" i="38"/>
  <c r="BN39" i="38"/>
  <c r="BM40" i="38"/>
  <c r="BN40" i="38"/>
  <c r="BM41" i="38"/>
  <c r="BN41" i="38"/>
  <c r="BM42" i="38"/>
  <c r="BN42" i="38"/>
  <c r="BM43" i="38"/>
  <c r="BN43" i="38"/>
  <c r="BM44" i="38"/>
  <c r="BN44" i="38"/>
  <c r="BM45" i="38"/>
  <c r="BN45" i="38"/>
  <c r="BM46" i="38"/>
  <c r="BN46" i="38"/>
  <c r="BM47" i="38"/>
  <c r="BN47" i="38"/>
  <c r="BM48" i="38"/>
  <c r="BN48" i="38"/>
  <c r="BM49" i="38"/>
  <c r="BN49" i="38"/>
  <c r="BM50" i="38"/>
  <c r="BN50" i="38"/>
  <c r="BM51" i="38"/>
  <c r="BN51" i="38"/>
  <c r="BM52" i="38"/>
  <c r="BN52" i="38"/>
  <c r="BM53" i="38"/>
  <c r="BN53" i="38"/>
  <c r="BM54" i="38"/>
  <c r="BN54" i="38"/>
  <c r="BM55" i="38"/>
  <c r="BN55" i="38"/>
  <c r="BM56" i="38"/>
  <c r="BN56" i="38"/>
  <c r="BM57" i="38"/>
  <c r="BN57" i="38"/>
  <c r="BM58" i="38"/>
  <c r="BN58" i="38"/>
  <c r="BM59" i="38"/>
  <c r="BN59" i="38"/>
  <c r="BM60" i="38"/>
  <c r="BN60" i="38"/>
  <c r="BM61" i="38"/>
  <c r="BN61" i="38"/>
  <c r="BM62" i="38"/>
  <c r="BN62" i="38"/>
  <c r="BM63" i="38"/>
  <c r="BN63" i="38"/>
  <c r="BM64" i="38"/>
  <c r="BN64" i="38"/>
  <c r="BM65" i="38"/>
  <c r="BN65" i="38"/>
  <c r="BM66" i="38"/>
  <c r="BN66" i="38"/>
  <c r="BM67" i="38"/>
  <c r="BN67" i="38"/>
  <c r="BM68" i="38"/>
  <c r="BN68" i="38"/>
  <c r="BM69" i="38"/>
  <c r="BN69" i="38"/>
  <c r="BM70" i="38"/>
  <c r="BN70" i="38"/>
  <c r="BM71" i="38"/>
  <c r="BN71" i="38"/>
  <c r="BM72" i="38"/>
  <c r="CL72" i="38" s="1"/>
  <c r="BN72" i="38"/>
  <c r="CM72" i="38" s="1"/>
  <c r="BM73" i="38"/>
  <c r="BN73" i="38"/>
  <c r="CM73" i="38" s="1"/>
  <c r="BN8" i="38"/>
  <c r="BM8" i="38"/>
  <c r="V9" i="38"/>
  <c r="W9" i="38"/>
  <c r="V10" i="38"/>
  <c r="W10" i="38"/>
  <c r="V11" i="38"/>
  <c r="W11" i="38"/>
  <c r="V12" i="38"/>
  <c r="W12" i="38"/>
  <c r="V13" i="38"/>
  <c r="W13" i="38"/>
  <c r="V14" i="38"/>
  <c r="W14" i="38"/>
  <c r="V15" i="38"/>
  <c r="W15" i="38"/>
  <c r="V16" i="38"/>
  <c r="W16" i="38"/>
  <c r="V17" i="38"/>
  <c r="W17" i="38"/>
  <c r="V18" i="38"/>
  <c r="W18" i="38"/>
  <c r="V19" i="38"/>
  <c r="W19" i="38"/>
  <c r="V20" i="38"/>
  <c r="W20" i="38"/>
  <c r="V21" i="38"/>
  <c r="W21" i="38"/>
  <c r="V22" i="38"/>
  <c r="W22" i="38"/>
  <c r="V23" i="38"/>
  <c r="W23" i="38"/>
  <c r="V24" i="38"/>
  <c r="W24" i="38"/>
  <c r="V25" i="38"/>
  <c r="W25" i="38"/>
  <c r="V26" i="38"/>
  <c r="W26" i="38"/>
  <c r="V27" i="38"/>
  <c r="W27" i="38"/>
  <c r="V28" i="38"/>
  <c r="W28" i="38"/>
  <c r="V29" i="38"/>
  <c r="W29" i="38"/>
  <c r="V30" i="38"/>
  <c r="W30" i="38"/>
  <c r="V31" i="38"/>
  <c r="W31" i="38"/>
  <c r="V32" i="38"/>
  <c r="W32" i="38"/>
  <c r="V33" i="38"/>
  <c r="W33" i="38"/>
  <c r="V34" i="38"/>
  <c r="W34" i="38"/>
  <c r="V35" i="38"/>
  <c r="W35" i="38"/>
  <c r="V36" i="38"/>
  <c r="W36" i="38"/>
  <c r="V37" i="38"/>
  <c r="W37" i="38"/>
  <c r="V38" i="38"/>
  <c r="W38" i="38"/>
  <c r="V39" i="38"/>
  <c r="W39" i="38"/>
  <c r="V40" i="38"/>
  <c r="W40" i="38"/>
  <c r="V41" i="38"/>
  <c r="W41" i="38"/>
  <c r="V42" i="38"/>
  <c r="W42" i="38"/>
  <c r="V43" i="38"/>
  <c r="W43" i="38"/>
  <c r="V44" i="38"/>
  <c r="W44" i="38"/>
  <c r="V45" i="38"/>
  <c r="W45" i="38"/>
  <c r="V46" i="38"/>
  <c r="W46" i="38"/>
  <c r="V47" i="38"/>
  <c r="W47" i="38"/>
  <c r="V48" i="38"/>
  <c r="W48" i="38"/>
  <c r="V49" i="38"/>
  <c r="W49" i="38"/>
  <c r="V50" i="38"/>
  <c r="W50" i="38"/>
  <c r="V51" i="38"/>
  <c r="W51" i="38"/>
  <c r="V52" i="38"/>
  <c r="W52" i="38"/>
  <c r="V53" i="38"/>
  <c r="W53" i="38"/>
  <c r="V54" i="38"/>
  <c r="W54" i="38"/>
  <c r="V55" i="38"/>
  <c r="W55" i="38"/>
  <c r="V56" i="38"/>
  <c r="W56" i="38"/>
  <c r="V57" i="38"/>
  <c r="W57" i="38"/>
  <c r="V58" i="38"/>
  <c r="W58" i="38"/>
  <c r="V59" i="38"/>
  <c r="W59" i="38"/>
  <c r="V60" i="38"/>
  <c r="W60" i="38"/>
  <c r="V61" i="38"/>
  <c r="W61" i="38"/>
  <c r="V62" i="38"/>
  <c r="W62" i="38"/>
  <c r="V63" i="38"/>
  <c r="W63" i="38"/>
  <c r="V64" i="38"/>
  <c r="W64" i="38"/>
  <c r="V65" i="38"/>
  <c r="W65" i="38"/>
  <c r="V66" i="38"/>
  <c r="W66" i="38"/>
  <c r="V67" i="38"/>
  <c r="W67" i="38"/>
  <c r="V68" i="38"/>
  <c r="W68" i="38"/>
  <c r="V69" i="38"/>
  <c r="W69" i="38"/>
  <c r="V70" i="38"/>
  <c r="W70" i="38"/>
  <c r="V71" i="38"/>
  <c r="W71" i="38"/>
  <c r="V72" i="38"/>
  <c r="W72" i="38"/>
  <c r="V73" i="38"/>
  <c r="W73" i="38"/>
  <c r="W8" i="38"/>
  <c r="V8" i="38"/>
  <c r="S72" i="38"/>
  <c r="AP72" i="38" s="1"/>
  <c r="S73" i="38"/>
  <c r="AP73" i="38" s="1"/>
  <c r="S9" i="38"/>
  <c r="S10" i="38"/>
  <c r="S11" i="38"/>
  <c r="S12" i="38"/>
  <c r="S13" i="38"/>
  <c r="S14" i="38"/>
  <c r="S15" i="38"/>
  <c r="S16" i="38"/>
  <c r="S17" i="38"/>
  <c r="S18" i="38"/>
  <c r="S19" i="38"/>
  <c r="S20" i="38"/>
  <c r="S21" i="38"/>
  <c r="S22" i="38"/>
  <c r="S23" i="38"/>
  <c r="S24" i="38"/>
  <c r="S25" i="38"/>
  <c r="S26" i="38"/>
  <c r="S27" i="38"/>
  <c r="S28" i="38"/>
  <c r="S29" i="38"/>
  <c r="S30" i="38"/>
  <c r="S31" i="38"/>
  <c r="S32" i="38"/>
  <c r="S33" i="38"/>
  <c r="S34" i="38"/>
  <c r="S35" i="38"/>
  <c r="S36" i="38"/>
  <c r="S37" i="38"/>
  <c r="S38" i="38"/>
  <c r="S39" i="38"/>
  <c r="S40" i="38"/>
  <c r="S41" i="38"/>
  <c r="S42" i="38"/>
  <c r="S43" i="38"/>
  <c r="S44" i="38"/>
  <c r="S45" i="38"/>
  <c r="S46" i="38"/>
  <c r="S47" i="38"/>
  <c r="S48" i="38"/>
  <c r="S49" i="38"/>
  <c r="S50" i="38"/>
  <c r="S51" i="38"/>
  <c r="S52" i="38"/>
  <c r="S53" i="38"/>
  <c r="S54" i="38"/>
  <c r="S55" i="38"/>
  <c r="S56" i="38"/>
  <c r="S57" i="38"/>
  <c r="S58" i="38"/>
  <c r="S59" i="38"/>
  <c r="S60" i="38"/>
  <c r="S61" i="38"/>
  <c r="S62" i="38"/>
  <c r="S63" i="38"/>
  <c r="S64" i="38"/>
  <c r="S65" i="38"/>
  <c r="S66" i="38"/>
  <c r="S67" i="38"/>
  <c r="S68" i="38"/>
  <c r="S69" i="38"/>
  <c r="S70" i="38"/>
  <c r="S71" i="38"/>
  <c r="S8" i="38"/>
  <c r="R72" i="38"/>
  <c r="AO72" i="38" s="1"/>
  <c r="AO73" i="38"/>
  <c r="R9" i="38"/>
  <c r="R10" i="38"/>
  <c r="R11" i="38"/>
  <c r="R12" i="38"/>
  <c r="R13" i="38"/>
  <c r="R14" i="38"/>
  <c r="R15" i="38"/>
  <c r="R16" i="38"/>
  <c r="R17" i="38"/>
  <c r="R18" i="38"/>
  <c r="R19" i="38"/>
  <c r="R20" i="38"/>
  <c r="R21" i="38"/>
  <c r="R22" i="38"/>
  <c r="R23" i="38"/>
  <c r="R24" i="38"/>
  <c r="R25" i="38"/>
  <c r="R26" i="38"/>
  <c r="R27" i="38"/>
  <c r="R28" i="38"/>
  <c r="R29" i="38"/>
  <c r="R30" i="38"/>
  <c r="R31" i="38"/>
  <c r="R32" i="38"/>
  <c r="R33" i="38"/>
  <c r="R34" i="38"/>
  <c r="R35" i="38"/>
  <c r="R36" i="38"/>
  <c r="R37" i="38"/>
  <c r="R38" i="38"/>
  <c r="R39" i="38"/>
  <c r="R40" i="38"/>
  <c r="R41" i="38"/>
  <c r="R42" i="38"/>
  <c r="R43" i="38"/>
  <c r="R44" i="38"/>
  <c r="R45" i="38"/>
  <c r="R46" i="38"/>
  <c r="R47" i="38"/>
  <c r="R48" i="38"/>
  <c r="R49" i="38"/>
  <c r="R50" i="38"/>
  <c r="R51" i="38"/>
  <c r="R52" i="38"/>
  <c r="R53" i="38"/>
  <c r="R54" i="38"/>
  <c r="R55" i="38"/>
  <c r="R56" i="38"/>
  <c r="R57" i="38"/>
  <c r="R58" i="38"/>
  <c r="R59" i="38"/>
  <c r="R60" i="38"/>
  <c r="R61" i="38"/>
  <c r="R62" i="38"/>
  <c r="R63" i="38"/>
  <c r="R64" i="38"/>
  <c r="R65" i="38"/>
  <c r="R66" i="38"/>
  <c r="R67" i="38"/>
  <c r="R68" i="38"/>
  <c r="R69" i="38"/>
  <c r="R70" i="38"/>
  <c r="R71" i="38"/>
  <c r="R8" i="38"/>
  <c r="FG81" i="99" l="1"/>
  <c r="FA81" i="99"/>
  <c r="FA80" i="99"/>
  <c r="FA80" i="47"/>
  <c r="FA81" i="47"/>
  <c r="CL73" i="38"/>
  <c r="A4" i="106" l="1"/>
  <c r="R117" i="59" l="1"/>
  <c r="R118" i="59" s="1"/>
  <c r="R119" i="59" s="1"/>
  <c r="R120" i="59" s="1"/>
  <c r="R121" i="59" s="1"/>
  <c r="R122" i="59" s="1"/>
  <c r="R123" i="59" s="1"/>
  <c r="R124" i="59" s="1"/>
  <c r="R125" i="59" s="1"/>
  <c r="R126" i="59" s="1"/>
  <c r="R127" i="59" s="1"/>
  <c r="R128" i="59" s="1"/>
  <c r="R129" i="59" s="1"/>
  <c r="R130" i="59" s="1"/>
  <c r="R131" i="59" s="1"/>
  <c r="R132" i="59" s="1"/>
  <c r="R133" i="59" s="1"/>
  <c r="R134" i="59" s="1"/>
  <c r="R135" i="59" s="1"/>
  <c r="R136" i="59" s="1"/>
  <c r="R137" i="59" s="1"/>
  <c r="R138" i="59" s="1"/>
  <c r="R139" i="59" s="1"/>
  <c r="R140" i="59" s="1"/>
  <c r="R141" i="59" s="1"/>
  <c r="R142" i="59" s="1"/>
  <c r="R143" i="59" s="1"/>
  <c r="R144" i="59" s="1"/>
  <c r="R145" i="59" s="1"/>
  <c r="N115" i="59"/>
  <c r="N62" i="59"/>
  <c r="F198" i="105" l="1"/>
  <c r="F197" i="105"/>
  <c r="F196" i="105"/>
  <c r="F195" i="105"/>
  <c r="F194" i="105"/>
  <c r="F193" i="105"/>
  <c r="F192" i="105"/>
  <c r="F191" i="105"/>
  <c r="F190" i="105"/>
  <c r="AC162" i="105"/>
  <c r="AC174" i="105" s="1"/>
  <c r="AB162" i="105"/>
  <c r="AB174" i="105" s="1"/>
  <c r="AA162" i="105"/>
  <c r="AA174" i="105" s="1"/>
  <c r="W162" i="105"/>
  <c r="W174" i="105" s="1"/>
  <c r="V162" i="105"/>
  <c r="V174" i="105" s="1"/>
  <c r="U162" i="105"/>
  <c r="U174" i="105" s="1"/>
  <c r="Q162" i="105"/>
  <c r="Q174" i="105" s="1"/>
  <c r="P162" i="105"/>
  <c r="P174" i="105" s="1"/>
  <c r="O162" i="105"/>
  <c r="O174" i="105" s="1"/>
  <c r="K162" i="105"/>
  <c r="K174" i="105" s="1"/>
  <c r="J162" i="105"/>
  <c r="J174" i="105" s="1"/>
  <c r="I162" i="105"/>
  <c r="I174" i="105" s="1"/>
  <c r="AC161" i="105"/>
  <c r="AC173" i="105" s="1"/>
  <c r="AB161" i="105"/>
  <c r="AB173" i="105" s="1"/>
  <c r="AA161" i="105"/>
  <c r="AA173" i="105" s="1"/>
  <c r="W161" i="105"/>
  <c r="W173" i="105" s="1"/>
  <c r="V161" i="105"/>
  <c r="V173" i="105" s="1"/>
  <c r="U161" i="105"/>
  <c r="U173" i="105" s="1"/>
  <c r="Q161" i="105"/>
  <c r="Q173" i="105" s="1"/>
  <c r="P161" i="105"/>
  <c r="P173" i="105" s="1"/>
  <c r="O161" i="105"/>
  <c r="O173" i="105" s="1"/>
  <c r="K161" i="105"/>
  <c r="K173" i="105" s="1"/>
  <c r="J161" i="105"/>
  <c r="J173" i="105" s="1"/>
  <c r="I161" i="105"/>
  <c r="I173" i="105" s="1"/>
  <c r="F158" i="105"/>
  <c r="E158" i="105"/>
  <c r="D158" i="105"/>
  <c r="C158" i="105"/>
  <c r="B158" i="105"/>
  <c r="F157" i="105"/>
  <c r="E157" i="105"/>
  <c r="D157" i="105"/>
  <c r="C157" i="105"/>
  <c r="B157" i="105"/>
  <c r="F156" i="105"/>
  <c r="E156" i="105"/>
  <c r="D156" i="105"/>
  <c r="C156" i="105"/>
  <c r="B156" i="105"/>
  <c r="F155" i="105"/>
  <c r="E155" i="105"/>
  <c r="D155" i="105"/>
  <c r="C155" i="105"/>
  <c r="B155" i="105"/>
  <c r="F154" i="105"/>
  <c r="E154" i="105"/>
  <c r="D154" i="105"/>
  <c r="C154" i="105"/>
  <c r="B154" i="105"/>
  <c r="F153" i="105"/>
  <c r="E153" i="105"/>
  <c r="D153" i="105"/>
  <c r="C153" i="105"/>
  <c r="B153" i="105"/>
  <c r="F152" i="105"/>
  <c r="E152" i="105"/>
  <c r="D152" i="105"/>
  <c r="C152" i="105"/>
  <c r="B152" i="105"/>
  <c r="F151" i="105"/>
  <c r="E151" i="105"/>
  <c r="D151" i="105"/>
  <c r="C151" i="105"/>
  <c r="B151" i="105"/>
  <c r="F150" i="105"/>
  <c r="E150" i="105"/>
  <c r="D150" i="105"/>
  <c r="C150" i="105"/>
  <c r="B150" i="105"/>
  <c r="F149" i="105"/>
  <c r="E149" i="105"/>
  <c r="D149" i="105"/>
  <c r="C149" i="105"/>
  <c r="B149" i="105"/>
  <c r="F148" i="105"/>
  <c r="E148" i="105"/>
  <c r="D148" i="105"/>
  <c r="C148" i="105"/>
  <c r="B148" i="105"/>
  <c r="AE142" i="105"/>
  <c r="AD142" i="105"/>
  <c r="AC142" i="105"/>
  <c r="AB142" i="105"/>
  <c r="AA142" i="105"/>
  <c r="Y142" i="105"/>
  <c r="X142" i="105"/>
  <c r="W142" i="105"/>
  <c r="V142" i="105"/>
  <c r="U142" i="105"/>
  <c r="S142" i="105"/>
  <c r="R142" i="105"/>
  <c r="Q142" i="105"/>
  <c r="P142" i="105"/>
  <c r="O142" i="105"/>
  <c r="M142" i="105"/>
  <c r="L142" i="105"/>
  <c r="K142" i="105"/>
  <c r="J142" i="105"/>
  <c r="I142" i="105"/>
  <c r="F142" i="105"/>
  <c r="E142" i="105"/>
  <c r="D142" i="105"/>
  <c r="C142" i="105"/>
  <c r="B142" i="105"/>
  <c r="X141" i="105"/>
  <c r="AE140" i="105"/>
  <c r="AD140" i="105"/>
  <c r="AC140" i="105"/>
  <c r="AB140" i="105"/>
  <c r="AA140" i="105"/>
  <c r="Y140" i="105"/>
  <c r="X140" i="105"/>
  <c r="W140" i="105"/>
  <c r="V140" i="105"/>
  <c r="U140" i="105"/>
  <c r="S140" i="105"/>
  <c r="R140" i="105"/>
  <c r="Q140" i="105"/>
  <c r="P140" i="105"/>
  <c r="O140" i="105"/>
  <c r="M140" i="105"/>
  <c r="L140" i="105"/>
  <c r="K140" i="105"/>
  <c r="J140" i="105"/>
  <c r="I140" i="105"/>
  <c r="F140" i="105"/>
  <c r="E140" i="105"/>
  <c r="D140" i="105"/>
  <c r="C140" i="105"/>
  <c r="B140" i="105"/>
  <c r="AE139" i="105"/>
  <c r="AD139" i="105"/>
  <c r="AC139" i="105"/>
  <c r="AB139" i="105"/>
  <c r="AA139" i="105"/>
  <c r="Y139" i="105"/>
  <c r="X139" i="105"/>
  <c r="W139" i="105"/>
  <c r="V139" i="105"/>
  <c r="U139" i="105"/>
  <c r="S139" i="105"/>
  <c r="R139" i="105"/>
  <c r="Q139" i="105"/>
  <c r="P139" i="105"/>
  <c r="O139" i="105"/>
  <c r="M139" i="105"/>
  <c r="L139" i="105"/>
  <c r="K139" i="105"/>
  <c r="J139" i="105"/>
  <c r="I139" i="105"/>
  <c r="F139" i="105"/>
  <c r="E139" i="105"/>
  <c r="D139" i="105"/>
  <c r="C139" i="105"/>
  <c r="B139" i="105"/>
  <c r="AE138" i="105"/>
  <c r="AD138" i="105"/>
  <c r="AC138" i="105"/>
  <c r="AB138" i="105"/>
  <c r="AA138" i="105"/>
  <c r="Y138" i="105"/>
  <c r="X138" i="105"/>
  <c r="W138" i="105"/>
  <c r="V138" i="105"/>
  <c r="U138" i="105"/>
  <c r="S138" i="105"/>
  <c r="R138" i="105"/>
  <c r="Q138" i="105"/>
  <c r="P138" i="105"/>
  <c r="O138" i="105"/>
  <c r="M138" i="105"/>
  <c r="L138" i="105"/>
  <c r="K138" i="105"/>
  <c r="J138" i="105"/>
  <c r="I138" i="105"/>
  <c r="F138" i="105"/>
  <c r="E138" i="105"/>
  <c r="D138" i="105"/>
  <c r="C138" i="105"/>
  <c r="B138" i="105"/>
  <c r="AE137" i="105"/>
  <c r="AD137" i="105"/>
  <c r="AC137" i="105"/>
  <c r="AB137" i="105"/>
  <c r="AA137" i="105"/>
  <c r="Y137" i="105"/>
  <c r="X137" i="105"/>
  <c r="W137" i="105"/>
  <c r="V137" i="105"/>
  <c r="U137" i="105"/>
  <c r="S137" i="105"/>
  <c r="R137" i="105"/>
  <c r="Q137" i="105"/>
  <c r="P137" i="105"/>
  <c r="O137" i="105"/>
  <c r="M137" i="105"/>
  <c r="L137" i="105"/>
  <c r="K137" i="105"/>
  <c r="J137" i="105"/>
  <c r="I137" i="105"/>
  <c r="F137" i="105"/>
  <c r="E137" i="105"/>
  <c r="D137" i="105"/>
  <c r="C137" i="105"/>
  <c r="B137" i="105"/>
  <c r="AE136" i="105"/>
  <c r="AD136" i="105"/>
  <c r="AC136" i="105"/>
  <c r="AB136" i="105"/>
  <c r="AA136" i="105"/>
  <c r="Y136" i="105"/>
  <c r="X136" i="105"/>
  <c r="W136" i="105"/>
  <c r="V136" i="105"/>
  <c r="U136" i="105"/>
  <c r="S136" i="105"/>
  <c r="R136" i="105"/>
  <c r="Q136" i="105"/>
  <c r="P136" i="105"/>
  <c r="O136" i="105"/>
  <c r="M136" i="105"/>
  <c r="L136" i="105"/>
  <c r="K136" i="105"/>
  <c r="J136" i="105"/>
  <c r="I136" i="105"/>
  <c r="F136" i="105"/>
  <c r="E136" i="105"/>
  <c r="D136" i="105"/>
  <c r="C136" i="105"/>
  <c r="B136" i="105"/>
  <c r="AE135" i="105"/>
  <c r="AD135" i="105"/>
  <c r="AC135" i="105"/>
  <c r="AB135" i="105"/>
  <c r="AA135" i="105"/>
  <c r="Y135" i="105"/>
  <c r="X135" i="105"/>
  <c r="W135" i="105"/>
  <c r="V135" i="105"/>
  <c r="U135" i="105"/>
  <c r="S135" i="105"/>
  <c r="R135" i="105"/>
  <c r="Q135" i="105"/>
  <c r="P135" i="105"/>
  <c r="O135" i="105"/>
  <c r="M135" i="105"/>
  <c r="L135" i="105"/>
  <c r="K135" i="105"/>
  <c r="J135" i="105"/>
  <c r="I135" i="105"/>
  <c r="F135" i="105"/>
  <c r="E135" i="105"/>
  <c r="D135" i="105"/>
  <c r="C135" i="105"/>
  <c r="B135" i="105"/>
  <c r="AE134" i="105"/>
  <c r="AD134" i="105"/>
  <c r="AC134" i="105"/>
  <c r="AB134" i="105"/>
  <c r="AA134" i="105"/>
  <c r="Y134" i="105"/>
  <c r="X134" i="105"/>
  <c r="W134" i="105"/>
  <c r="V134" i="105"/>
  <c r="U134" i="105"/>
  <c r="S134" i="105"/>
  <c r="R134" i="105"/>
  <c r="Q134" i="105"/>
  <c r="P134" i="105"/>
  <c r="O134" i="105"/>
  <c r="M134" i="105"/>
  <c r="L134" i="105"/>
  <c r="K134" i="105"/>
  <c r="J134" i="105"/>
  <c r="I134" i="105"/>
  <c r="F134" i="105"/>
  <c r="E134" i="105"/>
  <c r="D134" i="105"/>
  <c r="C134" i="105"/>
  <c r="B134" i="105"/>
  <c r="I113" i="105"/>
  <c r="AL110" i="105"/>
  <c r="AE110" i="105"/>
  <c r="AE127" i="105" s="1"/>
  <c r="AD110" i="105"/>
  <c r="AC110" i="105"/>
  <c r="AB110" i="105"/>
  <c r="AB127" i="105" s="1"/>
  <c r="AA110" i="105"/>
  <c r="Y110" i="105"/>
  <c r="Y127" i="105" s="1"/>
  <c r="X110" i="105"/>
  <c r="W110" i="105"/>
  <c r="V110" i="105"/>
  <c r="V127" i="105" s="1"/>
  <c r="U110" i="105"/>
  <c r="S110" i="105"/>
  <c r="S127" i="105" s="1"/>
  <c r="R110" i="105"/>
  <c r="Q110" i="105"/>
  <c r="P110" i="105"/>
  <c r="P127" i="105" s="1"/>
  <c r="O110" i="105"/>
  <c r="M110" i="105"/>
  <c r="M127" i="105" s="1"/>
  <c r="L110" i="105"/>
  <c r="K110" i="105"/>
  <c r="J110" i="105"/>
  <c r="J127" i="105" s="1"/>
  <c r="I110" i="105"/>
  <c r="F110" i="105"/>
  <c r="F127" i="105" s="1"/>
  <c r="E110" i="105"/>
  <c r="E127" i="105" s="1"/>
  <c r="D110" i="105"/>
  <c r="D127" i="105" s="1"/>
  <c r="C110" i="105"/>
  <c r="C127" i="105" s="1"/>
  <c r="B110" i="105"/>
  <c r="B127" i="105" s="1"/>
  <c r="AL109" i="105"/>
  <c r="AD109" i="105" s="1"/>
  <c r="AD126" i="105" s="1"/>
  <c r="AC109" i="105"/>
  <c r="AC126" i="105" s="1"/>
  <c r="Y109" i="105"/>
  <c r="Y126" i="105" s="1"/>
  <c r="W109" i="105"/>
  <c r="W126" i="105" s="1"/>
  <c r="V109" i="105"/>
  <c r="V126" i="105" s="1"/>
  <c r="U109" i="105"/>
  <c r="U126" i="105" s="1"/>
  <c r="R109" i="105"/>
  <c r="R126" i="105" s="1"/>
  <c r="P109" i="105"/>
  <c r="P126" i="105" s="1"/>
  <c r="O109" i="105"/>
  <c r="O126" i="105" s="1"/>
  <c r="L109" i="105"/>
  <c r="L126" i="105" s="1"/>
  <c r="K109" i="105"/>
  <c r="K126" i="105" s="1"/>
  <c r="J109" i="105"/>
  <c r="J126" i="105" s="1"/>
  <c r="I109" i="105"/>
  <c r="I126" i="105" s="1"/>
  <c r="F109" i="105"/>
  <c r="F126" i="105" s="1"/>
  <c r="E109" i="105"/>
  <c r="E126" i="105" s="1"/>
  <c r="C109" i="105"/>
  <c r="C126" i="105" s="1"/>
  <c r="AL108" i="105"/>
  <c r="V108" i="105" s="1"/>
  <c r="V125" i="105" s="1"/>
  <c r="AE108" i="105"/>
  <c r="AE125" i="105" s="1"/>
  <c r="AC108" i="105"/>
  <c r="AA108" i="105"/>
  <c r="Y108" i="105"/>
  <c r="Y125" i="105" s="1"/>
  <c r="X108" i="105"/>
  <c r="W108" i="105"/>
  <c r="U108" i="105"/>
  <c r="R108" i="105"/>
  <c r="Q108" i="105"/>
  <c r="O108" i="105"/>
  <c r="M108" i="105"/>
  <c r="M125" i="105" s="1"/>
  <c r="L108" i="105"/>
  <c r="J176" i="105" s="1"/>
  <c r="J179" i="105" s="1"/>
  <c r="K108" i="105"/>
  <c r="K176" i="105" s="1"/>
  <c r="K179" i="105" s="1"/>
  <c r="J108" i="105"/>
  <c r="J125" i="105" s="1"/>
  <c r="I108" i="105"/>
  <c r="E108" i="105"/>
  <c r="E125" i="105" s="1"/>
  <c r="C108" i="105"/>
  <c r="C125" i="105" s="1"/>
  <c r="B108" i="105"/>
  <c r="B125" i="105" s="1"/>
  <c r="AL107" i="105"/>
  <c r="AD107" i="105" s="1"/>
  <c r="AD124" i="105" s="1"/>
  <c r="AE107" i="105"/>
  <c r="AE124" i="105" s="1"/>
  <c r="AC107" i="105"/>
  <c r="AC124" i="105" s="1"/>
  <c r="AA107" i="105"/>
  <c r="AA124" i="105" s="1"/>
  <c r="Y107" i="105"/>
  <c r="Y124" i="105" s="1"/>
  <c r="W107" i="105"/>
  <c r="W124" i="105" s="1"/>
  <c r="U107" i="105"/>
  <c r="U124" i="105" s="1"/>
  <c r="S107" i="105"/>
  <c r="S124" i="105" s="1"/>
  <c r="Q107" i="105"/>
  <c r="Q124" i="105" s="1"/>
  <c r="O107" i="105"/>
  <c r="O124" i="105" s="1"/>
  <c r="M107" i="105"/>
  <c r="M124" i="105" s="1"/>
  <c r="K107" i="105"/>
  <c r="K124" i="105" s="1"/>
  <c r="I107" i="105"/>
  <c r="I124" i="105" s="1"/>
  <c r="F107" i="105"/>
  <c r="F124" i="105" s="1"/>
  <c r="D107" i="105"/>
  <c r="D124" i="105" s="1"/>
  <c r="B107" i="105"/>
  <c r="AL106" i="105"/>
  <c r="AC106" i="105" s="1"/>
  <c r="AC123" i="105" s="1"/>
  <c r="AE106" i="105"/>
  <c r="AE123" i="105" s="1"/>
  <c r="AD106" i="105"/>
  <c r="AD123" i="105" s="1"/>
  <c r="Q106" i="105"/>
  <c r="Q123" i="105" s="1"/>
  <c r="P106" i="105"/>
  <c r="P123" i="105" s="1"/>
  <c r="C106" i="105"/>
  <c r="C123" i="105" s="1"/>
  <c r="B106" i="105"/>
  <c r="B123" i="105" s="1"/>
  <c r="AL105" i="105"/>
  <c r="AE105" i="105" s="1"/>
  <c r="AE122" i="105" s="1"/>
  <c r="AL104" i="105"/>
  <c r="AC104" i="105" s="1"/>
  <c r="AC121" i="105" s="1"/>
  <c r="AE104" i="105"/>
  <c r="AE121" i="105" s="1"/>
  <c r="AD104" i="105"/>
  <c r="AD121" i="105" s="1"/>
  <c r="Q104" i="105"/>
  <c r="Q121" i="105" s="1"/>
  <c r="P104" i="105"/>
  <c r="P121" i="105" s="1"/>
  <c r="B104" i="105"/>
  <c r="B121" i="105" s="1"/>
  <c r="AL103" i="105"/>
  <c r="AE103" i="105" s="1"/>
  <c r="AE120" i="105" s="1"/>
  <c r="R103" i="105"/>
  <c r="R120" i="105" s="1"/>
  <c r="C103" i="105"/>
  <c r="C120" i="105" s="1"/>
  <c r="AL102" i="105"/>
  <c r="AD102" i="105" s="1"/>
  <c r="AD119" i="105" s="1"/>
  <c r="AA102" i="105"/>
  <c r="AA119" i="105" s="1"/>
  <c r="S102" i="105"/>
  <c r="S119" i="105" s="1"/>
  <c r="Q102" i="105"/>
  <c r="Q119" i="105" s="1"/>
  <c r="P102" i="105"/>
  <c r="P119" i="105" s="1"/>
  <c r="O102" i="105"/>
  <c r="O119" i="105" s="1"/>
  <c r="L102" i="105"/>
  <c r="L119" i="105" s="1"/>
  <c r="I102" i="105"/>
  <c r="I119" i="105" s="1"/>
  <c r="C102" i="105"/>
  <c r="C119" i="105" s="1"/>
  <c r="B102" i="105"/>
  <c r="B119" i="105" s="1"/>
  <c r="AL101" i="105"/>
  <c r="AD101" i="105" s="1"/>
  <c r="AD118" i="105" s="1"/>
  <c r="AE101" i="105"/>
  <c r="AE118" i="105" s="1"/>
  <c r="R101" i="105"/>
  <c r="R118" i="105" s="1"/>
  <c r="Q101" i="105"/>
  <c r="Q118" i="105" s="1"/>
  <c r="C101" i="105"/>
  <c r="C118" i="105" s="1"/>
  <c r="B101" i="105"/>
  <c r="B118" i="105" s="1"/>
  <c r="AL100" i="105"/>
  <c r="AD100" i="105" s="1"/>
  <c r="AD117" i="105" s="1"/>
  <c r="AE100" i="105"/>
  <c r="AE117" i="105" s="1"/>
  <c r="AA100" i="105"/>
  <c r="AA117" i="105" s="1"/>
  <c r="Y100" i="105"/>
  <c r="Y117" i="105" s="1"/>
  <c r="U100" i="105"/>
  <c r="U117" i="105" s="1"/>
  <c r="S100" i="105"/>
  <c r="S117" i="105" s="1"/>
  <c r="Q100" i="105"/>
  <c r="Q117" i="105" s="1"/>
  <c r="O100" i="105"/>
  <c r="O117" i="105" s="1"/>
  <c r="M100" i="105"/>
  <c r="M117" i="105" s="1"/>
  <c r="K100" i="105"/>
  <c r="K117" i="105" s="1"/>
  <c r="I100" i="105"/>
  <c r="I117" i="105" s="1"/>
  <c r="F100" i="105"/>
  <c r="F117" i="105" s="1"/>
  <c r="D100" i="105"/>
  <c r="D117" i="105" s="1"/>
  <c r="B100" i="105"/>
  <c r="B117" i="105" s="1"/>
  <c r="AA96" i="105"/>
  <c r="U96" i="105"/>
  <c r="O96" i="105"/>
  <c r="I96" i="105"/>
  <c r="AH92" i="105"/>
  <c r="AF92" i="105"/>
  <c r="Z92" i="105"/>
  <c r="T92" i="105"/>
  <c r="N92" i="105"/>
  <c r="G92" i="105"/>
  <c r="AF91" i="105"/>
  <c r="Z91" i="105"/>
  <c r="T91" i="105"/>
  <c r="AI91" i="105" s="1"/>
  <c r="N91" i="105"/>
  <c r="G91" i="105"/>
  <c r="AH91" i="105" s="1"/>
  <c r="AH90" i="105"/>
  <c r="AF90" i="105"/>
  <c r="Z90" i="105"/>
  <c r="T90" i="105"/>
  <c r="N90" i="105"/>
  <c r="AI90" i="105" s="1"/>
  <c r="G90" i="105"/>
  <c r="AF89" i="105"/>
  <c r="Z89" i="105"/>
  <c r="T89" i="105"/>
  <c r="N89" i="105"/>
  <c r="G89" i="105"/>
  <c r="AH89" i="105" s="1"/>
  <c r="AF88" i="105"/>
  <c r="Z88" i="105"/>
  <c r="T88" i="105"/>
  <c r="N88" i="105"/>
  <c r="AI88" i="105" s="1"/>
  <c r="G88" i="105"/>
  <c r="AH88" i="105" s="1"/>
  <c r="AF87" i="105"/>
  <c r="Z87" i="105"/>
  <c r="T87" i="105"/>
  <c r="N87" i="105"/>
  <c r="G87" i="105"/>
  <c r="AH87" i="105" s="1"/>
  <c r="AF86" i="105"/>
  <c r="Z86" i="105"/>
  <c r="T86" i="105"/>
  <c r="N86" i="105"/>
  <c r="AI86" i="105" s="1"/>
  <c r="G86" i="105"/>
  <c r="AH86" i="105" s="1"/>
  <c r="AF85" i="105"/>
  <c r="Z85" i="105"/>
  <c r="T85" i="105"/>
  <c r="N85" i="105"/>
  <c r="G85" i="105"/>
  <c r="AH85" i="105" s="1"/>
  <c r="AF84" i="105"/>
  <c r="Z84" i="105"/>
  <c r="T84" i="105"/>
  <c r="N84" i="105"/>
  <c r="AI84" i="105" s="1"/>
  <c r="G84" i="105"/>
  <c r="AH84" i="105" s="1"/>
  <c r="AF83" i="105"/>
  <c r="Z83" i="105"/>
  <c r="T83" i="105"/>
  <c r="N83" i="105"/>
  <c r="G83" i="105"/>
  <c r="AH83" i="105" s="1"/>
  <c r="AF82" i="105"/>
  <c r="Z82" i="105"/>
  <c r="T82" i="105"/>
  <c r="N82" i="105"/>
  <c r="G82" i="105"/>
  <c r="AH82" i="105" s="1"/>
  <c r="I78" i="105"/>
  <c r="AH75" i="105"/>
  <c r="AF75" i="105"/>
  <c r="Z75" i="105"/>
  <c r="T75" i="105"/>
  <c r="N75" i="105"/>
  <c r="G75" i="105"/>
  <c r="AF74" i="105"/>
  <c r="Z74" i="105"/>
  <c r="T74" i="105"/>
  <c r="N74" i="105"/>
  <c r="G74" i="105"/>
  <c r="AH73" i="105"/>
  <c r="AF73" i="105"/>
  <c r="Z73" i="105"/>
  <c r="T73" i="105"/>
  <c r="N73" i="105"/>
  <c r="G73" i="105"/>
  <c r="AF72" i="105"/>
  <c r="Z72" i="105"/>
  <c r="T72" i="105"/>
  <c r="N72" i="105"/>
  <c r="G72" i="105"/>
  <c r="AH71" i="105"/>
  <c r="AF71" i="105"/>
  <c r="Z71" i="105"/>
  <c r="T71" i="105"/>
  <c r="N71" i="105"/>
  <c r="G71" i="105"/>
  <c r="AF70" i="105"/>
  <c r="Z70" i="105"/>
  <c r="T70" i="105"/>
  <c r="AI70" i="105" s="1"/>
  <c r="N70" i="105"/>
  <c r="G70" i="105"/>
  <c r="AF69" i="105"/>
  <c r="Z69" i="105"/>
  <c r="T69" i="105"/>
  <c r="N69" i="105"/>
  <c r="AI69" i="105" s="1"/>
  <c r="G69" i="105"/>
  <c r="AH69" i="105" s="1"/>
  <c r="AF68" i="105"/>
  <c r="Z68" i="105"/>
  <c r="T68" i="105"/>
  <c r="N68" i="105"/>
  <c r="G68" i="105"/>
  <c r="AF67" i="105"/>
  <c r="Z67" i="105"/>
  <c r="T67" i="105"/>
  <c r="N67" i="105"/>
  <c r="AI67" i="105" s="1"/>
  <c r="G67" i="105"/>
  <c r="AH67" i="105" s="1"/>
  <c r="AF66" i="105"/>
  <c r="Z66" i="105"/>
  <c r="T66" i="105"/>
  <c r="N66" i="105"/>
  <c r="G66" i="105"/>
  <c r="AF65" i="105"/>
  <c r="Z65" i="105"/>
  <c r="T65" i="105"/>
  <c r="N65" i="105"/>
  <c r="AI65" i="105" s="1"/>
  <c r="G65" i="105"/>
  <c r="AH65" i="105" s="1"/>
  <c r="AA61" i="105"/>
  <c r="U61" i="105"/>
  <c r="O61" i="105"/>
  <c r="I61" i="105"/>
  <c r="AE59" i="105"/>
  <c r="AD59" i="105"/>
  <c r="AC59" i="105"/>
  <c r="AB59" i="105"/>
  <c r="AA59" i="105"/>
  <c r="Y59" i="105"/>
  <c r="X59" i="105"/>
  <c r="W59" i="105"/>
  <c r="V59" i="105"/>
  <c r="U59" i="105"/>
  <c r="S59" i="105"/>
  <c r="R59" i="105"/>
  <c r="Q59" i="105"/>
  <c r="P59" i="105"/>
  <c r="O59" i="105"/>
  <c r="M59" i="105"/>
  <c r="L59" i="105"/>
  <c r="K59" i="105"/>
  <c r="J59" i="105"/>
  <c r="I59" i="105"/>
  <c r="G59" i="105"/>
  <c r="F59" i="105"/>
  <c r="E59" i="105"/>
  <c r="D59" i="105"/>
  <c r="C59" i="105"/>
  <c r="B59" i="105"/>
  <c r="AE58" i="105"/>
  <c r="AD58" i="105"/>
  <c r="AC58" i="105"/>
  <c r="AB58" i="105"/>
  <c r="AA58" i="105"/>
  <c r="Y58" i="105"/>
  <c r="X58" i="105"/>
  <c r="X57" i="105" s="1"/>
  <c r="W58" i="105"/>
  <c r="V58" i="105"/>
  <c r="U58" i="105"/>
  <c r="S58" i="105"/>
  <c r="R58" i="105"/>
  <c r="Q58" i="105"/>
  <c r="P58" i="105"/>
  <c r="O58" i="105"/>
  <c r="M58" i="105"/>
  <c r="L58" i="105"/>
  <c r="K58" i="105"/>
  <c r="J58" i="105"/>
  <c r="I58" i="105"/>
  <c r="F58" i="105"/>
  <c r="E58" i="105"/>
  <c r="D58" i="105"/>
  <c r="C58" i="105"/>
  <c r="B58" i="105"/>
  <c r="V57" i="105"/>
  <c r="V36" i="105" s="1"/>
  <c r="V141" i="105" s="1"/>
  <c r="S57" i="105"/>
  <c r="S36" i="105" s="1"/>
  <c r="S141" i="105" s="1"/>
  <c r="F57" i="105"/>
  <c r="AE56" i="105"/>
  <c r="AE57" i="105" s="1"/>
  <c r="AE36" i="105" s="1"/>
  <c r="AE141" i="105" s="1"/>
  <c r="AD56" i="105"/>
  <c r="AD57" i="105" s="1"/>
  <c r="AD36" i="105" s="1"/>
  <c r="AD141" i="105" s="1"/>
  <c r="AC56" i="105"/>
  <c r="AC57" i="105" s="1"/>
  <c r="AC36" i="105" s="1"/>
  <c r="AC141" i="105" s="1"/>
  <c r="AB56" i="105"/>
  <c r="AB57" i="105" s="1"/>
  <c r="AB36" i="105" s="1"/>
  <c r="AB141" i="105" s="1"/>
  <c r="AA56" i="105"/>
  <c r="AA57" i="105" s="1"/>
  <c r="AA36" i="105" s="1"/>
  <c r="AA141" i="105" s="1"/>
  <c r="Y56" i="105"/>
  <c r="X56" i="105"/>
  <c r="W56" i="105"/>
  <c r="W57" i="105" s="1"/>
  <c r="W36" i="105" s="1"/>
  <c r="W141" i="105" s="1"/>
  <c r="V56" i="105"/>
  <c r="U56" i="105"/>
  <c r="U57" i="105" s="1"/>
  <c r="U36" i="105" s="1"/>
  <c r="U141" i="105" s="1"/>
  <c r="S56" i="105"/>
  <c r="R56" i="105"/>
  <c r="Q56" i="105"/>
  <c r="Q57" i="105" s="1"/>
  <c r="Q36" i="105" s="1"/>
  <c r="Q141" i="105" s="1"/>
  <c r="P56" i="105"/>
  <c r="P57" i="105" s="1"/>
  <c r="P36" i="105" s="1"/>
  <c r="P141" i="105" s="1"/>
  <c r="O56" i="105"/>
  <c r="O57" i="105" s="1"/>
  <c r="O36" i="105" s="1"/>
  <c r="O141" i="105" s="1"/>
  <c r="M56" i="105"/>
  <c r="M57" i="105" s="1"/>
  <c r="M36" i="105" s="1"/>
  <c r="M141" i="105" s="1"/>
  <c r="L56" i="105"/>
  <c r="L57" i="105" s="1"/>
  <c r="L36" i="105" s="1"/>
  <c r="L141" i="105" s="1"/>
  <c r="K56" i="105"/>
  <c r="J56" i="105"/>
  <c r="J57" i="105" s="1"/>
  <c r="J36" i="105" s="1"/>
  <c r="J141" i="105" s="1"/>
  <c r="I56" i="105"/>
  <c r="I57" i="105" s="1"/>
  <c r="I36" i="105" s="1"/>
  <c r="I141" i="105" s="1"/>
  <c r="F56" i="105"/>
  <c r="E56" i="105"/>
  <c r="E57" i="105" s="1"/>
  <c r="E36" i="105" s="1"/>
  <c r="E141" i="105" s="1"/>
  <c r="D56" i="105"/>
  <c r="D57" i="105" s="1"/>
  <c r="D36" i="105" s="1"/>
  <c r="D141" i="105" s="1"/>
  <c r="C56" i="105"/>
  <c r="B56" i="105"/>
  <c r="B57" i="105" s="1"/>
  <c r="B36" i="105" s="1"/>
  <c r="B141" i="105" s="1"/>
  <c r="AE55" i="105"/>
  <c r="AD55" i="105"/>
  <c r="AC55" i="105"/>
  <c r="AB55" i="105"/>
  <c r="AA55" i="105"/>
  <c r="Y55" i="105"/>
  <c r="X55" i="105"/>
  <c r="W55" i="105"/>
  <c r="V55" i="105"/>
  <c r="U55" i="105"/>
  <c r="S55" i="105"/>
  <c r="R55" i="105"/>
  <c r="Q55" i="105"/>
  <c r="P55" i="105"/>
  <c r="O55" i="105"/>
  <c r="M55" i="105"/>
  <c r="L55" i="105"/>
  <c r="K55" i="105"/>
  <c r="J55" i="105"/>
  <c r="I55" i="105"/>
  <c r="F55" i="105"/>
  <c r="E55" i="105"/>
  <c r="D55" i="105"/>
  <c r="C55" i="105"/>
  <c r="B55" i="105"/>
  <c r="AE54" i="105"/>
  <c r="AD54" i="105"/>
  <c r="AC54" i="105"/>
  <c r="AB54" i="105"/>
  <c r="AA54" i="105"/>
  <c r="Y54" i="105"/>
  <c r="X54" i="105"/>
  <c r="W54" i="105"/>
  <c r="V54" i="105"/>
  <c r="U54" i="105"/>
  <c r="S54" i="105"/>
  <c r="R54" i="105"/>
  <c r="Q54" i="105"/>
  <c r="P54" i="105"/>
  <c r="O54" i="105"/>
  <c r="M54" i="105"/>
  <c r="L54" i="105"/>
  <c r="K54" i="105"/>
  <c r="J54" i="105"/>
  <c r="I54" i="105"/>
  <c r="F54" i="105"/>
  <c r="E54" i="105"/>
  <c r="D54" i="105"/>
  <c r="C54" i="105"/>
  <c r="B54" i="105"/>
  <c r="AE53" i="105"/>
  <c r="AD53" i="105"/>
  <c r="AC53" i="105"/>
  <c r="AB53" i="105"/>
  <c r="AA53" i="105"/>
  <c r="Y53" i="105"/>
  <c r="X53" i="105"/>
  <c r="W53" i="105"/>
  <c r="V53" i="105"/>
  <c r="U53" i="105"/>
  <c r="S53" i="105"/>
  <c r="R53" i="105"/>
  <c r="Q53" i="105"/>
  <c r="P53" i="105"/>
  <c r="O53" i="105"/>
  <c r="M53" i="105"/>
  <c r="L53" i="105"/>
  <c r="K53" i="105"/>
  <c r="J53" i="105"/>
  <c r="I53" i="105"/>
  <c r="F53" i="105"/>
  <c r="E53" i="105"/>
  <c r="D53" i="105"/>
  <c r="C53" i="105"/>
  <c r="B53" i="105"/>
  <c r="AE52" i="105"/>
  <c r="AD52" i="105"/>
  <c r="AC52" i="105"/>
  <c r="AB52" i="105"/>
  <c r="AA52" i="105"/>
  <c r="Y52" i="105"/>
  <c r="X52" i="105"/>
  <c r="W52" i="105"/>
  <c r="V52" i="105"/>
  <c r="U52" i="105"/>
  <c r="S52" i="105"/>
  <c r="R52" i="105"/>
  <c r="Q52" i="105"/>
  <c r="P52" i="105"/>
  <c r="O52" i="105"/>
  <c r="M52" i="105"/>
  <c r="L52" i="105"/>
  <c r="K52" i="105"/>
  <c r="J52" i="105"/>
  <c r="I52" i="105"/>
  <c r="F52" i="105"/>
  <c r="E52" i="105"/>
  <c r="D52" i="105"/>
  <c r="C52" i="105"/>
  <c r="B52" i="105"/>
  <c r="AE51" i="105"/>
  <c r="AD51" i="105"/>
  <c r="AC51" i="105"/>
  <c r="AB51" i="105"/>
  <c r="AA51" i="105"/>
  <c r="Y51" i="105"/>
  <c r="X51" i="105"/>
  <c r="W51" i="105"/>
  <c r="V51" i="105"/>
  <c r="U51" i="105"/>
  <c r="S51" i="105"/>
  <c r="R51" i="105"/>
  <c r="Q51" i="105"/>
  <c r="P51" i="105"/>
  <c r="O51" i="105"/>
  <c r="M51" i="105"/>
  <c r="L51" i="105"/>
  <c r="K51" i="105"/>
  <c r="J51" i="105"/>
  <c r="I51" i="105"/>
  <c r="F51" i="105"/>
  <c r="E51" i="105"/>
  <c r="D51" i="105"/>
  <c r="C51" i="105"/>
  <c r="B51" i="105"/>
  <c r="AE50" i="105"/>
  <c r="AD50" i="105"/>
  <c r="AD49" i="105" s="1"/>
  <c r="AD28" i="105" s="1"/>
  <c r="AD133" i="105" s="1"/>
  <c r="AC50" i="105"/>
  <c r="AB50" i="105"/>
  <c r="AB49" i="105" s="1"/>
  <c r="AB28" i="105" s="1"/>
  <c r="AB133" i="105" s="1"/>
  <c r="AA50" i="105"/>
  <c r="Y50" i="105"/>
  <c r="Y49" i="105" s="1"/>
  <c r="Y28" i="105" s="1"/>
  <c r="Y133" i="105" s="1"/>
  <c r="X50" i="105"/>
  <c r="W50" i="105"/>
  <c r="V50" i="105"/>
  <c r="U50" i="105"/>
  <c r="U48" i="105" s="1"/>
  <c r="U27" i="105" s="1"/>
  <c r="U132" i="105" s="1"/>
  <c r="S50" i="105"/>
  <c r="S49" i="105" s="1"/>
  <c r="S28" i="105" s="1"/>
  <c r="S133" i="105" s="1"/>
  <c r="R50" i="105"/>
  <c r="R49" i="105" s="1"/>
  <c r="R28" i="105" s="1"/>
  <c r="R133" i="105" s="1"/>
  <c r="Q50" i="105"/>
  <c r="P50" i="105"/>
  <c r="P49" i="105" s="1"/>
  <c r="P28" i="105" s="1"/>
  <c r="P133" i="105" s="1"/>
  <c r="O50" i="105"/>
  <c r="M50" i="105"/>
  <c r="M49" i="105" s="1"/>
  <c r="M28" i="105" s="1"/>
  <c r="M133" i="105" s="1"/>
  <c r="L50" i="105"/>
  <c r="K50" i="105"/>
  <c r="K49" i="105" s="1"/>
  <c r="K28" i="105" s="1"/>
  <c r="K133" i="105" s="1"/>
  <c r="J50" i="105"/>
  <c r="I50" i="105"/>
  <c r="F50" i="105"/>
  <c r="E50" i="105"/>
  <c r="E48" i="105" s="1"/>
  <c r="E27" i="105" s="1"/>
  <c r="E132" i="105" s="1"/>
  <c r="D50" i="105"/>
  <c r="D49" i="105" s="1"/>
  <c r="D28" i="105" s="1"/>
  <c r="D133" i="105" s="1"/>
  <c r="C50" i="105"/>
  <c r="C49" i="105" s="1"/>
  <c r="C28" i="105" s="1"/>
  <c r="C133" i="105" s="1"/>
  <c r="B50" i="105"/>
  <c r="AE49" i="105"/>
  <c r="AC49" i="105"/>
  <c r="AC28" i="105" s="1"/>
  <c r="AC133" i="105" s="1"/>
  <c r="AA49" i="105"/>
  <c r="X49" i="105"/>
  <c r="W49" i="105"/>
  <c r="W28" i="105" s="1"/>
  <c r="W133" i="105" s="1"/>
  <c r="V49" i="105"/>
  <c r="V28" i="105" s="1"/>
  <c r="V133" i="105" s="1"/>
  <c r="U49" i="105"/>
  <c r="U28" i="105" s="1"/>
  <c r="U133" i="105" s="1"/>
  <c r="Q49" i="105"/>
  <c r="O49" i="105"/>
  <c r="O28" i="105" s="1"/>
  <c r="O133" i="105" s="1"/>
  <c r="L49" i="105"/>
  <c r="J49" i="105"/>
  <c r="I49" i="105"/>
  <c r="I28" i="105" s="1"/>
  <c r="I133" i="105" s="1"/>
  <c r="F49" i="105"/>
  <c r="F28" i="105" s="1"/>
  <c r="F133" i="105" s="1"/>
  <c r="E49" i="105"/>
  <c r="E28" i="105" s="1"/>
  <c r="E133" i="105" s="1"/>
  <c r="B49" i="105"/>
  <c r="AE48" i="105"/>
  <c r="AD48" i="105"/>
  <c r="AD27" i="105" s="1"/>
  <c r="AD132" i="105" s="1"/>
  <c r="AC48" i="105"/>
  <c r="AA48" i="105"/>
  <c r="Y48" i="105"/>
  <c r="X48" i="105"/>
  <c r="X27" i="105" s="1"/>
  <c r="X132" i="105" s="1"/>
  <c r="W48" i="105"/>
  <c r="W27" i="105" s="1"/>
  <c r="W132" i="105" s="1"/>
  <c r="V48" i="105"/>
  <c r="V27" i="105" s="1"/>
  <c r="V132" i="105" s="1"/>
  <c r="R48" i="105"/>
  <c r="Q48" i="105"/>
  <c r="P48" i="105"/>
  <c r="P27" i="105" s="1"/>
  <c r="P132" i="105" s="1"/>
  <c r="O48" i="105"/>
  <c r="L48" i="105"/>
  <c r="K48" i="105"/>
  <c r="J48" i="105"/>
  <c r="J27" i="105" s="1"/>
  <c r="J132" i="105" s="1"/>
  <c r="I48" i="105"/>
  <c r="I27" i="105" s="1"/>
  <c r="I132" i="105" s="1"/>
  <c r="F48" i="105"/>
  <c r="F27" i="105" s="1"/>
  <c r="F132" i="105" s="1"/>
  <c r="C48" i="105"/>
  <c r="B48" i="105"/>
  <c r="G37" i="105"/>
  <c r="G58" i="105" s="1"/>
  <c r="F36" i="105"/>
  <c r="F141" i="105" s="1"/>
  <c r="G35" i="105"/>
  <c r="G34" i="105"/>
  <c r="G33" i="105"/>
  <c r="G32" i="105"/>
  <c r="G31" i="105"/>
  <c r="G30" i="105"/>
  <c r="G51" i="105" s="1"/>
  <c r="G29" i="105"/>
  <c r="AE28" i="105"/>
  <c r="AE133" i="105" s="1"/>
  <c r="AA28" i="105"/>
  <c r="AA133" i="105" s="1"/>
  <c r="X28" i="105"/>
  <c r="X133" i="105" s="1"/>
  <c r="Q28" i="105"/>
  <c r="Q133" i="105" s="1"/>
  <c r="L28" i="105"/>
  <c r="L133" i="105" s="1"/>
  <c r="J28" i="105"/>
  <c r="J133" i="105" s="1"/>
  <c r="B28" i="105"/>
  <c r="B133" i="105" s="1"/>
  <c r="AE27" i="105"/>
  <c r="AE132" i="105" s="1"/>
  <c r="AC27" i="105"/>
  <c r="AC132" i="105" s="1"/>
  <c r="AA27" i="105"/>
  <c r="AA132" i="105" s="1"/>
  <c r="Y27" i="105"/>
  <c r="Y132" i="105" s="1"/>
  <c r="R27" i="105"/>
  <c r="R132" i="105" s="1"/>
  <c r="Q27" i="105"/>
  <c r="Q132" i="105" s="1"/>
  <c r="O27" i="105"/>
  <c r="O132" i="105" s="1"/>
  <c r="L27" i="105"/>
  <c r="L132" i="105" s="1"/>
  <c r="K27" i="105"/>
  <c r="K132" i="105" s="1"/>
  <c r="C27" i="105"/>
  <c r="C132" i="105" s="1"/>
  <c r="B27" i="105"/>
  <c r="B132" i="105" s="1"/>
  <c r="O20" i="105"/>
  <c r="I20" i="105"/>
  <c r="AF18" i="105"/>
  <c r="G18" i="105"/>
  <c r="AG18" i="105" s="1"/>
  <c r="AF17" i="105"/>
  <c r="G17" i="105"/>
  <c r="AG17" i="105" s="1"/>
  <c r="AF16" i="105"/>
  <c r="G16" i="105"/>
  <c r="AG16" i="105" s="1"/>
  <c r="AF15" i="105"/>
  <c r="G15" i="105"/>
  <c r="AG15" i="105" s="1"/>
  <c r="AF14" i="105"/>
  <c r="G14" i="105"/>
  <c r="AG14" i="105" s="1"/>
  <c r="AF13" i="105"/>
  <c r="G13" i="105"/>
  <c r="AG13" i="105" s="1"/>
  <c r="AF12" i="105"/>
  <c r="G12" i="105"/>
  <c r="AG12" i="105" s="1"/>
  <c r="AF11" i="105"/>
  <c r="G11" i="105"/>
  <c r="AG11" i="105" s="1"/>
  <c r="AF10" i="105"/>
  <c r="G10" i="105"/>
  <c r="AG10" i="105" s="1"/>
  <c r="AF9" i="105"/>
  <c r="G9" i="105"/>
  <c r="AG9" i="105" s="1"/>
  <c r="AF8" i="105"/>
  <c r="G8" i="105"/>
  <c r="AG8" i="105" s="1"/>
  <c r="AA4" i="105"/>
  <c r="U4" i="105"/>
  <c r="O4" i="105"/>
  <c r="I4" i="105"/>
  <c r="R104" i="105" l="1"/>
  <c r="R121" i="105" s="1"/>
  <c r="R106" i="105"/>
  <c r="R123" i="105" s="1"/>
  <c r="G53" i="105"/>
  <c r="E101" i="105"/>
  <c r="E118" i="105" s="1"/>
  <c r="U101" i="105"/>
  <c r="U118" i="105" s="1"/>
  <c r="F103" i="105"/>
  <c r="F120" i="105" s="1"/>
  <c r="V103" i="105"/>
  <c r="V120" i="105" s="1"/>
  <c r="D104" i="105"/>
  <c r="D121" i="105" s="1"/>
  <c r="G121" i="105" s="1"/>
  <c r="AH121" i="105" s="1"/>
  <c r="S104" i="105"/>
  <c r="S121" i="105" s="1"/>
  <c r="B105" i="105"/>
  <c r="B122" i="105" s="1"/>
  <c r="Q105" i="105"/>
  <c r="Q122" i="105" s="1"/>
  <c r="D106" i="105"/>
  <c r="D123" i="105" s="1"/>
  <c r="G123" i="105" s="1"/>
  <c r="AH123" i="105" s="1"/>
  <c r="S106" i="105"/>
  <c r="S123" i="105" s="1"/>
  <c r="T123" i="105" s="1"/>
  <c r="M105" i="105"/>
  <c r="M122" i="105" s="1"/>
  <c r="D101" i="105"/>
  <c r="D118" i="105" s="1"/>
  <c r="AI82" i="105"/>
  <c r="F101" i="105"/>
  <c r="F118" i="105" s="1"/>
  <c r="V101" i="105"/>
  <c r="V118" i="105" s="1"/>
  <c r="D102" i="105"/>
  <c r="D119" i="105" s="1"/>
  <c r="G119" i="105" s="1"/>
  <c r="AH119" i="105" s="1"/>
  <c r="U102" i="105"/>
  <c r="U119" i="105" s="1"/>
  <c r="I103" i="105"/>
  <c r="I120" i="105" s="1"/>
  <c r="W103" i="105"/>
  <c r="W120" i="105" s="1"/>
  <c r="E104" i="105"/>
  <c r="E121" i="105" s="1"/>
  <c r="U104" i="105"/>
  <c r="U121" i="105" s="1"/>
  <c r="C105" i="105"/>
  <c r="C122" i="105" s="1"/>
  <c r="R105" i="105"/>
  <c r="R122" i="105" s="1"/>
  <c r="E106" i="105"/>
  <c r="E123" i="105" s="1"/>
  <c r="U106" i="105"/>
  <c r="U123" i="105" s="1"/>
  <c r="AB108" i="105"/>
  <c r="AB125" i="105" s="1"/>
  <c r="AA109" i="105"/>
  <c r="AA126" i="105" s="1"/>
  <c r="S103" i="105"/>
  <c r="S120" i="105" s="1"/>
  <c r="G55" i="105"/>
  <c r="M48" i="105"/>
  <c r="M27" i="105" s="1"/>
  <c r="M132" i="105" s="1"/>
  <c r="AB48" i="105"/>
  <c r="AB27" i="105" s="1"/>
  <c r="AB132" i="105" s="1"/>
  <c r="C57" i="105"/>
  <c r="C36" i="105" s="1"/>
  <c r="R57" i="105"/>
  <c r="R36" i="105" s="1"/>
  <c r="R141" i="105" s="1"/>
  <c r="AI74" i="105"/>
  <c r="I101" i="105"/>
  <c r="I118" i="105" s="1"/>
  <c r="W101" i="105"/>
  <c r="W118" i="105" s="1"/>
  <c r="E102" i="105"/>
  <c r="E119" i="105" s="1"/>
  <c r="W102" i="105"/>
  <c r="W119" i="105" s="1"/>
  <c r="J103" i="105"/>
  <c r="J120" i="105" s="1"/>
  <c r="X103" i="105"/>
  <c r="X120" i="105" s="1"/>
  <c r="Z120" i="105" s="1"/>
  <c r="F104" i="105"/>
  <c r="F121" i="105" s="1"/>
  <c r="V104" i="105"/>
  <c r="V121" i="105" s="1"/>
  <c r="D105" i="105"/>
  <c r="D122" i="105" s="1"/>
  <c r="S105" i="105"/>
  <c r="S122" i="105" s="1"/>
  <c r="F106" i="105"/>
  <c r="F123" i="105" s="1"/>
  <c r="V106" i="105"/>
  <c r="V123" i="105" s="1"/>
  <c r="E103" i="105"/>
  <c r="E120" i="105" s="1"/>
  <c r="AI72" i="105"/>
  <c r="W100" i="105"/>
  <c r="W117" i="105" s="1"/>
  <c r="J101" i="105"/>
  <c r="J118" i="105" s="1"/>
  <c r="X101" i="105"/>
  <c r="X118" i="105" s="1"/>
  <c r="F102" i="105"/>
  <c r="F119" i="105" s="1"/>
  <c r="Y102" i="105"/>
  <c r="Y119" i="105" s="1"/>
  <c r="K103" i="105"/>
  <c r="K120" i="105" s="1"/>
  <c r="Y103" i="105"/>
  <c r="Y120" i="105" s="1"/>
  <c r="I104" i="105"/>
  <c r="I121" i="105" s="1"/>
  <c r="W104" i="105"/>
  <c r="W121" i="105" s="1"/>
  <c r="E105" i="105"/>
  <c r="E122" i="105" s="1"/>
  <c r="U105" i="105"/>
  <c r="U122" i="105" s="1"/>
  <c r="I106" i="105"/>
  <c r="I123" i="105" s="1"/>
  <c r="W106" i="105"/>
  <c r="W123" i="105" s="1"/>
  <c r="P108" i="105"/>
  <c r="P125" i="105" s="1"/>
  <c r="AD108" i="105"/>
  <c r="M109" i="105"/>
  <c r="M126" i="105" s="1"/>
  <c r="N126" i="105" s="1"/>
  <c r="AE109" i="105"/>
  <c r="AE126" i="105" s="1"/>
  <c r="O105" i="105"/>
  <c r="O122" i="105" s="1"/>
  <c r="P105" i="105"/>
  <c r="P122" i="105" s="1"/>
  <c r="T122" i="105" s="1"/>
  <c r="K101" i="105"/>
  <c r="K118" i="105" s="1"/>
  <c r="N118" i="105" s="1"/>
  <c r="Y101" i="105"/>
  <c r="Y118" i="105" s="1"/>
  <c r="Z118" i="105" s="1"/>
  <c r="L103" i="105"/>
  <c r="L120" i="105" s="1"/>
  <c r="AA103" i="105"/>
  <c r="AA120" i="105" s="1"/>
  <c r="J104" i="105"/>
  <c r="J121" i="105" s="1"/>
  <c r="X104" i="105"/>
  <c r="X121" i="105" s="1"/>
  <c r="F105" i="105"/>
  <c r="F122" i="105" s="1"/>
  <c r="V105" i="105"/>
  <c r="V122" i="105" s="1"/>
  <c r="J106" i="105"/>
  <c r="J123" i="105" s="1"/>
  <c r="X106" i="105"/>
  <c r="X123" i="105" s="1"/>
  <c r="T126" i="105"/>
  <c r="D103" i="105"/>
  <c r="D120" i="105" s="1"/>
  <c r="G120" i="105" s="1"/>
  <c r="AH120" i="105" s="1"/>
  <c r="C104" i="105"/>
  <c r="C121" i="105" s="1"/>
  <c r="AI68" i="105"/>
  <c r="AI89" i="105"/>
  <c r="L101" i="105"/>
  <c r="L118" i="105" s="1"/>
  <c r="AA101" i="105"/>
  <c r="AA118" i="105" s="1"/>
  <c r="J102" i="105"/>
  <c r="J119" i="105" s="1"/>
  <c r="N119" i="105" s="1"/>
  <c r="AC102" i="105"/>
  <c r="AC119" i="105" s="1"/>
  <c r="M103" i="105"/>
  <c r="M120" i="105" s="1"/>
  <c r="AB103" i="105"/>
  <c r="AB120" i="105" s="1"/>
  <c r="AF120" i="105" s="1"/>
  <c r="K104" i="105"/>
  <c r="K121" i="105" s="1"/>
  <c r="Y104" i="105"/>
  <c r="Y121" i="105" s="1"/>
  <c r="I105" i="105"/>
  <c r="I122" i="105" s="1"/>
  <c r="W105" i="105"/>
  <c r="W122" i="105" s="1"/>
  <c r="K106" i="105"/>
  <c r="K123" i="105" s="1"/>
  <c r="Y106" i="105"/>
  <c r="Y123" i="105" s="1"/>
  <c r="S101" i="105"/>
  <c r="S118" i="105" s="1"/>
  <c r="AI66" i="105"/>
  <c r="AI75" i="105"/>
  <c r="AI87" i="105"/>
  <c r="AC100" i="105"/>
  <c r="AC117" i="105" s="1"/>
  <c r="M101" i="105"/>
  <c r="M118" i="105" s="1"/>
  <c r="AB101" i="105"/>
  <c r="AB118" i="105" s="1"/>
  <c r="AF118" i="105" s="1"/>
  <c r="K102" i="105"/>
  <c r="K119" i="105" s="1"/>
  <c r="AE102" i="105"/>
  <c r="AE119" i="105" s="1"/>
  <c r="O103" i="105"/>
  <c r="O120" i="105" s="1"/>
  <c r="AC103" i="105"/>
  <c r="AC120" i="105" s="1"/>
  <c r="L104" i="105"/>
  <c r="L121" i="105" s="1"/>
  <c r="AA104" i="105"/>
  <c r="AA121" i="105" s="1"/>
  <c r="AF121" i="105" s="1"/>
  <c r="J105" i="105"/>
  <c r="J122" i="105" s="1"/>
  <c r="N122" i="105" s="1"/>
  <c r="X105" i="105"/>
  <c r="X122" i="105" s="1"/>
  <c r="L106" i="105"/>
  <c r="L123" i="105" s="1"/>
  <c r="AA106" i="105"/>
  <c r="AA123" i="105" s="1"/>
  <c r="AF123" i="105" s="1"/>
  <c r="D108" i="105"/>
  <c r="D125" i="105" s="1"/>
  <c r="G125" i="105" s="1"/>
  <c r="AH125" i="105" s="1"/>
  <c r="S108" i="105"/>
  <c r="S125" i="105" s="1"/>
  <c r="B109" i="105"/>
  <c r="B126" i="105" s="1"/>
  <c r="Q109" i="105"/>
  <c r="Q126" i="105" s="1"/>
  <c r="U103" i="105"/>
  <c r="U120" i="105" s="1"/>
  <c r="D48" i="105"/>
  <c r="D27" i="105" s="1"/>
  <c r="D132" i="105" s="1"/>
  <c r="S48" i="105"/>
  <c r="S27" i="105" s="1"/>
  <c r="S132" i="105" s="1"/>
  <c r="AI73" i="105"/>
  <c r="AI85" i="105"/>
  <c r="O101" i="105"/>
  <c r="O118" i="105" s="1"/>
  <c r="AC101" i="105"/>
  <c r="AC118" i="105" s="1"/>
  <c r="P103" i="105"/>
  <c r="P120" i="105" s="1"/>
  <c r="T120" i="105" s="1"/>
  <c r="AD103" i="105"/>
  <c r="AD120" i="105" s="1"/>
  <c r="M104" i="105"/>
  <c r="M121" i="105" s="1"/>
  <c r="AB104" i="105"/>
  <c r="AB121" i="105" s="1"/>
  <c r="K105" i="105"/>
  <c r="K122" i="105" s="1"/>
  <c r="AB105" i="105"/>
  <c r="AB122" i="105" s="1"/>
  <c r="M106" i="105"/>
  <c r="M123" i="105" s="1"/>
  <c r="AB106" i="105"/>
  <c r="AB123" i="105" s="1"/>
  <c r="K57" i="105"/>
  <c r="K36" i="105" s="1"/>
  <c r="K141" i="105" s="1"/>
  <c r="Y57" i="105"/>
  <c r="Y36" i="105" s="1"/>
  <c r="Y141" i="105" s="1"/>
  <c r="AI71" i="105"/>
  <c r="AI83" i="105"/>
  <c r="AI92" i="105"/>
  <c r="P101" i="105"/>
  <c r="P118" i="105" s="1"/>
  <c r="T118" i="105" s="1"/>
  <c r="M102" i="105"/>
  <c r="M119" i="105" s="1"/>
  <c r="B103" i="105"/>
  <c r="B120" i="105" s="1"/>
  <c r="Q103" i="105"/>
  <c r="Q120" i="105" s="1"/>
  <c r="O104" i="105"/>
  <c r="O121" i="105" s="1"/>
  <c r="L105" i="105"/>
  <c r="L122" i="105" s="1"/>
  <c r="AD105" i="105"/>
  <c r="AD122" i="105" s="1"/>
  <c r="O106" i="105"/>
  <c r="O123" i="105" s="1"/>
  <c r="F108" i="105"/>
  <c r="F125" i="105" s="1"/>
  <c r="D109" i="105"/>
  <c r="D126" i="105" s="1"/>
  <c r="S109" i="105"/>
  <c r="S126" i="105" s="1"/>
  <c r="H58" i="105"/>
  <c r="C141" i="105"/>
  <c r="G36" i="105"/>
  <c r="G191" i="105"/>
  <c r="G193" i="105"/>
  <c r="G195" i="105"/>
  <c r="G197" i="105"/>
  <c r="G50" i="105"/>
  <c r="G52" i="105"/>
  <c r="G54" i="105"/>
  <c r="G56" i="105"/>
  <c r="G149" i="105"/>
  <c r="G151" i="105"/>
  <c r="G153" i="105"/>
  <c r="G155" i="105"/>
  <c r="G157" i="105"/>
  <c r="G101" i="105"/>
  <c r="AH101" i="105" s="1"/>
  <c r="N103" i="105"/>
  <c r="Z103" i="105"/>
  <c r="AF103" i="105"/>
  <c r="G105" i="105"/>
  <c r="AH105" i="105" s="1"/>
  <c r="Z106" i="105"/>
  <c r="G27" i="105"/>
  <c r="G48" i="105" s="1"/>
  <c r="G28" i="105"/>
  <c r="G192" i="105"/>
  <c r="G194" i="105"/>
  <c r="G196" i="105"/>
  <c r="G148" i="105"/>
  <c r="AH66" i="105"/>
  <c r="G150" i="105"/>
  <c r="AH68" i="105"/>
  <c r="G152" i="105"/>
  <c r="AH70" i="105"/>
  <c r="G154" i="105"/>
  <c r="AH72" i="105"/>
  <c r="G156" i="105"/>
  <c r="AH74" i="105"/>
  <c r="G158" i="105"/>
  <c r="C100" i="105"/>
  <c r="C117" i="105" s="1"/>
  <c r="G117" i="105" s="1"/>
  <c r="AH117" i="105" s="1"/>
  <c r="E100" i="105"/>
  <c r="E117" i="105" s="1"/>
  <c r="J100" i="105"/>
  <c r="J117" i="105" s="1"/>
  <c r="N117" i="105" s="1"/>
  <c r="L100" i="105"/>
  <c r="L117" i="105" s="1"/>
  <c r="P100" i="105"/>
  <c r="P117" i="105" s="1"/>
  <c r="R100" i="105"/>
  <c r="R117" i="105" s="1"/>
  <c r="V100" i="105"/>
  <c r="V117" i="105" s="1"/>
  <c r="X100" i="105"/>
  <c r="X117" i="105" s="1"/>
  <c r="Z100" i="105"/>
  <c r="AB100" i="105"/>
  <c r="AB117" i="105" s="1"/>
  <c r="AF117" i="105" s="1"/>
  <c r="G118" i="105"/>
  <c r="AH118" i="105" s="1"/>
  <c r="R102" i="105"/>
  <c r="R119" i="105" s="1"/>
  <c r="T119" i="105" s="1"/>
  <c r="T102" i="105"/>
  <c r="V102" i="105"/>
  <c r="V119" i="105" s="1"/>
  <c r="X102" i="105"/>
  <c r="X119" i="105" s="1"/>
  <c r="Z102" i="105"/>
  <c r="AB102" i="105"/>
  <c r="AB119" i="105" s="1"/>
  <c r="N120" i="105"/>
  <c r="AF104" i="105"/>
  <c r="G122" i="105"/>
  <c r="AH122" i="105" s="1"/>
  <c r="Y105" i="105"/>
  <c r="Y122" i="105" s="1"/>
  <c r="AA105" i="105"/>
  <c r="AC105" i="105"/>
  <c r="AC122" i="105" s="1"/>
  <c r="N123" i="105"/>
  <c r="B124" i="105"/>
  <c r="N108" i="105"/>
  <c r="P176" i="105"/>
  <c r="P179" i="105" s="1"/>
  <c r="R125" i="105"/>
  <c r="V176" i="105"/>
  <c r="V179" i="105" s="1"/>
  <c r="X125" i="105"/>
  <c r="V164" i="105" s="1"/>
  <c r="V167" i="105" s="1"/>
  <c r="Z108" i="105"/>
  <c r="AB176" i="105"/>
  <c r="AB179" i="105" s="1"/>
  <c r="AD125" i="105"/>
  <c r="AB164" i="105" s="1"/>
  <c r="AB167" i="105" s="1"/>
  <c r="AF108" i="105"/>
  <c r="G110" i="105"/>
  <c r="AH110" i="105" s="1"/>
  <c r="J177" i="105"/>
  <c r="J180" i="105" s="1"/>
  <c r="J181" i="105" s="1"/>
  <c r="I44" i="81" s="1"/>
  <c r="L127" i="105"/>
  <c r="J165" i="105" s="1"/>
  <c r="J168" i="105" s="1"/>
  <c r="N110" i="105"/>
  <c r="P177" i="105"/>
  <c r="P180" i="105" s="1"/>
  <c r="R127" i="105"/>
  <c r="P165" i="105" s="1"/>
  <c r="P168" i="105" s="1"/>
  <c r="T110" i="105"/>
  <c r="V177" i="105"/>
  <c r="V180" i="105" s="1"/>
  <c r="X127" i="105"/>
  <c r="V165" i="105" s="1"/>
  <c r="V168" i="105" s="1"/>
  <c r="Z110" i="105"/>
  <c r="AB177" i="105"/>
  <c r="AB180" i="105" s="1"/>
  <c r="AD127" i="105"/>
  <c r="AB165" i="105" s="1"/>
  <c r="AB168" i="105" s="1"/>
  <c r="AF110" i="105"/>
  <c r="L125" i="105"/>
  <c r="J164" i="105" s="1"/>
  <c r="J167" i="105" s="1"/>
  <c r="C107" i="105"/>
  <c r="C124" i="105" s="1"/>
  <c r="E107" i="105"/>
  <c r="E124" i="105" s="1"/>
  <c r="J107" i="105"/>
  <c r="J124" i="105" s="1"/>
  <c r="L107" i="105"/>
  <c r="L124" i="105" s="1"/>
  <c r="P107" i="105"/>
  <c r="P124" i="105" s="1"/>
  <c r="T124" i="105" s="1"/>
  <c r="R107" i="105"/>
  <c r="R124" i="105" s="1"/>
  <c r="V107" i="105"/>
  <c r="V124" i="105" s="1"/>
  <c r="X107" i="105"/>
  <c r="X124" i="105" s="1"/>
  <c r="AB107" i="105"/>
  <c r="AB124" i="105" s="1"/>
  <c r="AF124" i="105" s="1"/>
  <c r="I176" i="105"/>
  <c r="I179" i="105" s="1"/>
  <c r="O176" i="105"/>
  <c r="O179" i="105" s="1"/>
  <c r="O125" i="105"/>
  <c r="Q176" i="105"/>
  <c r="Q179" i="105" s="1"/>
  <c r="Q125" i="105"/>
  <c r="Q164" i="105" s="1"/>
  <c r="Q167" i="105" s="1"/>
  <c r="U176" i="105"/>
  <c r="U179" i="105" s="1"/>
  <c r="U125" i="105"/>
  <c r="W176" i="105"/>
  <c r="W179" i="105" s="1"/>
  <c r="W125" i="105"/>
  <c r="W164" i="105" s="1"/>
  <c r="W167" i="105" s="1"/>
  <c r="AA176" i="105"/>
  <c r="AA179" i="105" s="1"/>
  <c r="AA125" i="105"/>
  <c r="AC176" i="105"/>
  <c r="AC179" i="105" s="1"/>
  <c r="AC125" i="105"/>
  <c r="AC164" i="105" s="1"/>
  <c r="AC167" i="105" s="1"/>
  <c r="G109" i="105"/>
  <c r="AH109" i="105" s="1"/>
  <c r="N109" i="105"/>
  <c r="T109" i="105"/>
  <c r="X109" i="105"/>
  <c r="X126" i="105" s="1"/>
  <c r="Z126" i="105" s="1"/>
  <c r="Z109" i="105"/>
  <c r="AB109" i="105"/>
  <c r="AB126" i="105" s="1"/>
  <c r="AF126" i="105" s="1"/>
  <c r="G127" i="105"/>
  <c r="AH127" i="105" s="1"/>
  <c r="I177" i="105"/>
  <c r="I180" i="105" s="1"/>
  <c r="I127" i="105"/>
  <c r="K177" i="105"/>
  <c r="K180" i="105" s="1"/>
  <c r="K181" i="105" s="1"/>
  <c r="J44" i="81" s="1"/>
  <c r="K127" i="105"/>
  <c r="K165" i="105" s="1"/>
  <c r="K168" i="105" s="1"/>
  <c r="O177" i="105"/>
  <c r="O180" i="105" s="1"/>
  <c r="O127" i="105"/>
  <c r="Q177" i="105"/>
  <c r="Q180" i="105" s="1"/>
  <c r="Q127" i="105"/>
  <c r="Q165" i="105" s="1"/>
  <c r="Q168" i="105" s="1"/>
  <c r="U177" i="105"/>
  <c r="U180" i="105" s="1"/>
  <c r="U127" i="105"/>
  <c r="W177" i="105"/>
  <c r="W180" i="105" s="1"/>
  <c r="W127" i="105"/>
  <c r="W165" i="105" s="1"/>
  <c r="W168" i="105" s="1"/>
  <c r="AA177" i="105"/>
  <c r="AA180" i="105" s="1"/>
  <c r="AA127" i="105"/>
  <c r="AC177" i="105"/>
  <c r="AC180" i="105" s="1"/>
  <c r="AC127" i="105"/>
  <c r="AC165" i="105" s="1"/>
  <c r="AC168" i="105" s="1"/>
  <c r="I125" i="105"/>
  <c r="K125" i="105"/>
  <c r="K164" i="105" s="1"/>
  <c r="K167" i="105" s="1"/>
  <c r="K169" i="105" s="1"/>
  <c r="R44" i="81" s="1"/>
  <c r="T104" i="105" l="1"/>
  <c r="Z117" i="105"/>
  <c r="T103" i="105"/>
  <c r="J169" i="105"/>
  <c r="Q44" i="81" s="1"/>
  <c r="N104" i="105"/>
  <c r="T100" i="105"/>
  <c r="AF106" i="105"/>
  <c r="T117" i="105"/>
  <c r="AF101" i="105"/>
  <c r="N121" i="105"/>
  <c r="AI121" i="105" s="1"/>
  <c r="Z104" i="105"/>
  <c r="G102" i="105"/>
  <c r="AH102" i="105" s="1"/>
  <c r="T107" i="105"/>
  <c r="N100" i="105"/>
  <c r="T106" i="105"/>
  <c r="Z101" i="105"/>
  <c r="G108" i="105"/>
  <c r="AH108" i="105" s="1"/>
  <c r="AI123" i="105"/>
  <c r="N102" i="105"/>
  <c r="AI102" i="105" s="1"/>
  <c r="G103" i="105"/>
  <c r="AH103" i="105" s="1"/>
  <c r="AF109" i="105"/>
  <c r="AI109" i="105" s="1"/>
  <c r="N106" i="105"/>
  <c r="AI106" i="105" s="1"/>
  <c r="T101" i="105"/>
  <c r="AI101" i="105" s="1"/>
  <c r="Z124" i="105"/>
  <c r="G106" i="105"/>
  <c r="AH106" i="105" s="1"/>
  <c r="N101" i="105"/>
  <c r="T121" i="105"/>
  <c r="Z123" i="105"/>
  <c r="Z121" i="105"/>
  <c r="G104" i="105"/>
  <c r="AH104" i="105" s="1"/>
  <c r="Z122" i="105"/>
  <c r="T108" i="105"/>
  <c r="G100" i="105"/>
  <c r="AH100" i="105" s="1"/>
  <c r="T105" i="105"/>
  <c r="AI105" i="105" s="1"/>
  <c r="Z119" i="105"/>
  <c r="AI119" i="105" s="1"/>
  <c r="N124" i="105"/>
  <c r="AI124" i="105" s="1"/>
  <c r="P164" i="105"/>
  <c r="P167" i="105" s="1"/>
  <c r="AF119" i="105"/>
  <c r="N105" i="105"/>
  <c r="G126" i="105"/>
  <c r="AH126" i="105" s="1"/>
  <c r="AI126" i="105"/>
  <c r="AI117" i="105"/>
  <c r="AA165" i="105"/>
  <c r="AA168" i="105" s="1"/>
  <c r="AF127" i="105"/>
  <c r="U165" i="105"/>
  <c r="U168" i="105" s="1"/>
  <c r="Z127" i="105"/>
  <c r="O165" i="105"/>
  <c r="O168" i="105" s="1"/>
  <c r="T127" i="105"/>
  <c r="I165" i="105"/>
  <c r="I168" i="105" s="1"/>
  <c r="N127" i="105"/>
  <c r="AC169" i="105"/>
  <c r="R205" i="81" s="1"/>
  <c r="AA164" i="105"/>
  <c r="AA167" i="105" s="1"/>
  <c r="AF125" i="105"/>
  <c r="W169" i="105"/>
  <c r="R152" i="81" s="1"/>
  <c r="U164" i="105"/>
  <c r="U167" i="105" s="1"/>
  <c r="Z125" i="105"/>
  <c r="Q169" i="105"/>
  <c r="R98" i="81" s="1"/>
  <c r="O164" i="105"/>
  <c r="O167" i="105" s="1"/>
  <c r="O169" i="105" s="1"/>
  <c r="P98" i="81" s="1"/>
  <c r="T125" i="105"/>
  <c r="AF107" i="105"/>
  <c r="Z107" i="105"/>
  <c r="N107" i="105"/>
  <c r="AB181" i="105"/>
  <c r="I205" i="81" s="1"/>
  <c r="V169" i="105"/>
  <c r="Q152" i="81" s="1"/>
  <c r="P181" i="105"/>
  <c r="I98" i="81" s="1"/>
  <c r="G107" i="105"/>
  <c r="AH107" i="105" s="1"/>
  <c r="AA122" i="105"/>
  <c r="AF122" i="105" s="1"/>
  <c r="AF105" i="105"/>
  <c r="AI122" i="105"/>
  <c r="AI120" i="105"/>
  <c r="AF102" i="105"/>
  <c r="AI118" i="105"/>
  <c r="AF100" i="105"/>
  <c r="AI100" i="105" s="1"/>
  <c r="G190" i="105"/>
  <c r="G49" i="105"/>
  <c r="AI103" i="105"/>
  <c r="I164" i="105"/>
  <c r="I167" i="105" s="1"/>
  <c r="I169" i="105" s="1"/>
  <c r="P44" i="81" s="1"/>
  <c r="N125" i="105"/>
  <c r="AC181" i="105"/>
  <c r="J205" i="81" s="1"/>
  <c r="AA181" i="105"/>
  <c r="H205" i="81" s="1"/>
  <c r="W181" i="105"/>
  <c r="J152" i="81" s="1"/>
  <c r="U181" i="105"/>
  <c r="H152" i="81" s="1"/>
  <c r="Q181" i="105"/>
  <c r="J98" i="81" s="1"/>
  <c r="O181" i="105"/>
  <c r="H98" i="81" s="1"/>
  <c r="I181" i="105"/>
  <c r="H44" i="81" s="1"/>
  <c r="AI110" i="105"/>
  <c r="AB169" i="105"/>
  <c r="Q205" i="81" s="1"/>
  <c r="V181" i="105"/>
  <c r="I152" i="81" s="1"/>
  <c r="P169" i="105"/>
  <c r="Q98" i="81" s="1"/>
  <c r="AI108" i="105"/>
  <c r="G124" i="105"/>
  <c r="AH124" i="105" s="1"/>
  <c r="AI104" i="105"/>
  <c r="Z105" i="105"/>
  <c r="H56" i="105"/>
  <c r="H59" i="105"/>
  <c r="G198" i="105"/>
  <c r="I198" i="105" s="1"/>
  <c r="G57" i="105"/>
  <c r="H57" i="105" s="1"/>
  <c r="AI125" i="105" l="1"/>
  <c r="AI107" i="105"/>
  <c r="AA169" i="105"/>
  <c r="P205" i="81" s="1"/>
  <c r="AI127" i="105"/>
  <c r="U169" i="105"/>
  <c r="P152" i="81" s="1"/>
  <c r="I195" i="105"/>
  <c r="F47" i="104" l="1"/>
  <c r="F46" i="104"/>
  <c r="F45" i="104"/>
  <c r="U10" i="104" l="1"/>
  <c r="U11" i="104"/>
  <c r="U12" i="104"/>
  <c r="U13" i="104"/>
  <c r="U14" i="104"/>
  <c r="U15" i="104"/>
  <c r="U16" i="104"/>
  <c r="U9" i="104"/>
  <c r="M10" i="104"/>
  <c r="M11" i="104"/>
  <c r="M12" i="104"/>
  <c r="M13" i="104"/>
  <c r="M14" i="104"/>
  <c r="M15" i="104"/>
  <c r="M16" i="104"/>
  <c r="M9" i="104"/>
  <c r="AE17" i="104"/>
  <c r="AE18" i="104"/>
  <c r="AE19" i="104"/>
  <c r="AE20" i="104"/>
  <c r="AE21" i="104"/>
  <c r="AE22" i="104"/>
  <c r="AE23" i="104"/>
  <c r="AE24" i="104"/>
  <c r="AE25" i="104"/>
  <c r="AE26" i="104"/>
  <c r="AE27" i="104"/>
  <c r="AE28" i="104"/>
  <c r="AE29" i="104"/>
  <c r="AE30" i="104"/>
  <c r="AE31" i="104"/>
  <c r="AE32" i="104"/>
  <c r="AE33" i="104"/>
  <c r="AE34" i="104"/>
  <c r="AE35" i="104"/>
  <c r="AE36" i="104"/>
  <c r="AE37" i="104"/>
  <c r="AE38" i="104"/>
  <c r="AE39" i="104"/>
  <c r="AE40" i="104"/>
  <c r="AE41" i="104"/>
  <c r="AE42" i="104"/>
  <c r="AE43" i="104"/>
  <c r="AE44" i="104"/>
  <c r="AE45" i="104"/>
  <c r="AE46" i="104"/>
  <c r="AE47" i="104"/>
  <c r="AE48" i="104"/>
  <c r="U17" i="104"/>
  <c r="U18" i="104"/>
  <c r="U19" i="104"/>
  <c r="U20" i="104"/>
  <c r="U21" i="104"/>
  <c r="U22" i="104"/>
  <c r="U23" i="104"/>
  <c r="U24" i="104"/>
  <c r="U25" i="104"/>
  <c r="U26" i="104"/>
  <c r="U27" i="104"/>
  <c r="U28" i="104"/>
  <c r="U29" i="104"/>
  <c r="U30" i="104"/>
  <c r="U31" i="104"/>
  <c r="U32" i="104"/>
  <c r="U33" i="104"/>
  <c r="U34" i="104"/>
  <c r="U35" i="104"/>
  <c r="U36" i="104"/>
  <c r="U37" i="104"/>
  <c r="U38" i="104"/>
  <c r="U39" i="104"/>
  <c r="U40" i="104"/>
  <c r="U41" i="104"/>
  <c r="U42" i="104"/>
  <c r="U43" i="104"/>
  <c r="U44" i="104"/>
  <c r="U45" i="104"/>
  <c r="U46" i="104"/>
  <c r="U47" i="104"/>
  <c r="U48" i="104"/>
  <c r="U49" i="104"/>
  <c r="U50" i="104"/>
  <c r="M17" i="104"/>
  <c r="M18" i="104"/>
  <c r="M19" i="104"/>
  <c r="M20" i="104"/>
  <c r="M21" i="104"/>
  <c r="M22" i="104"/>
  <c r="M23" i="104"/>
  <c r="M24" i="104"/>
  <c r="M25" i="104"/>
  <c r="M26" i="104"/>
  <c r="M27" i="104"/>
  <c r="M28" i="104"/>
  <c r="M29" i="104"/>
  <c r="M30" i="104"/>
  <c r="M31" i="104"/>
  <c r="M32" i="104"/>
  <c r="M33" i="104"/>
  <c r="M34" i="104"/>
  <c r="M35" i="104"/>
  <c r="M36" i="104"/>
  <c r="M37" i="104"/>
  <c r="M38" i="104"/>
  <c r="M39" i="104"/>
  <c r="M40" i="104"/>
  <c r="M41" i="104"/>
  <c r="M42" i="104"/>
  <c r="M43" i="104"/>
  <c r="M44" i="104"/>
  <c r="M45" i="104"/>
  <c r="M46" i="104"/>
  <c r="M47" i="104"/>
  <c r="M48" i="104"/>
  <c r="M49" i="104"/>
  <c r="M50" i="104"/>
  <c r="G48" i="104"/>
  <c r="H48" i="104" s="1"/>
  <c r="D48" i="104"/>
  <c r="D47" i="104"/>
  <c r="E47" i="104" s="1"/>
  <c r="D46" i="104"/>
  <c r="E46" i="104" s="1"/>
  <c r="E45" i="104"/>
  <c r="E44" i="104"/>
  <c r="G44" i="104" s="1"/>
  <c r="H44" i="104" s="1"/>
  <c r="E43" i="104"/>
  <c r="E42" i="104"/>
  <c r="E41" i="104"/>
  <c r="E40" i="104"/>
  <c r="D39" i="104"/>
  <c r="E39" i="104" s="1"/>
  <c r="D38" i="104"/>
  <c r="E38" i="104" s="1"/>
  <c r="D37" i="104"/>
  <c r="E37" i="104" s="1"/>
  <c r="E36" i="104"/>
  <c r="E35" i="104"/>
  <c r="E34" i="104"/>
  <c r="E33" i="104"/>
  <c r="E32" i="104"/>
  <c r="E31" i="104"/>
  <c r="E30" i="104"/>
  <c r="E29" i="104"/>
  <c r="E28" i="104"/>
  <c r="E27" i="104"/>
  <c r="E26" i="104"/>
  <c r="E25" i="104"/>
  <c r="E24" i="104"/>
  <c r="E23" i="104"/>
  <c r="E22" i="104"/>
  <c r="E21" i="104"/>
  <c r="E20" i="104"/>
  <c r="T19" i="104"/>
  <c r="T20" i="104" s="1"/>
  <c r="T21" i="104" s="1"/>
  <c r="T22" i="104" s="1"/>
  <c r="T23" i="104" s="1"/>
  <c r="T24" i="104" s="1"/>
  <c r="T25" i="104" s="1"/>
  <c r="T26" i="104" s="1"/>
  <c r="T27" i="104" s="1"/>
  <c r="T28" i="104" s="1"/>
  <c r="T29" i="104" s="1"/>
  <c r="T30" i="104" s="1"/>
  <c r="T31" i="104" s="1"/>
  <c r="T32" i="104" s="1"/>
  <c r="T33" i="104" s="1"/>
  <c r="T34" i="104" s="1"/>
  <c r="T35" i="104" s="1"/>
  <c r="T36" i="104" s="1"/>
  <c r="T37" i="104" s="1"/>
  <c r="T38" i="104" s="1"/>
  <c r="T39" i="104" s="1"/>
  <c r="T40" i="104" s="1"/>
  <c r="T41" i="104" s="1"/>
  <c r="T42" i="104" s="1"/>
  <c r="T43" i="104" s="1"/>
  <c r="T44" i="104" s="1"/>
  <c r="T45" i="104" s="1"/>
  <c r="T46" i="104" s="1"/>
  <c r="T47" i="104" s="1"/>
  <c r="T48" i="104" s="1"/>
  <c r="T49" i="104" s="1"/>
  <c r="T50" i="104" s="1"/>
  <c r="T51" i="104" s="1"/>
  <c r="T52" i="104" s="1"/>
  <c r="T53" i="104" s="1"/>
  <c r="T54" i="104" s="1"/>
  <c r="T55" i="104" s="1"/>
  <c r="L19" i="104"/>
  <c r="L20" i="104" s="1"/>
  <c r="L21" i="104" s="1"/>
  <c r="L22" i="104" s="1"/>
  <c r="L23" i="104" s="1"/>
  <c r="L24" i="104" s="1"/>
  <c r="L25" i="104" s="1"/>
  <c r="L26" i="104" s="1"/>
  <c r="L27" i="104" s="1"/>
  <c r="L28" i="104" s="1"/>
  <c r="L29" i="104" s="1"/>
  <c r="L30" i="104" s="1"/>
  <c r="L31" i="104" s="1"/>
  <c r="L32" i="104" s="1"/>
  <c r="L33" i="104" s="1"/>
  <c r="L34" i="104" s="1"/>
  <c r="L35" i="104" s="1"/>
  <c r="L36" i="104" s="1"/>
  <c r="L37" i="104" s="1"/>
  <c r="L38" i="104" s="1"/>
  <c r="L39" i="104" s="1"/>
  <c r="L40" i="104" s="1"/>
  <c r="L41" i="104" s="1"/>
  <c r="L42" i="104" s="1"/>
  <c r="L43" i="104" s="1"/>
  <c r="L44" i="104" s="1"/>
  <c r="L45" i="104" s="1"/>
  <c r="L46" i="104" s="1"/>
  <c r="L47" i="104" s="1"/>
  <c r="L48" i="104" s="1"/>
  <c r="L49" i="104" s="1"/>
  <c r="L50" i="104" s="1"/>
  <c r="L51" i="104" s="1"/>
  <c r="L52" i="104" s="1"/>
  <c r="L53" i="104" s="1"/>
  <c r="L54" i="104" s="1"/>
  <c r="L55" i="104" s="1"/>
  <c r="E19" i="104"/>
  <c r="B19" i="104"/>
  <c r="B20" i="104" s="1"/>
  <c r="B21" i="104" s="1"/>
  <c r="B22" i="104" s="1"/>
  <c r="B23" i="104" s="1"/>
  <c r="B24" i="104" s="1"/>
  <c r="B25" i="104" s="1"/>
  <c r="B26" i="104" s="1"/>
  <c r="B27" i="104" s="1"/>
  <c r="B28" i="104" s="1"/>
  <c r="B29" i="104" s="1"/>
  <c r="B30" i="104" s="1"/>
  <c r="B31" i="104" s="1"/>
  <c r="B32" i="104" s="1"/>
  <c r="B33" i="104" s="1"/>
  <c r="B34" i="104" s="1"/>
  <c r="B35" i="104" s="1"/>
  <c r="B36" i="104" s="1"/>
  <c r="B37" i="104" s="1"/>
  <c r="B38" i="104" s="1"/>
  <c r="B39" i="104" s="1"/>
  <c r="B40" i="104" s="1"/>
  <c r="B41" i="104" s="1"/>
  <c r="B42" i="104" s="1"/>
  <c r="B43" i="104" s="1"/>
  <c r="B44" i="104" s="1"/>
  <c r="B45" i="104" s="1"/>
  <c r="B46" i="104" s="1"/>
  <c r="B47" i="104" s="1"/>
  <c r="B48" i="104" s="1"/>
  <c r="B49" i="104" s="1"/>
  <c r="E18" i="104"/>
  <c r="E17" i="104"/>
  <c r="G45" i="104" l="1"/>
  <c r="H45" i="104" s="1"/>
  <c r="G47" i="104"/>
  <c r="H47" i="104" s="1"/>
  <c r="G46" i="104"/>
  <c r="H46" i="104" s="1"/>
  <c r="P68" i="96" l="1"/>
  <c r="P67" i="96"/>
  <c r="P66" i="96"/>
  <c r="J30" i="38" l="1"/>
  <c r="J31" i="38" s="1"/>
  <c r="J32" i="38" s="1"/>
  <c r="J33" i="38" s="1"/>
  <c r="J34" i="38" s="1"/>
  <c r="J35" i="38" s="1"/>
  <c r="J36" i="38" s="1"/>
  <c r="J37" i="38" s="1"/>
  <c r="J38" i="38" s="1"/>
  <c r="J39" i="38" s="1"/>
  <c r="J40" i="38" s="1"/>
  <c r="J41" i="38" s="1"/>
  <c r="J42" i="38" s="1"/>
  <c r="J43" i="38" s="1"/>
  <c r="J44" i="38" s="1"/>
  <c r="J45" i="38" s="1"/>
  <c r="J46" i="38" s="1"/>
  <c r="J47" i="38" s="1"/>
  <c r="J48" i="38" s="1"/>
  <c r="J49" i="38" s="1"/>
  <c r="J50" i="38" s="1"/>
  <c r="J51" i="38" s="1"/>
  <c r="J52" i="38" s="1"/>
  <c r="J53" i="38" s="1"/>
  <c r="J54" i="38" s="1"/>
  <c r="J55" i="38" s="1"/>
  <c r="J56" i="38" s="1"/>
  <c r="J57" i="38" s="1"/>
  <c r="J58" i="38" s="1"/>
  <c r="J59" i="38" s="1"/>
  <c r="J60" i="38" s="1"/>
  <c r="J61" i="38" s="1"/>
  <c r="J62" i="38" s="1"/>
  <c r="J63" i="38" s="1"/>
  <c r="J64" i="38" s="1"/>
  <c r="J65" i="38" s="1"/>
  <c r="J66" i="38" s="1"/>
  <c r="J67" i="38" s="1"/>
  <c r="J68" i="38" s="1"/>
  <c r="J69" i="38" s="1"/>
  <c r="J70" i="38" s="1"/>
  <c r="J71" i="38" s="1"/>
  <c r="K505" i="103" l="1"/>
  <c r="J505" i="103"/>
  <c r="K504" i="103"/>
  <c r="J504" i="103"/>
  <c r="A4" i="103"/>
  <c r="A4" i="102"/>
  <c r="IU71" i="38"/>
  <c r="GJ71" i="38"/>
  <c r="GK71" i="38"/>
  <c r="EI71" i="38"/>
  <c r="EJ71" i="38"/>
  <c r="EK71" i="38"/>
  <c r="EL71" i="38"/>
  <c r="CL71" i="38"/>
  <c r="CM71" i="38"/>
  <c r="AO71" i="38"/>
  <c r="AP71" i="38" l="1"/>
  <c r="S112" i="93"/>
  <c r="T112" i="93"/>
  <c r="U112" i="93"/>
  <c r="V112" i="93"/>
  <c r="DQ401" i="47" l="1"/>
  <c r="DR401" i="47"/>
  <c r="DS401" i="47"/>
  <c r="DT401" i="47"/>
  <c r="EG401" i="47"/>
  <c r="EH401" i="47"/>
  <c r="EI401" i="47"/>
  <c r="EJ401" i="47"/>
  <c r="EL401" i="47"/>
  <c r="EM401" i="47"/>
  <c r="EN401" i="47"/>
  <c r="EO401" i="47"/>
  <c r="EQ401" i="47"/>
  <c r="ER401" i="47"/>
  <c r="ES401" i="47"/>
  <c r="ET401" i="47"/>
  <c r="J157" i="59"/>
  <c r="X9" i="104" l="1"/>
  <c r="X10" i="104"/>
  <c r="Y10" i="104" s="1"/>
  <c r="X11" i="104"/>
  <c r="Y11" i="104" s="1"/>
  <c r="X12" i="104"/>
  <c r="Y12" i="104" s="1"/>
  <c r="X13" i="104"/>
  <c r="Y13" i="104" s="1"/>
  <c r="X14" i="104"/>
  <c r="Y14" i="104" s="1"/>
  <c r="X15" i="104"/>
  <c r="Y15" i="104" s="1"/>
  <c r="X16" i="104"/>
  <c r="Y16" i="104" s="1"/>
  <c r="X17" i="104"/>
  <c r="Y17" i="104" s="1"/>
  <c r="AC17" i="104" s="1"/>
  <c r="X18" i="104"/>
  <c r="Y18" i="104" s="1"/>
  <c r="AC18" i="104" s="1"/>
  <c r="AD18" i="104" s="1"/>
  <c r="AF18" i="104" s="1"/>
  <c r="X19" i="104"/>
  <c r="Y19" i="104" s="1"/>
  <c r="AC19" i="104" s="1"/>
  <c r="AD19" i="104" s="1"/>
  <c r="AF19" i="104" s="1"/>
  <c r="X20" i="104"/>
  <c r="Y20" i="104" s="1"/>
  <c r="AC20" i="104" s="1"/>
  <c r="AD20" i="104" s="1"/>
  <c r="AF20" i="104" s="1"/>
  <c r="X21" i="104"/>
  <c r="Y21" i="104" s="1"/>
  <c r="AC21" i="104" s="1"/>
  <c r="X22" i="104"/>
  <c r="Y22" i="104" s="1"/>
  <c r="X23" i="104"/>
  <c r="Y23" i="104" s="1"/>
  <c r="AC23" i="104" s="1"/>
  <c r="AD23" i="104" s="1"/>
  <c r="AF23" i="104" s="1"/>
  <c r="X24" i="104"/>
  <c r="Y24" i="104" s="1"/>
  <c r="X25" i="104"/>
  <c r="Y25" i="104" s="1"/>
  <c r="X26" i="104"/>
  <c r="Y26" i="104" s="1"/>
  <c r="AC26" i="104" s="1"/>
  <c r="X27" i="104"/>
  <c r="Y27" i="104" s="1"/>
  <c r="X28" i="104"/>
  <c r="Y28" i="104" s="1"/>
  <c r="X29" i="104"/>
  <c r="Y29" i="104" s="1"/>
  <c r="AC29" i="104" s="1"/>
  <c r="X30" i="104"/>
  <c r="Y30" i="104" s="1"/>
  <c r="X31" i="104"/>
  <c r="Y31" i="104" s="1"/>
  <c r="X32" i="104"/>
  <c r="Y32" i="104" s="1"/>
  <c r="AC32" i="104" s="1"/>
  <c r="X33" i="104"/>
  <c r="Y33" i="104" s="1"/>
  <c r="X34" i="104"/>
  <c r="Y34" i="104" s="1"/>
  <c r="X35" i="104"/>
  <c r="Y35" i="104" s="1"/>
  <c r="X36" i="104"/>
  <c r="Y36" i="104" s="1"/>
  <c r="AC36" i="104" s="1"/>
  <c r="X37" i="104"/>
  <c r="Y37" i="104" s="1"/>
  <c r="X38" i="104"/>
  <c r="Y38" i="104" s="1"/>
  <c r="X39" i="104"/>
  <c r="Y39" i="104" s="1"/>
  <c r="X40" i="104"/>
  <c r="Y40" i="104" s="1"/>
  <c r="AC40" i="104" s="1"/>
  <c r="X41" i="104"/>
  <c r="Y41" i="104" s="1"/>
  <c r="X42" i="104"/>
  <c r="Y42" i="104" s="1"/>
  <c r="X43" i="104"/>
  <c r="Y43" i="104" s="1"/>
  <c r="X44" i="104"/>
  <c r="Y44" i="104" s="1"/>
  <c r="X45" i="104"/>
  <c r="Y45" i="104" s="1"/>
  <c r="X46" i="104"/>
  <c r="Y46" i="104" s="1"/>
  <c r="X47" i="104"/>
  <c r="Y47" i="104" s="1"/>
  <c r="X48" i="104"/>
  <c r="Y48" i="104" s="1"/>
  <c r="X49" i="104"/>
  <c r="Y49" i="104" s="1"/>
  <c r="P9" i="104"/>
  <c r="Q9" i="104" s="1"/>
  <c r="P10" i="104"/>
  <c r="Q10" i="104" s="1"/>
  <c r="P11" i="104"/>
  <c r="Q11" i="104" s="1"/>
  <c r="P12" i="104"/>
  <c r="Q12" i="104" s="1"/>
  <c r="P13" i="104"/>
  <c r="Q13" i="104" s="1"/>
  <c r="P14" i="104"/>
  <c r="Q14" i="104" s="1"/>
  <c r="P15" i="104"/>
  <c r="Q15" i="104" s="1"/>
  <c r="P16" i="104"/>
  <c r="Q16" i="104" s="1"/>
  <c r="P48" i="104"/>
  <c r="Q48" i="104" s="1"/>
  <c r="P49" i="104"/>
  <c r="Q49" i="104" s="1"/>
  <c r="AD17" i="104" l="1"/>
  <c r="AF17" i="104" s="1"/>
  <c r="P46" i="104"/>
  <c r="Q46" i="104" s="1"/>
  <c r="AH46" i="104"/>
  <c r="AH44" i="104"/>
  <c r="P44" i="104"/>
  <c r="Q44" i="104" s="1"/>
  <c r="P42" i="104"/>
  <c r="Q42" i="104" s="1"/>
  <c r="P40" i="104"/>
  <c r="Q40" i="104" s="1"/>
  <c r="P38" i="104"/>
  <c r="Q38" i="104" s="1"/>
  <c r="P36" i="104"/>
  <c r="Q36" i="104" s="1"/>
  <c r="P34" i="104"/>
  <c r="Q34" i="104" s="1"/>
  <c r="P32" i="104"/>
  <c r="Q32" i="104" s="1"/>
  <c r="P30" i="104"/>
  <c r="Q30" i="104" s="1"/>
  <c r="P28" i="104"/>
  <c r="Q28" i="104" s="1"/>
  <c r="P26" i="104"/>
  <c r="Q26" i="104" s="1"/>
  <c r="P24" i="104"/>
  <c r="Q24" i="104" s="1"/>
  <c r="P22" i="104"/>
  <c r="Q22" i="104" s="1"/>
  <c r="P20" i="104"/>
  <c r="Q20" i="104" s="1"/>
  <c r="P18" i="104"/>
  <c r="Q18" i="104" s="1"/>
  <c r="X51" i="104"/>
  <c r="Y51" i="104" s="1"/>
  <c r="E319" i="47"/>
  <c r="AC41" i="104"/>
  <c r="AC38" i="104"/>
  <c r="AD38" i="104" s="1"/>
  <c r="AF38" i="104" s="1"/>
  <c r="AD40" i="104"/>
  <c r="AF40" i="104" s="1"/>
  <c r="AC37" i="104"/>
  <c r="AD37" i="104" s="1"/>
  <c r="AF37" i="104" s="1"/>
  <c r="AC39" i="104"/>
  <c r="AD39" i="104" s="1"/>
  <c r="AF39" i="104" s="1"/>
  <c r="AC34" i="104"/>
  <c r="AD34" i="104" s="1"/>
  <c r="AF34" i="104" s="1"/>
  <c r="AD36" i="104"/>
  <c r="AF36" i="104" s="1"/>
  <c r="AC33" i="104"/>
  <c r="AD33" i="104" s="1"/>
  <c r="AF33" i="104" s="1"/>
  <c r="AC35" i="104"/>
  <c r="AD35" i="104" s="1"/>
  <c r="AF35" i="104" s="1"/>
  <c r="AC31" i="104"/>
  <c r="AD31" i="104" s="1"/>
  <c r="AF31" i="104" s="1"/>
  <c r="AC30" i="104"/>
  <c r="AD30" i="104" s="1"/>
  <c r="AF30" i="104" s="1"/>
  <c r="AD32" i="104"/>
  <c r="AF32" i="104" s="1"/>
  <c r="AC25" i="104"/>
  <c r="AD25" i="104" s="1"/>
  <c r="AF25" i="104" s="1"/>
  <c r="AC24" i="104"/>
  <c r="AD24" i="104" s="1"/>
  <c r="AF24" i="104" s="1"/>
  <c r="AD26" i="104"/>
  <c r="AF26" i="104" s="1"/>
  <c r="P51" i="104"/>
  <c r="Q51" i="104" s="1"/>
  <c r="P50" i="104"/>
  <c r="Q50" i="104" s="1"/>
  <c r="AH47" i="104"/>
  <c r="P47" i="104"/>
  <c r="Q47" i="104" s="1"/>
  <c r="AH45" i="104"/>
  <c r="P45" i="104"/>
  <c r="Q45" i="104" s="1"/>
  <c r="P43" i="104"/>
  <c r="Q43" i="104" s="1"/>
  <c r="P41" i="104"/>
  <c r="Q41" i="104" s="1"/>
  <c r="P39" i="104"/>
  <c r="Q39" i="104" s="1"/>
  <c r="P37" i="104"/>
  <c r="Q37" i="104" s="1"/>
  <c r="P35" i="104"/>
  <c r="Q35" i="104" s="1"/>
  <c r="P33" i="104"/>
  <c r="Q33" i="104" s="1"/>
  <c r="P31" i="104"/>
  <c r="Q31" i="104" s="1"/>
  <c r="P29" i="104"/>
  <c r="Q29" i="104" s="1"/>
  <c r="P27" i="104"/>
  <c r="Q27" i="104" s="1"/>
  <c r="P25" i="104"/>
  <c r="Q25" i="104" s="1"/>
  <c r="P23" i="104"/>
  <c r="Q23" i="104" s="1"/>
  <c r="P21" i="104"/>
  <c r="Q21" i="104" s="1"/>
  <c r="P19" i="104"/>
  <c r="Q19" i="104" s="1"/>
  <c r="P17" i="104"/>
  <c r="Q17" i="104" s="1"/>
  <c r="D319" i="47"/>
  <c r="AC27" i="104"/>
  <c r="AD27" i="104" s="1"/>
  <c r="AF27" i="104" s="1"/>
  <c r="AD29" i="104"/>
  <c r="AF29" i="104" s="1"/>
  <c r="AC28" i="104"/>
  <c r="AD28" i="104" s="1"/>
  <c r="AF28" i="104" s="1"/>
  <c r="AC22" i="104"/>
  <c r="AD22" i="104" s="1"/>
  <c r="AF22" i="104" s="1"/>
  <c r="AD21" i="104"/>
  <c r="AF21" i="104" s="1"/>
  <c r="Y9" i="104"/>
  <c r="G238" i="47"/>
  <c r="F74" i="34"/>
  <c r="G74" i="34" s="1"/>
  <c r="O74" i="34" s="1"/>
  <c r="M547" i="100"/>
  <c r="L547" i="100"/>
  <c r="K547" i="100"/>
  <c r="J547" i="100"/>
  <c r="I547" i="100"/>
  <c r="H547" i="100"/>
  <c r="G547" i="100"/>
  <c r="F547" i="100"/>
  <c r="E547" i="100"/>
  <c r="D547" i="100"/>
  <c r="C547" i="100"/>
  <c r="M546" i="100"/>
  <c r="L546" i="100"/>
  <c r="K546" i="100"/>
  <c r="J546" i="100"/>
  <c r="I546" i="100"/>
  <c r="H546" i="100"/>
  <c r="G546" i="100"/>
  <c r="F546" i="100"/>
  <c r="E546" i="100"/>
  <c r="D546" i="100"/>
  <c r="C546" i="100"/>
  <c r="M545" i="100"/>
  <c r="L545" i="100"/>
  <c r="K545" i="100"/>
  <c r="J545" i="100"/>
  <c r="I545" i="100"/>
  <c r="H545" i="100"/>
  <c r="G545" i="100"/>
  <c r="F545" i="100"/>
  <c r="E545" i="100"/>
  <c r="D545" i="100"/>
  <c r="C545" i="100"/>
  <c r="M544" i="100"/>
  <c r="L544" i="100"/>
  <c r="K544" i="100"/>
  <c r="J544" i="100"/>
  <c r="I544" i="100"/>
  <c r="H544" i="100"/>
  <c r="G544" i="100"/>
  <c r="F544" i="100"/>
  <c r="E544" i="100"/>
  <c r="D544" i="100"/>
  <c r="C544" i="100"/>
  <c r="M543" i="100"/>
  <c r="L543" i="100"/>
  <c r="K543" i="100"/>
  <c r="J543" i="100"/>
  <c r="I543" i="100"/>
  <c r="H543" i="100"/>
  <c r="G543" i="100"/>
  <c r="F543" i="100"/>
  <c r="E543" i="100"/>
  <c r="D543" i="100"/>
  <c r="C543" i="100"/>
  <c r="N542" i="100"/>
  <c r="N543" i="100" s="1"/>
  <c r="N544" i="100" s="1"/>
  <c r="N545" i="100" s="1"/>
  <c r="N546" i="100" s="1"/>
  <c r="N547" i="100" s="1"/>
  <c r="M542" i="100"/>
  <c r="L542" i="100"/>
  <c r="K542" i="100"/>
  <c r="J542" i="100"/>
  <c r="I542" i="100"/>
  <c r="H542" i="100"/>
  <c r="G542" i="100"/>
  <c r="F542" i="100"/>
  <c r="E542" i="100"/>
  <c r="D542" i="100"/>
  <c r="C542" i="100"/>
  <c r="M541" i="100"/>
  <c r="L541" i="100"/>
  <c r="K541" i="100"/>
  <c r="J541" i="100"/>
  <c r="I541" i="100"/>
  <c r="H541" i="100"/>
  <c r="G541" i="100"/>
  <c r="F541" i="100"/>
  <c r="E541" i="100"/>
  <c r="D541" i="100"/>
  <c r="C541" i="100"/>
  <c r="D78" i="83" l="1"/>
  <c r="P78" i="83" s="1"/>
  <c r="D78" i="84"/>
  <c r="P78" i="84" s="1"/>
  <c r="D78" i="85"/>
  <c r="P78" i="85" s="1"/>
  <c r="E321" i="47"/>
  <c r="F321" i="47"/>
  <c r="G321" i="47"/>
  <c r="D321" i="47"/>
  <c r="E238" i="47"/>
  <c r="E320" i="47"/>
  <c r="G320" i="47"/>
  <c r="G158" i="47" s="1"/>
  <c r="F238" i="47"/>
  <c r="D320" i="47"/>
  <c r="G239" i="47"/>
  <c r="D239" i="47"/>
  <c r="D78" i="76"/>
  <c r="P78" i="76" s="1"/>
  <c r="E239" i="47"/>
  <c r="AC42" i="104"/>
  <c r="AD41" i="104"/>
  <c r="AF41" i="104" s="1"/>
  <c r="O165" i="59"/>
  <c r="D159" i="47" l="1"/>
  <c r="D78" i="47"/>
  <c r="E159" i="47"/>
  <c r="E78" i="47"/>
  <c r="G159" i="47"/>
  <c r="G78" i="47"/>
  <c r="H321" i="47"/>
  <c r="IQ71" i="38" s="1"/>
  <c r="E158" i="47"/>
  <c r="D158" i="83"/>
  <c r="D158" i="76"/>
  <c r="D238" i="47"/>
  <c r="D158" i="85"/>
  <c r="F239" i="47"/>
  <c r="AD42" i="104"/>
  <c r="AF42" i="104" s="1"/>
  <c r="AC43" i="104"/>
  <c r="F320" i="47"/>
  <c r="D158" i="84"/>
  <c r="AM107" i="99"/>
  <c r="AM108" i="99" s="1"/>
  <c r="AM109" i="99" s="1"/>
  <c r="AM110" i="99" s="1"/>
  <c r="AM111" i="99" s="1"/>
  <c r="AM112" i="99" s="1"/>
  <c r="AM113" i="99" s="1"/>
  <c r="AM114" i="99" s="1"/>
  <c r="AM115" i="99" s="1"/>
  <c r="AM116" i="99" s="1"/>
  <c r="AM117" i="99" s="1"/>
  <c r="AM118" i="99" s="1"/>
  <c r="AM119" i="99" s="1"/>
  <c r="AM120" i="99" s="1"/>
  <c r="AM121" i="99" s="1"/>
  <c r="AM122" i="99" s="1"/>
  <c r="AM123" i="99" s="1"/>
  <c r="AM124" i="99" s="1"/>
  <c r="AM125" i="99" s="1"/>
  <c r="AM126" i="99" s="1"/>
  <c r="AM127" i="99" s="1"/>
  <c r="AM128" i="99" s="1"/>
  <c r="AM129" i="99" s="1"/>
  <c r="AM130" i="99" s="1"/>
  <c r="AM131" i="99" s="1"/>
  <c r="AM132" i="99" s="1"/>
  <c r="AM133" i="99" s="1"/>
  <c r="AM134" i="99" s="1"/>
  <c r="AM135" i="99" s="1"/>
  <c r="AM136" i="99" s="1"/>
  <c r="AM137" i="99" s="1"/>
  <c r="AM138" i="99" s="1"/>
  <c r="AM139" i="99" s="1"/>
  <c r="AM140" i="99" s="1"/>
  <c r="AM141" i="99" s="1"/>
  <c r="AM142" i="99" s="1"/>
  <c r="AM143" i="99" s="1"/>
  <c r="AM144" i="99" s="1"/>
  <c r="AM145" i="99" s="1"/>
  <c r="AM146" i="99" s="1"/>
  <c r="AM147" i="99" s="1"/>
  <c r="AM148" i="99" s="1"/>
  <c r="AM149" i="99" s="1"/>
  <c r="AM150" i="99" s="1"/>
  <c r="AM151" i="99" s="1"/>
  <c r="DS399" i="99"/>
  <c r="DR399" i="99"/>
  <c r="DQ399" i="99"/>
  <c r="DP399" i="99"/>
  <c r="DS398" i="99"/>
  <c r="DR398" i="99"/>
  <c r="DQ398" i="99"/>
  <c r="DP398" i="99"/>
  <c r="DS397" i="99"/>
  <c r="DR397" i="99"/>
  <c r="DQ397" i="99"/>
  <c r="DP397" i="99"/>
  <c r="DS396" i="99"/>
  <c r="DR396" i="99"/>
  <c r="DQ396" i="99"/>
  <c r="DP396" i="99"/>
  <c r="DS395" i="99"/>
  <c r="DR395" i="99"/>
  <c r="DQ395" i="99"/>
  <c r="DP395" i="99"/>
  <c r="DS394" i="99"/>
  <c r="DR394" i="99"/>
  <c r="DQ394" i="99"/>
  <c r="DP394" i="99"/>
  <c r="DS393" i="99"/>
  <c r="DR393" i="99"/>
  <c r="DQ393" i="99"/>
  <c r="DP393" i="99"/>
  <c r="DS392" i="99"/>
  <c r="DR392" i="99"/>
  <c r="DQ392" i="99"/>
  <c r="DP392" i="99"/>
  <c r="DS391" i="99"/>
  <c r="DR391" i="99"/>
  <c r="DQ391" i="99"/>
  <c r="DP391" i="99"/>
  <c r="DS390" i="99"/>
  <c r="DR390" i="99"/>
  <c r="DQ390" i="99"/>
  <c r="DP390" i="99"/>
  <c r="DS389" i="99"/>
  <c r="DR389" i="99"/>
  <c r="DQ389" i="99"/>
  <c r="DP389" i="99"/>
  <c r="AR106" i="99"/>
  <c r="AQ106" i="99"/>
  <c r="AP106" i="99"/>
  <c r="AO106" i="99"/>
  <c r="BU76" i="99"/>
  <c r="BT76" i="99"/>
  <c r="BS76" i="99"/>
  <c r="BP76" i="99"/>
  <c r="BO76" i="99"/>
  <c r="BN76" i="99"/>
  <c r="AY76" i="99"/>
  <c r="AX76" i="99"/>
  <c r="AW76" i="99"/>
  <c r="BU75" i="99"/>
  <c r="CA75" i="99" s="1"/>
  <c r="BT75" i="99"/>
  <c r="BZ75" i="99" s="1"/>
  <c r="BS75" i="99"/>
  <c r="BP75" i="99"/>
  <c r="BO75" i="99"/>
  <c r="BN75" i="99"/>
  <c r="AY75" i="99"/>
  <c r="AX75" i="99"/>
  <c r="AW75" i="99"/>
  <c r="BU74" i="99"/>
  <c r="CA74" i="99" s="1"/>
  <c r="BT74" i="99"/>
  <c r="BS74" i="99"/>
  <c r="BY74" i="99" s="1"/>
  <c r="BP74" i="99"/>
  <c r="BO74" i="99"/>
  <c r="BN74" i="99"/>
  <c r="AY74" i="99"/>
  <c r="BD74" i="99" s="1"/>
  <c r="AX74" i="99"/>
  <c r="BC74" i="99" s="1"/>
  <c r="AW74" i="99"/>
  <c r="BB74" i="99" s="1"/>
  <c r="BU73" i="99"/>
  <c r="BT73" i="99"/>
  <c r="BS73" i="99"/>
  <c r="BP73" i="99"/>
  <c r="BO73" i="99"/>
  <c r="BN73" i="99"/>
  <c r="AY73" i="99"/>
  <c r="BD73" i="99" s="1"/>
  <c r="AX73" i="99"/>
  <c r="BC73" i="99" s="1"/>
  <c r="AW73" i="99"/>
  <c r="BU72" i="99"/>
  <c r="BT72" i="99"/>
  <c r="BS72" i="99"/>
  <c r="BP72" i="99"/>
  <c r="BO72" i="99"/>
  <c r="BN72" i="99"/>
  <c r="AY72" i="99"/>
  <c r="AX72" i="99"/>
  <c r="AW72" i="99"/>
  <c r="BU71" i="99"/>
  <c r="CA71" i="99" s="1"/>
  <c r="BT71" i="99"/>
  <c r="BZ71" i="99" s="1"/>
  <c r="BS71" i="99"/>
  <c r="BP71" i="99"/>
  <c r="BO71" i="99"/>
  <c r="BN71" i="99"/>
  <c r="AY71" i="99"/>
  <c r="AX71" i="99"/>
  <c r="AW71" i="99"/>
  <c r="BU70" i="99"/>
  <c r="CA70" i="99" s="1"/>
  <c r="BT70" i="99"/>
  <c r="BS70" i="99"/>
  <c r="BY70" i="99" s="1"/>
  <c r="BP70" i="99"/>
  <c r="BO70" i="99"/>
  <c r="BN70" i="99"/>
  <c r="AY70" i="99"/>
  <c r="BD70" i="99" s="1"/>
  <c r="AX70" i="99"/>
  <c r="BC70" i="99" s="1"/>
  <c r="AW70" i="99"/>
  <c r="BB70" i="99" s="1"/>
  <c r="BU69" i="99"/>
  <c r="BT69" i="99"/>
  <c r="BS69" i="99"/>
  <c r="BP69" i="99"/>
  <c r="BO69" i="99"/>
  <c r="BN69" i="99"/>
  <c r="AY69" i="99"/>
  <c r="BD69" i="99" s="1"/>
  <c r="AX69" i="99"/>
  <c r="BC69" i="99" s="1"/>
  <c r="AW69" i="99"/>
  <c r="BU68" i="99"/>
  <c r="BT68" i="99"/>
  <c r="BS68" i="99"/>
  <c r="BP68" i="99"/>
  <c r="BO68" i="99"/>
  <c r="BN68" i="99"/>
  <c r="AY68" i="99"/>
  <c r="AX68" i="99"/>
  <c r="AW68" i="99"/>
  <c r="CP67" i="99"/>
  <c r="CO67" i="99"/>
  <c r="CN67" i="99"/>
  <c r="CM67" i="99"/>
  <c r="CK67" i="99"/>
  <c r="CJ67" i="99"/>
  <c r="CI67" i="99"/>
  <c r="CH67" i="99"/>
  <c r="CF67" i="99"/>
  <c r="CE67" i="99"/>
  <c r="CD67" i="99"/>
  <c r="CC67" i="99"/>
  <c r="BU67" i="99"/>
  <c r="CA67" i="99" s="1"/>
  <c r="BT67" i="99"/>
  <c r="BS67" i="99"/>
  <c r="BP67" i="99"/>
  <c r="BO67" i="99"/>
  <c r="BN67" i="99"/>
  <c r="BM67" i="99"/>
  <c r="AY67" i="99"/>
  <c r="AX67" i="99"/>
  <c r="AW67" i="99"/>
  <c r="CP66" i="99"/>
  <c r="CO66" i="99"/>
  <c r="CN66" i="99"/>
  <c r="CM66" i="99"/>
  <c r="CK66" i="99"/>
  <c r="CJ66" i="99"/>
  <c r="CI66" i="99"/>
  <c r="CH66" i="99"/>
  <c r="CF66" i="99"/>
  <c r="CE66" i="99"/>
  <c r="CD66" i="99"/>
  <c r="CC66" i="99"/>
  <c r="BU66" i="99"/>
  <c r="BT66" i="99"/>
  <c r="BZ66" i="99" s="1"/>
  <c r="BS66" i="99"/>
  <c r="BY66" i="99" s="1"/>
  <c r="BP66" i="99"/>
  <c r="BO66" i="99"/>
  <c r="BN66" i="99"/>
  <c r="BM66" i="99"/>
  <c r="AY66" i="99"/>
  <c r="AX66" i="99"/>
  <c r="AW66" i="99"/>
  <c r="CP65" i="99"/>
  <c r="CO65" i="99"/>
  <c r="CN65" i="99"/>
  <c r="CM65" i="99"/>
  <c r="CK65" i="99"/>
  <c r="CJ65" i="99"/>
  <c r="CI65" i="99"/>
  <c r="CH65" i="99"/>
  <c r="CF65" i="99"/>
  <c r="CE65" i="99"/>
  <c r="CD65" i="99"/>
  <c r="CC65" i="99"/>
  <c r="BU65" i="99"/>
  <c r="BT65" i="99"/>
  <c r="BZ65" i="99" s="1"/>
  <c r="BS65" i="99"/>
  <c r="BP65" i="99"/>
  <c r="BO65" i="99"/>
  <c r="BN65" i="99"/>
  <c r="BM65" i="99"/>
  <c r="AY65" i="99"/>
  <c r="BD65" i="99" s="1"/>
  <c r="AX65" i="99"/>
  <c r="BC65" i="99" s="1"/>
  <c r="AW65" i="99"/>
  <c r="CP64" i="99"/>
  <c r="CO64" i="99"/>
  <c r="CN64" i="99"/>
  <c r="CM64" i="99"/>
  <c r="CK64" i="99"/>
  <c r="CJ64" i="99"/>
  <c r="CI64" i="99"/>
  <c r="CH64" i="99"/>
  <c r="CF64" i="99"/>
  <c r="CE64" i="99"/>
  <c r="CD64" i="99"/>
  <c r="CC64" i="99"/>
  <c r="BU64" i="99"/>
  <c r="BT64" i="99"/>
  <c r="BS64" i="99"/>
  <c r="BP64" i="99"/>
  <c r="BO64" i="99"/>
  <c r="BN64" i="99"/>
  <c r="BM64" i="99"/>
  <c r="AY64" i="99"/>
  <c r="AX64" i="99"/>
  <c r="AW64" i="99"/>
  <c r="BB64" i="99" s="1"/>
  <c r="CP63" i="99"/>
  <c r="CO63" i="99"/>
  <c r="CN63" i="99"/>
  <c r="CM63" i="99"/>
  <c r="CK63" i="99"/>
  <c r="CJ63" i="99"/>
  <c r="CI63" i="99"/>
  <c r="CH63" i="99"/>
  <c r="CF63" i="99"/>
  <c r="CE63" i="99"/>
  <c r="CD63" i="99"/>
  <c r="CC63" i="99"/>
  <c r="BU63" i="99"/>
  <c r="CA63" i="99" s="1"/>
  <c r="BT63" i="99"/>
  <c r="BS63" i="99"/>
  <c r="BP63" i="99"/>
  <c r="BO63" i="99"/>
  <c r="BN63" i="99"/>
  <c r="BM63" i="99"/>
  <c r="AY63" i="99"/>
  <c r="BD63" i="99" s="1"/>
  <c r="AX63" i="99"/>
  <c r="BC63" i="99" s="1"/>
  <c r="AW63" i="99"/>
  <c r="CP62" i="99"/>
  <c r="CO62" i="99"/>
  <c r="CN62" i="99"/>
  <c r="CM62" i="99"/>
  <c r="CK62" i="99"/>
  <c r="CJ62" i="99"/>
  <c r="CI62" i="99"/>
  <c r="CH62" i="99"/>
  <c r="CF62" i="99"/>
  <c r="CE62" i="99"/>
  <c r="CD62" i="99"/>
  <c r="CC62" i="99"/>
  <c r="BU62" i="99"/>
  <c r="BT62" i="99"/>
  <c r="BZ62" i="99" s="1"/>
  <c r="BS62" i="99"/>
  <c r="BY62" i="99" s="1"/>
  <c r="BP62" i="99"/>
  <c r="BO62" i="99"/>
  <c r="BN62" i="99"/>
  <c r="BM62" i="99"/>
  <c r="AY62" i="99"/>
  <c r="AX62" i="99"/>
  <c r="AW62" i="99"/>
  <c r="BB62" i="99" s="1"/>
  <c r="CP61" i="99"/>
  <c r="CO61" i="99"/>
  <c r="CN61" i="99"/>
  <c r="CM61" i="99"/>
  <c r="CK61" i="99"/>
  <c r="CJ61" i="99"/>
  <c r="CI61" i="99"/>
  <c r="CH61" i="99"/>
  <c r="CF61" i="99"/>
  <c r="CE61" i="99"/>
  <c r="CD61" i="99"/>
  <c r="CC61" i="99"/>
  <c r="BU61" i="99"/>
  <c r="CA61" i="99" s="1"/>
  <c r="BT61" i="99"/>
  <c r="BS61" i="99"/>
  <c r="BP61" i="99"/>
  <c r="BO61" i="99"/>
  <c r="BN61" i="99"/>
  <c r="BM61" i="99"/>
  <c r="AY61" i="99"/>
  <c r="AX61" i="99"/>
  <c r="AW61" i="99"/>
  <c r="CP60" i="99"/>
  <c r="CO60" i="99"/>
  <c r="CN60" i="99"/>
  <c r="CM60" i="99"/>
  <c r="CK60" i="99"/>
  <c r="CJ60" i="99"/>
  <c r="CI60" i="99"/>
  <c r="CH60" i="99"/>
  <c r="CF60" i="99"/>
  <c r="CE60" i="99"/>
  <c r="CD60" i="99"/>
  <c r="CC60" i="99"/>
  <c r="BU60" i="99"/>
  <c r="BT60" i="99"/>
  <c r="BS60" i="99"/>
  <c r="BP60" i="99"/>
  <c r="BO60" i="99"/>
  <c r="BN60" i="99"/>
  <c r="BM60" i="99"/>
  <c r="AY60" i="99"/>
  <c r="AX60" i="99"/>
  <c r="AW60" i="99"/>
  <c r="CP59" i="99"/>
  <c r="CO59" i="99"/>
  <c r="CN59" i="99"/>
  <c r="CM59" i="99"/>
  <c r="CK59" i="99"/>
  <c r="CJ59" i="99"/>
  <c r="CI59" i="99"/>
  <c r="CH59" i="99"/>
  <c r="CF59" i="99"/>
  <c r="CE59" i="99"/>
  <c r="CD59" i="99"/>
  <c r="CC59" i="99"/>
  <c r="BU59" i="99"/>
  <c r="BT59" i="99"/>
  <c r="BZ59" i="99" s="1"/>
  <c r="BS59" i="99"/>
  <c r="BP59" i="99"/>
  <c r="BO59" i="99"/>
  <c r="BN59" i="99"/>
  <c r="BM59" i="99"/>
  <c r="AY59" i="99"/>
  <c r="BD59" i="99" s="1"/>
  <c r="AX59" i="99"/>
  <c r="BC59" i="99" s="1"/>
  <c r="AW59" i="99"/>
  <c r="CP58" i="99"/>
  <c r="CO58" i="99"/>
  <c r="CN58" i="99"/>
  <c r="CM58" i="99"/>
  <c r="CK58" i="99"/>
  <c r="CJ58" i="99"/>
  <c r="CI58" i="99"/>
  <c r="CH58" i="99"/>
  <c r="CF58" i="99"/>
  <c r="CE58" i="99"/>
  <c r="CD58" i="99"/>
  <c r="CC58" i="99"/>
  <c r="BU58" i="99"/>
  <c r="BT58" i="99"/>
  <c r="BS58" i="99"/>
  <c r="BP58" i="99"/>
  <c r="BO58" i="99"/>
  <c r="BN58" i="99"/>
  <c r="BM58" i="99"/>
  <c r="AY58" i="99"/>
  <c r="AX58" i="99"/>
  <c r="AW58" i="99"/>
  <c r="BB58" i="99" s="1"/>
  <c r="CP57" i="99"/>
  <c r="CO57" i="99"/>
  <c r="CN57" i="99"/>
  <c r="CM57" i="99"/>
  <c r="CK57" i="99"/>
  <c r="CJ57" i="99"/>
  <c r="CI57" i="99"/>
  <c r="CH57" i="99"/>
  <c r="CF57" i="99"/>
  <c r="CE57" i="99"/>
  <c r="CD57" i="99"/>
  <c r="CC57" i="99"/>
  <c r="BU57" i="99"/>
  <c r="CA57" i="99" s="1"/>
  <c r="BT57" i="99"/>
  <c r="BS57" i="99"/>
  <c r="BP57" i="99"/>
  <c r="BO57" i="99"/>
  <c r="BN57" i="99"/>
  <c r="BM57" i="99"/>
  <c r="AY57" i="99"/>
  <c r="BD57" i="99" s="1"/>
  <c r="AX57" i="99"/>
  <c r="BC57" i="99" s="1"/>
  <c r="AW57" i="99"/>
  <c r="CP56" i="99"/>
  <c r="CO56" i="99"/>
  <c r="CN56" i="99"/>
  <c r="CM56" i="99"/>
  <c r="CK56" i="99"/>
  <c r="CJ56" i="99"/>
  <c r="CI56" i="99"/>
  <c r="CH56" i="99"/>
  <c r="CF56" i="99"/>
  <c r="CE56" i="99"/>
  <c r="CD56" i="99"/>
  <c r="CC56" i="99"/>
  <c r="BU56" i="99"/>
  <c r="BT56" i="99"/>
  <c r="BZ56" i="99" s="1"/>
  <c r="BS56" i="99"/>
  <c r="BY56" i="99" s="1"/>
  <c r="BP56" i="99"/>
  <c r="BO56" i="99"/>
  <c r="BN56" i="99"/>
  <c r="BM56" i="99"/>
  <c r="AY56" i="99"/>
  <c r="AX56" i="99"/>
  <c r="AW56" i="99"/>
  <c r="BB56" i="99" s="1"/>
  <c r="CP55" i="99"/>
  <c r="CO55" i="99"/>
  <c r="CN55" i="99"/>
  <c r="CM55" i="99"/>
  <c r="CK55" i="99"/>
  <c r="CJ55" i="99"/>
  <c r="CI55" i="99"/>
  <c r="CH55" i="99"/>
  <c r="CF55" i="99"/>
  <c r="CE55" i="99"/>
  <c r="CD55" i="99"/>
  <c r="CC55" i="99"/>
  <c r="BU55" i="99"/>
  <c r="CA55" i="99" s="1"/>
  <c r="BT55" i="99"/>
  <c r="BS55" i="99"/>
  <c r="BP55" i="99"/>
  <c r="BO55" i="99"/>
  <c r="BN55" i="99"/>
  <c r="BM55" i="99"/>
  <c r="AY55" i="99"/>
  <c r="AX55" i="99"/>
  <c r="AW55" i="99"/>
  <c r="CP54" i="99"/>
  <c r="CO54" i="99"/>
  <c r="CN54" i="99"/>
  <c r="CM54" i="99"/>
  <c r="CK54" i="99"/>
  <c r="CJ54" i="99"/>
  <c r="CI54" i="99"/>
  <c r="CH54" i="99"/>
  <c r="CF54" i="99"/>
  <c r="CE54" i="99"/>
  <c r="CD54" i="99"/>
  <c r="CC54" i="99"/>
  <c r="BU54" i="99"/>
  <c r="BT54" i="99"/>
  <c r="BZ54" i="99" s="1"/>
  <c r="BS54" i="99"/>
  <c r="BY54" i="99" s="1"/>
  <c r="BP54" i="99"/>
  <c r="BO54" i="99"/>
  <c r="BN54" i="99"/>
  <c r="BM54" i="99"/>
  <c r="AY54" i="99"/>
  <c r="AX54" i="99"/>
  <c r="AW54" i="99"/>
  <c r="CP53" i="99"/>
  <c r="CO53" i="99"/>
  <c r="CN53" i="99"/>
  <c r="CM53" i="99"/>
  <c r="CK53" i="99"/>
  <c r="CJ53" i="99"/>
  <c r="CI53" i="99"/>
  <c r="CH53" i="99"/>
  <c r="CF53" i="99"/>
  <c r="CE53" i="99"/>
  <c r="CD53" i="99"/>
  <c r="CC53" i="99"/>
  <c r="BU53" i="99"/>
  <c r="BT53" i="99"/>
  <c r="BS53" i="99"/>
  <c r="BP53" i="99"/>
  <c r="BO53" i="99"/>
  <c r="BN53" i="99"/>
  <c r="BM53" i="99"/>
  <c r="AY53" i="99"/>
  <c r="BD53" i="99" s="1"/>
  <c r="AX53" i="99"/>
  <c r="BC53" i="99" s="1"/>
  <c r="AW53" i="99"/>
  <c r="CP52" i="99"/>
  <c r="CO52" i="99"/>
  <c r="CN52" i="99"/>
  <c r="CM52" i="99"/>
  <c r="CK52" i="99"/>
  <c r="CJ52" i="99"/>
  <c r="CI52" i="99"/>
  <c r="CH52" i="99"/>
  <c r="CF52" i="99"/>
  <c r="CE52" i="99"/>
  <c r="CD52" i="99"/>
  <c r="CC52" i="99"/>
  <c r="BU52" i="99"/>
  <c r="BT52" i="99"/>
  <c r="BS52" i="99"/>
  <c r="BP52" i="99"/>
  <c r="BO52" i="99"/>
  <c r="BN52" i="99"/>
  <c r="BM52" i="99"/>
  <c r="AY52" i="99"/>
  <c r="AX52" i="99"/>
  <c r="AW52" i="99"/>
  <c r="CP51" i="99"/>
  <c r="CO51" i="99"/>
  <c r="CN51" i="99"/>
  <c r="CM51" i="99"/>
  <c r="CK51" i="99"/>
  <c r="CJ51" i="99"/>
  <c r="CI51" i="99"/>
  <c r="CH51" i="99"/>
  <c r="CF51" i="99"/>
  <c r="CE51" i="99"/>
  <c r="CD51" i="99"/>
  <c r="CC51" i="99"/>
  <c r="BU51" i="99"/>
  <c r="CA51" i="99" s="1"/>
  <c r="BT51" i="99"/>
  <c r="BS51" i="99"/>
  <c r="BP51" i="99"/>
  <c r="BO51" i="99"/>
  <c r="BN51" i="99"/>
  <c r="BM51" i="99"/>
  <c r="AY51" i="99"/>
  <c r="BD51" i="99" s="1"/>
  <c r="AX51" i="99"/>
  <c r="BC51" i="99" s="1"/>
  <c r="AW51" i="99"/>
  <c r="CP50" i="99"/>
  <c r="CO50" i="99"/>
  <c r="CN50" i="99"/>
  <c r="CM50" i="99"/>
  <c r="CK50" i="99"/>
  <c r="CJ50" i="99"/>
  <c r="CI50" i="99"/>
  <c r="CH50" i="99"/>
  <c r="CF50" i="99"/>
  <c r="CE50" i="99"/>
  <c r="CD50" i="99"/>
  <c r="CC50" i="99"/>
  <c r="BU50" i="99"/>
  <c r="BT50" i="99"/>
  <c r="BZ50" i="99" s="1"/>
  <c r="BS50" i="99"/>
  <c r="BY50" i="99" s="1"/>
  <c r="BP50" i="99"/>
  <c r="BO50" i="99"/>
  <c r="BN50" i="99"/>
  <c r="BM50" i="99"/>
  <c r="AY50" i="99"/>
  <c r="AX50" i="99"/>
  <c r="AW50" i="99"/>
  <c r="BB50" i="99" s="1"/>
  <c r="CP49" i="99"/>
  <c r="CO49" i="99"/>
  <c r="CN49" i="99"/>
  <c r="CM49" i="99"/>
  <c r="CK49" i="99"/>
  <c r="CJ49" i="99"/>
  <c r="CI49" i="99"/>
  <c r="CH49" i="99"/>
  <c r="CF49" i="99"/>
  <c r="CE49" i="99"/>
  <c r="CD49" i="99"/>
  <c r="CC49" i="99"/>
  <c r="BU49" i="99"/>
  <c r="CA49" i="99" s="1"/>
  <c r="BT49" i="99"/>
  <c r="BS49" i="99"/>
  <c r="BP49" i="99"/>
  <c r="BO49" i="99"/>
  <c r="BN49" i="99"/>
  <c r="BM49" i="99"/>
  <c r="AY49" i="99"/>
  <c r="AX49" i="99"/>
  <c r="AW49" i="99"/>
  <c r="CP48" i="99"/>
  <c r="CO48" i="99"/>
  <c r="CN48" i="99"/>
  <c r="CM48" i="99"/>
  <c r="CK48" i="99"/>
  <c r="CJ48" i="99"/>
  <c r="CI48" i="99"/>
  <c r="CH48" i="99"/>
  <c r="CF48" i="99"/>
  <c r="CE48" i="99"/>
  <c r="CD48" i="99"/>
  <c r="CC48" i="99"/>
  <c r="BU48" i="99"/>
  <c r="BT48" i="99"/>
  <c r="BZ48" i="99" s="1"/>
  <c r="BS48" i="99"/>
  <c r="BY48" i="99" s="1"/>
  <c r="BP48" i="99"/>
  <c r="BO48" i="99"/>
  <c r="BN48" i="99"/>
  <c r="BM48" i="99"/>
  <c r="AY48" i="99"/>
  <c r="AX48" i="99"/>
  <c r="AW48" i="99"/>
  <c r="CP47" i="99"/>
  <c r="CO47" i="99"/>
  <c r="CN47" i="99"/>
  <c r="CM47" i="99"/>
  <c r="CK47" i="99"/>
  <c r="CJ47" i="99"/>
  <c r="CI47" i="99"/>
  <c r="CH47" i="99"/>
  <c r="CF47" i="99"/>
  <c r="CE47" i="99"/>
  <c r="CD47" i="99"/>
  <c r="CC47" i="99"/>
  <c r="BU47" i="99"/>
  <c r="BT47" i="99"/>
  <c r="BS47" i="99"/>
  <c r="BP47" i="99"/>
  <c r="BO47" i="99"/>
  <c r="BN47" i="99"/>
  <c r="BM47" i="99"/>
  <c r="AY47" i="99"/>
  <c r="BD47" i="99" s="1"/>
  <c r="AX47" i="99"/>
  <c r="BC47" i="99" s="1"/>
  <c r="AW47" i="99"/>
  <c r="CP46" i="99"/>
  <c r="CO46" i="99"/>
  <c r="CN46" i="99"/>
  <c r="CM46" i="99"/>
  <c r="CK46" i="99"/>
  <c r="CJ46" i="99"/>
  <c r="CI46" i="99"/>
  <c r="CH46" i="99"/>
  <c r="CF46" i="99"/>
  <c r="CE46" i="99"/>
  <c r="CD46" i="99"/>
  <c r="CC46" i="99"/>
  <c r="BU46" i="99"/>
  <c r="BT46" i="99"/>
  <c r="BS46" i="99"/>
  <c r="BP46" i="99"/>
  <c r="BO46" i="99"/>
  <c r="BN46" i="99"/>
  <c r="BM46" i="99"/>
  <c r="AY46" i="99"/>
  <c r="AX46" i="99"/>
  <c r="AW46" i="99"/>
  <c r="BB46" i="99" s="1"/>
  <c r="CP45" i="99"/>
  <c r="CO45" i="99"/>
  <c r="CN45" i="99"/>
  <c r="CM45" i="99"/>
  <c r="CK45" i="99"/>
  <c r="CJ45" i="99"/>
  <c r="CI45" i="99"/>
  <c r="CH45" i="99"/>
  <c r="CF45" i="99"/>
  <c r="CE45" i="99"/>
  <c r="CD45" i="99"/>
  <c r="CC45" i="99"/>
  <c r="BU45" i="99"/>
  <c r="CA45" i="99" s="1"/>
  <c r="BT45" i="99"/>
  <c r="BS45" i="99"/>
  <c r="BP45" i="99"/>
  <c r="BO45" i="99"/>
  <c r="BN45" i="99"/>
  <c r="BM45" i="99"/>
  <c r="AY45" i="99"/>
  <c r="BD45" i="99" s="1"/>
  <c r="AX45" i="99"/>
  <c r="BC45" i="99" s="1"/>
  <c r="AW45" i="99"/>
  <c r="CP44" i="99"/>
  <c r="CO44" i="99"/>
  <c r="CN44" i="99"/>
  <c r="CM44" i="99"/>
  <c r="CK44" i="99"/>
  <c r="CJ44" i="99"/>
  <c r="CI44" i="99"/>
  <c r="CH44" i="99"/>
  <c r="CF44" i="99"/>
  <c r="CE44" i="99"/>
  <c r="CD44" i="99"/>
  <c r="CC44" i="99"/>
  <c r="BU44" i="99"/>
  <c r="BT44" i="99"/>
  <c r="BZ44" i="99" s="1"/>
  <c r="BS44" i="99"/>
  <c r="BY44" i="99" s="1"/>
  <c r="BP44" i="99"/>
  <c r="BO44" i="99"/>
  <c r="BN44" i="99"/>
  <c r="BM44" i="99"/>
  <c r="AY44" i="99"/>
  <c r="BD44" i="99" s="1"/>
  <c r="AX44" i="99"/>
  <c r="AW44" i="99"/>
  <c r="BB44" i="99" s="1"/>
  <c r="CP43" i="99"/>
  <c r="CO43" i="99"/>
  <c r="CN43" i="99"/>
  <c r="CM43" i="99"/>
  <c r="CK43" i="99"/>
  <c r="CJ43" i="99"/>
  <c r="CI43" i="99"/>
  <c r="CH43" i="99"/>
  <c r="CF43" i="99"/>
  <c r="CE43" i="99"/>
  <c r="CD43" i="99"/>
  <c r="CC43" i="99"/>
  <c r="BU43" i="99"/>
  <c r="CA43" i="99" s="1"/>
  <c r="BT43" i="99"/>
  <c r="BS43" i="99"/>
  <c r="BP43" i="99"/>
  <c r="BO43" i="99"/>
  <c r="BN43" i="99"/>
  <c r="BM43" i="99"/>
  <c r="AY43" i="99"/>
  <c r="AX43" i="99"/>
  <c r="AW43" i="99"/>
  <c r="BB43" i="99" s="1"/>
  <c r="CP42" i="99"/>
  <c r="CO42" i="99"/>
  <c r="CN42" i="99"/>
  <c r="CM42" i="99"/>
  <c r="CK42" i="99"/>
  <c r="CJ42" i="99"/>
  <c r="CI42" i="99"/>
  <c r="CH42" i="99"/>
  <c r="CF42" i="99"/>
  <c r="CE42" i="99"/>
  <c r="CD42" i="99"/>
  <c r="CC42" i="99"/>
  <c r="BU42" i="99"/>
  <c r="BT42" i="99"/>
  <c r="BZ42" i="99" s="1"/>
  <c r="BS42" i="99"/>
  <c r="BY42" i="99" s="1"/>
  <c r="BP42" i="99"/>
  <c r="BO42" i="99"/>
  <c r="BN42" i="99"/>
  <c r="BM42" i="99"/>
  <c r="AY42" i="99"/>
  <c r="AX42" i="99"/>
  <c r="AW42" i="99"/>
  <c r="CP41" i="99"/>
  <c r="CO41" i="99"/>
  <c r="CN41" i="99"/>
  <c r="CM41" i="99"/>
  <c r="CK41" i="99"/>
  <c r="CJ41" i="99"/>
  <c r="CI41" i="99"/>
  <c r="CH41" i="99"/>
  <c r="CF41" i="99"/>
  <c r="CE41" i="99"/>
  <c r="CD41" i="99"/>
  <c r="CC41" i="99"/>
  <c r="BU41" i="99"/>
  <c r="BT41" i="99"/>
  <c r="BZ41" i="99" s="1"/>
  <c r="BS41" i="99"/>
  <c r="BP41" i="99"/>
  <c r="BO41" i="99"/>
  <c r="BN41" i="99"/>
  <c r="BM41" i="99"/>
  <c r="AY41" i="99"/>
  <c r="BD41" i="99" s="1"/>
  <c r="AX41" i="99"/>
  <c r="BC41" i="99" s="1"/>
  <c r="AW41" i="99"/>
  <c r="CP40" i="99"/>
  <c r="CO40" i="99"/>
  <c r="CN40" i="99"/>
  <c r="CM40" i="99"/>
  <c r="CK40" i="99"/>
  <c r="CJ40" i="99"/>
  <c r="CI40" i="99"/>
  <c r="CH40" i="99"/>
  <c r="CF40" i="99"/>
  <c r="CE40" i="99"/>
  <c r="CD40" i="99"/>
  <c r="CC40" i="99"/>
  <c r="BU40" i="99"/>
  <c r="BT40" i="99"/>
  <c r="BS40" i="99"/>
  <c r="BP40" i="99"/>
  <c r="BO40" i="99"/>
  <c r="BN40" i="99"/>
  <c r="BM40" i="99"/>
  <c r="AY40" i="99"/>
  <c r="AX40" i="99"/>
  <c r="AW40" i="99"/>
  <c r="BB40" i="99" s="1"/>
  <c r="CP39" i="99"/>
  <c r="CO39" i="99"/>
  <c r="CN39" i="99"/>
  <c r="CM39" i="99"/>
  <c r="CK39" i="99"/>
  <c r="CJ39" i="99"/>
  <c r="CI39" i="99"/>
  <c r="CH39" i="99"/>
  <c r="CF39" i="99"/>
  <c r="CE39" i="99"/>
  <c r="CD39" i="99"/>
  <c r="CC39" i="99"/>
  <c r="BU39" i="99"/>
  <c r="CA39" i="99" s="1"/>
  <c r="BT39" i="99"/>
  <c r="BS39" i="99"/>
  <c r="BP39" i="99"/>
  <c r="BO39" i="99"/>
  <c r="BN39" i="99"/>
  <c r="BM39" i="99"/>
  <c r="AY39" i="99"/>
  <c r="BD39" i="99" s="1"/>
  <c r="AX39" i="99"/>
  <c r="BC39" i="99" s="1"/>
  <c r="AW39" i="99"/>
  <c r="CP38" i="99"/>
  <c r="CO38" i="99"/>
  <c r="CN38" i="99"/>
  <c r="CM38" i="99"/>
  <c r="CK38" i="99"/>
  <c r="CJ38" i="99"/>
  <c r="CI38" i="99"/>
  <c r="CH38" i="99"/>
  <c r="CF38" i="99"/>
  <c r="CE38" i="99"/>
  <c r="CD38" i="99"/>
  <c r="CC38" i="99"/>
  <c r="BU38" i="99"/>
  <c r="BT38" i="99"/>
  <c r="BZ38" i="99" s="1"/>
  <c r="BS38" i="99"/>
  <c r="BY38" i="99" s="1"/>
  <c r="BP38" i="99"/>
  <c r="BO38" i="99"/>
  <c r="BN38" i="99"/>
  <c r="BM38" i="99"/>
  <c r="AY38" i="99"/>
  <c r="BD38" i="99" s="1"/>
  <c r="AX38" i="99"/>
  <c r="AW38" i="99"/>
  <c r="BB38" i="99" s="1"/>
  <c r="CP37" i="99"/>
  <c r="CO37" i="99"/>
  <c r="CN37" i="99"/>
  <c r="CM37" i="99"/>
  <c r="CK37" i="99"/>
  <c r="CJ37" i="99"/>
  <c r="CI37" i="99"/>
  <c r="CH37" i="99"/>
  <c r="CF37" i="99"/>
  <c r="CE37" i="99"/>
  <c r="CD37" i="99"/>
  <c r="CC37" i="99"/>
  <c r="BU37" i="99"/>
  <c r="CA37" i="99" s="1"/>
  <c r="BT37" i="99"/>
  <c r="BS37" i="99"/>
  <c r="BP37" i="99"/>
  <c r="BO37" i="99"/>
  <c r="BN37" i="99"/>
  <c r="BM37" i="99"/>
  <c r="AY37" i="99"/>
  <c r="AX37" i="99"/>
  <c r="AW37" i="99"/>
  <c r="BB37" i="99" s="1"/>
  <c r="CP36" i="99"/>
  <c r="CO36" i="99"/>
  <c r="CN36" i="99"/>
  <c r="CM36" i="99"/>
  <c r="CK36" i="99"/>
  <c r="CJ36" i="99"/>
  <c r="CI36" i="99"/>
  <c r="CH36" i="99"/>
  <c r="CF36" i="99"/>
  <c r="CE36" i="99"/>
  <c r="CD36" i="99"/>
  <c r="CC36" i="99"/>
  <c r="BU36" i="99"/>
  <c r="BT36" i="99"/>
  <c r="BS36" i="99"/>
  <c r="BP36" i="99"/>
  <c r="BO36" i="99"/>
  <c r="BN36" i="99"/>
  <c r="BM36" i="99"/>
  <c r="AY36" i="99"/>
  <c r="AX36" i="99"/>
  <c r="AW36" i="99"/>
  <c r="B16" i="99"/>
  <c r="CK12" i="99"/>
  <c r="CJ12" i="99"/>
  <c r="CI12" i="99"/>
  <c r="CH12" i="99"/>
  <c r="CA12" i="99"/>
  <c r="BZ12" i="99"/>
  <c r="BY12" i="99"/>
  <c r="BX12" i="99"/>
  <c r="BU12" i="99"/>
  <c r="BT12" i="99"/>
  <c r="BS12" i="99"/>
  <c r="BR12" i="99"/>
  <c r="BP12" i="99"/>
  <c r="BO12" i="99"/>
  <c r="BN12" i="99"/>
  <c r="BM12" i="99"/>
  <c r="BJ12" i="99"/>
  <c r="BI12" i="99"/>
  <c r="BH12" i="99"/>
  <c r="BG12" i="99"/>
  <c r="BD12" i="99"/>
  <c r="BC12" i="99"/>
  <c r="BB12" i="99"/>
  <c r="BA12" i="99"/>
  <c r="AY12" i="99"/>
  <c r="AX12" i="99"/>
  <c r="AW12" i="99"/>
  <c r="AK12" i="99"/>
  <c r="AJ12" i="99"/>
  <c r="AI12" i="99"/>
  <c r="AH12" i="99"/>
  <c r="AG12" i="99"/>
  <c r="AD12" i="99"/>
  <c r="AC12" i="99"/>
  <c r="Z12" i="99"/>
  <c r="W12" i="99"/>
  <c r="Q12" i="99"/>
  <c r="AV12" i="99" s="1"/>
  <c r="M12" i="99"/>
  <c r="Z7" i="99"/>
  <c r="W7" i="99"/>
  <c r="Q7" i="99"/>
  <c r="M7" i="99"/>
  <c r="D7" i="99"/>
  <c r="CK5" i="99"/>
  <c r="CJ5" i="99"/>
  <c r="CI5" i="99"/>
  <c r="CH5" i="99"/>
  <c r="CF5" i="99"/>
  <c r="CE5" i="99"/>
  <c r="CD5" i="99"/>
  <c r="CC5" i="99"/>
  <c r="CA5" i="99"/>
  <c r="BZ5" i="99"/>
  <c r="BY5" i="99"/>
  <c r="BX5" i="99"/>
  <c r="BU5" i="99"/>
  <c r="BT5" i="99"/>
  <c r="BS5" i="99"/>
  <c r="BR5" i="99"/>
  <c r="BP5" i="99"/>
  <c r="BO5" i="99"/>
  <c r="BN5" i="99"/>
  <c r="BM5" i="99"/>
  <c r="BJ5" i="99"/>
  <c r="BI5" i="99"/>
  <c r="BH5" i="99"/>
  <c r="BG5" i="99"/>
  <c r="BD5" i="99"/>
  <c r="BC5" i="99"/>
  <c r="BB5" i="99"/>
  <c r="BA5" i="99"/>
  <c r="AY5" i="99"/>
  <c r="AX5" i="99"/>
  <c r="AW5" i="99"/>
  <c r="AV5" i="99"/>
  <c r="Z5" i="99"/>
  <c r="M5" i="99"/>
  <c r="Q5" i="99" s="1"/>
  <c r="I325" i="47" l="1"/>
  <c r="BY37" i="99"/>
  <c r="CA38" i="99"/>
  <c r="BC40" i="99"/>
  <c r="BY43" i="99"/>
  <c r="CA44" i="99"/>
  <c r="BC46" i="99"/>
  <c r="BY49" i="99"/>
  <c r="CA50" i="99"/>
  <c r="BY55" i="99"/>
  <c r="CA56" i="99"/>
  <c r="BC58" i="99"/>
  <c r="BY61" i="99"/>
  <c r="CA62" i="99"/>
  <c r="BC64" i="99"/>
  <c r="BY67" i="99"/>
  <c r="BB69" i="99"/>
  <c r="BY71" i="99"/>
  <c r="BB73" i="99"/>
  <c r="BY75" i="99"/>
  <c r="BZ37" i="99"/>
  <c r="BB39" i="99"/>
  <c r="BD40" i="99"/>
  <c r="BZ43" i="99"/>
  <c r="BB45" i="99"/>
  <c r="BD46" i="99"/>
  <c r="BZ49" i="99"/>
  <c r="BB51" i="99"/>
  <c r="BZ55" i="99"/>
  <c r="BB57" i="99"/>
  <c r="BD58" i="99"/>
  <c r="BZ61" i="99"/>
  <c r="BB63" i="99"/>
  <c r="BD64" i="99"/>
  <c r="BZ67" i="99"/>
  <c r="BC38" i="99"/>
  <c r="BY41" i="99"/>
  <c r="CA42" i="99"/>
  <c r="BC44" i="99"/>
  <c r="BY47" i="99"/>
  <c r="CA48" i="99"/>
  <c r="BC50" i="99"/>
  <c r="BY53" i="99"/>
  <c r="CA54" i="99"/>
  <c r="BC56" i="99"/>
  <c r="BY59" i="99"/>
  <c r="BC62" i="99"/>
  <c r="BY65" i="99"/>
  <c r="CA66" i="99"/>
  <c r="BZ70" i="99"/>
  <c r="BZ74" i="99"/>
  <c r="BZ47" i="99"/>
  <c r="BB49" i="99"/>
  <c r="BD50" i="99"/>
  <c r="BZ53" i="99"/>
  <c r="BB55" i="99"/>
  <c r="BD56" i="99"/>
  <c r="BB61" i="99"/>
  <c r="BD62" i="99"/>
  <c r="BB67" i="99"/>
  <c r="BC37" i="99"/>
  <c r="BY40" i="99"/>
  <c r="CA41" i="99"/>
  <c r="BC43" i="99"/>
  <c r="BY46" i="99"/>
  <c r="CA47" i="99"/>
  <c r="BC49" i="99"/>
  <c r="CA53" i="99"/>
  <c r="BC55" i="99"/>
  <c r="BY58" i="99"/>
  <c r="CA59" i="99"/>
  <c r="BC61" i="99"/>
  <c r="BY64" i="99"/>
  <c r="CA65" i="99"/>
  <c r="BC67" i="99"/>
  <c r="BY69" i="99"/>
  <c r="BB71" i="99"/>
  <c r="BY73" i="99"/>
  <c r="BB75" i="99"/>
  <c r="BD37" i="99"/>
  <c r="BZ40" i="99"/>
  <c r="BB42" i="99"/>
  <c r="BD43" i="99"/>
  <c r="BZ46" i="99"/>
  <c r="BB48" i="99"/>
  <c r="BD49" i="99"/>
  <c r="BB54" i="99"/>
  <c r="BD55" i="99"/>
  <c r="BZ58" i="99"/>
  <c r="BD61" i="99"/>
  <c r="BZ64" i="99"/>
  <c r="BB66" i="99"/>
  <c r="BD67" i="99"/>
  <c r="BZ69" i="99"/>
  <c r="BC71" i="99"/>
  <c r="BZ73" i="99"/>
  <c r="BC75" i="99"/>
  <c r="BY39" i="99"/>
  <c r="CA40" i="99"/>
  <c r="BC42" i="99"/>
  <c r="BY45" i="99"/>
  <c r="CA46" i="99"/>
  <c r="BC48" i="99"/>
  <c r="BY51" i="99"/>
  <c r="BC54" i="99"/>
  <c r="BY57" i="99"/>
  <c r="CA58" i="99"/>
  <c r="BY63" i="99"/>
  <c r="CA64" i="99"/>
  <c r="BC66" i="99"/>
  <c r="CA69" i="99"/>
  <c r="BD71" i="99"/>
  <c r="CA73" i="99"/>
  <c r="BD75" i="99"/>
  <c r="BZ39" i="99"/>
  <c r="BB41" i="99"/>
  <c r="BD42" i="99"/>
  <c r="BZ45" i="99"/>
  <c r="BB47" i="99"/>
  <c r="BD48" i="99"/>
  <c r="BZ51" i="99"/>
  <c r="BB53" i="99"/>
  <c r="BD54" i="99"/>
  <c r="BZ57" i="99"/>
  <c r="BB59" i="99"/>
  <c r="BZ63" i="99"/>
  <c r="BB65" i="99"/>
  <c r="BD66" i="99"/>
  <c r="DA321" i="47"/>
  <c r="DF322" i="47" s="1"/>
  <c r="DB321" i="47"/>
  <c r="DG322" i="47" s="1"/>
  <c r="DC321" i="47"/>
  <c r="DH322" i="47" s="1"/>
  <c r="AD78" i="47"/>
  <c r="F78" i="47"/>
  <c r="H78" i="47" s="1"/>
  <c r="F159" i="47"/>
  <c r="H159" i="47" s="1"/>
  <c r="DA159" i="47" s="1"/>
  <c r="AF78" i="47"/>
  <c r="AC78" i="47"/>
  <c r="CZ321" i="47"/>
  <c r="D78" i="99"/>
  <c r="H239" i="47"/>
  <c r="D158" i="47"/>
  <c r="H238" i="47"/>
  <c r="AC44" i="104"/>
  <c r="AD43" i="104"/>
  <c r="AF43" i="104" s="1"/>
  <c r="F158" i="47"/>
  <c r="H320" i="47"/>
  <c r="I324" i="47" s="1"/>
  <c r="B17" i="99"/>
  <c r="BC36" i="99"/>
  <c r="BY36" i="99"/>
  <c r="CA36" i="99"/>
  <c r="BB36" i="99"/>
  <c r="BD36" i="99"/>
  <c r="BZ36" i="99"/>
  <c r="BC52" i="99"/>
  <c r="BY52" i="99"/>
  <c r="CA52" i="99"/>
  <c r="BB52" i="99"/>
  <c r="BD52" i="99"/>
  <c r="BZ52" i="99"/>
  <c r="BC60" i="99"/>
  <c r="BY60" i="99"/>
  <c r="CA60" i="99"/>
  <c r="BB60" i="99"/>
  <c r="BD60" i="99"/>
  <c r="BZ60" i="99"/>
  <c r="BC68" i="99"/>
  <c r="BZ68" i="99"/>
  <c r="BB68" i="99"/>
  <c r="BD68" i="99"/>
  <c r="BY68" i="99"/>
  <c r="CA68" i="99"/>
  <c r="BB72" i="99"/>
  <c r="BD72" i="99"/>
  <c r="BY72" i="99"/>
  <c r="CA72" i="99"/>
  <c r="BC72" i="99"/>
  <c r="BZ72" i="99"/>
  <c r="BC76" i="99"/>
  <c r="BZ76" i="99"/>
  <c r="BB76" i="99"/>
  <c r="BD76" i="99"/>
  <c r="BY76" i="99"/>
  <c r="CA76" i="99"/>
  <c r="AG78" i="47" l="1"/>
  <c r="AF58" i="93"/>
  <c r="CZ78" i="47"/>
  <c r="DA78" i="47"/>
  <c r="DF79" i="47" s="1"/>
  <c r="DF160" i="47"/>
  <c r="DB159" i="47"/>
  <c r="DE79" i="47"/>
  <c r="AE78" i="47"/>
  <c r="DB78" i="47"/>
  <c r="DE322" i="47"/>
  <c r="DC159" i="47"/>
  <c r="IO71" i="38"/>
  <c r="I159" i="47"/>
  <c r="CZ239" i="47"/>
  <c r="DA239" i="47"/>
  <c r="DC239" i="47"/>
  <c r="DC78" i="47"/>
  <c r="DB239" i="47"/>
  <c r="CZ159" i="47"/>
  <c r="E78" i="99"/>
  <c r="EF78" i="99" s="1"/>
  <c r="EI79" i="99" s="1"/>
  <c r="H158" i="47"/>
  <c r="DA158" i="47" s="1"/>
  <c r="DF159" i="47" s="1"/>
  <c r="I158" i="47"/>
  <c r="IO70" i="38"/>
  <c r="E77" i="99"/>
  <c r="CZ238" i="47"/>
  <c r="DC238" i="47"/>
  <c r="DA238" i="47"/>
  <c r="DB238" i="47"/>
  <c r="IQ70" i="38"/>
  <c r="DA320" i="47"/>
  <c r="DF321" i="47" s="1"/>
  <c r="DC320" i="47"/>
  <c r="DH321" i="47" s="1"/>
  <c r="H328" i="47"/>
  <c r="DB320" i="47"/>
  <c r="DG321" i="47" s="1"/>
  <c r="D77" i="99"/>
  <c r="CZ320" i="47"/>
  <c r="DE321" i="47" s="1"/>
  <c r="AC45" i="104"/>
  <c r="AD44" i="104"/>
  <c r="AF44" i="104" s="1"/>
  <c r="B18" i="99"/>
  <c r="DI321" i="47" l="1"/>
  <c r="DM321" i="47" s="1"/>
  <c r="DE239" i="47"/>
  <c r="DE240" i="47"/>
  <c r="DE160" i="47"/>
  <c r="F78" i="99"/>
  <c r="H78" i="99" s="1"/>
  <c r="EO79" i="99" s="1"/>
  <c r="EE78" i="99"/>
  <c r="EH79" i="99" s="1"/>
  <c r="DH160" i="47"/>
  <c r="DG160" i="47"/>
  <c r="DI322" i="47"/>
  <c r="DK322" i="47" s="1"/>
  <c r="DG239" i="47"/>
  <c r="DG240" i="47"/>
  <c r="DH239" i="47"/>
  <c r="DH240" i="47"/>
  <c r="DH79" i="47"/>
  <c r="DF239" i="47"/>
  <c r="DF240" i="47"/>
  <c r="DG79" i="47"/>
  <c r="DC158" i="47"/>
  <c r="DH159" i="47" s="1"/>
  <c r="DB158" i="47"/>
  <c r="DG159" i="47" s="1"/>
  <c r="CZ158" i="47"/>
  <c r="DE159" i="47" s="1"/>
  <c r="AC46" i="104"/>
  <c r="AD45" i="104"/>
  <c r="AF45" i="104" s="1"/>
  <c r="EF77" i="99"/>
  <c r="EI78" i="99" s="1"/>
  <c r="EE77" i="99"/>
  <c r="B19" i="99"/>
  <c r="DN321" i="47" l="1"/>
  <c r="G78" i="99"/>
  <c r="DO78" i="99" s="1"/>
  <c r="DR79" i="99" s="1"/>
  <c r="EH78" i="99"/>
  <c r="DL321" i="47"/>
  <c r="DK321" i="47"/>
  <c r="DI159" i="47"/>
  <c r="DL159" i="47" s="1"/>
  <c r="DI240" i="47"/>
  <c r="DL240" i="47" s="1"/>
  <c r="DI239" i="47"/>
  <c r="DL239" i="47" s="1"/>
  <c r="DL322" i="47"/>
  <c r="DM322" i="47"/>
  <c r="DN322" i="47"/>
  <c r="DI79" i="47"/>
  <c r="DN79" i="47" s="1"/>
  <c r="DI160" i="47"/>
  <c r="DL160" i="47" s="1"/>
  <c r="AC47" i="104"/>
  <c r="AD46" i="104"/>
  <c r="AF46" i="104" s="1"/>
  <c r="B20" i="99"/>
  <c r="DM239" i="47" l="1"/>
  <c r="DN239" i="47"/>
  <c r="DK239" i="47"/>
  <c r="DK159" i="47"/>
  <c r="DP78" i="99"/>
  <c r="DS79" i="99" s="1"/>
  <c r="DT79" i="99" s="1"/>
  <c r="DV79" i="99" s="1"/>
  <c r="DM159" i="47"/>
  <c r="DN160" i="47"/>
  <c r="DN240" i="47"/>
  <c r="DM240" i="47"/>
  <c r="DM160" i="47"/>
  <c r="DK160" i="47"/>
  <c r="DL79" i="47"/>
  <c r="DK79" i="47"/>
  <c r="DM79" i="47"/>
  <c r="DK240" i="47"/>
  <c r="DN159" i="47"/>
  <c r="AC48" i="104"/>
  <c r="AD48" i="104" s="1"/>
  <c r="AF48" i="104" s="1"/>
  <c r="AD47" i="104"/>
  <c r="AF47" i="104" s="1"/>
  <c r="B21" i="99"/>
  <c r="DW79" i="99" l="1"/>
  <c r="FK79" i="99" s="1"/>
  <c r="FA160" i="47"/>
  <c r="FA79" i="47"/>
  <c r="B22" i="99"/>
  <c r="FA79" i="99" l="1"/>
  <c r="B23" i="99"/>
  <c r="B24" i="99" l="1"/>
  <c r="B25" i="99" l="1"/>
  <c r="B26" i="99" l="1"/>
  <c r="B27" i="99" l="1"/>
  <c r="B28" i="99" l="1"/>
  <c r="B29" i="99" l="1"/>
  <c r="B30" i="99" l="1"/>
  <c r="F73" i="34"/>
  <c r="G73" i="34" s="1"/>
  <c r="EI70" i="38"/>
  <c r="GK70" i="38"/>
  <c r="EK70" i="38"/>
  <c r="EL70" i="38"/>
  <c r="EJ81" i="38"/>
  <c r="EK81" i="38"/>
  <c r="EL81" i="38"/>
  <c r="CM70" i="38"/>
  <c r="AO70" i="38"/>
  <c r="AP70" i="38"/>
  <c r="AO81" i="38"/>
  <c r="AP81" i="38"/>
  <c r="CL70" i="38" l="1"/>
  <c r="EJ70" i="38"/>
  <c r="GJ70" i="38"/>
  <c r="B31" i="99"/>
  <c r="O73" i="34"/>
  <c r="O56" i="93"/>
  <c r="O31" i="93"/>
  <c r="Q24" i="92"/>
  <c r="O19" i="92"/>
  <c r="O24" i="92" s="1"/>
  <c r="M19" i="92"/>
  <c r="M24" i="92" s="1"/>
  <c r="AA69" i="94"/>
  <c r="Y69" i="94"/>
  <c r="Z69" i="94" s="1"/>
  <c r="X69" i="94"/>
  <c r="Y68" i="94"/>
  <c r="X68" i="94"/>
  <c r="Y67" i="94"/>
  <c r="X67" i="94"/>
  <c r="Y66" i="94"/>
  <c r="X66" i="94"/>
  <c r="Y65" i="94"/>
  <c r="X65" i="94"/>
  <c r="Y64" i="94"/>
  <c r="X64" i="94"/>
  <c r="Y63" i="94"/>
  <c r="X63" i="94"/>
  <c r="Y62" i="94"/>
  <c r="X62" i="94"/>
  <c r="Y61" i="94"/>
  <c r="X61" i="94"/>
  <c r="Y60" i="94"/>
  <c r="X60" i="94"/>
  <c r="Y59" i="94"/>
  <c r="X59" i="94"/>
  <c r="Y58" i="94"/>
  <c r="X58" i="94"/>
  <c r="Y57" i="94"/>
  <c r="X57" i="94"/>
  <c r="Y56" i="94"/>
  <c r="X56" i="94"/>
  <c r="Y55" i="94"/>
  <c r="X55" i="94"/>
  <c r="Y54" i="94"/>
  <c r="X54" i="94"/>
  <c r="Y53" i="94"/>
  <c r="X53" i="94"/>
  <c r="Y52" i="94"/>
  <c r="X52" i="94"/>
  <c r="Y51" i="94"/>
  <c r="X51" i="94"/>
  <c r="Y50" i="94"/>
  <c r="X50" i="94"/>
  <c r="Y49" i="94"/>
  <c r="X49" i="94"/>
  <c r="Y48" i="94"/>
  <c r="X48" i="94"/>
  <c r="Y47" i="94"/>
  <c r="X47" i="94"/>
  <c r="Y46" i="94"/>
  <c r="X46" i="94"/>
  <c r="Y45" i="94"/>
  <c r="X45" i="94"/>
  <c r="Y44" i="94"/>
  <c r="X44" i="94"/>
  <c r="Y43" i="94"/>
  <c r="X43" i="94"/>
  <c r="Y42" i="94"/>
  <c r="X42" i="94"/>
  <c r="Y41" i="94"/>
  <c r="X41" i="94"/>
  <c r="Y40" i="94"/>
  <c r="X40" i="94"/>
  <c r="Y39" i="94"/>
  <c r="X39" i="94"/>
  <c r="Y38" i="94"/>
  <c r="X38" i="94"/>
  <c r="Y37" i="94"/>
  <c r="X37" i="94"/>
  <c r="Y36" i="94"/>
  <c r="X36" i="94"/>
  <c r="Y35" i="94"/>
  <c r="X35" i="94"/>
  <c r="Y34" i="94"/>
  <c r="X34" i="94"/>
  <c r="Y33" i="94"/>
  <c r="X33" i="94"/>
  <c r="Y32" i="94"/>
  <c r="X32" i="94"/>
  <c r="Y31" i="94"/>
  <c r="X31" i="94"/>
  <c r="Y30" i="94"/>
  <c r="X30" i="94"/>
  <c r="Y29" i="94"/>
  <c r="X29" i="94"/>
  <c r="Y28" i="94"/>
  <c r="X28" i="94"/>
  <c r="Y27" i="94"/>
  <c r="X27" i="94"/>
  <c r="Y26" i="94"/>
  <c r="X26" i="94"/>
  <c r="Y25" i="94"/>
  <c r="X25" i="94"/>
  <c r="Y24" i="94"/>
  <c r="X24" i="94"/>
  <c r="Y23" i="94"/>
  <c r="X23" i="94"/>
  <c r="Y22" i="94"/>
  <c r="X22" i="94"/>
  <c r="Y21" i="94"/>
  <c r="X21" i="94"/>
  <c r="Y20" i="94"/>
  <c r="X20" i="94"/>
  <c r="Y19" i="94"/>
  <c r="X19" i="94"/>
  <c r="Y18" i="94"/>
  <c r="X18" i="94"/>
  <c r="Y17" i="94"/>
  <c r="X17" i="94"/>
  <c r="Y16" i="94"/>
  <c r="X16" i="94"/>
  <c r="Y15" i="94"/>
  <c r="X15" i="94"/>
  <c r="Y14" i="94"/>
  <c r="X14" i="94"/>
  <c r="Y13" i="94"/>
  <c r="X13" i="94"/>
  <c r="Y12" i="94"/>
  <c r="X12" i="94"/>
  <c r="Y11" i="94"/>
  <c r="X11" i="94"/>
  <c r="Y10" i="94"/>
  <c r="X10" i="94"/>
  <c r="Y9" i="94"/>
  <c r="X9" i="94"/>
  <c r="Y8" i="94"/>
  <c r="X8" i="94"/>
  <c r="D77" i="84" l="1"/>
  <c r="D77" i="76"/>
  <c r="D77" i="85"/>
  <c r="D77" i="83"/>
  <c r="F77" i="47"/>
  <c r="E77" i="47"/>
  <c r="G77" i="47"/>
  <c r="D77" i="47"/>
  <c r="F77" i="99"/>
  <c r="H77" i="99" s="1"/>
  <c r="EO78" i="99" s="1"/>
  <c r="B32" i="99"/>
  <c r="S71" i="93"/>
  <c r="T71" i="93"/>
  <c r="U71" i="93"/>
  <c r="V71" i="93"/>
  <c r="S72" i="93"/>
  <c r="T72" i="93"/>
  <c r="U72" i="93"/>
  <c r="V72" i="93"/>
  <c r="S73" i="93"/>
  <c r="T73" i="93"/>
  <c r="U73" i="93"/>
  <c r="V73" i="93"/>
  <c r="S74" i="93"/>
  <c r="T74" i="93"/>
  <c r="U74" i="93"/>
  <c r="V74" i="93"/>
  <c r="S75" i="93"/>
  <c r="T75" i="93"/>
  <c r="U75" i="93"/>
  <c r="V75" i="93"/>
  <c r="S76" i="93"/>
  <c r="T76" i="93"/>
  <c r="U76" i="93"/>
  <c r="V76" i="93"/>
  <c r="S77" i="93"/>
  <c r="T77" i="93"/>
  <c r="U77" i="93"/>
  <c r="V77" i="93"/>
  <c r="S78" i="93"/>
  <c r="T78" i="93"/>
  <c r="U78" i="93"/>
  <c r="V78" i="93"/>
  <c r="S79" i="93"/>
  <c r="T79" i="93"/>
  <c r="U79" i="93"/>
  <c r="V79" i="93"/>
  <c r="S80" i="93"/>
  <c r="T80" i="93"/>
  <c r="U80" i="93"/>
  <c r="V80" i="93"/>
  <c r="S81" i="93"/>
  <c r="T81" i="93"/>
  <c r="U81" i="93"/>
  <c r="V81" i="93"/>
  <c r="S82" i="93"/>
  <c r="T82" i="93"/>
  <c r="U82" i="93"/>
  <c r="V82" i="93"/>
  <c r="S83" i="93"/>
  <c r="T83" i="93"/>
  <c r="U83" i="93"/>
  <c r="V83" i="93"/>
  <c r="S84" i="93"/>
  <c r="T84" i="93"/>
  <c r="U84" i="93"/>
  <c r="V84" i="93"/>
  <c r="S85" i="93"/>
  <c r="T85" i="93"/>
  <c r="U85" i="93"/>
  <c r="V85" i="93"/>
  <c r="S86" i="93"/>
  <c r="T86" i="93"/>
  <c r="U86" i="93"/>
  <c r="V86" i="93"/>
  <c r="S87" i="93"/>
  <c r="T87" i="93"/>
  <c r="U87" i="93"/>
  <c r="V87" i="93"/>
  <c r="S88" i="93"/>
  <c r="T88" i="93"/>
  <c r="U88" i="93"/>
  <c r="V88" i="93"/>
  <c r="S89" i="93"/>
  <c r="T89" i="93"/>
  <c r="U89" i="93"/>
  <c r="V89" i="93"/>
  <c r="S90" i="93"/>
  <c r="T90" i="93"/>
  <c r="U90" i="93"/>
  <c r="V90" i="93"/>
  <c r="S91" i="93"/>
  <c r="T91" i="93"/>
  <c r="U91" i="93"/>
  <c r="V91" i="93"/>
  <c r="S92" i="93"/>
  <c r="T92" i="93"/>
  <c r="U92" i="93"/>
  <c r="V92" i="93"/>
  <c r="S93" i="93"/>
  <c r="T93" i="93"/>
  <c r="U93" i="93"/>
  <c r="V93" i="93"/>
  <c r="S94" i="93"/>
  <c r="T94" i="93"/>
  <c r="U94" i="93"/>
  <c r="V94" i="93"/>
  <c r="S95" i="93"/>
  <c r="T95" i="93"/>
  <c r="U95" i="93"/>
  <c r="V95" i="93"/>
  <c r="S96" i="93"/>
  <c r="T96" i="93"/>
  <c r="U96" i="93"/>
  <c r="V96" i="93"/>
  <c r="S97" i="93"/>
  <c r="T97" i="93"/>
  <c r="U97" i="93"/>
  <c r="V97" i="93"/>
  <c r="S98" i="93"/>
  <c r="T98" i="93"/>
  <c r="U98" i="93"/>
  <c r="V98" i="93"/>
  <c r="S99" i="93"/>
  <c r="T99" i="93"/>
  <c r="U99" i="93"/>
  <c r="V99" i="93"/>
  <c r="S100" i="93"/>
  <c r="T100" i="93"/>
  <c r="U100" i="93"/>
  <c r="V100" i="93"/>
  <c r="S101" i="93"/>
  <c r="T101" i="93"/>
  <c r="U101" i="93"/>
  <c r="V101" i="93"/>
  <c r="S102" i="93"/>
  <c r="T102" i="93"/>
  <c r="U102" i="93"/>
  <c r="V102" i="93"/>
  <c r="S103" i="93"/>
  <c r="T103" i="93"/>
  <c r="U103" i="93"/>
  <c r="V103" i="93"/>
  <c r="S104" i="93"/>
  <c r="T104" i="93"/>
  <c r="U104" i="93"/>
  <c r="V104" i="93"/>
  <c r="S105" i="93"/>
  <c r="T105" i="93"/>
  <c r="U105" i="93"/>
  <c r="V105" i="93"/>
  <c r="S106" i="93"/>
  <c r="T106" i="93"/>
  <c r="U106" i="93"/>
  <c r="V106" i="93"/>
  <c r="S107" i="93"/>
  <c r="T107" i="93"/>
  <c r="U107" i="93"/>
  <c r="V107" i="93"/>
  <c r="S108" i="93"/>
  <c r="T108" i="93"/>
  <c r="U108" i="93"/>
  <c r="V108" i="93"/>
  <c r="S109" i="93"/>
  <c r="T109" i="93"/>
  <c r="U109" i="93"/>
  <c r="V109" i="93"/>
  <c r="S110" i="93"/>
  <c r="T110" i="93"/>
  <c r="U110" i="93"/>
  <c r="V110" i="93"/>
  <c r="S111" i="93"/>
  <c r="T111" i="93"/>
  <c r="U111" i="93"/>
  <c r="V111" i="93"/>
  <c r="R6" i="93"/>
  <c r="R7" i="93" s="1"/>
  <c r="R8" i="93" s="1"/>
  <c r="R9" i="93" s="1"/>
  <c r="R10" i="93" s="1"/>
  <c r="R11" i="93" s="1"/>
  <c r="R12" i="93" s="1"/>
  <c r="R13" i="93" s="1"/>
  <c r="R14" i="93" s="1"/>
  <c r="R15" i="93" s="1"/>
  <c r="R16" i="93" s="1"/>
  <c r="R17" i="93" s="1"/>
  <c r="R18" i="93" s="1"/>
  <c r="R19" i="93" s="1"/>
  <c r="R20" i="93" s="1"/>
  <c r="R21" i="93" s="1"/>
  <c r="R22" i="93" s="1"/>
  <c r="R23" i="93" s="1"/>
  <c r="R24" i="93" s="1"/>
  <c r="R25" i="93" s="1"/>
  <c r="R26" i="93" s="1"/>
  <c r="R27" i="93" s="1"/>
  <c r="R28" i="93" s="1"/>
  <c r="R29" i="93" s="1"/>
  <c r="R30" i="93" s="1"/>
  <c r="R31" i="93" s="1"/>
  <c r="R32" i="93" s="1"/>
  <c r="R33" i="93" s="1"/>
  <c r="R34" i="93" s="1"/>
  <c r="R35" i="93" s="1"/>
  <c r="R36" i="93" s="1"/>
  <c r="R37" i="93" s="1"/>
  <c r="R38" i="93" s="1"/>
  <c r="R39" i="93" s="1"/>
  <c r="R40" i="93" s="1"/>
  <c r="R41" i="93" s="1"/>
  <c r="R42" i="93" s="1"/>
  <c r="R43" i="93" s="1"/>
  <c r="R44" i="93" s="1"/>
  <c r="R45" i="93" s="1"/>
  <c r="R46" i="93" s="1"/>
  <c r="R47" i="93" s="1"/>
  <c r="R48" i="93" s="1"/>
  <c r="R49" i="93" s="1"/>
  <c r="R50" i="93" s="1"/>
  <c r="R51" i="93" s="1"/>
  <c r="R52" i="93" s="1"/>
  <c r="R53" i="93" s="1"/>
  <c r="R54" i="93" s="1"/>
  <c r="R55" i="93" s="1"/>
  <c r="R110" i="93" s="1"/>
  <c r="C7" i="93"/>
  <c r="C71" i="93" s="1"/>
  <c r="C8" i="93" l="1"/>
  <c r="C72" i="93" s="1"/>
  <c r="C9" i="93"/>
  <c r="C10" i="93" s="1"/>
  <c r="C11" i="93" s="1"/>
  <c r="C12" i="93" s="1"/>
  <c r="C13" i="93" s="1"/>
  <c r="C14" i="93" s="1"/>
  <c r="C15" i="93" s="1"/>
  <c r="C16" i="93" s="1"/>
  <c r="C17" i="93" s="1"/>
  <c r="C18" i="93" s="1"/>
  <c r="C19" i="93" s="1"/>
  <c r="C20" i="93" s="1"/>
  <c r="C21" i="93" s="1"/>
  <c r="C22" i="93" s="1"/>
  <c r="C23" i="93" s="1"/>
  <c r="C24" i="93" s="1"/>
  <c r="C25" i="93" s="1"/>
  <c r="C26" i="93" s="1"/>
  <c r="C27" i="93" s="1"/>
  <c r="C28" i="93" s="1"/>
  <c r="C29" i="93" s="1"/>
  <c r="C30" i="93" s="1"/>
  <c r="C31" i="93" s="1"/>
  <c r="C32" i="93" s="1"/>
  <c r="C33" i="93" s="1"/>
  <c r="C34" i="93" s="1"/>
  <c r="C35" i="93" s="1"/>
  <c r="C36" i="93" s="1"/>
  <c r="C37" i="93" s="1"/>
  <c r="C38" i="93" s="1"/>
  <c r="C39" i="93" s="1"/>
  <c r="C40" i="93" s="1"/>
  <c r="C41" i="93" s="1"/>
  <c r="C42" i="93" s="1"/>
  <c r="C43" i="93" s="1"/>
  <c r="C44" i="93" s="1"/>
  <c r="C45" i="93" s="1"/>
  <c r="C46" i="93" s="1"/>
  <c r="C47" i="93" s="1"/>
  <c r="C111" i="93" s="1"/>
  <c r="R56" i="93"/>
  <c r="R57" i="93" s="1"/>
  <c r="Z54" i="93"/>
  <c r="Z52" i="93"/>
  <c r="Z50" i="93"/>
  <c r="Z48" i="93"/>
  <c r="Z46" i="93"/>
  <c r="Z44" i="93"/>
  <c r="Z42" i="93"/>
  <c r="Z40" i="93"/>
  <c r="Z38" i="93"/>
  <c r="Z36" i="93"/>
  <c r="Z34" i="93"/>
  <c r="Z32" i="93"/>
  <c r="Z30" i="93"/>
  <c r="Z28" i="93"/>
  <c r="Z26" i="93"/>
  <c r="Z24" i="93"/>
  <c r="Z22" i="93"/>
  <c r="Z20" i="93"/>
  <c r="Z18" i="93"/>
  <c r="C110" i="93"/>
  <c r="C96" i="93"/>
  <c r="C94" i="93"/>
  <c r="C92" i="93"/>
  <c r="C90" i="93"/>
  <c r="C88" i="93"/>
  <c r="C86" i="93"/>
  <c r="C82" i="93"/>
  <c r="C78" i="93"/>
  <c r="C76" i="93"/>
  <c r="C74" i="93"/>
  <c r="R109" i="93"/>
  <c r="R107" i="93"/>
  <c r="R105" i="93"/>
  <c r="R103" i="93"/>
  <c r="R101" i="93"/>
  <c r="R99" i="93"/>
  <c r="R97" i="93"/>
  <c r="R95" i="93"/>
  <c r="R93" i="93"/>
  <c r="R91" i="93"/>
  <c r="R89" i="93"/>
  <c r="R87" i="93"/>
  <c r="R85" i="93"/>
  <c r="R83" i="93"/>
  <c r="R81" i="93"/>
  <c r="R79" i="93"/>
  <c r="R77" i="93"/>
  <c r="R75" i="93"/>
  <c r="R73" i="93"/>
  <c r="Z16" i="93"/>
  <c r="Z55" i="93"/>
  <c r="Z53" i="93"/>
  <c r="Z51" i="93"/>
  <c r="Z49" i="93"/>
  <c r="Z47" i="93"/>
  <c r="Z45" i="93"/>
  <c r="Z43" i="93"/>
  <c r="Z41" i="93"/>
  <c r="Z39" i="93"/>
  <c r="Z37" i="93"/>
  <c r="Z35" i="93"/>
  <c r="Z33" i="93"/>
  <c r="Z31" i="93"/>
  <c r="Z29" i="93"/>
  <c r="Z27" i="93"/>
  <c r="Z25" i="93"/>
  <c r="Z23" i="93"/>
  <c r="Z21" i="93"/>
  <c r="Z19" i="93"/>
  <c r="Z17" i="93"/>
  <c r="C109" i="93"/>
  <c r="C107" i="93"/>
  <c r="C95" i="93"/>
  <c r="C93" i="93"/>
  <c r="C91" i="93"/>
  <c r="C89" i="93"/>
  <c r="C87" i="93"/>
  <c r="C85" i="93"/>
  <c r="C83" i="93"/>
  <c r="C81" i="93"/>
  <c r="C79" i="93"/>
  <c r="C77" i="93"/>
  <c r="C75" i="93"/>
  <c r="C73" i="93"/>
  <c r="R71" i="93"/>
  <c r="R108" i="93"/>
  <c r="R106" i="93"/>
  <c r="R104" i="93"/>
  <c r="R102" i="93"/>
  <c r="R100" i="93"/>
  <c r="R98" i="93"/>
  <c r="R96" i="93"/>
  <c r="R94" i="93"/>
  <c r="R92" i="93"/>
  <c r="R90" i="93"/>
  <c r="R88" i="93"/>
  <c r="R86" i="93"/>
  <c r="R84" i="93"/>
  <c r="R82" i="93"/>
  <c r="R80" i="93"/>
  <c r="R78" i="93"/>
  <c r="R76" i="93"/>
  <c r="R74" i="93"/>
  <c r="R72" i="93"/>
  <c r="H77" i="47"/>
  <c r="G77" i="99"/>
  <c r="B33" i="99"/>
  <c r="C98" i="93" l="1"/>
  <c r="C97" i="93"/>
  <c r="C100" i="93"/>
  <c r="C99" i="93"/>
  <c r="C102" i="93"/>
  <c r="C101" i="93"/>
  <c r="C80" i="93"/>
  <c r="C104" i="93"/>
  <c r="C48" i="93"/>
  <c r="C49" i="93" s="1"/>
  <c r="C50" i="93" s="1"/>
  <c r="C51" i="93" s="1"/>
  <c r="C103" i="93"/>
  <c r="C106" i="93"/>
  <c r="C105" i="93"/>
  <c r="C84" i="93"/>
  <c r="C108" i="93"/>
  <c r="R112" i="93"/>
  <c r="Z57" i="93"/>
  <c r="CZ77" i="47"/>
  <c r="DE78" i="47" s="1"/>
  <c r="AF57" i="93"/>
  <c r="R111" i="93"/>
  <c r="Z56" i="93"/>
  <c r="DB77" i="47"/>
  <c r="DG78" i="47" s="1"/>
  <c r="DA77" i="47"/>
  <c r="DF78" i="47" s="1"/>
  <c r="DC77" i="47"/>
  <c r="DH78" i="47" s="1"/>
  <c r="DP77" i="99"/>
  <c r="DS78" i="99" s="1"/>
  <c r="DO77" i="99"/>
  <c r="DR78" i="99" s="1"/>
  <c r="B34" i="99"/>
  <c r="C112" i="93" l="1"/>
  <c r="DI78" i="47"/>
  <c r="DM78" i="47" s="1"/>
  <c r="DT78" i="99"/>
  <c r="DW78" i="99" s="1"/>
  <c r="B35" i="99"/>
  <c r="DN78" i="47" l="1"/>
  <c r="DK78" i="47"/>
  <c r="DL78" i="47"/>
  <c r="DV78" i="99"/>
  <c r="B36" i="99"/>
  <c r="FA78" i="99" l="1"/>
  <c r="FK78" i="99"/>
  <c r="B37" i="99"/>
  <c r="AB36" i="99"/>
  <c r="B38" i="99" l="1"/>
  <c r="AB37" i="99"/>
  <c r="B39" i="99" l="1"/>
  <c r="AB38" i="99"/>
  <c r="B40" i="99" l="1"/>
  <c r="AB39" i="99"/>
  <c r="B41" i="99" l="1"/>
  <c r="AB40" i="99"/>
  <c r="B42" i="99" l="1"/>
  <c r="AB41" i="99"/>
  <c r="B43" i="99" l="1"/>
  <c r="AB42" i="99"/>
  <c r="B44" i="99" l="1"/>
  <c r="AB43" i="99"/>
  <c r="B45" i="99" l="1"/>
  <c r="AB44" i="99"/>
  <c r="B46" i="99" l="1"/>
  <c r="AB45" i="99"/>
  <c r="B47" i="99" l="1"/>
  <c r="AB46" i="99"/>
  <c r="B48" i="99" l="1"/>
  <c r="AB47" i="99"/>
  <c r="B49" i="99" l="1"/>
  <c r="AB48" i="99"/>
  <c r="B50" i="99" l="1"/>
  <c r="AB49" i="99"/>
  <c r="B51" i="99" l="1"/>
  <c r="AB50" i="99"/>
  <c r="B52" i="99" l="1"/>
  <c r="AB51" i="99"/>
  <c r="B53" i="99" l="1"/>
  <c r="AB52" i="99"/>
  <c r="B54" i="99" l="1"/>
  <c r="AB53" i="99"/>
  <c r="B55" i="99" l="1"/>
  <c r="AB54" i="99"/>
  <c r="B56" i="99" l="1"/>
  <c r="AB55" i="99"/>
  <c r="B57" i="99" l="1"/>
  <c r="AB56" i="99"/>
  <c r="C77" i="89"/>
  <c r="C78" i="89" s="1"/>
  <c r="C79" i="89" s="1"/>
  <c r="C80" i="89" s="1"/>
  <c r="C81" i="89" s="1"/>
  <c r="C82" i="89" s="1"/>
  <c r="C83" i="89" s="1"/>
  <c r="C84" i="89" s="1"/>
  <c r="C85" i="89" s="1"/>
  <c r="C86" i="89" s="1"/>
  <c r="C87" i="89" s="1"/>
  <c r="C88" i="89" s="1"/>
  <c r="C89" i="89" s="1"/>
  <c r="C90" i="89" s="1"/>
  <c r="C91" i="89" s="1"/>
  <c r="C92" i="89" s="1"/>
  <c r="C93" i="89" s="1"/>
  <c r="C94" i="89" s="1"/>
  <c r="C95" i="89" s="1"/>
  <c r="C96" i="89" s="1"/>
  <c r="C97" i="89" s="1"/>
  <c r="C98" i="89" s="1"/>
  <c r="C99" i="89" s="1"/>
  <c r="C100" i="89" s="1"/>
  <c r="C101" i="89" s="1"/>
  <c r="C102" i="89" s="1"/>
  <c r="C103" i="89" s="1"/>
  <c r="C104" i="89" s="1"/>
  <c r="C105" i="89" s="1"/>
  <c r="C106" i="89" s="1"/>
  <c r="C107" i="89" s="1"/>
  <c r="C108" i="89" s="1"/>
  <c r="C109" i="89" s="1"/>
  <c r="C110" i="89" s="1"/>
  <c r="C111" i="89" s="1"/>
  <c r="C112" i="89" s="1"/>
  <c r="C113" i="89" s="1"/>
  <c r="C114" i="89" s="1"/>
  <c r="C115" i="89" s="1"/>
  <c r="C116" i="89" s="1"/>
  <c r="C117" i="89" s="1"/>
  <c r="C118" i="89" s="1"/>
  <c r="C119" i="89" s="1"/>
  <c r="C120" i="89" s="1"/>
  <c r="C121" i="89" s="1"/>
  <c r="IU30" i="38"/>
  <c r="IU31" i="38"/>
  <c r="IU32" i="38"/>
  <c r="IU33" i="38"/>
  <c r="IU34" i="38"/>
  <c r="IU35" i="38"/>
  <c r="IU36" i="38"/>
  <c r="IU67" i="38"/>
  <c r="IU68" i="38"/>
  <c r="IU69" i="38"/>
  <c r="IU29" i="38"/>
  <c r="B58" i="99" l="1"/>
  <c r="AB57" i="99"/>
  <c r="J156" i="59"/>
  <c r="J116" i="59"/>
  <c r="GA102" i="47"/>
  <c r="GA94" i="47"/>
  <c r="GH338" i="47"/>
  <c r="GH339" i="47" s="1"/>
  <c r="GH340" i="47" s="1"/>
  <c r="GH341" i="47" s="1"/>
  <c r="GH342" i="47" s="1"/>
  <c r="GH343" i="47" s="1"/>
  <c r="GH344" i="47" s="1"/>
  <c r="GH345" i="47" s="1"/>
  <c r="GH346" i="47" s="1"/>
  <c r="GA339" i="47"/>
  <c r="J117" i="59" s="1"/>
  <c r="EQ362" i="47"/>
  <c r="ER362" i="47"/>
  <c r="ES362" i="47"/>
  <c r="ET362" i="47"/>
  <c r="EQ363" i="47"/>
  <c r="ER363" i="47"/>
  <c r="ES363" i="47"/>
  <c r="ET363" i="47"/>
  <c r="EQ364" i="47"/>
  <c r="ER364" i="47"/>
  <c r="ES364" i="47"/>
  <c r="ET364" i="47"/>
  <c r="EQ365" i="47"/>
  <c r="ER365" i="47"/>
  <c r="ES365" i="47"/>
  <c r="ET365" i="47"/>
  <c r="EQ366" i="47"/>
  <c r="ER366" i="47"/>
  <c r="ES366" i="47"/>
  <c r="ET366" i="47"/>
  <c r="EQ367" i="47"/>
  <c r="ER367" i="47"/>
  <c r="ES367" i="47"/>
  <c r="ET367" i="47"/>
  <c r="EQ368" i="47"/>
  <c r="ER368" i="47"/>
  <c r="ES368" i="47"/>
  <c r="ET368" i="47"/>
  <c r="EQ369" i="47"/>
  <c r="ER369" i="47"/>
  <c r="ES369" i="47"/>
  <c r="ET369" i="47"/>
  <c r="EQ370" i="47"/>
  <c r="ER370" i="47"/>
  <c r="ES370" i="47"/>
  <c r="ET370" i="47"/>
  <c r="EQ371" i="47"/>
  <c r="ER371" i="47"/>
  <c r="ES371" i="47"/>
  <c r="ET371" i="47"/>
  <c r="EQ372" i="47"/>
  <c r="ER372" i="47"/>
  <c r="ES372" i="47"/>
  <c r="ET372" i="47"/>
  <c r="EQ373" i="47"/>
  <c r="ER373" i="47"/>
  <c r="ES373" i="47"/>
  <c r="ET373" i="47"/>
  <c r="EQ374" i="47"/>
  <c r="ER374" i="47"/>
  <c r="ES374" i="47"/>
  <c r="ET374" i="47"/>
  <c r="EL362" i="47"/>
  <c r="EM362" i="47"/>
  <c r="EN362" i="47"/>
  <c r="EO362" i="47"/>
  <c r="EL363" i="47"/>
  <c r="EM363" i="47"/>
  <c r="EN363" i="47"/>
  <c r="EO363" i="47"/>
  <c r="EL364" i="47"/>
  <c r="EM364" i="47"/>
  <c r="EN364" i="47"/>
  <c r="EO364" i="47"/>
  <c r="EL365" i="47"/>
  <c r="EM365" i="47"/>
  <c r="EN365" i="47"/>
  <c r="EO365" i="47"/>
  <c r="EL366" i="47"/>
  <c r="EM366" i="47"/>
  <c r="EN366" i="47"/>
  <c r="EO366" i="47"/>
  <c r="EL367" i="47"/>
  <c r="EM367" i="47"/>
  <c r="EN367" i="47"/>
  <c r="EO367" i="47"/>
  <c r="EL368" i="47"/>
  <c r="EM368" i="47"/>
  <c r="EN368" i="47"/>
  <c r="EO368" i="47"/>
  <c r="EL369" i="47"/>
  <c r="EM369" i="47"/>
  <c r="EN369" i="47"/>
  <c r="EO369" i="47"/>
  <c r="EL370" i="47"/>
  <c r="EM370" i="47"/>
  <c r="EN370" i="47"/>
  <c r="EO370" i="47"/>
  <c r="EL371" i="47"/>
  <c r="EM371" i="47"/>
  <c r="EN371" i="47"/>
  <c r="EO371" i="47"/>
  <c r="EL372" i="47"/>
  <c r="EM372" i="47"/>
  <c r="EN372" i="47"/>
  <c r="EO372" i="47"/>
  <c r="EL373" i="47"/>
  <c r="EM373" i="47"/>
  <c r="EN373" i="47"/>
  <c r="EO373" i="47"/>
  <c r="EL374" i="47"/>
  <c r="EM374" i="47"/>
  <c r="EN374" i="47"/>
  <c r="EO374" i="47"/>
  <c r="EG362" i="47"/>
  <c r="EH362" i="47"/>
  <c r="EI362" i="47"/>
  <c r="EJ362" i="47"/>
  <c r="EG363" i="47"/>
  <c r="EH363" i="47"/>
  <c r="EI363" i="47"/>
  <c r="EJ363" i="47"/>
  <c r="EG364" i="47"/>
  <c r="EH364" i="47"/>
  <c r="EI364" i="47"/>
  <c r="EJ364" i="47"/>
  <c r="EG365" i="47"/>
  <c r="EH365" i="47"/>
  <c r="EI365" i="47"/>
  <c r="EJ365" i="47"/>
  <c r="EG366" i="47"/>
  <c r="EH366" i="47"/>
  <c r="EI366" i="47"/>
  <c r="EJ366" i="47"/>
  <c r="EG367" i="47"/>
  <c r="EH367" i="47"/>
  <c r="EI367" i="47"/>
  <c r="EJ367" i="47"/>
  <c r="EG368" i="47"/>
  <c r="EH368" i="47"/>
  <c r="EI368" i="47"/>
  <c r="EJ368" i="47"/>
  <c r="EG369" i="47"/>
  <c r="EH369" i="47"/>
  <c r="EI369" i="47"/>
  <c r="EJ369" i="47"/>
  <c r="EG370" i="47"/>
  <c r="EH370" i="47"/>
  <c r="EI370" i="47"/>
  <c r="EJ370" i="47"/>
  <c r="EG371" i="47"/>
  <c r="EH371" i="47"/>
  <c r="EI371" i="47"/>
  <c r="EJ371" i="47"/>
  <c r="EG372" i="47"/>
  <c r="EH372" i="47"/>
  <c r="EI372" i="47"/>
  <c r="EJ372" i="47"/>
  <c r="EG373" i="47"/>
  <c r="EH373" i="47"/>
  <c r="EI373" i="47"/>
  <c r="EJ373" i="47"/>
  <c r="EG374" i="47"/>
  <c r="EH374" i="47"/>
  <c r="EI374" i="47"/>
  <c r="EJ374" i="47"/>
  <c r="DQ362" i="47"/>
  <c r="DR362" i="47"/>
  <c r="DS362" i="47"/>
  <c r="DT362" i="47"/>
  <c r="DQ363" i="47"/>
  <c r="DR363" i="47"/>
  <c r="DS363" i="47"/>
  <c r="DT363" i="47"/>
  <c r="DQ364" i="47"/>
  <c r="DR364" i="47"/>
  <c r="DS364" i="47"/>
  <c r="DT364" i="47"/>
  <c r="DQ365" i="47"/>
  <c r="DR365" i="47"/>
  <c r="DS365" i="47"/>
  <c r="DT365" i="47"/>
  <c r="DQ366" i="47"/>
  <c r="DR366" i="47"/>
  <c r="DS366" i="47"/>
  <c r="DT366" i="47"/>
  <c r="DQ367" i="47"/>
  <c r="DR367" i="47"/>
  <c r="DS367" i="47"/>
  <c r="DT367" i="47"/>
  <c r="DQ368" i="47"/>
  <c r="DR368" i="47"/>
  <c r="DS368" i="47"/>
  <c r="DT368" i="47"/>
  <c r="DQ369" i="47"/>
  <c r="DR369" i="47"/>
  <c r="DS369" i="47"/>
  <c r="DT369" i="47"/>
  <c r="DQ370" i="47"/>
  <c r="DR370" i="47"/>
  <c r="DS370" i="47"/>
  <c r="DT370" i="47"/>
  <c r="DQ371" i="47"/>
  <c r="DR371" i="47"/>
  <c r="DS371" i="47"/>
  <c r="DT371" i="47"/>
  <c r="DQ372" i="47"/>
  <c r="DR372" i="47"/>
  <c r="DS372" i="47"/>
  <c r="DT372" i="47"/>
  <c r="DQ373" i="47"/>
  <c r="DR373" i="47"/>
  <c r="DS373" i="47"/>
  <c r="DT373" i="47"/>
  <c r="DQ374" i="47"/>
  <c r="DR374" i="47"/>
  <c r="DS374" i="47"/>
  <c r="DT374" i="47"/>
  <c r="DT361" i="47"/>
  <c r="DS361" i="47"/>
  <c r="DR361" i="47"/>
  <c r="DQ361" i="47"/>
  <c r="FS95" i="47"/>
  <c r="GA95" i="47" s="1"/>
  <c r="J64" i="59"/>
  <c r="J65" i="59" s="1"/>
  <c r="J66" i="59" s="1"/>
  <c r="J67" i="59" s="1"/>
  <c r="J68" i="59" s="1"/>
  <c r="J69" i="59" s="1"/>
  <c r="J70" i="59" s="1"/>
  <c r="J71" i="59" s="1"/>
  <c r="J72" i="59" s="1"/>
  <c r="J73" i="59" s="1"/>
  <c r="J74" i="59" s="1"/>
  <c r="J75" i="59" s="1"/>
  <c r="J76" i="59" s="1"/>
  <c r="J77" i="59" s="1"/>
  <c r="J13" i="59"/>
  <c r="J14" i="59"/>
  <c r="J15" i="59"/>
  <c r="J16" i="59"/>
  <c r="J17" i="59"/>
  <c r="J18" i="59"/>
  <c r="J19" i="59"/>
  <c r="J11" i="59"/>
  <c r="J12" i="59"/>
  <c r="GH15" i="47"/>
  <c r="GH16" i="47" s="1"/>
  <c r="GH17" i="47" s="1"/>
  <c r="GH18" i="47" s="1"/>
  <c r="GH19" i="47" s="1"/>
  <c r="GH20" i="47" s="1"/>
  <c r="GH21" i="47" s="1"/>
  <c r="GH22" i="47" s="1"/>
  <c r="GH23" i="47" s="1"/>
  <c r="GH24" i="47" s="1"/>
  <c r="GH25" i="47" s="1"/>
  <c r="GH26" i="47" s="1"/>
  <c r="GH27" i="47" s="1"/>
  <c r="GH28" i="47" s="1"/>
  <c r="GH29" i="47" s="1"/>
  <c r="GV29" i="38"/>
  <c r="GT31" i="38"/>
  <c r="FS96" i="47" l="1"/>
  <c r="FS97" i="47" s="1"/>
  <c r="FS98" i="47" s="1"/>
  <c r="FS99" i="47" s="1"/>
  <c r="FS100" i="47" s="1"/>
  <c r="FS101" i="47" s="1"/>
  <c r="GA101" i="47" s="1"/>
  <c r="GA340" i="47"/>
  <c r="GA341" i="47" s="1"/>
  <c r="GA342" i="47" s="1"/>
  <c r="GA343" i="47" s="1"/>
  <c r="GA344" i="47" s="1"/>
  <c r="GA345" i="47" s="1"/>
  <c r="J123" i="59" s="1"/>
  <c r="J119" i="59"/>
  <c r="J122" i="59"/>
  <c r="J120" i="59"/>
  <c r="J118" i="59"/>
  <c r="B59" i="99"/>
  <c r="AB58" i="99"/>
  <c r="GV31" i="38"/>
  <c r="GV30" i="38"/>
  <c r="GT30" i="38"/>
  <c r="GT29" i="38"/>
  <c r="FZ29" i="38"/>
  <c r="FX31" i="38"/>
  <c r="FY31" i="38" s="1"/>
  <c r="J121" i="59" l="1"/>
  <c r="GA96" i="47"/>
  <c r="GA97" i="47"/>
  <c r="GA100" i="47"/>
  <c r="GA99" i="47"/>
  <c r="GA98" i="47"/>
  <c r="B60" i="99"/>
  <c r="AB59" i="99"/>
  <c r="FZ31" i="38"/>
  <c r="FZ30" i="38"/>
  <c r="GV32" i="38"/>
  <c r="GT32" i="38"/>
  <c r="FX30" i="38"/>
  <c r="FY30" i="38" s="1"/>
  <c r="FX29" i="38"/>
  <c r="FY29" i="38" s="1"/>
  <c r="EW29" i="38"/>
  <c r="EU31" i="38"/>
  <c r="EW30" i="38"/>
  <c r="EI29" i="38"/>
  <c r="EI30" i="38"/>
  <c r="EI31" i="38"/>
  <c r="EI32" i="38"/>
  <c r="EI33" i="38"/>
  <c r="EI34" i="38"/>
  <c r="EI35" i="38"/>
  <c r="EI36" i="38"/>
  <c r="EI37" i="38"/>
  <c r="EI38" i="38"/>
  <c r="EI39" i="38"/>
  <c r="EI40" i="38"/>
  <c r="EI41" i="38"/>
  <c r="EI42" i="38"/>
  <c r="EI43" i="38"/>
  <c r="EB29" i="38"/>
  <c r="EB43" i="38"/>
  <c r="B61" i="99" l="1"/>
  <c r="AB60" i="99"/>
  <c r="FZ32" i="38"/>
  <c r="GV33" i="38"/>
  <c r="GT33" i="38"/>
  <c r="FX32" i="38"/>
  <c r="FY32" i="38" s="1"/>
  <c r="EB42" i="38"/>
  <c r="EB40" i="38"/>
  <c r="EB38" i="38"/>
  <c r="EB36" i="38"/>
  <c r="EB34" i="38"/>
  <c r="EB32" i="38"/>
  <c r="EB30" i="38"/>
  <c r="EB41" i="38"/>
  <c r="EB39" i="38"/>
  <c r="EB37" i="38"/>
  <c r="EB35" i="38"/>
  <c r="EB33" i="38"/>
  <c r="EB31" i="38"/>
  <c r="EU30" i="38"/>
  <c r="EU29" i="38"/>
  <c r="DZ30" i="38"/>
  <c r="EA30" i="38" s="1"/>
  <c r="DZ29" i="38"/>
  <c r="EA29" i="38" s="1"/>
  <c r="CV31" i="38"/>
  <c r="CX29" i="38"/>
  <c r="CR29" i="38"/>
  <c r="CC29" i="38"/>
  <c r="CK29" i="38"/>
  <c r="EJ29" i="38"/>
  <c r="EK29" i="38"/>
  <c r="EL29" i="38"/>
  <c r="CK30" i="38"/>
  <c r="EJ30" i="38"/>
  <c r="EK30" i="38"/>
  <c r="EL30" i="38"/>
  <c r="CK31" i="38"/>
  <c r="EJ31" i="38"/>
  <c r="EK31" i="38"/>
  <c r="EL31" i="38"/>
  <c r="CK32" i="38"/>
  <c r="EJ32" i="38"/>
  <c r="EK32" i="38"/>
  <c r="EL32" i="38"/>
  <c r="CK33" i="38"/>
  <c r="EJ33" i="38"/>
  <c r="EK33" i="38"/>
  <c r="EL33" i="38"/>
  <c r="CK34" i="38"/>
  <c r="EJ34" i="38"/>
  <c r="EK34" i="38"/>
  <c r="EL34" i="38"/>
  <c r="CK35" i="38"/>
  <c r="EJ35" i="38"/>
  <c r="EK35" i="38"/>
  <c r="EL35" i="38"/>
  <c r="CK36" i="38"/>
  <c r="EJ36" i="38"/>
  <c r="EK36" i="38"/>
  <c r="EL36" i="38"/>
  <c r="CK37" i="38"/>
  <c r="EK37" i="38"/>
  <c r="EL37" i="38"/>
  <c r="CK38" i="38"/>
  <c r="EK38" i="38"/>
  <c r="EL38" i="38"/>
  <c r="CK39" i="38"/>
  <c r="EK39" i="38"/>
  <c r="EL39" i="38"/>
  <c r="CK40" i="38"/>
  <c r="EK40" i="38"/>
  <c r="EL40" i="38"/>
  <c r="CK41" i="38"/>
  <c r="EK41" i="38"/>
  <c r="EL41" i="38"/>
  <c r="CK42" i="38"/>
  <c r="EK42" i="38"/>
  <c r="EL42" i="38"/>
  <c r="CK43" i="38"/>
  <c r="EK43" i="38"/>
  <c r="EL43" i="38"/>
  <c r="CK44" i="38"/>
  <c r="CK45" i="38"/>
  <c r="CK46" i="38"/>
  <c r="CK47" i="38"/>
  <c r="CK48" i="38"/>
  <c r="CK49" i="38"/>
  <c r="CK50" i="38"/>
  <c r="CK51" i="38"/>
  <c r="CK52" i="38"/>
  <c r="CK53" i="38"/>
  <c r="CK54" i="38"/>
  <c r="CK55" i="38"/>
  <c r="CK56" i="38"/>
  <c r="CK57" i="38"/>
  <c r="CK58" i="38"/>
  <c r="CK59" i="38"/>
  <c r="CK60" i="38"/>
  <c r="CK61" i="38"/>
  <c r="CK62" i="38"/>
  <c r="CK63" i="38"/>
  <c r="CK64" i="38"/>
  <c r="CK65" i="38"/>
  <c r="CK66" i="38"/>
  <c r="CK67" i="38"/>
  <c r="CA31" i="38"/>
  <c r="CB31" i="38" s="1"/>
  <c r="B62" i="99" l="1"/>
  <c r="AB61" i="99"/>
  <c r="GV34" i="38"/>
  <c r="FZ33" i="38"/>
  <c r="GT34" i="38"/>
  <c r="FX33" i="38"/>
  <c r="FY33" i="38" s="1"/>
  <c r="EJ43" i="38"/>
  <c r="EJ41" i="38"/>
  <c r="EJ39" i="38"/>
  <c r="EJ37" i="38"/>
  <c r="CX30" i="38"/>
  <c r="CR30" i="38"/>
  <c r="EJ42" i="38"/>
  <c r="EJ40" i="38"/>
  <c r="EJ38" i="38"/>
  <c r="CC30" i="38"/>
  <c r="EW31" i="38"/>
  <c r="DZ31" i="38"/>
  <c r="EA31" i="38" s="1"/>
  <c r="EU32" i="38"/>
  <c r="DZ32" i="38"/>
  <c r="EA32" i="38" s="1"/>
  <c r="CV30" i="38"/>
  <c r="CV29" i="38"/>
  <c r="CA30" i="38"/>
  <c r="CB30" i="38" s="1"/>
  <c r="CA29" i="38"/>
  <c r="CB29" i="38" s="1"/>
  <c r="AY31" i="38"/>
  <c r="BA29" i="38"/>
  <c r="B47" i="81"/>
  <c r="B48" i="81" s="1"/>
  <c r="B49" i="81" s="1"/>
  <c r="B50" i="81" s="1"/>
  <c r="B51" i="81" s="1"/>
  <c r="B52" i="81" s="1"/>
  <c r="B53" i="81" s="1"/>
  <c r="B54" i="81" s="1"/>
  <c r="B55" i="81" s="1"/>
  <c r="B56" i="81" s="1"/>
  <c r="B57" i="81" s="1"/>
  <c r="B58" i="81" s="1"/>
  <c r="B59" i="81" s="1"/>
  <c r="B60" i="81" s="1"/>
  <c r="B61" i="81" s="1"/>
  <c r="B62" i="81" s="1"/>
  <c r="B63" i="81" s="1"/>
  <c r="B64" i="81" s="1"/>
  <c r="B65" i="81" s="1"/>
  <c r="B66" i="81" s="1"/>
  <c r="B67" i="81" s="1"/>
  <c r="B68" i="81" s="1"/>
  <c r="B69" i="81" s="1"/>
  <c r="B70" i="81" s="1"/>
  <c r="B71" i="81" s="1"/>
  <c r="B72" i="81" s="1"/>
  <c r="B73" i="81" s="1"/>
  <c r="B74" i="81" s="1"/>
  <c r="B75" i="81" s="1"/>
  <c r="B76" i="81" s="1"/>
  <c r="B77" i="81" s="1"/>
  <c r="B78" i="81" s="1"/>
  <c r="B79" i="81" s="1"/>
  <c r="B80" i="81" s="1"/>
  <c r="B81" i="81" s="1"/>
  <c r="B82" i="81" s="1"/>
  <c r="B83" i="81" s="1"/>
  <c r="B84" i="81" s="1"/>
  <c r="B85" i="81" s="1"/>
  <c r="B86" i="81" s="1"/>
  <c r="B87" i="81" s="1"/>
  <c r="G319" i="47"/>
  <c r="F319" i="47"/>
  <c r="D318" i="47"/>
  <c r="E210" i="47"/>
  <c r="D288" i="47"/>
  <c r="E286" i="47"/>
  <c r="D286" i="47"/>
  <c r="E284" i="47"/>
  <c r="D284" i="47"/>
  <c r="E282" i="47"/>
  <c r="D282" i="47"/>
  <c r="E280" i="47"/>
  <c r="D280" i="47"/>
  <c r="E197" i="47"/>
  <c r="G278" i="47"/>
  <c r="F278" i="47"/>
  <c r="E278" i="47"/>
  <c r="D278" i="47"/>
  <c r="G196" i="47"/>
  <c r="F196" i="47"/>
  <c r="E196" i="47"/>
  <c r="D196" i="47"/>
  <c r="G277" i="47"/>
  <c r="F277" i="47"/>
  <c r="E277" i="47"/>
  <c r="D277" i="47"/>
  <c r="G195" i="47"/>
  <c r="F195" i="47"/>
  <c r="E195" i="47"/>
  <c r="D195" i="47"/>
  <c r="G276" i="47"/>
  <c r="F276" i="47"/>
  <c r="E276" i="47"/>
  <c r="D276" i="47"/>
  <c r="G194" i="47"/>
  <c r="F194" i="47"/>
  <c r="E194" i="47"/>
  <c r="D194" i="47"/>
  <c r="G275" i="47"/>
  <c r="F275" i="47"/>
  <c r="E275" i="47"/>
  <c r="D275" i="47"/>
  <c r="G193" i="47"/>
  <c r="F193" i="47"/>
  <c r="E193" i="47"/>
  <c r="D193" i="47"/>
  <c r="G274" i="47"/>
  <c r="F274" i="47"/>
  <c r="E274" i="47"/>
  <c r="D274" i="47"/>
  <c r="G192" i="47"/>
  <c r="F192" i="47"/>
  <c r="E192" i="47"/>
  <c r="D192" i="47"/>
  <c r="G273" i="47"/>
  <c r="F273" i="47"/>
  <c r="E273" i="47"/>
  <c r="D273" i="47"/>
  <c r="G191" i="47"/>
  <c r="F191" i="47"/>
  <c r="E191" i="47"/>
  <c r="D191" i="47"/>
  <c r="G272" i="47"/>
  <c r="F272" i="47"/>
  <c r="E272" i="47"/>
  <c r="D272" i="47"/>
  <c r="G190" i="47"/>
  <c r="F190" i="47"/>
  <c r="E190" i="47"/>
  <c r="D190" i="47"/>
  <c r="G271" i="47"/>
  <c r="F271" i="47"/>
  <c r="E271" i="47"/>
  <c r="D271" i="47"/>
  <c r="G189" i="47"/>
  <c r="F189" i="47"/>
  <c r="E189" i="47"/>
  <c r="D189" i="47"/>
  <c r="G270" i="47"/>
  <c r="F270" i="47"/>
  <c r="E270" i="47"/>
  <c r="D270" i="47"/>
  <c r="G188" i="47"/>
  <c r="F188" i="47"/>
  <c r="E188" i="47"/>
  <c r="D188" i="47"/>
  <c r="G269" i="47"/>
  <c r="F269" i="47"/>
  <c r="E269" i="47"/>
  <c r="D269" i="47"/>
  <c r="G187" i="47"/>
  <c r="F187" i="47"/>
  <c r="E187" i="47"/>
  <c r="D187" i="47"/>
  <c r="F109" i="47" l="1"/>
  <c r="F110" i="47"/>
  <c r="F111" i="47"/>
  <c r="F113" i="47"/>
  <c r="F114" i="47"/>
  <c r="F115" i="47"/>
  <c r="B141" i="81"/>
  <c r="B88" i="81"/>
  <c r="D109" i="47"/>
  <c r="D111" i="47"/>
  <c r="B101" i="81"/>
  <c r="B155" i="81"/>
  <c r="B208" i="81"/>
  <c r="B221" i="81"/>
  <c r="B219" i="81"/>
  <c r="B217" i="81"/>
  <c r="B215" i="81"/>
  <c r="B213" i="81"/>
  <c r="B211" i="81"/>
  <c r="B209" i="81"/>
  <c r="B247" i="81"/>
  <c r="B245" i="81"/>
  <c r="B243" i="81"/>
  <c r="B241" i="81"/>
  <c r="B239" i="81"/>
  <c r="B237" i="81"/>
  <c r="B235" i="81"/>
  <c r="B233" i="81"/>
  <c r="B231" i="81"/>
  <c r="B229" i="81"/>
  <c r="B227" i="81"/>
  <c r="B225" i="81"/>
  <c r="B223" i="81"/>
  <c r="B102" i="81"/>
  <c r="B156" i="81"/>
  <c r="B222" i="81"/>
  <c r="B220" i="81"/>
  <c r="B218" i="81"/>
  <c r="B216" i="81"/>
  <c r="B214" i="81"/>
  <c r="B212" i="81"/>
  <c r="B210" i="81"/>
  <c r="B248" i="81"/>
  <c r="B246" i="81"/>
  <c r="B244" i="81"/>
  <c r="B242" i="81"/>
  <c r="B240" i="81"/>
  <c r="B238" i="81"/>
  <c r="B236" i="81"/>
  <c r="B234" i="81"/>
  <c r="B232" i="81"/>
  <c r="B230" i="81"/>
  <c r="B228" i="81"/>
  <c r="B226" i="81"/>
  <c r="B224" i="81"/>
  <c r="D156" i="76"/>
  <c r="D157" i="76"/>
  <c r="H319" i="47"/>
  <c r="I323" i="47" s="1"/>
  <c r="F107" i="47"/>
  <c r="H271" i="47"/>
  <c r="H275" i="47"/>
  <c r="B63" i="99"/>
  <c r="AB62" i="99"/>
  <c r="H277" i="47"/>
  <c r="AF31" i="38"/>
  <c r="AG31" i="38" s="1"/>
  <c r="M31" i="38" s="1"/>
  <c r="BA30" i="38"/>
  <c r="FZ34" i="38"/>
  <c r="GV35" i="38"/>
  <c r="F112" i="47"/>
  <c r="E108" i="47"/>
  <c r="G108" i="47"/>
  <c r="E112" i="47"/>
  <c r="G112" i="47"/>
  <c r="E116" i="47"/>
  <c r="F108" i="47"/>
  <c r="D116" i="47"/>
  <c r="F116" i="47"/>
  <c r="D108" i="47"/>
  <c r="H188" i="47"/>
  <c r="D110" i="47"/>
  <c r="H190" i="47"/>
  <c r="H273" i="47"/>
  <c r="D112" i="47"/>
  <c r="H192" i="47"/>
  <c r="D113" i="47"/>
  <c r="H193" i="47"/>
  <c r="D114" i="47"/>
  <c r="H194" i="47"/>
  <c r="D115" i="47"/>
  <c r="H195" i="47"/>
  <c r="D197" i="47"/>
  <c r="D117" i="76"/>
  <c r="E279" i="47"/>
  <c r="E117" i="47" s="1"/>
  <c r="G279" i="47"/>
  <c r="D198" i="47"/>
  <c r="D118" i="76"/>
  <c r="F198" i="47"/>
  <c r="D199" i="47"/>
  <c r="D119" i="76"/>
  <c r="E281" i="47"/>
  <c r="G281" i="47"/>
  <c r="D200" i="47"/>
  <c r="D120" i="76"/>
  <c r="F200" i="47"/>
  <c r="D201" i="47"/>
  <c r="D121" i="76"/>
  <c r="E283" i="47"/>
  <c r="D121" i="83"/>
  <c r="G283" i="47"/>
  <c r="D202" i="47"/>
  <c r="D122" i="76"/>
  <c r="F202" i="47"/>
  <c r="D203" i="47"/>
  <c r="D123" i="76"/>
  <c r="E285" i="47"/>
  <c r="G285" i="47"/>
  <c r="D204" i="47"/>
  <c r="D124" i="76"/>
  <c r="F204" i="47"/>
  <c r="D205" i="47"/>
  <c r="D125" i="76"/>
  <c r="E287" i="47"/>
  <c r="D125" i="83"/>
  <c r="G287" i="47"/>
  <c r="D206" i="47"/>
  <c r="D126" i="76"/>
  <c r="F206" i="47"/>
  <c r="D207" i="47"/>
  <c r="D208" i="47"/>
  <c r="F208" i="47"/>
  <c r="D209" i="47"/>
  <c r="D210" i="47"/>
  <c r="F210" i="47"/>
  <c r="D211" i="47"/>
  <c r="H269" i="47"/>
  <c r="H196" i="47"/>
  <c r="CZ196" i="47" s="1"/>
  <c r="G116" i="47"/>
  <c r="D279" i="47"/>
  <c r="F280" i="47"/>
  <c r="D281" i="47"/>
  <c r="E200" i="47"/>
  <c r="D120" i="83"/>
  <c r="D120" i="85"/>
  <c r="G200" i="47"/>
  <c r="D283" i="47"/>
  <c r="F284" i="47"/>
  <c r="D285" i="47"/>
  <c r="E204" i="47"/>
  <c r="D124" i="83"/>
  <c r="G204" i="47"/>
  <c r="D124" i="85"/>
  <c r="D287" i="47"/>
  <c r="F288" i="47"/>
  <c r="E208" i="47"/>
  <c r="G208" i="47"/>
  <c r="E107" i="47"/>
  <c r="G107" i="47"/>
  <c r="F197" i="47"/>
  <c r="G280" i="47"/>
  <c r="F199" i="47"/>
  <c r="G282" i="47"/>
  <c r="F201" i="47"/>
  <c r="G284" i="47"/>
  <c r="F203" i="47"/>
  <c r="G286" i="47"/>
  <c r="F205" i="47"/>
  <c r="E288" i="47"/>
  <c r="G288" i="47"/>
  <c r="F207" i="47"/>
  <c r="F209" i="47"/>
  <c r="F211" i="47"/>
  <c r="H187" i="47"/>
  <c r="D107" i="47"/>
  <c r="H278" i="47"/>
  <c r="H276" i="47"/>
  <c r="H274" i="47"/>
  <c r="H272" i="47"/>
  <c r="H270" i="47"/>
  <c r="E206" i="47"/>
  <c r="D126" i="83"/>
  <c r="E202" i="47"/>
  <c r="D122" i="83"/>
  <c r="E198" i="47"/>
  <c r="D118" i="83"/>
  <c r="E114" i="47"/>
  <c r="E110" i="47"/>
  <c r="F286" i="47"/>
  <c r="F282" i="47"/>
  <c r="G210" i="47"/>
  <c r="D126" i="85"/>
  <c r="G206" i="47"/>
  <c r="G202" i="47"/>
  <c r="D122" i="85"/>
  <c r="G198" i="47"/>
  <c r="D118" i="85"/>
  <c r="G114" i="47"/>
  <c r="G110" i="47"/>
  <c r="H189" i="47"/>
  <c r="E109" i="47"/>
  <c r="G109" i="47"/>
  <c r="E111" i="47"/>
  <c r="H191" i="47"/>
  <c r="I111" i="47" s="1"/>
  <c r="G111" i="47"/>
  <c r="E113" i="47"/>
  <c r="G113" i="47"/>
  <c r="E115" i="47"/>
  <c r="G115" i="47"/>
  <c r="G197" i="47"/>
  <c r="D117" i="85"/>
  <c r="F279" i="47"/>
  <c r="E199" i="47"/>
  <c r="G199" i="47"/>
  <c r="D119" i="85"/>
  <c r="F281" i="47"/>
  <c r="E201" i="47"/>
  <c r="G201" i="47"/>
  <c r="D121" i="85"/>
  <c r="F283" i="47"/>
  <c r="E203" i="47"/>
  <c r="G203" i="47"/>
  <c r="D123" i="85"/>
  <c r="F285" i="47"/>
  <c r="E205" i="47"/>
  <c r="G205" i="47"/>
  <c r="D125" i="85"/>
  <c r="F287" i="47"/>
  <c r="E207" i="47"/>
  <c r="G207" i="47"/>
  <c r="E209" i="47"/>
  <c r="G209" i="47"/>
  <c r="E211" i="47"/>
  <c r="G211" i="47"/>
  <c r="D117" i="83"/>
  <c r="D123" i="83"/>
  <c r="D119" i="83"/>
  <c r="GT35" i="38"/>
  <c r="FX34" i="38"/>
  <c r="FY34" i="38" s="1"/>
  <c r="EW32" i="38"/>
  <c r="CR31" i="38"/>
  <c r="CX31" i="38"/>
  <c r="CC31" i="38"/>
  <c r="EU33" i="38"/>
  <c r="DZ33" i="38"/>
  <c r="EA33" i="38" s="1"/>
  <c r="CV32" i="38"/>
  <c r="CA32" i="38"/>
  <c r="CB32" i="38" s="1"/>
  <c r="AY30" i="38"/>
  <c r="AY29" i="38"/>
  <c r="AF30" i="38"/>
  <c r="AG30" i="38" s="1"/>
  <c r="M30" i="38" s="1"/>
  <c r="AF29" i="38"/>
  <c r="AG29" i="38" s="1"/>
  <c r="M29" i="38" s="1"/>
  <c r="B168" i="81"/>
  <c r="B166" i="81"/>
  <c r="B164" i="81"/>
  <c r="B162" i="81"/>
  <c r="B160" i="81"/>
  <c r="B158" i="81"/>
  <c r="B194" i="81"/>
  <c r="B192" i="81"/>
  <c r="B190" i="81"/>
  <c r="B188" i="81"/>
  <c r="B186" i="81"/>
  <c r="B184" i="81"/>
  <c r="B182" i="81"/>
  <c r="B180" i="81"/>
  <c r="B178" i="81"/>
  <c r="B176" i="81"/>
  <c r="B174" i="81"/>
  <c r="B172" i="81"/>
  <c r="B170" i="81"/>
  <c r="B169" i="81"/>
  <c r="B167" i="81"/>
  <c r="B165" i="81"/>
  <c r="B163" i="81"/>
  <c r="B161" i="81"/>
  <c r="B159" i="81"/>
  <c r="B157" i="81"/>
  <c r="B195" i="81"/>
  <c r="B193" i="81"/>
  <c r="B191" i="81"/>
  <c r="B189" i="81"/>
  <c r="B187" i="81"/>
  <c r="B185" i="81"/>
  <c r="B183" i="81"/>
  <c r="B181" i="81"/>
  <c r="B179" i="81"/>
  <c r="B177" i="81"/>
  <c r="B175" i="81"/>
  <c r="B173" i="81"/>
  <c r="B171" i="81"/>
  <c r="B114" i="81"/>
  <c r="B112" i="81"/>
  <c r="B110" i="81"/>
  <c r="B108" i="81"/>
  <c r="B106" i="81"/>
  <c r="B104" i="81"/>
  <c r="B140" i="81"/>
  <c r="B138" i="81"/>
  <c r="B136" i="81"/>
  <c r="B134" i="81"/>
  <c r="B132" i="81"/>
  <c r="B130" i="81"/>
  <c r="B128" i="81"/>
  <c r="B126" i="81"/>
  <c r="B124" i="81"/>
  <c r="B122" i="81"/>
  <c r="B120" i="81"/>
  <c r="B118" i="81"/>
  <c r="B116" i="81"/>
  <c r="B115" i="81"/>
  <c r="B113" i="81"/>
  <c r="B111" i="81"/>
  <c r="B109" i="81"/>
  <c r="B107" i="81"/>
  <c r="B105" i="81"/>
  <c r="B103" i="81"/>
  <c r="B139" i="81"/>
  <c r="B137" i="81"/>
  <c r="B135" i="81"/>
  <c r="B133" i="81"/>
  <c r="B131" i="81"/>
  <c r="B129" i="81"/>
  <c r="B127" i="81"/>
  <c r="B125" i="81"/>
  <c r="B123" i="81"/>
  <c r="B121" i="81"/>
  <c r="B119" i="81"/>
  <c r="B117" i="81"/>
  <c r="H284" i="47" l="1"/>
  <c r="DA284" i="47" s="1"/>
  <c r="B89" i="81"/>
  <c r="B249" i="81"/>
  <c r="B196" i="81"/>
  <c r="B142" i="81"/>
  <c r="I113" i="47"/>
  <c r="I114" i="47"/>
  <c r="I109" i="47"/>
  <c r="I107" i="47"/>
  <c r="I116" i="47"/>
  <c r="H288" i="47"/>
  <c r="DA288" i="47" s="1"/>
  <c r="I108" i="47"/>
  <c r="I112" i="47"/>
  <c r="H112" i="47"/>
  <c r="I115" i="47"/>
  <c r="H116" i="47"/>
  <c r="I110" i="47"/>
  <c r="CZ278" i="47"/>
  <c r="H107" i="47"/>
  <c r="I279" i="47"/>
  <c r="H280" i="47"/>
  <c r="DC280" i="47" s="1"/>
  <c r="H108" i="47"/>
  <c r="I281" i="47"/>
  <c r="DA278" i="47"/>
  <c r="DB278" i="47"/>
  <c r="DC278" i="47"/>
  <c r="B64" i="99"/>
  <c r="AB63" i="99"/>
  <c r="H109" i="47"/>
  <c r="I280" i="47"/>
  <c r="I282" i="47"/>
  <c r="GV36" i="38"/>
  <c r="FZ35" i="38"/>
  <c r="H111" i="47"/>
  <c r="G125" i="47"/>
  <c r="E125" i="47"/>
  <c r="G121" i="47"/>
  <c r="H201" i="47"/>
  <c r="E121" i="47"/>
  <c r="H197" i="47"/>
  <c r="G117" i="47"/>
  <c r="G122" i="47"/>
  <c r="G126" i="47"/>
  <c r="H286" i="47"/>
  <c r="G124" i="47"/>
  <c r="H209" i="47"/>
  <c r="H208" i="47"/>
  <c r="F126" i="47"/>
  <c r="D126" i="47"/>
  <c r="H206" i="47"/>
  <c r="D125" i="47"/>
  <c r="H205" i="47"/>
  <c r="H285" i="47"/>
  <c r="D123" i="47"/>
  <c r="H283" i="47"/>
  <c r="F120" i="47"/>
  <c r="D120" i="47"/>
  <c r="H200" i="47"/>
  <c r="F118" i="47"/>
  <c r="D118" i="47"/>
  <c r="H198" i="47"/>
  <c r="H115" i="47"/>
  <c r="H114" i="47"/>
  <c r="H113" i="47"/>
  <c r="H110" i="47"/>
  <c r="H211" i="47"/>
  <c r="H207" i="47"/>
  <c r="H203" i="47"/>
  <c r="G123" i="47"/>
  <c r="E123" i="47"/>
  <c r="H199" i="47"/>
  <c r="G119" i="47"/>
  <c r="E119" i="47"/>
  <c r="G118" i="47"/>
  <c r="E118" i="47"/>
  <c r="E122" i="47"/>
  <c r="E126" i="47"/>
  <c r="H282" i="47"/>
  <c r="F125" i="47"/>
  <c r="F123" i="47"/>
  <c r="F121" i="47"/>
  <c r="F119" i="47"/>
  <c r="F117" i="47"/>
  <c r="E124" i="47"/>
  <c r="G120" i="47"/>
  <c r="E120" i="47"/>
  <c r="H210" i="47"/>
  <c r="H287" i="47"/>
  <c r="F124" i="47"/>
  <c r="D124" i="47"/>
  <c r="H204" i="47"/>
  <c r="F122" i="47"/>
  <c r="D122" i="47"/>
  <c r="H202" i="47"/>
  <c r="D121" i="47"/>
  <c r="H281" i="47"/>
  <c r="D119" i="47"/>
  <c r="H279" i="47"/>
  <c r="D117" i="47"/>
  <c r="GT36" i="38"/>
  <c r="FX35" i="38"/>
  <c r="FY35" i="38" s="1"/>
  <c r="BA31" i="38"/>
  <c r="CX32" i="38"/>
  <c r="CR32" i="38"/>
  <c r="CC32" i="38"/>
  <c r="EW33" i="38"/>
  <c r="EU34" i="38"/>
  <c r="DZ34" i="38"/>
  <c r="EA34" i="38" s="1"/>
  <c r="CV33" i="38"/>
  <c r="CA33" i="38"/>
  <c r="CB33" i="38" s="1"/>
  <c r="AY32" i="38"/>
  <c r="AF32" i="38"/>
  <c r="AG32" i="38" s="1"/>
  <c r="M32" i="38" s="1"/>
  <c r="IQ34" i="38" l="1"/>
  <c r="DC284" i="47"/>
  <c r="D41" i="99"/>
  <c r="AV41" i="99" s="1"/>
  <c r="I288" i="47"/>
  <c r="DB284" i="47"/>
  <c r="I122" i="47"/>
  <c r="CZ284" i="47"/>
  <c r="B250" i="81"/>
  <c r="B197" i="81"/>
  <c r="B90" i="81"/>
  <c r="I126" i="47"/>
  <c r="I292" i="47"/>
  <c r="DB288" i="47"/>
  <c r="DA280" i="47"/>
  <c r="D45" i="99"/>
  <c r="AV45" i="99" s="1"/>
  <c r="CZ288" i="47"/>
  <c r="I118" i="47"/>
  <c r="H117" i="47"/>
  <c r="D9" i="92" s="1"/>
  <c r="IQ38" i="38"/>
  <c r="H121" i="47"/>
  <c r="DC288" i="47"/>
  <c r="I123" i="47"/>
  <c r="I124" i="47"/>
  <c r="DB280" i="47"/>
  <c r="IQ30" i="38"/>
  <c r="I119" i="47"/>
  <c r="I120" i="47"/>
  <c r="I125" i="47"/>
  <c r="I117" i="47"/>
  <c r="I121" i="47"/>
  <c r="H124" i="47"/>
  <c r="I284" i="47"/>
  <c r="CZ280" i="47"/>
  <c r="E41" i="99"/>
  <c r="EF41" i="99" s="1"/>
  <c r="E42" i="99"/>
  <c r="E50" i="99"/>
  <c r="E39" i="99"/>
  <c r="E44" i="99"/>
  <c r="E45" i="99"/>
  <c r="E48" i="99"/>
  <c r="E40" i="99"/>
  <c r="E43" i="99"/>
  <c r="E49" i="99"/>
  <c r="E38" i="99"/>
  <c r="E46" i="99"/>
  <c r="E47" i="99"/>
  <c r="E37" i="99"/>
  <c r="E36" i="99"/>
  <c r="D38" i="99"/>
  <c r="AV38" i="99" s="1"/>
  <c r="D44" i="99"/>
  <c r="D40" i="99"/>
  <c r="D42" i="99"/>
  <c r="D37" i="99"/>
  <c r="AV37" i="99" s="1"/>
  <c r="D36" i="99"/>
  <c r="D39" i="99"/>
  <c r="DA282" i="47"/>
  <c r="CZ282" i="47"/>
  <c r="D43" i="99"/>
  <c r="DA286" i="47"/>
  <c r="CZ286" i="47"/>
  <c r="DA281" i="47"/>
  <c r="DA287" i="47"/>
  <c r="CZ279" i="47"/>
  <c r="DB279" i="47"/>
  <c r="DB283" i="47"/>
  <c r="DB287" i="47"/>
  <c r="DC281" i="47"/>
  <c r="DC283" i="47"/>
  <c r="CZ285" i="47"/>
  <c r="DC279" i="47"/>
  <c r="DC285" i="47"/>
  <c r="DC287" i="47"/>
  <c r="CZ281" i="47"/>
  <c r="CZ287" i="47"/>
  <c r="DB286" i="47"/>
  <c r="DB281" i="47"/>
  <c r="DB285" i="47"/>
  <c r="DA279" i="47"/>
  <c r="DA283" i="47"/>
  <c r="DA285" i="47"/>
  <c r="CZ283" i="47"/>
  <c r="DC282" i="47"/>
  <c r="DC286" i="47"/>
  <c r="DB282" i="47"/>
  <c r="B65" i="99"/>
  <c r="AB64" i="99"/>
  <c r="IO36" i="38"/>
  <c r="IO42" i="38"/>
  <c r="IO31" i="38"/>
  <c r="IO39" i="38"/>
  <c r="IO30" i="38"/>
  <c r="IQ33" i="38"/>
  <c r="IQ35" i="38"/>
  <c r="IO40" i="38"/>
  <c r="IQ29" i="38"/>
  <c r="D11" i="92"/>
  <c r="IQ31" i="38"/>
  <c r="IO34" i="38"/>
  <c r="IQ37" i="38"/>
  <c r="IQ32" i="38"/>
  <c r="IO35" i="38"/>
  <c r="IO43" i="38"/>
  <c r="IO32" i="38"/>
  <c r="IO37" i="38"/>
  <c r="IO38" i="38"/>
  <c r="IO41" i="38"/>
  <c r="IQ36" i="38"/>
  <c r="IO29" i="38"/>
  <c r="D10" i="92"/>
  <c r="IO33" i="38"/>
  <c r="FZ36" i="38"/>
  <c r="GV37" i="38"/>
  <c r="I285" i="47"/>
  <c r="I289" i="47"/>
  <c r="H122" i="47"/>
  <c r="I286" i="47"/>
  <c r="I290" i="47"/>
  <c r="I283" i="47"/>
  <c r="I287" i="47"/>
  <c r="I291" i="47"/>
  <c r="H118" i="47"/>
  <c r="H120" i="47"/>
  <c r="H119" i="47"/>
  <c r="H123" i="47"/>
  <c r="H125" i="47"/>
  <c r="H126" i="47"/>
  <c r="GT37" i="38"/>
  <c r="FX36" i="38"/>
  <c r="FY36" i="38" s="1"/>
  <c r="EW34" i="38"/>
  <c r="CR33" i="38"/>
  <c r="CX33" i="38"/>
  <c r="CC33" i="38"/>
  <c r="BA32" i="38"/>
  <c r="EU35" i="38"/>
  <c r="DZ35" i="38"/>
  <c r="EA35" i="38" s="1"/>
  <c r="CV34" i="38"/>
  <c r="CA34" i="38"/>
  <c r="CB34" i="38" s="1"/>
  <c r="AY33" i="38"/>
  <c r="AF33" i="38"/>
  <c r="AG33" i="38" s="1"/>
  <c r="M33" i="38" s="1"/>
  <c r="AB11" i="79"/>
  <c r="AB12" i="79"/>
  <c r="AB13" i="79"/>
  <c r="AB14" i="79"/>
  <c r="AB15" i="79"/>
  <c r="AB16" i="79"/>
  <c r="AB17" i="79"/>
  <c r="AB18" i="79"/>
  <c r="AB19" i="79"/>
  <c r="AB20" i="79"/>
  <c r="AB21" i="79"/>
  <c r="AB22" i="79"/>
  <c r="AB23" i="79"/>
  <c r="AB24" i="79"/>
  <c r="AB25" i="79"/>
  <c r="AB10" i="79"/>
  <c r="C208" i="81"/>
  <c r="D208" i="81"/>
  <c r="E208" i="81"/>
  <c r="C209" i="81"/>
  <c r="D209" i="81"/>
  <c r="E209" i="81"/>
  <c r="C210" i="81"/>
  <c r="D210" i="81"/>
  <c r="E210" i="81"/>
  <c r="G36" i="84"/>
  <c r="E155" i="81"/>
  <c r="E156" i="81"/>
  <c r="D157" i="81"/>
  <c r="E157" i="81"/>
  <c r="C179" i="79"/>
  <c r="C237" i="79" s="1"/>
  <c r="C180" i="79"/>
  <c r="C238" i="79" s="1"/>
  <c r="C181" i="79"/>
  <c r="C239" i="79" s="1"/>
  <c r="C182" i="79"/>
  <c r="C240" i="79" s="1"/>
  <c r="C183" i="79"/>
  <c r="C241" i="79" s="1"/>
  <c r="C184" i="79"/>
  <c r="C242" i="79" s="1"/>
  <c r="C185" i="79"/>
  <c r="C243" i="79" s="1"/>
  <c r="C186" i="79"/>
  <c r="C244" i="79" s="1"/>
  <c r="C187" i="79"/>
  <c r="C245" i="79" s="1"/>
  <c r="C188" i="79"/>
  <c r="C246" i="79" s="1"/>
  <c r="C189" i="79"/>
  <c r="C247" i="79" s="1"/>
  <c r="C190" i="79"/>
  <c r="C248" i="79" s="1"/>
  <c r="C191" i="79"/>
  <c r="C249" i="79" s="1"/>
  <c r="C192" i="79"/>
  <c r="C250" i="79" s="1"/>
  <c r="C178" i="79"/>
  <c r="C236" i="79" s="1"/>
  <c r="F36" i="83"/>
  <c r="F279" i="83" s="1"/>
  <c r="E101" i="81"/>
  <c r="E102" i="81"/>
  <c r="F38" i="83"/>
  <c r="F281" i="83" s="1"/>
  <c r="D103" i="81"/>
  <c r="E103" i="81"/>
  <c r="I10" i="79"/>
  <c r="K10" i="79"/>
  <c r="G37" i="76"/>
  <c r="H37" i="76"/>
  <c r="H38" i="76"/>
  <c r="H281" i="76" s="1"/>
  <c r="G12" i="79"/>
  <c r="T18" i="93" s="1"/>
  <c r="D101" i="81"/>
  <c r="B251" i="81" l="1"/>
  <c r="B198" i="81"/>
  <c r="EF44" i="99"/>
  <c r="EF36" i="99"/>
  <c r="EI36" i="99" s="1"/>
  <c r="EF45" i="99"/>
  <c r="EE40" i="99"/>
  <c r="E11" i="92"/>
  <c r="EE42" i="99"/>
  <c r="EF43" i="99"/>
  <c r="GB287" i="47"/>
  <c r="IC37" i="38" s="1"/>
  <c r="GC288" i="47"/>
  <c r="ID38" i="38" s="1"/>
  <c r="AV44" i="99"/>
  <c r="BA45" i="99" s="1"/>
  <c r="BE45" i="99" s="1"/>
  <c r="BG45" i="99" s="1"/>
  <c r="E10" i="92"/>
  <c r="EE44" i="99"/>
  <c r="EF40" i="99"/>
  <c r="EI41" i="99" s="1"/>
  <c r="AV40" i="99"/>
  <c r="BA41" i="99" s="1"/>
  <c r="BE41" i="99" s="1"/>
  <c r="BI41" i="99" s="1"/>
  <c r="EF39" i="99"/>
  <c r="EE45" i="99"/>
  <c r="EF42" i="99"/>
  <c r="EI42" i="99" s="1"/>
  <c r="EF38" i="99"/>
  <c r="EE37" i="99"/>
  <c r="BA38" i="99"/>
  <c r="BE38" i="99" s="1"/>
  <c r="BG38" i="99" s="1"/>
  <c r="GC282" i="47"/>
  <c r="ID32" i="38" s="1"/>
  <c r="EE41" i="99"/>
  <c r="EE38" i="99"/>
  <c r="GB285" i="47"/>
  <c r="IC35" i="38" s="1"/>
  <c r="GD286" i="47"/>
  <c r="IE36" i="38" s="1"/>
  <c r="GE286" i="47"/>
  <c r="IF36" i="38" s="1"/>
  <c r="GD285" i="47"/>
  <c r="IE35" i="38" s="1"/>
  <c r="AV42" i="99"/>
  <c r="BA42" i="99" s="1"/>
  <c r="BE42" i="99" s="1"/>
  <c r="BG42" i="99" s="1"/>
  <c r="EF37" i="99"/>
  <c r="GE288" i="47"/>
  <c r="IF38" i="38" s="1"/>
  <c r="GD282" i="47"/>
  <c r="IE32" i="38" s="1"/>
  <c r="GC284" i="47"/>
  <c r="ID34" i="38" s="1"/>
  <c r="GC287" i="47"/>
  <c r="ID37" i="38" s="1"/>
  <c r="GE283" i="47"/>
  <c r="IF33" i="38" s="1"/>
  <c r="GE278" i="47"/>
  <c r="IF28" i="38" s="1"/>
  <c r="GE285" i="47"/>
  <c r="IF35" i="38" s="1"/>
  <c r="GD287" i="47"/>
  <c r="IE37" i="38" s="1"/>
  <c r="GB286" i="47"/>
  <c r="IC36" i="38" s="1"/>
  <c r="GC280" i="47"/>
  <c r="ID30" i="38" s="1"/>
  <c r="GE279" i="47"/>
  <c r="IF29" i="38" s="1"/>
  <c r="GE281" i="47"/>
  <c r="IF31" i="38" s="1"/>
  <c r="GB288" i="47"/>
  <c r="IC38" i="38" s="1"/>
  <c r="GE284" i="47"/>
  <c r="IF34" i="38" s="1"/>
  <c r="GD280" i="47"/>
  <c r="IE30" i="38" s="1"/>
  <c r="GC283" i="47"/>
  <c r="ID33" i="38" s="1"/>
  <c r="GC278" i="47"/>
  <c r="ID28" i="38" s="1"/>
  <c r="GE287" i="47"/>
  <c r="IF37" i="38" s="1"/>
  <c r="GD283" i="47"/>
  <c r="IE33" i="38" s="1"/>
  <c r="GD278" i="47"/>
  <c r="IE28" i="38" s="1"/>
  <c r="GB283" i="47"/>
  <c r="IC33" i="38" s="1"/>
  <c r="GB278" i="47"/>
  <c r="IC28" i="38" s="1"/>
  <c r="GB282" i="47"/>
  <c r="IC32" i="38" s="1"/>
  <c r="GB280" i="47"/>
  <c r="IC30" i="38" s="1"/>
  <c r="GB281" i="47"/>
  <c r="IC31" i="38" s="1"/>
  <c r="GB279" i="47"/>
  <c r="IC29" i="38" s="1"/>
  <c r="GC285" i="47"/>
  <c r="ID35" i="38" s="1"/>
  <c r="GC286" i="47"/>
  <c r="ID36" i="38" s="1"/>
  <c r="GC279" i="47"/>
  <c r="ID29" i="38" s="1"/>
  <c r="GC281" i="47"/>
  <c r="ID31" i="38" s="1"/>
  <c r="GE280" i="47"/>
  <c r="IF30" i="38" s="1"/>
  <c r="GE282" i="47"/>
  <c r="IF32" i="38" s="1"/>
  <c r="GD284" i="47"/>
  <c r="IE34" i="38" s="1"/>
  <c r="GD279" i="47"/>
  <c r="IE29" i="38" s="1"/>
  <c r="GD281" i="47"/>
  <c r="IE31" i="38" s="1"/>
  <c r="GD288" i="47"/>
  <c r="IE38" i="38" s="1"/>
  <c r="GB284" i="47"/>
  <c r="IC34" i="38" s="1"/>
  <c r="AV39" i="99"/>
  <c r="BA39" i="99" s="1"/>
  <c r="BE39" i="99" s="1"/>
  <c r="EE39" i="99"/>
  <c r="EH40" i="99" s="1"/>
  <c r="AV43" i="99"/>
  <c r="EE43" i="99"/>
  <c r="AV36" i="99"/>
  <c r="EE36" i="99"/>
  <c r="EH36" i="99" s="1"/>
  <c r="B66" i="99"/>
  <c r="AB65" i="99"/>
  <c r="GV38" i="38"/>
  <c r="FZ37" i="38"/>
  <c r="H36" i="76"/>
  <c r="H279" i="76" s="1"/>
  <c r="H38" i="83"/>
  <c r="H281" i="83" s="1"/>
  <c r="G38" i="84"/>
  <c r="G199" i="84" s="1"/>
  <c r="H38" i="85"/>
  <c r="H282" i="85" s="1"/>
  <c r="H36" i="85"/>
  <c r="H197" i="85" s="1"/>
  <c r="M237" i="79"/>
  <c r="O236" i="79"/>
  <c r="F38" i="76"/>
  <c r="F281" i="76" s="1"/>
  <c r="F36" i="76"/>
  <c r="F279" i="76" s="1"/>
  <c r="F38" i="85"/>
  <c r="F282" i="85" s="1"/>
  <c r="F36" i="85"/>
  <c r="F197" i="85" s="1"/>
  <c r="H280" i="76"/>
  <c r="H198" i="76"/>
  <c r="H118" i="76"/>
  <c r="D102" i="81"/>
  <c r="C157" i="81"/>
  <c r="C156" i="81"/>
  <c r="C155" i="81"/>
  <c r="M236" i="79"/>
  <c r="N238" i="79"/>
  <c r="O237" i="79"/>
  <c r="J10" i="79"/>
  <c r="K12" i="79"/>
  <c r="I12" i="79"/>
  <c r="J11" i="79"/>
  <c r="G37" i="83"/>
  <c r="H36" i="83"/>
  <c r="H117" i="83" s="1"/>
  <c r="H37" i="84"/>
  <c r="H198" i="84" s="1"/>
  <c r="F37" i="84"/>
  <c r="F281" i="84" s="1"/>
  <c r="G37" i="85"/>
  <c r="G198" i="85" s="1"/>
  <c r="C103" i="81"/>
  <c r="C102" i="81"/>
  <c r="C101" i="81"/>
  <c r="N179" i="79"/>
  <c r="D156" i="81"/>
  <c r="N178" i="79"/>
  <c r="D155" i="81"/>
  <c r="F210" i="81"/>
  <c r="P210" i="81"/>
  <c r="F209" i="81"/>
  <c r="P209" i="81"/>
  <c r="F208" i="81"/>
  <c r="P208" i="81"/>
  <c r="N236" i="79"/>
  <c r="O238" i="79"/>
  <c r="M238" i="79"/>
  <c r="N237" i="79"/>
  <c r="J12" i="79"/>
  <c r="K11" i="79"/>
  <c r="I11" i="79"/>
  <c r="G38" i="76"/>
  <c r="G281" i="76" s="1"/>
  <c r="F37" i="76"/>
  <c r="I37" i="76" s="1"/>
  <c r="G36" i="76"/>
  <c r="G279" i="76" s="1"/>
  <c r="G38" i="83"/>
  <c r="H37" i="83"/>
  <c r="H198" i="83" s="1"/>
  <c r="F37" i="83"/>
  <c r="F280" i="83" s="1"/>
  <c r="G36" i="83"/>
  <c r="G117" i="83" s="1"/>
  <c r="F197" i="83"/>
  <c r="F199" i="83"/>
  <c r="H38" i="84"/>
  <c r="H282" i="84" s="1"/>
  <c r="F38" i="84"/>
  <c r="F199" i="84" s="1"/>
  <c r="G37" i="84"/>
  <c r="G281" i="84" s="1"/>
  <c r="H36" i="84"/>
  <c r="H117" i="84" s="1"/>
  <c r="F36" i="84"/>
  <c r="F280" i="84" s="1"/>
  <c r="G38" i="85"/>
  <c r="G119" i="85" s="1"/>
  <c r="H37" i="85"/>
  <c r="H281" i="85" s="1"/>
  <c r="F37" i="85"/>
  <c r="F198" i="85" s="1"/>
  <c r="G36" i="85"/>
  <c r="G280" i="85" s="1"/>
  <c r="GT38" i="38"/>
  <c r="FX37" i="38"/>
  <c r="FY37" i="38" s="1"/>
  <c r="BA33" i="38"/>
  <c r="CX34" i="38"/>
  <c r="CR34" i="38"/>
  <c r="CC34" i="38"/>
  <c r="EW35" i="38"/>
  <c r="EU36" i="38"/>
  <c r="DZ36" i="38"/>
  <c r="EA36" i="38" s="1"/>
  <c r="CV35" i="38"/>
  <c r="CA35" i="38"/>
  <c r="CB35" i="38" s="1"/>
  <c r="AY34" i="38"/>
  <c r="AF34" i="38"/>
  <c r="AG34" i="38" s="1"/>
  <c r="M34" i="38" s="1"/>
  <c r="G280" i="76"/>
  <c r="G198" i="76"/>
  <c r="H119" i="76"/>
  <c r="H199" i="76"/>
  <c r="G118" i="76"/>
  <c r="F117" i="83"/>
  <c r="F119" i="83"/>
  <c r="G280" i="84"/>
  <c r="G197" i="84"/>
  <c r="G117" i="84"/>
  <c r="N123" i="79"/>
  <c r="M178" i="79"/>
  <c r="O178" i="79"/>
  <c r="N180" i="79"/>
  <c r="O179" i="79"/>
  <c r="M179" i="79"/>
  <c r="O180" i="79"/>
  <c r="M180" i="79"/>
  <c r="N121" i="79"/>
  <c r="N66" i="79"/>
  <c r="O123" i="79"/>
  <c r="M123" i="79"/>
  <c r="N122" i="79"/>
  <c r="O122" i="79"/>
  <c r="M122" i="79"/>
  <c r="O121" i="79"/>
  <c r="M121" i="79"/>
  <c r="N12" i="79"/>
  <c r="O12" i="79"/>
  <c r="G11" i="79"/>
  <c r="M12" i="79"/>
  <c r="M65" i="79"/>
  <c r="O65" i="79"/>
  <c r="N67" i="79"/>
  <c r="O66" i="79"/>
  <c r="M66" i="79"/>
  <c r="N65" i="79"/>
  <c r="O67" i="79"/>
  <c r="M67" i="79"/>
  <c r="Y13" i="82"/>
  <c r="Y14" i="82"/>
  <c r="Y15" i="82"/>
  <c r="Y25" i="82"/>
  <c r="Y26" i="82"/>
  <c r="Y27" i="82"/>
  <c r="Y37" i="82"/>
  <c r="Y38" i="82"/>
  <c r="Y39" i="82"/>
  <c r="Y49" i="82"/>
  <c r="Y50" i="82"/>
  <c r="Y51" i="82"/>
  <c r="Y61" i="82"/>
  <c r="Y62" i="82"/>
  <c r="Y63" i="82"/>
  <c r="X45" i="82"/>
  <c r="Y16" i="82" s="1"/>
  <c r="Y12" i="82" l="1"/>
  <c r="Y59" i="82"/>
  <c r="Y60" i="82"/>
  <c r="Y35" i="82"/>
  <c r="Y34" i="82"/>
  <c r="Y48" i="82"/>
  <c r="Y23" i="82"/>
  <c r="Y58" i="82"/>
  <c r="Y22" i="82"/>
  <c r="Y57" i="82"/>
  <c r="Y21" i="82"/>
  <c r="Y9" i="82"/>
  <c r="Y46" i="82"/>
  <c r="Y10" i="82"/>
  <c r="Y69" i="82"/>
  <c r="Y45" i="82"/>
  <c r="Y33" i="82"/>
  <c r="Y68" i="82"/>
  <c r="Y56" i="82"/>
  <c r="Y44" i="82"/>
  <c r="Y32" i="82"/>
  <c r="Y20" i="82"/>
  <c r="Y47" i="82"/>
  <c r="Y67" i="82"/>
  <c r="Y19" i="82"/>
  <c r="Y66" i="82"/>
  <c r="Y54" i="82"/>
  <c r="Y42" i="82"/>
  <c r="Y30" i="82"/>
  <c r="Y18" i="82"/>
  <c r="Y24" i="82"/>
  <c r="Y55" i="82"/>
  <c r="Y31" i="82"/>
  <c r="Y65" i="82"/>
  <c r="Y53" i="82"/>
  <c r="Y41" i="82"/>
  <c r="Y29" i="82"/>
  <c r="Y17" i="82"/>
  <c r="Y36" i="82"/>
  <c r="Y11" i="82"/>
  <c r="Y70" i="82"/>
  <c r="Y43" i="82"/>
  <c r="Y64" i="82"/>
  <c r="Y52" i="82"/>
  <c r="Y40" i="82"/>
  <c r="Y28" i="82"/>
  <c r="EI44" i="99"/>
  <c r="EI37" i="99"/>
  <c r="EI45" i="99"/>
  <c r="F199" i="76"/>
  <c r="G199" i="76"/>
  <c r="I199" i="76" s="1"/>
  <c r="P199" i="76" s="1"/>
  <c r="G282" i="85"/>
  <c r="I282" i="85" s="1"/>
  <c r="H118" i="84"/>
  <c r="H281" i="84"/>
  <c r="I281" i="84" s="1"/>
  <c r="P281" i="84" s="1"/>
  <c r="H199" i="85"/>
  <c r="F155" i="81"/>
  <c r="F198" i="84"/>
  <c r="G117" i="76"/>
  <c r="F117" i="85"/>
  <c r="F199" i="85"/>
  <c r="H198" i="85"/>
  <c r="I198" i="85" s="1"/>
  <c r="H197" i="84"/>
  <c r="BJ41" i="99"/>
  <c r="BH41" i="99"/>
  <c r="EH42" i="99"/>
  <c r="BG41" i="99"/>
  <c r="DI41" i="99" s="1"/>
  <c r="EH43" i="99"/>
  <c r="EI39" i="99"/>
  <c r="F119" i="76"/>
  <c r="I281" i="76"/>
  <c r="P281" i="76" s="1"/>
  <c r="H117" i="76"/>
  <c r="I36" i="83"/>
  <c r="K36" i="47" s="1"/>
  <c r="H280" i="83"/>
  <c r="F198" i="83"/>
  <c r="F118" i="83"/>
  <c r="H199" i="83"/>
  <c r="G282" i="84"/>
  <c r="I37" i="84"/>
  <c r="L37" i="47" s="1"/>
  <c r="I38" i="85"/>
  <c r="M38" i="47" s="1"/>
  <c r="H117" i="85"/>
  <c r="F118" i="85"/>
  <c r="EH45" i="99"/>
  <c r="G281" i="85"/>
  <c r="F281" i="85"/>
  <c r="F119" i="85"/>
  <c r="G117" i="85"/>
  <c r="G199" i="85"/>
  <c r="BA43" i="99"/>
  <c r="BE43" i="99" s="1"/>
  <c r="BG43" i="99" s="1"/>
  <c r="EI40" i="99"/>
  <c r="EI43" i="99"/>
  <c r="EH38" i="99"/>
  <c r="EI38" i="99"/>
  <c r="EH41" i="99"/>
  <c r="EH39" i="99"/>
  <c r="H280" i="85"/>
  <c r="G119" i="84"/>
  <c r="F197" i="84"/>
  <c r="G198" i="84"/>
  <c r="H199" i="84"/>
  <c r="I199" i="84" s="1"/>
  <c r="F198" i="76"/>
  <c r="I198" i="76" s="1"/>
  <c r="H197" i="76"/>
  <c r="I279" i="76"/>
  <c r="P279" i="76" s="1"/>
  <c r="F280" i="85"/>
  <c r="H119" i="85"/>
  <c r="H119" i="83"/>
  <c r="F117" i="84"/>
  <c r="I117" i="84" s="1"/>
  <c r="G118" i="84"/>
  <c r="H119" i="84"/>
  <c r="I37" i="83"/>
  <c r="K37" i="47" s="1"/>
  <c r="F197" i="76"/>
  <c r="F117" i="76"/>
  <c r="I36" i="85"/>
  <c r="M36" i="47" s="1"/>
  <c r="I38" i="83"/>
  <c r="K38" i="47" s="1"/>
  <c r="F156" i="81"/>
  <c r="BA44" i="99"/>
  <c r="BE44" i="99" s="1"/>
  <c r="BG44" i="99" s="1"/>
  <c r="DE45" i="99"/>
  <c r="DI45" i="99"/>
  <c r="CS45" i="99"/>
  <c r="CW45" i="99"/>
  <c r="DA45" i="99"/>
  <c r="DI38" i="99"/>
  <c r="CS38" i="99"/>
  <c r="CW38" i="99"/>
  <c r="DA38" i="99"/>
  <c r="DE38" i="99"/>
  <c r="DA42" i="99"/>
  <c r="DE42" i="99"/>
  <c r="DI42" i="99"/>
  <c r="CS42" i="99"/>
  <c r="CW42" i="99"/>
  <c r="EH44" i="99"/>
  <c r="BG39" i="99"/>
  <c r="BH39" i="99"/>
  <c r="BJ39" i="99"/>
  <c r="BI39" i="99"/>
  <c r="EH37" i="99"/>
  <c r="BA36" i="99"/>
  <c r="BA37" i="99"/>
  <c r="BJ45" i="99"/>
  <c r="BH45" i="99"/>
  <c r="BI45" i="99"/>
  <c r="BH38" i="99"/>
  <c r="BJ38" i="99"/>
  <c r="BI38" i="99"/>
  <c r="BA40" i="99"/>
  <c r="BE40" i="99" s="1"/>
  <c r="BJ42" i="99"/>
  <c r="BH42" i="99"/>
  <c r="BI42" i="99"/>
  <c r="B67" i="99"/>
  <c r="AB66" i="99"/>
  <c r="N11" i="79"/>
  <c r="T17" i="93"/>
  <c r="I38" i="84"/>
  <c r="L38" i="47" s="1"/>
  <c r="FZ38" i="38"/>
  <c r="GV39" i="38"/>
  <c r="I37" i="85"/>
  <c r="M37" i="47" s="1"/>
  <c r="J37" i="47"/>
  <c r="G197" i="83"/>
  <c r="G279" i="83"/>
  <c r="H279" i="83"/>
  <c r="H197" i="83"/>
  <c r="G118" i="85"/>
  <c r="G197" i="85"/>
  <c r="I197" i="85" s="1"/>
  <c r="H118" i="85"/>
  <c r="F118" i="84"/>
  <c r="I36" i="84"/>
  <c r="H280" i="84"/>
  <c r="I280" i="84" s="1"/>
  <c r="F119" i="84"/>
  <c r="F282" i="84"/>
  <c r="H118" i="83"/>
  <c r="G197" i="76"/>
  <c r="G119" i="76"/>
  <c r="I38" i="76"/>
  <c r="I36" i="76"/>
  <c r="G199" i="83"/>
  <c r="G281" i="83"/>
  <c r="I281" i="83" s="1"/>
  <c r="G119" i="83"/>
  <c r="F280" i="76"/>
  <c r="I280" i="76" s="1"/>
  <c r="F118" i="76"/>
  <c r="I118" i="76" s="1"/>
  <c r="P101" i="81"/>
  <c r="F101" i="81"/>
  <c r="P102" i="81"/>
  <c r="F102" i="81"/>
  <c r="F103" i="81"/>
  <c r="P103" i="81"/>
  <c r="G198" i="83"/>
  <c r="G280" i="83"/>
  <c r="G118" i="83"/>
  <c r="P155" i="81"/>
  <c r="P156" i="81"/>
  <c r="F157" i="81"/>
  <c r="P157" i="81"/>
  <c r="GT39" i="38"/>
  <c r="FX38" i="38"/>
  <c r="FY38" i="38"/>
  <c r="EW36" i="38"/>
  <c r="CR35" i="38"/>
  <c r="CX35" i="38"/>
  <c r="CC35" i="38"/>
  <c r="BA34" i="38"/>
  <c r="EU37" i="38"/>
  <c r="DZ37" i="38"/>
  <c r="EA37" i="38" s="1"/>
  <c r="CV36" i="38"/>
  <c r="CA36" i="38"/>
  <c r="CB36" i="38" s="1"/>
  <c r="AY35" i="38"/>
  <c r="AF35" i="38"/>
  <c r="AG35" i="38" s="1"/>
  <c r="M35" i="38" s="1"/>
  <c r="I117" i="83"/>
  <c r="O11" i="79"/>
  <c r="M11" i="79"/>
  <c r="D42" i="89"/>
  <c r="E42" i="89"/>
  <c r="F42" i="89"/>
  <c r="G42" i="89"/>
  <c r="D43" i="89"/>
  <c r="E43" i="89"/>
  <c r="F43" i="89"/>
  <c r="G43" i="89"/>
  <c r="D44" i="89"/>
  <c r="E44" i="89"/>
  <c r="F44" i="89"/>
  <c r="G44" i="89"/>
  <c r="D45" i="89"/>
  <c r="E45" i="89"/>
  <c r="F45" i="89"/>
  <c r="G45" i="89"/>
  <c r="D46" i="89"/>
  <c r="E46" i="89"/>
  <c r="F46" i="89"/>
  <c r="G46" i="89"/>
  <c r="D47" i="89"/>
  <c r="E47" i="89"/>
  <c r="F47" i="89"/>
  <c r="G47" i="89"/>
  <c r="D48" i="89"/>
  <c r="E48" i="89"/>
  <c r="F48" i="89"/>
  <c r="G48" i="89"/>
  <c r="D49" i="89"/>
  <c r="E49" i="89"/>
  <c r="F49" i="89"/>
  <c r="G49" i="89"/>
  <c r="D50" i="89"/>
  <c r="E50" i="89"/>
  <c r="F50" i="89"/>
  <c r="G50" i="89"/>
  <c r="D51" i="89"/>
  <c r="E51" i="89"/>
  <c r="F51" i="89"/>
  <c r="G51" i="89"/>
  <c r="D52" i="89"/>
  <c r="E52" i="89"/>
  <c r="F52" i="89"/>
  <c r="G52" i="89"/>
  <c r="D53" i="89"/>
  <c r="E53" i="89"/>
  <c r="F53" i="89"/>
  <c r="G53" i="89"/>
  <c r="D54" i="89"/>
  <c r="E54" i="89"/>
  <c r="F54" i="89"/>
  <c r="G54" i="89"/>
  <c r="D55" i="89"/>
  <c r="E55" i="89"/>
  <c r="F55" i="89"/>
  <c r="G55" i="89"/>
  <c r="D56" i="89"/>
  <c r="E56" i="89"/>
  <c r="F56" i="89"/>
  <c r="G56" i="89"/>
  <c r="D57" i="89"/>
  <c r="E57" i="89"/>
  <c r="F57" i="89"/>
  <c r="G57" i="89"/>
  <c r="D58" i="89"/>
  <c r="E58" i="89"/>
  <c r="F58" i="89"/>
  <c r="G58" i="89"/>
  <c r="D59" i="89"/>
  <c r="E59" i="89"/>
  <c r="F59" i="89"/>
  <c r="G59" i="89"/>
  <c r="D60" i="89"/>
  <c r="E60" i="89"/>
  <c r="F60" i="89"/>
  <c r="G60" i="89"/>
  <c r="D61" i="89"/>
  <c r="E61" i="89"/>
  <c r="F61" i="89"/>
  <c r="G61" i="89"/>
  <c r="D62" i="89"/>
  <c r="E62" i="89"/>
  <c r="F62" i="89"/>
  <c r="G62" i="89"/>
  <c r="D63" i="89"/>
  <c r="E63" i="89"/>
  <c r="F63" i="89"/>
  <c r="G63" i="89"/>
  <c r="D64" i="89"/>
  <c r="E64" i="89"/>
  <c r="F64" i="89"/>
  <c r="G64" i="89"/>
  <c r="D65" i="89"/>
  <c r="E65" i="89"/>
  <c r="F65" i="89"/>
  <c r="G65" i="89"/>
  <c r="D66" i="89"/>
  <c r="E66" i="89"/>
  <c r="F66" i="89"/>
  <c r="G66" i="89"/>
  <c r="D67" i="89"/>
  <c r="E67" i="89"/>
  <c r="F67" i="89"/>
  <c r="G67" i="89"/>
  <c r="C43" i="89"/>
  <c r="C44" i="89" s="1"/>
  <c r="C45" i="89" s="1"/>
  <c r="C46" i="89" s="1"/>
  <c r="C47" i="89" s="1"/>
  <c r="C48" i="89" s="1"/>
  <c r="C49" i="89" s="1"/>
  <c r="C50" i="89" s="1"/>
  <c r="C51" i="89" s="1"/>
  <c r="C52" i="89" s="1"/>
  <c r="C53" i="89" s="1"/>
  <c r="C54" i="89" s="1"/>
  <c r="C55" i="89" s="1"/>
  <c r="C56" i="89" s="1"/>
  <c r="C57" i="89" s="1"/>
  <c r="C58" i="89" s="1"/>
  <c r="C59" i="89" s="1"/>
  <c r="C60" i="89" s="1"/>
  <c r="C61" i="89" s="1"/>
  <c r="C62" i="89" s="1"/>
  <c r="C63" i="89" s="1"/>
  <c r="C64" i="89" s="1"/>
  <c r="C65" i="89" s="1"/>
  <c r="C66" i="89" s="1"/>
  <c r="C67" i="89" s="1"/>
  <c r="C68" i="89" s="1"/>
  <c r="C69" i="89" s="1"/>
  <c r="C70" i="89" s="1"/>
  <c r="C71" i="89" s="1"/>
  <c r="C5" i="89"/>
  <c r="C6" i="89" s="1"/>
  <c r="C7" i="89" s="1"/>
  <c r="C8" i="89" s="1"/>
  <c r="C9" i="89" s="1"/>
  <c r="C10" i="89" s="1"/>
  <c r="C11" i="89" s="1"/>
  <c r="C12" i="89" s="1"/>
  <c r="C13" i="89" s="1"/>
  <c r="C14" i="89" s="1"/>
  <c r="C15" i="89" s="1"/>
  <c r="C16" i="89" s="1"/>
  <c r="C17" i="89" s="1"/>
  <c r="C18" i="89" s="1"/>
  <c r="C19" i="89" s="1"/>
  <c r="C20" i="89" s="1"/>
  <c r="C21" i="89" s="1"/>
  <c r="C22" i="89" s="1"/>
  <c r="C23" i="89" s="1"/>
  <c r="C24" i="89" s="1"/>
  <c r="C25" i="89" s="1"/>
  <c r="C26" i="89" s="1"/>
  <c r="C27" i="89" s="1"/>
  <c r="C28" i="89" s="1"/>
  <c r="C29" i="89" s="1"/>
  <c r="C30" i="89" s="1"/>
  <c r="C31" i="89" s="1"/>
  <c r="C32" i="89" s="1"/>
  <c r="C33" i="89" s="1"/>
  <c r="C34" i="89" s="1"/>
  <c r="I198" i="83" l="1"/>
  <c r="I117" i="76"/>
  <c r="I197" i="84"/>
  <c r="P197" i="84" s="1"/>
  <c r="I199" i="85"/>
  <c r="P199" i="85" s="1"/>
  <c r="I282" i="84"/>
  <c r="P282" i="84" s="1"/>
  <c r="I281" i="85"/>
  <c r="P281" i="85" s="1"/>
  <c r="I117" i="85"/>
  <c r="I118" i="83"/>
  <c r="I280" i="83"/>
  <c r="P280" i="83" s="1"/>
  <c r="I198" i="84"/>
  <c r="P198" i="84" s="1"/>
  <c r="P118" i="84" s="1"/>
  <c r="I118" i="85"/>
  <c r="I199" i="83"/>
  <c r="P199" i="83" s="1"/>
  <c r="DA41" i="99"/>
  <c r="DE41" i="99"/>
  <c r="I119" i="76"/>
  <c r="I197" i="76"/>
  <c r="P197" i="76" s="1"/>
  <c r="CW41" i="99"/>
  <c r="CS41" i="99"/>
  <c r="I119" i="83"/>
  <c r="I118" i="84"/>
  <c r="I119" i="85"/>
  <c r="I280" i="85"/>
  <c r="P280" i="85" s="1"/>
  <c r="I119" i="84"/>
  <c r="BG40" i="99"/>
  <c r="BI40" i="99"/>
  <c r="BJ40" i="99"/>
  <c r="BH40" i="99"/>
  <c r="BJ43" i="99"/>
  <c r="BH43" i="99"/>
  <c r="BI43" i="99"/>
  <c r="BE36" i="99"/>
  <c r="BG36" i="99" s="1"/>
  <c r="BI44" i="99"/>
  <c r="BH44" i="99"/>
  <c r="BJ44" i="99"/>
  <c r="CW43" i="99"/>
  <c r="DA43" i="99"/>
  <c r="DE43" i="99"/>
  <c r="DI43" i="99"/>
  <c r="CS43" i="99"/>
  <c r="BE37" i="99"/>
  <c r="BG37" i="99" s="1"/>
  <c r="DE39" i="99"/>
  <c r="DI39" i="99"/>
  <c r="CS39" i="99"/>
  <c r="CW39" i="99"/>
  <c r="DA39" i="99"/>
  <c r="CW44" i="99"/>
  <c r="DA44" i="99"/>
  <c r="DE44" i="99"/>
  <c r="DI44" i="99"/>
  <c r="CS44" i="99"/>
  <c r="B68" i="99"/>
  <c r="AB67" i="99"/>
  <c r="GV40" i="38"/>
  <c r="FZ39" i="38"/>
  <c r="I197" i="83"/>
  <c r="P197" i="83" s="1"/>
  <c r="P280" i="84"/>
  <c r="P198" i="83"/>
  <c r="P280" i="76"/>
  <c r="P197" i="85"/>
  <c r="K362" i="47"/>
  <c r="K119" i="47"/>
  <c r="K199" i="47"/>
  <c r="K281" i="47"/>
  <c r="J361" i="47"/>
  <c r="J118" i="47"/>
  <c r="N37" i="47"/>
  <c r="J198" i="47"/>
  <c r="J280" i="47"/>
  <c r="K360" i="47"/>
  <c r="K117" i="47"/>
  <c r="K279" i="47"/>
  <c r="K197" i="47"/>
  <c r="W197" i="47" s="1"/>
  <c r="L361" i="47"/>
  <c r="L118" i="47"/>
  <c r="L198" i="47"/>
  <c r="X198" i="47" s="1"/>
  <c r="L280" i="47"/>
  <c r="P198" i="85"/>
  <c r="P282" i="85"/>
  <c r="J38" i="47"/>
  <c r="P199" i="84"/>
  <c r="P281" i="83"/>
  <c r="J36" i="47"/>
  <c r="P198" i="76"/>
  <c r="L36" i="47"/>
  <c r="I279" i="83"/>
  <c r="L362" i="47"/>
  <c r="L119" i="47"/>
  <c r="L199" i="47"/>
  <c r="X199" i="47" s="1"/>
  <c r="L281" i="47"/>
  <c r="P119" i="76"/>
  <c r="K361" i="47"/>
  <c r="K118" i="47"/>
  <c r="K198" i="47"/>
  <c r="W198" i="47" s="1"/>
  <c r="K280" i="47"/>
  <c r="M362" i="47"/>
  <c r="M119" i="47"/>
  <c r="M199" i="47"/>
  <c r="Y199" i="47" s="1"/>
  <c r="M281" i="47"/>
  <c r="M361" i="47"/>
  <c r="M118" i="47"/>
  <c r="M198" i="47"/>
  <c r="Y198" i="47" s="1"/>
  <c r="M280" i="47"/>
  <c r="M360" i="47"/>
  <c r="M117" i="47"/>
  <c r="M197" i="47"/>
  <c r="Y197" i="47" s="1"/>
  <c r="M279" i="47"/>
  <c r="GT40" i="38"/>
  <c r="FX39" i="38"/>
  <c r="FY39" i="38" s="1"/>
  <c r="BA35" i="38"/>
  <c r="CX36" i="38"/>
  <c r="CR36" i="38"/>
  <c r="CC36" i="38"/>
  <c r="EW37" i="38"/>
  <c r="EU38" i="38"/>
  <c r="DZ38" i="38"/>
  <c r="EA38" i="38" s="1"/>
  <c r="CV37" i="38"/>
  <c r="CA37" i="38"/>
  <c r="CB37" i="38" s="1"/>
  <c r="AY36" i="38"/>
  <c r="AF36" i="38"/>
  <c r="AG36" i="38" s="1"/>
  <c r="M36" i="38" s="1"/>
  <c r="DI36" i="99" l="1"/>
  <c r="DJ36" i="99" s="1"/>
  <c r="CS36" i="99"/>
  <c r="CT36" i="99" s="1"/>
  <c r="CW36" i="99"/>
  <c r="CX36" i="99" s="1"/>
  <c r="DA36" i="99"/>
  <c r="DB36" i="99" s="1"/>
  <c r="DE36" i="99"/>
  <c r="DF36" i="99" s="1"/>
  <c r="BH37" i="99"/>
  <c r="BI37" i="99"/>
  <c r="BJ37" i="99"/>
  <c r="DA40" i="99"/>
  <c r="DE40" i="99"/>
  <c r="DI40" i="99"/>
  <c r="CS40" i="99"/>
  <c r="CW40" i="99"/>
  <c r="CW37" i="99"/>
  <c r="DA37" i="99"/>
  <c r="DE37" i="99"/>
  <c r="DI37" i="99"/>
  <c r="CS37" i="99"/>
  <c r="BI36" i="99"/>
  <c r="BJ36" i="99"/>
  <c r="BH36" i="99"/>
  <c r="B69" i="99"/>
  <c r="AB68" i="99"/>
  <c r="FZ40" i="38"/>
  <c r="GV41" i="38"/>
  <c r="Y279" i="47"/>
  <c r="Y117" i="47" s="1"/>
  <c r="Y280" i="47"/>
  <c r="Y118" i="47" s="1"/>
  <c r="Y281" i="47"/>
  <c r="Y119" i="47" s="1"/>
  <c r="W280" i="47"/>
  <c r="W118" i="47" s="1"/>
  <c r="X281" i="47"/>
  <c r="X119" i="47" s="1"/>
  <c r="P279" i="83"/>
  <c r="P117" i="83" s="1"/>
  <c r="P119" i="85"/>
  <c r="P117" i="84"/>
  <c r="L360" i="47"/>
  <c r="L117" i="47"/>
  <c r="L197" i="47"/>
  <c r="X197" i="47" s="1"/>
  <c r="L279" i="47"/>
  <c r="P119" i="84"/>
  <c r="P118" i="85"/>
  <c r="W279" i="47"/>
  <c r="W117" i="47" s="1"/>
  <c r="N198" i="47"/>
  <c r="V198" i="47"/>
  <c r="N118" i="47"/>
  <c r="W199" i="47"/>
  <c r="P117" i="85"/>
  <c r="P118" i="83"/>
  <c r="P118" i="76"/>
  <c r="N36" i="47"/>
  <c r="J360" i="47"/>
  <c r="J117" i="47"/>
  <c r="J197" i="47"/>
  <c r="J279" i="47"/>
  <c r="J362" i="47"/>
  <c r="N362" i="47" s="1"/>
  <c r="J119" i="47"/>
  <c r="N119" i="47" s="1"/>
  <c r="J199" i="47"/>
  <c r="V199" i="47" s="1"/>
  <c r="J281" i="47"/>
  <c r="N281" i="47" s="1"/>
  <c r="Z281" i="47" s="1"/>
  <c r="N38" i="47"/>
  <c r="P117" i="76"/>
  <c r="X280" i="47"/>
  <c r="X118" i="47" s="1"/>
  <c r="N280" i="47"/>
  <c r="Z280" i="47" s="1"/>
  <c r="V280" i="47"/>
  <c r="N361" i="47"/>
  <c r="W281" i="47"/>
  <c r="P119" i="83"/>
  <c r="GT41" i="38"/>
  <c r="FX40" i="38"/>
  <c r="FY40" i="38" s="1"/>
  <c r="EW38" i="38"/>
  <c r="CR37" i="38"/>
  <c r="CX37" i="38"/>
  <c r="CC37" i="38"/>
  <c r="BA36" i="38"/>
  <c r="EU39" i="38"/>
  <c r="DZ39" i="38"/>
  <c r="EA39" i="38" s="1"/>
  <c r="CV38" i="38"/>
  <c r="CA38" i="38"/>
  <c r="CB38" i="38" s="1"/>
  <c r="AY37" i="38"/>
  <c r="AF37" i="38"/>
  <c r="AG37" i="38" s="1"/>
  <c r="M37" i="38" s="1"/>
  <c r="J24" i="88"/>
  <c r="J25" i="88"/>
  <c r="H24" i="88"/>
  <c r="H25" i="88" s="1"/>
  <c r="H23" i="88"/>
  <c r="G24" i="88"/>
  <c r="G25" i="88" s="1"/>
  <c r="G23" i="88"/>
  <c r="F24" i="88"/>
  <c r="F25" i="88" s="1"/>
  <c r="F23" i="88"/>
  <c r="E23" i="88"/>
  <c r="E24" i="88"/>
  <c r="E25" i="88" s="1"/>
  <c r="DJ37" i="99" l="1"/>
  <c r="CT37" i="99"/>
  <c r="CT38" i="99" s="1"/>
  <c r="N117" i="47"/>
  <c r="DF37" i="99"/>
  <c r="DF38" i="99" s="1"/>
  <c r="CX37" i="99"/>
  <c r="CX38" i="99" s="1"/>
  <c r="DB37" i="99"/>
  <c r="DB38" i="99" s="1"/>
  <c r="K37" i="99"/>
  <c r="DJ38" i="99"/>
  <c r="B70" i="99"/>
  <c r="AB69" i="99"/>
  <c r="DV280" i="47"/>
  <c r="GV43" i="38"/>
  <c r="GV42" i="38"/>
  <c r="FZ41" i="38"/>
  <c r="DX280" i="47"/>
  <c r="DY280" i="47"/>
  <c r="DW280" i="47"/>
  <c r="DV281" i="47"/>
  <c r="V281" i="47"/>
  <c r="V119" i="47" s="1"/>
  <c r="N279" i="47"/>
  <c r="DX279" i="47" s="1"/>
  <c r="V279" i="47"/>
  <c r="W119" i="47"/>
  <c r="Z198" i="47"/>
  <c r="DX281" i="47"/>
  <c r="DY281" i="47"/>
  <c r="DW281" i="47"/>
  <c r="N197" i="47"/>
  <c r="V197" i="47"/>
  <c r="N360" i="47"/>
  <c r="N199" i="47"/>
  <c r="V118" i="47"/>
  <c r="X279" i="47"/>
  <c r="X117" i="47" s="1"/>
  <c r="GT42" i="38"/>
  <c r="FX41" i="38"/>
  <c r="FY41" i="38" s="1"/>
  <c r="BA37" i="38"/>
  <c r="CX38" i="38"/>
  <c r="CR38" i="38"/>
  <c r="CC38" i="38"/>
  <c r="EW39" i="38"/>
  <c r="EU40" i="38"/>
  <c r="DZ40" i="38"/>
  <c r="EA40" i="38"/>
  <c r="CV39" i="38"/>
  <c r="CA39" i="38"/>
  <c r="CB39" i="38" s="1"/>
  <c r="AY38" i="38"/>
  <c r="AF38" i="38"/>
  <c r="AG38" i="38" s="1"/>
  <c r="M38" i="38" s="1"/>
  <c r="I25" i="88"/>
  <c r="K25" i="88" s="1"/>
  <c r="I23" i="88"/>
  <c r="I24" i="88"/>
  <c r="EB281" i="47" l="1"/>
  <c r="EE281" i="47"/>
  <c r="ED281" i="47"/>
  <c r="ED280" i="47"/>
  <c r="EC281" i="47"/>
  <c r="V117" i="47"/>
  <c r="K38" i="99"/>
  <c r="K36" i="99"/>
  <c r="CX39" i="99"/>
  <c r="DF39" i="99"/>
  <c r="CT39" i="99"/>
  <c r="DB39" i="99"/>
  <c r="DJ39" i="99"/>
  <c r="B71" i="99"/>
  <c r="AB70" i="99"/>
  <c r="FZ43" i="38"/>
  <c r="FZ42" i="38"/>
  <c r="Z197" i="47"/>
  <c r="Z118" i="47"/>
  <c r="O37" i="99" s="1"/>
  <c r="Z279" i="47"/>
  <c r="DY279" i="47"/>
  <c r="EE280" i="47" s="1"/>
  <c r="DW279" i="47"/>
  <c r="EC280" i="47" s="1"/>
  <c r="Z199" i="47"/>
  <c r="DV279" i="47"/>
  <c r="EB280" i="47" s="1"/>
  <c r="GT43" i="38"/>
  <c r="FX42" i="38"/>
  <c r="FY42" i="38" s="1"/>
  <c r="EW40" i="38"/>
  <c r="CR39" i="38"/>
  <c r="CX39" i="38"/>
  <c r="CC39" i="38"/>
  <c r="BA38" i="38"/>
  <c r="EU41" i="38"/>
  <c r="DZ41" i="38"/>
  <c r="EA41" i="38" s="1"/>
  <c r="CV40" i="38"/>
  <c r="CA40" i="38"/>
  <c r="CB40" i="38" s="1"/>
  <c r="AY39" i="38"/>
  <c r="AF39" i="38"/>
  <c r="AG39" i="38" s="1"/>
  <c r="M39" i="38" s="1"/>
  <c r="H26" i="88"/>
  <c r="G26" i="88"/>
  <c r="E26" i="88"/>
  <c r="F26" i="88"/>
  <c r="CT40" i="99" l="1"/>
  <c r="DF40" i="99"/>
  <c r="CX40" i="99"/>
  <c r="DJ40" i="99"/>
  <c r="DB40" i="99"/>
  <c r="B72" i="99"/>
  <c r="AB71" i="99"/>
  <c r="FX44" i="38"/>
  <c r="FY44" i="38" s="1"/>
  <c r="Z119" i="47"/>
  <c r="O38" i="99" s="1"/>
  <c r="EB38" i="99" s="1"/>
  <c r="EC38" i="99" s="1"/>
  <c r="Z117" i="47"/>
  <c r="O36" i="99" s="1"/>
  <c r="EB36" i="99" s="1"/>
  <c r="EC36" i="99" s="1"/>
  <c r="GT44" i="38"/>
  <c r="FX43" i="38"/>
  <c r="FY43" i="38" s="1"/>
  <c r="BA39" i="38"/>
  <c r="CX40" i="38"/>
  <c r="CR40" i="38"/>
  <c r="CC40" i="38"/>
  <c r="EW41" i="38"/>
  <c r="EU42" i="38"/>
  <c r="DZ42" i="38"/>
  <c r="EA42" i="38" s="1"/>
  <c r="CV41" i="38"/>
  <c r="CA41" i="38"/>
  <c r="CB41" i="38" s="1"/>
  <c r="AY40" i="38"/>
  <c r="AF40" i="38"/>
  <c r="AG40" i="38"/>
  <c r="M40" i="38" s="1"/>
  <c r="I26" i="88"/>
  <c r="J8" i="88"/>
  <c r="J9" i="88"/>
  <c r="F9" i="88"/>
  <c r="G9" i="88"/>
  <c r="H9" i="88"/>
  <c r="E9" i="88"/>
  <c r="I15" i="88"/>
  <c r="I14" i="88"/>
  <c r="H8" i="88"/>
  <c r="H7" i="88"/>
  <c r="G8" i="88"/>
  <c r="G7" i="88"/>
  <c r="F8" i="88"/>
  <c r="F7" i="88"/>
  <c r="E7" i="88"/>
  <c r="E8" i="88"/>
  <c r="I9" i="88" l="1"/>
  <c r="K9" i="88" s="1"/>
  <c r="DB41" i="99"/>
  <c r="DJ41" i="99"/>
  <c r="EB37" i="99"/>
  <c r="EC37" i="99" s="1"/>
  <c r="CX41" i="99"/>
  <c r="DF41" i="99"/>
  <c r="CT41" i="99"/>
  <c r="B73" i="99"/>
  <c r="AB72" i="99"/>
  <c r="FX45" i="38"/>
  <c r="FY45" i="38" s="1"/>
  <c r="I8" i="88"/>
  <c r="GT45" i="38"/>
  <c r="EW43" i="38"/>
  <c r="EW42" i="38"/>
  <c r="CR41" i="38"/>
  <c r="CX41" i="38"/>
  <c r="CC41" i="38"/>
  <c r="BA40" i="38"/>
  <c r="EU43" i="38"/>
  <c r="DZ43" i="38"/>
  <c r="EA43" i="38" s="1"/>
  <c r="CV42" i="38"/>
  <c r="CA42" i="38"/>
  <c r="CB42" i="38" s="1"/>
  <c r="AY41" i="38"/>
  <c r="AF41" i="38"/>
  <c r="AG41" i="38" s="1"/>
  <c r="M41" i="38" s="1"/>
  <c r="I7" i="88"/>
  <c r="B330" i="47"/>
  <c r="B329" i="47"/>
  <c r="D290" i="47"/>
  <c r="F290" i="47"/>
  <c r="D291" i="47"/>
  <c r="F291" i="47"/>
  <c r="D292" i="47"/>
  <c r="F292" i="47"/>
  <c r="D293" i="47"/>
  <c r="F293" i="47"/>
  <c r="D294" i="47"/>
  <c r="F294" i="47"/>
  <c r="D295" i="47"/>
  <c r="F295" i="47"/>
  <c r="D296" i="47"/>
  <c r="F296" i="47"/>
  <c r="D297" i="47"/>
  <c r="F297" i="47"/>
  <c r="D298" i="47"/>
  <c r="F298" i="47"/>
  <c r="D299" i="47"/>
  <c r="F299" i="47"/>
  <c r="D300" i="47"/>
  <c r="F300" i="47"/>
  <c r="D301" i="47"/>
  <c r="F301" i="47"/>
  <c r="D302" i="47"/>
  <c r="F302" i="47"/>
  <c r="D303" i="47"/>
  <c r="F303" i="47"/>
  <c r="D304" i="47"/>
  <c r="F304" i="47"/>
  <c r="D305" i="47"/>
  <c r="F305" i="47"/>
  <c r="D306" i="47"/>
  <c r="F306" i="47"/>
  <c r="D307" i="47"/>
  <c r="F307" i="47"/>
  <c r="D308" i="47"/>
  <c r="F308" i="47"/>
  <c r="D309" i="47"/>
  <c r="F309" i="47"/>
  <c r="D310" i="47"/>
  <c r="F310" i="47"/>
  <c r="D311" i="47"/>
  <c r="F311" i="47"/>
  <c r="D312" i="47"/>
  <c r="F312" i="47"/>
  <c r="D313" i="47"/>
  <c r="F313" i="47"/>
  <c r="D314" i="47"/>
  <c r="F314" i="47"/>
  <c r="D315" i="47"/>
  <c r="F315" i="47"/>
  <c r="D316" i="47"/>
  <c r="F316" i="47"/>
  <c r="D317" i="47"/>
  <c r="F317" i="47"/>
  <c r="F318" i="47"/>
  <c r="F289" i="47"/>
  <c r="D289" i="47"/>
  <c r="E212" i="47"/>
  <c r="E213" i="47"/>
  <c r="E214" i="47"/>
  <c r="E215" i="47"/>
  <c r="E216" i="47"/>
  <c r="E217" i="47"/>
  <c r="E218" i="47"/>
  <c r="E219" i="47"/>
  <c r="E220" i="47"/>
  <c r="E221" i="47"/>
  <c r="E222" i="47"/>
  <c r="E223" i="47"/>
  <c r="E224" i="47"/>
  <c r="E225" i="47"/>
  <c r="E226" i="47"/>
  <c r="E227" i="47"/>
  <c r="E228" i="47"/>
  <c r="E229" i="47"/>
  <c r="E230" i="47"/>
  <c r="E231" i="47"/>
  <c r="E232" i="47"/>
  <c r="E233" i="47"/>
  <c r="E234" i="47"/>
  <c r="E235" i="47"/>
  <c r="E236" i="47"/>
  <c r="E237" i="47"/>
  <c r="G212" i="47"/>
  <c r="G213" i="47"/>
  <c r="G214" i="47"/>
  <c r="G215" i="47"/>
  <c r="G216" i="47"/>
  <c r="G217" i="47"/>
  <c r="G218" i="47"/>
  <c r="G219" i="47"/>
  <c r="G220" i="47"/>
  <c r="G221" i="47"/>
  <c r="G222" i="47"/>
  <c r="G223" i="47"/>
  <c r="G224" i="47"/>
  <c r="G225" i="47"/>
  <c r="G226" i="47"/>
  <c r="G227" i="47"/>
  <c r="G228" i="47"/>
  <c r="G229" i="47"/>
  <c r="G230" i="47"/>
  <c r="G231" i="47"/>
  <c r="G232" i="47"/>
  <c r="G233" i="47"/>
  <c r="G234" i="47"/>
  <c r="G235" i="47"/>
  <c r="G236" i="47"/>
  <c r="G237" i="47"/>
  <c r="F212" i="47"/>
  <c r="F213" i="47"/>
  <c r="F214" i="47"/>
  <c r="F215" i="47"/>
  <c r="F216" i="47"/>
  <c r="F217" i="47"/>
  <c r="F218" i="47"/>
  <c r="F219" i="47"/>
  <c r="F220" i="47"/>
  <c r="F221" i="47"/>
  <c r="F222" i="47"/>
  <c r="F223" i="47"/>
  <c r="F224" i="47"/>
  <c r="F225" i="47"/>
  <c r="F226" i="47"/>
  <c r="F227" i="47"/>
  <c r="F228" i="47"/>
  <c r="F229" i="47"/>
  <c r="F230" i="47"/>
  <c r="F231" i="47"/>
  <c r="F232" i="47"/>
  <c r="F233" i="47"/>
  <c r="F234" i="47"/>
  <c r="F235" i="47"/>
  <c r="F236" i="47"/>
  <c r="F237" i="47"/>
  <c r="D212" i="47"/>
  <c r="D213" i="47"/>
  <c r="D214" i="47"/>
  <c r="D215" i="47"/>
  <c r="D216" i="47"/>
  <c r="D217" i="47"/>
  <c r="D218" i="47"/>
  <c r="D219" i="47"/>
  <c r="D220" i="47"/>
  <c r="D221" i="47"/>
  <c r="D141" i="47" s="1"/>
  <c r="D222" i="47"/>
  <c r="D223" i="47"/>
  <c r="D224" i="47"/>
  <c r="D225" i="47"/>
  <c r="D226" i="47"/>
  <c r="D227" i="47"/>
  <c r="D228" i="47"/>
  <c r="D229" i="47"/>
  <c r="D230" i="47"/>
  <c r="D231" i="47"/>
  <c r="D232" i="47"/>
  <c r="D233" i="47"/>
  <c r="D234" i="47"/>
  <c r="D235" i="47"/>
  <c r="D236" i="47"/>
  <c r="D237" i="47"/>
  <c r="G289" i="47"/>
  <c r="G290" i="47"/>
  <c r="G291" i="47"/>
  <c r="G292" i="47"/>
  <c r="G293" i="47"/>
  <c r="G294" i="47"/>
  <c r="G295" i="47"/>
  <c r="G296" i="47"/>
  <c r="G297" i="47"/>
  <c r="G298" i="47"/>
  <c r="G299" i="47"/>
  <c r="G300" i="47"/>
  <c r="G301" i="47"/>
  <c r="G302" i="47"/>
  <c r="G303" i="47"/>
  <c r="G304" i="47"/>
  <c r="G305" i="47"/>
  <c r="G306" i="47"/>
  <c r="G307" i="47"/>
  <c r="G308" i="47"/>
  <c r="G309" i="47"/>
  <c r="G310" i="47"/>
  <c r="G311" i="47"/>
  <c r="G312" i="47"/>
  <c r="G313" i="47"/>
  <c r="G314" i="47"/>
  <c r="G315" i="47"/>
  <c r="G316" i="47"/>
  <c r="G317" i="47"/>
  <c r="G318" i="47"/>
  <c r="B332" i="85"/>
  <c r="B331" i="85"/>
  <c r="B260" i="85"/>
  <c r="B261" i="85" s="1"/>
  <c r="B262" i="85" s="1"/>
  <c r="B263" i="85" s="1"/>
  <c r="B264" i="85" s="1"/>
  <c r="B265" i="85" s="1"/>
  <c r="B266" i="85" s="1"/>
  <c r="B267" i="85" s="1"/>
  <c r="B268" i="85" s="1"/>
  <c r="B269" i="85" s="1"/>
  <c r="B270" i="85" s="1"/>
  <c r="B271" i="85" s="1"/>
  <c r="B272" i="85" s="1"/>
  <c r="B273" i="85" s="1"/>
  <c r="B274" i="85" s="1"/>
  <c r="B275" i="85" s="1"/>
  <c r="B276" i="85" s="1"/>
  <c r="B277" i="85" s="1"/>
  <c r="B278" i="85" s="1"/>
  <c r="B279" i="85" s="1"/>
  <c r="B280" i="85" s="1"/>
  <c r="B281" i="85" s="1"/>
  <c r="B282" i="85" s="1"/>
  <c r="B283" i="85" s="1"/>
  <c r="B284" i="85" s="1"/>
  <c r="B285" i="85" s="1"/>
  <c r="B286" i="85" s="1"/>
  <c r="B287" i="85" s="1"/>
  <c r="B288" i="85" s="1"/>
  <c r="B289" i="85" s="1"/>
  <c r="B290" i="85" s="1"/>
  <c r="B291" i="85" s="1"/>
  <c r="B292" i="85" s="1"/>
  <c r="B293" i="85" s="1"/>
  <c r="B294" i="85" s="1"/>
  <c r="B295" i="85" s="1"/>
  <c r="B296" i="85" s="1"/>
  <c r="B297" i="85" s="1"/>
  <c r="B298" i="85" s="1"/>
  <c r="B299" i="85" s="1"/>
  <c r="B300" i="85" s="1"/>
  <c r="B301" i="85" s="1"/>
  <c r="B302" i="85" s="1"/>
  <c r="B303" i="85" s="1"/>
  <c r="B304" i="85" s="1"/>
  <c r="B305" i="85" s="1"/>
  <c r="B306" i="85" s="1"/>
  <c r="B307" i="85" s="1"/>
  <c r="B308" i="85" s="1"/>
  <c r="B309" i="85" s="1"/>
  <c r="B310" i="85" s="1"/>
  <c r="B311" i="85" s="1"/>
  <c r="B312" i="85" s="1"/>
  <c r="B313" i="85" s="1"/>
  <c r="B314" i="85" s="1"/>
  <c r="B315" i="85" s="1"/>
  <c r="B316" i="85" s="1"/>
  <c r="B317" i="85" s="1"/>
  <c r="B318" i="85" s="1"/>
  <c r="B319" i="85" s="1"/>
  <c r="B320" i="85" s="1"/>
  <c r="B321" i="85" s="1"/>
  <c r="B322" i="85" s="1"/>
  <c r="B323" i="85" s="1"/>
  <c r="B324" i="85" s="1"/>
  <c r="Z256" i="85"/>
  <c r="Y256" i="85"/>
  <c r="X256" i="85"/>
  <c r="V256" i="85"/>
  <c r="T256" i="85"/>
  <c r="H256" i="85"/>
  <c r="M256" i="85" s="1"/>
  <c r="G256" i="85"/>
  <c r="L256" i="85" s="1"/>
  <c r="F256" i="85"/>
  <c r="K256" i="85" s="1"/>
  <c r="B249" i="85"/>
  <c r="AE232" i="85"/>
  <c r="B248" i="85"/>
  <c r="B177" i="85"/>
  <c r="B178" i="85" s="1"/>
  <c r="B179" i="85" s="1"/>
  <c r="B180" i="85" s="1"/>
  <c r="B181" i="85" s="1"/>
  <c r="B182" i="85" s="1"/>
  <c r="B183" i="85" s="1"/>
  <c r="B184" i="85" s="1"/>
  <c r="B185" i="85" s="1"/>
  <c r="B186" i="85" s="1"/>
  <c r="B187" i="85" s="1"/>
  <c r="B188" i="85" s="1"/>
  <c r="B189" i="85" s="1"/>
  <c r="B190" i="85" s="1"/>
  <c r="B191" i="85" s="1"/>
  <c r="B192" i="85" s="1"/>
  <c r="B193" i="85" s="1"/>
  <c r="B194" i="85" s="1"/>
  <c r="B195" i="85" s="1"/>
  <c r="B196" i="85" s="1"/>
  <c r="B197" i="85" s="1"/>
  <c r="B198" i="85" s="1"/>
  <c r="B199" i="85" s="1"/>
  <c r="B200" i="85" s="1"/>
  <c r="B201" i="85" s="1"/>
  <c r="B202" i="85" s="1"/>
  <c r="B203" i="85" s="1"/>
  <c r="B204" i="85" s="1"/>
  <c r="B205" i="85" s="1"/>
  <c r="B206" i="85" s="1"/>
  <c r="B207" i="85" s="1"/>
  <c r="B208" i="85" s="1"/>
  <c r="B209" i="85" s="1"/>
  <c r="B210" i="85" s="1"/>
  <c r="B211" i="85" s="1"/>
  <c r="B212" i="85" s="1"/>
  <c r="B213" i="85" s="1"/>
  <c r="B214" i="85" s="1"/>
  <c r="B215" i="85" s="1"/>
  <c r="B216" i="85" s="1"/>
  <c r="B217" i="85" s="1"/>
  <c r="B218" i="85" s="1"/>
  <c r="B219" i="85" s="1"/>
  <c r="B220" i="85" s="1"/>
  <c r="B221" i="85" s="1"/>
  <c r="B222" i="85" s="1"/>
  <c r="B223" i="85" s="1"/>
  <c r="B224" i="85" s="1"/>
  <c r="B225" i="85" s="1"/>
  <c r="B226" i="85" s="1"/>
  <c r="B227" i="85" s="1"/>
  <c r="B228" i="85" s="1"/>
  <c r="B229" i="85" s="1"/>
  <c r="B230" i="85" s="1"/>
  <c r="B231" i="85" s="1"/>
  <c r="B232" i="85" s="1"/>
  <c r="B233" i="85" s="1"/>
  <c r="B234" i="85" s="1"/>
  <c r="B235" i="85" s="1"/>
  <c r="B236" i="85" s="1"/>
  <c r="B237" i="85" s="1"/>
  <c r="B238" i="85" s="1"/>
  <c r="B239" i="85" s="1"/>
  <c r="B240" i="85" s="1"/>
  <c r="Z173" i="85"/>
  <c r="Y173" i="85"/>
  <c r="X173" i="85"/>
  <c r="V173" i="85"/>
  <c r="T173" i="85"/>
  <c r="AA173" i="85" s="1"/>
  <c r="H173" i="85"/>
  <c r="M173" i="85" s="1"/>
  <c r="G173" i="85"/>
  <c r="L173" i="85" s="1"/>
  <c r="F173" i="85"/>
  <c r="K173" i="85" s="1"/>
  <c r="B168" i="85"/>
  <c r="B167" i="85"/>
  <c r="D157" i="85"/>
  <c r="D156" i="85"/>
  <c r="D155" i="85"/>
  <c r="D154" i="85"/>
  <c r="D153" i="85"/>
  <c r="D152" i="85"/>
  <c r="D151" i="85"/>
  <c r="D150" i="85"/>
  <c r="D149" i="85"/>
  <c r="D148" i="85"/>
  <c r="D147" i="85"/>
  <c r="D146" i="85"/>
  <c r="D145" i="85"/>
  <c r="D144" i="85"/>
  <c r="D143" i="85"/>
  <c r="D142" i="85"/>
  <c r="D141" i="85"/>
  <c r="D140" i="85"/>
  <c r="D139" i="85"/>
  <c r="D138" i="85"/>
  <c r="D137" i="85"/>
  <c r="D136" i="85"/>
  <c r="D135" i="85"/>
  <c r="D134" i="85"/>
  <c r="D133" i="85"/>
  <c r="D132" i="85"/>
  <c r="D131" i="85"/>
  <c r="D130" i="85"/>
  <c r="D129" i="85"/>
  <c r="D128" i="85"/>
  <c r="D127" i="85"/>
  <c r="B97" i="85"/>
  <c r="B98" i="85" s="1"/>
  <c r="B99" i="85" s="1"/>
  <c r="B100" i="85" s="1"/>
  <c r="B101" i="85" s="1"/>
  <c r="B102" i="85" s="1"/>
  <c r="B103" i="85" s="1"/>
  <c r="B104" i="85" s="1"/>
  <c r="B105" i="85" s="1"/>
  <c r="B106" i="85" s="1"/>
  <c r="B107" i="85" s="1"/>
  <c r="B108" i="85" s="1"/>
  <c r="B109" i="85" s="1"/>
  <c r="B110" i="85" s="1"/>
  <c r="B111" i="85" s="1"/>
  <c r="B112" i="85" s="1"/>
  <c r="B113" i="85" s="1"/>
  <c r="B114" i="85" s="1"/>
  <c r="B115" i="85" s="1"/>
  <c r="B116" i="85" s="1"/>
  <c r="B117" i="85" s="1"/>
  <c r="B118" i="85" s="1"/>
  <c r="B119" i="85" s="1"/>
  <c r="B120" i="85" s="1"/>
  <c r="B121" i="85" s="1"/>
  <c r="B122" i="85" s="1"/>
  <c r="B123" i="85" s="1"/>
  <c r="B124" i="85" s="1"/>
  <c r="B125" i="85" s="1"/>
  <c r="B126" i="85" s="1"/>
  <c r="B127" i="85" s="1"/>
  <c r="B128" i="85" s="1"/>
  <c r="B129" i="85" s="1"/>
  <c r="B130" i="85" s="1"/>
  <c r="B131" i="85" s="1"/>
  <c r="B132" i="85" s="1"/>
  <c r="B133" i="85" s="1"/>
  <c r="B134" i="85" s="1"/>
  <c r="B135" i="85" s="1"/>
  <c r="B136" i="85" s="1"/>
  <c r="B137" i="85" s="1"/>
  <c r="B138" i="85" s="1"/>
  <c r="B139" i="85" s="1"/>
  <c r="B140" i="85" s="1"/>
  <c r="B141" i="85" s="1"/>
  <c r="B142" i="85" s="1"/>
  <c r="B143" i="85" s="1"/>
  <c r="B144" i="85" s="1"/>
  <c r="B145" i="85" s="1"/>
  <c r="B146" i="85" s="1"/>
  <c r="B147" i="85" s="1"/>
  <c r="B148" i="85" s="1"/>
  <c r="B149" i="85" s="1"/>
  <c r="B150" i="85" s="1"/>
  <c r="B151" i="85" s="1"/>
  <c r="B152" i="85" s="1"/>
  <c r="B153" i="85" s="1"/>
  <c r="B154" i="85" s="1"/>
  <c r="B155" i="85" s="1"/>
  <c r="B156" i="85" s="1"/>
  <c r="B157" i="85" s="1"/>
  <c r="B158" i="85" s="1"/>
  <c r="B159" i="85" s="1"/>
  <c r="B160" i="85" s="1"/>
  <c r="B161" i="85" s="1"/>
  <c r="Z93" i="85"/>
  <c r="Y93" i="85"/>
  <c r="X93" i="85"/>
  <c r="M93" i="85"/>
  <c r="L93" i="85"/>
  <c r="K93" i="85"/>
  <c r="H93" i="85"/>
  <c r="G93" i="85"/>
  <c r="F93" i="85"/>
  <c r="B87" i="85"/>
  <c r="B86" i="85"/>
  <c r="B16" i="85"/>
  <c r="B17" i="85" s="1"/>
  <c r="B18" i="85" s="1"/>
  <c r="B19" i="85" s="1"/>
  <c r="B20" i="85" s="1"/>
  <c r="B21" i="85" s="1"/>
  <c r="B22" i="85" s="1"/>
  <c r="B23" i="85" s="1"/>
  <c r="B24" i="85" s="1"/>
  <c r="B25" i="85" s="1"/>
  <c r="B26" i="85" s="1"/>
  <c r="B27" i="85" s="1"/>
  <c r="B28" i="85" s="1"/>
  <c r="B29" i="85" s="1"/>
  <c r="B30" i="85" s="1"/>
  <c r="B31" i="85" s="1"/>
  <c r="B32" i="85" s="1"/>
  <c r="B33" i="85" s="1"/>
  <c r="B34" i="85" s="1"/>
  <c r="B35" i="85" s="1"/>
  <c r="B36" i="85" s="1"/>
  <c r="B37" i="85" s="1"/>
  <c r="B38" i="85" s="1"/>
  <c r="B39" i="85" s="1"/>
  <c r="B40" i="85" s="1"/>
  <c r="B41" i="85" s="1"/>
  <c r="B42" i="85" s="1"/>
  <c r="B43" i="85" s="1"/>
  <c r="B44" i="85" s="1"/>
  <c r="B45" i="85" s="1"/>
  <c r="B46" i="85" s="1"/>
  <c r="B47" i="85" s="1"/>
  <c r="B48" i="85" s="1"/>
  <c r="B49" i="85" s="1"/>
  <c r="B50" i="85" s="1"/>
  <c r="B51" i="85" s="1"/>
  <c r="B52" i="85" s="1"/>
  <c r="B53" i="85" s="1"/>
  <c r="B54" i="85" s="1"/>
  <c r="B55" i="85" s="1"/>
  <c r="B56" i="85" s="1"/>
  <c r="B57" i="85" s="1"/>
  <c r="B58" i="85" s="1"/>
  <c r="B59" i="85" s="1"/>
  <c r="B60" i="85" s="1"/>
  <c r="B61" i="85" s="1"/>
  <c r="B62" i="85" s="1"/>
  <c r="B63" i="85" s="1"/>
  <c r="B64" i="85" s="1"/>
  <c r="B65" i="85" s="1"/>
  <c r="B66" i="85" s="1"/>
  <c r="B67" i="85" s="1"/>
  <c r="B68" i="85" s="1"/>
  <c r="B69" i="85" s="1"/>
  <c r="B70" i="85" s="1"/>
  <c r="B71" i="85" s="1"/>
  <c r="B72" i="85" s="1"/>
  <c r="B73" i="85" s="1"/>
  <c r="B74" i="85" s="1"/>
  <c r="B75" i="85" s="1"/>
  <c r="B76" i="85" s="1"/>
  <c r="B77" i="85" s="1"/>
  <c r="B78" i="85" s="1"/>
  <c r="B79" i="85" s="1"/>
  <c r="B80" i="85" s="1"/>
  <c r="H12" i="85"/>
  <c r="G12" i="85"/>
  <c r="F12" i="85"/>
  <c r="AC7" i="85"/>
  <c r="AA7" i="85"/>
  <c r="Z7" i="85"/>
  <c r="Y7" i="85"/>
  <c r="X7" i="85"/>
  <c r="V7" i="85"/>
  <c r="T7" i="85"/>
  <c r="R7" i="85"/>
  <c r="P7" i="85"/>
  <c r="N7" i="85"/>
  <c r="M7" i="85"/>
  <c r="L7" i="85"/>
  <c r="K7" i="85"/>
  <c r="I7" i="85"/>
  <c r="H7" i="85"/>
  <c r="G7" i="85"/>
  <c r="F7" i="85"/>
  <c r="D7" i="85"/>
  <c r="AA5" i="85"/>
  <c r="Z5" i="85"/>
  <c r="Y5" i="85"/>
  <c r="X5" i="85"/>
  <c r="V5" i="85"/>
  <c r="T5" i="85"/>
  <c r="R5" i="85"/>
  <c r="P5" i="85"/>
  <c r="N5" i="85"/>
  <c r="M5" i="85"/>
  <c r="L5" i="85"/>
  <c r="K5" i="85"/>
  <c r="I5" i="85"/>
  <c r="D5" i="85"/>
  <c r="B331" i="84"/>
  <c r="B330" i="84"/>
  <c r="B260" i="84"/>
  <c r="B261" i="84" s="1"/>
  <c r="B262" i="84" s="1"/>
  <c r="B263" i="84" s="1"/>
  <c r="B264" i="84" s="1"/>
  <c r="B265" i="84" s="1"/>
  <c r="B266" i="84" s="1"/>
  <c r="B267" i="84" s="1"/>
  <c r="B268" i="84" s="1"/>
  <c r="B269" i="84" s="1"/>
  <c r="B270" i="84" s="1"/>
  <c r="B271" i="84" s="1"/>
  <c r="B272" i="84" s="1"/>
  <c r="B273" i="84" s="1"/>
  <c r="B274" i="84" s="1"/>
  <c r="B275" i="84" s="1"/>
  <c r="B276" i="84" s="1"/>
  <c r="B277" i="84" s="1"/>
  <c r="B278" i="84" s="1"/>
  <c r="B279" i="84" s="1"/>
  <c r="B280" i="84" s="1"/>
  <c r="B281" i="84" s="1"/>
  <c r="B282" i="84" s="1"/>
  <c r="B283" i="84" s="1"/>
  <c r="B284" i="84" s="1"/>
  <c r="B285" i="84" s="1"/>
  <c r="B286" i="84" s="1"/>
  <c r="B287" i="84" s="1"/>
  <c r="B288" i="84" s="1"/>
  <c r="B289" i="84" s="1"/>
  <c r="B290" i="84" s="1"/>
  <c r="B291" i="84" s="1"/>
  <c r="B292" i="84" s="1"/>
  <c r="B293" i="84" s="1"/>
  <c r="B294" i="84" s="1"/>
  <c r="B295" i="84" s="1"/>
  <c r="B296" i="84" s="1"/>
  <c r="B297" i="84" s="1"/>
  <c r="B298" i="84" s="1"/>
  <c r="B299" i="84" s="1"/>
  <c r="B300" i="84" s="1"/>
  <c r="B301" i="84" s="1"/>
  <c r="B302" i="84" s="1"/>
  <c r="B303" i="84" s="1"/>
  <c r="B304" i="84" s="1"/>
  <c r="B305" i="84" s="1"/>
  <c r="B306" i="84" s="1"/>
  <c r="B307" i="84" s="1"/>
  <c r="B308" i="84" s="1"/>
  <c r="B309" i="84" s="1"/>
  <c r="B310" i="84" s="1"/>
  <c r="B311" i="84" s="1"/>
  <c r="B312" i="84" s="1"/>
  <c r="B313" i="84" s="1"/>
  <c r="B314" i="84" s="1"/>
  <c r="B315" i="84" s="1"/>
  <c r="B316" i="84" s="1"/>
  <c r="B317" i="84" s="1"/>
  <c r="B318" i="84" s="1"/>
  <c r="B319" i="84" s="1"/>
  <c r="B320" i="84" s="1"/>
  <c r="B321" i="84" s="1"/>
  <c r="B322" i="84" s="1"/>
  <c r="B323" i="84" s="1"/>
  <c r="B324" i="84" s="1"/>
  <c r="Z256" i="84"/>
  <c r="Y256" i="84"/>
  <c r="X256" i="84"/>
  <c r="V256" i="84"/>
  <c r="T256" i="84"/>
  <c r="H256" i="84"/>
  <c r="M256" i="84" s="1"/>
  <c r="G256" i="84"/>
  <c r="L256" i="84" s="1"/>
  <c r="F256" i="84"/>
  <c r="K256" i="84" s="1"/>
  <c r="B249" i="84"/>
  <c r="B248" i="84"/>
  <c r="B177" i="84"/>
  <c r="B178" i="84" s="1"/>
  <c r="B179" i="84" s="1"/>
  <c r="B180" i="84" s="1"/>
  <c r="B181" i="84" s="1"/>
  <c r="B182" i="84" s="1"/>
  <c r="B183" i="84" s="1"/>
  <c r="B184" i="84" s="1"/>
  <c r="B185" i="84" s="1"/>
  <c r="B186" i="84" s="1"/>
  <c r="B187" i="84" s="1"/>
  <c r="B188" i="84" s="1"/>
  <c r="B189" i="84" s="1"/>
  <c r="B190" i="84" s="1"/>
  <c r="B191" i="84" s="1"/>
  <c r="B192" i="84" s="1"/>
  <c r="B193" i="84" s="1"/>
  <c r="B194" i="84" s="1"/>
  <c r="B195" i="84" s="1"/>
  <c r="B196" i="84" s="1"/>
  <c r="B197" i="84" s="1"/>
  <c r="B198" i="84" s="1"/>
  <c r="B199" i="84" s="1"/>
  <c r="B200" i="84" s="1"/>
  <c r="B201" i="84" s="1"/>
  <c r="B202" i="84" s="1"/>
  <c r="B203" i="84" s="1"/>
  <c r="B204" i="84" s="1"/>
  <c r="B205" i="84" s="1"/>
  <c r="B206" i="84" s="1"/>
  <c r="B207" i="84" s="1"/>
  <c r="B208" i="84" s="1"/>
  <c r="B209" i="84" s="1"/>
  <c r="B210" i="84" s="1"/>
  <c r="B211" i="84" s="1"/>
  <c r="B212" i="84" s="1"/>
  <c r="B213" i="84" s="1"/>
  <c r="B214" i="84" s="1"/>
  <c r="B215" i="84" s="1"/>
  <c r="B216" i="84" s="1"/>
  <c r="B217" i="84" s="1"/>
  <c r="B218" i="84" s="1"/>
  <c r="B219" i="84" s="1"/>
  <c r="B220" i="84" s="1"/>
  <c r="B221" i="84" s="1"/>
  <c r="B222" i="84" s="1"/>
  <c r="B223" i="84" s="1"/>
  <c r="B224" i="84" s="1"/>
  <c r="B225" i="84" s="1"/>
  <c r="B226" i="84" s="1"/>
  <c r="B227" i="84" s="1"/>
  <c r="B228" i="84" s="1"/>
  <c r="B229" i="84" s="1"/>
  <c r="B230" i="84" s="1"/>
  <c r="B231" i="84" s="1"/>
  <c r="B232" i="84" s="1"/>
  <c r="B233" i="84" s="1"/>
  <c r="B234" i="84" s="1"/>
  <c r="B235" i="84" s="1"/>
  <c r="B236" i="84" s="1"/>
  <c r="B237" i="84" s="1"/>
  <c r="B238" i="84" s="1"/>
  <c r="B239" i="84" s="1"/>
  <c r="B240" i="84" s="1"/>
  <c r="B241" i="84" s="1"/>
  <c r="B242" i="84" s="1"/>
  <c r="B243" i="84" s="1"/>
  <c r="B244" i="84" s="1"/>
  <c r="B245" i="84" s="1"/>
  <c r="Z173" i="84"/>
  <c r="Y173" i="84"/>
  <c r="X173" i="84"/>
  <c r="V173" i="84"/>
  <c r="T173" i="84"/>
  <c r="AA173" i="84" s="1"/>
  <c r="H173" i="84"/>
  <c r="M173" i="84" s="1"/>
  <c r="G173" i="84"/>
  <c r="L173" i="84" s="1"/>
  <c r="F173" i="84"/>
  <c r="K173" i="84" s="1"/>
  <c r="B168" i="84"/>
  <c r="B167" i="84"/>
  <c r="D156" i="84"/>
  <c r="D155" i="84"/>
  <c r="D154" i="84"/>
  <c r="D153" i="84"/>
  <c r="D152" i="84"/>
  <c r="D151" i="84"/>
  <c r="D150" i="84"/>
  <c r="D149" i="84"/>
  <c r="D148" i="84"/>
  <c r="D147" i="84"/>
  <c r="D146" i="84"/>
  <c r="D145" i="84"/>
  <c r="D144" i="84"/>
  <c r="D143" i="84"/>
  <c r="D142" i="84"/>
  <c r="D141" i="84"/>
  <c r="D140" i="84"/>
  <c r="D139" i="84"/>
  <c r="D138" i="84"/>
  <c r="D137" i="84"/>
  <c r="D136" i="84"/>
  <c r="D135" i="84"/>
  <c r="D134" i="84"/>
  <c r="D133" i="84"/>
  <c r="D132" i="84"/>
  <c r="D131" i="84"/>
  <c r="D130" i="84"/>
  <c r="D129" i="84"/>
  <c r="D128" i="84"/>
  <c r="D127" i="84"/>
  <c r="B97" i="84"/>
  <c r="B98" i="84" s="1"/>
  <c r="B99" i="84" s="1"/>
  <c r="B100" i="84" s="1"/>
  <c r="B101" i="84" s="1"/>
  <c r="B102" i="84" s="1"/>
  <c r="B103" i="84" s="1"/>
  <c r="B104" i="84" s="1"/>
  <c r="B105" i="84" s="1"/>
  <c r="B106" i="84" s="1"/>
  <c r="B107" i="84" s="1"/>
  <c r="B108" i="84" s="1"/>
  <c r="B109" i="84" s="1"/>
  <c r="B110" i="84" s="1"/>
  <c r="B111" i="84" s="1"/>
  <c r="B112" i="84" s="1"/>
  <c r="B113" i="84" s="1"/>
  <c r="B114" i="84" s="1"/>
  <c r="B115" i="84" s="1"/>
  <c r="B116" i="84" s="1"/>
  <c r="B117" i="84" s="1"/>
  <c r="B118" i="84" s="1"/>
  <c r="B119" i="84" s="1"/>
  <c r="B120" i="84" s="1"/>
  <c r="B121" i="84" s="1"/>
  <c r="B122" i="84" s="1"/>
  <c r="B123" i="84" s="1"/>
  <c r="B124" i="84" s="1"/>
  <c r="B125" i="84" s="1"/>
  <c r="B126" i="84" s="1"/>
  <c r="B127" i="84" s="1"/>
  <c r="B128" i="84" s="1"/>
  <c r="B129" i="84" s="1"/>
  <c r="B130" i="84" s="1"/>
  <c r="B131" i="84" s="1"/>
  <c r="B132" i="84" s="1"/>
  <c r="B133" i="84" s="1"/>
  <c r="B134" i="84" s="1"/>
  <c r="B135" i="84" s="1"/>
  <c r="B136" i="84" s="1"/>
  <c r="B137" i="84" s="1"/>
  <c r="B138" i="84" s="1"/>
  <c r="B139" i="84" s="1"/>
  <c r="B140" i="84" s="1"/>
  <c r="B141" i="84" s="1"/>
  <c r="B142" i="84" s="1"/>
  <c r="B143" i="84" s="1"/>
  <c r="B144" i="84" s="1"/>
  <c r="B145" i="84" s="1"/>
  <c r="B146" i="84" s="1"/>
  <c r="B147" i="84" s="1"/>
  <c r="B148" i="84" s="1"/>
  <c r="B149" i="84" s="1"/>
  <c r="B150" i="84" s="1"/>
  <c r="B151" i="84" s="1"/>
  <c r="B152" i="84" s="1"/>
  <c r="B153" i="84" s="1"/>
  <c r="B154" i="84" s="1"/>
  <c r="B155" i="84" s="1"/>
  <c r="B156" i="84" s="1"/>
  <c r="B157" i="84" s="1"/>
  <c r="B158" i="84" s="1"/>
  <c r="B159" i="84" s="1"/>
  <c r="B160" i="84" s="1"/>
  <c r="B161" i="84" s="1"/>
  <c r="B162" i="84" s="1"/>
  <c r="B163" i="84" s="1"/>
  <c r="B164" i="84" s="1"/>
  <c r="B165" i="84" s="1"/>
  <c r="Z93" i="84"/>
  <c r="Y93" i="84"/>
  <c r="X93" i="84"/>
  <c r="M93" i="84"/>
  <c r="L93" i="84"/>
  <c r="K93" i="84"/>
  <c r="H93" i="84"/>
  <c r="G93" i="84"/>
  <c r="F93" i="84"/>
  <c r="B87" i="84"/>
  <c r="B86" i="84"/>
  <c r="B16" i="84"/>
  <c r="B17" i="84" s="1"/>
  <c r="B18" i="84" s="1"/>
  <c r="B19" i="84" s="1"/>
  <c r="B20" i="84" s="1"/>
  <c r="B21" i="84" s="1"/>
  <c r="B22" i="84" s="1"/>
  <c r="B23" i="84" s="1"/>
  <c r="B24" i="84" s="1"/>
  <c r="B25" i="84" s="1"/>
  <c r="B26" i="84" s="1"/>
  <c r="B27" i="84" s="1"/>
  <c r="B28" i="84" s="1"/>
  <c r="B29" i="84" s="1"/>
  <c r="B30" i="84" s="1"/>
  <c r="B31" i="84" s="1"/>
  <c r="B32" i="84" s="1"/>
  <c r="B33" i="84" s="1"/>
  <c r="B34" i="84" s="1"/>
  <c r="B35" i="84" s="1"/>
  <c r="B36" i="84" s="1"/>
  <c r="B37" i="84" s="1"/>
  <c r="B38" i="84" s="1"/>
  <c r="B39" i="84" s="1"/>
  <c r="B40" i="84" s="1"/>
  <c r="B41" i="84" s="1"/>
  <c r="B42" i="84" s="1"/>
  <c r="B43" i="84" s="1"/>
  <c r="B44" i="84" s="1"/>
  <c r="B45" i="84" s="1"/>
  <c r="B46" i="84" s="1"/>
  <c r="B47" i="84" s="1"/>
  <c r="B48" i="84" s="1"/>
  <c r="B49" i="84" s="1"/>
  <c r="B50" i="84" s="1"/>
  <c r="B51" i="84" s="1"/>
  <c r="B52" i="84" s="1"/>
  <c r="B53" i="84" s="1"/>
  <c r="B54" i="84" s="1"/>
  <c r="B55" i="84" s="1"/>
  <c r="B56" i="84" s="1"/>
  <c r="B57" i="84" s="1"/>
  <c r="B58" i="84" s="1"/>
  <c r="B59" i="84" s="1"/>
  <c r="B60" i="84" s="1"/>
  <c r="B61" i="84" s="1"/>
  <c r="B62" i="84" s="1"/>
  <c r="B63" i="84" s="1"/>
  <c r="B64" i="84" s="1"/>
  <c r="B65" i="84" s="1"/>
  <c r="B66" i="84" s="1"/>
  <c r="B67" i="84" s="1"/>
  <c r="B68" i="84" s="1"/>
  <c r="B69" i="84" s="1"/>
  <c r="B70" i="84" s="1"/>
  <c r="B71" i="84" s="1"/>
  <c r="B72" i="84" s="1"/>
  <c r="B73" i="84" s="1"/>
  <c r="B74" i="84" s="1"/>
  <c r="B75" i="84" s="1"/>
  <c r="B76" i="84" s="1"/>
  <c r="B77" i="84" s="1"/>
  <c r="B78" i="84" s="1"/>
  <c r="B79" i="84" s="1"/>
  <c r="B80" i="84" s="1"/>
  <c r="B81" i="84" s="1"/>
  <c r="B82" i="84" s="1"/>
  <c r="B83" i="84" s="1"/>
  <c r="B84" i="84" s="1"/>
  <c r="H12" i="84"/>
  <c r="G12" i="84"/>
  <c r="F12" i="84"/>
  <c r="AC7" i="84"/>
  <c r="AA7" i="84"/>
  <c r="Z7" i="84"/>
  <c r="Y7" i="84"/>
  <c r="X7" i="84"/>
  <c r="V7" i="84"/>
  <c r="T7" i="84"/>
  <c r="R7" i="84"/>
  <c r="P7" i="84"/>
  <c r="N7" i="84"/>
  <c r="M7" i="84"/>
  <c r="L7" i="84"/>
  <c r="K7" i="84"/>
  <c r="I7" i="84"/>
  <c r="H7" i="84"/>
  <c r="G7" i="84"/>
  <c r="F7" i="84"/>
  <c r="D7" i="84"/>
  <c r="AA5" i="84"/>
  <c r="Z5" i="84"/>
  <c r="Y5" i="84"/>
  <c r="X5" i="84"/>
  <c r="V5" i="84"/>
  <c r="T5" i="84"/>
  <c r="R5" i="84"/>
  <c r="P5" i="84"/>
  <c r="N5" i="84"/>
  <c r="M5" i="84"/>
  <c r="L5" i="84"/>
  <c r="K5" i="84"/>
  <c r="I5" i="84"/>
  <c r="D5" i="84"/>
  <c r="E289" i="47"/>
  <c r="E290" i="47"/>
  <c r="E291" i="47"/>
  <c r="E292" i="47"/>
  <c r="E293" i="47"/>
  <c r="E294" i="47"/>
  <c r="E295" i="47"/>
  <c r="E296" i="47"/>
  <c r="E297" i="47"/>
  <c r="E298" i="47"/>
  <c r="E299" i="47"/>
  <c r="E300" i="47"/>
  <c r="E301" i="47"/>
  <c r="E302" i="47"/>
  <c r="E303" i="47"/>
  <c r="E304" i="47"/>
  <c r="E305" i="47"/>
  <c r="E306" i="47"/>
  <c r="E307" i="47"/>
  <c r="E308" i="47"/>
  <c r="E309" i="47"/>
  <c r="E310" i="47"/>
  <c r="E311" i="47"/>
  <c r="E312" i="47"/>
  <c r="E313" i="47"/>
  <c r="E314" i="47"/>
  <c r="E315" i="47"/>
  <c r="E316" i="47"/>
  <c r="E317" i="47"/>
  <c r="E318" i="47"/>
  <c r="B330" i="83"/>
  <c r="B329" i="83"/>
  <c r="B259" i="83"/>
  <c r="B260" i="83" s="1"/>
  <c r="B261" i="83" s="1"/>
  <c r="B262" i="83" s="1"/>
  <c r="B263" i="83" s="1"/>
  <c r="B264" i="83" s="1"/>
  <c r="B265" i="83" s="1"/>
  <c r="B266" i="83" s="1"/>
  <c r="B267" i="83" s="1"/>
  <c r="B268" i="83" s="1"/>
  <c r="B269" i="83" s="1"/>
  <c r="B270" i="83" s="1"/>
  <c r="B271" i="83" s="1"/>
  <c r="B272" i="83" s="1"/>
  <c r="B273" i="83" s="1"/>
  <c r="B274" i="83" s="1"/>
  <c r="B275" i="83" s="1"/>
  <c r="B276" i="83" s="1"/>
  <c r="B277" i="83" s="1"/>
  <c r="B278" i="83" s="1"/>
  <c r="B279" i="83" s="1"/>
  <c r="B280" i="83" s="1"/>
  <c r="B281" i="83" s="1"/>
  <c r="B282" i="83" s="1"/>
  <c r="B283" i="83" s="1"/>
  <c r="B284" i="83" s="1"/>
  <c r="B285" i="83" s="1"/>
  <c r="B286" i="83" s="1"/>
  <c r="B287" i="83" s="1"/>
  <c r="B288" i="83" s="1"/>
  <c r="B289" i="83" s="1"/>
  <c r="B290" i="83" s="1"/>
  <c r="B291" i="83" s="1"/>
  <c r="B292" i="83" s="1"/>
  <c r="B293" i="83" s="1"/>
  <c r="B294" i="83" s="1"/>
  <c r="B295" i="83" s="1"/>
  <c r="B296" i="83" s="1"/>
  <c r="B297" i="83" s="1"/>
  <c r="B298" i="83" s="1"/>
  <c r="B299" i="83" s="1"/>
  <c r="B300" i="83" s="1"/>
  <c r="B301" i="83" s="1"/>
  <c r="B302" i="83" s="1"/>
  <c r="B303" i="83" s="1"/>
  <c r="B304" i="83" s="1"/>
  <c r="B305" i="83" s="1"/>
  <c r="B306" i="83" s="1"/>
  <c r="B307" i="83" s="1"/>
  <c r="B308" i="83" s="1"/>
  <c r="B309" i="83" s="1"/>
  <c r="B310" i="83" s="1"/>
  <c r="B311" i="83" s="1"/>
  <c r="B312" i="83" s="1"/>
  <c r="B313" i="83" s="1"/>
  <c r="B314" i="83" s="1"/>
  <c r="B315" i="83" s="1"/>
  <c r="B316" i="83" s="1"/>
  <c r="B317" i="83" s="1"/>
  <c r="B318" i="83" s="1"/>
  <c r="B319" i="83" s="1"/>
  <c r="B320" i="83" s="1"/>
  <c r="B321" i="83" s="1"/>
  <c r="B322" i="83" s="1"/>
  <c r="B323" i="83" s="1"/>
  <c r="Z255" i="83"/>
  <c r="Y255" i="83"/>
  <c r="X255" i="83"/>
  <c r="V255" i="83"/>
  <c r="T255" i="83"/>
  <c r="H255" i="83"/>
  <c r="M255" i="83" s="1"/>
  <c r="G255" i="83"/>
  <c r="L255" i="83" s="1"/>
  <c r="F255" i="83"/>
  <c r="K255" i="83" s="1"/>
  <c r="B248" i="83"/>
  <c r="B247" i="83"/>
  <c r="B177" i="83"/>
  <c r="B178" i="83" s="1"/>
  <c r="B179" i="83" s="1"/>
  <c r="B180" i="83" s="1"/>
  <c r="B181" i="83" s="1"/>
  <c r="B182" i="83" s="1"/>
  <c r="B183" i="83" s="1"/>
  <c r="B184" i="83" s="1"/>
  <c r="B185" i="83" s="1"/>
  <c r="B186" i="83" s="1"/>
  <c r="B187" i="83" s="1"/>
  <c r="B188" i="83" s="1"/>
  <c r="B189" i="83" s="1"/>
  <c r="B190" i="83" s="1"/>
  <c r="B191" i="83" s="1"/>
  <c r="B192" i="83" s="1"/>
  <c r="B193" i="83" s="1"/>
  <c r="B194" i="83" s="1"/>
  <c r="B195" i="83" s="1"/>
  <c r="B196" i="83" s="1"/>
  <c r="B197" i="83" s="1"/>
  <c r="B198" i="83" s="1"/>
  <c r="B199" i="83" s="1"/>
  <c r="B200" i="83" s="1"/>
  <c r="B201" i="83" s="1"/>
  <c r="B202" i="83" s="1"/>
  <c r="B203" i="83" s="1"/>
  <c r="B204" i="83" s="1"/>
  <c r="B205" i="83" s="1"/>
  <c r="B206" i="83" s="1"/>
  <c r="B207" i="83" s="1"/>
  <c r="B208" i="83" s="1"/>
  <c r="B209" i="83" s="1"/>
  <c r="B210" i="83" s="1"/>
  <c r="B211" i="83" s="1"/>
  <c r="B212" i="83" s="1"/>
  <c r="B213" i="83" s="1"/>
  <c r="B214" i="83" s="1"/>
  <c r="B215" i="83" s="1"/>
  <c r="B216" i="83" s="1"/>
  <c r="B217" i="83" s="1"/>
  <c r="B218" i="83" s="1"/>
  <c r="B219" i="83" s="1"/>
  <c r="B220" i="83" s="1"/>
  <c r="B221" i="83" s="1"/>
  <c r="B222" i="83" s="1"/>
  <c r="B223" i="83" s="1"/>
  <c r="B224" i="83" s="1"/>
  <c r="B225" i="83" s="1"/>
  <c r="B226" i="83" s="1"/>
  <c r="B227" i="83" s="1"/>
  <c r="B228" i="83" s="1"/>
  <c r="B229" i="83" s="1"/>
  <c r="B230" i="83" s="1"/>
  <c r="B231" i="83" s="1"/>
  <c r="B232" i="83" s="1"/>
  <c r="B233" i="83" s="1"/>
  <c r="B234" i="83" s="1"/>
  <c r="B235" i="83" s="1"/>
  <c r="B236" i="83" s="1"/>
  <c r="B237" i="83" s="1"/>
  <c r="B238" i="83" s="1"/>
  <c r="B239" i="83" s="1"/>
  <c r="B240" i="83" s="1"/>
  <c r="B241" i="83" s="1"/>
  <c r="Z173" i="83"/>
  <c r="Y173" i="83"/>
  <c r="X173" i="83"/>
  <c r="V173" i="83"/>
  <c r="T173" i="83"/>
  <c r="AA173" i="83" s="1"/>
  <c r="H173" i="83"/>
  <c r="M173" i="83" s="1"/>
  <c r="G173" i="83"/>
  <c r="L173" i="83" s="1"/>
  <c r="F173" i="83"/>
  <c r="K173" i="83" s="1"/>
  <c r="B168" i="83"/>
  <c r="B167" i="83"/>
  <c r="D157" i="83"/>
  <c r="D156" i="83"/>
  <c r="D155" i="83"/>
  <c r="D154" i="83"/>
  <c r="D153" i="83"/>
  <c r="D152" i="83"/>
  <c r="D151" i="83"/>
  <c r="D150" i="83"/>
  <c r="D149" i="83"/>
  <c r="D148" i="83"/>
  <c r="D147" i="83"/>
  <c r="D146" i="83"/>
  <c r="D145" i="83"/>
  <c r="D144" i="83"/>
  <c r="D143" i="83"/>
  <c r="D142" i="83"/>
  <c r="D141" i="83"/>
  <c r="D140" i="83"/>
  <c r="D139" i="83"/>
  <c r="D138" i="83"/>
  <c r="D137" i="83"/>
  <c r="D136" i="83"/>
  <c r="D135" i="83"/>
  <c r="D134" i="83"/>
  <c r="D133" i="83"/>
  <c r="D132" i="83"/>
  <c r="D131" i="83"/>
  <c r="D130" i="83"/>
  <c r="D129" i="83"/>
  <c r="D128" i="83"/>
  <c r="D127" i="83"/>
  <c r="B97" i="83"/>
  <c r="B98" i="83" s="1"/>
  <c r="B99" i="83" s="1"/>
  <c r="B100" i="83" s="1"/>
  <c r="B101" i="83" s="1"/>
  <c r="B102" i="83" s="1"/>
  <c r="B103" i="83" s="1"/>
  <c r="B104" i="83" s="1"/>
  <c r="B105" i="83" s="1"/>
  <c r="B106" i="83" s="1"/>
  <c r="B107" i="83" s="1"/>
  <c r="B108" i="83" s="1"/>
  <c r="B109" i="83" s="1"/>
  <c r="B110" i="83" s="1"/>
  <c r="B111" i="83" s="1"/>
  <c r="B112" i="83" s="1"/>
  <c r="B113" i="83" s="1"/>
  <c r="B114" i="83" s="1"/>
  <c r="B115" i="83" s="1"/>
  <c r="B116" i="83" s="1"/>
  <c r="B117" i="83" s="1"/>
  <c r="B118" i="83" s="1"/>
  <c r="B119" i="83" s="1"/>
  <c r="B120" i="83" s="1"/>
  <c r="B121" i="83" s="1"/>
  <c r="B122" i="83" s="1"/>
  <c r="B123" i="83" s="1"/>
  <c r="B124" i="83" s="1"/>
  <c r="B125" i="83" s="1"/>
  <c r="B126" i="83" s="1"/>
  <c r="B127" i="83" s="1"/>
  <c r="B128" i="83" s="1"/>
  <c r="B129" i="83" s="1"/>
  <c r="B130" i="83" s="1"/>
  <c r="B131" i="83" s="1"/>
  <c r="B132" i="83" s="1"/>
  <c r="B133" i="83" s="1"/>
  <c r="B134" i="83" s="1"/>
  <c r="B135" i="83" s="1"/>
  <c r="B136" i="83" s="1"/>
  <c r="B137" i="83" s="1"/>
  <c r="B138" i="83" s="1"/>
  <c r="B139" i="83" s="1"/>
  <c r="B140" i="83" s="1"/>
  <c r="B141" i="83" s="1"/>
  <c r="B142" i="83" s="1"/>
  <c r="B143" i="83" s="1"/>
  <c r="B144" i="83" s="1"/>
  <c r="B145" i="83" s="1"/>
  <c r="B146" i="83" s="1"/>
  <c r="B147" i="83" s="1"/>
  <c r="B148" i="83" s="1"/>
  <c r="B149" i="83" s="1"/>
  <c r="B150" i="83" s="1"/>
  <c r="B151" i="83" s="1"/>
  <c r="B152" i="83" s="1"/>
  <c r="B153" i="83" s="1"/>
  <c r="B154" i="83" s="1"/>
  <c r="B155" i="83" s="1"/>
  <c r="B156" i="83" s="1"/>
  <c r="B157" i="83" s="1"/>
  <c r="B158" i="83" s="1"/>
  <c r="B159" i="83" s="1"/>
  <c r="B160" i="83" s="1"/>
  <c r="B161" i="83" s="1"/>
  <c r="Z93" i="83"/>
  <c r="Y93" i="83"/>
  <c r="X93" i="83"/>
  <c r="M93" i="83"/>
  <c r="L93" i="83"/>
  <c r="K93" i="83"/>
  <c r="H93" i="83"/>
  <c r="G93" i="83"/>
  <c r="F93" i="83"/>
  <c r="B87" i="83"/>
  <c r="B86" i="83"/>
  <c r="B16" i="83"/>
  <c r="B17" i="83" s="1"/>
  <c r="B18" i="83" s="1"/>
  <c r="B19" i="83" s="1"/>
  <c r="B20" i="83" s="1"/>
  <c r="B21" i="83" s="1"/>
  <c r="B22" i="83" s="1"/>
  <c r="B23" i="83" s="1"/>
  <c r="B24" i="83" s="1"/>
  <c r="B25" i="83" s="1"/>
  <c r="B26" i="83" s="1"/>
  <c r="B27" i="83" s="1"/>
  <c r="B28" i="83" s="1"/>
  <c r="B29" i="83" s="1"/>
  <c r="B30" i="83" s="1"/>
  <c r="B31" i="83" s="1"/>
  <c r="B32" i="83" s="1"/>
  <c r="B33" i="83" s="1"/>
  <c r="B34" i="83" s="1"/>
  <c r="B35" i="83" s="1"/>
  <c r="B36" i="83" s="1"/>
  <c r="B37" i="83" s="1"/>
  <c r="B38" i="83" s="1"/>
  <c r="B39" i="83" s="1"/>
  <c r="B40" i="83" s="1"/>
  <c r="B41" i="83" s="1"/>
  <c r="B42" i="83" s="1"/>
  <c r="B43" i="83" s="1"/>
  <c r="B44" i="83" s="1"/>
  <c r="B45" i="83" s="1"/>
  <c r="B46" i="83" s="1"/>
  <c r="B47" i="83" s="1"/>
  <c r="B48" i="83" s="1"/>
  <c r="B49" i="83" s="1"/>
  <c r="B50" i="83" s="1"/>
  <c r="B51" i="83" s="1"/>
  <c r="B52" i="83" s="1"/>
  <c r="B53" i="83" s="1"/>
  <c r="B54" i="83" s="1"/>
  <c r="B55" i="83" s="1"/>
  <c r="B56" i="83" s="1"/>
  <c r="B57" i="83" s="1"/>
  <c r="B58" i="83" s="1"/>
  <c r="B59" i="83" s="1"/>
  <c r="B60" i="83" s="1"/>
  <c r="B61" i="83" s="1"/>
  <c r="B62" i="83" s="1"/>
  <c r="B63" i="83" s="1"/>
  <c r="B64" i="83" s="1"/>
  <c r="B65" i="83" s="1"/>
  <c r="B66" i="83" s="1"/>
  <c r="B67" i="83" s="1"/>
  <c r="B68" i="83" s="1"/>
  <c r="B69" i="83" s="1"/>
  <c r="B70" i="83" s="1"/>
  <c r="B71" i="83" s="1"/>
  <c r="B72" i="83" s="1"/>
  <c r="B73" i="83" s="1"/>
  <c r="B74" i="83" s="1"/>
  <c r="B75" i="83" s="1"/>
  <c r="B76" i="83" s="1"/>
  <c r="B77" i="83" s="1"/>
  <c r="B78" i="83" s="1"/>
  <c r="B79" i="83" s="1"/>
  <c r="B80" i="83" s="1"/>
  <c r="H12" i="83"/>
  <c r="G12" i="83"/>
  <c r="F12" i="83"/>
  <c r="AC7" i="83"/>
  <c r="AA7" i="83"/>
  <c r="Z7" i="83"/>
  <c r="Y7" i="83"/>
  <c r="X7" i="83"/>
  <c r="V7" i="83"/>
  <c r="T7" i="83"/>
  <c r="R7" i="83"/>
  <c r="P7" i="83"/>
  <c r="N7" i="83"/>
  <c r="M7" i="83"/>
  <c r="L7" i="83"/>
  <c r="K7" i="83"/>
  <c r="I7" i="83"/>
  <c r="H7" i="83"/>
  <c r="G7" i="83"/>
  <c r="F7" i="83"/>
  <c r="D7" i="83"/>
  <c r="AA5" i="83"/>
  <c r="Z5" i="83"/>
  <c r="Y5" i="83"/>
  <c r="X5" i="83"/>
  <c r="V5" i="83"/>
  <c r="T5" i="83"/>
  <c r="R5" i="83"/>
  <c r="P5" i="83"/>
  <c r="N5" i="83"/>
  <c r="M5" i="83"/>
  <c r="L5" i="83"/>
  <c r="K5" i="83"/>
  <c r="I5" i="83"/>
  <c r="D5" i="83"/>
  <c r="E144" i="47" l="1"/>
  <c r="G142" i="47"/>
  <c r="G150" i="47"/>
  <c r="E152" i="47"/>
  <c r="D151" i="47"/>
  <c r="D143" i="47"/>
  <c r="E10" i="88"/>
  <c r="F10" i="88"/>
  <c r="H10" i="88"/>
  <c r="G10" i="88"/>
  <c r="D135" i="47"/>
  <c r="D155" i="47"/>
  <c r="D147" i="47"/>
  <c r="D139" i="47"/>
  <c r="D133" i="47"/>
  <c r="G149" i="47"/>
  <c r="G141" i="47"/>
  <c r="D149" i="47"/>
  <c r="E154" i="47"/>
  <c r="E146" i="47"/>
  <c r="E138" i="47"/>
  <c r="E148" i="47"/>
  <c r="E140" i="47"/>
  <c r="G151" i="47"/>
  <c r="G143" i="47"/>
  <c r="G155" i="47"/>
  <c r="G147" i="47"/>
  <c r="G139" i="47"/>
  <c r="G153" i="47"/>
  <c r="G145" i="47"/>
  <c r="G152" i="47"/>
  <c r="G144" i="47"/>
  <c r="G148" i="47"/>
  <c r="G140" i="47"/>
  <c r="E150" i="47"/>
  <c r="E142" i="47"/>
  <c r="G154" i="47"/>
  <c r="G146" i="47"/>
  <c r="G138" i="47"/>
  <c r="D153" i="47"/>
  <c r="D145" i="47"/>
  <c r="D137" i="47"/>
  <c r="AE235" i="85"/>
  <c r="AE238" i="85"/>
  <c r="CT42" i="99"/>
  <c r="DF42" i="99"/>
  <c r="CX42" i="99"/>
  <c r="DJ42" i="99"/>
  <c r="DB42" i="99"/>
  <c r="B74" i="99"/>
  <c r="AB73" i="99"/>
  <c r="FX46" i="38"/>
  <c r="FY46" i="38" s="1"/>
  <c r="E136" i="47"/>
  <c r="E134" i="47"/>
  <c r="E132" i="47"/>
  <c r="E130" i="47"/>
  <c r="E128" i="47"/>
  <c r="G137" i="47"/>
  <c r="G135" i="47"/>
  <c r="G133" i="47"/>
  <c r="G131" i="47"/>
  <c r="G129" i="47"/>
  <c r="G127" i="47"/>
  <c r="D127" i="47"/>
  <c r="D131" i="47"/>
  <c r="D130" i="47"/>
  <c r="D129" i="47"/>
  <c r="D128" i="47"/>
  <c r="E153" i="47"/>
  <c r="E151" i="47"/>
  <c r="E149" i="47"/>
  <c r="E147" i="47"/>
  <c r="E145" i="47"/>
  <c r="E143" i="47"/>
  <c r="E141" i="47"/>
  <c r="E139" i="47"/>
  <c r="E137" i="47"/>
  <c r="E135" i="47"/>
  <c r="E133" i="47"/>
  <c r="E131" i="47"/>
  <c r="E129" i="47"/>
  <c r="E127" i="47"/>
  <c r="G136" i="47"/>
  <c r="G134" i="47"/>
  <c r="G132" i="47"/>
  <c r="G130" i="47"/>
  <c r="G128" i="47"/>
  <c r="D156" i="47"/>
  <c r="D154" i="47"/>
  <c r="D152" i="47"/>
  <c r="D150" i="47"/>
  <c r="D148" i="47"/>
  <c r="D146" i="47"/>
  <c r="D144" i="47"/>
  <c r="D142" i="47"/>
  <c r="D140" i="47"/>
  <c r="D138" i="47"/>
  <c r="D136" i="47"/>
  <c r="D134" i="47"/>
  <c r="D132" i="47"/>
  <c r="F127" i="47"/>
  <c r="F131" i="47"/>
  <c r="F130" i="47"/>
  <c r="F129" i="47"/>
  <c r="F128" i="47"/>
  <c r="GT46" i="38"/>
  <c r="BA41" i="38"/>
  <c r="CX42" i="38"/>
  <c r="CR42" i="38"/>
  <c r="CC42" i="38"/>
  <c r="EU44" i="38"/>
  <c r="DZ44" i="38"/>
  <c r="EA44" i="38" s="1"/>
  <c r="CV43" i="38"/>
  <c r="CA43" i="38"/>
  <c r="CB43" i="38" s="1"/>
  <c r="AY42" i="38"/>
  <c r="AF42" i="38"/>
  <c r="AG42" i="38" s="1"/>
  <c r="M42" i="38" s="1"/>
  <c r="AE216" i="85"/>
  <c r="F156" i="47"/>
  <c r="F155" i="47"/>
  <c r="F154" i="47"/>
  <c r="F153" i="47"/>
  <c r="F152" i="47"/>
  <c r="F151" i="47"/>
  <c r="F150" i="47"/>
  <c r="F149" i="47"/>
  <c r="F148" i="47"/>
  <c r="F147" i="47"/>
  <c r="F146" i="47"/>
  <c r="F145" i="47"/>
  <c r="F144" i="47"/>
  <c r="F143" i="47"/>
  <c r="F142" i="47"/>
  <c r="F141" i="47"/>
  <c r="F140" i="47"/>
  <c r="F139" i="47"/>
  <c r="F138" i="47"/>
  <c r="F137" i="47"/>
  <c r="F136" i="47"/>
  <c r="F135" i="47"/>
  <c r="F134" i="47"/>
  <c r="F133" i="47"/>
  <c r="F132" i="47"/>
  <c r="AE224" i="85"/>
  <c r="AE212" i="85"/>
  <c r="AE220" i="85"/>
  <c r="AE228" i="85"/>
  <c r="AE214" i="85"/>
  <c r="AE218" i="85"/>
  <c r="AE222" i="85"/>
  <c r="AE226" i="85"/>
  <c r="AE230" i="85"/>
  <c r="F157" i="47"/>
  <c r="D157" i="47"/>
  <c r="E157" i="47"/>
  <c r="E156" i="47"/>
  <c r="H318" i="47"/>
  <c r="I322" i="47" s="1"/>
  <c r="E155" i="47"/>
  <c r="H317" i="47"/>
  <c r="I321" i="47" s="1"/>
  <c r="G156" i="47"/>
  <c r="G157" i="47"/>
  <c r="AE234" i="85"/>
  <c r="D76" i="99"/>
  <c r="AE236" i="85"/>
  <c r="AE213" i="85"/>
  <c r="AE215" i="85"/>
  <c r="AE217" i="85"/>
  <c r="AE219" i="85"/>
  <c r="AE221" i="85"/>
  <c r="AE223" i="85"/>
  <c r="AE225" i="85"/>
  <c r="AE227" i="85"/>
  <c r="AE229" i="85"/>
  <c r="AE231" i="85"/>
  <c r="AE233" i="85"/>
  <c r="C248" i="85"/>
  <c r="C249" i="85"/>
  <c r="AE237" i="85"/>
  <c r="C248" i="84"/>
  <c r="C249" i="84"/>
  <c r="C248" i="83"/>
  <c r="C249" i="83"/>
  <c r="D128" i="76"/>
  <c r="D129" i="76"/>
  <c r="D130" i="76"/>
  <c r="D131" i="76"/>
  <c r="D132" i="76"/>
  <c r="D127" i="76"/>
  <c r="Y255" i="76"/>
  <c r="Z255" i="76"/>
  <c r="X255" i="76"/>
  <c r="Y173" i="76"/>
  <c r="Z173" i="76"/>
  <c r="X173" i="76"/>
  <c r="Y93" i="76"/>
  <c r="Z93" i="76"/>
  <c r="X93" i="76"/>
  <c r="G255" i="76"/>
  <c r="H255" i="76"/>
  <c r="F255" i="76"/>
  <c r="G12" i="76"/>
  <c r="H12" i="76"/>
  <c r="F12" i="76"/>
  <c r="G173" i="76"/>
  <c r="H173" i="76"/>
  <c r="G93" i="76"/>
  <c r="H93" i="76"/>
  <c r="F72" i="34"/>
  <c r="G72" i="34" s="1"/>
  <c r="L93" i="76"/>
  <c r="M93" i="76"/>
  <c r="K93" i="76"/>
  <c r="AD206" i="81"/>
  <c r="W206" i="81"/>
  <c r="P206" i="81"/>
  <c r="H206" i="81"/>
  <c r="Q206" i="81"/>
  <c r="Q252" i="81" s="1"/>
  <c r="J206" i="81"/>
  <c r="J252" i="81" s="1"/>
  <c r="W205" i="81"/>
  <c r="AD153" i="81"/>
  <c r="W153" i="81"/>
  <c r="P153" i="81"/>
  <c r="H153" i="81"/>
  <c r="Q153" i="81"/>
  <c r="Q199" i="81" s="1"/>
  <c r="J153" i="81"/>
  <c r="J199" i="81" s="1"/>
  <c r="W152" i="81"/>
  <c r="AD99" i="81"/>
  <c r="W99" i="81"/>
  <c r="P99" i="81"/>
  <c r="H99" i="81"/>
  <c r="Q99" i="81"/>
  <c r="Q145" i="81" s="1"/>
  <c r="AF98" i="81"/>
  <c r="AD98" i="81"/>
  <c r="AD45" i="81"/>
  <c r="W45" i="81"/>
  <c r="P45" i="81"/>
  <c r="H45" i="81"/>
  <c r="Q45" i="81"/>
  <c r="AF44" i="81"/>
  <c r="AD44" i="81"/>
  <c r="B10" i="81"/>
  <c r="B11" i="81" s="1"/>
  <c r="B12" i="81" s="1"/>
  <c r="B13" i="81" s="1"/>
  <c r="B14" i="81" s="1"/>
  <c r="B15" i="81" s="1"/>
  <c r="B16" i="81" s="1"/>
  <c r="B17" i="81" s="1"/>
  <c r="B18" i="81" s="1"/>
  <c r="B19" i="81" s="1"/>
  <c r="B20" i="81" s="1"/>
  <c r="B21" i="81" s="1"/>
  <c r="B22" i="81" s="1"/>
  <c r="B23" i="81" s="1"/>
  <c r="B24" i="81" s="1"/>
  <c r="B25" i="81" s="1"/>
  <c r="B26" i="81" s="1"/>
  <c r="B27" i="81" s="1"/>
  <c r="B28" i="81" s="1"/>
  <c r="B29" i="81" s="1"/>
  <c r="B30" i="81" s="1"/>
  <c r="B31" i="81" s="1"/>
  <c r="B32" i="81" s="1"/>
  <c r="B33" i="81" s="1"/>
  <c r="B34" i="81" s="1"/>
  <c r="B35" i="81" s="1"/>
  <c r="B36" i="81" s="1"/>
  <c r="B37" i="81" s="1"/>
  <c r="B38" i="81" s="1"/>
  <c r="H7" i="81"/>
  <c r="D155" i="76"/>
  <c r="D154" i="76"/>
  <c r="D153" i="76"/>
  <c r="D152" i="76"/>
  <c r="D151" i="76"/>
  <c r="D150" i="76"/>
  <c r="D149" i="76"/>
  <c r="D148" i="76"/>
  <c r="D147" i="76"/>
  <c r="D146" i="76"/>
  <c r="D145" i="76"/>
  <c r="D144" i="76"/>
  <c r="D143" i="76"/>
  <c r="D142" i="76"/>
  <c r="D141" i="76"/>
  <c r="D140" i="76"/>
  <c r="D139" i="76"/>
  <c r="D138" i="76"/>
  <c r="D137" i="76"/>
  <c r="D136" i="76"/>
  <c r="D135" i="76"/>
  <c r="D134" i="76"/>
  <c r="D133" i="76"/>
  <c r="AD91" i="81" l="1"/>
  <c r="AD199" i="81"/>
  <c r="AD197" i="81"/>
  <c r="AD198" i="81"/>
  <c r="AD90" i="81"/>
  <c r="AD89" i="81"/>
  <c r="AD145" i="81"/>
  <c r="AD144" i="81"/>
  <c r="AD143" i="81"/>
  <c r="W145" i="81"/>
  <c r="W252" i="81"/>
  <c r="W91" i="81"/>
  <c r="W199" i="81"/>
  <c r="W197" i="81"/>
  <c r="W143" i="81"/>
  <c r="W251" i="81"/>
  <c r="W250" i="81"/>
  <c r="W90" i="81"/>
  <c r="W198" i="81"/>
  <c r="W144" i="81"/>
  <c r="W89" i="81"/>
  <c r="AD252" i="81"/>
  <c r="AD251" i="81"/>
  <c r="AD250" i="81"/>
  <c r="H199" i="81"/>
  <c r="H252" i="81"/>
  <c r="H91" i="81"/>
  <c r="H145" i="81"/>
  <c r="H143" i="81"/>
  <c r="H197" i="81"/>
  <c r="H198" i="81"/>
  <c r="H144" i="81"/>
  <c r="H90" i="81"/>
  <c r="H251" i="81"/>
  <c r="H250" i="81"/>
  <c r="H89" i="81"/>
  <c r="I10" i="88"/>
  <c r="Q91" i="81"/>
  <c r="Q90" i="81"/>
  <c r="J250" i="81"/>
  <c r="J251" i="81"/>
  <c r="J197" i="81"/>
  <c r="J198" i="81"/>
  <c r="Q198" i="81"/>
  <c r="Q197" i="81"/>
  <c r="Q143" i="81"/>
  <c r="Q144" i="81"/>
  <c r="Q251" i="81"/>
  <c r="Q250" i="81"/>
  <c r="Q89" i="81"/>
  <c r="D74" i="99"/>
  <c r="AV74" i="99" s="1"/>
  <c r="H209" i="81"/>
  <c r="H208" i="81"/>
  <c r="H210" i="81"/>
  <c r="H103" i="81"/>
  <c r="H157" i="81"/>
  <c r="H101" i="81"/>
  <c r="H102" i="81"/>
  <c r="H155" i="81"/>
  <c r="H156" i="81"/>
  <c r="AD155" i="81"/>
  <c r="AD156" i="81"/>
  <c r="AD157" i="81"/>
  <c r="W102" i="81"/>
  <c r="W101" i="81"/>
  <c r="W103" i="81"/>
  <c r="W210" i="81"/>
  <c r="W209" i="81"/>
  <c r="W208" i="81"/>
  <c r="W155" i="81"/>
  <c r="W157" i="81"/>
  <c r="W156" i="81"/>
  <c r="AD102" i="81"/>
  <c r="AD101" i="81"/>
  <c r="AD103" i="81"/>
  <c r="AD210" i="81"/>
  <c r="AD208" i="81"/>
  <c r="AD209" i="81"/>
  <c r="D75" i="99"/>
  <c r="DB43" i="99"/>
  <c r="DJ43" i="99"/>
  <c r="CX43" i="99"/>
  <c r="DF43" i="99"/>
  <c r="CT43" i="99"/>
  <c r="AV76" i="99"/>
  <c r="B75" i="99"/>
  <c r="AB74" i="99"/>
  <c r="IQ67" i="38"/>
  <c r="FX47" i="38"/>
  <c r="FY47" i="38" s="1"/>
  <c r="CZ319" i="47"/>
  <c r="IQ69" i="38"/>
  <c r="DC318" i="47"/>
  <c r="IQ68" i="38"/>
  <c r="J209" i="81"/>
  <c r="J210" i="81"/>
  <c r="J208" i="81"/>
  <c r="H128" i="47"/>
  <c r="H130" i="47"/>
  <c r="H127" i="47"/>
  <c r="Q209" i="81"/>
  <c r="Q210" i="81"/>
  <c r="Q208" i="81"/>
  <c r="H129" i="47"/>
  <c r="H131" i="47"/>
  <c r="GT47" i="38"/>
  <c r="AY44" i="38"/>
  <c r="CR43" i="38"/>
  <c r="CX43" i="38"/>
  <c r="CC43" i="38"/>
  <c r="BA43" i="38"/>
  <c r="BA42" i="38"/>
  <c r="EU45" i="38"/>
  <c r="DZ45" i="38"/>
  <c r="EA45" i="38" s="1"/>
  <c r="CV44" i="38"/>
  <c r="CA44" i="38"/>
  <c r="CB44" i="38" s="1"/>
  <c r="AY43" i="38"/>
  <c r="AF43" i="38"/>
  <c r="AG43" i="38" s="1"/>
  <c r="M43" i="38" s="1"/>
  <c r="J156" i="81"/>
  <c r="J157" i="81"/>
  <c r="J155" i="81"/>
  <c r="Q155" i="81"/>
  <c r="Q156" i="81"/>
  <c r="Q157" i="81"/>
  <c r="Q102" i="81"/>
  <c r="Q103" i="81"/>
  <c r="Q101" i="81"/>
  <c r="DC319" i="47"/>
  <c r="IF73" i="38" s="1"/>
  <c r="DB319" i="47"/>
  <c r="DA319" i="47"/>
  <c r="CZ318" i="47"/>
  <c r="DB318" i="47"/>
  <c r="DA318" i="47"/>
  <c r="H157" i="47"/>
  <c r="I45" i="81"/>
  <c r="R45" i="81"/>
  <c r="I99" i="81"/>
  <c r="I145" i="81" s="1"/>
  <c r="R99" i="81"/>
  <c r="R145" i="81" s="1"/>
  <c r="S145" i="81" s="1"/>
  <c r="AE152" i="81"/>
  <c r="R153" i="81"/>
  <c r="R199" i="81" s="1"/>
  <c r="S199" i="81" s="1"/>
  <c r="AE205" i="81"/>
  <c r="R206" i="81"/>
  <c r="R252" i="81" s="1"/>
  <c r="S252" i="81" s="1"/>
  <c r="D157" i="84"/>
  <c r="O72" i="34"/>
  <c r="D76" i="76" s="1"/>
  <c r="W44" i="81"/>
  <c r="Y44" i="81"/>
  <c r="AE44" i="81"/>
  <c r="AE45" i="81" s="1"/>
  <c r="J45" i="81"/>
  <c r="X44" i="81"/>
  <c r="W98" i="81"/>
  <c r="Y98" i="81"/>
  <c r="AE98" i="81"/>
  <c r="AE99" i="81" s="1"/>
  <c r="AE145" i="81" s="1"/>
  <c r="J99" i="81"/>
  <c r="J145" i="81" s="1"/>
  <c r="X98" i="81"/>
  <c r="X152" i="81"/>
  <c r="X153" i="81" s="1"/>
  <c r="AD152" i="81"/>
  <c r="AF152" i="81"/>
  <c r="I153" i="81"/>
  <c r="I199" i="81" s="1"/>
  <c r="K199" i="81" s="1"/>
  <c r="Y152" i="81"/>
  <c r="X205" i="81"/>
  <c r="X206" i="81" s="1"/>
  <c r="AD205" i="81"/>
  <c r="AF205" i="81"/>
  <c r="I206" i="81"/>
  <c r="I252" i="81" s="1"/>
  <c r="Y205" i="81"/>
  <c r="K252" i="81" l="1"/>
  <c r="AE206" i="81"/>
  <c r="AE252" i="81" s="1"/>
  <c r="AF206" i="81"/>
  <c r="AF252" i="81" s="1"/>
  <c r="X252" i="81"/>
  <c r="X199" i="81"/>
  <c r="K145" i="81"/>
  <c r="I91" i="81"/>
  <c r="I90" i="81"/>
  <c r="J91" i="81"/>
  <c r="J90" i="81"/>
  <c r="AE90" i="81"/>
  <c r="AE91" i="81"/>
  <c r="R91" i="81"/>
  <c r="S91" i="81" s="1"/>
  <c r="R90" i="81"/>
  <c r="S90" i="81" s="1"/>
  <c r="J143" i="81"/>
  <c r="J144" i="81"/>
  <c r="R143" i="81"/>
  <c r="S143" i="81" s="1"/>
  <c r="R144" i="81"/>
  <c r="S144" i="81" s="1"/>
  <c r="I144" i="81"/>
  <c r="I143" i="81"/>
  <c r="K143" i="81" s="1"/>
  <c r="R89" i="81"/>
  <c r="S89" i="81" s="1"/>
  <c r="X198" i="81"/>
  <c r="X250" i="81"/>
  <c r="X251" i="81"/>
  <c r="X197" i="81"/>
  <c r="I198" i="81"/>
  <c r="K198" i="81" s="1"/>
  <c r="I197" i="81"/>
  <c r="K197" i="81" s="1"/>
  <c r="X45" i="81"/>
  <c r="R250" i="81"/>
  <c r="S250" i="81" s="1"/>
  <c r="R251" i="81"/>
  <c r="S251" i="81" s="1"/>
  <c r="AE144" i="81"/>
  <c r="AE143" i="81"/>
  <c r="AF153" i="81"/>
  <c r="Y206" i="81"/>
  <c r="Y209" i="81" s="1"/>
  <c r="AE153" i="81"/>
  <c r="AE199" i="81" s="1"/>
  <c r="J89" i="81"/>
  <c r="AE250" i="81"/>
  <c r="AE251" i="81"/>
  <c r="I89" i="81"/>
  <c r="I251" i="81"/>
  <c r="K251" i="81" s="1"/>
  <c r="I250" i="81"/>
  <c r="K250" i="81" s="1"/>
  <c r="AE89" i="81"/>
  <c r="R197" i="81"/>
  <c r="S197" i="81" s="1"/>
  <c r="R198" i="81"/>
  <c r="S198" i="81" s="1"/>
  <c r="GC322" i="47"/>
  <c r="ID72" i="38" s="1"/>
  <c r="GD322" i="47"/>
  <c r="IE72" i="38" s="1"/>
  <c r="GE322" i="47"/>
  <c r="IF72" i="38" s="1"/>
  <c r="DE319" i="47"/>
  <c r="GB322" i="47"/>
  <c r="IC72" i="38" s="1"/>
  <c r="DE320" i="47"/>
  <c r="IC73" i="38"/>
  <c r="DF320" i="47"/>
  <c r="ID73" i="38"/>
  <c r="DG320" i="47"/>
  <c r="IE73" i="38"/>
  <c r="X99" i="81"/>
  <c r="X145" i="81" s="1"/>
  <c r="DH319" i="47"/>
  <c r="DH320" i="47"/>
  <c r="CT44" i="99"/>
  <c r="DF44" i="99"/>
  <c r="CX44" i="99"/>
  <c r="DJ44" i="99"/>
  <c r="DB44" i="99"/>
  <c r="AV75" i="99"/>
  <c r="BA75" i="99" s="1"/>
  <c r="B76" i="99"/>
  <c r="AB75" i="99"/>
  <c r="I11" i="92"/>
  <c r="FX48" i="38"/>
  <c r="FY48" i="38" s="1"/>
  <c r="AF209" i="81"/>
  <c r="AF210" i="81"/>
  <c r="AF208" i="81"/>
  <c r="X209" i="81"/>
  <c r="X210" i="81"/>
  <c r="X208" i="81"/>
  <c r="R209" i="81"/>
  <c r="S209" i="81" s="1"/>
  <c r="R210" i="81"/>
  <c r="S210" i="81" s="1"/>
  <c r="R208" i="81"/>
  <c r="S208" i="81" s="1"/>
  <c r="I208" i="81"/>
  <c r="K208" i="81" s="1"/>
  <c r="I209" i="81"/>
  <c r="K209" i="81" s="1"/>
  <c r="I210" i="81"/>
  <c r="K210" i="81" s="1"/>
  <c r="AE209" i="81"/>
  <c r="AE210" i="81"/>
  <c r="AE208" i="81"/>
  <c r="D76" i="84"/>
  <c r="GT48" i="38"/>
  <c r="AY45" i="38"/>
  <c r="EU46" i="38"/>
  <c r="DZ46" i="38"/>
  <c r="EA46" i="38" s="1"/>
  <c r="CV45" i="38"/>
  <c r="CA45" i="38"/>
  <c r="CB45" i="38" s="1"/>
  <c r="AF44" i="38"/>
  <c r="AG44" i="38" s="1"/>
  <c r="M44" i="38" s="1"/>
  <c r="X156" i="81"/>
  <c r="X157" i="81"/>
  <c r="X155" i="81"/>
  <c r="I156" i="81"/>
  <c r="K156" i="81" s="1"/>
  <c r="I157" i="81"/>
  <c r="K157" i="81" s="1"/>
  <c r="I155" i="81"/>
  <c r="K155" i="81" s="1"/>
  <c r="R156" i="81"/>
  <c r="S156" i="81" s="1"/>
  <c r="R157" i="81"/>
  <c r="S157" i="81" s="1"/>
  <c r="R155" i="81"/>
  <c r="S155" i="81" s="1"/>
  <c r="AE102" i="81"/>
  <c r="AE103" i="81"/>
  <c r="AE101" i="81"/>
  <c r="I102" i="81"/>
  <c r="I103" i="81"/>
  <c r="I101" i="81"/>
  <c r="J102" i="81"/>
  <c r="J103" i="81"/>
  <c r="J101" i="81"/>
  <c r="R102" i="81"/>
  <c r="S102" i="81" s="1"/>
  <c r="R103" i="81"/>
  <c r="S103" i="81" s="1"/>
  <c r="R101" i="81"/>
  <c r="S101" i="81" s="1"/>
  <c r="DG319" i="47"/>
  <c r="Y153" i="81"/>
  <c r="Y145" i="81" s="1"/>
  <c r="D76" i="83"/>
  <c r="D76" i="85"/>
  <c r="D76" i="47"/>
  <c r="E76" i="47"/>
  <c r="F76" i="47"/>
  <c r="G76" i="47"/>
  <c r="DF319" i="47"/>
  <c r="Y99" i="81"/>
  <c r="Y45" i="81"/>
  <c r="AF99" i="81"/>
  <c r="AF145" i="81" s="1"/>
  <c r="AG145" i="81" s="1"/>
  <c r="AF45" i="81"/>
  <c r="AF155" i="81" l="1"/>
  <c r="AF199" i="81"/>
  <c r="AG199" i="81" s="1"/>
  <c r="AE157" i="81"/>
  <c r="AG252" i="81"/>
  <c r="AE156" i="81"/>
  <c r="AF251" i="81"/>
  <c r="AG251" i="81" s="1"/>
  <c r="AE155" i="81"/>
  <c r="AG155" i="81" s="1"/>
  <c r="AF250" i="81"/>
  <c r="AG250" i="81" s="1"/>
  <c r="X103" i="81"/>
  <c r="Y210" i="81"/>
  <c r="Z210" i="81" s="1"/>
  <c r="Y199" i="81"/>
  <c r="Z199" i="81" s="1"/>
  <c r="Y252" i="81"/>
  <c r="Z252" i="81" s="1"/>
  <c r="AG210" i="81"/>
  <c r="K91" i="81"/>
  <c r="AF157" i="81"/>
  <c r="AF156" i="81"/>
  <c r="Z145" i="81"/>
  <c r="K144" i="81"/>
  <c r="K90" i="81"/>
  <c r="AF90" i="81"/>
  <c r="AG90" i="81" s="1"/>
  <c r="AF91" i="81"/>
  <c r="AG91" i="81" s="1"/>
  <c r="Y155" i="81"/>
  <c r="Z155" i="81" s="1"/>
  <c r="Y208" i="81"/>
  <c r="Z208" i="81" s="1"/>
  <c r="Y90" i="81"/>
  <c r="Y91" i="81"/>
  <c r="Y157" i="81"/>
  <c r="Z157" i="81" s="1"/>
  <c r="Y156" i="81"/>
  <c r="Z156" i="81" s="1"/>
  <c r="X90" i="81"/>
  <c r="X91" i="81"/>
  <c r="K89" i="81"/>
  <c r="AF89" i="81"/>
  <c r="AG89" i="81" s="1"/>
  <c r="AF143" i="81"/>
  <c r="AG143" i="81" s="1"/>
  <c r="AF144" i="81"/>
  <c r="AG144" i="81" s="1"/>
  <c r="AE197" i="81"/>
  <c r="AE198" i="81"/>
  <c r="Y89" i="81"/>
  <c r="Y250" i="81"/>
  <c r="Z250" i="81" s="1"/>
  <c r="Y197" i="81"/>
  <c r="Z197" i="81" s="1"/>
  <c r="Y198" i="81"/>
  <c r="Z198" i="81" s="1"/>
  <c r="Y251" i="81"/>
  <c r="Z251" i="81" s="1"/>
  <c r="X89" i="81"/>
  <c r="X144" i="81"/>
  <c r="X143" i="81"/>
  <c r="X102" i="81"/>
  <c r="Y143" i="81"/>
  <c r="Y144" i="81"/>
  <c r="X101" i="81"/>
  <c r="AF197" i="81"/>
  <c r="AF198" i="81"/>
  <c r="AB76" i="99"/>
  <c r="B77" i="99"/>
  <c r="DI320" i="47"/>
  <c r="DK320" i="47" s="1"/>
  <c r="BA76" i="99"/>
  <c r="BE76" i="99" s="1"/>
  <c r="BI76" i="99" s="1"/>
  <c r="BE75" i="99"/>
  <c r="BG75" i="99" s="1"/>
  <c r="DB45" i="99"/>
  <c r="DJ45" i="99"/>
  <c r="CX45" i="99"/>
  <c r="DF45" i="99"/>
  <c r="CT45" i="99"/>
  <c r="H76" i="47"/>
  <c r="FX49" i="38"/>
  <c r="FY49" i="38" s="1"/>
  <c r="DI319" i="47"/>
  <c r="DK319" i="47" s="1"/>
  <c r="AG208" i="81"/>
  <c r="AG209" i="81"/>
  <c r="Z209" i="81"/>
  <c r="GT49" i="38"/>
  <c r="AY46" i="38"/>
  <c r="EU47" i="38"/>
  <c r="DZ47" i="38"/>
  <c r="EA47" i="38" s="1"/>
  <c r="CV46" i="38"/>
  <c r="CA46" i="38"/>
  <c r="CB46" i="38" s="1"/>
  <c r="AF45" i="38"/>
  <c r="AG45" i="38" s="1"/>
  <c r="M45" i="38" s="1"/>
  <c r="AF102" i="81"/>
  <c r="AG102" i="81" s="1"/>
  <c r="AF103" i="81"/>
  <c r="AG103" i="81" s="1"/>
  <c r="AF101" i="81"/>
  <c r="AG101" i="81" s="1"/>
  <c r="Y102" i="81"/>
  <c r="Y103" i="81"/>
  <c r="Y101" i="81"/>
  <c r="K101" i="81"/>
  <c r="K103" i="81"/>
  <c r="K102" i="81"/>
  <c r="AG156" i="81" l="1"/>
  <c r="Z103" i="81"/>
  <c r="AG157" i="81"/>
  <c r="Z101" i="81"/>
  <c r="Z91" i="81"/>
  <c r="Z144" i="81"/>
  <c r="Z90" i="81"/>
  <c r="Z89" i="81"/>
  <c r="Z102" i="81"/>
  <c r="AG197" i="81"/>
  <c r="Z143" i="81"/>
  <c r="AG198" i="81"/>
  <c r="DL320" i="47"/>
  <c r="DN320" i="47"/>
  <c r="DM320" i="47"/>
  <c r="B78" i="99"/>
  <c r="AB77" i="99"/>
  <c r="DM319" i="47"/>
  <c r="AF56" i="93"/>
  <c r="DN319" i="47"/>
  <c r="DL319" i="47"/>
  <c r="BH76" i="99"/>
  <c r="BJ76" i="99"/>
  <c r="BG76" i="99"/>
  <c r="CS76" i="99" s="1"/>
  <c r="CS75" i="99"/>
  <c r="DE75" i="99"/>
  <c r="DA75" i="99"/>
  <c r="BI75" i="99"/>
  <c r="BJ75" i="99"/>
  <c r="BH75" i="99"/>
  <c r="DE76" i="99"/>
  <c r="FX50" i="38"/>
  <c r="FY50" i="38" s="1"/>
  <c r="GT50" i="38"/>
  <c r="AY47" i="38"/>
  <c r="EU48" i="38"/>
  <c r="DZ48" i="38"/>
  <c r="EA48" i="38" s="1"/>
  <c r="CV47" i="38"/>
  <c r="CA47" i="38"/>
  <c r="CB47" i="38" s="1"/>
  <c r="AF46" i="38"/>
  <c r="AG46" i="38" s="1"/>
  <c r="M46" i="38" s="1"/>
  <c r="AB78" i="99" l="1"/>
  <c r="B79" i="99"/>
  <c r="DA76" i="99"/>
  <c r="FX51" i="38"/>
  <c r="FY51" i="38" s="1"/>
  <c r="GT51" i="38"/>
  <c r="AY48" i="38"/>
  <c r="EU49" i="38"/>
  <c r="DZ49" i="38"/>
  <c r="EA49" i="38" s="1"/>
  <c r="CV48" i="38"/>
  <c r="CA48" i="38"/>
  <c r="CB48" i="38" s="1"/>
  <c r="AF47" i="38"/>
  <c r="AG47" i="38" s="1"/>
  <c r="M47" i="38" s="1"/>
  <c r="AB79" i="99" l="1"/>
  <c r="B80" i="99"/>
  <c r="AB80" i="99" s="1"/>
  <c r="FX52" i="38"/>
  <c r="FY52" i="38" s="1"/>
  <c r="GT52" i="38"/>
  <c r="AY49" i="38"/>
  <c r="EU50" i="38"/>
  <c r="DZ50" i="38"/>
  <c r="EA50" i="38" s="1"/>
  <c r="CV49" i="38"/>
  <c r="CA49" i="38"/>
  <c r="CB49" i="38" s="1"/>
  <c r="AF48" i="38"/>
  <c r="AG48" i="38" s="1"/>
  <c r="M48" i="38" s="1"/>
  <c r="FX53" i="38" l="1"/>
  <c r="FY53" i="38" s="1"/>
  <c r="GT53" i="38"/>
  <c r="AY50" i="38"/>
  <c r="EU51" i="38"/>
  <c r="DZ51" i="38"/>
  <c r="EA51" i="38" s="1"/>
  <c r="CV50" i="38"/>
  <c r="CA50" i="38"/>
  <c r="CB50" i="38" s="1"/>
  <c r="AF49" i="38"/>
  <c r="AG49" i="38" s="1"/>
  <c r="M49" i="38" s="1"/>
  <c r="FX54" i="38" l="1"/>
  <c r="FY54" i="38" s="1"/>
  <c r="GT54" i="38"/>
  <c r="AY51" i="38"/>
  <c r="EU52" i="38"/>
  <c r="DZ52" i="38"/>
  <c r="EA52" i="38" s="1"/>
  <c r="CV51" i="38"/>
  <c r="CA51" i="38"/>
  <c r="CB51" i="38" s="1"/>
  <c r="AF50" i="38"/>
  <c r="AG50" i="38" s="1"/>
  <c r="M50" i="38" s="1"/>
  <c r="FX55" i="38" l="1"/>
  <c r="FY55" i="38" s="1"/>
  <c r="GT55" i="38"/>
  <c r="AY52" i="38"/>
  <c r="EU53" i="38"/>
  <c r="DZ53" i="38"/>
  <c r="EA53" i="38" s="1"/>
  <c r="CV52" i="38"/>
  <c r="CA52" i="38"/>
  <c r="CB52" i="38" s="1"/>
  <c r="AF51" i="38"/>
  <c r="AG51" i="38" s="1"/>
  <c r="M51" i="38" s="1"/>
  <c r="FX56" i="38" l="1"/>
  <c r="FY56" i="38" s="1"/>
  <c r="GT56" i="38"/>
  <c r="AY53" i="38"/>
  <c r="EU54" i="38"/>
  <c r="DZ54" i="38"/>
  <c r="EA54" i="38" s="1"/>
  <c r="CV53" i="38"/>
  <c r="CA53" i="38"/>
  <c r="CB53" i="38" s="1"/>
  <c r="AF52" i="38"/>
  <c r="AG52" i="38" s="1"/>
  <c r="M52" i="38" s="1"/>
  <c r="FX57" i="38" l="1"/>
  <c r="FY57" i="38" s="1"/>
  <c r="GT57" i="38"/>
  <c r="AY54" i="38"/>
  <c r="EU55" i="38"/>
  <c r="DZ55" i="38"/>
  <c r="EA55" i="38" s="1"/>
  <c r="CV54" i="38"/>
  <c r="CA54" i="38"/>
  <c r="CB54" i="38"/>
  <c r="AF53" i="38"/>
  <c r="AG53" i="38" s="1"/>
  <c r="M53" i="38" s="1"/>
  <c r="FX58" i="38" l="1"/>
  <c r="FY58" i="38" s="1"/>
  <c r="GT58" i="38"/>
  <c r="AY55" i="38"/>
  <c r="EU56" i="38"/>
  <c r="DZ56" i="38"/>
  <c r="EA56" i="38" s="1"/>
  <c r="CV55" i="38"/>
  <c r="CA55" i="38"/>
  <c r="CB55" i="38" s="1"/>
  <c r="AF54" i="38"/>
  <c r="AG54" i="38" s="1"/>
  <c r="M54" i="38" s="1"/>
  <c r="FX59" i="38" l="1"/>
  <c r="FY59" i="38" s="1"/>
  <c r="GT59" i="38"/>
  <c r="AY56" i="38"/>
  <c r="EU57" i="38"/>
  <c r="DZ57" i="38"/>
  <c r="EA57" i="38" s="1"/>
  <c r="CV56" i="38"/>
  <c r="CA56" i="38"/>
  <c r="CB56" i="38" s="1"/>
  <c r="AF55" i="38"/>
  <c r="AG55" i="38" s="1"/>
  <c r="M55" i="38" s="1"/>
  <c r="FX60" i="38" l="1"/>
  <c r="FY60" i="38" s="1"/>
  <c r="GT60" i="38"/>
  <c r="AY57" i="38"/>
  <c r="EU58" i="38"/>
  <c r="DZ58" i="38"/>
  <c r="EA58" i="38" s="1"/>
  <c r="CV57" i="38"/>
  <c r="CA57" i="38"/>
  <c r="CB57" i="38" s="1"/>
  <c r="AF56" i="38"/>
  <c r="AG56" i="38" s="1"/>
  <c r="M56" i="38" s="1"/>
  <c r="FX61" i="38" l="1"/>
  <c r="FY61" i="38" s="1"/>
  <c r="GT61" i="38"/>
  <c r="AY58" i="38"/>
  <c r="EU59" i="38"/>
  <c r="DZ59" i="38"/>
  <c r="EA59" i="38" s="1"/>
  <c r="CV58" i="38"/>
  <c r="CA58" i="38"/>
  <c r="CB58" i="38" s="1"/>
  <c r="AF57" i="38"/>
  <c r="AG57" i="38" s="1"/>
  <c r="M57" i="38" s="1"/>
  <c r="FX62" i="38" l="1"/>
  <c r="FY62" i="38" s="1"/>
  <c r="GT62" i="38"/>
  <c r="AY59" i="38"/>
  <c r="EU60" i="38"/>
  <c r="DZ60" i="38"/>
  <c r="EA60" i="38" s="1"/>
  <c r="CV59" i="38"/>
  <c r="CA59" i="38"/>
  <c r="CB59" i="38" s="1"/>
  <c r="AF58" i="38"/>
  <c r="AG58" i="38" s="1"/>
  <c r="M58" i="38" s="1"/>
  <c r="FX63" i="38" l="1"/>
  <c r="FY63" i="38" s="1"/>
  <c r="GT63" i="38"/>
  <c r="AY60" i="38"/>
  <c r="EU61" i="38"/>
  <c r="DZ61" i="38"/>
  <c r="EA61" i="38" s="1"/>
  <c r="CV60" i="38"/>
  <c r="CA60" i="38"/>
  <c r="CB60" i="38" s="1"/>
  <c r="AF59" i="38"/>
  <c r="AG59" i="38" s="1"/>
  <c r="M59" i="38" s="1"/>
  <c r="FX64" i="38" l="1"/>
  <c r="FY64" i="38" s="1"/>
  <c r="GT64" i="38"/>
  <c r="AY61" i="38"/>
  <c r="EU62" i="38"/>
  <c r="DZ62" i="38"/>
  <c r="EA62" i="38" s="1"/>
  <c r="CV61" i="38"/>
  <c r="CA61" i="38"/>
  <c r="CB61" i="38" s="1"/>
  <c r="AF60" i="38"/>
  <c r="AG60" i="38" s="1"/>
  <c r="M60" i="38" s="1"/>
  <c r="FX65" i="38" l="1"/>
  <c r="FY65" i="38" s="1"/>
  <c r="GT65" i="38"/>
  <c r="AY62" i="38"/>
  <c r="EU63" i="38"/>
  <c r="DZ63" i="38"/>
  <c r="EA63" i="38" s="1"/>
  <c r="CV62" i="38"/>
  <c r="CA62" i="38"/>
  <c r="CB62" i="38" s="1"/>
  <c r="AF61" i="38"/>
  <c r="AG61" i="38" s="1"/>
  <c r="M61" i="38" s="1"/>
  <c r="FX66" i="38" l="1"/>
  <c r="FY66" i="38" s="1"/>
  <c r="GT66" i="38"/>
  <c r="AY63" i="38"/>
  <c r="EU64" i="38"/>
  <c r="DZ64" i="38"/>
  <c r="EA64" i="38" s="1"/>
  <c r="CV63" i="38"/>
  <c r="CA63" i="38"/>
  <c r="CB63" i="38" s="1"/>
  <c r="AF62" i="38"/>
  <c r="AG62" i="38" s="1"/>
  <c r="M62" i="38" s="1"/>
  <c r="FX67" i="38" l="1"/>
  <c r="FY67" i="38" s="1"/>
  <c r="GT67" i="38"/>
  <c r="AY64" i="38"/>
  <c r="EU65" i="38"/>
  <c r="DZ65" i="38"/>
  <c r="EA65" i="38" s="1"/>
  <c r="CV64" i="38"/>
  <c r="CA64" i="38"/>
  <c r="CB64" i="38"/>
  <c r="AF63" i="38"/>
  <c r="AG63" i="38" s="1"/>
  <c r="M63" i="38" s="1"/>
  <c r="FX68" i="38" l="1"/>
  <c r="FY68" i="38" s="1"/>
  <c r="GT68" i="38"/>
  <c r="AY65" i="38"/>
  <c r="EU66" i="38"/>
  <c r="DZ66" i="38"/>
  <c r="EA66" i="38" s="1"/>
  <c r="CV65" i="38"/>
  <c r="CA65" i="38"/>
  <c r="CB65" i="38" s="1"/>
  <c r="AF64" i="38"/>
  <c r="AG64" i="38" s="1"/>
  <c r="M64" i="38" s="1"/>
  <c r="GT71" i="38" l="1"/>
  <c r="GT70" i="38"/>
  <c r="FX69" i="38"/>
  <c r="FY69" i="38" s="1"/>
  <c r="GT69" i="38"/>
  <c r="AY66" i="38"/>
  <c r="EU67" i="38"/>
  <c r="DZ67" i="38"/>
  <c r="EA67" i="38" s="1"/>
  <c r="CV66" i="38"/>
  <c r="CA66" i="38"/>
  <c r="CB66" i="38" s="1"/>
  <c r="AF65" i="38"/>
  <c r="AG65" i="38" s="1"/>
  <c r="M65" i="38" s="1"/>
  <c r="FX71" i="38" l="1"/>
  <c r="FY71" i="38" s="1"/>
  <c r="FX70" i="38"/>
  <c r="FY70" i="38" s="1"/>
  <c r="AY67" i="38"/>
  <c r="EU68" i="38"/>
  <c r="DZ68" i="38"/>
  <c r="EA68" i="38" s="1"/>
  <c r="CV67" i="38"/>
  <c r="CA67" i="38"/>
  <c r="CB67" i="38" s="1"/>
  <c r="AF66" i="38"/>
  <c r="AG66" i="38" s="1"/>
  <c r="M66" i="38" s="1"/>
  <c r="EU71" i="38" l="1"/>
  <c r="DZ71" i="38"/>
  <c r="EA71" i="38" s="1"/>
  <c r="DZ70" i="38"/>
  <c r="EA70" i="38" s="1"/>
  <c r="EU70" i="38"/>
  <c r="AY68" i="38"/>
  <c r="EU69" i="38"/>
  <c r="DZ69" i="38"/>
  <c r="EA69" i="38" s="1"/>
  <c r="CV68" i="38"/>
  <c r="CA68" i="38"/>
  <c r="CB68" i="38" s="1"/>
  <c r="AF67" i="38"/>
  <c r="AG67" i="38" s="1"/>
  <c r="M67" i="38" s="1"/>
  <c r="CA70" i="38" l="1"/>
  <c r="CB70" i="38" s="1"/>
  <c r="CA71" i="38"/>
  <c r="CB71" i="38" s="1"/>
  <c r="CV71" i="38"/>
  <c r="CV70" i="38"/>
  <c r="AY69" i="38"/>
  <c r="CV69" i="38"/>
  <c r="CA69" i="38"/>
  <c r="CB69" i="38" s="1"/>
  <c r="AF68" i="38"/>
  <c r="AG68" i="38" s="1"/>
  <c r="M68" i="38" s="1"/>
  <c r="AY71" i="38" l="1"/>
  <c r="AF71" i="38"/>
  <c r="AG71" i="38" s="1"/>
  <c r="M71" i="38" s="1"/>
  <c r="AF70" i="38"/>
  <c r="AG70" i="38" s="1"/>
  <c r="M70" i="38" s="1"/>
  <c r="AY70" i="38"/>
  <c r="AF69" i="38"/>
  <c r="AG69" i="38" s="1"/>
  <c r="M69" i="38" s="1"/>
  <c r="AC162" i="31" l="1"/>
  <c r="AC174" i="31" s="1"/>
  <c r="AB162" i="31"/>
  <c r="AB174" i="31" s="1"/>
  <c r="AA162" i="31"/>
  <c r="AA174" i="31" s="1"/>
  <c r="AC161" i="31"/>
  <c r="AC173" i="31" s="1"/>
  <c r="AB161" i="31"/>
  <c r="AB173" i="31" s="1"/>
  <c r="AA161" i="31"/>
  <c r="AA173" i="31" s="1"/>
  <c r="W162" i="31"/>
  <c r="W174" i="31" s="1"/>
  <c r="V162" i="31"/>
  <c r="V174" i="31" s="1"/>
  <c r="U162" i="31"/>
  <c r="U174" i="31" s="1"/>
  <c r="Q162" i="31"/>
  <c r="Q174" i="31" s="1"/>
  <c r="P162" i="31"/>
  <c r="P174" i="31" s="1"/>
  <c r="O162" i="31"/>
  <c r="O174" i="31" s="1"/>
  <c r="K162" i="31"/>
  <c r="K174" i="31" s="1"/>
  <c r="J162" i="31"/>
  <c r="J174" i="31" s="1"/>
  <c r="I162" i="31"/>
  <c r="I174" i="31" s="1"/>
  <c r="W161" i="31"/>
  <c r="W173" i="31" s="1"/>
  <c r="V161" i="31"/>
  <c r="V173" i="31" s="1"/>
  <c r="U161" i="31"/>
  <c r="U173" i="31" s="1"/>
  <c r="Q161" i="31"/>
  <c r="Q173" i="31" s="1"/>
  <c r="P161" i="31"/>
  <c r="P173" i="31" s="1"/>
  <c r="O161" i="31"/>
  <c r="O173" i="31" s="1"/>
  <c r="K161" i="31"/>
  <c r="K173" i="31" s="1"/>
  <c r="J161" i="31"/>
  <c r="J173" i="31" s="1"/>
  <c r="I161" i="31"/>
  <c r="I173" i="31" s="1"/>
  <c r="C136" i="79" l="1"/>
  <c r="C193" i="79" s="1"/>
  <c r="C251" i="79" s="1"/>
  <c r="C80" i="79"/>
  <c r="AB26" i="79"/>
  <c r="C137" i="79" l="1"/>
  <c r="C194" i="79" s="1"/>
  <c r="C252" i="79" s="1"/>
  <c r="C81" i="79"/>
  <c r="AB27" i="79"/>
  <c r="C138" i="79" l="1"/>
  <c r="C195" i="79" s="1"/>
  <c r="C253" i="79" s="1"/>
  <c r="C82" i="79"/>
  <c r="AB28" i="79"/>
  <c r="C139" i="79" l="1"/>
  <c r="C196" i="79" s="1"/>
  <c r="C254" i="79" s="1"/>
  <c r="C83" i="79"/>
  <c r="AB29" i="79"/>
  <c r="C140" i="79" l="1"/>
  <c r="C197" i="79" s="1"/>
  <c r="C255" i="79" s="1"/>
  <c r="C84" i="79"/>
  <c r="AB30" i="79"/>
  <c r="C141" i="79" l="1"/>
  <c r="C198" i="79" s="1"/>
  <c r="C256" i="79" s="1"/>
  <c r="C85" i="79"/>
  <c r="AB31" i="79"/>
  <c r="C142" i="79" l="1"/>
  <c r="C199" i="79" s="1"/>
  <c r="C257" i="79" s="1"/>
  <c r="C86" i="79"/>
  <c r="AB32" i="79"/>
  <c r="C143" i="79" l="1"/>
  <c r="C200" i="79" s="1"/>
  <c r="C258" i="79" s="1"/>
  <c r="C87" i="79"/>
  <c r="AB33" i="79"/>
  <c r="C144" i="79" l="1"/>
  <c r="C201" i="79" s="1"/>
  <c r="C259" i="79" s="1"/>
  <c r="C88" i="79"/>
  <c r="AB34" i="79"/>
  <c r="C145" i="79" l="1"/>
  <c r="C202" i="79" s="1"/>
  <c r="C260" i="79" s="1"/>
  <c r="C89" i="79"/>
  <c r="AB35" i="79"/>
  <c r="C146" i="79" l="1"/>
  <c r="C203" i="79" s="1"/>
  <c r="C261" i="79" s="1"/>
  <c r="C90" i="79"/>
  <c r="AB36" i="79"/>
  <c r="C147" i="79" l="1"/>
  <c r="C204" i="79" s="1"/>
  <c r="C262" i="79" s="1"/>
  <c r="C91" i="79"/>
  <c r="AB37" i="79"/>
  <c r="C148" i="79" l="1"/>
  <c r="C205" i="79" s="1"/>
  <c r="C263" i="79" s="1"/>
  <c r="C92" i="79"/>
  <c r="AB38" i="79"/>
  <c r="C149" i="79" l="1"/>
  <c r="C206" i="79" s="1"/>
  <c r="C264" i="79" s="1"/>
  <c r="C93" i="79"/>
  <c r="AB39" i="79"/>
  <c r="C150" i="79" l="1"/>
  <c r="C207" i="79" s="1"/>
  <c r="C265" i="79" s="1"/>
  <c r="C94" i="79"/>
  <c r="AB40" i="79"/>
  <c r="C151" i="79" l="1"/>
  <c r="C208" i="79" s="1"/>
  <c r="C266" i="79" s="1"/>
  <c r="C95" i="79"/>
  <c r="AB41" i="79"/>
  <c r="C152" i="79" l="1"/>
  <c r="C209" i="79" s="1"/>
  <c r="C267" i="79" s="1"/>
  <c r="C96" i="79"/>
  <c r="AB42" i="79"/>
  <c r="C153" i="79" l="1"/>
  <c r="C210" i="79" s="1"/>
  <c r="C268" i="79" s="1"/>
  <c r="C97" i="79"/>
  <c r="AB43" i="79"/>
  <c r="C154" i="79" l="1"/>
  <c r="C211" i="79" s="1"/>
  <c r="C269" i="79" s="1"/>
  <c r="C98" i="79"/>
  <c r="AB44" i="79"/>
  <c r="C155" i="79" l="1"/>
  <c r="C212" i="79" s="1"/>
  <c r="C270" i="79" s="1"/>
  <c r="C99" i="79"/>
  <c r="AB45" i="79"/>
  <c r="C156" i="79" l="1"/>
  <c r="C213" i="79" s="1"/>
  <c r="C271" i="79" s="1"/>
  <c r="C100" i="79"/>
  <c r="AB46" i="79"/>
  <c r="C157" i="79" l="1"/>
  <c r="C214" i="79" s="1"/>
  <c r="C272" i="79" s="1"/>
  <c r="C101" i="79"/>
  <c r="AB47" i="79"/>
  <c r="C158" i="79" l="1"/>
  <c r="C215" i="79" s="1"/>
  <c r="C273" i="79" s="1"/>
  <c r="C102" i="79"/>
  <c r="AB48" i="79"/>
  <c r="C159" i="79" l="1"/>
  <c r="C216" i="79" s="1"/>
  <c r="C274" i="79" s="1"/>
  <c r="C103" i="79"/>
  <c r="AB49" i="79"/>
  <c r="C160" i="79" l="1"/>
  <c r="C217" i="79" s="1"/>
  <c r="C275" i="79" s="1"/>
  <c r="C104" i="79"/>
  <c r="AB50" i="79" l="1"/>
  <c r="C161" i="79"/>
  <c r="C218" i="79" s="1"/>
  <c r="C276" i="79" s="1"/>
  <c r="C105" i="79"/>
  <c r="C106" i="79" l="1"/>
  <c r="AB51" i="79"/>
  <c r="C162" i="79"/>
  <c r="C219" i="79" s="1"/>
  <c r="C277" i="79" s="1"/>
  <c r="B259" i="76"/>
  <c r="B260" i="76" s="1"/>
  <c r="B261" i="76" s="1"/>
  <c r="B262" i="76" s="1"/>
  <c r="B263" i="76" s="1"/>
  <c r="B264" i="76" s="1"/>
  <c r="B265" i="76" s="1"/>
  <c r="B266" i="76" s="1"/>
  <c r="B267" i="76" s="1"/>
  <c r="B268" i="76" s="1"/>
  <c r="B269" i="76" s="1"/>
  <c r="B270" i="76" s="1"/>
  <c r="B271" i="76" s="1"/>
  <c r="B272" i="76" s="1"/>
  <c r="B273" i="76" s="1"/>
  <c r="B274" i="76" s="1"/>
  <c r="B275" i="76" s="1"/>
  <c r="B276" i="76" s="1"/>
  <c r="B277" i="76" s="1"/>
  <c r="B278" i="76" s="1"/>
  <c r="B279" i="76" s="1"/>
  <c r="B280" i="76" s="1"/>
  <c r="B281" i="76" s="1"/>
  <c r="B282" i="76" s="1"/>
  <c r="B283" i="76" s="1"/>
  <c r="B284" i="76" s="1"/>
  <c r="B285" i="76" s="1"/>
  <c r="B286" i="76" s="1"/>
  <c r="B287" i="76" s="1"/>
  <c r="B288" i="76" s="1"/>
  <c r="B289" i="76" s="1"/>
  <c r="B290" i="76" s="1"/>
  <c r="B291" i="76" s="1"/>
  <c r="B292" i="76" s="1"/>
  <c r="B293" i="76" s="1"/>
  <c r="B294" i="76" s="1"/>
  <c r="B295" i="76" s="1"/>
  <c r="B296" i="76" s="1"/>
  <c r="B297" i="76" s="1"/>
  <c r="B298" i="76" s="1"/>
  <c r="B299" i="76" s="1"/>
  <c r="B300" i="76" s="1"/>
  <c r="B301" i="76" s="1"/>
  <c r="B302" i="76" s="1"/>
  <c r="B303" i="76" s="1"/>
  <c r="B304" i="76" s="1"/>
  <c r="B305" i="76" s="1"/>
  <c r="B306" i="76" s="1"/>
  <c r="B307" i="76" s="1"/>
  <c r="B308" i="76" s="1"/>
  <c r="B309" i="76" s="1"/>
  <c r="B310" i="76" s="1"/>
  <c r="B311" i="76" s="1"/>
  <c r="B312" i="76" s="1"/>
  <c r="B313" i="76" s="1"/>
  <c r="B314" i="76" s="1"/>
  <c r="B315" i="76" s="1"/>
  <c r="B316" i="76" s="1"/>
  <c r="B317" i="76" s="1"/>
  <c r="B318" i="76" s="1"/>
  <c r="B319" i="76" s="1"/>
  <c r="B320" i="76" s="1"/>
  <c r="B321" i="76" s="1"/>
  <c r="B322" i="76" s="1"/>
  <c r="B323" i="76" s="1"/>
  <c r="V255" i="76"/>
  <c r="T255" i="76"/>
  <c r="M255" i="76"/>
  <c r="L255" i="76"/>
  <c r="K255" i="76"/>
  <c r="B248" i="76"/>
  <c r="B247" i="76"/>
  <c r="B177" i="76"/>
  <c r="B178" i="76" s="1"/>
  <c r="B179" i="76" s="1"/>
  <c r="B180" i="76" s="1"/>
  <c r="B181" i="76" s="1"/>
  <c r="B182" i="76" s="1"/>
  <c r="B183" i="76" s="1"/>
  <c r="B184" i="76" s="1"/>
  <c r="B185" i="76" s="1"/>
  <c r="B186" i="76" s="1"/>
  <c r="B187" i="76" s="1"/>
  <c r="B188" i="76" s="1"/>
  <c r="B189" i="76" s="1"/>
  <c r="B190" i="76" s="1"/>
  <c r="B191" i="76" s="1"/>
  <c r="B192" i="76" s="1"/>
  <c r="B193" i="76" s="1"/>
  <c r="B194" i="76" s="1"/>
  <c r="B195" i="76" s="1"/>
  <c r="B196" i="76" s="1"/>
  <c r="B197" i="76" s="1"/>
  <c r="B198" i="76" s="1"/>
  <c r="B199" i="76" s="1"/>
  <c r="B200" i="76" s="1"/>
  <c r="B201" i="76" s="1"/>
  <c r="B202" i="76" s="1"/>
  <c r="B203" i="76" s="1"/>
  <c r="B204" i="76" s="1"/>
  <c r="B205" i="76" s="1"/>
  <c r="B206" i="76" s="1"/>
  <c r="B207" i="76" s="1"/>
  <c r="B208" i="76" s="1"/>
  <c r="B209" i="76" s="1"/>
  <c r="B210" i="76" s="1"/>
  <c r="B211" i="76" s="1"/>
  <c r="B212" i="76" s="1"/>
  <c r="B213" i="76" s="1"/>
  <c r="B214" i="76" s="1"/>
  <c r="B215" i="76" s="1"/>
  <c r="B216" i="76" s="1"/>
  <c r="B217" i="76" s="1"/>
  <c r="B218" i="76" s="1"/>
  <c r="B219" i="76" s="1"/>
  <c r="B220" i="76" s="1"/>
  <c r="B221" i="76" s="1"/>
  <c r="B222" i="76" s="1"/>
  <c r="B223" i="76" s="1"/>
  <c r="B224" i="76" s="1"/>
  <c r="B225" i="76" s="1"/>
  <c r="B226" i="76" s="1"/>
  <c r="B227" i="76" s="1"/>
  <c r="B228" i="76" s="1"/>
  <c r="B229" i="76" s="1"/>
  <c r="B230" i="76" s="1"/>
  <c r="B231" i="76" s="1"/>
  <c r="B232" i="76" s="1"/>
  <c r="B233" i="76" s="1"/>
  <c r="B234" i="76" s="1"/>
  <c r="B235" i="76" s="1"/>
  <c r="B236" i="76" s="1"/>
  <c r="B237" i="76" s="1"/>
  <c r="B238" i="76" s="1"/>
  <c r="B239" i="76" s="1"/>
  <c r="B240" i="76" s="1"/>
  <c r="B241" i="76" s="1"/>
  <c r="B242" i="76" s="1"/>
  <c r="B243" i="76" s="1"/>
  <c r="B244" i="76" s="1"/>
  <c r="B245" i="76" s="1"/>
  <c r="V173" i="76"/>
  <c r="T173" i="76"/>
  <c r="AA173" i="76" s="1"/>
  <c r="M173" i="76"/>
  <c r="L173" i="76"/>
  <c r="B168" i="76"/>
  <c r="B167" i="76"/>
  <c r="B97" i="76"/>
  <c r="B98" i="76" s="1"/>
  <c r="B99" i="76" s="1"/>
  <c r="B100" i="76" s="1"/>
  <c r="B101" i="76" s="1"/>
  <c r="B102" i="76" s="1"/>
  <c r="B103" i="76" s="1"/>
  <c r="B104" i="76" s="1"/>
  <c r="B105" i="76" s="1"/>
  <c r="B106" i="76" s="1"/>
  <c r="B107" i="76" s="1"/>
  <c r="B108" i="76" s="1"/>
  <c r="B109" i="76" s="1"/>
  <c r="B110" i="76" s="1"/>
  <c r="B111" i="76" s="1"/>
  <c r="B112" i="76" s="1"/>
  <c r="B113" i="76" s="1"/>
  <c r="B114" i="76" s="1"/>
  <c r="B115" i="76" s="1"/>
  <c r="B116" i="76" s="1"/>
  <c r="B117" i="76" s="1"/>
  <c r="B118" i="76" s="1"/>
  <c r="B119" i="76" s="1"/>
  <c r="B120" i="76" s="1"/>
  <c r="B121" i="76" s="1"/>
  <c r="B122" i="76" s="1"/>
  <c r="B123" i="76" s="1"/>
  <c r="B124" i="76" s="1"/>
  <c r="B125" i="76" s="1"/>
  <c r="B126" i="76" s="1"/>
  <c r="B127" i="76" s="1"/>
  <c r="B128" i="76" s="1"/>
  <c r="B129" i="76" s="1"/>
  <c r="B130" i="76" s="1"/>
  <c r="B131" i="76" s="1"/>
  <c r="B132" i="76" s="1"/>
  <c r="B133" i="76" s="1"/>
  <c r="B134" i="76" s="1"/>
  <c r="B135" i="76" s="1"/>
  <c r="B136" i="76" s="1"/>
  <c r="B137" i="76" s="1"/>
  <c r="B138" i="76" s="1"/>
  <c r="B139" i="76" s="1"/>
  <c r="B140" i="76" s="1"/>
  <c r="B141" i="76" s="1"/>
  <c r="B142" i="76" s="1"/>
  <c r="B143" i="76" s="1"/>
  <c r="B144" i="76" s="1"/>
  <c r="B145" i="76" s="1"/>
  <c r="B146" i="76" s="1"/>
  <c r="B147" i="76" s="1"/>
  <c r="B148" i="76" s="1"/>
  <c r="B149" i="76" s="1"/>
  <c r="B150" i="76" s="1"/>
  <c r="B151" i="76" s="1"/>
  <c r="B152" i="76" s="1"/>
  <c r="B153" i="76" s="1"/>
  <c r="B154" i="76" s="1"/>
  <c r="B155" i="76" s="1"/>
  <c r="B156" i="76" s="1"/>
  <c r="B157" i="76" s="1"/>
  <c r="B158" i="76" s="1"/>
  <c r="B159" i="76" s="1"/>
  <c r="B160" i="76" s="1"/>
  <c r="B161" i="76" s="1"/>
  <c r="B162" i="76" s="1"/>
  <c r="B163" i="76" s="1"/>
  <c r="B164" i="76" s="1"/>
  <c r="B87" i="76"/>
  <c r="B86" i="76"/>
  <c r="B16" i="76"/>
  <c r="B17" i="76" s="1"/>
  <c r="B18" i="76" s="1"/>
  <c r="B19" i="76" s="1"/>
  <c r="B20" i="76" s="1"/>
  <c r="B21" i="76" s="1"/>
  <c r="B22" i="76" s="1"/>
  <c r="B23" i="76" s="1"/>
  <c r="B24" i="76" s="1"/>
  <c r="B25" i="76" s="1"/>
  <c r="B26" i="76" s="1"/>
  <c r="B27" i="76" s="1"/>
  <c r="B28" i="76" s="1"/>
  <c r="B29" i="76" s="1"/>
  <c r="B30" i="76" s="1"/>
  <c r="B31" i="76" s="1"/>
  <c r="B32" i="76" s="1"/>
  <c r="B33" i="76" s="1"/>
  <c r="B34" i="76" s="1"/>
  <c r="B35" i="76" s="1"/>
  <c r="B36" i="76" s="1"/>
  <c r="B37" i="76" s="1"/>
  <c r="B38" i="76" s="1"/>
  <c r="B39" i="76" s="1"/>
  <c r="B40" i="76" s="1"/>
  <c r="B41" i="76" s="1"/>
  <c r="B42" i="76" s="1"/>
  <c r="B43" i="76" s="1"/>
  <c r="B44" i="76" s="1"/>
  <c r="B45" i="76" s="1"/>
  <c r="B46" i="76" s="1"/>
  <c r="B47" i="76" s="1"/>
  <c r="B48" i="76" s="1"/>
  <c r="B49" i="76" s="1"/>
  <c r="B50" i="76" s="1"/>
  <c r="B51" i="76" s="1"/>
  <c r="B52" i="76" s="1"/>
  <c r="B53" i="76" s="1"/>
  <c r="B54" i="76" s="1"/>
  <c r="B55" i="76" s="1"/>
  <c r="B56" i="76" s="1"/>
  <c r="B57" i="76" s="1"/>
  <c r="B58" i="76" s="1"/>
  <c r="B59" i="76" s="1"/>
  <c r="B60" i="76" s="1"/>
  <c r="B61" i="76" s="1"/>
  <c r="B62" i="76" s="1"/>
  <c r="B63" i="76" s="1"/>
  <c r="B64" i="76" s="1"/>
  <c r="B65" i="76" s="1"/>
  <c r="B66" i="76" s="1"/>
  <c r="B67" i="76" s="1"/>
  <c r="B68" i="76" s="1"/>
  <c r="B69" i="76" s="1"/>
  <c r="B70" i="76" s="1"/>
  <c r="B71" i="76" s="1"/>
  <c r="B72" i="76" s="1"/>
  <c r="B73" i="76" s="1"/>
  <c r="B74" i="76" s="1"/>
  <c r="B75" i="76" s="1"/>
  <c r="B76" i="76" s="1"/>
  <c r="B77" i="76" s="1"/>
  <c r="B78" i="76" s="1"/>
  <c r="AC7" i="76"/>
  <c r="AA7" i="76"/>
  <c r="Z7" i="76"/>
  <c r="Y7" i="76"/>
  <c r="X7" i="76"/>
  <c r="V7" i="76"/>
  <c r="T7" i="76"/>
  <c r="R7" i="76"/>
  <c r="P7" i="76"/>
  <c r="N7" i="76"/>
  <c r="M7" i="76"/>
  <c r="L7" i="76"/>
  <c r="K7" i="76"/>
  <c r="I7" i="76"/>
  <c r="H7" i="76"/>
  <c r="G7" i="76"/>
  <c r="F7" i="76"/>
  <c r="D7" i="76"/>
  <c r="AA5" i="76"/>
  <c r="Z5" i="76"/>
  <c r="Y5" i="76"/>
  <c r="X5" i="76"/>
  <c r="V5" i="76"/>
  <c r="T5" i="76"/>
  <c r="R5" i="76"/>
  <c r="P5" i="76"/>
  <c r="N5" i="76"/>
  <c r="I5" i="76"/>
  <c r="D5" i="76"/>
  <c r="GV45" i="38"/>
  <c r="GV107" i="38" s="1"/>
  <c r="GK44" i="38"/>
  <c r="GK45" i="38"/>
  <c r="GK46" i="38"/>
  <c r="GK47" i="38"/>
  <c r="GK48" i="38"/>
  <c r="GK49" i="38"/>
  <c r="GK54" i="38"/>
  <c r="GK56" i="38"/>
  <c r="GK61" i="38"/>
  <c r="GK62" i="38"/>
  <c r="GK63" i="38"/>
  <c r="GK64" i="38"/>
  <c r="GK66" i="38"/>
  <c r="GK68" i="38"/>
  <c r="GJ81" i="38"/>
  <c r="GK81" i="38"/>
  <c r="H12" i="38"/>
  <c r="CL81" i="38"/>
  <c r="CM81" i="38"/>
  <c r="CL29" i="38"/>
  <c r="CM29" i="38"/>
  <c r="CL30" i="38"/>
  <c r="CM30" i="38"/>
  <c r="CL31" i="38"/>
  <c r="CM31" i="38"/>
  <c r="CL32" i="38"/>
  <c r="CM32" i="38"/>
  <c r="CL33" i="38"/>
  <c r="CM33" i="38"/>
  <c r="CL34" i="38"/>
  <c r="CM34" i="38"/>
  <c r="CL35" i="38"/>
  <c r="CM35" i="38"/>
  <c r="CL36" i="38"/>
  <c r="CM36" i="38"/>
  <c r="CL37" i="38"/>
  <c r="CM37" i="38"/>
  <c r="CL38" i="38"/>
  <c r="CM38" i="38"/>
  <c r="CL39" i="38"/>
  <c r="CM39" i="38"/>
  <c r="CL40" i="38"/>
  <c r="CM40" i="38"/>
  <c r="CL41" i="38"/>
  <c r="CM41" i="38"/>
  <c r="CL42" i="38"/>
  <c r="CM42" i="38"/>
  <c r="CL43" i="38"/>
  <c r="CM43" i="38"/>
  <c r="CL44" i="38"/>
  <c r="CM44" i="38"/>
  <c r="CL45" i="38"/>
  <c r="CM45" i="38"/>
  <c r="CL46" i="38"/>
  <c r="CM46" i="38"/>
  <c r="CL47" i="38"/>
  <c r="CM47" i="38"/>
  <c r="CL48" i="38"/>
  <c r="CM48" i="38"/>
  <c r="CL49" i="38"/>
  <c r="CM49" i="38"/>
  <c r="CL50" i="38"/>
  <c r="CM50" i="38"/>
  <c r="CL51" i="38"/>
  <c r="CM51" i="38"/>
  <c r="CL52" i="38"/>
  <c r="CM52" i="38"/>
  <c r="CL53" i="38"/>
  <c r="CM53" i="38"/>
  <c r="CL54" i="38"/>
  <c r="CM54" i="38"/>
  <c r="CL55" i="38"/>
  <c r="CM55" i="38"/>
  <c r="CL56" i="38"/>
  <c r="CM56" i="38"/>
  <c r="CL57" i="38"/>
  <c r="CM57" i="38"/>
  <c r="CL58" i="38"/>
  <c r="CM58" i="38"/>
  <c r="CL59" i="38"/>
  <c r="CM59" i="38"/>
  <c r="CL60" i="38"/>
  <c r="CM60" i="38"/>
  <c r="CL61" i="38"/>
  <c r="CM61" i="38"/>
  <c r="CL62" i="38"/>
  <c r="CM62" i="38"/>
  <c r="CL63" i="38"/>
  <c r="CM63" i="38"/>
  <c r="CL64" i="38"/>
  <c r="CM64" i="38"/>
  <c r="CL65" i="38"/>
  <c r="CM65" i="38"/>
  <c r="CL66" i="38"/>
  <c r="CM66" i="38"/>
  <c r="CL67" i="38"/>
  <c r="CM67" i="38"/>
  <c r="CL68" i="38"/>
  <c r="CM68" i="38"/>
  <c r="CL69" i="38"/>
  <c r="CM69" i="38"/>
  <c r="CM8" i="38"/>
  <c r="CR44" i="38"/>
  <c r="AP8" i="38"/>
  <c r="AP10" i="38"/>
  <c r="AP12" i="38"/>
  <c r="AP14" i="38"/>
  <c r="AP16" i="38"/>
  <c r="AP18" i="38"/>
  <c r="AP20" i="38"/>
  <c r="AP22" i="38"/>
  <c r="AP24" i="38"/>
  <c r="AP26" i="38"/>
  <c r="AP28" i="38"/>
  <c r="AP30" i="38"/>
  <c r="AP32" i="38"/>
  <c r="AP34" i="38"/>
  <c r="AP36" i="38"/>
  <c r="AP38" i="38"/>
  <c r="AP40" i="38"/>
  <c r="AP42" i="38"/>
  <c r="AP44" i="38"/>
  <c r="AP46" i="38"/>
  <c r="AP48" i="38"/>
  <c r="AP56" i="38"/>
  <c r="AP58" i="38"/>
  <c r="AP62" i="38"/>
  <c r="AP68" i="38"/>
  <c r="AP69" i="38"/>
  <c r="AO45" i="38"/>
  <c r="AO47" i="38"/>
  <c r="AO51" i="38"/>
  <c r="AO55" i="38"/>
  <c r="AO63" i="38"/>
  <c r="AO69" i="38"/>
  <c r="AO68" i="38"/>
  <c r="EJ69" i="38"/>
  <c r="EK69" i="38"/>
  <c r="EL69" i="38"/>
  <c r="EJ56" i="38"/>
  <c r="EK56" i="38"/>
  <c r="EL56" i="38"/>
  <c r="EJ68" i="38"/>
  <c r="EK68" i="38"/>
  <c r="EL68" i="38"/>
  <c r="GJ69" i="38"/>
  <c r="GK69" i="38"/>
  <c r="GJ68" i="38"/>
  <c r="AO46" i="38"/>
  <c r="AO43" i="38"/>
  <c r="AP43" i="38"/>
  <c r="AO44" i="38"/>
  <c r="EJ46" i="38"/>
  <c r="EK46" i="38"/>
  <c r="EL46" i="38"/>
  <c r="EJ44" i="38"/>
  <c r="EK44" i="38"/>
  <c r="EL44" i="38"/>
  <c r="GJ46" i="38"/>
  <c r="GJ43" i="38"/>
  <c r="GK43" i="38"/>
  <c r="GJ44" i="38"/>
  <c r="AO67" i="38"/>
  <c r="AP67" i="38"/>
  <c r="EJ67" i="38"/>
  <c r="EK67" i="38"/>
  <c r="EL67" i="38"/>
  <c r="GJ67" i="38"/>
  <c r="GK67" i="38"/>
  <c r="AO66" i="38"/>
  <c r="AP66" i="38"/>
  <c r="EJ66" i="38"/>
  <c r="EK66" i="38"/>
  <c r="EL66" i="38"/>
  <c r="GJ66" i="38"/>
  <c r="AO65" i="38"/>
  <c r="AP65" i="38"/>
  <c r="EJ65" i="38"/>
  <c r="EK65" i="38"/>
  <c r="EL65" i="38"/>
  <c r="GJ65" i="38"/>
  <c r="GK65" i="38"/>
  <c r="AO64" i="38"/>
  <c r="AP64" i="38"/>
  <c r="EJ64" i="38"/>
  <c r="EK64" i="38"/>
  <c r="EL64" i="38"/>
  <c r="GJ64" i="38"/>
  <c r="AP63" i="38"/>
  <c r="EJ63" i="38"/>
  <c r="EK63" i="38"/>
  <c r="EL63" i="38"/>
  <c r="GJ63" i="38"/>
  <c r="AO62" i="38"/>
  <c r="EJ62" i="38"/>
  <c r="EK62" i="38"/>
  <c r="EL62" i="38"/>
  <c r="AO61" i="38"/>
  <c r="AP61" i="38"/>
  <c r="EJ61" i="38"/>
  <c r="EK61" i="38"/>
  <c r="EL61" i="38"/>
  <c r="AO59" i="38"/>
  <c r="AP59" i="38"/>
  <c r="EJ59" i="38"/>
  <c r="EK59" i="38"/>
  <c r="EL59" i="38"/>
  <c r="GJ59" i="38"/>
  <c r="GK59" i="38"/>
  <c r="AO58" i="38"/>
  <c r="EJ58" i="38"/>
  <c r="EK58" i="38"/>
  <c r="EL58" i="38"/>
  <c r="GJ58" i="38"/>
  <c r="GK58" i="38"/>
  <c r="AO57" i="38"/>
  <c r="AP57" i="38"/>
  <c r="EJ57" i="38"/>
  <c r="EK57" i="38"/>
  <c r="EL57" i="38"/>
  <c r="GJ57" i="38"/>
  <c r="GK57" i="38"/>
  <c r="AO52" i="38"/>
  <c r="AP52" i="38"/>
  <c r="AP55" i="38"/>
  <c r="EJ52" i="38"/>
  <c r="EK52" i="38"/>
  <c r="EL52" i="38"/>
  <c r="EJ55" i="38"/>
  <c r="EK55" i="38"/>
  <c r="EL55" i="38"/>
  <c r="GJ52" i="38"/>
  <c r="GK52" i="38"/>
  <c r="GJ55" i="38"/>
  <c r="GK55" i="38"/>
  <c r="AO54" i="38"/>
  <c r="AP54" i="38"/>
  <c r="EJ54" i="38"/>
  <c r="EK54" i="38"/>
  <c r="EL54" i="38"/>
  <c r="GJ54" i="38"/>
  <c r="AO53" i="38"/>
  <c r="AP53" i="38"/>
  <c r="EJ53" i="38"/>
  <c r="EK53" i="38"/>
  <c r="EL53" i="38"/>
  <c r="GJ53" i="38"/>
  <c r="GK53" i="38"/>
  <c r="AO49" i="38"/>
  <c r="AP49" i="38"/>
  <c r="AO48" i="38"/>
  <c r="EJ49" i="38"/>
  <c r="EK49" i="38"/>
  <c r="EL49" i="38"/>
  <c r="EJ48" i="38"/>
  <c r="EK48" i="38"/>
  <c r="EL48" i="38"/>
  <c r="GJ49" i="38"/>
  <c r="GJ48" i="38"/>
  <c r="AP47" i="38"/>
  <c r="EJ47" i="38"/>
  <c r="EK47" i="38"/>
  <c r="EL47" i="38"/>
  <c r="GJ47" i="38"/>
  <c r="AP45" i="38"/>
  <c r="EJ45" i="38"/>
  <c r="EK45" i="38"/>
  <c r="EL45" i="38"/>
  <c r="GJ45" i="38"/>
  <c r="F71" i="34"/>
  <c r="G71" i="34" s="1"/>
  <c r="F47" i="34"/>
  <c r="G47" i="34" s="1"/>
  <c r="F70" i="34"/>
  <c r="G70" i="34" s="1"/>
  <c r="F69" i="34"/>
  <c r="G69" i="34" s="1"/>
  <c r="F68" i="34"/>
  <c r="G68" i="34" s="1"/>
  <c r="F67" i="34"/>
  <c r="G67" i="34" s="1"/>
  <c r="F66" i="34"/>
  <c r="G66" i="34" s="1"/>
  <c r="F65" i="34"/>
  <c r="G65" i="34" s="1"/>
  <c r="F64" i="34"/>
  <c r="G64" i="34" s="1"/>
  <c r="F63" i="34"/>
  <c r="G63" i="34" s="1"/>
  <c r="F62" i="34"/>
  <c r="G62" i="34" s="1"/>
  <c r="F61" i="34"/>
  <c r="G61" i="34" s="1"/>
  <c r="F60" i="34"/>
  <c r="G60" i="34" s="1"/>
  <c r="F59" i="34"/>
  <c r="G59" i="34" s="1"/>
  <c r="F58" i="34"/>
  <c r="G58" i="34" s="1"/>
  <c r="O58" i="34" s="1"/>
  <c r="F57" i="34"/>
  <c r="G57" i="34" s="1"/>
  <c r="F56" i="34"/>
  <c r="G56" i="34" s="1"/>
  <c r="F55" i="34"/>
  <c r="G55" i="34" s="1"/>
  <c r="F54" i="34"/>
  <c r="G54" i="34" s="1"/>
  <c r="F53" i="34"/>
  <c r="G53" i="34" s="1"/>
  <c r="F52" i="34"/>
  <c r="G52" i="34" s="1"/>
  <c r="O52" i="34" s="1"/>
  <c r="F51" i="34"/>
  <c r="G51" i="34" s="1"/>
  <c r="F50" i="34"/>
  <c r="G50" i="34" s="1"/>
  <c r="F49" i="34"/>
  <c r="G49" i="34" s="1"/>
  <c r="F48" i="34"/>
  <c r="G48" i="34" s="1"/>
  <c r="EJ50" i="38"/>
  <c r="EK50" i="38"/>
  <c r="EL50" i="38"/>
  <c r="EJ51" i="38"/>
  <c r="EK51" i="38"/>
  <c r="EL51" i="38"/>
  <c r="AO50" i="38"/>
  <c r="AP50" i="38"/>
  <c r="AP51" i="38"/>
  <c r="GJ50" i="38"/>
  <c r="GK50" i="38"/>
  <c r="GJ51" i="38"/>
  <c r="GK51" i="38"/>
  <c r="U253" i="47"/>
  <c r="J154" i="59"/>
  <c r="J155" i="59"/>
  <c r="M115" i="59"/>
  <c r="J124" i="59"/>
  <c r="GA347" i="47"/>
  <c r="J125" i="59" s="1"/>
  <c r="GH347" i="47"/>
  <c r="BL399" i="47"/>
  <c r="BM399" i="47"/>
  <c r="BN399" i="47"/>
  <c r="BO399" i="47"/>
  <c r="DQ399" i="47"/>
  <c r="DR399" i="47"/>
  <c r="DS399" i="47"/>
  <c r="DT399" i="47"/>
  <c r="EG399" i="47"/>
  <c r="EH399" i="47"/>
  <c r="EI399" i="47"/>
  <c r="EJ399" i="47"/>
  <c r="EL399" i="47"/>
  <c r="EM399" i="47"/>
  <c r="EN399" i="47"/>
  <c r="EO399" i="47"/>
  <c r="EQ399" i="47"/>
  <c r="ER399" i="47"/>
  <c r="ES399" i="47"/>
  <c r="ET399" i="47"/>
  <c r="GJ9" i="38"/>
  <c r="GK9" i="38"/>
  <c r="GJ10" i="38"/>
  <c r="GK10" i="38"/>
  <c r="GJ11" i="38"/>
  <c r="GK11" i="38"/>
  <c r="GJ12" i="38"/>
  <c r="GK12" i="38"/>
  <c r="GJ13" i="38"/>
  <c r="GK13" i="38"/>
  <c r="GJ14" i="38"/>
  <c r="GK14" i="38"/>
  <c r="GJ15" i="38"/>
  <c r="GK15" i="38"/>
  <c r="GJ16" i="38"/>
  <c r="GK16" i="38"/>
  <c r="GJ17" i="38"/>
  <c r="GK17" i="38"/>
  <c r="GJ18" i="38"/>
  <c r="GK18" i="38"/>
  <c r="GJ19" i="38"/>
  <c r="GK19" i="38"/>
  <c r="GJ20" i="38"/>
  <c r="GK20" i="38"/>
  <c r="GJ21" i="38"/>
  <c r="GK21" i="38"/>
  <c r="GJ22" i="38"/>
  <c r="GK22" i="38"/>
  <c r="GJ23" i="38"/>
  <c r="GK23" i="38"/>
  <c r="GJ24" i="38"/>
  <c r="GK24" i="38"/>
  <c r="GJ25" i="38"/>
  <c r="GK25" i="38"/>
  <c r="GJ26" i="38"/>
  <c r="GK26" i="38"/>
  <c r="GJ27" i="38"/>
  <c r="GK27" i="38"/>
  <c r="GJ28" i="38"/>
  <c r="GK28" i="38"/>
  <c r="GJ29" i="38"/>
  <c r="GK29" i="38"/>
  <c r="GJ30" i="38"/>
  <c r="GK30" i="38"/>
  <c r="GJ31" i="38"/>
  <c r="GK31" i="38"/>
  <c r="GJ32" i="38"/>
  <c r="GK32" i="38"/>
  <c r="GJ33" i="38"/>
  <c r="GK33" i="38"/>
  <c r="GJ34" i="38"/>
  <c r="GK34" i="38"/>
  <c r="GJ35" i="38"/>
  <c r="GK35" i="38"/>
  <c r="GJ36" i="38"/>
  <c r="GK36" i="38"/>
  <c r="GJ37" i="38"/>
  <c r="GK37" i="38"/>
  <c r="GJ38" i="38"/>
  <c r="GK38" i="38"/>
  <c r="GJ39" i="38"/>
  <c r="GK39" i="38"/>
  <c r="GJ40" i="38"/>
  <c r="GK40" i="38"/>
  <c r="GJ41" i="38"/>
  <c r="GK41" i="38"/>
  <c r="GJ42" i="38"/>
  <c r="GK42" i="38"/>
  <c r="GJ8" i="38"/>
  <c r="GK8" i="38"/>
  <c r="EJ9" i="38"/>
  <c r="EK9" i="38"/>
  <c r="EL9" i="38"/>
  <c r="EJ10" i="38"/>
  <c r="EK10" i="38"/>
  <c r="EL10" i="38"/>
  <c r="EJ11" i="38"/>
  <c r="EK11" i="38"/>
  <c r="EL11" i="38"/>
  <c r="EJ12" i="38"/>
  <c r="EK12" i="38"/>
  <c r="EL12" i="38"/>
  <c r="EJ13" i="38"/>
  <c r="EK13" i="38"/>
  <c r="EL13" i="38"/>
  <c r="EJ14" i="38"/>
  <c r="EK14" i="38"/>
  <c r="EL14" i="38"/>
  <c r="EJ15" i="38"/>
  <c r="EK15" i="38"/>
  <c r="EL15" i="38"/>
  <c r="EJ16" i="38"/>
  <c r="EK16" i="38"/>
  <c r="EL16" i="38"/>
  <c r="EJ17" i="38"/>
  <c r="EK17" i="38"/>
  <c r="EL17" i="38"/>
  <c r="EJ18" i="38"/>
  <c r="EK18" i="38"/>
  <c r="EL18" i="38"/>
  <c r="EJ19" i="38"/>
  <c r="EK19" i="38"/>
  <c r="EL19" i="38"/>
  <c r="EJ20" i="38"/>
  <c r="EK20" i="38"/>
  <c r="EL20" i="38"/>
  <c r="EJ21" i="38"/>
  <c r="EK21" i="38"/>
  <c r="EL21" i="38"/>
  <c r="EJ22" i="38"/>
  <c r="EK22" i="38"/>
  <c r="EL22" i="38"/>
  <c r="EJ23" i="38"/>
  <c r="EK23" i="38"/>
  <c r="EL23" i="38"/>
  <c r="EJ24" i="38"/>
  <c r="EK24" i="38"/>
  <c r="EL24" i="38"/>
  <c r="EJ25" i="38"/>
  <c r="EK25" i="38"/>
  <c r="EL25" i="38"/>
  <c r="EJ26" i="38"/>
  <c r="EK26" i="38"/>
  <c r="EL26" i="38"/>
  <c r="EJ27" i="38"/>
  <c r="EK27" i="38"/>
  <c r="EL27" i="38"/>
  <c r="EJ28" i="38"/>
  <c r="EK28" i="38"/>
  <c r="EL28" i="38"/>
  <c r="EJ8" i="38"/>
  <c r="EK8" i="38"/>
  <c r="EL8" i="38"/>
  <c r="CL9" i="38"/>
  <c r="CM9" i="38"/>
  <c r="CL10" i="38"/>
  <c r="CM10" i="38"/>
  <c r="CL11" i="38"/>
  <c r="CM11" i="38"/>
  <c r="CL12" i="38"/>
  <c r="CM12" i="38"/>
  <c r="CL13" i="38"/>
  <c r="CM13" i="38"/>
  <c r="CL14" i="38"/>
  <c r="CM14" i="38"/>
  <c r="CL15" i="38"/>
  <c r="CM15" i="38"/>
  <c r="CL16" i="38"/>
  <c r="CM16" i="38"/>
  <c r="CL17" i="38"/>
  <c r="CM17" i="38"/>
  <c r="CL18" i="38"/>
  <c r="CM18" i="38"/>
  <c r="CL19" i="38"/>
  <c r="CM19" i="38"/>
  <c r="CL20" i="38"/>
  <c r="CM20" i="38"/>
  <c r="CL21" i="38"/>
  <c r="CM21" i="38"/>
  <c r="CL22" i="38"/>
  <c r="CM22" i="38"/>
  <c r="CL23" i="38"/>
  <c r="CM23" i="38"/>
  <c r="CL24" i="38"/>
  <c r="CM24" i="38"/>
  <c r="CL25" i="38"/>
  <c r="CM25" i="38"/>
  <c r="CL26" i="38"/>
  <c r="CM26" i="38"/>
  <c r="CL27" i="38"/>
  <c r="CM27" i="38"/>
  <c r="CL28" i="38"/>
  <c r="CM28" i="38"/>
  <c r="CL8" i="38"/>
  <c r="AO9" i="38"/>
  <c r="AP9" i="38"/>
  <c r="AO10" i="38"/>
  <c r="AO11" i="38"/>
  <c r="AP11" i="38"/>
  <c r="AO12" i="38"/>
  <c r="AO13" i="38"/>
  <c r="AP13" i="38"/>
  <c r="AO14" i="38"/>
  <c r="AO15" i="38"/>
  <c r="AP15" i="38"/>
  <c r="AO16" i="38"/>
  <c r="AO17" i="38"/>
  <c r="AP17" i="38"/>
  <c r="AO18" i="38"/>
  <c r="AO19" i="38"/>
  <c r="AP19" i="38"/>
  <c r="AO20" i="38"/>
  <c r="AO21" i="38"/>
  <c r="AP21" i="38"/>
  <c r="AO22" i="38"/>
  <c r="AO23" i="38"/>
  <c r="AP23" i="38"/>
  <c r="AO24" i="38"/>
  <c r="AO25" i="38"/>
  <c r="AP25" i="38"/>
  <c r="AO26" i="38"/>
  <c r="AO27" i="38"/>
  <c r="AP27" i="38"/>
  <c r="AO28" i="38"/>
  <c r="AO29" i="38"/>
  <c r="AP29" i="38"/>
  <c r="AO30" i="38"/>
  <c r="AO31" i="38"/>
  <c r="AP31" i="38"/>
  <c r="AO32" i="38"/>
  <c r="AO33" i="38"/>
  <c r="AP33" i="38"/>
  <c r="AO34" i="38"/>
  <c r="AO35" i="38"/>
  <c r="AP35" i="38"/>
  <c r="AO36" i="38"/>
  <c r="AO37" i="38"/>
  <c r="AP37" i="38"/>
  <c r="AO38" i="38"/>
  <c r="AO39" i="38"/>
  <c r="AP39" i="38"/>
  <c r="AO40" i="38"/>
  <c r="AO41" i="38"/>
  <c r="AP41" i="38"/>
  <c r="AO42" i="38"/>
  <c r="AO8" i="38"/>
  <c r="GI69" i="38"/>
  <c r="EI69" i="38"/>
  <c r="F40" i="34"/>
  <c r="G40" i="34" s="1"/>
  <c r="F46" i="34"/>
  <c r="G46" i="34" s="1"/>
  <c r="O46" i="34" s="1"/>
  <c r="F45" i="34"/>
  <c r="G45" i="34" s="1"/>
  <c r="F44" i="34"/>
  <c r="G44" i="34" s="1"/>
  <c r="F43" i="34"/>
  <c r="G43" i="34" s="1"/>
  <c r="F42" i="34"/>
  <c r="G42" i="34" s="1"/>
  <c r="F41" i="34"/>
  <c r="G41" i="34" s="1"/>
  <c r="F12" i="34"/>
  <c r="G12" i="34" s="1"/>
  <c r="F13" i="34"/>
  <c r="G13" i="34" s="1"/>
  <c r="F14" i="34"/>
  <c r="G14" i="34" s="1"/>
  <c r="F15" i="34"/>
  <c r="G15" i="34" s="1"/>
  <c r="F16" i="34"/>
  <c r="G16" i="34" s="1"/>
  <c r="F17" i="34"/>
  <c r="G17" i="34" s="1"/>
  <c r="F18" i="34"/>
  <c r="G18" i="34" s="1"/>
  <c r="F19" i="34"/>
  <c r="G19" i="34" s="1"/>
  <c r="F20" i="34"/>
  <c r="G20" i="34" s="1"/>
  <c r="F21" i="34"/>
  <c r="G21" i="34" s="1"/>
  <c r="F22" i="34"/>
  <c r="G22" i="34" s="1"/>
  <c r="F23" i="34"/>
  <c r="G23" i="34" s="1"/>
  <c r="F24" i="34"/>
  <c r="G24" i="34" s="1"/>
  <c r="F25" i="34"/>
  <c r="G25" i="34" s="1"/>
  <c r="F26" i="34"/>
  <c r="G26" i="34" s="1"/>
  <c r="F27" i="34"/>
  <c r="G27" i="34" s="1"/>
  <c r="F28" i="34"/>
  <c r="G28" i="34" s="1"/>
  <c r="F29" i="34"/>
  <c r="G29" i="34" s="1"/>
  <c r="F30" i="34"/>
  <c r="G30" i="34" s="1"/>
  <c r="F31" i="34"/>
  <c r="G31" i="34" s="1"/>
  <c r="F32" i="34"/>
  <c r="G32" i="34" s="1"/>
  <c r="F33" i="34"/>
  <c r="G33" i="34" s="1"/>
  <c r="F34" i="34"/>
  <c r="G34" i="34" s="1"/>
  <c r="F35" i="34"/>
  <c r="G35" i="34" s="1"/>
  <c r="F36" i="34"/>
  <c r="G36" i="34" s="1"/>
  <c r="F37" i="34"/>
  <c r="G37" i="34" s="1"/>
  <c r="F38" i="34"/>
  <c r="G38" i="34" s="1"/>
  <c r="F39" i="34"/>
  <c r="G39" i="34" s="1"/>
  <c r="F11" i="34"/>
  <c r="G11" i="34" s="1"/>
  <c r="ET400" i="47"/>
  <c r="ES400" i="47"/>
  <c r="ER400" i="47"/>
  <c r="EQ400" i="47"/>
  <c r="EO400" i="47"/>
  <c r="EN400" i="47"/>
  <c r="EM400" i="47"/>
  <c r="EL400" i="47"/>
  <c r="EJ400" i="47"/>
  <c r="EI400" i="47"/>
  <c r="EH400" i="47"/>
  <c r="EG400" i="47"/>
  <c r="DT400" i="47"/>
  <c r="DS400" i="47"/>
  <c r="DR400" i="47"/>
  <c r="DQ400" i="47"/>
  <c r="BO400" i="47"/>
  <c r="BN400" i="47"/>
  <c r="BM400" i="47"/>
  <c r="BL400" i="47"/>
  <c r="B340" i="47"/>
  <c r="B341" i="47" s="1"/>
  <c r="B342" i="47" s="1"/>
  <c r="B343" i="47" s="1"/>
  <c r="B344" i="47" s="1"/>
  <c r="B345" i="47" s="1"/>
  <c r="B346" i="47" s="1"/>
  <c r="B347" i="47" s="1"/>
  <c r="B348" i="47" s="1"/>
  <c r="B349" i="47" s="1"/>
  <c r="B350" i="47" s="1"/>
  <c r="B351" i="47" s="1"/>
  <c r="B352" i="47" s="1"/>
  <c r="B353" i="47" s="1"/>
  <c r="B354" i="47" s="1"/>
  <c r="B355" i="47" s="1"/>
  <c r="B356" i="47" s="1"/>
  <c r="B357" i="47" s="1"/>
  <c r="B358" i="47" s="1"/>
  <c r="B359" i="47" s="1"/>
  <c r="B360" i="47" s="1"/>
  <c r="B361" i="47" s="1"/>
  <c r="B362" i="47" s="1"/>
  <c r="B363" i="47" s="1"/>
  <c r="B364" i="47" s="1"/>
  <c r="B365" i="47" s="1"/>
  <c r="B366" i="47" s="1"/>
  <c r="B367" i="47" s="1"/>
  <c r="B368" i="47" s="1"/>
  <c r="B369" i="47" s="1"/>
  <c r="B370" i="47" s="1"/>
  <c r="B371" i="47" s="1"/>
  <c r="B372" i="47" s="1"/>
  <c r="B373" i="47" s="1"/>
  <c r="B374" i="47" s="1"/>
  <c r="B375" i="47" s="1"/>
  <c r="B376" i="47" s="1"/>
  <c r="B377" i="47" s="1"/>
  <c r="B378" i="47" s="1"/>
  <c r="B379" i="47" s="1"/>
  <c r="B380" i="47" s="1"/>
  <c r="B381" i="47" s="1"/>
  <c r="B382" i="47" s="1"/>
  <c r="B383" i="47" s="1"/>
  <c r="B384" i="47" s="1"/>
  <c r="B385" i="47" s="1"/>
  <c r="B386" i="47" s="1"/>
  <c r="B387" i="47" s="1"/>
  <c r="B388" i="47" s="1"/>
  <c r="B389" i="47" s="1"/>
  <c r="B390" i="47" s="1"/>
  <c r="B391" i="47" s="1"/>
  <c r="B392" i="47" s="1"/>
  <c r="B393" i="47" s="1"/>
  <c r="B394" i="47" s="1"/>
  <c r="B395" i="47" s="1"/>
  <c r="B396" i="47" s="1"/>
  <c r="B397" i="47" s="1"/>
  <c r="B398" i="47" s="1"/>
  <c r="B399" i="47" s="1"/>
  <c r="B400" i="47" s="1"/>
  <c r="B401" i="47" s="1"/>
  <c r="B402" i="47" s="1"/>
  <c r="B403" i="47" s="1"/>
  <c r="B404" i="47" s="1"/>
  <c r="ET398" i="47"/>
  <c r="ES398" i="47"/>
  <c r="ER398" i="47"/>
  <c r="EQ398" i="47"/>
  <c r="EO398" i="47"/>
  <c r="EN398" i="47"/>
  <c r="EM398" i="47"/>
  <c r="EL398" i="47"/>
  <c r="EJ398" i="47"/>
  <c r="EI398" i="47"/>
  <c r="EH398" i="47"/>
  <c r="EG398" i="47"/>
  <c r="DT398" i="47"/>
  <c r="DS398" i="47"/>
  <c r="DR398" i="47"/>
  <c r="DQ398" i="47"/>
  <c r="BO398" i="47"/>
  <c r="BN398" i="47"/>
  <c r="BM398" i="47"/>
  <c r="BL398" i="47"/>
  <c r="ET397" i="47"/>
  <c r="ES397" i="47"/>
  <c r="ER397" i="47"/>
  <c r="EQ397" i="47"/>
  <c r="EO397" i="47"/>
  <c r="EN397" i="47"/>
  <c r="EM397" i="47"/>
  <c r="EL397" i="47"/>
  <c r="EJ397" i="47"/>
  <c r="EI397" i="47"/>
  <c r="EH397" i="47"/>
  <c r="EG397" i="47"/>
  <c r="DT397" i="47"/>
  <c r="DS397" i="47"/>
  <c r="DR397" i="47"/>
  <c r="DQ397" i="47"/>
  <c r="BO397" i="47"/>
  <c r="BN397" i="47"/>
  <c r="BM397" i="47"/>
  <c r="BL397" i="47"/>
  <c r="ET396" i="47"/>
  <c r="ES396" i="47"/>
  <c r="ER396" i="47"/>
  <c r="EQ396" i="47"/>
  <c r="EO396" i="47"/>
  <c r="EN396" i="47"/>
  <c r="EM396" i="47"/>
  <c r="EL396" i="47"/>
  <c r="EJ396" i="47"/>
  <c r="EI396" i="47"/>
  <c r="EH396" i="47"/>
  <c r="EG396" i="47"/>
  <c r="DT396" i="47"/>
  <c r="DS396" i="47"/>
  <c r="DR396" i="47"/>
  <c r="DQ396" i="47"/>
  <c r="BO396" i="47"/>
  <c r="BN396" i="47"/>
  <c r="BM396" i="47"/>
  <c r="BL396" i="47"/>
  <c r="ET395" i="47"/>
  <c r="ES395" i="47"/>
  <c r="ER395" i="47"/>
  <c r="EQ395" i="47"/>
  <c r="EO395" i="47"/>
  <c r="EN395" i="47"/>
  <c r="EM395" i="47"/>
  <c r="EL395" i="47"/>
  <c r="EJ395" i="47"/>
  <c r="EI395" i="47"/>
  <c r="EH395" i="47"/>
  <c r="EG395" i="47"/>
  <c r="DT395" i="47"/>
  <c r="DS395" i="47"/>
  <c r="DR395" i="47"/>
  <c r="DQ395" i="47"/>
  <c r="BO395" i="47"/>
  <c r="BN395" i="47"/>
  <c r="BM395" i="47"/>
  <c r="BL395" i="47"/>
  <c r="ET394" i="47"/>
  <c r="ES394" i="47"/>
  <c r="ER394" i="47"/>
  <c r="EQ394" i="47"/>
  <c r="EO394" i="47"/>
  <c r="EN394" i="47"/>
  <c r="EM394" i="47"/>
  <c r="EL394" i="47"/>
  <c r="EJ394" i="47"/>
  <c r="EI394" i="47"/>
  <c r="EH394" i="47"/>
  <c r="EG394" i="47"/>
  <c r="DT394" i="47"/>
  <c r="DS394" i="47"/>
  <c r="DR394" i="47"/>
  <c r="DQ394" i="47"/>
  <c r="BO394" i="47"/>
  <c r="BN394" i="47"/>
  <c r="BM394" i="47"/>
  <c r="BL394" i="47"/>
  <c r="ET393" i="47"/>
  <c r="ES393" i="47"/>
  <c r="ER393" i="47"/>
  <c r="EQ393" i="47"/>
  <c r="EO393" i="47"/>
  <c r="EN393" i="47"/>
  <c r="EM393" i="47"/>
  <c r="EL393" i="47"/>
  <c r="EJ393" i="47"/>
  <c r="EI393" i="47"/>
  <c r="EH393" i="47"/>
  <c r="EG393" i="47"/>
  <c r="DT393" i="47"/>
  <c r="DS393" i="47"/>
  <c r="DR393" i="47"/>
  <c r="DQ393" i="47"/>
  <c r="BO393" i="47"/>
  <c r="BN393" i="47"/>
  <c r="BM393" i="47"/>
  <c r="BL393" i="47"/>
  <c r="ET392" i="47"/>
  <c r="ES392" i="47"/>
  <c r="ER392" i="47"/>
  <c r="EQ392" i="47"/>
  <c r="EO392" i="47"/>
  <c r="EN392" i="47"/>
  <c r="EM392" i="47"/>
  <c r="EL392" i="47"/>
  <c r="EJ392" i="47"/>
  <c r="EI392" i="47"/>
  <c r="EH392" i="47"/>
  <c r="EG392" i="47"/>
  <c r="DT392" i="47"/>
  <c r="DS392" i="47"/>
  <c r="DR392" i="47"/>
  <c r="DQ392" i="47"/>
  <c r="BO392" i="47"/>
  <c r="BN392" i="47"/>
  <c r="BM392" i="47"/>
  <c r="BL392" i="47"/>
  <c r="ET391" i="47"/>
  <c r="ES391" i="47"/>
  <c r="ER391" i="47"/>
  <c r="EQ391" i="47"/>
  <c r="EO391" i="47"/>
  <c r="EN391" i="47"/>
  <c r="EM391" i="47"/>
  <c r="EL391" i="47"/>
  <c r="EJ391" i="47"/>
  <c r="EI391" i="47"/>
  <c r="EH391" i="47"/>
  <c r="EG391" i="47"/>
  <c r="DT391" i="47"/>
  <c r="DS391" i="47"/>
  <c r="DR391" i="47"/>
  <c r="DQ391" i="47"/>
  <c r="BO391" i="47"/>
  <c r="BN391" i="47"/>
  <c r="BM391" i="47"/>
  <c r="BL391" i="47"/>
  <c r="ET390" i="47"/>
  <c r="ES390" i="47"/>
  <c r="ER390" i="47"/>
  <c r="EQ390" i="47"/>
  <c r="EO390" i="47"/>
  <c r="EN390" i="47"/>
  <c r="EM390" i="47"/>
  <c r="EL390" i="47"/>
  <c r="EJ390" i="47"/>
  <c r="EI390" i="47"/>
  <c r="EH390" i="47"/>
  <c r="EG390" i="47"/>
  <c r="DT390" i="47"/>
  <c r="DS390" i="47"/>
  <c r="DR390" i="47"/>
  <c r="DQ390" i="47"/>
  <c r="ET389" i="47"/>
  <c r="ES389" i="47"/>
  <c r="ER389" i="47"/>
  <c r="EQ389" i="47"/>
  <c r="EO389" i="47"/>
  <c r="EN389" i="47"/>
  <c r="EM389" i="47"/>
  <c r="EL389" i="47"/>
  <c r="EJ389" i="47"/>
  <c r="EI389" i="47"/>
  <c r="EH389" i="47"/>
  <c r="EG389" i="47"/>
  <c r="DT389" i="47"/>
  <c r="DS389" i="47"/>
  <c r="DR389" i="47"/>
  <c r="DQ389" i="47"/>
  <c r="ET388" i="47"/>
  <c r="ES388" i="47"/>
  <c r="ER388" i="47"/>
  <c r="EQ388" i="47"/>
  <c r="EO388" i="47"/>
  <c r="EN388" i="47"/>
  <c r="EM388" i="47"/>
  <c r="EL388" i="47"/>
  <c r="EJ388" i="47"/>
  <c r="EI388" i="47"/>
  <c r="EH388" i="47"/>
  <c r="EG388" i="47"/>
  <c r="DT388" i="47"/>
  <c r="DS388" i="47"/>
  <c r="DR388" i="47"/>
  <c r="DQ388" i="47"/>
  <c r="ET387" i="47"/>
  <c r="ES387" i="47"/>
  <c r="ER387" i="47"/>
  <c r="EQ387" i="47"/>
  <c r="EO387" i="47"/>
  <c r="EN387" i="47"/>
  <c r="EM387" i="47"/>
  <c r="EL387" i="47"/>
  <c r="EJ387" i="47"/>
  <c r="EI387" i="47"/>
  <c r="EH387" i="47"/>
  <c r="EG387" i="47"/>
  <c r="DT387" i="47"/>
  <c r="DS387" i="47"/>
  <c r="DR387" i="47"/>
  <c r="DQ387" i="47"/>
  <c r="ET386" i="47"/>
  <c r="ES386" i="47"/>
  <c r="ER386" i="47"/>
  <c r="EQ386" i="47"/>
  <c r="EO386" i="47"/>
  <c r="EN386" i="47"/>
  <c r="EM386" i="47"/>
  <c r="EL386" i="47"/>
  <c r="EJ386" i="47"/>
  <c r="EI386" i="47"/>
  <c r="EH386" i="47"/>
  <c r="EG386" i="47"/>
  <c r="DT386" i="47"/>
  <c r="DS386" i="47"/>
  <c r="DR386" i="47"/>
  <c r="DQ386" i="47"/>
  <c r="ET385" i="47"/>
  <c r="ES385" i="47"/>
  <c r="ER385" i="47"/>
  <c r="EQ385" i="47"/>
  <c r="EO385" i="47"/>
  <c r="EN385" i="47"/>
  <c r="EM385" i="47"/>
  <c r="EL385" i="47"/>
  <c r="EJ385" i="47"/>
  <c r="EI385" i="47"/>
  <c r="EH385" i="47"/>
  <c r="EG385" i="47"/>
  <c r="DT385" i="47"/>
  <c r="DS385" i="47"/>
  <c r="DR385" i="47"/>
  <c r="DQ385" i="47"/>
  <c r="ET384" i="47"/>
  <c r="ES384" i="47"/>
  <c r="ER384" i="47"/>
  <c r="EQ384" i="47"/>
  <c r="EO384" i="47"/>
  <c r="EN384" i="47"/>
  <c r="EM384" i="47"/>
  <c r="EL384" i="47"/>
  <c r="EJ384" i="47"/>
  <c r="EI384" i="47"/>
  <c r="EH384" i="47"/>
  <c r="EG384" i="47"/>
  <c r="DT384" i="47"/>
  <c r="DS384" i="47"/>
  <c r="DR384" i="47"/>
  <c r="DQ384" i="47"/>
  <c r="ET383" i="47"/>
  <c r="ES383" i="47"/>
  <c r="ER383" i="47"/>
  <c r="EQ383" i="47"/>
  <c r="EO383" i="47"/>
  <c r="EN383" i="47"/>
  <c r="EM383" i="47"/>
  <c r="EL383" i="47"/>
  <c r="EJ383" i="47"/>
  <c r="EI383" i="47"/>
  <c r="EH383" i="47"/>
  <c r="EG383" i="47"/>
  <c r="DT383" i="47"/>
  <c r="DS383" i="47"/>
  <c r="DR383" i="47"/>
  <c r="DQ383" i="47"/>
  <c r="ET382" i="47"/>
  <c r="ES382" i="47"/>
  <c r="ER382" i="47"/>
  <c r="EQ382" i="47"/>
  <c r="EO382" i="47"/>
  <c r="EN382" i="47"/>
  <c r="EM382" i="47"/>
  <c r="EL382" i="47"/>
  <c r="EJ382" i="47"/>
  <c r="EI382" i="47"/>
  <c r="EH382" i="47"/>
  <c r="EG382" i="47"/>
  <c r="DT382" i="47"/>
  <c r="DS382" i="47"/>
  <c r="DR382" i="47"/>
  <c r="DQ382" i="47"/>
  <c r="ET381" i="47"/>
  <c r="ES381" i="47"/>
  <c r="ER381" i="47"/>
  <c r="EQ381" i="47"/>
  <c r="EO381" i="47"/>
  <c r="EN381" i="47"/>
  <c r="EM381" i="47"/>
  <c r="EL381" i="47"/>
  <c r="EJ381" i="47"/>
  <c r="EI381" i="47"/>
  <c r="EH381" i="47"/>
  <c r="EG381" i="47"/>
  <c r="DT381" i="47"/>
  <c r="DS381" i="47"/>
  <c r="DR381" i="47"/>
  <c r="DQ381" i="47"/>
  <c r="ET380" i="47"/>
  <c r="ES380" i="47"/>
  <c r="ER380" i="47"/>
  <c r="EQ380" i="47"/>
  <c r="EO380" i="47"/>
  <c r="EN380" i="47"/>
  <c r="EM380" i="47"/>
  <c r="EL380" i="47"/>
  <c r="EJ380" i="47"/>
  <c r="EI380" i="47"/>
  <c r="EH380" i="47"/>
  <c r="EG380" i="47"/>
  <c r="DT380" i="47"/>
  <c r="DS380" i="47"/>
  <c r="DR380" i="47"/>
  <c r="DQ380" i="47"/>
  <c r="ET379" i="47"/>
  <c r="ES379" i="47"/>
  <c r="ER379" i="47"/>
  <c r="EQ379" i="47"/>
  <c r="EO379" i="47"/>
  <c r="EN379" i="47"/>
  <c r="EM379" i="47"/>
  <c r="EL379" i="47"/>
  <c r="EJ379" i="47"/>
  <c r="EI379" i="47"/>
  <c r="EH379" i="47"/>
  <c r="EG379" i="47"/>
  <c r="DT379" i="47"/>
  <c r="DS379" i="47"/>
  <c r="DR379" i="47"/>
  <c r="DQ379" i="47"/>
  <c r="ET378" i="47"/>
  <c r="ES378" i="47"/>
  <c r="ER378" i="47"/>
  <c r="EQ378" i="47"/>
  <c r="EO378" i="47"/>
  <c r="EN378" i="47"/>
  <c r="EM378" i="47"/>
  <c r="EL378" i="47"/>
  <c r="EJ378" i="47"/>
  <c r="EI378" i="47"/>
  <c r="EH378" i="47"/>
  <c r="EG378" i="47"/>
  <c r="DT378" i="47"/>
  <c r="DS378" i="47"/>
  <c r="DR378" i="47"/>
  <c r="DQ378" i="47"/>
  <c r="ET377" i="47"/>
  <c r="ES377" i="47"/>
  <c r="ER377" i="47"/>
  <c r="EQ377" i="47"/>
  <c r="EO377" i="47"/>
  <c r="EN377" i="47"/>
  <c r="EM377" i="47"/>
  <c r="EL377" i="47"/>
  <c r="EJ377" i="47"/>
  <c r="EI377" i="47"/>
  <c r="EH377" i="47"/>
  <c r="EG377" i="47"/>
  <c r="DT377" i="47"/>
  <c r="DS377" i="47"/>
  <c r="DR377" i="47"/>
  <c r="DQ377" i="47"/>
  <c r="ET376" i="47"/>
  <c r="ES376" i="47"/>
  <c r="ER376" i="47"/>
  <c r="EQ376" i="47"/>
  <c r="EO376" i="47"/>
  <c r="EN376" i="47"/>
  <c r="EM376" i="47"/>
  <c r="EL376" i="47"/>
  <c r="EJ376" i="47"/>
  <c r="EI376" i="47"/>
  <c r="EH376" i="47"/>
  <c r="EG376" i="47"/>
  <c r="DT376" i="47"/>
  <c r="DS376" i="47"/>
  <c r="DR376" i="47"/>
  <c r="DQ376" i="47"/>
  <c r="ET375" i="47"/>
  <c r="ES375" i="47"/>
  <c r="ER375" i="47"/>
  <c r="EQ375" i="47"/>
  <c r="EO375" i="47"/>
  <c r="EN375" i="47"/>
  <c r="EM375" i="47"/>
  <c r="EL375" i="47"/>
  <c r="EJ375" i="47"/>
  <c r="EI375" i="47"/>
  <c r="EH375" i="47"/>
  <c r="EG375" i="47"/>
  <c r="DT375" i="47"/>
  <c r="DS375" i="47"/>
  <c r="DR375" i="47"/>
  <c r="DQ375" i="47"/>
  <c r="DY362" i="47"/>
  <c r="DX362" i="47"/>
  <c r="DW362" i="47"/>
  <c r="DV362" i="47"/>
  <c r="DY361" i="47"/>
  <c r="DX361" i="47"/>
  <c r="DW361" i="47"/>
  <c r="DV361" i="47"/>
  <c r="ET361" i="47"/>
  <c r="ES361" i="47"/>
  <c r="ER361" i="47"/>
  <c r="EQ361" i="47"/>
  <c r="EO361" i="47"/>
  <c r="EN361" i="47"/>
  <c r="EM361" i="47"/>
  <c r="EL361" i="47"/>
  <c r="EJ361" i="47"/>
  <c r="EI361" i="47"/>
  <c r="EH361" i="47"/>
  <c r="EG361" i="47"/>
  <c r="DY360" i="47"/>
  <c r="DX360" i="47"/>
  <c r="DW360" i="47"/>
  <c r="DV360" i="47"/>
  <c r="ET360" i="47"/>
  <c r="ES360" i="47"/>
  <c r="ER360" i="47"/>
  <c r="EQ360" i="47"/>
  <c r="EO360" i="47"/>
  <c r="EN360" i="47"/>
  <c r="EM360" i="47"/>
  <c r="EL360" i="47"/>
  <c r="EJ360" i="47"/>
  <c r="EI360" i="47"/>
  <c r="EH360" i="47"/>
  <c r="EG360" i="47"/>
  <c r="DY359" i="47"/>
  <c r="DX359" i="47"/>
  <c r="DW359" i="47"/>
  <c r="DV359" i="47"/>
  <c r="DT360" i="47"/>
  <c r="DS360" i="47"/>
  <c r="DR360" i="47"/>
  <c r="DQ360" i="47"/>
  <c r="ET359" i="47"/>
  <c r="ES359" i="47"/>
  <c r="ER359" i="47"/>
  <c r="EQ359" i="47"/>
  <c r="EO359" i="47"/>
  <c r="EN359" i="47"/>
  <c r="EM359" i="47"/>
  <c r="EL359" i="47"/>
  <c r="EJ359" i="47"/>
  <c r="EI359" i="47"/>
  <c r="EH359" i="47"/>
  <c r="EG359" i="47"/>
  <c r="DY358" i="47"/>
  <c r="DX358" i="47"/>
  <c r="ED359" i="47" s="1"/>
  <c r="DW358" i="47"/>
  <c r="EC359" i="47" s="1"/>
  <c r="DV358" i="47"/>
  <c r="ET358" i="47"/>
  <c r="ES358" i="47"/>
  <c r="ER358" i="47"/>
  <c r="EQ358" i="47"/>
  <c r="EO358" i="47"/>
  <c r="EN358" i="47"/>
  <c r="EM358" i="47"/>
  <c r="EL358" i="47"/>
  <c r="EJ358" i="47"/>
  <c r="EI358" i="47"/>
  <c r="EH358" i="47"/>
  <c r="EG358" i="47"/>
  <c r="DY357" i="47"/>
  <c r="EE358" i="47" s="1"/>
  <c r="DX357" i="47"/>
  <c r="DW357" i="47"/>
  <c r="DV357" i="47"/>
  <c r="ET357" i="47"/>
  <c r="ES357" i="47"/>
  <c r="ER357" i="47"/>
  <c r="EQ357" i="47"/>
  <c r="EO357" i="47"/>
  <c r="EN357" i="47"/>
  <c r="EM357" i="47"/>
  <c r="EL357" i="47"/>
  <c r="EJ357" i="47"/>
  <c r="EI357" i="47"/>
  <c r="EH357" i="47"/>
  <c r="EG357" i="47"/>
  <c r="DY356" i="47"/>
  <c r="DX356" i="47"/>
  <c r="ED357" i="47" s="1"/>
  <c r="DW356" i="47"/>
  <c r="EC357" i="47" s="1"/>
  <c r="DV356" i="47"/>
  <c r="ET356" i="47"/>
  <c r="ES356" i="47"/>
  <c r="ER356" i="47"/>
  <c r="EQ356" i="47"/>
  <c r="EO356" i="47"/>
  <c r="EN356" i="47"/>
  <c r="EM356" i="47"/>
  <c r="EL356" i="47"/>
  <c r="EJ356" i="47"/>
  <c r="EI356" i="47"/>
  <c r="EH356" i="47"/>
  <c r="EG356" i="47"/>
  <c r="DY355" i="47"/>
  <c r="EE356" i="47" s="1"/>
  <c r="DX355" i="47"/>
  <c r="DW355" i="47"/>
  <c r="DV355" i="47"/>
  <c r="EB356" i="47" s="1"/>
  <c r="ET355" i="47"/>
  <c r="ES355" i="47"/>
  <c r="ER355" i="47"/>
  <c r="EQ355" i="47"/>
  <c r="EO355" i="47"/>
  <c r="EN355" i="47"/>
  <c r="EM355" i="47"/>
  <c r="EL355" i="47"/>
  <c r="EJ355" i="47"/>
  <c r="EI355" i="47"/>
  <c r="EH355" i="47"/>
  <c r="EG355" i="47"/>
  <c r="DY354" i="47"/>
  <c r="EE355" i="47" s="1"/>
  <c r="DX354" i="47"/>
  <c r="DW354" i="47"/>
  <c r="DV354" i="47"/>
  <c r="ET354" i="47"/>
  <c r="ES354" i="47"/>
  <c r="ER354" i="47"/>
  <c r="EQ354" i="47"/>
  <c r="EO354" i="47"/>
  <c r="EN354" i="47"/>
  <c r="EM354" i="47"/>
  <c r="EL354" i="47"/>
  <c r="EJ354" i="47"/>
  <c r="EI354" i="47"/>
  <c r="EH354" i="47"/>
  <c r="EG354" i="47"/>
  <c r="DY353" i="47"/>
  <c r="DX353" i="47"/>
  <c r="ED354" i="47" s="1"/>
  <c r="DW353" i="47"/>
  <c r="EC354" i="47" s="1"/>
  <c r="DV353" i="47"/>
  <c r="ET353" i="47"/>
  <c r="ES353" i="47"/>
  <c r="ER353" i="47"/>
  <c r="EQ353" i="47"/>
  <c r="EO353" i="47"/>
  <c r="EN353" i="47"/>
  <c r="EM353" i="47"/>
  <c r="EL353" i="47"/>
  <c r="EJ353" i="47"/>
  <c r="EI353" i="47"/>
  <c r="EH353" i="47"/>
  <c r="EG353" i="47"/>
  <c r="DY352" i="47"/>
  <c r="EE353" i="47" s="1"/>
  <c r="DX352" i="47"/>
  <c r="DW352" i="47"/>
  <c r="DV352" i="47"/>
  <c r="EB353" i="47" s="1"/>
  <c r="ET352" i="47"/>
  <c r="ES352" i="47"/>
  <c r="ER352" i="47"/>
  <c r="EQ352" i="47"/>
  <c r="EO352" i="47"/>
  <c r="EN352" i="47"/>
  <c r="EM352" i="47"/>
  <c r="EL352" i="47"/>
  <c r="EJ352" i="47"/>
  <c r="EI352" i="47"/>
  <c r="EH352" i="47"/>
  <c r="EG352" i="47"/>
  <c r="DY351" i="47"/>
  <c r="EE352" i="47" s="1"/>
  <c r="DX351" i="47"/>
  <c r="DW351" i="47"/>
  <c r="DV351" i="47"/>
  <c r="ET351" i="47"/>
  <c r="ES351" i="47"/>
  <c r="ER351" i="47"/>
  <c r="EQ351" i="47"/>
  <c r="EO351" i="47"/>
  <c r="EN351" i="47"/>
  <c r="EM351" i="47"/>
  <c r="EL351" i="47"/>
  <c r="EJ351" i="47"/>
  <c r="EI351" i="47"/>
  <c r="EH351" i="47"/>
  <c r="EG351" i="47"/>
  <c r="DY350" i="47"/>
  <c r="DX350" i="47"/>
  <c r="ED351" i="47" s="1"/>
  <c r="DW350" i="47"/>
  <c r="EC351" i="47" s="1"/>
  <c r="DV350" i="47"/>
  <c r="ET350" i="47"/>
  <c r="ES350" i="47"/>
  <c r="ER350" i="47"/>
  <c r="EQ350" i="47"/>
  <c r="EO350" i="47"/>
  <c r="EN350" i="47"/>
  <c r="EM350" i="47"/>
  <c r="EL350" i="47"/>
  <c r="EJ350" i="47"/>
  <c r="EI350" i="47"/>
  <c r="EH350" i="47"/>
  <c r="EG350" i="47"/>
  <c r="EB350" i="47"/>
  <c r="ET349" i="47"/>
  <c r="ES349" i="47"/>
  <c r="ER349" i="47"/>
  <c r="EQ349" i="47"/>
  <c r="EO349" i="47"/>
  <c r="EN349" i="47"/>
  <c r="EM349" i="47"/>
  <c r="EL349" i="47"/>
  <c r="EJ349" i="47"/>
  <c r="EI349" i="47"/>
  <c r="EH349" i="47"/>
  <c r="EG349" i="47"/>
  <c r="EE349" i="47"/>
  <c r="ED349" i="47"/>
  <c r="EC349" i="47"/>
  <c r="EB349" i="47"/>
  <c r="ET348" i="47"/>
  <c r="ES348" i="47"/>
  <c r="ER348" i="47"/>
  <c r="EQ348" i="47"/>
  <c r="FM348" i="47" s="1"/>
  <c r="EO348" i="47"/>
  <c r="EN348" i="47"/>
  <c r="EM348" i="47"/>
  <c r="EL348" i="47"/>
  <c r="EJ348" i="47"/>
  <c r="EI348" i="47"/>
  <c r="EH348" i="47"/>
  <c r="EG348" i="47"/>
  <c r="FE348" i="47" s="1"/>
  <c r="EE348" i="47"/>
  <c r="ED348" i="47"/>
  <c r="EC348" i="47"/>
  <c r="EB348" i="47"/>
  <c r="FA348" i="47" s="1"/>
  <c r="ET347" i="47"/>
  <c r="ES347" i="47"/>
  <c r="ER347" i="47"/>
  <c r="EQ347" i="47"/>
  <c r="FM347" i="47" s="1"/>
  <c r="EO347" i="47"/>
  <c r="EN347" i="47"/>
  <c r="EM347" i="47"/>
  <c r="EL347" i="47"/>
  <c r="EJ347" i="47"/>
  <c r="EI347" i="47"/>
  <c r="EH347" i="47"/>
  <c r="EG347" i="47"/>
  <c r="EE347" i="47"/>
  <c r="ED347" i="47"/>
  <c r="EC347" i="47"/>
  <c r="EB347" i="47"/>
  <c r="ET346" i="47"/>
  <c r="ES346" i="47"/>
  <c r="ER346" i="47"/>
  <c r="EQ346" i="47"/>
  <c r="FM346" i="47" s="1"/>
  <c r="EO346" i="47"/>
  <c r="EN346" i="47"/>
  <c r="EM346" i="47"/>
  <c r="EL346" i="47"/>
  <c r="EJ346" i="47"/>
  <c r="EI346" i="47"/>
  <c r="EH346" i="47"/>
  <c r="EG346" i="47"/>
  <c r="EE346" i="47"/>
  <c r="ED346" i="47"/>
  <c r="EC346" i="47"/>
  <c r="EB346" i="47"/>
  <c r="ET345" i="47"/>
  <c r="ES345" i="47"/>
  <c r="ER345" i="47"/>
  <c r="EQ345" i="47"/>
  <c r="FM345" i="47" s="1"/>
  <c r="EO345" i="47"/>
  <c r="EN345" i="47"/>
  <c r="EM345" i="47"/>
  <c r="EL345" i="47"/>
  <c r="EJ345" i="47"/>
  <c r="EI345" i="47"/>
  <c r="EH345" i="47"/>
  <c r="EG345" i="47"/>
  <c r="FE345" i="47" s="1"/>
  <c r="EE345" i="47"/>
  <c r="ED345" i="47"/>
  <c r="EC345" i="47"/>
  <c r="EB345" i="47"/>
  <c r="FA345" i="47" s="1"/>
  <c r="ET344" i="47"/>
  <c r="ES344" i="47"/>
  <c r="ER344" i="47"/>
  <c r="EQ344" i="47"/>
  <c r="EO344" i="47"/>
  <c r="EN344" i="47"/>
  <c r="EM344" i="47"/>
  <c r="EL344" i="47"/>
  <c r="EJ344" i="47"/>
  <c r="EI344" i="47"/>
  <c r="EH344" i="47"/>
  <c r="EG344" i="47"/>
  <c r="FE344" i="47" s="1"/>
  <c r="EE344" i="47"/>
  <c r="ED344" i="47"/>
  <c r="EC344" i="47"/>
  <c r="EB344" i="47"/>
  <c r="ET343" i="47"/>
  <c r="ES343" i="47"/>
  <c r="ER343" i="47"/>
  <c r="EQ343" i="47"/>
  <c r="EO343" i="47"/>
  <c r="EN343" i="47"/>
  <c r="EM343" i="47"/>
  <c r="EL343" i="47"/>
  <c r="FI343" i="47" s="1"/>
  <c r="EJ343" i="47"/>
  <c r="EI343" i="47"/>
  <c r="EH343" i="47"/>
  <c r="EG343" i="47"/>
  <c r="FE343" i="47" s="1"/>
  <c r="EE343" i="47"/>
  <c r="ED343" i="47"/>
  <c r="EC343" i="47"/>
  <c r="EB343" i="47"/>
  <c r="ET342" i="47"/>
  <c r="ES342" i="47"/>
  <c r="ER342" i="47"/>
  <c r="EQ342" i="47"/>
  <c r="FM342" i="47" s="1"/>
  <c r="EO342" i="47"/>
  <c r="EN342" i="47"/>
  <c r="EM342" i="47"/>
  <c r="EL342" i="47"/>
  <c r="EJ342" i="47"/>
  <c r="EI342" i="47"/>
  <c r="EH342" i="47"/>
  <c r="EG342" i="47"/>
  <c r="FE342" i="47" s="1"/>
  <c r="EE342" i="47"/>
  <c r="ED342" i="47"/>
  <c r="EC342" i="47"/>
  <c r="EB342" i="47"/>
  <c r="FA342" i="47" s="1"/>
  <c r="ET341" i="47"/>
  <c r="ES341" i="47"/>
  <c r="ER341" i="47"/>
  <c r="EQ341" i="47"/>
  <c r="FM341" i="47" s="1"/>
  <c r="EO341" i="47"/>
  <c r="EN341" i="47"/>
  <c r="EM341" i="47"/>
  <c r="EL341" i="47"/>
  <c r="EJ341" i="47"/>
  <c r="EI341" i="47"/>
  <c r="EH341" i="47"/>
  <c r="EG341" i="47"/>
  <c r="EE341" i="47"/>
  <c r="ED341" i="47"/>
  <c r="EC341" i="47"/>
  <c r="EB341" i="47"/>
  <c r="ET340" i="47"/>
  <c r="ES340" i="47"/>
  <c r="ER340" i="47"/>
  <c r="EQ340" i="47"/>
  <c r="EO340" i="47"/>
  <c r="EN340" i="47"/>
  <c r="EM340" i="47"/>
  <c r="EL340" i="47"/>
  <c r="EJ340" i="47"/>
  <c r="EI340" i="47"/>
  <c r="EH340" i="47"/>
  <c r="EG340" i="47"/>
  <c r="EE340" i="47"/>
  <c r="ED340" i="47"/>
  <c r="EC340" i="47"/>
  <c r="EB340" i="47"/>
  <c r="EO336" i="47"/>
  <c r="EN336" i="47"/>
  <c r="EM336" i="47"/>
  <c r="EL336" i="47"/>
  <c r="EE336" i="47"/>
  <c r="ED336" i="47"/>
  <c r="EC336" i="47"/>
  <c r="EB336" i="47"/>
  <c r="DY336" i="47"/>
  <c r="DX336" i="47"/>
  <c r="DW336" i="47"/>
  <c r="DV336" i="47"/>
  <c r="DT336" i="47"/>
  <c r="DS336" i="47"/>
  <c r="DR336" i="47"/>
  <c r="DQ336" i="47"/>
  <c r="DN336" i="47"/>
  <c r="DM336" i="47"/>
  <c r="DL336" i="47"/>
  <c r="DK336" i="47"/>
  <c r="DH336" i="47"/>
  <c r="DG336" i="47"/>
  <c r="DF336" i="47"/>
  <c r="DE336" i="47"/>
  <c r="DC336" i="47"/>
  <c r="DB336" i="47"/>
  <c r="DA336" i="47"/>
  <c r="V336" i="47"/>
  <c r="CZ336" i="47" s="1"/>
  <c r="BE336" i="47"/>
  <c r="BD336" i="47"/>
  <c r="BC336" i="47"/>
  <c r="BB336" i="47"/>
  <c r="M336" i="47"/>
  <c r="AF336" i="47" s="1"/>
  <c r="L336" i="47"/>
  <c r="AE336" i="47" s="1"/>
  <c r="K336" i="47"/>
  <c r="AD336" i="47" s="1"/>
  <c r="J336" i="47"/>
  <c r="P336" i="47" s="1"/>
  <c r="AC336" i="47"/>
  <c r="Y336" i="47"/>
  <c r="X336" i="47"/>
  <c r="W336" i="47"/>
  <c r="GI67" i="38"/>
  <c r="AN67" i="38"/>
  <c r="GJ60" i="38"/>
  <c r="GK60" i="38"/>
  <c r="GJ56" i="38"/>
  <c r="GJ61" i="38"/>
  <c r="GJ62" i="38"/>
  <c r="AN64" i="38"/>
  <c r="GI64" i="38"/>
  <c r="AN65" i="38"/>
  <c r="GI65" i="38"/>
  <c r="AN66" i="38"/>
  <c r="EI66" i="38"/>
  <c r="GI66" i="38"/>
  <c r="GI68" i="38"/>
  <c r="EJ60" i="38"/>
  <c r="EL60" i="38"/>
  <c r="AO56" i="38"/>
  <c r="AO60" i="38"/>
  <c r="EK60" i="38"/>
  <c r="AE58" i="31"/>
  <c r="X58" i="31"/>
  <c r="B158" i="31"/>
  <c r="C158" i="31"/>
  <c r="D158" i="31"/>
  <c r="E158" i="31"/>
  <c r="F158" i="31"/>
  <c r="B142" i="31"/>
  <c r="C142" i="31"/>
  <c r="D142" i="31"/>
  <c r="E142" i="31"/>
  <c r="F142" i="31"/>
  <c r="I142" i="31"/>
  <c r="J142" i="31"/>
  <c r="K142" i="31"/>
  <c r="L142" i="31"/>
  <c r="M142" i="31"/>
  <c r="O142" i="31"/>
  <c r="P142" i="31"/>
  <c r="Q142" i="31"/>
  <c r="R142" i="31"/>
  <c r="S142" i="31"/>
  <c r="U142" i="31"/>
  <c r="V142" i="31"/>
  <c r="W142" i="31"/>
  <c r="X142" i="31"/>
  <c r="Y142" i="31"/>
  <c r="AA142" i="31"/>
  <c r="AB142" i="31"/>
  <c r="AC142" i="31"/>
  <c r="AD142" i="31"/>
  <c r="AE142" i="31"/>
  <c r="AL110" i="31"/>
  <c r="C110" i="31"/>
  <c r="C127" i="31"/>
  <c r="B110" i="31"/>
  <c r="AF92" i="31"/>
  <c r="Z92" i="31"/>
  <c r="T92" i="31"/>
  <c r="N92" i="31"/>
  <c r="AI92" i="31" s="1"/>
  <c r="G92" i="31"/>
  <c r="AH92" i="31" s="1"/>
  <c r="AF75" i="31"/>
  <c r="Z75" i="31"/>
  <c r="T75" i="31"/>
  <c r="N75" i="31"/>
  <c r="AI75" i="31" s="1"/>
  <c r="G75" i="31"/>
  <c r="B58" i="31"/>
  <c r="C58" i="31"/>
  <c r="D58" i="31"/>
  <c r="E58" i="31"/>
  <c r="F58" i="31"/>
  <c r="I58" i="31"/>
  <c r="J58" i="31"/>
  <c r="K58" i="31"/>
  <c r="L58" i="31"/>
  <c r="M58" i="31"/>
  <c r="O58" i="31"/>
  <c r="P58" i="31"/>
  <c r="Q58" i="31"/>
  <c r="R58" i="31"/>
  <c r="S58" i="31"/>
  <c r="U58" i="31"/>
  <c r="V58" i="31"/>
  <c r="W58" i="31"/>
  <c r="Y58" i="31"/>
  <c r="AA58" i="31"/>
  <c r="AB58" i="31"/>
  <c r="AC58" i="31"/>
  <c r="AD58" i="31"/>
  <c r="B59" i="31"/>
  <c r="C59" i="31"/>
  <c r="D59" i="31"/>
  <c r="E59" i="31"/>
  <c r="F59" i="31"/>
  <c r="G59" i="31"/>
  <c r="I59" i="31"/>
  <c r="J59" i="31"/>
  <c r="K59" i="31"/>
  <c r="L59" i="31"/>
  <c r="M59" i="31"/>
  <c r="O59" i="31"/>
  <c r="P59" i="31"/>
  <c r="Q59" i="31"/>
  <c r="R59" i="31"/>
  <c r="S59" i="31"/>
  <c r="U59" i="31"/>
  <c r="V59" i="31"/>
  <c r="W59" i="31"/>
  <c r="X59" i="31"/>
  <c r="Y59" i="31"/>
  <c r="AA59" i="31"/>
  <c r="AB59" i="31"/>
  <c r="AC59" i="31"/>
  <c r="AD59" i="31"/>
  <c r="AE59" i="31"/>
  <c r="G37" i="31"/>
  <c r="O20" i="31"/>
  <c r="I20" i="31"/>
  <c r="AF14" i="31"/>
  <c r="F26" i="104" s="1"/>
  <c r="AF13" i="31"/>
  <c r="F23" i="104" s="1"/>
  <c r="M6" i="35"/>
  <c r="AF18" i="31"/>
  <c r="F40" i="104" s="1"/>
  <c r="I56" i="31"/>
  <c r="AL109" i="31"/>
  <c r="F109" i="31" s="1"/>
  <c r="F126" i="31" s="1"/>
  <c r="D51" i="38"/>
  <c r="D52" i="38"/>
  <c r="F51" i="38"/>
  <c r="F52" i="38"/>
  <c r="D10" i="38"/>
  <c r="F10" i="38" s="1"/>
  <c r="H10" i="38"/>
  <c r="J56" i="31"/>
  <c r="K56" i="31"/>
  <c r="L56" i="31"/>
  <c r="M56" i="31"/>
  <c r="M109" i="31"/>
  <c r="M126" i="31" s="1"/>
  <c r="O56" i="31"/>
  <c r="O109" i="31"/>
  <c r="O126" i="31" s="1"/>
  <c r="D54" i="38"/>
  <c r="D55" i="38"/>
  <c r="F54" i="38"/>
  <c r="F55" i="38"/>
  <c r="D11" i="38"/>
  <c r="F11" i="38" s="1"/>
  <c r="H11" i="38"/>
  <c r="P56" i="31"/>
  <c r="Q56" i="31"/>
  <c r="Q109" i="31"/>
  <c r="Q126" i="31" s="1"/>
  <c r="R56" i="31"/>
  <c r="R109" i="31"/>
  <c r="R126" i="31" s="1"/>
  <c r="S56" i="31"/>
  <c r="U56" i="31"/>
  <c r="D57" i="38"/>
  <c r="D58" i="38"/>
  <c r="D59" i="38"/>
  <c r="F57" i="38"/>
  <c r="F58" i="38"/>
  <c r="D12" i="38"/>
  <c r="F12" i="38" s="1"/>
  <c r="V56" i="31"/>
  <c r="V109" i="31"/>
  <c r="V126" i="31" s="1"/>
  <c r="W56" i="31"/>
  <c r="X56" i="31"/>
  <c r="Y56" i="31"/>
  <c r="AA56" i="31"/>
  <c r="D61" i="38"/>
  <c r="D62" i="38"/>
  <c r="F61" i="38"/>
  <c r="F62" i="38"/>
  <c r="D13" i="38"/>
  <c r="F13" i="38" s="1"/>
  <c r="H13" i="38"/>
  <c r="AB56" i="31"/>
  <c r="AC56" i="31"/>
  <c r="AD56" i="31"/>
  <c r="AE56" i="31"/>
  <c r="AE109" i="31"/>
  <c r="AE126" i="31" s="1"/>
  <c r="E91" i="38"/>
  <c r="E90" i="38"/>
  <c r="E92" i="38"/>
  <c r="F92" i="38" s="1"/>
  <c r="G29" i="38"/>
  <c r="D29" i="38"/>
  <c r="E29" i="38" s="1"/>
  <c r="HN13" i="38" s="1"/>
  <c r="E94" i="38"/>
  <c r="E93" i="38"/>
  <c r="E95" i="38"/>
  <c r="F95" i="38" s="1"/>
  <c r="D30" i="38"/>
  <c r="E30" i="38" s="1"/>
  <c r="E97" i="38"/>
  <c r="E96" i="38"/>
  <c r="E98" i="38"/>
  <c r="E99" i="38"/>
  <c r="D31" i="38"/>
  <c r="E31" i="38"/>
  <c r="E101" i="38"/>
  <c r="E100" i="38"/>
  <c r="E102" i="38"/>
  <c r="G32" i="38"/>
  <c r="D32" i="38"/>
  <c r="E32" i="38" s="1"/>
  <c r="HN16" i="38" s="1"/>
  <c r="AL106" i="31"/>
  <c r="B106" i="31" s="1"/>
  <c r="B123" i="31" s="1"/>
  <c r="E106" i="31"/>
  <c r="E123" i="31" s="1"/>
  <c r="AL105" i="31"/>
  <c r="O105" i="31" s="1"/>
  <c r="B105" i="31"/>
  <c r="C105" i="31"/>
  <c r="I105" i="31"/>
  <c r="I122" i="31" s="1"/>
  <c r="N122" i="31" s="1"/>
  <c r="J105" i="31"/>
  <c r="K105" i="31"/>
  <c r="K122" i="31" s="1"/>
  <c r="L105" i="31"/>
  <c r="M105" i="31"/>
  <c r="M122" i="31" s="1"/>
  <c r="P105" i="31"/>
  <c r="P122" i="31" s="1"/>
  <c r="Q105" i="31"/>
  <c r="Q122" i="31" s="1"/>
  <c r="R106" i="31"/>
  <c r="R105" i="31"/>
  <c r="S106" i="31"/>
  <c r="S123" i="31" s="1"/>
  <c r="S105" i="31"/>
  <c r="U106" i="31"/>
  <c r="U123" i="31" s="1"/>
  <c r="U105" i="31"/>
  <c r="V106" i="31"/>
  <c r="V123" i="31" s="1"/>
  <c r="V105" i="31"/>
  <c r="W105" i="31"/>
  <c r="W122" i="31" s="1"/>
  <c r="Z122" i="31" s="1"/>
  <c r="X105" i="31"/>
  <c r="X122" i="31" s="1"/>
  <c r="Y106" i="31"/>
  <c r="Y105" i="31"/>
  <c r="AA106" i="31"/>
  <c r="AA123" i="31" s="1"/>
  <c r="AA105" i="31"/>
  <c r="AB106" i="31"/>
  <c r="AB123" i="31" s="1"/>
  <c r="AB105" i="31"/>
  <c r="AC106" i="31"/>
  <c r="AC123" i="31" s="1"/>
  <c r="AC105" i="31"/>
  <c r="AD105" i="31"/>
  <c r="AD122" i="31" s="1"/>
  <c r="AF122" i="31" s="1"/>
  <c r="AE105" i="31"/>
  <c r="AE122" i="31" s="1"/>
  <c r="C122" i="31"/>
  <c r="J122" i="31"/>
  <c r="L122" i="31"/>
  <c r="R123" i="31"/>
  <c r="R122" i="31"/>
  <c r="S122" i="31"/>
  <c r="U122" i="31"/>
  <c r="V122" i="31"/>
  <c r="Y123" i="31"/>
  <c r="Y122" i="31"/>
  <c r="AA122" i="31"/>
  <c r="AB122" i="31"/>
  <c r="AC122" i="31"/>
  <c r="GH30" i="47"/>
  <c r="GH31" i="47" s="1"/>
  <c r="GH32" i="47" s="1"/>
  <c r="GH33" i="47" s="1"/>
  <c r="GH34" i="47" s="1"/>
  <c r="GH35" i="47" s="1"/>
  <c r="GH36" i="47" s="1"/>
  <c r="GH37" i="47" s="1"/>
  <c r="GH38" i="47" s="1"/>
  <c r="GH39" i="47" s="1"/>
  <c r="GH40" i="47" s="1"/>
  <c r="GH41" i="47" s="1"/>
  <c r="GH42" i="47" s="1"/>
  <c r="GH43" i="47" s="1"/>
  <c r="GH44" i="47" s="1"/>
  <c r="GA24" i="47"/>
  <c r="GH103" i="47"/>
  <c r="GH104" i="47" s="1"/>
  <c r="GH105" i="47" s="1"/>
  <c r="GH106" i="47" s="1"/>
  <c r="GH107" i="47" s="1"/>
  <c r="GH108" i="47" s="1"/>
  <c r="GH109" i="47" s="1"/>
  <c r="GH110" i="47" s="1"/>
  <c r="GH111" i="47" s="1"/>
  <c r="GH112" i="47" s="1"/>
  <c r="GH113" i="47" s="1"/>
  <c r="GH114" i="47" s="1"/>
  <c r="GH115" i="47" s="1"/>
  <c r="GH116" i="47" s="1"/>
  <c r="GH117" i="47" s="1"/>
  <c r="GH118" i="47" s="1"/>
  <c r="GH119" i="47" s="1"/>
  <c r="GH120" i="47" s="1"/>
  <c r="GH121" i="47" s="1"/>
  <c r="GH122" i="47" s="1"/>
  <c r="GH123" i="47" s="1"/>
  <c r="FS103" i="47"/>
  <c r="AF16" i="31"/>
  <c r="F32" i="104" s="1"/>
  <c r="AL108" i="31"/>
  <c r="L108" i="31" s="1"/>
  <c r="B108" i="31"/>
  <c r="C108" i="31"/>
  <c r="C125" i="31"/>
  <c r="E108" i="31"/>
  <c r="E125" i="31"/>
  <c r="F108" i="31"/>
  <c r="F125" i="31"/>
  <c r="I108" i="31"/>
  <c r="I176" i="31" s="1"/>
  <c r="I179" i="31" s="1"/>
  <c r="J108" i="31"/>
  <c r="K108" i="31"/>
  <c r="K176" i="31" s="1"/>
  <c r="K179" i="31" s="1"/>
  <c r="M108" i="31"/>
  <c r="O108" i="31"/>
  <c r="Q108" i="31"/>
  <c r="Q176" i="31" s="1"/>
  <c r="Q179" i="31" s="1"/>
  <c r="R108" i="31"/>
  <c r="S108" i="31"/>
  <c r="U108" i="31"/>
  <c r="V108" i="31"/>
  <c r="W108" i="31"/>
  <c r="W176" i="31" s="1"/>
  <c r="W179" i="31" s="1"/>
  <c r="X108" i="31"/>
  <c r="Y108" i="31"/>
  <c r="AA108" i="31"/>
  <c r="AB108" i="31"/>
  <c r="AC108" i="31"/>
  <c r="AC176" i="31" s="1"/>
  <c r="AC179" i="31" s="1"/>
  <c r="AD108" i="31"/>
  <c r="AE108" i="31"/>
  <c r="AE125" i="31" s="1"/>
  <c r="I53" i="31"/>
  <c r="J53" i="31"/>
  <c r="K53" i="31"/>
  <c r="I54" i="31"/>
  <c r="J54" i="31"/>
  <c r="K54" i="31"/>
  <c r="AF15" i="31"/>
  <c r="F29" i="104" s="1"/>
  <c r="AL107" i="31"/>
  <c r="AB107" i="31" s="1"/>
  <c r="AB124" i="31" s="1"/>
  <c r="B107" i="31"/>
  <c r="Y107" i="31"/>
  <c r="AD107" i="31"/>
  <c r="I55" i="31"/>
  <c r="J55" i="31"/>
  <c r="K55" i="31"/>
  <c r="AF17" i="31"/>
  <c r="F36" i="104" s="1"/>
  <c r="C109" i="31"/>
  <c r="C126" i="31" s="1"/>
  <c r="D109" i="31"/>
  <c r="D126" i="31"/>
  <c r="L53" i="31"/>
  <c r="M53" i="31"/>
  <c r="L54" i="31"/>
  <c r="M54" i="31"/>
  <c r="L55" i="31"/>
  <c r="M55" i="31"/>
  <c r="O53" i="31"/>
  <c r="P53" i="31"/>
  <c r="Q53" i="31"/>
  <c r="O54" i="31"/>
  <c r="P54" i="31"/>
  <c r="Q54" i="31"/>
  <c r="O55" i="31"/>
  <c r="P55" i="31"/>
  <c r="Q55" i="31"/>
  <c r="R53" i="31"/>
  <c r="S53" i="31"/>
  <c r="R54" i="31"/>
  <c r="S54" i="31"/>
  <c r="R55" i="31"/>
  <c r="S55" i="31"/>
  <c r="U53" i="31"/>
  <c r="V53" i="31"/>
  <c r="W53" i="31"/>
  <c r="U54" i="31"/>
  <c r="V54" i="31"/>
  <c r="W54" i="31"/>
  <c r="U55" i="31"/>
  <c r="V55" i="31"/>
  <c r="W55" i="31"/>
  <c r="X53" i="31"/>
  <c r="Y53" i="31"/>
  <c r="X54" i="31"/>
  <c r="Y54" i="31"/>
  <c r="X55" i="31"/>
  <c r="Y55" i="31"/>
  <c r="AA53" i="31"/>
  <c r="AB53" i="31"/>
  <c r="AC53" i="31"/>
  <c r="AA54" i="31"/>
  <c r="AB54" i="31"/>
  <c r="AC54" i="31"/>
  <c r="AA55" i="31"/>
  <c r="AB55" i="31"/>
  <c r="AC55" i="31"/>
  <c r="AD53" i="31"/>
  <c r="AE53" i="31"/>
  <c r="AD54" i="31"/>
  <c r="AE54" i="31"/>
  <c r="AD55" i="31"/>
  <c r="AE55" i="31"/>
  <c r="C12" i="34"/>
  <c r="C13" i="34"/>
  <c r="C14" i="34"/>
  <c r="C15" i="34" s="1"/>
  <c r="C16" i="34" s="1"/>
  <c r="C17" i="34" s="1"/>
  <c r="C18" i="34" s="1"/>
  <c r="C19" i="34" s="1"/>
  <c r="C20" i="34" s="1"/>
  <c r="C21" i="34" s="1"/>
  <c r="C22" i="34" s="1"/>
  <c r="C23" i="34" s="1"/>
  <c r="C24" i="34" s="1"/>
  <c r="C25" i="34" s="1"/>
  <c r="C26" i="34" s="1"/>
  <c r="C27" i="34" s="1"/>
  <c r="C28" i="34" s="1"/>
  <c r="C29" i="34" s="1"/>
  <c r="C30" i="34" s="1"/>
  <c r="C31" i="34" s="1"/>
  <c r="C32" i="34" s="1"/>
  <c r="C33" i="34" s="1"/>
  <c r="C34" i="34" s="1"/>
  <c r="C35" i="34" s="1"/>
  <c r="C36" i="34" s="1"/>
  <c r="C37" i="34" s="1"/>
  <c r="C38" i="34" s="1"/>
  <c r="C39" i="34" s="1"/>
  <c r="C40" i="34" s="1"/>
  <c r="C41" i="34" s="1"/>
  <c r="C42" i="34" s="1"/>
  <c r="C43" i="34" s="1"/>
  <c r="C44" i="34" s="1"/>
  <c r="C45" i="34" s="1"/>
  <c r="C46" i="34" s="1"/>
  <c r="C47" i="34" s="1"/>
  <c r="C48" i="34" s="1"/>
  <c r="C49" i="34" s="1"/>
  <c r="C50" i="34" s="1"/>
  <c r="C51" i="34" s="1"/>
  <c r="C52" i="34" s="1"/>
  <c r="C53" i="34" s="1"/>
  <c r="C54" i="34" s="1"/>
  <c r="C55" i="34" s="1"/>
  <c r="C56" i="34" s="1"/>
  <c r="C57" i="34" s="1"/>
  <c r="C58" i="34" s="1"/>
  <c r="C59" i="34" s="1"/>
  <c r="C60" i="34" s="1"/>
  <c r="C61" i="34" s="1"/>
  <c r="C62" i="34" s="1"/>
  <c r="C63" i="34" s="1"/>
  <c r="C64" i="34" s="1"/>
  <c r="C65" i="34" s="1"/>
  <c r="C66" i="34" s="1"/>
  <c r="C67" i="34" s="1"/>
  <c r="C68" i="34" s="1"/>
  <c r="C69" i="34" s="1"/>
  <c r="HQ8" i="38"/>
  <c r="HQ9" i="38" s="1"/>
  <c r="HQ10" i="38" s="1"/>
  <c r="HQ11" i="38" s="1"/>
  <c r="HQ12" i="38" s="1"/>
  <c r="HQ13" i="38" s="1"/>
  <c r="HQ14" i="38" s="1"/>
  <c r="HQ15" i="38" s="1"/>
  <c r="HQ16" i="38" s="1"/>
  <c r="HQ17" i="38" s="1"/>
  <c r="HQ18" i="38" s="1"/>
  <c r="HQ19" i="38" s="1"/>
  <c r="HQ20" i="38" s="1"/>
  <c r="HQ21" i="38" s="1"/>
  <c r="HQ22" i="38" s="1"/>
  <c r="HQ23" i="38" s="1"/>
  <c r="HQ24" i="38" s="1"/>
  <c r="HQ25" i="38" s="1"/>
  <c r="HQ26" i="38" s="1"/>
  <c r="HQ27" i="38" s="1"/>
  <c r="HQ28" i="38" s="1"/>
  <c r="HQ29" i="38" s="1"/>
  <c r="HQ30" i="38" s="1"/>
  <c r="HQ31" i="38" s="1"/>
  <c r="HQ32" i="38" s="1"/>
  <c r="HQ33" i="38" s="1"/>
  <c r="HQ34" i="38" s="1"/>
  <c r="HQ35" i="38" s="1"/>
  <c r="HQ36" i="38" s="1"/>
  <c r="HQ37" i="38" s="1"/>
  <c r="GI61" i="38"/>
  <c r="GI62" i="38"/>
  <c r="GI63" i="38"/>
  <c r="EI61" i="38"/>
  <c r="EI62" i="38"/>
  <c r="AN39" i="38"/>
  <c r="AN63" i="38"/>
  <c r="AN62" i="38"/>
  <c r="AN61" i="38"/>
  <c r="K62" i="59"/>
  <c r="L62" i="59"/>
  <c r="M62" i="59"/>
  <c r="M87" i="51"/>
  <c r="C87" i="51"/>
  <c r="D87" i="51"/>
  <c r="E87" i="51"/>
  <c r="F87" i="51"/>
  <c r="G87" i="51"/>
  <c r="H87" i="51"/>
  <c r="I87" i="51"/>
  <c r="K87" i="51"/>
  <c r="U6" i="35"/>
  <c r="AH3" i="76" s="1"/>
  <c r="R7" i="35"/>
  <c r="Q7" i="35"/>
  <c r="R6" i="35"/>
  <c r="Q6" i="35"/>
  <c r="M7" i="35"/>
  <c r="N6" i="35"/>
  <c r="O7" i="35"/>
  <c r="O6" i="35"/>
  <c r="N7" i="35"/>
  <c r="AF12" i="31"/>
  <c r="F21" i="104" s="1"/>
  <c r="AF11" i="31"/>
  <c r="F20" i="104" s="1"/>
  <c r="AF10" i="31"/>
  <c r="F19" i="104" s="1"/>
  <c r="AF9" i="31"/>
  <c r="F18" i="104" s="1"/>
  <c r="AF8" i="31"/>
  <c r="F17" i="104" s="1"/>
  <c r="O50" i="31"/>
  <c r="O49" i="31" s="1"/>
  <c r="P50" i="31"/>
  <c r="Q50" i="31"/>
  <c r="Q49" i="31" s="1"/>
  <c r="Q28" i="31" s="1"/>
  <c r="Q133" i="31" s="1"/>
  <c r="R50" i="31"/>
  <c r="S50" i="31"/>
  <c r="S49" i="31" s="1"/>
  <c r="O51" i="31"/>
  <c r="P51" i="31"/>
  <c r="Q51" i="31"/>
  <c r="R51" i="31"/>
  <c r="S51" i="31"/>
  <c r="O52" i="31"/>
  <c r="P52" i="31"/>
  <c r="Q52" i="31"/>
  <c r="R52" i="31"/>
  <c r="S52" i="31"/>
  <c r="AL104" i="31"/>
  <c r="B104" i="31" s="1"/>
  <c r="D104" i="31"/>
  <c r="D121" i="31" s="1"/>
  <c r="F104" i="31"/>
  <c r="F121" i="31"/>
  <c r="I104" i="31"/>
  <c r="J104" i="31"/>
  <c r="O104" i="31"/>
  <c r="P104" i="31"/>
  <c r="S104" i="31"/>
  <c r="U104" i="31"/>
  <c r="V104" i="31"/>
  <c r="W104" i="31"/>
  <c r="X104" i="31"/>
  <c r="AC104" i="31"/>
  <c r="AC121" i="31" s="1"/>
  <c r="AD104" i="31"/>
  <c r="AL103" i="31"/>
  <c r="B103" i="31"/>
  <c r="B120" i="31" s="1"/>
  <c r="AL102" i="31"/>
  <c r="B102" i="31" s="1"/>
  <c r="J102" i="31"/>
  <c r="J119" i="31" s="1"/>
  <c r="Q102" i="31"/>
  <c r="Q119" i="31" s="1"/>
  <c r="X102" i="31"/>
  <c r="X119" i="31" s="1"/>
  <c r="AE102" i="31"/>
  <c r="AE119" i="31" s="1"/>
  <c r="AL101" i="31"/>
  <c r="B101" i="31" s="1"/>
  <c r="AL100" i="31"/>
  <c r="O100" i="31" s="1"/>
  <c r="B100" i="31"/>
  <c r="D100" i="31"/>
  <c r="F100" i="31"/>
  <c r="J100" i="31"/>
  <c r="L100" i="31"/>
  <c r="V100" i="31"/>
  <c r="V117" i="31" s="1"/>
  <c r="X100" i="31"/>
  <c r="AC100" i="31"/>
  <c r="AE100" i="31"/>
  <c r="D117" i="31"/>
  <c r="F117" i="31"/>
  <c r="J117" i="31"/>
  <c r="L117" i="31"/>
  <c r="X117" i="31"/>
  <c r="AC117" i="31"/>
  <c r="AE117" i="31"/>
  <c r="AA61" i="31"/>
  <c r="I4" i="31"/>
  <c r="FS175" i="47"/>
  <c r="FS176" i="47"/>
  <c r="FS177" i="47" s="1"/>
  <c r="FS178" i="47" s="1"/>
  <c r="FS179" i="47" s="1"/>
  <c r="FS180" i="47" s="1"/>
  <c r="FS181" i="47" s="1"/>
  <c r="FS182" i="47" s="1"/>
  <c r="FS183" i="47" s="1"/>
  <c r="FS184" i="47" s="1"/>
  <c r="FS185" i="47" s="1"/>
  <c r="FS186" i="47" s="1"/>
  <c r="FS187" i="47" s="1"/>
  <c r="FS188" i="47" s="1"/>
  <c r="FS189" i="47" s="1"/>
  <c r="FS190" i="47" s="1"/>
  <c r="FS191" i="47" s="1"/>
  <c r="FS192" i="47" s="1"/>
  <c r="FS193" i="47" s="1"/>
  <c r="FS194" i="47" s="1"/>
  <c r="FS195" i="47" s="1"/>
  <c r="FS196" i="47" s="1"/>
  <c r="FS197" i="47" s="1"/>
  <c r="FS198" i="47" s="1"/>
  <c r="FS199" i="47" s="1"/>
  <c r="FS200" i="47" s="1"/>
  <c r="FS201" i="47" s="1"/>
  <c r="FS202" i="47" s="1"/>
  <c r="FS203" i="47" s="1"/>
  <c r="FS204" i="47" s="1"/>
  <c r="GT14" i="47"/>
  <c r="GT15" i="47" s="1"/>
  <c r="GT16" i="47" s="1"/>
  <c r="GT17" i="47" s="1"/>
  <c r="GT18" i="47" s="1"/>
  <c r="GT19" i="47" s="1"/>
  <c r="GT20" i="47" s="1"/>
  <c r="GT21" i="47" s="1"/>
  <c r="GT22" i="47" s="1"/>
  <c r="GT23" i="47" s="1"/>
  <c r="GT24" i="47" s="1"/>
  <c r="GT25" i="47" s="1"/>
  <c r="GT26" i="47" s="1"/>
  <c r="GT27" i="47" s="1"/>
  <c r="GT28" i="47" s="1"/>
  <c r="GT29" i="47" s="1"/>
  <c r="GT30" i="47" s="1"/>
  <c r="GT31" i="47" s="1"/>
  <c r="GT32" i="47" s="1"/>
  <c r="GT33" i="47" s="1"/>
  <c r="GT34" i="47" s="1"/>
  <c r="GT35" i="47" s="1"/>
  <c r="GT36" i="47" s="1"/>
  <c r="G65" i="31"/>
  <c r="G148" i="31" s="1"/>
  <c r="G8" i="31"/>
  <c r="G66" i="31"/>
  <c r="G9" i="31"/>
  <c r="G149" i="31"/>
  <c r="G67" i="31"/>
  <c r="G150" i="31" s="1"/>
  <c r="G10" i="31"/>
  <c r="G68" i="31"/>
  <c r="G11" i="31"/>
  <c r="G151" i="31"/>
  <c r="G69" i="31"/>
  <c r="G152" i="31" s="1"/>
  <c r="G12" i="31"/>
  <c r="G70" i="31"/>
  <c r="G13" i="31"/>
  <c r="G153" i="31"/>
  <c r="G71" i="31"/>
  <c r="G154" i="31" s="1"/>
  <c r="AA134" i="47" s="1"/>
  <c r="G14" i="31"/>
  <c r="G72" i="31"/>
  <c r="G15" i="31"/>
  <c r="G73" i="31"/>
  <c r="G16" i="31"/>
  <c r="G156" i="31" s="1"/>
  <c r="AA140" i="47"/>
  <c r="G74" i="31"/>
  <c r="G157" i="31" s="1"/>
  <c r="AA144" i="47" s="1"/>
  <c r="G17" i="31"/>
  <c r="ET35" i="47"/>
  <c r="ES35" i="47"/>
  <c r="ER35" i="47"/>
  <c r="EQ35" i="47"/>
  <c r="ET34" i="47"/>
  <c r="ES34" i="47"/>
  <c r="ER34" i="47"/>
  <c r="EQ34" i="47"/>
  <c r="ET33" i="47"/>
  <c r="ES33" i="47"/>
  <c r="ER33" i="47"/>
  <c r="EQ33" i="47"/>
  <c r="ET32" i="47"/>
  <c r="ES32" i="47"/>
  <c r="ER32" i="47"/>
  <c r="EQ32" i="47"/>
  <c r="ET31" i="47"/>
  <c r="ES31" i="47"/>
  <c r="ER31" i="47"/>
  <c r="EQ31" i="47"/>
  <c r="ET30" i="47"/>
  <c r="ES30" i="47"/>
  <c r="ER30" i="47"/>
  <c r="EQ30" i="47"/>
  <c r="ET29" i="47"/>
  <c r="ES29" i="47"/>
  <c r="ER29" i="47"/>
  <c r="EQ29" i="47"/>
  <c r="ET28" i="47"/>
  <c r="ES28" i="47"/>
  <c r="ER28" i="47"/>
  <c r="EQ28" i="47"/>
  <c r="ET27" i="47"/>
  <c r="ES27" i="47"/>
  <c r="ER27" i="47"/>
  <c r="EQ27" i="47"/>
  <c r="ET26" i="47"/>
  <c r="ES26" i="47"/>
  <c r="ER26" i="47"/>
  <c r="EQ26" i="47"/>
  <c r="ET25" i="47"/>
  <c r="ES25" i="47"/>
  <c r="ER25" i="47"/>
  <c r="EQ25" i="47"/>
  <c r="ET24" i="47"/>
  <c r="ES24" i="47"/>
  <c r="ER24" i="47"/>
  <c r="EQ24" i="47"/>
  <c r="ET23" i="47"/>
  <c r="ES23" i="47"/>
  <c r="ER23" i="47"/>
  <c r="EQ23" i="47"/>
  <c r="ET22" i="47"/>
  <c r="ES22" i="47"/>
  <c r="ER22" i="47"/>
  <c r="EQ22" i="47"/>
  <c r="ET21" i="47"/>
  <c r="ES21" i="47"/>
  <c r="ER21" i="47"/>
  <c r="EQ21" i="47"/>
  <c r="ET20" i="47"/>
  <c r="ES20" i="47"/>
  <c r="ER20" i="47"/>
  <c r="EQ20" i="47"/>
  <c r="ET19" i="47"/>
  <c r="ES19" i="47"/>
  <c r="ER19" i="47"/>
  <c r="EQ19" i="47"/>
  <c r="ET18" i="47"/>
  <c r="ES18" i="47"/>
  <c r="ER18" i="47"/>
  <c r="EQ18" i="47"/>
  <c r="ET17" i="47"/>
  <c r="ES17" i="47"/>
  <c r="ER17" i="47"/>
  <c r="EQ17" i="47"/>
  <c r="ET16" i="47"/>
  <c r="ES16" i="47"/>
  <c r="ER16" i="47"/>
  <c r="EQ16" i="47"/>
  <c r="EO35" i="47"/>
  <c r="EN35" i="47"/>
  <c r="EM35" i="47"/>
  <c r="EL35" i="47"/>
  <c r="EO34" i="47"/>
  <c r="EN34" i="47"/>
  <c r="EM34" i="47"/>
  <c r="EL34" i="47"/>
  <c r="EO33" i="47"/>
  <c r="EN33" i="47"/>
  <c r="EM33" i="47"/>
  <c r="EL33" i="47"/>
  <c r="EO32" i="47"/>
  <c r="EN32" i="47"/>
  <c r="EM32" i="47"/>
  <c r="EL32" i="47"/>
  <c r="EO31" i="47"/>
  <c r="EN31" i="47"/>
  <c r="EM31" i="47"/>
  <c r="EL31" i="47"/>
  <c r="EO30" i="47"/>
  <c r="EN30" i="47"/>
  <c r="EM30" i="47"/>
  <c r="EL30" i="47"/>
  <c r="EO29" i="47"/>
  <c r="EN29" i="47"/>
  <c r="EM29" i="47"/>
  <c r="EL29" i="47"/>
  <c r="EO28" i="47"/>
  <c r="EN28" i="47"/>
  <c r="EM28" i="47"/>
  <c r="EL28" i="47"/>
  <c r="EO27" i="47"/>
  <c r="EN27" i="47"/>
  <c r="EM27" i="47"/>
  <c r="EL27" i="47"/>
  <c r="EO26" i="47"/>
  <c r="EN26" i="47"/>
  <c r="EM26" i="47"/>
  <c r="EL26" i="47"/>
  <c r="EO25" i="47"/>
  <c r="EN25" i="47"/>
  <c r="EM25" i="47"/>
  <c r="EL25" i="47"/>
  <c r="EO24" i="47"/>
  <c r="EN24" i="47"/>
  <c r="EM24" i="47"/>
  <c r="EL24" i="47"/>
  <c r="EO23" i="47"/>
  <c r="EN23" i="47"/>
  <c r="EM23" i="47"/>
  <c r="EL23" i="47"/>
  <c r="EO22" i="47"/>
  <c r="EN22" i="47"/>
  <c r="EM22" i="47"/>
  <c r="EL22" i="47"/>
  <c r="EO21" i="47"/>
  <c r="EN21" i="47"/>
  <c r="EM21" i="47"/>
  <c r="EL21" i="47"/>
  <c r="EO20" i="47"/>
  <c r="EN20" i="47"/>
  <c r="EM20" i="47"/>
  <c r="EL20" i="47"/>
  <c r="EO19" i="47"/>
  <c r="EN19" i="47"/>
  <c r="EM19" i="47"/>
  <c r="EL19" i="47"/>
  <c r="EO18" i="47"/>
  <c r="EN18" i="47"/>
  <c r="EM18" i="47"/>
  <c r="EL18" i="47"/>
  <c r="EO17" i="47"/>
  <c r="EN17" i="47"/>
  <c r="EM17" i="47"/>
  <c r="EL17" i="47"/>
  <c r="EO16" i="47"/>
  <c r="EN16" i="47"/>
  <c r="EM16" i="47"/>
  <c r="EL16" i="47"/>
  <c r="EJ35" i="47"/>
  <c r="EI35" i="47"/>
  <c r="EH35" i="47"/>
  <c r="EG35" i="47"/>
  <c r="EJ34" i="47"/>
  <c r="EI34" i="47"/>
  <c r="EH34" i="47"/>
  <c r="EG34" i="47"/>
  <c r="EJ33" i="47"/>
  <c r="EI33" i="47"/>
  <c r="EH33" i="47"/>
  <c r="EG33" i="47"/>
  <c r="EJ32" i="47"/>
  <c r="EI32" i="47"/>
  <c r="EH32" i="47"/>
  <c r="EG32" i="47"/>
  <c r="EJ31" i="47"/>
  <c r="EI31" i="47"/>
  <c r="EH31" i="47"/>
  <c r="EG31" i="47"/>
  <c r="EJ30" i="47"/>
  <c r="EI30" i="47"/>
  <c r="EH30" i="47"/>
  <c r="EG30" i="47"/>
  <c r="EJ29" i="47"/>
  <c r="EI29" i="47"/>
  <c r="EH29" i="47"/>
  <c r="EG29" i="47"/>
  <c r="EJ28" i="47"/>
  <c r="EI28" i="47"/>
  <c r="EH28" i="47"/>
  <c r="EG28" i="47"/>
  <c r="EJ27" i="47"/>
  <c r="EI27" i="47"/>
  <c r="EH27" i="47"/>
  <c r="EG27" i="47"/>
  <c r="EJ26" i="47"/>
  <c r="EI26" i="47"/>
  <c r="EH26" i="47"/>
  <c r="EG26" i="47"/>
  <c r="EJ25" i="47"/>
  <c r="EI25" i="47"/>
  <c r="EH25" i="47"/>
  <c r="EG25" i="47"/>
  <c r="EJ24" i="47"/>
  <c r="EI24" i="47"/>
  <c r="EH24" i="47"/>
  <c r="EG24" i="47"/>
  <c r="EJ23" i="47"/>
  <c r="EI23" i="47"/>
  <c r="EH23" i="47"/>
  <c r="EG23" i="47"/>
  <c r="EJ22" i="47"/>
  <c r="EI22" i="47"/>
  <c r="EH22" i="47"/>
  <c r="EG22" i="47"/>
  <c r="EJ21" i="47"/>
  <c r="EI21" i="47"/>
  <c r="EH21" i="47"/>
  <c r="EG21" i="47"/>
  <c r="EJ20" i="47"/>
  <c r="EI20" i="47"/>
  <c r="EH20" i="47"/>
  <c r="EG20" i="47"/>
  <c r="EJ19" i="47"/>
  <c r="EI19" i="47"/>
  <c r="EH19" i="47"/>
  <c r="EG19" i="47"/>
  <c r="EJ18" i="47"/>
  <c r="EI18" i="47"/>
  <c r="EH18" i="47"/>
  <c r="EG18" i="47"/>
  <c r="EJ17" i="47"/>
  <c r="EI17" i="47"/>
  <c r="EH17" i="47"/>
  <c r="EG17" i="47"/>
  <c r="EJ16" i="47"/>
  <c r="EI16" i="47"/>
  <c r="EH16" i="47"/>
  <c r="EG16" i="47"/>
  <c r="DT35" i="47"/>
  <c r="DS35" i="47"/>
  <c r="DR35" i="47"/>
  <c r="DQ35" i="47"/>
  <c r="DT34" i="47"/>
  <c r="DS34" i="47"/>
  <c r="DR34" i="47"/>
  <c r="DQ34" i="47"/>
  <c r="DT33" i="47"/>
  <c r="DS33" i="47"/>
  <c r="DR33" i="47"/>
  <c r="DQ33" i="47"/>
  <c r="DT32" i="47"/>
  <c r="DS32" i="47"/>
  <c r="DR32" i="47"/>
  <c r="DQ32" i="47"/>
  <c r="DT31" i="47"/>
  <c r="DS31" i="47"/>
  <c r="DR31" i="47"/>
  <c r="DQ31" i="47"/>
  <c r="DT30" i="47"/>
  <c r="DS30" i="47"/>
  <c r="DR30" i="47"/>
  <c r="DQ30" i="47"/>
  <c r="DT29" i="47"/>
  <c r="DS29" i="47"/>
  <c r="DR29" i="47"/>
  <c r="DQ29" i="47"/>
  <c r="DT28" i="47"/>
  <c r="DS28" i="47"/>
  <c r="DR28" i="47"/>
  <c r="DQ28" i="47"/>
  <c r="DT27" i="47"/>
  <c r="DS27" i="47"/>
  <c r="DR27" i="47"/>
  <c r="DQ27" i="47"/>
  <c r="DT26" i="47"/>
  <c r="DS26" i="47"/>
  <c r="DR26" i="47"/>
  <c r="DQ26" i="47"/>
  <c r="DT25" i="47"/>
  <c r="DS25" i="47"/>
  <c r="DR25" i="47"/>
  <c r="DQ25" i="47"/>
  <c r="DT24" i="47"/>
  <c r="DS24" i="47"/>
  <c r="DR24" i="47"/>
  <c r="DQ24" i="47"/>
  <c r="DT23" i="47"/>
  <c r="DS23" i="47"/>
  <c r="DR23" i="47"/>
  <c r="DQ23" i="47"/>
  <c r="DT22" i="47"/>
  <c r="DS22" i="47"/>
  <c r="DR22" i="47"/>
  <c r="DQ22" i="47"/>
  <c r="DT21" i="47"/>
  <c r="DS21" i="47"/>
  <c r="DR21" i="47"/>
  <c r="DQ21" i="47"/>
  <c r="DT20" i="47"/>
  <c r="DS20" i="47"/>
  <c r="DR20" i="47"/>
  <c r="DQ20" i="47"/>
  <c r="DT19" i="47"/>
  <c r="DS19" i="47"/>
  <c r="DR19" i="47"/>
  <c r="DQ19" i="47"/>
  <c r="DT18" i="47"/>
  <c r="DS18" i="47"/>
  <c r="DR18" i="47"/>
  <c r="DQ18" i="47"/>
  <c r="DT17" i="47"/>
  <c r="DS17" i="47"/>
  <c r="DR17" i="47"/>
  <c r="DQ17" i="47"/>
  <c r="DT16" i="47"/>
  <c r="DS16" i="47"/>
  <c r="DR16" i="47"/>
  <c r="DQ16" i="47"/>
  <c r="FS257" i="47"/>
  <c r="FS258" i="47" s="1"/>
  <c r="FS259" i="47" s="1"/>
  <c r="FS260" i="47" s="1"/>
  <c r="FS261" i="47" s="1"/>
  <c r="FS262" i="47" s="1"/>
  <c r="FS263" i="47" s="1"/>
  <c r="FS264" i="47" s="1"/>
  <c r="FS265" i="47" s="1"/>
  <c r="FS266" i="47" s="1"/>
  <c r="FS267" i="47" s="1"/>
  <c r="FS268" i="47" s="1"/>
  <c r="FS269" i="47" s="1"/>
  <c r="FS270" i="47" s="1"/>
  <c r="FS271" i="47" s="1"/>
  <c r="FS272" i="47" s="1"/>
  <c r="FS273" i="47" s="1"/>
  <c r="FS274" i="47" s="1"/>
  <c r="FS275" i="47" s="1"/>
  <c r="FS276" i="47" s="1"/>
  <c r="FS277" i="47" s="1"/>
  <c r="FS278" i="47" s="1"/>
  <c r="FS279" i="47" s="1"/>
  <c r="FC6" i="47"/>
  <c r="E5" i="47"/>
  <c r="EH5" i="47" s="1"/>
  <c r="F5" i="47"/>
  <c r="DS5" i="47" s="1"/>
  <c r="G5" i="47"/>
  <c r="EJ5" i="47" s="1"/>
  <c r="D5" i="47"/>
  <c r="BV5" i="47" s="1"/>
  <c r="CG255" i="47"/>
  <c r="CH255" i="47"/>
  <c r="CI255" i="47"/>
  <c r="CF255" i="47"/>
  <c r="CI257" i="47"/>
  <c r="CH257" i="47"/>
  <c r="CG257" i="47"/>
  <c r="CF257" i="47"/>
  <c r="CB255" i="47"/>
  <c r="CC255" i="47"/>
  <c r="CD255" i="47"/>
  <c r="CA255" i="47"/>
  <c r="CD257" i="47"/>
  <c r="CC257" i="47"/>
  <c r="CB257" i="47"/>
  <c r="CA257" i="47"/>
  <c r="BW255" i="47"/>
  <c r="BX255" i="47"/>
  <c r="BY255" i="47"/>
  <c r="BV255" i="47"/>
  <c r="BY257" i="47"/>
  <c r="BX257" i="47"/>
  <c r="BW257" i="47"/>
  <c r="BV257" i="47"/>
  <c r="BR257" i="47"/>
  <c r="BS257" i="47"/>
  <c r="BT257" i="47"/>
  <c r="BQ257" i="47"/>
  <c r="BC257" i="47"/>
  <c r="BD257" i="47"/>
  <c r="BE257" i="47"/>
  <c r="BB257" i="47"/>
  <c r="BT255" i="47"/>
  <c r="BS255" i="47"/>
  <c r="BR255" i="47"/>
  <c r="BQ255" i="47"/>
  <c r="BE255" i="47"/>
  <c r="BD255" i="47"/>
  <c r="BC255" i="47"/>
  <c r="BB255" i="47"/>
  <c r="BC12" i="47"/>
  <c r="BR5" i="47"/>
  <c r="BD12" i="47"/>
  <c r="BS5" i="47" s="1"/>
  <c r="BE12" i="47"/>
  <c r="BT5" i="47" s="1"/>
  <c r="BB12" i="47"/>
  <c r="BQ5" i="47" s="1"/>
  <c r="BC14" i="47"/>
  <c r="BC7" i="47" s="1"/>
  <c r="BD14" i="47"/>
  <c r="BD7" i="47" s="1"/>
  <c r="BE14" i="47"/>
  <c r="BE7" i="47" s="1"/>
  <c r="BB14" i="47"/>
  <c r="BB7" i="47" s="1"/>
  <c r="V12" i="47"/>
  <c r="CZ12" i="47" s="1"/>
  <c r="EY13" i="47"/>
  <c r="FO13" i="47"/>
  <c r="FK13" i="47"/>
  <c r="FG13" i="47"/>
  <c r="FO6" i="47"/>
  <c r="FK6" i="47"/>
  <c r="FG6" i="47"/>
  <c r="EY6" i="47"/>
  <c r="CN3" i="47"/>
  <c r="BB5" i="47"/>
  <c r="AY7" i="47"/>
  <c r="AX7" i="47"/>
  <c r="AW7" i="47"/>
  <c r="AV7" i="47"/>
  <c r="AU7" i="47"/>
  <c r="AY5" i="47"/>
  <c r="AX5" i="47"/>
  <c r="AW5" i="47"/>
  <c r="AV5" i="47"/>
  <c r="AU5" i="47"/>
  <c r="AS7" i="47"/>
  <c r="AR7" i="47"/>
  <c r="AQ7" i="47"/>
  <c r="AP7" i="47"/>
  <c r="AO7" i="47"/>
  <c r="AS5" i="47"/>
  <c r="AR5" i="47"/>
  <c r="AQ5" i="47"/>
  <c r="AP5" i="47"/>
  <c r="AO5" i="47"/>
  <c r="AM7" i="47"/>
  <c r="AL7" i="47"/>
  <c r="AK7" i="47"/>
  <c r="AJ7" i="47"/>
  <c r="AI7" i="47"/>
  <c r="AM5" i="47"/>
  <c r="AL5" i="47"/>
  <c r="AK5" i="47"/>
  <c r="AJ5" i="47"/>
  <c r="AI5" i="47"/>
  <c r="AG7" i="47"/>
  <c r="AF7" i="47"/>
  <c r="AE7" i="47"/>
  <c r="AD7" i="47"/>
  <c r="AC7" i="47"/>
  <c r="AG5" i="47"/>
  <c r="M12" i="47"/>
  <c r="AF12" i="47" s="1"/>
  <c r="AF5" i="47" s="1"/>
  <c r="L12" i="47"/>
  <c r="AE12" i="47" s="1"/>
  <c r="AE5" i="47" s="1"/>
  <c r="K12" i="47"/>
  <c r="AD12" i="47" s="1"/>
  <c r="AD5" i="47" s="1"/>
  <c r="J12" i="47"/>
  <c r="P12" i="47" s="1"/>
  <c r="Z7" i="47"/>
  <c r="Y7" i="47"/>
  <c r="X7" i="47"/>
  <c r="W7" i="47"/>
  <c r="V7" i="47"/>
  <c r="Z5" i="47"/>
  <c r="Y12" i="47"/>
  <c r="Y5" i="47" s="1"/>
  <c r="X12" i="47"/>
  <c r="X5" i="47" s="1"/>
  <c r="W12" i="47"/>
  <c r="W5" i="47"/>
  <c r="T7" i="47"/>
  <c r="S7" i="47"/>
  <c r="R7" i="47"/>
  <c r="Q7" i="47"/>
  <c r="P7" i="47"/>
  <c r="T5" i="47"/>
  <c r="N5" i="47"/>
  <c r="H5" i="47"/>
  <c r="E7" i="47"/>
  <c r="F7" i="47"/>
  <c r="G7" i="47"/>
  <c r="H7" i="47"/>
  <c r="D7" i="47"/>
  <c r="CN10" i="47"/>
  <c r="BE93" i="47"/>
  <c r="BD93" i="47"/>
  <c r="BC93" i="47"/>
  <c r="BB93" i="47"/>
  <c r="B248" i="47"/>
  <c r="B177" i="47"/>
  <c r="B178" i="47" s="1"/>
  <c r="B179" i="47" s="1"/>
  <c r="B180" i="47" s="1"/>
  <c r="B181" i="47" s="1"/>
  <c r="B182" i="47" s="1"/>
  <c r="B183" i="47" s="1"/>
  <c r="B184" i="47" s="1"/>
  <c r="B185" i="47" s="1"/>
  <c r="B186" i="47" s="1"/>
  <c r="B187" i="47" s="1"/>
  <c r="B188" i="47" s="1"/>
  <c r="B189" i="47" s="1"/>
  <c r="B190" i="47" s="1"/>
  <c r="B191" i="47" s="1"/>
  <c r="B192" i="47" s="1"/>
  <c r="B193" i="47" s="1"/>
  <c r="B194" i="47" s="1"/>
  <c r="B195" i="47" s="1"/>
  <c r="B196" i="47" s="1"/>
  <c r="B197" i="47" s="1"/>
  <c r="B198" i="47" s="1"/>
  <c r="B199" i="47" s="1"/>
  <c r="B200" i="47" s="1"/>
  <c r="B201" i="47" s="1"/>
  <c r="B202" i="47" s="1"/>
  <c r="B203" i="47" s="1"/>
  <c r="B204" i="47" s="1"/>
  <c r="B205" i="47" s="1"/>
  <c r="B206" i="47" s="1"/>
  <c r="B207" i="47" s="1"/>
  <c r="B208" i="47" s="1"/>
  <c r="B209" i="47" s="1"/>
  <c r="B210" i="47" s="1"/>
  <c r="B211" i="47" s="1"/>
  <c r="B212" i="47" s="1"/>
  <c r="B213" i="47" s="1"/>
  <c r="B214" i="47" s="1"/>
  <c r="B215" i="47" s="1"/>
  <c r="B216" i="47" s="1"/>
  <c r="B217" i="47" s="1"/>
  <c r="B218" i="47" s="1"/>
  <c r="B219" i="47" s="1"/>
  <c r="B220" i="47" s="1"/>
  <c r="B221" i="47" s="1"/>
  <c r="B222" i="47" s="1"/>
  <c r="B223" i="47" s="1"/>
  <c r="B224" i="47" s="1"/>
  <c r="B225" i="47" s="1"/>
  <c r="B226" i="47" s="1"/>
  <c r="B227" i="47" s="1"/>
  <c r="B228" i="47" s="1"/>
  <c r="B229" i="47" s="1"/>
  <c r="B230" i="47" s="1"/>
  <c r="B231" i="47" s="1"/>
  <c r="B232" i="47" s="1"/>
  <c r="B233" i="47" s="1"/>
  <c r="B234" i="47" s="1"/>
  <c r="B235" i="47" s="1"/>
  <c r="B236" i="47" s="1"/>
  <c r="B237" i="47" s="1"/>
  <c r="B238" i="47" s="1"/>
  <c r="B239" i="47" s="1"/>
  <c r="B240" i="47" s="1"/>
  <c r="B241" i="47" s="1"/>
  <c r="B242" i="47" s="1"/>
  <c r="B243" i="47" s="1"/>
  <c r="B244" i="47" s="1"/>
  <c r="B245" i="47" s="1"/>
  <c r="B247" i="47"/>
  <c r="DV16" i="47"/>
  <c r="DV15" i="47"/>
  <c r="DW16" i="47"/>
  <c r="DW15" i="47"/>
  <c r="DX16" i="47"/>
  <c r="DX15" i="47"/>
  <c r="DY16" i="47"/>
  <c r="DY15" i="47"/>
  <c r="EM12" i="47"/>
  <c r="EN12" i="47"/>
  <c r="EO12" i="47"/>
  <c r="EL12" i="47"/>
  <c r="BE173" i="47"/>
  <c r="BD173" i="47"/>
  <c r="BC173" i="47"/>
  <c r="BB173" i="47"/>
  <c r="AS255" i="47"/>
  <c r="AF255" i="47"/>
  <c r="AR255" i="47" s="1"/>
  <c r="AE255" i="47"/>
  <c r="AD255" i="47"/>
  <c r="AP255" i="47"/>
  <c r="AC255" i="47"/>
  <c r="AO255" i="47" s="1"/>
  <c r="AM255" i="47"/>
  <c r="AM173" i="47"/>
  <c r="AY173" i="47" s="1"/>
  <c r="AF173" i="47"/>
  <c r="AL173" i="47" s="1"/>
  <c r="AX173" i="47"/>
  <c r="AE173" i="47"/>
  <c r="AK173" i="47" s="1"/>
  <c r="AW173" i="47" s="1"/>
  <c r="AD173" i="47"/>
  <c r="AP173" i="47" s="1"/>
  <c r="AC173" i="47"/>
  <c r="AI173" i="47" s="1"/>
  <c r="AU173" i="47" s="1"/>
  <c r="AS173" i="47"/>
  <c r="B259" i="47"/>
  <c r="B260" i="47" s="1"/>
  <c r="B261" i="47" s="1"/>
  <c r="B262" i="47" s="1"/>
  <c r="B263" i="47" s="1"/>
  <c r="B264" i="47" s="1"/>
  <c r="B265" i="47" s="1"/>
  <c r="B266" i="47" s="1"/>
  <c r="B267" i="47" s="1"/>
  <c r="B268" i="47" s="1"/>
  <c r="B269" i="47" s="1"/>
  <c r="B270" i="47" s="1"/>
  <c r="B271" i="47" s="1"/>
  <c r="B272" i="47" s="1"/>
  <c r="B273" i="47" s="1"/>
  <c r="B274" i="47" s="1"/>
  <c r="B275" i="47" s="1"/>
  <c r="B276" i="47" s="1"/>
  <c r="B277" i="47" s="1"/>
  <c r="B278" i="47" s="1"/>
  <c r="B279" i="47" s="1"/>
  <c r="B280" i="47" s="1"/>
  <c r="B281" i="47" s="1"/>
  <c r="B282" i="47" s="1"/>
  <c r="B283" i="47" s="1"/>
  <c r="B284" i="47" s="1"/>
  <c r="B285" i="47" s="1"/>
  <c r="B286" i="47" s="1"/>
  <c r="B287" i="47" s="1"/>
  <c r="B288" i="47" s="1"/>
  <c r="B88" i="47"/>
  <c r="B87" i="47"/>
  <c r="B16" i="47"/>
  <c r="B17" i="47" s="1"/>
  <c r="B18" i="47" s="1"/>
  <c r="B19" i="47" s="1"/>
  <c r="B20" i="47" s="1"/>
  <c r="B21" i="47" s="1"/>
  <c r="B22" i="47" s="1"/>
  <c r="B23" i="47" s="1"/>
  <c r="B24" i="47" s="1"/>
  <c r="B25" i="47" s="1"/>
  <c r="B26" i="47" s="1"/>
  <c r="B27" i="47" s="1"/>
  <c r="B28" i="47" s="1"/>
  <c r="B29" i="47" s="1"/>
  <c r="B30" i="47" s="1"/>
  <c r="B31" i="47" s="1"/>
  <c r="B32" i="47" s="1"/>
  <c r="B33" i="47" s="1"/>
  <c r="B34" i="47" s="1"/>
  <c r="B35" i="47" s="1"/>
  <c r="B36" i="47" s="1"/>
  <c r="B37" i="47" s="1"/>
  <c r="B38" i="47" s="1"/>
  <c r="B39" i="47" s="1"/>
  <c r="B40" i="47" s="1"/>
  <c r="B41" i="47" s="1"/>
  <c r="B42" i="47" s="1"/>
  <c r="B43" i="47" s="1"/>
  <c r="B44" i="47" s="1"/>
  <c r="B45" i="47" s="1"/>
  <c r="B46" i="47" s="1"/>
  <c r="B47" i="47" s="1"/>
  <c r="B48" i="47" s="1"/>
  <c r="B49" i="47" s="1"/>
  <c r="B50" i="47" s="1"/>
  <c r="B51" i="47" s="1"/>
  <c r="B52" i="47" s="1"/>
  <c r="B53" i="47" s="1"/>
  <c r="B54" i="47" s="1"/>
  <c r="B55" i="47" s="1"/>
  <c r="B56" i="47" s="1"/>
  <c r="B57" i="47" s="1"/>
  <c r="B58" i="47" s="1"/>
  <c r="B59" i="47" s="1"/>
  <c r="B60" i="47" s="1"/>
  <c r="B61" i="47" s="1"/>
  <c r="B62" i="47" s="1"/>
  <c r="B63" i="47" s="1"/>
  <c r="B64" i="47" s="1"/>
  <c r="B65" i="47" s="1"/>
  <c r="B66" i="47" s="1"/>
  <c r="B67" i="47" s="1"/>
  <c r="B68" i="47" s="1"/>
  <c r="B69" i="47" s="1"/>
  <c r="B70" i="47" s="1"/>
  <c r="B71" i="47" s="1"/>
  <c r="B72" i="47" s="1"/>
  <c r="B73" i="47" s="1"/>
  <c r="B74" i="47" s="1"/>
  <c r="B75" i="47" s="1"/>
  <c r="B76" i="47" s="1"/>
  <c r="B77" i="47" s="1"/>
  <c r="B78" i="47" s="1"/>
  <c r="B79" i="47" s="1"/>
  <c r="B80" i="47" s="1"/>
  <c r="B81" i="47" s="1"/>
  <c r="B82" i="47" s="1"/>
  <c r="B83" i="47" s="1"/>
  <c r="B84" i="47" s="1"/>
  <c r="B168" i="47"/>
  <c r="B167" i="47"/>
  <c r="B97" i="47"/>
  <c r="B98" i="47" s="1"/>
  <c r="B99" i="47" s="1"/>
  <c r="B100" i="47" s="1"/>
  <c r="B101" i="47" s="1"/>
  <c r="B102" i="47" s="1"/>
  <c r="B103" i="47" s="1"/>
  <c r="B104" i="47" s="1"/>
  <c r="B105" i="47" s="1"/>
  <c r="B106" i="47" s="1"/>
  <c r="B107" i="47" s="1"/>
  <c r="B108" i="47" s="1"/>
  <c r="B109" i="47" s="1"/>
  <c r="B110" i="47" s="1"/>
  <c r="B111" i="47" s="1"/>
  <c r="B112" i="47" s="1"/>
  <c r="B113" i="47" s="1"/>
  <c r="B114" i="47" s="1"/>
  <c r="B115" i="47" s="1"/>
  <c r="B116" i="47" s="1"/>
  <c r="B117" i="47" s="1"/>
  <c r="B118" i="47" s="1"/>
  <c r="B119" i="47" s="1"/>
  <c r="B120" i="47" s="1"/>
  <c r="B121" i="47" s="1"/>
  <c r="B122" i="47" s="1"/>
  <c r="B123" i="47" s="1"/>
  <c r="B124" i="47" s="1"/>
  <c r="B125" i="47" s="1"/>
  <c r="B126" i="47" s="1"/>
  <c r="B127" i="47" s="1"/>
  <c r="B128" i="47" s="1"/>
  <c r="B129" i="47" s="1"/>
  <c r="B130" i="47" s="1"/>
  <c r="B131" i="47" s="1"/>
  <c r="B132" i="47" s="1"/>
  <c r="B133" i="47" s="1"/>
  <c r="B134" i="47" s="1"/>
  <c r="B135" i="47" s="1"/>
  <c r="B136" i="47" s="1"/>
  <c r="B137" i="47" s="1"/>
  <c r="B138" i="47" s="1"/>
  <c r="B139" i="47" s="1"/>
  <c r="B140" i="47" s="1"/>
  <c r="B141" i="47" s="1"/>
  <c r="B142" i="47" s="1"/>
  <c r="B143" i="47" s="1"/>
  <c r="B144" i="47" s="1"/>
  <c r="B145" i="47" s="1"/>
  <c r="B146" i="47" s="1"/>
  <c r="B147" i="47" s="1"/>
  <c r="B148" i="47" s="1"/>
  <c r="B149" i="47" s="1"/>
  <c r="B150" i="47" s="1"/>
  <c r="B151" i="47" s="1"/>
  <c r="B152" i="47" s="1"/>
  <c r="B153" i="47" s="1"/>
  <c r="B154" i="47" s="1"/>
  <c r="B155" i="47" s="1"/>
  <c r="B156" i="47" s="1"/>
  <c r="B157" i="47" s="1"/>
  <c r="B158" i="47" s="1"/>
  <c r="B159" i="47" s="1"/>
  <c r="B160" i="47" s="1"/>
  <c r="B161" i="47" s="1"/>
  <c r="B162" i="47" s="1"/>
  <c r="B163" i="47" s="1"/>
  <c r="B164" i="47" s="1"/>
  <c r="B165" i="47" s="1"/>
  <c r="AF93" i="47"/>
  <c r="AE93" i="47"/>
  <c r="AD93" i="47"/>
  <c r="AC93" i="47"/>
  <c r="Y255" i="47"/>
  <c r="X255" i="47"/>
  <c r="W255" i="47"/>
  <c r="V255" i="47"/>
  <c r="Y173" i="47"/>
  <c r="X173" i="47"/>
  <c r="W173" i="47"/>
  <c r="V173" i="47"/>
  <c r="Y93" i="47"/>
  <c r="X93" i="47"/>
  <c r="W93" i="47"/>
  <c r="V93" i="47"/>
  <c r="S255" i="47"/>
  <c r="R255" i="47"/>
  <c r="Q255" i="47"/>
  <c r="P255" i="47"/>
  <c r="S173" i="47"/>
  <c r="R173" i="47"/>
  <c r="Q173" i="47"/>
  <c r="P173" i="47"/>
  <c r="S93" i="47"/>
  <c r="R93" i="47"/>
  <c r="Q93" i="47"/>
  <c r="P93" i="47"/>
  <c r="CZ204" i="47"/>
  <c r="DC204" i="47"/>
  <c r="DB204" i="47"/>
  <c r="DA204" i="47"/>
  <c r="CZ203" i="47"/>
  <c r="DC203" i="47"/>
  <c r="DB203" i="47"/>
  <c r="DA203" i="47"/>
  <c r="CZ202" i="47"/>
  <c r="DC202" i="47"/>
  <c r="DB202" i="47"/>
  <c r="DA202" i="47"/>
  <c r="CZ201" i="47"/>
  <c r="DC201" i="47"/>
  <c r="DB201" i="47"/>
  <c r="DA201" i="47"/>
  <c r="CZ200" i="47"/>
  <c r="DC200" i="47"/>
  <c r="DB200" i="47"/>
  <c r="DA200" i="47"/>
  <c r="DY199" i="47"/>
  <c r="DX199" i="47"/>
  <c r="DW199" i="47"/>
  <c r="DV199" i="47"/>
  <c r="CZ199" i="47"/>
  <c r="DC199" i="47"/>
  <c r="DB199" i="47"/>
  <c r="DA199" i="47"/>
  <c r="DY198" i="47"/>
  <c r="DX198" i="47"/>
  <c r="DW198" i="47"/>
  <c r="DV198" i="47"/>
  <c r="CZ198" i="47"/>
  <c r="DC198" i="47"/>
  <c r="DB198" i="47"/>
  <c r="DA198" i="47"/>
  <c r="DY197" i="47"/>
  <c r="DX197" i="47"/>
  <c r="DW197" i="47"/>
  <c r="DV197" i="47"/>
  <c r="CZ197" i="47"/>
  <c r="DC197" i="47"/>
  <c r="DB197" i="47"/>
  <c r="DA197" i="47"/>
  <c r="DC196" i="47"/>
  <c r="DB196" i="47"/>
  <c r="DA196" i="47"/>
  <c r="CZ124" i="47"/>
  <c r="DC124" i="47"/>
  <c r="DB124" i="47"/>
  <c r="DA124" i="47"/>
  <c r="CZ123" i="47"/>
  <c r="DC123" i="47"/>
  <c r="DB123" i="47"/>
  <c r="DA123" i="47"/>
  <c r="CZ122" i="47"/>
  <c r="DC122" i="47"/>
  <c r="DB122" i="47"/>
  <c r="DA122" i="47"/>
  <c r="CZ121" i="47"/>
  <c r="DC121" i="47"/>
  <c r="DB121" i="47"/>
  <c r="DA121" i="47"/>
  <c r="CZ120" i="47"/>
  <c r="DC120" i="47"/>
  <c r="DB120" i="47"/>
  <c r="DA120" i="47"/>
  <c r="DY119" i="47"/>
  <c r="DX119" i="47"/>
  <c r="DW119" i="47"/>
  <c r="DV119" i="47"/>
  <c r="CZ119" i="47"/>
  <c r="DC119" i="47"/>
  <c r="DB119" i="47"/>
  <c r="DA119" i="47"/>
  <c r="DY118" i="47"/>
  <c r="DX118" i="47"/>
  <c r="DW118" i="47"/>
  <c r="DV118" i="47"/>
  <c r="CZ118" i="47"/>
  <c r="DC118" i="47"/>
  <c r="DB118" i="47"/>
  <c r="DA118" i="47"/>
  <c r="DY117" i="47"/>
  <c r="EE117" i="47" s="1"/>
  <c r="DX117" i="47"/>
  <c r="ED117" i="47" s="1"/>
  <c r="DW117" i="47"/>
  <c r="EC117" i="47" s="1"/>
  <c r="DV117" i="47"/>
  <c r="EB117" i="47" s="1"/>
  <c r="CZ117" i="47"/>
  <c r="DC117" i="47"/>
  <c r="DB117" i="47"/>
  <c r="DA117" i="47"/>
  <c r="CZ116" i="47"/>
  <c r="DC116" i="47"/>
  <c r="DB116" i="47"/>
  <c r="DA116" i="47"/>
  <c r="CZ115" i="47"/>
  <c r="DC115" i="47"/>
  <c r="DB115" i="47"/>
  <c r="DA115" i="47"/>
  <c r="CZ114" i="47"/>
  <c r="DC114" i="47"/>
  <c r="DB114" i="47"/>
  <c r="DA114" i="47"/>
  <c r="CZ113" i="47"/>
  <c r="DC113" i="47"/>
  <c r="DB113" i="47"/>
  <c r="DA113" i="47"/>
  <c r="CZ112" i="47"/>
  <c r="DC112" i="47"/>
  <c r="DB112" i="47"/>
  <c r="DA112" i="47"/>
  <c r="CZ111" i="47"/>
  <c r="DC111" i="47"/>
  <c r="DB111" i="47"/>
  <c r="DA111" i="47"/>
  <c r="CZ110" i="47"/>
  <c r="DC110" i="47"/>
  <c r="DB110" i="47"/>
  <c r="DA110" i="47"/>
  <c r="CZ109" i="47"/>
  <c r="DC109" i="47"/>
  <c r="DB109" i="47"/>
  <c r="DA109" i="47"/>
  <c r="CZ108" i="47"/>
  <c r="DC108" i="47"/>
  <c r="DB108" i="47"/>
  <c r="DA108" i="47"/>
  <c r="CZ107" i="47"/>
  <c r="DC107" i="47"/>
  <c r="DB107" i="47"/>
  <c r="DA107" i="47"/>
  <c r="CZ106" i="47"/>
  <c r="DC106" i="47"/>
  <c r="DB106" i="47"/>
  <c r="DA106" i="47"/>
  <c r="CZ105" i="47"/>
  <c r="DC105" i="47"/>
  <c r="DB105" i="47"/>
  <c r="DA105" i="47"/>
  <c r="CZ104" i="47"/>
  <c r="DC104" i="47"/>
  <c r="DB104" i="47"/>
  <c r="DA104" i="47"/>
  <c r="CZ103" i="47"/>
  <c r="DC103" i="47"/>
  <c r="DB103" i="47"/>
  <c r="DA103" i="47"/>
  <c r="CZ102" i="47"/>
  <c r="DC102" i="47"/>
  <c r="DB102" i="47"/>
  <c r="DA102" i="47"/>
  <c r="CZ101" i="47"/>
  <c r="DC101" i="47"/>
  <c r="DB101" i="47"/>
  <c r="DA101" i="47"/>
  <c r="CZ100" i="47"/>
  <c r="DC100" i="47"/>
  <c r="DB100" i="47"/>
  <c r="DA100" i="47"/>
  <c r="CZ99" i="47"/>
  <c r="DC99" i="47"/>
  <c r="DB99" i="47"/>
  <c r="DA99" i="47"/>
  <c r="CZ98" i="47"/>
  <c r="DC98" i="47"/>
  <c r="DB98" i="47"/>
  <c r="DA98" i="47"/>
  <c r="CZ97" i="47"/>
  <c r="DC97" i="47"/>
  <c r="DB97" i="47"/>
  <c r="DA97" i="47"/>
  <c r="CZ96" i="47"/>
  <c r="DC96" i="47"/>
  <c r="DB96" i="47"/>
  <c r="DA96" i="47"/>
  <c r="CZ15" i="47"/>
  <c r="DA15" i="47"/>
  <c r="DB15" i="47"/>
  <c r="DC15" i="47"/>
  <c r="CZ16" i="47"/>
  <c r="DA16" i="47"/>
  <c r="DB16" i="47"/>
  <c r="DC16" i="47"/>
  <c r="CZ17" i="47"/>
  <c r="DA17" i="47"/>
  <c r="DB17" i="47"/>
  <c r="DC17" i="47"/>
  <c r="DV17" i="47"/>
  <c r="DW17" i="47"/>
  <c r="DX17" i="47"/>
  <c r="DY17" i="47"/>
  <c r="CZ18" i="47"/>
  <c r="DA18" i="47"/>
  <c r="DB18" i="47"/>
  <c r="DC18" i="47"/>
  <c r="DV18" i="47"/>
  <c r="DW18" i="47"/>
  <c r="DX18" i="47"/>
  <c r="DY18" i="47"/>
  <c r="CZ19" i="47"/>
  <c r="DA19" i="47"/>
  <c r="DB19" i="47"/>
  <c r="DC19" i="47"/>
  <c r="DV19" i="47"/>
  <c r="DW19" i="47"/>
  <c r="DX19" i="47"/>
  <c r="DY19" i="47"/>
  <c r="CZ20" i="47"/>
  <c r="DA20" i="47"/>
  <c r="DB20" i="47"/>
  <c r="DC20" i="47"/>
  <c r="DV20" i="47"/>
  <c r="DW20" i="47"/>
  <c r="DX20" i="47"/>
  <c r="DY20" i="47"/>
  <c r="CZ21" i="47"/>
  <c r="DA21" i="47"/>
  <c r="DB21" i="47"/>
  <c r="DC21" i="47"/>
  <c r="DV21" i="47"/>
  <c r="DW21" i="47"/>
  <c r="DX21" i="47"/>
  <c r="DY21" i="47"/>
  <c r="CZ22" i="47"/>
  <c r="DA22" i="47"/>
  <c r="DB22" i="47"/>
  <c r="DC22" i="47"/>
  <c r="DV22" i="47"/>
  <c r="DW22" i="47"/>
  <c r="DX22" i="47"/>
  <c r="DY22" i="47"/>
  <c r="CZ23" i="47"/>
  <c r="DA23" i="47"/>
  <c r="DB23" i="47"/>
  <c r="DC23" i="47"/>
  <c r="DV23" i="47"/>
  <c r="DW23" i="47"/>
  <c r="DX23" i="47"/>
  <c r="DY23" i="47"/>
  <c r="CZ24" i="47"/>
  <c r="DA24" i="47"/>
  <c r="DB24" i="47"/>
  <c r="DC24" i="47"/>
  <c r="DV24" i="47"/>
  <c r="DW24" i="47"/>
  <c r="DX24" i="47"/>
  <c r="DY24" i="47"/>
  <c r="CZ25" i="47"/>
  <c r="DA25" i="47"/>
  <c r="DB25" i="47"/>
  <c r="DC25" i="47"/>
  <c r="DV25" i="47"/>
  <c r="DW25" i="47"/>
  <c r="DX25" i="47"/>
  <c r="DY25" i="47"/>
  <c r="DV26" i="47"/>
  <c r="DW26" i="47"/>
  <c r="DX26" i="47"/>
  <c r="DY26" i="47"/>
  <c r="DV27" i="47"/>
  <c r="DW27" i="47"/>
  <c r="DX27" i="47"/>
  <c r="DY27" i="47"/>
  <c r="DV28" i="47"/>
  <c r="DW28" i="47"/>
  <c r="DX28" i="47"/>
  <c r="DY28" i="47"/>
  <c r="DV29" i="47"/>
  <c r="DW29" i="47"/>
  <c r="DX29" i="47"/>
  <c r="DY29" i="47"/>
  <c r="DV30" i="47"/>
  <c r="DW30" i="47"/>
  <c r="DX30" i="47"/>
  <c r="DY30" i="47"/>
  <c r="DV31" i="47"/>
  <c r="DW31" i="47"/>
  <c r="DX31" i="47"/>
  <c r="DY31" i="47"/>
  <c r="DV32" i="47"/>
  <c r="DW32" i="47"/>
  <c r="DX32" i="47"/>
  <c r="DY32" i="47"/>
  <c r="DV33" i="47"/>
  <c r="DW33" i="47"/>
  <c r="DX33" i="47"/>
  <c r="DY33" i="47"/>
  <c r="DV34" i="47"/>
  <c r="DW34" i="47"/>
  <c r="DX34" i="47"/>
  <c r="DY34" i="47"/>
  <c r="DV35" i="47"/>
  <c r="DW35" i="47"/>
  <c r="DX35" i="47"/>
  <c r="DY35" i="47"/>
  <c r="DV36" i="47"/>
  <c r="DW36" i="47"/>
  <c r="DX36" i="47"/>
  <c r="DY36" i="47"/>
  <c r="DV37" i="47"/>
  <c r="DW37" i="47"/>
  <c r="DX37" i="47"/>
  <c r="DY37" i="47"/>
  <c r="DV38" i="47"/>
  <c r="DW38" i="47"/>
  <c r="DX38" i="47"/>
  <c r="DY38" i="47"/>
  <c r="ED12" i="47"/>
  <c r="EE12" i="47"/>
  <c r="DX12" i="47"/>
  <c r="DY12" i="47"/>
  <c r="DS12" i="47"/>
  <c r="DT12" i="47"/>
  <c r="DM12" i="47"/>
  <c r="DN12" i="47"/>
  <c r="DG12" i="47"/>
  <c r="DH12" i="47"/>
  <c r="DB12" i="47"/>
  <c r="DC12" i="47"/>
  <c r="EC12" i="47"/>
  <c r="EB12" i="47"/>
  <c r="DW12" i="47"/>
  <c r="DV12" i="47"/>
  <c r="DR12" i="47"/>
  <c r="DQ12" i="47"/>
  <c r="DL12" i="47"/>
  <c r="DK12" i="47"/>
  <c r="DF12" i="47"/>
  <c r="DE12" i="47"/>
  <c r="DA12" i="47"/>
  <c r="I52" i="31"/>
  <c r="J52" i="31"/>
  <c r="K52" i="31"/>
  <c r="L52" i="31"/>
  <c r="M52" i="31"/>
  <c r="U52" i="31"/>
  <c r="V52" i="31"/>
  <c r="W52" i="31"/>
  <c r="X52" i="31"/>
  <c r="Y52" i="31"/>
  <c r="AA52" i="31"/>
  <c r="AB52" i="31"/>
  <c r="AC52" i="31"/>
  <c r="AD52" i="31"/>
  <c r="AE52" i="31"/>
  <c r="I50" i="31"/>
  <c r="I49" i="31"/>
  <c r="J50" i="31"/>
  <c r="J49" i="31"/>
  <c r="J28" i="31" s="1"/>
  <c r="J133" i="31" s="1"/>
  <c r="K50" i="31"/>
  <c r="L50" i="31"/>
  <c r="M50" i="31"/>
  <c r="M48" i="31" s="1"/>
  <c r="M27" i="31" s="1"/>
  <c r="M132" i="31" s="1"/>
  <c r="U50" i="31"/>
  <c r="U48" i="31" s="1"/>
  <c r="U27" i="31" s="1"/>
  <c r="V50" i="31"/>
  <c r="V48" i="31" s="1"/>
  <c r="V27" i="31" s="1"/>
  <c r="V132" i="31" s="1"/>
  <c r="W50" i="31"/>
  <c r="W49" i="31" s="1"/>
  <c r="W28" i="31" s="1"/>
  <c r="X50" i="31"/>
  <c r="X48" i="31" s="1"/>
  <c r="X27" i="31" s="1"/>
  <c r="X132" i="31" s="1"/>
  <c r="Y50" i="31"/>
  <c r="AA50" i="31"/>
  <c r="AB50" i="31"/>
  <c r="AC50" i="31"/>
  <c r="AD50" i="31"/>
  <c r="AD48" i="31" s="1"/>
  <c r="AD27" i="31" s="1"/>
  <c r="AE50" i="31"/>
  <c r="I51" i="31"/>
  <c r="J51" i="31"/>
  <c r="K51" i="31"/>
  <c r="L51" i="31"/>
  <c r="M51" i="31"/>
  <c r="U51" i="31"/>
  <c r="V51" i="31"/>
  <c r="W51" i="31"/>
  <c r="X51" i="31"/>
  <c r="Y51" i="31"/>
  <c r="AA51" i="31"/>
  <c r="AB51" i="31"/>
  <c r="AC51" i="31"/>
  <c r="AD51" i="31"/>
  <c r="AE51" i="31"/>
  <c r="I48" i="31"/>
  <c r="J48" i="31"/>
  <c r="J27" i="31" s="1"/>
  <c r="J132" i="31" s="1"/>
  <c r="K48" i="31"/>
  <c r="AA48" i="31"/>
  <c r="AC48" i="31"/>
  <c r="AE48" i="31"/>
  <c r="G35" i="31"/>
  <c r="G56" i="31"/>
  <c r="H59" i="31"/>
  <c r="G32" i="31"/>
  <c r="G194" i="31" s="1"/>
  <c r="G53" i="31"/>
  <c r="B50" i="31"/>
  <c r="B49" i="31" s="1"/>
  <c r="B28" i="31" s="1"/>
  <c r="C50" i="31"/>
  <c r="C49" i="31" s="1"/>
  <c r="C28" i="31"/>
  <c r="C133" i="31" s="1"/>
  <c r="D50" i="31"/>
  <c r="D49" i="31"/>
  <c r="D28" i="31"/>
  <c r="D133" i="31" s="1"/>
  <c r="E50" i="31"/>
  <c r="F50" i="31"/>
  <c r="F49" i="31" s="1"/>
  <c r="F28" i="31"/>
  <c r="F133" i="31" s="1"/>
  <c r="G29" i="31"/>
  <c r="G191" i="31" s="1"/>
  <c r="G50" i="31"/>
  <c r="G30" i="31"/>
  <c r="G192" i="31" s="1"/>
  <c r="G31" i="31"/>
  <c r="G33" i="31"/>
  <c r="G195" i="31" s="1"/>
  <c r="G34" i="31"/>
  <c r="G55" i="31" s="1"/>
  <c r="H58" i="31" s="1"/>
  <c r="B56" i="31"/>
  <c r="B57" i="31" s="1"/>
  <c r="B36" i="31" s="1"/>
  <c r="C56" i="31"/>
  <c r="C57" i="31" s="1"/>
  <c r="C36" i="31" s="1"/>
  <c r="C141" i="31" s="1"/>
  <c r="E56" i="31"/>
  <c r="E57" i="31" s="1"/>
  <c r="E36" i="31" s="1"/>
  <c r="E141" i="31" s="1"/>
  <c r="F56" i="31"/>
  <c r="F57" i="31" s="1"/>
  <c r="F36" i="31" s="1"/>
  <c r="F141" i="31" s="1"/>
  <c r="C48" i="31"/>
  <c r="C27" i="31" s="1"/>
  <c r="C132" i="31" s="1"/>
  <c r="D48" i="31"/>
  <c r="D27" i="31" s="1"/>
  <c r="AG9" i="31"/>
  <c r="AG10" i="31"/>
  <c r="AG11" i="31"/>
  <c r="AG12" i="31"/>
  <c r="AG13" i="31"/>
  <c r="AG14" i="31"/>
  <c r="AG16" i="31"/>
  <c r="AG17" i="31"/>
  <c r="B20" i="31"/>
  <c r="G18" i="31"/>
  <c r="AG18" i="31"/>
  <c r="AG8" i="31"/>
  <c r="D148" i="31"/>
  <c r="D149" i="31"/>
  <c r="D150" i="31"/>
  <c r="D151" i="31"/>
  <c r="D152" i="31"/>
  <c r="D153" i="31"/>
  <c r="D154" i="31"/>
  <c r="D155" i="31"/>
  <c r="D156" i="31"/>
  <c r="D157" i="31"/>
  <c r="D132" i="31"/>
  <c r="D134" i="31"/>
  <c r="D135" i="31"/>
  <c r="D136" i="31"/>
  <c r="D137" i="31"/>
  <c r="D138" i="31"/>
  <c r="D139" i="31"/>
  <c r="D140" i="31"/>
  <c r="F190" i="31"/>
  <c r="F191" i="31"/>
  <c r="F192" i="31"/>
  <c r="F193" i="31"/>
  <c r="F194" i="31"/>
  <c r="F195" i="31"/>
  <c r="F196" i="31"/>
  <c r="F197" i="31"/>
  <c r="F198" i="31"/>
  <c r="AA96" i="31"/>
  <c r="U96" i="31"/>
  <c r="O96" i="31"/>
  <c r="I113" i="31"/>
  <c r="N83" i="31"/>
  <c r="N84" i="31"/>
  <c r="N85" i="31"/>
  <c r="N86" i="31"/>
  <c r="N87" i="31"/>
  <c r="N88" i="31"/>
  <c r="AI88" i="31" s="1"/>
  <c r="N89" i="31"/>
  <c r="N90" i="31"/>
  <c r="N91" i="31"/>
  <c r="AI91" i="31" s="1"/>
  <c r="N82" i="31"/>
  <c r="AI82" i="31" s="1"/>
  <c r="Z108" i="31"/>
  <c r="N105" i="31"/>
  <c r="Z105" i="31"/>
  <c r="AF105" i="31"/>
  <c r="I96" i="31"/>
  <c r="T91" i="31"/>
  <c r="Z91" i="31"/>
  <c r="AF91" i="31"/>
  <c r="G91" i="31"/>
  <c r="AH91" i="31"/>
  <c r="T90" i="31"/>
  <c r="Z90" i="31"/>
  <c r="AI90" i="31" s="1"/>
  <c r="AF90" i="31"/>
  <c r="G90" i="31"/>
  <c r="AH90" i="31"/>
  <c r="T89" i="31"/>
  <c r="Z89" i="31"/>
  <c r="AF89" i="31"/>
  <c r="G89" i="31"/>
  <c r="AH89" i="31"/>
  <c r="T88" i="31"/>
  <c r="Z88" i="31"/>
  <c r="AF88" i="31"/>
  <c r="G88" i="31"/>
  <c r="AH88" i="31"/>
  <c r="T87" i="31"/>
  <c r="Z87" i="31"/>
  <c r="AI87" i="31" s="1"/>
  <c r="AF87" i="31"/>
  <c r="G87" i="31"/>
  <c r="AH87" i="31"/>
  <c r="T86" i="31"/>
  <c r="Z86" i="31"/>
  <c r="AI86" i="31" s="1"/>
  <c r="AF86" i="31"/>
  <c r="G86" i="31"/>
  <c r="AH86" i="31"/>
  <c r="T85" i="31"/>
  <c r="Z85" i="31"/>
  <c r="AI85" i="31" s="1"/>
  <c r="AF85" i="31"/>
  <c r="G85" i="31"/>
  <c r="AH85" i="31"/>
  <c r="T84" i="31"/>
  <c r="Z84" i="31"/>
  <c r="AI84" i="31" s="1"/>
  <c r="AF84" i="31"/>
  <c r="G84" i="31"/>
  <c r="AH84" i="31"/>
  <c r="T83" i="31"/>
  <c r="Z83" i="31"/>
  <c r="AF83" i="31"/>
  <c r="G83" i="31"/>
  <c r="AH83" i="31"/>
  <c r="AF82" i="31"/>
  <c r="T82" i="31"/>
  <c r="Z82" i="31"/>
  <c r="G82" i="31"/>
  <c r="AH82" i="31"/>
  <c r="I78" i="31"/>
  <c r="AH66" i="31"/>
  <c r="N66" i="31"/>
  <c r="AI66" i="31" s="1"/>
  <c r="T66" i="31"/>
  <c r="Z66" i="31"/>
  <c r="AF66" i="31"/>
  <c r="AH67" i="31"/>
  <c r="N67" i="31"/>
  <c r="AI67" i="31" s="1"/>
  <c r="T67" i="31"/>
  <c r="Z67" i="31"/>
  <c r="AF67" i="31"/>
  <c r="AH68" i="31"/>
  <c r="N68" i="31"/>
  <c r="AI68" i="31" s="1"/>
  <c r="T68" i="31"/>
  <c r="Z68" i="31"/>
  <c r="AF68" i="31"/>
  <c r="AH69" i="31"/>
  <c r="N69" i="31"/>
  <c r="AI69" i="31" s="1"/>
  <c r="T69" i="31"/>
  <c r="Z69" i="31"/>
  <c r="AF69" i="31"/>
  <c r="AH70" i="31"/>
  <c r="N70" i="31"/>
  <c r="AI70" i="31" s="1"/>
  <c r="T70" i="31"/>
  <c r="Z70" i="31"/>
  <c r="AF70" i="31"/>
  <c r="AH71" i="31"/>
  <c r="N71" i="31"/>
  <c r="AI71" i="31" s="1"/>
  <c r="T71" i="31"/>
  <c r="Z71" i="31"/>
  <c r="AF71" i="31"/>
  <c r="AH72" i="31"/>
  <c r="N72" i="31"/>
  <c r="AI72" i="31" s="1"/>
  <c r="T72" i="31"/>
  <c r="Z72" i="31"/>
  <c r="AF72" i="31"/>
  <c r="AH73" i="31"/>
  <c r="N73" i="31"/>
  <c r="AI73" i="31" s="1"/>
  <c r="T73" i="31"/>
  <c r="Z73" i="31"/>
  <c r="AF73" i="31"/>
  <c r="AH74" i="31"/>
  <c r="N74" i="31"/>
  <c r="AI74" i="31" s="1"/>
  <c r="T74" i="31"/>
  <c r="Z74" i="31"/>
  <c r="AF74" i="31"/>
  <c r="AF65" i="31"/>
  <c r="Z65" i="31"/>
  <c r="N65" i="31"/>
  <c r="T65" i="31"/>
  <c r="AH65" i="31"/>
  <c r="U61" i="31"/>
  <c r="O61" i="31"/>
  <c r="I61" i="31"/>
  <c r="AA4" i="31"/>
  <c r="U4" i="31"/>
  <c r="O4" i="31"/>
  <c r="D56" i="31"/>
  <c r="D57" i="31" s="1"/>
  <c r="D36" i="31" s="1"/>
  <c r="D141" i="31" s="1"/>
  <c r="C148" i="31"/>
  <c r="E148" i="31"/>
  <c r="F148" i="31"/>
  <c r="C149" i="31"/>
  <c r="E149" i="31"/>
  <c r="F149" i="31"/>
  <c r="C150" i="31"/>
  <c r="E150" i="31"/>
  <c r="F150" i="31"/>
  <c r="C151" i="31"/>
  <c r="E151" i="31"/>
  <c r="F151" i="31"/>
  <c r="C152" i="31"/>
  <c r="E152" i="31"/>
  <c r="F152" i="31"/>
  <c r="C153" i="31"/>
  <c r="E153" i="31"/>
  <c r="F153" i="31"/>
  <c r="C154" i="31"/>
  <c r="E154" i="31"/>
  <c r="F154" i="31"/>
  <c r="C155" i="31"/>
  <c r="E155" i="31"/>
  <c r="F155" i="31"/>
  <c r="C156" i="31"/>
  <c r="E156" i="31"/>
  <c r="F156" i="31"/>
  <c r="C157" i="31"/>
  <c r="E157" i="31"/>
  <c r="F157" i="31"/>
  <c r="B149" i="31"/>
  <c r="B150" i="31"/>
  <c r="B151" i="31"/>
  <c r="B152" i="31"/>
  <c r="B153" i="31"/>
  <c r="B154" i="31"/>
  <c r="B155" i="31"/>
  <c r="B156" i="31"/>
  <c r="B157" i="31"/>
  <c r="B148" i="31"/>
  <c r="I27" i="31"/>
  <c r="I132" i="31"/>
  <c r="K27" i="31"/>
  <c r="K132" i="31" s="1"/>
  <c r="AA27" i="31"/>
  <c r="AA132" i="31"/>
  <c r="AC27" i="31"/>
  <c r="AC132" i="31" s="1"/>
  <c r="AE27" i="31"/>
  <c r="AE132" i="31" s="1"/>
  <c r="I28" i="31"/>
  <c r="I133" i="31" s="1"/>
  <c r="O28" i="31"/>
  <c r="O133" i="31" s="1"/>
  <c r="S28" i="31"/>
  <c r="S133" i="31" s="1"/>
  <c r="I134" i="31"/>
  <c r="J134" i="31"/>
  <c r="K134" i="31"/>
  <c r="L134" i="31"/>
  <c r="M134" i="31"/>
  <c r="O134" i="31"/>
  <c r="P134" i="31"/>
  <c r="Q134" i="31"/>
  <c r="R134" i="31"/>
  <c r="S134" i="31"/>
  <c r="U134" i="31"/>
  <c r="V134" i="31"/>
  <c r="W134" i="31"/>
  <c r="X134" i="31"/>
  <c r="Y134" i="31"/>
  <c r="AA134" i="31"/>
  <c r="AB134" i="31"/>
  <c r="AC134" i="31"/>
  <c r="AD134" i="31"/>
  <c r="AE134" i="31"/>
  <c r="I135" i="31"/>
  <c r="J135" i="31"/>
  <c r="K135" i="31"/>
  <c r="L135" i="31"/>
  <c r="M135" i="31"/>
  <c r="O135" i="31"/>
  <c r="P135" i="31"/>
  <c r="Q135" i="31"/>
  <c r="R135" i="31"/>
  <c r="S135" i="31"/>
  <c r="U135" i="31"/>
  <c r="V135" i="31"/>
  <c r="W135" i="31"/>
  <c r="X135" i="31"/>
  <c r="Y135" i="31"/>
  <c r="AA135" i="31"/>
  <c r="AB135" i="31"/>
  <c r="AC135" i="31"/>
  <c r="AD135" i="31"/>
  <c r="AE135" i="31"/>
  <c r="I136" i="31"/>
  <c r="J136" i="31"/>
  <c r="K136" i="31"/>
  <c r="L136" i="31"/>
  <c r="M136" i="31"/>
  <c r="O136" i="31"/>
  <c r="P136" i="31"/>
  <c r="Q136" i="31"/>
  <c r="R136" i="31"/>
  <c r="S136" i="31"/>
  <c r="U136" i="31"/>
  <c r="V136" i="31"/>
  <c r="W136" i="31"/>
  <c r="X136" i="31"/>
  <c r="Y136" i="31"/>
  <c r="AA136" i="31"/>
  <c r="AB136" i="31"/>
  <c r="AC136" i="31"/>
  <c r="AD136" i="31"/>
  <c r="AE136" i="31"/>
  <c r="I137" i="31"/>
  <c r="J137" i="31"/>
  <c r="K137" i="31"/>
  <c r="L137" i="31"/>
  <c r="M137" i="31"/>
  <c r="O137" i="31"/>
  <c r="P137" i="31"/>
  <c r="Q137" i="31"/>
  <c r="R137" i="31"/>
  <c r="S137" i="31"/>
  <c r="U137" i="31"/>
  <c r="V137" i="31"/>
  <c r="W137" i="31"/>
  <c r="X137" i="31"/>
  <c r="Y137" i="31"/>
  <c r="AA137" i="31"/>
  <c r="AB137" i="31"/>
  <c r="AC137" i="31"/>
  <c r="AD137" i="31"/>
  <c r="AE137" i="31"/>
  <c r="I138" i="31"/>
  <c r="J138" i="31"/>
  <c r="K138" i="31"/>
  <c r="L138" i="31"/>
  <c r="M138" i="31"/>
  <c r="O138" i="31"/>
  <c r="P138" i="31"/>
  <c r="Q138" i="31"/>
  <c r="R138" i="31"/>
  <c r="S138" i="31"/>
  <c r="U138" i="31"/>
  <c r="V138" i="31"/>
  <c r="W138" i="31"/>
  <c r="X138" i="31"/>
  <c r="Y138" i="31"/>
  <c r="AA138" i="31"/>
  <c r="AB138" i="31"/>
  <c r="AC138" i="31"/>
  <c r="AD138" i="31"/>
  <c r="AE138" i="31"/>
  <c r="I139" i="31"/>
  <c r="J139" i="31"/>
  <c r="K139" i="31"/>
  <c r="L139" i="31"/>
  <c r="M139" i="31"/>
  <c r="O139" i="31"/>
  <c r="P139" i="31"/>
  <c r="Q139" i="31"/>
  <c r="R139" i="31"/>
  <c r="S139" i="31"/>
  <c r="U139" i="31"/>
  <c r="V139" i="31"/>
  <c r="W139" i="31"/>
  <c r="X139" i="31"/>
  <c r="Y139" i="31"/>
  <c r="AA139" i="31"/>
  <c r="AB139" i="31"/>
  <c r="AC139" i="31"/>
  <c r="AD139" i="31"/>
  <c r="AE139" i="31"/>
  <c r="I140" i="31"/>
  <c r="J140" i="31"/>
  <c r="K140" i="31"/>
  <c r="L140" i="31"/>
  <c r="M140" i="31"/>
  <c r="O140" i="31"/>
  <c r="P140" i="31"/>
  <c r="Q140" i="31"/>
  <c r="R140" i="31"/>
  <c r="S140" i="31"/>
  <c r="U140" i="31"/>
  <c r="V140" i="31"/>
  <c r="W140" i="31"/>
  <c r="X140" i="31"/>
  <c r="Y140" i="31"/>
  <c r="AA140" i="31"/>
  <c r="AB140" i="31"/>
  <c r="AC140" i="31"/>
  <c r="AD140" i="31"/>
  <c r="AE140" i="31"/>
  <c r="X141" i="31"/>
  <c r="B134" i="31"/>
  <c r="C134" i="31"/>
  <c r="E134" i="31"/>
  <c r="F134" i="31"/>
  <c r="B135" i="31"/>
  <c r="C135" i="31"/>
  <c r="E135" i="31"/>
  <c r="F135" i="31"/>
  <c r="B136" i="31"/>
  <c r="C136" i="31"/>
  <c r="E136" i="31"/>
  <c r="F136" i="31"/>
  <c r="B137" i="31"/>
  <c r="C137" i="31"/>
  <c r="E137" i="31"/>
  <c r="F137" i="31"/>
  <c r="B138" i="31"/>
  <c r="C138" i="31"/>
  <c r="E138" i="31"/>
  <c r="F138" i="31"/>
  <c r="B139" i="31"/>
  <c r="C139" i="31"/>
  <c r="E139" i="31"/>
  <c r="F139" i="31"/>
  <c r="B140" i="31"/>
  <c r="C140" i="31"/>
  <c r="E140" i="31"/>
  <c r="F140" i="31"/>
  <c r="F55" i="31"/>
  <c r="E55" i="31"/>
  <c r="C55" i="31"/>
  <c r="B55" i="31"/>
  <c r="D55" i="31"/>
  <c r="F54" i="31"/>
  <c r="E54" i="31"/>
  <c r="C54" i="31"/>
  <c r="B54" i="31"/>
  <c r="D54" i="31"/>
  <c r="F53" i="31"/>
  <c r="E53" i="31"/>
  <c r="C53" i="31"/>
  <c r="B53" i="31"/>
  <c r="D53" i="31"/>
  <c r="F52" i="31"/>
  <c r="E52" i="31"/>
  <c r="C52" i="31"/>
  <c r="B52" i="31"/>
  <c r="D52" i="31"/>
  <c r="F51" i="31"/>
  <c r="E51" i="31"/>
  <c r="C51" i="31"/>
  <c r="B51" i="31"/>
  <c r="D51" i="31"/>
  <c r="HL17" i="38"/>
  <c r="HM13" i="38" s="1"/>
  <c r="GI60" i="38"/>
  <c r="GI59" i="38"/>
  <c r="GI58" i="38"/>
  <c r="GI57" i="38"/>
  <c r="GI56" i="38"/>
  <c r="GI55" i="38"/>
  <c r="GI54" i="38"/>
  <c r="GI53" i="38"/>
  <c r="GI52" i="38"/>
  <c r="GI51" i="38"/>
  <c r="GI50" i="38"/>
  <c r="GI49" i="38"/>
  <c r="GI48" i="38"/>
  <c r="GI47" i="38"/>
  <c r="GI46" i="38"/>
  <c r="GI45" i="38"/>
  <c r="GI44" i="38"/>
  <c r="GI43" i="38"/>
  <c r="GI42" i="38"/>
  <c r="GI41" i="38"/>
  <c r="GI40" i="38"/>
  <c r="GI39" i="38"/>
  <c r="GI38" i="38"/>
  <c r="GI37" i="38"/>
  <c r="GI36" i="38"/>
  <c r="GI35" i="38"/>
  <c r="GI34" i="38"/>
  <c r="GI33" i="38"/>
  <c r="GI32" i="38"/>
  <c r="GI31" i="38"/>
  <c r="GI30" i="38"/>
  <c r="GI29" i="38"/>
  <c r="GI28" i="38"/>
  <c r="GI27" i="38"/>
  <c r="GI26" i="38"/>
  <c r="GI25" i="38"/>
  <c r="GI24" i="38"/>
  <c r="GI23" i="38"/>
  <c r="GI22" i="38"/>
  <c r="GI21" i="38"/>
  <c r="GI20" i="38"/>
  <c r="GI19" i="38"/>
  <c r="GI18" i="38"/>
  <c r="GI17" i="38"/>
  <c r="GI16" i="38"/>
  <c r="GI15" i="38"/>
  <c r="GI14" i="38"/>
  <c r="GI13" i="38"/>
  <c r="GI12" i="38"/>
  <c r="GI11" i="38"/>
  <c r="GI10" i="38"/>
  <c r="GI9" i="38"/>
  <c r="GI8" i="38"/>
  <c r="F59" i="38"/>
  <c r="EI60" i="38"/>
  <c r="EI59" i="38"/>
  <c r="EI58" i="38"/>
  <c r="EI57" i="38"/>
  <c r="EI56" i="38"/>
  <c r="EI55" i="38"/>
  <c r="EI54" i="38"/>
  <c r="EI53" i="38"/>
  <c r="EI52" i="38"/>
  <c r="EI51" i="38"/>
  <c r="EI50" i="38"/>
  <c r="EI49" i="38"/>
  <c r="EI48" i="38"/>
  <c r="EI47" i="38"/>
  <c r="EI46" i="38"/>
  <c r="EI45" i="38"/>
  <c r="EI44" i="38"/>
  <c r="EI28" i="38"/>
  <c r="EI27" i="38"/>
  <c r="EI26" i="38"/>
  <c r="EI25" i="38"/>
  <c r="EI24" i="38"/>
  <c r="EI23" i="38"/>
  <c r="EI22" i="38"/>
  <c r="EI21" i="38"/>
  <c r="EI20" i="38"/>
  <c r="EI19" i="38"/>
  <c r="EI18" i="38"/>
  <c r="EI17" i="38"/>
  <c r="EI16" i="38"/>
  <c r="EI15" i="38"/>
  <c r="EI14" i="38"/>
  <c r="EI13" i="38"/>
  <c r="EI12" i="38"/>
  <c r="EI11" i="38"/>
  <c r="EI10" i="38"/>
  <c r="EI9" i="38"/>
  <c r="EI8" i="38"/>
  <c r="CK28" i="38"/>
  <c r="CK27" i="38"/>
  <c r="CK26" i="38"/>
  <c r="CK25" i="38"/>
  <c r="CK24" i="38"/>
  <c r="CK23" i="38"/>
  <c r="CK22" i="38"/>
  <c r="CK21" i="38"/>
  <c r="CK20" i="38"/>
  <c r="CK19" i="38"/>
  <c r="CK18" i="38"/>
  <c r="CK17" i="38"/>
  <c r="CK16" i="38"/>
  <c r="CK15" i="38"/>
  <c r="CK14" i="38"/>
  <c r="CK13" i="38"/>
  <c r="CK12" i="38"/>
  <c r="CK11" i="38"/>
  <c r="CK10" i="38"/>
  <c r="CK9" i="38"/>
  <c r="CK8" i="38"/>
  <c r="AN9" i="38"/>
  <c r="AN10" i="38"/>
  <c r="AN11" i="38"/>
  <c r="AN12" i="38"/>
  <c r="AN13" i="38"/>
  <c r="AN14" i="38"/>
  <c r="AN15" i="38"/>
  <c r="AN16" i="38"/>
  <c r="AN17" i="38"/>
  <c r="AN18" i="38"/>
  <c r="AN19" i="38"/>
  <c r="AN20" i="38"/>
  <c r="AN21" i="38"/>
  <c r="AN22" i="38"/>
  <c r="AN23" i="38"/>
  <c r="AN24" i="38"/>
  <c r="AN25" i="38"/>
  <c r="AN26" i="38"/>
  <c r="AN27" i="38"/>
  <c r="AN28" i="38"/>
  <c r="AN29" i="38"/>
  <c r="AN30" i="38"/>
  <c r="AN31" i="38"/>
  <c r="AN32" i="38"/>
  <c r="AN33" i="38"/>
  <c r="AN34" i="38"/>
  <c r="AN35" i="38"/>
  <c r="AN36" i="38"/>
  <c r="AN37" i="38"/>
  <c r="AN38" i="38"/>
  <c r="AN40" i="38"/>
  <c r="AN41" i="38"/>
  <c r="AN42" i="38"/>
  <c r="AN43" i="38"/>
  <c r="AN44" i="38"/>
  <c r="AN45" i="38"/>
  <c r="AN46" i="38"/>
  <c r="AN47" i="38"/>
  <c r="AN48" i="38"/>
  <c r="AN49" i="38"/>
  <c r="AN50" i="38"/>
  <c r="AN51" i="38"/>
  <c r="AN52" i="38"/>
  <c r="AN53" i="38"/>
  <c r="AN54" i="38"/>
  <c r="AN55" i="38"/>
  <c r="AN56" i="38"/>
  <c r="AN57" i="38"/>
  <c r="AN58" i="38"/>
  <c r="AN59" i="38"/>
  <c r="AN60" i="38"/>
  <c r="AN8" i="38"/>
  <c r="AO7" i="38"/>
  <c r="AP7" i="38"/>
  <c r="C14" i="38"/>
  <c r="D14" i="38"/>
  <c r="E14" i="38"/>
  <c r="H56" i="31"/>
  <c r="B127" i="31"/>
  <c r="M49" i="31"/>
  <c r="L49" i="31"/>
  <c r="L28" i="31" s="1"/>
  <c r="K49" i="31"/>
  <c r="K28" i="31" s="1"/>
  <c r="B122" i="31"/>
  <c r="AE49" i="31"/>
  <c r="AE28" i="31" s="1"/>
  <c r="G58" i="31"/>
  <c r="AE57" i="31"/>
  <c r="X57" i="31"/>
  <c r="Q12" i="47"/>
  <c r="S12" i="47"/>
  <c r="DA5" i="47"/>
  <c r="DC5" i="47"/>
  <c r="DF5" i="47"/>
  <c r="DH5" i="47"/>
  <c r="DL5" i="47"/>
  <c r="DN5" i="47"/>
  <c r="DR5" i="47"/>
  <c r="DT5" i="47"/>
  <c r="DW5" i="47"/>
  <c r="DY5" i="47"/>
  <c r="EC5" i="47"/>
  <c r="EE5" i="47"/>
  <c r="EM5" i="47"/>
  <c r="EO5" i="47"/>
  <c r="M5" i="47"/>
  <c r="K5" i="47"/>
  <c r="S5" i="47"/>
  <c r="Q5" i="47"/>
  <c r="BY5" i="47"/>
  <c r="BW5" i="47"/>
  <c r="CD5" i="47"/>
  <c r="CB5" i="47"/>
  <c r="CI5" i="47"/>
  <c r="CG5" i="47"/>
  <c r="AD125" i="31"/>
  <c r="AB164" i="31" s="1"/>
  <c r="AB167" i="31" s="1"/>
  <c r="AC125" i="31"/>
  <c r="AC164" i="31" s="1"/>
  <c r="AC167" i="31" s="1"/>
  <c r="AB125" i="31"/>
  <c r="AA125" i="31"/>
  <c r="AA164" i="31" s="1"/>
  <c r="AA167" i="31" s="1"/>
  <c r="Y125" i="31"/>
  <c r="X125" i="31"/>
  <c r="I57" i="31"/>
  <c r="K57" i="31"/>
  <c r="K36" i="31" s="1"/>
  <c r="K141" i="31" s="1"/>
  <c r="M57" i="31"/>
  <c r="M36" i="31" s="1"/>
  <c r="M141" i="31" s="1"/>
  <c r="P57" i="31"/>
  <c r="R57" i="31"/>
  <c r="U57" i="31"/>
  <c r="W57" i="31"/>
  <c r="W36" i="31" s="1"/>
  <c r="W141" i="31" s="1"/>
  <c r="AA57" i="31"/>
  <c r="AC57" i="31"/>
  <c r="G158" i="31"/>
  <c r="AD124" i="31"/>
  <c r="Y124" i="31"/>
  <c r="O106" i="31"/>
  <c r="O123" i="31" s="1"/>
  <c r="M106" i="31"/>
  <c r="L106" i="31"/>
  <c r="K106" i="31"/>
  <c r="K123" i="31" s="1"/>
  <c r="J106" i="31"/>
  <c r="I106" i="31"/>
  <c r="F105" i="31"/>
  <c r="F122" i="31" s="1"/>
  <c r="D105" i="31"/>
  <c r="F106" i="31"/>
  <c r="F123" i="31" s="1"/>
  <c r="D106" i="31"/>
  <c r="D123" i="31" s="1"/>
  <c r="J57" i="31"/>
  <c r="J36" i="31" s="1"/>
  <c r="L57" i="31"/>
  <c r="O57" i="31"/>
  <c r="Q57" i="31"/>
  <c r="S57" i="31"/>
  <c r="S36" i="31" s="1"/>
  <c r="V57" i="31"/>
  <c r="V36" i="31" s="1"/>
  <c r="V141" i="31" s="1"/>
  <c r="Y57" i="31"/>
  <c r="Y36" i="31" s="1"/>
  <c r="Y141" i="31" s="1"/>
  <c r="AB57" i="31"/>
  <c r="AD57" i="31"/>
  <c r="AD36" i="31" s="1"/>
  <c r="AD141" i="31" s="1"/>
  <c r="AH75" i="31"/>
  <c r="AE110" i="31"/>
  <c r="AE127" i="31" s="1"/>
  <c r="AC110" i="31"/>
  <c r="AC177" i="31" s="1"/>
  <c r="AC180" i="31" s="1"/>
  <c r="AA110" i="31"/>
  <c r="AA177" i="31" s="1"/>
  <c r="AA180" i="31" s="1"/>
  <c r="Y110" i="31"/>
  <c r="Y127" i="31"/>
  <c r="W110" i="31"/>
  <c r="U110" i="31"/>
  <c r="S110" i="31"/>
  <c r="S127" i="31" s="1"/>
  <c r="Q110" i="31"/>
  <c r="O110" i="31"/>
  <c r="O127" i="31" s="1"/>
  <c r="M110" i="31"/>
  <c r="M127" i="31"/>
  <c r="K110" i="31"/>
  <c r="K177" i="31" s="1"/>
  <c r="K180" i="31" s="1"/>
  <c r="K127" i="31"/>
  <c r="K165" i="31" s="1"/>
  <c r="K168" i="31" s="1"/>
  <c r="I110" i="31"/>
  <c r="F110" i="31"/>
  <c r="F127" i="31"/>
  <c r="D110" i="31"/>
  <c r="G110" i="31" s="1"/>
  <c r="AH110" i="31" s="1"/>
  <c r="AA127" i="31"/>
  <c r="S141" i="31"/>
  <c r="O36" i="31"/>
  <c r="O141" i="31" s="1"/>
  <c r="J141" i="31"/>
  <c r="D122" i="31"/>
  <c r="M123" i="31"/>
  <c r="U127" i="31"/>
  <c r="AB36" i="31"/>
  <c r="AB141" i="31" s="1"/>
  <c r="Q36" i="31"/>
  <c r="Q141" i="31" s="1"/>
  <c r="L36" i="31"/>
  <c r="L141" i="31" s="1"/>
  <c r="J123" i="31"/>
  <c r="L123" i="31"/>
  <c r="AA36" i="31"/>
  <c r="AA141" i="31" s="1"/>
  <c r="U36" i="31"/>
  <c r="U141" i="31" s="1"/>
  <c r="P36" i="31"/>
  <c r="P141" i="31" s="1"/>
  <c r="AE36" i="31"/>
  <c r="AE141" i="31" s="1"/>
  <c r="AE133" i="31"/>
  <c r="L133" i="31"/>
  <c r="AC36" i="31"/>
  <c r="AC141" i="31" s="1"/>
  <c r="R36" i="31"/>
  <c r="R141" i="31" s="1"/>
  <c r="I36" i="31"/>
  <c r="I141" i="31" s="1"/>
  <c r="K133" i="31"/>
  <c r="M28" i="31"/>
  <c r="M133" i="31" s="1"/>
  <c r="AQ173" i="47"/>
  <c r="AI255" i="47"/>
  <c r="R12" i="47"/>
  <c r="P5" i="47"/>
  <c r="CA5" i="47"/>
  <c r="AO173" i="47"/>
  <c r="AJ255" i="47"/>
  <c r="AL255" i="47"/>
  <c r="CC5" i="47"/>
  <c r="CH5" i="47"/>
  <c r="G13" i="38"/>
  <c r="F91" i="38"/>
  <c r="G10" i="38"/>
  <c r="HM15" i="38"/>
  <c r="FE177" i="47"/>
  <c r="FF177" i="47" s="1"/>
  <c r="FM177" i="47"/>
  <c r="FN177" i="47" s="1"/>
  <c r="FA177" i="47"/>
  <c r="FB177" i="47" s="1"/>
  <c r="FI177" i="47"/>
  <c r="FJ177" i="47" s="1"/>
  <c r="EW177" i="47"/>
  <c r="EX177" i="47" s="1"/>
  <c r="FA179" i="47"/>
  <c r="FI179" i="47"/>
  <c r="EW179" i="47"/>
  <c r="FE179" i="47"/>
  <c r="FM179" i="47"/>
  <c r="FA178" i="47"/>
  <c r="EW178" i="47"/>
  <c r="FM178" i="47"/>
  <c r="FI178" i="47"/>
  <c r="FE178" i="47"/>
  <c r="B117" i="31"/>
  <c r="B124" i="31"/>
  <c r="Q336" i="47"/>
  <c r="S336" i="47"/>
  <c r="FG337" i="47"/>
  <c r="FO337" i="47"/>
  <c r="BC338" i="47"/>
  <c r="BE338" i="47"/>
  <c r="AB48" i="31"/>
  <c r="Y48" i="31"/>
  <c r="W48" i="31"/>
  <c r="L48" i="31"/>
  <c r="AD49" i="31"/>
  <c r="AD28" i="31" s="1"/>
  <c r="AD133" i="31" s="1"/>
  <c r="AC49" i="31"/>
  <c r="AB49" i="31"/>
  <c r="AA49" i="31"/>
  <c r="Y49" i="31"/>
  <c r="Y28" i="31" s="1"/>
  <c r="Y133" i="31" s="1"/>
  <c r="X49" i="31"/>
  <c r="V49" i="31"/>
  <c r="U49" i="31"/>
  <c r="V5" i="47"/>
  <c r="BC5" i="47"/>
  <c r="BE5" i="47"/>
  <c r="CZ5" i="47"/>
  <c r="DE5" i="47"/>
  <c r="DK5" i="47"/>
  <c r="DQ5" i="47"/>
  <c r="DV5" i="47"/>
  <c r="EB5" i="47"/>
  <c r="EL5" i="47"/>
  <c r="J5" i="47"/>
  <c r="CF5" i="47"/>
  <c r="AD100" i="31"/>
  <c r="AB100" i="31"/>
  <c r="Y100" i="31"/>
  <c r="Y117" i="31" s="1"/>
  <c r="W100" i="31"/>
  <c r="U100" i="31"/>
  <c r="U117" i="31" s="1"/>
  <c r="R100" i="31"/>
  <c r="P100" i="31"/>
  <c r="M100" i="31"/>
  <c r="K100" i="31"/>
  <c r="N100" i="31" s="1"/>
  <c r="I100" i="31"/>
  <c r="E100" i="31"/>
  <c r="E117" i="31"/>
  <c r="C100" i="31"/>
  <c r="C117" i="31"/>
  <c r="AE101" i="31"/>
  <c r="AE118" i="31" s="1"/>
  <c r="AD101" i="31"/>
  <c r="AC101" i="31"/>
  <c r="AC118" i="31" s="1"/>
  <c r="AB101" i="31"/>
  <c r="AB118" i="31" s="1"/>
  <c r="AA101" i="31"/>
  <c r="Y101" i="31"/>
  <c r="X101" i="31"/>
  <c r="W101" i="31"/>
  <c r="V101" i="31"/>
  <c r="U101" i="31"/>
  <c r="U118" i="31" s="1"/>
  <c r="Z118" i="31" s="1"/>
  <c r="S101" i="31"/>
  <c r="R101" i="31"/>
  <c r="Q101" i="31"/>
  <c r="P101" i="31"/>
  <c r="O101" i="31"/>
  <c r="M101" i="31"/>
  <c r="L101" i="31"/>
  <c r="K101" i="31"/>
  <c r="J101" i="31"/>
  <c r="I101" i="31"/>
  <c r="F101" i="31"/>
  <c r="F118" i="31"/>
  <c r="E101" i="31"/>
  <c r="E118" i="31"/>
  <c r="D101" i="31"/>
  <c r="D118" i="31" s="1"/>
  <c r="C101" i="31"/>
  <c r="C118" i="31" s="1"/>
  <c r="AE103" i="31"/>
  <c r="AE120" i="31" s="1"/>
  <c r="AD103" i="31"/>
  <c r="AC103" i="31"/>
  <c r="AB103" i="31"/>
  <c r="AB120" i="31" s="1"/>
  <c r="AA103" i="31"/>
  <c r="Y103" i="31"/>
  <c r="X103" i="31"/>
  <c r="W103" i="31"/>
  <c r="V103" i="31"/>
  <c r="U103" i="31"/>
  <c r="Z103" i="31" s="1"/>
  <c r="S103" i="31"/>
  <c r="R103" i="31"/>
  <c r="Q103" i="31"/>
  <c r="Q120" i="31" s="1"/>
  <c r="P103" i="31"/>
  <c r="O103" i="31"/>
  <c r="M103" i="31"/>
  <c r="M120" i="31" s="1"/>
  <c r="L103" i="31"/>
  <c r="L120" i="31" s="1"/>
  <c r="K103" i="31"/>
  <c r="J103" i="31"/>
  <c r="N103" i="31" s="1"/>
  <c r="I103" i="31"/>
  <c r="F103" i="31"/>
  <c r="F120" i="31"/>
  <c r="E103" i="31"/>
  <c r="E120" i="31"/>
  <c r="D103" i="31"/>
  <c r="D120" i="31" s="1"/>
  <c r="C103" i="31"/>
  <c r="AD121" i="31"/>
  <c r="X121" i="31"/>
  <c r="W121" i="31"/>
  <c r="U121" i="31"/>
  <c r="S121" i="31"/>
  <c r="P121" i="31"/>
  <c r="J121" i="31"/>
  <c r="I121" i="31"/>
  <c r="P49" i="31"/>
  <c r="R49" i="31"/>
  <c r="R48" i="31"/>
  <c r="R27" i="31" s="1"/>
  <c r="R132" i="31" s="1"/>
  <c r="Q48" i="31"/>
  <c r="Q27" i="31" s="1"/>
  <c r="Q132" i="31" s="1"/>
  <c r="P48" i="31"/>
  <c r="O48" i="31"/>
  <c r="AE107" i="31"/>
  <c r="AE124" i="31" s="1"/>
  <c r="AC107" i="31"/>
  <c r="AA107" i="31"/>
  <c r="X107" i="31"/>
  <c r="X124" i="31" s="1"/>
  <c r="W107" i="31"/>
  <c r="V107" i="31"/>
  <c r="V124" i="31" s="1"/>
  <c r="U107" i="31"/>
  <c r="S107" i="31"/>
  <c r="R107" i="31"/>
  <c r="R124" i="31" s="1"/>
  <c r="Q107" i="31"/>
  <c r="T107" i="31" s="1"/>
  <c r="P107" i="31"/>
  <c r="O107" i="31"/>
  <c r="M107" i="31"/>
  <c r="L107" i="31"/>
  <c r="K107" i="31"/>
  <c r="K124" i="31" s="1"/>
  <c r="J107" i="31"/>
  <c r="J124" i="31" s="1"/>
  <c r="I107" i="31"/>
  <c r="F107" i="31"/>
  <c r="F124" i="31"/>
  <c r="E107" i="31"/>
  <c r="E124" i="31"/>
  <c r="D107" i="31"/>
  <c r="D124" i="31" s="1"/>
  <c r="C107" i="31"/>
  <c r="C124" i="31"/>
  <c r="W125" i="31"/>
  <c r="W164" i="31" s="1"/>
  <c r="W167" i="31" s="1"/>
  <c r="V125" i="31"/>
  <c r="U125" i="31"/>
  <c r="S125" i="31"/>
  <c r="R125" i="31"/>
  <c r="P164" i="31" s="1"/>
  <c r="P167" i="31" s="1"/>
  <c r="Q125" i="31"/>
  <c r="Q164" i="31" s="1"/>
  <c r="Q167" i="31" s="1"/>
  <c r="O125" i="31"/>
  <c r="M125" i="31"/>
  <c r="K125" i="31"/>
  <c r="K164" i="31" s="1"/>
  <c r="K167" i="31" s="1"/>
  <c r="J125" i="31"/>
  <c r="I125" i="31"/>
  <c r="AD110" i="31"/>
  <c r="AD127" i="31"/>
  <c r="AB165" i="31" s="1"/>
  <c r="AB168" i="31" s="1"/>
  <c r="AB110" i="31"/>
  <c r="X110" i="31"/>
  <c r="V177" i="31" s="1"/>
  <c r="V180" i="31" s="1"/>
  <c r="X127" i="31"/>
  <c r="V165" i="31" s="1"/>
  <c r="V168" i="31" s="1"/>
  <c r="V110" i="31"/>
  <c r="R110" i="31"/>
  <c r="P177" i="31" s="1"/>
  <c r="P180" i="31" s="1"/>
  <c r="R127" i="31"/>
  <c r="P165" i="31" s="1"/>
  <c r="P168" i="31" s="1"/>
  <c r="P110" i="31"/>
  <c r="P127" i="31" s="1"/>
  <c r="L110" i="31"/>
  <c r="J177" i="31" s="1"/>
  <c r="J180" i="31" s="1"/>
  <c r="L127" i="31"/>
  <c r="J165" i="31" s="1"/>
  <c r="J168" i="31" s="1"/>
  <c r="J110" i="31"/>
  <c r="E110" i="31"/>
  <c r="E127" i="31" s="1"/>
  <c r="EY337" i="47"/>
  <c r="FK337" i="47"/>
  <c r="BB338" i="47"/>
  <c r="GH348" i="47"/>
  <c r="GH349" i="47" s="1"/>
  <c r="GH350" i="47" s="1"/>
  <c r="GH351" i="47" s="1"/>
  <c r="GH352" i="47" s="1"/>
  <c r="GH353" i="47" s="1"/>
  <c r="GH354" i="47" s="1"/>
  <c r="GH355" i="47" s="1"/>
  <c r="GH356" i="47" s="1"/>
  <c r="GH357" i="47" s="1"/>
  <c r="GH358" i="47" s="1"/>
  <c r="GH359" i="47" s="1"/>
  <c r="GH360" i="47" s="1"/>
  <c r="GH361" i="47" s="1"/>
  <c r="GH362" i="47" s="1"/>
  <c r="GH363" i="47" s="1"/>
  <c r="GH364" i="47" s="1"/>
  <c r="GH365" i="47" s="1"/>
  <c r="GH366" i="47" s="1"/>
  <c r="GH367" i="47" s="1"/>
  <c r="GH368" i="47" s="1"/>
  <c r="GH369" i="47" s="1"/>
  <c r="GH370" i="47" s="1"/>
  <c r="GH371" i="47" s="1"/>
  <c r="GH372" i="47" s="1"/>
  <c r="GH373" i="47" s="1"/>
  <c r="GH374" i="47" s="1"/>
  <c r="GH375" i="47" s="1"/>
  <c r="EW348" i="47"/>
  <c r="FI348" i="47"/>
  <c r="EW340" i="47"/>
  <c r="EX340" i="47" s="1"/>
  <c r="FA340" i="47"/>
  <c r="FB340" i="47" s="1"/>
  <c r="FE340" i="47"/>
  <c r="FF340" i="47" s="1"/>
  <c r="FI340" i="47"/>
  <c r="FJ340" i="47" s="1"/>
  <c r="FM340" i="47"/>
  <c r="FN340" i="47" s="1"/>
  <c r="EW344" i="47"/>
  <c r="FA344" i="47"/>
  <c r="FI344" i="47"/>
  <c r="FM344" i="47"/>
  <c r="L124" i="31"/>
  <c r="O124" i="31"/>
  <c r="S124" i="31"/>
  <c r="AC124" i="31"/>
  <c r="P27" i="31"/>
  <c r="P132" i="31"/>
  <c r="R28" i="31"/>
  <c r="R133" i="31" s="1"/>
  <c r="I120" i="31"/>
  <c r="K120" i="31"/>
  <c r="N120" i="31" s="1"/>
  <c r="P120" i="31"/>
  <c r="R120" i="31"/>
  <c r="T120" i="31" s="1"/>
  <c r="W120" i="31"/>
  <c r="Y120" i="31"/>
  <c r="AD120" i="31"/>
  <c r="N101" i="31"/>
  <c r="I118" i="31"/>
  <c r="K118" i="31"/>
  <c r="M118" i="31"/>
  <c r="P118" i="31"/>
  <c r="R118" i="31"/>
  <c r="W118" i="31"/>
  <c r="Y118" i="31"/>
  <c r="AD118" i="31"/>
  <c r="I117" i="31"/>
  <c r="M117" i="31"/>
  <c r="R117" i="31"/>
  <c r="W117" i="31"/>
  <c r="AB117" i="31"/>
  <c r="V28" i="31"/>
  <c r="V133" i="31" s="1"/>
  <c r="X28" i="31"/>
  <c r="X133" i="31" s="1"/>
  <c r="AA28" i="31"/>
  <c r="AA133" i="31" s="1"/>
  <c r="AC28" i="31"/>
  <c r="AC133" i="31"/>
  <c r="L27" i="31"/>
  <c r="L132" i="31" s="1"/>
  <c r="W27" i="31"/>
  <c r="W132" i="31"/>
  <c r="AB27" i="31"/>
  <c r="AB132" i="31" s="1"/>
  <c r="EW349" i="47"/>
  <c r="FA349" i="47"/>
  <c r="FE349" i="47"/>
  <c r="FI349" i="47"/>
  <c r="FM349" i="47"/>
  <c r="EW345" i="47"/>
  <c r="FI345" i="47"/>
  <c r="EW341" i="47"/>
  <c r="FA341" i="47"/>
  <c r="FE341" i="47"/>
  <c r="FI341" i="47"/>
  <c r="EW346" i="47"/>
  <c r="FA346" i="47"/>
  <c r="FE346" i="47"/>
  <c r="FI346" i="47"/>
  <c r="EW342" i="47"/>
  <c r="FI342" i="47"/>
  <c r="J127" i="31"/>
  <c r="N110" i="31"/>
  <c r="T110" i="31"/>
  <c r="V127" i="31"/>
  <c r="AB127" i="31"/>
  <c r="I124" i="31"/>
  <c r="N124" i="31" s="1"/>
  <c r="M124" i="31"/>
  <c r="P124" i="31"/>
  <c r="Z107" i="31"/>
  <c r="U124" i="31"/>
  <c r="Z124" i="31" s="1"/>
  <c r="W124" i="31"/>
  <c r="O27" i="31"/>
  <c r="O132" i="31" s="1"/>
  <c r="P28" i="31"/>
  <c r="P133" i="31" s="1"/>
  <c r="J120" i="31"/>
  <c r="O120" i="31"/>
  <c r="T103" i="31"/>
  <c r="S120" i="31"/>
  <c r="V120" i="31"/>
  <c r="X120" i="31"/>
  <c r="AA120" i="31"/>
  <c r="AC120" i="31"/>
  <c r="J118" i="31"/>
  <c r="N118" i="31" s="1"/>
  <c r="L118" i="31"/>
  <c r="Q118" i="31"/>
  <c r="S118" i="31"/>
  <c r="V118" i="31"/>
  <c r="X118" i="31"/>
  <c r="AA118" i="31"/>
  <c r="AF118" i="31" s="1"/>
  <c r="K117" i="31"/>
  <c r="P117" i="31"/>
  <c r="AD117" i="31"/>
  <c r="U28" i="31"/>
  <c r="U133" i="31"/>
  <c r="W133" i="31"/>
  <c r="AB28" i="31"/>
  <c r="AB133" i="31" s="1"/>
  <c r="U132" i="31"/>
  <c r="Y27" i="31"/>
  <c r="Y132" i="31"/>
  <c r="AD132" i="31"/>
  <c r="EW347" i="47"/>
  <c r="FA347" i="47"/>
  <c r="FE347" i="47"/>
  <c r="FI347" i="47"/>
  <c r="EW343" i="47"/>
  <c r="FA343" i="47"/>
  <c r="FM343" i="47"/>
  <c r="G107" i="31"/>
  <c r="AH107" i="31" s="1"/>
  <c r="G100" i="31"/>
  <c r="AH100" i="31"/>
  <c r="H293" i="47"/>
  <c r="I131" i="47" s="1"/>
  <c r="H214" i="47"/>
  <c r="DB211" i="47"/>
  <c r="CZ211" i="47"/>
  <c r="DA211" i="47"/>
  <c r="H220" i="47"/>
  <c r="DB220" i="47" s="1"/>
  <c r="CZ131" i="47"/>
  <c r="DB131" i="47"/>
  <c r="H296" i="47"/>
  <c r="DC211" i="47"/>
  <c r="H306" i="47"/>
  <c r="DC131" i="47"/>
  <c r="H224" i="47"/>
  <c r="H237" i="47"/>
  <c r="I157" i="47" s="1"/>
  <c r="DA131" i="47"/>
  <c r="DA209" i="47"/>
  <c r="H134" i="47"/>
  <c r="CZ205" i="47"/>
  <c r="H289" i="47"/>
  <c r="I127" i="47" s="1"/>
  <c r="H144" i="47"/>
  <c r="DC205" i="47"/>
  <c r="DH279" i="47"/>
  <c r="DG279" i="47"/>
  <c r="DC208" i="47"/>
  <c r="H290" i="47"/>
  <c r="I128" i="47" s="1"/>
  <c r="CZ206" i="47"/>
  <c r="DF279" i="47"/>
  <c r="H302" i="47"/>
  <c r="DB302" i="47" s="1"/>
  <c r="DB205" i="47"/>
  <c r="DA205" i="47"/>
  <c r="H217" i="47"/>
  <c r="DB217" i="47" s="1"/>
  <c r="H140" i="47"/>
  <c r="DA140" i="47" s="1"/>
  <c r="DC206" i="47"/>
  <c r="DC127" i="47"/>
  <c r="DA208" i="47"/>
  <c r="DA127" i="47"/>
  <c r="H300" i="47"/>
  <c r="H219" i="47"/>
  <c r="CZ128" i="47"/>
  <c r="DB128" i="47"/>
  <c r="H299" i="47"/>
  <c r="DA299" i="47" s="1"/>
  <c r="H218" i="47"/>
  <c r="DC128" i="47"/>
  <c r="DB206" i="47"/>
  <c r="H291" i="47"/>
  <c r="DB291" i="47" s="1"/>
  <c r="DB127" i="47"/>
  <c r="CZ208" i="47"/>
  <c r="DB208" i="47"/>
  <c r="DA206" i="47"/>
  <c r="DA157" i="47"/>
  <c r="CZ157" i="47"/>
  <c r="DB157" i="47"/>
  <c r="CZ126" i="47"/>
  <c r="CZ125" i="47"/>
  <c r="DB125" i="47"/>
  <c r="CZ127" i="47"/>
  <c r="H137" i="47"/>
  <c r="DC137" i="47" s="1"/>
  <c r="M13" i="101" s="1"/>
  <c r="DC125" i="47"/>
  <c r="DB126" i="47"/>
  <c r="DA126" i="47"/>
  <c r="DC157" i="47"/>
  <c r="H138" i="47"/>
  <c r="DC138" i="47" s="1"/>
  <c r="H301" i="47"/>
  <c r="DB301" i="47" s="1"/>
  <c r="DA128" i="47"/>
  <c r="CZ129" i="47"/>
  <c r="DA129" i="47"/>
  <c r="DC129" i="47"/>
  <c r="DB129" i="47"/>
  <c r="H139" i="47"/>
  <c r="DB139" i="47" s="1"/>
  <c r="DC126" i="47"/>
  <c r="DA125" i="47"/>
  <c r="K5" i="76"/>
  <c r="M5" i="76"/>
  <c r="L5" i="76"/>
  <c r="BA66" i="38"/>
  <c r="BA128" i="38" s="1"/>
  <c r="BA64" i="38"/>
  <c r="BA126" i="38" s="1"/>
  <c r="BA62" i="38"/>
  <c r="BA124" i="38" s="1"/>
  <c r="BA60" i="38"/>
  <c r="BA122" i="38" s="1"/>
  <c r="BA58" i="38"/>
  <c r="BA120" i="38" s="1"/>
  <c r="BA56" i="38"/>
  <c r="BA118" i="38" s="1"/>
  <c r="BA54" i="38"/>
  <c r="BA116" i="38" s="1"/>
  <c r="BA52" i="38"/>
  <c r="BA114" i="38" s="1"/>
  <c r="BA50" i="38"/>
  <c r="BA112" i="38" s="1"/>
  <c r="BA48" i="38"/>
  <c r="BA110" i="38" s="1"/>
  <c r="BA46" i="38"/>
  <c r="BA108" i="38" s="1"/>
  <c r="BA44" i="38"/>
  <c r="BA106" i="38" s="1"/>
  <c r="BA67" i="38"/>
  <c r="BA129" i="38" s="1"/>
  <c r="BA65" i="38"/>
  <c r="BA127" i="38" s="1"/>
  <c r="BA63" i="38"/>
  <c r="BA125" i="38" s="1"/>
  <c r="BA61" i="38"/>
  <c r="BA123" i="38" s="1"/>
  <c r="BA59" i="38"/>
  <c r="BA121" i="38" s="1"/>
  <c r="BA57" i="38"/>
  <c r="BA119" i="38" s="1"/>
  <c r="BA55" i="38"/>
  <c r="BA117" i="38" s="1"/>
  <c r="BA53" i="38"/>
  <c r="BA115" i="38" s="1"/>
  <c r="BA51" i="38"/>
  <c r="BA113" i="38" s="1"/>
  <c r="BA49" i="38"/>
  <c r="BA111" i="38" s="1"/>
  <c r="BA47" i="38"/>
  <c r="BA109" i="38" s="1"/>
  <c r="BA45" i="38"/>
  <c r="BA107" i="38" s="1"/>
  <c r="EW44" i="38"/>
  <c r="EW106" i="38" s="1"/>
  <c r="HN15" i="38"/>
  <c r="F102" i="38"/>
  <c r="FZ45" i="38"/>
  <c r="FZ107" i="38" s="1"/>
  <c r="FZ44" i="38"/>
  <c r="FZ106" i="38" s="1"/>
  <c r="G11" i="38"/>
  <c r="CC44" i="38"/>
  <c r="CC106" i="38" s="1"/>
  <c r="EB45" i="38"/>
  <c r="EB107" i="38" s="1"/>
  <c r="EB44" i="38"/>
  <c r="EB106" i="38" s="1"/>
  <c r="HN14" i="38"/>
  <c r="FZ46" i="38"/>
  <c r="FZ108" i="38" s="1"/>
  <c r="EB46" i="38"/>
  <c r="EB108" i="38" s="1"/>
  <c r="FZ48" i="38"/>
  <c r="FZ110" i="38" s="1"/>
  <c r="FZ47" i="38"/>
  <c r="FZ109" i="38" s="1"/>
  <c r="EB48" i="38"/>
  <c r="EB110" i="38" s="1"/>
  <c r="EB47" i="38"/>
  <c r="EB109" i="38" s="1"/>
  <c r="FZ49" i="38"/>
  <c r="FZ111" i="38" s="1"/>
  <c r="EB49" i="38"/>
  <c r="EB111" i="38" s="1"/>
  <c r="H221" i="47"/>
  <c r="DA221" i="47" s="1"/>
  <c r="H222" i="47"/>
  <c r="DC222" i="47" s="1"/>
  <c r="H223" i="47"/>
  <c r="DB210" i="47"/>
  <c r="H305" i="47"/>
  <c r="CZ305" i="47" s="1"/>
  <c r="H292" i="47"/>
  <c r="CZ292" i="47" s="1"/>
  <c r="H298" i="47"/>
  <c r="DB298" i="47" s="1"/>
  <c r="H228" i="47"/>
  <c r="DC228" i="47" s="1"/>
  <c r="H297" i="47"/>
  <c r="DA297" i="47" s="1"/>
  <c r="H294" i="47"/>
  <c r="DB294" i="47" s="1"/>
  <c r="H295" i="47"/>
  <c r="DA295" i="47" s="1"/>
  <c r="H303" i="47"/>
  <c r="H212" i="47"/>
  <c r="H215" i="47"/>
  <c r="DB215" i="47" s="1"/>
  <c r="H216" i="47"/>
  <c r="H213" i="47"/>
  <c r="H233" i="47"/>
  <c r="DC233" i="47" s="1"/>
  <c r="H234" i="47"/>
  <c r="H143" i="47"/>
  <c r="CZ143" i="47" s="1"/>
  <c r="H229" i="47"/>
  <c r="DB229" i="47" s="1"/>
  <c r="H231" i="47"/>
  <c r="DC231" i="47" s="1"/>
  <c r="H235" i="47"/>
  <c r="I155" i="47" s="1"/>
  <c r="H132" i="47"/>
  <c r="DB132" i="47" s="1"/>
  <c r="H226" i="47"/>
  <c r="DC226" i="47" s="1"/>
  <c r="H133" i="47"/>
  <c r="DC133" i="47" s="1"/>
  <c r="H304" i="47"/>
  <c r="DA304" i="47" s="1"/>
  <c r="H232" i="47"/>
  <c r="DB232" i="47" s="1"/>
  <c r="H135" i="47"/>
  <c r="CZ135" i="47" s="1"/>
  <c r="H236" i="47"/>
  <c r="I156" i="47" s="1"/>
  <c r="H141" i="47"/>
  <c r="DB141" i="47" s="1"/>
  <c r="H227" i="47"/>
  <c r="DA227" i="47" s="1"/>
  <c r="H230" i="47"/>
  <c r="DC230" i="47" s="1"/>
  <c r="H225" i="47"/>
  <c r="H136" i="47"/>
  <c r="DB136" i="47" s="1"/>
  <c r="CZ130" i="47"/>
  <c r="H316" i="47"/>
  <c r="DB316" i="47" s="1"/>
  <c r="H314" i="47"/>
  <c r="DB314" i="47" s="1"/>
  <c r="H311" i="47"/>
  <c r="DB311" i="47" s="1"/>
  <c r="H142" i="47"/>
  <c r="DB142" i="47" s="1"/>
  <c r="H309" i="47"/>
  <c r="DB309" i="47" s="1"/>
  <c r="H307" i="47"/>
  <c r="DA307" i="47" s="1"/>
  <c r="H312" i="47"/>
  <c r="DA312" i="47" s="1"/>
  <c r="DC130" i="47"/>
  <c r="H308" i="47"/>
  <c r="DB308" i="47" s="1"/>
  <c r="H147" i="47"/>
  <c r="H310" i="47"/>
  <c r="DB310" i="47" s="1"/>
  <c r="H315" i="47"/>
  <c r="DC315" i="47" s="1"/>
  <c r="DB317" i="47"/>
  <c r="GD321" i="47" s="1"/>
  <c r="DA317" i="47"/>
  <c r="GC321" i="47" s="1"/>
  <c r="DA130" i="47"/>
  <c r="DC317" i="47"/>
  <c r="GE321" i="47" s="1"/>
  <c r="DB130" i="47"/>
  <c r="H313" i="47"/>
  <c r="DB313" i="47" s="1"/>
  <c r="H156" i="47"/>
  <c r="DC156" i="47" s="1"/>
  <c r="H153" i="47"/>
  <c r="DA153" i="47" s="1"/>
  <c r="H148" i="47"/>
  <c r="DA148" i="47" s="1"/>
  <c r="CZ317" i="47"/>
  <c r="H146" i="47"/>
  <c r="CZ146" i="47" s="1"/>
  <c r="H145" i="47"/>
  <c r="DB145" i="47" s="1"/>
  <c r="H155" i="47"/>
  <c r="CZ155" i="47" s="1"/>
  <c r="H151" i="47"/>
  <c r="DA151" i="47" s="1"/>
  <c r="H152" i="47"/>
  <c r="DC152" i="47" s="1"/>
  <c r="H154" i="47"/>
  <c r="H150" i="47"/>
  <c r="H149" i="47"/>
  <c r="DC149" i="47" s="1"/>
  <c r="ED17" i="47" l="1"/>
  <c r="ED353" i="47"/>
  <c r="ED356" i="47"/>
  <c r="ED350" i="47"/>
  <c r="EE359" i="47"/>
  <c r="EB23" i="47"/>
  <c r="DE22" i="47"/>
  <c r="DI22" i="47" s="1"/>
  <c r="DK22" i="47" s="1"/>
  <c r="DE19" i="47"/>
  <c r="EB25" i="47"/>
  <c r="DH25" i="47"/>
  <c r="DH19" i="47"/>
  <c r="ED25" i="47"/>
  <c r="DG18" i="47"/>
  <c r="DH100" i="47"/>
  <c r="DH106" i="47"/>
  <c r="EC352" i="47"/>
  <c r="EC355" i="47"/>
  <c r="EC358" i="47"/>
  <c r="EE351" i="47"/>
  <c r="EE354" i="47"/>
  <c r="EE357" i="47"/>
  <c r="EC25" i="47"/>
  <c r="DF21" i="47"/>
  <c r="DF18" i="47"/>
  <c r="DH23" i="47"/>
  <c r="DG23" i="47"/>
  <c r="DG20" i="47"/>
  <c r="C120" i="31"/>
  <c r="G120" i="31" s="1"/>
  <c r="AH120" i="31" s="1"/>
  <c r="G103" i="31"/>
  <c r="AH103" i="31" s="1"/>
  <c r="O165" i="31"/>
  <c r="O168" i="31" s="1"/>
  <c r="T127" i="31"/>
  <c r="AB169" i="31"/>
  <c r="Z117" i="31"/>
  <c r="AF103" i="31"/>
  <c r="AI103" i="31" s="1"/>
  <c r="G117" i="31"/>
  <c r="AH117" i="31" s="1"/>
  <c r="Q177" i="31"/>
  <c r="Q180" i="31" s="1"/>
  <c r="Q127" i="31"/>
  <c r="Q165" i="31" s="1"/>
  <c r="Q168" i="31" s="1"/>
  <c r="I123" i="31"/>
  <c r="N123" i="31" s="1"/>
  <c r="N106" i="31"/>
  <c r="AI89" i="31"/>
  <c r="AI122" i="31"/>
  <c r="Z100" i="31"/>
  <c r="AF120" i="31"/>
  <c r="G193" i="31"/>
  <c r="G52" i="31"/>
  <c r="B133" i="31"/>
  <c r="Q169" i="31"/>
  <c r="AA165" i="31"/>
  <c r="AA168" i="31" s="1"/>
  <c r="AG15" i="31"/>
  <c r="G155" i="31"/>
  <c r="AA137" i="47" s="1"/>
  <c r="O121" i="31"/>
  <c r="T121" i="31" s="1"/>
  <c r="T104" i="31"/>
  <c r="G18" i="104"/>
  <c r="H18" i="104" s="1"/>
  <c r="AH18" i="104"/>
  <c r="W177" i="31"/>
  <c r="W180" i="31" s="1"/>
  <c r="W127" i="31"/>
  <c r="B119" i="31"/>
  <c r="J176" i="31"/>
  <c r="J179" i="31" s="1"/>
  <c r="J181" i="31" s="1"/>
  <c r="L125" i="31"/>
  <c r="N108" i="31"/>
  <c r="T105" i="31"/>
  <c r="AI105" i="31" s="1"/>
  <c r="O122" i="31"/>
  <c r="T122" i="31" s="1"/>
  <c r="N117" i="31"/>
  <c r="U164" i="31"/>
  <c r="U167" i="31" s="1"/>
  <c r="Z125" i="31"/>
  <c r="AF107" i="31"/>
  <c r="AA124" i="31"/>
  <c r="AF124" i="31" s="1"/>
  <c r="AK255" i="47"/>
  <c r="AQ255" i="47"/>
  <c r="I177" i="31"/>
  <c r="I180" i="31" s="1"/>
  <c r="I127" i="31"/>
  <c r="AI83" i="31"/>
  <c r="D127" i="31"/>
  <c r="G127" i="31" s="1"/>
  <c r="AH127" i="31" s="1"/>
  <c r="E49" i="31"/>
  <c r="E28" i="31" s="1"/>
  <c r="E133" i="31" s="1"/>
  <c r="E48" i="31"/>
  <c r="E27" i="31" s="1"/>
  <c r="E132" i="31" s="1"/>
  <c r="N107" i="31"/>
  <c r="AI107" i="31" s="1"/>
  <c r="U120" i="31"/>
  <c r="Z120" i="31" s="1"/>
  <c r="AI120" i="31" s="1"/>
  <c r="Q124" i="31"/>
  <c r="T124" i="31" s="1"/>
  <c r="AI124" i="31" s="1"/>
  <c r="AB177" i="31"/>
  <c r="AB180" i="31" s="1"/>
  <c r="AF110" i="31"/>
  <c r="AF101" i="31"/>
  <c r="AF125" i="31"/>
  <c r="AI65" i="31"/>
  <c r="O117" i="31"/>
  <c r="Z101" i="31"/>
  <c r="EN5" i="47"/>
  <c r="L5" i="47"/>
  <c r="ED5" i="47"/>
  <c r="R5" i="47"/>
  <c r="DX5" i="47"/>
  <c r="BX5" i="47"/>
  <c r="EI5" i="47"/>
  <c r="DM5" i="47"/>
  <c r="DG5" i="47"/>
  <c r="DB5" i="47"/>
  <c r="B118" i="31"/>
  <c r="G118" i="31" s="1"/>
  <c r="AH118" i="31" s="1"/>
  <c r="G101" i="31"/>
  <c r="AH101" i="31" s="1"/>
  <c r="B121" i="31"/>
  <c r="Z110" i="31"/>
  <c r="AI110" i="31" s="1"/>
  <c r="O118" i="31"/>
  <c r="T118" i="31" s="1"/>
  <c r="AI118" i="31" s="1"/>
  <c r="T101" i="31"/>
  <c r="AI101" i="31" s="1"/>
  <c r="G124" i="31"/>
  <c r="AH124" i="31" s="1"/>
  <c r="B141" i="31"/>
  <c r="G36" i="31"/>
  <c r="Q181" i="31"/>
  <c r="S48" i="31"/>
  <c r="S27" i="31" s="1"/>
  <c r="S132" i="31" s="1"/>
  <c r="FB178" i="47"/>
  <c r="V164" i="31"/>
  <c r="V167" i="31" s="1"/>
  <c r="V169" i="31" s="1"/>
  <c r="G51" i="31"/>
  <c r="AJ173" i="47"/>
  <c r="AV173" i="47" s="1"/>
  <c r="AC12" i="47"/>
  <c r="AC5" i="47" s="1"/>
  <c r="BD5" i="47"/>
  <c r="EG5" i="47"/>
  <c r="W102" i="31"/>
  <c r="W119" i="31" s="1"/>
  <c r="I102" i="31"/>
  <c r="E109" i="31"/>
  <c r="E126" i="31" s="1"/>
  <c r="AB176" i="31"/>
  <c r="AB179" i="31" s="1"/>
  <c r="P108" i="31"/>
  <c r="D108" i="31"/>
  <c r="D125" i="31" s="1"/>
  <c r="E105" i="31"/>
  <c r="F94" i="38"/>
  <c r="R336" i="47"/>
  <c r="EC353" i="47"/>
  <c r="EC356" i="47"/>
  <c r="EC361" i="47"/>
  <c r="AH10" i="76"/>
  <c r="V102" i="31"/>
  <c r="V119" i="31" s="1"/>
  <c r="AC181" i="31"/>
  <c r="O176" i="31"/>
  <c r="O179" i="31" s="1"/>
  <c r="P169" i="31"/>
  <c r="V121" i="31"/>
  <c r="U165" i="31"/>
  <c r="U168" i="31" s="1"/>
  <c r="U177" i="31"/>
  <c r="U180" i="31" s="1"/>
  <c r="AA169" i="31"/>
  <c r="DE23" i="47"/>
  <c r="EB21" i="47"/>
  <c r="U102" i="31"/>
  <c r="F102" i="31"/>
  <c r="F119" i="31" s="1"/>
  <c r="R104" i="31"/>
  <c r="R121" i="31" s="1"/>
  <c r="E104" i="31"/>
  <c r="E121" i="31" s="1"/>
  <c r="B48" i="31"/>
  <c r="B27" i="31" s="1"/>
  <c r="AF108" i="31"/>
  <c r="G197" i="31"/>
  <c r="DH18" i="47"/>
  <c r="AA100" i="31"/>
  <c r="S102" i="31"/>
  <c r="S119" i="31" s="1"/>
  <c r="AE104" i="31"/>
  <c r="AE121" i="31" s="1"/>
  <c r="Q104" i="31"/>
  <c r="Q121" i="31" s="1"/>
  <c r="AA176" i="31"/>
  <c r="AA179" i="31" s="1"/>
  <c r="AA181" i="31" s="1"/>
  <c r="B125" i="31"/>
  <c r="AE106" i="31"/>
  <c r="AE123" i="31" s="1"/>
  <c r="X106" i="31"/>
  <c r="X123" i="31" s="1"/>
  <c r="Q106" i="31"/>
  <c r="Q123" i="31" s="1"/>
  <c r="F98" i="38"/>
  <c r="AD109" i="31"/>
  <c r="AD126" i="31" s="1"/>
  <c r="AA109" i="31"/>
  <c r="P109" i="31"/>
  <c r="L109" i="31"/>
  <c r="L126" i="31" s="1"/>
  <c r="I109" i="31"/>
  <c r="EB351" i="47"/>
  <c r="EB354" i="47"/>
  <c r="EB357" i="47"/>
  <c r="GA348" i="47"/>
  <c r="R102" i="31"/>
  <c r="R119" i="31" s="1"/>
  <c r="E102" i="31"/>
  <c r="E119" i="31" s="1"/>
  <c r="G17" i="104"/>
  <c r="H17" i="104" s="1"/>
  <c r="AH17" i="104"/>
  <c r="G29" i="104"/>
  <c r="H29" i="104" s="1"/>
  <c r="F28" i="104"/>
  <c r="AH29" i="104"/>
  <c r="K181" i="31"/>
  <c r="V176" i="31"/>
  <c r="V179" i="31" s="1"/>
  <c r="V181" i="31" s="1"/>
  <c r="AD106" i="31"/>
  <c r="W106" i="31"/>
  <c r="P106" i="31"/>
  <c r="P123" i="31" s="1"/>
  <c r="T123" i="31" s="1"/>
  <c r="C106" i="31"/>
  <c r="F101" i="38"/>
  <c r="GL38" i="38" s="1"/>
  <c r="GQ38" i="38" s="1"/>
  <c r="GR38" i="38" s="1"/>
  <c r="AC109" i="31"/>
  <c r="AC126" i="31" s="1"/>
  <c r="Y109" i="31"/>
  <c r="Y126" i="31" s="1"/>
  <c r="K109" i="31"/>
  <c r="K126" i="31" s="1"/>
  <c r="I164" i="31"/>
  <c r="I167" i="31" s="1"/>
  <c r="G14" i="38"/>
  <c r="F48" i="31"/>
  <c r="F27" i="31" s="1"/>
  <c r="F132" i="31" s="1"/>
  <c r="EB19" i="47"/>
  <c r="DE18" i="47"/>
  <c r="DI18" i="47" s="1"/>
  <c r="AR173" i="47"/>
  <c r="S100" i="31"/>
  <c r="S117" i="31" s="1"/>
  <c r="AD102" i="31"/>
  <c r="AD119" i="31" s="1"/>
  <c r="P102" i="31"/>
  <c r="P119" i="31" s="1"/>
  <c r="D102" i="31"/>
  <c r="D119" i="31" s="1"/>
  <c r="AB104" i="31"/>
  <c r="AB121" i="31" s="1"/>
  <c r="M104" i="31"/>
  <c r="M121" i="31" s="1"/>
  <c r="C104" i="31"/>
  <c r="C121" i="31" s="1"/>
  <c r="G19" i="104"/>
  <c r="H19" i="104" s="1"/>
  <c r="AH19" i="104"/>
  <c r="BD338" i="47"/>
  <c r="B109" i="31"/>
  <c r="W181" i="31"/>
  <c r="I181" i="31"/>
  <c r="F31" i="104"/>
  <c r="G32" i="104"/>
  <c r="H32" i="104" s="1"/>
  <c r="F30" i="104"/>
  <c r="AH32" i="104"/>
  <c r="F43" i="104"/>
  <c r="G40" i="104"/>
  <c r="H40" i="104" s="1"/>
  <c r="F37" i="104"/>
  <c r="F41" i="104"/>
  <c r="F42" i="104"/>
  <c r="F39" i="104"/>
  <c r="AH40" i="104"/>
  <c r="F14" i="38"/>
  <c r="G196" i="31"/>
  <c r="EE33" i="47"/>
  <c r="Q100" i="31"/>
  <c r="Q117" i="31" s="1"/>
  <c r="AC102" i="31"/>
  <c r="AC119" i="31" s="1"/>
  <c r="O102" i="31"/>
  <c r="AA104" i="31"/>
  <c r="L104" i="31"/>
  <c r="L121" i="31" s="1"/>
  <c r="G20" i="104"/>
  <c r="H20" i="104" s="1"/>
  <c r="AH20" i="104"/>
  <c r="AH10" i="83"/>
  <c r="AH3" i="83"/>
  <c r="AH10" i="84"/>
  <c r="AH3" i="85"/>
  <c r="AH3" i="84"/>
  <c r="AH10" i="85"/>
  <c r="F38" i="104"/>
  <c r="F34" i="104"/>
  <c r="F33" i="104"/>
  <c r="F35" i="104"/>
  <c r="G36" i="104"/>
  <c r="H36" i="104" s="1"/>
  <c r="AH36" i="104"/>
  <c r="FS104" i="47"/>
  <c r="FS105" i="47" s="1"/>
  <c r="FS106" i="47" s="1"/>
  <c r="FS107" i="47" s="1"/>
  <c r="FS108" i="47" s="1"/>
  <c r="FS109" i="47" s="1"/>
  <c r="FS110" i="47" s="1"/>
  <c r="FS111" i="47" s="1"/>
  <c r="FS112" i="47" s="1"/>
  <c r="FS113" i="47" s="1"/>
  <c r="FS114" i="47" s="1"/>
  <c r="FS115" i="47" s="1"/>
  <c r="FS116" i="47" s="1"/>
  <c r="FS117" i="47" s="1"/>
  <c r="FS118" i="47" s="1"/>
  <c r="FS119" i="47" s="1"/>
  <c r="FS120" i="47" s="1"/>
  <c r="FS121" i="47" s="1"/>
  <c r="FS122" i="47" s="1"/>
  <c r="FS123" i="47" s="1"/>
  <c r="FS124" i="47" s="1"/>
  <c r="FS125" i="47" s="1"/>
  <c r="FS126" i="47" s="1"/>
  <c r="FS127" i="47" s="1"/>
  <c r="FS128" i="47" s="1"/>
  <c r="FS129" i="47" s="1"/>
  <c r="FS130" i="47" s="1"/>
  <c r="FS131" i="47" s="1"/>
  <c r="GA103" i="47"/>
  <c r="GA104" i="47" s="1"/>
  <c r="GA105" i="47" s="1"/>
  <c r="GA106" i="47" s="1"/>
  <c r="GA107" i="47" s="1"/>
  <c r="GA108" i="47" s="1"/>
  <c r="GA109" i="47" s="1"/>
  <c r="HN17" i="38"/>
  <c r="HO13" i="38" s="1"/>
  <c r="AB109" i="31"/>
  <c r="AB126" i="31" s="1"/>
  <c r="X109" i="31"/>
  <c r="X126" i="31" s="1"/>
  <c r="U109" i="31"/>
  <c r="J109" i="31"/>
  <c r="J126" i="31" s="1"/>
  <c r="D248" i="84"/>
  <c r="D247" i="76"/>
  <c r="EB352" i="47"/>
  <c r="EB355" i="47"/>
  <c r="EB358" i="47"/>
  <c r="K169" i="31"/>
  <c r="AC127" i="31"/>
  <c r="AC165" i="31" s="1"/>
  <c r="AC168" i="31" s="1"/>
  <c r="AC169" i="31" s="1"/>
  <c r="G54" i="31"/>
  <c r="DG25" i="47"/>
  <c r="ED23" i="47"/>
  <c r="DG19" i="47"/>
  <c r="AB102" i="31"/>
  <c r="AB119" i="31" s="1"/>
  <c r="M102" i="31"/>
  <c r="M119" i="31" s="1"/>
  <c r="C102" i="31"/>
  <c r="C119" i="31" s="1"/>
  <c r="Y104" i="31"/>
  <c r="Y121" i="31" s="1"/>
  <c r="K104" i="31"/>
  <c r="F22" i="104"/>
  <c r="G21" i="104"/>
  <c r="H21" i="104" s="1"/>
  <c r="AH21" i="104"/>
  <c r="U176" i="31"/>
  <c r="U179" i="31" s="1"/>
  <c r="U181" i="31" s="1"/>
  <c r="H29" i="38"/>
  <c r="F25" i="104"/>
  <c r="G23" i="104"/>
  <c r="H23" i="104" s="1"/>
  <c r="AH23" i="104"/>
  <c r="O177" i="31"/>
  <c r="O180" i="31" s="1"/>
  <c r="DF25" i="47"/>
  <c r="DF19" i="47"/>
  <c r="DH105" i="47"/>
  <c r="AA102" i="31"/>
  <c r="L102" i="31"/>
  <c r="L119" i="31" s="1"/>
  <c r="GA25" i="47"/>
  <c r="GA26" i="47" s="1"/>
  <c r="J20" i="59"/>
  <c r="W109" i="31"/>
  <c r="W126" i="31" s="1"/>
  <c r="S109" i="31"/>
  <c r="S126" i="31" s="1"/>
  <c r="F27" i="104"/>
  <c r="G26" i="104"/>
  <c r="H26" i="104" s="1"/>
  <c r="F24" i="104"/>
  <c r="AH26" i="104"/>
  <c r="ED352" i="47"/>
  <c r="ED355" i="47"/>
  <c r="ED358" i="47"/>
  <c r="Y102" i="31"/>
  <c r="Y119" i="31" s="1"/>
  <c r="K102" i="31"/>
  <c r="K119" i="31" s="1"/>
  <c r="P176" i="31"/>
  <c r="P179" i="31" s="1"/>
  <c r="P181" i="31" s="1"/>
  <c r="M75" i="34"/>
  <c r="M76" i="34"/>
  <c r="I76" i="34"/>
  <c r="K76" i="34" s="1"/>
  <c r="I75" i="34"/>
  <c r="K75" i="34" s="1"/>
  <c r="GL34" i="38"/>
  <c r="GQ34" i="38" s="1"/>
  <c r="GR34" i="38" s="1"/>
  <c r="GL33" i="38"/>
  <c r="GQ33" i="38" s="1"/>
  <c r="GR33" i="38" s="1"/>
  <c r="GL10" i="38"/>
  <c r="GL9" i="38"/>
  <c r="EB361" i="47"/>
  <c r="ED18" i="47"/>
  <c r="EB17" i="47"/>
  <c r="DE200" i="47"/>
  <c r="ED360" i="47"/>
  <c r="EB362" i="47"/>
  <c r="EE25" i="47"/>
  <c r="EE350" i="47"/>
  <c r="EB359" i="47"/>
  <c r="EC350" i="47"/>
  <c r="ED21" i="47"/>
  <c r="EC19" i="47"/>
  <c r="EC20" i="47"/>
  <c r="DE25" i="47"/>
  <c r="DI25" i="47" s="1"/>
  <c r="DE318" i="47"/>
  <c r="GB321" i="47"/>
  <c r="DE16" i="47"/>
  <c r="DI16" i="47" s="1"/>
  <c r="DE97" i="47"/>
  <c r="DI97" i="47" s="1"/>
  <c r="DK97" i="47" s="1"/>
  <c r="DE98" i="47"/>
  <c r="DE100" i="47"/>
  <c r="DI100" i="47" s="1"/>
  <c r="DN100" i="47" s="1"/>
  <c r="DE102" i="47"/>
  <c r="DE104" i="47"/>
  <c r="DI104" i="47" s="1"/>
  <c r="DK104" i="47" s="1"/>
  <c r="FE104" i="47" s="1"/>
  <c r="DE106" i="47"/>
  <c r="DI106" i="47" s="1"/>
  <c r="DN106" i="47" s="1"/>
  <c r="I132" i="47"/>
  <c r="EC36" i="47"/>
  <c r="EB26" i="47"/>
  <c r="DH17" i="47"/>
  <c r="DF98" i="47"/>
  <c r="DF99" i="47"/>
  <c r="DF102" i="47"/>
  <c r="DF104" i="47"/>
  <c r="EE19" i="47"/>
  <c r="DG17" i="47"/>
  <c r="DG97" i="47"/>
  <c r="DG100" i="47"/>
  <c r="DG101" i="47"/>
  <c r="DG103" i="47"/>
  <c r="DG106" i="47"/>
  <c r="FJ178" i="47"/>
  <c r="FJ179" i="47" s="1"/>
  <c r="ED29" i="47"/>
  <c r="ED27" i="47"/>
  <c r="DF17" i="47"/>
  <c r="DH98" i="47"/>
  <c r="DH99" i="47"/>
  <c r="DH102" i="47"/>
  <c r="DH104" i="47"/>
  <c r="DN104" i="47" s="1"/>
  <c r="I138" i="47"/>
  <c r="DC294" i="47"/>
  <c r="EC198" i="47"/>
  <c r="EC119" i="47"/>
  <c r="DE204" i="47"/>
  <c r="EB199" i="47"/>
  <c r="EC118" i="47"/>
  <c r="EB198" i="47"/>
  <c r="EC199" i="47"/>
  <c r="DE109" i="47"/>
  <c r="DE112" i="47"/>
  <c r="DE116" i="47"/>
  <c r="GC203" i="47"/>
  <c r="HX35" i="38" s="1"/>
  <c r="GC204" i="47"/>
  <c r="HX36" i="38" s="1"/>
  <c r="DF110" i="47"/>
  <c r="DF111" i="47"/>
  <c r="DF114" i="47"/>
  <c r="DF121" i="47"/>
  <c r="DF123" i="47"/>
  <c r="DG108" i="47"/>
  <c r="DG111" i="47"/>
  <c r="DG116" i="47"/>
  <c r="DB290" i="47"/>
  <c r="DG291" i="47" s="1"/>
  <c r="GL47" i="38"/>
  <c r="GQ47" i="38" s="1"/>
  <c r="GR47" i="38" s="1"/>
  <c r="GL27" i="38"/>
  <c r="GL32" i="38"/>
  <c r="GQ32" i="38" s="1"/>
  <c r="GR32" i="38" s="1"/>
  <c r="GL28" i="38"/>
  <c r="GL53" i="38"/>
  <c r="GQ53" i="38" s="1"/>
  <c r="GR53" i="38" s="1"/>
  <c r="GL54" i="38"/>
  <c r="GQ54" i="38" s="1"/>
  <c r="GR54" i="38" s="1"/>
  <c r="ED36" i="47"/>
  <c r="ED33" i="47"/>
  <c r="ED31" i="47"/>
  <c r="DH24" i="47"/>
  <c r="EB22" i="47"/>
  <c r="DH101" i="47"/>
  <c r="EC29" i="47"/>
  <c r="EC27" i="47"/>
  <c r="EE361" i="47"/>
  <c r="DH103" i="47"/>
  <c r="EB33" i="47"/>
  <c r="EB31" i="47"/>
  <c r="EB27" i="47"/>
  <c r="DG105" i="47"/>
  <c r="EE36" i="47"/>
  <c r="DI98" i="47"/>
  <c r="DI102" i="47"/>
  <c r="DK102" i="47" s="1"/>
  <c r="FA104" i="47"/>
  <c r="DH20" i="47"/>
  <c r="DE105" i="47"/>
  <c r="EC360" i="47"/>
  <c r="EB34" i="47"/>
  <c r="DE101" i="47"/>
  <c r="DI101" i="47" s="1"/>
  <c r="EB35" i="47"/>
  <c r="EC33" i="47"/>
  <c r="DG22" i="47"/>
  <c r="EB18" i="47"/>
  <c r="EC17" i="47"/>
  <c r="DF16" i="47"/>
  <c r="DE99" i="47"/>
  <c r="EE28" i="47"/>
  <c r="EX178" i="47"/>
  <c r="EX179" i="47" s="1"/>
  <c r="DE103" i="47"/>
  <c r="DF103" i="47"/>
  <c r="EE35" i="47"/>
  <c r="DE17" i="47"/>
  <c r="DI17" i="47" s="1"/>
  <c r="DE107" i="47"/>
  <c r="DI107" i="47" s="1"/>
  <c r="DK107" i="47" s="1"/>
  <c r="FM107" i="47" s="1"/>
  <c r="DF20" i="47"/>
  <c r="FB179" i="47"/>
  <c r="DH97" i="47"/>
  <c r="EE34" i="47"/>
  <c r="EB30" i="47"/>
  <c r="EC28" i="47"/>
  <c r="DH16" i="47"/>
  <c r="DF105" i="47"/>
  <c r="DG99" i="47"/>
  <c r="EC35" i="47"/>
  <c r="DG16" i="47"/>
  <c r="CZ132" i="47"/>
  <c r="DE132" i="47" s="1"/>
  <c r="EB360" i="47"/>
  <c r="DG118" i="47"/>
  <c r="DG120" i="47"/>
  <c r="DA237" i="47"/>
  <c r="DH109" i="47"/>
  <c r="DH112" i="47"/>
  <c r="DH116" i="47"/>
  <c r="DH201" i="47"/>
  <c r="DA145" i="47"/>
  <c r="DB312" i="47"/>
  <c r="DG312" i="47" s="1"/>
  <c r="EE118" i="47"/>
  <c r="EE198" i="47"/>
  <c r="EE199" i="47"/>
  <c r="DA316" i="47"/>
  <c r="DF317" i="47" s="1"/>
  <c r="ED361" i="47"/>
  <c r="DC151" i="47"/>
  <c r="DH152" i="47" s="1"/>
  <c r="DC312" i="47"/>
  <c r="CZ312" i="47"/>
  <c r="DA309" i="47"/>
  <c r="EE360" i="47"/>
  <c r="ED118" i="47"/>
  <c r="EE119" i="47"/>
  <c r="DB133" i="47"/>
  <c r="DG133" i="47" s="1"/>
  <c r="DG197" i="47"/>
  <c r="GD204" i="47"/>
  <c r="HY36" i="38" s="1"/>
  <c r="ED362" i="47"/>
  <c r="DC307" i="47"/>
  <c r="ED37" i="47"/>
  <c r="DA292" i="47"/>
  <c r="ED119" i="47"/>
  <c r="DB230" i="47"/>
  <c r="DG230" i="47" s="1"/>
  <c r="DB295" i="47"/>
  <c r="DG295" i="47" s="1"/>
  <c r="CZ145" i="47"/>
  <c r="DE146" i="47" s="1"/>
  <c r="EE37" i="47"/>
  <c r="DE113" i="47"/>
  <c r="DE120" i="47"/>
  <c r="DB304" i="47"/>
  <c r="DA308" i="47"/>
  <c r="EC37" i="47"/>
  <c r="DF130" i="47"/>
  <c r="DA229" i="47"/>
  <c r="DH108" i="47"/>
  <c r="DB153" i="47"/>
  <c r="DG198" i="47"/>
  <c r="DH126" i="47"/>
  <c r="DH197" i="47"/>
  <c r="DC145" i="47"/>
  <c r="DH130" i="47"/>
  <c r="DE123" i="47"/>
  <c r="GB202" i="47"/>
  <c r="HW34" i="38" s="1"/>
  <c r="GB203" i="47"/>
  <c r="HW35" i="38" s="1"/>
  <c r="GB204" i="47"/>
  <c r="HW36" i="38" s="1"/>
  <c r="GC202" i="47"/>
  <c r="HX34" i="38" s="1"/>
  <c r="DA135" i="47"/>
  <c r="DH138" i="47"/>
  <c r="DE117" i="47"/>
  <c r="DG130" i="47"/>
  <c r="DB235" i="47"/>
  <c r="CZ142" i="47"/>
  <c r="DE143" i="47" s="1"/>
  <c r="DC229" i="47"/>
  <c r="DH230" i="47" s="1"/>
  <c r="DH113" i="47"/>
  <c r="DB226" i="47"/>
  <c r="DA139" i="47"/>
  <c r="DF140" i="47" s="1"/>
  <c r="DG115" i="47"/>
  <c r="I136" i="47"/>
  <c r="DA137" i="47"/>
  <c r="M11" i="101" s="1"/>
  <c r="GB197" i="47"/>
  <c r="HW29" i="38" s="1"/>
  <c r="DA156" i="47"/>
  <c r="DF157" i="47" s="1"/>
  <c r="GD202" i="47"/>
  <c r="HY34" i="38" s="1"/>
  <c r="CW156" i="47"/>
  <c r="GE202" i="47"/>
  <c r="HZ34" i="38" s="1"/>
  <c r="GE204" i="47"/>
  <c r="HZ36" i="38" s="1"/>
  <c r="DC148" i="47"/>
  <c r="DH149" i="47" s="1"/>
  <c r="DF125" i="47"/>
  <c r="DH129" i="47"/>
  <c r="DA133" i="47"/>
  <c r="DG125" i="47"/>
  <c r="DG201" i="47"/>
  <c r="CW154" i="47"/>
  <c r="GE203" i="47"/>
  <c r="HZ35" i="38" s="1"/>
  <c r="DH125" i="47"/>
  <c r="DG107" i="47"/>
  <c r="HM16" i="38"/>
  <c r="H14" i="38"/>
  <c r="H32" i="38"/>
  <c r="HM14" i="38"/>
  <c r="F97" i="38"/>
  <c r="EM34" i="38" s="1"/>
  <c r="G12" i="38"/>
  <c r="HQ38" i="38"/>
  <c r="IN37" i="38"/>
  <c r="IU37" i="38" s="1"/>
  <c r="EM36" i="38"/>
  <c r="EM55" i="38"/>
  <c r="EM72" i="38"/>
  <c r="ER72" i="38" s="1"/>
  <c r="ES72" i="38" s="1"/>
  <c r="F99" i="38"/>
  <c r="DQ82" i="38"/>
  <c r="DQ16" i="38"/>
  <c r="DQ24" i="38"/>
  <c r="DQ32" i="38"/>
  <c r="DW32" i="38" s="1"/>
  <c r="DX32" i="38" s="1"/>
  <c r="DQ40" i="38"/>
  <c r="DQ48" i="38"/>
  <c r="DQ56" i="38"/>
  <c r="DQ64" i="38"/>
  <c r="DQ72" i="38"/>
  <c r="DW72" i="38" s="1"/>
  <c r="DX72" i="38" s="1"/>
  <c r="DQ9" i="38"/>
  <c r="DQ17" i="38"/>
  <c r="DQ25" i="38"/>
  <c r="DQ33" i="38"/>
  <c r="DQ41" i="38"/>
  <c r="DQ49" i="38"/>
  <c r="DQ57" i="38"/>
  <c r="DQ65" i="38"/>
  <c r="DQ73" i="38"/>
  <c r="DW73" i="38" s="1"/>
  <c r="DX73" i="38" s="1"/>
  <c r="DQ10" i="38"/>
  <c r="DQ18" i="38"/>
  <c r="DQ26" i="38"/>
  <c r="DQ34" i="38"/>
  <c r="DW34" i="38" s="1"/>
  <c r="DX34" i="38" s="1"/>
  <c r="DQ42" i="38"/>
  <c r="DQ50" i="38"/>
  <c r="DQ58" i="38"/>
  <c r="DQ66" i="38"/>
  <c r="DQ8" i="38"/>
  <c r="DQ14" i="38"/>
  <c r="DQ22" i="38"/>
  <c r="DQ30" i="38"/>
  <c r="DQ38" i="38"/>
  <c r="DQ46" i="38"/>
  <c r="DQ54" i="38"/>
  <c r="DQ62" i="38"/>
  <c r="DQ70" i="38"/>
  <c r="DW70" i="38" s="1"/>
  <c r="DX70" i="38" s="1"/>
  <c r="DQ81" i="38"/>
  <c r="DQ23" i="38"/>
  <c r="DQ39" i="38"/>
  <c r="DQ55" i="38"/>
  <c r="DQ71" i="38"/>
  <c r="DW71" i="38" s="1"/>
  <c r="DX71" i="38" s="1"/>
  <c r="DQ11" i="38"/>
  <c r="DQ27" i="38"/>
  <c r="DQ43" i="38"/>
  <c r="DQ59" i="38"/>
  <c r="DQ12" i="38"/>
  <c r="DQ28" i="38"/>
  <c r="DQ44" i="38"/>
  <c r="DQ60" i="38"/>
  <c r="DQ21" i="38"/>
  <c r="DQ37" i="38"/>
  <c r="DQ53" i="38"/>
  <c r="DQ69" i="38"/>
  <c r="DQ20" i="38"/>
  <c r="DQ52" i="38"/>
  <c r="DQ36" i="38"/>
  <c r="DW36" i="38" s="1"/>
  <c r="DX36" i="38" s="1"/>
  <c r="DQ29" i="38"/>
  <c r="DW29" i="38" s="1"/>
  <c r="DX29" i="38" s="1"/>
  <c r="DQ61" i="38"/>
  <c r="DQ67" i="38"/>
  <c r="DQ31" i="38"/>
  <c r="DW31" i="38" s="1"/>
  <c r="DX31" i="38" s="1"/>
  <c r="DQ63" i="38"/>
  <c r="DQ35" i="38"/>
  <c r="DQ15" i="38"/>
  <c r="DQ47" i="38"/>
  <c r="DQ19" i="38"/>
  <c r="DQ51" i="38"/>
  <c r="DQ45" i="38"/>
  <c r="DQ68" i="38"/>
  <c r="DQ13" i="38"/>
  <c r="BS13" i="38"/>
  <c r="BS14" i="38"/>
  <c r="BS15" i="38"/>
  <c r="BS11" i="38"/>
  <c r="BS19" i="38"/>
  <c r="BS27" i="38"/>
  <c r="BS35" i="38"/>
  <c r="BY35" i="38" s="1"/>
  <c r="BS43" i="38"/>
  <c r="BY43" i="38" s="1"/>
  <c r="BS51" i="38"/>
  <c r="BY51" i="38" s="1"/>
  <c r="BS59" i="38"/>
  <c r="BY59" i="38" s="1"/>
  <c r="BS67" i="38"/>
  <c r="BY67" i="38" s="1"/>
  <c r="BS82" i="38"/>
  <c r="BS22" i="38"/>
  <c r="BS31" i="38"/>
  <c r="BY31" i="38" s="1"/>
  <c r="BS40" i="38"/>
  <c r="BY40" i="38" s="1"/>
  <c r="BS49" i="38"/>
  <c r="BY49" i="38" s="1"/>
  <c r="BS58" i="38"/>
  <c r="BY58" i="38" s="1"/>
  <c r="BS68" i="38"/>
  <c r="BY68" i="38" s="1"/>
  <c r="BS8" i="38"/>
  <c r="BS10" i="38"/>
  <c r="BS23" i="38"/>
  <c r="BS32" i="38"/>
  <c r="BY32" i="38" s="1"/>
  <c r="BS41" i="38"/>
  <c r="BY41" i="38" s="1"/>
  <c r="BS50" i="38"/>
  <c r="BY50" i="38" s="1"/>
  <c r="BS60" i="38"/>
  <c r="BY60" i="38" s="1"/>
  <c r="BS69" i="38"/>
  <c r="BY69" i="38" s="1"/>
  <c r="BS12" i="38"/>
  <c r="BS24" i="38"/>
  <c r="BS33" i="38"/>
  <c r="BY33" i="38" s="1"/>
  <c r="BS42" i="38"/>
  <c r="BY42" i="38" s="1"/>
  <c r="BS52" i="38"/>
  <c r="BY52" i="38" s="1"/>
  <c r="BS61" i="38"/>
  <c r="BY61" i="38" s="1"/>
  <c r="BS70" i="38"/>
  <c r="BY70" i="38" s="1"/>
  <c r="BS21" i="38"/>
  <c r="BS30" i="38"/>
  <c r="BY30" i="38" s="1"/>
  <c r="BS39" i="38"/>
  <c r="BY39" i="38" s="1"/>
  <c r="BS48" i="38"/>
  <c r="BY48" i="38" s="1"/>
  <c r="BS57" i="38"/>
  <c r="BY57" i="38" s="1"/>
  <c r="BS66" i="38"/>
  <c r="BY66" i="38" s="1"/>
  <c r="BS9" i="38"/>
  <c r="BS26" i="38"/>
  <c r="BS45" i="38"/>
  <c r="BY45" i="38" s="1"/>
  <c r="BS63" i="38"/>
  <c r="BY63" i="38" s="1"/>
  <c r="BS16" i="38"/>
  <c r="BS53" i="38"/>
  <c r="BY53" i="38" s="1"/>
  <c r="BS28" i="38"/>
  <c r="BS46" i="38"/>
  <c r="BY46" i="38" s="1"/>
  <c r="BS64" i="38"/>
  <c r="BY64" i="38" s="1"/>
  <c r="BS34" i="38"/>
  <c r="BY34" i="38" s="1"/>
  <c r="BS71" i="38"/>
  <c r="BY71" i="38" s="1"/>
  <c r="BS29" i="38"/>
  <c r="BY29" i="38" s="1"/>
  <c r="BS47" i="38"/>
  <c r="BY47" i="38" s="1"/>
  <c r="BS65" i="38"/>
  <c r="BY65" i="38" s="1"/>
  <c r="BS20" i="38"/>
  <c r="BS38" i="38"/>
  <c r="BY38" i="38" s="1"/>
  <c r="BS56" i="38"/>
  <c r="BY56" i="38" s="1"/>
  <c r="BS81" i="38"/>
  <c r="BS25" i="38"/>
  <c r="BS44" i="38"/>
  <c r="BY44" i="38" s="1"/>
  <c r="BS62" i="38"/>
  <c r="BS17" i="38"/>
  <c r="BS18" i="38"/>
  <c r="BS36" i="38"/>
  <c r="BY36" i="38" s="1"/>
  <c r="BS37" i="38"/>
  <c r="BY37" i="38" s="1"/>
  <c r="BS54" i="38"/>
  <c r="BY54" i="38" s="1"/>
  <c r="BS55" i="38"/>
  <c r="BY55" i="38" s="1"/>
  <c r="BS72" i="38"/>
  <c r="BY72" i="38" s="1"/>
  <c r="BS73" i="38"/>
  <c r="BY73" i="38" s="1"/>
  <c r="GV44" i="38"/>
  <c r="GV106" i="38" s="1"/>
  <c r="FK17" i="38"/>
  <c r="FK25" i="38"/>
  <c r="FK33" i="38"/>
  <c r="FT33" i="38" s="1"/>
  <c r="FK41" i="38"/>
  <c r="FK49" i="38"/>
  <c r="FK57" i="38"/>
  <c r="FK65" i="38"/>
  <c r="FK73" i="38"/>
  <c r="FT73" i="38" s="1"/>
  <c r="FK10" i="38"/>
  <c r="FK18" i="38"/>
  <c r="FK26" i="38"/>
  <c r="FK34" i="38"/>
  <c r="FT34" i="38" s="1"/>
  <c r="FK42" i="38"/>
  <c r="FK50" i="38"/>
  <c r="FK58" i="38"/>
  <c r="FK66" i="38"/>
  <c r="FK81" i="38"/>
  <c r="FK11" i="38"/>
  <c r="FK19" i="38"/>
  <c r="FK27" i="38"/>
  <c r="FK35" i="38"/>
  <c r="FT35" i="38" s="1"/>
  <c r="FK43" i="38"/>
  <c r="FK51" i="38"/>
  <c r="FK59" i="38"/>
  <c r="FK67" i="38"/>
  <c r="FK82" i="38"/>
  <c r="FK15" i="38"/>
  <c r="FK23" i="38"/>
  <c r="FK31" i="38"/>
  <c r="FT31" i="38" s="1"/>
  <c r="FK39" i="38"/>
  <c r="FK47" i="38"/>
  <c r="FK55" i="38"/>
  <c r="FK63" i="38"/>
  <c r="FK71" i="38"/>
  <c r="FT71" i="38" s="1"/>
  <c r="FK20" i="38"/>
  <c r="FK36" i="38"/>
  <c r="FT36" i="38" s="1"/>
  <c r="FK52" i="38"/>
  <c r="FK68" i="38"/>
  <c r="FK21" i="38"/>
  <c r="FK37" i="38"/>
  <c r="FK53" i="38"/>
  <c r="FK69" i="38"/>
  <c r="FK22" i="38"/>
  <c r="FK38" i="38"/>
  <c r="FK54" i="38"/>
  <c r="FK70" i="38"/>
  <c r="FT70" i="38" s="1"/>
  <c r="FK16" i="38"/>
  <c r="FK32" i="38"/>
  <c r="FT32" i="38" s="1"/>
  <c r="FK48" i="38"/>
  <c r="FK64" i="38"/>
  <c r="FK40" i="38"/>
  <c r="FK72" i="38"/>
  <c r="FT72" i="38" s="1"/>
  <c r="FK8" i="38"/>
  <c r="FK24" i="38"/>
  <c r="FK56" i="38"/>
  <c r="FK12" i="38"/>
  <c r="FK44" i="38"/>
  <c r="FK9" i="38"/>
  <c r="FK14" i="38"/>
  <c r="FK13" i="38"/>
  <c r="FK45" i="38"/>
  <c r="FK46" i="38"/>
  <c r="FK29" i="38"/>
  <c r="FK61" i="38"/>
  <c r="FK30" i="38"/>
  <c r="FT30" i="38" s="1"/>
  <c r="FK62" i="38"/>
  <c r="FK28" i="38"/>
  <c r="FK60" i="38"/>
  <c r="FT60" i="38" s="1"/>
  <c r="DL17" i="38"/>
  <c r="DL25" i="38"/>
  <c r="DL33" i="38"/>
  <c r="DL41" i="38"/>
  <c r="DL49" i="38"/>
  <c r="DL57" i="38"/>
  <c r="DL65" i="38"/>
  <c r="DL73" i="38"/>
  <c r="DV73" i="38" s="1"/>
  <c r="DL10" i="38"/>
  <c r="DL18" i="38"/>
  <c r="DL26" i="38"/>
  <c r="DL34" i="38"/>
  <c r="DL42" i="38"/>
  <c r="DL50" i="38"/>
  <c r="DL58" i="38"/>
  <c r="DL66" i="38"/>
  <c r="DL81" i="38"/>
  <c r="DL11" i="38"/>
  <c r="DL19" i="38"/>
  <c r="DL27" i="38"/>
  <c r="DL35" i="38"/>
  <c r="DL43" i="38"/>
  <c r="DL51" i="38"/>
  <c r="DL59" i="38"/>
  <c r="DL67" i="38"/>
  <c r="DL82" i="38"/>
  <c r="DL15" i="38"/>
  <c r="DL23" i="38"/>
  <c r="DL31" i="38"/>
  <c r="DL39" i="38"/>
  <c r="DL47" i="38"/>
  <c r="DL55" i="38"/>
  <c r="DL63" i="38"/>
  <c r="DL71" i="38"/>
  <c r="DV71" i="38" s="1"/>
  <c r="DL13" i="38"/>
  <c r="DL29" i="38"/>
  <c r="DL45" i="38"/>
  <c r="DL61" i="38"/>
  <c r="DL8" i="38"/>
  <c r="DL14" i="38"/>
  <c r="DL30" i="38"/>
  <c r="DL46" i="38"/>
  <c r="DL62" i="38"/>
  <c r="DL16" i="38"/>
  <c r="DL32" i="38"/>
  <c r="DL48" i="38"/>
  <c r="DL64" i="38"/>
  <c r="DL12" i="38"/>
  <c r="DL28" i="38"/>
  <c r="DL44" i="38"/>
  <c r="DL60" i="38"/>
  <c r="DL9" i="38"/>
  <c r="DL37" i="38"/>
  <c r="DL69" i="38"/>
  <c r="DL53" i="38"/>
  <c r="DL38" i="38"/>
  <c r="DL70" i="38"/>
  <c r="DV70" i="38" s="1"/>
  <c r="DL20" i="38"/>
  <c r="DL21" i="38"/>
  <c r="DL40" i="38"/>
  <c r="DL72" i="38"/>
  <c r="DV72" i="38" s="1"/>
  <c r="DL52" i="38"/>
  <c r="DL24" i="38"/>
  <c r="DL56" i="38"/>
  <c r="DL36" i="38"/>
  <c r="DL68" i="38"/>
  <c r="DL22" i="38"/>
  <c r="DL54" i="38"/>
  <c r="BO12" i="38"/>
  <c r="BO20" i="38"/>
  <c r="BO17" i="38"/>
  <c r="BO26" i="38"/>
  <c r="BO34" i="38"/>
  <c r="BX34" i="38" s="1"/>
  <c r="BO42" i="38"/>
  <c r="BX42" i="38" s="1"/>
  <c r="BO50" i="38"/>
  <c r="BX50" i="38" s="1"/>
  <c r="BO58" i="38"/>
  <c r="BX58" i="38" s="1"/>
  <c r="BO66" i="38"/>
  <c r="BX66" i="38" s="1"/>
  <c r="BO81" i="38"/>
  <c r="BO14" i="38"/>
  <c r="BO23" i="38"/>
  <c r="BO31" i="38"/>
  <c r="BX31" i="38" s="1"/>
  <c r="BO39" i="38"/>
  <c r="BX39" i="38" s="1"/>
  <c r="BO47" i="38"/>
  <c r="BX47" i="38" s="1"/>
  <c r="BO55" i="38"/>
  <c r="BX55" i="38" s="1"/>
  <c r="BO63" i="38"/>
  <c r="BX63" i="38" s="1"/>
  <c r="BO71" i="38"/>
  <c r="BX71" i="38" s="1"/>
  <c r="BO19" i="38"/>
  <c r="BO30" i="38"/>
  <c r="BX30" i="38" s="1"/>
  <c r="BO41" i="38"/>
  <c r="BX41" i="38" s="1"/>
  <c r="BO52" i="38"/>
  <c r="BX52" i="38" s="1"/>
  <c r="BO62" i="38"/>
  <c r="BX62" i="38" s="1"/>
  <c r="BO73" i="38"/>
  <c r="BX73" i="38" s="1"/>
  <c r="BO24" i="38"/>
  <c r="BO45" i="38"/>
  <c r="BX45" i="38" s="1"/>
  <c r="BO10" i="38"/>
  <c r="BO21" i="38"/>
  <c r="BO32" i="38"/>
  <c r="BX32" i="38" s="1"/>
  <c r="BO43" i="38"/>
  <c r="BX43" i="38" s="1"/>
  <c r="BO53" i="38"/>
  <c r="BX53" i="38" s="1"/>
  <c r="BO64" i="38"/>
  <c r="BX64" i="38" s="1"/>
  <c r="BO82" i="38"/>
  <c r="BO35" i="38"/>
  <c r="BX35" i="38" s="1"/>
  <c r="BO56" i="38"/>
  <c r="BX56" i="38" s="1"/>
  <c r="BO22" i="38"/>
  <c r="BO33" i="38"/>
  <c r="BX33" i="38" s="1"/>
  <c r="BO44" i="38"/>
  <c r="BX44" i="38" s="1"/>
  <c r="BO54" i="38"/>
  <c r="BX54" i="38" s="1"/>
  <c r="BO65" i="38"/>
  <c r="BX65" i="38" s="1"/>
  <c r="BO9" i="38"/>
  <c r="BO11" i="38"/>
  <c r="BO67" i="38"/>
  <c r="BX67" i="38" s="1"/>
  <c r="BO16" i="38"/>
  <c r="BO28" i="38"/>
  <c r="BO38" i="38"/>
  <c r="BX38" i="38" s="1"/>
  <c r="BO49" i="38"/>
  <c r="BX49" i="38" s="1"/>
  <c r="BO60" i="38"/>
  <c r="BX60" i="38" s="1"/>
  <c r="BO70" i="38"/>
  <c r="BX70" i="38" s="1"/>
  <c r="BO18" i="38"/>
  <c r="BO29" i="38"/>
  <c r="BX29" i="38" s="1"/>
  <c r="BO40" i="38"/>
  <c r="BX40" i="38" s="1"/>
  <c r="BO51" i="38"/>
  <c r="BX51" i="38" s="1"/>
  <c r="BO61" i="38"/>
  <c r="BX61" i="38" s="1"/>
  <c r="BO72" i="38"/>
  <c r="BX72" i="38" s="1"/>
  <c r="BO36" i="38"/>
  <c r="BX36" i="38" s="1"/>
  <c r="BO8" i="38"/>
  <c r="BO37" i="38"/>
  <c r="BX37" i="38" s="1"/>
  <c r="BO46" i="38"/>
  <c r="BX46" i="38" s="1"/>
  <c r="BO48" i="38"/>
  <c r="BX48" i="38" s="1"/>
  <c r="BO13" i="38"/>
  <c r="BO57" i="38"/>
  <c r="BX57" i="38" s="1"/>
  <c r="BO15" i="38"/>
  <c r="BO59" i="38"/>
  <c r="BX59" i="38" s="1"/>
  <c r="BO25" i="38"/>
  <c r="BO68" i="38"/>
  <c r="BX68" i="38" s="1"/>
  <c r="BO27" i="38"/>
  <c r="BO69" i="38"/>
  <c r="BX69" i="38" s="1"/>
  <c r="T11" i="38"/>
  <c r="T19" i="38"/>
  <c r="T27" i="38"/>
  <c r="T35" i="38"/>
  <c r="AC35" i="38" s="1"/>
  <c r="T43" i="38"/>
  <c r="AC43" i="38" s="1"/>
  <c r="T17" i="38"/>
  <c r="T26" i="38"/>
  <c r="T36" i="38"/>
  <c r="AC36" i="38" s="1"/>
  <c r="T45" i="38"/>
  <c r="AC45" i="38" s="1"/>
  <c r="T53" i="38"/>
  <c r="AC53" i="38" s="1"/>
  <c r="T61" i="38"/>
  <c r="AC61" i="38" s="1"/>
  <c r="T69" i="38"/>
  <c r="AC69" i="38" s="1"/>
  <c r="T20" i="38"/>
  <c r="T55" i="38"/>
  <c r="AC55" i="38" s="1"/>
  <c r="T21" i="38"/>
  <c r="T56" i="38"/>
  <c r="AC56" i="38" s="1"/>
  <c r="T9" i="38"/>
  <c r="T18" i="38"/>
  <c r="T28" i="38"/>
  <c r="T37" i="38"/>
  <c r="T46" i="38"/>
  <c r="AC46" i="38" s="1"/>
  <c r="T54" i="38"/>
  <c r="AC54" i="38" s="1"/>
  <c r="T62" i="38"/>
  <c r="AC62" i="38" s="1"/>
  <c r="T70" i="38"/>
  <c r="AC70" i="38" s="1"/>
  <c r="T38" i="38"/>
  <c r="AC38" i="38" s="1"/>
  <c r="T63" i="38"/>
  <c r="AC63" i="38" s="1"/>
  <c r="T12" i="38"/>
  <c r="T39" i="38"/>
  <c r="AC39" i="38" s="1"/>
  <c r="T64" i="38"/>
  <c r="AC64" i="38" s="1"/>
  <c r="T10" i="38"/>
  <c r="T29" i="38"/>
  <c r="AC29" i="38" s="1"/>
  <c r="T47" i="38"/>
  <c r="AC47" i="38" s="1"/>
  <c r="T71" i="38"/>
  <c r="AC71" i="38" s="1"/>
  <c r="T30" i="38"/>
  <c r="AC30" i="38" s="1"/>
  <c r="T48" i="38"/>
  <c r="AC48" i="38" s="1"/>
  <c r="T72" i="38"/>
  <c r="AC72" i="38" s="1"/>
  <c r="T15" i="38"/>
  <c r="T24" i="38"/>
  <c r="T33" i="38"/>
  <c r="AC33" i="38" s="1"/>
  <c r="T42" i="38"/>
  <c r="AC42" i="38" s="1"/>
  <c r="T51" i="38"/>
  <c r="AC51" i="38" s="1"/>
  <c r="T59" i="38"/>
  <c r="AC59" i="38" s="1"/>
  <c r="T67" i="38"/>
  <c r="AC67" i="38" s="1"/>
  <c r="T82" i="38"/>
  <c r="T16" i="38"/>
  <c r="T25" i="38"/>
  <c r="T34" i="38"/>
  <c r="AC34" i="38" s="1"/>
  <c r="T44" i="38"/>
  <c r="AC44" i="38" s="1"/>
  <c r="T52" i="38"/>
  <c r="AC52" i="38" s="1"/>
  <c r="T60" i="38"/>
  <c r="AC60" i="38" s="1"/>
  <c r="T68" i="38"/>
  <c r="AC68" i="38" s="1"/>
  <c r="T81" i="38"/>
  <c r="T13" i="38"/>
  <c r="T49" i="38"/>
  <c r="AC49" i="38" s="1"/>
  <c r="T14" i="38"/>
  <c r="T50" i="38"/>
  <c r="AC50" i="38" s="1"/>
  <c r="T22" i="38"/>
  <c r="T57" i="38"/>
  <c r="AC57" i="38" s="1"/>
  <c r="T23" i="38"/>
  <c r="T58" i="38"/>
  <c r="AC58" i="38" s="1"/>
  <c r="T31" i="38"/>
  <c r="AC31" i="38" s="1"/>
  <c r="T65" i="38"/>
  <c r="AC65" i="38" s="1"/>
  <c r="T32" i="38"/>
  <c r="AC32" i="38" s="1"/>
  <c r="T66" i="38"/>
  <c r="AC66" i="38" s="1"/>
  <c r="T40" i="38"/>
  <c r="AC40" i="38" s="1"/>
  <c r="T73" i="38"/>
  <c r="AC73" i="38" s="1"/>
  <c r="T41" i="38"/>
  <c r="T8" i="38"/>
  <c r="FO11" i="38"/>
  <c r="FO19" i="38"/>
  <c r="FO27" i="38"/>
  <c r="FO35" i="38"/>
  <c r="FU35" i="38" s="1"/>
  <c r="FV35" i="38" s="1"/>
  <c r="FO43" i="38"/>
  <c r="FU43" i="38" s="1"/>
  <c r="FV43" i="38" s="1"/>
  <c r="FO51" i="38"/>
  <c r="FO59" i="38"/>
  <c r="FO67" i="38"/>
  <c r="FO82" i="38"/>
  <c r="FO12" i="38"/>
  <c r="FO20" i="38"/>
  <c r="FO28" i="38"/>
  <c r="FO36" i="38"/>
  <c r="FU36" i="38" s="1"/>
  <c r="FV36" i="38" s="1"/>
  <c r="FO44" i="38"/>
  <c r="FO52" i="38"/>
  <c r="FO60" i="38"/>
  <c r="FO68" i="38"/>
  <c r="FO13" i="38"/>
  <c r="FO21" i="38"/>
  <c r="FO29" i="38"/>
  <c r="FU29" i="38" s="1"/>
  <c r="FV29" i="38" s="1"/>
  <c r="FO37" i="38"/>
  <c r="FU37" i="38" s="1"/>
  <c r="FV37" i="38" s="1"/>
  <c r="FO45" i="38"/>
  <c r="FO53" i="38"/>
  <c r="FO61" i="38"/>
  <c r="FO69" i="38"/>
  <c r="FO9" i="38"/>
  <c r="FO17" i="38"/>
  <c r="FO25" i="38"/>
  <c r="FO33" i="38"/>
  <c r="FO41" i="38"/>
  <c r="FU41" i="38" s="1"/>
  <c r="FV41" i="38" s="1"/>
  <c r="FO49" i="38"/>
  <c r="FO57" i="38"/>
  <c r="FO65" i="38"/>
  <c r="FO73" i="38"/>
  <c r="FU73" i="38" s="1"/>
  <c r="FV73" i="38" s="1"/>
  <c r="FO22" i="38"/>
  <c r="FO38" i="38"/>
  <c r="FU38" i="38" s="1"/>
  <c r="FV38" i="38" s="1"/>
  <c r="FO54" i="38"/>
  <c r="FO70" i="38"/>
  <c r="FU70" i="38" s="1"/>
  <c r="FV70" i="38" s="1"/>
  <c r="FO23" i="38"/>
  <c r="FO39" i="38"/>
  <c r="FU39" i="38" s="1"/>
  <c r="FV39" i="38" s="1"/>
  <c r="FO55" i="38"/>
  <c r="FO71" i="38"/>
  <c r="FU71" i="38" s="1"/>
  <c r="FV71" i="38" s="1"/>
  <c r="FO24" i="38"/>
  <c r="FO40" i="38"/>
  <c r="FU40" i="38" s="1"/>
  <c r="FV40" i="38" s="1"/>
  <c r="FO56" i="38"/>
  <c r="FO72" i="38"/>
  <c r="FU72" i="38" s="1"/>
  <c r="FV72" i="38" s="1"/>
  <c r="FO18" i="38"/>
  <c r="FO34" i="38"/>
  <c r="FU34" i="38" s="1"/>
  <c r="FV34" i="38" s="1"/>
  <c r="FO50" i="38"/>
  <c r="FO66" i="38"/>
  <c r="FO10" i="38"/>
  <c r="FO42" i="38"/>
  <c r="FU42" i="38" s="1"/>
  <c r="FV42" i="38" s="1"/>
  <c r="FO81" i="38"/>
  <c r="FO16" i="38"/>
  <c r="FO14" i="38"/>
  <c r="FO46" i="38"/>
  <c r="FO58" i="38"/>
  <c r="FO15" i="38"/>
  <c r="FO47" i="38"/>
  <c r="FO8" i="38"/>
  <c r="FO48" i="38"/>
  <c r="FO26" i="38"/>
  <c r="FO31" i="38"/>
  <c r="FO63" i="38"/>
  <c r="FO32" i="38"/>
  <c r="FU32" i="38" s="1"/>
  <c r="FV32" i="38" s="1"/>
  <c r="FO64" i="38"/>
  <c r="FO30" i="38"/>
  <c r="FO62" i="38"/>
  <c r="CN82" i="38"/>
  <c r="CN17" i="38"/>
  <c r="CN25" i="38"/>
  <c r="CN33" i="38"/>
  <c r="CN41" i="38"/>
  <c r="CN49" i="38"/>
  <c r="CN57" i="38"/>
  <c r="CN65" i="38"/>
  <c r="CN73" i="38"/>
  <c r="CS73" i="38" s="1"/>
  <c r="CT73" i="38" s="1"/>
  <c r="CN10" i="38"/>
  <c r="CN18" i="38"/>
  <c r="CN26" i="38"/>
  <c r="CN34" i="38"/>
  <c r="CN42" i="38"/>
  <c r="CN50" i="38"/>
  <c r="CN58" i="38"/>
  <c r="CN66" i="38"/>
  <c r="CN9" i="38"/>
  <c r="CN11" i="38"/>
  <c r="CN19" i="38"/>
  <c r="CN27" i="38"/>
  <c r="CN35" i="38"/>
  <c r="CN43" i="38"/>
  <c r="CN51" i="38"/>
  <c r="CN59" i="38"/>
  <c r="CN67" i="38"/>
  <c r="CN8" i="38"/>
  <c r="CN15" i="38"/>
  <c r="CN23" i="38"/>
  <c r="CN31" i="38"/>
  <c r="CN39" i="38"/>
  <c r="CN47" i="38"/>
  <c r="CN55" i="38"/>
  <c r="CN63" i="38"/>
  <c r="CN71" i="38"/>
  <c r="CS71" i="38" s="1"/>
  <c r="CT71" i="38" s="1"/>
  <c r="CN21" i="38"/>
  <c r="CN37" i="38"/>
  <c r="CN53" i="38"/>
  <c r="CN69" i="38"/>
  <c r="CN22" i="38"/>
  <c r="CN38" i="38"/>
  <c r="CN54" i="38"/>
  <c r="CN70" i="38"/>
  <c r="CS70" i="38" s="1"/>
  <c r="CT70" i="38" s="1"/>
  <c r="CN81" i="38"/>
  <c r="CN24" i="38"/>
  <c r="CN40" i="38"/>
  <c r="CN56" i="38"/>
  <c r="CN72" i="38"/>
  <c r="CS72" i="38" s="1"/>
  <c r="CT72" i="38" s="1"/>
  <c r="CN20" i="38"/>
  <c r="CN36" i="38"/>
  <c r="CN52" i="38"/>
  <c r="CN68" i="38"/>
  <c r="CN32" i="38"/>
  <c r="CN64" i="38"/>
  <c r="CN46" i="38"/>
  <c r="CN12" i="38"/>
  <c r="CN44" i="38"/>
  <c r="CN16" i="38"/>
  <c r="CN13" i="38"/>
  <c r="CN45" i="38"/>
  <c r="CN14" i="38"/>
  <c r="CN48" i="38"/>
  <c r="CN29" i="38"/>
  <c r="CN61" i="38"/>
  <c r="CN30" i="38"/>
  <c r="CN62" i="38"/>
  <c r="CN28" i="38"/>
  <c r="CN60" i="38"/>
  <c r="X12" i="38"/>
  <c r="X20" i="38"/>
  <c r="X28" i="38"/>
  <c r="X36" i="38"/>
  <c r="AD36" i="38" s="1"/>
  <c r="X44" i="38"/>
  <c r="AD44" i="38" s="1"/>
  <c r="X52" i="38"/>
  <c r="X60" i="38"/>
  <c r="AD60" i="38" s="1"/>
  <c r="X68" i="38"/>
  <c r="AD68" i="38" s="1"/>
  <c r="X9" i="38"/>
  <c r="X18" i="38"/>
  <c r="X27" i="38"/>
  <c r="X37" i="38"/>
  <c r="X46" i="38"/>
  <c r="AD46" i="38" s="1"/>
  <c r="X55" i="38"/>
  <c r="AD55" i="38" s="1"/>
  <c r="X64" i="38"/>
  <c r="AD64" i="38" s="1"/>
  <c r="X73" i="38"/>
  <c r="AD73" i="38" s="1"/>
  <c r="X13" i="38"/>
  <c r="X31" i="38"/>
  <c r="AD31" i="38" s="1"/>
  <c r="X58" i="38"/>
  <c r="AD58" i="38" s="1"/>
  <c r="X10" i="38"/>
  <c r="X19" i="38"/>
  <c r="X29" i="38"/>
  <c r="AD29" i="38" s="1"/>
  <c r="X38" i="38"/>
  <c r="AD38" i="38" s="1"/>
  <c r="X47" i="38"/>
  <c r="AD47" i="38" s="1"/>
  <c r="X56" i="38"/>
  <c r="AD56" i="38" s="1"/>
  <c r="X65" i="38"/>
  <c r="AD65" i="38" s="1"/>
  <c r="X49" i="38"/>
  <c r="AD49" i="38" s="1"/>
  <c r="X11" i="38"/>
  <c r="X21" i="38"/>
  <c r="X30" i="38"/>
  <c r="AD30" i="38" s="1"/>
  <c r="X39" i="38"/>
  <c r="AD39" i="38" s="1"/>
  <c r="X48" i="38"/>
  <c r="AD48" i="38" s="1"/>
  <c r="X57" i="38"/>
  <c r="AD57" i="38" s="1"/>
  <c r="X66" i="38"/>
  <c r="AD66" i="38" s="1"/>
  <c r="X22" i="38"/>
  <c r="X40" i="38"/>
  <c r="AD40" i="38" s="1"/>
  <c r="X67" i="38"/>
  <c r="AD67" i="38" s="1"/>
  <c r="X82" i="38"/>
  <c r="X16" i="38"/>
  <c r="X25" i="38"/>
  <c r="X34" i="38"/>
  <c r="AD34" i="38" s="1"/>
  <c r="X43" i="38"/>
  <c r="X53" i="38"/>
  <c r="AD53" i="38" s="1"/>
  <c r="X62" i="38"/>
  <c r="AD62" i="38" s="1"/>
  <c r="X71" i="38"/>
  <c r="AD71" i="38" s="1"/>
  <c r="X81" i="38"/>
  <c r="X17" i="38"/>
  <c r="X26" i="38"/>
  <c r="X35" i="38"/>
  <c r="AD35" i="38" s="1"/>
  <c r="X45" i="38"/>
  <c r="AD45" i="38" s="1"/>
  <c r="X54" i="38"/>
  <c r="AD54" i="38" s="1"/>
  <c r="X63" i="38"/>
  <c r="AD63" i="38" s="1"/>
  <c r="X72" i="38"/>
  <c r="AD72" i="38" s="1"/>
  <c r="X41" i="38"/>
  <c r="X8" i="38"/>
  <c r="X42" i="38"/>
  <c r="AD42" i="38" s="1"/>
  <c r="X14" i="38"/>
  <c r="X50" i="38"/>
  <c r="AD50" i="38" s="1"/>
  <c r="X15" i="38"/>
  <c r="X51" i="38"/>
  <c r="AD51" i="38" s="1"/>
  <c r="X23" i="38"/>
  <c r="X59" i="38"/>
  <c r="AD59" i="38" s="1"/>
  <c r="X24" i="38"/>
  <c r="X61" i="38"/>
  <c r="AD61" i="38" s="1"/>
  <c r="X32" i="38"/>
  <c r="AD32" i="38" s="1"/>
  <c r="X69" i="38"/>
  <c r="X33" i="38"/>
  <c r="AD33" i="38" s="1"/>
  <c r="X70" i="38"/>
  <c r="AD70" i="38" s="1"/>
  <c r="AQ12" i="38"/>
  <c r="AQ20" i="38"/>
  <c r="AQ28" i="38"/>
  <c r="AQ36" i="38"/>
  <c r="AQ44" i="38"/>
  <c r="AV44" i="38" s="1"/>
  <c r="AW44" i="38" s="1"/>
  <c r="AQ52" i="38"/>
  <c r="AV52" i="38" s="1"/>
  <c r="AW52" i="38" s="1"/>
  <c r="AQ60" i="38"/>
  <c r="AQ9" i="38"/>
  <c r="AQ17" i="38"/>
  <c r="AQ25" i="38"/>
  <c r="AQ33" i="38"/>
  <c r="AQ41" i="38"/>
  <c r="AQ49" i="38"/>
  <c r="AV49" i="38" s="1"/>
  <c r="AW49" i="38" s="1"/>
  <c r="AQ57" i="38"/>
  <c r="AV57" i="38" s="1"/>
  <c r="AW57" i="38" s="1"/>
  <c r="AQ65" i="38"/>
  <c r="AV65" i="38" s="1"/>
  <c r="AW65" i="38" s="1"/>
  <c r="AQ73" i="38"/>
  <c r="AV73" i="38" s="1"/>
  <c r="AW73" i="38" s="1"/>
  <c r="AQ16" i="38"/>
  <c r="AQ27" i="38"/>
  <c r="AQ38" i="38"/>
  <c r="AQ48" i="38"/>
  <c r="AV48" i="38" s="1"/>
  <c r="AW48" i="38" s="1"/>
  <c r="AQ59" i="38"/>
  <c r="AV59" i="38" s="1"/>
  <c r="AW59" i="38" s="1"/>
  <c r="AQ69" i="38"/>
  <c r="AQ21" i="38"/>
  <c r="AQ31" i="38"/>
  <c r="AQ53" i="38"/>
  <c r="AV53" i="38" s="1"/>
  <c r="AW53" i="38" s="1"/>
  <c r="AQ81" i="38"/>
  <c r="AQ18" i="38"/>
  <c r="AQ29" i="38"/>
  <c r="AQ39" i="38"/>
  <c r="AQ50" i="38"/>
  <c r="AV50" i="38" s="1"/>
  <c r="AW50" i="38" s="1"/>
  <c r="AQ61" i="38"/>
  <c r="AV61" i="38" s="1"/>
  <c r="AW61" i="38" s="1"/>
  <c r="AQ70" i="38"/>
  <c r="AV70" i="38" s="1"/>
  <c r="AW70" i="38" s="1"/>
  <c r="AQ63" i="38"/>
  <c r="AV63" i="38" s="1"/>
  <c r="AW63" i="38" s="1"/>
  <c r="AQ82" i="38"/>
  <c r="AQ19" i="38"/>
  <c r="AQ30" i="38"/>
  <c r="AQ40" i="38"/>
  <c r="AQ51" i="38"/>
  <c r="AV51" i="38" s="1"/>
  <c r="AW51" i="38" s="1"/>
  <c r="AQ62" i="38"/>
  <c r="AV62" i="38" s="1"/>
  <c r="AW62" i="38" s="1"/>
  <c r="AQ71" i="38"/>
  <c r="AV71" i="38" s="1"/>
  <c r="AW71" i="38" s="1"/>
  <c r="AQ10" i="38"/>
  <c r="AQ42" i="38"/>
  <c r="AQ72" i="38"/>
  <c r="AV72" i="38" s="1"/>
  <c r="AW72" i="38" s="1"/>
  <c r="AQ14" i="38"/>
  <c r="AQ24" i="38"/>
  <c r="AQ35" i="38"/>
  <c r="AQ46" i="38"/>
  <c r="AV46" i="38" s="1"/>
  <c r="AW46" i="38" s="1"/>
  <c r="AQ56" i="38"/>
  <c r="AV56" i="38" s="1"/>
  <c r="AW56" i="38" s="1"/>
  <c r="AQ67" i="38"/>
  <c r="AV67" i="38" s="1"/>
  <c r="AW67" i="38" s="1"/>
  <c r="AQ15" i="38"/>
  <c r="AQ26" i="38"/>
  <c r="AQ37" i="38"/>
  <c r="AQ47" i="38"/>
  <c r="AV47" i="38" s="1"/>
  <c r="AW47" i="38" s="1"/>
  <c r="AQ58" i="38"/>
  <c r="AV58" i="38" s="1"/>
  <c r="AW58" i="38" s="1"/>
  <c r="AQ68" i="38"/>
  <c r="AV68" i="38" s="1"/>
  <c r="AW68" i="38" s="1"/>
  <c r="AQ32" i="38"/>
  <c r="AQ8" i="38"/>
  <c r="AQ34" i="38"/>
  <c r="AQ43" i="38"/>
  <c r="AV43" i="38" s="1"/>
  <c r="AW43" i="38" s="1"/>
  <c r="AQ45" i="38"/>
  <c r="AV45" i="38" s="1"/>
  <c r="AW45" i="38" s="1"/>
  <c r="AQ11" i="38"/>
  <c r="AQ54" i="38"/>
  <c r="AV54" i="38" s="1"/>
  <c r="AW54" i="38" s="1"/>
  <c r="AQ13" i="38"/>
  <c r="AQ55" i="38"/>
  <c r="AV55" i="38" s="1"/>
  <c r="AW55" i="38" s="1"/>
  <c r="AQ22" i="38"/>
  <c r="AQ64" i="38"/>
  <c r="AV64" i="38" s="1"/>
  <c r="AW64" i="38" s="1"/>
  <c r="AQ23" i="38"/>
  <c r="AQ66" i="38"/>
  <c r="AV66" i="38" s="1"/>
  <c r="AW66" i="38" s="1"/>
  <c r="G31" i="38"/>
  <c r="H31" i="38" s="1"/>
  <c r="EB50" i="38"/>
  <c r="EB112" i="38" s="1"/>
  <c r="FZ50" i="38"/>
  <c r="FZ112" i="38" s="1"/>
  <c r="I146" i="47"/>
  <c r="I140" i="47"/>
  <c r="I134" i="47"/>
  <c r="DG128" i="47"/>
  <c r="DE121" i="47"/>
  <c r="DG199" i="47"/>
  <c r="DE202" i="47"/>
  <c r="DC154" i="47"/>
  <c r="DB156" i="47"/>
  <c r="DG157" i="47" s="1"/>
  <c r="H167" i="47"/>
  <c r="CW151" i="47"/>
  <c r="DB149" i="47"/>
  <c r="CZ316" i="47"/>
  <c r="DE317" i="47" s="1"/>
  <c r="DC309" i="47"/>
  <c r="CZ309" i="47"/>
  <c r="CZ315" i="47"/>
  <c r="DC304" i="47"/>
  <c r="DC316" i="47"/>
  <c r="GE319" i="47" s="1"/>
  <c r="IF69" i="38" s="1"/>
  <c r="DA235" i="47"/>
  <c r="CZ226" i="47"/>
  <c r="DA215" i="47"/>
  <c r="I150" i="47"/>
  <c r="DC232" i="47"/>
  <c r="DH233" i="47" s="1"/>
  <c r="I152" i="47"/>
  <c r="I151" i="47"/>
  <c r="I154" i="47"/>
  <c r="I143" i="47"/>
  <c r="I141" i="47"/>
  <c r="DC299" i="47"/>
  <c r="DF206" i="47"/>
  <c r="DA291" i="47"/>
  <c r="I129" i="47"/>
  <c r="I137" i="47"/>
  <c r="DA220" i="47"/>
  <c r="DF221" i="47" s="1"/>
  <c r="DG119" i="47"/>
  <c r="DE108" i="47"/>
  <c r="DA225" i="47"/>
  <c r="I145" i="47"/>
  <c r="I147" i="47"/>
  <c r="I149" i="47"/>
  <c r="DB233" i="47"/>
  <c r="DG233" i="47" s="1"/>
  <c r="I153" i="47"/>
  <c r="DA213" i="47"/>
  <c r="I133" i="47"/>
  <c r="DC215" i="47"/>
  <c r="I135" i="47"/>
  <c r="DA228" i="47"/>
  <c r="I148" i="47"/>
  <c r="DC292" i="47"/>
  <c r="I130" i="47"/>
  <c r="DA222" i="47"/>
  <c r="DF222" i="47" s="1"/>
  <c r="I142" i="47"/>
  <c r="I139" i="47"/>
  <c r="DA224" i="47"/>
  <c r="I144" i="47"/>
  <c r="DG311" i="47"/>
  <c r="DH127" i="47"/>
  <c r="DG309" i="47"/>
  <c r="DE130" i="47"/>
  <c r="DF131" i="47"/>
  <c r="DH131" i="47"/>
  <c r="DG109" i="47"/>
  <c r="DE110" i="47"/>
  <c r="DE111" i="47"/>
  <c r="DG113" i="47"/>
  <c r="DE114" i="47"/>
  <c r="DE115" i="47"/>
  <c r="DE118" i="47"/>
  <c r="DE119" i="47"/>
  <c r="DG121" i="47"/>
  <c r="DG122" i="47"/>
  <c r="DE124" i="47"/>
  <c r="DE197" i="47"/>
  <c r="DE201" i="47"/>
  <c r="DG202" i="47"/>
  <c r="CW153" i="47"/>
  <c r="DB154" i="47"/>
  <c r="CZ149" i="47"/>
  <c r="DA142" i="47"/>
  <c r="DC142" i="47"/>
  <c r="DC132" i="47"/>
  <c r="DH132" i="47" s="1"/>
  <c r="CZ232" i="47"/>
  <c r="DB297" i="47"/>
  <c r="DG298" i="47" s="1"/>
  <c r="DA132" i="47"/>
  <c r="DF132" i="47" s="1"/>
  <c r="DC297" i="47"/>
  <c r="CZ222" i="47"/>
  <c r="DB292" i="47"/>
  <c r="DG292" i="47" s="1"/>
  <c r="CZ138" i="47"/>
  <c r="DA138" i="47"/>
  <c r="DB137" i="47"/>
  <c r="DE125" i="47"/>
  <c r="DE199" i="47"/>
  <c r="DE198" i="47"/>
  <c r="DE122" i="47"/>
  <c r="DG117" i="47"/>
  <c r="DA296" i="47"/>
  <c r="DF297" i="47" s="1"/>
  <c r="DC302" i="47"/>
  <c r="E69" i="99"/>
  <c r="E65" i="99"/>
  <c r="E74" i="99"/>
  <c r="EE74" i="99" s="1"/>
  <c r="E73" i="99"/>
  <c r="E62" i="99"/>
  <c r="F62" i="99" s="1"/>
  <c r="H62" i="99" s="1"/>
  <c r="E60" i="99"/>
  <c r="DC219" i="47"/>
  <c r="E63" i="99"/>
  <c r="E64" i="99"/>
  <c r="DB227" i="47"/>
  <c r="DC236" i="47"/>
  <c r="E71" i="99"/>
  <c r="E70" i="99"/>
  <c r="E68" i="99"/>
  <c r="E72" i="99"/>
  <c r="E52" i="99"/>
  <c r="E54" i="99"/>
  <c r="E67" i="99"/>
  <c r="E61" i="99"/>
  <c r="E56" i="99"/>
  <c r="F56" i="99" s="1"/>
  <c r="H56" i="99" s="1"/>
  <c r="E59" i="99"/>
  <c r="DA214" i="47"/>
  <c r="CW149" i="47"/>
  <c r="DB150" i="47"/>
  <c r="DA154" i="47"/>
  <c r="DF154" i="47" s="1"/>
  <c r="DB151" i="47"/>
  <c r="CZ153" i="47"/>
  <c r="I319" i="47"/>
  <c r="I320" i="47"/>
  <c r="DC136" i="47"/>
  <c r="DH137" i="47" s="1"/>
  <c r="DC141" i="47"/>
  <c r="DC135" i="47"/>
  <c r="DC303" i="47"/>
  <c r="D58" i="99"/>
  <c r="DB138" i="47"/>
  <c r="DG139" i="47" s="1"/>
  <c r="D48" i="99"/>
  <c r="EE48" i="99" s="1"/>
  <c r="DC140" i="47"/>
  <c r="DA290" i="47"/>
  <c r="DA144" i="47"/>
  <c r="DB152" i="47"/>
  <c r="DB155" i="47"/>
  <c r="DB146" i="47"/>
  <c r="DG146" i="47" s="1"/>
  <c r="DB148" i="47"/>
  <c r="CZ156" i="47"/>
  <c r="DE157" i="47" s="1"/>
  <c r="DC313" i="47"/>
  <c r="DC310" i="47"/>
  <c r="DB307" i="47"/>
  <c r="GD311" i="47" s="1"/>
  <c r="IE61" i="38" s="1"/>
  <c r="DC314" i="47"/>
  <c r="DH315" i="47" s="1"/>
  <c r="F9" i="92"/>
  <c r="CZ139" i="47"/>
  <c r="DB299" i="47"/>
  <c r="DG299" i="47" s="1"/>
  <c r="DC290" i="47"/>
  <c r="G62" i="47"/>
  <c r="D62" i="47"/>
  <c r="F62" i="47"/>
  <c r="E62" i="47"/>
  <c r="E56" i="47"/>
  <c r="F56" i="47"/>
  <c r="G56" i="47"/>
  <c r="O42" i="34"/>
  <c r="F46" i="99" s="1"/>
  <c r="H46" i="99" s="1"/>
  <c r="I42" i="34"/>
  <c r="K42" i="34" s="1"/>
  <c r="O54" i="34"/>
  <c r="D58" i="84" s="1"/>
  <c r="I54" i="34"/>
  <c r="K54" i="34" s="1"/>
  <c r="M74" i="34"/>
  <c r="I74" i="34"/>
  <c r="K74" i="34" s="1"/>
  <c r="I58" i="34"/>
  <c r="K58" i="34" s="1"/>
  <c r="I52" i="34"/>
  <c r="K52" i="34" s="1"/>
  <c r="I47" i="34"/>
  <c r="K47" i="34" s="1"/>
  <c r="I46" i="34"/>
  <c r="K46" i="34" s="1"/>
  <c r="E76" i="99"/>
  <c r="EF76" i="99" s="1"/>
  <c r="EI77" i="99" s="1"/>
  <c r="H246" i="47"/>
  <c r="DG310" i="47"/>
  <c r="DG314" i="47"/>
  <c r="DH206" i="47"/>
  <c r="DH205" i="47"/>
  <c r="DE205" i="47"/>
  <c r="GC200" i="47"/>
  <c r="HX32" i="38" s="1"/>
  <c r="GC199" i="47"/>
  <c r="HX31" i="38" s="1"/>
  <c r="GC198" i="47"/>
  <c r="HX30" i="38" s="1"/>
  <c r="GC197" i="47"/>
  <c r="HX29" i="38" s="1"/>
  <c r="GE200" i="47"/>
  <c r="HZ32" i="38" s="1"/>
  <c r="GE199" i="47"/>
  <c r="HZ31" i="38" s="1"/>
  <c r="GE198" i="47"/>
  <c r="HZ30" i="38" s="1"/>
  <c r="GE197" i="47"/>
  <c r="HZ29" i="38" s="1"/>
  <c r="GC201" i="47"/>
  <c r="HX33" i="38" s="1"/>
  <c r="GC196" i="47"/>
  <c r="HX28" i="38" s="1"/>
  <c r="GE201" i="47"/>
  <c r="HZ33" i="38" s="1"/>
  <c r="GE196" i="47"/>
  <c r="HZ28" i="38" s="1"/>
  <c r="GC205" i="47"/>
  <c r="HX37" i="38" s="1"/>
  <c r="DH202" i="47"/>
  <c r="GE205" i="47"/>
  <c r="HZ37" i="38" s="1"/>
  <c r="GC206" i="47"/>
  <c r="HX38" i="38" s="1"/>
  <c r="GE206" i="47"/>
  <c r="HZ38" i="38" s="1"/>
  <c r="DH231" i="47"/>
  <c r="GD320" i="47"/>
  <c r="DG302" i="47"/>
  <c r="DF205" i="47"/>
  <c r="DG205" i="47"/>
  <c r="DE206" i="47"/>
  <c r="GD200" i="47"/>
  <c r="HY32" i="38" s="1"/>
  <c r="GD199" i="47"/>
  <c r="HY31" i="38" s="1"/>
  <c r="GD198" i="47"/>
  <c r="HY30" i="38" s="1"/>
  <c r="GD197" i="47"/>
  <c r="HY29" i="38" s="1"/>
  <c r="GB200" i="47"/>
  <c r="HW32" i="38" s="1"/>
  <c r="GB199" i="47"/>
  <c r="HW31" i="38" s="1"/>
  <c r="GB198" i="47"/>
  <c r="HW30" i="38" s="1"/>
  <c r="GD201" i="47"/>
  <c r="HY33" i="38" s="1"/>
  <c r="GD196" i="47"/>
  <c r="HY28" i="38" s="1"/>
  <c r="GB201" i="47"/>
  <c r="HW33" i="38" s="1"/>
  <c r="GB196" i="47"/>
  <c r="HW28" i="38" s="1"/>
  <c r="DG200" i="47"/>
  <c r="GD203" i="47"/>
  <c r="HY35" i="38" s="1"/>
  <c r="GD205" i="47"/>
  <c r="HY37" i="38" s="1"/>
  <c r="GB205" i="47"/>
  <c r="HW37" i="38" s="1"/>
  <c r="DG203" i="47"/>
  <c r="GD206" i="47"/>
  <c r="HY38" i="38" s="1"/>
  <c r="DE203" i="47"/>
  <c r="GB206" i="47"/>
  <c r="HW38" i="38" s="1"/>
  <c r="DG204" i="47"/>
  <c r="AD52" i="38"/>
  <c r="DA234" i="47"/>
  <c r="DG158" i="47"/>
  <c r="DF158" i="47"/>
  <c r="DH158" i="47"/>
  <c r="DE158" i="47"/>
  <c r="EE18" i="47"/>
  <c r="EC18" i="47"/>
  <c r="EC16" i="47"/>
  <c r="EB16" i="47"/>
  <c r="C247" i="47"/>
  <c r="C248" i="47"/>
  <c r="CZ237" i="47"/>
  <c r="DF106" i="47"/>
  <c r="DG104" i="47"/>
  <c r="DF107" i="47"/>
  <c r="DH107" i="47"/>
  <c r="DG131" i="47"/>
  <c r="EE17" i="47"/>
  <c r="DC150" i="47"/>
  <c r="DH150" i="47" s="1"/>
  <c r="DF126" i="47"/>
  <c r="DE21" i="47"/>
  <c r="DI21" i="47" s="1"/>
  <c r="DC143" i="47"/>
  <c r="DA143" i="47"/>
  <c r="E51" i="99"/>
  <c r="CZ212" i="47"/>
  <c r="DC300" i="47"/>
  <c r="CZ300" i="47"/>
  <c r="DA300" i="47"/>
  <c r="CZ134" i="47"/>
  <c r="DE135" i="47" s="1"/>
  <c r="DB134" i="47"/>
  <c r="DC134" i="47"/>
  <c r="DH134" i="47" s="1"/>
  <c r="DA134" i="47"/>
  <c r="DB296" i="47"/>
  <c r="CZ296" i="47"/>
  <c r="EE29" i="47"/>
  <c r="EE30" i="47"/>
  <c r="DA146" i="47"/>
  <c r="CZ152" i="47"/>
  <c r="DA150" i="47"/>
  <c r="DF151" i="47" s="1"/>
  <c r="DC155" i="47"/>
  <c r="DH156" i="47" s="1"/>
  <c r="CW155" i="47"/>
  <c r="CZ151" i="47"/>
  <c r="CW152" i="47"/>
  <c r="DC146" i="47"/>
  <c r="DA155" i="47"/>
  <c r="DC153" i="47"/>
  <c r="DG142" i="47"/>
  <c r="DA314" i="47"/>
  <c r="DC225" i="47"/>
  <c r="DA141" i="47"/>
  <c r="DF141" i="47" s="1"/>
  <c r="DB225" i="47"/>
  <c r="DA236" i="47"/>
  <c r="DC235" i="47"/>
  <c r="D73" i="99"/>
  <c r="H247" i="47"/>
  <c r="DA298" i="47"/>
  <c r="DF299" i="47" s="1"/>
  <c r="DC298" i="47"/>
  <c r="DC305" i="47"/>
  <c r="DA305" i="47"/>
  <c r="DF128" i="47"/>
  <c r="DB300" i="47"/>
  <c r="E57" i="99"/>
  <c r="DA218" i="47"/>
  <c r="DC293" i="47"/>
  <c r="DB293" i="47"/>
  <c r="DA293" i="47"/>
  <c r="EE26" i="47"/>
  <c r="CZ136" i="47"/>
  <c r="DE136" i="47" s="1"/>
  <c r="DA136" i="47"/>
  <c r="E66" i="99"/>
  <c r="DC227" i="47"/>
  <c r="E55" i="99"/>
  <c r="DC216" i="47"/>
  <c r="CZ216" i="47"/>
  <c r="CZ303" i="47"/>
  <c r="DB303" i="47"/>
  <c r="E58" i="99"/>
  <c r="DB219" i="47"/>
  <c r="DA219" i="47"/>
  <c r="DF127" i="47"/>
  <c r="CZ140" i="47"/>
  <c r="DB140" i="47"/>
  <c r="DG140" i="47" s="1"/>
  <c r="CW157" i="47"/>
  <c r="DC306" i="47"/>
  <c r="DB306" i="47"/>
  <c r="DA306" i="47"/>
  <c r="E53" i="99"/>
  <c r="DC214" i="47"/>
  <c r="DB214" i="47"/>
  <c r="DG215" i="47" s="1"/>
  <c r="EE21" i="47"/>
  <c r="EE22" i="47"/>
  <c r="DG132" i="47"/>
  <c r="DF129" i="47"/>
  <c r="DH128" i="47"/>
  <c r="DH110" i="47"/>
  <c r="DH111" i="47"/>
  <c r="DH114" i="47"/>
  <c r="DF115" i="47"/>
  <c r="DH115" i="47"/>
  <c r="DH117" i="47"/>
  <c r="EB118" i="47"/>
  <c r="DH119" i="47"/>
  <c r="EB119" i="47"/>
  <c r="DH122" i="47"/>
  <c r="DH121" i="47"/>
  <c r="ED198" i="47"/>
  <c r="DH199" i="47"/>
  <c r="ED199" i="47"/>
  <c r="DF201" i="47"/>
  <c r="ED32" i="47"/>
  <c r="EB32" i="47"/>
  <c r="ED24" i="47"/>
  <c r="EB24" i="47"/>
  <c r="EC22" i="47"/>
  <c r="DH22" i="47"/>
  <c r="DN22" i="47" s="1"/>
  <c r="DF22" i="47"/>
  <c r="DL22" i="47" s="1"/>
  <c r="ED20" i="47"/>
  <c r="EB20" i="47"/>
  <c r="EE16" i="47"/>
  <c r="ED16" i="47"/>
  <c r="EE32" i="47"/>
  <c r="ED34" i="47"/>
  <c r="EC32" i="47"/>
  <c r="EC362" i="47"/>
  <c r="EE362" i="47"/>
  <c r="ED30" i="47"/>
  <c r="EE24" i="47"/>
  <c r="EC24" i="47"/>
  <c r="ED35" i="47"/>
  <c r="ED28" i="47"/>
  <c r="EE27" i="47"/>
  <c r="ED26" i="47"/>
  <c r="DF24" i="47"/>
  <c r="ED22" i="47"/>
  <c r="DH21" i="47"/>
  <c r="DF100" i="47"/>
  <c r="B289" i="47"/>
  <c r="B290" i="47" s="1"/>
  <c r="B291" i="47" s="1"/>
  <c r="B292" i="47" s="1"/>
  <c r="B293" i="47" s="1"/>
  <c r="B294" i="47" s="1"/>
  <c r="B295" i="47" s="1"/>
  <c r="B296" i="47" s="1"/>
  <c r="B297" i="47" s="1"/>
  <c r="B298" i="47" s="1"/>
  <c r="B299" i="47" s="1"/>
  <c r="B300" i="47" s="1"/>
  <c r="B301" i="47" s="1"/>
  <c r="B302" i="47" s="1"/>
  <c r="B303" i="47" s="1"/>
  <c r="B304" i="47" s="1"/>
  <c r="B305" i="47" s="1"/>
  <c r="B306" i="47" s="1"/>
  <c r="B307" i="47" s="1"/>
  <c r="B308" i="47" s="1"/>
  <c r="B309" i="47" s="1"/>
  <c r="B310" i="47" s="1"/>
  <c r="B311" i="47" s="1"/>
  <c r="B312" i="47" s="1"/>
  <c r="B313" i="47" s="1"/>
  <c r="B314" i="47" s="1"/>
  <c r="B315" i="47" s="1"/>
  <c r="B316" i="47" s="1"/>
  <c r="B317" i="47" s="1"/>
  <c r="B318" i="47" s="1"/>
  <c r="B319" i="47" s="1"/>
  <c r="B320" i="47" s="1"/>
  <c r="B321" i="47" s="1"/>
  <c r="B322" i="47" s="1"/>
  <c r="B323" i="47" s="1"/>
  <c r="B324" i="47" s="1"/>
  <c r="B325" i="47" s="1"/>
  <c r="B326" i="47" s="1"/>
  <c r="B327" i="47" s="1"/>
  <c r="DG98" i="47"/>
  <c r="DF108" i="47"/>
  <c r="ED38" i="47"/>
  <c r="CW150" i="47"/>
  <c r="DA152" i="47"/>
  <c r="CZ150" i="47"/>
  <c r="DA313" i="47"/>
  <c r="DA233" i="47"/>
  <c r="D72" i="99"/>
  <c r="D69" i="99"/>
  <c r="D64" i="99"/>
  <c r="D68" i="99"/>
  <c r="DB135" i="47"/>
  <c r="E75" i="99"/>
  <c r="D61" i="99"/>
  <c r="D52" i="99"/>
  <c r="D51" i="99"/>
  <c r="D86" i="99" s="1"/>
  <c r="CK277" i="47"/>
  <c r="D54" i="99"/>
  <c r="D49" i="99"/>
  <c r="D59" i="99"/>
  <c r="D70" i="99"/>
  <c r="D67" i="99"/>
  <c r="D65" i="99"/>
  <c r="D66" i="99"/>
  <c r="D71" i="99"/>
  <c r="D60" i="99"/>
  <c r="D55" i="99"/>
  <c r="D62" i="99"/>
  <c r="D56" i="99"/>
  <c r="D57" i="99"/>
  <c r="D47" i="99"/>
  <c r="D46" i="99"/>
  <c r="DA289" i="47"/>
  <c r="DC289" i="47"/>
  <c r="DH289" i="47" s="1"/>
  <c r="DB289" i="47"/>
  <c r="CZ289" i="47"/>
  <c r="DE289" i="47" s="1"/>
  <c r="D63" i="99"/>
  <c r="D53" i="99"/>
  <c r="D50" i="99"/>
  <c r="I33" i="34"/>
  <c r="K33" i="34" s="1"/>
  <c r="O33" i="34"/>
  <c r="G37" i="47" s="1"/>
  <c r="O21" i="34"/>
  <c r="I21" i="34"/>
  <c r="K21" i="34" s="1"/>
  <c r="O15" i="34"/>
  <c r="I15" i="34"/>
  <c r="K15" i="34" s="1"/>
  <c r="O44" i="34"/>
  <c r="D48" i="84" s="1"/>
  <c r="I44" i="34"/>
  <c r="K44" i="34" s="1"/>
  <c r="O49" i="34"/>
  <c r="D53" i="85" s="1"/>
  <c r="I49" i="34"/>
  <c r="K49" i="34" s="1"/>
  <c r="O51" i="34"/>
  <c r="D55" i="85" s="1"/>
  <c r="I51" i="34"/>
  <c r="K51" i="34" s="1"/>
  <c r="O60" i="34"/>
  <c r="D64" i="76" s="1"/>
  <c r="I60" i="34"/>
  <c r="K60" i="34" s="1"/>
  <c r="O34" i="34"/>
  <c r="X38" i="47" s="1"/>
  <c r="I34" i="34"/>
  <c r="K34" i="34" s="1"/>
  <c r="O20" i="34"/>
  <c r="I20" i="34"/>
  <c r="K20" i="34" s="1"/>
  <c r="I14" i="34"/>
  <c r="K14" i="34" s="1"/>
  <c r="O14" i="34"/>
  <c r="D56" i="47"/>
  <c r="O63" i="34"/>
  <c r="D67" i="84" s="1"/>
  <c r="I63" i="34"/>
  <c r="K63" i="34" s="1"/>
  <c r="O67" i="34"/>
  <c r="D71" i="76" s="1"/>
  <c r="I67" i="34"/>
  <c r="K67" i="34" s="1"/>
  <c r="F50" i="99"/>
  <c r="H50" i="99" s="1"/>
  <c r="IO59" i="38"/>
  <c r="IO58" i="38"/>
  <c r="IO63" i="38"/>
  <c r="IO61" i="38"/>
  <c r="IO45" i="38"/>
  <c r="IO47" i="38"/>
  <c r="F11" i="92"/>
  <c r="IO53" i="38"/>
  <c r="CZ291" i="47"/>
  <c r="DE292" i="47" s="1"/>
  <c r="IO50" i="38"/>
  <c r="IO49" i="38"/>
  <c r="IO56" i="38"/>
  <c r="IO52" i="38"/>
  <c r="IO46" i="38"/>
  <c r="DA149" i="47"/>
  <c r="DF149" i="47" s="1"/>
  <c r="DB315" i="47"/>
  <c r="GD319" i="47" s="1"/>
  <c r="IE69" i="38" s="1"/>
  <c r="DA311" i="47"/>
  <c r="DC311" i="47"/>
  <c r="IQ66" i="38"/>
  <c r="DA231" i="47"/>
  <c r="IO57" i="38"/>
  <c r="IO62" i="38"/>
  <c r="DB231" i="47"/>
  <c r="DB143" i="47"/>
  <c r="DG143" i="47" s="1"/>
  <c r="IO64" i="38"/>
  <c r="IO67" i="38"/>
  <c r="CZ294" i="47"/>
  <c r="IO66" i="38"/>
  <c r="IO65" i="38"/>
  <c r="IO48" i="38"/>
  <c r="IO44" i="38"/>
  <c r="F10" i="92"/>
  <c r="DC295" i="47"/>
  <c r="IO60" i="38"/>
  <c r="IO55" i="38"/>
  <c r="IO54" i="38"/>
  <c r="DC301" i="47"/>
  <c r="DG127" i="47"/>
  <c r="IO51" i="38"/>
  <c r="IO69" i="38"/>
  <c r="I10" i="92"/>
  <c r="I37" i="34"/>
  <c r="K37" i="34" s="1"/>
  <c r="O37" i="34"/>
  <c r="D41" i="84" s="1"/>
  <c r="O35" i="34"/>
  <c r="G39" i="47" s="1"/>
  <c r="I35" i="34"/>
  <c r="K35" i="34" s="1"/>
  <c r="I29" i="34"/>
  <c r="K29" i="34" s="1"/>
  <c r="O29" i="34"/>
  <c r="D33" i="47" s="1"/>
  <c r="O25" i="34"/>
  <c r="G29" i="47" s="1"/>
  <c r="I25" i="34"/>
  <c r="K25" i="34" s="1"/>
  <c r="O19" i="34"/>
  <c r="I19" i="34"/>
  <c r="K19" i="34" s="1"/>
  <c r="O41" i="34"/>
  <c r="G45" i="47" s="1"/>
  <c r="I41" i="34"/>
  <c r="K41" i="34" s="1"/>
  <c r="O48" i="34"/>
  <c r="D52" i="85" s="1"/>
  <c r="I48" i="34"/>
  <c r="K48" i="34" s="1"/>
  <c r="O56" i="34"/>
  <c r="I56" i="34"/>
  <c r="K56" i="34" s="1"/>
  <c r="O38" i="34"/>
  <c r="F42" i="47" s="1"/>
  <c r="I38" i="34"/>
  <c r="K38" i="34" s="1"/>
  <c r="O30" i="34"/>
  <c r="F34" i="47" s="1"/>
  <c r="I30" i="34"/>
  <c r="K30" i="34" s="1"/>
  <c r="O24" i="34"/>
  <c r="G28" i="47" s="1"/>
  <c r="I24" i="34"/>
  <c r="K24" i="34" s="1"/>
  <c r="O18" i="34"/>
  <c r="I18" i="34"/>
  <c r="K18" i="34" s="1"/>
  <c r="G50" i="47"/>
  <c r="F50" i="47"/>
  <c r="E50" i="47"/>
  <c r="D50" i="47"/>
  <c r="O65" i="34"/>
  <c r="I65" i="34"/>
  <c r="K65" i="34" s="1"/>
  <c r="O69" i="34"/>
  <c r="I69" i="34"/>
  <c r="K69" i="34" s="1"/>
  <c r="O47" i="34"/>
  <c r="M73" i="34"/>
  <c r="I73" i="34"/>
  <c r="K73" i="34" s="1"/>
  <c r="M12" i="34"/>
  <c r="M14" i="34"/>
  <c r="M16" i="34"/>
  <c r="M18" i="34"/>
  <c r="M20" i="34"/>
  <c r="M22" i="34"/>
  <c r="D350" i="47" s="1"/>
  <c r="M24" i="34"/>
  <c r="M26" i="34"/>
  <c r="M28" i="34"/>
  <c r="M30" i="34"/>
  <c r="M32" i="34"/>
  <c r="M34" i="34"/>
  <c r="M36" i="34"/>
  <c r="M38" i="34"/>
  <c r="M40" i="34"/>
  <c r="M42" i="34"/>
  <c r="M44" i="34"/>
  <c r="M46" i="34"/>
  <c r="M48" i="34"/>
  <c r="M50" i="34"/>
  <c r="M52" i="34"/>
  <c r="M54" i="34"/>
  <c r="M56" i="34"/>
  <c r="M58" i="34"/>
  <c r="M60" i="34"/>
  <c r="M62" i="34"/>
  <c r="M64" i="34"/>
  <c r="M66" i="34"/>
  <c r="M68" i="34"/>
  <c r="M70" i="34"/>
  <c r="M72" i="34"/>
  <c r="M13" i="34"/>
  <c r="M15" i="34"/>
  <c r="M17" i="34"/>
  <c r="M19" i="34"/>
  <c r="M21" i="34"/>
  <c r="M23" i="34"/>
  <c r="M25" i="34"/>
  <c r="M27" i="34"/>
  <c r="M29" i="34"/>
  <c r="M31" i="34"/>
  <c r="M33" i="34"/>
  <c r="M35" i="34"/>
  <c r="M37" i="34"/>
  <c r="M39" i="34"/>
  <c r="M41" i="34"/>
  <c r="M43" i="34"/>
  <c r="M45" i="34"/>
  <c r="M47" i="34"/>
  <c r="M49" i="34"/>
  <c r="M51" i="34"/>
  <c r="M53" i="34"/>
  <c r="M55" i="34"/>
  <c r="M57" i="34"/>
  <c r="M59" i="34"/>
  <c r="M61" i="34"/>
  <c r="M63" i="34"/>
  <c r="M65" i="34"/>
  <c r="M67" i="34"/>
  <c r="M69" i="34"/>
  <c r="M71" i="34"/>
  <c r="M11" i="34"/>
  <c r="I72" i="34"/>
  <c r="K72" i="34" s="1"/>
  <c r="EW45" i="38"/>
  <c r="EW107" i="38" s="1"/>
  <c r="HM17" i="38"/>
  <c r="G30" i="38"/>
  <c r="H30" i="38" s="1"/>
  <c r="IQ65" i="38"/>
  <c r="CZ310" i="47"/>
  <c r="IQ60" i="38"/>
  <c r="I314" i="47"/>
  <c r="CZ307" i="47"/>
  <c r="IQ57" i="38"/>
  <c r="I311" i="47"/>
  <c r="CZ311" i="47"/>
  <c r="IQ61" i="38"/>
  <c r="I315" i="47"/>
  <c r="DA230" i="47"/>
  <c r="IQ53" i="38"/>
  <c r="I307" i="47"/>
  <c r="IQ42" i="38"/>
  <c r="I296" i="47"/>
  <c r="DA301" i="47"/>
  <c r="DG129" i="47"/>
  <c r="DB218" i="47"/>
  <c r="DG218" i="47" s="1"/>
  <c r="DG206" i="47"/>
  <c r="DG126" i="47"/>
  <c r="DB144" i="47"/>
  <c r="CZ218" i="47"/>
  <c r="IQ49" i="38"/>
  <c r="I303" i="47"/>
  <c r="IQ50" i="38"/>
  <c r="I304" i="47"/>
  <c r="DC144" i="47"/>
  <c r="IQ52" i="38"/>
  <c r="I306" i="47"/>
  <c r="IQ40" i="38"/>
  <c r="I294" i="47"/>
  <c r="IQ39" i="38"/>
  <c r="I293" i="47"/>
  <c r="IQ46" i="38"/>
  <c r="I300" i="47"/>
  <c r="IQ63" i="38"/>
  <c r="I317" i="47"/>
  <c r="CZ308" i="47"/>
  <c r="IQ58" i="38"/>
  <c r="I312" i="47"/>
  <c r="IQ62" i="38"/>
  <c r="I316" i="47"/>
  <c r="IQ59" i="38"/>
  <c r="I313" i="47"/>
  <c r="IQ64" i="38"/>
  <c r="I318" i="47"/>
  <c r="CZ236" i="47"/>
  <c r="IO68" i="38"/>
  <c r="IQ54" i="38"/>
  <c r="I308" i="47"/>
  <c r="IQ45" i="38"/>
  <c r="I299" i="47"/>
  <c r="IQ44" i="38"/>
  <c r="I298" i="47"/>
  <c r="IQ47" i="38"/>
  <c r="I301" i="47"/>
  <c r="IQ48" i="38"/>
  <c r="I302" i="47"/>
  <c r="IQ55" i="38"/>
  <c r="I309" i="47"/>
  <c r="IQ51" i="38"/>
  <c r="I305" i="47"/>
  <c r="IQ41" i="38"/>
  <c r="I295" i="47"/>
  <c r="IQ56" i="38"/>
  <c r="I310" i="47"/>
  <c r="IQ43" i="38"/>
  <c r="I297" i="47"/>
  <c r="DA310" i="47"/>
  <c r="DF288" i="47"/>
  <c r="DE288" i="47"/>
  <c r="DH288" i="47"/>
  <c r="DG288" i="47"/>
  <c r="DC291" i="47"/>
  <c r="CZ290" i="47"/>
  <c r="DH280" i="47"/>
  <c r="DG280" i="47"/>
  <c r="DF280" i="47"/>
  <c r="DE279" i="47"/>
  <c r="DH123" i="47"/>
  <c r="DF202" i="47"/>
  <c r="DH203" i="47"/>
  <c r="DH282" i="47"/>
  <c r="DF282" i="47"/>
  <c r="DG282" i="47"/>
  <c r="DE286" i="47"/>
  <c r="DG286" i="47"/>
  <c r="CZ293" i="47"/>
  <c r="DH283" i="47"/>
  <c r="DE283" i="47"/>
  <c r="DF283" i="47"/>
  <c r="E39" i="47"/>
  <c r="D34" i="47"/>
  <c r="G33" i="47"/>
  <c r="FB341" i="47"/>
  <c r="FB342" i="47" s="1"/>
  <c r="FB343" i="47" s="1"/>
  <c r="FB344" i="47" s="1"/>
  <c r="FB345" i="47" s="1"/>
  <c r="FB346" i="47" s="1"/>
  <c r="FB347" i="47" s="1"/>
  <c r="FB348" i="47" s="1"/>
  <c r="FB349" i="47" s="1"/>
  <c r="FJ341" i="47"/>
  <c r="FJ342" i="47" s="1"/>
  <c r="FJ343" i="47" s="1"/>
  <c r="FJ344" i="47" s="1"/>
  <c r="FJ345" i="47" s="1"/>
  <c r="FJ346" i="47" s="1"/>
  <c r="FJ347" i="47" s="1"/>
  <c r="FJ348" i="47" s="1"/>
  <c r="FJ349" i="47" s="1"/>
  <c r="EX341" i="47"/>
  <c r="EX342" i="47" s="1"/>
  <c r="EX343" i="47" s="1"/>
  <c r="EX344" i="47" s="1"/>
  <c r="EX345" i="47" s="1"/>
  <c r="EX346" i="47" s="1"/>
  <c r="EX347" i="47" s="1"/>
  <c r="EX348" i="47" s="1"/>
  <c r="EX349" i="47" s="1"/>
  <c r="FN341" i="47"/>
  <c r="FN342" i="47" s="1"/>
  <c r="FN343" i="47" s="1"/>
  <c r="FN344" i="47" s="1"/>
  <c r="FN345" i="47" s="1"/>
  <c r="FN346" i="47" s="1"/>
  <c r="FN347" i="47" s="1"/>
  <c r="FN348" i="47" s="1"/>
  <c r="FN349" i="47" s="1"/>
  <c r="FF341" i="47"/>
  <c r="FF342" i="47" s="1"/>
  <c r="FF343" i="47" s="1"/>
  <c r="FF344" i="47" s="1"/>
  <c r="FF345" i="47" s="1"/>
  <c r="FF346" i="47" s="1"/>
  <c r="FF347" i="47" s="1"/>
  <c r="FF348" i="47" s="1"/>
  <c r="FF349" i="47" s="1"/>
  <c r="GA110" i="47"/>
  <c r="J78" i="59"/>
  <c r="DG123" i="47"/>
  <c r="DG112" i="47"/>
  <c r="DG114" i="47"/>
  <c r="DF199" i="47"/>
  <c r="FU33" i="38"/>
  <c r="FV33" i="38" s="1"/>
  <c r="AC37" i="38"/>
  <c r="AD41" i="38"/>
  <c r="FT29" i="38"/>
  <c r="BA68" i="38"/>
  <c r="BA130" i="38" s="1"/>
  <c r="DW30" i="38"/>
  <c r="DX30" i="38" s="1"/>
  <c r="DW33" i="38"/>
  <c r="DX33" i="38" s="1"/>
  <c r="DW35" i="38"/>
  <c r="DX35" i="38" s="1"/>
  <c r="CX44" i="38"/>
  <c r="CX106" i="38" s="1"/>
  <c r="CR45" i="38"/>
  <c r="DC139" i="47"/>
  <c r="D50" i="85"/>
  <c r="D50" i="84"/>
  <c r="D50" i="83"/>
  <c r="D50" i="76"/>
  <c r="D56" i="85"/>
  <c r="D56" i="84"/>
  <c r="D56" i="83"/>
  <c r="D56" i="76"/>
  <c r="D62" i="85"/>
  <c r="D62" i="84"/>
  <c r="D62" i="83"/>
  <c r="D62" i="76"/>
  <c r="D64" i="85"/>
  <c r="D64" i="83"/>
  <c r="D55" i="83"/>
  <c r="D55" i="84"/>
  <c r="CZ154" i="47"/>
  <c r="DE155" i="47" s="1"/>
  <c r="DC296" i="47"/>
  <c r="DH157" i="47"/>
  <c r="DH318" i="47"/>
  <c r="DF318" i="47"/>
  <c r="DG317" i="47"/>
  <c r="DG318" i="47"/>
  <c r="DE131" i="47"/>
  <c r="DE128" i="47"/>
  <c r="DE129" i="47"/>
  <c r="EE38" i="47"/>
  <c r="EB36" i="47"/>
  <c r="EC30" i="47"/>
  <c r="EB28" i="47"/>
  <c r="EE20" i="47"/>
  <c r="DF200" i="47"/>
  <c r="DH200" i="47"/>
  <c r="EC38" i="47"/>
  <c r="EB37" i="47"/>
  <c r="EC31" i="47"/>
  <c r="EB29" i="47"/>
  <c r="EC23" i="47"/>
  <c r="DF23" i="47"/>
  <c r="DG21" i="47"/>
  <c r="DE20" i="47"/>
  <c r="DI20" i="47" s="1"/>
  <c r="ED19" i="47"/>
  <c r="DF97" i="47"/>
  <c r="DF112" i="47"/>
  <c r="DF113" i="47"/>
  <c r="DF118" i="47"/>
  <c r="DH118" i="47"/>
  <c r="DF120" i="47"/>
  <c r="DH120" i="47"/>
  <c r="DF122" i="47"/>
  <c r="DH124" i="47"/>
  <c r="DF198" i="47"/>
  <c r="DH198" i="47"/>
  <c r="DF204" i="47"/>
  <c r="FM182" i="47"/>
  <c r="FE182" i="47"/>
  <c r="EW182" i="47"/>
  <c r="FI182" i="47"/>
  <c r="FA182" i="47"/>
  <c r="FE184" i="47"/>
  <c r="EW184" i="47"/>
  <c r="FI184" i="47"/>
  <c r="FA184" i="47"/>
  <c r="FM184" i="47"/>
  <c r="FM186" i="47"/>
  <c r="FE186" i="47"/>
  <c r="EW186" i="47"/>
  <c r="FI186" i="47"/>
  <c r="FA186" i="47"/>
  <c r="FE196" i="47"/>
  <c r="EW196" i="47"/>
  <c r="FI196" i="47"/>
  <c r="FA196" i="47"/>
  <c r="FM196" i="47"/>
  <c r="DB147" i="47"/>
  <c r="DA147" i="47"/>
  <c r="CZ147" i="47"/>
  <c r="DE147" i="47" s="1"/>
  <c r="DC147" i="47"/>
  <c r="DE126" i="47"/>
  <c r="FA180" i="47"/>
  <c r="FM180" i="47"/>
  <c r="FE180" i="47"/>
  <c r="EW180" i="47"/>
  <c r="FI180" i="47"/>
  <c r="EW183" i="47"/>
  <c r="FI183" i="47"/>
  <c r="FA183" i="47"/>
  <c r="FM183" i="47"/>
  <c r="FE183" i="47"/>
  <c r="FA185" i="47"/>
  <c r="FM185" i="47"/>
  <c r="FE185" i="47"/>
  <c r="EW185" i="47"/>
  <c r="FI185" i="47"/>
  <c r="FA187" i="47"/>
  <c r="FM187" i="47"/>
  <c r="FE187" i="47"/>
  <c r="EW187" i="47"/>
  <c r="FI187" i="47"/>
  <c r="DE127" i="47"/>
  <c r="FF178" i="47"/>
  <c r="FF179" i="47" s="1"/>
  <c r="FN178" i="47"/>
  <c r="FN179" i="47" s="1"/>
  <c r="DI23" i="47"/>
  <c r="DK23" i="47" s="1"/>
  <c r="CZ141" i="47"/>
  <c r="CZ137" i="47"/>
  <c r="M10" i="101" s="1"/>
  <c r="EB38" i="47"/>
  <c r="EE31" i="47"/>
  <c r="DE24" i="47"/>
  <c r="DG24" i="47"/>
  <c r="EE23" i="47"/>
  <c r="EC21" i="47"/>
  <c r="DF101" i="47"/>
  <c r="DL101" i="47" s="1"/>
  <c r="DG102" i="47"/>
  <c r="DF109" i="47"/>
  <c r="DG110" i="47"/>
  <c r="DF119" i="47"/>
  <c r="FE189" i="47"/>
  <c r="EC34" i="47"/>
  <c r="EC26" i="47"/>
  <c r="DF116" i="47"/>
  <c r="DF117" i="47"/>
  <c r="DF124" i="47"/>
  <c r="DF197" i="47"/>
  <c r="DF203" i="47"/>
  <c r="DH204" i="47"/>
  <c r="CZ306" i="47"/>
  <c r="CZ313" i="47"/>
  <c r="CZ304" i="47"/>
  <c r="CZ133" i="47"/>
  <c r="DA303" i="47"/>
  <c r="CZ295" i="47"/>
  <c r="DA294" i="47"/>
  <c r="CZ297" i="47"/>
  <c r="CZ148" i="47"/>
  <c r="DA315" i="47"/>
  <c r="DC308" i="47"/>
  <c r="CZ314" i="47"/>
  <c r="CZ298" i="47"/>
  <c r="DB305" i="47"/>
  <c r="CZ299" i="47"/>
  <c r="FI22" i="47"/>
  <c r="FA22" i="47"/>
  <c r="FM22" i="47"/>
  <c r="EW22" i="47"/>
  <c r="FE22" i="47"/>
  <c r="DK18" i="47"/>
  <c r="DM18" i="47"/>
  <c r="CZ301" i="47"/>
  <c r="DA302" i="47"/>
  <c r="CZ144" i="47"/>
  <c r="DI19" i="47"/>
  <c r="DN19" i="47" s="1"/>
  <c r="DG124" i="47"/>
  <c r="DB222" i="47"/>
  <c r="CZ214" i="47"/>
  <c r="CZ225" i="47"/>
  <c r="CZ230" i="47"/>
  <c r="CZ227" i="47"/>
  <c r="DB236" i="47"/>
  <c r="DA232" i="47"/>
  <c r="CZ235" i="47"/>
  <c r="CZ229" i="47"/>
  <c r="CZ233" i="47"/>
  <c r="DC221" i="47"/>
  <c r="CZ221" i="47"/>
  <c r="DB221" i="47"/>
  <c r="CZ210" i="47"/>
  <c r="DC210" i="47"/>
  <c r="DA210" i="47"/>
  <c r="DF209" i="47"/>
  <c r="DC224" i="47"/>
  <c r="CZ224" i="47"/>
  <c r="DB224" i="47"/>
  <c r="CZ209" i="47"/>
  <c r="DC209" i="47"/>
  <c r="DB209" i="47"/>
  <c r="DG210" i="47" s="1"/>
  <c r="DA226" i="47"/>
  <c r="CZ231" i="47"/>
  <c r="DC213" i="47"/>
  <c r="CZ217" i="47"/>
  <c r="DA217" i="47"/>
  <c r="DC217" i="47"/>
  <c r="DC237" i="47"/>
  <c r="HZ73" i="38" s="1"/>
  <c r="DB237" i="47"/>
  <c r="DA216" i="47"/>
  <c r="CZ215" i="47"/>
  <c r="DC218" i="47"/>
  <c r="CZ219" i="47"/>
  <c r="DC220" i="47"/>
  <c r="CZ302" i="47"/>
  <c r="DB216" i="47"/>
  <c r="CZ220" i="47"/>
  <c r="DG211" i="47"/>
  <c r="CZ213" i="47"/>
  <c r="DB213" i="47"/>
  <c r="DB223" i="47"/>
  <c r="DA223" i="47"/>
  <c r="DC223" i="47"/>
  <c r="CZ223" i="47"/>
  <c r="CZ234" i="47"/>
  <c r="DB234" i="47"/>
  <c r="DC234" i="47"/>
  <c r="DA212" i="47"/>
  <c r="DB212" i="47"/>
  <c r="DC212" i="47"/>
  <c r="CZ228" i="47"/>
  <c r="DB228" i="47"/>
  <c r="I39" i="34"/>
  <c r="K39" i="34" s="1"/>
  <c r="O39" i="34"/>
  <c r="O36" i="34"/>
  <c r="I36" i="34"/>
  <c r="K36" i="34" s="1"/>
  <c r="I31" i="34"/>
  <c r="K31" i="34" s="1"/>
  <c r="O31" i="34"/>
  <c r="O28" i="34"/>
  <c r="I28" i="34"/>
  <c r="K28" i="34" s="1"/>
  <c r="O26" i="34"/>
  <c r="I26" i="34"/>
  <c r="K26" i="34" s="1"/>
  <c r="I23" i="34"/>
  <c r="K23" i="34" s="1"/>
  <c r="O23" i="34"/>
  <c r="O17" i="34"/>
  <c r="I17" i="34"/>
  <c r="K17" i="34" s="1"/>
  <c r="O53" i="34"/>
  <c r="I53" i="34"/>
  <c r="K53" i="34" s="1"/>
  <c r="O55" i="34"/>
  <c r="I55" i="34"/>
  <c r="K55" i="34" s="1"/>
  <c r="O57" i="34"/>
  <c r="I57" i="34"/>
  <c r="K57" i="34" s="1"/>
  <c r="O59" i="34"/>
  <c r="I59" i="34"/>
  <c r="K59" i="34" s="1"/>
  <c r="O61" i="34"/>
  <c r="I61" i="34"/>
  <c r="K61" i="34" s="1"/>
  <c r="O64" i="34"/>
  <c r="I64" i="34"/>
  <c r="K64" i="34" s="1"/>
  <c r="O70" i="34"/>
  <c r="I70" i="34"/>
  <c r="K70" i="34" s="1"/>
  <c r="O32" i="34"/>
  <c r="D36" i="76" s="1"/>
  <c r="I32" i="34"/>
  <c r="K32" i="34" s="1"/>
  <c r="I27" i="34"/>
  <c r="K27" i="34" s="1"/>
  <c r="O27" i="34"/>
  <c r="I22" i="34"/>
  <c r="K22" i="34" s="1"/>
  <c r="O22" i="34"/>
  <c r="D26" i="47" s="1"/>
  <c r="I16" i="34"/>
  <c r="K16" i="34" s="1"/>
  <c r="O16" i="34"/>
  <c r="O13" i="34"/>
  <c r="I13" i="34"/>
  <c r="K13" i="34" s="1"/>
  <c r="O43" i="34"/>
  <c r="I43" i="34"/>
  <c r="K43" i="34" s="1"/>
  <c r="O45" i="34"/>
  <c r="I45" i="34"/>
  <c r="K45" i="34" s="1"/>
  <c r="O40" i="34"/>
  <c r="I40" i="34"/>
  <c r="K40" i="34" s="1"/>
  <c r="O50" i="34"/>
  <c r="I50" i="34"/>
  <c r="K50" i="34" s="1"/>
  <c r="O62" i="34"/>
  <c r="I62" i="34"/>
  <c r="K62" i="34" s="1"/>
  <c r="O66" i="34"/>
  <c r="I66" i="34"/>
  <c r="K66" i="34" s="1"/>
  <c r="O68" i="34"/>
  <c r="I68" i="34"/>
  <c r="K68" i="34" s="1"/>
  <c r="O71" i="34"/>
  <c r="I71" i="34"/>
  <c r="K71" i="34" s="1"/>
  <c r="I12" i="34"/>
  <c r="K12" i="34" s="1"/>
  <c r="O12" i="34"/>
  <c r="I11" i="34"/>
  <c r="K11" i="34" s="1"/>
  <c r="O11" i="34"/>
  <c r="G41" i="47" l="1"/>
  <c r="Z19" i="38"/>
  <c r="BU76" i="38"/>
  <c r="BU77" i="38"/>
  <c r="BU75" i="38"/>
  <c r="BU74" i="38"/>
  <c r="AE245" i="84"/>
  <c r="AE244" i="84"/>
  <c r="AE242" i="84"/>
  <c r="AE243" i="84"/>
  <c r="DS77" i="38"/>
  <c r="DS74" i="38"/>
  <c r="DS76" i="38"/>
  <c r="DS75" i="38"/>
  <c r="CP76" i="38"/>
  <c r="CP75" i="38"/>
  <c r="CP77" i="38"/>
  <c r="CP74" i="38"/>
  <c r="AS75" i="38"/>
  <c r="AS76" i="38"/>
  <c r="AS77" i="38"/>
  <c r="AS74" i="38"/>
  <c r="FQ77" i="38"/>
  <c r="FQ74" i="38"/>
  <c r="FQ75" i="38"/>
  <c r="FQ76" i="38"/>
  <c r="Z74" i="38"/>
  <c r="Z75" i="38"/>
  <c r="Z76" i="38"/>
  <c r="Z77" i="38"/>
  <c r="DM106" i="47"/>
  <c r="DM22" i="47"/>
  <c r="DN18" i="47"/>
  <c r="DL18" i="47"/>
  <c r="DL21" i="47"/>
  <c r="FB180" i="47"/>
  <c r="DM25" i="47"/>
  <c r="E28" i="47"/>
  <c r="HO14" i="38"/>
  <c r="GL49" i="38"/>
  <c r="GQ49" i="38" s="1"/>
  <c r="GR49" i="38" s="1"/>
  <c r="GL36" i="38"/>
  <c r="GQ36" i="38" s="1"/>
  <c r="GR36" i="38" s="1"/>
  <c r="GL23" i="38"/>
  <c r="GL13" i="38"/>
  <c r="GL37" i="38"/>
  <c r="GQ37" i="38" s="1"/>
  <c r="GR37" i="38" s="1"/>
  <c r="GL64" i="38"/>
  <c r="GQ64" i="38" s="1"/>
  <c r="GR64" i="38" s="1"/>
  <c r="C123" i="31"/>
  <c r="G123" i="31" s="1"/>
  <c r="AH123" i="31" s="1"/>
  <c r="G106" i="31"/>
  <c r="AH106" i="31" s="1"/>
  <c r="J164" i="31"/>
  <c r="J167" i="31" s="1"/>
  <c r="J169" i="31" s="1"/>
  <c r="N125" i="31"/>
  <c r="AF109" i="31"/>
  <c r="AA126" i="31"/>
  <c r="AF126" i="31" s="1"/>
  <c r="HO16" i="38"/>
  <c r="GL68" i="38"/>
  <c r="GL40" i="38"/>
  <c r="GQ40" i="38" s="1"/>
  <c r="GR40" i="38" s="1"/>
  <c r="GL31" i="38"/>
  <c r="GQ31" i="38" s="1"/>
  <c r="GR31" i="38" s="1"/>
  <c r="GL69" i="38"/>
  <c r="GL14" i="38"/>
  <c r="AF102" i="31"/>
  <c r="AA119" i="31"/>
  <c r="AF119" i="31" s="1"/>
  <c r="H39" i="104"/>
  <c r="AH39" i="104"/>
  <c r="B126" i="31"/>
  <c r="G126" i="31" s="1"/>
  <c r="AH126" i="31" s="1"/>
  <c r="G109" i="31"/>
  <c r="AH109" i="31" s="1"/>
  <c r="T106" i="31"/>
  <c r="G104" i="31"/>
  <c r="AH104" i="31" s="1"/>
  <c r="H31" i="104"/>
  <c r="AH31" i="104"/>
  <c r="GL82" i="38"/>
  <c r="GL73" i="38"/>
  <c r="GQ73" i="38" s="1"/>
  <c r="GR73" i="38" s="1"/>
  <c r="GL72" i="38"/>
  <c r="GQ72" i="38" s="1"/>
  <c r="GR72" i="38" s="1"/>
  <c r="GL71" i="38"/>
  <c r="GQ71" i="38" s="1"/>
  <c r="GR71" i="38" s="1"/>
  <c r="GL70" i="38"/>
  <c r="GQ70" i="38" s="1"/>
  <c r="GR70" i="38" s="1"/>
  <c r="D45" i="85"/>
  <c r="GL81" i="38"/>
  <c r="GL56" i="38"/>
  <c r="GQ56" i="38" s="1"/>
  <c r="GR56" i="38" s="1"/>
  <c r="GL8" i="38"/>
  <c r="GL43" i="38"/>
  <c r="GQ43" i="38" s="1"/>
  <c r="GR43" i="38" s="1"/>
  <c r="GL17" i="38"/>
  <c r="GL41" i="38"/>
  <c r="GQ41" i="38" s="1"/>
  <c r="GR41" i="38" s="1"/>
  <c r="H22" i="104"/>
  <c r="AH22" i="104"/>
  <c r="G42" i="104"/>
  <c r="H42" i="104" s="1"/>
  <c r="AH42" i="104"/>
  <c r="W123" i="31"/>
  <c r="Z123" i="31" s="1"/>
  <c r="AI123" i="31" s="1"/>
  <c r="Z106" i="31"/>
  <c r="AI106" i="31" s="1"/>
  <c r="B132" i="31"/>
  <c r="G27" i="31"/>
  <c r="G48" i="31" s="1"/>
  <c r="Z121" i="31"/>
  <c r="E122" i="31"/>
  <c r="G122" i="31" s="1"/>
  <c r="AH122" i="31" s="1"/>
  <c r="G105" i="31"/>
  <c r="AH105" i="31" s="1"/>
  <c r="G121" i="31"/>
  <c r="AH121" i="31" s="1"/>
  <c r="G102" i="31"/>
  <c r="AH102" i="31" s="1"/>
  <c r="AF127" i="31"/>
  <c r="P126" i="31"/>
  <c r="T126" i="31" s="1"/>
  <c r="T109" i="31"/>
  <c r="E45" i="47"/>
  <c r="D402" i="47"/>
  <c r="E402" i="47"/>
  <c r="G402" i="47"/>
  <c r="F402" i="47"/>
  <c r="EM57" i="38"/>
  <c r="FI104" i="47"/>
  <c r="GL65" i="38"/>
  <c r="GQ65" i="38" s="1"/>
  <c r="GR65" i="38" s="1"/>
  <c r="GL11" i="38"/>
  <c r="GL44" i="38"/>
  <c r="GQ44" i="38" s="1"/>
  <c r="GR44" i="38" s="1"/>
  <c r="GL18" i="38"/>
  <c r="GL42" i="38"/>
  <c r="GQ42" i="38" s="1"/>
  <c r="GR42" i="38" s="1"/>
  <c r="K121" i="31"/>
  <c r="N121" i="31" s="1"/>
  <c r="N104" i="31"/>
  <c r="G41" i="104"/>
  <c r="H41" i="104" s="1"/>
  <c r="AH41" i="104"/>
  <c r="AD123" i="31"/>
  <c r="AF123" i="31" s="1"/>
  <c r="AF106" i="31"/>
  <c r="GL46" i="38"/>
  <c r="G119" i="31"/>
  <c r="AH119" i="31" s="1"/>
  <c r="GL57" i="38"/>
  <c r="GQ57" i="38" s="1"/>
  <c r="GR57" i="38" s="1"/>
  <c r="GL39" i="38"/>
  <c r="GQ39" i="38" s="1"/>
  <c r="GR39" i="38" s="1"/>
  <c r="GL67" i="38"/>
  <c r="GL21" i="38"/>
  <c r="GL66" i="38"/>
  <c r="GN66" i="38" s="1"/>
  <c r="H35" i="104"/>
  <c r="AH35" i="104"/>
  <c r="H37" i="104"/>
  <c r="AH37" i="104"/>
  <c r="J126" i="59"/>
  <c r="GA349" i="47"/>
  <c r="O181" i="31"/>
  <c r="P125" i="31"/>
  <c r="T108" i="31"/>
  <c r="AI108" i="31" s="1"/>
  <c r="T100" i="31"/>
  <c r="U169" i="31"/>
  <c r="W165" i="31"/>
  <c r="W168" i="31" s="1"/>
  <c r="W169" i="31" s="1"/>
  <c r="Z127" i="31"/>
  <c r="F39" i="47"/>
  <c r="Z72" i="38"/>
  <c r="EM38" i="38"/>
  <c r="GL58" i="38"/>
  <c r="GQ58" i="38" s="1"/>
  <c r="GR58" i="38" s="1"/>
  <c r="GL15" i="38"/>
  <c r="DL104" i="47"/>
  <c r="GL59" i="38"/>
  <c r="GQ59" i="38" s="1"/>
  <c r="GR59" i="38" s="1"/>
  <c r="GL22" i="38"/>
  <c r="H24" i="104"/>
  <c r="AH24" i="104"/>
  <c r="AE241" i="76"/>
  <c r="AE212" i="76"/>
  <c r="AE213" i="76"/>
  <c r="AE227" i="76"/>
  <c r="AE225" i="76"/>
  <c r="AE235" i="76"/>
  <c r="AE236" i="76"/>
  <c r="AE240" i="76"/>
  <c r="AE233" i="76"/>
  <c r="AE234" i="76"/>
  <c r="AE228" i="76"/>
  <c r="AE218" i="76"/>
  <c r="AE239" i="76"/>
  <c r="AE237" i="76"/>
  <c r="AE231" i="76"/>
  <c r="AE232" i="76"/>
  <c r="AE215" i="76"/>
  <c r="AE229" i="76"/>
  <c r="AE230" i="76"/>
  <c r="AE226" i="76"/>
  <c r="AE217" i="76"/>
  <c r="AE216" i="76"/>
  <c r="AE223" i="76"/>
  <c r="AE224" i="76"/>
  <c r="AE221" i="76"/>
  <c r="AE214" i="76"/>
  <c r="AE222" i="76"/>
  <c r="AE238" i="76"/>
  <c r="AE219" i="76"/>
  <c r="AE220" i="76"/>
  <c r="H33" i="104"/>
  <c r="AH33" i="104"/>
  <c r="AA121" i="31"/>
  <c r="AF121" i="31" s="1"/>
  <c r="AF104" i="31"/>
  <c r="GL63" i="38"/>
  <c r="GQ63" i="38" s="1"/>
  <c r="GR63" i="38" s="1"/>
  <c r="G125" i="31"/>
  <c r="AH125" i="31" s="1"/>
  <c r="AB181" i="31"/>
  <c r="T117" i="31"/>
  <c r="AI117" i="31" s="1"/>
  <c r="GL12" i="38"/>
  <c r="GL35" i="38"/>
  <c r="GQ35" i="38" s="1"/>
  <c r="GR35" i="38" s="1"/>
  <c r="GL52" i="38"/>
  <c r="GQ52" i="38" s="1"/>
  <c r="GR52" i="38" s="1"/>
  <c r="GL25" i="38"/>
  <c r="GN25" i="38" s="1"/>
  <c r="AE241" i="84"/>
  <c r="AE238" i="84"/>
  <c r="AE239" i="84"/>
  <c r="AE240" i="84"/>
  <c r="AE214" i="84"/>
  <c r="AE235" i="84"/>
  <c r="AE224" i="84"/>
  <c r="AE212" i="84"/>
  <c r="AE230" i="84"/>
  <c r="AE213" i="84"/>
  <c r="AE216" i="84"/>
  <c r="AE215" i="84"/>
  <c r="AE237" i="84"/>
  <c r="AE220" i="84"/>
  <c r="AE217" i="84"/>
  <c r="AE219" i="84"/>
  <c r="AE222" i="84"/>
  <c r="AE221" i="84"/>
  <c r="AE229" i="84"/>
  <c r="AE233" i="84"/>
  <c r="AE226" i="84"/>
  <c r="AE223" i="84"/>
  <c r="AE227" i="84"/>
  <c r="AE236" i="84"/>
  <c r="AE218" i="84"/>
  <c r="AE234" i="84"/>
  <c r="AE228" i="84"/>
  <c r="AE225" i="84"/>
  <c r="AE232" i="84"/>
  <c r="AE231" i="84"/>
  <c r="H34" i="104"/>
  <c r="AH34" i="104"/>
  <c r="O119" i="31"/>
  <c r="T119" i="31" s="1"/>
  <c r="T102" i="31"/>
  <c r="G43" i="104"/>
  <c r="H43" i="104" s="1"/>
  <c r="AH43" i="104"/>
  <c r="GL62" i="38"/>
  <c r="GQ62" i="38" s="1"/>
  <c r="GR62" i="38" s="1"/>
  <c r="Z104" i="31"/>
  <c r="I165" i="31"/>
  <c r="I168" i="31" s="1"/>
  <c r="I169" i="31" s="1"/>
  <c r="N127" i="31"/>
  <c r="GL16" i="38"/>
  <c r="GN16" i="38" s="1"/>
  <c r="GL60" i="38"/>
  <c r="GQ60" i="38" s="1"/>
  <c r="GR60" i="38" s="1"/>
  <c r="GL55" i="38"/>
  <c r="GQ55" i="38" s="1"/>
  <c r="GR55" i="38" s="1"/>
  <c r="GL26" i="38"/>
  <c r="D404" i="47"/>
  <c r="G404" i="47"/>
  <c r="F404" i="47"/>
  <c r="E404" i="47"/>
  <c r="H27" i="104"/>
  <c r="AH27" i="104"/>
  <c r="H38" i="104"/>
  <c r="AH38" i="104"/>
  <c r="GL61" i="38"/>
  <c r="GQ61" i="38" s="1"/>
  <c r="GR61" i="38" s="1"/>
  <c r="Z102" i="31"/>
  <c r="U119" i="31"/>
  <c r="Z119" i="31" s="1"/>
  <c r="I119" i="31"/>
  <c r="N119" i="31" s="1"/>
  <c r="N102" i="31"/>
  <c r="G198" i="31"/>
  <c r="G57" i="31"/>
  <c r="H57" i="31" s="1"/>
  <c r="G108" i="31"/>
  <c r="AH108" i="31" s="1"/>
  <c r="G28" i="31"/>
  <c r="AA117" i="31"/>
  <c r="AF117" i="31" s="1"/>
  <c r="AF100" i="31"/>
  <c r="J21" i="59"/>
  <c r="GL20" i="38"/>
  <c r="GL48" i="38"/>
  <c r="GQ48" i="38" s="1"/>
  <c r="GR48" i="38" s="1"/>
  <c r="GL50" i="38"/>
  <c r="GQ50" i="38" s="1"/>
  <c r="GR50" i="38" s="1"/>
  <c r="GL29" i="38"/>
  <c r="GQ29" i="38" s="1"/>
  <c r="GR29" i="38" s="1"/>
  <c r="E403" i="47"/>
  <c r="D403" i="47"/>
  <c r="F403" i="47"/>
  <c r="G403" i="47"/>
  <c r="Z109" i="31"/>
  <c r="U126" i="31"/>
  <c r="Z126" i="31" s="1"/>
  <c r="H30" i="104"/>
  <c r="AH30" i="104"/>
  <c r="I126" i="31"/>
  <c r="N126" i="31" s="1"/>
  <c r="N109" i="31"/>
  <c r="GL45" i="38"/>
  <c r="GQ45" i="38" s="1"/>
  <c r="GR45" i="38" s="1"/>
  <c r="HO15" i="38"/>
  <c r="GL24" i="38"/>
  <c r="GL19" i="38"/>
  <c r="GL51" i="38"/>
  <c r="GQ51" i="38" s="1"/>
  <c r="GR51" i="38" s="1"/>
  <c r="GL30" i="38"/>
  <c r="GQ30" i="38" s="1"/>
  <c r="GR30" i="38" s="1"/>
  <c r="H25" i="104"/>
  <c r="AH25" i="104"/>
  <c r="H28" i="104"/>
  <c r="AH28" i="104"/>
  <c r="BU14" i="38"/>
  <c r="Z12" i="38"/>
  <c r="Z26" i="38"/>
  <c r="BU36" i="38"/>
  <c r="Z21" i="38"/>
  <c r="D45" i="76"/>
  <c r="D45" i="47"/>
  <c r="E34" i="47"/>
  <c r="D39" i="76"/>
  <c r="D39" i="84"/>
  <c r="DK98" i="47"/>
  <c r="FE98" i="47" s="1"/>
  <c r="EX180" i="47"/>
  <c r="DL16" i="47"/>
  <c r="DM98" i="47"/>
  <c r="DL102" i="47"/>
  <c r="DN23" i="47"/>
  <c r="DK106" i="47"/>
  <c r="FE106" i="47" s="1"/>
  <c r="DL100" i="47"/>
  <c r="DM104" i="47"/>
  <c r="EW104" i="47"/>
  <c r="DL98" i="47"/>
  <c r="DL106" i="47"/>
  <c r="FM104" i="47"/>
  <c r="DH294" i="47"/>
  <c r="DN102" i="47"/>
  <c r="DM100" i="47"/>
  <c r="FJ180" i="47"/>
  <c r="GC240" i="47"/>
  <c r="HX72" i="38" s="1"/>
  <c r="FI107" i="47"/>
  <c r="GE239" i="47"/>
  <c r="DG313" i="47"/>
  <c r="GB239" i="47"/>
  <c r="GB240" i="47"/>
  <c r="HW72" i="38" s="1"/>
  <c r="DF292" i="47"/>
  <c r="DF238" i="47"/>
  <c r="HX73" i="38"/>
  <c r="GD240" i="47"/>
  <c r="HY72" i="38" s="1"/>
  <c r="GD239" i="47"/>
  <c r="DG238" i="47"/>
  <c r="HY73" i="38"/>
  <c r="DE238" i="47"/>
  <c r="HW73" i="38"/>
  <c r="GE240" i="47"/>
  <c r="HZ72" i="38" s="1"/>
  <c r="GC239" i="47"/>
  <c r="EW107" i="47"/>
  <c r="DM107" i="47"/>
  <c r="DN107" i="47"/>
  <c r="GD314" i="47"/>
  <c r="IE64" i="38" s="1"/>
  <c r="GD313" i="47"/>
  <c r="IE63" i="38" s="1"/>
  <c r="FE107" i="47"/>
  <c r="DL107" i="47"/>
  <c r="FA107" i="47"/>
  <c r="BU25" i="38"/>
  <c r="BU35" i="38"/>
  <c r="Z69" i="38"/>
  <c r="Z43" i="38"/>
  <c r="BU18" i="38"/>
  <c r="BU20" i="38"/>
  <c r="CP10" i="38"/>
  <c r="Z39" i="38"/>
  <c r="Z46" i="38"/>
  <c r="Z37" i="38"/>
  <c r="BU81" i="38"/>
  <c r="Z11" i="38"/>
  <c r="BU28" i="38"/>
  <c r="GN81" i="38"/>
  <c r="GN8" i="38"/>
  <c r="GN28" i="38"/>
  <c r="Z55" i="38"/>
  <c r="BU58" i="38"/>
  <c r="AD37" i="38"/>
  <c r="BU37" i="38"/>
  <c r="Z22" i="38"/>
  <c r="Z18" i="38"/>
  <c r="Z52" i="38"/>
  <c r="Z63" i="38"/>
  <c r="Z20" i="38"/>
  <c r="BU31" i="38"/>
  <c r="BU70" i="38"/>
  <c r="Z62" i="38"/>
  <c r="BU49" i="38"/>
  <c r="Z41" i="38"/>
  <c r="Z23" i="38"/>
  <c r="DN16" i="47"/>
  <c r="DN97" i="47"/>
  <c r="DL97" i="47"/>
  <c r="FF180" i="47"/>
  <c r="DN20" i="47"/>
  <c r="DM97" i="47"/>
  <c r="DM17" i="47"/>
  <c r="DN17" i="47"/>
  <c r="DL17" i="47"/>
  <c r="FA97" i="47"/>
  <c r="FB97" i="47" s="1"/>
  <c r="FM97" i="47"/>
  <c r="FN97" i="47" s="1"/>
  <c r="FI97" i="47"/>
  <c r="FJ97" i="47" s="1"/>
  <c r="EW97" i="47"/>
  <c r="EX97" i="47" s="1"/>
  <c r="FE97" i="47"/>
  <c r="FF97" i="47" s="1"/>
  <c r="DM21" i="47"/>
  <c r="DF309" i="47"/>
  <c r="DI99" i="47"/>
  <c r="DK99" i="47" s="1"/>
  <c r="DN98" i="47"/>
  <c r="EW102" i="47"/>
  <c r="FI102" i="47"/>
  <c r="FM102" i="47"/>
  <c r="FA102" i="47"/>
  <c r="FE102" i="47"/>
  <c r="DK101" i="47"/>
  <c r="DN101" i="47"/>
  <c r="DM101" i="47"/>
  <c r="FN180" i="47"/>
  <c r="GD312" i="47"/>
  <c r="IE62" i="38" s="1"/>
  <c r="DK100" i="47"/>
  <c r="FM106" i="47"/>
  <c r="FI106" i="47"/>
  <c r="DI105" i="47"/>
  <c r="DK105" i="47" s="1"/>
  <c r="DM102" i="47"/>
  <c r="DL25" i="47"/>
  <c r="DN21" i="47"/>
  <c r="EW98" i="47"/>
  <c r="DI103" i="47"/>
  <c r="DF293" i="47"/>
  <c r="DH310" i="47"/>
  <c r="DG150" i="47"/>
  <c r="DF308" i="47"/>
  <c r="GD298" i="47"/>
  <c r="IE48" i="38" s="1"/>
  <c r="DF145" i="47"/>
  <c r="DF146" i="47"/>
  <c r="DG134" i="47"/>
  <c r="AV48" i="99"/>
  <c r="DH145" i="47"/>
  <c r="DH313" i="47"/>
  <c r="GC320" i="47"/>
  <c r="ID71" i="38" s="1"/>
  <c r="DE294" i="47"/>
  <c r="DH317" i="47"/>
  <c r="DI317" i="47" s="1"/>
  <c r="DN317" i="47" s="1"/>
  <c r="DG153" i="47"/>
  <c r="F54" i="99"/>
  <c r="H54" i="99" s="1"/>
  <c r="F63" i="99"/>
  <c r="H63" i="99" s="1"/>
  <c r="EO63" i="99" s="1"/>
  <c r="GD310" i="47"/>
  <c r="IE60" i="38" s="1"/>
  <c r="DG308" i="47"/>
  <c r="DF296" i="47"/>
  <c r="DH304" i="47"/>
  <c r="G10" i="92"/>
  <c r="DG155" i="47"/>
  <c r="GB319" i="47"/>
  <c r="IC69" i="38" s="1"/>
  <c r="DH229" i="47"/>
  <c r="DH300" i="47"/>
  <c r="DH133" i="47"/>
  <c r="DF229" i="47"/>
  <c r="G11" i="92"/>
  <c r="EF64" i="99"/>
  <c r="DF155" i="47"/>
  <c r="F69" i="99"/>
  <c r="H69" i="99" s="1"/>
  <c r="EF69" i="99"/>
  <c r="GE231" i="47"/>
  <c r="HZ63" i="38" s="1"/>
  <c r="DE316" i="47"/>
  <c r="DG151" i="47"/>
  <c r="DG227" i="47"/>
  <c r="DF225" i="47"/>
  <c r="EF59" i="99"/>
  <c r="DG307" i="47"/>
  <c r="EF48" i="99"/>
  <c r="DF291" i="47"/>
  <c r="GD238" i="47"/>
  <c r="EF65" i="99"/>
  <c r="DE140" i="47"/>
  <c r="DG226" i="47"/>
  <c r="DF228" i="47"/>
  <c r="GE233" i="47"/>
  <c r="HZ65" i="38" s="1"/>
  <c r="EE73" i="99"/>
  <c r="EH74" i="99" s="1"/>
  <c r="DF135" i="47"/>
  <c r="F73" i="99"/>
  <c r="H73" i="99" s="1"/>
  <c r="DH142" i="47"/>
  <c r="EF74" i="99"/>
  <c r="DH146" i="47"/>
  <c r="EF71" i="99"/>
  <c r="DI111" i="47"/>
  <c r="DL111" i="47" s="1"/>
  <c r="DF236" i="47"/>
  <c r="DE139" i="47"/>
  <c r="EE58" i="99"/>
  <c r="DI130" i="47"/>
  <c r="DN130" i="47" s="1"/>
  <c r="DF144" i="47"/>
  <c r="DH143" i="47"/>
  <c r="GC216" i="47"/>
  <c r="HX48" i="38" s="1"/>
  <c r="GD217" i="47"/>
  <c r="HY49" i="38" s="1"/>
  <c r="DE156" i="47"/>
  <c r="DI123" i="47"/>
  <c r="DK123" i="47" s="1"/>
  <c r="DF214" i="47"/>
  <c r="DG236" i="47"/>
  <c r="DI126" i="47"/>
  <c r="DM126" i="47" s="1"/>
  <c r="EF53" i="99"/>
  <c r="DF138" i="47"/>
  <c r="F60" i="99"/>
  <c r="H60" i="99" s="1"/>
  <c r="EF73" i="99"/>
  <c r="DG293" i="47"/>
  <c r="F70" i="99"/>
  <c r="H70" i="99" s="1"/>
  <c r="F68" i="99"/>
  <c r="H68" i="99" s="1"/>
  <c r="F59" i="99"/>
  <c r="H59" i="99" s="1"/>
  <c r="GB238" i="47"/>
  <c r="DE236" i="47"/>
  <c r="DH147" i="47"/>
  <c r="DE291" i="47"/>
  <c r="DE311" i="47"/>
  <c r="DH136" i="47"/>
  <c r="DH151" i="47"/>
  <c r="DG156" i="47"/>
  <c r="DI205" i="47"/>
  <c r="DK205" i="47" s="1"/>
  <c r="DE153" i="47"/>
  <c r="DE310" i="47"/>
  <c r="GD220" i="47"/>
  <c r="HY52" i="38" s="1"/>
  <c r="GC236" i="47"/>
  <c r="HX68" i="38" s="1"/>
  <c r="DI125" i="47"/>
  <c r="DL125" i="47" s="1"/>
  <c r="DI109" i="47"/>
  <c r="DN109" i="47" s="1"/>
  <c r="EF60" i="99"/>
  <c r="F76" i="99"/>
  <c r="H76" i="99" s="1"/>
  <c r="DF143" i="47"/>
  <c r="EF58" i="99"/>
  <c r="DI201" i="47"/>
  <c r="DK201" i="47" s="1"/>
  <c r="DH216" i="47"/>
  <c r="DF215" i="47"/>
  <c r="DI121" i="47"/>
  <c r="DK121" i="47" s="1"/>
  <c r="EF70" i="99"/>
  <c r="DG144" i="47"/>
  <c r="AV73" i="99"/>
  <c r="BA74" i="99" s="1"/>
  <c r="BE74" i="99" s="1"/>
  <c r="EE76" i="99"/>
  <c r="EH77" i="99" s="1"/>
  <c r="EF68" i="99"/>
  <c r="DH316" i="47"/>
  <c r="DG152" i="47"/>
  <c r="DH303" i="47"/>
  <c r="DG149" i="47"/>
  <c r="DI128" i="47"/>
  <c r="DN128" i="47" s="1"/>
  <c r="GB312" i="47"/>
  <c r="IC62" i="38" s="1"/>
  <c r="F75" i="99"/>
  <c r="H75" i="99" s="1"/>
  <c r="DI132" i="47"/>
  <c r="DK132" i="47" s="1"/>
  <c r="DE237" i="47"/>
  <c r="F51" i="99"/>
  <c r="H51" i="99" s="1"/>
  <c r="EF51" i="99"/>
  <c r="DE150" i="47"/>
  <c r="GE320" i="47"/>
  <c r="IF71" i="38" s="1"/>
  <c r="DI202" i="47"/>
  <c r="DL202" i="47" s="1"/>
  <c r="DH302" i="47"/>
  <c r="EF61" i="99"/>
  <c r="DF139" i="47"/>
  <c r="DG138" i="47"/>
  <c r="F72" i="99"/>
  <c r="H72" i="99" s="1"/>
  <c r="F74" i="99"/>
  <c r="H74" i="99" s="1"/>
  <c r="F61" i="99"/>
  <c r="H61" i="99" s="1"/>
  <c r="EO62" i="99" s="1"/>
  <c r="GE311" i="47"/>
  <c r="IF61" i="38" s="1"/>
  <c r="F52" i="99"/>
  <c r="H52" i="99" s="1"/>
  <c r="DG154" i="47"/>
  <c r="DF134" i="47"/>
  <c r="GE317" i="47"/>
  <c r="IF67" i="38" s="1"/>
  <c r="GB212" i="47"/>
  <c r="HW44" i="38" s="1"/>
  <c r="DI131" i="47"/>
  <c r="DN131" i="47" s="1"/>
  <c r="EF52" i="99"/>
  <c r="GD231" i="47"/>
  <c r="HY63" i="38" s="1"/>
  <c r="GB227" i="47"/>
  <c r="HW59" i="38" s="1"/>
  <c r="DI203" i="47"/>
  <c r="DN203" i="47" s="1"/>
  <c r="EF67" i="99"/>
  <c r="DI108" i="47"/>
  <c r="DK108" i="47" s="1"/>
  <c r="GD302" i="47"/>
  <c r="IE52" i="38" s="1"/>
  <c r="DF156" i="47"/>
  <c r="GE232" i="47"/>
  <c r="HZ64" i="38" s="1"/>
  <c r="GE318" i="47"/>
  <c r="IF68" i="38" s="1"/>
  <c r="DF237" i="47"/>
  <c r="DE309" i="47"/>
  <c r="DH154" i="47"/>
  <c r="F65" i="99"/>
  <c r="H65" i="99" s="1"/>
  <c r="F57" i="99"/>
  <c r="H57" i="99" s="1"/>
  <c r="GB232" i="47"/>
  <c r="HW64" i="38" s="1"/>
  <c r="DI127" i="47"/>
  <c r="DK127" i="47" s="1"/>
  <c r="DH293" i="47"/>
  <c r="GC314" i="47"/>
  <c r="ID64" i="38" s="1"/>
  <c r="DH144" i="47"/>
  <c r="AV58" i="99"/>
  <c r="DH314" i="47"/>
  <c r="GB320" i="47"/>
  <c r="GC227" i="47"/>
  <c r="HX59" i="38" s="1"/>
  <c r="GC230" i="47"/>
  <c r="HX62" i="38" s="1"/>
  <c r="DE308" i="47"/>
  <c r="EF72" i="99"/>
  <c r="DG297" i="47"/>
  <c r="DH236" i="47"/>
  <c r="DH232" i="47"/>
  <c r="DI158" i="47"/>
  <c r="DK158" i="47" s="1"/>
  <c r="D37" i="47"/>
  <c r="D53" i="84"/>
  <c r="W38" i="47"/>
  <c r="E41" i="47"/>
  <c r="D53" i="83"/>
  <c r="D51" i="84"/>
  <c r="D41" i="85"/>
  <c r="V37" i="47"/>
  <c r="H56" i="47"/>
  <c r="DA56" i="47" s="1"/>
  <c r="H11" i="101" s="1"/>
  <c r="D41" i="83"/>
  <c r="D71" i="83"/>
  <c r="F41" i="47"/>
  <c r="D42" i="76"/>
  <c r="E37" i="47"/>
  <c r="D58" i="85"/>
  <c r="D41" i="76"/>
  <c r="X37" i="47"/>
  <c r="D71" i="85"/>
  <c r="D41" i="47"/>
  <c r="D37" i="76"/>
  <c r="P37" i="76" s="1"/>
  <c r="Y37" i="47"/>
  <c r="D51" i="85"/>
  <c r="F37" i="47"/>
  <c r="D60" i="85"/>
  <c r="D46" i="85"/>
  <c r="E38" i="47"/>
  <c r="V38" i="47"/>
  <c r="D71" i="84"/>
  <c r="D64" i="84"/>
  <c r="D58" i="83"/>
  <c r="Y38" i="47"/>
  <c r="D28" i="47"/>
  <c r="D37" i="85"/>
  <c r="P37" i="85" s="1"/>
  <c r="Z37" i="47"/>
  <c r="E33" i="47"/>
  <c r="E29" i="47"/>
  <c r="G42" i="47"/>
  <c r="D73" i="83"/>
  <c r="D67" i="85"/>
  <c r="D69" i="83"/>
  <c r="D48" i="83"/>
  <c r="D38" i="76"/>
  <c r="P38" i="76" s="1"/>
  <c r="D38" i="47"/>
  <c r="F33" i="47"/>
  <c r="D42" i="85"/>
  <c r="W37" i="47"/>
  <c r="F58" i="99"/>
  <c r="H58" i="99" s="1"/>
  <c r="D67" i="76"/>
  <c r="D29" i="47"/>
  <c r="F38" i="47"/>
  <c r="D73" i="85"/>
  <c r="D67" i="83"/>
  <c r="D69" i="85"/>
  <c r="D48" i="85"/>
  <c r="D38" i="84"/>
  <c r="P38" i="84" s="1"/>
  <c r="Z38" i="47"/>
  <c r="D42" i="47"/>
  <c r="D37" i="84"/>
  <c r="P37" i="84" s="1"/>
  <c r="D38" i="85"/>
  <c r="P38" i="85" s="1"/>
  <c r="D38" i="83"/>
  <c r="P38" i="83" s="1"/>
  <c r="D60" i="83"/>
  <c r="D52" i="83"/>
  <c r="D46" i="83"/>
  <c r="G38" i="47"/>
  <c r="D37" i="83"/>
  <c r="P37" i="83" s="1"/>
  <c r="FQ73" i="38"/>
  <c r="Z32" i="38"/>
  <c r="BU45" i="38"/>
  <c r="BU46" i="38"/>
  <c r="Z53" i="38"/>
  <c r="Z15" i="38"/>
  <c r="Z27" i="38"/>
  <c r="Z28" i="38"/>
  <c r="EM52" i="38"/>
  <c r="ER52" i="38" s="1"/>
  <c r="ES52" i="38" s="1"/>
  <c r="EM37" i="38"/>
  <c r="ER37" i="38" s="1"/>
  <c r="ES37" i="38" s="1"/>
  <c r="BU50" i="38"/>
  <c r="Z60" i="38"/>
  <c r="GN60" i="38"/>
  <c r="Z9" i="38"/>
  <c r="DS72" i="38"/>
  <c r="GV46" i="38"/>
  <c r="GV108" i="38" s="1"/>
  <c r="BU38" i="38"/>
  <c r="GN48" i="38"/>
  <c r="GN37" i="38"/>
  <c r="BU16" i="38"/>
  <c r="BU22" i="38"/>
  <c r="BU26" i="38"/>
  <c r="EM49" i="38"/>
  <c r="ER49" i="38" s="1"/>
  <c r="ES49" i="38" s="1"/>
  <c r="BU72" i="38"/>
  <c r="AC41" i="38"/>
  <c r="BU62" i="38"/>
  <c r="BU65" i="38"/>
  <c r="CP54" i="38"/>
  <c r="Z64" i="38"/>
  <c r="Z30" i="38"/>
  <c r="Z70" i="38"/>
  <c r="AS70" i="38"/>
  <c r="Z14" i="38"/>
  <c r="EM47" i="38"/>
  <c r="ER47" i="38" s="1"/>
  <c r="ES47" i="38" s="1"/>
  <c r="AD43" i="38"/>
  <c r="Z67" i="38"/>
  <c r="BU42" i="38"/>
  <c r="Z34" i="38"/>
  <c r="BU52" i="38"/>
  <c r="Z25" i="38"/>
  <c r="Z10" i="38"/>
  <c r="EM40" i="38"/>
  <c r="ER40" i="38" s="1"/>
  <c r="ES40" i="38" s="1"/>
  <c r="EM33" i="38"/>
  <c r="ER33" i="38" s="1"/>
  <c r="ES33" i="38" s="1"/>
  <c r="EM30" i="38"/>
  <c r="ER30" i="38" s="1"/>
  <c r="ES30" i="38" s="1"/>
  <c r="BY62" i="38"/>
  <c r="EM17" i="38"/>
  <c r="EM22" i="38"/>
  <c r="Z42" i="38"/>
  <c r="BU19" i="38"/>
  <c r="BU55" i="38"/>
  <c r="BU24" i="38"/>
  <c r="BU23" i="38"/>
  <c r="EM51" i="38"/>
  <c r="ER51" i="38" s="1"/>
  <c r="ES51" i="38" s="1"/>
  <c r="EM9" i="38"/>
  <c r="EM10" i="38"/>
  <c r="AD69" i="38"/>
  <c r="BU47" i="38"/>
  <c r="Z51" i="38"/>
  <c r="Z61" i="38"/>
  <c r="BU10" i="38"/>
  <c r="BU21" i="38"/>
  <c r="Z33" i="38"/>
  <c r="BU59" i="38"/>
  <c r="BU54" i="38"/>
  <c r="BU60" i="38"/>
  <c r="Z71" i="38"/>
  <c r="FQ71" i="38"/>
  <c r="DS73" i="38"/>
  <c r="AS71" i="38"/>
  <c r="EM82" i="38"/>
  <c r="EM35" i="38"/>
  <c r="ER35" i="38" s="1"/>
  <c r="ES35" i="38" s="1"/>
  <c r="EM65" i="38"/>
  <c r="ER65" i="38" s="1"/>
  <c r="ES65" i="38" s="1"/>
  <c r="EM63" i="38"/>
  <c r="EM42" i="38"/>
  <c r="ER42" i="38" s="1"/>
  <c r="ES42" i="38" s="1"/>
  <c r="EM46" i="38"/>
  <c r="ER46" i="38" s="1"/>
  <c r="ES46" i="38" s="1"/>
  <c r="EM45" i="38"/>
  <c r="ER45" i="38" s="1"/>
  <c r="ES45" i="38" s="1"/>
  <c r="EM44" i="38"/>
  <c r="ER44" i="38" s="1"/>
  <c r="DS71" i="38"/>
  <c r="BU73" i="38"/>
  <c r="EM25" i="38"/>
  <c r="EM28" i="38"/>
  <c r="Z38" i="38"/>
  <c r="EM39" i="38"/>
  <c r="ER39" i="38" s="1"/>
  <c r="ES39" i="38" s="1"/>
  <c r="EM21" i="38"/>
  <c r="Z66" i="38"/>
  <c r="Z49" i="38"/>
  <c r="EM12" i="38"/>
  <c r="AS26" i="38"/>
  <c r="CP13" i="38"/>
  <c r="BU67" i="38"/>
  <c r="BU30" i="38"/>
  <c r="BU29" i="38"/>
  <c r="Z56" i="38"/>
  <c r="Z35" i="38"/>
  <c r="Z57" i="38"/>
  <c r="BU44" i="38"/>
  <c r="BU9" i="38"/>
  <c r="BU39" i="38"/>
  <c r="BU64" i="38"/>
  <c r="BU12" i="38"/>
  <c r="GN43" i="38"/>
  <c r="BU11" i="38"/>
  <c r="Z65" i="38"/>
  <c r="BU43" i="38"/>
  <c r="BU56" i="38"/>
  <c r="FQ72" i="38"/>
  <c r="EM19" i="38"/>
  <c r="EM56" i="38"/>
  <c r="ER56" i="38" s="1"/>
  <c r="ES56" i="38" s="1"/>
  <c r="EM43" i="38"/>
  <c r="ER43" i="38" s="1"/>
  <c r="ES43" i="38" s="1"/>
  <c r="EM48" i="38"/>
  <c r="ER48" i="38" s="1"/>
  <c r="ES48" i="38" s="1"/>
  <c r="EM66" i="38"/>
  <c r="ER66" i="38" s="1"/>
  <c r="ES66" i="38" s="1"/>
  <c r="EM70" i="38"/>
  <c r="ER70" i="38" s="1"/>
  <c r="ES70" i="38" s="1"/>
  <c r="EM69" i="38"/>
  <c r="ER69" i="38" s="1"/>
  <c r="ES69" i="38" s="1"/>
  <c r="EM68" i="38"/>
  <c r="AS73" i="38"/>
  <c r="EM31" i="38"/>
  <c r="ER31" i="38" s="1"/>
  <c r="ES31" i="38" s="1"/>
  <c r="EM26" i="38"/>
  <c r="Z50" i="38"/>
  <c r="EM81" i="38"/>
  <c r="EM15" i="38"/>
  <c r="EM18" i="38"/>
  <c r="BU32" i="38"/>
  <c r="BU71" i="38"/>
  <c r="EM59" i="38"/>
  <c r="ER59" i="38" s="1"/>
  <c r="ES59" i="38" s="1"/>
  <c r="EM13" i="38"/>
  <c r="AS8" i="38"/>
  <c r="BU53" i="38"/>
  <c r="BU13" i="38"/>
  <c r="Z36" i="38"/>
  <c r="BU57" i="38"/>
  <c r="BU41" i="38"/>
  <c r="BU8" i="38"/>
  <c r="GQ66" i="38"/>
  <c r="GR66" i="38" s="1"/>
  <c r="BU27" i="38"/>
  <c r="BU40" i="38"/>
  <c r="BU68" i="38"/>
  <c r="Z17" i="38"/>
  <c r="Z68" i="38"/>
  <c r="Z59" i="38"/>
  <c r="Z58" i="38"/>
  <c r="Z13" i="38"/>
  <c r="Z40" i="38"/>
  <c r="Z8" i="38"/>
  <c r="Z44" i="38"/>
  <c r="Z24" i="38"/>
  <c r="Z16" i="38"/>
  <c r="Z48" i="38"/>
  <c r="Z45" i="38"/>
  <c r="Z29" i="38"/>
  <c r="Z54" i="38"/>
  <c r="Z47" i="38"/>
  <c r="Z81" i="38"/>
  <c r="FQ70" i="38"/>
  <c r="DS70" i="38"/>
  <c r="EM73" i="38"/>
  <c r="ER73" i="38" s="1"/>
  <c r="ES73" i="38" s="1"/>
  <c r="EM24" i="38"/>
  <c r="EM27" i="38"/>
  <c r="EM32" i="38"/>
  <c r="ER32" i="38" s="1"/>
  <c r="ES32" i="38" s="1"/>
  <c r="EM58" i="38"/>
  <c r="ER58" i="38" s="1"/>
  <c r="ES58" i="38" s="1"/>
  <c r="EM62" i="38"/>
  <c r="ER62" i="38" s="1"/>
  <c r="ES62" i="38" s="1"/>
  <c r="EM61" i="38"/>
  <c r="EO61" i="38" s="1"/>
  <c r="EM60" i="38"/>
  <c r="ER60" i="38" s="1"/>
  <c r="ES60" i="38" s="1"/>
  <c r="IN38" i="38"/>
  <c r="IU38" i="38" s="1"/>
  <c r="HQ39" i="38"/>
  <c r="AS72" i="38"/>
  <c r="EM23" i="38"/>
  <c r="EM29" i="38"/>
  <c r="ER29" i="38" s="1"/>
  <c r="ES29" i="38" s="1"/>
  <c r="Z31" i="38"/>
  <c r="EM8" i="38"/>
  <c r="EM20" i="38"/>
  <c r="AS28" i="38"/>
  <c r="EM67" i="38"/>
  <c r="ER67" i="38" s="1"/>
  <c r="ES67" i="38" s="1"/>
  <c r="EM64" i="38"/>
  <c r="ER64" i="38" s="1"/>
  <c r="ES64" i="38" s="1"/>
  <c r="EM14" i="38"/>
  <c r="AS27" i="38"/>
  <c r="BU63" i="38"/>
  <c r="BU34" i="38"/>
  <c r="BU33" i="38"/>
  <c r="BU69" i="38"/>
  <c r="BU48" i="38"/>
  <c r="BU17" i="38"/>
  <c r="BU61" i="38"/>
  <c r="BU51" i="38"/>
  <c r="BU15" i="38"/>
  <c r="Z73" i="38"/>
  <c r="BU66" i="38"/>
  <c r="EM41" i="38"/>
  <c r="ER41" i="38" s="1"/>
  <c r="ES41" i="38" s="1"/>
  <c r="EM71" i="38"/>
  <c r="ER71" i="38" s="1"/>
  <c r="ES71" i="38" s="1"/>
  <c r="EM11" i="38"/>
  <c r="EM16" i="38"/>
  <c r="EM50" i="38"/>
  <c r="EO50" i="38" s="1"/>
  <c r="EM54" i="38"/>
  <c r="EM53" i="38"/>
  <c r="ER53" i="38" s="1"/>
  <c r="ES53" i="38" s="1"/>
  <c r="GN15" i="38"/>
  <c r="GN73" i="38"/>
  <c r="GN59" i="38"/>
  <c r="GN52" i="38"/>
  <c r="CP55" i="38"/>
  <c r="CP72" i="38"/>
  <c r="CP73" i="38"/>
  <c r="GN65" i="38"/>
  <c r="GN14" i="38"/>
  <c r="GN9" i="38"/>
  <c r="GN27" i="38"/>
  <c r="GN44" i="38"/>
  <c r="GN39" i="38"/>
  <c r="GN71" i="38"/>
  <c r="GN64" i="38"/>
  <c r="GN40" i="38"/>
  <c r="GN56" i="38"/>
  <c r="GN38" i="38"/>
  <c r="GN49" i="38"/>
  <c r="GN22" i="38"/>
  <c r="GN18" i="38"/>
  <c r="GN23" i="38"/>
  <c r="GN26" i="38"/>
  <c r="GN10" i="38"/>
  <c r="GN63" i="38"/>
  <c r="GN31" i="38"/>
  <c r="GN33" i="38"/>
  <c r="GN58" i="38"/>
  <c r="GN17" i="38"/>
  <c r="GN21" i="38"/>
  <c r="GN20" i="38"/>
  <c r="GN47" i="38"/>
  <c r="GN53" i="38"/>
  <c r="GN30" i="38"/>
  <c r="GN62" i="38"/>
  <c r="GN19" i="38"/>
  <c r="GN54" i="38"/>
  <c r="GN12" i="38"/>
  <c r="GN34" i="38"/>
  <c r="GN36" i="38"/>
  <c r="GN61" i="38"/>
  <c r="GN35" i="38"/>
  <c r="GN42" i="38"/>
  <c r="GN41" i="38"/>
  <c r="GN24" i="38"/>
  <c r="GN13" i="38"/>
  <c r="CP11" i="38"/>
  <c r="CP26" i="38"/>
  <c r="CP25" i="38"/>
  <c r="CP12" i="38"/>
  <c r="CP50" i="38"/>
  <c r="CP19" i="38"/>
  <c r="CP16" i="38"/>
  <c r="CP56" i="38"/>
  <c r="CP57" i="38"/>
  <c r="CP17" i="38"/>
  <c r="CP51" i="38"/>
  <c r="CP59" i="38"/>
  <c r="CP21" i="38"/>
  <c r="CP18" i="38"/>
  <c r="CP49" i="38"/>
  <c r="CP60" i="38"/>
  <c r="CP23" i="38"/>
  <c r="CP20" i="38"/>
  <c r="CP15" i="38"/>
  <c r="CP14" i="38"/>
  <c r="CP53" i="38"/>
  <c r="CP28" i="38"/>
  <c r="CP22" i="38"/>
  <c r="FZ51" i="38"/>
  <c r="FZ113" i="38" s="1"/>
  <c r="EB51" i="38"/>
  <c r="EB113" i="38" s="1"/>
  <c r="GE227" i="47"/>
  <c r="HZ59" i="38" s="1"/>
  <c r="GD227" i="47"/>
  <c r="HY59" i="38" s="1"/>
  <c r="GB217" i="47"/>
  <c r="HW49" i="38" s="1"/>
  <c r="H62" i="47"/>
  <c r="DC62" i="47" s="1"/>
  <c r="D73" i="76"/>
  <c r="D73" i="84"/>
  <c r="D55" i="76"/>
  <c r="D53" i="76"/>
  <c r="D51" i="76"/>
  <c r="D51" i="83"/>
  <c r="D69" i="76"/>
  <c r="D69" i="84"/>
  <c r="D60" i="76"/>
  <c r="D60" i="84"/>
  <c r="D58" i="76"/>
  <c r="D52" i="76"/>
  <c r="D52" i="84"/>
  <c r="D48" i="76"/>
  <c r="D46" i="76"/>
  <c r="D46" i="84"/>
  <c r="F28" i="47"/>
  <c r="D45" i="83"/>
  <c r="D45" i="84"/>
  <c r="F45" i="47"/>
  <c r="F29" i="47"/>
  <c r="G34" i="47"/>
  <c r="D39" i="83"/>
  <c r="D39" i="85"/>
  <c r="D39" i="47"/>
  <c r="D42" i="83"/>
  <c r="D42" i="84"/>
  <c r="E42" i="47"/>
  <c r="M12" i="101"/>
  <c r="DG137" i="47"/>
  <c r="DF133" i="47"/>
  <c r="GE316" i="47"/>
  <c r="IF66" i="38" s="1"/>
  <c r="G62" i="99"/>
  <c r="DP62" i="99" s="1"/>
  <c r="DH141" i="47"/>
  <c r="GB219" i="47"/>
  <c r="HW51" i="38" s="1"/>
  <c r="E401" i="47"/>
  <c r="D401" i="47"/>
  <c r="G401" i="47"/>
  <c r="F401" i="47"/>
  <c r="D58" i="47"/>
  <c r="F58" i="47"/>
  <c r="G58" i="47"/>
  <c r="E58" i="47"/>
  <c r="F46" i="47"/>
  <c r="G46" i="47"/>
  <c r="E46" i="47"/>
  <c r="GE223" i="47"/>
  <c r="HZ55" i="38" s="1"/>
  <c r="GD224" i="47"/>
  <c r="HY56" i="38" s="1"/>
  <c r="GC233" i="47"/>
  <c r="HX65" i="38" s="1"/>
  <c r="GC295" i="47"/>
  <c r="ID45" i="38" s="1"/>
  <c r="GC308" i="47"/>
  <c r="ID58" i="38" s="1"/>
  <c r="GE301" i="47"/>
  <c r="IF51" i="38" s="1"/>
  <c r="GB215" i="47"/>
  <c r="HW47" i="38" s="1"/>
  <c r="DG212" i="47"/>
  <c r="GD216" i="47"/>
  <c r="HY48" i="38" s="1"/>
  <c r="DH234" i="47"/>
  <c r="GE238" i="47"/>
  <c r="DE303" i="47"/>
  <c r="GB306" i="47"/>
  <c r="IC56" i="38" s="1"/>
  <c r="DE219" i="47"/>
  <c r="GB223" i="47"/>
  <c r="HW55" i="38" s="1"/>
  <c r="DF216" i="47"/>
  <c r="GC220" i="47"/>
  <c r="HX52" i="38" s="1"/>
  <c r="DF218" i="47"/>
  <c r="GC221" i="47"/>
  <c r="HX53" i="38" s="1"/>
  <c r="DH214" i="47"/>
  <c r="GE217" i="47"/>
  <c r="HZ49" i="38" s="1"/>
  <c r="DH209" i="47"/>
  <c r="GE213" i="47"/>
  <c r="HZ45" i="38" s="1"/>
  <c r="DG225" i="47"/>
  <c r="GD228" i="47"/>
  <c r="HY60" i="38" s="1"/>
  <c r="DH225" i="47"/>
  <c r="GE228" i="47"/>
  <c r="HZ60" i="38" s="1"/>
  <c r="GC214" i="47"/>
  <c r="HX46" i="38" s="1"/>
  <c r="DE211" i="47"/>
  <c r="GB214" i="47"/>
  <c r="HW46" i="38" s="1"/>
  <c r="DE222" i="47"/>
  <c r="GB225" i="47"/>
  <c r="HW57" i="38" s="1"/>
  <c r="DE233" i="47"/>
  <c r="GB237" i="47"/>
  <c r="HW69" i="38" s="1"/>
  <c r="GB234" i="47"/>
  <c r="HW66" i="38" s="1"/>
  <c r="GB218" i="47"/>
  <c r="HW50" i="38" s="1"/>
  <c r="DE301" i="47"/>
  <c r="GB305" i="47"/>
  <c r="IC55" i="38" s="1"/>
  <c r="DG305" i="47"/>
  <c r="GD309" i="47"/>
  <c r="IE59" i="38" s="1"/>
  <c r="DE315" i="47"/>
  <c r="GB318" i="47"/>
  <c r="IC68" i="38" s="1"/>
  <c r="DF316" i="47"/>
  <c r="GC319" i="47"/>
  <c r="ID69" i="38" s="1"/>
  <c r="DE297" i="47"/>
  <c r="GB301" i="47"/>
  <c r="IC51" i="38" s="1"/>
  <c r="DE296" i="47"/>
  <c r="GB299" i="47"/>
  <c r="IC49" i="38" s="1"/>
  <c r="DE313" i="47"/>
  <c r="GB317" i="47"/>
  <c r="IC67" i="38" s="1"/>
  <c r="DE306" i="47"/>
  <c r="GB310" i="47"/>
  <c r="IC60" i="38" s="1"/>
  <c r="DE293" i="47"/>
  <c r="GB297" i="47"/>
  <c r="IC47" i="38" s="1"/>
  <c r="DH291" i="47"/>
  <c r="GE295" i="47"/>
  <c r="IF45" i="38" s="1"/>
  <c r="GB222" i="47"/>
  <c r="HW54" i="38" s="1"/>
  <c r="GD222" i="47"/>
  <c r="HY54" i="38" s="1"/>
  <c r="DF301" i="47"/>
  <c r="GC305" i="47"/>
  <c r="ID55" i="38" s="1"/>
  <c r="DE312" i="47"/>
  <c r="GB315" i="47"/>
  <c r="IC65" i="38" s="1"/>
  <c r="GB314" i="47"/>
  <c r="IC64" i="38" s="1"/>
  <c r="DH301" i="47"/>
  <c r="GE305" i="47"/>
  <c r="IF55" i="38" s="1"/>
  <c r="GB298" i="47"/>
  <c r="IC48" i="38" s="1"/>
  <c r="DG232" i="47"/>
  <c r="GD235" i="47"/>
  <c r="HY67" i="38" s="1"/>
  <c r="DH311" i="47"/>
  <c r="GE315" i="47"/>
  <c r="IF65" i="38" s="1"/>
  <c r="GB295" i="47"/>
  <c r="IC45" i="38" s="1"/>
  <c r="DG289" i="47"/>
  <c r="GD293" i="47"/>
  <c r="IE43" i="38" s="1"/>
  <c r="GD292" i="47"/>
  <c r="IE42" i="38" s="1"/>
  <c r="GD290" i="47"/>
  <c r="IE40" i="38" s="1"/>
  <c r="GD289" i="47"/>
  <c r="IE39" i="38" s="1"/>
  <c r="GD291" i="47"/>
  <c r="IE41" i="38" s="1"/>
  <c r="DF289" i="47"/>
  <c r="GC293" i="47"/>
  <c r="ID43" i="38" s="1"/>
  <c r="GC292" i="47"/>
  <c r="ID42" i="38" s="1"/>
  <c r="GC291" i="47"/>
  <c r="ID41" i="38" s="1"/>
  <c r="GC289" i="47"/>
  <c r="ID39" i="38" s="1"/>
  <c r="GC290" i="47"/>
  <c r="ID40" i="38" s="1"/>
  <c r="DF234" i="47"/>
  <c r="GC237" i="47"/>
  <c r="HX69" i="38" s="1"/>
  <c r="GC317" i="47"/>
  <c r="ID67" i="38" s="1"/>
  <c r="DH215" i="47"/>
  <c r="GE218" i="47"/>
  <c r="HZ50" i="38" s="1"/>
  <c r="DF306" i="47"/>
  <c r="GC310" i="47"/>
  <c r="ID60" i="38" s="1"/>
  <c r="DH306" i="47"/>
  <c r="GE310" i="47"/>
  <c r="IF60" i="38" s="1"/>
  <c r="DG220" i="47"/>
  <c r="GD223" i="47"/>
  <c r="HY55" i="38" s="1"/>
  <c r="DG303" i="47"/>
  <c r="GD307" i="47"/>
  <c r="IE57" i="38" s="1"/>
  <c r="GB220" i="47"/>
  <c r="HW52" i="38" s="1"/>
  <c r="DG294" i="47"/>
  <c r="GD297" i="47"/>
  <c r="IE47" i="38" s="1"/>
  <c r="GC222" i="47"/>
  <c r="HX54" i="38" s="1"/>
  <c r="DH305" i="47"/>
  <c r="GE309" i="47"/>
  <c r="IF59" i="38" s="1"/>
  <c r="DF298" i="47"/>
  <c r="GC302" i="47"/>
  <c r="ID52" i="38" s="1"/>
  <c r="GB300" i="47"/>
  <c r="IC50" i="38" s="1"/>
  <c r="DF300" i="47"/>
  <c r="GC304" i="47"/>
  <c r="ID54" i="38" s="1"/>
  <c r="GE304" i="47"/>
  <c r="IF54" i="38" s="1"/>
  <c r="DF235" i="47"/>
  <c r="GC238" i="47"/>
  <c r="GC218" i="47"/>
  <c r="HX50" i="38" s="1"/>
  <c r="GC224" i="47"/>
  <c r="HX56" i="38" s="1"/>
  <c r="GC300" i="47"/>
  <c r="ID50" i="38" s="1"/>
  <c r="GE212" i="47"/>
  <c r="HZ44" i="38" s="1"/>
  <c r="GE294" i="47"/>
  <c r="IF44" i="38" s="1"/>
  <c r="GC303" i="47"/>
  <c r="ID53" i="38" s="1"/>
  <c r="GD305" i="47"/>
  <c r="IE55" i="38" s="1"/>
  <c r="GC296" i="47"/>
  <c r="ID46" i="38" s="1"/>
  <c r="GB226" i="47"/>
  <c r="HW58" i="38" s="1"/>
  <c r="GB309" i="47"/>
  <c r="IC59" i="38" s="1"/>
  <c r="GE236" i="47"/>
  <c r="HZ68" i="38" s="1"/>
  <c r="GB236" i="47"/>
  <c r="HW68" i="38" s="1"/>
  <c r="IE71" i="38"/>
  <c r="IE70" i="38"/>
  <c r="GE235" i="47"/>
  <c r="HZ67" i="38" s="1"/>
  <c r="GE308" i="47"/>
  <c r="IF58" i="38" s="1"/>
  <c r="GC312" i="47"/>
  <c r="ID62" i="38" s="1"/>
  <c r="GC313" i="47"/>
  <c r="ID63" i="38" s="1"/>
  <c r="GE306" i="47"/>
  <c r="IF56" i="38" s="1"/>
  <c r="GD306" i="47"/>
  <c r="IE56" i="38" s="1"/>
  <c r="GD214" i="47"/>
  <c r="HY46" i="38" s="1"/>
  <c r="GD296" i="47"/>
  <c r="IE46" i="38" s="1"/>
  <c r="GE307" i="47"/>
  <c r="IF57" i="38" s="1"/>
  <c r="GC225" i="47"/>
  <c r="HX57" i="38" s="1"/>
  <c r="GE226" i="47"/>
  <c r="HZ58" i="38" s="1"/>
  <c r="GC219" i="47"/>
  <c r="HX51" i="38" s="1"/>
  <c r="GE230" i="47"/>
  <c r="HZ62" i="38" s="1"/>
  <c r="GD315" i="47"/>
  <c r="IE65" i="38" s="1"/>
  <c r="GD318" i="47"/>
  <c r="IE68" i="38" s="1"/>
  <c r="GD237" i="47"/>
  <c r="HY69" i="38" s="1"/>
  <c r="GD317" i="47"/>
  <c r="IE67" i="38" s="1"/>
  <c r="GD316" i="47"/>
  <c r="IE66" i="38" s="1"/>
  <c r="GB313" i="47"/>
  <c r="IC63" i="38" s="1"/>
  <c r="DG228" i="47"/>
  <c r="GD232" i="47"/>
  <c r="HY64" i="38" s="1"/>
  <c r="DH212" i="47"/>
  <c r="GE216" i="47"/>
  <c r="HZ48" i="38" s="1"/>
  <c r="GB224" i="47"/>
  <c r="HW56" i="38" s="1"/>
  <c r="DH220" i="47"/>
  <c r="GE224" i="47"/>
  <c r="HZ56" i="38" s="1"/>
  <c r="DH219" i="47"/>
  <c r="GE222" i="47"/>
  <c r="HZ54" i="38" s="1"/>
  <c r="DH217" i="47"/>
  <c r="GE221" i="47"/>
  <c r="HZ53" i="38" s="1"/>
  <c r="DE218" i="47"/>
  <c r="GB221" i="47"/>
  <c r="HW53" i="38" s="1"/>
  <c r="GB235" i="47"/>
  <c r="HW67" i="38" s="1"/>
  <c r="DG209" i="47"/>
  <c r="GD213" i="47"/>
  <c r="HY45" i="38" s="1"/>
  <c r="DE209" i="47"/>
  <c r="GB213" i="47"/>
  <c r="HW45" i="38" s="1"/>
  <c r="GB228" i="47"/>
  <c r="HW60" i="38" s="1"/>
  <c r="GE214" i="47"/>
  <c r="HZ46" i="38" s="1"/>
  <c r="DG221" i="47"/>
  <c r="GD225" i="47"/>
  <c r="HY57" i="38" s="1"/>
  <c r="DH222" i="47"/>
  <c r="GE225" i="47"/>
  <c r="HZ57" i="38" s="1"/>
  <c r="GB233" i="47"/>
  <c r="HW65" i="38" s="1"/>
  <c r="DE227" i="47"/>
  <c r="GB231" i="47"/>
  <c r="HW63" i="38" s="1"/>
  <c r="GB229" i="47"/>
  <c r="HW61" i="38" s="1"/>
  <c r="GD226" i="47"/>
  <c r="HY58" i="38" s="1"/>
  <c r="DF302" i="47"/>
  <c r="GC306" i="47"/>
  <c r="ID56" i="38" s="1"/>
  <c r="GB303" i="47"/>
  <c r="IC53" i="38" s="1"/>
  <c r="GB302" i="47"/>
  <c r="IC52" i="38" s="1"/>
  <c r="DH309" i="47"/>
  <c r="GE312" i="47"/>
  <c r="IF62" i="38" s="1"/>
  <c r="DF295" i="47"/>
  <c r="GC298" i="47"/>
  <c r="ID48" i="38" s="1"/>
  <c r="DF304" i="47"/>
  <c r="GC307" i="47"/>
  <c r="ID57" i="38" s="1"/>
  <c r="DE305" i="47"/>
  <c r="GB308" i="47"/>
  <c r="IC58" i="38" s="1"/>
  <c r="DH296" i="47"/>
  <c r="GE300" i="47"/>
  <c r="IF50" i="38" s="1"/>
  <c r="GB294" i="47"/>
  <c r="IC44" i="38" s="1"/>
  <c r="GC234" i="47"/>
  <c r="HX66" i="38" s="1"/>
  <c r="GB311" i="47"/>
  <c r="IC61" i="38" s="1"/>
  <c r="DH295" i="47"/>
  <c r="GE299" i="47"/>
  <c r="IF49" i="38" s="1"/>
  <c r="GC235" i="47"/>
  <c r="HX67" i="38" s="1"/>
  <c r="DF312" i="47"/>
  <c r="GC315" i="47"/>
  <c r="ID65" i="38" s="1"/>
  <c r="GB293" i="47"/>
  <c r="IC43" i="38" s="1"/>
  <c r="GB292" i="47"/>
  <c r="IC42" i="38" s="1"/>
  <c r="GB291" i="47"/>
  <c r="IC41" i="38" s="1"/>
  <c r="GB289" i="47"/>
  <c r="IC39" i="38" s="1"/>
  <c r="GB290" i="47"/>
  <c r="IC40" i="38" s="1"/>
  <c r="GE293" i="47"/>
  <c r="IF43" i="38" s="1"/>
  <c r="GE292" i="47"/>
  <c r="IF42" i="38" s="1"/>
  <c r="GE290" i="47"/>
  <c r="IF40" i="38" s="1"/>
  <c r="GE291" i="47"/>
  <c r="IF41" i="38" s="1"/>
  <c r="GE289" i="47"/>
  <c r="IF39" i="38" s="1"/>
  <c r="GD218" i="47"/>
  <c r="HY50" i="38" s="1"/>
  <c r="GC223" i="47"/>
  <c r="HX55" i="38" s="1"/>
  <c r="GB307" i="47"/>
  <c r="IC57" i="38" s="1"/>
  <c r="GE220" i="47"/>
  <c r="HZ52" i="38" s="1"/>
  <c r="GC297" i="47"/>
  <c r="ID47" i="38" s="1"/>
  <c r="GE297" i="47"/>
  <c r="IF47" i="38" s="1"/>
  <c r="GD304" i="47"/>
  <c r="IE54" i="38" s="1"/>
  <c r="DF305" i="47"/>
  <c r="GC309" i="47"/>
  <c r="ID59" i="38" s="1"/>
  <c r="DH298" i="47"/>
  <c r="GE302" i="47"/>
  <c r="IF52" i="38" s="1"/>
  <c r="GD229" i="47"/>
  <c r="HY61" i="38" s="1"/>
  <c r="DH226" i="47"/>
  <c r="GE229" i="47"/>
  <c r="HZ61" i="38" s="1"/>
  <c r="GC318" i="47"/>
  <c r="ID68" i="38" s="1"/>
  <c r="DG296" i="47"/>
  <c r="GD300" i="47"/>
  <c r="IE50" i="38" s="1"/>
  <c r="GB304" i="47"/>
  <c r="IC54" i="38" s="1"/>
  <c r="DE212" i="47"/>
  <c r="GB216" i="47"/>
  <c r="HW48" i="38" s="1"/>
  <c r="GD215" i="47"/>
  <c r="HY47" i="38" s="1"/>
  <c r="GC215" i="47"/>
  <c r="HX47" i="38" s="1"/>
  <c r="GE215" i="47"/>
  <c r="HZ47" i="38" s="1"/>
  <c r="GC213" i="47"/>
  <c r="HX45" i="38" s="1"/>
  <c r="GC294" i="47"/>
  <c r="ID44" i="38" s="1"/>
  <c r="GD221" i="47"/>
  <c r="HY53" i="38" s="1"/>
  <c r="GD294" i="47"/>
  <c r="IE44" i="38" s="1"/>
  <c r="GD295" i="47"/>
  <c r="IE45" i="38" s="1"/>
  <c r="GE303" i="47"/>
  <c r="IF53" i="38" s="1"/>
  <c r="GC226" i="47"/>
  <c r="HX58" i="38" s="1"/>
  <c r="GC232" i="47"/>
  <c r="HX64" i="38" s="1"/>
  <c r="GD301" i="47"/>
  <c r="IE51" i="38" s="1"/>
  <c r="GC217" i="47"/>
  <c r="HX49" i="38" s="1"/>
  <c r="GE219" i="47"/>
  <c r="HZ51" i="38" s="1"/>
  <c r="GB230" i="47"/>
  <c r="HW62" i="38" s="1"/>
  <c r="GC316" i="47"/>
  <c r="ID66" i="38" s="1"/>
  <c r="GC231" i="47"/>
  <c r="HX63" i="38" s="1"/>
  <c r="GD236" i="47"/>
  <c r="HY68" i="38" s="1"/>
  <c r="GD233" i="47"/>
  <c r="HY65" i="38" s="1"/>
  <c r="GB316" i="47"/>
  <c r="IC66" i="38" s="1"/>
  <c r="GC228" i="47"/>
  <c r="HX60" i="38" s="1"/>
  <c r="GC212" i="47"/>
  <c r="HX44" i="38" s="1"/>
  <c r="GD303" i="47"/>
  <c r="IE53" i="38" s="1"/>
  <c r="GD212" i="47"/>
  <c r="HY44" i="38" s="1"/>
  <c r="GE296" i="47"/>
  <c r="IF46" i="38" s="1"/>
  <c r="GC301" i="47"/>
  <c r="ID51" i="38" s="1"/>
  <c r="GE298" i="47"/>
  <c r="IF48" i="38" s="1"/>
  <c r="GD299" i="47"/>
  <c r="IE49" i="38" s="1"/>
  <c r="GC299" i="47"/>
  <c r="ID49" i="38" s="1"/>
  <c r="GB296" i="47"/>
  <c r="IC46" i="38" s="1"/>
  <c r="GD219" i="47"/>
  <c r="HY51" i="38" s="1"/>
  <c r="GD234" i="47"/>
  <c r="HY66" i="38" s="1"/>
  <c r="GE237" i="47"/>
  <c r="HZ69" i="38" s="1"/>
  <c r="GE314" i="47"/>
  <c r="IF64" i="38" s="1"/>
  <c r="GE234" i="47"/>
  <c r="HZ66" i="38" s="1"/>
  <c r="GD308" i="47"/>
  <c r="IE58" i="38" s="1"/>
  <c r="GC229" i="47"/>
  <c r="HX61" i="38" s="1"/>
  <c r="GD230" i="47"/>
  <c r="HY62" i="38" s="1"/>
  <c r="GC311" i="47"/>
  <c r="ID61" i="38" s="1"/>
  <c r="GE313" i="47"/>
  <c r="IF63" i="38" s="1"/>
  <c r="CP70" i="38"/>
  <c r="CP71" i="38"/>
  <c r="BA69" i="38"/>
  <c r="DG306" i="47"/>
  <c r="DE231" i="47"/>
  <c r="DH237" i="47"/>
  <c r="DH238" i="47"/>
  <c r="DE152" i="47"/>
  <c r="EF66" i="99"/>
  <c r="DH299" i="47"/>
  <c r="DK21" i="47"/>
  <c r="FI21" i="47" s="1"/>
  <c r="DH153" i="47"/>
  <c r="DF307" i="47"/>
  <c r="DN25" i="47"/>
  <c r="DG141" i="47"/>
  <c r="DG304" i="47"/>
  <c r="F66" i="99"/>
  <c r="H66" i="99" s="1"/>
  <c r="DE295" i="47"/>
  <c r="DE300" i="47"/>
  <c r="DE137" i="47"/>
  <c r="DI129" i="47"/>
  <c r="DN129" i="47" s="1"/>
  <c r="DI157" i="47"/>
  <c r="DK157" i="47" s="1"/>
  <c r="DG219" i="47"/>
  <c r="DH135" i="47"/>
  <c r="EF57" i="99"/>
  <c r="DH155" i="47"/>
  <c r="DI115" i="47"/>
  <c r="DK25" i="47"/>
  <c r="DF220" i="47"/>
  <c r="DF219" i="47"/>
  <c r="DH228" i="47"/>
  <c r="DH227" i="47"/>
  <c r="DF137" i="47"/>
  <c r="DF136" i="47"/>
  <c r="DF142" i="47"/>
  <c r="DG300" i="47"/>
  <c r="DG301" i="47"/>
  <c r="DH307" i="47"/>
  <c r="C329" i="47"/>
  <c r="DK19" i="47"/>
  <c r="FM19" i="47" s="1"/>
  <c r="GA27" i="47"/>
  <c r="J22" i="59"/>
  <c r="C330" i="47"/>
  <c r="DF315" i="47"/>
  <c r="DE298" i="47"/>
  <c r="DE151" i="47"/>
  <c r="DE220" i="47"/>
  <c r="DE210" i="47"/>
  <c r="DE215" i="47"/>
  <c r="DG237" i="47"/>
  <c r="H50" i="47"/>
  <c r="CZ50" i="47" s="1"/>
  <c r="DF152" i="47"/>
  <c r="DF153" i="47"/>
  <c r="DF313" i="47"/>
  <c r="DF314" i="47"/>
  <c r="DG222" i="47"/>
  <c r="DH292" i="47"/>
  <c r="DE216" i="47"/>
  <c r="DE217" i="47"/>
  <c r="DE314" i="47"/>
  <c r="DE302" i="47"/>
  <c r="DH297" i="47"/>
  <c r="EE50" i="99"/>
  <c r="AV50" i="99"/>
  <c r="EF50" i="99"/>
  <c r="EE53" i="99"/>
  <c r="AV53" i="99"/>
  <c r="EE63" i="99"/>
  <c r="AV63" i="99"/>
  <c r="EF63" i="99"/>
  <c r="EE56" i="99"/>
  <c r="AV56" i="99"/>
  <c r="EE62" i="99"/>
  <c r="AV62" i="99"/>
  <c r="EE55" i="99"/>
  <c r="AV55" i="99"/>
  <c r="EE60" i="99"/>
  <c r="AV60" i="99"/>
  <c r="EE59" i="99"/>
  <c r="AV59" i="99"/>
  <c r="EF56" i="99"/>
  <c r="AV49" i="99"/>
  <c r="EE49" i="99"/>
  <c r="EH49" i="99" s="1"/>
  <c r="EF49" i="99"/>
  <c r="EE51" i="99"/>
  <c r="AV51" i="99"/>
  <c r="EE46" i="99"/>
  <c r="EH46" i="99" s="1"/>
  <c r="AV46" i="99"/>
  <c r="BA46" i="99" s="1"/>
  <c r="EF46" i="99"/>
  <c r="EI46" i="99" s="1"/>
  <c r="AV47" i="99"/>
  <c r="EE47" i="99"/>
  <c r="EF47" i="99"/>
  <c r="EE57" i="99"/>
  <c r="AV57" i="99"/>
  <c r="EF55" i="99"/>
  <c r="EE71" i="99"/>
  <c r="AV71" i="99"/>
  <c r="EE66" i="99"/>
  <c r="AV66" i="99"/>
  <c r="EE65" i="99"/>
  <c r="AV65" i="99"/>
  <c r="EE67" i="99"/>
  <c r="AV67" i="99"/>
  <c r="EE70" i="99"/>
  <c r="AV70" i="99"/>
  <c r="EF62" i="99"/>
  <c r="EE54" i="99"/>
  <c r="AV54" i="99"/>
  <c r="AV52" i="99"/>
  <c r="EE52" i="99"/>
  <c r="EF54" i="99"/>
  <c r="EE61" i="99"/>
  <c r="AV61" i="99"/>
  <c r="EF75" i="99"/>
  <c r="EE75" i="99"/>
  <c r="EH75" i="99" s="1"/>
  <c r="DG135" i="47"/>
  <c r="DG136" i="47"/>
  <c r="EE68" i="99"/>
  <c r="AV68" i="99"/>
  <c r="EE64" i="99"/>
  <c r="AV64" i="99"/>
  <c r="EE69" i="99"/>
  <c r="AV69" i="99"/>
  <c r="EE72" i="99"/>
  <c r="AV72" i="99"/>
  <c r="F40" i="99"/>
  <c r="H40" i="99" s="1"/>
  <c r="F41" i="99"/>
  <c r="H41" i="99" s="1"/>
  <c r="G50" i="99"/>
  <c r="G46" i="99"/>
  <c r="F71" i="99"/>
  <c r="H71" i="99" s="1"/>
  <c r="D71" i="47"/>
  <c r="F71" i="47"/>
  <c r="G71" i="47"/>
  <c r="E71" i="47"/>
  <c r="F67" i="99"/>
  <c r="H67" i="99" s="1"/>
  <c r="E67" i="47"/>
  <c r="G67" i="47"/>
  <c r="F67" i="47"/>
  <c r="D67" i="47"/>
  <c r="G56" i="99"/>
  <c r="F38" i="99"/>
  <c r="H38" i="99" s="1"/>
  <c r="F64" i="99"/>
  <c r="H64" i="99" s="1"/>
  <c r="E64" i="47"/>
  <c r="D64" i="47"/>
  <c r="G64" i="47"/>
  <c r="F64" i="47"/>
  <c r="F55" i="99"/>
  <c r="H55" i="99" s="1"/>
  <c r="D55" i="47"/>
  <c r="E55" i="47"/>
  <c r="G55" i="47"/>
  <c r="F55" i="47"/>
  <c r="F53" i="99"/>
  <c r="H53" i="99" s="1"/>
  <c r="F53" i="47"/>
  <c r="E53" i="47"/>
  <c r="D53" i="47"/>
  <c r="G53" i="47"/>
  <c r="F48" i="99"/>
  <c r="H48" i="99" s="1"/>
  <c r="G48" i="47"/>
  <c r="F48" i="47"/>
  <c r="E48" i="47"/>
  <c r="D48" i="47"/>
  <c r="F44" i="99"/>
  <c r="H44" i="99" s="1"/>
  <c r="F49" i="99"/>
  <c r="H49" i="99" s="1"/>
  <c r="F47" i="99"/>
  <c r="H47" i="99" s="1"/>
  <c r="F36" i="99"/>
  <c r="F43" i="99"/>
  <c r="H43" i="99" s="1"/>
  <c r="F42" i="99"/>
  <c r="H42" i="99" s="1"/>
  <c r="F45" i="99"/>
  <c r="H45" i="99" s="1"/>
  <c r="F39" i="99"/>
  <c r="H39" i="99" s="1"/>
  <c r="F37" i="99"/>
  <c r="DG231" i="47"/>
  <c r="DG315" i="47"/>
  <c r="DG316" i="47"/>
  <c r="DH312" i="47"/>
  <c r="DE154" i="47"/>
  <c r="DF150" i="47"/>
  <c r="G397" i="47"/>
  <c r="D397" i="47"/>
  <c r="E397" i="47"/>
  <c r="F397" i="47"/>
  <c r="D393" i="47"/>
  <c r="E393" i="47"/>
  <c r="G393" i="47"/>
  <c r="F393" i="47"/>
  <c r="E377" i="47"/>
  <c r="D377" i="47"/>
  <c r="G377" i="47"/>
  <c r="F377" i="47"/>
  <c r="D386" i="47"/>
  <c r="G386" i="47"/>
  <c r="F386" i="47"/>
  <c r="E386" i="47"/>
  <c r="D382" i="47"/>
  <c r="E382" i="47"/>
  <c r="F382" i="47"/>
  <c r="G382" i="47"/>
  <c r="D51" i="47"/>
  <c r="E51" i="47"/>
  <c r="G51" i="47"/>
  <c r="F51" i="47"/>
  <c r="G395" i="47"/>
  <c r="D395" i="47"/>
  <c r="E395" i="47"/>
  <c r="F395" i="47"/>
  <c r="D391" i="47"/>
  <c r="F391" i="47"/>
  <c r="E391" i="47"/>
  <c r="G391" i="47"/>
  <c r="F379" i="47"/>
  <c r="E379" i="47"/>
  <c r="D379" i="47"/>
  <c r="G379" i="47"/>
  <c r="E375" i="47"/>
  <c r="G375" i="47"/>
  <c r="F375" i="47"/>
  <c r="D375" i="47"/>
  <c r="E400" i="47"/>
  <c r="F400" i="47"/>
  <c r="D400" i="47"/>
  <c r="G400" i="47"/>
  <c r="E388" i="47"/>
  <c r="G388" i="47"/>
  <c r="F388" i="47"/>
  <c r="D388" i="47"/>
  <c r="E384" i="47"/>
  <c r="D384" i="47"/>
  <c r="G384" i="47"/>
  <c r="F384" i="47"/>
  <c r="D380" i="47"/>
  <c r="E380" i="47"/>
  <c r="F380" i="47"/>
  <c r="G380" i="47"/>
  <c r="D376" i="47"/>
  <c r="E376" i="47"/>
  <c r="G376" i="47"/>
  <c r="F376" i="47"/>
  <c r="F73" i="47"/>
  <c r="G73" i="47"/>
  <c r="E73" i="47"/>
  <c r="D73" i="47"/>
  <c r="D69" i="47"/>
  <c r="E69" i="47"/>
  <c r="F69" i="47"/>
  <c r="G69" i="47"/>
  <c r="F60" i="47"/>
  <c r="E60" i="47"/>
  <c r="D60" i="47"/>
  <c r="G60" i="47"/>
  <c r="E52" i="47"/>
  <c r="F52" i="47"/>
  <c r="D52" i="47"/>
  <c r="G52" i="47"/>
  <c r="AS9" i="38"/>
  <c r="AS13" i="38"/>
  <c r="AS17" i="38"/>
  <c r="AS21" i="38"/>
  <c r="AS25" i="38"/>
  <c r="AS45" i="38"/>
  <c r="AS49" i="38"/>
  <c r="AS53" i="38"/>
  <c r="AS57" i="38"/>
  <c r="AS61" i="38"/>
  <c r="AS65" i="38"/>
  <c r="AS81" i="38"/>
  <c r="AS12" i="38"/>
  <c r="AS16" i="38"/>
  <c r="AS20" i="38"/>
  <c r="AS24" i="38"/>
  <c r="AS46" i="38"/>
  <c r="AS50" i="38"/>
  <c r="AS54" i="38"/>
  <c r="AS58" i="38"/>
  <c r="AS64" i="38"/>
  <c r="AS68" i="38"/>
  <c r="AS11" i="38"/>
  <c r="AS15" i="38"/>
  <c r="AS19" i="38"/>
  <c r="AS23" i="38"/>
  <c r="AS43" i="38"/>
  <c r="AS47" i="38"/>
  <c r="AS51" i="38"/>
  <c r="AS55" i="38"/>
  <c r="AS59" i="38"/>
  <c r="AS63" i="38"/>
  <c r="AS67" i="38"/>
  <c r="AS10" i="38"/>
  <c r="AS14" i="38"/>
  <c r="AS18" i="38"/>
  <c r="AS22" i="38"/>
  <c r="AS44" i="38"/>
  <c r="AS48" i="38"/>
  <c r="AS52" i="38"/>
  <c r="AS56" i="38"/>
  <c r="AS62" i="38"/>
  <c r="AS66" i="38"/>
  <c r="CC45" i="38"/>
  <c r="CC107" i="38" s="1"/>
  <c r="GQ69" i="38"/>
  <c r="GR69" i="38" s="1"/>
  <c r="GN69" i="38"/>
  <c r="GN68" i="38"/>
  <c r="GQ68" i="38"/>
  <c r="GR68" i="38" s="1"/>
  <c r="CP9" i="38"/>
  <c r="CP8" i="38"/>
  <c r="CP81" i="38"/>
  <c r="CP27" i="38"/>
  <c r="CP24" i="38"/>
  <c r="EW46" i="38"/>
  <c r="EW108" i="38" s="1"/>
  <c r="GQ46" i="38"/>
  <c r="GN46" i="38"/>
  <c r="GN67" i="38"/>
  <c r="GQ67" i="38"/>
  <c r="GR67" i="38" s="1"/>
  <c r="DH218" i="47"/>
  <c r="DF294" i="47"/>
  <c r="DE304" i="47"/>
  <c r="DH308" i="47"/>
  <c r="DG284" i="47"/>
  <c r="DE284" i="47"/>
  <c r="DF285" i="47"/>
  <c r="DH285" i="47"/>
  <c r="DG145" i="47"/>
  <c r="DE299" i="47"/>
  <c r="DF303" i="47"/>
  <c r="DE280" i="47"/>
  <c r="DI280" i="47" s="1"/>
  <c r="DM280" i="47" s="1"/>
  <c r="DH290" i="47"/>
  <c r="DF290" i="47"/>
  <c r="DI206" i="47"/>
  <c r="DM206" i="47" s="1"/>
  <c r="DF231" i="47"/>
  <c r="DF230" i="47"/>
  <c r="FT42" i="38"/>
  <c r="FT38" i="38"/>
  <c r="FT39" i="38"/>
  <c r="FT43" i="38"/>
  <c r="FT40" i="38"/>
  <c r="FT41" i="38"/>
  <c r="FT37" i="38"/>
  <c r="FQ31" i="38"/>
  <c r="FU31" i="38"/>
  <c r="FV31" i="38" s="1"/>
  <c r="FQ30" i="38"/>
  <c r="FU30" i="38"/>
  <c r="FV30" i="38" s="1"/>
  <c r="DG290" i="47"/>
  <c r="DE281" i="47"/>
  <c r="DG281" i="47"/>
  <c r="DI288" i="47"/>
  <c r="DM288" i="47" s="1"/>
  <c r="DG287" i="47"/>
  <c r="DE287" i="47"/>
  <c r="DE148" i="47"/>
  <c r="DI112" i="47"/>
  <c r="DM112" i="47" s="1"/>
  <c r="DG283" i="47"/>
  <c r="DH286" i="47"/>
  <c r="DF286" i="47"/>
  <c r="DE282" i="47"/>
  <c r="DI279" i="47"/>
  <c r="DE290" i="47"/>
  <c r="DF281" i="47"/>
  <c r="DH281" i="47"/>
  <c r="DF287" i="47"/>
  <c r="DH287" i="47"/>
  <c r="DH284" i="47"/>
  <c r="DF284" i="47"/>
  <c r="DG285" i="47"/>
  <c r="DE285" i="47"/>
  <c r="DF311" i="47"/>
  <c r="DF310" i="47"/>
  <c r="G26" i="47"/>
  <c r="E26" i="47"/>
  <c r="F26" i="47"/>
  <c r="D31" i="47"/>
  <c r="F31" i="47"/>
  <c r="E31" i="47"/>
  <c r="G31" i="47"/>
  <c r="D398" i="47"/>
  <c r="G398" i="47"/>
  <c r="E398" i="47"/>
  <c r="F398" i="47"/>
  <c r="E392" i="47"/>
  <c r="G392" i="47"/>
  <c r="D392" i="47"/>
  <c r="F392" i="47"/>
  <c r="F389" i="47"/>
  <c r="D389" i="47"/>
  <c r="G389" i="47"/>
  <c r="E389" i="47"/>
  <c r="G387" i="47"/>
  <c r="D387" i="47"/>
  <c r="E387" i="47"/>
  <c r="F387" i="47"/>
  <c r="G385" i="47"/>
  <c r="F385" i="47"/>
  <c r="D385" i="47"/>
  <c r="E385" i="47"/>
  <c r="G383" i="47"/>
  <c r="F383" i="47"/>
  <c r="E383" i="47"/>
  <c r="D383" i="47"/>
  <c r="E381" i="47"/>
  <c r="F381" i="47"/>
  <c r="D381" i="47"/>
  <c r="G381" i="47"/>
  <c r="E30" i="47"/>
  <c r="G30" i="47"/>
  <c r="D30" i="47"/>
  <c r="F30" i="47"/>
  <c r="E32" i="47"/>
  <c r="G32" i="47"/>
  <c r="D32" i="47"/>
  <c r="F32" i="47"/>
  <c r="D40" i="47"/>
  <c r="F40" i="47"/>
  <c r="D40" i="85"/>
  <c r="E40" i="47"/>
  <c r="G40" i="47"/>
  <c r="D40" i="84"/>
  <c r="D40" i="76"/>
  <c r="D40" i="83"/>
  <c r="E352" i="47"/>
  <c r="G352" i="47"/>
  <c r="D352" i="47"/>
  <c r="F352" i="47"/>
  <c r="D365" i="47"/>
  <c r="F365" i="47"/>
  <c r="E365" i="47"/>
  <c r="G365" i="47"/>
  <c r="E353" i="47"/>
  <c r="G353" i="47"/>
  <c r="D353" i="47"/>
  <c r="F353" i="47"/>
  <c r="G399" i="47"/>
  <c r="F399" i="47"/>
  <c r="D399" i="47"/>
  <c r="E399" i="47"/>
  <c r="E390" i="47"/>
  <c r="G390" i="47"/>
  <c r="D390" i="47"/>
  <c r="F390" i="47"/>
  <c r="D44" i="47"/>
  <c r="F44" i="47"/>
  <c r="D44" i="85"/>
  <c r="E44" i="47"/>
  <c r="G44" i="47"/>
  <c r="D44" i="76"/>
  <c r="D44" i="84"/>
  <c r="D44" i="83"/>
  <c r="Y36" i="47"/>
  <c r="W36" i="47"/>
  <c r="D36" i="47"/>
  <c r="F36" i="47"/>
  <c r="D36" i="85"/>
  <c r="P36" i="85" s="1"/>
  <c r="Z36" i="47"/>
  <c r="X36" i="47"/>
  <c r="V36" i="47"/>
  <c r="E36" i="47"/>
  <c r="G36" i="47"/>
  <c r="P36" i="76"/>
  <c r="D36" i="84"/>
  <c r="P36" i="84" s="1"/>
  <c r="D36" i="83"/>
  <c r="P36" i="83" s="1"/>
  <c r="D27" i="47"/>
  <c r="F27" i="47"/>
  <c r="E27" i="47"/>
  <c r="G27" i="47"/>
  <c r="E35" i="47"/>
  <c r="G35" i="47"/>
  <c r="D35" i="47"/>
  <c r="F35" i="47"/>
  <c r="E43" i="47"/>
  <c r="G43" i="47"/>
  <c r="D43" i="84"/>
  <c r="D43" i="47"/>
  <c r="F43" i="47"/>
  <c r="D43" i="85"/>
  <c r="D43" i="76"/>
  <c r="D43" i="83"/>
  <c r="F374" i="47"/>
  <c r="E374" i="47"/>
  <c r="G374" i="47"/>
  <c r="D374" i="47"/>
  <c r="G372" i="47"/>
  <c r="F372" i="47"/>
  <c r="D372" i="47"/>
  <c r="E372" i="47"/>
  <c r="G370" i="47"/>
  <c r="F370" i="47"/>
  <c r="E370" i="47"/>
  <c r="D362" i="47"/>
  <c r="F362" i="47"/>
  <c r="E362" i="47"/>
  <c r="G362" i="47"/>
  <c r="E357" i="47"/>
  <c r="D357" i="47"/>
  <c r="F357" i="47"/>
  <c r="G357" i="47"/>
  <c r="D369" i="47"/>
  <c r="F369" i="47"/>
  <c r="E369" i="47"/>
  <c r="G369" i="47"/>
  <c r="D358" i="47"/>
  <c r="F358" i="47"/>
  <c r="E358" i="47"/>
  <c r="G358" i="47"/>
  <c r="E363" i="47"/>
  <c r="G363" i="47"/>
  <c r="D363" i="47"/>
  <c r="F363" i="47"/>
  <c r="E366" i="47"/>
  <c r="G366" i="47"/>
  <c r="D366" i="47"/>
  <c r="F366" i="47"/>
  <c r="E361" i="47"/>
  <c r="G361" i="47"/>
  <c r="D361" i="47"/>
  <c r="F361" i="47"/>
  <c r="J79" i="59"/>
  <c r="GA111" i="47"/>
  <c r="DI124" i="47"/>
  <c r="DL124" i="47" s="1"/>
  <c r="DI117" i="47"/>
  <c r="DL117" i="47" s="1"/>
  <c r="DI119" i="47"/>
  <c r="DL119" i="47" s="1"/>
  <c r="DI110" i="47"/>
  <c r="DM110" i="47" s="1"/>
  <c r="DI122" i="47"/>
  <c r="DL122" i="47" s="1"/>
  <c r="DI120" i="47"/>
  <c r="DL120" i="47" s="1"/>
  <c r="DI118" i="47"/>
  <c r="DL118" i="47" s="1"/>
  <c r="DI114" i="47"/>
  <c r="DM114" i="47" s="1"/>
  <c r="DI116" i="47"/>
  <c r="DL116" i="47" s="1"/>
  <c r="DI113" i="47"/>
  <c r="DL113" i="47" s="1"/>
  <c r="DI197" i="47"/>
  <c r="DL197" i="47" s="1"/>
  <c r="FA189" i="47"/>
  <c r="EW189" i="47"/>
  <c r="DI200" i="47"/>
  <c r="DL200" i="47" s="1"/>
  <c r="FM189" i="47"/>
  <c r="FI189" i="47"/>
  <c r="DI204" i="47"/>
  <c r="DL204" i="47" s="1"/>
  <c r="DI198" i="47"/>
  <c r="DL198" i="47" s="1"/>
  <c r="DI199" i="47"/>
  <c r="DL199" i="47" s="1"/>
  <c r="CP34" i="38"/>
  <c r="CS34" i="38"/>
  <c r="CT34" i="38" s="1"/>
  <c r="CS46" i="38"/>
  <c r="CT46" i="38" s="1"/>
  <c r="CS52" i="38"/>
  <c r="CT52" i="38" s="1"/>
  <c r="CS58" i="38"/>
  <c r="CT58" i="38" s="1"/>
  <c r="CS62" i="38"/>
  <c r="CT62" i="38" s="1"/>
  <c r="CS66" i="38"/>
  <c r="CT66" i="38" s="1"/>
  <c r="DW38" i="38"/>
  <c r="DX38" i="38" s="1"/>
  <c r="DW44" i="38"/>
  <c r="DX44" i="38" s="1"/>
  <c r="DW67" i="38"/>
  <c r="DX67" i="38" s="1"/>
  <c r="DW63" i="38"/>
  <c r="DX63" i="38" s="1"/>
  <c r="DW59" i="38"/>
  <c r="DX59" i="38" s="1"/>
  <c r="DW55" i="38"/>
  <c r="DX55" i="38" s="1"/>
  <c r="DW51" i="38"/>
  <c r="DX51" i="38" s="1"/>
  <c r="DW49" i="38"/>
  <c r="DX49" i="38" s="1"/>
  <c r="DW45" i="38"/>
  <c r="DX45" i="38" s="1"/>
  <c r="DV47" i="38"/>
  <c r="DS47" i="38"/>
  <c r="CX45" i="38"/>
  <c r="CX107" i="38" s="1"/>
  <c r="CR46" i="38"/>
  <c r="CP31" i="38"/>
  <c r="CS31" i="38"/>
  <c r="CT31" i="38" s="1"/>
  <c r="CP35" i="38"/>
  <c r="CS35" i="38"/>
  <c r="CT35" i="38" s="1"/>
  <c r="CP37" i="38"/>
  <c r="CS37" i="38"/>
  <c r="CT37" i="38" s="1"/>
  <c r="CS49" i="38"/>
  <c r="CT49" i="38" s="1"/>
  <c r="CS51" i="38"/>
  <c r="CT51" i="38" s="1"/>
  <c r="CS53" i="38"/>
  <c r="CT53" i="38" s="1"/>
  <c r="CS55" i="38"/>
  <c r="CT55" i="38" s="1"/>
  <c r="CS57" i="38"/>
  <c r="CT57" i="38" s="1"/>
  <c r="CS59" i="38"/>
  <c r="CT59" i="38" s="1"/>
  <c r="CS61" i="38"/>
  <c r="CT61" i="38" s="1"/>
  <c r="CS63" i="38"/>
  <c r="CT63" i="38" s="1"/>
  <c r="CS65" i="38"/>
  <c r="CT65" i="38" s="1"/>
  <c r="CS67" i="38"/>
  <c r="CT67" i="38" s="1"/>
  <c r="DW39" i="38"/>
  <c r="DX39" i="38" s="1"/>
  <c r="DW69" i="38"/>
  <c r="DX69" i="38" s="1"/>
  <c r="DW42" i="38"/>
  <c r="DX42" i="38" s="1"/>
  <c r="DW41" i="38"/>
  <c r="DX41" i="38" s="1"/>
  <c r="DW47" i="38"/>
  <c r="DX47" i="38" s="1"/>
  <c r="DW46" i="38"/>
  <c r="DX46" i="38" s="1"/>
  <c r="DW66" i="38"/>
  <c r="DX66" i="38" s="1"/>
  <c r="DW64" i="38"/>
  <c r="DX64" i="38" s="1"/>
  <c r="DW62" i="38"/>
  <c r="DX62" i="38" s="1"/>
  <c r="DW60" i="38"/>
  <c r="DX60" i="38" s="1"/>
  <c r="DW58" i="38"/>
  <c r="DX58" i="38" s="1"/>
  <c r="DW56" i="38"/>
  <c r="DX56" i="38" s="1"/>
  <c r="DW54" i="38"/>
  <c r="DX54" i="38" s="1"/>
  <c r="DW52" i="38"/>
  <c r="DX52" i="38" s="1"/>
  <c r="DW50" i="38"/>
  <c r="DX50" i="38" s="1"/>
  <c r="DW48" i="38"/>
  <c r="DX48" i="38" s="1"/>
  <c r="DW68" i="38"/>
  <c r="DX68" i="38" s="1"/>
  <c r="DV40" i="38"/>
  <c r="DS40" i="38"/>
  <c r="DV39" i="38"/>
  <c r="DS39" i="38"/>
  <c r="DS45" i="38"/>
  <c r="DV45" i="38"/>
  <c r="DV38" i="38"/>
  <c r="DS38" i="38"/>
  <c r="DV37" i="38"/>
  <c r="DS37" i="38"/>
  <c r="DV44" i="38"/>
  <c r="DS44" i="38"/>
  <c r="DV67" i="38"/>
  <c r="DS67" i="38"/>
  <c r="DS65" i="38"/>
  <c r="DV65" i="38"/>
  <c r="DV63" i="38"/>
  <c r="DS63" i="38"/>
  <c r="DS61" i="38"/>
  <c r="DV61" i="38"/>
  <c r="DV59" i="38"/>
  <c r="DS59" i="38"/>
  <c r="DS57" i="38"/>
  <c r="DV57" i="38"/>
  <c r="DV55" i="38"/>
  <c r="DS55" i="38"/>
  <c r="DS53" i="38"/>
  <c r="DV53" i="38"/>
  <c r="DV51" i="38"/>
  <c r="DS51" i="38"/>
  <c r="DS49" i="38"/>
  <c r="DV49" i="38"/>
  <c r="DV32" i="38"/>
  <c r="DS32" i="38"/>
  <c r="DV68" i="38"/>
  <c r="DS68" i="38"/>
  <c r="DV35" i="38"/>
  <c r="DS35" i="38"/>
  <c r="DV33" i="38"/>
  <c r="DS33" i="38"/>
  <c r="DV30" i="38"/>
  <c r="DS30" i="38"/>
  <c r="FQ9" i="38"/>
  <c r="FQ13" i="38"/>
  <c r="FQ17" i="38"/>
  <c r="FQ21" i="38"/>
  <c r="FQ25" i="38"/>
  <c r="FQ45" i="38"/>
  <c r="FQ49" i="38"/>
  <c r="FQ53" i="38"/>
  <c r="FQ57" i="38"/>
  <c r="FQ61" i="38"/>
  <c r="FQ65" i="38"/>
  <c r="FQ69" i="38"/>
  <c r="FQ10" i="38"/>
  <c r="FQ14" i="38"/>
  <c r="FQ18" i="38"/>
  <c r="FQ22" i="38"/>
  <c r="FQ26" i="38"/>
  <c r="FQ44" i="38"/>
  <c r="FQ48" i="38"/>
  <c r="FQ52" i="38"/>
  <c r="FQ56" i="38"/>
  <c r="FQ60" i="38"/>
  <c r="FQ64" i="38"/>
  <c r="FQ68" i="38"/>
  <c r="FQ11" i="38"/>
  <c r="FQ15" i="38"/>
  <c r="FQ19" i="38"/>
  <c r="FQ23" i="38"/>
  <c r="FQ27" i="38"/>
  <c r="FQ47" i="38"/>
  <c r="FQ51" i="38"/>
  <c r="FQ55" i="38"/>
  <c r="FQ59" i="38"/>
  <c r="FQ63" i="38"/>
  <c r="FQ67" i="38"/>
  <c r="FQ8" i="38"/>
  <c r="FQ12" i="38"/>
  <c r="FQ16" i="38"/>
  <c r="FQ20" i="38"/>
  <c r="FQ24" i="38"/>
  <c r="FQ28" i="38"/>
  <c r="FQ46" i="38"/>
  <c r="FQ50" i="38"/>
  <c r="FQ54" i="38"/>
  <c r="FQ58" i="38"/>
  <c r="FQ62" i="38"/>
  <c r="FQ66" i="38"/>
  <c r="FQ81" i="38"/>
  <c r="FT46" i="38"/>
  <c r="FT56" i="38"/>
  <c r="FT50" i="38"/>
  <c r="FT47" i="38"/>
  <c r="FT49" i="38"/>
  <c r="FT55" i="38"/>
  <c r="FT53" i="38"/>
  <c r="FT58" i="38"/>
  <c r="FT61" i="38"/>
  <c r="FT64" i="38"/>
  <c r="FT63" i="38"/>
  <c r="FT67" i="38"/>
  <c r="AV60" i="38"/>
  <c r="AS60" i="38"/>
  <c r="AV34" i="38"/>
  <c r="AW34" i="38" s="1"/>
  <c r="AS34" i="38"/>
  <c r="AV30" i="38"/>
  <c r="AW30" i="38" s="1"/>
  <c r="AS30" i="38"/>
  <c r="AV41" i="38"/>
  <c r="AW41" i="38" s="1"/>
  <c r="AS41" i="38"/>
  <c r="AV39" i="38"/>
  <c r="AW39" i="38" s="1"/>
  <c r="AS39" i="38"/>
  <c r="AV37" i="38"/>
  <c r="AW37" i="38" s="1"/>
  <c r="AS37" i="38"/>
  <c r="AV33" i="38"/>
  <c r="AW33" i="38" s="1"/>
  <c r="AS33" i="38"/>
  <c r="AV29" i="38"/>
  <c r="AS29" i="38"/>
  <c r="DS9" i="38"/>
  <c r="DS13" i="38"/>
  <c r="DS17" i="38"/>
  <c r="DS21" i="38"/>
  <c r="DS25" i="38"/>
  <c r="DS10" i="38"/>
  <c r="DS14" i="38"/>
  <c r="DS18" i="38"/>
  <c r="DS22" i="38"/>
  <c r="DS26" i="38"/>
  <c r="DS81" i="38"/>
  <c r="DS11" i="38"/>
  <c r="DS15" i="38"/>
  <c r="DS19" i="38"/>
  <c r="DS23" i="38"/>
  <c r="DS27" i="38"/>
  <c r="DS8" i="38"/>
  <c r="DS12" i="38"/>
  <c r="DS16" i="38"/>
  <c r="DS20" i="38"/>
  <c r="DS24" i="38"/>
  <c r="DS28" i="38"/>
  <c r="FU51" i="38"/>
  <c r="FV51" i="38" s="1"/>
  <c r="FU47" i="38"/>
  <c r="FV47" i="38" s="1"/>
  <c r="FU49" i="38"/>
  <c r="FV49" i="38" s="1"/>
  <c r="FU53" i="38"/>
  <c r="FV53" i="38" s="1"/>
  <c r="FU54" i="38"/>
  <c r="FV54" i="38" s="1"/>
  <c r="FU52" i="38"/>
  <c r="FV52" i="38" s="1"/>
  <c r="FU61" i="38"/>
  <c r="FV61" i="38" s="1"/>
  <c r="FU58" i="38"/>
  <c r="FV58" i="38" s="1"/>
  <c r="FU66" i="38"/>
  <c r="FV66" i="38" s="1"/>
  <c r="FU65" i="38"/>
  <c r="FV65" i="38" s="1"/>
  <c r="FU46" i="38"/>
  <c r="FV46" i="38" s="1"/>
  <c r="FU68" i="38"/>
  <c r="FV68" i="38" s="1"/>
  <c r="FU69" i="38"/>
  <c r="FV69" i="38" s="1"/>
  <c r="FQ35" i="38"/>
  <c r="FQ32" i="38"/>
  <c r="FQ40" i="38"/>
  <c r="FQ33" i="38"/>
  <c r="FQ41" i="38"/>
  <c r="FQ34" i="38"/>
  <c r="FQ42" i="38"/>
  <c r="FQ29" i="38"/>
  <c r="CP48" i="38"/>
  <c r="CS48" i="38"/>
  <c r="CT48" i="38" s="1"/>
  <c r="CP44" i="38"/>
  <c r="CS44" i="38"/>
  <c r="CP40" i="38"/>
  <c r="CS40" i="38"/>
  <c r="CT40" i="38" s="1"/>
  <c r="CP32" i="38"/>
  <c r="CS32" i="38"/>
  <c r="CT32" i="38" s="1"/>
  <c r="CP69" i="38"/>
  <c r="CS69" i="38"/>
  <c r="CT69" i="38" s="1"/>
  <c r="CP43" i="38"/>
  <c r="CS43" i="38"/>
  <c r="CT43" i="38" s="1"/>
  <c r="CP39" i="38"/>
  <c r="CS39" i="38"/>
  <c r="CT39" i="38" s="1"/>
  <c r="CP30" i="38"/>
  <c r="CS30" i="38"/>
  <c r="CT30" i="38" s="1"/>
  <c r="ER68" i="38"/>
  <c r="ES68" i="38" s="1"/>
  <c r="ER50" i="38"/>
  <c r="ES50" i="38" s="1"/>
  <c r="ER57" i="38"/>
  <c r="ES57" i="38" s="1"/>
  <c r="EO67" i="38"/>
  <c r="ER38" i="38"/>
  <c r="ES38" i="38" s="1"/>
  <c r="ER34" i="38"/>
  <c r="ES34" i="38" s="1"/>
  <c r="CP67" i="38"/>
  <c r="CP52" i="38"/>
  <c r="CP58" i="38"/>
  <c r="CP61" i="38"/>
  <c r="CP63" i="38"/>
  <c r="CP65" i="38"/>
  <c r="CP36" i="38"/>
  <c r="CS36" i="38"/>
  <c r="CT36" i="38" s="1"/>
  <c r="CS50" i="38"/>
  <c r="CT50" i="38" s="1"/>
  <c r="CS54" i="38"/>
  <c r="CT54" i="38" s="1"/>
  <c r="CS56" i="38"/>
  <c r="CT56" i="38" s="1"/>
  <c r="CS60" i="38"/>
  <c r="CT60" i="38" s="1"/>
  <c r="CS64" i="38"/>
  <c r="CT64" i="38" s="1"/>
  <c r="CS68" i="38"/>
  <c r="CT68" i="38" s="1"/>
  <c r="DW43" i="38"/>
  <c r="DX43" i="38" s="1"/>
  <c r="DW37" i="38"/>
  <c r="DX37" i="38" s="1"/>
  <c r="DW40" i="38"/>
  <c r="DX40" i="38" s="1"/>
  <c r="DW65" i="38"/>
  <c r="DX65" i="38" s="1"/>
  <c r="DW61" i="38"/>
  <c r="DX61" i="38" s="1"/>
  <c r="DW57" i="38"/>
  <c r="DX57" i="38" s="1"/>
  <c r="DW53" i="38"/>
  <c r="DX53" i="38" s="1"/>
  <c r="FT69" i="38"/>
  <c r="DV46" i="38"/>
  <c r="DS46" i="38"/>
  <c r="DV43" i="38"/>
  <c r="DS43" i="38"/>
  <c r="DV42" i="38"/>
  <c r="DS42" i="38"/>
  <c r="DV41" i="38"/>
  <c r="DS41" i="38"/>
  <c r="DV69" i="38"/>
  <c r="DS69" i="38"/>
  <c r="DV66" i="38"/>
  <c r="DS66" i="38"/>
  <c r="DV64" i="38"/>
  <c r="DS64" i="38"/>
  <c r="DV62" i="38"/>
  <c r="DS62" i="38"/>
  <c r="DV60" i="38"/>
  <c r="DS60" i="38"/>
  <c r="DV58" i="38"/>
  <c r="DS58" i="38"/>
  <c r="DV56" i="38"/>
  <c r="DS56" i="38"/>
  <c r="DV54" i="38"/>
  <c r="DS54" i="38"/>
  <c r="DV52" i="38"/>
  <c r="DS52" i="38"/>
  <c r="DV50" i="38"/>
  <c r="DS50" i="38"/>
  <c r="DV48" i="38"/>
  <c r="DS48" i="38"/>
  <c r="DV29" i="38"/>
  <c r="DS29" i="38"/>
  <c r="DV36" i="38"/>
  <c r="DS36" i="38"/>
  <c r="DV34" i="38"/>
  <c r="DS34" i="38"/>
  <c r="DV31" i="38"/>
  <c r="DS31" i="38"/>
  <c r="FT68" i="38"/>
  <c r="FT51" i="38"/>
  <c r="FT45" i="38"/>
  <c r="FT48" i="38"/>
  <c r="FT54" i="38"/>
  <c r="FT52" i="38"/>
  <c r="FT57" i="38"/>
  <c r="FT59" i="38"/>
  <c r="FT62" i="38"/>
  <c r="FT65" i="38"/>
  <c r="FT66" i="38"/>
  <c r="FT44" i="38"/>
  <c r="AV36" i="38"/>
  <c r="AW36" i="38" s="1"/>
  <c r="AS36" i="38"/>
  <c r="AV32" i="38"/>
  <c r="AW32" i="38" s="1"/>
  <c r="AS32" i="38"/>
  <c r="AV69" i="38"/>
  <c r="AW69" i="38" s="1"/>
  <c r="AS69" i="38"/>
  <c r="AV42" i="38"/>
  <c r="AW42" i="38" s="1"/>
  <c r="AS42" i="38"/>
  <c r="AV40" i="38"/>
  <c r="AW40" i="38" s="1"/>
  <c r="AS40" i="38"/>
  <c r="AV38" i="38"/>
  <c r="AW38" i="38" s="1"/>
  <c r="AS38" i="38"/>
  <c r="AV35" i="38"/>
  <c r="AW35" i="38" s="1"/>
  <c r="AS35" i="38"/>
  <c r="AV31" i="38"/>
  <c r="AW31" i="38" s="1"/>
  <c r="AS31" i="38"/>
  <c r="FU50" i="38"/>
  <c r="FV50" i="38" s="1"/>
  <c r="FU48" i="38"/>
  <c r="FV48" i="38" s="1"/>
  <c r="FU45" i="38"/>
  <c r="FV45" i="38" s="1"/>
  <c r="FU57" i="38"/>
  <c r="FV57" i="38" s="1"/>
  <c r="FU55" i="38"/>
  <c r="FV55" i="38" s="1"/>
  <c r="FU59" i="38"/>
  <c r="FV59" i="38" s="1"/>
  <c r="FU62" i="38"/>
  <c r="FV62" i="38" s="1"/>
  <c r="FU63" i="38"/>
  <c r="FV63" i="38" s="1"/>
  <c r="FU64" i="38"/>
  <c r="FV64" i="38" s="1"/>
  <c r="FU44" i="38"/>
  <c r="FV44" i="38" s="1"/>
  <c r="FU67" i="38"/>
  <c r="FV67" i="38" s="1"/>
  <c r="FU60" i="38"/>
  <c r="FV60" i="38" s="1"/>
  <c r="FU56" i="38"/>
  <c r="FV56" i="38" s="1"/>
  <c r="FQ39" i="38"/>
  <c r="FQ36" i="38"/>
  <c r="FQ43" i="38"/>
  <c r="FQ37" i="38"/>
  <c r="FQ38" i="38"/>
  <c r="CP45" i="38"/>
  <c r="CS45" i="38"/>
  <c r="CT45" i="38" s="1"/>
  <c r="CP42" i="38"/>
  <c r="CS42" i="38"/>
  <c r="CT42" i="38" s="1"/>
  <c r="CP38" i="38"/>
  <c r="CS38" i="38"/>
  <c r="CT38" i="38" s="1"/>
  <c r="CP29" i="38"/>
  <c r="CS29" i="38"/>
  <c r="CP47" i="38"/>
  <c r="CS47" i="38"/>
  <c r="CT47" i="38" s="1"/>
  <c r="CP41" i="38"/>
  <c r="CS41" i="38"/>
  <c r="CT41" i="38" s="1"/>
  <c r="CP33" i="38"/>
  <c r="CS33" i="38"/>
  <c r="CT33" i="38" s="1"/>
  <c r="ER55" i="38"/>
  <c r="ES55" i="38" s="1"/>
  <c r="EO36" i="38"/>
  <c r="ER36" i="38"/>
  <c r="ES36" i="38" s="1"/>
  <c r="CP46" i="38"/>
  <c r="CP68" i="38"/>
  <c r="CP62" i="38"/>
  <c r="CP64" i="38"/>
  <c r="CP66" i="38"/>
  <c r="DH148" i="47"/>
  <c r="DE228" i="47"/>
  <c r="DF217" i="47"/>
  <c r="DH140" i="47"/>
  <c r="DH139" i="47"/>
  <c r="D74" i="83"/>
  <c r="D74" i="85"/>
  <c r="D74" i="84"/>
  <c r="D74" i="76"/>
  <c r="D68" i="83"/>
  <c r="D68" i="85"/>
  <c r="D68" i="84"/>
  <c r="D68" i="76"/>
  <c r="D65" i="83"/>
  <c r="D65" i="85"/>
  <c r="D65" i="84"/>
  <c r="D65" i="76"/>
  <c r="D63" i="83"/>
  <c r="D63" i="85"/>
  <c r="D63" i="84"/>
  <c r="D63" i="76"/>
  <c r="D61" i="83"/>
  <c r="D61" i="85"/>
  <c r="D61" i="84"/>
  <c r="D61" i="76"/>
  <c r="D59" i="83"/>
  <c r="D59" i="85"/>
  <c r="D59" i="84"/>
  <c r="D59" i="76"/>
  <c r="D57" i="83"/>
  <c r="D57" i="85"/>
  <c r="D57" i="84"/>
  <c r="D57" i="76"/>
  <c r="F75" i="47"/>
  <c r="D75" i="47"/>
  <c r="D75" i="85"/>
  <c r="D75" i="84"/>
  <c r="D75" i="83"/>
  <c r="E75" i="47"/>
  <c r="G75" i="47"/>
  <c r="D75" i="76"/>
  <c r="D72" i="83"/>
  <c r="D72" i="85"/>
  <c r="D72" i="84"/>
  <c r="D72" i="76"/>
  <c r="D70" i="83"/>
  <c r="D70" i="85"/>
  <c r="D70" i="84"/>
  <c r="D70" i="76"/>
  <c r="D66" i="85"/>
  <c r="D66" i="84"/>
  <c r="D66" i="83"/>
  <c r="D66" i="76"/>
  <c r="D54" i="85"/>
  <c r="D54" i="84"/>
  <c r="D54" i="83"/>
  <c r="D54" i="76"/>
  <c r="D49" i="84"/>
  <c r="D49" i="83"/>
  <c r="D49" i="85"/>
  <c r="D49" i="76"/>
  <c r="D47" i="84"/>
  <c r="D47" i="83"/>
  <c r="D47" i="85"/>
  <c r="D47" i="76"/>
  <c r="DI318" i="47"/>
  <c r="DK318" i="47" s="1"/>
  <c r="DI24" i="47"/>
  <c r="DM24" i="47" s="1"/>
  <c r="DL20" i="47"/>
  <c r="DM20" i="47"/>
  <c r="EW23" i="47"/>
  <c r="FM23" i="47"/>
  <c r="FI23" i="47"/>
  <c r="FE23" i="47"/>
  <c r="FA23" i="47"/>
  <c r="DG148" i="47"/>
  <c r="DG147" i="47"/>
  <c r="DK20" i="47"/>
  <c r="DE141" i="47"/>
  <c r="DE142" i="47"/>
  <c r="DK17" i="47"/>
  <c r="DM23" i="47"/>
  <c r="DL23" i="47"/>
  <c r="DE138" i="47"/>
  <c r="DF148" i="47"/>
  <c r="DF147" i="47"/>
  <c r="DE307" i="47"/>
  <c r="DE144" i="47"/>
  <c r="DE145" i="47"/>
  <c r="FA181" i="47"/>
  <c r="FB181" i="47" s="1"/>
  <c r="FB182" i="47" s="1"/>
  <c r="FB183" i="47" s="1"/>
  <c r="FB184" i="47" s="1"/>
  <c r="FB185" i="47" s="1"/>
  <c r="FB186" i="47" s="1"/>
  <c r="FB187" i="47" s="1"/>
  <c r="FI181" i="47"/>
  <c r="EW181" i="47"/>
  <c r="EX181" i="47" s="1"/>
  <c r="EX182" i="47" s="1"/>
  <c r="EX183" i="47" s="1"/>
  <c r="EX184" i="47" s="1"/>
  <c r="EX185" i="47" s="1"/>
  <c r="EX186" i="47" s="1"/>
  <c r="EX187" i="47" s="1"/>
  <c r="FE181" i="47"/>
  <c r="FM181" i="47"/>
  <c r="DE133" i="47"/>
  <c r="DE134" i="47"/>
  <c r="DE149" i="47"/>
  <c r="DM19" i="47"/>
  <c r="DL19" i="47"/>
  <c r="DK16" i="47"/>
  <c r="FI18" i="47"/>
  <c r="EW18" i="47"/>
  <c r="FM18" i="47"/>
  <c r="FE18" i="47"/>
  <c r="FA18" i="47"/>
  <c r="DM16" i="47"/>
  <c r="DH210" i="47"/>
  <c r="DH211" i="47"/>
  <c r="DE230" i="47"/>
  <c r="DE225" i="47"/>
  <c r="DE232" i="47"/>
  <c r="DF227" i="47"/>
  <c r="DF226" i="47"/>
  <c r="DF210" i="47"/>
  <c r="DF211" i="47"/>
  <c r="DH221" i="47"/>
  <c r="DF232" i="47"/>
  <c r="DF233" i="47"/>
  <c r="DE226" i="47"/>
  <c r="DG217" i="47"/>
  <c r="DG216" i="47"/>
  <c r="DE221" i="47"/>
  <c r="DF212" i="47"/>
  <c r="DF213" i="47"/>
  <c r="DG235" i="47"/>
  <c r="DG234" i="47"/>
  <c r="DH224" i="47"/>
  <c r="DH223" i="47"/>
  <c r="DF224" i="47"/>
  <c r="DF223" i="47"/>
  <c r="DE214" i="47"/>
  <c r="DE213" i="47"/>
  <c r="DG229" i="47"/>
  <c r="DE235" i="47"/>
  <c r="DE234" i="47"/>
  <c r="DE224" i="47"/>
  <c r="DE223" i="47"/>
  <c r="DG224" i="47"/>
  <c r="DG223" i="47"/>
  <c r="DG214" i="47"/>
  <c r="DG213" i="47"/>
  <c r="DH213" i="47"/>
  <c r="DE229" i="47"/>
  <c r="DH235" i="47"/>
  <c r="DC76" i="47"/>
  <c r="J13" i="101" s="1"/>
  <c r="F66" i="47"/>
  <c r="D66" i="47"/>
  <c r="G66" i="47"/>
  <c r="E66" i="47"/>
  <c r="F54" i="47"/>
  <c r="D54" i="47"/>
  <c r="G54" i="47"/>
  <c r="E54" i="47"/>
  <c r="G49" i="47"/>
  <c r="F49" i="47"/>
  <c r="E49" i="47"/>
  <c r="D49" i="47"/>
  <c r="E47" i="47"/>
  <c r="D47" i="47"/>
  <c r="F47" i="47"/>
  <c r="G47" i="47"/>
  <c r="E68" i="47"/>
  <c r="G68" i="47"/>
  <c r="F68" i="47"/>
  <c r="D68" i="47"/>
  <c r="G72" i="47"/>
  <c r="E72" i="47"/>
  <c r="F72" i="47"/>
  <c r="D72" i="47"/>
  <c r="D70" i="47"/>
  <c r="E70" i="47"/>
  <c r="G70" i="47"/>
  <c r="F70" i="47"/>
  <c r="G74" i="47"/>
  <c r="D74" i="47"/>
  <c r="F74" i="47"/>
  <c r="E74" i="47"/>
  <c r="D65" i="47"/>
  <c r="E65" i="47"/>
  <c r="F65" i="47"/>
  <c r="G65" i="47"/>
  <c r="D63" i="47"/>
  <c r="E63" i="47"/>
  <c r="F63" i="47"/>
  <c r="G63" i="47"/>
  <c r="F61" i="47"/>
  <c r="D61" i="47"/>
  <c r="G61" i="47"/>
  <c r="E61" i="47"/>
  <c r="E59" i="47"/>
  <c r="G59" i="47"/>
  <c r="F59" i="47"/>
  <c r="D59" i="47"/>
  <c r="E57" i="47"/>
  <c r="F57" i="47"/>
  <c r="G57" i="47"/>
  <c r="D57" i="47"/>
  <c r="GN55" i="38" l="1"/>
  <c r="GN50" i="38"/>
  <c r="GN70" i="38"/>
  <c r="GN45" i="38"/>
  <c r="GN32" i="38"/>
  <c r="GN75" i="38"/>
  <c r="GN76" i="38"/>
  <c r="GN74" i="38"/>
  <c r="GN77" i="38"/>
  <c r="EO10" i="38"/>
  <c r="EO75" i="38"/>
  <c r="EO76" i="38"/>
  <c r="EO77" i="38"/>
  <c r="EO74" i="38"/>
  <c r="GN11" i="38"/>
  <c r="FM98" i="47"/>
  <c r="FN98" i="47" s="1"/>
  <c r="FA98" i="47"/>
  <c r="FB98" i="47" s="1"/>
  <c r="FI98" i="47"/>
  <c r="H34" i="47"/>
  <c r="DA34" i="47" s="1"/>
  <c r="H45" i="47"/>
  <c r="DC45" i="47" s="1"/>
  <c r="AI121" i="31"/>
  <c r="FJ181" i="47"/>
  <c r="FJ182" i="47" s="1"/>
  <c r="FJ183" i="47" s="1"/>
  <c r="FJ184" i="47" s="1"/>
  <c r="FJ185" i="47" s="1"/>
  <c r="FJ186" i="47" s="1"/>
  <c r="FJ187" i="47" s="1"/>
  <c r="G190" i="31"/>
  <c r="G49" i="31"/>
  <c r="AI100" i="31"/>
  <c r="H403" i="47"/>
  <c r="DC403" i="47" s="1"/>
  <c r="Y403" i="47"/>
  <c r="AF403" i="47"/>
  <c r="W404" i="47"/>
  <c r="AD404" i="47"/>
  <c r="AC403" i="47"/>
  <c r="V403" i="47"/>
  <c r="I198" i="31"/>
  <c r="I195" i="31"/>
  <c r="AF404" i="47"/>
  <c r="Y404" i="47"/>
  <c r="X403" i="47"/>
  <c r="AE403" i="47"/>
  <c r="GN57" i="38"/>
  <c r="AD403" i="47"/>
  <c r="W403" i="47"/>
  <c r="AI102" i="31"/>
  <c r="V404" i="47"/>
  <c r="AC404" i="47"/>
  <c r="H404" i="47"/>
  <c r="J127" i="59"/>
  <c r="GA350" i="47"/>
  <c r="AI119" i="31"/>
  <c r="X402" i="47"/>
  <c r="AE402" i="47"/>
  <c r="AI109" i="31"/>
  <c r="Y402" i="47"/>
  <c r="AF402" i="47"/>
  <c r="T125" i="31"/>
  <c r="AI125" i="31" s="1"/>
  <c r="O164" i="31"/>
  <c r="O167" i="31" s="1"/>
  <c r="O169" i="31" s="1"/>
  <c r="GN51" i="38"/>
  <c r="GN72" i="38"/>
  <c r="AI126" i="31"/>
  <c r="AD402" i="47"/>
  <c r="W402" i="47"/>
  <c r="X404" i="47"/>
  <c r="AE404" i="47"/>
  <c r="AI127" i="31"/>
  <c r="AI104" i="31"/>
  <c r="V402" i="47"/>
  <c r="AC402" i="47"/>
  <c r="H402" i="47"/>
  <c r="GN29" i="38"/>
  <c r="HO17" i="38"/>
  <c r="EO54" i="38"/>
  <c r="EO15" i="38"/>
  <c r="HR72" i="38"/>
  <c r="IP72" i="38" s="1"/>
  <c r="IV72" i="38" s="1"/>
  <c r="HR16" i="38"/>
  <c r="HR73" i="38"/>
  <c r="IP73" i="38" s="1"/>
  <c r="IV73" i="38" s="1"/>
  <c r="EO77" i="99"/>
  <c r="H86" i="99"/>
  <c r="EW19" i="47"/>
  <c r="FA19" i="47"/>
  <c r="HW71" i="38"/>
  <c r="FA106" i="47"/>
  <c r="EW106" i="47"/>
  <c r="FE19" i="47"/>
  <c r="FI19" i="47"/>
  <c r="FF181" i="47"/>
  <c r="FF182" i="47" s="1"/>
  <c r="FF183" i="47" s="1"/>
  <c r="FF184" i="47" s="1"/>
  <c r="FF185" i="47" s="1"/>
  <c r="FF186" i="47" s="1"/>
  <c r="FF187" i="47" s="1"/>
  <c r="EI60" i="99"/>
  <c r="DI292" i="47"/>
  <c r="DN292" i="47" s="1"/>
  <c r="DI238" i="47"/>
  <c r="DN238" i="47" s="1"/>
  <c r="HY71" i="38"/>
  <c r="EI48" i="99"/>
  <c r="EI49" i="99"/>
  <c r="BA49" i="99"/>
  <c r="BE49" i="99" s="1"/>
  <c r="BG49" i="99" s="1"/>
  <c r="EO65" i="38"/>
  <c r="HS65" i="38" s="1"/>
  <c r="IR65" i="38" s="1"/>
  <c r="IX65" i="38" s="1"/>
  <c r="EO13" i="38"/>
  <c r="EO35" i="38"/>
  <c r="EO69" i="38"/>
  <c r="EO23" i="38"/>
  <c r="HS23" i="38" s="1"/>
  <c r="EO17" i="38"/>
  <c r="HS17" i="38" s="1"/>
  <c r="EO52" i="38"/>
  <c r="HS52" i="38" s="1"/>
  <c r="IR52" i="38" s="1"/>
  <c r="IX52" i="38" s="1"/>
  <c r="EO19" i="38"/>
  <c r="HS19" i="38" s="1"/>
  <c r="HR46" i="38"/>
  <c r="IP46" i="38" s="1"/>
  <c r="IV46" i="38" s="1"/>
  <c r="EO39" i="38"/>
  <c r="EO48" i="38"/>
  <c r="HS48" i="38" s="1"/>
  <c r="IR48" i="38" s="1"/>
  <c r="IX48" i="38" s="1"/>
  <c r="EO21" i="38"/>
  <c r="EO46" i="38"/>
  <c r="HS46" i="38" s="1"/>
  <c r="IR46" i="38" s="1"/>
  <c r="IX46" i="38" s="1"/>
  <c r="EO32" i="38"/>
  <c r="HS32" i="38" s="1"/>
  <c r="IR32" i="38" s="1"/>
  <c r="IX32" i="38" s="1"/>
  <c r="HR50" i="38"/>
  <c r="IP50" i="38" s="1"/>
  <c r="IV50" i="38" s="1"/>
  <c r="DM123" i="47"/>
  <c r="FI99" i="47"/>
  <c r="EW99" i="47"/>
  <c r="FA99" i="47"/>
  <c r="FE99" i="47"/>
  <c r="FM99" i="47"/>
  <c r="FE21" i="47"/>
  <c r="FF98" i="47"/>
  <c r="DN105" i="47"/>
  <c r="DM105" i="47"/>
  <c r="DL105" i="47"/>
  <c r="FE101" i="47"/>
  <c r="FI101" i="47"/>
  <c r="EW101" i="47"/>
  <c r="FM101" i="47"/>
  <c r="FA101" i="47"/>
  <c r="FJ98" i="47"/>
  <c r="DN99" i="47"/>
  <c r="DL99" i="47"/>
  <c r="FA21" i="47"/>
  <c r="EX98" i="47"/>
  <c r="DM99" i="47"/>
  <c r="DM103" i="47"/>
  <c r="DN103" i="47"/>
  <c r="FM21" i="47"/>
  <c r="EW21" i="47"/>
  <c r="DL103" i="47"/>
  <c r="EW105" i="47"/>
  <c r="FI105" i="47"/>
  <c r="FA105" i="47"/>
  <c r="FE105" i="47"/>
  <c r="FM105" i="47"/>
  <c r="FN181" i="47"/>
  <c r="FN182" i="47" s="1"/>
  <c r="FN183" i="47" s="1"/>
  <c r="FN184" i="47" s="1"/>
  <c r="FN185" i="47" s="1"/>
  <c r="FN186" i="47" s="1"/>
  <c r="FN187" i="47" s="1"/>
  <c r="DK103" i="47"/>
  <c r="EW100" i="47"/>
  <c r="FI100" i="47"/>
  <c r="FM100" i="47"/>
  <c r="FA100" i="47"/>
  <c r="FE100" i="47"/>
  <c r="DI146" i="47"/>
  <c r="DL146" i="47" s="1"/>
  <c r="ID70" i="38"/>
  <c r="EI72" i="99"/>
  <c r="EI59" i="99"/>
  <c r="DK202" i="47"/>
  <c r="DI156" i="47"/>
  <c r="DL156" i="47" s="1"/>
  <c r="EI70" i="99"/>
  <c r="G63" i="99"/>
  <c r="DP63" i="99" s="1"/>
  <c r="DS63" i="99" s="1"/>
  <c r="H37" i="47"/>
  <c r="DA37" i="47" s="1"/>
  <c r="G54" i="99"/>
  <c r="DP54" i="99" s="1"/>
  <c r="DI289" i="47"/>
  <c r="DM289" i="47" s="1"/>
  <c r="EI69" i="99"/>
  <c r="DI306" i="47"/>
  <c r="DM306" i="47" s="1"/>
  <c r="EO69" i="99"/>
  <c r="G57" i="99"/>
  <c r="DP57" i="99" s="1"/>
  <c r="DI228" i="47"/>
  <c r="DM228" i="47" s="1"/>
  <c r="DI302" i="47"/>
  <c r="DK302" i="47" s="1"/>
  <c r="DI313" i="47"/>
  <c r="DL313" i="47" s="1"/>
  <c r="DM158" i="47"/>
  <c r="EI65" i="99"/>
  <c r="EI74" i="99"/>
  <c r="DI233" i="47"/>
  <c r="DN233" i="47" s="1"/>
  <c r="BA67" i="99"/>
  <c r="BE67" i="99" s="1"/>
  <c r="HY70" i="38"/>
  <c r="DI298" i="47"/>
  <c r="DK298" i="47" s="1"/>
  <c r="DL203" i="47"/>
  <c r="DI303" i="47"/>
  <c r="DM303" i="47" s="1"/>
  <c r="DI304" i="47"/>
  <c r="DK304" i="47" s="1"/>
  <c r="DI143" i="47"/>
  <c r="DM143" i="47" s="1"/>
  <c r="DL157" i="47"/>
  <c r="DI299" i="47"/>
  <c r="DK299" i="47" s="1"/>
  <c r="BA72" i="99"/>
  <c r="BE72" i="99" s="1"/>
  <c r="EI64" i="99"/>
  <c r="EI52" i="99"/>
  <c r="DK130" i="47"/>
  <c r="EH59" i="99"/>
  <c r="DI293" i="47"/>
  <c r="DK293" i="47" s="1"/>
  <c r="DL130" i="47"/>
  <c r="DM129" i="47"/>
  <c r="DL121" i="47"/>
  <c r="DI312" i="47"/>
  <c r="DK312" i="47" s="1"/>
  <c r="G69" i="99"/>
  <c r="DP69" i="99" s="1"/>
  <c r="DN158" i="47"/>
  <c r="DI209" i="47"/>
  <c r="DK209" i="47" s="1"/>
  <c r="DI310" i="47"/>
  <c r="DK310" i="47" s="1"/>
  <c r="DM317" i="47"/>
  <c r="DN127" i="47"/>
  <c r="BA69" i="99"/>
  <c r="BE69" i="99" s="1"/>
  <c r="BI69" i="99" s="1"/>
  <c r="DI151" i="47"/>
  <c r="DM151" i="47" s="1"/>
  <c r="DM111" i="47"/>
  <c r="EI58" i="99"/>
  <c r="DI295" i="47"/>
  <c r="DM295" i="47" s="1"/>
  <c r="DI307" i="47"/>
  <c r="DK307" i="47" s="1"/>
  <c r="DL317" i="47"/>
  <c r="EH58" i="99"/>
  <c r="DN205" i="47"/>
  <c r="DK317" i="47"/>
  <c r="DL129" i="47"/>
  <c r="DM157" i="47"/>
  <c r="DI153" i="47"/>
  <c r="DN153" i="47" s="1"/>
  <c r="DN111" i="47"/>
  <c r="IF70" i="38"/>
  <c r="G73" i="99"/>
  <c r="DP73" i="99" s="1"/>
  <c r="EI66" i="99"/>
  <c r="DN157" i="47"/>
  <c r="DI308" i="47"/>
  <c r="BA64" i="99"/>
  <c r="BE64" i="99" s="1"/>
  <c r="BA47" i="99"/>
  <c r="BE47" i="99" s="1"/>
  <c r="BG47" i="99" s="1"/>
  <c r="DI305" i="47"/>
  <c r="DM305" i="47" s="1"/>
  <c r="DL123" i="47"/>
  <c r="DM203" i="47"/>
  <c r="DI150" i="47"/>
  <c r="DM150" i="47" s="1"/>
  <c r="G59" i="99"/>
  <c r="DP59" i="99" s="1"/>
  <c r="EI75" i="99"/>
  <c r="EH54" i="99"/>
  <c r="DK109" i="47"/>
  <c r="DI218" i="47"/>
  <c r="DN218" i="47" s="1"/>
  <c r="EI71" i="99"/>
  <c r="EI53" i="99"/>
  <c r="EI61" i="99"/>
  <c r="DI140" i="47"/>
  <c r="DK140" i="47" s="1"/>
  <c r="DM121" i="47"/>
  <c r="G68" i="99"/>
  <c r="DO68" i="99" s="1"/>
  <c r="G76" i="99"/>
  <c r="DP76" i="99" s="1"/>
  <c r="DS77" i="99" s="1"/>
  <c r="DK111" i="47"/>
  <c r="DI237" i="47"/>
  <c r="DK237" i="47" s="1"/>
  <c r="EO52" i="99"/>
  <c r="DN123" i="47"/>
  <c r="HW70" i="38"/>
  <c r="DM131" i="47"/>
  <c r="DM127" i="47"/>
  <c r="DN121" i="47"/>
  <c r="G74" i="99"/>
  <c r="DO74" i="99" s="1"/>
  <c r="EH47" i="99"/>
  <c r="DN126" i="47"/>
  <c r="EI54" i="99"/>
  <c r="DK126" i="47"/>
  <c r="G52" i="99"/>
  <c r="DP52" i="99" s="1"/>
  <c r="DN202" i="47"/>
  <c r="DL158" i="47"/>
  <c r="DM130" i="47"/>
  <c r="DI217" i="47"/>
  <c r="DN217" i="47" s="1"/>
  <c r="DM202" i="47"/>
  <c r="DL205" i="47"/>
  <c r="DM128" i="47"/>
  <c r="DL109" i="47"/>
  <c r="EO58" i="99"/>
  <c r="DL126" i="47"/>
  <c r="DM205" i="47"/>
  <c r="DL128" i="47"/>
  <c r="DM109" i="47"/>
  <c r="G61" i="99"/>
  <c r="DP61" i="99" s="1"/>
  <c r="DS62" i="99" s="1"/>
  <c r="EH69" i="99"/>
  <c r="EI67" i="99"/>
  <c r="DL127" i="47"/>
  <c r="DK128" i="47"/>
  <c r="G75" i="99"/>
  <c r="DP75" i="99" s="1"/>
  <c r="EI51" i="99"/>
  <c r="DI220" i="47"/>
  <c r="DM220" i="47" s="1"/>
  <c r="DI219" i="47"/>
  <c r="DK219" i="47" s="1"/>
  <c r="DK125" i="47"/>
  <c r="DN132" i="47"/>
  <c r="DM201" i="47"/>
  <c r="DI316" i="47"/>
  <c r="BA61" i="99"/>
  <c r="BE61" i="99" s="1"/>
  <c r="BH61" i="99" s="1"/>
  <c r="DI222" i="47"/>
  <c r="DM222" i="47" s="1"/>
  <c r="G70" i="99"/>
  <c r="DO70" i="99" s="1"/>
  <c r="DI311" i="47"/>
  <c r="DK311" i="47" s="1"/>
  <c r="DM132" i="47"/>
  <c r="DN125" i="47"/>
  <c r="DN201" i="47"/>
  <c r="G60" i="99"/>
  <c r="DP60" i="99" s="1"/>
  <c r="EI62" i="99"/>
  <c r="DI152" i="47"/>
  <c r="DI296" i="47"/>
  <c r="DK296" i="47" s="1"/>
  <c r="DL132" i="47"/>
  <c r="DL201" i="47"/>
  <c r="DM125" i="47"/>
  <c r="BA52" i="99"/>
  <c r="BE52" i="99" s="1"/>
  <c r="G51" i="99"/>
  <c r="C80" i="99" s="1"/>
  <c r="EI73" i="99"/>
  <c r="H38" i="47"/>
  <c r="CZ38" i="47" s="1"/>
  <c r="G72" i="99"/>
  <c r="DO72" i="99" s="1"/>
  <c r="BA57" i="99"/>
  <c r="BE57" i="99" s="1"/>
  <c r="BI57" i="99" s="1"/>
  <c r="EI57" i="99"/>
  <c r="DI215" i="47"/>
  <c r="DK203" i="47"/>
  <c r="DL131" i="47"/>
  <c r="DI135" i="47"/>
  <c r="DL135" i="47" s="1"/>
  <c r="EH57" i="99"/>
  <c r="EI68" i="99"/>
  <c r="BA59" i="99"/>
  <c r="BE59" i="99" s="1"/>
  <c r="BJ59" i="99" s="1"/>
  <c r="DI291" i="47"/>
  <c r="DM108" i="47"/>
  <c r="H28" i="47"/>
  <c r="CZ28" i="47" s="1"/>
  <c r="IC71" i="38"/>
  <c r="IC70" i="38"/>
  <c r="DI155" i="47"/>
  <c r="DN155" i="47" s="1"/>
  <c r="DK131" i="47"/>
  <c r="DI236" i="47"/>
  <c r="G65" i="99"/>
  <c r="DP65" i="99" s="1"/>
  <c r="DI309" i="47"/>
  <c r="DI226" i="47"/>
  <c r="DK226" i="47" s="1"/>
  <c r="DI294" i="47"/>
  <c r="DN294" i="47" s="1"/>
  <c r="BA68" i="99"/>
  <c r="BE68" i="99" s="1"/>
  <c r="BJ68" i="99" s="1"/>
  <c r="DI297" i="47"/>
  <c r="DL297" i="47" s="1"/>
  <c r="DN108" i="47"/>
  <c r="EH67" i="99"/>
  <c r="DI225" i="47"/>
  <c r="DN225" i="47" s="1"/>
  <c r="DI154" i="47"/>
  <c r="DL154" i="47" s="1"/>
  <c r="DL108" i="47"/>
  <c r="DI301" i="47"/>
  <c r="DM301" i="47" s="1"/>
  <c r="H33" i="47"/>
  <c r="DA33" i="47" s="1"/>
  <c r="H41" i="47"/>
  <c r="DA41" i="47" s="1"/>
  <c r="H39" i="47"/>
  <c r="DB39" i="47" s="1"/>
  <c r="H29" i="47"/>
  <c r="DA29" i="47" s="1"/>
  <c r="AF36" i="93"/>
  <c r="G66" i="99"/>
  <c r="DP66" i="99" s="1"/>
  <c r="CZ56" i="47"/>
  <c r="H10" i="101" s="1"/>
  <c r="AF42" i="93"/>
  <c r="DO62" i="99"/>
  <c r="DA62" i="47"/>
  <c r="DB62" i="47"/>
  <c r="DB56" i="47"/>
  <c r="H12" i="101" s="1"/>
  <c r="DC56" i="47"/>
  <c r="H13" i="101" s="1"/>
  <c r="H42" i="47"/>
  <c r="DB42" i="47" s="1"/>
  <c r="G58" i="99"/>
  <c r="DO58" i="99" s="1"/>
  <c r="EO73" i="38"/>
  <c r="HS73" i="38" s="1"/>
  <c r="IR73" i="38" s="1"/>
  <c r="IX73" i="38" s="1"/>
  <c r="EO42" i="38"/>
  <c r="HS42" i="38" s="1"/>
  <c r="IR42" i="38" s="1"/>
  <c r="IX42" i="38" s="1"/>
  <c r="EO56" i="38"/>
  <c r="HS56" i="38" s="1"/>
  <c r="IR56" i="38" s="1"/>
  <c r="IX56" i="38" s="1"/>
  <c r="GV47" i="38"/>
  <c r="GV109" i="38" s="1"/>
  <c r="ER61" i="38"/>
  <c r="ES61" i="38" s="1"/>
  <c r="HR70" i="38"/>
  <c r="IP70" i="38" s="1"/>
  <c r="IV70" i="38" s="1"/>
  <c r="EO63" i="38"/>
  <c r="HS63" i="38" s="1"/>
  <c r="IR63" i="38" s="1"/>
  <c r="IX63" i="38" s="1"/>
  <c r="ER54" i="38"/>
  <c r="ES54" i="38" s="1"/>
  <c r="EO29" i="38"/>
  <c r="HS29" i="38" s="1"/>
  <c r="EO33" i="38"/>
  <c r="HS33" i="38" s="1"/>
  <c r="IR33" i="38" s="1"/>
  <c r="IX33" i="38" s="1"/>
  <c r="EO57" i="38"/>
  <c r="EO59" i="38"/>
  <c r="HS59" i="38" s="1"/>
  <c r="IR59" i="38" s="1"/>
  <c r="IX59" i="38" s="1"/>
  <c r="EO81" i="38"/>
  <c r="EO8" i="38"/>
  <c r="HS8" i="38" s="1"/>
  <c r="ER63" i="38"/>
  <c r="ES63" i="38" s="1"/>
  <c r="EO34" i="38"/>
  <c r="HS34" i="38" s="1"/>
  <c r="IR34" i="38" s="1"/>
  <c r="IX34" i="38" s="1"/>
  <c r="EO37" i="38"/>
  <c r="HS37" i="38" s="1"/>
  <c r="IR37" i="38" s="1"/>
  <c r="IX37" i="38" s="1"/>
  <c r="EO66" i="38"/>
  <c r="HS66" i="38" s="1"/>
  <c r="IR66" i="38" s="1"/>
  <c r="IX66" i="38" s="1"/>
  <c r="EO20" i="38"/>
  <c r="HS20" i="38" s="1"/>
  <c r="EO49" i="38"/>
  <c r="HS49" i="38" s="1"/>
  <c r="IR49" i="38" s="1"/>
  <c r="IX49" i="38" s="1"/>
  <c r="EO68" i="38"/>
  <c r="HS68" i="38" s="1"/>
  <c r="IR68" i="38" s="1"/>
  <c r="IX68" i="38" s="1"/>
  <c r="EO22" i="38"/>
  <c r="HS22" i="38" s="1"/>
  <c r="EO51" i="38"/>
  <c r="HS51" i="38" s="1"/>
  <c r="IR51" i="38" s="1"/>
  <c r="IX51" i="38" s="1"/>
  <c r="EO70" i="38"/>
  <c r="HS70" i="38" s="1"/>
  <c r="IR70" i="38" s="1"/>
  <c r="IX70" i="38" s="1"/>
  <c r="EO9" i="38"/>
  <c r="HS9" i="38" s="1"/>
  <c r="EO11" i="38"/>
  <c r="HS11" i="38" s="1"/>
  <c r="EO43" i="38"/>
  <c r="HS43" i="38" s="1"/>
  <c r="IR43" i="38" s="1"/>
  <c r="IX43" i="38" s="1"/>
  <c r="EO24" i="38"/>
  <c r="HS24" i="38" s="1"/>
  <c r="EO26" i="38"/>
  <c r="HS26" i="38" s="1"/>
  <c r="EO71" i="38"/>
  <c r="HS71" i="38" s="1"/>
  <c r="IR71" i="38" s="1"/>
  <c r="IX71" i="38" s="1"/>
  <c r="EO31" i="38"/>
  <c r="HS31" i="38" s="1"/>
  <c r="IR31" i="38" s="1"/>
  <c r="IX31" i="38" s="1"/>
  <c r="HR42" i="38"/>
  <c r="IP42" i="38" s="1"/>
  <c r="IV42" i="38" s="1"/>
  <c r="EO62" i="38"/>
  <c r="HS62" i="38" s="1"/>
  <c r="IR62" i="38" s="1"/>
  <c r="IX62" i="38" s="1"/>
  <c r="EO16" i="38"/>
  <c r="HS16" i="38" s="1"/>
  <c r="EO45" i="38"/>
  <c r="HS45" i="38" s="1"/>
  <c r="IR45" i="38" s="1"/>
  <c r="IX45" i="38" s="1"/>
  <c r="EO64" i="38"/>
  <c r="HS64" i="38" s="1"/>
  <c r="IR64" i="38" s="1"/>
  <c r="IX64" i="38" s="1"/>
  <c r="EO18" i="38"/>
  <c r="HS18" i="38" s="1"/>
  <c r="EO47" i="38"/>
  <c r="HS47" i="38" s="1"/>
  <c r="IR47" i="38" s="1"/>
  <c r="IX47" i="38" s="1"/>
  <c r="HR12" i="38"/>
  <c r="HR82" i="38"/>
  <c r="EO30" i="38"/>
  <c r="HS30" i="38" s="1"/>
  <c r="IR30" i="38" s="1"/>
  <c r="IX30" i="38" s="1"/>
  <c r="EO28" i="38"/>
  <c r="HS28" i="38" s="1"/>
  <c r="EO44" i="38"/>
  <c r="HS44" i="38" s="1"/>
  <c r="IR44" i="38" s="1"/>
  <c r="IX44" i="38" s="1"/>
  <c r="EO72" i="38"/>
  <c r="HS72" i="38" s="1"/>
  <c r="IR72" i="38" s="1"/>
  <c r="IX72" i="38" s="1"/>
  <c r="HQ40" i="38"/>
  <c r="IN39" i="38"/>
  <c r="IU39" i="38" s="1"/>
  <c r="EO40" i="38"/>
  <c r="HS40" i="38" s="1"/>
  <c r="IR40" i="38" s="1"/>
  <c r="IX40" i="38" s="1"/>
  <c r="EO53" i="38"/>
  <c r="HS53" i="38" s="1"/>
  <c r="IR53" i="38" s="1"/>
  <c r="IX53" i="38" s="1"/>
  <c r="EO55" i="38"/>
  <c r="HS55" i="38" s="1"/>
  <c r="IR55" i="38" s="1"/>
  <c r="IX55" i="38" s="1"/>
  <c r="EO38" i="38"/>
  <c r="HS38" i="38" s="1"/>
  <c r="IR38" i="38" s="1"/>
  <c r="IX38" i="38" s="1"/>
  <c r="EO41" i="38"/>
  <c r="HS41" i="38" s="1"/>
  <c r="IR41" i="38" s="1"/>
  <c r="IX41" i="38" s="1"/>
  <c r="EO58" i="38"/>
  <c r="HS58" i="38" s="1"/>
  <c r="IR58" i="38" s="1"/>
  <c r="IX58" i="38" s="1"/>
  <c r="EO12" i="38"/>
  <c r="HS12" i="38" s="1"/>
  <c r="EO25" i="38"/>
  <c r="HS25" i="38" s="1"/>
  <c r="EO60" i="38"/>
  <c r="HS60" i="38" s="1"/>
  <c r="IR60" i="38" s="1"/>
  <c r="IX60" i="38" s="1"/>
  <c r="EO14" i="38"/>
  <c r="HS14" i="38" s="1"/>
  <c r="EO27" i="38"/>
  <c r="HS27" i="38" s="1"/>
  <c r="HR71" i="38"/>
  <c r="IP71" i="38" s="1"/>
  <c r="IV71" i="38" s="1"/>
  <c r="HR62" i="38"/>
  <c r="IP62" i="38" s="1"/>
  <c r="IV62" i="38" s="1"/>
  <c r="HR28" i="38"/>
  <c r="HR22" i="38"/>
  <c r="HR24" i="38"/>
  <c r="HR25" i="38"/>
  <c r="HR34" i="38"/>
  <c r="IP34" i="38" s="1"/>
  <c r="IV34" i="38" s="1"/>
  <c r="HR58" i="38"/>
  <c r="IP58" i="38" s="1"/>
  <c r="IV58" i="38" s="1"/>
  <c r="HR66" i="38"/>
  <c r="IP66" i="38" s="1"/>
  <c r="IV66" i="38" s="1"/>
  <c r="HR27" i="38"/>
  <c r="HR18" i="38"/>
  <c r="HR14" i="38"/>
  <c r="HR60" i="38"/>
  <c r="IP60" i="38" s="1"/>
  <c r="IV60" i="38" s="1"/>
  <c r="HR10" i="38"/>
  <c r="HR64" i="38"/>
  <c r="IP64" i="38" s="1"/>
  <c r="IV64" i="38" s="1"/>
  <c r="HR29" i="38"/>
  <c r="IP29" i="38" s="1"/>
  <c r="IV29" i="38" s="1"/>
  <c r="HR20" i="38"/>
  <c r="HR15" i="38"/>
  <c r="HR54" i="38"/>
  <c r="IP54" i="38" s="1"/>
  <c r="IV54" i="38" s="1"/>
  <c r="HR41" i="38"/>
  <c r="IP41" i="38" s="1"/>
  <c r="IV41" i="38" s="1"/>
  <c r="HR11" i="38"/>
  <c r="HR21" i="38"/>
  <c r="HR52" i="38"/>
  <c r="IP52" i="38" s="1"/>
  <c r="IV52" i="38" s="1"/>
  <c r="HR17" i="38"/>
  <c r="HR31" i="38"/>
  <c r="IP31" i="38" s="1"/>
  <c r="IV31" i="38" s="1"/>
  <c r="HR48" i="38"/>
  <c r="IP48" i="38" s="1"/>
  <c r="IV48" i="38" s="1"/>
  <c r="HR26" i="38"/>
  <c r="HR13" i="38"/>
  <c r="HR23" i="38"/>
  <c r="HR69" i="38"/>
  <c r="IP69" i="38" s="1"/>
  <c r="IV69" i="38" s="1"/>
  <c r="HR19" i="38"/>
  <c r="HR9" i="38"/>
  <c r="HR8" i="38"/>
  <c r="HS35" i="38"/>
  <c r="IR35" i="38" s="1"/>
  <c r="IX35" i="38" s="1"/>
  <c r="HS10" i="38"/>
  <c r="HS15" i="38"/>
  <c r="HS50" i="38"/>
  <c r="IR50" i="38" s="1"/>
  <c r="IX50" i="38" s="1"/>
  <c r="HS61" i="38"/>
  <c r="IR61" i="38" s="1"/>
  <c r="IX61" i="38" s="1"/>
  <c r="HS21" i="38"/>
  <c r="HS13" i="38"/>
  <c r="BA70" i="38"/>
  <c r="BA71" i="38"/>
  <c r="EB52" i="38"/>
  <c r="EB114" i="38" s="1"/>
  <c r="FZ52" i="38"/>
  <c r="FZ114" i="38" s="1"/>
  <c r="HS69" i="38"/>
  <c r="IR69" i="38" s="1"/>
  <c r="IX69" i="38" s="1"/>
  <c r="HS36" i="38"/>
  <c r="IR36" i="38" s="1"/>
  <c r="IX36" i="38" s="1"/>
  <c r="HS39" i="38"/>
  <c r="IR39" i="38" s="1"/>
  <c r="IX39" i="38" s="1"/>
  <c r="HS67" i="38"/>
  <c r="IR67" i="38" s="1"/>
  <c r="IX67" i="38" s="1"/>
  <c r="HS54" i="38"/>
  <c r="IR54" i="38" s="1"/>
  <c r="IX54" i="38" s="1"/>
  <c r="CZ62" i="47"/>
  <c r="HR33" i="38"/>
  <c r="IP33" i="38" s="1"/>
  <c r="IV33" i="38" s="1"/>
  <c r="HR35" i="38"/>
  <c r="IP35" i="38" s="1"/>
  <c r="IV35" i="38" s="1"/>
  <c r="HR51" i="38"/>
  <c r="IP51" i="38" s="1"/>
  <c r="IV51" i="38" s="1"/>
  <c r="HR63" i="38"/>
  <c r="IP63" i="38" s="1"/>
  <c r="IV63" i="38" s="1"/>
  <c r="HR67" i="38"/>
  <c r="IP67" i="38" s="1"/>
  <c r="IV67" i="38" s="1"/>
  <c r="HR44" i="38"/>
  <c r="IP44" i="38" s="1"/>
  <c r="IV44" i="38" s="1"/>
  <c r="HR37" i="38"/>
  <c r="IP37" i="38" s="1"/>
  <c r="IV37" i="38" s="1"/>
  <c r="HR38" i="38"/>
  <c r="IP38" i="38" s="1"/>
  <c r="IV38" i="38" s="1"/>
  <c r="HR39" i="38"/>
  <c r="IP39" i="38" s="1"/>
  <c r="IV39" i="38" s="1"/>
  <c r="HR43" i="38"/>
  <c r="IP43" i="38" s="1"/>
  <c r="IV43" i="38" s="1"/>
  <c r="HR53" i="38"/>
  <c r="IP53" i="38" s="1"/>
  <c r="IV53" i="38" s="1"/>
  <c r="HR57" i="38"/>
  <c r="IP57" i="38" s="1"/>
  <c r="IV57" i="38" s="1"/>
  <c r="HR61" i="38"/>
  <c r="IP61" i="38" s="1"/>
  <c r="IV61" i="38" s="1"/>
  <c r="HR47" i="38"/>
  <c r="IP47" i="38" s="1"/>
  <c r="IV47" i="38" s="1"/>
  <c r="HR68" i="38"/>
  <c r="IP68" i="38" s="1"/>
  <c r="IV68" i="38" s="1"/>
  <c r="HR32" i="38"/>
  <c r="IP32" i="38" s="1"/>
  <c r="IV32" i="38" s="1"/>
  <c r="HR55" i="38"/>
  <c r="IP55" i="38" s="1"/>
  <c r="IV55" i="38" s="1"/>
  <c r="HR59" i="38"/>
  <c r="IP59" i="38" s="1"/>
  <c r="IV59" i="38" s="1"/>
  <c r="HR40" i="38"/>
  <c r="IP40" i="38" s="1"/>
  <c r="IV40" i="38" s="1"/>
  <c r="HR30" i="38"/>
  <c r="IP30" i="38" s="1"/>
  <c r="IV30" i="38" s="1"/>
  <c r="HR36" i="38"/>
  <c r="IP36" i="38" s="1"/>
  <c r="IV36" i="38" s="1"/>
  <c r="HR49" i="38"/>
  <c r="IP49" i="38" s="1"/>
  <c r="IV49" i="38" s="1"/>
  <c r="HR65" i="38"/>
  <c r="IP65" i="38" s="1"/>
  <c r="IV65" i="38" s="1"/>
  <c r="HR45" i="38"/>
  <c r="IP45" i="38" s="1"/>
  <c r="IV45" i="38" s="1"/>
  <c r="HR56" i="38"/>
  <c r="IP56" i="38" s="1"/>
  <c r="IV56" i="38" s="1"/>
  <c r="DN288" i="47"/>
  <c r="DA50" i="47"/>
  <c r="H58" i="47"/>
  <c r="H401" i="47"/>
  <c r="DC401" i="47" s="1"/>
  <c r="HX70" i="38"/>
  <c r="HX71" i="38"/>
  <c r="HZ70" i="38"/>
  <c r="HZ71" i="38"/>
  <c r="GR46" i="38"/>
  <c r="DP56" i="99"/>
  <c r="DP50" i="99"/>
  <c r="DH77" i="47"/>
  <c r="DP46" i="99"/>
  <c r="DI137" i="47"/>
  <c r="DK137" i="47" s="1"/>
  <c r="DI315" i="47"/>
  <c r="DK315" i="47" s="1"/>
  <c r="DK115" i="47"/>
  <c r="DM115" i="47"/>
  <c r="DL115" i="47"/>
  <c r="DN115" i="47"/>
  <c r="DI216" i="47"/>
  <c r="DN216" i="47" s="1"/>
  <c r="DI230" i="47"/>
  <c r="DN230" i="47" s="1"/>
  <c r="DK129" i="47"/>
  <c r="DI142" i="47"/>
  <c r="DK142" i="47" s="1"/>
  <c r="DI231" i="47"/>
  <c r="DI314" i="47"/>
  <c r="FM25" i="47"/>
  <c r="EW25" i="47"/>
  <c r="FA25" i="47"/>
  <c r="FE25" i="47"/>
  <c r="FI25" i="47"/>
  <c r="DI300" i="47"/>
  <c r="GA28" i="47"/>
  <c r="J23" i="59"/>
  <c r="AF30" i="93"/>
  <c r="DC50" i="47"/>
  <c r="DB50" i="47"/>
  <c r="DI211" i="47"/>
  <c r="DM211" i="47" s="1"/>
  <c r="DI148" i="47"/>
  <c r="DK148" i="47" s="1"/>
  <c r="DL318" i="47"/>
  <c r="DN280" i="47"/>
  <c r="DI290" i="47"/>
  <c r="DM290" i="47" s="1"/>
  <c r="DL280" i="47"/>
  <c r="EO60" i="99"/>
  <c r="EO66" i="99"/>
  <c r="EH72" i="99"/>
  <c r="EH64" i="99"/>
  <c r="EH68" i="99"/>
  <c r="EH51" i="99"/>
  <c r="H59" i="47"/>
  <c r="H68" i="47"/>
  <c r="DB68" i="47" s="1"/>
  <c r="DN318" i="47"/>
  <c r="DM318" i="47"/>
  <c r="H43" i="47"/>
  <c r="DB43" i="47" s="1"/>
  <c r="DL288" i="47"/>
  <c r="EH61" i="99"/>
  <c r="EH52" i="99"/>
  <c r="BA54" i="99"/>
  <c r="BE54" i="99" s="1"/>
  <c r="BJ54" i="99" s="1"/>
  <c r="EH48" i="99"/>
  <c r="BA51" i="99"/>
  <c r="BE51" i="99" s="1"/>
  <c r="BH51" i="99" s="1"/>
  <c r="EI47" i="99"/>
  <c r="H57" i="47"/>
  <c r="DA57" i="47" s="1"/>
  <c r="H49" i="47"/>
  <c r="DI147" i="47"/>
  <c r="DN147" i="47" s="1"/>
  <c r="H32" i="47"/>
  <c r="CZ32" i="47" s="1"/>
  <c r="H30" i="47"/>
  <c r="DC30" i="47" s="1"/>
  <c r="EI76" i="99"/>
  <c r="BA70" i="99"/>
  <c r="BE70" i="99" s="1"/>
  <c r="BA65" i="99"/>
  <c r="BE65" i="99" s="1"/>
  <c r="BA66" i="99"/>
  <c r="BA71" i="99"/>
  <c r="BE71" i="99" s="1"/>
  <c r="BG74" i="99"/>
  <c r="BH74" i="99"/>
  <c r="BI74" i="99"/>
  <c r="BJ74" i="99"/>
  <c r="BE46" i="99"/>
  <c r="BG46" i="99" s="1"/>
  <c r="BA48" i="99"/>
  <c r="EH76" i="99"/>
  <c r="BA60" i="99"/>
  <c r="BA55" i="99"/>
  <c r="BE55" i="99" s="1"/>
  <c r="BA62" i="99"/>
  <c r="BA56" i="99"/>
  <c r="BE56" i="99" s="1"/>
  <c r="EI63" i="99"/>
  <c r="EH63" i="99"/>
  <c r="EH53" i="99"/>
  <c r="EI50" i="99"/>
  <c r="EH50" i="99"/>
  <c r="DI136" i="47"/>
  <c r="EH70" i="99"/>
  <c r="EH65" i="99"/>
  <c r="EH66" i="99"/>
  <c r="EH71" i="99"/>
  <c r="BA73" i="99"/>
  <c r="EI55" i="99"/>
  <c r="BA58" i="99"/>
  <c r="BE58" i="99" s="1"/>
  <c r="EI56" i="99"/>
  <c r="EH73" i="99"/>
  <c r="EH60" i="99"/>
  <c r="EH55" i="99"/>
  <c r="EH62" i="99"/>
  <c r="EH56" i="99"/>
  <c r="BA63" i="99"/>
  <c r="BE63" i="99" s="1"/>
  <c r="BA53" i="99"/>
  <c r="BE53" i="99" s="1"/>
  <c r="BA50" i="99"/>
  <c r="EO73" i="99"/>
  <c r="H61" i="47"/>
  <c r="H47" i="47"/>
  <c r="DB47" i="47" s="1"/>
  <c r="H66" i="47"/>
  <c r="DA66" i="47" s="1"/>
  <c r="H36" i="47"/>
  <c r="H44" i="47"/>
  <c r="DA44" i="47" s="1"/>
  <c r="H40" i="47"/>
  <c r="DC40" i="47" s="1"/>
  <c r="H52" i="47"/>
  <c r="DB52" i="47" s="1"/>
  <c r="H60" i="47"/>
  <c r="H69" i="47"/>
  <c r="DA69" i="47" s="1"/>
  <c r="H37" i="99"/>
  <c r="G37" i="99"/>
  <c r="H48" i="47"/>
  <c r="EO53" i="99"/>
  <c r="G53" i="99"/>
  <c r="H55" i="47"/>
  <c r="DA55" i="47" s="1"/>
  <c r="DF56" i="47" s="1"/>
  <c r="H64" i="47"/>
  <c r="G64" i="99"/>
  <c r="DP64" i="99" s="1"/>
  <c r="EO64" i="99"/>
  <c r="G38" i="99"/>
  <c r="DO56" i="99"/>
  <c r="G71" i="99"/>
  <c r="DP71" i="99" s="1"/>
  <c r="EO71" i="99"/>
  <c r="DO46" i="99"/>
  <c r="G41" i="99"/>
  <c r="EO51" i="99"/>
  <c r="G40" i="99"/>
  <c r="EO57" i="99"/>
  <c r="EO59" i="99"/>
  <c r="EO61" i="99"/>
  <c r="EO65" i="99"/>
  <c r="H63" i="47"/>
  <c r="H65" i="47"/>
  <c r="DC65" i="47" s="1"/>
  <c r="H74" i="47"/>
  <c r="DB74" i="47" s="1"/>
  <c r="H70" i="47"/>
  <c r="H72" i="47"/>
  <c r="CZ72" i="47" s="1"/>
  <c r="H54" i="47"/>
  <c r="H75" i="47"/>
  <c r="H35" i="47"/>
  <c r="DC35" i="47" s="1"/>
  <c r="H27" i="47"/>
  <c r="DB27" i="47" s="1"/>
  <c r="H31" i="47"/>
  <c r="DA31" i="47" s="1"/>
  <c r="H73" i="47"/>
  <c r="CZ73" i="47" s="1"/>
  <c r="H51" i="47"/>
  <c r="F12" i="92" s="1"/>
  <c r="EO39" i="99"/>
  <c r="G39" i="99"/>
  <c r="G45" i="99"/>
  <c r="EO42" i="99"/>
  <c r="G42" i="99"/>
  <c r="G43" i="99"/>
  <c r="G36" i="99"/>
  <c r="H36" i="99"/>
  <c r="EO36" i="99" s="1"/>
  <c r="EO47" i="99"/>
  <c r="G47" i="99"/>
  <c r="G49" i="99"/>
  <c r="EO44" i="99"/>
  <c r="G44" i="99"/>
  <c r="EO54" i="99"/>
  <c r="EO70" i="99"/>
  <c r="EO72" i="99"/>
  <c r="EO75" i="99"/>
  <c r="EO76" i="99"/>
  <c r="EO48" i="99"/>
  <c r="G48" i="99"/>
  <c r="H53" i="47"/>
  <c r="EO55" i="99"/>
  <c r="G55" i="99"/>
  <c r="H67" i="47"/>
  <c r="EO67" i="99"/>
  <c r="G67" i="99"/>
  <c r="H71" i="47"/>
  <c r="DO50" i="99"/>
  <c r="EO74" i="99"/>
  <c r="DI286" i="47"/>
  <c r="DM286" i="47" s="1"/>
  <c r="H376" i="47"/>
  <c r="DA376" i="47" s="1"/>
  <c r="H400" i="47"/>
  <c r="DC400" i="47" s="1"/>
  <c r="H379" i="47"/>
  <c r="DC379" i="47" s="1"/>
  <c r="H391" i="47"/>
  <c r="DC391" i="47" s="1"/>
  <c r="H377" i="47"/>
  <c r="CZ377" i="47" s="1"/>
  <c r="H397" i="47"/>
  <c r="H380" i="47"/>
  <c r="H384" i="47"/>
  <c r="H388" i="47"/>
  <c r="H375" i="47"/>
  <c r="DC375" i="47" s="1"/>
  <c r="H395" i="47"/>
  <c r="H382" i="47"/>
  <c r="H386" i="47"/>
  <c r="H393" i="47"/>
  <c r="DA45" i="47"/>
  <c r="EW47" i="38"/>
  <c r="EW109" i="38" s="1"/>
  <c r="CC46" i="38"/>
  <c r="CC108" i="38" s="1"/>
  <c r="DI285" i="47"/>
  <c r="DN285" i="47" s="1"/>
  <c r="DK288" i="47"/>
  <c r="DK206" i="47"/>
  <c r="DN206" i="47"/>
  <c r="DL206" i="47"/>
  <c r="DI287" i="47"/>
  <c r="DL287" i="47" s="1"/>
  <c r="DI281" i="47"/>
  <c r="DL281" i="47" s="1"/>
  <c r="DL279" i="47"/>
  <c r="DM279" i="47"/>
  <c r="DN279" i="47"/>
  <c r="DI282" i="47"/>
  <c r="DK282" i="47" s="1"/>
  <c r="DK112" i="47"/>
  <c r="DN112" i="47"/>
  <c r="DL112" i="47"/>
  <c r="DK280" i="47"/>
  <c r="DI283" i="47"/>
  <c r="DK279" i="47"/>
  <c r="DI284" i="47"/>
  <c r="CZ34" i="47"/>
  <c r="X361" i="47"/>
  <c r="Y361" i="47"/>
  <c r="H366" i="47"/>
  <c r="CZ366" i="47" s="1"/>
  <c r="CZ45" i="47"/>
  <c r="H357" i="47"/>
  <c r="DA357" i="47" s="1"/>
  <c r="W362" i="47"/>
  <c r="V362" i="47"/>
  <c r="H362" i="47"/>
  <c r="DA362" i="47" s="1"/>
  <c r="H372" i="47"/>
  <c r="DB372" i="47" s="1"/>
  <c r="D367" i="47"/>
  <c r="F367" i="47"/>
  <c r="E367" i="47"/>
  <c r="G367" i="47"/>
  <c r="D351" i="47"/>
  <c r="F351" i="47"/>
  <c r="E351" i="47"/>
  <c r="G351" i="47"/>
  <c r="D360" i="47"/>
  <c r="F360" i="47"/>
  <c r="E360" i="47"/>
  <c r="G360" i="47"/>
  <c r="E371" i="47"/>
  <c r="D371" i="47"/>
  <c r="F371" i="47"/>
  <c r="G371" i="47"/>
  <c r="D378" i="47"/>
  <c r="E378" i="47"/>
  <c r="G378" i="47"/>
  <c r="F378" i="47"/>
  <c r="G394" i="47"/>
  <c r="D394" i="47"/>
  <c r="F394" i="47"/>
  <c r="E394" i="47"/>
  <c r="D396" i="47"/>
  <c r="G396" i="47"/>
  <c r="E396" i="47"/>
  <c r="F396" i="47"/>
  <c r="H353" i="47"/>
  <c r="DB353" i="47" s="1"/>
  <c r="H352" i="47"/>
  <c r="CZ352" i="47" s="1"/>
  <c r="E364" i="47"/>
  <c r="G364" i="47"/>
  <c r="D364" i="47"/>
  <c r="F364" i="47"/>
  <c r="D354" i="47"/>
  <c r="F354" i="47"/>
  <c r="E354" i="47"/>
  <c r="G354" i="47"/>
  <c r="H381" i="47"/>
  <c r="DB381" i="47" s="1"/>
  <c r="H385" i="47"/>
  <c r="DB385" i="47" s="1"/>
  <c r="H392" i="47"/>
  <c r="H398" i="47"/>
  <c r="H26" i="47"/>
  <c r="DC26" i="47" s="1"/>
  <c r="DH26" i="47" s="1"/>
  <c r="F350" i="47"/>
  <c r="G350" i="47"/>
  <c r="E350" i="47"/>
  <c r="V361" i="47"/>
  <c r="H361" i="47"/>
  <c r="CZ361" i="47" s="1"/>
  <c r="W361" i="47"/>
  <c r="H363" i="47"/>
  <c r="CZ363" i="47" s="1"/>
  <c r="H358" i="47"/>
  <c r="H369" i="47"/>
  <c r="DA369" i="47" s="1"/>
  <c r="Y362" i="47"/>
  <c r="X362" i="47"/>
  <c r="H374" i="47"/>
  <c r="DA374" i="47" s="1"/>
  <c r="E359" i="47"/>
  <c r="G359" i="47"/>
  <c r="D359" i="47"/>
  <c r="F359" i="47"/>
  <c r="D373" i="47"/>
  <c r="G373" i="47"/>
  <c r="F373" i="47"/>
  <c r="E373" i="47"/>
  <c r="D368" i="47"/>
  <c r="F368" i="47"/>
  <c r="E368" i="47"/>
  <c r="G368" i="47"/>
  <c r="H390" i="47"/>
  <c r="H399" i="47"/>
  <c r="H365" i="47"/>
  <c r="CZ365" i="47" s="1"/>
  <c r="D356" i="47"/>
  <c r="F356" i="47"/>
  <c r="E356" i="47"/>
  <c r="G356" i="47"/>
  <c r="H383" i="47"/>
  <c r="H387" i="47"/>
  <c r="H389" i="47"/>
  <c r="E355" i="47"/>
  <c r="G355" i="47"/>
  <c r="D355" i="47"/>
  <c r="F355" i="47"/>
  <c r="J80" i="59"/>
  <c r="GA112" i="47"/>
  <c r="DN116" i="47"/>
  <c r="DK116" i="47"/>
  <c r="DM116" i="47"/>
  <c r="DK113" i="47"/>
  <c r="DN113" i="47"/>
  <c r="DM113" i="47"/>
  <c r="DK114" i="47"/>
  <c r="DN114" i="47"/>
  <c r="DL114" i="47"/>
  <c r="DK118" i="47"/>
  <c r="DN118" i="47"/>
  <c r="DM118" i="47"/>
  <c r="DK120" i="47"/>
  <c r="DM120" i="47"/>
  <c r="DN120" i="47"/>
  <c r="DK122" i="47"/>
  <c r="DM122" i="47"/>
  <c r="DN122" i="47"/>
  <c r="DN110" i="47"/>
  <c r="DK110" i="47"/>
  <c r="DL110" i="47"/>
  <c r="DN119" i="47"/>
  <c r="DK119" i="47"/>
  <c r="DM119" i="47"/>
  <c r="DN117" i="47"/>
  <c r="DM117" i="47"/>
  <c r="DK117" i="47"/>
  <c r="DK124" i="47"/>
  <c r="DN124" i="47"/>
  <c r="DM124" i="47"/>
  <c r="DI210" i="47"/>
  <c r="DK199" i="47"/>
  <c r="DM199" i="47"/>
  <c r="DN199" i="47"/>
  <c r="DK198" i="47"/>
  <c r="DM198" i="47"/>
  <c r="DK204" i="47"/>
  <c r="DM204" i="47"/>
  <c r="DK200" i="47"/>
  <c r="DN200" i="47"/>
  <c r="DM200" i="47"/>
  <c r="DN198" i="47"/>
  <c r="DK197" i="47"/>
  <c r="DM197" i="47"/>
  <c r="DN197" i="47"/>
  <c r="DN204" i="47"/>
  <c r="FE192" i="47"/>
  <c r="FI192" i="47"/>
  <c r="FM192" i="47"/>
  <c r="EW192" i="47"/>
  <c r="FA192" i="47"/>
  <c r="CT29" i="38"/>
  <c r="CT44" i="38"/>
  <c r="HR81" i="38"/>
  <c r="CX46" i="38"/>
  <c r="CX108" i="38" s="1"/>
  <c r="CR47" i="38"/>
  <c r="HS81" i="38"/>
  <c r="ES44" i="38"/>
  <c r="HS82" i="38"/>
  <c r="AW29" i="38"/>
  <c r="AW60" i="38"/>
  <c r="DI139" i="47"/>
  <c r="DN139" i="47" s="1"/>
  <c r="DI138" i="47"/>
  <c r="DK138" i="47" s="1"/>
  <c r="FA20" i="47"/>
  <c r="FI20" i="47"/>
  <c r="FM20" i="47"/>
  <c r="FE20" i="47"/>
  <c r="EW20" i="47"/>
  <c r="DL24" i="47"/>
  <c r="DN24" i="47"/>
  <c r="FI17" i="47"/>
  <c r="FE17" i="47"/>
  <c r="FA17" i="47"/>
  <c r="EW17" i="47"/>
  <c r="FM17" i="47"/>
  <c r="DI141" i="47"/>
  <c r="DK141" i="47" s="1"/>
  <c r="DK24" i="47"/>
  <c r="DI134" i="47"/>
  <c r="DK134" i="47" s="1"/>
  <c r="DI145" i="47"/>
  <c r="DK145" i="47" s="1"/>
  <c r="FI16" i="47"/>
  <c r="FJ16" i="47" s="1"/>
  <c r="EW16" i="47"/>
  <c r="EX16" i="47" s="1"/>
  <c r="FM16" i="47"/>
  <c r="FN16" i="47" s="1"/>
  <c r="FE16" i="47"/>
  <c r="FF16" i="47" s="1"/>
  <c r="FA16" i="47"/>
  <c r="FB16" i="47" s="1"/>
  <c r="DI149" i="47"/>
  <c r="DI133" i="47"/>
  <c r="DK133" i="47" s="1"/>
  <c r="DI144" i="47"/>
  <c r="DK144" i="47" s="1"/>
  <c r="DI232" i="47"/>
  <c r="DI227" i="47"/>
  <c r="DL227" i="47" s="1"/>
  <c r="DI221" i="47"/>
  <c r="DI224" i="47"/>
  <c r="DM224" i="47" s="1"/>
  <c r="DI235" i="47"/>
  <c r="DL235" i="47" s="1"/>
  <c r="DI213" i="47"/>
  <c r="DN213" i="47" s="1"/>
  <c r="DI212" i="47"/>
  <c r="DL212" i="47" s="1"/>
  <c r="DI229" i="47"/>
  <c r="DI223" i="47"/>
  <c r="DN223" i="47" s="1"/>
  <c r="DI234" i="47"/>
  <c r="DM234" i="47" s="1"/>
  <c r="DI214" i="47"/>
  <c r="DA76" i="47"/>
  <c r="J11" i="101" s="1"/>
  <c r="CZ76" i="47"/>
  <c r="J10" i="101" s="1"/>
  <c r="DB76" i="47"/>
  <c r="J12" i="101" s="1"/>
  <c r="DB34" i="47" l="1"/>
  <c r="DC34" i="47"/>
  <c r="DF34" i="47"/>
  <c r="CZ404" i="47"/>
  <c r="DE405" i="47" s="1"/>
  <c r="V60" i="93"/>
  <c r="AF25" i="93"/>
  <c r="DB45" i="47"/>
  <c r="HS57" i="38"/>
  <c r="IR57" i="38" s="1"/>
  <c r="IX57" i="38" s="1"/>
  <c r="DB404" i="47"/>
  <c r="DG405" i="47" s="1"/>
  <c r="DB375" i="47"/>
  <c r="Z402" i="47"/>
  <c r="V58" i="93"/>
  <c r="AG402" i="47"/>
  <c r="J128" i="59"/>
  <c r="GA351" i="47"/>
  <c r="DC365" i="47"/>
  <c r="DC374" i="47"/>
  <c r="DH375" i="47" s="1"/>
  <c r="DC362" i="47"/>
  <c r="AG404" i="47"/>
  <c r="Z404" i="47"/>
  <c r="DC404" i="47"/>
  <c r="CZ375" i="47"/>
  <c r="DC402" i="47"/>
  <c r="DH403" i="47" s="1"/>
  <c r="DA365" i="47"/>
  <c r="V59" i="93"/>
  <c r="Z403" i="47"/>
  <c r="AG403" i="47"/>
  <c r="CZ374" i="47"/>
  <c r="CZ362" i="47"/>
  <c r="DE363" i="47" s="1"/>
  <c r="DA403" i="47"/>
  <c r="DA402" i="47"/>
  <c r="DB402" i="47"/>
  <c r="CZ403" i="47"/>
  <c r="DE404" i="47" s="1"/>
  <c r="CZ402" i="47"/>
  <c r="DB403" i="47"/>
  <c r="DA404" i="47"/>
  <c r="DF405" i="47" s="1"/>
  <c r="IR29" i="38"/>
  <c r="IX29" i="38" s="1"/>
  <c r="DE366" i="47"/>
  <c r="DC377" i="47"/>
  <c r="DC376" i="47"/>
  <c r="CZ372" i="47"/>
  <c r="DC369" i="47"/>
  <c r="DB363" i="47"/>
  <c r="DB366" i="47"/>
  <c r="DB361" i="47"/>
  <c r="DB377" i="47"/>
  <c r="DB376" i="47"/>
  <c r="DA372" i="47"/>
  <c r="CZ369" i="47"/>
  <c r="DA363" i="47"/>
  <c r="DF363" i="47" s="1"/>
  <c r="DA366" i="47"/>
  <c r="DA361" i="47"/>
  <c r="DF362" i="47" s="1"/>
  <c r="DA377" i="47"/>
  <c r="DF377" i="47" s="1"/>
  <c r="DA375" i="47"/>
  <c r="DF375" i="47" s="1"/>
  <c r="CZ376" i="47"/>
  <c r="DB365" i="47"/>
  <c r="DB374" i="47"/>
  <c r="DC372" i="47"/>
  <c r="DB362" i="47"/>
  <c r="DB369" i="47"/>
  <c r="DC363" i="47"/>
  <c r="DC366" i="47"/>
  <c r="DC361" i="47"/>
  <c r="C77" i="99"/>
  <c r="C79" i="99"/>
  <c r="DM238" i="47"/>
  <c r="DN156" i="47"/>
  <c r="FN99" i="47"/>
  <c r="FN100" i="47" s="1"/>
  <c r="FN101" i="47" s="1"/>
  <c r="FN102" i="47" s="1"/>
  <c r="FB99" i="47"/>
  <c r="FB100" i="47" s="1"/>
  <c r="FB101" i="47" s="1"/>
  <c r="FB102" i="47" s="1"/>
  <c r="DL238" i="47"/>
  <c r="DK238" i="47"/>
  <c r="DL292" i="47"/>
  <c r="FB17" i="47"/>
  <c r="FB18" i="47" s="1"/>
  <c r="FB19" i="47" s="1"/>
  <c r="FB20" i="47" s="1"/>
  <c r="FB21" i="47" s="1"/>
  <c r="FB22" i="47" s="1"/>
  <c r="FB23" i="47" s="1"/>
  <c r="DM292" i="47"/>
  <c r="DK292" i="47"/>
  <c r="DK146" i="47"/>
  <c r="DL289" i="47"/>
  <c r="DK156" i="47"/>
  <c r="DM146" i="47"/>
  <c r="DN146" i="47"/>
  <c r="FF99" i="47"/>
  <c r="FF100" i="47" s="1"/>
  <c r="FF101" i="47" s="1"/>
  <c r="FF102" i="47" s="1"/>
  <c r="FN17" i="47"/>
  <c r="FN18" i="47" s="1"/>
  <c r="FN19" i="47" s="1"/>
  <c r="FN20" i="47" s="1"/>
  <c r="FN21" i="47" s="1"/>
  <c r="FN22" i="47" s="1"/>
  <c r="FN23" i="47" s="1"/>
  <c r="FM103" i="47"/>
  <c r="FE103" i="47"/>
  <c r="FI103" i="47"/>
  <c r="FA103" i="47"/>
  <c r="EW103" i="47"/>
  <c r="EX99" i="47"/>
  <c r="EX100" i="47" s="1"/>
  <c r="EX101" i="47" s="1"/>
  <c r="EX102" i="47" s="1"/>
  <c r="FJ17" i="47"/>
  <c r="FJ18" i="47" s="1"/>
  <c r="FJ19" i="47" s="1"/>
  <c r="FJ20" i="47" s="1"/>
  <c r="FJ21" i="47" s="1"/>
  <c r="FJ22" i="47" s="1"/>
  <c r="FJ23" i="47" s="1"/>
  <c r="FJ99" i="47"/>
  <c r="FJ100" i="47" s="1"/>
  <c r="FJ101" i="47" s="1"/>
  <c r="FJ102" i="47" s="1"/>
  <c r="DK225" i="47"/>
  <c r="DM296" i="47"/>
  <c r="DM299" i="47"/>
  <c r="DL225" i="47"/>
  <c r="DN306" i="47"/>
  <c r="DL233" i="47"/>
  <c r="DM307" i="47"/>
  <c r="DK306" i="47"/>
  <c r="BG69" i="99"/>
  <c r="DA69" i="99" s="1"/>
  <c r="DL307" i="47"/>
  <c r="DL302" i="47"/>
  <c r="DC37" i="47"/>
  <c r="DL306" i="47"/>
  <c r="BJ69" i="99"/>
  <c r="DL299" i="47"/>
  <c r="DN299" i="47"/>
  <c r="DM156" i="47"/>
  <c r="DN151" i="47"/>
  <c r="DN298" i="47"/>
  <c r="DM302" i="47"/>
  <c r="DK151" i="47"/>
  <c r="DL312" i="47"/>
  <c r="DO54" i="99"/>
  <c r="BH69" i="99"/>
  <c r="AF17" i="93"/>
  <c r="DK313" i="47"/>
  <c r="DN302" i="47"/>
  <c r="DL226" i="47"/>
  <c r="DM298" i="47"/>
  <c r="DL311" i="47"/>
  <c r="DO59" i="99"/>
  <c r="DR59" i="99" s="1"/>
  <c r="DS64" i="99"/>
  <c r="CZ37" i="47"/>
  <c r="DE38" i="47" s="1"/>
  <c r="DL298" i="47"/>
  <c r="DM226" i="47"/>
  <c r="DS61" i="99"/>
  <c r="DN313" i="47"/>
  <c r="DO63" i="99"/>
  <c r="DR63" i="99" s="1"/>
  <c r="DT63" i="99" s="1"/>
  <c r="DW63" i="99" s="1"/>
  <c r="DB37" i="47"/>
  <c r="DL219" i="47"/>
  <c r="DL315" i="47"/>
  <c r="DM315" i="47"/>
  <c r="DL153" i="47"/>
  <c r="BI59" i="99"/>
  <c r="DN315" i="47"/>
  <c r="DL209" i="47"/>
  <c r="DK150" i="47"/>
  <c r="DM304" i="47"/>
  <c r="DM297" i="47"/>
  <c r="DK289" i="47"/>
  <c r="DN311" i="47"/>
  <c r="DN289" i="47"/>
  <c r="DA42" i="47"/>
  <c r="DF42" i="47" s="1"/>
  <c r="DP70" i="99"/>
  <c r="DS71" i="99" s="1"/>
  <c r="DB28" i="47"/>
  <c r="DG28" i="47" s="1"/>
  <c r="DO57" i="99"/>
  <c r="DR58" i="99" s="1"/>
  <c r="DM225" i="47"/>
  <c r="DK153" i="47"/>
  <c r="DK297" i="47"/>
  <c r="BH59" i="99"/>
  <c r="DL303" i="47"/>
  <c r="DM311" i="47"/>
  <c r="DB31" i="47"/>
  <c r="DN303" i="47"/>
  <c r="DM209" i="47"/>
  <c r="DN228" i="47"/>
  <c r="DK295" i="47"/>
  <c r="DM148" i="47"/>
  <c r="BG57" i="99"/>
  <c r="CW57" i="99" s="1"/>
  <c r="DK303" i="47"/>
  <c r="DL228" i="47"/>
  <c r="DM153" i="47"/>
  <c r="DM219" i="47"/>
  <c r="DL295" i="47"/>
  <c r="DK228" i="47"/>
  <c r="DN295" i="47"/>
  <c r="DO61" i="99"/>
  <c r="DR62" i="99" s="1"/>
  <c r="DT62" i="99" s="1"/>
  <c r="DP72" i="99"/>
  <c r="DS73" i="99" s="1"/>
  <c r="DN219" i="47"/>
  <c r="DN307" i="47"/>
  <c r="DM233" i="47"/>
  <c r="DK143" i="47"/>
  <c r="DM310" i="47"/>
  <c r="DN209" i="47"/>
  <c r="DK285" i="47"/>
  <c r="BG59" i="99"/>
  <c r="DE59" i="99" s="1"/>
  <c r="DK233" i="47"/>
  <c r="DL301" i="47"/>
  <c r="DL285" i="47"/>
  <c r="DB400" i="47"/>
  <c r="EW109" i="47"/>
  <c r="DL305" i="47"/>
  <c r="DM313" i="47"/>
  <c r="DN293" i="47"/>
  <c r="DK286" i="47"/>
  <c r="DL310" i="47"/>
  <c r="DP74" i="99"/>
  <c r="DS74" i="99" s="1"/>
  <c r="DK301" i="47"/>
  <c r="DL237" i="47"/>
  <c r="DL293" i="47"/>
  <c r="DK218" i="47"/>
  <c r="DN301" i="47"/>
  <c r="DN305" i="47"/>
  <c r="DL304" i="47"/>
  <c r="DM293" i="47"/>
  <c r="DN143" i="47"/>
  <c r="BI61" i="99"/>
  <c r="DM237" i="47"/>
  <c r="DN310" i="47"/>
  <c r="FA111" i="47"/>
  <c r="DK305" i="47"/>
  <c r="DN304" i="47"/>
  <c r="DM281" i="47"/>
  <c r="DL143" i="47"/>
  <c r="DO51" i="99"/>
  <c r="DR51" i="99" s="1"/>
  <c r="DO69" i="99"/>
  <c r="DR69" i="99" s="1"/>
  <c r="BJ57" i="99"/>
  <c r="DN308" i="47"/>
  <c r="DL308" i="47"/>
  <c r="DL286" i="47"/>
  <c r="DO52" i="99"/>
  <c r="DM308" i="47"/>
  <c r="DL222" i="47"/>
  <c r="DK294" i="47"/>
  <c r="DN140" i="47"/>
  <c r="DM312" i="47"/>
  <c r="FE111" i="47"/>
  <c r="DK308" i="47"/>
  <c r="DM230" i="47"/>
  <c r="DN222" i="47"/>
  <c r="DN296" i="47"/>
  <c r="DM294" i="47"/>
  <c r="DN154" i="47"/>
  <c r="DN137" i="47"/>
  <c r="DM140" i="47"/>
  <c r="FM109" i="47"/>
  <c r="DN312" i="47"/>
  <c r="DO73" i="99"/>
  <c r="DR73" i="99" s="1"/>
  <c r="DM135" i="47"/>
  <c r="DK220" i="47"/>
  <c r="FA109" i="47"/>
  <c r="DN286" i="47"/>
  <c r="DL296" i="47"/>
  <c r="DL151" i="47"/>
  <c r="DL148" i="47"/>
  <c r="DL140" i="47"/>
  <c r="DN135" i="47"/>
  <c r="DN237" i="47"/>
  <c r="DM218" i="47"/>
  <c r="FI109" i="47"/>
  <c r="FM111" i="47"/>
  <c r="DN220" i="47"/>
  <c r="DN150" i="47"/>
  <c r="FE109" i="47"/>
  <c r="EW111" i="47"/>
  <c r="DL220" i="47"/>
  <c r="FI111" i="47"/>
  <c r="DL150" i="47"/>
  <c r="DO76" i="99"/>
  <c r="DR77" i="99" s="1"/>
  <c r="DT77" i="99" s="1"/>
  <c r="DW77" i="99" s="1"/>
  <c r="DL218" i="47"/>
  <c r="DP68" i="99"/>
  <c r="DS69" i="99" s="1"/>
  <c r="DS60" i="99"/>
  <c r="DK216" i="47"/>
  <c r="DO75" i="99"/>
  <c r="DR75" i="99" s="1"/>
  <c r="DM217" i="47"/>
  <c r="DB73" i="47"/>
  <c r="DG74" i="47" s="1"/>
  <c r="DL217" i="47"/>
  <c r="DN224" i="47"/>
  <c r="DK217" i="47"/>
  <c r="DM154" i="47"/>
  <c r="CZ33" i="47"/>
  <c r="DE34" i="47" s="1"/>
  <c r="DK154" i="47"/>
  <c r="DK147" i="47"/>
  <c r="C78" i="99"/>
  <c r="BJ61" i="99"/>
  <c r="AF21" i="93"/>
  <c r="DB38" i="47"/>
  <c r="DG39" i="47" s="1"/>
  <c r="DC41" i="47"/>
  <c r="DN297" i="47"/>
  <c r="DP51" i="99"/>
  <c r="DS51" i="99" s="1"/>
  <c r="DS66" i="99"/>
  <c r="FE108" i="47"/>
  <c r="DL152" i="47"/>
  <c r="DK152" i="47"/>
  <c r="DN152" i="47"/>
  <c r="AF19" i="93"/>
  <c r="CZ41" i="47"/>
  <c r="DM316" i="47"/>
  <c r="DK316" i="47"/>
  <c r="DL316" i="47"/>
  <c r="DN316" i="47"/>
  <c r="DC28" i="47"/>
  <c r="DC33" i="47"/>
  <c r="DH34" i="47" s="1"/>
  <c r="DO65" i="99"/>
  <c r="BG61" i="99"/>
  <c r="DE61" i="99" s="1"/>
  <c r="AF18" i="93"/>
  <c r="DB33" i="47"/>
  <c r="DG34" i="47" s="1"/>
  <c r="DO60" i="99"/>
  <c r="DK135" i="47"/>
  <c r="DA28" i="47"/>
  <c r="DF29" i="47" s="1"/>
  <c r="C76" i="99"/>
  <c r="DC57" i="47"/>
  <c r="DH57" i="47" s="1"/>
  <c r="DA38" i="47"/>
  <c r="DF38" i="47" s="1"/>
  <c r="DK222" i="47"/>
  <c r="DN211" i="47"/>
  <c r="DB41" i="47"/>
  <c r="DG42" i="47" s="1"/>
  <c r="DC38" i="47"/>
  <c r="DA39" i="47"/>
  <c r="DM152" i="47"/>
  <c r="DK236" i="47"/>
  <c r="DM236" i="47"/>
  <c r="DL236" i="47"/>
  <c r="BH57" i="99"/>
  <c r="DB29" i="47"/>
  <c r="DM291" i="47"/>
  <c r="DL291" i="47"/>
  <c r="DK291" i="47"/>
  <c r="DL215" i="47"/>
  <c r="DM215" i="47"/>
  <c r="DL294" i="47"/>
  <c r="DN148" i="47"/>
  <c r="DC39" i="47"/>
  <c r="DH40" i="47" s="1"/>
  <c r="BI68" i="99"/>
  <c r="DN226" i="47"/>
  <c r="DB69" i="47"/>
  <c r="DG69" i="47" s="1"/>
  <c r="BH68" i="99"/>
  <c r="FI108" i="47"/>
  <c r="DL137" i="47"/>
  <c r="DL142" i="47"/>
  <c r="BG68" i="99"/>
  <c r="DA68" i="99" s="1"/>
  <c r="BG51" i="99"/>
  <c r="DA51" i="99" s="1"/>
  <c r="DK215" i="47"/>
  <c r="FA108" i="47"/>
  <c r="BJ51" i="99"/>
  <c r="BI51" i="99"/>
  <c r="DM137" i="47"/>
  <c r="DM142" i="47"/>
  <c r="DN215" i="47"/>
  <c r="DN309" i="47"/>
  <c r="DK309" i="47"/>
  <c r="DM309" i="47"/>
  <c r="DL309" i="47"/>
  <c r="DN236" i="47"/>
  <c r="DO66" i="99"/>
  <c r="DM155" i="47"/>
  <c r="DL155" i="47"/>
  <c r="DK155" i="47"/>
  <c r="DM216" i="47"/>
  <c r="DM147" i="47"/>
  <c r="FM108" i="47"/>
  <c r="EW108" i="47"/>
  <c r="DN291" i="47"/>
  <c r="CZ29" i="47"/>
  <c r="DE29" i="47" s="1"/>
  <c r="DC29" i="47"/>
  <c r="DH30" i="47" s="1"/>
  <c r="DH35" i="47"/>
  <c r="CZ39" i="47"/>
  <c r="DE39" i="47" s="1"/>
  <c r="DC42" i="47"/>
  <c r="DB55" i="47"/>
  <c r="DG56" i="47" s="1"/>
  <c r="AF22" i="93"/>
  <c r="CZ42" i="47"/>
  <c r="DB391" i="47"/>
  <c r="DC73" i="47"/>
  <c r="DP58" i="99"/>
  <c r="DS59" i="99" s="1"/>
  <c r="GV48" i="38"/>
  <c r="GV110" i="38" s="1"/>
  <c r="IN40" i="38"/>
  <c r="IU40" i="38" s="1"/>
  <c r="HQ41" i="38"/>
  <c r="FZ53" i="38"/>
  <c r="FZ115" i="38" s="1"/>
  <c r="EB53" i="38"/>
  <c r="EB115" i="38" s="1"/>
  <c r="DL216" i="47"/>
  <c r="DL211" i="47"/>
  <c r="DK211" i="47"/>
  <c r="DL147" i="47"/>
  <c r="DN142" i="47"/>
  <c r="DK230" i="47"/>
  <c r="DL230" i="47"/>
  <c r="DB32" i="47"/>
  <c r="DS57" i="99"/>
  <c r="BI54" i="99"/>
  <c r="DM285" i="47"/>
  <c r="DB352" i="47"/>
  <c r="DG353" i="47" s="1"/>
  <c r="CZ353" i="47"/>
  <c r="DE353" i="47" s="1"/>
  <c r="DC357" i="47"/>
  <c r="DC31" i="47"/>
  <c r="DH31" i="47" s="1"/>
  <c r="CZ35" i="47"/>
  <c r="DE35" i="47" s="1"/>
  <c r="DC358" i="47"/>
  <c r="DC32" i="47"/>
  <c r="CZ26" i="47"/>
  <c r="DE26" i="47" s="1"/>
  <c r="DI26" i="47" s="1"/>
  <c r="DK26" i="47" s="1"/>
  <c r="EW26" i="47" s="1"/>
  <c r="DC385" i="47"/>
  <c r="AF51" i="93"/>
  <c r="AF43" i="93"/>
  <c r="AF35" i="93"/>
  <c r="AF49" i="93"/>
  <c r="CZ52" i="47"/>
  <c r="AF24" i="93"/>
  <c r="AF46" i="93"/>
  <c r="AF41" i="93"/>
  <c r="BG54" i="99"/>
  <c r="DE54" i="99" s="1"/>
  <c r="AF29" i="93"/>
  <c r="AF48" i="93"/>
  <c r="CZ387" i="47"/>
  <c r="CZ381" i="47"/>
  <c r="DC380" i="47"/>
  <c r="DH380" i="47" s="1"/>
  <c r="AF47" i="93"/>
  <c r="DB53" i="47"/>
  <c r="DG53" i="47" s="1"/>
  <c r="AF31" i="93"/>
  <c r="AF34" i="93"/>
  <c r="AF50" i="93"/>
  <c r="AF45" i="93"/>
  <c r="CZ64" i="47"/>
  <c r="CZ48" i="47"/>
  <c r="DB60" i="47"/>
  <c r="AF20" i="93"/>
  <c r="AF27" i="93"/>
  <c r="AF37" i="93"/>
  <c r="AF23" i="93"/>
  <c r="AF39" i="93"/>
  <c r="DA58" i="47"/>
  <c r="DF58" i="47" s="1"/>
  <c r="AF16" i="93"/>
  <c r="AF53" i="93"/>
  <c r="AF55" i="93"/>
  <c r="AF52" i="93"/>
  <c r="AF54" i="93"/>
  <c r="DH401" i="47"/>
  <c r="DN281" i="47"/>
  <c r="V57" i="93"/>
  <c r="DA401" i="47"/>
  <c r="DF402" i="47" s="1"/>
  <c r="CZ401" i="47"/>
  <c r="DB401" i="47"/>
  <c r="DB54" i="47"/>
  <c r="DC68" i="47"/>
  <c r="DC61" i="47"/>
  <c r="DH62" i="47" s="1"/>
  <c r="DC66" i="47"/>
  <c r="DH66" i="47" s="1"/>
  <c r="CZ49" i="47"/>
  <c r="DE50" i="47" s="1"/>
  <c r="CZ61" i="47"/>
  <c r="DE62" i="47" s="1"/>
  <c r="DA385" i="47"/>
  <c r="DG43" i="47"/>
  <c r="DC69" i="47"/>
  <c r="DS65" i="99"/>
  <c r="DC58" i="47"/>
  <c r="CZ58" i="47"/>
  <c r="AF38" i="93"/>
  <c r="DB58" i="47"/>
  <c r="DA381" i="47"/>
  <c r="V55" i="93"/>
  <c r="DB392" i="47"/>
  <c r="V41" i="93"/>
  <c r="CZ393" i="47"/>
  <c r="CZ388" i="47"/>
  <c r="DA380" i="47"/>
  <c r="CZ397" i="47"/>
  <c r="DP47" i="99"/>
  <c r="DS47" i="99" s="1"/>
  <c r="DP43" i="99"/>
  <c r="DP45" i="99"/>
  <c r="DS46" i="99" s="1"/>
  <c r="DP38" i="99"/>
  <c r="DP37" i="99"/>
  <c r="DE77" i="47"/>
  <c r="DG77" i="47"/>
  <c r="DF77" i="47"/>
  <c r="DB398" i="47"/>
  <c r="DB395" i="47"/>
  <c r="V33" i="93"/>
  <c r="V47" i="93"/>
  <c r="CZ379" i="47"/>
  <c r="DP55" i="99"/>
  <c r="DS55" i="99" s="1"/>
  <c r="DP48" i="99"/>
  <c r="DP44" i="99"/>
  <c r="DP49" i="99"/>
  <c r="DP36" i="99"/>
  <c r="DS36" i="99" s="1"/>
  <c r="DP42" i="99"/>
  <c r="DP39" i="99"/>
  <c r="DP40" i="99"/>
  <c r="DP53" i="99"/>
  <c r="DS53" i="99" s="1"/>
  <c r="BH54" i="99"/>
  <c r="FM115" i="47"/>
  <c r="FF17" i="47"/>
  <c r="FF18" i="47" s="1"/>
  <c r="FF19" i="47" s="1"/>
  <c r="FF20" i="47" s="1"/>
  <c r="FF21" i="47" s="1"/>
  <c r="FF22" i="47" s="1"/>
  <c r="FF23" i="47" s="1"/>
  <c r="EX17" i="47"/>
  <c r="EX18" i="47" s="1"/>
  <c r="EX19" i="47" s="1"/>
  <c r="EX20" i="47" s="1"/>
  <c r="EX21" i="47" s="1"/>
  <c r="EX22" i="47" s="1"/>
  <c r="EX23" i="47" s="1"/>
  <c r="DK300" i="47"/>
  <c r="DM300" i="47"/>
  <c r="DL300" i="47"/>
  <c r="DN300" i="47"/>
  <c r="DL314" i="47"/>
  <c r="DN314" i="47"/>
  <c r="DM314" i="47"/>
  <c r="DK314" i="47"/>
  <c r="DM231" i="47"/>
  <c r="DK231" i="47"/>
  <c r="DL231" i="47"/>
  <c r="DN231" i="47"/>
  <c r="FA115" i="47"/>
  <c r="EW115" i="47"/>
  <c r="FI115" i="47"/>
  <c r="FE115" i="47"/>
  <c r="GA29" i="47"/>
  <c r="J24" i="59"/>
  <c r="DC397" i="47"/>
  <c r="CZ391" i="47"/>
  <c r="DL290" i="47"/>
  <c r="DN290" i="47"/>
  <c r="DK290" i="47"/>
  <c r="DC392" i="47"/>
  <c r="DH392" i="47" s="1"/>
  <c r="DC67" i="47"/>
  <c r="EO45" i="99"/>
  <c r="BG53" i="99"/>
  <c r="BH53" i="99"/>
  <c r="BJ53" i="99"/>
  <c r="BI53" i="99"/>
  <c r="BG58" i="99"/>
  <c r="BI58" i="99"/>
  <c r="BH58" i="99"/>
  <c r="BJ58" i="99"/>
  <c r="BJ49" i="99"/>
  <c r="BH49" i="99"/>
  <c r="BI49" i="99"/>
  <c r="BE73" i="99"/>
  <c r="BG73" i="99" s="1"/>
  <c r="BJ52" i="99"/>
  <c r="BH52" i="99"/>
  <c r="BI52" i="99"/>
  <c r="DK136" i="47"/>
  <c r="DN136" i="47"/>
  <c r="DL136" i="47"/>
  <c r="DE68" i="99"/>
  <c r="BI64" i="99"/>
  <c r="BH64" i="99"/>
  <c r="BJ64" i="99"/>
  <c r="DE69" i="99"/>
  <c r="BH72" i="99"/>
  <c r="BI72" i="99"/>
  <c r="BJ72" i="99"/>
  <c r="BG56" i="99"/>
  <c r="BH56" i="99"/>
  <c r="BJ56" i="99"/>
  <c r="BI56" i="99"/>
  <c r="BG55" i="99"/>
  <c r="BI55" i="99"/>
  <c r="BH55" i="99"/>
  <c r="BJ55" i="99"/>
  <c r="DE46" i="99"/>
  <c r="DF46" i="99" s="1"/>
  <c r="DI46" i="99"/>
  <c r="DJ46" i="99" s="1"/>
  <c r="CS46" i="99"/>
  <c r="CT46" i="99" s="1"/>
  <c r="CW46" i="99"/>
  <c r="CX46" i="99" s="1"/>
  <c r="DA46" i="99"/>
  <c r="DB46" i="99" s="1"/>
  <c r="CW47" i="99"/>
  <c r="DA47" i="99"/>
  <c r="DE47" i="99"/>
  <c r="DI47" i="99"/>
  <c r="CS47" i="99"/>
  <c r="BG71" i="99"/>
  <c r="BJ71" i="99"/>
  <c r="BI71" i="99"/>
  <c r="BH71" i="99"/>
  <c r="BG65" i="99"/>
  <c r="BI65" i="99"/>
  <c r="BH65" i="99"/>
  <c r="BJ65" i="99"/>
  <c r="BI67" i="99"/>
  <c r="BH67" i="99"/>
  <c r="BJ67" i="99"/>
  <c r="FM112" i="47"/>
  <c r="EO46" i="99"/>
  <c r="EO56" i="99"/>
  <c r="EO49" i="99"/>
  <c r="EO38" i="99"/>
  <c r="BE50" i="99"/>
  <c r="BG50" i="99" s="1"/>
  <c r="BG63" i="99"/>
  <c r="BH63" i="99"/>
  <c r="BJ63" i="99"/>
  <c r="BI63" i="99"/>
  <c r="DE49" i="99"/>
  <c r="DI49" i="99"/>
  <c r="CS49" i="99"/>
  <c r="CW49" i="99"/>
  <c r="DA49" i="99"/>
  <c r="BG52" i="99"/>
  <c r="DM136" i="47"/>
  <c r="BG64" i="99"/>
  <c r="BG72" i="99"/>
  <c r="BE62" i="99"/>
  <c r="BG62" i="99" s="1"/>
  <c r="BE60" i="99"/>
  <c r="BG60" i="99" s="1"/>
  <c r="BE48" i="99"/>
  <c r="BG48" i="99" s="1"/>
  <c r="BI46" i="99"/>
  <c r="BJ46" i="99"/>
  <c r="BH46" i="99"/>
  <c r="BI47" i="99"/>
  <c r="BH47" i="99"/>
  <c r="BJ47" i="99"/>
  <c r="DE74" i="99"/>
  <c r="DA74" i="99"/>
  <c r="CS74" i="99"/>
  <c r="BE66" i="99"/>
  <c r="BG66" i="99" s="1"/>
  <c r="BG67" i="99"/>
  <c r="BG70" i="99"/>
  <c r="BJ70" i="99"/>
  <c r="BI70" i="99"/>
  <c r="BH70" i="99"/>
  <c r="CZ71" i="47"/>
  <c r="DE72" i="47" s="1"/>
  <c r="DC71" i="47"/>
  <c r="CZ67" i="47"/>
  <c r="DO55" i="99"/>
  <c r="CZ53" i="47"/>
  <c r="DO49" i="99"/>
  <c r="Q36" i="99"/>
  <c r="DO36" i="99"/>
  <c r="DR36" i="99" s="1"/>
  <c r="EO43" i="99"/>
  <c r="DO42" i="99"/>
  <c r="DO45" i="99"/>
  <c r="DR46" i="99" s="1"/>
  <c r="DO40" i="99"/>
  <c r="EO41" i="99"/>
  <c r="DO71" i="99"/>
  <c r="DR71" i="99" s="1"/>
  <c r="DA71" i="47"/>
  <c r="DB67" i="47"/>
  <c r="DG68" i="47" s="1"/>
  <c r="CZ55" i="47"/>
  <c r="DE56" i="47" s="1"/>
  <c r="DC55" i="47"/>
  <c r="DH56" i="47" s="1"/>
  <c r="DO53" i="99"/>
  <c r="AF28" i="93"/>
  <c r="DB48" i="47"/>
  <c r="DG48" i="47" s="1"/>
  <c r="DC48" i="47"/>
  <c r="DA48" i="47"/>
  <c r="DO37" i="99"/>
  <c r="Q37" i="99"/>
  <c r="DP67" i="99"/>
  <c r="DO67" i="99"/>
  <c r="AF33" i="93"/>
  <c r="DA53" i="47"/>
  <c r="DO48" i="99"/>
  <c r="DO44" i="99"/>
  <c r="DO47" i="99"/>
  <c r="DR47" i="99" s="1"/>
  <c r="DO43" i="99"/>
  <c r="DO39" i="99"/>
  <c r="EO68" i="99"/>
  <c r="EO40" i="99"/>
  <c r="DP41" i="99"/>
  <c r="DO41" i="99"/>
  <c r="EO50" i="99"/>
  <c r="DB71" i="47"/>
  <c r="DA67" i="47"/>
  <c r="DF67" i="47" s="1"/>
  <c r="Q38" i="99"/>
  <c r="DO38" i="99"/>
  <c r="DO64" i="99"/>
  <c r="AF44" i="93"/>
  <c r="DA64" i="47"/>
  <c r="DB64" i="47"/>
  <c r="DC64" i="47"/>
  <c r="DH65" i="47" s="1"/>
  <c r="DC53" i="47"/>
  <c r="DS76" i="99"/>
  <c r="EO37" i="99"/>
  <c r="AF40" i="93"/>
  <c r="CZ60" i="47"/>
  <c r="DA60" i="47"/>
  <c r="DC60" i="47"/>
  <c r="AF32" i="93"/>
  <c r="DC52" i="47"/>
  <c r="DA52" i="47"/>
  <c r="FA112" i="47"/>
  <c r="DC398" i="47"/>
  <c r="DB35" i="47"/>
  <c r="DB357" i="47"/>
  <c r="DK281" i="47"/>
  <c r="DM287" i="47"/>
  <c r="DN287" i="47"/>
  <c r="DK287" i="47"/>
  <c r="EW112" i="47"/>
  <c r="DB379" i="47"/>
  <c r="DB61" i="47"/>
  <c r="DG62" i="47" s="1"/>
  <c r="V43" i="93"/>
  <c r="DA383" i="47"/>
  <c r="V39" i="93"/>
  <c r="DB390" i="47"/>
  <c r="V46" i="93"/>
  <c r="V19" i="93"/>
  <c r="DA398" i="47"/>
  <c r="V54" i="93"/>
  <c r="V37" i="93"/>
  <c r="V22" i="93"/>
  <c r="CZ386" i="47"/>
  <c r="V42" i="93"/>
  <c r="DB386" i="47"/>
  <c r="DG386" i="47" s="1"/>
  <c r="V38" i="93"/>
  <c r="DC382" i="47"/>
  <c r="CZ382" i="47"/>
  <c r="DB382" i="47"/>
  <c r="DG382" i="47" s="1"/>
  <c r="DA382" i="47"/>
  <c r="CZ51" i="47"/>
  <c r="DC51" i="47"/>
  <c r="CZ395" i="47"/>
  <c r="DC388" i="47"/>
  <c r="V44" i="93"/>
  <c r="CZ384" i="47"/>
  <c r="V40" i="93"/>
  <c r="DB384" i="47"/>
  <c r="DG385" i="47" s="1"/>
  <c r="V36" i="93"/>
  <c r="DA397" i="47"/>
  <c r="V53" i="93"/>
  <c r="DB397" i="47"/>
  <c r="DC386" i="47"/>
  <c r="DA386" i="47"/>
  <c r="DA51" i="47"/>
  <c r="DA391" i="47"/>
  <c r="DA379" i="47"/>
  <c r="V35" i="93"/>
  <c r="V56" i="93"/>
  <c r="DA400" i="47"/>
  <c r="CZ400" i="47"/>
  <c r="DA388" i="47"/>
  <c r="DB388" i="47"/>
  <c r="DC384" i="47"/>
  <c r="DB380" i="47"/>
  <c r="DA73" i="47"/>
  <c r="CZ69" i="47"/>
  <c r="V45" i="93"/>
  <c r="DB387" i="47"/>
  <c r="DB383" i="47"/>
  <c r="V21" i="93"/>
  <c r="DA390" i="47"/>
  <c r="V30" i="93"/>
  <c r="V25" i="93"/>
  <c r="V17" i="93"/>
  <c r="CZ392" i="47"/>
  <c r="V48" i="93"/>
  <c r="DC36" i="47"/>
  <c r="DH36" i="47" s="1"/>
  <c r="D12" i="92"/>
  <c r="H21" i="92" s="1"/>
  <c r="V28" i="93"/>
  <c r="V18" i="93"/>
  <c r="DB393" i="47"/>
  <c r="V49" i="93"/>
  <c r="DC393" i="47"/>
  <c r="V51" i="93"/>
  <c r="F13" i="92"/>
  <c r="V31" i="93"/>
  <c r="DA393" i="47"/>
  <c r="DB51" i="47"/>
  <c r="DG51" i="47" s="1"/>
  <c r="DC395" i="47"/>
  <c r="DA395" i="47"/>
  <c r="DA384" i="47"/>
  <c r="CZ380" i="47"/>
  <c r="V32" i="93"/>
  <c r="CC47" i="38"/>
  <c r="CC109" i="38" s="1"/>
  <c r="EW48" i="38"/>
  <c r="EW110" i="38" s="1"/>
  <c r="DC74" i="47"/>
  <c r="DA65" i="47"/>
  <c r="DF66" i="47" s="1"/>
  <c r="DC72" i="47"/>
  <c r="DL224" i="47"/>
  <c r="FI112" i="47"/>
  <c r="FE112" i="47"/>
  <c r="DB26" i="47"/>
  <c r="DG26" i="47" s="1"/>
  <c r="CZ389" i="47"/>
  <c r="DC381" i="47"/>
  <c r="DB40" i="47"/>
  <c r="DG40" i="47" s="1"/>
  <c r="DA40" i="47"/>
  <c r="DA352" i="47"/>
  <c r="DC353" i="47"/>
  <c r="DB36" i="47"/>
  <c r="DA36" i="47"/>
  <c r="DF37" i="47" s="1"/>
  <c r="DC43" i="47"/>
  <c r="DA353" i="47"/>
  <c r="CZ390" i="47"/>
  <c r="DB72" i="47"/>
  <c r="DL213" i="47"/>
  <c r="DM213" i="47"/>
  <c r="DM235" i="47"/>
  <c r="DA389" i="47"/>
  <c r="CZ357" i="47"/>
  <c r="DM284" i="47"/>
  <c r="DK284" i="47"/>
  <c r="DL284" i="47"/>
  <c r="DL283" i="47"/>
  <c r="DK283" i="47"/>
  <c r="DN283" i="47"/>
  <c r="FA280" i="47"/>
  <c r="FB280" i="47" s="1"/>
  <c r="DM283" i="47"/>
  <c r="DN282" i="47"/>
  <c r="DL282" i="47"/>
  <c r="DM282" i="47"/>
  <c r="DN284" i="47"/>
  <c r="CZ31" i="47"/>
  <c r="DE32" i="47" s="1"/>
  <c r="DC352" i="47"/>
  <c r="CZ36" i="47"/>
  <c r="CZ44" i="47"/>
  <c r="DC44" i="47"/>
  <c r="DA26" i="47"/>
  <c r="DF26" i="47" s="1"/>
  <c r="DA32" i="47"/>
  <c r="DF33" i="47" s="1"/>
  <c r="CZ383" i="47"/>
  <c r="DA30" i="47"/>
  <c r="DF30" i="47" s="1"/>
  <c r="CZ30" i="47"/>
  <c r="H356" i="47"/>
  <c r="DB356" i="47" s="1"/>
  <c r="DB399" i="47"/>
  <c r="DA399" i="47"/>
  <c r="CZ399" i="47"/>
  <c r="DC399" i="47"/>
  <c r="H373" i="47"/>
  <c r="DB373" i="47" s="1"/>
  <c r="DG373" i="47" s="1"/>
  <c r="CZ27" i="47"/>
  <c r="CZ43" i="47"/>
  <c r="CZ358" i="47"/>
  <c r="DA49" i="47"/>
  <c r="DC47" i="47"/>
  <c r="CZ398" i="47"/>
  <c r="DA392" i="47"/>
  <c r="DB389" i="47"/>
  <c r="DC387" i="47"/>
  <c r="DA387" i="47"/>
  <c r="CZ385" i="47"/>
  <c r="DC383" i="47"/>
  <c r="H354" i="47"/>
  <c r="DB354" i="47" s="1"/>
  <c r="DG354" i="47" s="1"/>
  <c r="DB30" i="47"/>
  <c r="CZ40" i="47"/>
  <c r="H396" i="47"/>
  <c r="DB396" i="47" s="1"/>
  <c r="H378" i="47"/>
  <c r="DB378" i="47" s="1"/>
  <c r="DB44" i="47"/>
  <c r="DG44" i="47" s="1"/>
  <c r="W360" i="47"/>
  <c r="V360" i="47"/>
  <c r="H360" i="47"/>
  <c r="DC360" i="47" s="1"/>
  <c r="H351" i="47"/>
  <c r="DB351" i="47" s="1"/>
  <c r="DC27" i="47"/>
  <c r="DH27" i="47" s="1"/>
  <c r="H367" i="47"/>
  <c r="DC367" i="47" s="1"/>
  <c r="Z362" i="47"/>
  <c r="DB358" i="47"/>
  <c r="DB49" i="47"/>
  <c r="DG50" i="47" s="1"/>
  <c r="DA47" i="47"/>
  <c r="H355" i="47"/>
  <c r="H368" i="47"/>
  <c r="DA368" i="47" s="1"/>
  <c r="DA27" i="47"/>
  <c r="H359" i="47"/>
  <c r="DA358" i="47"/>
  <c r="DF358" i="47" s="1"/>
  <c r="Z361" i="47"/>
  <c r="DC49" i="47"/>
  <c r="DH50" i="47" s="1"/>
  <c r="CZ47" i="47"/>
  <c r="H350" i="47"/>
  <c r="DC389" i="47"/>
  <c r="H364" i="47"/>
  <c r="DB364" i="47" s="1"/>
  <c r="DG364" i="47" s="1"/>
  <c r="H394" i="47"/>
  <c r="DC390" i="47"/>
  <c r="H371" i="47"/>
  <c r="DC371" i="47" s="1"/>
  <c r="Y360" i="47"/>
  <c r="X360" i="47"/>
  <c r="DA35" i="47"/>
  <c r="DF35" i="47" s="1"/>
  <c r="DA43" i="47"/>
  <c r="GA113" i="47"/>
  <c r="J81" i="59"/>
  <c r="FA117" i="47"/>
  <c r="FA119" i="47"/>
  <c r="FE116" i="47"/>
  <c r="EW116" i="47"/>
  <c r="FM116" i="47"/>
  <c r="FA116" i="47"/>
  <c r="FI116" i="47"/>
  <c r="EW110" i="47"/>
  <c r="FA110" i="47"/>
  <c r="FE110" i="47"/>
  <c r="FI110" i="47"/>
  <c r="FM110" i="47"/>
  <c r="FA118" i="47"/>
  <c r="FI114" i="47"/>
  <c r="FM114" i="47"/>
  <c r="EW114" i="47"/>
  <c r="FA114" i="47"/>
  <c r="FE114" i="47"/>
  <c r="FM113" i="47"/>
  <c r="FA113" i="47"/>
  <c r="FE113" i="47"/>
  <c r="FI113" i="47"/>
  <c r="EW113" i="47"/>
  <c r="FI191" i="47"/>
  <c r="FM191" i="47"/>
  <c r="EW191" i="47"/>
  <c r="FA191" i="47"/>
  <c r="FE191" i="47"/>
  <c r="FE188" i="47"/>
  <c r="FF188" i="47" s="1"/>
  <c r="FF189" i="47" s="1"/>
  <c r="FI188" i="47"/>
  <c r="FJ188" i="47" s="1"/>
  <c r="FJ189" i="47" s="1"/>
  <c r="FM188" i="47"/>
  <c r="FN188" i="47" s="1"/>
  <c r="FN189" i="47" s="1"/>
  <c r="EW188" i="47"/>
  <c r="EX188" i="47" s="1"/>
  <c r="EX189" i="47" s="1"/>
  <c r="FA188" i="47"/>
  <c r="FB188" i="47" s="1"/>
  <c r="FB189" i="47" s="1"/>
  <c r="FA199" i="47"/>
  <c r="DK210" i="47"/>
  <c r="DN210" i="47"/>
  <c r="DL210" i="47"/>
  <c r="DM210" i="47"/>
  <c r="FE197" i="47"/>
  <c r="FI197" i="47"/>
  <c r="FM197" i="47"/>
  <c r="EW197" i="47"/>
  <c r="FA197" i="47"/>
  <c r="FM195" i="47"/>
  <c r="EW195" i="47"/>
  <c r="FA195" i="47"/>
  <c r="FE195" i="47"/>
  <c r="FI195" i="47"/>
  <c r="FA198" i="47"/>
  <c r="FE190" i="47"/>
  <c r="FI190" i="47"/>
  <c r="FM190" i="47"/>
  <c r="EW190" i="47"/>
  <c r="FA190" i="47"/>
  <c r="FE194" i="47"/>
  <c r="FI194" i="47"/>
  <c r="FM194" i="47"/>
  <c r="EW194" i="47"/>
  <c r="FA194" i="47"/>
  <c r="FA193" i="47"/>
  <c r="FE193" i="47"/>
  <c r="FI193" i="47"/>
  <c r="FM193" i="47"/>
  <c r="EW193" i="47"/>
  <c r="CX47" i="38"/>
  <c r="CX109" i="38" s="1"/>
  <c r="CR48" i="38"/>
  <c r="DM139" i="47"/>
  <c r="DK139" i="47"/>
  <c r="DL139" i="47"/>
  <c r="FA24" i="47"/>
  <c r="FI24" i="47"/>
  <c r="FM24" i="47"/>
  <c r="FE24" i="47"/>
  <c r="EW24" i="47"/>
  <c r="DN141" i="47"/>
  <c r="DM141" i="47"/>
  <c r="DL141" i="47"/>
  <c r="DN138" i="47"/>
  <c r="DL138" i="47"/>
  <c r="DM138" i="47"/>
  <c r="DN149" i="47"/>
  <c r="DL149" i="47"/>
  <c r="DM149" i="47"/>
  <c r="DN144" i="47"/>
  <c r="DM144" i="47"/>
  <c r="DL144" i="47"/>
  <c r="DL133" i="47"/>
  <c r="DM133" i="47"/>
  <c r="DN133" i="47"/>
  <c r="DK149" i="47"/>
  <c r="DL145" i="47"/>
  <c r="DN145" i="47"/>
  <c r="DM145" i="47"/>
  <c r="DL134" i="47"/>
  <c r="DN134" i="47"/>
  <c r="DM134" i="47"/>
  <c r="DC70" i="47"/>
  <c r="DB59" i="47"/>
  <c r="DK232" i="47"/>
  <c r="DN232" i="47"/>
  <c r="DM232" i="47"/>
  <c r="DL232" i="47"/>
  <c r="CZ54" i="47"/>
  <c r="DB63" i="47"/>
  <c r="DA74" i="47"/>
  <c r="CZ65" i="47"/>
  <c r="CZ57" i="47"/>
  <c r="DE57" i="47" s="1"/>
  <c r="DK227" i="47"/>
  <c r="DN227" i="47"/>
  <c r="DM227" i="47"/>
  <c r="DB57" i="47"/>
  <c r="DG57" i="47" s="1"/>
  <c r="DK213" i="47"/>
  <c r="DK224" i="47"/>
  <c r="DN221" i="47"/>
  <c r="DM221" i="47"/>
  <c r="DL221" i="47"/>
  <c r="CZ74" i="47"/>
  <c r="DE74" i="47" s="1"/>
  <c r="DK221" i="47"/>
  <c r="DN214" i="47"/>
  <c r="DL214" i="47"/>
  <c r="DL234" i="47"/>
  <c r="DN234" i="47"/>
  <c r="DL229" i="47"/>
  <c r="DN229" i="47"/>
  <c r="DL223" i="47"/>
  <c r="DM229" i="47"/>
  <c r="DK235" i="47"/>
  <c r="DK214" i="47"/>
  <c r="DK234" i="47"/>
  <c r="DK223" i="47"/>
  <c r="DM223" i="47"/>
  <c r="DK229" i="47"/>
  <c r="DK212" i="47"/>
  <c r="DN212" i="47"/>
  <c r="DM212" i="47"/>
  <c r="DM214" i="47"/>
  <c r="DN235" i="47"/>
  <c r="DC59" i="47"/>
  <c r="CZ59" i="47"/>
  <c r="CZ63" i="47"/>
  <c r="DA63" i="47"/>
  <c r="DF57" i="47"/>
  <c r="DE73" i="47"/>
  <c r="DC54" i="47"/>
  <c r="DA54" i="47"/>
  <c r="CZ70" i="47"/>
  <c r="DA70" i="47"/>
  <c r="DB70" i="47"/>
  <c r="DB66" i="47"/>
  <c r="CZ66" i="47"/>
  <c r="DA68" i="47"/>
  <c r="CZ68" i="47"/>
  <c r="DA72" i="47"/>
  <c r="DB65" i="47"/>
  <c r="DC63" i="47"/>
  <c r="DA61" i="47"/>
  <c r="DA59" i="47"/>
  <c r="DG378" i="47" l="1"/>
  <c r="DG35" i="47"/>
  <c r="DI35" i="47" s="1"/>
  <c r="DL35" i="47" s="1"/>
  <c r="DH404" i="47"/>
  <c r="DH405" i="47"/>
  <c r="DI405" i="47"/>
  <c r="DM405" i="47" s="1"/>
  <c r="DL405" i="47"/>
  <c r="DG402" i="47"/>
  <c r="DG403" i="47"/>
  <c r="FN103" i="47"/>
  <c r="FN104" i="47" s="1"/>
  <c r="FN105" i="47" s="1"/>
  <c r="FN106" i="47" s="1"/>
  <c r="FN107" i="47" s="1"/>
  <c r="FN108" i="47" s="1"/>
  <c r="FN109" i="47" s="1"/>
  <c r="FN110" i="47" s="1"/>
  <c r="FN111" i="47" s="1"/>
  <c r="FN112" i="47" s="1"/>
  <c r="FN113" i="47" s="1"/>
  <c r="FN114" i="47" s="1"/>
  <c r="FN115" i="47" s="1"/>
  <c r="FN116" i="47" s="1"/>
  <c r="DH402" i="47"/>
  <c r="DG375" i="47"/>
  <c r="DG376" i="47"/>
  <c r="DF404" i="47"/>
  <c r="DE402" i="47"/>
  <c r="DE376" i="47"/>
  <c r="DH362" i="47"/>
  <c r="DE362" i="47"/>
  <c r="DE375" i="47"/>
  <c r="DG404" i="47"/>
  <c r="DE403" i="47"/>
  <c r="DB367" i="47"/>
  <c r="DG367" i="47" s="1"/>
  <c r="J129" i="59"/>
  <c r="GA352" i="47"/>
  <c r="CZ367" i="47"/>
  <c r="DE367" i="47" s="1"/>
  <c r="CZ371" i="47"/>
  <c r="DE372" i="47" s="1"/>
  <c r="DA371" i="47"/>
  <c r="DF372" i="47" s="1"/>
  <c r="CZ373" i="47"/>
  <c r="DE374" i="47" s="1"/>
  <c r="DC373" i="47"/>
  <c r="DH374" i="47" s="1"/>
  <c r="CZ368" i="47"/>
  <c r="DE369" i="47" s="1"/>
  <c r="DF403" i="47"/>
  <c r="DH363" i="47"/>
  <c r="DB368" i="47"/>
  <c r="DG363" i="47"/>
  <c r="DE377" i="47"/>
  <c r="DF369" i="47"/>
  <c r="DH361" i="47"/>
  <c r="DH367" i="47"/>
  <c r="DH366" i="47"/>
  <c r="DH372" i="47"/>
  <c r="DG365" i="47"/>
  <c r="CZ360" i="47"/>
  <c r="CZ378" i="47"/>
  <c r="DE378" i="47" s="1"/>
  <c r="DA364" i="47"/>
  <c r="DB360" i="47"/>
  <c r="DA378" i="47"/>
  <c r="DF378" i="47" s="1"/>
  <c r="DC364" i="47"/>
  <c r="DF376" i="47"/>
  <c r="DG362" i="47"/>
  <c r="DG374" i="47"/>
  <c r="DA367" i="47"/>
  <c r="DF367" i="47" s="1"/>
  <c r="DA360" i="47"/>
  <c r="DB371" i="47"/>
  <c r="DC378" i="47"/>
  <c r="DH378" i="47" s="1"/>
  <c r="CZ364" i="47"/>
  <c r="DA373" i="47"/>
  <c r="DF374" i="47" s="1"/>
  <c r="DC368" i="47"/>
  <c r="DF366" i="47"/>
  <c r="DG377" i="47"/>
  <c r="DG366" i="47"/>
  <c r="DH377" i="47"/>
  <c r="DH376" i="47"/>
  <c r="EX103" i="47"/>
  <c r="EX104" i="47" s="1"/>
  <c r="EX105" i="47" s="1"/>
  <c r="EX106" i="47" s="1"/>
  <c r="EX107" i="47" s="1"/>
  <c r="EX108" i="47" s="1"/>
  <c r="EX109" i="47" s="1"/>
  <c r="EX110" i="47" s="1"/>
  <c r="EX111" i="47" s="1"/>
  <c r="EX112" i="47" s="1"/>
  <c r="EX113" i="47" s="1"/>
  <c r="EX114" i="47" s="1"/>
  <c r="EX115" i="47" s="1"/>
  <c r="EX116" i="47" s="1"/>
  <c r="FF24" i="47"/>
  <c r="FF25" i="47" s="1"/>
  <c r="FF103" i="47"/>
  <c r="FF104" i="47" s="1"/>
  <c r="FF105" i="47" s="1"/>
  <c r="FF106" i="47" s="1"/>
  <c r="FF107" i="47" s="1"/>
  <c r="FF108" i="47" s="1"/>
  <c r="FF109" i="47" s="1"/>
  <c r="FF110" i="47" s="1"/>
  <c r="FF111" i="47" s="1"/>
  <c r="FF112" i="47" s="1"/>
  <c r="FF113" i="47" s="1"/>
  <c r="FF114" i="47" s="1"/>
  <c r="FF115" i="47" s="1"/>
  <c r="FF116" i="47" s="1"/>
  <c r="FB103" i="47"/>
  <c r="FB104" i="47" s="1"/>
  <c r="FB105" i="47" s="1"/>
  <c r="FB106" i="47" s="1"/>
  <c r="FB107" i="47" s="1"/>
  <c r="FB108" i="47" s="1"/>
  <c r="FB109" i="47" s="1"/>
  <c r="FB110" i="47" s="1"/>
  <c r="FB111" i="47" s="1"/>
  <c r="FB112" i="47" s="1"/>
  <c r="FB113" i="47" s="1"/>
  <c r="FB114" i="47" s="1"/>
  <c r="FB115" i="47" s="1"/>
  <c r="FB116" i="47" s="1"/>
  <c r="FB117" i="47" s="1"/>
  <c r="FB118" i="47" s="1"/>
  <c r="FB119" i="47" s="1"/>
  <c r="EX24" i="47"/>
  <c r="EX25" i="47" s="1"/>
  <c r="EX26" i="47" s="1"/>
  <c r="FJ103" i="47"/>
  <c r="FJ104" i="47" s="1"/>
  <c r="FJ105" i="47" s="1"/>
  <c r="FJ106" i="47" s="1"/>
  <c r="FJ107" i="47" s="1"/>
  <c r="FJ108" i="47" s="1"/>
  <c r="FJ109" i="47" s="1"/>
  <c r="FJ110" i="47" s="1"/>
  <c r="FJ111" i="47" s="1"/>
  <c r="FJ112" i="47" s="1"/>
  <c r="FJ113" i="47" s="1"/>
  <c r="FJ114" i="47" s="1"/>
  <c r="FJ115" i="47" s="1"/>
  <c r="FJ116" i="47" s="1"/>
  <c r="DG401" i="47"/>
  <c r="FB24" i="47"/>
  <c r="FB25" i="47" s="1"/>
  <c r="FJ24" i="47"/>
  <c r="FJ25" i="47" s="1"/>
  <c r="FN24" i="47"/>
  <c r="FN25" i="47" s="1"/>
  <c r="DH38" i="47"/>
  <c r="CS69" i="99"/>
  <c r="DE57" i="99"/>
  <c r="DE37" i="47"/>
  <c r="DR64" i="99"/>
  <c r="DT64" i="99" s="1"/>
  <c r="DV64" i="99" s="1"/>
  <c r="DR70" i="99"/>
  <c r="DR61" i="99"/>
  <c r="DT61" i="99" s="1"/>
  <c r="DW61" i="99" s="1"/>
  <c r="DF43" i="47"/>
  <c r="DR55" i="99"/>
  <c r="DT55" i="99" s="1"/>
  <c r="DW55" i="99" s="1"/>
  <c r="DA54" i="99"/>
  <c r="CS57" i="99"/>
  <c r="CW54" i="99"/>
  <c r="DS72" i="99"/>
  <c r="DR57" i="99"/>
  <c r="DT57" i="99" s="1"/>
  <c r="DV57" i="99" s="1"/>
  <c r="DS70" i="99"/>
  <c r="DA59" i="99"/>
  <c r="CW59" i="99"/>
  <c r="DG29" i="47"/>
  <c r="DR52" i="99"/>
  <c r="DR53" i="99"/>
  <c r="DT53" i="99" s="1"/>
  <c r="DR60" i="99"/>
  <c r="DT60" i="99" s="1"/>
  <c r="DV60" i="99" s="1"/>
  <c r="DG30" i="47"/>
  <c r="DR74" i="99"/>
  <c r="DT74" i="99" s="1"/>
  <c r="DW74" i="99" s="1"/>
  <c r="DT69" i="99"/>
  <c r="DW69" i="99" s="1"/>
  <c r="DS75" i="99"/>
  <c r="DT75" i="99" s="1"/>
  <c r="DW75" i="99" s="1"/>
  <c r="DR67" i="99"/>
  <c r="DI57" i="99"/>
  <c r="DA57" i="99"/>
  <c r="DG32" i="47"/>
  <c r="DF39" i="47"/>
  <c r="CS51" i="99"/>
  <c r="CS59" i="99"/>
  <c r="DI51" i="99"/>
  <c r="DI59" i="99"/>
  <c r="DG73" i="47"/>
  <c r="DA61" i="99"/>
  <c r="DI54" i="99"/>
  <c r="CS54" i="99"/>
  <c r="CW51" i="99"/>
  <c r="FA281" i="47"/>
  <c r="FB281" i="47" s="1"/>
  <c r="DE59" i="47"/>
  <c r="DH42" i="47"/>
  <c r="DR76" i="99"/>
  <c r="DT76" i="99" s="1"/>
  <c r="DW76" i="99" s="1"/>
  <c r="DE43" i="47"/>
  <c r="DG38" i="47"/>
  <c r="DH41" i="47"/>
  <c r="DE33" i="47"/>
  <c r="DR66" i="99"/>
  <c r="DT66" i="99" s="1"/>
  <c r="DW66" i="99" s="1"/>
  <c r="DR56" i="99"/>
  <c r="DF49" i="47"/>
  <c r="DG358" i="47"/>
  <c r="DE51" i="99"/>
  <c r="CS61" i="99"/>
  <c r="DF40" i="47"/>
  <c r="CS68" i="99"/>
  <c r="DI61" i="99"/>
  <c r="DE391" i="47"/>
  <c r="DE42" i="47"/>
  <c r="DS52" i="99"/>
  <c r="CW61" i="99"/>
  <c r="DE30" i="47"/>
  <c r="DB47" i="99"/>
  <c r="DH58" i="47"/>
  <c r="DH69" i="47"/>
  <c r="DG55" i="47"/>
  <c r="DE65" i="47"/>
  <c r="DH29" i="47"/>
  <c r="DH39" i="47"/>
  <c r="DF384" i="47"/>
  <c r="FI26" i="47"/>
  <c r="DH381" i="47"/>
  <c r="DE380" i="47"/>
  <c r="DG64" i="47"/>
  <c r="DH74" i="47"/>
  <c r="DG61" i="47"/>
  <c r="DG389" i="47"/>
  <c r="FM26" i="47"/>
  <c r="DL26" i="47"/>
  <c r="DT51" i="99"/>
  <c r="DW51" i="99" s="1"/>
  <c r="DE40" i="47"/>
  <c r="FA26" i="47"/>
  <c r="DE382" i="47"/>
  <c r="DF385" i="47"/>
  <c r="DH43" i="47"/>
  <c r="FE26" i="47"/>
  <c r="DN26" i="47"/>
  <c r="DM26" i="47"/>
  <c r="DE53" i="47"/>
  <c r="DT71" i="99"/>
  <c r="DV71" i="99" s="1"/>
  <c r="DH358" i="47"/>
  <c r="DS49" i="99"/>
  <c r="DC351" i="47"/>
  <c r="DH352" i="47" s="1"/>
  <c r="DF353" i="47"/>
  <c r="DH72" i="47"/>
  <c r="DG391" i="47"/>
  <c r="DG392" i="47"/>
  <c r="DF386" i="47"/>
  <c r="DH353" i="47"/>
  <c r="DT59" i="99"/>
  <c r="DW59" i="99" s="1"/>
  <c r="DG41" i="47"/>
  <c r="DG60" i="47"/>
  <c r="DG33" i="47"/>
  <c r="DG357" i="47"/>
  <c r="DI34" i="47"/>
  <c r="DL34" i="47" s="1"/>
  <c r="DS58" i="99"/>
  <c r="DH70" i="47"/>
  <c r="DE31" i="47"/>
  <c r="DH44" i="47"/>
  <c r="DH32" i="47"/>
  <c r="DT73" i="99"/>
  <c r="DW73" i="99" s="1"/>
  <c r="DE398" i="47"/>
  <c r="DF382" i="47"/>
  <c r="DR54" i="99"/>
  <c r="DR41" i="99"/>
  <c r="DH67" i="47"/>
  <c r="GV49" i="38"/>
  <c r="GV111" i="38" s="1"/>
  <c r="HQ42" i="38"/>
  <c r="IN41" i="38"/>
  <c r="IU41" i="38" s="1"/>
  <c r="CX47" i="99"/>
  <c r="EB54" i="38"/>
  <c r="EB116" i="38" s="1"/>
  <c r="FZ54" i="38"/>
  <c r="FZ116" i="38" s="1"/>
  <c r="DH71" i="47"/>
  <c r="DG49" i="47"/>
  <c r="DG54" i="47"/>
  <c r="DG58" i="47"/>
  <c r="DH73" i="47"/>
  <c r="DH45" i="47"/>
  <c r="DH37" i="47"/>
  <c r="DE401" i="47"/>
  <c r="DH386" i="47"/>
  <c r="DF390" i="47"/>
  <c r="DE393" i="47"/>
  <c r="DI77" i="47"/>
  <c r="DM77" i="47" s="1"/>
  <c r="DS43" i="99"/>
  <c r="DG45" i="47"/>
  <c r="DH68" i="47"/>
  <c r="DE58" i="47"/>
  <c r="DC396" i="47"/>
  <c r="DH396" i="47" s="1"/>
  <c r="DF48" i="47"/>
  <c r="DG36" i="47"/>
  <c r="DE389" i="47"/>
  <c r="DG393" i="47"/>
  <c r="DG398" i="47"/>
  <c r="DH398" i="47"/>
  <c r="DS50" i="99"/>
  <c r="DR38" i="99"/>
  <c r="DS41" i="99"/>
  <c r="DS40" i="99"/>
  <c r="DS38" i="99"/>
  <c r="DF381" i="47"/>
  <c r="DG388" i="47"/>
  <c r="DE60" i="47"/>
  <c r="DE388" i="47"/>
  <c r="DE61" i="47"/>
  <c r="DF50" i="47"/>
  <c r="DI50" i="47" s="1"/>
  <c r="DM50" i="47" s="1"/>
  <c r="DE55" i="47"/>
  <c r="DE49" i="47"/>
  <c r="DH60" i="47"/>
  <c r="DH389" i="47"/>
  <c r="DH33" i="47"/>
  <c r="DE36" i="47"/>
  <c r="DE358" i="47"/>
  <c r="DG27" i="47"/>
  <c r="DF65" i="47"/>
  <c r="DE392" i="47"/>
  <c r="DH385" i="47"/>
  <c r="DF401" i="47"/>
  <c r="DS37" i="99"/>
  <c r="DS45" i="99"/>
  <c r="DR43" i="99"/>
  <c r="DC359" i="47"/>
  <c r="DH359" i="47" s="1"/>
  <c r="DC355" i="47"/>
  <c r="DA354" i="47"/>
  <c r="DF354" i="47" s="1"/>
  <c r="DA356" i="47"/>
  <c r="DF357" i="47" s="1"/>
  <c r="CZ351" i="47"/>
  <c r="DE352" i="47" s="1"/>
  <c r="DC350" i="47"/>
  <c r="DH350" i="47" s="1"/>
  <c r="DH61" i="47"/>
  <c r="DE387" i="47"/>
  <c r="DF41" i="47"/>
  <c r="DH382" i="47"/>
  <c r="DF389" i="47"/>
  <c r="DF380" i="47"/>
  <c r="DG380" i="47"/>
  <c r="DS54" i="99"/>
  <c r="DT46" i="99"/>
  <c r="DV46" i="99" s="1"/>
  <c r="DS56" i="99"/>
  <c r="CT47" i="99"/>
  <c r="DF47" i="99"/>
  <c r="DS48" i="99"/>
  <c r="DS39" i="99"/>
  <c r="DS44" i="99"/>
  <c r="DG381" i="47"/>
  <c r="V50" i="93"/>
  <c r="V20" i="93"/>
  <c r="V23" i="93"/>
  <c r="V52" i="93"/>
  <c r="V27" i="93"/>
  <c r="V34" i="93"/>
  <c r="DV77" i="99"/>
  <c r="FA77" i="99" s="1"/>
  <c r="GA30" i="47"/>
  <c r="J25" i="59"/>
  <c r="DH49" i="47"/>
  <c r="DF391" i="47"/>
  <c r="DG387" i="47"/>
  <c r="DF383" i="47"/>
  <c r="DG72" i="47"/>
  <c r="DH393" i="47"/>
  <c r="DG65" i="47"/>
  <c r="DE54" i="47"/>
  <c r="DG59" i="47"/>
  <c r="DF74" i="47"/>
  <c r="DE41" i="47"/>
  <c r="DG379" i="47"/>
  <c r="DF32" i="47"/>
  <c r="DC354" i="47"/>
  <c r="DH354" i="47" s="1"/>
  <c r="DG37" i="47"/>
  <c r="DE390" i="47"/>
  <c r="DC356" i="47"/>
  <c r="DH357" i="47" s="1"/>
  <c r="DR72" i="99"/>
  <c r="DR37" i="99"/>
  <c r="DG63" i="47"/>
  <c r="DE73" i="99"/>
  <c r="DA73" i="99"/>
  <c r="CS73" i="99"/>
  <c r="DE66" i="99"/>
  <c r="DI66" i="99"/>
  <c r="CS66" i="99"/>
  <c r="CW66" i="99"/>
  <c r="DA66" i="99"/>
  <c r="DE70" i="99"/>
  <c r="DA70" i="99"/>
  <c r="CS70" i="99"/>
  <c r="BI48" i="99"/>
  <c r="BH48" i="99"/>
  <c r="BJ48" i="99"/>
  <c r="BJ60" i="99"/>
  <c r="BH60" i="99"/>
  <c r="BI60" i="99"/>
  <c r="BH62" i="99"/>
  <c r="BJ62" i="99"/>
  <c r="BI62" i="99"/>
  <c r="DA72" i="99"/>
  <c r="CS72" i="99"/>
  <c r="DE72" i="99"/>
  <c r="CW63" i="99"/>
  <c r="DA63" i="99"/>
  <c r="DE63" i="99"/>
  <c r="DI63" i="99"/>
  <c r="CS63" i="99"/>
  <c r="BI50" i="99"/>
  <c r="BJ50" i="99"/>
  <c r="BH50" i="99"/>
  <c r="DE65" i="99"/>
  <c r="DI65" i="99"/>
  <c r="CS65" i="99"/>
  <c r="CW65" i="99"/>
  <c r="DA65" i="99"/>
  <c r="DE71" i="99"/>
  <c r="DA71" i="99"/>
  <c r="CS71" i="99"/>
  <c r="DJ47" i="99"/>
  <c r="DV63" i="99"/>
  <c r="FK63" i="99" s="1"/>
  <c r="DE67" i="99"/>
  <c r="DI67" i="99"/>
  <c r="CS67" i="99"/>
  <c r="CW67" i="99"/>
  <c r="DA67" i="99"/>
  <c r="BH66" i="99"/>
  <c r="BJ66" i="99"/>
  <c r="BI66" i="99"/>
  <c r="CW48" i="99"/>
  <c r="DA48" i="99"/>
  <c r="DE48" i="99"/>
  <c r="DI48" i="99"/>
  <c r="CS48" i="99"/>
  <c r="CW60" i="99"/>
  <c r="DA60" i="99"/>
  <c r="DE60" i="99"/>
  <c r="DI60" i="99"/>
  <c r="CS60" i="99"/>
  <c r="DE62" i="99"/>
  <c r="DI62" i="99"/>
  <c r="CS62" i="99"/>
  <c r="CW62" i="99"/>
  <c r="DA62" i="99"/>
  <c r="CW64" i="99"/>
  <c r="DA64" i="99"/>
  <c r="DE64" i="99"/>
  <c r="DI64" i="99"/>
  <c r="CS64" i="99"/>
  <c r="CW52" i="99"/>
  <c r="DA52" i="99"/>
  <c r="DE52" i="99"/>
  <c r="DI52" i="99"/>
  <c r="CS52" i="99"/>
  <c r="DE50" i="99"/>
  <c r="DI50" i="99"/>
  <c r="CS50" i="99"/>
  <c r="CW50" i="99"/>
  <c r="DA50" i="99"/>
  <c r="CW55" i="99"/>
  <c r="DA55" i="99"/>
  <c r="DE55" i="99"/>
  <c r="DI55" i="99"/>
  <c r="CS55" i="99"/>
  <c r="DE56" i="99"/>
  <c r="DI56" i="99"/>
  <c r="CS56" i="99"/>
  <c r="CW56" i="99"/>
  <c r="DA56" i="99"/>
  <c r="BH73" i="99"/>
  <c r="BI73" i="99"/>
  <c r="BJ73" i="99"/>
  <c r="DE58" i="99"/>
  <c r="DI58" i="99"/>
  <c r="CS58" i="99"/>
  <c r="CW58" i="99"/>
  <c r="DA58" i="99"/>
  <c r="CW53" i="99"/>
  <c r="DA53" i="99"/>
  <c r="DE53" i="99"/>
  <c r="DI53" i="99"/>
  <c r="CS53" i="99"/>
  <c r="DR68" i="99"/>
  <c r="DR39" i="99"/>
  <c r="DS42" i="99"/>
  <c r="DR44" i="99"/>
  <c r="DS67" i="99"/>
  <c r="DS68" i="99"/>
  <c r="DI56" i="47"/>
  <c r="DN56" i="47" s="1"/>
  <c r="DR45" i="99"/>
  <c r="DR42" i="99"/>
  <c r="DT36" i="99"/>
  <c r="DW36" i="99" s="1"/>
  <c r="DR49" i="99"/>
  <c r="DH53" i="47"/>
  <c r="DT47" i="99"/>
  <c r="DW47" i="99" s="1"/>
  <c r="DR48" i="99"/>
  <c r="DF53" i="47"/>
  <c r="DR65" i="99"/>
  <c r="DT65" i="99" s="1"/>
  <c r="DR40" i="99"/>
  <c r="DV62" i="99"/>
  <c r="DW62" i="99"/>
  <c r="DR50" i="99"/>
  <c r="V24" i="93"/>
  <c r="V16" i="93"/>
  <c r="D13" i="92"/>
  <c r="H22" i="92" s="1"/>
  <c r="H23" i="92" s="1"/>
  <c r="DG384" i="47"/>
  <c r="DG383" i="47"/>
  <c r="DF51" i="47"/>
  <c r="DF52" i="47"/>
  <c r="DH51" i="47"/>
  <c r="DH52" i="47"/>
  <c r="DE381" i="47"/>
  <c r="DF398" i="47"/>
  <c r="V29" i="93"/>
  <c r="DG52" i="47"/>
  <c r="DE51" i="47"/>
  <c r="DE52" i="47"/>
  <c r="EW49" i="38"/>
  <c r="EW111" i="38" s="1"/>
  <c r="CC48" i="38"/>
  <c r="CC110" i="38" s="1"/>
  <c r="DA359" i="47"/>
  <c r="DF359" i="47" s="1"/>
  <c r="DA355" i="47"/>
  <c r="CZ355" i="47"/>
  <c r="CZ359" i="47"/>
  <c r="DE359" i="47" s="1"/>
  <c r="CZ350" i="47"/>
  <c r="DE350" i="47" s="1"/>
  <c r="DI350" i="47" s="1"/>
  <c r="DK350" i="47" s="1"/>
  <c r="FA350" i="47" s="1"/>
  <c r="FB350" i="47" s="1"/>
  <c r="DA350" i="47"/>
  <c r="DF350" i="47" s="1"/>
  <c r="CZ354" i="47"/>
  <c r="DE354" i="47" s="1"/>
  <c r="DH390" i="47"/>
  <c r="DH391" i="47"/>
  <c r="DA394" i="47"/>
  <c r="DG396" i="47"/>
  <c r="DG397" i="47"/>
  <c r="DG352" i="47"/>
  <c r="DF36" i="47"/>
  <c r="DA351" i="47"/>
  <c r="Z360" i="47"/>
  <c r="DB394" i="47"/>
  <c r="DF387" i="47"/>
  <c r="DF388" i="47"/>
  <c r="DF393" i="47"/>
  <c r="DF392" i="47"/>
  <c r="DB350" i="47"/>
  <c r="DG350" i="47" s="1"/>
  <c r="DB359" i="47"/>
  <c r="DG359" i="47" s="1"/>
  <c r="DH399" i="47"/>
  <c r="DH400" i="47"/>
  <c r="DF399" i="47"/>
  <c r="DF400" i="47"/>
  <c r="CZ356" i="47"/>
  <c r="DG31" i="47"/>
  <c r="DB355" i="47"/>
  <c r="DG355" i="47" s="1"/>
  <c r="DF31" i="47"/>
  <c r="CZ394" i="47"/>
  <c r="DF27" i="47"/>
  <c r="DF28" i="47"/>
  <c r="DC394" i="47"/>
  <c r="CZ396" i="47"/>
  <c r="DA396" i="47"/>
  <c r="DH28" i="47"/>
  <c r="DH384" i="47"/>
  <c r="DH383" i="47"/>
  <c r="DE385" i="47"/>
  <c r="DE386" i="47"/>
  <c r="DH387" i="47"/>
  <c r="DH388" i="47"/>
  <c r="DE27" i="47"/>
  <c r="DE28" i="47"/>
  <c r="DE399" i="47"/>
  <c r="DE400" i="47"/>
  <c r="DG399" i="47"/>
  <c r="DG400" i="47"/>
  <c r="DE384" i="47"/>
  <c r="DE383" i="47"/>
  <c r="DG390" i="47"/>
  <c r="J82" i="59"/>
  <c r="GA114" i="47"/>
  <c r="EX190" i="47"/>
  <c r="EX191" i="47" s="1"/>
  <c r="EX192" i="47" s="1"/>
  <c r="EX193" i="47" s="1"/>
  <c r="EX194" i="47" s="1"/>
  <c r="EX195" i="47" s="1"/>
  <c r="EX196" i="47" s="1"/>
  <c r="EX197" i="47" s="1"/>
  <c r="FJ190" i="47"/>
  <c r="FJ191" i="47" s="1"/>
  <c r="FJ192" i="47" s="1"/>
  <c r="FJ193" i="47" s="1"/>
  <c r="FJ194" i="47" s="1"/>
  <c r="FJ195" i="47" s="1"/>
  <c r="FJ196" i="47" s="1"/>
  <c r="FJ197" i="47" s="1"/>
  <c r="FB190" i="47"/>
  <c r="FB191" i="47" s="1"/>
  <c r="FB192" i="47" s="1"/>
  <c r="FB193" i="47" s="1"/>
  <c r="FB194" i="47" s="1"/>
  <c r="FB195" i="47" s="1"/>
  <c r="FB196" i="47" s="1"/>
  <c r="FB197" i="47" s="1"/>
  <c r="FB198" i="47" s="1"/>
  <c r="FB199" i="47" s="1"/>
  <c r="FN190" i="47"/>
  <c r="FN191" i="47" s="1"/>
  <c r="FN192" i="47" s="1"/>
  <c r="FN193" i="47" s="1"/>
  <c r="FN194" i="47" s="1"/>
  <c r="FN195" i="47" s="1"/>
  <c r="FN196" i="47" s="1"/>
  <c r="FN197" i="47" s="1"/>
  <c r="FF190" i="47"/>
  <c r="FF191" i="47" s="1"/>
  <c r="FF192" i="47" s="1"/>
  <c r="FF193" i="47" s="1"/>
  <c r="FF194" i="47" s="1"/>
  <c r="FF195" i="47" s="1"/>
  <c r="FF196" i="47" s="1"/>
  <c r="FF197" i="47" s="1"/>
  <c r="CR49" i="38"/>
  <c r="CX48" i="38"/>
  <c r="CX110" i="38" s="1"/>
  <c r="DH59" i="47"/>
  <c r="DF62" i="47"/>
  <c r="DI62" i="47" s="1"/>
  <c r="DF61" i="47"/>
  <c r="DF59" i="47"/>
  <c r="DF60" i="47"/>
  <c r="DH63" i="47"/>
  <c r="DH64" i="47"/>
  <c r="DE68" i="47"/>
  <c r="DE69" i="47"/>
  <c r="DE67" i="47"/>
  <c r="DE66" i="47"/>
  <c r="DG66" i="47"/>
  <c r="DG67" i="47"/>
  <c r="DG70" i="47"/>
  <c r="DG71" i="47"/>
  <c r="DF55" i="47"/>
  <c r="DF54" i="47"/>
  <c r="DE44" i="47"/>
  <c r="DE45" i="47"/>
  <c r="DA75" i="47"/>
  <c r="DE63" i="47"/>
  <c r="DE64" i="47"/>
  <c r="DC75" i="47"/>
  <c r="DF73" i="47"/>
  <c r="DF72" i="47"/>
  <c r="DF68" i="47"/>
  <c r="DF69" i="47"/>
  <c r="DH48" i="47"/>
  <c r="DF44" i="47"/>
  <c r="DF45" i="47"/>
  <c r="DF70" i="47"/>
  <c r="DF71" i="47"/>
  <c r="DE70" i="47"/>
  <c r="DE71" i="47"/>
  <c r="DH54" i="47"/>
  <c r="DH55" i="47"/>
  <c r="DI57" i="47"/>
  <c r="DM57" i="47" s="1"/>
  <c r="DE48" i="47"/>
  <c r="DB75" i="47"/>
  <c r="DF63" i="47"/>
  <c r="DF64" i="47"/>
  <c r="DK405" i="47" l="1"/>
  <c r="DI402" i="47"/>
  <c r="DN402" i="47" s="1"/>
  <c r="DN405" i="47"/>
  <c r="FE405" i="47" s="1"/>
  <c r="DI375" i="47"/>
  <c r="DI363" i="47"/>
  <c r="DM363" i="47" s="1"/>
  <c r="DE368" i="47"/>
  <c r="DI362" i="47"/>
  <c r="DK362" i="47" s="1"/>
  <c r="DF373" i="47"/>
  <c r="DG368" i="47"/>
  <c r="DI366" i="47"/>
  <c r="DE373" i="47"/>
  <c r="DI403" i="47"/>
  <c r="DL403" i="47" s="1"/>
  <c r="GA353" i="47"/>
  <c r="J130" i="59"/>
  <c r="DI376" i="47"/>
  <c r="DN376" i="47" s="1"/>
  <c r="DI367" i="47"/>
  <c r="DK367" i="47" s="1"/>
  <c r="DI377" i="47"/>
  <c r="DM377" i="47" s="1"/>
  <c r="DI374" i="47"/>
  <c r="DI404" i="47"/>
  <c r="DH373" i="47"/>
  <c r="DG369" i="47"/>
  <c r="DH369" i="47"/>
  <c r="DH368" i="47"/>
  <c r="DE364" i="47"/>
  <c r="DE365" i="47"/>
  <c r="DG372" i="47"/>
  <c r="DI372" i="47" s="1"/>
  <c r="DH365" i="47"/>
  <c r="DH364" i="47"/>
  <c r="DF365" i="47"/>
  <c r="DF364" i="47"/>
  <c r="DE360" i="47"/>
  <c r="DE361" i="47"/>
  <c r="DH360" i="47"/>
  <c r="DF368" i="47"/>
  <c r="DF361" i="47"/>
  <c r="DF360" i="47"/>
  <c r="DG360" i="47"/>
  <c r="DG361" i="47"/>
  <c r="DI378" i="47"/>
  <c r="DL402" i="47"/>
  <c r="FF26" i="47"/>
  <c r="FB26" i="47"/>
  <c r="DK402" i="47"/>
  <c r="DM402" i="47"/>
  <c r="FJ26" i="47"/>
  <c r="DT67" i="99"/>
  <c r="DV67" i="99" s="1"/>
  <c r="FN26" i="47"/>
  <c r="DV61" i="99"/>
  <c r="FK61" i="99" s="1"/>
  <c r="DT70" i="99"/>
  <c r="DW70" i="99" s="1"/>
  <c r="DI30" i="47"/>
  <c r="DN30" i="47" s="1"/>
  <c r="DT72" i="99"/>
  <c r="DV72" i="99" s="1"/>
  <c r="DT52" i="99"/>
  <c r="DV52" i="99" s="1"/>
  <c r="DW64" i="99"/>
  <c r="FK64" i="99" s="1"/>
  <c r="DI40" i="47"/>
  <c r="DK40" i="47" s="1"/>
  <c r="DV69" i="99"/>
  <c r="FK69" i="99" s="1"/>
  <c r="DT41" i="99"/>
  <c r="DW41" i="99" s="1"/>
  <c r="DI29" i="47"/>
  <c r="DK29" i="47" s="1"/>
  <c r="DT38" i="99"/>
  <c r="DW38" i="99" s="1"/>
  <c r="DI39" i="47"/>
  <c r="DK39" i="47" s="1"/>
  <c r="DT56" i="99"/>
  <c r="DV56" i="99" s="1"/>
  <c r="DI43" i="47"/>
  <c r="DK43" i="47" s="1"/>
  <c r="DI42" i="47"/>
  <c r="DM42" i="47" s="1"/>
  <c r="DW60" i="99"/>
  <c r="FK60" i="99" s="1"/>
  <c r="DV66" i="99"/>
  <c r="FK66" i="99" s="1"/>
  <c r="DT43" i="99"/>
  <c r="DW43" i="99" s="1"/>
  <c r="DI353" i="47"/>
  <c r="DL353" i="47" s="1"/>
  <c r="DI38" i="47"/>
  <c r="DV74" i="99"/>
  <c r="FK74" i="99" s="1"/>
  <c r="DT40" i="99"/>
  <c r="DV40" i="99" s="1"/>
  <c r="DI37" i="47"/>
  <c r="DN37" i="47" s="1"/>
  <c r="DI401" i="47"/>
  <c r="DK401" i="47" s="1"/>
  <c r="DH397" i="47"/>
  <c r="DW57" i="99"/>
  <c r="FA57" i="99" s="1"/>
  <c r="DB48" i="99"/>
  <c r="DB49" i="99" s="1"/>
  <c r="DB50" i="99" s="1"/>
  <c r="DI358" i="47"/>
  <c r="DN358" i="47" s="1"/>
  <c r="DT54" i="99"/>
  <c r="DV54" i="99" s="1"/>
  <c r="DL77" i="47"/>
  <c r="DN35" i="47"/>
  <c r="DI74" i="47"/>
  <c r="DN74" i="47" s="1"/>
  <c r="DI49" i="47"/>
  <c r="DL49" i="47" s="1"/>
  <c r="DI58" i="47"/>
  <c r="DK58" i="47" s="1"/>
  <c r="CT48" i="99"/>
  <c r="CT49" i="99" s="1"/>
  <c r="DI33" i="47"/>
  <c r="DL33" i="47" s="1"/>
  <c r="DV51" i="99"/>
  <c r="FA51" i="99" s="1"/>
  <c r="DH355" i="47"/>
  <c r="DV59" i="99"/>
  <c r="FA59" i="99" s="1"/>
  <c r="DN34" i="47"/>
  <c r="DT50" i="99"/>
  <c r="DW50" i="99" s="1"/>
  <c r="DW71" i="99"/>
  <c r="FK71" i="99" s="1"/>
  <c r="DI60" i="47"/>
  <c r="DN60" i="47" s="1"/>
  <c r="DI53" i="47"/>
  <c r="DK53" i="47" s="1"/>
  <c r="DW46" i="99"/>
  <c r="FA46" i="99" s="1"/>
  <c r="DM34" i="47"/>
  <c r="DI382" i="47"/>
  <c r="DM382" i="47" s="1"/>
  <c r="DK34" i="47"/>
  <c r="DI380" i="47"/>
  <c r="DK380" i="47" s="1"/>
  <c r="DH356" i="47"/>
  <c r="DF379" i="47"/>
  <c r="DN77" i="47"/>
  <c r="DK77" i="47"/>
  <c r="DM350" i="47"/>
  <c r="FM350" i="47"/>
  <c r="FN350" i="47" s="1"/>
  <c r="DI32" i="47"/>
  <c r="DK32" i="47" s="1"/>
  <c r="DI59" i="47"/>
  <c r="DM59" i="47" s="1"/>
  <c r="DK62" i="47"/>
  <c r="DN62" i="47"/>
  <c r="DK35" i="47"/>
  <c r="DV73" i="99"/>
  <c r="DT58" i="99"/>
  <c r="DV58" i="99" s="1"/>
  <c r="FA63" i="99"/>
  <c r="DF356" i="47"/>
  <c r="DM35" i="47"/>
  <c r="DH351" i="47"/>
  <c r="DI398" i="47"/>
  <c r="DM398" i="47" s="1"/>
  <c r="DI393" i="47"/>
  <c r="DK393" i="47" s="1"/>
  <c r="DI389" i="47"/>
  <c r="DM389" i="47" s="1"/>
  <c r="DT39" i="99"/>
  <c r="DV39" i="99" s="1"/>
  <c r="GV50" i="38"/>
  <c r="GV112" i="38" s="1"/>
  <c r="CX48" i="99"/>
  <c r="CX49" i="99" s="1"/>
  <c r="CX50" i="99" s="1"/>
  <c r="CX51" i="99" s="1"/>
  <c r="IN42" i="38"/>
  <c r="IU42" i="38" s="1"/>
  <c r="HQ43" i="38"/>
  <c r="FZ55" i="38"/>
  <c r="FZ117" i="38" s="1"/>
  <c r="EB55" i="38"/>
  <c r="EB117" i="38" s="1"/>
  <c r="FE350" i="47"/>
  <c r="FF350" i="47" s="1"/>
  <c r="DJ48" i="99"/>
  <c r="DJ49" i="99" s="1"/>
  <c r="DJ50" i="99" s="1"/>
  <c r="DJ51" i="99" s="1"/>
  <c r="DT37" i="99"/>
  <c r="DW37" i="99" s="1"/>
  <c r="DM62" i="47"/>
  <c r="DI61" i="47"/>
  <c r="DK61" i="47" s="1"/>
  <c r="DK375" i="47"/>
  <c r="DF355" i="47"/>
  <c r="DI354" i="47"/>
  <c r="DM354" i="47" s="1"/>
  <c r="DF48" i="99"/>
  <c r="DF49" i="99" s="1"/>
  <c r="DF50" i="99" s="1"/>
  <c r="DI41" i="47"/>
  <c r="DM41" i="47" s="1"/>
  <c r="DI65" i="47"/>
  <c r="DM65" i="47" s="1"/>
  <c r="FI350" i="47"/>
  <c r="FJ350" i="47" s="1"/>
  <c r="EW350" i="47"/>
  <c r="EX350" i="47" s="1"/>
  <c r="DE351" i="47"/>
  <c r="DL350" i="47"/>
  <c r="DV53" i="99"/>
  <c r="DW53" i="99"/>
  <c r="DI72" i="47"/>
  <c r="DM72" i="47" s="1"/>
  <c r="DI391" i="47"/>
  <c r="DK391" i="47" s="1"/>
  <c r="DL57" i="47"/>
  <c r="DI388" i="47"/>
  <c r="DL388" i="47" s="1"/>
  <c r="DT44" i="99"/>
  <c r="DV44" i="99" s="1"/>
  <c r="FK77" i="99"/>
  <c r="J26" i="59"/>
  <c r="GA31" i="47"/>
  <c r="DV47" i="99"/>
  <c r="FK47" i="99" s="1"/>
  <c r="DV75" i="99"/>
  <c r="FA75" i="99" s="1"/>
  <c r="DV36" i="99"/>
  <c r="FK36" i="99" s="1"/>
  <c r="DI52" i="47"/>
  <c r="DK52" i="47" s="1"/>
  <c r="DV76" i="99"/>
  <c r="FK62" i="99"/>
  <c r="FA62" i="99"/>
  <c r="DV65" i="99"/>
  <c r="DW65" i="99"/>
  <c r="DK56" i="47"/>
  <c r="DM56" i="47"/>
  <c r="DL56" i="47"/>
  <c r="DT48" i="99"/>
  <c r="DW48" i="99" s="1"/>
  <c r="DV55" i="99"/>
  <c r="DT49" i="99"/>
  <c r="DW49" i="99" s="1"/>
  <c r="DT42" i="99"/>
  <c r="DW42" i="99" s="1"/>
  <c r="DT45" i="99"/>
  <c r="DW45" i="99" s="1"/>
  <c r="DW67" i="99"/>
  <c r="FA67" i="99" s="1"/>
  <c r="DT68" i="99"/>
  <c r="DV68" i="99" s="1"/>
  <c r="DI51" i="47"/>
  <c r="DK51" i="47" s="1"/>
  <c r="DI381" i="47"/>
  <c r="DK381" i="47" s="1"/>
  <c r="DI27" i="47"/>
  <c r="DK27" i="47" s="1"/>
  <c r="CC49" i="38"/>
  <c r="CC111" i="38" s="1"/>
  <c r="EW50" i="38"/>
  <c r="EW112" i="38" s="1"/>
  <c r="DE355" i="47"/>
  <c r="DN350" i="47"/>
  <c r="DI383" i="47"/>
  <c r="DK383" i="47" s="1"/>
  <c r="DI400" i="47"/>
  <c r="DI385" i="47"/>
  <c r="DK385" i="47" s="1"/>
  <c r="DF396" i="47"/>
  <c r="DF397" i="47"/>
  <c r="DH394" i="47"/>
  <c r="DH395" i="47"/>
  <c r="DE379" i="47"/>
  <c r="DI28" i="47"/>
  <c r="DM28" i="47" s="1"/>
  <c r="DE394" i="47"/>
  <c r="DE395" i="47"/>
  <c r="DE356" i="47"/>
  <c r="DE357" i="47"/>
  <c r="DG395" i="47"/>
  <c r="DG394" i="47"/>
  <c r="DF394" i="47"/>
  <c r="DF395" i="47"/>
  <c r="DN50" i="47"/>
  <c r="DN57" i="47"/>
  <c r="DI384" i="47"/>
  <c r="DK384" i="47" s="1"/>
  <c r="DI399" i="47"/>
  <c r="DM399" i="47" s="1"/>
  <c r="DI386" i="47"/>
  <c r="DE397" i="47"/>
  <c r="DE396" i="47"/>
  <c r="DH379" i="47"/>
  <c r="DM366" i="47"/>
  <c r="DI387" i="47"/>
  <c r="DN387" i="47" s="1"/>
  <c r="DI392" i="47"/>
  <c r="DF351" i="47"/>
  <c r="DF352" i="47"/>
  <c r="DI352" i="47" s="1"/>
  <c r="DK352" i="47" s="1"/>
  <c r="DG356" i="47"/>
  <c r="DI390" i="47"/>
  <c r="DI36" i="47"/>
  <c r="DL36" i="47" s="1"/>
  <c r="DI359" i="47"/>
  <c r="DI31" i="47"/>
  <c r="DG351" i="47"/>
  <c r="J83" i="59"/>
  <c r="GA115" i="47"/>
  <c r="CR50" i="38"/>
  <c r="CX49" i="38"/>
  <c r="CX111" i="38" s="1"/>
  <c r="DI55" i="47"/>
  <c r="DM55" i="47" s="1"/>
  <c r="DK50" i="47"/>
  <c r="DI48" i="47"/>
  <c r="DK48" i="47" s="1"/>
  <c r="DK57" i="47"/>
  <c r="DL50" i="47"/>
  <c r="DI70" i="47"/>
  <c r="DN70" i="47" s="1"/>
  <c r="DI63" i="47"/>
  <c r="DM63" i="47" s="1"/>
  <c r="DF76" i="47"/>
  <c r="DF75" i="47"/>
  <c r="DI44" i="47"/>
  <c r="DK44" i="47" s="1"/>
  <c r="CZ75" i="47"/>
  <c r="DI67" i="47"/>
  <c r="DM67" i="47" s="1"/>
  <c r="DI69" i="47"/>
  <c r="DK69" i="47" s="1"/>
  <c r="DL62" i="47"/>
  <c r="DG76" i="47"/>
  <c r="DG75" i="47"/>
  <c r="DI71" i="47"/>
  <c r="DN71" i="47" s="1"/>
  <c r="DH76" i="47"/>
  <c r="DH75" i="47"/>
  <c r="DI64" i="47"/>
  <c r="DM64" i="47" s="1"/>
  <c r="DI45" i="47"/>
  <c r="DK45" i="47" s="1"/>
  <c r="DI73" i="47"/>
  <c r="DI54" i="47"/>
  <c r="DI66" i="47"/>
  <c r="DK66" i="47" s="1"/>
  <c r="DI68" i="47"/>
  <c r="DL68" i="47" s="1"/>
  <c r="FA405" i="47" l="1"/>
  <c r="FI405" i="47"/>
  <c r="EW405" i="47"/>
  <c r="FM405" i="47"/>
  <c r="DI373" i="47"/>
  <c r="DI369" i="47"/>
  <c r="DK404" i="47"/>
  <c r="DL404" i="47"/>
  <c r="DN404" i="47"/>
  <c r="J131" i="59"/>
  <c r="GA354" i="47"/>
  <c r="DM404" i="47"/>
  <c r="DI368" i="47"/>
  <c r="DK403" i="47"/>
  <c r="DM403" i="47"/>
  <c r="DN403" i="47"/>
  <c r="DI360" i="47"/>
  <c r="DI365" i="47"/>
  <c r="DM365" i="47" s="1"/>
  <c r="DM372" i="47"/>
  <c r="DI361" i="47"/>
  <c r="DL361" i="47" s="1"/>
  <c r="DI364" i="47"/>
  <c r="DL364" i="47" s="1"/>
  <c r="FI402" i="47"/>
  <c r="FM402" i="47"/>
  <c r="FE402" i="47"/>
  <c r="EW402" i="47"/>
  <c r="FA61" i="99"/>
  <c r="DL30" i="47"/>
  <c r="DW72" i="99"/>
  <c r="FA72" i="99" s="1"/>
  <c r="DV70" i="99"/>
  <c r="FA70" i="99" s="1"/>
  <c r="DM30" i="47"/>
  <c r="DL40" i="47"/>
  <c r="FA64" i="99"/>
  <c r="DN40" i="47"/>
  <c r="DM40" i="47"/>
  <c r="DW52" i="99"/>
  <c r="FA52" i="99" s="1"/>
  <c r="DK30" i="47"/>
  <c r="DK42" i="47"/>
  <c r="DN43" i="47"/>
  <c r="DN42" i="47"/>
  <c r="DM43" i="47"/>
  <c r="DL43" i="47"/>
  <c r="FK46" i="99"/>
  <c r="FA69" i="99"/>
  <c r="DM39" i="47"/>
  <c r="DL29" i="47"/>
  <c r="DM29" i="47"/>
  <c r="DL362" i="47"/>
  <c r="DN29" i="47"/>
  <c r="DL39" i="47"/>
  <c r="FA74" i="99"/>
  <c r="DW56" i="99"/>
  <c r="FK56" i="99" s="1"/>
  <c r="DV38" i="99"/>
  <c r="FK38" i="99" s="1"/>
  <c r="DN39" i="47"/>
  <c r="DV41" i="99"/>
  <c r="FA41" i="99" s="1"/>
  <c r="FA66" i="99"/>
  <c r="DV50" i="99"/>
  <c r="FA50" i="99" s="1"/>
  <c r="DK33" i="47"/>
  <c r="DL51" i="47"/>
  <c r="DL42" i="47"/>
  <c r="DK382" i="47"/>
  <c r="DM33" i="47"/>
  <c r="FA60" i="99"/>
  <c r="DM37" i="47"/>
  <c r="DV43" i="99"/>
  <c r="FK43" i="99" s="1"/>
  <c r="DM353" i="47"/>
  <c r="DN33" i="47"/>
  <c r="DL358" i="47"/>
  <c r="DK353" i="47"/>
  <c r="DL74" i="47"/>
  <c r="DK59" i="47"/>
  <c r="DL401" i="47"/>
  <c r="DM401" i="47"/>
  <c r="DN401" i="47"/>
  <c r="DL37" i="47"/>
  <c r="DK37" i="47"/>
  <c r="DN38" i="47"/>
  <c r="DL38" i="47"/>
  <c r="DK38" i="47"/>
  <c r="DN393" i="47"/>
  <c r="DW40" i="99"/>
  <c r="FA40" i="99" s="1"/>
  <c r="DN353" i="47"/>
  <c r="DN382" i="47"/>
  <c r="DM38" i="47"/>
  <c r="DN48" i="47"/>
  <c r="FK57" i="99"/>
  <c r="DM388" i="47"/>
  <c r="DW54" i="99"/>
  <c r="FK54" i="99" s="1"/>
  <c r="DL363" i="47"/>
  <c r="DW39" i="99"/>
  <c r="FA39" i="99" s="1"/>
  <c r="DL32" i="47"/>
  <c r="DM358" i="47"/>
  <c r="DN375" i="47"/>
  <c r="DK363" i="47"/>
  <c r="DN363" i="47"/>
  <c r="DK60" i="47"/>
  <c r="DL60" i="47"/>
  <c r="DN59" i="47"/>
  <c r="DN388" i="47"/>
  <c r="DK358" i="47"/>
  <c r="DM49" i="47"/>
  <c r="DL59" i="47"/>
  <c r="DM393" i="47"/>
  <c r="DL393" i="47"/>
  <c r="DL61" i="47"/>
  <c r="DL58" i="47"/>
  <c r="DK74" i="47"/>
  <c r="DK49" i="47"/>
  <c r="DN41" i="47"/>
  <c r="DM74" i="47"/>
  <c r="DN49" i="47"/>
  <c r="DM58" i="47"/>
  <c r="FE34" i="47"/>
  <c r="DN58" i="47"/>
  <c r="DM60" i="47"/>
  <c r="FK51" i="99"/>
  <c r="DL376" i="47"/>
  <c r="DM376" i="47"/>
  <c r="DN32" i="47"/>
  <c r="DM32" i="47"/>
  <c r="DN53" i="47"/>
  <c r="DM53" i="47"/>
  <c r="DL53" i="47"/>
  <c r="FA71" i="99"/>
  <c r="FK59" i="99"/>
  <c r="DN362" i="47"/>
  <c r="DM362" i="47"/>
  <c r="FA34" i="47"/>
  <c r="FE35" i="47"/>
  <c r="FI34" i="47"/>
  <c r="EW34" i="47"/>
  <c r="DM391" i="47"/>
  <c r="DM61" i="47"/>
  <c r="DN354" i="47"/>
  <c r="DL391" i="47"/>
  <c r="DL52" i="47"/>
  <c r="DL380" i="47"/>
  <c r="DL382" i="47"/>
  <c r="EW35" i="47"/>
  <c r="DN391" i="47"/>
  <c r="FM34" i="47"/>
  <c r="DK65" i="47"/>
  <c r="DM380" i="47"/>
  <c r="DN61" i="47"/>
  <c r="DL354" i="47"/>
  <c r="DK354" i="47"/>
  <c r="DL41" i="47"/>
  <c r="DM52" i="47"/>
  <c r="FA47" i="99"/>
  <c r="DN380" i="47"/>
  <c r="DK389" i="47"/>
  <c r="DV37" i="99"/>
  <c r="FG37" i="99" s="1"/>
  <c r="FH37" i="99" s="1"/>
  <c r="DK41" i="47"/>
  <c r="FI35" i="47"/>
  <c r="FA73" i="99"/>
  <c r="FK73" i="99"/>
  <c r="DK398" i="47"/>
  <c r="DL398" i="47"/>
  <c r="FA35" i="47"/>
  <c r="DL372" i="47"/>
  <c r="DN398" i="47"/>
  <c r="DK388" i="47"/>
  <c r="DM367" i="47"/>
  <c r="DW44" i="99"/>
  <c r="FA44" i="99" s="1"/>
  <c r="FK75" i="99"/>
  <c r="DN389" i="47"/>
  <c r="DL65" i="47"/>
  <c r="FM35" i="47"/>
  <c r="DL375" i="47"/>
  <c r="DL389" i="47"/>
  <c r="DM375" i="47"/>
  <c r="DL368" i="47"/>
  <c r="DW58" i="99"/>
  <c r="GV51" i="38"/>
  <c r="GV113" i="38" s="1"/>
  <c r="HQ44" i="38"/>
  <c r="IN43" i="38"/>
  <c r="IU43" i="38" s="1"/>
  <c r="EB56" i="38"/>
  <c r="EB118" i="38" s="1"/>
  <c r="FZ56" i="38"/>
  <c r="FZ118" i="38" s="1"/>
  <c r="FA36" i="99"/>
  <c r="DL399" i="47"/>
  <c r="DN65" i="47"/>
  <c r="DM70" i="47"/>
  <c r="DK72" i="47"/>
  <c r="DN367" i="47"/>
  <c r="DL369" i="47"/>
  <c r="DL367" i="47"/>
  <c r="DI355" i="47"/>
  <c r="DK355" i="47" s="1"/>
  <c r="DK376" i="47"/>
  <c r="FK53" i="99"/>
  <c r="FA53" i="99"/>
  <c r="DL72" i="47"/>
  <c r="DN72" i="47"/>
  <c r="FK76" i="99"/>
  <c r="FA76" i="99"/>
  <c r="J27" i="59"/>
  <c r="GA32" i="47"/>
  <c r="DN383" i="47"/>
  <c r="DL55" i="47"/>
  <c r="DN372" i="47"/>
  <c r="DL27" i="47"/>
  <c r="DM27" i="47"/>
  <c r="DN27" i="47"/>
  <c r="DN52" i="47"/>
  <c r="DL377" i="47"/>
  <c r="FG36" i="99"/>
  <c r="DN377" i="47"/>
  <c r="DK377" i="47"/>
  <c r="DK51" i="99"/>
  <c r="DK37" i="99"/>
  <c r="DK36" i="99"/>
  <c r="DK38" i="99"/>
  <c r="DK39" i="99"/>
  <c r="DK40" i="99"/>
  <c r="DK41" i="99"/>
  <c r="DK42" i="99"/>
  <c r="DK43" i="99"/>
  <c r="DK44" i="99"/>
  <c r="DK45" i="99"/>
  <c r="DK46" i="99"/>
  <c r="DK48" i="99"/>
  <c r="DJ52" i="99"/>
  <c r="DF51" i="99"/>
  <c r="DB51" i="99"/>
  <c r="CY51" i="99"/>
  <c r="CY37" i="99"/>
  <c r="CY36" i="99"/>
  <c r="CY38" i="99"/>
  <c r="CY39" i="99"/>
  <c r="CY40" i="99"/>
  <c r="CY41" i="99"/>
  <c r="CY42" i="99"/>
  <c r="CY43" i="99"/>
  <c r="CY44" i="99"/>
  <c r="CY45" i="99"/>
  <c r="CY46" i="99"/>
  <c r="CY47" i="99"/>
  <c r="DK49" i="99"/>
  <c r="CY50" i="99"/>
  <c r="DV48" i="99"/>
  <c r="FK48" i="99" s="1"/>
  <c r="DK47" i="99"/>
  <c r="CY49" i="99"/>
  <c r="CT50" i="99"/>
  <c r="CY48" i="99"/>
  <c r="CX52" i="99"/>
  <c r="DK50" i="99"/>
  <c r="DV45" i="99"/>
  <c r="DV42" i="99"/>
  <c r="DV49" i="99"/>
  <c r="FK67" i="99"/>
  <c r="DW68" i="99"/>
  <c r="FK55" i="99"/>
  <c r="FA55" i="99"/>
  <c r="FK65" i="99"/>
  <c r="FA65" i="99"/>
  <c r="DN55" i="47"/>
  <c r="DM381" i="47"/>
  <c r="DN381" i="47"/>
  <c r="DL381" i="47"/>
  <c r="DN51" i="47"/>
  <c r="DM51" i="47"/>
  <c r="DL69" i="47"/>
  <c r="DN64" i="47"/>
  <c r="DM71" i="47"/>
  <c r="DN63" i="47"/>
  <c r="EW51" i="38"/>
  <c r="EW113" i="38" s="1"/>
  <c r="CC50" i="38"/>
  <c r="CC112" i="38" s="1"/>
  <c r="DN364" i="47"/>
  <c r="DM364" i="47"/>
  <c r="DL70" i="47"/>
  <c r="DN399" i="47"/>
  <c r="DK399" i="47"/>
  <c r="DI351" i="47"/>
  <c r="DK351" i="47" s="1"/>
  <c r="DK372" i="47"/>
  <c r="DK31" i="47"/>
  <c r="DN31" i="47"/>
  <c r="DK390" i="47"/>
  <c r="DL390" i="47"/>
  <c r="DM392" i="47"/>
  <c r="DK392" i="47"/>
  <c r="DN392" i="47"/>
  <c r="DM31" i="47"/>
  <c r="DI396" i="47"/>
  <c r="DK396" i="47" s="1"/>
  <c r="DN386" i="47"/>
  <c r="DL386" i="47"/>
  <c r="DM386" i="47"/>
  <c r="DM373" i="47"/>
  <c r="DL373" i="47"/>
  <c r="DN373" i="47"/>
  <c r="DN390" i="47"/>
  <c r="DI357" i="47"/>
  <c r="DK357" i="47" s="1"/>
  <c r="DI395" i="47"/>
  <c r="DK395" i="47" s="1"/>
  <c r="DN352" i="47"/>
  <c r="DI379" i="47"/>
  <c r="DK379" i="47" s="1"/>
  <c r="DK374" i="47"/>
  <c r="DN400" i="47"/>
  <c r="DK400" i="47"/>
  <c r="DM400" i="47"/>
  <c r="DL400" i="47"/>
  <c r="DL383" i="47"/>
  <c r="DM383" i="47"/>
  <c r="DM390" i="47"/>
  <c r="DM359" i="47"/>
  <c r="DN359" i="47"/>
  <c r="DK359" i="47"/>
  <c r="DM36" i="47"/>
  <c r="DK36" i="47"/>
  <c r="DN36" i="47"/>
  <c r="DL352" i="47"/>
  <c r="DL392" i="47"/>
  <c r="DM387" i="47"/>
  <c r="DK387" i="47"/>
  <c r="DL31" i="47"/>
  <c r="DK366" i="47"/>
  <c r="DL366" i="47"/>
  <c r="DN366" i="47"/>
  <c r="DI397" i="47"/>
  <c r="DK397" i="47" s="1"/>
  <c r="DK386" i="47"/>
  <c r="DK373" i="47"/>
  <c r="DM384" i="47"/>
  <c r="DL384" i="47"/>
  <c r="DM352" i="47"/>
  <c r="DL359" i="47"/>
  <c r="DL387" i="47"/>
  <c r="DI356" i="47"/>
  <c r="DI394" i="47"/>
  <c r="DK394" i="47" s="1"/>
  <c r="DL28" i="47"/>
  <c r="DN378" i="47"/>
  <c r="DN28" i="47"/>
  <c r="DN384" i="47"/>
  <c r="DL385" i="47"/>
  <c r="DM385" i="47"/>
  <c r="DN385" i="47"/>
  <c r="DK28" i="47"/>
  <c r="GA116" i="47"/>
  <c r="J84" i="59"/>
  <c r="CR51" i="38"/>
  <c r="CX50" i="38"/>
  <c r="CX112" i="38" s="1"/>
  <c r="DK55" i="47"/>
  <c r="DK63" i="47"/>
  <c r="DL44" i="47"/>
  <c r="DK64" i="47"/>
  <c r="DK68" i="47"/>
  <c r="DL66" i="47"/>
  <c r="DN66" i="47"/>
  <c r="DM54" i="47"/>
  <c r="DK54" i="47"/>
  <c r="DK73" i="47"/>
  <c r="DN73" i="47"/>
  <c r="DM73" i="47"/>
  <c r="DM45" i="47"/>
  <c r="DN45" i="47"/>
  <c r="DL73" i="47"/>
  <c r="DL64" i="47"/>
  <c r="DN67" i="47"/>
  <c r="DL67" i="47"/>
  <c r="DE76" i="47"/>
  <c r="DE75" i="47"/>
  <c r="DN54" i="47"/>
  <c r="DL63" i="47"/>
  <c r="DN68" i="47"/>
  <c r="DM68" i="47"/>
  <c r="DL71" i="47"/>
  <c r="DK71" i="47"/>
  <c r="DM69" i="47"/>
  <c r="DN69" i="47"/>
  <c r="DK67" i="47"/>
  <c r="DM66" i="47"/>
  <c r="DL54" i="47"/>
  <c r="DM44" i="47"/>
  <c r="DN44" i="47"/>
  <c r="DL45" i="47"/>
  <c r="DK70" i="47"/>
  <c r="DM48" i="47"/>
  <c r="DL48" i="47"/>
  <c r="DK364" i="47" l="1"/>
  <c r="EW364" i="47" s="1"/>
  <c r="FA403" i="47"/>
  <c r="FM403" i="47"/>
  <c r="EW403" i="47"/>
  <c r="FI403" i="47"/>
  <c r="FE403" i="47"/>
  <c r="GA355" i="47"/>
  <c r="J132" i="59"/>
  <c r="FI404" i="47"/>
  <c r="FE404" i="47"/>
  <c r="FA404" i="47"/>
  <c r="EW404" i="47"/>
  <c r="FM404" i="47"/>
  <c r="FK70" i="99"/>
  <c r="FI30" i="47"/>
  <c r="FK72" i="99"/>
  <c r="FK52" i="99"/>
  <c r="FA30" i="47"/>
  <c r="EW30" i="47"/>
  <c r="FE30" i="47"/>
  <c r="FM30" i="47"/>
  <c r="FA38" i="99"/>
  <c r="FG38" i="99"/>
  <c r="FH38" i="99" s="1"/>
  <c r="FE29" i="47"/>
  <c r="FI388" i="47"/>
  <c r="EW29" i="47"/>
  <c r="FI29" i="47"/>
  <c r="FK41" i="99"/>
  <c r="FM29" i="47"/>
  <c r="FA29" i="47"/>
  <c r="FA56" i="99"/>
  <c r="FM363" i="47"/>
  <c r="FA33" i="47"/>
  <c r="FK40" i="99"/>
  <c r="FK50" i="99"/>
  <c r="FM33" i="47"/>
  <c r="FI33" i="47"/>
  <c r="FI353" i="47"/>
  <c r="FA37" i="47"/>
  <c r="FK39" i="99"/>
  <c r="FA43" i="99"/>
  <c r="FE353" i="47"/>
  <c r="EW401" i="47"/>
  <c r="EW33" i="47"/>
  <c r="FA353" i="47"/>
  <c r="DK368" i="47"/>
  <c r="FE33" i="47"/>
  <c r="FM353" i="47"/>
  <c r="FM388" i="47"/>
  <c r="FA38" i="47"/>
  <c r="EW353" i="47"/>
  <c r="FM401" i="47"/>
  <c r="DL355" i="47"/>
  <c r="FE401" i="47"/>
  <c r="EW32" i="47"/>
  <c r="FA358" i="47"/>
  <c r="FI401" i="47"/>
  <c r="FM358" i="47"/>
  <c r="FE358" i="47"/>
  <c r="FI358" i="47"/>
  <c r="EW358" i="47"/>
  <c r="FI382" i="47"/>
  <c r="EW393" i="47"/>
  <c r="EW391" i="47"/>
  <c r="FM362" i="47"/>
  <c r="EW363" i="47"/>
  <c r="EW388" i="47"/>
  <c r="FE388" i="47"/>
  <c r="DN355" i="47"/>
  <c r="FA54" i="99"/>
  <c r="FI363" i="47"/>
  <c r="EW362" i="47"/>
  <c r="FE363" i="47"/>
  <c r="FM393" i="47"/>
  <c r="FI393" i="47"/>
  <c r="FI362" i="47"/>
  <c r="FE393" i="47"/>
  <c r="DM368" i="47"/>
  <c r="DN368" i="47"/>
  <c r="FI32" i="47"/>
  <c r="FE367" i="47"/>
  <c r="EW376" i="47"/>
  <c r="FE391" i="47"/>
  <c r="EW398" i="47"/>
  <c r="FA32" i="47"/>
  <c r="FM391" i="47"/>
  <c r="FE362" i="47"/>
  <c r="FI399" i="47"/>
  <c r="FA362" i="47"/>
  <c r="FE32" i="47"/>
  <c r="FM32" i="47"/>
  <c r="FM367" i="47"/>
  <c r="DM351" i="47"/>
  <c r="FI391" i="47"/>
  <c r="EW375" i="47"/>
  <c r="FI372" i="47"/>
  <c r="EW354" i="47"/>
  <c r="FM380" i="47"/>
  <c r="FE354" i="47"/>
  <c r="FI354" i="47"/>
  <c r="FM382" i="47"/>
  <c r="EW380" i="47"/>
  <c r="DL396" i="47"/>
  <c r="FM354" i="47"/>
  <c r="FK44" i="99"/>
  <c r="FE382" i="47"/>
  <c r="FM375" i="47"/>
  <c r="FM398" i="47"/>
  <c r="FE380" i="47"/>
  <c r="FA37" i="99"/>
  <c r="FB37" i="99" s="1"/>
  <c r="EW382" i="47"/>
  <c r="FE373" i="47"/>
  <c r="FA354" i="47"/>
  <c r="FI376" i="47"/>
  <c r="FK37" i="99"/>
  <c r="FL37" i="99" s="1"/>
  <c r="FL38" i="99" s="1"/>
  <c r="FI398" i="47"/>
  <c r="FE376" i="47"/>
  <c r="FI380" i="47"/>
  <c r="FM389" i="47"/>
  <c r="FM376" i="47"/>
  <c r="FE398" i="47"/>
  <c r="DL351" i="47"/>
  <c r="FE372" i="47"/>
  <c r="DK369" i="47"/>
  <c r="FI375" i="47"/>
  <c r="FE375" i="47"/>
  <c r="FA58" i="99"/>
  <c r="FK58" i="99"/>
  <c r="DL365" i="47"/>
  <c r="DM355" i="47"/>
  <c r="DN369" i="47"/>
  <c r="FI389" i="47"/>
  <c r="FI367" i="47"/>
  <c r="DM369" i="47"/>
  <c r="DN395" i="47"/>
  <c r="EW389" i="47"/>
  <c r="FE389" i="47"/>
  <c r="GV52" i="38"/>
  <c r="GV114" i="38" s="1"/>
  <c r="IN44" i="38"/>
  <c r="IU44" i="38" s="1"/>
  <c r="HQ45" i="38"/>
  <c r="EB57" i="38"/>
  <c r="EB119" i="38" s="1"/>
  <c r="FZ57" i="38"/>
  <c r="FZ119" i="38" s="1"/>
  <c r="FA48" i="99"/>
  <c r="FI381" i="47"/>
  <c r="FE383" i="47"/>
  <c r="EW377" i="47"/>
  <c r="FE399" i="47"/>
  <c r="EW367" i="47"/>
  <c r="DL397" i="47"/>
  <c r="EW372" i="47"/>
  <c r="FM364" i="47"/>
  <c r="FM399" i="47"/>
  <c r="FI377" i="47"/>
  <c r="FI27" i="47"/>
  <c r="FJ27" i="47" s="1"/>
  <c r="DN351" i="47"/>
  <c r="FM372" i="47"/>
  <c r="DL395" i="47"/>
  <c r="EW27" i="47"/>
  <c r="EX27" i="47" s="1"/>
  <c r="EW399" i="47"/>
  <c r="FM27" i="47"/>
  <c r="FN27" i="47" s="1"/>
  <c r="FM381" i="47"/>
  <c r="J28" i="59"/>
  <c r="GA33" i="47"/>
  <c r="EW381" i="47"/>
  <c r="FM383" i="47"/>
  <c r="FM377" i="47"/>
  <c r="FA27" i="47"/>
  <c r="FB27" i="47" s="1"/>
  <c r="FI383" i="47"/>
  <c r="EW383" i="47"/>
  <c r="FE27" i="47"/>
  <c r="FF27" i="47" s="1"/>
  <c r="FM31" i="47"/>
  <c r="FE377" i="47"/>
  <c r="FE381" i="47"/>
  <c r="DK378" i="47"/>
  <c r="DB52" i="99"/>
  <c r="DF52" i="99"/>
  <c r="DK52" i="99"/>
  <c r="DJ53" i="99"/>
  <c r="CY52" i="99"/>
  <c r="CX53" i="99"/>
  <c r="CT51" i="99"/>
  <c r="FK42" i="99"/>
  <c r="FA42" i="99"/>
  <c r="FK68" i="99"/>
  <c r="FK49" i="99"/>
  <c r="FA49" i="99"/>
  <c r="FK45" i="99"/>
  <c r="FA45" i="99"/>
  <c r="FA68" i="99"/>
  <c r="EW52" i="38"/>
  <c r="EW114" i="38" s="1"/>
  <c r="CC51" i="38"/>
  <c r="CC113" i="38" s="1"/>
  <c r="DM394" i="47"/>
  <c r="FE366" i="47"/>
  <c r="FE385" i="47"/>
  <c r="EW384" i="47"/>
  <c r="FA352" i="47"/>
  <c r="DK356" i="47"/>
  <c r="DL356" i="47"/>
  <c r="DN356" i="47"/>
  <c r="FA36" i="47"/>
  <c r="EW359" i="47"/>
  <c r="FM359" i="47"/>
  <c r="FI359" i="47"/>
  <c r="FE359" i="47"/>
  <c r="FA359" i="47"/>
  <c r="FI352" i="47"/>
  <c r="EW352" i="47"/>
  <c r="FE352" i="47"/>
  <c r="EW400" i="47"/>
  <c r="FM400" i="47"/>
  <c r="FE400" i="47"/>
  <c r="FI400" i="47"/>
  <c r="DL357" i="47"/>
  <c r="DM357" i="47"/>
  <c r="DN357" i="47"/>
  <c r="DM395" i="47"/>
  <c r="DK360" i="47"/>
  <c r="DN360" i="47"/>
  <c r="DL360" i="47"/>
  <c r="FM384" i="47"/>
  <c r="FE384" i="47"/>
  <c r="EW392" i="47"/>
  <c r="FM392" i="47"/>
  <c r="FE392" i="47"/>
  <c r="FI392" i="47"/>
  <c r="FM385" i="47"/>
  <c r="FI385" i="47"/>
  <c r="FA28" i="47"/>
  <c r="FM28" i="47"/>
  <c r="EW28" i="47"/>
  <c r="FI28" i="47"/>
  <c r="FE28" i="47"/>
  <c r="DL378" i="47"/>
  <c r="DM378" i="47"/>
  <c r="FM373" i="47"/>
  <c r="FI373" i="47"/>
  <c r="EW373" i="47"/>
  <c r="FM386" i="47"/>
  <c r="FI386" i="47"/>
  <c r="EW386" i="47"/>
  <c r="DN397" i="47"/>
  <c r="DM397" i="47"/>
  <c r="DM361" i="47"/>
  <c r="DN361" i="47"/>
  <c r="DK361" i="47"/>
  <c r="FI387" i="47"/>
  <c r="FE387" i="47"/>
  <c r="EW387" i="47"/>
  <c r="FM387" i="47"/>
  <c r="DN365" i="47"/>
  <c r="DK365" i="47"/>
  <c r="FM352" i="47"/>
  <c r="DL374" i="47"/>
  <c r="DM374" i="47"/>
  <c r="DN374" i="47"/>
  <c r="DN394" i="47"/>
  <c r="DM379" i="47"/>
  <c r="DL379" i="47"/>
  <c r="DL394" i="47"/>
  <c r="DM360" i="47"/>
  <c r="FI384" i="47"/>
  <c r="FE386" i="47"/>
  <c r="DN396" i="47"/>
  <c r="DM396" i="47"/>
  <c r="DN379" i="47"/>
  <c r="DM356" i="47"/>
  <c r="EW390" i="47"/>
  <c r="FM390" i="47"/>
  <c r="FE390" i="47"/>
  <c r="FI390" i="47"/>
  <c r="FI31" i="47"/>
  <c r="EW31" i="47"/>
  <c r="FA31" i="47"/>
  <c r="FE31" i="47"/>
  <c r="EW385" i="47"/>
  <c r="J85" i="59"/>
  <c r="GA117" i="47"/>
  <c r="CR52" i="38"/>
  <c r="CX51" i="38"/>
  <c r="CX113" i="38" s="1"/>
  <c r="DI75" i="47"/>
  <c r="DI76" i="47"/>
  <c r="DK76" i="47" s="1"/>
  <c r="FI364" i="47" l="1"/>
  <c r="FE364" i="47"/>
  <c r="FB38" i="99"/>
  <c r="FB39" i="99" s="1"/>
  <c r="J133" i="59"/>
  <c r="GA356" i="47"/>
  <c r="FL39" i="99"/>
  <c r="FL40" i="99" s="1"/>
  <c r="FE368" i="47"/>
  <c r="EW368" i="47"/>
  <c r="EW355" i="47"/>
  <c r="FI355" i="47"/>
  <c r="FM368" i="47"/>
  <c r="FI368" i="47"/>
  <c r="FE369" i="47"/>
  <c r="FA351" i="47"/>
  <c r="FB351" i="47" s="1"/>
  <c r="FB352" i="47" s="1"/>
  <c r="FB353" i="47" s="1"/>
  <c r="FB354" i="47" s="1"/>
  <c r="FM369" i="47"/>
  <c r="EW351" i="47"/>
  <c r="EX351" i="47" s="1"/>
  <c r="EX352" i="47" s="1"/>
  <c r="EX353" i="47" s="1"/>
  <c r="EX354" i="47" s="1"/>
  <c r="FI369" i="47"/>
  <c r="FM355" i="47"/>
  <c r="FB28" i="47"/>
  <c r="FB29" i="47" s="1"/>
  <c r="FB30" i="47" s="1"/>
  <c r="FB31" i="47" s="1"/>
  <c r="FB32" i="47" s="1"/>
  <c r="FB33" i="47" s="1"/>
  <c r="FB34" i="47" s="1"/>
  <c r="FB35" i="47" s="1"/>
  <c r="FB36" i="47" s="1"/>
  <c r="FB37" i="47" s="1"/>
  <c r="FB38" i="47" s="1"/>
  <c r="EW357" i="47"/>
  <c r="FF28" i="47"/>
  <c r="FF29" i="47" s="1"/>
  <c r="FF30" i="47" s="1"/>
  <c r="FF31" i="47" s="1"/>
  <c r="FF32" i="47" s="1"/>
  <c r="FF33" i="47" s="1"/>
  <c r="FF34" i="47" s="1"/>
  <c r="FF35" i="47" s="1"/>
  <c r="FE355" i="47"/>
  <c r="FM395" i="47"/>
  <c r="FA355" i="47"/>
  <c r="FE351" i="47"/>
  <c r="FF351" i="47" s="1"/>
  <c r="FF352" i="47" s="1"/>
  <c r="FF353" i="47" s="1"/>
  <c r="FF354" i="47" s="1"/>
  <c r="EX28" i="47"/>
  <c r="EX29" i="47" s="1"/>
  <c r="EX30" i="47" s="1"/>
  <c r="EX31" i="47" s="1"/>
  <c r="EX32" i="47" s="1"/>
  <c r="EX33" i="47" s="1"/>
  <c r="EX34" i="47" s="1"/>
  <c r="EX35" i="47" s="1"/>
  <c r="FI351" i="47"/>
  <c r="FJ351" i="47" s="1"/>
  <c r="FJ352" i="47" s="1"/>
  <c r="FM351" i="47"/>
  <c r="FN351" i="47" s="1"/>
  <c r="FN352" i="47" s="1"/>
  <c r="FN353" i="47" s="1"/>
  <c r="FN354" i="47" s="1"/>
  <c r="EW369" i="47"/>
  <c r="GV53" i="38"/>
  <c r="GV115" i="38" s="1"/>
  <c r="HQ46" i="38"/>
  <c r="IN45" i="38"/>
  <c r="IU45" i="38" s="1"/>
  <c r="FZ58" i="38"/>
  <c r="FZ120" i="38" s="1"/>
  <c r="EB58" i="38"/>
  <c r="EB120" i="38" s="1"/>
  <c r="FE357" i="47"/>
  <c r="FI357" i="47"/>
  <c r="FJ28" i="47"/>
  <c r="FJ29" i="47" s="1"/>
  <c r="FJ30" i="47" s="1"/>
  <c r="FJ31" i="47" s="1"/>
  <c r="FJ32" i="47" s="1"/>
  <c r="FJ33" i="47" s="1"/>
  <c r="FJ34" i="47" s="1"/>
  <c r="FJ35" i="47" s="1"/>
  <c r="FN28" i="47"/>
  <c r="FN29" i="47" s="1"/>
  <c r="FN30" i="47" s="1"/>
  <c r="FN31" i="47" s="1"/>
  <c r="FN32" i="47" s="1"/>
  <c r="FN33" i="47" s="1"/>
  <c r="FN34" i="47" s="1"/>
  <c r="FN35" i="47" s="1"/>
  <c r="GA34" i="47"/>
  <c r="J29" i="59"/>
  <c r="FA357" i="47"/>
  <c r="FM357" i="47"/>
  <c r="EW396" i="47"/>
  <c r="FE394" i="47"/>
  <c r="FE397" i="47"/>
  <c r="DG51" i="99"/>
  <c r="DG37" i="99"/>
  <c r="DG36" i="99"/>
  <c r="DG38" i="99"/>
  <c r="DG39" i="99"/>
  <c r="DG40" i="99"/>
  <c r="DG41" i="99"/>
  <c r="DG42" i="99"/>
  <c r="DG43" i="99"/>
  <c r="DG44" i="99"/>
  <c r="DG45" i="99"/>
  <c r="DG46" i="99"/>
  <c r="DG47" i="99"/>
  <c r="DG48" i="99"/>
  <c r="DG50" i="99"/>
  <c r="DG49" i="99"/>
  <c r="DC51" i="99"/>
  <c r="DC36" i="99"/>
  <c r="DC37" i="99"/>
  <c r="DC38" i="99"/>
  <c r="DC39" i="99"/>
  <c r="DC40" i="99"/>
  <c r="DC41" i="99"/>
  <c r="DC42" i="99"/>
  <c r="DC43" i="99"/>
  <c r="DC44" i="99"/>
  <c r="DC45" i="99"/>
  <c r="DC46" i="99"/>
  <c r="DC47" i="99"/>
  <c r="DC49" i="99"/>
  <c r="DC48" i="99"/>
  <c r="DC50" i="99"/>
  <c r="CT52" i="99"/>
  <c r="CY53" i="99"/>
  <c r="CX54" i="99"/>
  <c r="DK53" i="99"/>
  <c r="DJ54" i="99"/>
  <c r="DG52" i="99"/>
  <c r="DF53" i="99"/>
  <c r="DC52" i="99"/>
  <c r="DB53" i="99"/>
  <c r="FM378" i="47"/>
  <c r="FB40" i="99"/>
  <c r="CC52" i="38"/>
  <c r="CC114" i="38" s="1"/>
  <c r="EW53" i="38"/>
  <c r="EW115" i="38" s="1"/>
  <c r="FI374" i="47"/>
  <c r="EW379" i="47"/>
  <c r="FE365" i="47"/>
  <c r="FE374" i="47"/>
  <c r="FA361" i="47"/>
  <c r="EW361" i="47"/>
  <c r="FM361" i="47"/>
  <c r="FI361" i="47"/>
  <c r="FE361" i="47"/>
  <c r="FM394" i="47"/>
  <c r="EW394" i="47"/>
  <c r="FI396" i="47"/>
  <c r="FM396" i="47"/>
  <c r="EW360" i="47"/>
  <c r="FM360" i="47"/>
  <c r="FI360" i="47"/>
  <c r="FE360" i="47"/>
  <c r="FA360" i="47"/>
  <c r="FI379" i="47"/>
  <c r="FM379" i="47"/>
  <c r="EW374" i="47"/>
  <c r="FM374" i="47"/>
  <c r="EW397" i="47"/>
  <c r="FM397" i="47"/>
  <c r="FI378" i="47"/>
  <c r="EW378" i="47"/>
  <c r="FE395" i="47"/>
  <c r="EW395" i="47"/>
  <c r="FI394" i="47"/>
  <c r="FE396" i="47"/>
  <c r="FE379" i="47"/>
  <c r="FI397" i="47"/>
  <c r="FI356" i="47"/>
  <c r="FE356" i="47"/>
  <c r="FA356" i="47"/>
  <c r="EW356" i="47"/>
  <c r="FM356" i="47"/>
  <c r="FE378" i="47"/>
  <c r="FI395" i="47"/>
  <c r="J86" i="59"/>
  <c r="GA118" i="47"/>
  <c r="CR53" i="38"/>
  <c r="CX52" i="38"/>
  <c r="CX114" i="38" s="1"/>
  <c r="DM75" i="47"/>
  <c r="DL75" i="47"/>
  <c r="DN75" i="47"/>
  <c r="DL76" i="47"/>
  <c r="DM76" i="47"/>
  <c r="DN76" i="47"/>
  <c r="DK75" i="47"/>
  <c r="GA357" i="47" l="1"/>
  <c r="J134" i="59"/>
  <c r="EX355" i="47"/>
  <c r="EX356" i="47" s="1"/>
  <c r="EX357" i="47" s="1"/>
  <c r="EX358" i="47" s="1"/>
  <c r="EX359" i="47" s="1"/>
  <c r="EX360" i="47" s="1"/>
  <c r="EX361" i="47" s="1"/>
  <c r="EX362" i="47" s="1"/>
  <c r="EX363" i="47" s="1"/>
  <c r="EX364" i="47" s="1"/>
  <c r="FB355" i="47"/>
  <c r="FB356" i="47" s="1"/>
  <c r="FB357" i="47" s="1"/>
  <c r="FB358" i="47" s="1"/>
  <c r="FB359" i="47" s="1"/>
  <c r="FB360" i="47" s="1"/>
  <c r="FB361" i="47" s="1"/>
  <c r="FB362" i="47" s="1"/>
  <c r="FN355" i="47"/>
  <c r="FF355" i="47"/>
  <c r="FF356" i="47" s="1"/>
  <c r="FF357" i="47" s="1"/>
  <c r="FF358" i="47" s="1"/>
  <c r="FF359" i="47" s="1"/>
  <c r="FF360" i="47" s="1"/>
  <c r="FF361" i="47" s="1"/>
  <c r="FF362" i="47" s="1"/>
  <c r="FF363" i="47" s="1"/>
  <c r="FF364" i="47" s="1"/>
  <c r="FF365" i="47" s="1"/>
  <c r="FF366" i="47" s="1"/>
  <c r="FF367" i="47" s="1"/>
  <c r="FF368" i="47" s="1"/>
  <c r="FF369" i="47" s="1"/>
  <c r="GV54" i="38"/>
  <c r="GV116" i="38" s="1"/>
  <c r="IN46" i="38"/>
  <c r="IU46" i="38" s="1"/>
  <c r="HQ47" i="38"/>
  <c r="EB59" i="38"/>
  <c r="EB121" i="38" s="1"/>
  <c r="FZ59" i="38"/>
  <c r="FZ121" i="38" s="1"/>
  <c r="FJ353" i="47"/>
  <c r="GA35" i="47"/>
  <c r="J30" i="59"/>
  <c r="DC53" i="99"/>
  <c r="DB54" i="99"/>
  <c r="DG53" i="99"/>
  <c r="DF54" i="99"/>
  <c r="DK54" i="99"/>
  <c r="DJ55" i="99"/>
  <c r="CY54" i="99"/>
  <c r="CX55" i="99"/>
  <c r="CU52" i="99"/>
  <c r="CT53" i="99"/>
  <c r="CU51" i="99"/>
  <c r="CU37" i="99"/>
  <c r="CU36" i="99"/>
  <c r="CU38" i="99"/>
  <c r="CU39" i="99"/>
  <c r="CU40" i="99"/>
  <c r="CU41" i="99"/>
  <c r="CU42" i="99"/>
  <c r="CU43" i="99"/>
  <c r="CU44" i="99"/>
  <c r="CU45" i="99"/>
  <c r="CU46" i="99"/>
  <c r="CU47" i="99"/>
  <c r="CU48" i="99"/>
  <c r="CU49" i="99"/>
  <c r="CU50" i="99"/>
  <c r="FL41" i="99"/>
  <c r="FB41" i="99"/>
  <c r="EW54" i="38"/>
  <c r="EW116" i="38" s="1"/>
  <c r="CC53" i="38"/>
  <c r="CC115" i="38" s="1"/>
  <c r="FN356" i="47"/>
  <c r="FN357" i="47" s="1"/>
  <c r="FN358" i="47" s="1"/>
  <c r="FN359" i="47" s="1"/>
  <c r="FN360" i="47" s="1"/>
  <c r="FN361" i="47" s="1"/>
  <c r="FN362" i="47" s="1"/>
  <c r="FN363" i="47" s="1"/>
  <c r="FN364" i="47" s="1"/>
  <c r="J87" i="59"/>
  <c r="GA119" i="47"/>
  <c r="CR54" i="38"/>
  <c r="CX53" i="38"/>
  <c r="CX115" i="38" s="1"/>
  <c r="GA358" i="47" l="1"/>
  <c r="J135" i="59"/>
  <c r="GV55" i="38"/>
  <c r="GV117" i="38" s="1"/>
  <c r="IN47" i="38"/>
  <c r="IU47" i="38" s="1"/>
  <c r="HQ48" i="38"/>
  <c r="FZ60" i="38"/>
  <c r="FZ122" i="38" s="1"/>
  <c r="EB60" i="38"/>
  <c r="EB122" i="38" s="1"/>
  <c r="FJ354" i="47"/>
  <c r="J31" i="59"/>
  <c r="GA36" i="47"/>
  <c r="CU53" i="99"/>
  <c r="CT54" i="99"/>
  <c r="CY55" i="99"/>
  <c r="CX56" i="99"/>
  <c r="DK55" i="99"/>
  <c r="DJ56" i="99"/>
  <c r="DG54" i="99"/>
  <c r="DF55" i="99"/>
  <c r="DC54" i="99"/>
  <c r="DB55" i="99"/>
  <c r="FB42" i="99"/>
  <c r="FL42" i="99"/>
  <c r="CC54" i="38"/>
  <c r="CC116" i="38" s="1"/>
  <c r="EW55" i="38"/>
  <c r="EW117" i="38" s="1"/>
  <c r="GA120" i="47"/>
  <c r="J88" i="59"/>
  <c r="CR55" i="38"/>
  <c r="CX54" i="38"/>
  <c r="CX116" i="38" s="1"/>
  <c r="J136" i="59" l="1"/>
  <c r="GA359" i="47"/>
  <c r="GV56" i="38"/>
  <c r="GV118" i="38" s="1"/>
  <c r="HQ49" i="38"/>
  <c r="IN48" i="38"/>
  <c r="IU48" i="38" s="1"/>
  <c r="EB61" i="38"/>
  <c r="EB123" i="38" s="1"/>
  <c r="FZ61" i="38"/>
  <c r="FZ123" i="38" s="1"/>
  <c r="FJ355" i="47"/>
  <c r="J32" i="59"/>
  <c r="GA37" i="47"/>
  <c r="DC55" i="99"/>
  <c r="DB56" i="99"/>
  <c r="DG55" i="99"/>
  <c r="DF56" i="99"/>
  <c r="DK56" i="99"/>
  <c r="DJ57" i="99"/>
  <c r="CY56" i="99"/>
  <c r="CX57" i="99"/>
  <c r="CU54" i="99"/>
  <c r="CT55" i="99"/>
  <c r="FL43" i="99"/>
  <c r="FB43" i="99"/>
  <c r="CC55" i="38"/>
  <c r="CC117" i="38" s="1"/>
  <c r="EW56" i="38"/>
  <c r="EW118" i="38" s="1"/>
  <c r="GA121" i="47"/>
  <c r="J89" i="59"/>
  <c r="CR56" i="38"/>
  <c r="CX55" i="38"/>
  <c r="CX117" i="38" s="1"/>
  <c r="GA360" i="47" l="1"/>
  <c r="J137" i="59"/>
  <c r="GV57" i="38"/>
  <c r="GV119" i="38" s="1"/>
  <c r="IN49" i="38"/>
  <c r="IU49" i="38" s="1"/>
  <c r="HQ50" i="38"/>
  <c r="EB62" i="38"/>
  <c r="EB124" i="38" s="1"/>
  <c r="FZ62" i="38"/>
  <c r="FZ124" i="38" s="1"/>
  <c r="FJ356" i="47"/>
  <c r="J33" i="59"/>
  <c r="GA38" i="47"/>
  <c r="CU55" i="99"/>
  <c r="CT56" i="99"/>
  <c r="CY57" i="99"/>
  <c r="CX58" i="99"/>
  <c r="DK57" i="99"/>
  <c r="DJ58" i="99"/>
  <c r="DG56" i="99"/>
  <c r="DF57" i="99"/>
  <c r="DC56" i="99"/>
  <c r="DB57" i="99"/>
  <c r="FB44" i="99"/>
  <c r="FL44" i="99"/>
  <c r="EW57" i="38"/>
  <c r="EW119" i="38" s="1"/>
  <c r="CC56" i="38"/>
  <c r="CC118" i="38" s="1"/>
  <c r="J90" i="59"/>
  <c r="GA122" i="47"/>
  <c r="CR57" i="38"/>
  <c r="CX56" i="38"/>
  <c r="CX118" i="38" s="1"/>
  <c r="GA361" i="47" l="1"/>
  <c r="J138" i="59"/>
  <c r="GV58" i="38"/>
  <c r="GV120" i="38" s="1"/>
  <c r="IN50" i="38"/>
  <c r="IU50" i="38" s="1"/>
  <c r="HQ51" i="38"/>
  <c r="FZ63" i="38"/>
  <c r="FZ125" i="38" s="1"/>
  <c r="EB63" i="38"/>
  <c r="EB125" i="38" s="1"/>
  <c r="FJ357" i="47"/>
  <c r="GA39" i="47"/>
  <c r="J34" i="59"/>
  <c r="DC57" i="99"/>
  <c r="DB58" i="99"/>
  <c r="DG57" i="99"/>
  <c r="DF58" i="99"/>
  <c r="DK58" i="99"/>
  <c r="DJ59" i="99"/>
  <c r="CY58" i="99"/>
  <c r="CX59" i="99"/>
  <c r="CU56" i="99"/>
  <c r="CT57" i="99"/>
  <c r="FL45" i="99"/>
  <c r="FB45" i="99"/>
  <c r="CC57" i="38"/>
  <c r="CC119" i="38" s="1"/>
  <c r="EW58" i="38"/>
  <c r="EW120" i="38" s="1"/>
  <c r="J91" i="59"/>
  <c r="GA123" i="47"/>
  <c r="CR58" i="38"/>
  <c r="CX57" i="38"/>
  <c r="CX119" i="38" s="1"/>
  <c r="GA362" i="47" l="1"/>
  <c r="J139" i="59"/>
  <c r="GV59" i="38"/>
  <c r="GV121" i="38" s="1"/>
  <c r="HQ52" i="38"/>
  <c r="IN51" i="38"/>
  <c r="IU51" i="38" s="1"/>
  <c r="EB64" i="38"/>
  <c r="EB126" i="38" s="1"/>
  <c r="FZ64" i="38"/>
  <c r="FZ126" i="38" s="1"/>
  <c r="FJ358" i="47"/>
  <c r="GA40" i="47"/>
  <c r="J35" i="59"/>
  <c r="CU57" i="99"/>
  <c r="CT58" i="99"/>
  <c r="CY59" i="99"/>
  <c r="CX60" i="99"/>
  <c r="DK59" i="99"/>
  <c r="DJ60" i="99"/>
  <c r="DG58" i="99"/>
  <c r="DF59" i="99"/>
  <c r="DC58" i="99"/>
  <c r="DB59" i="99"/>
  <c r="FB46" i="99"/>
  <c r="FL46" i="99"/>
  <c r="EW59" i="38"/>
  <c r="EW121" i="38" s="1"/>
  <c r="CC58" i="38"/>
  <c r="CC120" i="38" s="1"/>
  <c r="J92" i="59"/>
  <c r="GA124" i="47"/>
  <c r="CR59" i="38"/>
  <c r="CX58" i="38"/>
  <c r="CX120" i="38" s="1"/>
  <c r="FM366" i="47"/>
  <c r="FM365" i="47"/>
  <c r="FN365" i="47" s="1"/>
  <c r="GA363" i="47" l="1"/>
  <c r="J140" i="59"/>
  <c r="GV60" i="38"/>
  <c r="GV122" i="38" s="1"/>
  <c r="HQ53" i="38"/>
  <c r="IN52" i="38"/>
  <c r="IU52" i="38" s="1"/>
  <c r="EB65" i="38"/>
  <c r="EB127" i="38" s="1"/>
  <c r="FZ65" i="38"/>
  <c r="FZ127" i="38" s="1"/>
  <c r="FJ359" i="47"/>
  <c r="J36" i="59"/>
  <c r="GA41" i="47"/>
  <c r="DC59" i="99"/>
  <c r="DB60" i="99"/>
  <c r="DG59" i="99"/>
  <c r="DF60" i="99"/>
  <c r="DK60" i="99"/>
  <c r="DJ61" i="99"/>
  <c r="CY60" i="99"/>
  <c r="CX61" i="99"/>
  <c r="CU58" i="99"/>
  <c r="CT59" i="99"/>
  <c r="FL47" i="99"/>
  <c r="FB47" i="99"/>
  <c r="CC59" i="38"/>
  <c r="CC121" i="38" s="1"/>
  <c r="EW60" i="38"/>
  <c r="EW122" i="38" s="1"/>
  <c r="GA125" i="47"/>
  <c r="J93" i="59"/>
  <c r="CR60" i="38"/>
  <c r="CX59" i="38"/>
  <c r="CX121" i="38" s="1"/>
  <c r="FN366" i="47"/>
  <c r="FN367" i="47" s="1"/>
  <c r="EW366" i="47"/>
  <c r="EW365" i="47"/>
  <c r="EX365" i="47" s="1"/>
  <c r="GA364" i="47" l="1"/>
  <c r="J141" i="59"/>
  <c r="GV61" i="38"/>
  <c r="GV123" i="38" s="1"/>
  <c r="IN53" i="38"/>
  <c r="IU53" i="38" s="1"/>
  <c r="HQ54" i="38"/>
  <c r="FZ66" i="38"/>
  <c r="FZ128" i="38" s="1"/>
  <c r="EB66" i="38"/>
  <c r="EB128" i="38" s="1"/>
  <c r="FJ360" i="47"/>
  <c r="GA42" i="47"/>
  <c r="J37" i="59"/>
  <c r="CU59" i="99"/>
  <c r="CT60" i="99"/>
  <c r="CY61" i="99"/>
  <c r="CX62" i="99"/>
  <c r="DK61" i="99"/>
  <c r="DJ62" i="99"/>
  <c r="DG60" i="99"/>
  <c r="DF61" i="99"/>
  <c r="DC60" i="99"/>
  <c r="DB61" i="99"/>
  <c r="FB48" i="99"/>
  <c r="FL48" i="99"/>
  <c r="EW61" i="38"/>
  <c r="EW123" i="38" s="1"/>
  <c r="CC60" i="38"/>
  <c r="CC122" i="38" s="1"/>
  <c r="J94" i="59"/>
  <c r="GA126" i="47"/>
  <c r="CR61" i="38"/>
  <c r="CX60" i="38"/>
  <c r="CX122" i="38" s="1"/>
  <c r="EX366" i="47"/>
  <c r="EX367" i="47" s="1"/>
  <c r="EX368" i="47" s="1"/>
  <c r="EX369" i="47" s="1"/>
  <c r="FN368" i="47"/>
  <c r="J142" i="59" l="1"/>
  <c r="GA365" i="47"/>
  <c r="GV62" i="38"/>
  <c r="GV124" i="38" s="1"/>
  <c r="IN54" i="38"/>
  <c r="IU54" i="38" s="1"/>
  <c r="HQ55" i="38"/>
  <c r="EB67" i="38"/>
  <c r="EB129" i="38" s="1"/>
  <c r="FZ67" i="38"/>
  <c r="FZ129" i="38" s="1"/>
  <c r="FJ361" i="47"/>
  <c r="J38" i="59"/>
  <c r="GA43" i="47"/>
  <c r="DC61" i="99"/>
  <c r="DB62" i="99"/>
  <c r="DG61" i="99"/>
  <c r="DF62" i="99"/>
  <c r="DK62" i="99"/>
  <c r="DJ63" i="99"/>
  <c r="CY62" i="99"/>
  <c r="CX63" i="99"/>
  <c r="CU60" i="99"/>
  <c r="CT61" i="99"/>
  <c r="FL49" i="99"/>
  <c r="FB49" i="99"/>
  <c r="CC61" i="38"/>
  <c r="CC123" i="38" s="1"/>
  <c r="EW62" i="38"/>
  <c r="EW124" i="38" s="1"/>
  <c r="GA127" i="47"/>
  <c r="J95" i="59"/>
  <c r="CR62" i="38"/>
  <c r="CX61" i="38"/>
  <c r="CX123" i="38" s="1"/>
  <c r="FN369" i="47"/>
  <c r="FI365" i="47"/>
  <c r="FI366" i="47"/>
  <c r="J143" i="59" l="1"/>
  <c r="GA366" i="47"/>
  <c r="GV63" i="38"/>
  <c r="GV125" i="38" s="1"/>
  <c r="HQ56" i="38"/>
  <c r="IN55" i="38"/>
  <c r="IU55" i="38" s="1"/>
  <c r="FZ68" i="38"/>
  <c r="FZ130" i="38" s="1"/>
  <c r="EB68" i="38"/>
  <c r="EB130" i="38" s="1"/>
  <c r="FJ362" i="47"/>
  <c r="J39" i="59"/>
  <c r="GA44" i="47"/>
  <c r="CU61" i="99"/>
  <c r="CT62" i="99"/>
  <c r="CY63" i="99"/>
  <c r="CX64" i="99"/>
  <c r="DK63" i="99"/>
  <c r="DJ64" i="99"/>
  <c r="DG62" i="99"/>
  <c r="DF63" i="99"/>
  <c r="DC62" i="99"/>
  <c r="DB63" i="99"/>
  <c r="FB50" i="99"/>
  <c r="FL50" i="99"/>
  <c r="EW63" i="38"/>
  <c r="EW125" i="38" s="1"/>
  <c r="CC62" i="38"/>
  <c r="CC124" i="38" s="1"/>
  <c r="J96" i="59"/>
  <c r="GA128" i="47"/>
  <c r="CR63" i="38"/>
  <c r="CX62" i="38"/>
  <c r="CX124" i="38" s="1"/>
  <c r="J144" i="59" l="1"/>
  <c r="GA367" i="47"/>
  <c r="GV64" i="38"/>
  <c r="GV126" i="38" s="1"/>
  <c r="IN56" i="38"/>
  <c r="IU56" i="38" s="1"/>
  <c r="HQ57" i="38"/>
  <c r="EB69" i="38"/>
  <c r="FZ69" i="38"/>
  <c r="FJ363" i="47"/>
  <c r="GA45" i="47"/>
  <c r="J40" i="59"/>
  <c r="DC63" i="99"/>
  <c r="DB64" i="99"/>
  <c r="DG63" i="99"/>
  <c r="DF64" i="99"/>
  <c r="DK64" i="99"/>
  <c r="DJ65" i="99"/>
  <c r="CY64" i="99"/>
  <c r="CX65" i="99"/>
  <c r="CU62" i="99"/>
  <c r="CT63" i="99"/>
  <c r="FL51" i="99"/>
  <c r="FB51" i="99"/>
  <c r="EW64" i="38"/>
  <c r="EW126" i="38" s="1"/>
  <c r="CC63" i="38"/>
  <c r="CC125" i="38" s="1"/>
  <c r="GA129" i="47"/>
  <c r="J97" i="59"/>
  <c r="CR64" i="38"/>
  <c r="CX63" i="38"/>
  <c r="CX125" i="38" s="1"/>
  <c r="J145" i="59" l="1"/>
  <c r="GA368" i="47"/>
  <c r="GV65" i="38"/>
  <c r="GV127" i="38" s="1"/>
  <c r="IN57" i="38"/>
  <c r="IU57" i="38" s="1"/>
  <c r="HQ58" i="38"/>
  <c r="FZ70" i="38"/>
  <c r="FZ71" i="38"/>
  <c r="EB70" i="38"/>
  <c r="EB71" i="38"/>
  <c r="FJ364" i="47"/>
  <c r="GA46" i="47"/>
  <c r="J41" i="59"/>
  <c r="CU63" i="99"/>
  <c r="CT64" i="99"/>
  <c r="CY65" i="99"/>
  <c r="CX66" i="99"/>
  <c r="DK65" i="99"/>
  <c r="DJ66" i="99"/>
  <c r="DG64" i="99"/>
  <c r="DF65" i="99"/>
  <c r="DC64" i="99"/>
  <c r="DB65" i="99"/>
  <c r="FB86" i="99"/>
  <c r="FB52" i="99"/>
  <c r="FL86" i="99"/>
  <c r="FL52" i="99"/>
  <c r="CC64" i="38"/>
  <c r="CC126" i="38" s="1"/>
  <c r="EW65" i="38"/>
  <c r="EW127" i="38" s="1"/>
  <c r="GA130" i="47"/>
  <c r="J98" i="59"/>
  <c r="CR65" i="38"/>
  <c r="CX64" i="38"/>
  <c r="CX126" i="38" s="1"/>
  <c r="J146" i="59" l="1"/>
  <c r="GA369" i="47"/>
  <c r="GV66" i="38"/>
  <c r="GV128" i="38" s="1"/>
  <c r="IN58" i="38"/>
  <c r="IU58" i="38" s="1"/>
  <c r="HQ59" i="38"/>
  <c r="FJ365" i="47"/>
  <c r="GA47" i="47"/>
  <c r="J42" i="59"/>
  <c r="DC65" i="99"/>
  <c r="DB66" i="99"/>
  <c r="DG65" i="99"/>
  <c r="DF66" i="99"/>
  <c r="DK66" i="99"/>
  <c r="DJ67" i="99"/>
  <c r="DK67" i="99" s="1"/>
  <c r="CY66" i="99"/>
  <c r="CX67" i="99"/>
  <c r="CY67" i="99" s="1"/>
  <c r="CU64" i="99"/>
  <c r="CT65" i="99"/>
  <c r="FM52" i="99"/>
  <c r="AP52" i="99" s="1"/>
  <c r="AP123" i="99" s="1"/>
  <c r="FL53" i="99"/>
  <c r="FC52" i="99"/>
  <c r="FB53" i="99"/>
  <c r="FM51" i="99"/>
  <c r="AP51" i="99" s="1"/>
  <c r="AP122" i="99" s="1"/>
  <c r="FM36" i="99"/>
  <c r="AP36" i="99" s="1"/>
  <c r="AP107" i="99" s="1"/>
  <c r="FM37" i="99"/>
  <c r="AP37" i="99" s="1"/>
  <c r="AP108" i="99" s="1"/>
  <c r="FM39" i="99"/>
  <c r="AP39" i="99" s="1"/>
  <c r="AP110" i="99" s="1"/>
  <c r="FM38" i="99"/>
  <c r="AP38" i="99" s="1"/>
  <c r="AP109" i="99" s="1"/>
  <c r="FM40" i="99"/>
  <c r="AP40" i="99" s="1"/>
  <c r="AP111" i="99" s="1"/>
  <c r="FM41" i="99"/>
  <c r="AP41" i="99" s="1"/>
  <c r="AP112" i="99" s="1"/>
  <c r="FM42" i="99"/>
  <c r="AP42" i="99" s="1"/>
  <c r="AP113" i="99" s="1"/>
  <c r="FM43" i="99"/>
  <c r="AP43" i="99" s="1"/>
  <c r="AP114" i="99" s="1"/>
  <c r="FM44" i="99"/>
  <c r="AP44" i="99" s="1"/>
  <c r="AP115" i="99" s="1"/>
  <c r="FM45" i="99"/>
  <c r="AP45" i="99" s="1"/>
  <c r="AP116" i="99" s="1"/>
  <c r="FM46" i="99"/>
  <c r="AP46" i="99" s="1"/>
  <c r="AP117" i="99" s="1"/>
  <c r="FM47" i="99"/>
  <c r="AP47" i="99" s="1"/>
  <c r="AP118" i="99" s="1"/>
  <c r="FM48" i="99"/>
  <c r="AP48" i="99" s="1"/>
  <c r="AP119" i="99" s="1"/>
  <c r="FM49" i="99"/>
  <c r="AP49" i="99" s="1"/>
  <c r="AP120" i="99" s="1"/>
  <c r="FM50" i="99"/>
  <c r="AP50" i="99" s="1"/>
  <c r="AP121" i="99" s="1"/>
  <c r="FC51" i="99"/>
  <c r="FC36" i="99"/>
  <c r="FC37" i="99"/>
  <c r="FC38" i="99"/>
  <c r="FC39" i="99"/>
  <c r="FC40" i="99"/>
  <c r="FC41" i="99"/>
  <c r="FC42" i="99"/>
  <c r="FC43" i="99"/>
  <c r="FC44" i="99"/>
  <c r="FC45" i="99"/>
  <c r="FC46" i="99"/>
  <c r="FC47" i="99"/>
  <c r="FC48" i="99"/>
  <c r="FC49" i="99"/>
  <c r="FC50" i="99"/>
  <c r="EW66" i="38"/>
  <c r="EW128" i="38" s="1"/>
  <c r="CC65" i="38"/>
  <c r="CC127" i="38" s="1"/>
  <c r="GA131" i="47"/>
  <c r="J100" i="59" s="1"/>
  <c r="J99" i="59"/>
  <c r="CR66" i="38"/>
  <c r="CX65" i="38"/>
  <c r="CX127" i="38" s="1"/>
  <c r="J147" i="59" l="1"/>
  <c r="GA370" i="47"/>
  <c r="GV67" i="38"/>
  <c r="GV129" i="38" s="1"/>
  <c r="HQ60" i="38"/>
  <c r="IN59" i="38"/>
  <c r="IU59" i="38" s="1"/>
  <c r="FJ366" i="47"/>
  <c r="GA48" i="47"/>
  <c r="J43" i="59"/>
  <c r="CU65" i="99"/>
  <c r="CT66" i="99"/>
  <c r="DG66" i="99"/>
  <c r="DF67" i="99"/>
  <c r="DC66" i="99"/>
  <c r="DB67" i="99"/>
  <c r="AQ50" i="99"/>
  <c r="AQ121" i="99" s="1"/>
  <c r="AF50" i="99"/>
  <c r="AQ48" i="99"/>
  <c r="AQ119" i="99" s="1"/>
  <c r="AF48" i="99"/>
  <c r="AQ46" i="99"/>
  <c r="AQ117" i="99" s="1"/>
  <c r="AF46" i="99"/>
  <c r="AQ44" i="99"/>
  <c r="AQ115" i="99" s="1"/>
  <c r="AF44" i="99"/>
  <c r="AQ42" i="99"/>
  <c r="AQ113" i="99" s="1"/>
  <c r="AF42" i="99"/>
  <c r="AQ40" i="99"/>
  <c r="AQ111" i="99" s="1"/>
  <c r="AF40" i="99"/>
  <c r="AQ38" i="99"/>
  <c r="AQ109" i="99" s="1"/>
  <c r="AF38" i="99"/>
  <c r="AQ36" i="99"/>
  <c r="AQ107" i="99" s="1"/>
  <c r="AF36" i="99"/>
  <c r="FC53" i="99"/>
  <c r="FB54" i="99"/>
  <c r="FM53" i="99"/>
  <c r="AP53" i="99" s="1"/>
  <c r="AP124" i="99" s="1"/>
  <c r="FL54" i="99"/>
  <c r="AF49" i="99"/>
  <c r="AQ49" i="99"/>
  <c r="AQ120" i="99" s="1"/>
  <c r="AQ47" i="99"/>
  <c r="AQ118" i="99" s="1"/>
  <c r="AF47" i="99"/>
  <c r="AF45" i="99"/>
  <c r="AQ45" i="99"/>
  <c r="AQ116" i="99" s="1"/>
  <c r="AQ43" i="99"/>
  <c r="AQ114" i="99" s="1"/>
  <c r="AF43" i="99"/>
  <c r="AF41" i="99"/>
  <c r="AQ41" i="99"/>
  <c r="AQ112" i="99" s="1"/>
  <c r="AQ39" i="99"/>
  <c r="AQ110" i="99" s="1"/>
  <c r="AF39" i="99"/>
  <c r="AF37" i="99"/>
  <c r="AQ37" i="99"/>
  <c r="AQ108" i="99" s="1"/>
  <c r="AQ51" i="99"/>
  <c r="AQ122" i="99" s="1"/>
  <c r="AF51" i="99"/>
  <c r="AQ52" i="99"/>
  <c r="AQ123" i="99" s="1"/>
  <c r="AF52" i="99"/>
  <c r="EW67" i="38"/>
  <c r="EW129" i="38" s="1"/>
  <c r="CC66" i="38"/>
  <c r="CC128" i="38" s="1"/>
  <c r="CR67" i="38"/>
  <c r="CX66" i="38"/>
  <c r="CX128" i="38" s="1"/>
  <c r="J148" i="59" l="1"/>
  <c r="GA371" i="47"/>
  <c r="GV68" i="38"/>
  <c r="GV130" i="38" s="1"/>
  <c r="IN60" i="38"/>
  <c r="IU60" i="38" s="1"/>
  <c r="HQ61" i="38"/>
  <c r="FJ367" i="47"/>
  <c r="AG32" i="93"/>
  <c r="AH32" i="93" s="1"/>
  <c r="AG31" i="93"/>
  <c r="AH31" i="93" s="1"/>
  <c r="AG19" i="93"/>
  <c r="AH19" i="93" s="1"/>
  <c r="AG23" i="93"/>
  <c r="AH23" i="93" s="1"/>
  <c r="AG27" i="93"/>
  <c r="AH27" i="93" s="1"/>
  <c r="AG16" i="93"/>
  <c r="AH16" i="93" s="1"/>
  <c r="AG18" i="93"/>
  <c r="AH18" i="93" s="1"/>
  <c r="AG20" i="93"/>
  <c r="AH20" i="93" s="1"/>
  <c r="AG22" i="93"/>
  <c r="AH22" i="93" s="1"/>
  <c r="AG24" i="93"/>
  <c r="AH24" i="93" s="1"/>
  <c r="AG26" i="93"/>
  <c r="AG28" i="93"/>
  <c r="AH28" i="93" s="1"/>
  <c r="AG30" i="93"/>
  <c r="AH30" i="93" s="1"/>
  <c r="AG17" i="93"/>
  <c r="AH17" i="93" s="1"/>
  <c r="AG21" i="93"/>
  <c r="AH21" i="93" s="1"/>
  <c r="AG25" i="93"/>
  <c r="AH25" i="93" s="1"/>
  <c r="AG29" i="93"/>
  <c r="AH29" i="93" s="1"/>
  <c r="J44" i="59"/>
  <c r="GA49" i="47"/>
  <c r="DC67" i="99"/>
  <c r="DB68" i="99"/>
  <c r="DG67" i="99"/>
  <c r="DF68" i="99"/>
  <c r="CU66" i="99"/>
  <c r="CT67" i="99"/>
  <c r="FM54" i="99"/>
  <c r="AP54" i="99" s="1"/>
  <c r="AP125" i="99" s="1"/>
  <c r="FL55" i="99"/>
  <c r="FC54" i="99"/>
  <c r="FB55" i="99"/>
  <c r="AF53" i="99"/>
  <c r="AQ53" i="99"/>
  <c r="AQ124" i="99" s="1"/>
  <c r="CC67" i="38"/>
  <c r="CC129" i="38" s="1"/>
  <c r="EW68" i="38"/>
  <c r="EW130" i="38" s="1"/>
  <c r="CX67" i="38"/>
  <c r="CX129" i="38" s="1"/>
  <c r="CR68" i="38"/>
  <c r="J149" i="59" l="1"/>
  <c r="GA372" i="47"/>
  <c r="GV69" i="38"/>
  <c r="IN61" i="38"/>
  <c r="IU61" i="38" s="1"/>
  <c r="HQ62" i="38"/>
  <c r="FJ368" i="47"/>
  <c r="AG33" i="93"/>
  <c r="AH33" i="93" s="1"/>
  <c r="EW69" i="38"/>
  <c r="EW131" i="38" s="1"/>
  <c r="GA50" i="47"/>
  <c r="J45" i="59"/>
  <c r="CU67" i="99"/>
  <c r="CT68" i="99"/>
  <c r="DG68" i="99"/>
  <c r="DF69" i="99"/>
  <c r="DC68" i="99"/>
  <c r="DB69" i="99"/>
  <c r="FC55" i="99"/>
  <c r="FB56" i="99"/>
  <c r="FM55" i="99"/>
  <c r="AP55" i="99" s="1"/>
  <c r="AP126" i="99" s="1"/>
  <c r="FL56" i="99"/>
  <c r="AQ54" i="99"/>
  <c r="AQ125" i="99" s="1"/>
  <c r="AF54" i="99"/>
  <c r="CC68" i="38"/>
  <c r="CC130" i="38" s="1"/>
  <c r="CX68" i="38"/>
  <c r="CX130" i="38" s="1"/>
  <c r="CR69" i="38"/>
  <c r="GA373" i="47" l="1"/>
  <c r="J150" i="59"/>
  <c r="GV71" i="38"/>
  <c r="GV70" i="38"/>
  <c r="HQ63" i="38"/>
  <c r="IN62" i="38"/>
  <c r="IU62" i="38" s="1"/>
  <c r="EW70" i="38"/>
  <c r="EW132" i="38" s="1"/>
  <c r="EW71" i="38"/>
  <c r="FJ369" i="47"/>
  <c r="AG34" i="93"/>
  <c r="AH34" i="93" s="1"/>
  <c r="CX69" i="38"/>
  <c r="CR70" i="38"/>
  <c r="CC69" i="38"/>
  <c r="J46" i="59"/>
  <c r="GA51" i="47"/>
  <c r="DC69" i="99"/>
  <c r="DB70" i="99"/>
  <c r="DG69" i="99"/>
  <c r="DF70" i="99"/>
  <c r="CU68" i="99"/>
  <c r="CT69" i="99"/>
  <c r="FM56" i="99"/>
  <c r="AP56" i="99" s="1"/>
  <c r="AP127" i="99" s="1"/>
  <c r="FL57" i="99"/>
  <c r="FC56" i="99"/>
  <c r="FB57" i="99"/>
  <c r="AF55" i="99"/>
  <c r="AQ55" i="99"/>
  <c r="AQ126" i="99" s="1"/>
  <c r="GA374" i="47" l="1"/>
  <c r="J151" i="59"/>
  <c r="HQ64" i="38"/>
  <c r="IN63" i="38"/>
  <c r="IU63" i="38" s="1"/>
  <c r="CC70" i="38"/>
  <c r="CC71" i="38"/>
  <c r="CX70" i="38"/>
  <c r="CR71" i="38"/>
  <c r="AG35" i="93"/>
  <c r="AH35" i="93" s="1"/>
  <c r="GA52" i="47"/>
  <c r="J48" i="59" s="1"/>
  <c r="J47" i="59"/>
  <c r="CU69" i="99"/>
  <c r="CT70" i="99"/>
  <c r="DG70" i="99"/>
  <c r="DF71" i="99"/>
  <c r="DC70" i="99"/>
  <c r="DB71" i="99"/>
  <c r="FC57" i="99"/>
  <c r="FB58" i="99"/>
  <c r="FM57" i="99"/>
  <c r="AP57" i="99" s="1"/>
  <c r="AP128" i="99" s="1"/>
  <c r="FL58" i="99"/>
  <c r="AQ56" i="99"/>
  <c r="AQ127" i="99" s="1"/>
  <c r="AF56" i="99"/>
  <c r="J152" i="59" l="1"/>
  <c r="GA375" i="47"/>
  <c r="J153" i="59" s="1"/>
  <c r="CX71" i="38"/>
  <c r="CR72" i="38"/>
  <c r="IN64" i="38"/>
  <c r="IU64" i="38" s="1"/>
  <c r="HQ65" i="38"/>
  <c r="AG36" i="93"/>
  <c r="AH36" i="93" s="1"/>
  <c r="DC71" i="99"/>
  <c r="DB72" i="99"/>
  <c r="DG71" i="99"/>
  <c r="DF72" i="99"/>
  <c r="CU70" i="99"/>
  <c r="CT71" i="99"/>
  <c r="FM58" i="99"/>
  <c r="AP58" i="99" s="1"/>
  <c r="AP129" i="99" s="1"/>
  <c r="FL59" i="99"/>
  <c r="FC58" i="99"/>
  <c r="FB59" i="99"/>
  <c r="AF57" i="99"/>
  <c r="AQ57" i="99"/>
  <c r="AQ128" i="99" s="1"/>
  <c r="CX72" i="38" l="1"/>
  <c r="CR73" i="38"/>
  <c r="CX73" i="38" s="1"/>
  <c r="IN65" i="38"/>
  <c r="IU65" i="38" s="1"/>
  <c r="HQ66" i="38"/>
  <c r="IN66" i="38" s="1"/>
  <c r="IU66" i="38" s="1"/>
  <c r="AG37" i="93"/>
  <c r="AH37" i="93" s="1"/>
  <c r="CU71" i="99"/>
  <c r="CT72" i="99"/>
  <c r="DG72" i="99"/>
  <c r="DF73" i="99"/>
  <c r="DC72" i="99"/>
  <c r="DB73" i="99"/>
  <c r="AQ58" i="99"/>
  <c r="AQ129" i="99" s="1"/>
  <c r="AF58" i="99"/>
  <c r="FC59" i="99"/>
  <c r="FB60" i="99"/>
  <c r="FM59" i="99"/>
  <c r="AP59" i="99" s="1"/>
  <c r="AP130" i="99" s="1"/>
  <c r="FL60" i="99"/>
  <c r="AG38" i="93" l="1"/>
  <c r="AH38" i="93" s="1"/>
  <c r="DC73" i="99"/>
  <c r="DB74" i="99"/>
  <c r="DG73" i="99"/>
  <c r="DF74" i="99"/>
  <c r="CU72" i="99"/>
  <c r="CT73" i="99"/>
  <c r="AF59" i="99"/>
  <c r="AQ59" i="99"/>
  <c r="AQ130" i="99" s="1"/>
  <c r="FM60" i="99"/>
  <c r="AP60" i="99" s="1"/>
  <c r="AP131" i="99" s="1"/>
  <c r="FL61" i="99"/>
  <c r="FC60" i="99"/>
  <c r="FB61" i="99"/>
  <c r="AG39" i="93" l="1"/>
  <c r="AH39" i="93" s="1"/>
  <c r="CU73" i="99"/>
  <c r="CT74" i="99"/>
  <c r="DG74" i="99"/>
  <c r="DF75" i="99"/>
  <c r="DC74" i="99"/>
  <c r="DB75" i="99"/>
  <c r="FC61" i="99"/>
  <c r="FB62" i="99"/>
  <c r="FM61" i="99"/>
  <c r="AP61" i="99" s="1"/>
  <c r="AP132" i="99" s="1"/>
  <c r="FL62" i="99"/>
  <c r="AF60" i="99"/>
  <c r="AQ60" i="99"/>
  <c r="AQ131" i="99" s="1"/>
  <c r="AG40" i="93" l="1"/>
  <c r="AH40" i="93" s="1"/>
  <c r="DB76" i="99"/>
  <c r="DC76" i="99" s="1"/>
  <c r="DC75" i="99"/>
  <c r="DF76" i="99"/>
  <c r="DG76" i="99" s="1"/>
  <c r="DG75" i="99"/>
  <c r="CU74" i="99"/>
  <c r="CT75" i="99"/>
  <c r="FM62" i="99"/>
  <c r="AP62" i="99" s="1"/>
  <c r="AP133" i="99" s="1"/>
  <c r="FL63" i="99"/>
  <c r="FC62" i="99"/>
  <c r="FB63" i="99"/>
  <c r="AF61" i="99"/>
  <c r="AQ61" i="99"/>
  <c r="AQ132" i="99" s="1"/>
  <c r="AG41" i="93" l="1"/>
  <c r="AH41" i="93" s="1"/>
  <c r="CU75" i="99"/>
  <c r="CT76" i="99"/>
  <c r="CU76" i="99" s="1"/>
  <c r="FC63" i="99"/>
  <c r="FB64" i="99"/>
  <c r="FM63" i="99"/>
  <c r="AP63" i="99" s="1"/>
  <c r="AP134" i="99" s="1"/>
  <c r="FL64" i="99"/>
  <c r="AF62" i="99"/>
  <c r="AQ62" i="99"/>
  <c r="AQ133" i="99" s="1"/>
  <c r="AG42" i="93" l="1"/>
  <c r="AH42" i="93" s="1"/>
  <c r="FM64" i="99"/>
  <c r="AP64" i="99" s="1"/>
  <c r="AP135" i="99" s="1"/>
  <c r="FL65" i="99"/>
  <c r="FC64" i="99"/>
  <c r="FB65" i="99"/>
  <c r="AF63" i="99"/>
  <c r="AQ63" i="99"/>
  <c r="AQ134" i="99" s="1"/>
  <c r="AG43" i="93" l="1"/>
  <c r="AH43" i="93" s="1"/>
  <c r="FC65" i="99"/>
  <c r="FB66" i="99"/>
  <c r="FM65" i="99"/>
  <c r="AP65" i="99" s="1"/>
  <c r="AP136" i="99" s="1"/>
  <c r="FL66" i="99"/>
  <c r="AQ64" i="99"/>
  <c r="AQ135" i="99" s="1"/>
  <c r="AF64" i="99"/>
  <c r="AG44" i="93" l="1"/>
  <c r="AH44" i="93" s="1"/>
  <c r="FM66" i="99"/>
  <c r="AP66" i="99" s="1"/>
  <c r="AP137" i="99" s="1"/>
  <c r="FL67" i="99"/>
  <c r="FC66" i="99"/>
  <c r="FB67" i="99"/>
  <c r="AF65" i="99"/>
  <c r="AQ65" i="99"/>
  <c r="AQ136" i="99" s="1"/>
  <c r="AG45" i="93" l="1"/>
  <c r="AH45" i="93" s="1"/>
  <c r="FC67" i="99"/>
  <c r="FB68" i="99"/>
  <c r="FM67" i="99"/>
  <c r="AP67" i="99" s="1"/>
  <c r="AP138" i="99" s="1"/>
  <c r="FL68" i="99"/>
  <c r="AQ66" i="99"/>
  <c r="AQ137" i="99" s="1"/>
  <c r="AF66" i="99"/>
  <c r="AG46" i="93" l="1"/>
  <c r="AH46" i="93" s="1"/>
  <c r="FM68" i="99"/>
  <c r="AP68" i="99" s="1"/>
  <c r="AP139" i="99" s="1"/>
  <c r="FL69" i="99"/>
  <c r="FC68" i="99"/>
  <c r="FB69" i="99"/>
  <c r="AF67" i="99"/>
  <c r="AQ67" i="99"/>
  <c r="AQ138" i="99" s="1"/>
  <c r="AG47" i="93" l="1"/>
  <c r="AH47" i="93" s="1"/>
  <c r="FC69" i="99"/>
  <c r="FB70" i="99"/>
  <c r="FM69" i="99"/>
  <c r="AP69" i="99" s="1"/>
  <c r="AP140" i="99" s="1"/>
  <c r="FL70" i="99"/>
  <c r="AQ68" i="99"/>
  <c r="AQ139" i="99" s="1"/>
  <c r="AF68" i="99"/>
  <c r="AG48" i="93" l="1"/>
  <c r="AH48" i="93" s="1"/>
  <c r="FM70" i="99"/>
  <c r="AP70" i="99" s="1"/>
  <c r="AP141" i="99" s="1"/>
  <c r="FL71" i="99"/>
  <c r="FC70" i="99"/>
  <c r="FB71" i="99"/>
  <c r="AF69" i="99"/>
  <c r="AQ69" i="99"/>
  <c r="AQ140" i="99" s="1"/>
  <c r="AG49" i="93" l="1"/>
  <c r="AH49" i="93" s="1"/>
  <c r="FC71" i="99"/>
  <c r="FB72" i="99"/>
  <c r="FM71" i="99"/>
  <c r="AP71" i="99" s="1"/>
  <c r="AP142" i="99" s="1"/>
  <c r="FL72" i="99"/>
  <c r="AQ70" i="99"/>
  <c r="AQ141" i="99" s="1"/>
  <c r="AF70" i="99"/>
  <c r="AG50" i="93" l="1"/>
  <c r="AH50" i="93" s="1"/>
  <c r="FM72" i="99"/>
  <c r="AP72" i="99" s="1"/>
  <c r="AP143" i="99" s="1"/>
  <c r="FL73" i="99"/>
  <c r="FC72" i="99"/>
  <c r="FB73" i="99"/>
  <c r="AF71" i="99"/>
  <c r="AQ71" i="99"/>
  <c r="AQ142" i="99" s="1"/>
  <c r="AG51" i="93" l="1"/>
  <c r="AH51" i="93" s="1"/>
  <c r="FC73" i="99"/>
  <c r="FB74" i="99"/>
  <c r="FM73" i="99"/>
  <c r="AP73" i="99" s="1"/>
  <c r="AP144" i="99" s="1"/>
  <c r="FL74" i="99"/>
  <c r="AQ72" i="99"/>
  <c r="AQ143" i="99" s="1"/>
  <c r="AF72" i="99"/>
  <c r="AG52" i="93" l="1"/>
  <c r="AH52" i="93" s="1"/>
  <c r="FM74" i="99"/>
  <c r="AP74" i="99" s="1"/>
  <c r="AP145" i="99" s="1"/>
  <c r="FL75" i="99"/>
  <c r="FC74" i="99"/>
  <c r="FB75" i="99"/>
  <c r="FB76" i="99" s="1"/>
  <c r="AQ73" i="99"/>
  <c r="AQ144" i="99" s="1"/>
  <c r="AF73" i="99"/>
  <c r="AG53" i="93" l="1"/>
  <c r="AH53" i="93" s="1"/>
  <c r="FC76" i="99"/>
  <c r="FB77" i="99"/>
  <c r="FC75" i="99"/>
  <c r="FM75" i="99"/>
  <c r="AP75" i="99" s="1"/>
  <c r="AP146" i="99" s="1"/>
  <c r="FL76" i="99"/>
  <c r="AF74" i="99"/>
  <c r="AQ74" i="99"/>
  <c r="AQ145" i="99" s="1"/>
  <c r="AG54" i="93" l="1"/>
  <c r="AH54" i="93" s="1"/>
  <c r="FC77" i="99"/>
  <c r="FB78" i="99"/>
  <c r="FM76" i="99"/>
  <c r="AP76" i="99" s="1"/>
  <c r="AP147" i="99" s="1"/>
  <c r="FL77" i="99"/>
  <c r="AF76" i="99"/>
  <c r="AQ76" i="99"/>
  <c r="AQ147" i="99" s="1"/>
  <c r="AF75" i="99"/>
  <c r="AQ75" i="99"/>
  <c r="AQ146" i="99" s="1"/>
  <c r="FO86" i="99" l="1"/>
  <c r="FC78" i="99"/>
  <c r="FB79" i="99"/>
  <c r="FM77" i="99"/>
  <c r="AP77" i="99" s="1"/>
  <c r="AP148" i="99" s="1"/>
  <c r="FL78" i="99"/>
  <c r="AG55" i="93"/>
  <c r="AH55" i="93" s="1"/>
  <c r="AG56" i="93"/>
  <c r="AH56" i="93" s="1"/>
  <c r="AF77" i="99"/>
  <c r="AQ77" i="99"/>
  <c r="AQ148" i="99" s="1"/>
  <c r="FC79" i="99" l="1"/>
  <c r="AQ79" i="99" s="1"/>
  <c r="AQ150" i="99" s="1"/>
  <c r="FB80" i="99"/>
  <c r="AQ78" i="99"/>
  <c r="AQ149" i="99" s="1"/>
  <c r="AF78" i="99"/>
  <c r="AG58" i="93" s="1"/>
  <c r="AH58" i="93" s="1"/>
  <c r="FM78" i="99"/>
  <c r="AP78" i="99" s="1"/>
  <c r="AP149" i="99" s="1"/>
  <c r="FL79" i="99"/>
  <c r="AG57" i="93"/>
  <c r="AH57" i="93" s="1"/>
  <c r="FC80" i="99" l="1"/>
  <c r="AF80" i="99" s="1"/>
  <c r="AG60" i="93" s="1"/>
  <c r="AH60" i="93" s="1"/>
  <c r="FB81" i="99"/>
  <c r="AF79" i="99"/>
  <c r="AG59" i="93" s="1"/>
  <c r="AH59" i="93" s="1"/>
  <c r="FM79" i="99"/>
  <c r="AP79" i="99" s="1"/>
  <c r="AP150" i="99" s="1"/>
  <c r="FL80" i="99"/>
  <c r="F173" i="76"/>
  <c r="K173" i="76" s="1"/>
  <c r="F93" i="76"/>
  <c r="AQ80" i="99" l="1"/>
  <c r="AQ151" i="99" s="1"/>
  <c r="FM80" i="99"/>
  <c r="AP80" i="99" s="1"/>
  <c r="AP151" i="99" s="1"/>
  <c r="FL81" i="99"/>
  <c r="FC81" i="99"/>
  <c r="FB82" i="99"/>
  <c r="D370" i="47"/>
  <c r="DC207" i="47"/>
  <c r="D46" i="47"/>
  <c r="H46" i="47" s="1"/>
  <c r="AF81" i="99" l="1"/>
  <c r="AG61" i="93" s="1"/>
  <c r="AH61" i="93" s="1"/>
  <c r="AQ81" i="99"/>
  <c r="FM81" i="99"/>
  <c r="AP81" i="99" s="1"/>
  <c r="AP152" i="99" s="1"/>
  <c r="FL82" i="99"/>
  <c r="FC82" i="99"/>
  <c r="FB83" i="99"/>
  <c r="FC83" i="99" s="1"/>
  <c r="AF26" i="93"/>
  <c r="AH26" i="93" s="1"/>
  <c r="GE211" i="47"/>
  <c r="HZ43" i="38" s="1"/>
  <c r="GE210" i="47"/>
  <c r="HZ42" i="38" s="1"/>
  <c r="GE207" i="47"/>
  <c r="HZ39" i="38" s="1"/>
  <c r="GE208" i="47"/>
  <c r="HZ40" i="38" s="1"/>
  <c r="GE209" i="47"/>
  <c r="HZ41" i="38" s="1"/>
  <c r="DH208" i="47"/>
  <c r="DH207" i="47"/>
  <c r="DA207" i="47"/>
  <c r="CZ207" i="47"/>
  <c r="DB207" i="47"/>
  <c r="H370" i="47"/>
  <c r="FM82" i="99" l="1"/>
  <c r="AP82" i="99" s="1"/>
  <c r="AP153" i="99" s="1"/>
  <c r="FL83" i="99"/>
  <c r="FM83" i="99" s="1"/>
  <c r="AP83" i="99" s="1"/>
  <c r="AP154" i="99" s="1"/>
  <c r="AF83" i="99"/>
  <c r="AG63" i="93" s="1"/>
  <c r="AH63" i="93" s="1"/>
  <c r="AQ83" i="99"/>
  <c r="AQ152" i="99"/>
  <c r="AQ82" i="99"/>
  <c r="AF82" i="99"/>
  <c r="AG62" i="93" s="1"/>
  <c r="AH62" i="93" s="1"/>
  <c r="DB370" i="47"/>
  <c r="DC370" i="47"/>
  <c r="DA370" i="47"/>
  <c r="CZ370" i="47"/>
  <c r="GD211" i="47"/>
  <c r="HY43" i="38" s="1"/>
  <c r="GD209" i="47"/>
  <c r="HY41" i="38" s="1"/>
  <c r="GD210" i="47"/>
  <c r="HY42" i="38" s="1"/>
  <c r="GD207" i="47"/>
  <c r="HY39" i="38" s="1"/>
  <c r="GD208" i="47"/>
  <c r="HY40" i="38" s="1"/>
  <c r="GC211" i="47"/>
  <c r="HX43" i="38" s="1"/>
  <c r="GC210" i="47"/>
  <c r="HX42" i="38" s="1"/>
  <c r="GC209" i="47"/>
  <c r="HX41" i="38" s="1"/>
  <c r="GC207" i="47"/>
  <c r="HX39" i="38" s="1"/>
  <c r="GC208" i="47"/>
  <c r="HX40" i="38" s="1"/>
  <c r="GB211" i="47"/>
  <c r="HW43" i="38" s="1"/>
  <c r="GB207" i="47"/>
  <c r="HW39" i="38" s="1"/>
  <c r="GB208" i="47"/>
  <c r="HW40" i="38" s="1"/>
  <c r="GB209" i="47"/>
  <c r="HW41" i="38" s="1"/>
  <c r="GB210" i="47"/>
  <c r="HW42" i="38" s="1"/>
  <c r="V26" i="93"/>
  <c r="DA46" i="47"/>
  <c r="DC46" i="47"/>
  <c r="DB46" i="47"/>
  <c r="CZ46" i="47"/>
  <c r="DE207" i="47"/>
  <c r="DE208" i="47"/>
  <c r="DG207" i="47"/>
  <c r="DG208" i="47"/>
  <c r="DF208" i="47"/>
  <c r="DF207" i="47"/>
  <c r="AQ153" i="99" l="1"/>
  <c r="AQ154" i="99"/>
  <c r="DE370" i="47"/>
  <c r="DE371" i="47"/>
  <c r="DH371" i="47"/>
  <c r="DH370" i="47"/>
  <c r="DF371" i="47"/>
  <c r="DF370" i="47"/>
  <c r="DG370" i="47"/>
  <c r="DG371" i="47"/>
  <c r="DE46" i="47"/>
  <c r="DE47" i="47"/>
  <c r="DF47" i="47"/>
  <c r="DF46" i="47"/>
  <c r="DI207" i="47"/>
  <c r="DN207" i="47" s="1"/>
  <c r="DG47" i="47"/>
  <c r="DG46" i="47"/>
  <c r="DH47" i="47"/>
  <c r="DH46" i="47"/>
  <c r="DI208" i="47"/>
  <c r="DN208" i="47" s="1"/>
  <c r="DI371" i="47" l="1"/>
  <c r="DN371" i="47" s="1"/>
  <c r="DI370" i="47"/>
  <c r="DM370" i="47" s="1"/>
  <c r="DM207" i="47"/>
  <c r="DK207" i="47"/>
  <c r="DK208" i="47"/>
  <c r="DL207" i="47"/>
  <c r="DI46" i="47"/>
  <c r="DN46" i="47" s="1"/>
  <c r="DM208" i="47"/>
  <c r="DI47" i="47"/>
  <c r="DN47" i="47" s="1"/>
  <c r="DL208" i="47"/>
  <c r="DL46" i="47" l="1"/>
  <c r="DL370" i="47"/>
  <c r="DK371" i="47"/>
  <c r="DK46" i="47"/>
  <c r="DM47" i="47"/>
  <c r="DM371" i="47"/>
  <c r="DK370" i="47"/>
  <c r="DL47" i="47"/>
  <c r="DM46" i="47"/>
  <c r="DN370" i="47"/>
  <c r="DK47" i="47"/>
  <c r="DL371" i="47"/>
  <c r="FE370" i="47" l="1"/>
  <c r="FF370" i="47" s="1"/>
  <c r="FE371" i="47"/>
  <c r="EW371" i="47"/>
  <c r="FI371" i="47"/>
  <c r="EW370" i="47"/>
  <c r="EX370" i="47" s="1"/>
  <c r="FM370" i="47"/>
  <c r="FN370" i="47" s="1"/>
  <c r="FI370" i="47"/>
  <c r="FJ370" i="47" s="1"/>
  <c r="FM371" i="47"/>
  <c r="FF371" i="47" l="1"/>
  <c r="FF372" i="47" s="1"/>
  <c r="FF373" i="47" s="1"/>
  <c r="FF374" i="47" s="1"/>
  <c r="FF375" i="47" s="1"/>
  <c r="FN371" i="47"/>
  <c r="FN372" i="47" s="1"/>
  <c r="FJ371" i="47"/>
  <c r="EX371" i="47"/>
  <c r="EX372" i="47" l="1"/>
  <c r="FN373" i="47"/>
  <c r="FJ372" i="47"/>
  <c r="FN374" i="47" l="1"/>
  <c r="EX373" i="47"/>
  <c r="FJ373" i="47"/>
  <c r="FN375" i="47" l="1"/>
  <c r="FJ374" i="47"/>
  <c r="EX374" i="47"/>
  <c r="FN410" i="47" l="1"/>
  <c r="FO375" i="47" s="1"/>
  <c r="CP375" i="47" s="1"/>
  <c r="FN376" i="47"/>
  <c r="EX375" i="47"/>
  <c r="FJ375" i="47"/>
  <c r="FF410" i="47" l="1"/>
  <c r="FF376" i="47"/>
  <c r="FJ410" i="47"/>
  <c r="FJ376" i="47"/>
  <c r="EX410" i="47"/>
  <c r="EX376" i="47"/>
  <c r="FO376" i="47"/>
  <c r="CP376" i="47" s="1"/>
  <c r="FN377" i="47"/>
  <c r="FO347" i="47"/>
  <c r="FO357" i="47"/>
  <c r="FO348" i="47"/>
  <c r="FO367" i="47"/>
  <c r="CP367" i="47" s="1"/>
  <c r="FO344" i="47"/>
  <c r="FO362" i="47"/>
  <c r="CP362" i="47" s="1"/>
  <c r="FO345" i="47"/>
  <c r="FO363" i="47"/>
  <c r="CP363" i="47" s="1"/>
  <c r="FO364" i="47"/>
  <c r="CP364" i="47" s="1"/>
  <c r="FO346" i="47"/>
  <c r="FO358" i="47"/>
  <c r="FO359" i="47"/>
  <c r="FO350" i="47"/>
  <c r="FO351" i="47"/>
  <c r="FO342" i="47"/>
  <c r="FO352" i="47"/>
  <c r="FO340" i="47"/>
  <c r="FO353" i="47"/>
  <c r="FO339" i="47"/>
  <c r="FO349" i="47"/>
  <c r="FO343" i="47"/>
  <c r="FO365" i="47"/>
  <c r="CP365" i="47" s="1"/>
  <c r="FO354" i="47"/>
  <c r="FO355" i="47"/>
  <c r="FO356" i="47"/>
  <c r="FO341" i="47"/>
  <c r="FO366" i="47"/>
  <c r="CP366" i="47" s="1"/>
  <c r="FO360" i="47"/>
  <c r="CP360" i="47" s="1"/>
  <c r="FO361" i="47"/>
  <c r="CP361" i="47" s="1"/>
  <c r="FO369" i="47"/>
  <c r="CP369" i="47" s="1"/>
  <c r="FO368" i="47"/>
  <c r="CP368" i="47" s="1"/>
  <c r="FO371" i="47"/>
  <c r="CP371" i="47" s="1"/>
  <c r="FO370" i="47"/>
  <c r="CP370" i="47" s="1"/>
  <c r="FO372" i="47"/>
  <c r="CP372" i="47" s="1"/>
  <c r="FO373" i="47"/>
  <c r="CP373" i="47" s="1"/>
  <c r="FO374" i="47"/>
  <c r="CP374" i="47" s="1"/>
  <c r="FK341" i="47" l="1"/>
  <c r="FK343" i="47"/>
  <c r="FK345" i="47"/>
  <c r="FK347" i="47"/>
  <c r="FK349" i="47"/>
  <c r="FK340" i="47"/>
  <c r="FK342" i="47"/>
  <c r="FK344" i="47"/>
  <c r="FK346" i="47"/>
  <c r="FK348" i="47"/>
  <c r="FK339" i="47"/>
  <c r="FK350" i="47"/>
  <c r="FK351" i="47"/>
  <c r="FK352" i="47"/>
  <c r="FK353" i="47"/>
  <c r="FK354" i="47"/>
  <c r="FK355" i="47"/>
  <c r="FK356" i="47"/>
  <c r="FK357" i="47"/>
  <c r="FK358" i="47"/>
  <c r="FK359" i="47"/>
  <c r="FK360" i="47"/>
  <c r="CO360" i="47" s="1"/>
  <c r="FK361" i="47"/>
  <c r="CO361" i="47" s="1"/>
  <c r="FK362" i="47"/>
  <c r="CO362" i="47" s="1"/>
  <c r="FK363" i="47"/>
  <c r="CO363" i="47" s="1"/>
  <c r="FK364" i="47"/>
  <c r="CO364" i="47" s="1"/>
  <c r="FK365" i="47"/>
  <c r="CO365" i="47" s="1"/>
  <c r="FK366" i="47"/>
  <c r="CO366" i="47" s="1"/>
  <c r="FK367" i="47"/>
  <c r="CO367" i="47" s="1"/>
  <c r="FK368" i="47"/>
  <c r="CO368" i="47" s="1"/>
  <c r="FK369" i="47"/>
  <c r="CO369" i="47" s="1"/>
  <c r="FK370" i="47"/>
  <c r="CO370" i="47" s="1"/>
  <c r="FK371" i="47"/>
  <c r="CO371" i="47" s="1"/>
  <c r="FK372" i="47"/>
  <c r="CO372" i="47" s="1"/>
  <c r="FK373" i="47"/>
  <c r="CO373" i="47" s="1"/>
  <c r="FK374" i="47"/>
  <c r="CO374" i="47" s="1"/>
  <c r="FK376" i="47"/>
  <c r="CO376" i="47" s="1"/>
  <c r="FK375" i="47"/>
  <c r="CO375" i="47" s="1"/>
  <c r="FG362" i="47"/>
  <c r="CN362" i="47" s="1"/>
  <c r="FG363" i="47"/>
  <c r="CN363" i="47" s="1"/>
  <c r="FG364" i="47"/>
  <c r="CN364" i="47" s="1"/>
  <c r="FG365" i="47"/>
  <c r="CN365" i="47" s="1"/>
  <c r="FG366" i="47"/>
  <c r="CN366" i="47" s="1"/>
  <c r="FG367" i="47"/>
  <c r="CN367" i="47" s="1"/>
  <c r="FG368" i="47"/>
  <c r="CN368" i="47" s="1"/>
  <c r="FG369" i="47"/>
  <c r="CN369" i="47" s="1"/>
  <c r="FG370" i="47"/>
  <c r="CN370" i="47" s="1"/>
  <c r="FG371" i="47"/>
  <c r="CN371" i="47" s="1"/>
  <c r="FG372" i="47"/>
  <c r="CN372" i="47" s="1"/>
  <c r="FG373" i="47"/>
  <c r="CN373" i="47" s="1"/>
  <c r="FG374" i="47"/>
  <c r="CN374" i="47" s="1"/>
  <c r="FG375" i="47"/>
  <c r="CN375" i="47" s="1"/>
  <c r="EY355" i="47"/>
  <c r="EY346" i="47"/>
  <c r="EY356" i="47"/>
  <c r="EY342" i="47"/>
  <c r="EY352" i="47"/>
  <c r="EY348" i="47"/>
  <c r="EY359" i="47"/>
  <c r="EY344" i="47"/>
  <c r="EY345" i="47"/>
  <c r="EY341" i="47"/>
  <c r="EY364" i="47"/>
  <c r="CQ364" i="47" s="1"/>
  <c r="EY343" i="47"/>
  <c r="EY354" i="47"/>
  <c r="EY365" i="47"/>
  <c r="CQ365" i="47" s="1"/>
  <c r="EY350" i="47"/>
  <c r="EY360" i="47"/>
  <c r="CQ360" i="47" s="1"/>
  <c r="EY351" i="47"/>
  <c r="EY361" i="47"/>
  <c r="CQ361" i="47" s="1"/>
  <c r="EY347" i="47"/>
  <c r="EY357" i="47"/>
  <c r="EY367" i="47"/>
  <c r="CQ367" i="47" s="1"/>
  <c r="EY366" i="47"/>
  <c r="CQ366" i="47" s="1"/>
  <c r="EY362" i="47"/>
  <c r="CQ362" i="47" s="1"/>
  <c r="EY358" i="47"/>
  <c r="EY353" i="47"/>
  <c r="EY339" i="47"/>
  <c r="EY363" i="47"/>
  <c r="CQ363" i="47" s="1"/>
  <c r="EY349" i="47"/>
  <c r="EY340" i="47"/>
  <c r="EY368" i="47"/>
  <c r="CQ368" i="47" s="1"/>
  <c r="EY369" i="47"/>
  <c r="CQ369" i="47" s="1"/>
  <c r="EY370" i="47"/>
  <c r="CQ370" i="47" s="1"/>
  <c r="EY371" i="47"/>
  <c r="CQ371" i="47" s="1"/>
  <c r="EY372" i="47"/>
  <c r="CQ372" i="47" s="1"/>
  <c r="EY373" i="47"/>
  <c r="CQ373" i="47" s="1"/>
  <c r="EY374" i="47"/>
  <c r="CQ374" i="47" s="1"/>
  <c r="FJ377" i="47"/>
  <c r="FK377" i="47" s="1"/>
  <c r="CO377" i="47" s="1"/>
  <c r="FG361" i="47"/>
  <c r="CN361" i="47" s="1"/>
  <c r="FG344" i="47"/>
  <c r="FG359" i="47"/>
  <c r="FG351" i="47"/>
  <c r="FG354" i="47"/>
  <c r="FG348" i="47"/>
  <c r="FG346" i="47"/>
  <c r="FG342" i="47"/>
  <c r="FG355" i="47"/>
  <c r="FG356" i="47"/>
  <c r="FG352" i="47"/>
  <c r="FG340" i="47"/>
  <c r="FG347" i="47"/>
  <c r="FG339" i="47"/>
  <c r="FG343" i="47"/>
  <c r="FG349" i="47"/>
  <c r="FG353" i="47"/>
  <c r="FG341" i="47"/>
  <c r="FG357" i="47"/>
  <c r="FG358" i="47"/>
  <c r="FG360" i="47"/>
  <c r="CN360" i="47" s="1"/>
  <c r="FG345" i="47"/>
  <c r="FG350" i="47"/>
  <c r="FO377" i="47"/>
  <c r="CP377" i="47" s="1"/>
  <c r="FN378" i="47"/>
  <c r="EY376" i="47"/>
  <c r="CQ376" i="47" s="1"/>
  <c r="EX377" i="47"/>
  <c r="EY375" i="47"/>
  <c r="CQ375" i="47" s="1"/>
  <c r="FG376" i="47"/>
  <c r="CN376" i="47" s="1"/>
  <c r="FF377" i="47"/>
  <c r="GF341" i="47" l="1"/>
  <c r="GF340" i="47"/>
  <c r="GF342" i="47"/>
  <c r="GF344" i="47"/>
  <c r="GF339" i="47"/>
  <c r="GF338" i="47"/>
  <c r="GF343" i="47"/>
  <c r="D5" i="89"/>
  <c r="GF353" i="47"/>
  <c r="D6" i="89"/>
  <c r="GF354" i="47"/>
  <c r="GF347" i="47"/>
  <c r="GF345" i="47"/>
  <c r="FJ378" i="47"/>
  <c r="FK378" i="47" s="1"/>
  <c r="CO378" i="47" s="1"/>
  <c r="FG377" i="47"/>
  <c r="CN377" i="47" s="1"/>
  <c r="FF378" i="47"/>
  <c r="EY377" i="47"/>
  <c r="CQ377" i="47" s="1"/>
  <c r="EX378" i="47"/>
  <c r="FO378" i="47"/>
  <c r="CP378" i="47" s="1"/>
  <c r="FN379" i="47"/>
  <c r="GF351" i="47" l="1"/>
  <c r="GF346" i="47"/>
  <c r="GF350" i="47"/>
  <c r="D7" i="89"/>
  <c r="GF355" i="47"/>
  <c r="GF349" i="47"/>
  <c r="GF348" i="47"/>
  <c r="GF352" i="47"/>
  <c r="FO379" i="47"/>
  <c r="CP379" i="47" s="1"/>
  <c r="FN380" i="47"/>
  <c r="EY378" i="47"/>
  <c r="CQ378" i="47" s="1"/>
  <c r="EX379" i="47"/>
  <c r="FG378" i="47"/>
  <c r="CN378" i="47" s="1"/>
  <c r="FF379" i="47"/>
  <c r="FJ379" i="47"/>
  <c r="FK379" i="47" s="1"/>
  <c r="D8" i="89" l="1"/>
  <c r="GF356" i="47"/>
  <c r="FJ380" i="47"/>
  <c r="FK380" i="47" s="1"/>
  <c r="FG379" i="47"/>
  <c r="CN379" i="47" s="1"/>
  <c r="FF380" i="47"/>
  <c r="EY379" i="47"/>
  <c r="CQ379" i="47" s="1"/>
  <c r="EX380" i="47"/>
  <c r="FO380" i="47"/>
  <c r="CP380" i="47" s="1"/>
  <c r="FN381" i="47"/>
  <c r="D9" i="89" l="1"/>
  <c r="GF357" i="47"/>
  <c r="FO381" i="47"/>
  <c r="CP381" i="47" s="1"/>
  <c r="FN382" i="47"/>
  <c r="EY380" i="47"/>
  <c r="CQ380" i="47" s="1"/>
  <c r="EX381" i="47"/>
  <c r="FG380" i="47"/>
  <c r="CN380" i="47" s="1"/>
  <c r="FF381" i="47"/>
  <c r="FJ381" i="47"/>
  <c r="FK381" i="47" s="1"/>
  <c r="D10" i="89" l="1"/>
  <c r="GF358" i="47"/>
  <c r="FJ382" i="47"/>
  <c r="FK382" i="47" s="1"/>
  <c r="FG381" i="47"/>
  <c r="CN381" i="47" s="1"/>
  <c r="FF382" i="47"/>
  <c r="EY381" i="47"/>
  <c r="CQ381" i="47" s="1"/>
  <c r="EX382" i="47"/>
  <c r="FO382" i="47"/>
  <c r="CP382" i="47" s="1"/>
  <c r="FN383" i="47"/>
  <c r="D11" i="89" l="1"/>
  <c r="GF359" i="47"/>
  <c r="FO383" i="47"/>
  <c r="CP383" i="47" s="1"/>
  <c r="FN384" i="47"/>
  <c r="EY382" i="47"/>
  <c r="CQ382" i="47" s="1"/>
  <c r="EX383" i="47"/>
  <c r="FG382" i="47"/>
  <c r="CN382" i="47" s="1"/>
  <c r="FF383" i="47"/>
  <c r="FJ383" i="47"/>
  <c r="FK383" i="47" s="1"/>
  <c r="D12" i="89" l="1"/>
  <c r="GF360" i="47"/>
  <c r="FJ384" i="47"/>
  <c r="FK384" i="47" s="1"/>
  <c r="FG383" i="47"/>
  <c r="CN383" i="47" s="1"/>
  <c r="FF384" i="47"/>
  <c r="EY383" i="47"/>
  <c r="CQ383" i="47" s="1"/>
  <c r="EX384" i="47"/>
  <c r="FO384" i="47"/>
  <c r="CP384" i="47" s="1"/>
  <c r="FN385" i="47"/>
  <c r="D13" i="89" l="1"/>
  <c r="GF361" i="47"/>
  <c r="FO385" i="47"/>
  <c r="CP385" i="47" s="1"/>
  <c r="FN386" i="47"/>
  <c r="EY384" i="47"/>
  <c r="CQ384" i="47" s="1"/>
  <c r="EX385" i="47"/>
  <c r="FG384" i="47"/>
  <c r="CN384" i="47" s="1"/>
  <c r="FF385" i="47"/>
  <c r="FJ385" i="47"/>
  <c r="FK385" i="47" s="1"/>
  <c r="D14" i="89" l="1"/>
  <c r="GF362" i="47"/>
  <c r="FJ386" i="47"/>
  <c r="FK386" i="47" s="1"/>
  <c r="FG385" i="47"/>
  <c r="CN385" i="47" s="1"/>
  <c r="FF386" i="47"/>
  <c r="EY385" i="47"/>
  <c r="CQ385" i="47" s="1"/>
  <c r="EX386" i="47"/>
  <c r="FO386" i="47"/>
  <c r="CP386" i="47" s="1"/>
  <c r="FN387" i="47"/>
  <c r="D15" i="89" l="1"/>
  <c r="GF363" i="47"/>
  <c r="FO387" i="47"/>
  <c r="CP387" i="47" s="1"/>
  <c r="FN388" i="47"/>
  <c r="EY386" i="47"/>
  <c r="CQ386" i="47" s="1"/>
  <c r="EX387" i="47"/>
  <c r="FG386" i="47"/>
  <c r="CN386" i="47" s="1"/>
  <c r="FF387" i="47"/>
  <c r="FJ387" i="47"/>
  <c r="FK387" i="47" s="1"/>
  <c r="D16" i="89" l="1"/>
  <c r="GF364" i="47"/>
  <c r="FJ388" i="47"/>
  <c r="FK388" i="47" s="1"/>
  <c r="FG387" i="47"/>
  <c r="CN387" i="47" s="1"/>
  <c r="FF388" i="47"/>
  <c r="EY387" i="47"/>
  <c r="CQ387" i="47" s="1"/>
  <c r="EX388" i="47"/>
  <c r="FO388" i="47"/>
  <c r="CP388" i="47" s="1"/>
  <c r="FN389" i="47"/>
  <c r="D17" i="89" l="1"/>
  <c r="GF365" i="47"/>
  <c r="FO389" i="47"/>
  <c r="CP389" i="47" s="1"/>
  <c r="FN390" i="47"/>
  <c r="EY388" i="47"/>
  <c r="CQ388" i="47" s="1"/>
  <c r="EX389" i="47"/>
  <c r="FG388" i="47"/>
  <c r="CN388" i="47" s="1"/>
  <c r="FF389" i="47"/>
  <c r="FJ389" i="47"/>
  <c r="FK389" i="47" s="1"/>
  <c r="D18" i="89" l="1"/>
  <c r="GF366" i="47"/>
  <c r="FJ390" i="47"/>
  <c r="FK390" i="47" s="1"/>
  <c r="FG389" i="47"/>
  <c r="CN389" i="47" s="1"/>
  <c r="FF390" i="47"/>
  <c r="EY389" i="47"/>
  <c r="CQ389" i="47" s="1"/>
  <c r="EX390" i="47"/>
  <c r="FO390" i="47"/>
  <c r="CP390" i="47" s="1"/>
  <c r="FN391" i="47"/>
  <c r="D19" i="89" l="1"/>
  <c r="GF367" i="47"/>
  <c r="FO391" i="47"/>
  <c r="CP391" i="47" s="1"/>
  <c r="FN392" i="47"/>
  <c r="EY390" i="47"/>
  <c r="CQ390" i="47" s="1"/>
  <c r="EX391" i="47"/>
  <c r="FG390" i="47"/>
  <c r="CN390" i="47" s="1"/>
  <c r="FF391" i="47"/>
  <c r="FJ391" i="47"/>
  <c r="FK391" i="47" s="1"/>
  <c r="D20" i="89" l="1"/>
  <c r="GF368" i="47"/>
  <c r="FJ392" i="47"/>
  <c r="FK392" i="47" s="1"/>
  <c r="FG391" i="47"/>
  <c r="CN391" i="47" s="1"/>
  <c r="FF392" i="47"/>
  <c r="EY391" i="47"/>
  <c r="CQ391" i="47" s="1"/>
  <c r="EX392" i="47"/>
  <c r="FO392" i="47"/>
  <c r="CP392" i="47" s="1"/>
  <c r="FN393" i="47"/>
  <c r="D21" i="89" l="1"/>
  <c r="GF369" i="47"/>
  <c r="FO393" i="47"/>
  <c r="CP393" i="47" s="1"/>
  <c r="FN394" i="47"/>
  <c r="EY392" i="47"/>
  <c r="CQ392" i="47" s="1"/>
  <c r="EX393" i="47"/>
  <c r="FG392" i="47"/>
  <c r="CN392" i="47" s="1"/>
  <c r="FF393" i="47"/>
  <c r="FJ393" i="47"/>
  <c r="FK393" i="47" s="1"/>
  <c r="D22" i="89" l="1"/>
  <c r="GF370" i="47"/>
  <c r="FJ394" i="47"/>
  <c r="FK394" i="47" s="1"/>
  <c r="FG393" i="47"/>
  <c r="CN393" i="47" s="1"/>
  <c r="FF394" i="47"/>
  <c r="EY393" i="47"/>
  <c r="CQ393" i="47" s="1"/>
  <c r="EX394" i="47"/>
  <c r="FO394" i="47"/>
  <c r="CP394" i="47" s="1"/>
  <c r="FN395" i="47"/>
  <c r="D23" i="89" l="1"/>
  <c r="GF371" i="47"/>
  <c r="FO395" i="47"/>
  <c r="CP395" i="47" s="1"/>
  <c r="FN396" i="47"/>
  <c r="EY394" i="47"/>
  <c r="CQ394" i="47" s="1"/>
  <c r="EX395" i="47"/>
  <c r="FG394" i="47"/>
  <c r="CN394" i="47" s="1"/>
  <c r="FF395" i="47"/>
  <c r="FJ395" i="47"/>
  <c r="FK395" i="47" s="1"/>
  <c r="D24" i="89" l="1"/>
  <c r="GF372" i="47"/>
  <c r="FG395" i="47"/>
  <c r="CN395" i="47" s="1"/>
  <c r="FF396" i="47"/>
  <c r="EY395" i="47"/>
  <c r="CQ395" i="47" s="1"/>
  <c r="EX396" i="47"/>
  <c r="FO396" i="47"/>
  <c r="CP396" i="47" s="1"/>
  <c r="FN397" i="47"/>
  <c r="FJ396" i="47"/>
  <c r="FK396" i="47" s="1"/>
  <c r="D25" i="89" l="1"/>
  <c r="GF373" i="47"/>
  <c r="FJ397" i="47"/>
  <c r="FK397" i="47" s="1"/>
  <c r="FO397" i="47"/>
  <c r="CP397" i="47" s="1"/>
  <c r="FN398" i="47"/>
  <c r="EY396" i="47"/>
  <c r="CQ396" i="47" s="1"/>
  <c r="EX397" i="47"/>
  <c r="FG396" i="47"/>
  <c r="CN396" i="47" s="1"/>
  <c r="FF397" i="47"/>
  <c r="D26" i="89" l="1"/>
  <c r="GF374" i="47"/>
  <c r="FG397" i="47"/>
  <c r="CN397" i="47" s="1"/>
  <c r="FF398" i="47"/>
  <c r="EY397" i="47"/>
  <c r="CQ397" i="47" s="1"/>
  <c r="EX398" i="47"/>
  <c r="FO398" i="47"/>
  <c r="CP398" i="47" s="1"/>
  <c r="FN399" i="47"/>
  <c r="FJ398" i="47"/>
  <c r="FK398" i="47" s="1"/>
  <c r="D27" i="89" l="1"/>
  <c r="GF375" i="47"/>
  <c r="FO399" i="47"/>
  <c r="CP399" i="47" s="1"/>
  <c r="FN400" i="47"/>
  <c r="EY398" i="47"/>
  <c r="CQ398" i="47" s="1"/>
  <c r="EX399" i="47"/>
  <c r="FF399" i="47"/>
  <c r="FG398" i="47"/>
  <c r="CN398" i="47" s="1"/>
  <c r="FJ399" i="47"/>
  <c r="FK399" i="47" s="1"/>
  <c r="FO400" i="47" l="1"/>
  <c r="CP400" i="47" s="1"/>
  <c r="FN401" i="47"/>
  <c r="D28" i="89"/>
  <c r="GF376" i="47"/>
  <c r="FJ400" i="47"/>
  <c r="FK400" i="47" s="1"/>
  <c r="EY399" i="47"/>
  <c r="CQ399" i="47" s="1"/>
  <c r="EX400" i="47"/>
  <c r="FF400" i="47"/>
  <c r="FG399" i="47"/>
  <c r="CN399" i="47" s="1"/>
  <c r="FO401" i="47" l="1"/>
  <c r="CP401" i="47" s="1"/>
  <c r="FN402" i="47"/>
  <c r="EY400" i="47"/>
  <c r="CQ400" i="47" s="1"/>
  <c r="EX401" i="47"/>
  <c r="FG400" i="47"/>
  <c r="CN400" i="47" s="1"/>
  <c r="FF401" i="47"/>
  <c r="FJ401" i="47"/>
  <c r="D29" i="89"/>
  <c r="GF377" i="47"/>
  <c r="FK401" i="47" l="1"/>
  <c r="FJ402" i="47"/>
  <c r="FG401" i="47"/>
  <c r="CN401" i="47" s="1"/>
  <c r="FF402" i="47"/>
  <c r="EY401" i="47"/>
  <c r="CQ401" i="47" s="1"/>
  <c r="EX402" i="47"/>
  <c r="FO402" i="47"/>
  <c r="CP402" i="47" s="1"/>
  <c r="FN403" i="47"/>
  <c r="D30" i="89"/>
  <c r="GF378" i="47"/>
  <c r="G10" i="79"/>
  <c r="T16" i="93" s="1"/>
  <c r="D31" i="89" l="1"/>
  <c r="FO403" i="47"/>
  <c r="CP403" i="47" s="1"/>
  <c r="FN404" i="47"/>
  <c r="EY402" i="47"/>
  <c r="EX403" i="47"/>
  <c r="FG402" i="47"/>
  <c r="CN402" i="47" s="1"/>
  <c r="FF403" i="47"/>
  <c r="GF379" i="47"/>
  <c r="FK402" i="47"/>
  <c r="FJ403" i="47"/>
  <c r="M18" i="92"/>
  <c r="N10" i="79"/>
  <c r="M10" i="79"/>
  <c r="O10" i="79"/>
  <c r="FO404" i="47" l="1"/>
  <c r="CP404" i="47" s="1"/>
  <c r="FN405" i="47"/>
  <c r="CO402" i="47"/>
  <c r="GD380" i="47" s="1"/>
  <c r="M158" i="59" s="1"/>
  <c r="CQ402" i="47"/>
  <c r="D32" i="89" s="1"/>
  <c r="FG403" i="47"/>
  <c r="CN403" i="47" s="1"/>
  <c r="FF404" i="47"/>
  <c r="EY403" i="47"/>
  <c r="EX404" i="47"/>
  <c r="FK403" i="47"/>
  <c r="FJ404" i="47"/>
  <c r="H77" i="85"/>
  <c r="E249" i="81"/>
  <c r="FO405" i="47" l="1"/>
  <c r="CP405" i="47" s="1"/>
  <c r="FN406" i="47"/>
  <c r="FK404" i="47"/>
  <c r="CO404" i="47" s="1"/>
  <c r="FJ405" i="47"/>
  <c r="FG404" i="47"/>
  <c r="CN404" i="47" s="1"/>
  <c r="FF405" i="47"/>
  <c r="EY404" i="47"/>
  <c r="CQ404" i="47" s="1"/>
  <c r="EX405" i="47"/>
  <c r="GK373" i="47"/>
  <c r="U143" i="59" s="1"/>
  <c r="GD382" i="47"/>
  <c r="M160" i="59" s="1"/>
  <c r="CO403" i="47"/>
  <c r="GD381" i="47" s="1"/>
  <c r="M159" i="59" s="1"/>
  <c r="CQ403" i="47"/>
  <c r="D33" i="89" s="1"/>
  <c r="GF380" i="47"/>
  <c r="F77" i="85"/>
  <c r="C249" i="81"/>
  <c r="J249" i="81"/>
  <c r="Y249" i="81"/>
  <c r="R249" i="81"/>
  <c r="AF249" i="81"/>
  <c r="H321" i="85"/>
  <c r="H158" i="85"/>
  <c r="H238" i="85"/>
  <c r="FG405" i="47" l="1"/>
  <c r="CN405" i="47" s="1"/>
  <c r="FF406" i="47"/>
  <c r="FO406" i="47"/>
  <c r="CP406" i="47" s="1"/>
  <c r="FN407" i="47"/>
  <c r="FK405" i="47"/>
  <c r="CO405" i="47" s="1"/>
  <c r="GD383" i="47" s="1"/>
  <c r="M161" i="59" s="1"/>
  <c r="FJ406" i="47"/>
  <c r="EY405" i="47"/>
  <c r="CQ405" i="47" s="1"/>
  <c r="EX406" i="47"/>
  <c r="GK374" i="47"/>
  <c r="U144" i="59" s="1"/>
  <c r="GF381" i="47"/>
  <c r="H77" i="76"/>
  <c r="F77" i="83"/>
  <c r="C142" i="81"/>
  <c r="F238" i="85"/>
  <c r="F158" i="85"/>
  <c r="F321" i="85"/>
  <c r="C196" i="81"/>
  <c r="F77" i="84"/>
  <c r="E142" i="81"/>
  <c r="H77" i="83"/>
  <c r="H77" i="84"/>
  <c r="E196" i="81"/>
  <c r="P249" i="81"/>
  <c r="AD249" i="81"/>
  <c r="H249" i="81"/>
  <c r="W249" i="81"/>
  <c r="Z77" i="76"/>
  <c r="Z77" i="84"/>
  <c r="Z77" i="83"/>
  <c r="GF383" i="47" l="1"/>
  <c r="FK406" i="47"/>
  <c r="CO406" i="47" s="1"/>
  <c r="GD384" i="47" s="1"/>
  <c r="M162" i="59" s="1"/>
  <c r="FJ407" i="47"/>
  <c r="FG406" i="47"/>
  <c r="CN406" i="47" s="1"/>
  <c r="FF407" i="47"/>
  <c r="FO407" i="47"/>
  <c r="CP407" i="47" s="1"/>
  <c r="FN408" i="47"/>
  <c r="FO408" i="47" s="1"/>
  <c r="CP408" i="47" s="1"/>
  <c r="EY406" i="47"/>
  <c r="CQ406" i="47" s="1"/>
  <c r="EX407" i="47"/>
  <c r="Z320" i="83"/>
  <c r="Z238" i="83"/>
  <c r="Z158" i="83"/>
  <c r="M77" i="83"/>
  <c r="M320" i="83" s="1"/>
  <c r="Z38" i="83"/>
  <c r="W123" i="79"/>
  <c r="M38" i="83" s="1"/>
  <c r="Z158" i="84"/>
  <c r="Z321" i="84"/>
  <c r="Z238" i="84"/>
  <c r="Z77" i="85"/>
  <c r="M77" i="85"/>
  <c r="J196" i="81"/>
  <c r="Y196" i="81"/>
  <c r="R196" i="81"/>
  <c r="AF196" i="81"/>
  <c r="F77" i="76"/>
  <c r="Z320" i="76"/>
  <c r="Z158" i="76"/>
  <c r="Z238" i="76"/>
  <c r="M77" i="84"/>
  <c r="H158" i="84"/>
  <c r="H321" i="84"/>
  <c r="H238" i="84"/>
  <c r="H320" i="83"/>
  <c r="H238" i="83"/>
  <c r="R142" i="81"/>
  <c r="AF142" i="81"/>
  <c r="J142" i="81"/>
  <c r="Y142" i="81"/>
  <c r="F158" i="84"/>
  <c r="F321" i="84"/>
  <c r="F238" i="84"/>
  <c r="P196" i="81"/>
  <c r="AD196" i="81"/>
  <c r="H196" i="81"/>
  <c r="W196" i="81"/>
  <c r="P142" i="81"/>
  <c r="AD142" i="81"/>
  <c r="H142" i="81"/>
  <c r="W142" i="81"/>
  <c r="F320" i="83"/>
  <c r="F238" i="83"/>
  <c r="H158" i="76"/>
  <c r="H238" i="76"/>
  <c r="H320" i="76"/>
  <c r="GF384" i="47" l="1"/>
  <c r="FG407" i="47"/>
  <c r="CN407" i="47" s="1"/>
  <c r="FF408" i="47"/>
  <c r="FG408" i="47" s="1"/>
  <c r="CN408" i="47" s="1"/>
  <c r="FK407" i="47"/>
  <c r="CO407" i="47" s="1"/>
  <c r="GD385" i="47" s="1"/>
  <c r="M163" i="59" s="1"/>
  <c r="FJ408" i="47"/>
  <c r="FK408" i="47" s="1"/>
  <c r="CO408" i="47" s="1"/>
  <c r="EY407" i="47"/>
  <c r="CQ407" i="47" s="1"/>
  <c r="EX408" i="47"/>
  <c r="EY408" i="47" s="1"/>
  <c r="CQ408" i="47" s="1"/>
  <c r="M238" i="83"/>
  <c r="Z158" i="85"/>
  <c r="Z37" i="83"/>
  <c r="W122" i="79"/>
  <c r="M37" i="83" s="1"/>
  <c r="Z38" i="76"/>
  <c r="W67" i="79"/>
  <c r="M158" i="84"/>
  <c r="M321" i="84"/>
  <c r="M238" i="84"/>
  <c r="Z38" i="85"/>
  <c r="W238" i="79"/>
  <c r="M38" i="85" s="1"/>
  <c r="M158" i="85"/>
  <c r="M238" i="85"/>
  <c r="M321" i="85"/>
  <c r="M119" i="83"/>
  <c r="M199" i="83"/>
  <c r="M281" i="83"/>
  <c r="W237" i="79"/>
  <c r="M37" i="85" s="1"/>
  <c r="Z37" i="85"/>
  <c r="Z38" i="84"/>
  <c r="W180" i="79"/>
  <c r="M38" i="84" s="1"/>
  <c r="Z37" i="76"/>
  <c r="W66" i="79"/>
  <c r="M77" i="76"/>
  <c r="E88" i="81"/>
  <c r="F238" i="76"/>
  <c r="F320" i="76"/>
  <c r="F158" i="76"/>
  <c r="Z238" i="85"/>
  <c r="Z321" i="85"/>
  <c r="Z37" i="84"/>
  <c r="W179" i="79"/>
  <c r="M37" i="84" s="1"/>
  <c r="Z119" i="83"/>
  <c r="Z199" i="83"/>
  <c r="Z281" i="83"/>
  <c r="GF385" i="47" l="1"/>
  <c r="Z36" i="83"/>
  <c r="W121" i="79"/>
  <c r="M36" i="83" s="1"/>
  <c r="W236" i="79"/>
  <c r="M36" i="85" s="1"/>
  <c r="Z36" i="85"/>
  <c r="M281" i="84"/>
  <c r="M198" i="84"/>
  <c r="M118" i="84"/>
  <c r="E35" i="81"/>
  <c r="F48" i="93"/>
  <c r="M158" i="76"/>
  <c r="M238" i="76"/>
  <c r="M320" i="76"/>
  <c r="Z280" i="76"/>
  <c r="Z118" i="76"/>
  <c r="Z198" i="76"/>
  <c r="Z282" i="84"/>
  <c r="Z119" i="84"/>
  <c r="Z199" i="84"/>
  <c r="M281" i="85"/>
  <c r="M198" i="85"/>
  <c r="M118" i="85"/>
  <c r="M282" i="85"/>
  <c r="M199" i="85"/>
  <c r="M119" i="85"/>
  <c r="E49" i="81"/>
  <c r="W12" i="79"/>
  <c r="M38" i="76"/>
  <c r="M118" i="83"/>
  <c r="M280" i="83"/>
  <c r="M198" i="83"/>
  <c r="Z36" i="76"/>
  <c r="W65" i="79"/>
  <c r="Z36" i="84"/>
  <c r="W178" i="79"/>
  <c r="M36" i="84" s="1"/>
  <c r="Z281" i="84"/>
  <c r="Z118" i="84"/>
  <c r="Z198" i="84"/>
  <c r="J88" i="81"/>
  <c r="Y88" i="81"/>
  <c r="R88" i="81"/>
  <c r="AF88" i="81"/>
  <c r="E48" i="81"/>
  <c r="M37" i="76"/>
  <c r="W11" i="79"/>
  <c r="M282" i="84"/>
  <c r="M199" i="84"/>
  <c r="M119" i="84"/>
  <c r="Z281" i="85"/>
  <c r="Z118" i="85"/>
  <c r="Z198" i="85"/>
  <c r="Z282" i="85"/>
  <c r="Z119" i="85"/>
  <c r="Z199" i="85"/>
  <c r="Z281" i="76"/>
  <c r="Z119" i="76"/>
  <c r="Z199" i="76"/>
  <c r="Z198" i="83"/>
  <c r="Z280" i="83"/>
  <c r="Z118" i="83"/>
  <c r="M118" i="76" l="1"/>
  <c r="M198" i="76"/>
  <c r="M280" i="76"/>
  <c r="Z197" i="84"/>
  <c r="Z280" i="84"/>
  <c r="Z117" i="84"/>
  <c r="Z197" i="76"/>
  <c r="Z279" i="76"/>
  <c r="Z117" i="76"/>
  <c r="M199" i="76"/>
  <c r="M119" i="76"/>
  <c r="M281" i="76"/>
  <c r="R49" i="81"/>
  <c r="J49" i="81"/>
  <c r="Y49" i="81"/>
  <c r="AF49" i="81"/>
  <c r="M280" i="85"/>
  <c r="M197" i="85"/>
  <c r="M117" i="85"/>
  <c r="Z117" i="83"/>
  <c r="Z197" i="83"/>
  <c r="Z279" i="83"/>
  <c r="F8" i="93"/>
  <c r="S11" i="79"/>
  <c r="J48" i="81"/>
  <c r="R48" i="81"/>
  <c r="AF48" i="81"/>
  <c r="Y48" i="81"/>
  <c r="M197" i="84"/>
  <c r="M280" i="84"/>
  <c r="M117" i="84"/>
  <c r="E47" i="81"/>
  <c r="M36" i="76"/>
  <c r="W10" i="79"/>
  <c r="F9" i="93"/>
  <c r="S12" i="79"/>
  <c r="Z280" i="85"/>
  <c r="Z117" i="85"/>
  <c r="Z197" i="85"/>
  <c r="M197" i="83"/>
  <c r="M117" i="83"/>
  <c r="M279" i="83"/>
  <c r="X77" i="76" l="1"/>
  <c r="X77" i="83"/>
  <c r="F7" i="93"/>
  <c r="S10" i="79"/>
  <c r="J47" i="81"/>
  <c r="R47" i="81"/>
  <c r="AF47" i="81"/>
  <c r="Y47" i="81"/>
  <c r="X77" i="85"/>
  <c r="X77" i="84"/>
  <c r="M197" i="76"/>
  <c r="M279" i="76"/>
  <c r="M117" i="76"/>
  <c r="X158" i="85" l="1"/>
  <c r="X320" i="83"/>
  <c r="X238" i="83"/>
  <c r="X158" i="83"/>
  <c r="K77" i="84"/>
  <c r="K77" i="85"/>
  <c r="K77" i="83"/>
  <c r="K77" i="76"/>
  <c r="C88" i="81"/>
  <c r="X238" i="84"/>
  <c r="X158" i="84"/>
  <c r="X321" i="84"/>
  <c r="X238" i="85"/>
  <c r="X321" i="85"/>
  <c r="X238" i="76"/>
  <c r="X320" i="76"/>
  <c r="X158" i="76"/>
  <c r="P88" i="81" l="1"/>
  <c r="AD88" i="81"/>
  <c r="H88" i="81"/>
  <c r="W88" i="81"/>
  <c r="D48" i="93"/>
  <c r="C35" i="81"/>
  <c r="K238" i="76"/>
  <c r="K320" i="76"/>
  <c r="K158" i="76"/>
  <c r="K238" i="83"/>
  <c r="K320" i="83"/>
  <c r="K238" i="85"/>
  <c r="K158" i="85"/>
  <c r="K321" i="85"/>
  <c r="K238" i="84"/>
  <c r="K158" i="84"/>
  <c r="K321" i="84"/>
  <c r="X38" i="83" l="1"/>
  <c r="U123" i="79"/>
  <c r="X38" i="84"/>
  <c r="U180" i="79"/>
  <c r="X38" i="76"/>
  <c r="U67" i="79"/>
  <c r="X38" i="85"/>
  <c r="U238" i="79"/>
  <c r="X37" i="76" l="1"/>
  <c r="U66" i="79"/>
  <c r="X37" i="85"/>
  <c r="U237" i="79"/>
  <c r="K38" i="85"/>
  <c r="K38" i="76"/>
  <c r="C49" i="81"/>
  <c r="U12" i="79"/>
  <c r="K38" i="84"/>
  <c r="K38" i="83"/>
  <c r="X37" i="84"/>
  <c r="U179" i="79"/>
  <c r="X37" i="83"/>
  <c r="U122" i="79"/>
  <c r="X282" i="85"/>
  <c r="X199" i="85"/>
  <c r="X119" i="85"/>
  <c r="X281" i="76"/>
  <c r="X199" i="76"/>
  <c r="X119" i="76"/>
  <c r="X282" i="84"/>
  <c r="X199" i="84"/>
  <c r="X119" i="84"/>
  <c r="X199" i="83"/>
  <c r="X281" i="83"/>
  <c r="X119" i="83"/>
  <c r="X36" i="76" l="1"/>
  <c r="U65" i="79"/>
  <c r="K37" i="83"/>
  <c r="K37" i="84"/>
  <c r="P49" i="81"/>
  <c r="H49" i="81"/>
  <c r="AD49" i="81"/>
  <c r="W49" i="81"/>
  <c r="K37" i="85"/>
  <c r="U11" i="79"/>
  <c r="C48" i="81"/>
  <c r="K37" i="76"/>
  <c r="X36" i="83"/>
  <c r="U121" i="79"/>
  <c r="X36" i="85"/>
  <c r="U236" i="79"/>
  <c r="X36" i="84"/>
  <c r="U178" i="79"/>
  <c r="X280" i="83"/>
  <c r="X198" i="83"/>
  <c r="X118" i="83"/>
  <c r="X281" i="84"/>
  <c r="X198" i="84"/>
  <c r="X118" i="84"/>
  <c r="K199" i="83"/>
  <c r="K281" i="83"/>
  <c r="K119" i="83"/>
  <c r="K119" i="84"/>
  <c r="K199" i="84"/>
  <c r="K282" i="84"/>
  <c r="D9" i="93"/>
  <c r="Q12" i="79"/>
  <c r="K199" i="76"/>
  <c r="K281" i="76"/>
  <c r="K119" i="76"/>
  <c r="K282" i="85"/>
  <c r="K199" i="85"/>
  <c r="K119" i="85"/>
  <c r="X118" i="85"/>
  <c r="X281" i="85"/>
  <c r="X198" i="85"/>
  <c r="X280" i="76"/>
  <c r="X198" i="76"/>
  <c r="X118" i="76"/>
  <c r="X117" i="84" l="1"/>
  <c r="X280" i="84"/>
  <c r="X197" i="84"/>
  <c r="X197" i="85"/>
  <c r="X117" i="85"/>
  <c r="X280" i="85"/>
  <c r="X197" i="83"/>
  <c r="X117" i="83"/>
  <c r="X279" i="83"/>
  <c r="K198" i="76"/>
  <c r="K280" i="76"/>
  <c r="K118" i="76"/>
  <c r="Q11" i="79"/>
  <c r="D8" i="93"/>
  <c r="K281" i="85"/>
  <c r="K118" i="85"/>
  <c r="K198" i="85"/>
  <c r="K36" i="76"/>
  <c r="U10" i="79"/>
  <c r="C47" i="81"/>
  <c r="K36" i="84"/>
  <c r="K36" i="85"/>
  <c r="K36" i="83"/>
  <c r="H48" i="81"/>
  <c r="AD48" i="81"/>
  <c r="P48" i="81"/>
  <c r="W48" i="81"/>
  <c r="K118" i="84"/>
  <c r="K198" i="84"/>
  <c r="K281" i="84"/>
  <c r="K280" i="83"/>
  <c r="K118" i="83"/>
  <c r="K198" i="83"/>
  <c r="X279" i="76"/>
  <c r="X197" i="76"/>
  <c r="X117" i="76"/>
  <c r="K279" i="83" l="1"/>
  <c r="K117" i="83"/>
  <c r="K197" i="83"/>
  <c r="K117" i="85"/>
  <c r="K280" i="85"/>
  <c r="K197" i="85"/>
  <c r="K280" i="84"/>
  <c r="K117" i="84"/>
  <c r="K197" i="84"/>
  <c r="H47" i="81"/>
  <c r="AD47" i="81"/>
  <c r="P47" i="81"/>
  <c r="W47" i="81"/>
  <c r="K197" i="76"/>
  <c r="K279" i="76"/>
  <c r="K117" i="76"/>
  <c r="Q10" i="79"/>
  <c r="D7" i="93"/>
  <c r="E193" i="81" l="1"/>
  <c r="H74" i="84"/>
  <c r="C193" i="81"/>
  <c r="F74" i="84"/>
  <c r="F72" i="76"/>
  <c r="F70" i="76"/>
  <c r="C247" i="81"/>
  <c r="F75" i="85"/>
  <c r="F73" i="76"/>
  <c r="E137" i="81"/>
  <c r="H72" i="83"/>
  <c r="E244" i="81"/>
  <c r="H72" i="85"/>
  <c r="C191" i="81"/>
  <c r="F72" i="84"/>
  <c r="C243" i="81"/>
  <c r="F71" i="85"/>
  <c r="C242" i="81"/>
  <c r="F70" i="85"/>
  <c r="F69" i="76"/>
  <c r="E187" i="81"/>
  <c r="H68" i="84"/>
  <c r="C187" i="81"/>
  <c r="F68" i="84"/>
  <c r="C239" i="81"/>
  <c r="F67" i="85"/>
  <c r="C238" i="81"/>
  <c r="F66" i="85"/>
  <c r="C237" i="81"/>
  <c r="F65" i="85"/>
  <c r="C236" i="81"/>
  <c r="F64" i="85"/>
  <c r="C235" i="81"/>
  <c r="F63" i="85"/>
  <c r="C234" i="81"/>
  <c r="F62" i="85"/>
  <c r="C233" i="81"/>
  <c r="F61" i="85"/>
  <c r="C232" i="81"/>
  <c r="F60" i="85"/>
  <c r="C231" i="81"/>
  <c r="F59" i="85"/>
  <c r="C230" i="81"/>
  <c r="F58" i="85"/>
  <c r="C229" i="81"/>
  <c r="F57" i="85"/>
  <c r="C228" i="81"/>
  <c r="F56" i="85"/>
  <c r="C227" i="81"/>
  <c r="F55" i="85"/>
  <c r="C226" i="81"/>
  <c r="F54" i="85"/>
  <c r="C225" i="81"/>
  <c r="F53" i="85"/>
  <c r="C224" i="81"/>
  <c r="F52" i="85"/>
  <c r="C223" i="81"/>
  <c r="F51" i="85"/>
  <c r="E141" i="81"/>
  <c r="H76" i="83"/>
  <c r="E248" i="81"/>
  <c r="H76" i="85"/>
  <c r="C141" i="81"/>
  <c r="F76" i="83"/>
  <c r="E139" i="81"/>
  <c r="H74" i="83"/>
  <c r="E246" i="81"/>
  <c r="H74" i="85"/>
  <c r="C139" i="81"/>
  <c r="F74" i="83"/>
  <c r="E194" i="81"/>
  <c r="H75" i="84"/>
  <c r="C194" i="81"/>
  <c r="F75" i="84"/>
  <c r="C245" i="81"/>
  <c r="F73" i="85"/>
  <c r="C244" i="81"/>
  <c r="F72" i="85"/>
  <c r="E135" i="81"/>
  <c r="H70" i="83"/>
  <c r="E242" i="81"/>
  <c r="H70" i="85"/>
  <c r="C189" i="81"/>
  <c r="F70" i="84"/>
  <c r="C241" i="81"/>
  <c r="F69" i="85"/>
  <c r="C240" i="81"/>
  <c r="F68" i="85"/>
  <c r="F67" i="76"/>
  <c r="E185" i="81"/>
  <c r="H66" i="84"/>
  <c r="C185" i="81"/>
  <c r="F66" i="84"/>
  <c r="F65" i="76"/>
  <c r="E183" i="81"/>
  <c r="H64" i="84"/>
  <c r="C183" i="81"/>
  <c r="F64" i="84"/>
  <c r="F63" i="76"/>
  <c r="E181" i="81"/>
  <c r="H62" i="84"/>
  <c r="C181" i="81"/>
  <c r="F62" i="84"/>
  <c r="F61" i="76"/>
  <c r="E179" i="81"/>
  <c r="H60" i="84"/>
  <c r="C179" i="81"/>
  <c r="F60" i="84"/>
  <c r="F59" i="76"/>
  <c r="E177" i="81"/>
  <c r="H58" i="84"/>
  <c r="C177" i="81"/>
  <c r="F58" i="84"/>
  <c r="F57" i="76"/>
  <c r="E175" i="81"/>
  <c r="H56" i="84"/>
  <c r="C175" i="81"/>
  <c r="F56" i="84"/>
  <c r="F55" i="76"/>
  <c r="E173" i="81"/>
  <c r="H54" i="84"/>
  <c r="C173" i="81"/>
  <c r="F54" i="84"/>
  <c r="F53" i="76"/>
  <c r="F52" i="76"/>
  <c r="F51" i="76"/>
  <c r="F71" i="76"/>
  <c r="F76" i="76"/>
  <c r="F74" i="76"/>
  <c r="E140" i="81"/>
  <c r="H75" i="83"/>
  <c r="E247" i="81"/>
  <c r="H75" i="85"/>
  <c r="C140" i="81"/>
  <c r="F75" i="83"/>
  <c r="E192" i="81"/>
  <c r="H73" i="84"/>
  <c r="C192" i="81"/>
  <c r="F73" i="84"/>
  <c r="E190" i="81"/>
  <c r="H71" i="84"/>
  <c r="C136" i="81"/>
  <c r="F71" i="83"/>
  <c r="E189" i="81"/>
  <c r="H70" i="84"/>
  <c r="C135" i="81"/>
  <c r="F70" i="83"/>
  <c r="E134" i="81"/>
  <c r="H69" i="83"/>
  <c r="E241" i="81"/>
  <c r="H69" i="85"/>
  <c r="C188" i="81"/>
  <c r="F69" i="84"/>
  <c r="F68" i="76"/>
  <c r="E132" i="81"/>
  <c r="H67" i="83"/>
  <c r="E239" i="81"/>
  <c r="H67" i="85"/>
  <c r="C132" i="81"/>
  <c r="F67" i="83"/>
  <c r="E131" i="81"/>
  <c r="H66" i="83"/>
  <c r="E238" i="81"/>
  <c r="H66" i="85"/>
  <c r="C131" i="81"/>
  <c r="F66" i="83"/>
  <c r="E130" i="81"/>
  <c r="H65" i="83"/>
  <c r="E237" i="81"/>
  <c r="H65" i="85"/>
  <c r="C130" i="81"/>
  <c r="F65" i="83"/>
  <c r="E129" i="81"/>
  <c r="H64" i="83"/>
  <c r="E236" i="81"/>
  <c r="H64" i="85"/>
  <c r="C129" i="81"/>
  <c r="F64" i="83"/>
  <c r="E128" i="81"/>
  <c r="H63" i="83"/>
  <c r="E235" i="81"/>
  <c r="H63" i="85"/>
  <c r="C128" i="81"/>
  <c r="F63" i="83"/>
  <c r="E127" i="81"/>
  <c r="H62" i="83"/>
  <c r="E234" i="81"/>
  <c r="H62" i="85"/>
  <c r="C127" i="81"/>
  <c r="F62" i="83"/>
  <c r="E126" i="81"/>
  <c r="H61" i="83"/>
  <c r="E233" i="81"/>
  <c r="H61" i="85"/>
  <c r="C126" i="81"/>
  <c r="F61" i="83"/>
  <c r="E125" i="81"/>
  <c r="H60" i="83"/>
  <c r="E232" i="81"/>
  <c r="H60" i="85"/>
  <c r="C125" i="81"/>
  <c r="F60" i="83"/>
  <c r="E124" i="81"/>
  <c r="H59" i="83"/>
  <c r="E231" i="81"/>
  <c r="H59" i="85"/>
  <c r="C124" i="81"/>
  <c r="F59" i="83"/>
  <c r="E123" i="81"/>
  <c r="H58" i="83"/>
  <c r="E230" i="81"/>
  <c r="H58" i="85"/>
  <c r="C123" i="81"/>
  <c r="F58" i="83"/>
  <c r="E122" i="81"/>
  <c r="H57" i="83"/>
  <c r="E229" i="81"/>
  <c r="H57" i="85"/>
  <c r="C122" i="81"/>
  <c r="F57" i="83"/>
  <c r="E121" i="81"/>
  <c r="H56" i="83"/>
  <c r="E228" i="81"/>
  <c r="H56" i="85"/>
  <c r="C121" i="81"/>
  <c r="F56" i="83"/>
  <c r="E120" i="81"/>
  <c r="H55" i="83"/>
  <c r="E227" i="81"/>
  <c r="H55" i="85"/>
  <c r="C120" i="81"/>
  <c r="F55" i="83"/>
  <c r="E119" i="81"/>
  <c r="H54" i="83"/>
  <c r="E226" i="81"/>
  <c r="H54" i="85"/>
  <c r="C119" i="81"/>
  <c r="F54" i="83"/>
  <c r="E172" i="81"/>
  <c r="H53" i="84"/>
  <c r="E225" i="81"/>
  <c r="H53" i="85"/>
  <c r="C172" i="81"/>
  <c r="F53" i="84"/>
  <c r="C117" i="81"/>
  <c r="F52" i="83"/>
  <c r="C170" i="81"/>
  <c r="F51" i="84"/>
  <c r="E195" i="81"/>
  <c r="H76" i="84"/>
  <c r="C195" i="81"/>
  <c r="F76" i="84"/>
  <c r="C248" i="81"/>
  <c r="F76" i="85"/>
  <c r="C246" i="81"/>
  <c r="F74" i="85"/>
  <c r="F75" i="76"/>
  <c r="E138" i="81"/>
  <c r="H73" i="83"/>
  <c r="E245" i="81"/>
  <c r="H73" i="85"/>
  <c r="C138" i="81"/>
  <c r="F73" i="83"/>
  <c r="E191" i="81"/>
  <c r="H72" i="84"/>
  <c r="C137" i="81"/>
  <c r="F72" i="83"/>
  <c r="E136" i="81"/>
  <c r="H71" i="83"/>
  <c r="E243" i="81"/>
  <c r="H71" i="85"/>
  <c r="C190" i="81"/>
  <c r="F71" i="84"/>
  <c r="E188" i="81"/>
  <c r="H69" i="84"/>
  <c r="C134" i="81"/>
  <c r="F69" i="83"/>
  <c r="E133" i="81"/>
  <c r="H68" i="83"/>
  <c r="E240" i="81"/>
  <c r="H68" i="85"/>
  <c r="C133" i="81"/>
  <c r="F68" i="83"/>
  <c r="E186" i="81"/>
  <c r="H67" i="84"/>
  <c r="C186" i="81"/>
  <c r="F67" i="84"/>
  <c r="F66" i="76"/>
  <c r="E184" i="81"/>
  <c r="H65" i="84"/>
  <c r="C184" i="81"/>
  <c r="F65" i="84"/>
  <c r="F64" i="76"/>
  <c r="E182" i="81"/>
  <c r="H63" i="84"/>
  <c r="C182" i="81"/>
  <c r="F63" i="84"/>
  <c r="F62" i="76"/>
  <c r="E180" i="81"/>
  <c r="H61" i="84"/>
  <c r="C180" i="81"/>
  <c r="F61" i="84"/>
  <c r="F60" i="76"/>
  <c r="E178" i="81"/>
  <c r="H59" i="84"/>
  <c r="C178" i="81"/>
  <c r="F59" i="84"/>
  <c r="F58" i="76"/>
  <c r="E176" i="81"/>
  <c r="H57" i="84"/>
  <c r="C176" i="81"/>
  <c r="F57" i="84"/>
  <c r="F56" i="76"/>
  <c r="E174" i="81"/>
  <c r="H55" i="84"/>
  <c r="C174" i="81"/>
  <c r="F55" i="84"/>
  <c r="F54" i="76"/>
  <c r="E118" i="81"/>
  <c r="H53" i="83"/>
  <c r="C118" i="81"/>
  <c r="F53" i="83"/>
  <c r="C116" i="81"/>
  <c r="F51" i="83"/>
  <c r="H54" i="76" l="1"/>
  <c r="H58" i="76"/>
  <c r="H62" i="76"/>
  <c r="H66" i="76"/>
  <c r="H70" i="76"/>
  <c r="H68" i="76"/>
  <c r="H74" i="76"/>
  <c r="E116" i="81"/>
  <c r="H51" i="83"/>
  <c r="H55" i="76"/>
  <c r="E171" i="81"/>
  <c r="H52" i="84"/>
  <c r="H57" i="76"/>
  <c r="H61" i="76"/>
  <c r="H65" i="76"/>
  <c r="H69" i="76"/>
  <c r="H76" i="76"/>
  <c r="E170" i="81"/>
  <c r="H51" i="84"/>
  <c r="E224" i="81"/>
  <c r="H52" i="85"/>
  <c r="E117" i="81"/>
  <c r="H52" i="83"/>
  <c r="C171" i="81"/>
  <c r="F52" i="84"/>
  <c r="P116" i="81"/>
  <c r="W116" i="81"/>
  <c r="AD116" i="81"/>
  <c r="H116" i="81"/>
  <c r="P118" i="81"/>
  <c r="AD118" i="81"/>
  <c r="H118" i="81"/>
  <c r="W118" i="81"/>
  <c r="J118" i="81"/>
  <c r="R118" i="81"/>
  <c r="Y118" i="81"/>
  <c r="AF118" i="81"/>
  <c r="F297" i="76"/>
  <c r="F135" i="76"/>
  <c r="F215" i="76"/>
  <c r="P174" i="81"/>
  <c r="AD174" i="81"/>
  <c r="H174" i="81"/>
  <c r="W174" i="81"/>
  <c r="J174" i="81"/>
  <c r="AF174" i="81"/>
  <c r="Y174" i="81"/>
  <c r="R174" i="81"/>
  <c r="F299" i="76"/>
  <c r="F137" i="76"/>
  <c r="F217" i="76"/>
  <c r="P176" i="81"/>
  <c r="AD176" i="81"/>
  <c r="H176" i="81"/>
  <c r="W176" i="81"/>
  <c r="J176" i="81"/>
  <c r="R176" i="81"/>
  <c r="AF176" i="81"/>
  <c r="Y176" i="81"/>
  <c r="F301" i="76"/>
  <c r="F139" i="76"/>
  <c r="F219" i="76"/>
  <c r="P178" i="81"/>
  <c r="AD178" i="81"/>
  <c r="H178" i="81"/>
  <c r="W178" i="81"/>
  <c r="J178" i="81"/>
  <c r="AF178" i="81"/>
  <c r="Y178" i="81"/>
  <c r="R178" i="81"/>
  <c r="F303" i="76"/>
  <c r="F141" i="76"/>
  <c r="F221" i="76"/>
  <c r="P180" i="81"/>
  <c r="AD180" i="81"/>
  <c r="H180" i="81"/>
  <c r="W180" i="81"/>
  <c r="J180" i="81"/>
  <c r="R180" i="81"/>
  <c r="AF180" i="81"/>
  <c r="Y180" i="81"/>
  <c r="F305" i="76"/>
  <c r="F143" i="76"/>
  <c r="F223" i="76"/>
  <c r="P182" i="81"/>
  <c r="AD182" i="81"/>
  <c r="H182" i="81"/>
  <c r="W182" i="81"/>
  <c r="J182" i="81"/>
  <c r="AF182" i="81"/>
  <c r="Y182" i="81"/>
  <c r="R182" i="81"/>
  <c r="F307" i="76"/>
  <c r="F145" i="76"/>
  <c r="F225" i="76"/>
  <c r="P184" i="81"/>
  <c r="AD184" i="81"/>
  <c r="H184" i="81"/>
  <c r="W184" i="81"/>
  <c r="J184" i="81"/>
  <c r="R184" i="81"/>
  <c r="AF184" i="81"/>
  <c r="Y184" i="81"/>
  <c r="F309" i="76"/>
  <c r="F147" i="76"/>
  <c r="F227" i="76"/>
  <c r="P186" i="81"/>
  <c r="AD186" i="81"/>
  <c r="H186" i="81"/>
  <c r="W186" i="81"/>
  <c r="J186" i="81"/>
  <c r="AF186" i="81"/>
  <c r="Y186" i="81"/>
  <c r="R186" i="81"/>
  <c r="P133" i="81"/>
  <c r="H133" i="81"/>
  <c r="W133" i="81"/>
  <c r="AD133" i="81"/>
  <c r="J240" i="81"/>
  <c r="R240" i="81"/>
  <c r="Y240" i="81"/>
  <c r="AF240" i="81"/>
  <c r="R133" i="81"/>
  <c r="J133" i="81"/>
  <c r="AF133" i="81"/>
  <c r="Y133" i="81"/>
  <c r="P134" i="81"/>
  <c r="AD134" i="81"/>
  <c r="H134" i="81"/>
  <c r="W134" i="81"/>
  <c r="J188" i="81"/>
  <c r="R188" i="81"/>
  <c r="AF188" i="81"/>
  <c r="Y188" i="81"/>
  <c r="P190" i="81"/>
  <c r="AD190" i="81"/>
  <c r="H190" i="81"/>
  <c r="W190" i="81"/>
  <c r="J243" i="81"/>
  <c r="Y243" i="81"/>
  <c r="AF243" i="81"/>
  <c r="R243" i="81"/>
  <c r="R136" i="81"/>
  <c r="Y136" i="81"/>
  <c r="J136" i="81"/>
  <c r="AF136" i="81"/>
  <c r="P137" i="81"/>
  <c r="H137" i="81"/>
  <c r="W137" i="81"/>
  <c r="AD137" i="81"/>
  <c r="R191" i="81"/>
  <c r="J191" i="81"/>
  <c r="AF191" i="81"/>
  <c r="Y191" i="81"/>
  <c r="P138" i="81"/>
  <c r="AD138" i="81"/>
  <c r="H138" i="81"/>
  <c r="W138" i="81"/>
  <c r="J245" i="81"/>
  <c r="R245" i="81"/>
  <c r="Y245" i="81"/>
  <c r="AF245" i="81"/>
  <c r="J138" i="81"/>
  <c r="R138" i="81"/>
  <c r="Y138" i="81"/>
  <c r="AF138" i="81"/>
  <c r="F318" i="76"/>
  <c r="F156" i="76"/>
  <c r="F236" i="76"/>
  <c r="P246" i="81"/>
  <c r="H246" i="81"/>
  <c r="W246" i="81"/>
  <c r="AD246" i="81"/>
  <c r="P248" i="81"/>
  <c r="H248" i="81"/>
  <c r="W248" i="81"/>
  <c r="AD248" i="81"/>
  <c r="P195" i="81"/>
  <c r="H195" i="81"/>
  <c r="W195" i="81"/>
  <c r="AD195" i="81"/>
  <c r="R195" i="81"/>
  <c r="J195" i="81"/>
  <c r="AF195" i="81"/>
  <c r="Y195" i="81"/>
  <c r="P170" i="81"/>
  <c r="AD170" i="81"/>
  <c r="H170" i="81"/>
  <c r="W170" i="81"/>
  <c r="P117" i="81"/>
  <c r="H117" i="81"/>
  <c r="W117" i="81"/>
  <c r="AD117" i="81"/>
  <c r="P172" i="81"/>
  <c r="AD172" i="81"/>
  <c r="H172" i="81"/>
  <c r="W172" i="81"/>
  <c r="J225" i="81"/>
  <c r="R225" i="81"/>
  <c r="Y225" i="81"/>
  <c r="AF225" i="81"/>
  <c r="J172" i="81"/>
  <c r="R172" i="81"/>
  <c r="AF172" i="81"/>
  <c r="Y172" i="81"/>
  <c r="P119" i="81"/>
  <c r="H119" i="81"/>
  <c r="W119" i="81"/>
  <c r="AD119" i="81"/>
  <c r="J226" i="81"/>
  <c r="R226" i="81"/>
  <c r="Y226" i="81"/>
  <c r="AF226" i="81"/>
  <c r="R119" i="81"/>
  <c r="J119" i="81"/>
  <c r="Y119" i="81"/>
  <c r="AF119" i="81"/>
  <c r="P120" i="81"/>
  <c r="AD120" i="81"/>
  <c r="H120" i="81"/>
  <c r="W120" i="81"/>
  <c r="J227" i="81"/>
  <c r="Y227" i="81"/>
  <c r="AF227" i="81"/>
  <c r="R227" i="81"/>
  <c r="R120" i="81"/>
  <c r="Y120" i="81"/>
  <c r="J120" i="81"/>
  <c r="AF120" i="81"/>
  <c r="P121" i="81"/>
  <c r="H121" i="81"/>
  <c r="W121" i="81"/>
  <c r="AD121" i="81"/>
  <c r="J228" i="81"/>
  <c r="R228" i="81"/>
  <c r="Y228" i="81"/>
  <c r="AF228" i="81"/>
  <c r="R121" i="81"/>
  <c r="J121" i="81"/>
  <c r="AF121" i="81"/>
  <c r="Y121" i="81"/>
  <c r="P122" i="81"/>
  <c r="AD122" i="81"/>
  <c r="H122" i="81"/>
  <c r="W122" i="81"/>
  <c r="J229" i="81"/>
  <c r="R229" i="81"/>
  <c r="Y229" i="81"/>
  <c r="AF229" i="81"/>
  <c r="J122" i="81"/>
  <c r="R122" i="81"/>
  <c r="Y122" i="81"/>
  <c r="AF122" i="81"/>
  <c r="P123" i="81"/>
  <c r="H123" i="81"/>
  <c r="W123" i="81"/>
  <c r="AD123" i="81"/>
  <c r="J230" i="81"/>
  <c r="R230" i="81"/>
  <c r="Y230" i="81"/>
  <c r="AF230" i="81"/>
  <c r="R123" i="81"/>
  <c r="J123" i="81"/>
  <c r="Y123" i="81"/>
  <c r="AF123" i="81"/>
  <c r="P124" i="81"/>
  <c r="AD124" i="81"/>
  <c r="H124" i="81"/>
  <c r="W124" i="81"/>
  <c r="J231" i="81"/>
  <c r="Y231" i="81"/>
  <c r="AF231" i="81"/>
  <c r="R231" i="81"/>
  <c r="R124" i="81"/>
  <c r="Y124" i="81"/>
  <c r="J124" i="81"/>
  <c r="AF124" i="81"/>
  <c r="P125" i="81"/>
  <c r="H125" i="81"/>
  <c r="W125" i="81"/>
  <c r="AD125" i="81"/>
  <c r="J232" i="81"/>
  <c r="R232" i="81"/>
  <c r="Y232" i="81"/>
  <c r="AF232" i="81"/>
  <c r="R125" i="81"/>
  <c r="J125" i="81"/>
  <c r="AF125" i="81"/>
  <c r="Y125" i="81"/>
  <c r="P126" i="81"/>
  <c r="AD126" i="81"/>
  <c r="H126" i="81"/>
  <c r="W126" i="81"/>
  <c r="J233" i="81"/>
  <c r="R233" i="81"/>
  <c r="Y233" i="81"/>
  <c r="AF233" i="81"/>
  <c r="J126" i="81"/>
  <c r="R126" i="81"/>
  <c r="Y126" i="81"/>
  <c r="AF126" i="81"/>
  <c r="P127" i="81"/>
  <c r="H127" i="81"/>
  <c r="W127" i="81"/>
  <c r="AD127" i="81"/>
  <c r="J234" i="81"/>
  <c r="R234" i="81"/>
  <c r="Y234" i="81"/>
  <c r="AF234" i="81"/>
  <c r="R127" i="81"/>
  <c r="J127" i="81"/>
  <c r="Y127" i="81"/>
  <c r="AF127" i="81"/>
  <c r="P128" i="81"/>
  <c r="AD128" i="81"/>
  <c r="H128" i="81"/>
  <c r="W128" i="81"/>
  <c r="J235" i="81"/>
  <c r="Y235" i="81"/>
  <c r="AF235" i="81"/>
  <c r="R235" i="81"/>
  <c r="R128" i="81"/>
  <c r="Y128" i="81"/>
  <c r="J128" i="81"/>
  <c r="AF128" i="81"/>
  <c r="P129" i="81"/>
  <c r="H129" i="81"/>
  <c r="W129" i="81"/>
  <c r="AD129" i="81"/>
  <c r="J236" i="81"/>
  <c r="R236" i="81"/>
  <c r="Y236" i="81"/>
  <c r="AF236" i="81"/>
  <c r="R129" i="81"/>
  <c r="J129" i="81"/>
  <c r="AF129" i="81"/>
  <c r="Y129" i="81"/>
  <c r="P130" i="81"/>
  <c r="AD130" i="81"/>
  <c r="H130" i="81"/>
  <c r="W130" i="81"/>
  <c r="J237" i="81"/>
  <c r="R237" i="81"/>
  <c r="Y237" i="81"/>
  <c r="AF237" i="81"/>
  <c r="J130" i="81"/>
  <c r="R130" i="81"/>
  <c r="Y130" i="81"/>
  <c r="AF130" i="81"/>
  <c r="P131" i="81"/>
  <c r="H131" i="81"/>
  <c r="W131" i="81"/>
  <c r="AD131" i="81"/>
  <c r="J238" i="81"/>
  <c r="R238" i="81"/>
  <c r="Y238" i="81"/>
  <c r="AF238" i="81"/>
  <c r="R131" i="81"/>
  <c r="J131" i="81"/>
  <c r="Y131" i="81"/>
  <c r="AF131" i="81"/>
  <c r="P132" i="81"/>
  <c r="AD132" i="81"/>
  <c r="H132" i="81"/>
  <c r="W132" i="81"/>
  <c r="J239" i="81"/>
  <c r="Y239" i="81"/>
  <c r="AF239" i="81"/>
  <c r="R239" i="81"/>
  <c r="R132" i="81"/>
  <c r="Y132" i="81"/>
  <c r="J132" i="81"/>
  <c r="AF132" i="81"/>
  <c r="F311" i="76"/>
  <c r="F149" i="76"/>
  <c r="F229" i="76"/>
  <c r="P188" i="81"/>
  <c r="AD188" i="81"/>
  <c r="H188" i="81"/>
  <c r="W188" i="81"/>
  <c r="J241" i="81"/>
  <c r="R241" i="81"/>
  <c r="Y241" i="81"/>
  <c r="AF241" i="81"/>
  <c r="J134" i="81"/>
  <c r="R134" i="81"/>
  <c r="Y134" i="81"/>
  <c r="AF134" i="81"/>
  <c r="P135" i="81"/>
  <c r="H135" i="81"/>
  <c r="W135" i="81"/>
  <c r="AD135" i="81"/>
  <c r="J189" i="81"/>
  <c r="R189" i="81"/>
  <c r="AF189" i="81"/>
  <c r="Y189" i="81"/>
  <c r="P136" i="81"/>
  <c r="AD136" i="81"/>
  <c r="H136" i="81"/>
  <c r="W136" i="81"/>
  <c r="J190" i="81"/>
  <c r="AF190" i="81"/>
  <c r="Y190" i="81"/>
  <c r="R190" i="81"/>
  <c r="P192" i="81"/>
  <c r="AD192" i="81"/>
  <c r="H192" i="81"/>
  <c r="W192" i="81"/>
  <c r="J192" i="81"/>
  <c r="R192" i="81"/>
  <c r="AF192" i="81"/>
  <c r="Y192" i="81"/>
  <c r="P140" i="81"/>
  <c r="AD140" i="81"/>
  <c r="H140" i="81"/>
  <c r="W140" i="81"/>
  <c r="J247" i="81"/>
  <c r="R247" i="81"/>
  <c r="Y247" i="81"/>
  <c r="AF247" i="81"/>
  <c r="R140" i="81"/>
  <c r="Y140" i="81"/>
  <c r="J140" i="81"/>
  <c r="AF140" i="81"/>
  <c r="F317" i="76"/>
  <c r="F155" i="76"/>
  <c r="F235" i="76"/>
  <c r="F319" i="76"/>
  <c r="F237" i="76"/>
  <c r="F157" i="76"/>
  <c r="F314" i="76"/>
  <c r="F152" i="76"/>
  <c r="F232" i="76"/>
  <c r="F294" i="76"/>
  <c r="F212" i="76"/>
  <c r="F132" i="76"/>
  <c r="F295" i="76"/>
  <c r="F133" i="76"/>
  <c r="F213" i="76"/>
  <c r="F214" i="76"/>
  <c r="F296" i="76"/>
  <c r="F134" i="76"/>
  <c r="P173" i="81"/>
  <c r="H173" i="81"/>
  <c r="W173" i="81"/>
  <c r="AD173" i="81"/>
  <c r="J173" i="81"/>
  <c r="R173" i="81"/>
  <c r="AF173" i="81"/>
  <c r="Y173" i="81"/>
  <c r="F216" i="76"/>
  <c r="F298" i="76"/>
  <c r="F136" i="76"/>
  <c r="P175" i="81"/>
  <c r="H175" i="81"/>
  <c r="W175" i="81"/>
  <c r="AD175" i="81"/>
  <c r="R175" i="81"/>
  <c r="J175" i="81"/>
  <c r="AF175" i="81"/>
  <c r="Y175" i="81"/>
  <c r="F218" i="76"/>
  <c r="F300" i="76"/>
  <c r="F138" i="76"/>
  <c r="P177" i="81"/>
  <c r="H177" i="81"/>
  <c r="W177" i="81"/>
  <c r="AD177" i="81"/>
  <c r="J177" i="81"/>
  <c r="R177" i="81"/>
  <c r="AF177" i="81"/>
  <c r="Y177" i="81"/>
  <c r="F220" i="76"/>
  <c r="F302" i="76"/>
  <c r="F140" i="76"/>
  <c r="P179" i="81"/>
  <c r="H179" i="81"/>
  <c r="W179" i="81"/>
  <c r="AD179" i="81"/>
  <c r="R179" i="81"/>
  <c r="J179" i="81"/>
  <c r="AF179" i="81"/>
  <c r="Y179" i="81"/>
  <c r="F222" i="76"/>
  <c r="F304" i="76"/>
  <c r="F142" i="76"/>
  <c r="P181" i="81"/>
  <c r="H181" i="81"/>
  <c r="W181" i="81"/>
  <c r="AD181" i="81"/>
  <c r="J181" i="81"/>
  <c r="R181" i="81"/>
  <c r="AF181" i="81"/>
  <c r="Y181" i="81"/>
  <c r="F306" i="76"/>
  <c r="F144" i="76"/>
  <c r="F224" i="76"/>
  <c r="P183" i="81"/>
  <c r="H183" i="81"/>
  <c r="W183" i="81"/>
  <c r="AD183" i="81"/>
  <c r="R183" i="81"/>
  <c r="J183" i="81"/>
  <c r="AF183" i="81"/>
  <c r="Y183" i="81"/>
  <c r="F308" i="76"/>
  <c r="F146" i="76"/>
  <c r="F226" i="76"/>
  <c r="P185" i="81"/>
  <c r="H185" i="81"/>
  <c r="W185" i="81"/>
  <c r="AD185" i="81"/>
  <c r="J185" i="81"/>
  <c r="R185" i="81"/>
  <c r="AF185" i="81"/>
  <c r="Y185" i="81"/>
  <c r="F310" i="76"/>
  <c r="F148" i="76"/>
  <c r="F228" i="76"/>
  <c r="P240" i="81"/>
  <c r="H240" i="81"/>
  <c r="W240" i="81"/>
  <c r="AD240" i="81"/>
  <c r="P241" i="81"/>
  <c r="H241" i="81"/>
  <c r="W241" i="81"/>
  <c r="AD241" i="81"/>
  <c r="P189" i="81"/>
  <c r="H189" i="81"/>
  <c r="W189" i="81"/>
  <c r="AD189" i="81"/>
  <c r="J242" i="81"/>
  <c r="R242" i="81"/>
  <c r="Y242" i="81"/>
  <c r="AF242" i="81"/>
  <c r="R135" i="81"/>
  <c r="J135" i="81"/>
  <c r="Y135" i="81"/>
  <c r="AF135" i="81"/>
  <c r="P244" i="81"/>
  <c r="H244" i="81"/>
  <c r="W244" i="81"/>
  <c r="AD244" i="81"/>
  <c r="P245" i="81"/>
  <c r="H245" i="81"/>
  <c r="W245" i="81"/>
  <c r="AD245" i="81"/>
  <c r="P194" i="81"/>
  <c r="AD194" i="81"/>
  <c r="H194" i="81"/>
  <c r="W194" i="81"/>
  <c r="J194" i="81"/>
  <c r="AF194" i="81"/>
  <c r="Y194" i="81"/>
  <c r="R194" i="81"/>
  <c r="P139" i="81"/>
  <c r="H139" i="81"/>
  <c r="W139" i="81"/>
  <c r="AD139" i="81"/>
  <c r="J246" i="81"/>
  <c r="R246" i="81"/>
  <c r="Y246" i="81"/>
  <c r="AF246" i="81"/>
  <c r="R139" i="81"/>
  <c r="J139" i="81"/>
  <c r="Y139" i="81"/>
  <c r="AF139" i="81"/>
  <c r="P141" i="81"/>
  <c r="H141" i="81"/>
  <c r="W141" i="81"/>
  <c r="AD141" i="81"/>
  <c r="J248" i="81"/>
  <c r="R248" i="81"/>
  <c r="Y248" i="81"/>
  <c r="AF248" i="81"/>
  <c r="R141" i="81"/>
  <c r="J141" i="81"/>
  <c r="Y141" i="81"/>
  <c r="AF141" i="81"/>
  <c r="P223" i="81"/>
  <c r="AD223" i="81"/>
  <c r="H223" i="81"/>
  <c r="W223" i="81"/>
  <c r="P224" i="81"/>
  <c r="H224" i="81"/>
  <c r="W224" i="81"/>
  <c r="AD224" i="81"/>
  <c r="P225" i="81"/>
  <c r="AD225" i="81"/>
  <c r="H225" i="81"/>
  <c r="W225" i="81"/>
  <c r="P226" i="81"/>
  <c r="H226" i="81"/>
  <c r="W226" i="81"/>
  <c r="AD226" i="81"/>
  <c r="P227" i="81"/>
  <c r="AD227" i="81"/>
  <c r="H227" i="81"/>
  <c r="W227" i="81"/>
  <c r="P228" i="81"/>
  <c r="H228" i="81"/>
  <c r="W228" i="81"/>
  <c r="AD228" i="81"/>
  <c r="P229" i="81"/>
  <c r="AD229" i="81"/>
  <c r="H229" i="81"/>
  <c r="W229" i="81"/>
  <c r="P230" i="81"/>
  <c r="H230" i="81"/>
  <c r="W230" i="81"/>
  <c r="AD230" i="81"/>
  <c r="P231" i="81"/>
  <c r="AD231" i="81"/>
  <c r="H231" i="81"/>
  <c r="W231" i="81"/>
  <c r="P232" i="81"/>
  <c r="H232" i="81"/>
  <c r="W232" i="81"/>
  <c r="AD232" i="81"/>
  <c r="P233" i="81"/>
  <c r="AD233" i="81"/>
  <c r="H233" i="81"/>
  <c r="W233" i="81"/>
  <c r="P234" i="81"/>
  <c r="H234" i="81"/>
  <c r="W234" i="81"/>
  <c r="AD234" i="81"/>
  <c r="P235" i="81"/>
  <c r="H235" i="81"/>
  <c r="W235" i="81"/>
  <c r="AD235" i="81"/>
  <c r="P236" i="81"/>
  <c r="H236" i="81"/>
  <c r="W236" i="81"/>
  <c r="AD236" i="81"/>
  <c r="P237" i="81"/>
  <c r="H237" i="81"/>
  <c r="W237" i="81"/>
  <c r="AD237" i="81"/>
  <c r="P238" i="81"/>
  <c r="H238" i="81"/>
  <c r="W238" i="81"/>
  <c r="AD238" i="81"/>
  <c r="P239" i="81"/>
  <c r="H239" i="81"/>
  <c r="W239" i="81"/>
  <c r="AD239" i="81"/>
  <c r="P187" i="81"/>
  <c r="H187" i="81"/>
  <c r="W187" i="81"/>
  <c r="AD187" i="81"/>
  <c r="R187" i="81"/>
  <c r="J187" i="81"/>
  <c r="AF187" i="81"/>
  <c r="Y187" i="81"/>
  <c r="F151" i="85"/>
  <c r="F314" i="85"/>
  <c r="F231" i="85"/>
  <c r="F315" i="85"/>
  <c r="F232" i="85"/>
  <c r="F152" i="85"/>
  <c r="F316" i="84"/>
  <c r="F233" i="84"/>
  <c r="F153" i="84"/>
  <c r="H233" i="85"/>
  <c r="H153" i="85"/>
  <c r="H316" i="85"/>
  <c r="H315" i="83"/>
  <c r="H233" i="83"/>
  <c r="H153" i="83"/>
  <c r="F156" i="85"/>
  <c r="F319" i="85"/>
  <c r="F236" i="85"/>
  <c r="F318" i="84"/>
  <c r="F235" i="84"/>
  <c r="F155" i="84"/>
  <c r="H235" i="84"/>
  <c r="H155" i="84"/>
  <c r="H318" i="84"/>
  <c r="E169" i="81"/>
  <c r="H50" i="84"/>
  <c r="H56" i="76"/>
  <c r="H60" i="76"/>
  <c r="H64" i="76"/>
  <c r="H75" i="76"/>
  <c r="H72" i="76"/>
  <c r="E223" i="81"/>
  <c r="H51" i="85"/>
  <c r="E222" i="81"/>
  <c r="H50" i="85"/>
  <c r="E115" i="81"/>
  <c r="H50" i="83"/>
  <c r="H73" i="76"/>
  <c r="H53" i="76"/>
  <c r="H52" i="76"/>
  <c r="H59" i="76"/>
  <c r="H63" i="76"/>
  <c r="H67" i="76"/>
  <c r="H71" i="76"/>
  <c r="H51" i="76"/>
  <c r="F50" i="76"/>
  <c r="F132" i="83"/>
  <c r="F294" i="83"/>
  <c r="F212" i="83"/>
  <c r="F296" i="83"/>
  <c r="F214" i="83"/>
  <c r="F134" i="83"/>
  <c r="H296" i="83"/>
  <c r="H214" i="83"/>
  <c r="H134" i="83"/>
  <c r="F299" i="84"/>
  <c r="F216" i="84"/>
  <c r="F136" i="84"/>
  <c r="H299" i="84"/>
  <c r="H216" i="84"/>
  <c r="H136" i="84"/>
  <c r="F218" i="84"/>
  <c r="F138" i="84"/>
  <c r="F301" i="84"/>
  <c r="H138" i="84"/>
  <c r="H301" i="84"/>
  <c r="H218" i="84"/>
  <c r="F303" i="84"/>
  <c r="F220" i="84"/>
  <c r="F140" i="84"/>
  <c r="H303" i="84"/>
  <c r="H220" i="84"/>
  <c r="H140" i="84"/>
  <c r="F222" i="84"/>
  <c r="F142" i="84"/>
  <c r="F305" i="84"/>
  <c r="H142" i="84"/>
  <c r="H305" i="84"/>
  <c r="H222" i="84"/>
  <c r="F307" i="84"/>
  <c r="F224" i="84"/>
  <c r="F144" i="84"/>
  <c r="H307" i="84"/>
  <c r="H224" i="84"/>
  <c r="H144" i="84"/>
  <c r="F226" i="84"/>
  <c r="F146" i="84"/>
  <c r="F309" i="84"/>
  <c r="H146" i="84"/>
  <c r="H309" i="84"/>
  <c r="H226" i="84"/>
  <c r="F311" i="84"/>
  <c r="F228" i="84"/>
  <c r="F148" i="84"/>
  <c r="H311" i="84"/>
  <c r="H228" i="84"/>
  <c r="H148" i="84"/>
  <c r="F229" i="83"/>
  <c r="F149" i="83"/>
  <c r="F311" i="83"/>
  <c r="H229" i="85"/>
  <c r="H149" i="85"/>
  <c r="H312" i="85"/>
  <c r="H149" i="83"/>
  <c r="H311" i="83"/>
  <c r="H229" i="83"/>
  <c r="F230" i="83"/>
  <c r="F150" i="83"/>
  <c r="F312" i="83"/>
  <c r="H150" i="84"/>
  <c r="H313" i="84"/>
  <c r="H230" i="84"/>
  <c r="F315" i="84"/>
  <c r="F232" i="84"/>
  <c r="F152" i="84"/>
  <c r="H315" i="85"/>
  <c r="H232" i="85"/>
  <c r="H152" i="85"/>
  <c r="H314" i="83"/>
  <c r="H232" i="83"/>
  <c r="H152" i="83"/>
  <c r="F315" i="83"/>
  <c r="F233" i="83"/>
  <c r="F153" i="83"/>
  <c r="H316" i="84"/>
  <c r="H233" i="84"/>
  <c r="H153" i="84"/>
  <c r="F316" i="83"/>
  <c r="F234" i="83"/>
  <c r="F154" i="83"/>
  <c r="H317" i="85"/>
  <c r="H234" i="85"/>
  <c r="H154" i="85"/>
  <c r="H316" i="83"/>
  <c r="H234" i="83"/>
  <c r="H154" i="83"/>
  <c r="F318" i="85"/>
  <c r="F235" i="85"/>
  <c r="F155" i="85"/>
  <c r="F157" i="85"/>
  <c r="F320" i="85"/>
  <c r="F237" i="85"/>
  <c r="F157" i="84"/>
  <c r="F320" i="84"/>
  <c r="F237" i="84"/>
  <c r="H320" i="84"/>
  <c r="H237" i="84"/>
  <c r="H157" i="84"/>
  <c r="F212" i="84"/>
  <c r="F295" i="84"/>
  <c r="F132" i="84"/>
  <c r="F295" i="83"/>
  <c r="F213" i="83"/>
  <c r="F133" i="83"/>
  <c r="F214" i="84"/>
  <c r="F134" i="84"/>
  <c r="F297" i="84"/>
  <c r="H134" i="85"/>
  <c r="H297" i="85"/>
  <c r="H214" i="85"/>
  <c r="H134" i="84"/>
  <c r="H297" i="84"/>
  <c r="H214" i="84"/>
  <c r="F297" i="83"/>
  <c r="F215" i="83"/>
  <c r="F135" i="83"/>
  <c r="H215" i="85"/>
  <c r="H135" i="85"/>
  <c r="H298" i="85"/>
  <c r="H297" i="83"/>
  <c r="H215" i="83"/>
  <c r="H135" i="83"/>
  <c r="F298" i="83"/>
  <c r="F216" i="83"/>
  <c r="F136" i="83"/>
  <c r="H299" i="85"/>
  <c r="H216" i="85"/>
  <c r="H136" i="85"/>
  <c r="H298" i="83"/>
  <c r="H216" i="83"/>
  <c r="H136" i="83"/>
  <c r="F299" i="83"/>
  <c r="F217" i="83"/>
  <c r="F137" i="83"/>
  <c r="H217" i="85"/>
  <c r="H137" i="85"/>
  <c r="H300" i="85"/>
  <c r="H299" i="83"/>
  <c r="H217" i="83"/>
  <c r="H137" i="83"/>
  <c r="F300" i="83"/>
  <c r="F218" i="83"/>
  <c r="F138" i="83"/>
  <c r="H138" i="85"/>
  <c r="H301" i="85"/>
  <c r="H218" i="85"/>
  <c r="H300" i="83"/>
  <c r="H218" i="83"/>
  <c r="H138" i="83"/>
  <c r="F301" i="83"/>
  <c r="F219" i="83"/>
  <c r="F139" i="83"/>
  <c r="H219" i="85"/>
  <c r="H139" i="85"/>
  <c r="H302" i="85"/>
  <c r="H301" i="83"/>
  <c r="H219" i="83"/>
  <c r="H139" i="83"/>
  <c r="F302" i="83"/>
  <c r="F220" i="83"/>
  <c r="F140" i="83"/>
  <c r="H303" i="85"/>
  <c r="H220" i="85"/>
  <c r="H140" i="85"/>
  <c r="H302" i="83"/>
  <c r="H220" i="83"/>
  <c r="H140" i="83"/>
  <c r="F303" i="83"/>
  <c r="F221" i="83"/>
  <c r="F141" i="83"/>
  <c r="H221" i="85"/>
  <c r="H141" i="85"/>
  <c r="H304" i="85"/>
  <c r="H303" i="83"/>
  <c r="H221" i="83"/>
  <c r="H141" i="83"/>
  <c r="F304" i="83"/>
  <c r="F222" i="83"/>
  <c r="F142" i="83"/>
  <c r="H142" i="85"/>
  <c r="H305" i="85"/>
  <c r="H222" i="85"/>
  <c r="H304" i="83"/>
  <c r="H222" i="83"/>
  <c r="H142" i="83"/>
  <c r="F305" i="83"/>
  <c r="F223" i="83"/>
  <c r="F143" i="83"/>
  <c r="H223" i="85"/>
  <c r="H143" i="85"/>
  <c r="H306" i="85"/>
  <c r="H305" i="83"/>
  <c r="H223" i="83"/>
  <c r="H143" i="83"/>
  <c r="F306" i="83"/>
  <c r="F224" i="83"/>
  <c r="F144" i="83"/>
  <c r="H307" i="85"/>
  <c r="H224" i="85"/>
  <c r="H144" i="85"/>
  <c r="H306" i="83"/>
  <c r="H224" i="83"/>
  <c r="H144" i="83"/>
  <c r="F307" i="83"/>
  <c r="F225" i="83"/>
  <c r="F145" i="83"/>
  <c r="H225" i="85"/>
  <c r="H145" i="85"/>
  <c r="H308" i="85"/>
  <c r="H307" i="83"/>
  <c r="H225" i="83"/>
  <c r="H145" i="83"/>
  <c r="F308" i="83"/>
  <c r="F226" i="83"/>
  <c r="F146" i="83"/>
  <c r="H146" i="85"/>
  <c r="H309" i="85"/>
  <c r="H226" i="85"/>
  <c r="H308" i="83"/>
  <c r="H226" i="83"/>
  <c r="H146" i="83"/>
  <c r="F309" i="83"/>
  <c r="F227" i="83"/>
  <c r="F147" i="83"/>
  <c r="H227" i="85"/>
  <c r="H147" i="85"/>
  <c r="H310" i="85"/>
  <c r="H309" i="83"/>
  <c r="H227" i="83"/>
  <c r="H147" i="83"/>
  <c r="F310" i="83"/>
  <c r="F228" i="83"/>
  <c r="F148" i="83"/>
  <c r="H311" i="85"/>
  <c r="H228" i="85"/>
  <c r="H148" i="85"/>
  <c r="H148" i="83"/>
  <c r="H228" i="83"/>
  <c r="H310" i="83"/>
  <c r="F230" i="84"/>
  <c r="F150" i="84"/>
  <c r="F313" i="84"/>
  <c r="H313" i="85"/>
  <c r="H230" i="85"/>
  <c r="H150" i="85"/>
  <c r="H150" i="83"/>
  <c r="H312" i="83"/>
  <c r="H230" i="83"/>
  <c r="F313" i="83"/>
  <c r="F231" i="83"/>
  <c r="F151" i="83"/>
  <c r="H314" i="84"/>
  <c r="H231" i="84"/>
  <c r="H151" i="84"/>
  <c r="F314" i="83"/>
  <c r="F232" i="83"/>
  <c r="F152" i="83"/>
  <c r="H315" i="84"/>
  <c r="H232" i="84"/>
  <c r="H152" i="84"/>
  <c r="F317" i="84"/>
  <c r="F234" i="84"/>
  <c r="F154" i="84"/>
  <c r="H317" i="84"/>
  <c r="H234" i="84"/>
  <c r="H154" i="84"/>
  <c r="F318" i="83"/>
  <c r="F236" i="83"/>
  <c r="F156" i="83"/>
  <c r="H236" i="85"/>
  <c r="H156" i="85"/>
  <c r="H319" i="85"/>
  <c r="H236" i="83"/>
  <c r="H156" i="83"/>
  <c r="H318" i="83"/>
  <c r="F215" i="84"/>
  <c r="F135" i="84"/>
  <c r="F298" i="84"/>
  <c r="H135" i="84"/>
  <c r="H298" i="84"/>
  <c r="H215" i="84"/>
  <c r="F217" i="84"/>
  <c r="F137" i="84"/>
  <c r="F300" i="84"/>
  <c r="H137" i="84"/>
  <c r="H300" i="84"/>
  <c r="H217" i="84"/>
  <c r="F219" i="84"/>
  <c r="F139" i="84"/>
  <c r="F302" i="84"/>
  <c r="H139" i="84"/>
  <c r="H302" i="84"/>
  <c r="H219" i="84"/>
  <c r="F304" i="84"/>
  <c r="F221" i="84"/>
  <c r="F141" i="84"/>
  <c r="H141" i="84"/>
  <c r="H221" i="84"/>
  <c r="H304" i="84"/>
  <c r="F223" i="84"/>
  <c r="F143" i="84"/>
  <c r="F306" i="84"/>
  <c r="H143" i="84"/>
  <c r="H306" i="84"/>
  <c r="H223" i="84"/>
  <c r="F225" i="84"/>
  <c r="F145" i="84"/>
  <c r="F308" i="84"/>
  <c r="H145" i="84"/>
  <c r="H308" i="84"/>
  <c r="H225" i="84"/>
  <c r="F227" i="84"/>
  <c r="F147" i="84"/>
  <c r="F310" i="84"/>
  <c r="H147" i="84"/>
  <c r="H310" i="84"/>
  <c r="H227" i="84"/>
  <c r="F149" i="85"/>
  <c r="F312" i="85"/>
  <c r="F229" i="85"/>
  <c r="F313" i="85"/>
  <c r="F230" i="85"/>
  <c r="F150" i="85"/>
  <c r="F314" i="84"/>
  <c r="F231" i="84"/>
  <c r="F151" i="84"/>
  <c r="H231" i="85"/>
  <c r="H151" i="85"/>
  <c r="H314" i="85"/>
  <c r="H313" i="83"/>
  <c r="H231" i="83"/>
  <c r="H151" i="83"/>
  <c r="F153" i="85"/>
  <c r="F316" i="85"/>
  <c r="F233" i="85"/>
  <c r="F317" i="85"/>
  <c r="F234" i="85"/>
  <c r="F154" i="85"/>
  <c r="F319" i="84"/>
  <c r="F236" i="84"/>
  <c r="F156" i="84"/>
  <c r="H236" i="84"/>
  <c r="H156" i="84"/>
  <c r="H319" i="84"/>
  <c r="F317" i="83"/>
  <c r="F235" i="83"/>
  <c r="F155" i="83"/>
  <c r="H318" i="85"/>
  <c r="H235" i="85"/>
  <c r="H155" i="85"/>
  <c r="H235" i="83"/>
  <c r="H155" i="83"/>
  <c r="H317" i="83"/>
  <c r="F158" i="83"/>
  <c r="F157" i="83"/>
  <c r="F319" i="83"/>
  <c r="F237" i="83"/>
  <c r="H237" i="85"/>
  <c r="H157" i="85"/>
  <c r="H320" i="85"/>
  <c r="H158" i="83"/>
  <c r="H319" i="83"/>
  <c r="H237" i="83"/>
  <c r="H157" i="83"/>
  <c r="F295" i="85"/>
  <c r="F212" i="85"/>
  <c r="F132" i="85"/>
  <c r="F133" i="85"/>
  <c r="F296" i="85"/>
  <c r="F213" i="85"/>
  <c r="F214" i="85"/>
  <c r="F134" i="85"/>
  <c r="F297" i="85"/>
  <c r="F135" i="85"/>
  <c r="F298" i="85"/>
  <c r="F215" i="85"/>
  <c r="F299" i="85"/>
  <c r="F216" i="85"/>
  <c r="F136" i="85"/>
  <c r="F137" i="85"/>
  <c r="F300" i="85"/>
  <c r="F217" i="85"/>
  <c r="F218" i="85"/>
  <c r="F138" i="85"/>
  <c r="F301" i="85"/>
  <c r="F139" i="85"/>
  <c r="F302" i="85"/>
  <c r="F219" i="85"/>
  <c r="F303" i="85"/>
  <c r="F220" i="85"/>
  <c r="F140" i="85"/>
  <c r="F141" i="85"/>
  <c r="F304" i="85"/>
  <c r="F221" i="85"/>
  <c r="F222" i="85"/>
  <c r="F142" i="85"/>
  <c r="F305" i="85"/>
  <c r="F143" i="85"/>
  <c r="F306" i="85"/>
  <c r="F223" i="85"/>
  <c r="F307" i="85"/>
  <c r="F224" i="85"/>
  <c r="F144" i="85"/>
  <c r="F145" i="85"/>
  <c r="F308" i="85"/>
  <c r="F225" i="85"/>
  <c r="F226" i="85"/>
  <c r="F146" i="85"/>
  <c r="F309" i="85"/>
  <c r="F147" i="85"/>
  <c r="F310" i="85"/>
  <c r="F227" i="85"/>
  <c r="F311" i="85"/>
  <c r="F228" i="85"/>
  <c r="F148" i="85"/>
  <c r="F229" i="84"/>
  <c r="F149" i="84"/>
  <c r="F312" i="84"/>
  <c r="H149" i="84"/>
  <c r="H312" i="84"/>
  <c r="H229" i="84"/>
  <c r="F312" i="76"/>
  <c r="F150" i="76"/>
  <c r="F230" i="76"/>
  <c r="P242" i="81"/>
  <c r="H242" i="81"/>
  <c r="W242" i="81"/>
  <c r="AD242" i="81"/>
  <c r="P243" i="81"/>
  <c r="H243" i="81"/>
  <c r="W243" i="81"/>
  <c r="AD243" i="81"/>
  <c r="P191" i="81"/>
  <c r="H191" i="81"/>
  <c r="W191" i="81"/>
  <c r="AD191" i="81"/>
  <c r="J244" i="81"/>
  <c r="R244" i="81"/>
  <c r="Y244" i="81"/>
  <c r="AF244" i="81"/>
  <c r="R137" i="81"/>
  <c r="J137" i="81"/>
  <c r="AF137" i="81"/>
  <c r="Y137" i="81"/>
  <c r="F316" i="76"/>
  <c r="F154" i="76"/>
  <c r="F234" i="76"/>
  <c r="P247" i="81"/>
  <c r="H247" i="81"/>
  <c r="W247" i="81"/>
  <c r="AD247" i="81"/>
  <c r="F313" i="76"/>
  <c r="F151" i="76"/>
  <c r="F231" i="76"/>
  <c r="F315" i="76"/>
  <c r="F153" i="76"/>
  <c r="F233" i="76"/>
  <c r="P193" i="81"/>
  <c r="H193" i="81"/>
  <c r="W193" i="81"/>
  <c r="AD193" i="81"/>
  <c r="J193" i="81"/>
  <c r="R193" i="81"/>
  <c r="AF193" i="81"/>
  <c r="Y193" i="81"/>
  <c r="Z52" i="83"/>
  <c r="Z58" i="76"/>
  <c r="Z62" i="76"/>
  <c r="Z66" i="76"/>
  <c r="Z70" i="76"/>
  <c r="Z68" i="76"/>
  <c r="Z53" i="76"/>
  <c r="Z52" i="76"/>
  <c r="Z56" i="76"/>
  <c r="Z57" i="76"/>
  <c r="Z65" i="76"/>
  <c r="Z76" i="76"/>
  <c r="Z319" i="76" l="1"/>
  <c r="Z237" i="76"/>
  <c r="Z157" i="76"/>
  <c r="Z69" i="83"/>
  <c r="M69" i="83"/>
  <c r="Z65" i="85"/>
  <c r="M65" i="85"/>
  <c r="Z300" i="76"/>
  <c r="Z138" i="76"/>
  <c r="Z218" i="76"/>
  <c r="Z74" i="83"/>
  <c r="M74" i="83"/>
  <c r="Z73" i="85"/>
  <c r="M73" i="85"/>
  <c r="Z72" i="85"/>
  <c r="M72" i="85"/>
  <c r="Z64" i="83"/>
  <c r="M64" i="83"/>
  <c r="Z60" i="84"/>
  <c r="M60" i="84"/>
  <c r="Z56" i="85"/>
  <c r="M56" i="85"/>
  <c r="C222" i="81"/>
  <c r="F50" i="85"/>
  <c r="F50" i="83"/>
  <c r="C115" i="81"/>
  <c r="E114" i="81"/>
  <c r="H49" i="83"/>
  <c r="Z67" i="83"/>
  <c r="M67" i="83"/>
  <c r="Z63" i="85"/>
  <c r="M63" i="85"/>
  <c r="Z59" i="84"/>
  <c r="M59" i="84"/>
  <c r="Z214" i="76"/>
  <c r="Z296" i="76"/>
  <c r="Z134" i="76"/>
  <c r="Z229" i="76"/>
  <c r="Z311" i="76"/>
  <c r="Z149" i="76"/>
  <c r="Z70" i="84"/>
  <c r="M70" i="84"/>
  <c r="Z223" i="76"/>
  <c r="Z305" i="76"/>
  <c r="Z143" i="76"/>
  <c r="Z219" i="76"/>
  <c r="Z301" i="76"/>
  <c r="Z139" i="76"/>
  <c r="Z54" i="83"/>
  <c r="M54" i="83"/>
  <c r="C221" i="81"/>
  <c r="F49" i="85"/>
  <c r="H49" i="76"/>
  <c r="E168" i="81"/>
  <c r="H49" i="84"/>
  <c r="C114" i="81"/>
  <c r="F49" i="83"/>
  <c r="Z295" i="83"/>
  <c r="Z133" i="83"/>
  <c r="Z213" i="83"/>
  <c r="Z69" i="85"/>
  <c r="M69" i="85"/>
  <c r="Z61" i="85"/>
  <c r="M61" i="85"/>
  <c r="Z55" i="85"/>
  <c r="M55" i="85"/>
  <c r="Z68" i="85"/>
  <c r="M68" i="85"/>
  <c r="Z66" i="85"/>
  <c r="M66" i="85"/>
  <c r="Z58" i="85"/>
  <c r="M58" i="85"/>
  <c r="Z67" i="85"/>
  <c r="M67" i="85"/>
  <c r="Z59" i="85"/>
  <c r="M59" i="85"/>
  <c r="Z73" i="84"/>
  <c r="M73" i="84"/>
  <c r="Z75" i="84"/>
  <c r="M75" i="84"/>
  <c r="Z60" i="85"/>
  <c r="M60" i="85"/>
  <c r="F293" i="76"/>
  <c r="F131" i="76"/>
  <c r="F211" i="76"/>
  <c r="H294" i="76"/>
  <c r="H132" i="76"/>
  <c r="H212" i="76"/>
  <c r="H310" i="76"/>
  <c r="H228" i="76"/>
  <c r="H148" i="76"/>
  <c r="H302" i="76"/>
  <c r="H140" i="76"/>
  <c r="H220" i="76"/>
  <c r="H296" i="76"/>
  <c r="H134" i="76"/>
  <c r="H214" i="76"/>
  <c r="J115" i="81"/>
  <c r="R115" i="81"/>
  <c r="AF115" i="81"/>
  <c r="Y115" i="81"/>
  <c r="H211" i="85"/>
  <c r="H294" i="85"/>
  <c r="H131" i="85"/>
  <c r="J222" i="81"/>
  <c r="Y222" i="81"/>
  <c r="AF222" i="81"/>
  <c r="R222" i="81"/>
  <c r="J223" i="81"/>
  <c r="Y223" i="81"/>
  <c r="AF223" i="81"/>
  <c r="R223" i="81"/>
  <c r="H233" i="76"/>
  <c r="H315" i="76"/>
  <c r="H153" i="76"/>
  <c r="H145" i="76"/>
  <c r="H307" i="76"/>
  <c r="H225" i="76"/>
  <c r="H217" i="76"/>
  <c r="H299" i="76"/>
  <c r="H137" i="76"/>
  <c r="P171" i="81"/>
  <c r="H171" i="81"/>
  <c r="W171" i="81"/>
  <c r="AD171" i="81"/>
  <c r="H295" i="83"/>
  <c r="H213" i="83"/>
  <c r="H133" i="83"/>
  <c r="H213" i="85"/>
  <c r="H133" i="85"/>
  <c r="H296" i="85"/>
  <c r="H212" i="84"/>
  <c r="H295" i="84"/>
  <c r="H132" i="84"/>
  <c r="H230" i="76"/>
  <c r="H312" i="76"/>
  <c r="H150" i="76"/>
  <c r="H304" i="76"/>
  <c r="H142" i="76"/>
  <c r="H222" i="76"/>
  <c r="R171" i="81"/>
  <c r="J171" i="81"/>
  <c r="AF171" i="81"/>
  <c r="Y171" i="81"/>
  <c r="H298" i="76"/>
  <c r="H136" i="76"/>
  <c r="H216" i="76"/>
  <c r="H294" i="83"/>
  <c r="H212" i="83"/>
  <c r="H132" i="83"/>
  <c r="H149" i="76"/>
  <c r="H311" i="76"/>
  <c r="H229" i="76"/>
  <c r="H147" i="76"/>
  <c r="H309" i="76"/>
  <c r="H227" i="76"/>
  <c r="H219" i="76"/>
  <c r="H301" i="76"/>
  <c r="H139" i="76"/>
  <c r="Z76" i="84"/>
  <c r="M76" i="84"/>
  <c r="Z308" i="76"/>
  <c r="Z146" i="76"/>
  <c r="Z226" i="76"/>
  <c r="Z61" i="83"/>
  <c r="M61" i="83"/>
  <c r="Z57" i="84"/>
  <c r="M57" i="84"/>
  <c r="Z55" i="84"/>
  <c r="M55" i="84"/>
  <c r="Z74" i="85"/>
  <c r="M74" i="85"/>
  <c r="Z72" i="83"/>
  <c r="M72" i="83"/>
  <c r="Z75" i="85"/>
  <c r="M75" i="85"/>
  <c r="Z64" i="85"/>
  <c r="M64" i="85"/>
  <c r="Z217" i="76"/>
  <c r="Z299" i="76"/>
  <c r="Z137" i="76"/>
  <c r="C168" i="81"/>
  <c r="F49" i="84"/>
  <c r="Z71" i="85"/>
  <c r="M71" i="85"/>
  <c r="Z67" i="84"/>
  <c r="M67" i="84"/>
  <c r="Z59" i="83"/>
  <c r="M59" i="83"/>
  <c r="Z295" i="76"/>
  <c r="Z133" i="76"/>
  <c r="Z213" i="76"/>
  <c r="Z53" i="84"/>
  <c r="M53" i="84"/>
  <c r="Z231" i="76"/>
  <c r="Z313" i="76"/>
  <c r="Z151" i="76"/>
  <c r="Z227" i="76"/>
  <c r="Z309" i="76"/>
  <c r="Z147" i="76"/>
  <c r="Z62" i="84"/>
  <c r="M62" i="84"/>
  <c r="Z54" i="84"/>
  <c r="M54" i="84"/>
  <c r="H50" i="76"/>
  <c r="K24" i="79"/>
  <c r="C169" i="81"/>
  <c r="F50" i="84"/>
  <c r="Z76" i="85"/>
  <c r="M76" i="85"/>
  <c r="Z65" i="84"/>
  <c r="M65" i="84"/>
  <c r="Z57" i="85"/>
  <c r="M57" i="85"/>
  <c r="Z74" i="84"/>
  <c r="M74" i="84"/>
  <c r="Z70" i="85"/>
  <c r="M70" i="85"/>
  <c r="Z62" i="85"/>
  <c r="M62" i="85"/>
  <c r="Z54" i="85"/>
  <c r="M54" i="85"/>
  <c r="Z71" i="84"/>
  <c r="M71" i="84"/>
  <c r="Z63" i="84"/>
  <c r="M63" i="84"/>
  <c r="Z53" i="85"/>
  <c r="M53" i="85"/>
  <c r="Z72" i="84"/>
  <c r="M72" i="84"/>
  <c r="Z64" i="84"/>
  <c r="M64" i="84"/>
  <c r="Z56" i="83"/>
  <c r="M56" i="83"/>
  <c r="I24" i="79"/>
  <c r="H232" i="76"/>
  <c r="H314" i="76"/>
  <c r="H152" i="76"/>
  <c r="H306" i="76"/>
  <c r="H224" i="76"/>
  <c r="H144" i="76"/>
  <c r="H213" i="76"/>
  <c r="H295" i="76"/>
  <c r="H133" i="76"/>
  <c r="H234" i="76"/>
  <c r="H316" i="76"/>
  <c r="H154" i="76"/>
  <c r="H211" i="83"/>
  <c r="H131" i="83"/>
  <c r="H293" i="83"/>
  <c r="H295" i="85"/>
  <c r="H212" i="85"/>
  <c r="H132" i="85"/>
  <c r="H236" i="76"/>
  <c r="H318" i="76"/>
  <c r="H156" i="76"/>
  <c r="H221" i="76"/>
  <c r="H303" i="76"/>
  <c r="H141" i="76"/>
  <c r="H131" i="84"/>
  <c r="H294" i="84"/>
  <c r="H211" i="84"/>
  <c r="J169" i="81"/>
  <c r="Y169" i="81"/>
  <c r="AF169" i="81"/>
  <c r="R169" i="81"/>
  <c r="F133" i="84"/>
  <c r="F296" i="84"/>
  <c r="F213" i="84"/>
  <c r="M52" i="83"/>
  <c r="R117" i="81"/>
  <c r="J117" i="81"/>
  <c r="AF117" i="81"/>
  <c r="Y117" i="81"/>
  <c r="J224" i="81"/>
  <c r="R224" i="81"/>
  <c r="Y224" i="81"/>
  <c r="AF224" i="81"/>
  <c r="J170" i="81"/>
  <c r="AF170" i="81"/>
  <c r="Y170" i="81"/>
  <c r="R170" i="81"/>
  <c r="H319" i="76"/>
  <c r="H237" i="76"/>
  <c r="H157" i="76"/>
  <c r="H308" i="76"/>
  <c r="H226" i="76"/>
  <c r="H146" i="76"/>
  <c r="H300" i="76"/>
  <c r="H138" i="76"/>
  <c r="H218" i="76"/>
  <c r="H213" i="84"/>
  <c r="H133" i="84"/>
  <c r="H296" i="84"/>
  <c r="R116" i="81"/>
  <c r="Y116" i="81"/>
  <c r="J116" i="81"/>
  <c r="AF116" i="81"/>
  <c r="H235" i="76"/>
  <c r="H317" i="76"/>
  <c r="H155" i="76"/>
  <c r="H231" i="76"/>
  <c r="H313" i="76"/>
  <c r="H151" i="76"/>
  <c r="H223" i="76"/>
  <c r="H305" i="76"/>
  <c r="H143" i="76"/>
  <c r="H215" i="76"/>
  <c r="H297" i="76"/>
  <c r="H135" i="76"/>
  <c r="Z51" i="83" l="1"/>
  <c r="M51" i="83"/>
  <c r="Z51" i="85"/>
  <c r="M51" i="85"/>
  <c r="E104" i="81"/>
  <c r="H39" i="83"/>
  <c r="E221" i="81"/>
  <c r="H49" i="85"/>
  <c r="E158" i="81"/>
  <c r="H39" i="84"/>
  <c r="Z50" i="83"/>
  <c r="W135" i="79"/>
  <c r="M50" i="83" s="1"/>
  <c r="C158" i="81"/>
  <c r="F39" i="84"/>
  <c r="Z52" i="84"/>
  <c r="M52" i="84"/>
  <c r="Z58" i="83"/>
  <c r="M58" i="83"/>
  <c r="Z68" i="83"/>
  <c r="M68" i="83"/>
  <c r="Z63" i="83"/>
  <c r="M63" i="83"/>
  <c r="Z60" i="83"/>
  <c r="M60" i="83"/>
  <c r="Z73" i="83"/>
  <c r="M73" i="83"/>
  <c r="Z61" i="76"/>
  <c r="Z50" i="85"/>
  <c r="W250" i="79"/>
  <c r="M50" i="85" s="1"/>
  <c r="Z58" i="84"/>
  <c r="M58" i="84"/>
  <c r="Z66" i="84"/>
  <c r="M66" i="84"/>
  <c r="Z68" i="84"/>
  <c r="M68" i="84"/>
  <c r="Z59" i="76"/>
  <c r="Z67" i="76"/>
  <c r="Z56" i="84"/>
  <c r="M56" i="84"/>
  <c r="Z64" i="76"/>
  <c r="Z72" i="76"/>
  <c r="Z74" i="76"/>
  <c r="Z57" i="83"/>
  <c r="M57" i="83"/>
  <c r="Z65" i="83"/>
  <c r="M65" i="83"/>
  <c r="Z76" i="83"/>
  <c r="M76" i="83"/>
  <c r="M213" i="83"/>
  <c r="M133" i="83"/>
  <c r="M295" i="83"/>
  <c r="M52" i="76"/>
  <c r="E63" i="81"/>
  <c r="M217" i="83"/>
  <c r="M137" i="83"/>
  <c r="M299" i="83"/>
  <c r="M145" i="84"/>
  <c r="M308" i="84"/>
  <c r="M225" i="84"/>
  <c r="M316" i="84"/>
  <c r="M233" i="84"/>
  <c r="M153" i="84"/>
  <c r="M297" i="85"/>
  <c r="M214" i="85"/>
  <c r="M134" i="85"/>
  <c r="M307" i="84"/>
  <c r="M224" i="84"/>
  <c r="M144" i="84"/>
  <c r="M152" i="84"/>
  <c r="M315" i="84"/>
  <c r="M232" i="84"/>
  <c r="M298" i="85"/>
  <c r="M215" i="85"/>
  <c r="M135" i="85"/>
  <c r="M306" i="85"/>
  <c r="M223" i="85"/>
  <c r="M143" i="85"/>
  <c r="M314" i="85"/>
  <c r="M231" i="85"/>
  <c r="M151" i="85"/>
  <c r="M155" i="84"/>
  <c r="M318" i="84"/>
  <c r="M235" i="84"/>
  <c r="M218" i="85"/>
  <c r="M138" i="85"/>
  <c r="M301" i="85"/>
  <c r="M309" i="84"/>
  <c r="M226" i="84"/>
  <c r="M146" i="84"/>
  <c r="M320" i="85"/>
  <c r="M237" i="85"/>
  <c r="M157" i="85"/>
  <c r="F211" i="84"/>
  <c r="F131" i="84"/>
  <c r="F294" i="84"/>
  <c r="M298" i="84"/>
  <c r="M215" i="84"/>
  <c r="M135" i="84"/>
  <c r="M306" i="84"/>
  <c r="M223" i="84"/>
  <c r="M143" i="84"/>
  <c r="M214" i="84"/>
  <c r="M134" i="84"/>
  <c r="M297" i="84"/>
  <c r="Z220" i="83"/>
  <c r="Z302" i="83"/>
  <c r="Z140" i="83"/>
  <c r="Z311" i="84"/>
  <c r="Z148" i="84"/>
  <c r="Z228" i="84"/>
  <c r="Z232" i="85"/>
  <c r="Z152" i="85"/>
  <c r="Z315" i="85"/>
  <c r="P168" i="81"/>
  <c r="AD168" i="81"/>
  <c r="H168" i="81"/>
  <c r="W168" i="81"/>
  <c r="M145" i="85"/>
  <c r="M308" i="85"/>
  <c r="M225" i="85"/>
  <c r="M319" i="85"/>
  <c r="M236" i="85"/>
  <c r="M156" i="85"/>
  <c r="M233" i="83"/>
  <c r="M153" i="83"/>
  <c r="M315" i="83"/>
  <c r="M235" i="85"/>
  <c r="M155" i="85"/>
  <c r="M318" i="85"/>
  <c r="M136" i="84"/>
  <c r="M299" i="84"/>
  <c r="M216" i="84"/>
  <c r="M218" i="84"/>
  <c r="M138" i="84"/>
  <c r="M301" i="84"/>
  <c r="M304" i="83"/>
  <c r="M222" i="83"/>
  <c r="M142" i="83"/>
  <c r="Z237" i="84"/>
  <c r="Z320" i="84"/>
  <c r="Z157" i="84"/>
  <c r="M53" i="76"/>
  <c r="E64" i="81"/>
  <c r="M141" i="85"/>
  <c r="M304" i="85"/>
  <c r="M221" i="85"/>
  <c r="M319" i="84"/>
  <c r="M236" i="84"/>
  <c r="M156" i="84"/>
  <c r="M317" i="84"/>
  <c r="M234" i="84"/>
  <c r="M154" i="84"/>
  <c r="M140" i="85"/>
  <c r="M303" i="85"/>
  <c r="M220" i="85"/>
  <c r="M148" i="85"/>
  <c r="M311" i="85"/>
  <c r="M228" i="85"/>
  <c r="M302" i="85"/>
  <c r="M219" i="85"/>
  <c r="M139" i="85"/>
  <c r="M310" i="85"/>
  <c r="M227" i="85"/>
  <c r="M147" i="85"/>
  <c r="M312" i="85"/>
  <c r="M229" i="85"/>
  <c r="M149" i="85"/>
  <c r="M136" i="85"/>
  <c r="M299" i="85"/>
  <c r="M216" i="85"/>
  <c r="M222" i="85"/>
  <c r="M142" i="85"/>
  <c r="M305" i="85"/>
  <c r="M230" i="85"/>
  <c r="M150" i="85"/>
  <c r="M313" i="85"/>
  <c r="P114" i="81"/>
  <c r="AD114" i="81"/>
  <c r="H114" i="81"/>
  <c r="W114" i="81"/>
  <c r="H130" i="84"/>
  <c r="H210" i="84"/>
  <c r="H293" i="84"/>
  <c r="K23" i="79"/>
  <c r="F210" i="85"/>
  <c r="F293" i="85"/>
  <c r="F130" i="85"/>
  <c r="M215" i="83"/>
  <c r="M135" i="83"/>
  <c r="M297" i="83"/>
  <c r="M151" i="84"/>
  <c r="M314" i="84"/>
  <c r="M231" i="84"/>
  <c r="M220" i="84"/>
  <c r="M140" i="84"/>
  <c r="M303" i="84"/>
  <c r="M144" i="85"/>
  <c r="M307" i="85"/>
  <c r="M224" i="85"/>
  <c r="M228" i="83"/>
  <c r="M148" i="83"/>
  <c r="M310" i="83"/>
  <c r="H292" i="83"/>
  <c r="H210" i="83"/>
  <c r="H130" i="83"/>
  <c r="P115" i="81"/>
  <c r="H115" i="81"/>
  <c r="AD115" i="81"/>
  <c r="W115" i="81"/>
  <c r="F294" i="85"/>
  <c r="F131" i="85"/>
  <c r="F211" i="85"/>
  <c r="M137" i="85"/>
  <c r="M300" i="85"/>
  <c r="M217" i="85"/>
  <c r="M304" i="84"/>
  <c r="M221" i="84"/>
  <c r="M141" i="84"/>
  <c r="M225" i="83"/>
  <c r="M145" i="83"/>
  <c r="M307" i="83"/>
  <c r="M316" i="85"/>
  <c r="M233" i="85"/>
  <c r="M153" i="85"/>
  <c r="M234" i="85"/>
  <c r="M154" i="85"/>
  <c r="M317" i="85"/>
  <c r="M317" i="83"/>
  <c r="M235" i="83"/>
  <c r="M155" i="83"/>
  <c r="Z226" i="85"/>
  <c r="Z146" i="85"/>
  <c r="Z309" i="85"/>
  <c r="Z312" i="83"/>
  <c r="Z150" i="83"/>
  <c r="Z230" i="83"/>
  <c r="Z51" i="76"/>
  <c r="Z51" i="84"/>
  <c r="M51" i="84"/>
  <c r="I23" i="79"/>
  <c r="F49" i="76"/>
  <c r="F39" i="76"/>
  <c r="Z66" i="83"/>
  <c r="M66" i="83"/>
  <c r="Z52" i="85"/>
  <c r="M52" i="85"/>
  <c r="Z71" i="83"/>
  <c r="M71" i="83"/>
  <c r="Z75" i="83"/>
  <c r="M75" i="83"/>
  <c r="Z55" i="83"/>
  <c r="M55" i="83"/>
  <c r="Z69" i="76"/>
  <c r="Z54" i="76"/>
  <c r="Z62" i="83"/>
  <c r="M62" i="83"/>
  <c r="Z70" i="83"/>
  <c r="M70" i="83"/>
  <c r="Z53" i="83"/>
  <c r="M53" i="83"/>
  <c r="Z63" i="76"/>
  <c r="Z71" i="76"/>
  <c r="Z60" i="76"/>
  <c r="Z75" i="76"/>
  <c r="Z73" i="76"/>
  <c r="Z55" i="76"/>
  <c r="Z61" i="84"/>
  <c r="M61" i="84"/>
  <c r="Z69" i="84"/>
  <c r="M69" i="84"/>
  <c r="M62" i="76"/>
  <c r="E73" i="81"/>
  <c r="M70" i="76"/>
  <c r="E81" i="81"/>
  <c r="M57" i="76"/>
  <c r="E68" i="81"/>
  <c r="M65" i="76"/>
  <c r="E76" i="81"/>
  <c r="M76" i="76"/>
  <c r="E87" i="81"/>
  <c r="Z299" i="83"/>
  <c r="Z137" i="83"/>
  <c r="Z217" i="83"/>
  <c r="Z308" i="84"/>
  <c r="Z145" i="84"/>
  <c r="Z225" i="84"/>
  <c r="Z316" i="84"/>
  <c r="Z153" i="84"/>
  <c r="Z233" i="84"/>
  <c r="Z214" i="85"/>
  <c r="Z134" i="85"/>
  <c r="Z297" i="85"/>
  <c r="Z307" i="84"/>
  <c r="Z144" i="84"/>
  <c r="Z224" i="84"/>
  <c r="Z315" i="84"/>
  <c r="Z152" i="84"/>
  <c r="Z232" i="84"/>
  <c r="Z215" i="85"/>
  <c r="Z135" i="85"/>
  <c r="Z298" i="85"/>
  <c r="Z223" i="85"/>
  <c r="Z143" i="85"/>
  <c r="Z306" i="85"/>
  <c r="Z314" i="85"/>
  <c r="Z231" i="85"/>
  <c r="Z151" i="85"/>
  <c r="Z235" i="84"/>
  <c r="Z318" i="84"/>
  <c r="Z155" i="84"/>
  <c r="Z218" i="85"/>
  <c r="Z138" i="85"/>
  <c r="Z301" i="85"/>
  <c r="Z226" i="84"/>
  <c r="Z309" i="84"/>
  <c r="Z146" i="84"/>
  <c r="Z237" i="85"/>
  <c r="Z157" i="85"/>
  <c r="Z320" i="85"/>
  <c r="P169" i="81"/>
  <c r="H169" i="81"/>
  <c r="W169" i="81"/>
  <c r="AD169" i="81"/>
  <c r="H293" i="76"/>
  <c r="H211" i="76"/>
  <c r="H131" i="76"/>
  <c r="Z298" i="84"/>
  <c r="Z135" i="84"/>
  <c r="Z215" i="84"/>
  <c r="Z306" i="84"/>
  <c r="Z143" i="84"/>
  <c r="Z223" i="84"/>
  <c r="Z297" i="84"/>
  <c r="Z134" i="84"/>
  <c r="Z214" i="84"/>
  <c r="M220" i="83"/>
  <c r="M140" i="83"/>
  <c r="M302" i="83"/>
  <c r="M228" i="84"/>
  <c r="M148" i="84"/>
  <c r="M311" i="84"/>
  <c r="M232" i="85"/>
  <c r="M315" i="85"/>
  <c r="M152" i="85"/>
  <c r="F130" i="84"/>
  <c r="F210" i="84"/>
  <c r="F293" i="84"/>
  <c r="Z145" i="85"/>
  <c r="Z308" i="85"/>
  <c r="Z225" i="85"/>
  <c r="Z236" i="85"/>
  <c r="Z156" i="85"/>
  <c r="Z319" i="85"/>
  <c r="Z315" i="83"/>
  <c r="Z153" i="83"/>
  <c r="Z233" i="83"/>
  <c r="Z318" i="85"/>
  <c r="Z235" i="85"/>
  <c r="Z155" i="85"/>
  <c r="Z299" i="84"/>
  <c r="Z136" i="84"/>
  <c r="Z216" i="84"/>
  <c r="Z218" i="84"/>
  <c r="Z301" i="84"/>
  <c r="Z138" i="84"/>
  <c r="Z304" i="83"/>
  <c r="Z142" i="83"/>
  <c r="Z222" i="83"/>
  <c r="M320" i="84"/>
  <c r="M237" i="84"/>
  <c r="M157" i="84"/>
  <c r="M58" i="76"/>
  <c r="E69" i="81"/>
  <c r="M66" i="76"/>
  <c r="E77" i="81"/>
  <c r="M68" i="76"/>
  <c r="E79" i="81"/>
  <c r="M56" i="76"/>
  <c r="E67" i="81"/>
  <c r="Z141" i="85"/>
  <c r="Z304" i="85"/>
  <c r="Z221" i="85"/>
  <c r="Z236" i="84"/>
  <c r="Z319" i="84"/>
  <c r="Z156" i="84"/>
  <c r="Z234" i="84"/>
  <c r="Z317" i="84"/>
  <c r="Z154" i="84"/>
  <c r="Z303" i="85"/>
  <c r="Z220" i="85"/>
  <c r="Z140" i="85"/>
  <c r="Z228" i="85"/>
  <c r="Z148" i="85"/>
  <c r="Z311" i="85"/>
  <c r="Z219" i="85"/>
  <c r="Z139" i="85"/>
  <c r="Z302" i="85"/>
  <c r="Z227" i="85"/>
  <c r="Z147" i="85"/>
  <c r="Z310" i="85"/>
  <c r="Z312" i="85"/>
  <c r="Z229" i="85"/>
  <c r="Z149" i="85"/>
  <c r="Z299" i="85"/>
  <c r="Z216" i="85"/>
  <c r="Z136" i="85"/>
  <c r="Z222" i="85"/>
  <c r="Z142" i="85"/>
  <c r="Z305" i="85"/>
  <c r="Z230" i="85"/>
  <c r="Z150" i="85"/>
  <c r="Z313" i="85"/>
  <c r="F292" i="83"/>
  <c r="F210" i="83"/>
  <c r="F130" i="83"/>
  <c r="J168" i="81"/>
  <c r="R168" i="81"/>
  <c r="Y168" i="81"/>
  <c r="AF168" i="81"/>
  <c r="H210" i="76"/>
  <c r="H292" i="76"/>
  <c r="H130" i="76"/>
  <c r="P221" i="81"/>
  <c r="H221" i="81"/>
  <c r="W221" i="81"/>
  <c r="AD221" i="81"/>
  <c r="Z297" i="83"/>
  <c r="Z135" i="83"/>
  <c r="Z215" i="83"/>
  <c r="Z314" i="84"/>
  <c r="Z151" i="84"/>
  <c r="Z231" i="84"/>
  <c r="Z303" i="84"/>
  <c r="Z140" i="84"/>
  <c r="Z220" i="84"/>
  <c r="Z307" i="85"/>
  <c r="Z224" i="85"/>
  <c r="Z144" i="85"/>
  <c r="Z228" i="83"/>
  <c r="Z310" i="83"/>
  <c r="Z148" i="83"/>
  <c r="J114" i="81"/>
  <c r="R114" i="81"/>
  <c r="AF114" i="81"/>
  <c r="Y114" i="81"/>
  <c r="F211" i="83"/>
  <c r="F131" i="83"/>
  <c r="F293" i="83"/>
  <c r="P222" i="81"/>
  <c r="W222" i="81"/>
  <c r="H222" i="81"/>
  <c r="AD222" i="81"/>
  <c r="Z137" i="85"/>
  <c r="Z300" i="85"/>
  <c r="Z217" i="85"/>
  <c r="Z304" i="84"/>
  <c r="Z141" i="84"/>
  <c r="Z221" i="84"/>
  <c r="Z307" i="83"/>
  <c r="Z145" i="83"/>
  <c r="Z225" i="83"/>
  <c r="Z316" i="85"/>
  <c r="Z233" i="85"/>
  <c r="Z153" i="85"/>
  <c r="Z317" i="85"/>
  <c r="Z234" i="85"/>
  <c r="Z154" i="85"/>
  <c r="Z235" i="83"/>
  <c r="Z317" i="83"/>
  <c r="Z155" i="83"/>
  <c r="M226" i="85"/>
  <c r="M146" i="85"/>
  <c r="M309" i="85"/>
  <c r="M150" i="83"/>
  <c r="M312" i="83"/>
  <c r="M230" i="83"/>
  <c r="Z49" i="85"/>
  <c r="F29" i="93" l="1"/>
  <c r="F36" i="93"/>
  <c r="F39" i="93"/>
  <c r="F41" i="93"/>
  <c r="E20" i="81"/>
  <c r="E211" i="81"/>
  <c r="H39" i="85"/>
  <c r="X50" i="76"/>
  <c r="U79" i="79"/>
  <c r="X50" i="85"/>
  <c r="U250" i="79"/>
  <c r="Z49" i="83"/>
  <c r="W134" i="79"/>
  <c r="M49" i="83" s="1"/>
  <c r="Z293" i="85"/>
  <c r="Z130" i="85"/>
  <c r="Z210" i="85"/>
  <c r="C211" i="81"/>
  <c r="F39" i="85"/>
  <c r="Z50" i="84"/>
  <c r="W192" i="79"/>
  <c r="M50" i="84" s="1"/>
  <c r="R67" i="81"/>
  <c r="Y67" i="81"/>
  <c r="J67" i="81"/>
  <c r="AF67" i="81"/>
  <c r="M217" i="76"/>
  <c r="M299" i="76"/>
  <c r="M137" i="76"/>
  <c r="E24" i="81"/>
  <c r="M227" i="76"/>
  <c r="M147" i="76"/>
  <c r="M309" i="76"/>
  <c r="R69" i="81"/>
  <c r="AF69" i="81"/>
  <c r="J69" i="81"/>
  <c r="Y69" i="81"/>
  <c r="J87" i="81"/>
  <c r="Y87" i="81"/>
  <c r="R87" i="81"/>
  <c r="AF87" i="81"/>
  <c r="M319" i="76"/>
  <c r="M237" i="76"/>
  <c r="M157" i="76"/>
  <c r="R76" i="81"/>
  <c r="Y76" i="81"/>
  <c r="J76" i="81"/>
  <c r="AF76" i="81"/>
  <c r="F28" i="93"/>
  <c r="E15" i="81"/>
  <c r="M218" i="76"/>
  <c r="M138" i="76"/>
  <c r="M300" i="76"/>
  <c r="R81" i="81"/>
  <c r="Y81" i="81"/>
  <c r="J81" i="81"/>
  <c r="AF81" i="81"/>
  <c r="M223" i="76"/>
  <c r="M143" i="76"/>
  <c r="M305" i="76"/>
  <c r="Z230" i="84"/>
  <c r="Z313" i="84"/>
  <c r="Z150" i="84"/>
  <c r="Z222" i="84"/>
  <c r="Z305" i="84"/>
  <c r="Z142" i="84"/>
  <c r="Z216" i="76"/>
  <c r="Z298" i="76"/>
  <c r="Z136" i="76"/>
  <c r="Z316" i="76"/>
  <c r="Z154" i="76"/>
  <c r="Z234" i="76"/>
  <c r="Z318" i="76"/>
  <c r="Z156" i="76"/>
  <c r="Z236" i="76"/>
  <c r="Z221" i="76"/>
  <c r="Z303" i="76"/>
  <c r="Z141" i="76"/>
  <c r="Z232" i="76"/>
  <c r="Z314" i="76"/>
  <c r="Z152" i="76"/>
  <c r="Z224" i="76"/>
  <c r="Z306" i="76"/>
  <c r="Z144" i="76"/>
  <c r="Z214" i="83"/>
  <c r="Z296" i="83"/>
  <c r="Z134" i="83"/>
  <c r="Z231" i="83"/>
  <c r="Z313" i="83"/>
  <c r="Z151" i="83"/>
  <c r="Z305" i="83"/>
  <c r="Z143" i="83"/>
  <c r="Z223" i="83"/>
  <c r="Z215" i="76"/>
  <c r="Z297" i="76"/>
  <c r="Z135" i="76"/>
  <c r="Z312" i="76"/>
  <c r="Z150" i="76"/>
  <c r="Z230" i="76"/>
  <c r="Z216" i="83"/>
  <c r="Z298" i="83"/>
  <c r="Z136" i="83"/>
  <c r="Z318" i="83"/>
  <c r="Z156" i="83"/>
  <c r="Z236" i="83"/>
  <c r="Z232" i="83"/>
  <c r="Z314" i="83"/>
  <c r="Z152" i="83"/>
  <c r="Z133" i="85"/>
  <c r="Z296" i="85"/>
  <c r="Z213" i="85"/>
  <c r="Z309" i="83"/>
  <c r="Z147" i="83"/>
  <c r="Z227" i="83"/>
  <c r="Z295" i="84"/>
  <c r="Z132" i="84"/>
  <c r="Z212" i="84"/>
  <c r="Z212" i="76"/>
  <c r="Z294" i="76"/>
  <c r="Z132" i="76"/>
  <c r="J64" i="81"/>
  <c r="AF64" i="81"/>
  <c r="R64" i="81"/>
  <c r="Y64" i="81"/>
  <c r="M214" i="76"/>
  <c r="M134" i="76"/>
  <c r="M296" i="76"/>
  <c r="J63" i="81"/>
  <c r="AF63" i="81"/>
  <c r="R63" i="81"/>
  <c r="Y63" i="81"/>
  <c r="M213" i="76"/>
  <c r="M295" i="76"/>
  <c r="M133" i="76"/>
  <c r="M158" i="83"/>
  <c r="M237" i="83"/>
  <c r="M157" i="83"/>
  <c r="M319" i="83"/>
  <c r="M308" i="83"/>
  <c r="M226" i="83"/>
  <c r="M146" i="83"/>
  <c r="M300" i="83"/>
  <c r="M218" i="83"/>
  <c r="M138" i="83"/>
  <c r="M74" i="76"/>
  <c r="E85" i="81"/>
  <c r="M72" i="76"/>
  <c r="E83" i="81"/>
  <c r="M64" i="76"/>
  <c r="E75" i="81"/>
  <c r="M137" i="84"/>
  <c r="M300" i="84"/>
  <c r="M217" i="84"/>
  <c r="M67" i="76"/>
  <c r="E78" i="81"/>
  <c r="M59" i="76"/>
  <c r="E70" i="81"/>
  <c r="M312" i="84"/>
  <c r="M229" i="84"/>
  <c r="M149" i="84"/>
  <c r="M227" i="84"/>
  <c r="M147" i="84"/>
  <c r="M310" i="84"/>
  <c r="M219" i="84"/>
  <c r="M139" i="84"/>
  <c r="M302" i="84"/>
  <c r="M294" i="85"/>
  <c r="M131" i="85"/>
  <c r="M211" i="85"/>
  <c r="M61" i="76"/>
  <c r="E72" i="81"/>
  <c r="M316" i="83"/>
  <c r="M234" i="83"/>
  <c r="M154" i="83"/>
  <c r="M221" i="83"/>
  <c r="M141" i="83"/>
  <c r="M303" i="83"/>
  <c r="M224" i="83"/>
  <c r="M144" i="83"/>
  <c r="M306" i="83"/>
  <c r="M311" i="83"/>
  <c r="M229" i="83"/>
  <c r="M149" i="83"/>
  <c r="M219" i="83"/>
  <c r="M139" i="83"/>
  <c r="M301" i="83"/>
  <c r="M213" i="84"/>
  <c r="M133" i="84"/>
  <c r="M296" i="84"/>
  <c r="F200" i="84"/>
  <c r="F283" i="84"/>
  <c r="F120" i="84"/>
  <c r="M131" i="83"/>
  <c r="M211" i="83"/>
  <c r="M293" i="83"/>
  <c r="H200" i="84"/>
  <c r="H283" i="84"/>
  <c r="H120" i="84"/>
  <c r="W249" i="79"/>
  <c r="M49" i="85" s="1"/>
  <c r="H200" i="83"/>
  <c r="H120" i="83"/>
  <c r="H282" i="83"/>
  <c r="M132" i="85"/>
  <c r="M295" i="85"/>
  <c r="M212" i="85"/>
  <c r="M212" i="83"/>
  <c r="M132" i="83"/>
  <c r="M294" i="83"/>
  <c r="H39" i="76"/>
  <c r="K13" i="79"/>
  <c r="X50" i="84"/>
  <c r="U192" i="79"/>
  <c r="X50" i="83"/>
  <c r="U135" i="79"/>
  <c r="Z49" i="76"/>
  <c r="W78" i="79"/>
  <c r="Z49" i="84"/>
  <c r="W191" i="79"/>
  <c r="M49" i="84" s="1"/>
  <c r="Z50" i="76"/>
  <c r="W79" i="79"/>
  <c r="F27" i="93"/>
  <c r="E14" i="81"/>
  <c r="R79" i="81"/>
  <c r="AF79" i="81"/>
  <c r="J79" i="81"/>
  <c r="Y79" i="81"/>
  <c r="M229" i="76"/>
  <c r="M149" i="76"/>
  <c r="M311" i="76"/>
  <c r="R77" i="81"/>
  <c r="Y77" i="81"/>
  <c r="J77" i="81"/>
  <c r="AF77" i="81"/>
  <c r="M219" i="76"/>
  <c r="M301" i="76"/>
  <c r="M139" i="76"/>
  <c r="F47" i="93"/>
  <c r="E34" i="81"/>
  <c r="M226" i="76"/>
  <c r="M308" i="76"/>
  <c r="M146" i="76"/>
  <c r="R68" i="81"/>
  <c r="Y68" i="81"/>
  <c r="J68" i="81"/>
  <c r="AF68" i="81"/>
  <c r="E28" i="81"/>
  <c r="M231" i="76"/>
  <c r="M313" i="76"/>
  <c r="M151" i="76"/>
  <c r="R73" i="81"/>
  <c r="Y73" i="81"/>
  <c r="J73" i="81"/>
  <c r="AF73" i="81"/>
  <c r="M313" i="84"/>
  <c r="M230" i="84"/>
  <c r="M150" i="84"/>
  <c r="M142" i="84"/>
  <c r="M305" i="84"/>
  <c r="M222" i="84"/>
  <c r="M55" i="76"/>
  <c r="E66" i="81"/>
  <c r="M73" i="76"/>
  <c r="E84" i="81"/>
  <c r="E86" i="81"/>
  <c r="M75" i="76"/>
  <c r="M60" i="76"/>
  <c r="E71" i="81"/>
  <c r="M71" i="76"/>
  <c r="E82" i="81"/>
  <c r="M63" i="76"/>
  <c r="E74" i="81"/>
  <c r="M214" i="83"/>
  <c r="M134" i="83"/>
  <c r="M296" i="83"/>
  <c r="M231" i="83"/>
  <c r="M151" i="83"/>
  <c r="M313" i="83"/>
  <c r="M223" i="83"/>
  <c r="M143" i="83"/>
  <c r="M305" i="83"/>
  <c r="M54" i="76"/>
  <c r="E65" i="81"/>
  <c r="M69" i="76"/>
  <c r="E80" i="81"/>
  <c r="M216" i="83"/>
  <c r="M136" i="83"/>
  <c r="M298" i="83"/>
  <c r="M236" i="83"/>
  <c r="M156" i="83"/>
  <c r="M318" i="83"/>
  <c r="M232" i="83"/>
  <c r="M152" i="83"/>
  <c r="M314" i="83"/>
  <c r="M133" i="85"/>
  <c r="M296" i="85"/>
  <c r="M213" i="85"/>
  <c r="M227" i="83"/>
  <c r="M147" i="83"/>
  <c r="M309" i="83"/>
  <c r="F200" i="76"/>
  <c r="F120" i="76"/>
  <c r="F282" i="76"/>
  <c r="F130" i="76"/>
  <c r="F292" i="76"/>
  <c r="F210" i="76"/>
  <c r="M295" i="84"/>
  <c r="M132" i="84"/>
  <c r="M212" i="84"/>
  <c r="M51" i="76"/>
  <c r="E62" i="81"/>
  <c r="Z237" i="83"/>
  <c r="Z319" i="83"/>
  <c r="Z157" i="83"/>
  <c r="Z308" i="83"/>
  <c r="Z146" i="83"/>
  <c r="Z226" i="83"/>
  <c r="Z300" i="83"/>
  <c r="Z138" i="83"/>
  <c r="Z218" i="83"/>
  <c r="Z317" i="76"/>
  <c r="Z155" i="76"/>
  <c r="Z235" i="76"/>
  <c r="Z233" i="76"/>
  <c r="Z315" i="76"/>
  <c r="Z153" i="76"/>
  <c r="Z225" i="76"/>
  <c r="Z307" i="76"/>
  <c r="Z145" i="76"/>
  <c r="Z300" i="84"/>
  <c r="Z137" i="84"/>
  <c r="Z217" i="84"/>
  <c r="Z228" i="76"/>
  <c r="Z310" i="76"/>
  <c r="Z148" i="76"/>
  <c r="Z220" i="76"/>
  <c r="Z302" i="76"/>
  <c r="Z140" i="76"/>
  <c r="Z312" i="84"/>
  <c r="Z149" i="84"/>
  <c r="Z229" i="84"/>
  <c r="Z310" i="84"/>
  <c r="Z147" i="84"/>
  <c r="Z227" i="84"/>
  <c r="Z302" i="84"/>
  <c r="Z139" i="84"/>
  <c r="Z219" i="84"/>
  <c r="Z294" i="85"/>
  <c r="Z131" i="85"/>
  <c r="Z211" i="85"/>
  <c r="Z304" i="76"/>
  <c r="Z142" i="76"/>
  <c r="Z222" i="76"/>
  <c r="Z234" i="83"/>
  <c r="Z316" i="83"/>
  <c r="Z154" i="83"/>
  <c r="Z303" i="83"/>
  <c r="Z141" i="83"/>
  <c r="Z221" i="83"/>
  <c r="Z224" i="83"/>
  <c r="Z306" i="83"/>
  <c r="Z144" i="83"/>
  <c r="Z311" i="83"/>
  <c r="Z149" i="83"/>
  <c r="Z229" i="83"/>
  <c r="Z301" i="83"/>
  <c r="Z139" i="83"/>
  <c r="Z219" i="83"/>
  <c r="Z213" i="84"/>
  <c r="Z296" i="84"/>
  <c r="Z133" i="84"/>
  <c r="P158" i="81"/>
  <c r="H158" i="81"/>
  <c r="AD158" i="81"/>
  <c r="W158" i="81"/>
  <c r="Z211" i="83"/>
  <c r="Z293" i="83"/>
  <c r="Z131" i="83"/>
  <c r="J158" i="81"/>
  <c r="R158" i="81"/>
  <c r="Y158" i="81"/>
  <c r="AF158" i="81"/>
  <c r="H293" i="85"/>
  <c r="H210" i="85"/>
  <c r="H130" i="85"/>
  <c r="J221" i="81"/>
  <c r="Y221" i="81"/>
  <c r="AF221" i="81"/>
  <c r="R221" i="81"/>
  <c r="J104" i="81"/>
  <c r="R104" i="81"/>
  <c r="Y104" i="81"/>
  <c r="AF104" i="81"/>
  <c r="Z132" i="85"/>
  <c r="Z295" i="85"/>
  <c r="Z212" i="85"/>
  <c r="Z294" i="83"/>
  <c r="Z132" i="83"/>
  <c r="Z212" i="83"/>
  <c r="Z39" i="85"/>
  <c r="E16" i="81" l="1"/>
  <c r="F37" i="93"/>
  <c r="E23" i="81"/>
  <c r="E26" i="81"/>
  <c r="F33" i="93"/>
  <c r="F41" i="76"/>
  <c r="F40" i="83"/>
  <c r="C105" i="81"/>
  <c r="X49" i="76"/>
  <c r="U78" i="79"/>
  <c r="X49" i="84"/>
  <c r="U191" i="79"/>
  <c r="C212" i="81"/>
  <c r="F40" i="85"/>
  <c r="X51" i="84"/>
  <c r="X51" i="85"/>
  <c r="X55" i="84"/>
  <c r="X55" i="85"/>
  <c r="X57" i="84"/>
  <c r="X57" i="85"/>
  <c r="X59" i="85"/>
  <c r="X59" i="84"/>
  <c r="X63" i="85"/>
  <c r="X63" i="84"/>
  <c r="X65" i="85"/>
  <c r="X65" i="84"/>
  <c r="X67" i="85"/>
  <c r="X67" i="84"/>
  <c r="X52" i="76"/>
  <c r="X52" i="84"/>
  <c r="X54" i="76"/>
  <c r="X54" i="84"/>
  <c r="X60" i="85"/>
  <c r="X60" i="76"/>
  <c r="X62" i="85"/>
  <c r="X62" i="76"/>
  <c r="X53" i="76"/>
  <c r="X53" i="83"/>
  <c r="X58" i="76"/>
  <c r="X58" i="84"/>
  <c r="X64" i="85"/>
  <c r="X64" i="76"/>
  <c r="X56" i="76"/>
  <c r="X56" i="84"/>
  <c r="X61" i="76"/>
  <c r="X61" i="83"/>
  <c r="X66" i="85"/>
  <c r="X66" i="76"/>
  <c r="F24" i="93"/>
  <c r="E11" i="81"/>
  <c r="F22" i="93"/>
  <c r="E9" i="81"/>
  <c r="J9" i="81" s="1"/>
  <c r="F40" i="93"/>
  <c r="E27" i="81"/>
  <c r="M230" i="76"/>
  <c r="M312" i="76"/>
  <c r="M150" i="76"/>
  <c r="R65" i="81"/>
  <c r="AF65" i="81"/>
  <c r="J65" i="81"/>
  <c r="Y65" i="81"/>
  <c r="J74" i="81"/>
  <c r="Y74" i="81"/>
  <c r="R74" i="81"/>
  <c r="AF74" i="81"/>
  <c r="F42" i="93"/>
  <c r="E29" i="81"/>
  <c r="M232" i="76"/>
  <c r="M314" i="76"/>
  <c r="M152" i="76"/>
  <c r="E18" i="81"/>
  <c r="F31" i="93"/>
  <c r="M236" i="76"/>
  <c r="M318" i="76"/>
  <c r="M156" i="76"/>
  <c r="R86" i="81"/>
  <c r="AF86" i="81"/>
  <c r="J86" i="81"/>
  <c r="Y86" i="81"/>
  <c r="R84" i="81"/>
  <c r="Y84" i="81"/>
  <c r="J84" i="81"/>
  <c r="AF84" i="81"/>
  <c r="F26" i="93"/>
  <c r="E13" i="81"/>
  <c r="M216" i="76"/>
  <c r="M136" i="76"/>
  <c r="M298" i="76"/>
  <c r="E61" i="81"/>
  <c r="W24" i="79"/>
  <c r="M50" i="76"/>
  <c r="M130" i="84"/>
  <c r="M293" i="84"/>
  <c r="M210" i="84"/>
  <c r="M49" i="76"/>
  <c r="E60" i="81"/>
  <c r="W23" i="79"/>
  <c r="K50" i="83"/>
  <c r="K50" i="84"/>
  <c r="F32" i="93"/>
  <c r="E19" i="81"/>
  <c r="M222" i="76"/>
  <c r="M142" i="76"/>
  <c r="M304" i="76"/>
  <c r="F30" i="93"/>
  <c r="E17" i="81"/>
  <c r="J78" i="81"/>
  <c r="Y78" i="81"/>
  <c r="R78" i="81"/>
  <c r="AF78" i="81"/>
  <c r="M228" i="76"/>
  <c r="M310" i="76"/>
  <c r="M148" i="76"/>
  <c r="R75" i="81"/>
  <c r="AF75" i="81"/>
  <c r="J75" i="81"/>
  <c r="Y75" i="81"/>
  <c r="M225" i="76"/>
  <c r="M145" i="76"/>
  <c r="M307" i="76"/>
  <c r="F43" i="93"/>
  <c r="E30" i="81"/>
  <c r="F45" i="93"/>
  <c r="E32" i="81"/>
  <c r="M235" i="76"/>
  <c r="M317" i="76"/>
  <c r="M155" i="76"/>
  <c r="M294" i="84"/>
  <c r="M211" i="84"/>
  <c r="M131" i="84"/>
  <c r="F200" i="85"/>
  <c r="F120" i="85"/>
  <c r="F283" i="85"/>
  <c r="Z210" i="83"/>
  <c r="Z292" i="83"/>
  <c r="Z130" i="83"/>
  <c r="X131" i="85"/>
  <c r="X294" i="85"/>
  <c r="X211" i="85"/>
  <c r="X293" i="76"/>
  <c r="X211" i="76"/>
  <c r="X131" i="76"/>
  <c r="W239" i="79"/>
  <c r="M39" i="85" s="1"/>
  <c r="F42" i="76"/>
  <c r="F44" i="76"/>
  <c r="Z283" i="85"/>
  <c r="Z120" i="85"/>
  <c r="Z200" i="85"/>
  <c r="X49" i="83"/>
  <c r="U134" i="79"/>
  <c r="X49" i="85"/>
  <c r="U249" i="79"/>
  <c r="F40" i="76"/>
  <c r="C104" i="81"/>
  <c r="F39" i="83"/>
  <c r="I13" i="79"/>
  <c r="E105" i="81"/>
  <c r="H40" i="83"/>
  <c r="E159" i="81"/>
  <c r="H40" i="84"/>
  <c r="F43" i="76"/>
  <c r="Z39" i="84"/>
  <c r="W181" i="79"/>
  <c r="M39" i="84" s="1"/>
  <c r="X51" i="76"/>
  <c r="X51" i="83"/>
  <c r="X55" i="76"/>
  <c r="X55" i="83"/>
  <c r="X57" i="76"/>
  <c r="X57" i="83"/>
  <c r="X59" i="76"/>
  <c r="X59" i="83"/>
  <c r="X63" i="76"/>
  <c r="X63" i="83"/>
  <c r="X65" i="76"/>
  <c r="X65" i="83"/>
  <c r="X67" i="76"/>
  <c r="X67" i="83"/>
  <c r="X52" i="85"/>
  <c r="X52" i="83"/>
  <c r="X54" i="85"/>
  <c r="X54" i="83"/>
  <c r="X60" i="83"/>
  <c r="X60" i="84"/>
  <c r="X62" i="83"/>
  <c r="X62" i="84"/>
  <c r="X53" i="84"/>
  <c r="X53" i="85"/>
  <c r="X58" i="85"/>
  <c r="X58" i="83"/>
  <c r="X64" i="83"/>
  <c r="X64" i="84"/>
  <c r="X56" i="85"/>
  <c r="X56" i="83"/>
  <c r="X61" i="85"/>
  <c r="X61" i="84"/>
  <c r="X66" i="83"/>
  <c r="X66" i="84"/>
  <c r="E10" i="81"/>
  <c r="F23" i="93"/>
  <c r="R62" i="81"/>
  <c r="AF62" i="81"/>
  <c r="J62" i="81"/>
  <c r="Y62" i="81"/>
  <c r="M212" i="76"/>
  <c r="M132" i="76"/>
  <c r="M294" i="76"/>
  <c r="R80" i="81"/>
  <c r="Y80" i="81"/>
  <c r="J80" i="81"/>
  <c r="AF80" i="81"/>
  <c r="F25" i="93"/>
  <c r="E12" i="81"/>
  <c r="M215" i="76"/>
  <c r="M297" i="76"/>
  <c r="M135" i="76"/>
  <c r="F34" i="93"/>
  <c r="E21" i="81"/>
  <c r="M224" i="76"/>
  <c r="M306" i="76"/>
  <c r="M144" i="76"/>
  <c r="J82" i="81"/>
  <c r="Y82" i="81"/>
  <c r="R82" i="81"/>
  <c r="AF82" i="81"/>
  <c r="R71" i="81"/>
  <c r="Y71" i="81"/>
  <c r="J71" i="81"/>
  <c r="AF71" i="81"/>
  <c r="M221" i="76"/>
  <c r="M303" i="76"/>
  <c r="M141" i="76"/>
  <c r="E33" i="81"/>
  <c r="F46" i="93"/>
  <c r="F44" i="93"/>
  <c r="E31" i="81"/>
  <c r="M234" i="76"/>
  <c r="M316" i="76"/>
  <c r="M154" i="76"/>
  <c r="J66" i="81"/>
  <c r="Y66" i="81"/>
  <c r="R66" i="81"/>
  <c r="AF66" i="81"/>
  <c r="Z293" i="76"/>
  <c r="Z131" i="76"/>
  <c r="Z211" i="76"/>
  <c r="Z210" i="84"/>
  <c r="Z293" i="84"/>
  <c r="Z130" i="84"/>
  <c r="Z292" i="76"/>
  <c r="Z130" i="76"/>
  <c r="Z210" i="76"/>
  <c r="X211" i="83"/>
  <c r="X131" i="83"/>
  <c r="X293" i="83"/>
  <c r="X131" i="84"/>
  <c r="X294" i="84"/>
  <c r="X211" i="84"/>
  <c r="H282" i="76"/>
  <c r="H120" i="76"/>
  <c r="H200" i="76"/>
  <c r="M293" i="85"/>
  <c r="M210" i="85"/>
  <c r="M130" i="85"/>
  <c r="R72" i="81"/>
  <c r="Y72" i="81"/>
  <c r="J72" i="81"/>
  <c r="AF72" i="81"/>
  <c r="J70" i="81"/>
  <c r="Y70" i="81"/>
  <c r="R70" i="81"/>
  <c r="AF70" i="81"/>
  <c r="M220" i="76"/>
  <c r="M140" i="76"/>
  <c r="M302" i="76"/>
  <c r="F38" i="93"/>
  <c r="E25" i="81"/>
  <c r="F35" i="93"/>
  <c r="E22" i="81"/>
  <c r="R83" i="81"/>
  <c r="AF83" i="81"/>
  <c r="J83" i="81"/>
  <c r="Y83" i="81"/>
  <c r="M233" i="76"/>
  <c r="M315" i="76"/>
  <c r="M153" i="76"/>
  <c r="R85" i="81"/>
  <c r="Y85" i="81"/>
  <c r="J85" i="81"/>
  <c r="AF85" i="81"/>
  <c r="Z294" i="84"/>
  <c r="Z131" i="84"/>
  <c r="Z211" i="84"/>
  <c r="P211" i="81"/>
  <c r="H211" i="81"/>
  <c r="AD211" i="81"/>
  <c r="W211" i="81"/>
  <c r="M210" i="83"/>
  <c r="M130" i="83"/>
  <c r="M292" i="83"/>
  <c r="K50" i="85"/>
  <c r="U24" i="79"/>
  <c r="C61" i="81"/>
  <c r="K50" i="76"/>
  <c r="H283" i="85"/>
  <c r="H200" i="85"/>
  <c r="H120" i="85"/>
  <c r="J211" i="81"/>
  <c r="Y211" i="81"/>
  <c r="AF211" i="81"/>
  <c r="R211" i="81"/>
  <c r="H40" i="76" l="1"/>
  <c r="K14" i="79"/>
  <c r="E212" i="81"/>
  <c r="H40" i="85"/>
  <c r="F45" i="76"/>
  <c r="C214" i="81"/>
  <c r="F42" i="85"/>
  <c r="Z39" i="83"/>
  <c r="W124" i="79"/>
  <c r="M39" i="83" s="1"/>
  <c r="X76" i="84"/>
  <c r="X76" i="85"/>
  <c r="X70" i="85"/>
  <c r="X70" i="84"/>
  <c r="X75" i="85"/>
  <c r="X75" i="84"/>
  <c r="X74" i="85"/>
  <c r="X74" i="84"/>
  <c r="X68" i="85"/>
  <c r="X68" i="84"/>
  <c r="X69" i="84"/>
  <c r="X69" i="85"/>
  <c r="X72" i="76"/>
  <c r="X72" i="85"/>
  <c r="X73" i="84"/>
  <c r="X73" i="85"/>
  <c r="X71" i="76"/>
  <c r="X71" i="84"/>
  <c r="W61" i="81"/>
  <c r="AD61" i="81"/>
  <c r="P61" i="81"/>
  <c r="H61" i="81"/>
  <c r="K66" i="84"/>
  <c r="K66" i="83"/>
  <c r="K61" i="84"/>
  <c r="K61" i="85"/>
  <c r="K56" i="83"/>
  <c r="K56" i="85"/>
  <c r="K64" i="84"/>
  <c r="K64" i="83"/>
  <c r="K58" i="83"/>
  <c r="K58" i="85"/>
  <c r="K53" i="85"/>
  <c r="K53" i="84"/>
  <c r="K62" i="84"/>
  <c r="K62" i="83"/>
  <c r="K60" i="84"/>
  <c r="K60" i="83"/>
  <c r="K54" i="83"/>
  <c r="K54" i="85"/>
  <c r="K52" i="83"/>
  <c r="K52" i="85"/>
  <c r="K67" i="83"/>
  <c r="K67" i="76"/>
  <c r="C78" i="81"/>
  <c r="K65" i="83"/>
  <c r="K65" i="76"/>
  <c r="C76" i="81"/>
  <c r="K63" i="83"/>
  <c r="K63" i="76"/>
  <c r="C74" i="81"/>
  <c r="K59" i="83"/>
  <c r="K59" i="76"/>
  <c r="C70" i="81"/>
  <c r="K57" i="83"/>
  <c r="K57" i="76"/>
  <c r="C68" i="81"/>
  <c r="K55" i="83"/>
  <c r="K55" i="76"/>
  <c r="C66" i="81"/>
  <c r="K51" i="83"/>
  <c r="C62" i="81"/>
  <c r="K51" i="76"/>
  <c r="M200" i="84"/>
  <c r="M283" i="84"/>
  <c r="M120" i="84"/>
  <c r="F286" i="76"/>
  <c r="F204" i="76"/>
  <c r="F124" i="76"/>
  <c r="H283" i="83"/>
  <c r="H201" i="83"/>
  <c r="H121" i="83"/>
  <c r="P104" i="81"/>
  <c r="W104" i="81"/>
  <c r="H104" i="81"/>
  <c r="AD104" i="81"/>
  <c r="F283" i="76"/>
  <c r="F121" i="76"/>
  <c r="F201" i="76"/>
  <c r="X130" i="85"/>
  <c r="X293" i="85"/>
  <c r="X210" i="85"/>
  <c r="X292" i="83"/>
  <c r="X210" i="83"/>
  <c r="X130" i="83"/>
  <c r="M283" i="85"/>
  <c r="M120" i="85"/>
  <c r="M200" i="85"/>
  <c r="K131" i="84"/>
  <c r="K294" i="84"/>
  <c r="K211" i="84"/>
  <c r="K293" i="83"/>
  <c r="K131" i="83"/>
  <c r="K211" i="83"/>
  <c r="R60" i="81"/>
  <c r="J60" i="81"/>
  <c r="AF60" i="81"/>
  <c r="Y60" i="81"/>
  <c r="F21" i="93"/>
  <c r="S24" i="79"/>
  <c r="K66" i="76"/>
  <c r="C77" i="81"/>
  <c r="K66" i="85"/>
  <c r="K61" i="83"/>
  <c r="K61" i="76"/>
  <c r="C72" i="81"/>
  <c r="K56" i="84"/>
  <c r="K56" i="76"/>
  <c r="C67" i="81"/>
  <c r="K64" i="76"/>
  <c r="C75" i="81"/>
  <c r="K64" i="85"/>
  <c r="K58" i="84"/>
  <c r="K58" i="76"/>
  <c r="C69" i="81"/>
  <c r="K53" i="83"/>
  <c r="K53" i="76"/>
  <c r="C64" i="81"/>
  <c r="K62" i="76"/>
  <c r="C73" i="81"/>
  <c r="K62" i="85"/>
  <c r="K60" i="76"/>
  <c r="C71" i="81"/>
  <c r="K60" i="85"/>
  <c r="K54" i="84"/>
  <c r="K54" i="76"/>
  <c r="C65" i="81"/>
  <c r="K52" i="84"/>
  <c r="K52" i="76"/>
  <c r="C63" i="81"/>
  <c r="K67" i="84"/>
  <c r="K67" i="85"/>
  <c r="K65" i="84"/>
  <c r="K65" i="85"/>
  <c r="K63" i="84"/>
  <c r="K63" i="85"/>
  <c r="K59" i="84"/>
  <c r="K59" i="85"/>
  <c r="K57" i="85"/>
  <c r="K57" i="84"/>
  <c r="K55" i="85"/>
  <c r="K55" i="84"/>
  <c r="K51" i="85"/>
  <c r="K51" i="84"/>
  <c r="F201" i="85"/>
  <c r="F284" i="85"/>
  <c r="F121" i="85"/>
  <c r="K49" i="84"/>
  <c r="U23" i="79"/>
  <c r="C60" i="81"/>
  <c r="K49" i="76"/>
  <c r="P105" i="81"/>
  <c r="H105" i="81"/>
  <c r="W105" i="81"/>
  <c r="AD105" i="81"/>
  <c r="F122" i="76"/>
  <c r="F284" i="76"/>
  <c r="F202" i="76"/>
  <c r="E160" i="81"/>
  <c r="H41" i="84"/>
  <c r="E106" i="81"/>
  <c r="H41" i="83"/>
  <c r="C160" i="81"/>
  <c r="F41" i="84"/>
  <c r="C213" i="81"/>
  <c r="F41" i="85"/>
  <c r="C106" i="81"/>
  <c r="F41" i="83"/>
  <c r="Z39" i="76"/>
  <c r="W68" i="79"/>
  <c r="X76" i="76"/>
  <c r="X76" i="83"/>
  <c r="X70" i="83"/>
  <c r="X70" i="76"/>
  <c r="X75" i="76"/>
  <c r="X75" i="83"/>
  <c r="X74" i="83"/>
  <c r="X74" i="76"/>
  <c r="X68" i="83"/>
  <c r="X68" i="76"/>
  <c r="X69" i="83"/>
  <c r="X69" i="76"/>
  <c r="X72" i="84"/>
  <c r="X72" i="83"/>
  <c r="X73" i="83"/>
  <c r="X73" i="76"/>
  <c r="X71" i="85"/>
  <c r="X71" i="83"/>
  <c r="K293" i="76"/>
  <c r="K211" i="76"/>
  <c r="K131" i="76"/>
  <c r="Q24" i="79"/>
  <c r="D21" i="93"/>
  <c r="K294" i="85"/>
  <c r="K131" i="85"/>
  <c r="K211" i="85"/>
  <c r="X227" i="84"/>
  <c r="X310" i="84"/>
  <c r="X147" i="84"/>
  <c r="X227" i="83"/>
  <c r="X309" i="83"/>
  <c r="X147" i="83"/>
  <c r="X305" i="84"/>
  <c r="X142" i="84"/>
  <c r="X222" i="84"/>
  <c r="X142" i="85"/>
  <c r="X305" i="85"/>
  <c r="X222" i="85"/>
  <c r="X299" i="83"/>
  <c r="X137" i="83"/>
  <c r="X217" i="83"/>
  <c r="X300" i="85"/>
  <c r="X217" i="85"/>
  <c r="X137" i="85"/>
  <c r="X308" i="84"/>
  <c r="X145" i="84"/>
  <c r="X225" i="84"/>
  <c r="X307" i="83"/>
  <c r="X145" i="83"/>
  <c r="X225" i="83"/>
  <c r="X219" i="83"/>
  <c r="X301" i="83"/>
  <c r="X139" i="83"/>
  <c r="X139" i="85"/>
  <c r="X302" i="85"/>
  <c r="X219" i="85"/>
  <c r="X134" i="85"/>
  <c r="X297" i="85"/>
  <c r="X214" i="85"/>
  <c r="X297" i="84"/>
  <c r="X134" i="84"/>
  <c r="X214" i="84"/>
  <c r="X223" i="84"/>
  <c r="X306" i="84"/>
  <c r="X143" i="84"/>
  <c r="X223" i="83"/>
  <c r="X305" i="83"/>
  <c r="X143" i="83"/>
  <c r="X304" i="84"/>
  <c r="X141" i="84"/>
  <c r="X221" i="84"/>
  <c r="X303" i="83"/>
  <c r="X141" i="83"/>
  <c r="X221" i="83"/>
  <c r="X297" i="83"/>
  <c r="X135" i="83"/>
  <c r="X215" i="83"/>
  <c r="X135" i="85"/>
  <c r="X298" i="85"/>
  <c r="X215" i="85"/>
  <c r="X213" i="83"/>
  <c r="X295" i="83"/>
  <c r="X133" i="83"/>
  <c r="X213" i="85"/>
  <c r="X133" i="85"/>
  <c r="X296" i="85"/>
  <c r="X228" i="83"/>
  <c r="X310" i="83"/>
  <c r="X148" i="83"/>
  <c r="W67" i="83"/>
  <c r="X228" i="76"/>
  <c r="X310" i="76"/>
  <c r="X148" i="76"/>
  <c r="W67" i="76"/>
  <c r="X226" i="83"/>
  <c r="X308" i="83"/>
  <c r="X146" i="83"/>
  <c r="X226" i="76"/>
  <c r="X308" i="76"/>
  <c r="X146" i="76"/>
  <c r="X224" i="83"/>
  <c r="X306" i="83"/>
  <c r="X144" i="83"/>
  <c r="X224" i="76"/>
  <c r="X306" i="76"/>
  <c r="X144" i="76"/>
  <c r="X220" i="83"/>
  <c r="X302" i="83"/>
  <c r="X140" i="83"/>
  <c r="X220" i="76"/>
  <c r="X302" i="76"/>
  <c r="X140" i="76"/>
  <c r="X218" i="83"/>
  <c r="X300" i="83"/>
  <c r="X138" i="83"/>
  <c r="X218" i="76"/>
  <c r="X300" i="76"/>
  <c r="X138" i="76"/>
  <c r="X216" i="83"/>
  <c r="X298" i="83"/>
  <c r="X136" i="83"/>
  <c r="X216" i="76"/>
  <c r="X298" i="76"/>
  <c r="X136" i="76"/>
  <c r="X294" i="83"/>
  <c r="X132" i="83"/>
  <c r="X212" i="83"/>
  <c r="X212" i="76"/>
  <c r="X294" i="76"/>
  <c r="X132" i="76"/>
  <c r="Z200" i="84"/>
  <c r="Z283" i="84"/>
  <c r="Z120" i="84"/>
  <c r="H284" i="84"/>
  <c r="H201" i="84"/>
  <c r="H121" i="84"/>
  <c r="J159" i="81"/>
  <c r="Y159" i="81"/>
  <c r="AF159" i="81"/>
  <c r="R159" i="81"/>
  <c r="R105" i="81"/>
  <c r="J105" i="81"/>
  <c r="AF105" i="81"/>
  <c r="Y105" i="81"/>
  <c r="F282" i="83"/>
  <c r="F200" i="83"/>
  <c r="F120" i="83"/>
  <c r="K49" i="85"/>
  <c r="K49" i="83"/>
  <c r="F287" i="76"/>
  <c r="F125" i="76"/>
  <c r="F205" i="76"/>
  <c r="F285" i="76"/>
  <c r="F123" i="76"/>
  <c r="F203" i="76"/>
  <c r="F20" i="93"/>
  <c r="S23" i="79"/>
  <c r="M292" i="76"/>
  <c r="M210" i="76"/>
  <c r="M130" i="76"/>
  <c r="M293" i="76"/>
  <c r="M211" i="76"/>
  <c r="M131" i="76"/>
  <c r="R61" i="81"/>
  <c r="J61" i="81"/>
  <c r="Y61" i="81"/>
  <c r="AF61" i="81"/>
  <c r="X309" i="76"/>
  <c r="X147" i="76"/>
  <c r="X227" i="76"/>
  <c r="X147" i="85"/>
  <c r="X310" i="85"/>
  <c r="X227" i="85"/>
  <c r="X222" i="83"/>
  <c r="X304" i="83"/>
  <c r="X142" i="83"/>
  <c r="X222" i="76"/>
  <c r="X304" i="76"/>
  <c r="X142" i="76"/>
  <c r="X300" i="84"/>
  <c r="X137" i="84"/>
  <c r="X217" i="84"/>
  <c r="X217" i="76"/>
  <c r="X299" i="76"/>
  <c r="X137" i="76"/>
  <c r="X225" i="76"/>
  <c r="X307" i="76"/>
  <c r="X145" i="76"/>
  <c r="X308" i="85"/>
  <c r="X225" i="85"/>
  <c r="X145" i="85"/>
  <c r="X219" i="84"/>
  <c r="X302" i="84"/>
  <c r="X139" i="84"/>
  <c r="X301" i="76"/>
  <c r="X139" i="76"/>
  <c r="X219" i="76"/>
  <c r="X214" i="83"/>
  <c r="X296" i="83"/>
  <c r="X134" i="83"/>
  <c r="X214" i="76"/>
  <c r="X296" i="76"/>
  <c r="X134" i="76"/>
  <c r="X305" i="76"/>
  <c r="X143" i="76"/>
  <c r="X223" i="76"/>
  <c r="X143" i="85"/>
  <c r="X306" i="85"/>
  <c r="X223" i="85"/>
  <c r="X221" i="76"/>
  <c r="X303" i="76"/>
  <c r="X141" i="76"/>
  <c r="X304" i="85"/>
  <c r="X221" i="85"/>
  <c r="X141" i="85"/>
  <c r="X298" i="84"/>
  <c r="X135" i="84"/>
  <c r="X215" i="84"/>
  <c r="X215" i="76"/>
  <c r="X297" i="76"/>
  <c r="X135" i="76"/>
  <c r="X296" i="84"/>
  <c r="X133" i="84"/>
  <c r="X213" i="84"/>
  <c r="X213" i="76"/>
  <c r="X295" i="76"/>
  <c r="X133" i="76"/>
  <c r="X311" i="84"/>
  <c r="X148" i="84"/>
  <c r="W67" i="84"/>
  <c r="X228" i="84"/>
  <c r="W67" i="85"/>
  <c r="X148" i="85"/>
  <c r="X311" i="85"/>
  <c r="X228" i="85"/>
  <c r="X309" i="84"/>
  <c r="X146" i="84"/>
  <c r="X226" i="84"/>
  <c r="X146" i="85"/>
  <c r="X309" i="85"/>
  <c r="X226" i="85"/>
  <c r="X307" i="84"/>
  <c r="X144" i="84"/>
  <c r="X224" i="84"/>
  <c r="X224" i="85"/>
  <c r="X144" i="85"/>
  <c r="X307" i="85"/>
  <c r="X303" i="84"/>
  <c r="X140" i="84"/>
  <c r="X220" i="84"/>
  <c r="X220" i="85"/>
  <c r="X140" i="85"/>
  <c r="X303" i="85"/>
  <c r="X138" i="85"/>
  <c r="X301" i="85"/>
  <c r="X218" i="85"/>
  <c r="X301" i="84"/>
  <c r="X138" i="84"/>
  <c r="X218" i="84"/>
  <c r="X216" i="85"/>
  <c r="X136" i="85"/>
  <c r="X299" i="85"/>
  <c r="X299" i="84"/>
  <c r="X136" i="84"/>
  <c r="X216" i="84"/>
  <c r="X212" i="85"/>
  <c r="X132" i="85"/>
  <c r="X295" i="85"/>
  <c r="X295" i="84"/>
  <c r="X132" i="84"/>
  <c r="X212" i="84"/>
  <c r="P212" i="81"/>
  <c r="W212" i="81"/>
  <c r="AD212" i="81"/>
  <c r="H212" i="81"/>
  <c r="X293" i="84"/>
  <c r="X210" i="84"/>
  <c r="X130" i="84"/>
  <c r="X292" i="76"/>
  <c r="X210" i="76"/>
  <c r="X130" i="76"/>
  <c r="F283" i="83"/>
  <c r="F201" i="83"/>
  <c r="F121" i="83"/>
  <c r="I15" i="79"/>
  <c r="X41" i="85"/>
  <c r="X41" i="84"/>
  <c r="X41" i="83"/>
  <c r="Z40" i="85"/>
  <c r="Z40" i="76"/>
  <c r="C159" i="81" l="1"/>
  <c r="F40" i="84"/>
  <c r="I14" i="79"/>
  <c r="E107" i="81"/>
  <c r="H42" i="83"/>
  <c r="E161" i="81"/>
  <c r="H42" i="84"/>
  <c r="Z284" i="85"/>
  <c r="Z121" i="85"/>
  <c r="Z201" i="85"/>
  <c r="X39" i="83"/>
  <c r="U124" i="79"/>
  <c r="X39" i="85"/>
  <c r="U239" i="79"/>
  <c r="H41" i="76"/>
  <c r="K15" i="79"/>
  <c r="E213" i="81"/>
  <c r="H41" i="85"/>
  <c r="F46" i="76"/>
  <c r="X41" i="76"/>
  <c r="U70" i="79"/>
  <c r="X202" i="84"/>
  <c r="X122" i="84"/>
  <c r="X285" i="84"/>
  <c r="Z40" i="83"/>
  <c r="W125" i="79"/>
  <c r="M40" i="83" s="1"/>
  <c r="X232" i="83"/>
  <c r="X314" i="83"/>
  <c r="X152" i="83"/>
  <c r="X315" i="85"/>
  <c r="X232" i="85"/>
  <c r="X152" i="85"/>
  <c r="X234" i="76"/>
  <c r="X316" i="76"/>
  <c r="X154" i="76"/>
  <c r="X316" i="83"/>
  <c r="X154" i="83"/>
  <c r="X234" i="83"/>
  <c r="X315" i="83"/>
  <c r="X153" i="83"/>
  <c r="X233" i="83"/>
  <c r="X316" i="84"/>
  <c r="X153" i="84"/>
  <c r="X233" i="84"/>
  <c r="C80" i="81"/>
  <c r="K69" i="76"/>
  <c r="X230" i="83"/>
  <c r="X150" i="83"/>
  <c r="X312" i="83"/>
  <c r="X229" i="76"/>
  <c r="X311" i="76"/>
  <c r="X149" i="76"/>
  <c r="X311" i="83"/>
  <c r="X149" i="83"/>
  <c r="X229" i="83"/>
  <c r="X235" i="76"/>
  <c r="X317" i="76"/>
  <c r="X155" i="76"/>
  <c r="X317" i="83"/>
  <c r="X155" i="83"/>
  <c r="X235" i="83"/>
  <c r="X236" i="83"/>
  <c r="X318" i="83"/>
  <c r="X156" i="83"/>
  <c r="X318" i="76"/>
  <c r="X156" i="76"/>
  <c r="X236" i="76"/>
  <c r="X151" i="76"/>
  <c r="X313" i="76"/>
  <c r="X231" i="76"/>
  <c r="X231" i="83"/>
  <c r="X151" i="83"/>
  <c r="X313" i="83"/>
  <c r="X319" i="83"/>
  <c r="X157" i="83"/>
  <c r="X237" i="83"/>
  <c r="X157" i="76"/>
  <c r="X319" i="76"/>
  <c r="X237" i="76"/>
  <c r="Z200" i="76"/>
  <c r="Z282" i="76"/>
  <c r="Z120" i="76"/>
  <c r="U126" i="79"/>
  <c r="P106" i="81"/>
  <c r="H106" i="81"/>
  <c r="W106" i="81"/>
  <c r="AD106" i="81"/>
  <c r="U241" i="79"/>
  <c r="P213" i="81"/>
  <c r="H213" i="81"/>
  <c r="W213" i="81"/>
  <c r="AD213" i="81"/>
  <c r="U183" i="79"/>
  <c r="P160" i="81"/>
  <c r="AD160" i="81"/>
  <c r="H160" i="81"/>
  <c r="W160" i="81"/>
  <c r="H202" i="83"/>
  <c r="H284" i="83"/>
  <c r="H122" i="83"/>
  <c r="H285" i="84"/>
  <c r="H122" i="84"/>
  <c r="H202" i="84"/>
  <c r="K210" i="76"/>
  <c r="K130" i="76"/>
  <c r="K292" i="76"/>
  <c r="Q23" i="79"/>
  <c r="D20" i="93"/>
  <c r="K130" i="84"/>
  <c r="K293" i="84"/>
  <c r="K210" i="84"/>
  <c r="K212" i="84"/>
  <c r="K295" i="84"/>
  <c r="K132" i="84"/>
  <c r="K212" i="85"/>
  <c r="K132" i="85"/>
  <c r="K295" i="85"/>
  <c r="K216" i="84"/>
  <c r="K136" i="84"/>
  <c r="K299" i="84"/>
  <c r="K299" i="85"/>
  <c r="K216" i="85"/>
  <c r="K136" i="85"/>
  <c r="K301" i="84"/>
  <c r="K218" i="84"/>
  <c r="K138" i="84"/>
  <c r="K138" i="85"/>
  <c r="K301" i="85"/>
  <c r="K218" i="85"/>
  <c r="K303" i="85"/>
  <c r="K220" i="85"/>
  <c r="K140" i="85"/>
  <c r="K140" i="84"/>
  <c r="K303" i="84"/>
  <c r="K220" i="84"/>
  <c r="K307" i="85"/>
  <c r="K224" i="85"/>
  <c r="K144" i="85"/>
  <c r="K307" i="84"/>
  <c r="K224" i="84"/>
  <c r="K144" i="84"/>
  <c r="K146" i="85"/>
  <c r="K309" i="85"/>
  <c r="K226" i="85"/>
  <c r="K226" i="84"/>
  <c r="K146" i="84"/>
  <c r="K309" i="84"/>
  <c r="K311" i="85"/>
  <c r="K228" i="85"/>
  <c r="K148" i="85"/>
  <c r="K148" i="84"/>
  <c r="K311" i="84"/>
  <c r="K228" i="84"/>
  <c r="D23" i="93"/>
  <c r="C10" i="81"/>
  <c r="K213" i="76"/>
  <c r="K295" i="76"/>
  <c r="K133" i="76"/>
  <c r="K213" i="84"/>
  <c r="K133" i="84"/>
  <c r="K296" i="84"/>
  <c r="AD65" i="81"/>
  <c r="H65" i="81"/>
  <c r="P65" i="81"/>
  <c r="W65" i="81"/>
  <c r="K215" i="76"/>
  <c r="K297" i="76"/>
  <c r="K135" i="76"/>
  <c r="K135" i="84"/>
  <c r="K298" i="84"/>
  <c r="K215" i="84"/>
  <c r="K304" i="85"/>
  <c r="K221" i="85"/>
  <c r="K141" i="85"/>
  <c r="W71" i="81"/>
  <c r="AD71" i="81"/>
  <c r="P71" i="81"/>
  <c r="H71" i="81"/>
  <c r="K221" i="76"/>
  <c r="K303" i="76"/>
  <c r="K141" i="76"/>
  <c r="K143" i="85"/>
  <c r="K306" i="85"/>
  <c r="K223" i="85"/>
  <c r="C20" i="81"/>
  <c r="D33" i="93"/>
  <c r="K223" i="76"/>
  <c r="K305" i="76"/>
  <c r="K143" i="76"/>
  <c r="P64" i="81"/>
  <c r="AD64" i="81"/>
  <c r="H64" i="81"/>
  <c r="W64" i="81"/>
  <c r="K214" i="76"/>
  <c r="K134" i="76"/>
  <c r="K296" i="76"/>
  <c r="K134" i="83"/>
  <c r="K296" i="83"/>
  <c r="K214" i="83"/>
  <c r="C16" i="81"/>
  <c r="D29" i="93"/>
  <c r="K219" i="76"/>
  <c r="K301" i="76"/>
  <c r="K139" i="76"/>
  <c r="K139" i="84"/>
  <c r="K302" i="84"/>
  <c r="K219" i="84"/>
  <c r="K308" i="85"/>
  <c r="K225" i="85"/>
  <c r="K145" i="85"/>
  <c r="C22" i="81"/>
  <c r="D35" i="93"/>
  <c r="K225" i="76"/>
  <c r="K307" i="76"/>
  <c r="K145" i="76"/>
  <c r="C14" i="81"/>
  <c r="D27" i="93"/>
  <c r="K217" i="76"/>
  <c r="K299" i="76"/>
  <c r="K137" i="76"/>
  <c r="K217" i="84"/>
  <c r="K137" i="84"/>
  <c r="K300" i="84"/>
  <c r="P72" i="81"/>
  <c r="AD72" i="81"/>
  <c r="W72" i="81"/>
  <c r="H72" i="81"/>
  <c r="K222" i="76"/>
  <c r="K142" i="76"/>
  <c r="K304" i="76"/>
  <c r="K304" i="83"/>
  <c r="K222" i="83"/>
  <c r="K142" i="83"/>
  <c r="K147" i="85"/>
  <c r="K310" i="85"/>
  <c r="K227" i="85"/>
  <c r="C24" i="81"/>
  <c r="D37" i="93"/>
  <c r="K227" i="76"/>
  <c r="K309" i="76"/>
  <c r="K147" i="76"/>
  <c r="D22" i="93"/>
  <c r="C9" i="81"/>
  <c r="H9" i="81" s="1"/>
  <c r="P62" i="81"/>
  <c r="H62" i="81"/>
  <c r="W62" i="81"/>
  <c r="AD62" i="81"/>
  <c r="K132" i="83"/>
  <c r="K294" i="83"/>
  <c r="K212" i="83"/>
  <c r="C13" i="81"/>
  <c r="D26" i="93"/>
  <c r="K216" i="76"/>
  <c r="K136" i="76"/>
  <c r="K298" i="76"/>
  <c r="K298" i="83"/>
  <c r="K216" i="83"/>
  <c r="K136" i="83"/>
  <c r="P68" i="81"/>
  <c r="AD68" i="81"/>
  <c r="H68" i="81"/>
  <c r="W68" i="81"/>
  <c r="K218" i="76"/>
  <c r="K138" i="76"/>
  <c r="K300" i="76"/>
  <c r="K300" i="83"/>
  <c r="K218" i="83"/>
  <c r="K138" i="83"/>
  <c r="C17" i="81"/>
  <c r="D30" i="93"/>
  <c r="K220" i="76"/>
  <c r="K140" i="76"/>
  <c r="K302" i="76"/>
  <c r="K302" i="83"/>
  <c r="K220" i="83"/>
  <c r="K140" i="83"/>
  <c r="C21" i="81"/>
  <c r="D34" i="93"/>
  <c r="K224" i="76"/>
  <c r="K306" i="76"/>
  <c r="K144" i="76"/>
  <c r="K306" i="83"/>
  <c r="K224" i="83"/>
  <c r="K144" i="83"/>
  <c r="P76" i="81"/>
  <c r="W76" i="81"/>
  <c r="H76" i="81"/>
  <c r="AD76" i="81"/>
  <c r="K226" i="76"/>
  <c r="K308" i="76"/>
  <c r="K146" i="76"/>
  <c r="K308" i="83"/>
  <c r="K226" i="83"/>
  <c r="K146" i="83"/>
  <c r="C25" i="81"/>
  <c r="D38" i="93"/>
  <c r="K228" i="76"/>
  <c r="K310" i="76"/>
  <c r="K148" i="76"/>
  <c r="K310" i="83"/>
  <c r="K228" i="83"/>
  <c r="K148" i="83"/>
  <c r="K296" i="85"/>
  <c r="K213" i="85"/>
  <c r="K133" i="85"/>
  <c r="K295" i="83"/>
  <c r="K213" i="83"/>
  <c r="K133" i="83"/>
  <c r="K135" i="85"/>
  <c r="K298" i="85"/>
  <c r="K215" i="85"/>
  <c r="K297" i="83"/>
  <c r="K215" i="83"/>
  <c r="K135" i="83"/>
  <c r="K303" i="83"/>
  <c r="K221" i="83"/>
  <c r="K141" i="83"/>
  <c r="K304" i="84"/>
  <c r="K221" i="84"/>
  <c r="K141" i="84"/>
  <c r="K305" i="83"/>
  <c r="K223" i="83"/>
  <c r="K143" i="83"/>
  <c r="K143" i="84"/>
  <c r="K306" i="84"/>
  <c r="K223" i="84"/>
  <c r="K134" i="84"/>
  <c r="K297" i="84"/>
  <c r="K214" i="84"/>
  <c r="K297" i="85"/>
  <c r="K214" i="85"/>
  <c r="K134" i="85"/>
  <c r="K139" i="85"/>
  <c r="K302" i="85"/>
  <c r="K219" i="85"/>
  <c r="K301" i="83"/>
  <c r="K219" i="83"/>
  <c r="K139" i="83"/>
  <c r="K307" i="83"/>
  <c r="K225" i="83"/>
  <c r="K145" i="83"/>
  <c r="K225" i="84"/>
  <c r="K145" i="84"/>
  <c r="K308" i="84"/>
  <c r="K300" i="85"/>
  <c r="K217" i="85"/>
  <c r="K137" i="85"/>
  <c r="K299" i="83"/>
  <c r="K217" i="83"/>
  <c r="K137" i="83"/>
  <c r="K142" i="85"/>
  <c r="K305" i="85"/>
  <c r="K222" i="85"/>
  <c r="K305" i="84"/>
  <c r="K222" i="84"/>
  <c r="K142" i="84"/>
  <c r="K309" i="83"/>
  <c r="K227" i="83"/>
  <c r="K147" i="83"/>
  <c r="K310" i="84"/>
  <c r="K227" i="84"/>
  <c r="K147" i="84"/>
  <c r="K71" i="84"/>
  <c r="K71" i="76"/>
  <c r="C82" i="81"/>
  <c r="K73" i="85"/>
  <c r="K73" i="84"/>
  <c r="K72" i="85"/>
  <c r="K72" i="76"/>
  <c r="C83" i="81"/>
  <c r="K69" i="85"/>
  <c r="K69" i="84"/>
  <c r="K68" i="84"/>
  <c r="K68" i="85"/>
  <c r="K74" i="84"/>
  <c r="K74" i="85"/>
  <c r="K75" i="84"/>
  <c r="K75" i="85"/>
  <c r="K70" i="84"/>
  <c r="K70" i="85"/>
  <c r="K76" i="85"/>
  <c r="K76" i="84"/>
  <c r="M282" i="83"/>
  <c r="M200" i="83"/>
  <c r="M120" i="83"/>
  <c r="F286" i="85"/>
  <c r="F123" i="85"/>
  <c r="F203" i="85"/>
  <c r="F126" i="76"/>
  <c r="F288" i="76"/>
  <c r="F206" i="76"/>
  <c r="W240" i="79"/>
  <c r="M40" i="85" s="1"/>
  <c r="C215" i="81"/>
  <c r="F43" i="85"/>
  <c r="Z201" i="76"/>
  <c r="Z283" i="76"/>
  <c r="Z121" i="76"/>
  <c r="X39" i="76"/>
  <c r="U68" i="79"/>
  <c r="X39" i="84"/>
  <c r="U181" i="79"/>
  <c r="C161" i="81"/>
  <c r="F42" i="84"/>
  <c r="X122" i="83"/>
  <c r="X284" i="83"/>
  <c r="X202" i="83"/>
  <c r="X285" i="85"/>
  <c r="X202" i="85"/>
  <c r="X122" i="85"/>
  <c r="K210" i="83"/>
  <c r="K292" i="83"/>
  <c r="K130" i="83"/>
  <c r="K130" i="85"/>
  <c r="K293" i="85"/>
  <c r="K210" i="85"/>
  <c r="K71" i="83"/>
  <c r="K71" i="85"/>
  <c r="K73" i="76"/>
  <c r="C84" i="81"/>
  <c r="K73" i="83"/>
  <c r="K72" i="83"/>
  <c r="K72" i="84"/>
  <c r="X312" i="76"/>
  <c r="X230" i="76"/>
  <c r="X150" i="76"/>
  <c r="K69" i="83"/>
  <c r="K68" i="76"/>
  <c r="C79" i="81"/>
  <c r="K68" i="83"/>
  <c r="K74" i="76"/>
  <c r="C85" i="81"/>
  <c r="K74" i="83"/>
  <c r="K75" i="83"/>
  <c r="K75" i="76"/>
  <c r="C86" i="81"/>
  <c r="K70" i="76"/>
  <c r="C81" i="81"/>
  <c r="K70" i="83"/>
  <c r="K76" i="83"/>
  <c r="K76" i="76"/>
  <c r="C87" i="81"/>
  <c r="E50" i="81"/>
  <c r="W13" i="79"/>
  <c r="M39" i="76"/>
  <c r="F122" i="83"/>
  <c r="F202" i="83"/>
  <c r="F284" i="83"/>
  <c r="F202" i="85"/>
  <c r="F285" i="85"/>
  <c r="F122" i="85"/>
  <c r="F285" i="84"/>
  <c r="F202" i="84"/>
  <c r="F122" i="84"/>
  <c r="J106" i="81"/>
  <c r="R106" i="81"/>
  <c r="Y106" i="81"/>
  <c r="AF106" i="81"/>
  <c r="J160" i="81"/>
  <c r="R160" i="81"/>
  <c r="Y160" i="81"/>
  <c r="AF160" i="81"/>
  <c r="AD60" i="81"/>
  <c r="W60" i="81"/>
  <c r="P60" i="81"/>
  <c r="H60" i="81"/>
  <c r="W63" i="81"/>
  <c r="AD63" i="81"/>
  <c r="P63" i="81"/>
  <c r="H63" i="81"/>
  <c r="C12" i="81"/>
  <c r="D25" i="93"/>
  <c r="D31" i="93"/>
  <c r="C18" i="81"/>
  <c r="P73" i="81"/>
  <c r="W73" i="81"/>
  <c r="H73" i="81"/>
  <c r="AD73" i="81"/>
  <c r="C11" i="81"/>
  <c r="D24" i="93"/>
  <c r="P69" i="81"/>
  <c r="W69" i="81"/>
  <c r="AD69" i="81"/>
  <c r="H69" i="81"/>
  <c r="H75" i="81"/>
  <c r="AD75" i="81"/>
  <c r="P75" i="81"/>
  <c r="W75" i="81"/>
  <c r="W67" i="81"/>
  <c r="AD67" i="81"/>
  <c r="P67" i="81"/>
  <c r="H67" i="81"/>
  <c r="C19" i="81"/>
  <c r="D32" i="93"/>
  <c r="P77" i="81"/>
  <c r="W77" i="81"/>
  <c r="H77" i="81"/>
  <c r="AD77" i="81"/>
  <c r="K294" i="76"/>
  <c r="K212" i="76"/>
  <c r="K132" i="76"/>
  <c r="P66" i="81"/>
  <c r="H66" i="81"/>
  <c r="W66" i="81"/>
  <c r="AD66" i="81"/>
  <c r="C15" i="81"/>
  <c r="D28" i="93"/>
  <c r="P70" i="81"/>
  <c r="H70" i="81"/>
  <c r="W70" i="81"/>
  <c r="AD70" i="81"/>
  <c r="P74" i="81"/>
  <c r="W74" i="81"/>
  <c r="H74" i="81"/>
  <c r="AD74" i="81"/>
  <c r="C23" i="81"/>
  <c r="D36" i="93"/>
  <c r="P78" i="81"/>
  <c r="W78" i="81"/>
  <c r="H78" i="81"/>
  <c r="AD78" i="81"/>
  <c r="X315" i="84"/>
  <c r="X152" i="84"/>
  <c r="X232" i="84"/>
  <c r="X232" i="76"/>
  <c r="X314" i="76"/>
  <c r="X152" i="76"/>
  <c r="X317" i="85"/>
  <c r="X234" i="85"/>
  <c r="X154" i="85"/>
  <c r="X317" i="84"/>
  <c r="X154" i="84"/>
  <c r="X234" i="84"/>
  <c r="X153" i="85"/>
  <c r="X316" i="85"/>
  <c r="X233" i="85"/>
  <c r="X233" i="76"/>
  <c r="X315" i="76"/>
  <c r="X153" i="76"/>
  <c r="X313" i="85"/>
  <c r="X150" i="85"/>
  <c r="X230" i="85"/>
  <c r="X313" i="84"/>
  <c r="X230" i="84"/>
  <c r="X150" i="84"/>
  <c r="X312" i="84"/>
  <c r="X149" i="84"/>
  <c r="X229" i="84"/>
  <c r="X149" i="85"/>
  <c r="X312" i="85"/>
  <c r="X229" i="85"/>
  <c r="X318" i="84"/>
  <c r="X155" i="84"/>
  <c r="X235" i="84"/>
  <c r="X155" i="85"/>
  <c r="X318" i="85"/>
  <c r="X235" i="85"/>
  <c r="X236" i="84"/>
  <c r="X319" i="84"/>
  <c r="X156" i="84"/>
  <c r="X319" i="85"/>
  <c r="X156" i="85"/>
  <c r="X236" i="85"/>
  <c r="X314" i="84"/>
  <c r="X231" i="84"/>
  <c r="X151" i="84"/>
  <c r="X151" i="85"/>
  <c r="X231" i="85"/>
  <c r="X314" i="85"/>
  <c r="X320" i="85"/>
  <c r="X237" i="85"/>
  <c r="X157" i="85"/>
  <c r="X320" i="84"/>
  <c r="X157" i="84"/>
  <c r="X237" i="84"/>
  <c r="Z282" i="83"/>
  <c r="Z120" i="83"/>
  <c r="Z200" i="83"/>
  <c r="P214" i="81"/>
  <c r="H214" i="81"/>
  <c r="W214" i="81"/>
  <c r="AD214" i="81"/>
  <c r="H201" i="85"/>
  <c r="H284" i="85"/>
  <c r="H121" i="85"/>
  <c r="J212" i="81"/>
  <c r="Y212" i="81"/>
  <c r="AF212" i="81"/>
  <c r="R212" i="81"/>
  <c r="W69" i="79"/>
  <c r="H283" i="76"/>
  <c r="H201" i="76"/>
  <c r="H121" i="76"/>
  <c r="F42" i="83" l="1"/>
  <c r="C107" i="81"/>
  <c r="I16" i="79"/>
  <c r="E162" i="81"/>
  <c r="H43" i="84"/>
  <c r="F47" i="76"/>
  <c r="H42" i="76"/>
  <c r="K16" i="79"/>
  <c r="E214" i="81"/>
  <c r="H42" i="85"/>
  <c r="E108" i="81"/>
  <c r="H43" i="83"/>
  <c r="F48" i="76"/>
  <c r="C108" i="81"/>
  <c r="F43" i="83"/>
  <c r="I17" i="79"/>
  <c r="Z40" i="84"/>
  <c r="W182" i="79"/>
  <c r="M40" i="84" s="1"/>
  <c r="E51" i="81"/>
  <c r="M40" i="76"/>
  <c r="F10" i="93"/>
  <c r="S13" i="79"/>
  <c r="P87" i="81"/>
  <c r="W87" i="81"/>
  <c r="H87" i="81"/>
  <c r="AD87" i="81"/>
  <c r="C28" i="81"/>
  <c r="D41" i="93"/>
  <c r="P86" i="81"/>
  <c r="W86" i="81"/>
  <c r="H86" i="81"/>
  <c r="AD86" i="81"/>
  <c r="H85" i="81"/>
  <c r="AD85" i="81"/>
  <c r="P85" i="81"/>
  <c r="W85" i="81"/>
  <c r="C26" i="81"/>
  <c r="D39" i="93"/>
  <c r="C27" i="81"/>
  <c r="D40" i="93"/>
  <c r="C31" i="81"/>
  <c r="D44" i="93"/>
  <c r="P161" i="81"/>
  <c r="W161" i="81"/>
  <c r="H161" i="81"/>
  <c r="AD161" i="81"/>
  <c r="K39" i="84"/>
  <c r="K39" i="76"/>
  <c r="U13" i="79"/>
  <c r="C50" i="81"/>
  <c r="P215" i="81"/>
  <c r="H215" i="81"/>
  <c r="AD215" i="81"/>
  <c r="W215" i="81"/>
  <c r="K237" i="84"/>
  <c r="K157" i="84"/>
  <c r="K320" i="84"/>
  <c r="K157" i="85"/>
  <c r="K320" i="85"/>
  <c r="K237" i="85"/>
  <c r="K314" i="85"/>
  <c r="K151" i="85"/>
  <c r="K231" i="85"/>
  <c r="K231" i="84"/>
  <c r="K314" i="84"/>
  <c r="K151" i="84"/>
  <c r="K156" i="85"/>
  <c r="K319" i="85"/>
  <c r="K236" i="85"/>
  <c r="K236" i="84"/>
  <c r="K156" i="84"/>
  <c r="K319" i="84"/>
  <c r="K155" i="85"/>
  <c r="K318" i="85"/>
  <c r="K235" i="85"/>
  <c r="K235" i="84"/>
  <c r="K155" i="84"/>
  <c r="K318" i="84"/>
  <c r="K149" i="85"/>
  <c r="K312" i="85"/>
  <c r="K229" i="85"/>
  <c r="K149" i="84"/>
  <c r="K312" i="84"/>
  <c r="K229" i="84"/>
  <c r="K230" i="84"/>
  <c r="K313" i="84"/>
  <c r="K150" i="84"/>
  <c r="K313" i="85"/>
  <c r="K150" i="85"/>
  <c r="K230" i="85"/>
  <c r="C30" i="81"/>
  <c r="D43" i="93"/>
  <c r="K233" i="76"/>
  <c r="K315" i="76"/>
  <c r="K153" i="76"/>
  <c r="K153" i="85"/>
  <c r="K316" i="85"/>
  <c r="K233" i="85"/>
  <c r="K317" i="84"/>
  <c r="K234" i="84"/>
  <c r="K154" i="84"/>
  <c r="K154" i="85"/>
  <c r="K317" i="85"/>
  <c r="K234" i="85"/>
  <c r="C29" i="81"/>
  <c r="D42" i="93"/>
  <c r="K232" i="76"/>
  <c r="K314" i="76"/>
  <c r="K152" i="76"/>
  <c r="K232" i="84"/>
  <c r="K152" i="84"/>
  <c r="K315" i="84"/>
  <c r="K41" i="84"/>
  <c r="K41" i="85"/>
  <c r="K41" i="83"/>
  <c r="H80" i="81"/>
  <c r="P80" i="81"/>
  <c r="AD80" i="81"/>
  <c r="W80" i="81"/>
  <c r="Z201" i="83"/>
  <c r="Z121" i="83"/>
  <c r="Z283" i="83"/>
  <c r="K41" i="76"/>
  <c r="U15" i="79"/>
  <c r="C52" i="81"/>
  <c r="K39" i="85"/>
  <c r="K39" i="83"/>
  <c r="H286" i="84"/>
  <c r="H203" i="84"/>
  <c r="H123" i="84"/>
  <c r="J161" i="81"/>
  <c r="Y161" i="81"/>
  <c r="AF161" i="81"/>
  <c r="R161" i="81"/>
  <c r="R107" i="81"/>
  <c r="J107" i="81"/>
  <c r="AF107" i="81"/>
  <c r="Y107" i="81"/>
  <c r="F284" i="84"/>
  <c r="F201" i="84"/>
  <c r="F121" i="84"/>
  <c r="C216" i="81"/>
  <c r="F44" i="85"/>
  <c r="C162" i="81"/>
  <c r="F43" i="84"/>
  <c r="M200" i="76"/>
  <c r="M120" i="76"/>
  <c r="M282" i="76"/>
  <c r="J50" i="81"/>
  <c r="R50" i="81"/>
  <c r="AF50" i="81"/>
  <c r="Y50" i="81"/>
  <c r="C34" i="81"/>
  <c r="D47" i="93"/>
  <c r="K237" i="76"/>
  <c r="K319" i="76"/>
  <c r="K157" i="76"/>
  <c r="K158" i="83"/>
  <c r="K319" i="83"/>
  <c r="K237" i="83"/>
  <c r="K157" i="83"/>
  <c r="K313" i="83"/>
  <c r="K151" i="83"/>
  <c r="K231" i="83"/>
  <c r="H81" i="81"/>
  <c r="P81" i="81"/>
  <c r="AD81" i="81"/>
  <c r="W81" i="81"/>
  <c r="K231" i="76"/>
  <c r="K313" i="76"/>
  <c r="K151" i="76"/>
  <c r="D46" i="93"/>
  <c r="C33" i="81"/>
  <c r="K236" i="76"/>
  <c r="K318" i="76"/>
  <c r="K156" i="76"/>
  <c r="K156" i="83"/>
  <c r="K318" i="83"/>
  <c r="K236" i="83"/>
  <c r="K317" i="83"/>
  <c r="K235" i="83"/>
  <c r="K155" i="83"/>
  <c r="C32" i="81"/>
  <c r="D45" i="93"/>
  <c r="K235" i="76"/>
  <c r="K317" i="76"/>
  <c r="K155" i="76"/>
  <c r="K229" i="83"/>
  <c r="K149" i="83"/>
  <c r="K311" i="83"/>
  <c r="H79" i="81"/>
  <c r="AD79" i="81"/>
  <c r="P79" i="81"/>
  <c r="W79" i="81"/>
  <c r="K229" i="76"/>
  <c r="K311" i="76"/>
  <c r="K149" i="76"/>
  <c r="K230" i="83"/>
  <c r="K312" i="83"/>
  <c r="K150" i="83"/>
  <c r="K233" i="84"/>
  <c r="K153" i="84"/>
  <c r="K316" i="84"/>
  <c r="K315" i="83"/>
  <c r="K233" i="83"/>
  <c r="K153" i="83"/>
  <c r="K316" i="83"/>
  <c r="K234" i="83"/>
  <c r="K154" i="83"/>
  <c r="P84" i="81"/>
  <c r="W84" i="81"/>
  <c r="H84" i="81"/>
  <c r="AD84" i="81"/>
  <c r="K234" i="76"/>
  <c r="K316" i="76"/>
  <c r="K154" i="76"/>
  <c r="K152" i="85"/>
  <c r="K315" i="85"/>
  <c r="K232" i="85"/>
  <c r="K314" i="83"/>
  <c r="K232" i="83"/>
  <c r="K152" i="83"/>
  <c r="F203" i="84"/>
  <c r="F286" i="84"/>
  <c r="F123" i="84"/>
  <c r="X200" i="84"/>
  <c r="X120" i="84"/>
  <c r="X283" i="84"/>
  <c r="X120" i="76"/>
  <c r="X282" i="76"/>
  <c r="X200" i="76"/>
  <c r="F204" i="85"/>
  <c r="F124" i="85"/>
  <c r="F287" i="85"/>
  <c r="M284" i="85"/>
  <c r="M201" i="85"/>
  <c r="M121" i="85"/>
  <c r="H83" i="81"/>
  <c r="AD83" i="81"/>
  <c r="P83" i="81"/>
  <c r="W83" i="81"/>
  <c r="P82" i="81"/>
  <c r="W82" i="81"/>
  <c r="H82" i="81"/>
  <c r="AD82" i="81"/>
  <c r="K230" i="76"/>
  <c r="K150" i="76"/>
  <c r="K312" i="76"/>
  <c r="M121" i="83"/>
  <c r="M283" i="83"/>
  <c r="M201" i="83"/>
  <c r="X122" i="76"/>
  <c r="X284" i="76"/>
  <c r="X202" i="76"/>
  <c r="F289" i="76"/>
  <c r="F127" i="76"/>
  <c r="F207" i="76"/>
  <c r="H285" i="85"/>
  <c r="H202" i="85"/>
  <c r="H122" i="85"/>
  <c r="J213" i="81"/>
  <c r="Y213" i="81"/>
  <c r="AF213" i="81"/>
  <c r="R213" i="81"/>
  <c r="H202" i="76"/>
  <c r="H284" i="76"/>
  <c r="H122" i="76"/>
  <c r="X283" i="85"/>
  <c r="X200" i="85"/>
  <c r="X120" i="85"/>
  <c r="X120" i="83"/>
  <c r="X282" i="83"/>
  <c r="X200" i="83"/>
  <c r="H285" i="83"/>
  <c r="H203" i="83"/>
  <c r="H123" i="83"/>
  <c r="P159" i="81"/>
  <c r="H159" i="81"/>
  <c r="W159" i="81"/>
  <c r="AD159" i="81"/>
  <c r="X40" i="84" l="1"/>
  <c r="U182" i="79"/>
  <c r="X40" i="83"/>
  <c r="U125" i="79"/>
  <c r="Z41" i="76"/>
  <c r="W70" i="79"/>
  <c r="Z41" i="84"/>
  <c r="W183" i="79"/>
  <c r="M41" i="84" s="1"/>
  <c r="E109" i="81"/>
  <c r="H44" i="83"/>
  <c r="E215" i="81"/>
  <c r="H43" i="85"/>
  <c r="C163" i="81"/>
  <c r="F44" i="84"/>
  <c r="F204" i="84"/>
  <c r="F124" i="84"/>
  <c r="F287" i="84"/>
  <c r="P216" i="81"/>
  <c r="AD216" i="81"/>
  <c r="H216" i="81"/>
  <c r="W216" i="81"/>
  <c r="D12" i="93"/>
  <c r="Q15" i="79"/>
  <c r="P50" i="81"/>
  <c r="AD50" i="81"/>
  <c r="H50" i="81"/>
  <c r="W50" i="81"/>
  <c r="K200" i="76"/>
  <c r="K282" i="76"/>
  <c r="K120" i="76"/>
  <c r="K283" i="84"/>
  <c r="K120" i="84"/>
  <c r="K200" i="84"/>
  <c r="M283" i="76"/>
  <c r="M201" i="76"/>
  <c r="M121" i="76"/>
  <c r="M201" i="84"/>
  <c r="M121" i="84"/>
  <c r="M284" i="84"/>
  <c r="P108" i="81"/>
  <c r="H108" i="81"/>
  <c r="AD108" i="81"/>
  <c r="W108" i="81"/>
  <c r="F291" i="76"/>
  <c r="F129" i="76"/>
  <c r="F209" i="76"/>
  <c r="J108" i="81"/>
  <c r="R108" i="81"/>
  <c r="Y108" i="81"/>
  <c r="AF108" i="81"/>
  <c r="H203" i="85"/>
  <c r="H286" i="85"/>
  <c r="H123" i="85"/>
  <c r="J214" i="81"/>
  <c r="Y214" i="81"/>
  <c r="AF214" i="81"/>
  <c r="R214" i="81"/>
  <c r="H285" i="76"/>
  <c r="H203" i="76"/>
  <c r="H123" i="76"/>
  <c r="J162" i="81"/>
  <c r="R162" i="81"/>
  <c r="Y162" i="81"/>
  <c r="AF162" i="81"/>
  <c r="P107" i="81"/>
  <c r="H107" i="81"/>
  <c r="W107" i="81"/>
  <c r="AD107" i="81"/>
  <c r="X40" i="76"/>
  <c r="U69" i="79"/>
  <c r="X40" i="85"/>
  <c r="U240" i="79"/>
  <c r="Z41" i="83"/>
  <c r="W126" i="79"/>
  <c r="M41" i="83" s="1"/>
  <c r="Z41" i="85"/>
  <c r="W241" i="79"/>
  <c r="M41" i="85" s="1"/>
  <c r="H43" i="76"/>
  <c r="K17" i="79"/>
  <c r="C217" i="81"/>
  <c r="F45" i="85"/>
  <c r="F44" i="83"/>
  <c r="C109" i="81"/>
  <c r="I18" i="79"/>
  <c r="E163" i="81"/>
  <c r="H44" i="84"/>
  <c r="P162" i="81"/>
  <c r="H162" i="81"/>
  <c r="AD162" i="81"/>
  <c r="W162" i="81"/>
  <c r="F288" i="85"/>
  <c r="F205" i="85"/>
  <c r="F125" i="85"/>
  <c r="K200" i="83"/>
  <c r="K282" i="83"/>
  <c r="K120" i="83"/>
  <c r="K283" i="85"/>
  <c r="K120" i="85"/>
  <c r="K200" i="85"/>
  <c r="P52" i="81"/>
  <c r="H52" i="81"/>
  <c r="AD52" i="81"/>
  <c r="W52" i="81"/>
  <c r="K122" i="76"/>
  <c r="K202" i="76"/>
  <c r="K284" i="76"/>
  <c r="K202" i="83"/>
  <c r="K284" i="83"/>
  <c r="K122" i="83"/>
  <c r="K285" i="85"/>
  <c r="K202" i="85"/>
  <c r="K122" i="85"/>
  <c r="K202" i="84"/>
  <c r="K122" i="84"/>
  <c r="K285" i="84"/>
  <c r="D10" i="93"/>
  <c r="Q13" i="79"/>
  <c r="W14" i="79"/>
  <c r="R51" i="81"/>
  <c r="J51" i="81"/>
  <c r="Y51" i="81"/>
  <c r="AF51" i="81"/>
  <c r="Z201" i="84"/>
  <c r="Z284" i="84"/>
  <c r="Z121" i="84"/>
  <c r="F204" i="83"/>
  <c r="F124" i="83"/>
  <c r="F286" i="83"/>
  <c r="H204" i="83"/>
  <c r="H286" i="83"/>
  <c r="H124" i="83"/>
  <c r="F290" i="76"/>
  <c r="F208" i="76"/>
  <c r="F128" i="76"/>
  <c r="H287" i="84"/>
  <c r="H124" i="84"/>
  <c r="H204" i="84"/>
  <c r="F285" i="83"/>
  <c r="F203" i="83"/>
  <c r="F123" i="83"/>
  <c r="X42" i="84" l="1"/>
  <c r="U184" i="79"/>
  <c r="X42" i="83"/>
  <c r="U127" i="79"/>
  <c r="X43" i="76"/>
  <c r="U72" i="79"/>
  <c r="X43" i="84"/>
  <c r="U185" i="79"/>
  <c r="H44" i="76"/>
  <c r="K18" i="79"/>
  <c r="E164" i="81"/>
  <c r="H45" i="84"/>
  <c r="Z42" i="84"/>
  <c r="W184" i="79"/>
  <c r="M42" i="84" s="1"/>
  <c r="Z42" i="83"/>
  <c r="W127" i="79"/>
  <c r="M42" i="83" s="1"/>
  <c r="C218" i="81"/>
  <c r="F46" i="85"/>
  <c r="C110" i="81"/>
  <c r="F45" i="83"/>
  <c r="I19" i="79"/>
  <c r="F287" i="83"/>
  <c r="F205" i="83"/>
  <c r="F125" i="83"/>
  <c r="P217" i="81"/>
  <c r="H217" i="81"/>
  <c r="W217" i="81"/>
  <c r="AD217" i="81"/>
  <c r="H286" i="76"/>
  <c r="H124" i="76"/>
  <c r="H204" i="76"/>
  <c r="Z285" i="85"/>
  <c r="Z122" i="85"/>
  <c r="Z202" i="85"/>
  <c r="Z202" i="83"/>
  <c r="Z284" i="83"/>
  <c r="Z122" i="83"/>
  <c r="X121" i="85"/>
  <c r="X284" i="85"/>
  <c r="X201" i="85"/>
  <c r="X201" i="76"/>
  <c r="X121" i="76"/>
  <c r="X283" i="76"/>
  <c r="F205" i="84"/>
  <c r="F288" i="84"/>
  <c r="F125" i="84"/>
  <c r="H287" i="83"/>
  <c r="H205" i="83"/>
  <c r="H125" i="83"/>
  <c r="Z285" i="84"/>
  <c r="Z122" i="84"/>
  <c r="Z202" i="84"/>
  <c r="Z284" i="76"/>
  <c r="Z122" i="76"/>
  <c r="Z202" i="76"/>
  <c r="X121" i="83"/>
  <c r="X283" i="83"/>
  <c r="X201" i="83"/>
  <c r="X121" i="84"/>
  <c r="X284" i="84"/>
  <c r="X201" i="84"/>
  <c r="X42" i="76"/>
  <c r="U71" i="79"/>
  <c r="X42" i="85"/>
  <c r="U242" i="79"/>
  <c r="X43" i="83"/>
  <c r="U128" i="79"/>
  <c r="X43" i="85"/>
  <c r="U243" i="79"/>
  <c r="E216" i="81"/>
  <c r="H44" i="85"/>
  <c r="E110" i="81"/>
  <c r="H45" i="83"/>
  <c r="Z42" i="76"/>
  <c r="W71" i="79"/>
  <c r="Z42" i="85"/>
  <c r="W242" i="79"/>
  <c r="M42" i="85" s="1"/>
  <c r="C164" i="81"/>
  <c r="F45" i="84"/>
  <c r="F11" i="93"/>
  <c r="S14" i="79"/>
  <c r="H205" i="84"/>
  <c r="H288" i="84"/>
  <c r="H125" i="84"/>
  <c r="J163" i="81"/>
  <c r="Y163" i="81"/>
  <c r="AF163" i="81"/>
  <c r="R163" i="81"/>
  <c r="P109" i="81"/>
  <c r="AD109" i="81"/>
  <c r="H109" i="81"/>
  <c r="W109" i="81"/>
  <c r="F206" i="85"/>
  <c r="F289" i="85"/>
  <c r="F126" i="85"/>
  <c r="M285" i="85"/>
  <c r="M202" i="85"/>
  <c r="M122" i="85"/>
  <c r="M284" i="83"/>
  <c r="M202" i="83"/>
  <c r="M122" i="83"/>
  <c r="K40" i="85"/>
  <c r="C51" i="81"/>
  <c r="U14" i="79"/>
  <c r="K40" i="76"/>
  <c r="P163" i="81"/>
  <c r="H163" i="81"/>
  <c r="W163" i="81"/>
  <c r="AD163" i="81"/>
  <c r="H287" i="85"/>
  <c r="H204" i="85"/>
  <c r="H124" i="85"/>
  <c r="J215" i="81"/>
  <c r="Y215" i="81"/>
  <c r="AF215" i="81"/>
  <c r="R215" i="81"/>
  <c r="R109" i="81"/>
  <c r="J109" i="81"/>
  <c r="AF109" i="81"/>
  <c r="Y109" i="81"/>
  <c r="M285" i="84"/>
  <c r="M202" i="84"/>
  <c r="M122" i="84"/>
  <c r="M41" i="76"/>
  <c r="E52" i="81"/>
  <c r="W15" i="79"/>
  <c r="K40" i="83"/>
  <c r="K40" i="84"/>
  <c r="X44" i="76" l="1"/>
  <c r="U73" i="79"/>
  <c r="X44" i="85"/>
  <c r="U244" i="79"/>
  <c r="C220" i="81"/>
  <c r="F48" i="85"/>
  <c r="Z43" i="83"/>
  <c r="W128" i="79"/>
  <c r="M43" i="83" s="1"/>
  <c r="Z43" i="85"/>
  <c r="W243" i="79"/>
  <c r="M43" i="85" s="1"/>
  <c r="H45" i="76"/>
  <c r="K19" i="79"/>
  <c r="K201" i="84"/>
  <c r="K284" i="84"/>
  <c r="K121" i="84"/>
  <c r="K283" i="83"/>
  <c r="K121" i="83"/>
  <c r="K201" i="83"/>
  <c r="R52" i="81"/>
  <c r="J52" i="81"/>
  <c r="AF52" i="81"/>
  <c r="Y52" i="81"/>
  <c r="K121" i="76"/>
  <c r="K201" i="76"/>
  <c r="K283" i="76"/>
  <c r="P51" i="81"/>
  <c r="AD51" i="81"/>
  <c r="H51" i="81"/>
  <c r="W51" i="81"/>
  <c r="K201" i="85"/>
  <c r="K284" i="85"/>
  <c r="K121" i="85"/>
  <c r="P164" i="81"/>
  <c r="AD164" i="81"/>
  <c r="H164" i="81"/>
  <c r="W164" i="81"/>
  <c r="Z286" i="85"/>
  <c r="Z203" i="85"/>
  <c r="Z123" i="85"/>
  <c r="Z285" i="76"/>
  <c r="Z123" i="76"/>
  <c r="Z203" i="76"/>
  <c r="H288" i="83"/>
  <c r="H206" i="83"/>
  <c r="H126" i="83"/>
  <c r="K43" i="85"/>
  <c r="K43" i="83"/>
  <c r="K42" i="85"/>
  <c r="C53" i="81"/>
  <c r="U16" i="79"/>
  <c r="K42" i="76"/>
  <c r="F126" i="83"/>
  <c r="F288" i="83"/>
  <c r="F206" i="83"/>
  <c r="F290" i="85"/>
  <c r="F127" i="85"/>
  <c r="F207" i="85"/>
  <c r="M203" i="83"/>
  <c r="M285" i="83"/>
  <c r="M123" i="83"/>
  <c r="M286" i="84"/>
  <c r="M203" i="84"/>
  <c r="M123" i="84"/>
  <c r="H206" i="84"/>
  <c r="H126" i="84"/>
  <c r="H289" i="84"/>
  <c r="K43" i="84"/>
  <c r="U17" i="79"/>
  <c r="C54" i="81"/>
  <c r="K43" i="76"/>
  <c r="K42" i="83"/>
  <c r="K42" i="84"/>
  <c r="X44" i="84"/>
  <c r="U186" i="79"/>
  <c r="X44" i="83"/>
  <c r="U129" i="79"/>
  <c r="E165" i="81"/>
  <c r="H46" i="84"/>
  <c r="C165" i="81"/>
  <c r="F46" i="84"/>
  <c r="Z43" i="76"/>
  <c r="W72" i="79"/>
  <c r="Z43" i="84"/>
  <c r="W185" i="79"/>
  <c r="M43" i="84" s="1"/>
  <c r="E111" i="81"/>
  <c r="H46" i="83"/>
  <c r="E217" i="81"/>
  <c r="H45" i="85"/>
  <c r="C219" i="81"/>
  <c r="F47" i="85"/>
  <c r="F12" i="93"/>
  <c r="S15" i="79"/>
  <c r="M202" i="76"/>
  <c r="M284" i="76"/>
  <c r="M122" i="76"/>
  <c r="D11" i="93"/>
  <c r="Q14" i="79"/>
  <c r="F206" i="84"/>
  <c r="F289" i="84"/>
  <c r="F126" i="84"/>
  <c r="M286" i="85"/>
  <c r="M203" i="85"/>
  <c r="M123" i="85"/>
  <c r="M42" i="76"/>
  <c r="W16" i="79"/>
  <c r="E53" i="81"/>
  <c r="J110" i="81"/>
  <c r="R110" i="81"/>
  <c r="Y110" i="81"/>
  <c r="AF110" i="81"/>
  <c r="H288" i="85"/>
  <c r="H205" i="85"/>
  <c r="H125" i="85"/>
  <c r="J216" i="81"/>
  <c r="Y216" i="81"/>
  <c r="AF216" i="81"/>
  <c r="R216" i="81"/>
  <c r="X287" i="85"/>
  <c r="X204" i="85"/>
  <c r="X124" i="85"/>
  <c r="X124" i="83"/>
  <c r="X286" i="83"/>
  <c r="X204" i="83"/>
  <c r="X286" i="85"/>
  <c r="X203" i="85"/>
  <c r="X123" i="85"/>
  <c r="X285" i="76"/>
  <c r="X203" i="76"/>
  <c r="X123" i="76"/>
  <c r="P110" i="81"/>
  <c r="W110" i="81"/>
  <c r="H110" i="81"/>
  <c r="AD110" i="81"/>
  <c r="P218" i="81"/>
  <c r="W218" i="81"/>
  <c r="H218" i="81"/>
  <c r="AD218" i="81"/>
  <c r="Z123" i="83"/>
  <c r="Z203" i="83"/>
  <c r="Z285" i="83"/>
  <c r="Z286" i="84"/>
  <c r="Z123" i="84"/>
  <c r="Z203" i="84"/>
  <c r="J164" i="81"/>
  <c r="R164" i="81"/>
  <c r="Y164" i="81"/>
  <c r="AF164" i="81"/>
  <c r="H287" i="76"/>
  <c r="H205" i="76"/>
  <c r="H125" i="76"/>
  <c r="X287" i="84"/>
  <c r="X204" i="84"/>
  <c r="X124" i="84"/>
  <c r="X286" i="76"/>
  <c r="X204" i="76"/>
  <c r="X124" i="76"/>
  <c r="X203" i="83"/>
  <c r="X285" i="83"/>
  <c r="X123" i="83"/>
  <c r="X286" i="84"/>
  <c r="X203" i="84"/>
  <c r="X123" i="84"/>
  <c r="H46" i="76" l="1"/>
  <c r="K20" i="79"/>
  <c r="Z44" i="84"/>
  <c r="W186" i="79"/>
  <c r="M44" i="84" s="1"/>
  <c r="Z44" i="83"/>
  <c r="W129" i="79"/>
  <c r="M44" i="83" s="1"/>
  <c r="X45" i="76"/>
  <c r="U74" i="79"/>
  <c r="X45" i="84"/>
  <c r="U187" i="79"/>
  <c r="F46" i="83"/>
  <c r="C111" i="81"/>
  <c r="I20" i="79"/>
  <c r="F13" i="93"/>
  <c r="S16" i="79"/>
  <c r="P219" i="81"/>
  <c r="H219" i="81"/>
  <c r="AD219" i="81"/>
  <c r="W219" i="81"/>
  <c r="H289" i="83"/>
  <c r="H207" i="83"/>
  <c r="H127" i="83"/>
  <c r="M204" i="84"/>
  <c r="M124" i="84"/>
  <c r="M287" i="84"/>
  <c r="M43" i="76"/>
  <c r="W17" i="79"/>
  <c r="E54" i="81"/>
  <c r="F290" i="84"/>
  <c r="F127" i="84"/>
  <c r="F207" i="84"/>
  <c r="K44" i="83"/>
  <c r="K44" i="84"/>
  <c r="P54" i="81"/>
  <c r="H54" i="81"/>
  <c r="AD54" i="81"/>
  <c r="W54" i="81"/>
  <c r="K203" i="76"/>
  <c r="K123" i="76"/>
  <c r="K285" i="76"/>
  <c r="P53" i="81"/>
  <c r="W53" i="81"/>
  <c r="AD53" i="81"/>
  <c r="H53" i="81"/>
  <c r="K286" i="85"/>
  <c r="K123" i="85"/>
  <c r="K203" i="85"/>
  <c r="K286" i="83"/>
  <c r="K124" i="83"/>
  <c r="K204" i="83"/>
  <c r="K287" i="85"/>
  <c r="K204" i="85"/>
  <c r="K124" i="85"/>
  <c r="M287" i="85"/>
  <c r="M204" i="85"/>
  <c r="M124" i="85"/>
  <c r="M124" i="83"/>
  <c r="M286" i="83"/>
  <c r="M204" i="83"/>
  <c r="F209" i="85"/>
  <c r="F292" i="85"/>
  <c r="F129" i="85"/>
  <c r="K44" i="85"/>
  <c r="K44" i="76"/>
  <c r="C55" i="81"/>
  <c r="U18" i="79"/>
  <c r="E218" i="81"/>
  <c r="H46" i="85"/>
  <c r="E113" i="81"/>
  <c r="H48" i="83"/>
  <c r="E167" i="81"/>
  <c r="H48" i="84"/>
  <c r="C167" i="81"/>
  <c r="F48" i="84"/>
  <c r="E112" i="81"/>
  <c r="H47" i="83"/>
  <c r="E166" i="81"/>
  <c r="H47" i="84"/>
  <c r="Z44" i="76"/>
  <c r="W73" i="79"/>
  <c r="Z44" i="85"/>
  <c r="W244" i="79"/>
  <c r="M44" i="85" s="1"/>
  <c r="X45" i="83"/>
  <c r="U130" i="79"/>
  <c r="X45" i="85"/>
  <c r="U245" i="79"/>
  <c r="C166" i="81"/>
  <c r="F47" i="84"/>
  <c r="R53" i="81"/>
  <c r="J53" i="81"/>
  <c r="Y53" i="81"/>
  <c r="AF53" i="81"/>
  <c r="M285" i="76"/>
  <c r="M203" i="76"/>
  <c r="M123" i="76"/>
  <c r="F208" i="85"/>
  <c r="F128" i="85"/>
  <c r="F291" i="85"/>
  <c r="H289" i="85"/>
  <c r="H206" i="85"/>
  <c r="H126" i="85"/>
  <c r="J217" i="81"/>
  <c r="Y217" i="81"/>
  <c r="AF217" i="81"/>
  <c r="R217" i="81"/>
  <c r="R111" i="81"/>
  <c r="J111" i="81"/>
  <c r="AF111" i="81"/>
  <c r="Y111" i="81"/>
  <c r="Z204" i="84"/>
  <c r="Z287" i="84"/>
  <c r="Z124" i="84"/>
  <c r="Z204" i="76"/>
  <c r="Z286" i="76"/>
  <c r="Z124" i="76"/>
  <c r="P165" i="81"/>
  <c r="W165" i="81"/>
  <c r="H165" i="81"/>
  <c r="AD165" i="81"/>
  <c r="H207" i="84"/>
  <c r="H290" i="84"/>
  <c r="H127" i="84"/>
  <c r="J165" i="81"/>
  <c r="Y165" i="81"/>
  <c r="AF165" i="81"/>
  <c r="R165" i="81"/>
  <c r="X125" i="83"/>
  <c r="X287" i="83"/>
  <c r="X205" i="83"/>
  <c r="X125" i="84"/>
  <c r="X288" i="84"/>
  <c r="X205" i="84"/>
  <c r="K123" i="84"/>
  <c r="K286" i="84"/>
  <c r="K203" i="84"/>
  <c r="K203" i="83"/>
  <c r="K285" i="83"/>
  <c r="K123" i="83"/>
  <c r="K204" i="76"/>
  <c r="K286" i="76"/>
  <c r="K124" i="76"/>
  <c r="D14" i="93"/>
  <c r="Q17" i="79"/>
  <c r="K287" i="84"/>
  <c r="K124" i="84"/>
  <c r="K204" i="84"/>
  <c r="D13" i="93"/>
  <c r="Q16" i="79"/>
  <c r="H206" i="76"/>
  <c r="H288" i="76"/>
  <c r="H126" i="76"/>
  <c r="Z287" i="85"/>
  <c r="Z124" i="85"/>
  <c r="Z204" i="85"/>
  <c r="Z286" i="83"/>
  <c r="Z124" i="83"/>
  <c r="Z204" i="83"/>
  <c r="P220" i="81"/>
  <c r="AD220" i="81"/>
  <c r="H220" i="81"/>
  <c r="W220" i="81"/>
  <c r="X288" i="85"/>
  <c r="X205" i="85"/>
  <c r="X125" i="85"/>
  <c r="X287" i="76"/>
  <c r="X205" i="76"/>
  <c r="X125" i="76"/>
  <c r="E220" i="81" l="1"/>
  <c r="H48" i="85"/>
  <c r="Z45" i="83"/>
  <c r="W130" i="79"/>
  <c r="M45" i="83" s="1"/>
  <c r="Z45" i="85"/>
  <c r="W245" i="79"/>
  <c r="M45" i="85" s="1"/>
  <c r="F48" i="83"/>
  <c r="C113" i="81"/>
  <c r="I22" i="79"/>
  <c r="E219" i="81"/>
  <c r="H47" i="85"/>
  <c r="P166" i="81"/>
  <c r="H166" i="81"/>
  <c r="AD166" i="81"/>
  <c r="W166" i="81"/>
  <c r="X126" i="85"/>
  <c r="X289" i="85"/>
  <c r="X206" i="85"/>
  <c r="X288" i="83"/>
  <c r="X206" i="83"/>
  <c r="X126" i="83"/>
  <c r="Z288" i="85"/>
  <c r="Z125" i="85"/>
  <c r="Z205" i="85"/>
  <c r="Z205" i="76"/>
  <c r="Z287" i="76"/>
  <c r="Z125" i="76"/>
  <c r="J166" i="81"/>
  <c r="R166" i="81"/>
  <c r="Y166" i="81"/>
  <c r="AF166" i="81"/>
  <c r="J112" i="81"/>
  <c r="R112" i="81"/>
  <c r="AF112" i="81"/>
  <c r="Y112" i="81"/>
  <c r="P167" i="81"/>
  <c r="H167" i="81"/>
  <c r="W167" i="81"/>
  <c r="AD167" i="81"/>
  <c r="H129" i="84"/>
  <c r="H209" i="84"/>
  <c r="H292" i="84"/>
  <c r="J167" i="81"/>
  <c r="Y167" i="81"/>
  <c r="AF167" i="81"/>
  <c r="R167" i="81"/>
  <c r="R113" i="81"/>
  <c r="J113" i="81"/>
  <c r="AF113" i="81"/>
  <c r="Y113" i="81"/>
  <c r="H207" i="85"/>
  <c r="H290" i="85"/>
  <c r="H127" i="85"/>
  <c r="J218" i="81"/>
  <c r="Y218" i="81"/>
  <c r="AF218" i="81"/>
  <c r="R218" i="81"/>
  <c r="D15" i="93"/>
  <c r="Q18" i="79"/>
  <c r="K205" i="76"/>
  <c r="K125" i="76"/>
  <c r="K287" i="76"/>
  <c r="K288" i="85"/>
  <c r="K205" i="85"/>
  <c r="K125" i="85"/>
  <c r="K288" i="84"/>
  <c r="K205" i="84"/>
  <c r="K125" i="84"/>
  <c r="K205" i="83"/>
  <c r="K125" i="83"/>
  <c r="K287" i="83"/>
  <c r="F14" i="93"/>
  <c r="S17" i="79"/>
  <c r="P111" i="81"/>
  <c r="H111" i="81"/>
  <c r="W111" i="81"/>
  <c r="AD111" i="81"/>
  <c r="K45" i="84"/>
  <c r="U19" i="79"/>
  <c r="C56" i="81"/>
  <c r="K45" i="76"/>
  <c r="M125" i="83"/>
  <c r="M205" i="83"/>
  <c r="M287" i="83"/>
  <c r="M288" i="84"/>
  <c r="M205" i="84"/>
  <c r="M125" i="84"/>
  <c r="H48" i="76"/>
  <c r="K22" i="79"/>
  <c r="C112" i="81"/>
  <c r="F47" i="83"/>
  <c r="I21" i="79"/>
  <c r="Z45" i="76"/>
  <c r="W74" i="79"/>
  <c r="Z45" i="84"/>
  <c r="W187" i="79"/>
  <c r="M45" i="84" s="1"/>
  <c r="H47" i="76"/>
  <c r="K21" i="79"/>
  <c r="F291" i="84"/>
  <c r="F208" i="84"/>
  <c r="F128" i="84"/>
  <c r="K45" i="85"/>
  <c r="K45" i="83"/>
  <c r="M288" i="85"/>
  <c r="M205" i="85"/>
  <c r="M125" i="85"/>
  <c r="M44" i="76"/>
  <c r="E55" i="81"/>
  <c r="W18" i="79"/>
  <c r="H208" i="84"/>
  <c r="H128" i="84"/>
  <c r="H291" i="84"/>
  <c r="H290" i="83"/>
  <c r="H208" i="83"/>
  <c r="H128" i="83"/>
  <c r="F209" i="84"/>
  <c r="F292" i="84"/>
  <c r="F129" i="84"/>
  <c r="H291" i="83"/>
  <c r="H129" i="83"/>
  <c r="H209" i="83"/>
  <c r="P55" i="81"/>
  <c r="AD55" i="81"/>
  <c r="H55" i="81"/>
  <c r="W55" i="81"/>
  <c r="J54" i="81"/>
  <c r="R54" i="81"/>
  <c r="AF54" i="81"/>
  <c r="Y54" i="81"/>
  <c r="M286" i="76"/>
  <c r="M204" i="76"/>
  <c r="M124" i="76"/>
  <c r="F207" i="83"/>
  <c r="F127" i="83"/>
  <c r="F289" i="83"/>
  <c r="X206" i="84"/>
  <c r="X126" i="84"/>
  <c r="X289" i="84"/>
  <c r="X126" i="76"/>
  <c r="X288" i="76"/>
  <c r="X206" i="76"/>
  <c r="Z205" i="83"/>
  <c r="Z125" i="83"/>
  <c r="Z287" i="83"/>
  <c r="Z205" i="84"/>
  <c r="Z288" i="84"/>
  <c r="Z125" i="84"/>
  <c r="H289" i="76"/>
  <c r="H207" i="76"/>
  <c r="H127" i="76"/>
  <c r="Z46" i="84" l="1"/>
  <c r="W188" i="79"/>
  <c r="M46" i="84" s="1"/>
  <c r="Z46" i="83"/>
  <c r="W131" i="79"/>
  <c r="M46" i="83" s="1"/>
  <c r="X46" i="84"/>
  <c r="U188" i="79"/>
  <c r="X46" i="83"/>
  <c r="U131" i="79"/>
  <c r="F15" i="93"/>
  <c r="S18" i="79"/>
  <c r="M205" i="76"/>
  <c r="M125" i="76"/>
  <c r="M287" i="76"/>
  <c r="H290" i="76"/>
  <c r="H128" i="76"/>
  <c r="H208" i="76"/>
  <c r="Z289" i="84"/>
  <c r="Z126" i="84"/>
  <c r="Z206" i="84"/>
  <c r="Z288" i="76"/>
  <c r="Z126" i="76"/>
  <c r="Z206" i="76"/>
  <c r="F128" i="83"/>
  <c r="F290" i="83"/>
  <c r="F208" i="83"/>
  <c r="H56" i="81"/>
  <c r="W56" i="81"/>
  <c r="P56" i="81"/>
  <c r="AD56" i="81"/>
  <c r="F291" i="83"/>
  <c r="F129" i="83"/>
  <c r="F209" i="83"/>
  <c r="Z289" i="85"/>
  <c r="Z126" i="85"/>
  <c r="Z206" i="85"/>
  <c r="Z206" i="83"/>
  <c r="Z288" i="83"/>
  <c r="Z126" i="83"/>
  <c r="Z46" i="76"/>
  <c r="W75" i="79"/>
  <c r="Z46" i="85"/>
  <c r="W246" i="79"/>
  <c r="M46" i="85" s="1"/>
  <c r="X46" i="76"/>
  <c r="U75" i="79"/>
  <c r="X46" i="85"/>
  <c r="U246" i="79"/>
  <c r="R55" i="81"/>
  <c r="J55" i="81"/>
  <c r="Y55" i="81"/>
  <c r="AF55" i="81"/>
  <c r="K206" i="83"/>
  <c r="K288" i="83"/>
  <c r="K126" i="83"/>
  <c r="K289" i="85"/>
  <c r="K206" i="85"/>
  <c r="K126" i="85"/>
  <c r="M206" i="84"/>
  <c r="M126" i="84"/>
  <c r="M289" i="84"/>
  <c r="M45" i="76"/>
  <c r="E56" i="81"/>
  <c r="W19" i="79"/>
  <c r="P112" i="81"/>
  <c r="W112" i="81"/>
  <c r="AD112" i="81"/>
  <c r="H112" i="81"/>
  <c r="H291" i="76"/>
  <c r="H209" i="76"/>
  <c r="H129" i="76"/>
  <c r="K288" i="76"/>
  <c r="K206" i="76"/>
  <c r="K126" i="76"/>
  <c r="Q19" i="79"/>
  <c r="D16" i="93"/>
  <c r="K289" i="84"/>
  <c r="K206" i="84"/>
  <c r="K126" i="84"/>
  <c r="H291" i="85"/>
  <c r="H208" i="85"/>
  <c r="H128" i="85"/>
  <c r="J219" i="81"/>
  <c r="Y219" i="81"/>
  <c r="AF219" i="81"/>
  <c r="R219" i="81"/>
  <c r="P113" i="81"/>
  <c r="H113" i="81"/>
  <c r="W113" i="81"/>
  <c r="AD113" i="81"/>
  <c r="M289" i="85"/>
  <c r="M206" i="85"/>
  <c r="M126" i="85"/>
  <c r="M206" i="83"/>
  <c r="M126" i="83"/>
  <c r="M288" i="83"/>
  <c r="H209" i="85"/>
  <c r="H292" i="85"/>
  <c r="H129" i="85"/>
  <c r="J220" i="81"/>
  <c r="Y220" i="81"/>
  <c r="AF220" i="81"/>
  <c r="R220" i="81"/>
  <c r="Z48" i="84" l="1"/>
  <c r="W190" i="79"/>
  <c r="M48" i="84" s="1"/>
  <c r="Z48" i="83"/>
  <c r="W133" i="79"/>
  <c r="M48" i="83" s="1"/>
  <c r="Z47" i="76"/>
  <c r="W76" i="79"/>
  <c r="Z47" i="84"/>
  <c r="W189" i="79"/>
  <c r="M47" i="84" s="1"/>
  <c r="X47" i="76"/>
  <c r="U76" i="79"/>
  <c r="X47" i="84"/>
  <c r="U189" i="79"/>
  <c r="X48" i="84"/>
  <c r="U190" i="79"/>
  <c r="X48" i="83"/>
  <c r="U133" i="79"/>
  <c r="R56" i="81"/>
  <c r="J56" i="81"/>
  <c r="AF56" i="81"/>
  <c r="Y56" i="81"/>
  <c r="X290" i="85"/>
  <c r="X207" i="85"/>
  <c r="X127" i="85"/>
  <c r="X289" i="76"/>
  <c r="X207" i="76"/>
  <c r="X127" i="76"/>
  <c r="Z290" i="85"/>
  <c r="Z207" i="85"/>
  <c r="Z127" i="85"/>
  <c r="Z289" i="76"/>
  <c r="Z127" i="76"/>
  <c r="Z207" i="76"/>
  <c r="K46" i="83"/>
  <c r="K46" i="84"/>
  <c r="M207" i="83"/>
  <c r="M127" i="83"/>
  <c r="M289" i="83"/>
  <c r="M207" i="84"/>
  <c r="M290" i="84"/>
  <c r="M127" i="84"/>
  <c r="Z48" i="76"/>
  <c r="W77" i="79"/>
  <c r="Z48" i="85"/>
  <c r="W248" i="79"/>
  <c r="M48" i="85" s="1"/>
  <c r="Z47" i="83"/>
  <c r="W132" i="79"/>
  <c r="M47" i="83" s="1"/>
  <c r="Z47" i="85"/>
  <c r="W247" i="79"/>
  <c r="M47" i="85" s="1"/>
  <c r="X47" i="83"/>
  <c r="U132" i="79"/>
  <c r="X47" i="85"/>
  <c r="U247" i="79"/>
  <c r="X48" i="76"/>
  <c r="U77" i="79"/>
  <c r="X48" i="85"/>
  <c r="U248" i="79"/>
  <c r="F16" i="93"/>
  <c r="S19" i="79"/>
  <c r="M288" i="76"/>
  <c r="M206" i="76"/>
  <c r="M126" i="76"/>
  <c r="K46" i="85"/>
  <c r="K46" i="76"/>
  <c r="C57" i="81"/>
  <c r="U20" i="79"/>
  <c r="M290" i="85"/>
  <c r="M207" i="85"/>
  <c r="M127" i="85"/>
  <c r="M46" i="76"/>
  <c r="W20" i="79"/>
  <c r="E57" i="81"/>
  <c r="X207" i="83"/>
  <c r="X127" i="83"/>
  <c r="X289" i="83"/>
  <c r="X127" i="84"/>
  <c r="X290" i="84"/>
  <c r="X207" i="84"/>
  <c r="Z207" i="83"/>
  <c r="Z289" i="83"/>
  <c r="Z127" i="83"/>
  <c r="Z290" i="84"/>
  <c r="Z127" i="84"/>
  <c r="Z207" i="84"/>
  <c r="R57" i="81" l="1"/>
  <c r="J57" i="81"/>
  <c r="Y57" i="81"/>
  <c r="AF57" i="81"/>
  <c r="M127" i="76"/>
  <c r="M289" i="76"/>
  <c r="M207" i="76"/>
  <c r="P57" i="81"/>
  <c r="W57" i="81"/>
  <c r="H57" i="81"/>
  <c r="AD57" i="81"/>
  <c r="K48" i="85"/>
  <c r="K48" i="76"/>
  <c r="U22" i="79"/>
  <c r="C59" i="81"/>
  <c r="K47" i="85"/>
  <c r="K47" i="83"/>
  <c r="M291" i="85"/>
  <c r="M208" i="85"/>
  <c r="M128" i="85"/>
  <c r="M290" i="83"/>
  <c r="M208" i="83"/>
  <c r="M128" i="83"/>
  <c r="M292" i="85"/>
  <c r="M209" i="85"/>
  <c r="M129" i="85"/>
  <c r="W22" i="79"/>
  <c r="M48" i="76"/>
  <c r="E59" i="81"/>
  <c r="K48" i="83"/>
  <c r="K48" i="84"/>
  <c r="K47" i="84"/>
  <c r="K47" i="76"/>
  <c r="U21" i="79"/>
  <c r="C58" i="81"/>
  <c r="M128" i="84"/>
  <c r="M291" i="84"/>
  <c r="M208" i="84"/>
  <c r="M47" i="76"/>
  <c r="W21" i="79"/>
  <c r="E58" i="81"/>
  <c r="M129" i="83"/>
  <c r="M291" i="83"/>
  <c r="M209" i="83"/>
  <c r="M129" i="84"/>
  <c r="M292" i="84"/>
  <c r="M209" i="84"/>
  <c r="F17" i="93"/>
  <c r="S20" i="79"/>
  <c r="D17" i="93"/>
  <c r="Q20" i="79"/>
  <c r="AE50" i="79" s="1"/>
  <c r="K289" i="76"/>
  <c r="K207" i="76"/>
  <c r="K127" i="76"/>
  <c r="K127" i="85"/>
  <c r="K290" i="85"/>
  <c r="K207" i="85"/>
  <c r="X129" i="85"/>
  <c r="X292" i="85"/>
  <c r="X209" i="85"/>
  <c r="X209" i="76"/>
  <c r="X129" i="76"/>
  <c r="X291" i="76"/>
  <c r="X128" i="85"/>
  <c r="X291" i="85"/>
  <c r="X208" i="85"/>
  <c r="X290" i="83"/>
  <c r="X208" i="83"/>
  <c r="X128" i="83"/>
  <c r="Z291" i="85"/>
  <c r="Z128" i="85"/>
  <c r="Z208" i="85"/>
  <c r="Z290" i="83"/>
  <c r="Z128" i="83"/>
  <c r="Z208" i="83"/>
  <c r="Z292" i="85"/>
  <c r="Z209" i="85"/>
  <c r="Z129" i="85"/>
  <c r="Z209" i="76"/>
  <c r="Z291" i="76"/>
  <c r="Z129" i="76"/>
  <c r="K207" i="84"/>
  <c r="K127" i="84"/>
  <c r="K290" i="84"/>
  <c r="K289" i="83"/>
  <c r="K127" i="83"/>
  <c r="K207" i="83"/>
  <c r="X209" i="83"/>
  <c r="X129" i="83"/>
  <c r="X291" i="83"/>
  <c r="X129" i="84"/>
  <c r="X292" i="84"/>
  <c r="X209" i="84"/>
  <c r="X291" i="84"/>
  <c r="X208" i="84"/>
  <c r="X128" i="84"/>
  <c r="X290" i="76"/>
  <c r="X208" i="76"/>
  <c r="X128" i="76"/>
  <c r="Z291" i="84"/>
  <c r="Z128" i="84"/>
  <c r="Z208" i="84"/>
  <c r="Z208" i="76"/>
  <c r="Z290" i="76"/>
  <c r="Z128" i="76"/>
  <c r="Z291" i="83"/>
  <c r="Z129" i="83"/>
  <c r="Z209" i="83"/>
  <c r="Z209" i="84"/>
  <c r="Z292" i="84"/>
  <c r="Z129" i="84"/>
  <c r="J58" i="81" l="1"/>
  <c r="R58" i="81"/>
  <c r="AF58" i="81"/>
  <c r="Y58" i="81"/>
  <c r="M128" i="76"/>
  <c r="M290" i="76"/>
  <c r="M208" i="76"/>
  <c r="D18" i="93"/>
  <c r="Q21" i="79"/>
  <c r="R59" i="81"/>
  <c r="J59" i="81"/>
  <c r="Y59" i="81"/>
  <c r="AF59" i="81"/>
  <c r="F19" i="93"/>
  <c r="S22" i="79"/>
  <c r="D19" i="93"/>
  <c r="Q22" i="79"/>
  <c r="F18" i="93"/>
  <c r="S21" i="79"/>
  <c r="P58" i="81"/>
  <c r="AD58" i="81"/>
  <c r="H58" i="81"/>
  <c r="W58" i="81"/>
  <c r="K290" i="76"/>
  <c r="K208" i="76"/>
  <c r="K128" i="76"/>
  <c r="K208" i="84"/>
  <c r="K128" i="84"/>
  <c r="K291" i="84"/>
  <c r="K292" i="84"/>
  <c r="K209" i="84"/>
  <c r="K129" i="84"/>
  <c r="K291" i="83"/>
  <c r="K129" i="83"/>
  <c r="K209" i="83"/>
  <c r="M129" i="76"/>
  <c r="M291" i="76"/>
  <c r="M209" i="76"/>
  <c r="K128" i="83"/>
  <c r="K290" i="83"/>
  <c r="K208" i="83"/>
  <c r="K291" i="85"/>
  <c r="K208" i="85"/>
  <c r="K128" i="85"/>
  <c r="P59" i="81"/>
  <c r="H59" i="81"/>
  <c r="W59" i="81"/>
  <c r="AD59" i="81"/>
  <c r="K129" i="76"/>
  <c r="K291" i="76"/>
  <c r="K209" i="76"/>
  <c r="K292" i="85"/>
  <c r="K129" i="85"/>
  <c r="K209" i="85"/>
  <c r="D170" i="81" l="1"/>
  <c r="G51" i="84"/>
  <c r="T31" i="93"/>
  <c r="G51" i="85"/>
  <c r="D223" i="81"/>
  <c r="G51" i="76"/>
  <c r="D116" i="81"/>
  <c r="G51" i="83"/>
  <c r="T68" i="93" l="1"/>
  <c r="G294" i="76"/>
  <c r="I294" i="76" s="1"/>
  <c r="G212" i="76"/>
  <c r="I212" i="76" s="1"/>
  <c r="G132" i="76"/>
  <c r="I132" i="76" s="1"/>
  <c r="I167" i="76" s="1"/>
  <c r="I51" i="76"/>
  <c r="AE223" i="81"/>
  <c r="AG223" i="81" s="1"/>
  <c r="X223" i="81"/>
  <c r="Z223" i="81" s="1"/>
  <c r="Q223" i="81"/>
  <c r="S223" i="81" s="1"/>
  <c r="I223" i="81"/>
  <c r="K223" i="81" s="1"/>
  <c r="F223" i="81"/>
  <c r="P31" i="93"/>
  <c r="O18" i="92"/>
  <c r="G294" i="83"/>
  <c r="I294" i="83" s="1"/>
  <c r="G212" i="83"/>
  <c r="I212" i="83" s="1"/>
  <c r="G132" i="83"/>
  <c r="I132" i="83" s="1"/>
  <c r="I167" i="83" s="1"/>
  <c r="I51" i="83"/>
  <c r="Q116" i="81"/>
  <c r="S116" i="81" s="1"/>
  <c r="X116" i="81"/>
  <c r="Z116" i="81" s="1"/>
  <c r="I116" i="81"/>
  <c r="K116" i="81" s="1"/>
  <c r="AE116" i="81"/>
  <c r="AG116" i="81" s="1"/>
  <c r="F116" i="81"/>
  <c r="G212" i="85"/>
  <c r="I212" i="85" s="1"/>
  <c r="G295" i="85"/>
  <c r="I295" i="85" s="1"/>
  <c r="G132" i="85"/>
  <c r="I132" i="85" s="1"/>
  <c r="I167" i="85" s="1"/>
  <c r="I51" i="85"/>
  <c r="G295" i="84"/>
  <c r="I295" i="84" s="1"/>
  <c r="G212" i="84"/>
  <c r="I212" i="84" s="1"/>
  <c r="G132" i="84"/>
  <c r="I132" i="84" s="1"/>
  <c r="I167" i="84" s="1"/>
  <c r="I51" i="84"/>
  <c r="Q170" i="81"/>
  <c r="S170" i="81" s="1"/>
  <c r="AE170" i="81"/>
  <c r="AG170" i="81" s="1"/>
  <c r="X170" i="81"/>
  <c r="Z170" i="81" s="1"/>
  <c r="I170" i="81"/>
  <c r="K170" i="81" s="1"/>
  <c r="F170" i="81"/>
  <c r="AF161" i="85" l="1"/>
  <c r="AF162" i="85"/>
  <c r="AF163" i="85"/>
  <c r="AF164" i="85"/>
  <c r="AF165" i="85"/>
  <c r="AF161" i="76"/>
  <c r="AF164" i="76"/>
  <c r="AF165" i="76"/>
  <c r="AF162" i="76"/>
  <c r="AF163" i="76"/>
  <c r="AF161" i="83"/>
  <c r="AF162" i="83"/>
  <c r="AF163" i="83"/>
  <c r="AF164" i="83"/>
  <c r="AF165" i="83"/>
  <c r="AF161" i="84"/>
  <c r="AF163" i="84"/>
  <c r="AF162" i="84"/>
  <c r="AF165" i="84"/>
  <c r="AF164" i="84"/>
  <c r="AF160" i="85"/>
  <c r="AF159" i="85"/>
  <c r="AF159" i="84"/>
  <c r="AF160" i="84"/>
  <c r="AF160" i="83"/>
  <c r="AF159" i="83"/>
  <c r="AF159" i="76"/>
  <c r="AF160" i="76"/>
  <c r="I86" i="84"/>
  <c r="L51" i="47"/>
  <c r="P51" i="84"/>
  <c r="P86" i="84" s="1"/>
  <c r="P212" i="84"/>
  <c r="I248" i="84"/>
  <c r="M51" i="47"/>
  <c r="P51" i="85"/>
  <c r="I86" i="85"/>
  <c r="P295" i="85"/>
  <c r="P331" i="85" s="1"/>
  <c r="I331" i="85"/>
  <c r="AA99" i="81"/>
  <c r="AH99" i="81"/>
  <c r="T99" i="81"/>
  <c r="L99" i="81"/>
  <c r="AF132" i="83"/>
  <c r="AF117" i="83"/>
  <c r="AF119" i="83"/>
  <c r="AF118" i="83"/>
  <c r="I329" i="83"/>
  <c r="P294" i="83"/>
  <c r="P329" i="83" s="1"/>
  <c r="T206" i="81"/>
  <c r="AA206" i="81"/>
  <c r="AH206" i="81"/>
  <c r="L206" i="81"/>
  <c r="AF132" i="76"/>
  <c r="AF119" i="76"/>
  <c r="AF118" i="76"/>
  <c r="AF117" i="76"/>
  <c r="J329" i="76"/>
  <c r="P294" i="76"/>
  <c r="Q329" i="76" s="1"/>
  <c r="T153" i="81"/>
  <c r="AH153" i="81"/>
  <c r="L153" i="81"/>
  <c r="AA153" i="81"/>
  <c r="AF132" i="84"/>
  <c r="BF126" i="84" s="1"/>
  <c r="AF118" i="84"/>
  <c r="AF119" i="84"/>
  <c r="AF117" i="84"/>
  <c r="I330" i="84"/>
  <c r="P295" i="84"/>
  <c r="AF132" i="85"/>
  <c r="BF126" i="85" s="1"/>
  <c r="AF118" i="85"/>
  <c r="AF119" i="85"/>
  <c r="AF117" i="85"/>
  <c r="P212" i="85"/>
  <c r="I248" i="85"/>
  <c r="K51" i="47"/>
  <c r="P51" i="83"/>
  <c r="P86" i="83" s="1"/>
  <c r="I86" i="83"/>
  <c r="P212" i="83"/>
  <c r="I247" i="83"/>
  <c r="I86" i="76"/>
  <c r="P51" i="76"/>
  <c r="P86" i="76" s="1"/>
  <c r="J51" i="47"/>
  <c r="I247" i="76"/>
  <c r="P212" i="76"/>
  <c r="AF80" i="85" l="1"/>
  <c r="AF82" i="85"/>
  <c r="AF84" i="85"/>
  <c r="AF83" i="85"/>
  <c r="AF81" i="85"/>
  <c r="AF323" i="83"/>
  <c r="AF324" i="83"/>
  <c r="AF326" i="83"/>
  <c r="AF325" i="83"/>
  <c r="AF327" i="83"/>
  <c r="AM327" i="83" s="1"/>
  <c r="AF241" i="84"/>
  <c r="AF245" i="84"/>
  <c r="AF244" i="84"/>
  <c r="AF243" i="84"/>
  <c r="AF242" i="84"/>
  <c r="AG323" i="83"/>
  <c r="AG327" i="83"/>
  <c r="AG324" i="83"/>
  <c r="AG325" i="83"/>
  <c r="AG326" i="83"/>
  <c r="AF80" i="76"/>
  <c r="AF83" i="76"/>
  <c r="AF82" i="76"/>
  <c r="AF81" i="76"/>
  <c r="AF84" i="76"/>
  <c r="AF241" i="76"/>
  <c r="AF244" i="76"/>
  <c r="AF243" i="76"/>
  <c r="AF245" i="76"/>
  <c r="AF242" i="76"/>
  <c r="AF323" i="76"/>
  <c r="AF326" i="76"/>
  <c r="AF324" i="76"/>
  <c r="AF325" i="76"/>
  <c r="AF327" i="76"/>
  <c r="AF324" i="84"/>
  <c r="AF327" i="84"/>
  <c r="AF326" i="84"/>
  <c r="AF325" i="84"/>
  <c r="AF328" i="84"/>
  <c r="L145" i="81"/>
  <c r="M145" i="81" s="1"/>
  <c r="AH241" i="83" s="1"/>
  <c r="BW241" i="47" s="1"/>
  <c r="L147" i="81"/>
  <c r="M147" i="81" s="1"/>
  <c r="AH243" i="83" s="1"/>
  <c r="L146" i="81"/>
  <c r="M146" i="81" s="1"/>
  <c r="AH242" i="83" s="1"/>
  <c r="BW242" i="47" s="1"/>
  <c r="L149" i="81"/>
  <c r="M149" i="81" s="1"/>
  <c r="AH245" i="83" s="1"/>
  <c r="L148" i="81"/>
  <c r="M148" i="81" s="1"/>
  <c r="AH244" i="83" s="1"/>
  <c r="AF241" i="83"/>
  <c r="AF242" i="83"/>
  <c r="AF244" i="83"/>
  <c r="AF243" i="83"/>
  <c r="AF245" i="83"/>
  <c r="AF80" i="84"/>
  <c r="AF83" i="84"/>
  <c r="AF81" i="84"/>
  <c r="AF84" i="84"/>
  <c r="AF82" i="84"/>
  <c r="AG323" i="76"/>
  <c r="AG327" i="76"/>
  <c r="AG324" i="76"/>
  <c r="AG326" i="76"/>
  <c r="AG325" i="76"/>
  <c r="L252" i="81"/>
  <c r="M252" i="81" s="1"/>
  <c r="AH241" i="85" s="1"/>
  <c r="L256" i="81"/>
  <c r="M256" i="81" s="1"/>
  <c r="AH245" i="85" s="1"/>
  <c r="L253" i="81"/>
  <c r="M253" i="81" s="1"/>
  <c r="AH242" i="85" s="1"/>
  <c r="BY242" i="47" s="1"/>
  <c r="L254" i="81"/>
  <c r="M254" i="81" s="1"/>
  <c r="AH243" i="85" s="1"/>
  <c r="L255" i="81"/>
  <c r="M255" i="81" s="1"/>
  <c r="AH244" i="85" s="1"/>
  <c r="AH145" i="81"/>
  <c r="AI145" i="81" s="1"/>
  <c r="AH80" i="83" s="1"/>
  <c r="BW80" i="47" s="1"/>
  <c r="AH148" i="81"/>
  <c r="AI148" i="81" s="1"/>
  <c r="AH83" i="83" s="1"/>
  <c r="BW83" i="47" s="1"/>
  <c r="AH147" i="81"/>
  <c r="AI147" i="81" s="1"/>
  <c r="AH82" i="83" s="1"/>
  <c r="BW82" i="47" s="1"/>
  <c r="AH146" i="81"/>
  <c r="AI146" i="81" s="1"/>
  <c r="AH81" i="83" s="1"/>
  <c r="BW81" i="47" s="1"/>
  <c r="AH149" i="81"/>
  <c r="AI149" i="81" s="1"/>
  <c r="AH84" i="83" s="1"/>
  <c r="BW84" i="47" s="1"/>
  <c r="EH84" i="47" s="1"/>
  <c r="AF80" i="83"/>
  <c r="AF84" i="83"/>
  <c r="AF83" i="83"/>
  <c r="AF81" i="83"/>
  <c r="AF82" i="83"/>
  <c r="T145" i="81"/>
  <c r="U145" i="81" s="1"/>
  <c r="AH323" i="83" s="1"/>
  <c r="BW323" i="47" s="1"/>
  <c r="T147" i="81"/>
  <c r="U147" i="81" s="1"/>
  <c r="AH325" i="83" s="1"/>
  <c r="T148" i="81"/>
  <c r="U148" i="81" s="1"/>
  <c r="AH326" i="83" s="1"/>
  <c r="T146" i="81"/>
  <c r="U146" i="81" s="1"/>
  <c r="AH324" i="83" s="1"/>
  <c r="BW324" i="47" s="1"/>
  <c r="T149" i="81"/>
  <c r="U149" i="81" s="1"/>
  <c r="AH327" i="83" s="1"/>
  <c r="AH252" i="81"/>
  <c r="AI252" i="81" s="1"/>
  <c r="AH80" i="85" s="1"/>
  <c r="BY80" i="47" s="1"/>
  <c r="AH253" i="81"/>
  <c r="AI253" i="81" s="1"/>
  <c r="AH81" i="85" s="1"/>
  <c r="BY81" i="47" s="1"/>
  <c r="AH256" i="81"/>
  <c r="AI256" i="81" s="1"/>
  <c r="AH84" i="85" s="1"/>
  <c r="BY84" i="47" s="1"/>
  <c r="AH255" i="81"/>
  <c r="AI255" i="81" s="1"/>
  <c r="AH83" i="85" s="1"/>
  <c r="BY83" i="47" s="1"/>
  <c r="AH254" i="81"/>
  <c r="AI254" i="81" s="1"/>
  <c r="AH82" i="85" s="1"/>
  <c r="BY82" i="47" s="1"/>
  <c r="AA145" i="81"/>
  <c r="AB145" i="81" s="1"/>
  <c r="AH161" i="83" s="1"/>
  <c r="BW161" i="47" s="1"/>
  <c r="AA147" i="81"/>
  <c r="AB147" i="81" s="1"/>
  <c r="AH163" i="83" s="1"/>
  <c r="AA148" i="81"/>
  <c r="AB148" i="81" s="1"/>
  <c r="AH164" i="83" s="1"/>
  <c r="AA149" i="81"/>
  <c r="AB149" i="81" s="1"/>
  <c r="AH165" i="83" s="1"/>
  <c r="AA146" i="81"/>
  <c r="AB146" i="81" s="1"/>
  <c r="AH162" i="83" s="1"/>
  <c r="AH199" i="81"/>
  <c r="AI199" i="81" s="1"/>
  <c r="AH80" i="84" s="1"/>
  <c r="BX80" i="47" s="1"/>
  <c r="AH201" i="81"/>
  <c r="AI201" i="81" s="1"/>
  <c r="AH82" i="84" s="1"/>
  <c r="BX82" i="47" s="1"/>
  <c r="AH200" i="81"/>
  <c r="AI200" i="81" s="1"/>
  <c r="AH81" i="84" s="1"/>
  <c r="BX81" i="47" s="1"/>
  <c r="AH202" i="81"/>
  <c r="AI202" i="81" s="1"/>
  <c r="AH83" i="84" s="1"/>
  <c r="BX83" i="47" s="1"/>
  <c r="AH203" i="81"/>
  <c r="AI203" i="81" s="1"/>
  <c r="AH84" i="84" s="1"/>
  <c r="BX84" i="47" s="1"/>
  <c r="AF241" i="85"/>
  <c r="AF243" i="85"/>
  <c r="AF242" i="85"/>
  <c r="AF245" i="85"/>
  <c r="AF244" i="85"/>
  <c r="AA199" i="81"/>
  <c r="AB199" i="81" s="1"/>
  <c r="AH161" i="84" s="1"/>
  <c r="BX161" i="47" s="1"/>
  <c r="AA203" i="81"/>
  <c r="AB203" i="81" s="1"/>
  <c r="AH165" i="84" s="1"/>
  <c r="BX165" i="47" s="1"/>
  <c r="AA202" i="81"/>
  <c r="AB202" i="81" s="1"/>
  <c r="AH164" i="84" s="1"/>
  <c r="AA200" i="81"/>
  <c r="AB200" i="81" s="1"/>
  <c r="AH162" i="84" s="1"/>
  <c r="AA201" i="81"/>
  <c r="AB201" i="81" s="1"/>
  <c r="AH163" i="84" s="1"/>
  <c r="AA252" i="81"/>
  <c r="AB252" i="81" s="1"/>
  <c r="AH161" i="85" s="1"/>
  <c r="AA253" i="81"/>
  <c r="AB253" i="81" s="1"/>
  <c r="AH162" i="85" s="1"/>
  <c r="AA254" i="81"/>
  <c r="AB254" i="81" s="1"/>
  <c r="AH163" i="85" s="1"/>
  <c r="BY163" i="47" s="1"/>
  <c r="AA256" i="81"/>
  <c r="AB256" i="81" s="1"/>
  <c r="AH165" i="85" s="1"/>
  <c r="AA255" i="81"/>
  <c r="AB255" i="81" s="1"/>
  <c r="AH164" i="85" s="1"/>
  <c r="AF324" i="85"/>
  <c r="AF328" i="85"/>
  <c r="AF325" i="85"/>
  <c r="AF327" i="85"/>
  <c r="AF326" i="85"/>
  <c r="T199" i="81"/>
  <c r="U199" i="81" s="1"/>
  <c r="AH324" i="84" s="1"/>
  <c r="BX323" i="47" s="1"/>
  <c r="T200" i="81"/>
  <c r="U200" i="81" s="1"/>
  <c r="AH325" i="84" s="1"/>
  <c r="T201" i="81"/>
  <c r="U201" i="81" s="1"/>
  <c r="AH326" i="84" s="1"/>
  <c r="BX325" i="47" s="1"/>
  <c r="T203" i="81"/>
  <c r="U203" i="81" s="1"/>
  <c r="AH328" i="84" s="1"/>
  <c r="BX327" i="47" s="1"/>
  <c r="T202" i="81"/>
  <c r="U202" i="81" s="1"/>
  <c r="AH327" i="84" s="1"/>
  <c r="BX326" i="47" s="1"/>
  <c r="L199" i="81"/>
  <c r="M199" i="81" s="1"/>
  <c r="AH241" i="84" s="1"/>
  <c r="BX241" i="47" s="1"/>
  <c r="L201" i="81"/>
  <c r="M201" i="81" s="1"/>
  <c r="AH243" i="84" s="1"/>
  <c r="BX243" i="47" s="1"/>
  <c r="L202" i="81"/>
  <c r="M202" i="81" s="1"/>
  <c r="AH244" i="84" s="1"/>
  <c r="BX244" i="47" s="1"/>
  <c r="EI244" i="47" s="1"/>
  <c r="L203" i="81"/>
  <c r="M203" i="81" s="1"/>
  <c r="AH245" i="84" s="1"/>
  <c r="BX245" i="47" s="1"/>
  <c r="EI245" i="47" s="1"/>
  <c r="L200" i="81"/>
  <c r="M200" i="81" s="1"/>
  <c r="AH242" i="84" s="1"/>
  <c r="BX242" i="47" s="1"/>
  <c r="T252" i="81"/>
  <c r="U252" i="81" s="1"/>
  <c r="AH324" i="85" s="1"/>
  <c r="T253" i="81"/>
  <c r="U253" i="81" s="1"/>
  <c r="AH325" i="85" s="1"/>
  <c r="T254" i="81"/>
  <c r="U254" i="81" s="1"/>
  <c r="AH326" i="85" s="1"/>
  <c r="T256" i="81"/>
  <c r="U256" i="81" s="1"/>
  <c r="AH328" i="85" s="1"/>
  <c r="T255" i="81"/>
  <c r="U255" i="81" s="1"/>
  <c r="AH327" i="85" s="1"/>
  <c r="AG324" i="85"/>
  <c r="AM324" i="85" s="1"/>
  <c r="AG328" i="85"/>
  <c r="AG327" i="85"/>
  <c r="AG326" i="85"/>
  <c r="AG325" i="85"/>
  <c r="AG80" i="83"/>
  <c r="AG82" i="83"/>
  <c r="AG84" i="83"/>
  <c r="AG81" i="83"/>
  <c r="AG83" i="83"/>
  <c r="AG80" i="84"/>
  <c r="AG81" i="84"/>
  <c r="AG83" i="84"/>
  <c r="AG84" i="84"/>
  <c r="AG82" i="84"/>
  <c r="AG80" i="76"/>
  <c r="AM80" i="76" s="1"/>
  <c r="AG83" i="76"/>
  <c r="AG84" i="76"/>
  <c r="AG81" i="76"/>
  <c r="AG82" i="76"/>
  <c r="EH324" i="47"/>
  <c r="AM323" i="83"/>
  <c r="AM323" i="76"/>
  <c r="L250" i="81"/>
  <c r="M250" i="81" s="1"/>
  <c r="AH239" i="85" s="1"/>
  <c r="L251" i="81"/>
  <c r="M251" i="81" s="1"/>
  <c r="AH240" i="85" s="1"/>
  <c r="T198" i="81"/>
  <c r="U198" i="81" s="1"/>
  <c r="AH323" i="84" s="1"/>
  <c r="BX322" i="47" s="1"/>
  <c r="EI323" i="47" s="1"/>
  <c r="T197" i="81"/>
  <c r="U197" i="81" s="1"/>
  <c r="AH322" i="84" s="1"/>
  <c r="BX321" i="47" s="1"/>
  <c r="L143" i="81"/>
  <c r="M143" i="81" s="1"/>
  <c r="AH239" i="83" s="1"/>
  <c r="BW239" i="47" s="1"/>
  <c r="L144" i="81"/>
  <c r="M144" i="81" s="1"/>
  <c r="AH240" i="83" s="1"/>
  <c r="BW240" i="47" s="1"/>
  <c r="T251" i="81"/>
  <c r="U251" i="81" s="1"/>
  <c r="AH323" i="85" s="1"/>
  <c r="T250" i="81"/>
  <c r="U250" i="81" s="1"/>
  <c r="AH322" i="85" s="1"/>
  <c r="T116" i="81"/>
  <c r="U116" i="81" s="1"/>
  <c r="AH294" i="83" s="1"/>
  <c r="BW294" i="47" s="1"/>
  <c r="T144" i="81"/>
  <c r="U144" i="81" s="1"/>
  <c r="AH322" i="83" s="1"/>
  <c r="BW322" i="47" s="1"/>
  <c r="EH323" i="47" s="1"/>
  <c r="T143" i="81"/>
  <c r="U143" i="81" s="1"/>
  <c r="AH321" i="83" s="1"/>
  <c r="BW321" i="47" s="1"/>
  <c r="AA116" i="81"/>
  <c r="AB116" i="81" s="1"/>
  <c r="AH132" i="83" s="1"/>
  <c r="BW132" i="47" s="1"/>
  <c r="AA144" i="81"/>
  <c r="AB144" i="81" s="1"/>
  <c r="AH160" i="83" s="1"/>
  <c r="BW160" i="47" s="1"/>
  <c r="AA143" i="81"/>
  <c r="AB143" i="81" s="1"/>
  <c r="AH159" i="83" s="1"/>
  <c r="BW159" i="47" s="1"/>
  <c r="AH223" i="81"/>
  <c r="AI223" i="81" s="1"/>
  <c r="AH51" i="85" s="1"/>
  <c r="BY51" i="47" s="1"/>
  <c r="AH251" i="81"/>
  <c r="AI251" i="81" s="1"/>
  <c r="AH79" i="85" s="1"/>
  <c r="BY79" i="47" s="1"/>
  <c r="AH250" i="81"/>
  <c r="AI250" i="81" s="1"/>
  <c r="AH78" i="85" s="1"/>
  <c r="BY78" i="47" s="1"/>
  <c r="AA223" i="81"/>
  <c r="AB223" i="81" s="1"/>
  <c r="AH132" i="85" s="1"/>
  <c r="AA250" i="81"/>
  <c r="AB250" i="81" s="1"/>
  <c r="AH159" i="85" s="1"/>
  <c r="AA251" i="81"/>
  <c r="AB251" i="81" s="1"/>
  <c r="AH160" i="85" s="1"/>
  <c r="AA170" i="81"/>
  <c r="AB170" i="81" s="1"/>
  <c r="AH132" i="84" s="1"/>
  <c r="BX132" i="47" s="1"/>
  <c r="AA198" i="81"/>
  <c r="AB198" i="81" s="1"/>
  <c r="AH160" i="84" s="1"/>
  <c r="BX160" i="47" s="1"/>
  <c r="AA197" i="81"/>
  <c r="AB197" i="81" s="1"/>
  <c r="AH159" i="84" s="1"/>
  <c r="BX159" i="47" s="1"/>
  <c r="AH197" i="81"/>
  <c r="AI197" i="81" s="1"/>
  <c r="AH78" i="84" s="1"/>
  <c r="BX78" i="47" s="1"/>
  <c r="AH198" i="81"/>
  <c r="AI198" i="81" s="1"/>
  <c r="AH79" i="84" s="1"/>
  <c r="BX79" i="47" s="1"/>
  <c r="AH144" i="81"/>
  <c r="AI144" i="81" s="1"/>
  <c r="AH79" i="83" s="1"/>
  <c r="BW79" i="47" s="1"/>
  <c r="AH143" i="81"/>
  <c r="AI143" i="81" s="1"/>
  <c r="AH78" i="83" s="1"/>
  <c r="BW78" i="47" s="1"/>
  <c r="L197" i="81"/>
  <c r="M197" i="81" s="1"/>
  <c r="AH239" i="84" s="1"/>
  <c r="BX239" i="47" s="1"/>
  <c r="L198" i="81"/>
  <c r="M198" i="81" s="1"/>
  <c r="AH240" i="84" s="1"/>
  <c r="BX240" i="47" s="1"/>
  <c r="AF239" i="85"/>
  <c r="AF240" i="85"/>
  <c r="AF322" i="85"/>
  <c r="AF323" i="85"/>
  <c r="AG322" i="85"/>
  <c r="AG323" i="85"/>
  <c r="AM80" i="84"/>
  <c r="AF323" i="84"/>
  <c r="AF322" i="84"/>
  <c r="AF240" i="84"/>
  <c r="AF239" i="84"/>
  <c r="AF239" i="83"/>
  <c r="AF240" i="83"/>
  <c r="AF294" i="83"/>
  <c r="AF321" i="83"/>
  <c r="AF322" i="83"/>
  <c r="AF78" i="83"/>
  <c r="AF79" i="83"/>
  <c r="AG322" i="83"/>
  <c r="AG321" i="83"/>
  <c r="AG78" i="83"/>
  <c r="AG79" i="83"/>
  <c r="AG321" i="76"/>
  <c r="AG322" i="76"/>
  <c r="AF79" i="76"/>
  <c r="AF78" i="76"/>
  <c r="AG36" i="76"/>
  <c r="AG79" i="76"/>
  <c r="AG78" i="76"/>
  <c r="AF322" i="76"/>
  <c r="AF321" i="76"/>
  <c r="AF240" i="76"/>
  <c r="AF239" i="76"/>
  <c r="AF79" i="85"/>
  <c r="AF78" i="85"/>
  <c r="AG78" i="84"/>
  <c r="AG79" i="84"/>
  <c r="AF78" i="84"/>
  <c r="AF79" i="84"/>
  <c r="AF51" i="83"/>
  <c r="BF45" i="83" s="1"/>
  <c r="AF36" i="76"/>
  <c r="AF212" i="76"/>
  <c r="AF197" i="76"/>
  <c r="AF199" i="76"/>
  <c r="AF198" i="76"/>
  <c r="AG51" i="76"/>
  <c r="AG38" i="76"/>
  <c r="AG37" i="76"/>
  <c r="BY132" i="47"/>
  <c r="AF212" i="83"/>
  <c r="AF198" i="83"/>
  <c r="AF197" i="83"/>
  <c r="AF199" i="83"/>
  <c r="AG51" i="83"/>
  <c r="AG38" i="83"/>
  <c r="AG36" i="83"/>
  <c r="AG37" i="83"/>
  <c r="AF198" i="85"/>
  <c r="AF197" i="85"/>
  <c r="AF199" i="85"/>
  <c r="P330" i="84"/>
  <c r="AF280" i="84"/>
  <c r="AF281" i="84"/>
  <c r="AF282" i="84"/>
  <c r="L157" i="81"/>
  <c r="M157" i="81" s="1"/>
  <c r="AH199" i="84" s="1"/>
  <c r="L155" i="81"/>
  <c r="M155" i="81" s="1"/>
  <c r="AH197" i="84" s="1"/>
  <c r="L156" i="81"/>
  <c r="M156" i="81" s="1"/>
  <c r="AH198" i="84" s="1"/>
  <c r="T156" i="81"/>
  <c r="U156" i="81" s="1"/>
  <c r="AH281" i="84" s="1"/>
  <c r="T155" i="81"/>
  <c r="U155" i="81" s="1"/>
  <c r="AH280" i="84" s="1"/>
  <c r="T157" i="81"/>
  <c r="U157" i="81" s="1"/>
  <c r="AH282" i="84" s="1"/>
  <c r="AF294" i="76"/>
  <c r="AF279" i="76"/>
  <c r="AF281" i="76"/>
  <c r="AF280" i="76"/>
  <c r="BF126" i="76"/>
  <c r="L208" i="81"/>
  <c r="M208" i="81" s="1"/>
  <c r="AH197" i="85" s="1"/>
  <c r="L210" i="81"/>
  <c r="M210" i="81" s="1"/>
  <c r="AH199" i="85" s="1"/>
  <c r="L209" i="81"/>
  <c r="M209" i="81" s="1"/>
  <c r="AH198" i="85" s="1"/>
  <c r="AA210" i="81"/>
  <c r="AB210" i="81" s="1"/>
  <c r="AH119" i="85" s="1"/>
  <c r="AA209" i="81"/>
  <c r="AB209" i="81" s="1"/>
  <c r="AH118" i="85" s="1"/>
  <c r="AA208" i="81"/>
  <c r="AB208" i="81" s="1"/>
  <c r="AH117" i="85" s="1"/>
  <c r="AF281" i="83"/>
  <c r="AF280" i="83"/>
  <c r="AF279" i="83"/>
  <c r="BF126" i="83"/>
  <c r="L116" i="81"/>
  <c r="M116" i="81" s="1"/>
  <c r="AH212" i="83" s="1"/>
  <c r="L102" i="81"/>
  <c r="M102" i="81" s="1"/>
  <c r="AH198" i="83" s="1"/>
  <c r="L103" i="81"/>
  <c r="M103" i="81" s="1"/>
  <c r="AH199" i="83" s="1"/>
  <c r="L101" i="81"/>
  <c r="M101" i="81" s="1"/>
  <c r="AH197" i="83" s="1"/>
  <c r="AH116" i="81"/>
  <c r="AI116" i="81" s="1"/>
  <c r="AH51" i="83" s="1"/>
  <c r="AH102" i="81"/>
  <c r="AI102" i="81" s="1"/>
  <c r="AH37" i="83" s="1"/>
  <c r="AH101" i="81"/>
  <c r="AI101" i="81" s="1"/>
  <c r="AH36" i="83" s="1"/>
  <c r="AH103" i="81"/>
  <c r="AI103" i="81" s="1"/>
  <c r="AH38" i="83" s="1"/>
  <c r="AF295" i="85"/>
  <c r="AF280" i="85"/>
  <c r="AF282" i="85"/>
  <c r="AF281" i="85"/>
  <c r="AF51" i="85"/>
  <c r="BF45" i="85" s="1"/>
  <c r="AF36" i="85"/>
  <c r="AF37" i="85"/>
  <c r="AF38" i="85"/>
  <c r="M375" i="47"/>
  <c r="M212" i="47"/>
  <c r="M132" i="47"/>
  <c r="M294" i="47"/>
  <c r="P248" i="84"/>
  <c r="P132" i="84"/>
  <c r="L212" i="47"/>
  <c r="L375" i="47"/>
  <c r="L132" i="47"/>
  <c r="L294" i="47"/>
  <c r="AF37" i="84"/>
  <c r="AF36" i="84"/>
  <c r="AF38" i="84"/>
  <c r="L170" i="81"/>
  <c r="M170" i="81" s="1"/>
  <c r="AH212" i="84" s="1"/>
  <c r="P247" i="76"/>
  <c r="P132" i="76"/>
  <c r="P167" i="76" s="1"/>
  <c r="N51" i="47"/>
  <c r="DW51" i="47" s="1"/>
  <c r="J132" i="47"/>
  <c r="J212" i="47"/>
  <c r="J294" i="47"/>
  <c r="J375" i="47"/>
  <c r="AF51" i="76"/>
  <c r="AF37" i="76"/>
  <c r="AF38" i="76"/>
  <c r="L223" i="81"/>
  <c r="M223" i="81" s="1"/>
  <c r="AH212" i="85" s="1"/>
  <c r="P247" i="83"/>
  <c r="P132" i="83"/>
  <c r="P167" i="83" s="1"/>
  <c r="AF36" i="83"/>
  <c r="AF37" i="83"/>
  <c r="AF38" i="83"/>
  <c r="K132" i="47"/>
  <c r="K294" i="47"/>
  <c r="K375" i="47"/>
  <c r="K212" i="47"/>
  <c r="AF212" i="85"/>
  <c r="P248" i="85"/>
  <c r="P132" i="85"/>
  <c r="P167" i="85" s="1"/>
  <c r="AF295" i="84"/>
  <c r="T170" i="81"/>
  <c r="U170" i="81" s="1"/>
  <c r="AH295" i="84" s="1"/>
  <c r="AA157" i="81"/>
  <c r="AB157" i="81" s="1"/>
  <c r="AH119" i="84" s="1"/>
  <c r="AA156" i="81"/>
  <c r="AB156" i="81" s="1"/>
  <c r="AH118" i="84" s="1"/>
  <c r="AA155" i="81"/>
  <c r="AB155" i="81" s="1"/>
  <c r="AH117" i="84" s="1"/>
  <c r="AH157" i="81"/>
  <c r="AI157" i="81" s="1"/>
  <c r="AH38" i="84" s="1"/>
  <c r="AH156" i="81"/>
  <c r="AI156" i="81" s="1"/>
  <c r="AH37" i="84" s="1"/>
  <c r="AH155" i="81"/>
  <c r="AI155" i="81" s="1"/>
  <c r="AH36" i="84" s="1"/>
  <c r="AG294" i="76"/>
  <c r="AG281" i="76"/>
  <c r="AG279" i="76"/>
  <c r="AG280" i="76"/>
  <c r="AH210" i="81"/>
  <c r="AI210" i="81" s="1"/>
  <c r="AH38" i="85" s="1"/>
  <c r="AH209" i="81"/>
  <c r="AI209" i="81" s="1"/>
  <c r="AH37" i="85" s="1"/>
  <c r="AH208" i="81"/>
  <c r="AI208" i="81" s="1"/>
  <c r="AH36" i="85" s="1"/>
  <c r="T223" i="81"/>
  <c r="U223" i="81" s="1"/>
  <c r="AH295" i="85" s="1"/>
  <c r="T208" i="81"/>
  <c r="U208" i="81" s="1"/>
  <c r="AH280" i="85" s="1"/>
  <c r="T209" i="81"/>
  <c r="U209" i="81" s="1"/>
  <c r="AH281" i="85" s="1"/>
  <c r="T210" i="81"/>
  <c r="U210" i="81" s="1"/>
  <c r="AH282" i="85" s="1"/>
  <c r="AG294" i="83"/>
  <c r="AG279" i="83"/>
  <c r="AG280" i="83"/>
  <c r="AG281" i="83"/>
  <c r="T103" i="81"/>
  <c r="U103" i="81" s="1"/>
  <c r="AH281" i="83" s="1"/>
  <c r="T101" i="81"/>
  <c r="U101" i="81" s="1"/>
  <c r="AH279" i="83" s="1"/>
  <c r="T102" i="81"/>
  <c r="U102" i="81" s="1"/>
  <c r="AH280" i="83" s="1"/>
  <c r="AA103" i="81"/>
  <c r="AB103" i="81" s="1"/>
  <c r="AH119" i="83" s="1"/>
  <c r="AA101" i="81"/>
  <c r="AB101" i="81" s="1"/>
  <c r="AH117" i="83" s="1"/>
  <c r="AA102" i="81"/>
  <c r="AB102" i="81" s="1"/>
  <c r="AH118" i="83" s="1"/>
  <c r="AG295" i="85"/>
  <c r="AG280" i="85"/>
  <c r="AG281" i="85"/>
  <c r="AG282" i="85"/>
  <c r="P86" i="85"/>
  <c r="AF212" i="84"/>
  <c r="AF198" i="84"/>
  <c r="AF197" i="84"/>
  <c r="AF199" i="84"/>
  <c r="AG51" i="84"/>
  <c r="AG38" i="84"/>
  <c r="AG37" i="84"/>
  <c r="AG36" i="84"/>
  <c r="AF51" i="84"/>
  <c r="BF45" i="84" s="1"/>
  <c r="AH170" i="81"/>
  <c r="AI170" i="81" s="1"/>
  <c r="AH51" i="84" s="1"/>
  <c r="EI84" i="47" l="1"/>
  <c r="AM80" i="83"/>
  <c r="EJ81" i="47"/>
  <c r="EI82" i="47"/>
  <c r="EI81" i="47"/>
  <c r="EI327" i="47"/>
  <c r="EJ84" i="47"/>
  <c r="BX162" i="47"/>
  <c r="EI162" i="47" s="1"/>
  <c r="AG241" i="84"/>
  <c r="AM241" i="84" s="1"/>
  <c r="AG244" i="84"/>
  <c r="AM244" i="84" s="1"/>
  <c r="AG243" i="84"/>
  <c r="AM243" i="84" s="1"/>
  <c r="AG242" i="84"/>
  <c r="AM242" i="84" s="1"/>
  <c r="AG245" i="84"/>
  <c r="AM245" i="84" s="1"/>
  <c r="AM326" i="85"/>
  <c r="BX164" i="47"/>
  <c r="AM325" i="85"/>
  <c r="AM327" i="85"/>
  <c r="EI165" i="47"/>
  <c r="AM325" i="83"/>
  <c r="AG241" i="76"/>
  <c r="AM241" i="76" s="1"/>
  <c r="AG245" i="76"/>
  <c r="AM245" i="76" s="1"/>
  <c r="AG242" i="76"/>
  <c r="AM242" i="76" s="1"/>
  <c r="AG243" i="76"/>
  <c r="AM243" i="76" s="1"/>
  <c r="AG244" i="76"/>
  <c r="EI243" i="47"/>
  <c r="BW327" i="47"/>
  <c r="AM326" i="83"/>
  <c r="AG241" i="83"/>
  <c r="AG242" i="83"/>
  <c r="AG244" i="83"/>
  <c r="AM244" i="83" s="1"/>
  <c r="AG245" i="83"/>
  <c r="AG243" i="83"/>
  <c r="EI242" i="47"/>
  <c r="AM328" i="85"/>
  <c r="EH82" i="47"/>
  <c r="AM324" i="83"/>
  <c r="AG161" i="85"/>
  <c r="AM161" i="85" s="1"/>
  <c r="AG164" i="85"/>
  <c r="AG163" i="85"/>
  <c r="AG162" i="85"/>
  <c r="AG165" i="85"/>
  <c r="EI326" i="47"/>
  <c r="BW162" i="47"/>
  <c r="EH162" i="47" s="1"/>
  <c r="BW326" i="47"/>
  <c r="EH83" i="47"/>
  <c r="AG241" i="85"/>
  <c r="AM241" i="85" s="1"/>
  <c r="AG243" i="85"/>
  <c r="AG245" i="85"/>
  <c r="AG244" i="85"/>
  <c r="AM244" i="85" s="1"/>
  <c r="AG242" i="85"/>
  <c r="BY164" i="47"/>
  <c r="EJ164" i="47" s="1"/>
  <c r="BW165" i="47"/>
  <c r="BW325" i="47"/>
  <c r="EH325" i="47" s="1"/>
  <c r="EH81" i="47"/>
  <c r="BW244" i="47"/>
  <c r="EH244" i="47" s="1"/>
  <c r="AM327" i="76"/>
  <c r="BY326" i="47"/>
  <c r="BY165" i="47"/>
  <c r="EJ165" i="47" s="1"/>
  <c r="BW164" i="47"/>
  <c r="BY244" i="47"/>
  <c r="BW245" i="47"/>
  <c r="AM325" i="76"/>
  <c r="AG161" i="83"/>
  <c r="AM161" i="83" s="1"/>
  <c r="AG164" i="83"/>
  <c r="AG165" i="83"/>
  <c r="AG162" i="83"/>
  <c r="AG163" i="83"/>
  <c r="BY327" i="47"/>
  <c r="BX324" i="47"/>
  <c r="EI324" i="47" s="1"/>
  <c r="BW163" i="47"/>
  <c r="EH163" i="47" s="1"/>
  <c r="BY243" i="47"/>
  <c r="EJ243" i="47" s="1"/>
  <c r="AM324" i="76"/>
  <c r="BY325" i="47"/>
  <c r="BY162" i="47"/>
  <c r="EJ163" i="47" s="1"/>
  <c r="BW243" i="47"/>
  <c r="EH243" i="47" s="1"/>
  <c r="AM326" i="76"/>
  <c r="AG161" i="76"/>
  <c r="AM161" i="76" s="1"/>
  <c r="AG163" i="76"/>
  <c r="AM163" i="76" s="1"/>
  <c r="AG164" i="76"/>
  <c r="AG165" i="76"/>
  <c r="AG162" i="76"/>
  <c r="AG324" i="84"/>
  <c r="AM324" i="84" s="1"/>
  <c r="AG326" i="84"/>
  <c r="AM326" i="84" s="1"/>
  <c r="AG327" i="84"/>
  <c r="AM327" i="84" s="1"/>
  <c r="AG328" i="84"/>
  <c r="AM328" i="84" s="1"/>
  <c r="AG325" i="84"/>
  <c r="AM325" i="84" s="1"/>
  <c r="BY324" i="47"/>
  <c r="EI83" i="47"/>
  <c r="EJ82" i="47"/>
  <c r="BY245" i="47"/>
  <c r="EH242" i="47"/>
  <c r="BX163" i="47"/>
  <c r="EI163" i="47" s="1"/>
  <c r="EJ83" i="47"/>
  <c r="AM83" i="76"/>
  <c r="AM82" i="84"/>
  <c r="AM84" i="84"/>
  <c r="AM83" i="84"/>
  <c r="AM81" i="84"/>
  <c r="AM83" i="83"/>
  <c r="AM81" i="83"/>
  <c r="AM82" i="76"/>
  <c r="AM84" i="83"/>
  <c r="AM81" i="76"/>
  <c r="AM82" i="83"/>
  <c r="AG80" i="85"/>
  <c r="AM80" i="85" s="1"/>
  <c r="AG82" i="85"/>
  <c r="AG84" i="85"/>
  <c r="AG83" i="85"/>
  <c r="AG81" i="85"/>
  <c r="AM84" i="76"/>
  <c r="AM321" i="76"/>
  <c r="AM78" i="83"/>
  <c r="AM78" i="84"/>
  <c r="AM241" i="83"/>
  <c r="EJ79" i="47"/>
  <c r="EJ80" i="47"/>
  <c r="EH241" i="47"/>
  <c r="EH240" i="47"/>
  <c r="EH161" i="47"/>
  <c r="EH160" i="47"/>
  <c r="EI322" i="47"/>
  <c r="EI241" i="47"/>
  <c r="EI240" i="47"/>
  <c r="EH80" i="47"/>
  <c r="EH79" i="47"/>
  <c r="EH322" i="47"/>
  <c r="EI161" i="47"/>
  <c r="EI160" i="47"/>
  <c r="EI80" i="47"/>
  <c r="EI79" i="47"/>
  <c r="AM323" i="85"/>
  <c r="AM322" i="85"/>
  <c r="AG239" i="85"/>
  <c r="AM239" i="85" s="1"/>
  <c r="AG240" i="85"/>
  <c r="AM240" i="85" s="1"/>
  <c r="AG159" i="85"/>
  <c r="AG160" i="85"/>
  <c r="AM160" i="85" s="1"/>
  <c r="AG212" i="84"/>
  <c r="AM212" i="84" s="1"/>
  <c r="AG240" i="84"/>
  <c r="AM240" i="84" s="1"/>
  <c r="AG239" i="84"/>
  <c r="AM239" i="84" s="1"/>
  <c r="AG295" i="84"/>
  <c r="AM295" i="84" s="1"/>
  <c r="AG322" i="84"/>
  <c r="AM322" i="84" s="1"/>
  <c r="AG323" i="84"/>
  <c r="AM323" i="84" s="1"/>
  <c r="AM79" i="83"/>
  <c r="AM322" i="83"/>
  <c r="AM321" i="83"/>
  <c r="AG159" i="83"/>
  <c r="AG160" i="83"/>
  <c r="AG212" i="83"/>
  <c r="AM212" i="83" s="1"/>
  <c r="AG239" i="83"/>
  <c r="AM239" i="83" s="1"/>
  <c r="AG240" i="83"/>
  <c r="AG160" i="76"/>
  <c r="AG159" i="76"/>
  <c r="AM78" i="76"/>
  <c r="AM322" i="76"/>
  <c r="AG212" i="76"/>
  <c r="AM212" i="76" s="1"/>
  <c r="AG239" i="76"/>
  <c r="AG240" i="76"/>
  <c r="AM79" i="76"/>
  <c r="AG78" i="85"/>
  <c r="AM78" i="85" s="1"/>
  <c r="AG79" i="85"/>
  <c r="AM79" i="85" s="1"/>
  <c r="AM79" i="84"/>
  <c r="DV51" i="47"/>
  <c r="N87" i="47"/>
  <c r="A26" i="79"/>
  <c r="T32" i="93"/>
  <c r="D224" i="81"/>
  <c r="G52" i="85"/>
  <c r="BX51" i="47"/>
  <c r="AM36" i="84"/>
  <c r="AM38" i="84"/>
  <c r="AG37" i="85"/>
  <c r="AG38" i="85"/>
  <c r="AG36" i="85"/>
  <c r="AM282" i="85"/>
  <c r="AM280" i="85"/>
  <c r="BW118" i="47"/>
  <c r="BW119" i="47"/>
  <c r="BW279" i="47"/>
  <c r="AM279" i="83"/>
  <c r="BY281" i="47"/>
  <c r="BY279" i="47"/>
  <c r="BY36" i="47"/>
  <c r="EJ36" i="47" s="1"/>
  <c r="BY38" i="47"/>
  <c r="AM279" i="76"/>
  <c r="AM294" i="76"/>
  <c r="BX37" i="47"/>
  <c r="BX117" i="47"/>
  <c r="EI117" i="47" s="1"/>
  <c r="BX119" i="47"/>
  <c r="AG132" i="85"/>
  <c r="AG117" i="85"/>
  <c r="AG118" i="85"/>
  <c r="AG119" i="85"/>
  <c r="W212" i="47"/>
  <c r="W294" i="47"/>
  <c r="W329" i="47" s="1"/>
  <c r="BY212" i="47"/>
  <c r="BF45" i="76"/>
  <c r="N294" i="47"/>
  <c r="DV294" i="47" s="1"/>
  <c r="V294" i="47"/>
  <c r="V329" i="47" s="1"/>
  <c r="BX212" i="47"/>
  <c r="DX51" i="47"/>
  <c r="X212" i="47"/>
  <c r="P167" i="84"/>
  <c r="Y294" i="47"/>
  <c r="Y329" i="47" s="1"/>
  <c r="DY51" i="47"/>
  <c r="Y375" i="47"/>
  <c r="Y410" i="47" s="1"/>
  <c r="BW36" i="47"/>
  <c r="EH36" i="47" s="1"/>
  <c r="BW51" i="47"/>
  <c r="BW199" i="47"/>
  <c r="BW212" i="47"/>
  <c r="AM281" i="83"/>
  <c r="BY117" i="47"/>
  <c r="EJ117" i="47" s="1"/>
  <c r="BY119" i="47"/>
  <c r="BY199" i="47"/>
  <c r="AM281" i="76"/>
  <c r="BX279" i="47"/>
  <c r="BX198" i="47"/>
  <c r="BX199" i="47"/>
  <c r="AM37" i="83"/>
  <c r="AM38" i="83"/>
  <c r="AM36" i="76"/>
  <c r="AM38" i="76"/>
  <c r="G52" i="76"/>
  <c r="G52" i="84"/>
  <c r="D171" i="81"/>
  <c r="G52" i="83"/>
  <c r="D117" i="81"/>
  <c r="AM37" i="84"/>
  <c r="AM51" i="84"/>
  <c r="BE45" i="84" s="1"/>
  <c r="AG51" i="85"/>
  <c r="AM295" i="85"/>
  <c r="BW117" i="47"/>
  <c r="EH117" i="47" s="1"/>
  <c r="BW280" i="47"/>
  <c r="BW281" i="47"/>
  <c r="AM280" i="83"/>
  <c r="AM294" i="83"/>
  <c r="BY280" i="47"/>
  <c r="BY294" i="47"/>
  <c r="BY37" i="47"/>
  <c r="AM280" i="76"/>
  <c r="BX36" i="47"/>
  <c r="EI36" i="47" s="1"/>
  <c r="BX38" i="47"/>
  <c r="BX118" i="47"/>
  <c r="BX294" i="47"/>
  <c r="AG212" i="85"/>
  <c r="AG198" i="85"/>
  <c r="AG199" i="85"/>
  <c r="AG197" i="85"/>
  <c r="W375" i="47"/>
  <c r="W410" i="47" s="1"/>
  <c r="AG132" i="83"/>
  <c r="AG119" i="83"/>
  <c r="AG117" i="83"/>
  <c r="AG118" i="83"/>
  <c r="AG198" i="83"/>
  <c r="AG199" i="83"/>
  <c r="AG197" i="83"/>
  <c r="V375" i="47"/>
  <c r="V410" i="47" s="1"/>
  <c r="N375" i="47"/>
  <c r="DW375" i="47" s="1"/>
  <c r="V212" i="47"/>
  <c r="N212" i="47"/>
  <c r="DV212" i="47" s="1"/>
  <c r="N132" i="47"/>
  <c r="AI24" i="104" s="1"/>
  <c r="AJ24" i="104" s="1"/>
  <c r="AG132" i="76"/>
  <c r="AG118" i="76"/>
  <c r="AG119" i="76"/>
  <c r="AG117" i="76"/>
  <c r="AG199" i="76"/>
  <c r="AM199" i="76" s="1"/>
  <c r="AG197" i="76"/>
  <c r="AG198" i="76"/>
  <c r="X294" i="47"/>
  <c r="X329" i="47" s="1"/>
  <c r="X375" i="47"/>
  <c r="X410" i="47" s="1"/>
  <c r="AG199" i="84"/>
  <c r="AG198" i="84"/>
  <c r="AG197" i="84"/>
  <c r="Y212" i="47"/>
  <c r="AM281" i="85"/>
  <c r="BW38" i="47"/>
  <c r="BW37" i="47"/>
  <c r="BW197" i="47"/>
  <c r="BW198" i="47"/>
  <c r="BY118" i="47"/>
  <c r="BY198" i="47"/>
  <c r="BY197" i="47"/>
  <c r="BX281" i="47"/>
  <c r="BX280" i="47"/>
  <c r="BX197" i="47"/>
  <c r="AG281" i="84"/>
  <c r="AG280" i="84"/>
  <c r="AG282" i="84"/>
  <c r="AM36" i="83"/>
  <c r="AM51" i="83"/>
  <c r="BE45" i="83" s="1"/>
  <c r="AM37" i="76"/>
  <c r="AM51" i="76"/>
  <c r="BE45" i="76" s="1"/>
  <c r="G24" i="79"/>
  <c r="EH164" i="47" l="1"/>
  <c r="EJ245" i="47"/>
  <c r="EJ327" i="47"/>
  <c r="EH327" i="47"/>
  <c r="EJ325" i="47"/>
  <c r="EH245" i="47"/>
  <c r="EJ244" i="47"/>
  <c r="AG161" i="84"/>
  <c r="AG165" i="84"/>
  <c r="AG163" i="84"/>
  <c r="AG164" i="84"/>
  <c r="AG162" i="84"/>
  <c r="AM165" i="76"/>
  <c r="AM164" i="76"/>
  <c r="AM165" i="85"/>
  <c r="AM162" i="85"/>
  <c r="CK407" i="47"/>
  <c r="CK408" i="47"/>
  <c r="CK406" i="47"/>
  <c r="CK405" i="47"/>
  <c r="CK404" i="47"/>
  <c r="AM163" i="83"/>
  <c r="AM163" i="85"/>
  <c r="AM162" i="83"/>
  <c r="AM164" i="85"/>
  <c r="AM244" i="76"/>
  <c r="AM243" i="83"/>
  <c r="AM165" i="83"/>
  <c r="AM243" i="85"/>
  <c r="EH326" i="47"/>
  <c r="AM164" i="83"/>
  <c r="EH165" i="47"/>
  <c r="EI164" i="47"/>
  <c r="EI325" i="47"/>
  <c r="AM245" i="83"/>
  <c r="EJ326" i="47"/>
  <c r="AM242" i="83"/>
  <c r="AM242" i="85"/>
  <c r="AM245" i="85"/>
  <c r="AM162" i="76"/>
  <c r="AM82" i="85"/>
  <c r="AM81" i="85"/>
  <c r="AM83" i="85"/>
  <c r="AM84" i="85"/>
  <c r="CK83" i="47"/>
  <c r="GC62" i="47" s="1"/>
  <c r="L58" i="59" s="1"/>
  <c r="CK81" i="47"/>
  <c r="GC60" i="47" s="1"/>
  <c r="L56" i="59" s="1"/>
  <c r="CK80" i="47"/>
  <c r="GC59" i="47" s="1"/>
  <c r="L55" i="59" s="1"/>
  <c r="CK84" i="47"/>
  <c r="CK82" i="47"/>
  <c r="GC61" i="47" s="1"/>
  <c r="L57" i="59" s="1"/>
  <c r="CK361" i="47"/>
  <c r="GC339" i="47" s="1"/>
  <c r="L117" i="59" s="1"/>
  <c r="CK362" i="47"/>
  <c r="GC340" i="47" s="1"/>
  <c r="L118" i="59" s="1"/>
  <c r="CK360" i="47"/>
  <c r="GC338" i="47" s="1"/>
  <c r="CK375" i="47"/>
  <c r="CK403" i="47"/>
  <c r="CK402" i="47"/>
  <c r="AM161" i="84"/>
  <c r="AM159" i="85"/>
  <c r="AG132" i="84"/>
  <c r="AM132" i="84" s="1"/>
  <c r="BE126" i="84" s="1"/>
  <c r="AG160" i="84"/>
  <c r="AG159" i="84"/>
  <c r="AM240" i="83"/>
  <c r="AM160" i="83"/>
  <c r="AM159" i="83"/>
  <c r="AM240" i="76"/>
  <c r="AM159" i="76"/>
  <c r="AM160" i="76"/>
  <c r="AM239" i="76"/>
  <c r="CK78" i="47"/>
  <c r="GC57" i="47" s="1"/>
  <c r="L53" i="59" s="1"/>
  <c r="CK79" i="47"/>
  <c r="GC58" i="47" s="1"/>
  <c r="L54" i="59" s="1"/>
  <c r="CK36" i="47"/>
  <c r="GC15" i="47" s="1"/>
  <c r="L11" i="59" s="1"/>
  <c r="CK38" i="47"/>
  <c r="GC17" i="47" s="1"/>
  <c r="L13" i="59" s="1"/>
  <c r="DX375" i="47"/>
  <c r="EJ37" i="47"/>
  <c r="EJ280" i="47"/>
  <c r="EJ118" i="47"/>
  <c r="EI280" i="47"/>
  <c r="DY212" i="47"/>
  <c r="EI199" i="47"/>
  <c r="CK51" i="47"/>
  <c r="GJ23" i="47" s="1"/>
  <c r="EH37" i="47"/>
  <c r="EI118" i="47"/>
  <c r="EI38" i="47"/>
  <c r="DY132" i="47"/>
  <c r="DY294" i="47"/>
  <c r="DX294" i="47"/>
  <c r="CK37" i="47"/>
  <c r="GC16" i="47" s="1"/>
  <c r="L12" i="59" s="1"/>
  <c r="EH119" i="47"/>
  <c r="EH198" i="47"/>
  <c r="EH281" i="47"/>
  <c r="G50" i="76"/>
  <c r="J24" i="79"/>
  <c r="N24" i="79"/>
  <c r="T30" i="93"/>
  <c r="O24" i="79"/>
  <c r="M24" i="79"/>
  <c r="D222" i="81"/>
  <c r="G50" i="85"/>
  <c r="D172" i="81"/>
  <c r="G53" i="84"/>
  <c r="AM280" i="84"/>
  <c r="Y132" i="47"/>
  <c r="Y167" i="47" s="1"/>
  <c r="Y247" i="47"/>
  <c r="Y51" i="47"/>
  <c r="Y87" i="47" s="1"/>
  <c r="AM197" i="84"/>
  <c r="AM197" i="76"/>
  <c r="AM117" i="76"/>
  <c r="AM118" i="76"/>
  <c r="DV132" i="47"/>
  <c r="N167" i="47"/>
  <c r="N247" i="47"/>
  <c r="K51" i="99"/>
  <c r="K86" i="99" s="1"/>
  <c r="Z212" i="47"/>
  <c r="DV375" i="47"/>
  <c r="AM199" i="83"/>
  <c r="AM118" i="83"/>
  <c r="AM119" i="83"/>
  <c r="AM199" i="85"/>
  <c r="AM212" i="85"/>
  <c r="AM51" i="85"/>
  <c r="BE45" i="85" s="1"/>
  <c r="G295" i="83"/>
  <c r="I295" i="83" s="1"/>
  <c r="G133" i="83"/>
  <c r="I133" i="83" s="1"/>
  <c r="AF133" i="83" s="1"/>
  <c r="G213" i="83"/>
  <c r="I213" i="83" s="1"/>
  <c r="I52" i="83"/>
  <c r="G133" i="84"/>
  <c r="I133" i="84" s="1"/>
  <c r="AF133" i="84" s="1"/>
  <c r="G213" i="84"/>
  <c r="I213" i="84" s="1"/>
  <c r="G296" i="84"/>
  <c r="I296" i="84" s="1"/>
  <c r="I52" i="84"/>
  <c r="G133" i="76"/>
  <c r="I133" i="76" s="1"/>
  <c r="AF133" i="76" s="1"/>
  <c r="BF127" i="76" s="1"/>
  <c r="G213" i="76"/>
  <c r="I213" i="76" s="1"/>
  <c r="G295" i="76"/>
  <c r="I295" i="76" s="1"/>
  <c r="I52" i="76"/>
  <c r="EJ199" i="47"/>
  <c r="EJ119" i="47"/>
  <c r="DX212" i="47"/>
  <c r="DX132" i="47"/>
  <c r="W247" i="47"/>
  <c r="W51" i="47"/>
  <c r="W87" i="47" s="1"/>
  <c r="W132" i="47"/>
  <c r="W167" i="47" s="1"/>
  <c r="AM119" i="85"/>
  <c r="AM117" i="85"/>
  <c r="EI119" i="47"/>
  <c r="EI37" i="47"/>
  <c r="EH280" i="47"/>
  <c r="EH118" i="47"/>
  <c r="AM38" i="85"/>
  <c r="AM199" i="84"/>
  <c r="G213" i="85"/>
  <c r="I213" i="85" s="1"/>
  <c r="G133" i="85"/>
  <c r="I133" i="85" s="1"/>
  <c r="AF133" i="85" s="1"/>
  <c r="G296" i="85"/>
  <c r="I296" i="85" s="1"/>
  <c r="I52" i="85"/>
  <c r="Q224" i="81"/>
  <c r="S224" i="81" s="1"/>
  <c r="T224" i="81" s="1"/>
  <c r="AE224" i="81"/>
  <c r="AG224" i="81" s="1"/>
  <c r="AH224" i="81" s="1"/>
  <c r="X224" i="81"/>
  <c r="Z224" i="81" s="1"/>
  <c r="AA224" i="81" s="1"/>
  <c r="I224" i="81"/>
  <c r="K224" i="81" s="1"/>
  <c r="L224" i="81" s="1"/>
  <c r="F224" i="81"/>
  <c r="G50" i="84"/>
  <c r="D169" i="81"/>
  <c r="G53" i="85"/>
  <c r="D225" i="81"/>
  <c r="D115" i="81"/>
  <c r="G50" i="83"/>
  <c r="D118" i="81"/>
  <c r="G53" i="83"/>
  <c r="AM282" i="84"/>
  <c r="AM281" i="84"/>
  <c r="EI281" i="47"/>
  <c r="EJ198" i="47"/>
  <c r="EH38" i="47"/>
  <c r="AM198" i="84"/>
  <c r="AM198" i="76"/>
  <c r="AM119" i="76"/>
  <c r="AM132" i="76"/>
  <c r="BE126" i="76" s="1"/>
  <c r="V247" i="47"/>
  <c r="V132" i="47"/>
  <c r="V167" i="47" s="1"/>
  <c r="V51" i="47"/>
  <c r="V87" i="47" s="1"/>
  <c r="Z375" i="47"/>
  <c r="N410" i="47"/>
  <c r="AM197" i="83"/>
  <c r="AM198" i="83"/>
  <c r="AM117" i="83"/>
  <c r="AM132" i="83"/>
  <c r="BE126" i="83" s="1"/>
  <c r="DW132" i="47"/>
  <c r="AM197" i="85"/>
  <c r="AM198" i="85"/>
  <c r="I117" i="81"/>
  <c r="K117" i="81" s="1"/>
  <c r="L117" i="81" s="1"/>
  <c r="AE117" i="81"/>
  <c r="AG117" i="81" s="1"/>
  <c r="AH117" i="81" s="1"/>
  <c r="Q117" i="81"/>
  <c r="S117" i="81" s="1"/>
  <c r="T117" i="81" s="1"/>
  <c r="X117" i="81"/>
  <c r="Z117" i="81" s="1"/>
  <c r="AA117" i="81" s="1"/>
  <c r="F117" i="81"/>
  <c r="AE171" i="81"/>
  <c r="AG171" i="81" s="1"/>
  <c r="AH171" i="81" s="1"/>
  <c r="X171" i="81"/>
  <c r="Z171" i="81" s="1"/>
  <c r="AA171" i="81" s="1"/>
  <c r="Q171" i="81"/>
  <c r="S171" i="81" s="1"/>
  <c r="T171" i="81" s="1"/>
  <c r="I171" i="81"/>
  <c r="K171" i="81" s="1"/>
  <c r="L171" i="81" s="1"/>
  <c r="F171" i="81"/>
  <c r="EI198" i="47"/>
  <c r="EH199" i="47"/>
  <c r="DY375" i="47"/>
  <c r="AG119" i="84"/>
  <c r="AG118" i="84"/>
  <c r="AG117" i="84"/>
  <c r="X132" i="47"/>
  <c r="X167" i="47" s="1"/>
  <c r="X51" i="47"/>
  <c r="X87" i="47" s="1"/>
  <c r="X247" i="47"/>
  <c r="N329" i="47"/>
  <c r="Z294" i="47"/>
  <c r="DW294" i="47"/>
  <c r="DW212" i="47"/>
  <c r="AM118" i="85"/>
  <c r="AM132" i="85"/>
  <c r="BE126" i="85" s="1"/>
  <c r="EJ38" i="47"/>
  <c r="EJ281" i="47"/>
  <c r="AM36" i="85"/>
  <c r="AM37" i="85"/>
  <c r="N79" i="79"/>
  <c r="G23" i="79"/>
  <c r="GC383" i="47" l="1"/>
  <c r="L161" i="59" s="1"/>
  <c r="GC384" i="47"/>
  <c r="L162" i="59" s="1"/>
  <c r="GC385" i="47"/>
  <c r="L163" i="59" s="1"/>
  <c r="L165" i="59" s="1"/>
  <c r="L166" i="59" s="1"/>
  <c r="AM162" i="84"/>
  <c r="AM164" i="84"/>
  <c r="AM163" i="84"/>
  <c r="AM165" i="84"/>
  <c r="AC82" i="99"/>
  <c r="AC81" i="99"/>
  <c r="AC83" i="99"/>
  <c r="AC80" i="99"/>
  <c r="CK243" i="47"/>
  <c r="CK241" i="47"/>
  <c r="CK244" i="47"/>
  <c r="CK242" i="47"/>
  <c r="CK245" i="47"/>
  <c r="CK162" i="47"/>
  <c r="GC139" i="47" s="1"/>
  <c r="L108" i="59" s="1"/>
  <c r="CK164" i="47"/>
  <c r="GC141" i="47" s="1"/>
  <c r="L110" i="59" s="1"/>
  <c r="CK161" i="47"/>
  <c r="GC138" i="47" s="1"/>
  <c r="L107" i="59" s="1"/>
  <c r="CK163" i="47"/>
  <c r="GC140" i="47" s="1"/>
  <c r="L109" i="59" s="1"/>
  <c r="CK165" i="47"/>
  <c r="CK325" i="47"/>
  <c r="CK324" i="47"/>
  <c r="CK327" i="47"/>
  <c r="CK323" i="47"/>
  <c r="CK326" i="47"/>
  <c r="AC79" i="99"/>
  <c r="GJ375" i="47"/>
  <c r="T145" i="59" s="1"/>
  <c r="GC382" i="47"/>
  <c r="L160" i="59" s="1"/>
  <c r="GJ374" i="47"/>
  <c r="T144" i="59" s="1"/>
  <c r="GC381" i="47"/>
  <c r="L159" i="59" s="1"/>
  <c r="GJ373" i="47"/>
  <c r="T143" i="59" s="1"/>
  <c r="GC380" i="47"/>
  <c r="L158" i="59" s="1"/>
  <c r="AM159" i="84"/>
  <c r="AM160" i="84"/>
  <c r="CK240" i="47"/>
  <c r="CK322" i="47"/>
  <c r="CK160" i="47"/>
  <c r="GC137" i="47" s="1"/>
  <c r="L106" i="59" s="1"/>
  <c r="CK159" i="47"/>
  <c r="GC136" i="47" s="1"/>
  <c r="L105" i="59" s="1"/>
  <c r="GV13" i="47"/>
  <c r="GC30" i="47"/>
  <c r="L26" i="59" s="1"/>
  <c r="M171" i="81"/>
  <c r="AH213" i="84" s="1"/>
  <c r="BX213" i="47" s="1"/>
  <c r="EI213" i="47" s="1"/>
  <c r="AB171" i="81"/>
  <c r="AH133" i="84" s="1"/>
  <c r="BX133" i="47" s="1"/>
  <c r="EI133" i="47" s="1"/>
  <c r="O250" i="79"/>
  <c r="M250" i="79"/>
  <c r="N23" i="79"/>
  <c r="T29" i="93"/>
  <c r="O23" i="79"/>
  <c r="M23" i="79"/>
  <c r="D168" i="81"/>
  <c r="G49" i="84"/>
  <c r="T33" i="93"/>
  <c r="A27" i="79"/>
  <c r="O135" i="79"/>
  <c r="M135" i="79"/>
  <c r="CK294" i="47"/>
  <c r="CK281" i="47"/>
  <c r="CK280" i="47"/>
  <c r="CK279" i="47"/>
  <c r="AM117" i="84"/>
  <c r="AM119" i="84"/>
  <c r="U117" i="81"/>
  <c r="AH295" i="83" s="1"/>
  <c r="M117" i="81"/>
  <c r="AH213" i="83" s="1"/>
  <c r="GJ346" i="47"/>
  <c r="T116" i="59" s="1"/>
  <c r="GC353" i="47"/>
  <c r="L131" i="59" s="1"/>
  <c r="N135" i="79"/>
  <c r="AE225" i="81"/>
  <c r="AG225" i="81" s="1"/>
  <c r="AH225" i="81" s="1"/>
  <c r="X225" i="81"/>
  <c r="Z225" i="81" s="1"/>
  <c r="AA225" i="81" s="1"/>
  <c r="Q225" i="81"/>
  <c r="S225" i="81" s="1"/>
  <c r="T225" i="81" s="1"/>
  <c r="I225" i="81"/>
  <c r="K225" i="81" s="1"/>
  <c r="L225" i="81" s="1"/>
  <c r="F225" i="81"/>
  <c r="Q169" i="81"/>
  <c r="S169" i="81" s="1"/>
  <c r="T169" i="81" s="1"/>
  <c r="I169" i="81"/>
  <c r="K169" i="81" s="1"/>
  <c r="L169" i="81" s="1"/>
  <c r="X169" i="81"/>
  <c r="Z169" i="81" s="1"/>
  <c r="AA169" i="81" s="1"/>
  <c r="AE169" i="81"/>
  <c r="AG169" i="81" s="1"/>
  <c r="AH169" i="81" s="1"/>
  <c r="F169" i="81"/>
  <c r="AB224" i="81"/>
  <c r="AH133" i="85" s="1"/>
  <c r="U224" i="81"/>
  <c r="AH296" i="85" s="1"/>
  <c r="AF296" i="85"/>
  <c r="P296" i="85"/>
  <c r="AG296" i="85" s="1"/>
  <c r="AF213" i="85"/>
  <c r="P213" i="85"/>
  <c r="J52" i="47"/>
  <c r="AF52" i="76"/>
  <c r="P52" i="76"/>
  <c r="AG52" i="76" s="1"/>
  <c r="AF213" i="76"/>
  <c r="P213" i="76"/>
  <c r="P296" i="84"/>
  <c r="AG296" i="84" s="1"/>
  <c r="AF296" i="84"/>
  <c r="BF127" i="84"/>
  <c r="K52" i="47"/>
  <c r="P52" i="83"/>
  <c r="AG52" i="83" s="1"/>
  <c r="AF52" i="83"/>
  <c r="BF46" i="83" s="1"/>
  <c r="BF127" i="83"/>
  <c r="Z51" i="47"/>
  <c r="Z132" i="47"/>
  <c r="Z247" i="47"/>
  <c r="CK132" i="47"/>
  <c r="CK117" i="47"/>
  <c r="CK119" i="47"/>
  <c r="CK118" i="47"/>
  <c r="G134" i="84"/>
  <c r="I134" i="84" s="1"/>
  <c r="AF134" i="84" s="1"/>
  <c r="G214" i="84"/>
  <c r="I214" i="84" s="1"/>
  <c r="G297" i="84"/>
  <c r="I297" i="84" s="1"/>
  <c r="I53" i="84"/>
  <c r="Q172" i="81"/>
  <c r="S172" i="81" s="1"/>
  <c r="T172" i="81" s="1"/>
  <c r="AE172" i="81"/>
  <c r="AG172" i="81" s="1"/>
  <c r="AH172" i="81" s="1"/>
  <c r="X172" i="81"/>
  <c r="Z172" i="81" s="1"/>
  <c r="AA172" i="81" s="1"/>
  <c r="I172" i="81"/>
  <c r="K172" i="81" s="1"/>
  <c r="L172" i="81" s="1"/>
  <c r="F172" i="81"/>
  <c r="G131" i="85"/>
  <c r="I131" i="85" s="1"/>
  <c r="AF131" i="85" s="1"/>
  <c r="G211" i="85"/>
  <c r="I211" i="85" s="1"/>
  <c r="G294" i="85"/>
  <c r="I294" i="85" s="1"/>
  <c r="I50" i="85"/>
  <c r="N250" i="79"/>
  <c r="G211" i="76"/>
  <c r="I211" i="76" s="1"/>
  <c r="G293" i="76"/>
  <c r="I293" i="76" s="1"/>
  <c r="G131" i="76"/>
  <c r="I131" i="76" s="1"/>
  <c r="AF131" i="76" s="1"/>
  <c r="I50" i="76"/>
  <c r="D114" i="81"/>
  <c r="G49" i="83"/>
  <c r="G49" i="76"/>
  <c r="J23" i="79"/>
  <c r="G49" i="85"/>
  <c r="D221" i="81"/>
  <c r="G53" i="76"/>
  <c r="O192" i="79"/>
  <c r="M192" i="79"/>
  <c r="M79" i="79"/>
  <c r="O79" i="79"/>
  <c r="Z329" i="47"/>
  <c r="GJ338" i="47"/>
  <c r="L116" i="59"/>
  <c r="AM118" i="84"/>
  <c r="U171" i="81"/>
  <c r="AH296" i="84" s="1"/>
  <c r="AI171" i="81"/>
  <c r="AH52" i="84" s="1"/>
  <c r="AB117" i="81"/>
  <c r="AH133" i="83" s="1"/>
  <c r="AI117" i="81"/>
  <c r="AH52" i="83" s="1"/>
  <c r="Z410" i="47"/>
  <c r="G296" i="83"/>
  <c r="I296" i="83" s="1"/>
  <c r="G134" i="83"/>
  <c r="I134" i="83" s="1"/>
  <c r="AF134" i="83" s="1"/>
  <c r="BF128" i="83" s="1"/>
  <c r="G214" i="83"/>
  <c r="I214" i="83" s="1"/>
  <c r="I53" i="83"/>
  <c r="I118" i="81"/>
  <c r="K118" i="81" s="1"/>
  <c r="L118" i="81" s="1"/>
  <c r="AE118" i="81"/>
  <c r="AG118" i="81" s="1"/>
  <c r="AH118" i="81" s="1"/>
  <c r="Q118" i="81"/>
  <c r="S118" i="81" s="1"/>
  <c r="T118" i="81" s="1"/>
  <c r="X118" i="81"/>
  <c r="Z118" i="81" s="1"/>
  <c r="AA118" i="81" s="1"/>
  <c r="F118" i="81"/>
  <c r="G293" i="83"/>
  <c r="I293" i="83" s="1"/>
  <c r="G211" i="83"/>
  <c r="I211" i="83" s="1"/>
  <c r="G131" i="83"/>
  <c r="I131" i="83" s="1"/>
  <c r="AF131" i="83" s="1"/>
  <c r="I50" i="83"/>
  <c r="X115" i="81"/>
  <c r="Z115" i="81" s="1"/>
  <c r="AA115" i="81" s="1"/>
  <c r="I115" i="81"/>
  <c r="K115" i="81" s="1"/>
  <c r="L115" i="81" s="1"/>
  <c r="Q115" i="81"/>
  <c r="S115" i="81" s="1"/>
  <c r="T115" i="81" s="1"/>
  <c r="AE115" i="81"/>
  <c r="AG115" i="81" s="1"/>
  <c r="AH115" i="81" s="1"/>
  <c r="F115" i="81"/>
  <c r="G214" i="85"/>
  <c r="I214" i="85" s="1"/>
  <c r="G134" i="85"/>
  <c r="I134" i="85" s="1"/>
  <c r="AF134" i="85" s="1"/>
  <c r="G297" i="85"/>
  <c r="I297" i="85" s="1"/>
  <c r="I53" i="85"/>
  <c r="N192" i="79"/>
  <c r="G211" i="84"/>
  <c r="I211" i="84" s="1"/>
  <c r="G131" i="84"/>
  <c r="I131" i="84" s="1"/>
  <c r="AF131" i="84" s="1"/>
  <c r="G294" i="84"/>
  <c r="I294" i="84" s="1"/>
  <c r="I50" i="84"/>
  <c r="M224" i="81"/>
  <c r="AH213" i="85" s="1"/>
  <c r="AI224" i="81"/>
  <c r="AH52" i="85" s="1"/>
  <c r="AF52" i="85"/>
  <c r="M52" i="47"/>
  <c r="P52" i="85"/>
  <c r="AG52" i="85" s="1"/>
  <c r="BF127" i="85"/>
  <c r="AF295" i="76"/>
  <c r="P295" i="76"/>
  <c r="AG295" i="76" s="1"/>
  <c r="L52" i="47"/>
  <c r="P52" i="84"/>
  <c r="AG52" i="84" s="1"/>
  <c r="AF52" i="84"/>
  <c r="AF213" i="84"/>
  <c r="P213" i="84"/>
  <c r="P213" i="83"/>
  <c r="AF213" i="83"/>
  <c r="P295" i="83"/>
  <c r="AG295" i="83" s="1"/>
  <c r="AF295" i="83"/>
  <c r="Q51" i="99"/>
  <c r="Q86" i="99" s="1"/>
  <c r="CK212" i="47"/>
  <c r="CK198" i="47"/>
  <c r="CK197" i="47"/>
  <c r="CK199" i="47"/>
  <c r="I222" i="81"/>
  <c r="K222" i="81" s="1"/>
  <c r="L222" i="81" s="1"/>
  <c r="AE222" i="81"/>
  <c r="AG222" i="81" s="1"/>
  <c r="AH222" i="81" s="1"/>
  <c r="Q222" i="81"/>
  <c r="S222" i="81" s="1"/>
  <c r="T222" i="81" s="1"/>
  <c r="X222" i="81"/>
  <c r="Z222" i="81" s="1"/>
  <c r="AA222" i="81" s="1"/>
  <c r="F222" i="81"/>
  <c r="N191" i="79"/>
  <c r="N249" i="79"/>
  <c r="CL406" i="47" l="1"/>
  <c r="CS406" i="47" s="1"/>
  <c r="CL407" i="47"/>
  <c r="CS407" i="47" s="1"/>
  <c r="CL408" i="47"/>
  <c r="CS408" i="47" s="1"/>
  <c r="CL405" i="47"/>
  <c r="CS405" i="47" s="1"/>
  <c r="CL404" i="47"/>
  <c r="CS404" i="47" s="1"/>
  <c r="CL243" i="47"/>
  <c r="CL245" i="47"/>
  <c r="CS245" i="47" s="1"/>
  <c r="CL244" i="47"/>
  <c r="CS244" i="47" s="1"/>
  <c r="CL242" i="47"/>
  <c r="CL241" i="47"/>
  <c r="CS241" i="47" s="1"/>
  <c r="CS242" i="47"/>
  <c r="CS243" i="47"/>
  <c r="CL324" i="47"/>
  <c r="CS324" i="47" s="1"/>
  <c r="CL325" i="47"/>
  <c r="CS325" i="47" s="1"/>
  <c r="CL327" i="47"/>
  <c r="CS327" i="47" s="1"/>
  <c r="CL326" i="47"/>
  <c r="CS326" i="47" s="1"/>
  <c r="CL323" i="47"/>
  <c r="CS323" i="47" s="1"/>
  <c r="AD81" i="99"/>
  <c r="AI81" i="99" s="1"/>
  <c r="AD83" i="99"/>
  <c r="AI83" i="99" s="1"/>
  <c r="AD82" i="99"/>
  <c r="AI82" i="99" s="1"/>
  <c r="CL360" i="47"/>
  <c r="CS360" i="47" s="1"/>
  <c r="CL375" i="47"/>
  <c r="CS375" i="47" s="1"/>
  <c r="GI346" i="47" s="1"/>
  <c r="S116" i="59" s="1"/>
  <c r="CL361" i="47"/>
  <c r="CS361" i="47" s="1"/>
  <c r="CL362" i="47"/>
  <c r="CS362" i="47" s="1"/>
  <c r="CL402" i="47"/>
  <c r="CS402" i="47" s="1"/>
  <c r="GI373" i="47" s="1"/>
  <c r="S143" i="59" s="1"/>
  <c r="CL403" i="47"/>
  <c r="CS403" i="47" s="1"/>
  <c r="GI374" i="47" s="1"/>
  <c r="S144" i="59" s="1"/>
  <c r="AD79" i="99"/>
  <c r="AI79" i="99" s="1"/>
  <c r="AD80" i="99"/>
  <c r="AI80" i="99" s="1"/>
  <c r="CL322" i="47"/>
  <c r="CS322" i="47" s="1"/>
  <c r="CL240" i="47"/>
  <c r="CS240" i="47" s="1"/>
  <c r="AB118" i="81"/>
  <c r="AH134" i="83" s="1"/>
  <c r="BW134" i="47" s="1"/>
  <c r="AB222" i="81"/>
  <c r="AH131" i="85" s="1"/>
  <c r="BY131" i="47" s="1"/>
  <c r="AI222" i="81"/>
  <c r="AH50" i="85" s="1"/>
  <c r="BY50" i="47" s="1"/>
  <c r="M225" i="81"/>
  <c r="AH214" i="85" s="1"/>
  <c r="BY214" i="47" s="1"/>
  <c r="AI118" i="81"/>
  <c r="AH53" i="83" s="1"/>
  <c r="BW53" i="47" s="1"/>
  <c r="AB225" i="81"/>
  <c r="AH134" i="85" s="1"/>
  <c r="BY134" i="47" s="1"/>
  <c r="G54" i="84"/>
  <c r="D173" i="81"/>
  <c r="O78" i="79"/>
  <c r="M78" i="79"/>
  <c r="G54" i="83"/>
  <c r="D119" i="81"/>
  <c r="AC38" i="99"/>
  <c r="AC36" i="99"/>
  <c r="AC37" i="99"/>
  <c r="AM295" i="83"/>
  <c r="P133" i="83"/>
  <c r="AG133" i="83" s="1"/>
  <c r="AG213" i="83"/>
  <c r="AM52" i="84"/>
  <c r="BE46" i="84" s="1"/>
  <c r="M295" i="47"/>
  <c r="M213" i="47"/>
  <c r="M376" i="47"/>
  <c r="Y376" i="47" s="1"/>
  <c r="M133" i="47"/>
  <c r="BY52" i="47"/>
  <c r="EJ52" i="47" s="1"/>
  <c r="L50" i="47"/>
  <c r="P50" i="84"/>
  <c r="AG50" i="84" s="1"/>
  <c r="AF50" i="84"/>
  <c r="P297" i="85"/>
  <c r="AG297" i="85" s="1"/>
  <c r="AF297" i="85"/>
  <c r="AF214" i="85"/>
  <c r="P214" i="85"/>
  <c r="U115" i="81"/>
  <c r="AH293" i="83" s="1"/>
  <c r="AB115" i="81"/>
  <c r="AH131" i="83" s="1"/>
  <c r="AF293" i="83"/>
  <c r="P293" i="83"/>
  <c r="AG293" i="83" s="1"/>
  <c r="K53" i="47"/>
  <c r="P53" i="83"/>
  <c r="AG53" i="83" s="1"/>
  <c r="AF53" i="83"/>
  <c r="BW52" i="47"/>
  <c r="EH52" i="47" s="1"/>
  <c r="BX52" i="47"/>
  <c r="EI52" i="47" s="1"/>
  <c r="CL280" i="47"/>
  <c r="CS280" i="47" s="1"/>
  <c r="CL279" i="47"/>
  <c r="CS279" i="47" s="1"/>
  <c r="CL281" i="47"/>
  <c r="CS281" i="47" s="1"/>
  <c r="G134" i="76"/>
  <c r="I134" i="76" s="1"/>
  <c r="AF134" i="76" s="1"/>
  <c r="BF128" i="76" s="1"/>
  <c r="G214" i="76"/>
  <c r="I214" i="76" s="1"/>
  <c r="G296" i="76"/>
  <c r="I296" i="76" s="1"/>
  <c r="I53" i="76"/>
  <c r="G293" i="85"/>
  <c r="I293" i="85" s="1"/>
  <c r="G210" i="85"/>
  <c r="I210" i="85" s="1"/>
  <c r="G130" i="85"/>
  <c r="I130" i="85" s="1"/>
  <c r="AF130" i="85" s="1"/>
  <c r="I49" i="85"/>
  <c r="N78" i="79"/>
  <c r="G130" i="76"/>
  <c r="I130" i="76" s="1"/>
  <c r="AF130" i="76" s="1"/>
  <c r="G292" i="76"/>
  <c r="I292" i="76" s="1"/>
  <c r="G210" i="76"/>
  <c r="I210" i="76" s="1"/>
  <c r="I49" i="76"/>
  <c r="G130" i="83"/>
  <c r="I130" i="83" s="1"/>
  <c r="AF130" i="83" s="1"/>
  <c r="G210" i="83"/>
  <c r="I210" i="83" s="1"/>
  <c r="G292" i="83"/>
  <c r="I292" i="83" s="1"/>
  <c r="I49" i="83"/>
  <c r="AE114" i="81"/>
  <c r="AG114" i="81" s="1"/>
  <c r="AH114" i="81" s="1"/>
  <c r="X114" i="81"/>
  <c r="Z114" i="81" s="1"/>
  <c r="AA114" i="81" s="1"/>
  <c r="Q114" i="81"/>
  <c r="S114" i="81" s="1"/>
  <c r="T114" i="81" s="1"/>
  <c r="I114" i="81"/>
  <c r="K114" i="81" s="1"/>
  <c r="L114" i="81" s="1"/>
  <c r="F114" i="81"/>
  <c r="P211" i="76"/>
  <c r="AF211" i="76"/>
  <c r="M50" i="47"/>
  <c r="P50" i="85"/>
  <c r="AG50" i="85" s="1"/>
  <c r="AF50" i="85"/>
  <c r="P211" i="85"/>
  <c r="AF211" i="85"/>
  <c r="AB172" i="81"/>
  <c r="AH134" i="84" s="1"/>
  <c r="U172" i="81"/>
  <c r="AH297" i="84" s="1"/>
  <c r="P297" i="84"/>
  <c r="AG297" i="84" s="1"/>
  <c r="AF297" i="84"/>
  <c r="BF128" i="84"/>
  <c r="GC95" i="47"/>
  <c r="L64" i="59" s="1"/>
  <c r="GC94" i="47"/>
  <c r="L63" i="59" s="1"/>
  <c r="CL198" i="47"/>
  <c r="CS198" i="47" s="1"/>
  <c r="CL197" i="47"/>
  <c r="CS197" i="47" s="1"/>
  <c r="CL199" i="47"/>
  <c r="CS199" i="47" s="1"/>
  <c r="Z87" i="47"/>
  <c r="AM52" i="83"/>
  <c r="BE46" i="83" s="1"/>
  <c r="P133" i="76"/>
  <c r="AG133" i="76" s="1"/>
  <c r="AG213" i="76"/>
  <c r="J295" i="47"/>
  <c r="J213" i="47"/>
  <c r="N52" i="47"/>
  <c r="DX52" i="47" s="1"/>
  <c r="ED52" i="47" s="1"/>
  <c r="J376" i="47"/>
  <c r="J133" i="47"/>
  <c r="P133" i="85"/>
  <c r="AG133" i="85" s="1"/>
  <c r="AG213" i="85"/>
  <c r="BY295" i="47"/>
  <c r="EJ295" i="47" s="1"/>
  <c r="AB169" i="81"/>
  <c r="AH131" i="84" s="1"/>
  <c r="U169" i="81"/>
  <c r="AH294" i="84" s="1"/>
  <c r="BW295" i="47"/>
  <c r="EH295" i="47" s="1"/>
  <c r="G39" i="85"/>
  <c r="D211" i="81"/>
  <c r="G39" i="84"/>
  <c r="D158" i="81"/>
  <c r="G39" i="83"/>
  <c r="D104" i="81"/>
  <c r="M249" i="79"/>
  <c r="O249" i="79"/>
  <c r="D226" i="81"/>
  <c r="G54" i="85"/>
  <c r="M191" i="79"/>
  <c r="O191" i="79"/>
  <c r="M134" i="79"/>
  <c r="O134" i="79"/>
  <c r="U222" i="81"/>
  <c r="AH294" i="85" s="1"/>
  <c r="M222" i="81"/>
  <c r="AH211" i="85" s="1"/>
  <c r="AC51" i="99"/>
  <c r="AD51" i="99"/>
  <c r="AD37" i="99"/>
  <c r="AD38" i="99"/>
  <c r="AD36" i="99"/>
  <c r="P133" i="84"/>
  <c r="AG133" i="84" s="1"/>
  <c r="AG213" i="84"/>
  <c r="BF46" i="84"/>
  <c r="L213" i="47"/>
  <c r="L295" i="47"/>
  <c r="L376" i="47"/>
  <c r="L133" i="47"/>
  <c r="AM295" i="76"/>
  <c r="BF46" i="85"/>
  <c r="AM52" i="85"/>
  <c r="BE46" i="85" s="1"/>
  <c r="BY213" i="47"/>
  <c r="EJ213" i="47" s="1"/>
  <c r="AF294" i="84"/>
  <c r="P294" i="84"/>
  <c r="AG294" i="84" s="1"/>
  <c r="AF211" i="84"/>
  <c r="P211" i="84"/>
  <c r="AF53" i="85"/>
  <c r="M53" i="47"/>
  <c r="P53" i="85"/>
  <c r="AG53" i="85" s="1"/>
  <c r="BF128" i="85"/>
  <c r="AI115" i="81"/>
  <c r="AH50" i="83" s="1"/>
  <c r="M115" i="81"/>
  <c r="AH211" i="83" s="1"/>
  <c r="AF50" i="83"/>
  <c r="K50" i="47"/>
  <c r="P50" i="83"/>
  <c r="AG50" i="83" s="1"/>
  <c r="AF211" i="83"/>
  <c r="P211" i="83"/>
  <c r="U118" i="81"/>
  <c r="AH296" i="83" s="1"/>
  <c r="M118" i="81"/>
  <c r="AH214" i="83" s="1"/>
  <c r="P214" i="83"/>
  <c r="AF214" i="83"/>
  <c r="AF296" i="83"/>
  <c r="P296" i="83"/>
  <c r="AG296" i="83" s="1"/>
  <c r="BW133" i="47"/>
  <c r="EH133" i="47" s="1"/>
  <c r="BX295" i="47"/>
  <c r="EI295" i="47" s="1"/>
  <c r="CL294" i="47"/>
  <c r="FT263" i="47" s="1"/>
  <c r="Q221" i="81"/>
  <c r="S221" i="81" s="1"/>
  <c r="T221" i="81" s="1"/>
  <c r="I221" i="81"/>
  <c r="K221" i="81" s="1"/>
  <c r="L221" i="81" s="1"/>
  <c r="X221" i="81"/>
  <c r="Z221" i="81" s="1"/>
  <c r="AA221" i="81" s="1"/>
  <c r="AE221" i="81"/>
  <c r="AG221" i="81" s="1"/>
  <c r="AH221" i="81" s="1"/>
  <c r="F221" i="81"/>
  <c r="N134" i="79"/>
  <c r="P50" i="76"/>
  <c r="AG50" i="76" s="1"/>
  <c r="J50" i="47"/>
  <c r="AF50" i="76"/>
  <c r="P293" i="76"/>
  <c r="AG293" i="76" s="1"/>
  <c r="AF293" i="76"/>
  <c r="AF294" i="85"/>
  <c r="P294" i="85"/>
  <c r="AG294" i="85" s="1"/>
  <c r="M172" i="81"/>
  <c r="AH214" i="84" s="1"/>
  <c r="AI172" i="81"/>
  <c r="AH53" i="84" s="1"/>
  <c r="AF53" i="84"/>
  <c r="P53" i="84"/>
  <c r="AG53" i="84" s="1"/>
  <c r="L53" i="47"/>
  <c r="P214" i="84"/>
  <c r="AF214" i="84"/>
  <c r="GC96" i="47"/>
  <c r="L65" i="59" s="1"/>
  <c r="GJ102" i="47"/>
  <c r="GC109" i="47"/>
  <c r="L78" i="59" s="1"/>
  <c r="CL212" i="47"/>
  <c r="FT181" i="47" s="1"/>
  <c r="Z167" i="47"/>
  <c r="O51" i="99"/>
  <c r="K133" i="47"/>
  <c r="K376" i="47"/>
  <c r="K295" i="47"/>
  <c r="K213" i="47"/>
  <c r="AM296" i="84"/>
  <c r="BF46" i="76"/>
  <c r="AM52" i="76"/>
  <c r="BE46" i="76" s="1"/>
  <c r="AM296" i="85"/>
  <c r="BY133" i="47"/>
  <c r="EJ133" i="47" s="1"/>
  <c r="AI169" i="81"/>
  <c r="AH50" i="84" s="1"/>
  <c r="M169" i="81"/>
  <c r="AH211" i="84" s="1"/>
  <c r="U225" i="81"/>
  <c r="AH297" i="85" s="1"/>
  <c r="AI225" i="81"/>
  <c r="AH53" i="85" s="1"/>
  <c r="BW213" i="47"/>
  <c r="EH213" i="47" s="1"/>
  <c r="G293" i="84"/>
  <c r="I293" i="84" s="1"/>
  <c r="G210" i="84"/>
  <c r="I210" i="84" s="1"/>
  <c r="G130" i="84"/>
  <c r="I130" i="84" s="1"/>
  <c r="AF130" i="84" s="1"/>
  <c r="I49" i="84"/>
  <c r="Q168" i="81"/>
  <c r="S168" i="81" s="1"/>
  <c r="T168" i="81" s="1"/>
  <c r="X168" i="81"/>
  <c r="Z168" i="81" s="1"/>
  <c r="AA168" i="81" s="1"/>
  <c r="AE168" i="81"/>
  <c r="AG168" i="81" s="1"/>
  <c r="AH168" i="81" s="1"/>
  <c r="I168" i="81"/>
  <c r="K168" i="81" s="1"/>
  <c r="L168" i="81" s="1"/>
  <c r="F168" i="81"/>
  <c r="G13" i="79"/>
  <c r="CL81" i="47" l="1"/>
  <c r="CS81" i="47" s="1"/>
  <c r="CL82" i="47"/>
  <c r="CS82" i="47" s="1"/>
  <c r="CL84" i="47"/>
  <c r="CS84" i="47" s="1"/>
  <c r="CL83" i="47"/>
  <c r="CS83" i="47" s="1"/>
  <c r="CL80" i="47"/>
  <c r="CS80" i="47" s="1"/>
  <c r="CL162" i="47"/>
  <c r="CS162" i="47" s="1"/>
  <c r="CL163" i="47"/>
  <c r="CS163" i="47" s="1"/>
  <c r="CL164" i="47"/>
  <c r="CS164" i="47" s="1"/>
  <c r="CL165" i="47"/>
  <c r="CS165" i="47" s="1"/>
  <c r="CL161" i="47"/>
  <c r="CS161" i="47" s="1"/>
  <c r="CL160" i="47"/>
  <c r="CS160" i="47" s="1"/>
  <c r="CL79" i="47"/>
  <c r="CS79" i="47" s="1"/>
  <c r="AI37" i="99"/>
  <c r="DW52" i="47"/>
  <c r="EC52" i="47" s="1"/>
  <c r="CS294" i="47"/>
  <c r="AI38" i="99"/>
  <c r="AI36" i="99"/>
  <c r="CK52" i="47"/>
  <c r="GV14" i="47" s="1"/>
  <c r="M114" i="81"/>
  <c r="AH210" i="83" s="1"/>
  <c r="BW210" i="47" s="1"/>
  <c r="DV52" i="47"/>
  <c r="EB52" i="47" s="1"/>
  <c r="AI221" i="81"/>
  <c r="AH49" i="85" s="1"/>
  <c r="BY49" i="47" s="1"/>
  <c r="EJ50" i="47" s="1"/>
  <c r="M221" i="81"/>
  <c r="AH210" i="85" s="1"/>
  <c r="BY210" i="47" s="1"/>
  <c r="AI51" i="99"/>
  <c r="AB114" i="81"/>
  <c r="AH130" i="83" s="1"/>
  <c r="BW130" i="47" s="1"/>
  <c r="G54" i="76"/>
  <c r="O239" i="79"/>
  <c r="M239" i="79"/>
  <c r="AI168" i="81"/>
  <c r="AH49" i="84" s="1"/>
  <c r="U168" i="81"/>
  <c r="AH293" i="84" s="1"/>
  <c r="AF293" i="84"/>
  <c r="P293" i="84"/>
  <c r="AG293" i="84" s="1"/>
  <c r="BY296" i="47"/>
  <c r="EJ296" i="47" s="1"/>
  <c r="BX50" i="47"/>
  <c r="W295" i="47"/>
  <c r="W376" i="47"/>
  <c r="CL132" i="47"/>
  <c r="CL119" i="47"/>
  <c r="CL117" i="47"/>
  <c r="CL118" i="47"/>
  <c r="AG214" i="84"/>
  <c r="P134" i="84"/>
  <c r="AG134" i="84" s="1"/>
  <c r="AM53" i="84"/>
  <c r="BE47" i="84" s="1"/>
  <c r="BX53" i="47"/>
  <c r="EI53" i="47" s="1"/>
  <c r="AM294" i="85"/>
  <c r="J211" i="47"/>
  <c r="J131" i="47"/>
  <c r="J374" i="47"/>
  <c r="N50" i="47"/>
  <c r="DX50" i="47" s="1"/>
  <c r="J293" i="47"/>
  <c r="BW214" i="47"/>
  <c r="EH214" i="47" s="1"/>
  <c r="AG211" i="83"/>
  <c r="P131" i="83"/>
  <c r="AG131" i="83" s="1"/>
  <c r="AM50" i="83"/>
  <c r="BW50" i="47"/>
  <c r="M134" i="47"/>
  <c r="M377" i="47"/>
  <c r="M214" i="47"/>
  <c r="M296" i="47"/>
  <c r="P131" i="84"/>
  <c r="AG131" i="84" s="1"/>
  <c r="AG211" i="84"/>
  <c r="X376" i="47"/>
  <c r="X213" i="47"/>
  <c r="AM133" i="84"/>
  <c r="BE127" i="84" s="1"/>
  <c r="BY211" i="47"/>
  <c r="EJ212" i="47" s="1"/>
  <c r="Q104" i="81"/>
  <c r="S104" i="81" s="1"/>
  <c r="T104" i="81" s="1"/>
  <c r="I104" i="81"/>
  <c r="K104" i="81" s="1"/>
  <c r="L104" i="81" s="1"/>
  <c r="AE104" i="81"/>
  <c r="AG104" i="81" s="1"/>
  <c r="AH104" i="81" s="1"/>
  <c r="X104" i="81"/>
  <c r="Z104" i="81" s="1"/>
  <c r="AA104" i="81" s="1"/>
  <c r="F104" i="81"/>
  <c r="G283" i="84"/>
  <c r="I283" i="84" s="1"/>
  <c r="G200" i="84"/>
  <c r="I200" i="84" s="1"/>
  <c r="G120" i="84"/>
  <c r="I120" i="84" s="1"/>
  <c r="AF120" i="84" s="1"/>
  <c r="I39" i="84"/>
  <c r="X211" i="81"/>
  <c r="Z211" i="81" s="1"/>
  <c r="AA211" i="81" s="1"/>
  <c r="I211" i="81"/>
  <c r="K211" i="81" s="1"/>
  <c r="L211" i="81" s="1"/>
  <c r="Q211" i="81"/>
  <c r="S211" i="81" s="1"/>
  <c r="T211" i="81" s="1"/>
  <c r="AE211" i="81"/>
  <c r="AG211" i="81" s="1"/>
  <c r="AH211" i="81" s="1"/>
  <c r="F211" i="81"/>
  <c r="BX293" i="47"/>
  <c r="AM133" i="85"/>
  <c r="BE127" i="85" s="1"/>
  <c r="N376" i="47"/>
  <c r="V376" i="47"/>
  <c r="N295" i="47"/>
  <c r="DY295" i="47" s="1"/>
  <c r="EE295" i="47" s="1"/>
  <c r="V295" i="47"/>
  <c r="AM213" i="76"/>
  <c r="CL37" i="47"/>
  <c r="CS37" i="47" s="1"/>
  <c r="CL38" i="47"/>
  <c r="CS38" i="47" s="1"/>
  <c r="CL36" i="47"/>
  <c r="CS36" i="47" s="1"/>
  <c r="BX134" i="47"/>
  <c r="EI134" i="47" s="1"/>
  <c r="P131" i="85"/>
  <c r="AG131" i="85" s="1"/>
  <c r="AG211" i="85"/>
  <c r="K49" i="47"/>
  <c r="P49" i="83"/>
  <c r="AG49" i="83" s="1"/>
  <c r="AF49" i="83"/>
  <c r="AF210" i="83"/>
  <c r="P210" i="83"/>
  <c r="J49" i="47"/>
  <c r="AF49" i="76"/>
  <c r="P49" i="76"/>
  <c r="AG49" i="76" s="1"/>
  <c r="P292" i="76"/>
  <c r="AG292" i="76" s="1"/>
  <c r="AF292" i="76"/>
  <c r="AF293" i="85"/>
  <c r="P293" i="85"/>
  <c r="AG293" i="85" s="1"/>
  <c r="P296" i="76"/>
  <c r="AG296" i="76" s="1"/>
  <c r="AF296" i="76"/>
  <c r="AM53" i="83"/>
  <c r="BE47" i="83" s="1"/>
  <c r="BW293" i="47"/>
  <c r="EH294" i="47" s="1"/>
  <c r="AM50" i="84"/>
  <c r="L374" i="47"/>
  <c r="L131" i="47"/>
  <c r="L211" i="47"/>
  <c r="X211" i="47" s="1"/>
  <c r="L293" i="47"/>
  <c r="Y213" i="47"/>
  <c r="AM213" i="83"/>
  <c r="CS212" i="47"/>
  <c r="I119" i="81"/>
  <c r="K119" i="81" s="1"/>
  <c r="L119" i="81" s="1"/>
  <c r="AE119" i="81"/>
  <c r="AG119" i="81" s="1"/>
  <c r="AH119" i="81" s="1"/>
  <c r="Q119" i="81"/>
  <c r="S119" i="81" s="1"/>
  <c r="T119" i="81" s="1"/>
  <c r="X119" i="81"/>
  <c r="Z119" i="81" s="1"/>
  <c r="AA119" i="81" s="1"/>
  <c r="F119" i="81"/>
  <c r="Q173" i="81"/>
  <c r="S173" i="81" s="1"/>
  <c r="T173" i="81" s="1"/>
  <c r="I173" i="81"/>
  <c r="K173" i="81" s="1"/>
  <c r="L173" i="81" s="1"/>
  <c r="AE173" i="81"/>
  <c r="AG173" i="81" s="1"/>
  <c r="AH173" i="81" s="1"/>
  <c r="X173" i="81"/>
  <c r="Z173" i="81" s="1"/>
  <c r="AA173" i="81" s="1"/>
  <c r="F173" i="81"/>
  <c r="J13" i="79"/>
  <c r="G39" i="76"/>
  <c r="N13" i="79"/>
  <c r="T19" i="93"/>
  <c r="O13" i="79"/>
  <c r="M13" i="79"/>
  <c r="T34" i="93"/>
  <c r="A28" i="79"/>
  <c r="O124" i="79"/>
  <c r="M124" i="79"/>
  <c r="O181" i="79"/>
  <c r="M181" i="79"/>
  <c r="M168" i="81"/>
  <c r="AH210" i="84" s="1"/>
  <c r="AB168" i="81"/>
  <c r="AH130" i="84" s="1"/>
  <c r="L49" i="47"/>
  <c r="P49" i="84"/>
  <c r="AG49" i="84" s="1"/>
  <c r="AF49" i="84"/>
  <c r="P210" i="84"/>
  <c r="AF210" i="84"/>
  <c r="BY53" i="47"/>
  <c r="EJ53" i="47" s="1"/>
  <c r="BX211" i="47"/>
  <c r="W213" i="47"/>
  <c r="L377" i="47"/>
  <c r="L134" i="47"/>
  <c r="L214" i="47"/>
  <c r="L296" i="47"/>
  <c r="BF47" i="84"/>
  <c r="BX214" i="47"/>
  <c r="EI214" i="47" s="1"/>
  <c r="AM293" i="76"/>
  <c r="AM50" i="76"/>
  <c r="AB221" i="81"/>
  <c r="AH130" i="85" s="1"/>
  <c r="U221" i="81"/>
  <c r="AH293" i="85" s="1"/>
  <c r="AM296" i="83"/>
  <c r="AG214" i="83"/>
  <c r="P134" i="83"/>
  <c r="AG134" i="83" s="1"/>
  <c r="BW296" i="47"/>
  <c r="EH296" i="47" s="1"/>
  <c r="K293" i="47"/>
  <c r="K211" i="47"/>
  <c r="K374" i="47"/>
  <c r="K131" i="47"/>
  <c r="BW211" i="47"/>
  <c r="BF47" i="85"/>
  <c r="AM53" i="85"/>
  <c r="BE47" i="85" s="1"/>
  <c r="AM294" i="84"/>
  <c r="X295" i="47"/>
  <c r="AM213" i="84"/>
  <c r="BY293" i="47"/>
  <c r="G215" i="85"/>
  <c r="I215" i="85" s="1"/>
  <c r="G135" i="85"/>
  <c r="I135" i="85" s="1"/>
  <c r="AF135" i="85" s="1"/>
  <c r="BF129" i="85" s="1"/>
  <c r="G298" i="85"/>
  <c r="I298" i="85" s="1"/>
  <c r="I54" i="85"/>
  <c r="X226" i="81"/>
  <c r="Z226" i="81" s="1"/>
  <c r="AA226" i="81" s="1"/>
  <c r="I226" i="81"/>
  <c r="K226" i="81" s="1"/>
  <c r="L226" i="81" s="1"/>
  <c r="Q226" i="81"/>
  <c r="S226" i="81" s="1"/>
  <c r="T226" i="81" s="1"/>
  <c r="AE226" i="81"/>
  <c r="AG226" i="81" s="1"/>
  <c r="AH226" i="81" s="1"/>
  <c r="F226" i="81"/>
  <c r="N124" i="79"/>
  <c r="G282" i="83"/>
  <c r="I282" i="83" s="1"/>
  <c r="G120" i="83"/>
  <c r="I120" i="83" s="1"/>
  <c r="AF120" i="83" s="1"/>
  <c r="G200" i="83"/>
  <c r="I200" i="83" s="1"/>
  <c r="I39" i="83"/>
  <c r="AE158" i="81"/>
  <c r="AG158" i="81" s="1"/>
  <c r="AH158" i="81" s="1"/>
  <c r="I158" i="81"/>
  <c r="K158" i="81" s="1"/>
  <c r="L158" i="81" s="1"/>
  <c r="Q158" i="81"/>
  <c r="S158" i="81" s="1"/>
  <c r="T158" i="81" s="1"/>
  <c r="X158" i="81"/>
  <c r="Z158" i="81" s="1"/>
  <c r="AA158" i="81" s="1"/>
  <c r="F158" i="81"/>
  <c r="N181" i="79"/>
  <c r="N239" i="79"/>
  <c r="G283" i="85"/>
  <c r="I283" i="85" s="1"/>
  <c r="G120" i="85"/>
  <c r="I120" i="85" s="1"/>
  <c r="AF120" i="85" s="1"/>
  <c r="G200" i="85"/>
  <c r="I200" i="85" s="1"/>
  <c r="I39" i="85"/>
  <c r="EJ134" i="47"/>
  <c r="EJ214" i="47"/>
  <c r="BX131" i="47"/>
  <c r="AM213" i="85"/>
  <c r="N133" i="47"/>
  <c r="N213" i="47"/>
  <c r="DW213" i="47" s="1"/>
  <c r="EC213" i="47" s="1"/>
  <c r="V213" i="47"/>
  <c r="AM133" i="76"/>
  <c r="BE127" i="76" s="1"/>
  <c r="CL51" i="47"/>
  <c r="AM297" i="84"/>
  <c r="BX296" i="47"/>
  <c r="EI296" i="47" s="1"/>
  <c r="AM50" i="85"/>
  <c r="M293" i="47"/>
  <c r="M211" i="47"/>
  <c r="M374" i="47"/>
  <c r="M131" i="47"/>
  <c r="AG211" i="76"/>
  <c r="P131" i="76"/>
  <c r="AG131" i="76" s="1"/>
  <c r="U114" i="81"/>
  <c r="AH292" i="83" s="1"/>
  <c r="AI114" i="81"/>
  <c r="AH49" i="83" s="1"/>
  <c r="P292" i="83"/>
  <c r="AG292" i="83" s="1"/>
  <c r="AF292" i="83"/>
  <c r="P210" i="76"/>
  <c r="AF210" i="76"/>
  <c r="M49" i="47"/>
  <c r="P49" i="85"/>
  <c r="AG49" i="85" s="1"/>
  <c r="AF49" i="85"/>
  <c r="AF210" i="85"/>
  <c r="P210" i="85"/>
  <c r="P53" i="76"/>
  <c r="AG53" i="76" s="1"/>
  <c r="J53" i="47"/>
  <c r="AF53" i="76"/>
  <c r="P214" i="76"/>
  <c r="AF214" i="76"/>
  <c r="BF47" i="83"/>
  <c r="K377" i="47"/>
  <c r="K134" i="47"/>
  <c r="K214" i="47"/>
  <c r="K296" i="47"/>
  <c r="EH53" i="47"/>
  <c r="EH134" i="47"/>
  <c r="AM293" i="83"/>
  <c r="BW131" i="47"/>
  <c r="EH132" i="47" s="1"/>
  <c r="P134" i="85"/>
  <c r="AG134" i="85" s="1"/>
  <c r="AG214" i="85"/>
  <c r="AM297" i="85"/>
  <c r="DY52" i="47"/>
  <c r="EE52" i="47" s="1"/>
  <c r="Y295" i="47"/>
  <c r="AM133" i="83"/>
  <c r="BE127" i="83" s="1"/>
  <c r="EJ51" i="47"/>
  <c r="EJ132" i="47"/>
  <c r="G135" i="83"/>
  <c r="I135" i="83" s="1"/>
  <c r="AF135" i="83" s="1"/>
  <c r="G215" i="83"/>
  <c r="I215" i="83" s="1"/>
  <c r="G297" i="83"/>
  <c r="I297" i="83" s="1"/>
  <c r="I54" i="83"/>
  <c r="G215" i="84"/>
  <c r="I215" i="84" s="1"/>
  <c r="G298" i="84"/>
  <c r="I298" i="84" s="1"/>
  <c r="G135" i="84"/>
  <c r="I135" i="84" s="1"/>
  <c r="AF135" i="84" s="1"/>
  <c r="I54" i="84"/>
  <c r="DV376" i="47" l="1"/>
  <c r="EB376" i="47" s="1"/>
  <c r="CK376" i="47"/>
  <c r="GI375" i="47"/>
  <c r="S145" i="59" s="1"/>
  <c r="DX295" i="47"/>
  <c r="ED295" i="47" s="1"/>
  <c r="GJ24" i="47"/>
  <c r="DW50" i="47"/>
  <c r="EC51" i="47" s="1"/>
  <c r="DV50" i="47"/>
  <c r="EB51" i="47" s="1"/>
  <c r="DV295" i="47"/>
  <c r="EB295" i="47" s="1"/>
  <c r="FA52" i="47"/>
  <c r="GC31" i="47"/>
  <c r="L27" i="59" s="1"/>
  <c r="DY50" i="47"/>
  <c r="EE51" i="47" s="1"/>
  <c r="DX133" i="47"/>
  <c r="ED133" i="47" s="1"/>
  <c r="AI25" i="104"/>
  <c r="AJ25" i="104" s="1"/>
  <c r="CK50" i="47"/>
  <c r="GJ22" i="47" s="1"/>
  <c r="AB158" i="81"/>
  <c r="AH120" i="84" s="1"/>
  <c r="BX120" i="47" s="1"/>
  <c r="EI120" i="47" s="1"/>
  <c r="M158" i="81"/>
  <c r="AH200" i="84" s="1"/>
  <c r="BX200" i="47" s="1"/>
  <c r="EI200" i="47" s="1"/>
  <c r="AI226" i="81"/>
  <c r="AH54" i="85" s="1"/>
  <c r="BY54" i="47" s="1"/>
  <c r="EJ54" i="47" s="1"/>
  <c r="AB119" i="81"/>
  <c r="AH135" i="83" s="1"/>
  <c r="BW135" i="47" s="1"/>
  <c r="EH135" i="47" s="1"/>
  <c r="AI119" i="81"/>
  <c r="AH54" i="83" s="1"/>
  <c r="BW54" i="47" s="1"/>
  <c r="EH54" i="47" s="1"/>
  <c r="AB104" i="81"/>
  <c r="AH120" i="83" s="1"/>
  <c r="BW120" i="47" s="1"/>
  <c r="EH120" i="47" s="1"/>
  <c r="M104" i="81"/>
  <c r="AH200" i="83" s="1"/>
  <c r="BW200" i="47" s="1"/>
  <c r="EH200" i="47" s="1"/>
  <c r="D212" i="81"/>
  <c r="G40" i="85"/>
  <c r="D159" i="81"/>
  <c r="G40" i="84"/>
  <c r="M68" i="79"/>
  <c r="O68" i="79"/>
  <c r="D105" i="81"/>
  <c r="G40" i="83"/>
  <c r="BF129" i="84"/>
  <c r="AF215" i="84"/>
  <c r="P215" i="84"/>
  <c r="K54" i="47"/>
  <c r="P54" i="83"/>
  <c r="AG54" i="83" s="1"/>
  <c r="AF54" i="83"/>
  <c r="AF215" i="83"/>
  <c r="P215" i="83"/>
  <c r="AM134" i="85"/>
  <c r="BE128" i="85" s="1"/>
  <c r="W296" i="47"/>
  <c r="BF47" i="76"/>
  <c r="AM53" i="76"/>
  <c r="BE47" i="76" s="1"/>
  <c r="AG210" i="76"/>
  <c r="P130" i="76"/>
  <c r="AG130" i="76" s="1"/>
  <c r="AM292" i="83"/>
  <c r="BW49" i="47"/>
  <c r="EH50" i="47" s="1"/>
  <c r="AM131" i="76"/>
  <c r="Y374" i="47"/>
  <c r="Y293" i="47"/>
  <c r="GW13" i="47"/>
  <c r="CS51" i="47"/>
  <c r="GU13" i="47" s="1"/>
  <c r="DV213" i="47"/>
  <c r="EB213" i="47" s="1"/>
  <c r="M39" i="47"/>
  <c r="P39" i="85"/>
  <c r="AG39" i="85" s="1"/>
  <c r="AF39" i="85"/>
  <c r="U158" i="81"/>
  <c r="AH283" i="84" s="1"/>
  <c r="AI158" i="81"/>
  <c r="AH39" i="84" s="1"/>
  <c r="AF200" i="83"/>
  <c r="P200" i="83"/>
  <c r="AF282" i="83"/>
  <c r="P282" i="83"/>
  <c r="AG282" i="83" s="1"/>
  <c r="U226" i="81"/>
  <c r="AH298" i="85" s="1"/>
  <c r="AB226" i="81"/>
  <c r="AH135" i="85" s="1"/>
  <c r="P298" i="85"/>
  <c r="AG298" i="85" s="1"/>
  <c r="AF298" i="85"/>
  <c r="P215" i="85"/>
  <c r="AF215" i="85"/>
  <c r="EJ294" i="47"/>
  <c r="W374" i="47"/>
  <c r="W293" i="47"/>
  <c r="AM134" i="83"/>
  <c r="BE128" i="83" s="1"/>
  <c r="BY292" i="47"/>
  <c r="X214" i="47"/>
  <c r="X377" i="47"/>
  <c r="AM49" i="84"/>
  <c r="L373" i="47"/>
  <c r="L130" i="47"/>
  <c r="L292" i="47"/>
  <c r="L210" i="47"/>
  <c r="BX210" i="47"/>
  <c r="EI211" i="47" s="1"/>
  <c r="G282" i="76"/>
  <c r="I282" i="76" s="1"/>
  <c r="G200" i="76"/>
  <c r="I200" i="76" s="1"/>
  <c r="G120" i="76"/>
  <c r="I120" i="76" s="1"/>
  <c r="AF120" i="76" s="1"/>
  <c r="I39" i="76"/>
  <c r="AI173" i="81"/>
  <c r="AH54" i="84" s="1"/>
  <c r="U173" i="81"/>
  <c r="AH298" i="84" s="1"/>
  <c r="Y133" i="47"/>
  <c r="Y52" i="47"/>
  <c r="ED51" i="47"/>
  <c r="X374" i="47"/>
  <c r="AM293" i="85"/>
  <c r="AM292" i="76"/>
  <c r="J210" i="47"/>
  <c r="J292" i="47"/>
  <c r="J130" i="47"/>
  <c r="J373" i="47"/>
  <c r="N49" i="47"/>
  <c r="AM131" i="85"/>
  <c r="U211" i="81"/>
  <c r="AH283" i="85" s="1"/>
  <c r="AB211" i="81"/>
  <c r="AH120" i="85" s="1"/>
  <c r="P283" i="84"/>
  <c r="AG283" i="84" s="1"/>
  <c r="AF283" i="84"/>
  <c r="X133" i="47"/>
  <c r="X52" i="47"/>
  <c r="AM211" i="84"/>
  <c r="Y214" i="47"/>
  <c r="EH51" i="47"/>
  <c r="AM131" i="83"/>
  <c r="N131" i="47"/>
  <c r="AI23" i="104" s="1"/>
  <c r="AJ23" i="104" s="1"/>
  <c r="AM214" i="84"/>
  <c r="FT94" i="47"/>
  <c r="CS117" i="47"/>
  <c r="FT109" i="47"/>
  <c r="GK102" i="47"/>
  <c r="CS132" i="47"/>
  <c r="GI102" i="47" s="1"/>
  <c r="EI51" i="47"/>
  <c r="AM293" i="84"/>
  <c r="BX292" i="47"/>
  <c r="D227" i="81"/>
  <c r="G55" i="85"/>
  <c r="D120" i="81"/>
  <c r="G55" i="83"/>
  <c r="D174" i="81"/>
  <c r="G55" i="84"/>
  <c r="AF54" i="84"/>
  <c r="L54" i="47"/>
  <c r="P54" i="84"/>
  <c r="AG54" i="84" s="1"/>
  <c r="P298" i="84"/>
  <c r="AG298" i="84" s="1"/>
  <c r="AF298" i="84"/>
  <c r="AF297" i="83"/>
  <c r="P297" i="83"/>
  <c r="AG297" i="83" s="1"/>
  <c r="BF129" i="83"/>
  <c r="W214" i="47"/>
  <c r="W377" i="47"/>
  <c r="AG214" i="76"/>
  <c r="P134" i="76"/>
  <c r="AG134" i="76" s="1"/>
  <c r="N53" i="47"/>
  <c r="J214" i="47"/>
  <c r="J377" i="47"/>
  <c r="J134" i="47"/>
  <c r="J296" i="47"/>
  <c r="AG210" i="85"/>
  <c r="AM210" i="85" s="1"/>
  <c r="P130" i="85"/>
  <c r="AG130" i="85" s="1"/>
  <c r="AM49" i="85"/>
  <c r="M373" i="47"/>
  <c r="M130" i="47"/>
  <c r="M210" i="47"/>
  <c r="M292" i="47"/>
  <c r="BW292" i="47"/>
  <c r="Y211" i="47"/>
  <c r="V52" i="47"/>
  <c r="V133" i="47"/>
  <c r="K52" i="99"/>
  <c r="Z213" i="47"/>
  <c r="CK213" i="47"/>
  <c r="DV133" i="47"/>
  <c r="EB133" i="47" s="1"/>
  <c r="CK133" i="47"/>
  <c r="EI132" i="47"/>
  <c r="AF200" i="85"/>
  <c r="P200" i="85"/>
  <c r="AF283" i="85"/>
  <c r="P283" i="85"/>
  <c r="AG283" i="85" s="1"/>
  <c r="AF39" i="83"/>
  <c r="K39" i="47"/>
  <c r="P39" i="83"/>
  <c r="AG39" i="83" s="1"/>
  <c r="M226" i="81"/>
  <c r="AH215" i="85" s="1"/>
  <c r="AF54" i="85"/>
  <c r="M54" i="47"/>
  <c r="P54" i="85"/>
  <c r="AG54" i="85" s="1"/>
  <c r="EH211" i="47"/>
  <c r="EH212" i="47"/>
  <c r="W211" i="47"/>
  <c r="AM214" i="83"/>
  <c r="BY130" i="47"/>
  <c r="X296" i="47"/>
  <c r="DW133" i="47"/>
  <c r="EC133" i="47" s="1"/>
  <c r="W133" i="47"/>
  <c r="W52" i="47"/>
  <c r="EI212" i="47"/>
  <c r="P130" i="84"/>
  <c r="AG130" i="84" s="1"/>
  <c r="AG210" i="84"/>
  <c r="BX130" i="47"/>
  <c r="N68" i="79"/>
  <c r="AB173" i="81"/>
  <c r="AH135" i="84" s="1"/>
  <c r="M173" i="81"/>
  <c r="AH215" i="84" s="1"/>
  <c r="U119" i="81"/>
  <c r="AH297" i="83" s="1"/>
  <c r="M119" i="81"/>
  <c r="AH215" i="83" s="1"/>
  <c r="DY213" i="47"/>
  <c r="EE213" i="47" s="1"/>
  <c r="DY133" i="47"/>
  <c r="EE133" i="47" s="1"/>
  <c r="X293" i="47"/>
  <c r="X131" i="47" s="1"/>
  <c r="AM214" i="85"/>
  <c r="AM296" i="76"/>
  <c r="AM49" i="76"/>
  <c r="AG210" i="83"/>
  <c r="P130" i="83"/>
  <c r="AG130" i="83" s="1"/>
  <c r="AM49" i="83"/>
  <c r="K292" i="47"/>
  <c r="W292" i="47" s="1"/>
  <c r="K210" i="47"/>
  <c r="K130" i="47"/>
  <c r="K373" i="47"/>
  <c r="EH131" i="47"/>
  <c r="AM211" i="76"/>
  <c r="AM211" i="85"/>
  <c r="Z295" i="47"/>
  <c r="CL295" i="47" s="1"/>
  <c r="FT264" i="47" s="1"/>
  <c r="CK295" i="47"/>
  <c r="DY376" i="47"/>
  <c r="EE376" i="47" s="1"/>
  <c r="Z376" i="47"/>
  <c r="CL376" i="47" s="1"/>
  <c r="CS376" i="47" s="1"/>
  <c r="EI294" i="47"/>
  <c r="AI211" i="81"/>
  <c r="AH39" i="85" s="1"/>
  <c r="M211" i="81"/>
  <c r="AH200" i="85" s="1"/>
  <c r="AF39" i="84"/>
  <c r="L39" i="47"/>
  <c r="P39" i="84"/>
  <c r="AG39" i="84" s="1"/>
  <c r="AF200" i="84"/>
  <c r="P200" i="84"/>
  <c r="AI104" i="81"/>
  <c r="AH39" i="83" s="1"/>
  <c r="U104" i="81"/>
  <c r="AH282" i="83" s="1"/>
  <c r="DX213" i="47"/>
  <c r="ED213" i="47" s="1"/>
  <c r="DX376" i="47"/>
  <c r="ED376" i="47" s="1"/>
  <c r="AM131" i="84"/>
  <c r="Y296" i="47"/>
  <c r="Y377" i="47"/>
  <c r="AM211" i="83"/>
  <c r="EJ211" i="47"/>
  <c r="N293" i="47"/>
  <c r="DX293" i="47" s="1"/>
  <c r="ED294" i="47" s="1"/>
  <c r="V293" i="47"/>
  <c r="N374" i="47"/>
  <c r="V374" i="47"/>
  <c r="N211" i="47"/>
  <c r="DW211" i="47" s="1"/>
  <c r="V211" i="47"/>
  <c r="AM134" i="84"/>
  <c r="BE128" i="84" s="1"/>
  <c r="FT95" i="47"/>
  <c r="CS118" i="47"/>
  <c r="FT96" i="47"/>
  <c r="CS119" i="47"/>
  <c r="DW376" i="47"/>
  <c r="EC376" i="47" s="1"/>
  <c r="DW295" i="47"/>
  <c r="EC295" i="47" s="1"/>
  <c r="BX49" i="47"/>
  <c r="G297" i="76"/>
  <c r="I297" i="76" s="1"/>
  <c r="G215" i="76"/>
  <c r="I215" i="76" s="1"/>
  <c r="G135" i="76"/>
  <c r="I135" i="76" s="1"/>
  <c r="AF135" i="76" s="1"/>
  <c r="I54" i="76"/>
  <c r="G14" i="79"/>
  <c r="DV374" i="47" l="1"/>
  <c r="EB375" i="47" s="1"/>
  <c r="CK374" i="47"/>
  <c r="DX131" i="47"/>
  <c r="ED132" i="47" s="1"/>
  <c r="FA295" i="47"/>
  <c r="GC29" i="47"/>
  <c r="L25" i="59" s="1"/>
  <c r="DW131" i="47"/>
  <c r="EC132" i="47" s="1"/>
  <c r="DY131" i="47"/>
  <c r="EE132" i="47" s="1"/>
  <c r="DV131" i="47"/>
  <c r="EB132" i="47" s="1"/>
  <c r="Y50" i="47"/>
  <c r="DV293" i="47"/>
  <c r="EB294" i="47" s="1"/>
  <c r="CK49" i="47"/>
  <c r="GC28" i="47" s="1"/>
  <c r="L24" i="59" s="1"/>
  <c r="FA376" i="47"/>
  <c r="DV211" i="47"/>
  <c r="EB212" i="47" s="1"/>
  <c r="X50" i="47"/>
  <c r="W131" i="47"/>
  <c r="G41" i="84"/>
  <c r="D160" i="81"/>
  <c r="G40" i="76"/>
  <c r="J14" i="79"/>
  <c r="M125" i="79"/>
  <c r="O125" i="79"/>
  <c r="D213" i="81"/>
  <c r="G41" i="85"/>
  <c r="G41" i="83"/>
  <c r="D106" i="81"/>
  <c r="M240" i="79"/>
  <c r="O240" i="79"/>
  <c r="BF129" i="76"/>
  <c r="P297" i="76"/>
  <c r="AG297" i="76" s="1"/>
  <c r="AF297" i="76"/>
  <c r="Z374" i="47"/>
  <c r="CL374" i="47" s="1"/>
  <c r="BW39" i="47"/>
  <c r="EH39" i="47" s="1"/>
  <c r="L200" i="47"/>
  <c r="L282" i="47"/>
  <c r="L363" i="47"/>
  <c r="L120" i="47"/>
  <c r="BY200" i="47"/>
  <c r="EJ200" i="47" s="1"/>
  <c r="CS295" i="47"/>
  <c r="W373" i="47"/>
  <c r="W210" i="47"/>
  <c r="AM130" i="83"/>
  <c r="BW297" i="47"/>
  <c r="EH297" i="47" s="1"/>
  <c r="BX135" i="47"/>
  <c r="EI135" i="47" s="1"/>
  <c r="AM130" i="84"/>
  <c r="EJ131" i="47"/>
  <c r="EC212" i="47"/>
  <c r="BF48" i="85"/>
  <c r="AM54" i="85"/>
  <c r="BE48" i="85" s="1"/>
  <c r="K120" i="47"/>
  <c r="K363" i="47"/>
  <c r="K282" i="47"/>
  <c r="K200" i="47"/>
  <c r="P120" i="85"/>
  <c r="AG120" i="85" s="1"/>
  <c r="AG200" i="85"/>
  <c r="Q52" i="99"/>
  <c r="AD52" i="99" s="1"/>
  <c r="AC52" i="99"/>
  <c r="EH293" i="47"/>
  <c r="Y210" i="47"/>
  <c r="AM130" i="85"/>
  <c r="N296" i="47"/>
  <c r="DV296" i="47" s="1"/>
  <c r="EB296" i="47" s="1"/>
  <c r="V296" i="47"/>
  <c r="V377" i="47"/>
  <c r="N377" i="47"/>
  <c r="DV53" i="47"/>
  <c r="EB53" i="47" s="1"/>
  <c r="CK53" i="47"/>
  <c r="DW53" i="47"/>
  <c r="EC53" i="47" s="1"/>
  <c r="DY53" i="47"/>
  <c r="EE53" i="47" s="1"/>
  <c r="DX53" i="47"/>
  <c r="ED53" i="47" s="1"/>
  <c r="AM214" i="76"/>
  <c r="W53" i="47"/>
  <c r="W134" i="47"/>
  <c r="AM298" i="84"/>
  <c r="BF48" i="84"/>
  <c r="AM54" i="84"/>
  <c r="BE48" i="84" s="1"/>
  <c r="G216" i="84"/>
  <c r="I216" i="84" s="1"/>
  <c r="G299" i="84"/>
  <c r="I299" i="84" s="1"/>
  <c r="G136" i="84"/>
  <c r="I136" i="84" s="1"/>
  <c r="AF136" i="84" s="1"/>
  <c r="I55" i="84"/>
  <c r="Q174" i="81"/>
  <c r="S174" i="81" s="1"/>
  <c r="T174" i="81" s="1"/>
  <c r="AE174" i="81"/>
  <c r="AG174" i="81" s="1"/>
  <c r="AH174" i="81" s="1"/>
  <c r="X174" i="81"/>
  <c r="Z174" i="81" s="1"/>
  <c r="AA174" i="81" s="1"/>
  <c r="I174" i="81"/>
  <c r="K174" i="81" s="1"/>
  <c r="L174" i="81" s="1"/>
  <c r="F174" i="81"/>
  <c r="G216" i="83"/>
  <c r="I216" i="83" s="1"/>
  <c r="G136" i="83"/>
  <c r="I136" i="83" s="1"/>
  <c r="AF136" i="83" s="1"/>
  <c r="G298" i="83"/>
  <c r="I298" i="83" s="1"/>
  <c r="I55" i="83"/>
  <c r="I120" i="81"/>
  <c r="K120" i="81" s="1"/>
  <c r="L120" i="81" s="1"/>
  <c r="AE120" i="81"/>
  <c r="AG120" i="81" s="1"/>
  <c r="AH120" i="81" s="1"/>
  <c r="Q120" i="81"/>
  <c r="S120" i="81" s="1"/>
  <c r="T120" i="81" s="1"/>
  <c r="X120" i="81"/>
  <c r="Z120" i="81" s="1"/>
  <c r="AA120" i="81" s="1"/>
  <c r="F120" i="81"/>
  <c r="G299" i="85"/>
  <c r="I299" i="85" s="1"/>
  <c r="G136" i="85"/>
  <c r="I136" i="85" s="1"/>
  <c r="AF136" i="85" s="1"/>
  <c r="BF130" i="85" s="1"/>
  <c r="G216" i="85"/>
  <c r="I216" i="85" s="1"/>
  <c r="I55" i="85"/>
  <c r="Q227" i="81"/>
  <c r="S227" i="81" s="1"/>
  <c r="T227" i="81" s="1"/>
  <c r="I227" i="81"/>
  <c r="K227" i="81" s="1"/>
  <c r="L227" i="81" s="1"/>
  <c r="AE227" i="81"/>
  <c r="AG227" i="81" s="1"/>
  <c r="AH227" i="81" s="1"/>
  <c r="X227" i="81"/>
  <c r="Z227" i="81" s="1"/>
  <c r="AA227" i="81" s="1"/>
  <c r="F227" i="81"/>
  <c r="EI50" i="47"/>
  <c r="AM283" i="84"/>
  <c r="BY282" i="47"/>
  <c r="EJ282" i="47" s="1"/>
  <c r="N130" i="47"/>
  <c r="DW130" i="47" s="1"/>
  <c r="V210" i="47"/>
  <c r="N210" i="47"/>
  <c r="DW210" i="47" s="1"/>
  <c r="DX374" i="47"/>
  <c r="BX54" i="47"/>
  <c r="EI54" i="47" s="1"/>
  <c r="AF282" i="76"/>
  <c r="P282" i="76"/>
  <c r="AG282" i="76" s="1"/>
  <c r="X292" i="47"/>
  <c r="X134" i="47"/>
  <c r="X53" i="47"/>
  <c r="DW374" i="47"/>
  <c r="AG215" i="85"/>
  <c r="AM215" i="85" s="1"/>
  <c r="P135" i="85"/>
  <c r="AG135" i="85" s="1"/>
  <c r="AM298" i="85"/>
  <c r="BY297" i="47"/>
  <c r="EJ297" i="47" s="1"/>
  <c r="AM282" i="83"/>
  <c r="BX282" i="47"/>
  <c r="EI282" i="47" s="1"/>
  <c r="AM39" i="85"/>
  <c r="M120" i="47"/>
  <c r="M363" i="47"/>
  <c r="M282" i="47"/>
  <c r="M200" i="47"/>
  <c r="Y131" i="47"/>
  <c r="DY374" i="47"/>
  <c r="AM130" i="76"/>
  <c r="AG215" i="83"/>
  <c r="P135" i="83"/>
  <c r="AG135" i="83" s="1"/>
  <c r="BF48" i="83"/>
  <c r="AM54" i="83"/>
  <c r="BE48" i="83" s="1"/>
  <c r="K378" i="47"/>
  <c r="K135" i="47"/>
  <c r="K215" i="47"/>
  <c r="K297" i="47"/>
  <c r="G283" i="83"/>
  <c r="I283" i="83" s="1"/>
  <c r="G121" i="83"/>
  <c r="I121" i="83" s="1"/>
  <c r="AF121" i="83" s="1"/>
  <c r="G201" i="83"/>
  <c r="I201" i="83" s="1"/>
  <c r="I40" i="83"/>
  <c r="Q105" i="81"/>
  <c r="S105" i="81" s="1"/>
  <c r="T105" i="81" s="1"/>
  <c r="I105" i="81"/>
  <c r="K105" i="81" s="1"/>
  <c r="L105" i="81" s="1"/>
  <c r="AE105" i="81"/>
  <c r="AG105" i="81" s="1"/>
  <c r="AH105" i="81" s="1"/>
  <c r="X105" i="81"/>
  <c r="Z105" i="81" s="1"/>
  <c r="AA105" i="81" s="1"/>
  <c r="F105" i="81"/>
  <c r="G201" i="84"/>
  <c r="I201" i="84" s="1"/>
  <c r="G121" i="84"/>
  <c r="I121" i="84" s="1"/>
  <c r="AF121" i="84" s="1"/>
  <c r="G284" i="84"/>
  <c r="I284" i="84" s="1"/>
  <c r="I40" i="84"/>
  <c r="X159" i="81"/>
  <c r="Z159" i="81" s="1"/>
  <c r="AA159" i="81" s="1"/>
  <c r="AE159" i="81"/>
  <c r="AG159" i="81" s="1"/>
  <c r="AH159" i="81" s="1"/>
  <c r="Q159" i="81"/>
  <c r="S159" i="81" s="1"/>
  <c r="T159" i="81" s="1"/>
  <c r="I159" i="81"/>
  <c r="K159" i="81" s="1"/>
  <c r="L159" i="81" s="1"/>
  <c r="F159" i="81"/>
  <c r="N240" i="79"/>
  <c r="I212" i="81"/>
  <c r="K212" i="81" s="1"/>
  <c r="L212" i="81" s="1"/>
  <c r="AE212" i="81"/>
  <c r="AG212" i="81" s="1"/>
  <c r="AH212" i="81" s="1"/>
  <c r="Q212" i="81"/>
  <c r="S212" i="81" s="1"/>
  <c r="T212" i="81" s="1"/>
  <c r="X212" i="81"/>
  <c r="Z212" i="81" s="1"/>
  <c r="AA212" i="81" s="1"/>
  <c r="F212" i="81"/>
  <c r="N14" i="79"/>
  <c r="T20" i="93"/>
  <c r="O14" i="79"/>
  <c r="M14" i="79"/>
  <c r="G55" i="76"/>
  <c r="O182" i="79"/>
  <c r="M182" i="79"/>
  <c r="P54" i="76"/>
  <c r="AG54" i="76" s="1"/>
  <c r="J54" i="47"/>
  <c r="AF54" i="76"/>
  <c r="P215" i="76"/>
  <c r="AF215" i="76"/>
  <c r="V50" i="47"/>
  <c r="V131" i="47"/>
  <c r="DX211" i="47"/>
  <c r="K50" i="99"/>
  <c r="Z211" i="47"/>
  <c r="CK211" i="47"/>
  <c r="CK293" i="47"/>
  <c r="Z293" i="47"/>
  <c r="CL293" i="47" s="1"/>
  <c r="FT262" i="47" s="1"/>
  <c r="BW282" i="47"/>
  <c r="EH282" i="47" s="1"/>
  <c r="AG200" i="84"/>
  <c r="P120" i="84"/>
  <c r="AG120" i="84" s="1"/>
  <c r="AM39" i="84"/>
  <c r="BY39" i="47"/>
  <c r="EJ39" i="47" s="1"/>
  <c r="EI293" i="47"/>
  <c r="GJ347" i="47"/>
  <c r="T117" i="59" s="1"/>
  <c r="GI347" i="47"/>
  <c r="S117" i="59" s="1"/>
  <c r="GC354" i="47"/>
  <c r="L132" i="59" s="1"/>
  <c r="DW49" i="47"/>
  <c r="AM210" i="83"/>
  <c r="BW215" i="47"/>
  <c r="EH215" i="47" s="1"/>
  <c r="BX215" i="47"/>
  <c r="EI215" i="47" s="1"/>
  <c r="AM210" i="84"/>
  <c r="FA133" i="47"/>
  <c r="W50" i="47"/>
  <c r="M215" i="47"/>
  <c r="M297" i="47"/>
  <c r="M135" i="47"/>
  <c r="M378" i="47"/>
  <c r="BY215" i="47"/>
  <c r="EJ215" i="47" s="1"/>
  <c r="AM39" i="83"/>
  <c r="AM283" i="85"/>
  <c r="EI131" i="47"/>
  <c r="GJ103" i="47"/>
  <c r="GC110" i="47"/>
  <c r="L79" i="59" s="1"/>
  <c r="Z52" i="47"/>
  <c r="CL52" i="47" s="1"/>
  <c r="Z133" i="47"/>
  <c r="CL213" i="47"/>
  <c r="FT182" i="47" s="1"/>
  <c r="DY211" i="47"/>
  <c r="Y292" i="47"/>
  <c r="DY49" i="47"/>
  <c r="Y373" i="47"/>
  <c r="N134" i="47"/>
  <c r="AI26" i="104" s="1"/>
  <c r="AJ26" i="104" s="1"/>
  <c r="N214" i="47"/>
  <c r="V214" i="47"/>
  <c r="AM134" i="76"/>
  <c r="BE128" i="76" s="1"/>
  <c r="AM297" i="83"/>
  <c r="L378" i="47"/>
  <c r="L135" i="47"/>
  <c r="L297" i="47"/>
  <c r="L215" i="47"/>
  <c r="CK131" i="47"/>
  <c r="Y134" i="47"/>
  <c r="Y53" i="47"/>
  <c r="BY120" i="47"/>
  <c r="EJ120" i="47" s="1"/>
  <c r="DV49" i="47"/>
  <c r="N373" i="47"/>
  <c r="V373" i="47"/>
  <c r="N292" i="47"/>
  <c r="DY292" i="47" s="1"/>
  <c r="V292" i="47"/>
  <c r="BX297" i="47"/>
  <c r="EI297" i="47" s="1"/>
  <c r="P39" i="76"/>
  <c r="AG39" i="76" s="1"/>
  <c r="J39" i="47"/>
  <c r="AF39" i="76"/>
  <c r="P200" i="76"/>
  <c r="AF200" i="76"/>
  <c r="X210" i="47"/>
  <c r="DX49" i="47"/>
  <c r="X373" i="47"/>
  <c r="DW293" i="47"/>
  <c r="FA51" i="47"/>
  <c r="EJ293" i="47"/>
  <c r="BY135" i="47"/>
  <c r="EJ135" i="47" s="1"/>
  <c r="P120" i="83"/>
  <c r="AG120" i="83" s="1"/>
  <c r="AG200" i="83"/>
  <c r="BX39" i="47"/>
  <c r="EI39" i="47" s="1"/>
  <c r="FA213" i="47"/>
  <c r="DY293" i="47"/>
  <c r="AM210" i="76"/>
  <c r="AG215" i="84"/>
  <c r="P135" i="84"/>
  <c r="AG135" i="84" s="1"/>
  <c r="N125" i="79"/>
  <c r="N182" i="79"/>
  <c r="G284" i="85"/>
  <c r="I284" i="85" s="1"/>
  <c r="G201" i="85"/>
  <c r="I201" i="85" s="1"/>
  <c r="G121" i="85"/>
  <c r="I121" i="85" s="1"/>
  <c r="AF121" i="85" s="1"/>
  <c r="I40" i="85"/>
  <c r="N126" i="79"/>
  <c r="CS374" i="47" l="1"/>
  <c r="DV377" i="47"/>
  <c r="EB377" i="47" s="1"/>
  <c r="CK377" i="47"/>
  <c r="DW373" i="47"/>
  <c r="CK373" i="47"/>
  <c r="GJ21" i="47"/>
  <c r="DV292" i="47"/>
  <c r="EB293" i="47" s="1"/>
  <c r="X49" i="47"/>
  <c r="AB105" i="81"/>
  <c r="AH121" i="83" s="1"/>
  <c r="BW121" i="47" s="1"/>
  <c r="EH121" i="47" s="1"/>
  <c r="EC131" i="47"/>
  <c r="DX210" i="47"/>
  <c r="ED211" i="47" s="1"/>
  <c r="M105" i="81"/>
  <c r="AH201" i="83" s="1"/>
  <c r="BW201" i="47" s="1"/>
  <c r="EH201" i="47" s="1"/>
  <c r="DX373" i="47"/>
  <c r="ED374" i="47" s="1"/>
  <c r="DV373" i="47"/>
  <c r="EB374" i="47" s="1"/>
  <c r="DY130" i="47"/>
  <c r="EE131" i="47" s="1"/>
  <c r="AI22" i="104"/>
  <c r="AJ22" i="104" s="1"/>
  <c r="AB227" i="81"/>
  <c r="AH136" i="85" s="1"/>
  <c r="BY136" i="47" s="1"/>
  <c r="EJ136" i="47" s="1"/>
  <c r="M227" i="81"/>
  <c r="AH216" i="85" s="1"/>
  <c r="BY216" i="47" s="1"/>
  <c r="EJ216" i="47" s="1"/>
  <c r="M174" i="81"/>
  <c r="AH216" i="84" s="1"/>
  <c r="BX216" i="47" s="1"/>
  <c r="EI216" i="47" s="1"/>
  <c r="AI174" i="81"/>
  <c r="AH55" i="84" s="1"/>
  <c r="BX55" i="47" s="1"/>
  <c r="EI55" i="47" s="1"/>
  <c r="EC211" i="47"/>
  <c r="G56" i="85"/>
  <c r="D228" i="81"/>
  <c r="M241" i="79"/>
  <c r="O241" i="79"/>
  <c r="D161" i="81"/>
  <c r="G42" i="84"/>
  <c r="G15" i="79"/>
  <c r="N15" i="79" s="1"/>
  <c r="M183" i="79"/>
  <c r="O183" i="79"/>
  <c r="G56" i="83"/>
  <c r="D121" i="81"/>
  <c r="M69" i="79"/>
  <c r="O69" i="79"/>
  <c r="AF40" i="85"/>
  <c r="M40" i="47"/>
  <c r="P40" i="85"/>
  <c r="AG40" i="85" s="1"/>
  <c r="P201" i="85"/>
  <c r="AF201" i="85"/>
  <c r="AM215" i="84"/>
  <c r="EE293" i="47"/>
  <c r="EE294" i="47"/>
  <c r="AM200" i="83"/>
  <c r="EC294" i="47"/>
  <c r="AM39" i="76"/>
  <c r="X297" i="47"/>
  <c r="X378" i="47"/>
  <c r="V53" i="47"/>
  <c r="V134" i="47"/>
  <c r="K53" i="99"/>
  <c r="CK214" i="47"/>
  <c r="Z214" i="47"/>
  <c r="DX214" i="47"/>
  <c r="ED214" i="47" s="1"/>
  <c r="DW214" i="47"/>
  <c r="EC214" i="47" s="1"/>
  <c r="DY214" i="47"/>
  <c r="EE214" i="47" s="1"/>
  <c r="CK134" i="47"/>
  <c r="DW134" i="47"/>
  <c r="EC134" i="47" s="1"/>
  <c r="DY134" i="47"/>
  <c r="EE134" i="47" s="1"/>
  <c r="DX134" i="47"/>
  <c r="ED134" i="47" s="1"/>
  <c r="DY373" i="47"/>
  <c r="EE374" i="47" s="1"/>
  <c r="EE50" i="47"/>
  <c r="GW14" i="47"/>
  <c r="CS52" i="47"/>
  <c r="GU14" i="47" s="1"/>
  <c r="CS213" i="47"/>
  <c r="Y215" i="47"/>
  <c r="AM120" i="84"/>
  <c r="Z131" i="47"/>
  <c r="Z50" i="47"/>
  <c r="CL50" i="47" s="1"/>
  <c r="CS50" i="47" s="1"/>
  <c r="CL211" i="47"/>
  <c r="FT180" i="47" s="1"/>
  <c r="ED212" i="47"/>
  <c r="P135" i="76"/>
  <c r="AG135" i="76" s="1"/>
  <c r="AG215" i="76"/>
  <c r="J215" i="47"/>
  <c r="J297" i="47"/>
  <c r="N54" i="47"/>
  <c r="J378" i="47"/>
  <c r="J135" i="47"/>
  <c r="U212" i="81"/>
  <c r="AH284" i="85" s="1"/>
  <c r="M212" i="81"/>
  <c r="AH201" i="85" s="1"/>
  <c r="U159" i="81"/>
  <c r="AH284" i="84" s="1"/>
  <c r="AB159" i="81"/>
  <c r="AH121" i="84" s="1"/>
  <c r="AF284" i="84"/>
  <c r="P284" i="84"/>
  <c r="AG284" i="84" s="1"/>
  <c r="AF201" i="84"/>
  <c r="P201" i="84"/>
  <c r="K40" i="47"/>
  <c r="P40" i="83"/>
  <c r="AG40" i="83" s="1"/>
  <c r="AF40" i="83"/>
  <c r="W297" i="47"/>
  <c r="AM135" i="83"/>
  <c r="BE129" i="83" s="1"/>
  <c r="EE375" i="47"/>
  <c r="Y282" i="47"/>
  <c r="AM135" i="85"/>
  <c r="BE129" i="85" s="1"/>
  <c r="EC374" i="47"/>
  <c r="EC375" i="47"/>
  <c r="X130" i="47"/>
  <c r="AM282" i="76"/>
  <c r="ED375" i="47"/>
  <c r="V49" i="47"/>
  <c r="V130" i="47"/>
  <c r="DV130" i="47"/>
  <c r="FA132" i="47"/>
  <c r="AI227" i="81"/>
  <c r="AH55" i="85" s="1"/>
  <c r="U227" i="81"/>
  <c r="AH299" i="85" s="1"/>
  <c r="P216" i="85"/>
  <c r="AF216" i="85"/>
  <c r="P299" i="85"/>
  <c r="AG299" i="85" s="1"/>
  <c r="AF299" i="85"/>
  <c r="AB120" i="81"/>
  <c r="AH136" i="83" s="1"/>
  <c r="AI120" i="81"/>
  <c r="AH55" i="83" s="1"/>
  <c r="K55" i="47"/>
  <c r="P55" i="83"/>
  <c r="AG55" i="83" s="1"/>
  <c r="AF55" i="83"/>
  <c r="BF49" i="83" s="1"/>
  <c r="BF130" i="83"/>
  <c r="AB174" i="81"/>
  <c r="AH136" i="84" s="1"/>
  <c r="U174" i="81"/>
  <c r="AH299" i="84" s="1"/>
  <c r="BF130" i="84"/>
  <c r="P216" i="84"/>
  <c r="AF216" i="84"/>
  <c r="GJ25" i="47"/>
  <c r="GV15" i="47"/>
  <c r="GC32" i="47"/>
  <c r="L28" i="59" s="1"/>
  <c r="Y130" i="47"/>
  <c r="Y49" i="47"/>
  <c r="AM120" i="85"/>
  <c r="W282" i="47"/>
  <c r="X282" i="47"/>
  <c r="GC352" i="47"/>
  <c r="L130" i="59" s="1"/>
  <c r="GI345" i="47"/>
  <c r="GJ345" i="47"/>
  <c r="G202" i="83"/>
  <c r="I202" i="83" s="1"/>
  <c r="G284" i="83"/>
  <c r="I284" i="83" s="1"/>
  <c r="G122" i="83"/>
  <c r="I122" i="83" s="1"/>
  <c r="AF122" i="83" s="1"/>
  <c r="I41" i="83"/>
  <c r="G285" i="85"/>
  <c r="I285" i="85" s="1"/>
  <c r="G202" i="85"/>
  <c r="I202" i="85" s="1"/>
  <c r="G122" i="85"/>
  <c r="I122" i="85" s="1"/>
  <c r="AF122" i="85" s="1"/>
  <c r="I41" i="85"/>
  <c r="X213" i="81"/>
  <c r="Z213" i="81" s="1"/>
  <c r="AA213" i="81" s="1"/>
  <c r="I213" i="81"/>
  <c r="K213" i="81" s="1"/>
  <c r="L213" i="81" s="1"/>
  <c r="Q213" i="81"/>
  <c r="S213" i="81" s="1"/>
  <c r="T213" i="81" s="1"/>
  <c r="AE213" i="81"/>
  <c r="AG213" i="81" s="1"/>
  <c r="AH213" i="81" s="1"/>
  <c r="F213" i="81"/>
  <c r="N69" i="79"/>
  <c r="G283" i="76"/>
  <c r="I283" i="76" s="1"/>
  <c r="G201" i="76"/>
  <c r="I201" i="76" s="1"/>
  <c r="G121" i="76"/>
  <c r="I121" i="76" s="1"/>
  <c r="AF121" i="76" s="1"/>
  <c r="I40" i="76"/>
  <c r="AE160" i="81"/>
  <c r="AG160" i="81" s="1"/>
  <c r="AH160" i="81" s="1"/>
  <c r="I160" i="81"/>
  <c r="K160" i="81" s="1"/>
  <c r="L160" i="81" s="1"/>
  <c r="Q160" i="81"/>
  <c r="S160" i="81" s="1"/>
  <c r="T160" i="81" s="1"/>
  <c r="X160" i="81"/>
  <c r="Z160" i="81" s="1"/>
  <c r="AA160" i="81" s="1"/>
  <c r="F160" i="81"/>
  <c r="N183" i="79"/>
  <c r="G41" i="76"/>
  <c r="J15" i="79"/>
  <c r="G42" i="83"/>
  <c r="D107" i="81"/>
  <c r="D214" i="81"/>
  <c r="G42" i="85"/>
  <c r="M126" i="79"/>
  <c r="O126" i="79"/>
  <c r="D175" i="81"/>
  <c r="G56" i="84"/>
  <c r="P284" i="85"/>
  <c r="AG284" i="85" s="1"/>
  <c r="AF284" i="85"/>
  <c r="AM135" i="84"/>
  <c r="BE129" i="84" s="1"/>
  <c r="AM120" i="83"/>
  <c r="ED50" i="47"/>
  <c r="AG200" i="76"/>
  <c r="P120" i="76"/>
  <c r="AG120" i="76" s="1"/>
  <c r="J200" i="47"/>
  <c r="J282" i="47"/>
  <c r="J363" i="47"/>
  <c r="J120" i="47"/>
  <c r="N39" i="47"/>
  <c r="DW292" i="47"/>
  <c r="CK292" i="47"/>
  <c r="Z292" i="47"/>
  <c r="CL292" i="47" s="1"/>
  <c r="FT261" i="47" s="1"/>
  <c r="Z373" i="47"/>
  <c r="CL373" i="47" s="1"/>
  <c r="CS373" i="47" s="1"/>
  <c r="EB50" i="47"/>
  <c r="GC108" i="47"/>
  <c r="L77" i="59" s="1"/>
  <c r="GJ101" i="47"/>
  <c r="X215" i="47"/>
  <c r="DV214" i="47"/>
  <c r="EB214" i="47" s="1"/>
  <c r="DV134" i="47"/>
  <c r="EB134" i="47" s="1"/>
  <c r="EE212" i="47"/>
  <c r="CL133" i="47"/>
  <c r="O52" i="99"/>
  <c r="EB52" i="99" s="1"/>
  <c r="EC52" i="99" s="1"/>
  <c r="FG52" i="99" s="1"/>
  <c r="Y378" i="47"/>
  <c r="Y297" i="47"/>
  <c r="EC50" i="47"/>
  <c r="CS293" i="47"/>
  <c r="Q50" i="99"/>
  <c r="AD50" i="99" s="1"/>
  <c r="AC50" i="99"/>
  <c r="BF48" i="76"/>
  <c r="AM54" i="76"/>
  <c r="BE48" i="76" s="1"/>
  <c r="G136" i="76"/>
  <c r="I136" i="76" s="1"/>
  <c r="AF136" i="76" s="1"/>
  <c r="G298" i="76"/>
  <c r="I298" i="76" s="1"/>
  <c r="G216" i="76"/>
  <c r="I216" i="76" s="1"/>
  <c r="I55" i="76"/>
  <c r="AB212" i="81"/>
  <c r="AH121" i="85" s="1"/>
  <c r="AI212" i="81"/>
  <c r="AH40" i="85" s="1"/>
  <c r="M159" i="81"/>
  <c r="AH201" i="84" s="1"/>
  <c r="AI159" i="81"/>
  <c r="AH40" i="84" s="1"/>
  <c r="AF40" i="84"/>
  <c r="L40" i="47"/>
  <c r="P40" i="84"/>
  <c r="AG40" i="84" s="1"/>
  <c r="AI105" i="81"/>
  <c r="AH40" i="83" s="1"/>
  <c r="U105" i="81"/>
  <c r="AH283" i="83" s="1"/>
  <c r="P201" i="83"/>
  <c r="AF201" i="83"/>
  <c r="P283" i="83"/>
  <c r="AG283" i="83" s="1"/>
  <c r="AF283" i="83"/>
  <c r="W215" i="47"/>
  <c r="W378" i="47"/>
  <c r="AM215" i="83"/>
  <c r="Y200" i="47"/>
  <c r="Y363" i="47"/>
  <c r="DX292" i="47"/>
  <c r="DV210" i="47"/>
  <c r="K49" i="99"/>
  <c r="Z210" i="47"/>
  <c r="CK210" i="47"/>
  <c r="DX130" i="47"/>
  <c r="CK130" i="47"/>
  <c r="AF55" i="85"/>
  <c r="M55" i="47"/>
  <c r="P55" i="85"/>
  <c r="AG55" i="85" s="1"/>
  <c r="U120" i="81"/>
  <c r="AH298" i="83" s="1"/>
  <c r="M120" i="81"/>
  <c r="AH216" i="83" s="1"/>
  <c r="AF298" i="83"/>
  <c r="P298" i="83"/>
  <c r="AG298" i="83" s="1"/>
  <c r="AF216" i="83"/>
  <c r="P216" i="83"/>
  <c r="L55" i="47"/>
  <c r="AF55" i="84"/>
  <c r="P55" i="84"/>
  <c r="AG55" i="84" s="1"/>
  <c r="P299" i="84"/>
  <c r="AG299" i="84" s="1"/>
  <c r="AF299" i="84"/>
  <c r="FA53" i="47"/>
  <c r="Z377" i="47"/>
  <c r="CL377" i="47" s="1"/>
  <c r="DX377" i="47"/>
  <c r="ED377" i="47" s="1"/>
  <c r="DW377" i="47"/>
  <c r="EC377" i="47" s="1"/>
  <c r="DY377" i="47"/>
  <c r="EE377" i="47" s="1"/>
  <c r="Z296" i="47"/>
  <c r="CL296" i="47" s="1"/>
  <c r="FT265" i="47" s="1"/>
  <c r="CK296" i="47"/>
  <c r="DX296" i="47"/>
  <c r="ED296" i="47" s="1"/>
  <c r="DY296" i="47"/>
  <c r="EE296" i="47" s="1"/>
  <c r="DW296" i="47"/>
  <c r="EC296" i="47" s="1"/>
  <c r="DY210" i="47"/>
  <c r="AI52" i="99"/>
  <c r="AM200" i="85"/>
  <c r="W200" i="47"/>
  <c r="W363" i="47"/>
  <c r="W49" i="47"/>
  <c r="W130" i="47"/>
  <c r="X363" i="47"/>
  <c r="X200" i="47"/>
  <c r="AM200" i="84"/>
  <c r="AM297" i="76"/>
  <c r="AE106" i="81"/>
  <c r="AG106" i="81" s="1"/>
  <c r="AH106" i="81" s="1"/>
  <c r="X106" i="81"/>
  <c r="Z106" i="81" s="1"/>
  <c r="AA106" i="81" s="1"/>
  <c r="Q106" i="81"/>
  <c r="S106" i="81" s="1"/>
  <c r="T106" i="81" s="1"/>
  <c r="I106" i="81"/>
  <c r="K106" i="81" s="1"/>
  <c r="L106" i="81" s="1"/>
  <c r="F106" i="81"/>
  <c r="N241" i="79"/>
  <c r="T35" i="93"/>
  <c r="A29" i="79"/>
  <c r="G285" i="84"/>
  <c r="I285" i="84" s="1"/>
  <c r="G202" i="84"/>
  <c r="I202" i="84" s="1"/>
  <c r="G122" i="84"/>
  <c r="I122" i="84" s="1"/>
  <c r="AF122" i="84" s="1"/>
  <c r="I41" i="84"/>
  <c r="N242" i="79"/>
  <c r="G16" i="79"/>
  <c r="CS377" i="47" l="1"/>
  <c r="FA212" i="47"/>
  <c r="FA294" i="47"/>
  <c r="FA214" i="47"/>
  <c r="FA296" i="47"/>
  <c r="FA377" i="47"/>
  <c r="FA50" i="47"/>
  <c r="FA134" i="47"/>
  <c r="AB160" i="81"/>
  <c r="AH122" i="84" s="1"/>
  <c r="BX122" i="47" s="1"/>
  <c r="M160" i="81"/>
  <c r="AH202" i="84" s="1"/>
  <c r="BX202" i="47" s="1"/>
  <c r="AI213" i="81"/>
  <c r="AH41" i="85" s="1"/>
  <c r="BY41" i="47" s="1"/>
  <c r="M213" i="81"/>
  <c r="AH202" i="85" s="1"/>
  <c r="BY202" i="47" s="1"/>
  <c r="T36" i="93"/>
  <c r="A30" i="79"/>
  <c r="O127" i="79"/>
  <c r="M127" i="79"/>
  <c r="G43" i="84"/>
  <c r="D162" i="81"/>
  <c r="G56" i="76"/>
  <c r="N16" i="79"/>
  <c r="T22" i="93"/>
  <c r="M16" i="79"/>
  <c r="O16" i="79"/>
  <c r="G43" i="83"/>
  <c r="D108" i="81"/>
  <c r="M70" i="79"/>
  <c r="O70" i="79"/>
  <c r="L41" i="47"/>
  <c r="P41" i="84"/>
  <c r="AG41" i="84" s="1"/>
  <c r="AF41" i="84"/>
  <c r="P202" i="84"/>
  <c r="AF202" i="84"/>
  <c r="M106" i="81"/>
  <c r="AH202" i="83" s="1"/>
  <c r="AB106" i="81"/>
  <c r="AH122" i="83" s="1"/>
  <c r="CS296" i="47"/>
  <c r="BF49" i="84"/>
  <c r="AG216" i="83"/>
  <c r="P136" i="83"/>
  <c r="AG136" i="83" s="1"/>
  <c r="BW216" i="47"/>
  <c r="EH216" i="47" s="1"/>
  <c r="BF49" i="85"/>
  <c r="AM55" i="85"/>
  <c r="BE49" i="85" s="1"/>
  <c r="EB211" i="47"/>
  <c r="ED293" i="47"/>
  <c r="AM283" i="83"/>
  <c r="BW283" i="47"/>
  <c r="EH283" i="47" s="1"/>
  <c r="L121" i="47"/>
  <c r="L364" i="47"/>
  <c r="L283" i="47"/>
  <c r="L201" i="47"/>
  <c r="BX40" i="47"/>
  <c r="EI40" i="47" s="1"/>
  <c r="BY40" i="47"/>
  <c r="EJ40" i="47" s="1"/>
  <c r="J55" i="47"/>
  <c r="AF55" i="76"/>
  <c r="P55" i="76"/>
  <c r="AG55" i="76" s="1"/>
  <c r="P298" i="76"/>
  <c r="AG298" i="76" s="1"/>
  <c r="AF298" i="76"/>
  <c r="AI50" i="99"/>
  <c r="FT110" i="47"/>
  <c r="GK103" i="47"/>
  <c r="CS133" i="47"/>
  <c r="GI103" i="47" s="1"/>
  <c r="DV39" i="47"/>
  <c r="EB39" i="47" s="1"/>
  <c r="CK39" i="47"/>
  <c r="DX39" i="47"/>
  <c r="ED39" i="47" s="1"/>
  <c r="DW39" i="47"/>
  <c r="EC39" i="47" s="1"/>
  <c r="DY39" i="47"/>
  <c r="EE39" i="47" s="1"/>
  <c r="N363" i="47"/>
  <c r="V363" i="47"/>
  <c r="N200" i="47"/>
  <c r="V200" i="47"/>
  <c r="AM200" i="76"/>
  <c r="AM284" i="85"/>
  <c r="G217" i="84"/>
  <c r="I217" i="84" s="1"/>
  <c r="G137" i="84"/>
  <c r="I137" i="84" s="1"/>
  <c r="AF137" i="84" s="1"/>
  <c r="G300" i="84"/>
  <c r="I300" i="84" s="1"/>
  <c r="I56" i="84"/>
  <c r="Q175" i="81"/>
  <c r="S175" i="81" s="1"/>
  <c r="T175" i="81" s="1"/>
  <c r="I175" i="81"/>
  <c r="K175" i="81" s="1"/>
  <c r="L175" i="81" s="1"/>
  <c r="AE175" i="81"/>
  <c r="AG175" i="81" s="1"/>
  <c r="AH175" i="81" s="1"/>
  <c r="X175" i="81"/>
  <c r="Z175" i="81" s="1"/>
  <c r="AA175" i="81" s="1"/>
  <c r="F175" i="81"/>
  <c r="G203" i="85"/>
  <c r="I203" i="85" s="1"/>
  <c r="G123" i="85"/>
  <c r="I123" i="85" s="1"/>
  <c r="AF123" i="85" s="1"/>
  <c r="G286" i="85"/>
  <c r="I286" i="85" s="1"/>
  <c r="I42" i="85"/>
  <c r="N127" i="79"/>
  <c r="G203" i="83"/>
  <c r="I203" i="83" s="1"/>
  <c r="G123" i="83"/>
  <c r="I123" i="83" s="1"/>
  <c r="AF123" i="83" s="1"/>
  <c r="G285" i="83"/>
  <c r="I285" i="83" s="1"/>
  <c r="I42" i="83"/>
  <c r="G202" i="76"/>
  <c r="I202" i="76" s="1"/>
  <c r="G122" i="76"/>
  <c r="I122" i="76" s="1"/>
  <c r="AF122" i="76" s="1"/>
  <c r="G284" i="76"/>
  <c r="I284" i="76" s="1"/>
  <c r="I41" i="76"/>
  <c r="U160" i="81"/>
  <c r="AH285" i="84" s="1"/>
  <c r="AI160" i="81"/>
  <c r="AH41" i="84" s="1"/>
  <c r="P283" i="76"/>
  <c r="AG283" i="76" s="1"/>
  <c r="AF283" i="76"/>
  <c r="U213" i="81"/>
  <c r="AH285" i="85" s="1"/>
  <c r="AB213" i="81"/>
  <c r="AH122" i="85" s="1"/>
  <c r="P285" i="85"/>
  <c r="AG285" i="85" s="1"/>
  <c r="AF285" i="85"/>
  <c r="P202" i="83"/>
  <c r="AF202" i="83"/>
  <c r="BX298" i="47"/>
  <c r="EI298" i="47" s="1"/>
  <c r="K136" i="47"/>
  <c r="K379" i="47"/>
  <c r="K216" i="47"/>
  <c r="K298" i="47"/>
  <c r="BW136" i="47"/>
  <c r="EH136" i="47" s="1"/>
  <c r="AG216" i="85"/>
  <c r="P136" i="85"/>
  <c r="AG136" i="85" s="1"/>
  <c r="BY55" i="47"/>
  <c r="EJ55" i="47" s="1"/>
  <c r="EB131" i="47"/>
  <c r="AG201" i="84"/>
  <c r="P121" i="84"/>
  <c r="AG121" i="84" s="1"/>
  <c r="BX121" i="47"/>
  <c r="EI121" i="47" s="1"/>
  <c r="BY201" i="47"/>
  <c r="EJ201" i="47" s="1"/>
  <c r="N135" i="47"/>
  <c r="DV54" i="47"/>
  <c r="EB54" i="47" s="1"/>
  <c r="CK54" i="47"/>
  <c r="DW54" i="47"/>
  <c r="EC54" i="47" s="1"/>
  <c r="DY54" i="47"/>
  <c r="EE54" i="47" s="1"/>
  <c r="DX54" i="47"/>
  <c r="ED54" i="47" s="1"/>
  <c r="V215" i="47"/>
  <c r="N215" i="47"/>
  <c r="DV215" i="47" s="1"/>
  <c r="EB215" i="47" s="1"/>
  <c r="AM135" i="76"/>
  <c r="BE129" i="76" s="1"/>
  <c r="Y135" i="47"/>
  <c r="Y54" i="47"/>
  <c r="GC111" i="47"/>
  <c r="L80" i="59" s="1"/>
  <c r="GJ104" i="47"/>
  <c r="Z134" i="47"/>
  <c r="Z53" i="47"/>
  <c r="CL53" i="47" s="1"/>
  <c r="CL214" i="47"/>
  <c r="FT183" i="47" s="1"/>
  <c r="AM40" i="85"/>
  <c r="G217" i="83"/>
  <c r="I217" i="83" s="1"/>
  <c r="G137" i="83"/>
  <c r="I137" i="83" s="1"/>
  <c r="AF137" i="83" s="1"/>
  <c r="G299" i="83"/>
  <c r="I299" i="83" s="1"/>
  <c r="I56" i="83"/>
  <c r="G203" i="84"/>
  <c r="I203" i="84" s="1"/>
  <c r="G123" i="84"/>
  <c r="I123" i="84" s="1"/>
  <c r="AF123" i="84" s="1"/>
  <c r="G286" i="84"/>
  <c r="I286" i="84" s="1"/>
  <c r="I42" i="84"/>
  <c r="Q161" i="81"/>
  <c r="S161" i="81" s="1"/>
  <c r="T161" i="81" s="1"/>
  <c r="I161" i="81"/>
  <c r="K161" i="81" s="1"/>
  <c r="L161" i="81" s="1"/>
  <c r="X161" i="81"/>
  <c r="Z161" i="81" s="1"/>
  <c r="AA161" i="81" s="1"/>
  <c r="AE161" i="81"/>
  <c r="AG161" i="81" s="1"/>
  <c r="AH161" i="81" s="1"/>
  <c r="F161" i="81"/>
  <c r="G217" i="85"/>
  <c r="I217" i="85" s="1"/>
  <c r="G300" i="85"/>
  <c r="I300" i="85" s="1"/>
  <c r="G137" i="85"/>
  <c r="I137" i="85" s="1"/>
  <c r="AF137" i="85" s="1"/>
  <c r="I56" i="85"/>
  <c r="J16" i="79"/>
  <c r="G42" i="76"/>
  <c r="D215" i="81"/>
  <c r="G43" i="85"/>
  <c r="M242" i="79"/>
  <c r="O242" i="79"/>
  <c r="O184" i="79"/>
  <c r="M184" i="79"/>
  <c r="AF285" i="84"/>
  <c r="P285" i="84"/>
  <c r="AG285" i="84" s="1"/>
  <c r="U106" i="81"/>
  <c r="AH284" i="83" s="1"/>
  <c r="AI106" i="81"/>
  <c r="AH41" i="83" s="1"/>
  <c r="X39" i="47"/>
  <c r="X120" i="47"/>
  <c r="W39" i="47"/>
  <c r="W120" i="47"/>
  <c r="GC355" i="47"/>
  <c r="L133" i="59" s="1"/>
  <c r="GI348" i="47"/>
  <c r="S118" i="59" s="1"/>
  <c r="GJ348" i="47"/>
  <c r="T118" i="59" s="1"/>
  <c r="AM299" i="84"/>
  <c r="AM55" i="84"/>
  <c r="BE49" i="84" s="1"/>
  <c r="L379" i="47"/>
  <c r="L136" i="47"/>
  <c r="L216" i="47"/>
  <c r="L298" i="47"/>
  <c r="AM298" i="83"/>
  <c r="BW298" i="47"/>
  <c r="EH298" i="47" s="1"/>
  <c r="M136" i="47"/>
  <c r="M379" i="47"/>
  <c r="M216" i="47"/>
  <c r="M298" i="47"/>
  <c r="GC107" i="47"/>
  <c r="L76" i="59" s="1"/>
  <c r="GJ100" i="47"/>
  <c r="ED131" i="47"/>
  <c r="CL210" i="47"/>
  <c r="FT179" i="47" s="1"/>
  <c r="Z130" i="47"/>
  <c r="Z49" i="47"/>
  <c r="CL49" i="47" s="1"/>
  <c r="CS49" i="47" s="1"/>
  <c r="Q49" i="99"/>
  <c r="AD49" i="99" s="1"/>
  <c r="AC49" i="99"/>
  <c r="Y120" i="47"/>
  <c r="Y39" i="47"/>
  <c r="W54" i="47"/>
  <c r="W135" i="47"/>
  <c r="P121" i="83"/>
  <c r="AG121" i="83" s="1"/>
  <c r="AG201" i="83"/>
  <c r="BW40" i="47"/>
  <c r="EH40" i="47" s="1"/>
  <c r="AM40" i="84"/>
  <c r="BX201" i="47"/>
  <c r="EI201" i="47" s="1"/>
  <c r="BY121" i="47"/>
  <c r="EJ121" i="47" s="1"/>
  <c r="P216" i="76"/>
  <c r="AF216" i="76"/>
  <c r="BF130" i="76"/>
  <c r="EE211" i="47"/>
  <c r="X54" i="47"/>
  <c r="X135" i="47"/>
  <c r="GC351" i="47"/>
  <c r="L129" i="59" s="1"/>
  <c r="GI344" i="47"/>
  <c r="GJ344" i="47"/>
  <c r="CS292" i="47"/>
  <c r="N120" i="47"/>
  <c r="DV120" i="47" s="1"/>
  <c r="EB120" i="47" s="1"/>
  <c r="N282" i="47"/>
  <c r="DV282" i="47" s="1"/>
  <c r="EB282" i="47" s="1"/>
  <c r="V282" i="47"/>
  <c r="AM120" i="76"/>
  <c r="Q214" i="81"/>
  <c r="S214" i="81" s="1"/>
  <c r="T214" i="81" s="1"/>
  <c r="X214" i="81"/>
  <c r="Z214" i="81" s="1"/>
  <c r="AA214" i="81" s="1"/>
  <c r="I214" i="81"/>
  <c r="K214" i="81" s="1"/>
  <c r="L214" i="81" s="1"/>
  <c r="AE214" i="81"/>
  <c r="AG214" i="81" s="1"/>
  <c r="AH214" i="81" s="1"/>
  <c r="F214" i="81"/>
  <c r="AE107" i="81"/>
  <c r="AG107" i="81" s="1"/>
  <c r="AH107" i="81" s="1"/>
  <c r="X107" i="81"/>
  <c r="Z107" i="81" s="1"/>
  <c r="AA107" i="81" s="1"/>
  <c r="Q107" i="81"/>
  <c r="S107" i="81" s="1"/>
  <c r="T107" i="81" s="1"/>
  <c r="I107" i="81"/>
  <c r="K107" i="81" s="1"/>
  <c r="L107" i="81" s="1"/>
  <c r="F107" i="81"/>
  <c r="N70" i="79"/>
  <c r="P40" i="76"/>
  <c r="AG40" i="76" s="1"/>
  <c r="J40" i="47"/>
  <c r="AF40" i="76"/>
  <c r="AF201" i="76"/>
  <c r="P201" i="76"/>
  <c r="AF41" i="85"/>
  <c r="M41" i="47"/>
  <c r="P41" i="85"/>
  <c r="AG41" i="85" s="1"/>
  <c r="AF202" i="85"/>
  <c r="P202" i="85"/>
  <c r="AF41" i="83"/>
  <c r="K41" i="47"/>
  <c r="P41" i="83"/>
  <c r="AG41" i="83" s="1"/>
  <c r="P284" i="83"/>
  <c r="AG284" i="83" s="1"/>
  <c r="AF284" i="83"/>
  <c r="P136" i="84"/>
  <c r="AG136" i="84" s="1"/>
  <c r="AG216" i="84"/>
  <c r="BX136" i="47"/>
  <c r="EI136" i="47" s="1"/>
  <c r="AM55" i="83"/>
  <c r="BE49" i="83" s="1"/>
  <c r="BW55" i="47"/>
  <c r="EH55" i="47" s="1"/>
  <c r="AM299" i="85"/>
  <c r="BY298" i="47"/>
  <c r="EJ298" i="47" s="1"/>
  <c r="FA374" i="47"/>
  <c r="FA375" i="47"/>
  <c r="AM40" i="83"/>
  <c r="K364" i="47"/>
  <c r="K121" i="47"/>
  <c r="K201" i="47"/>
  <c r="K283" i="47"/>
  <c r="AM284" i="84"/>
  <c r="BX283" i="47"/>
  <c r="EI283" i="47" s="1"/>
  <c r="BY283" i="47"/>
  <c r="EJ283" i="47" s="1"/>
  <c r="N378" i="47"/>
  <c r="V378" i="47"/>
  <c r="N297" i="47"/>
  <c r="DV297" i="47" s="1"/>
  <c r="EB297" i="47" s="1"/>
  <c r="V297" i="47"/>
  <c r="AM215" i="76"/>
  <c r="CL131" i="47"/>
  <c r="O50" i="99"/>
  <c r="CS211" i="47"/>
  <c r="Q53" i="99"/>
  <c r="AD53" i="99" s="1"/>
  <c r="AC53" i="99"/>
  <c r="EC293" i="47"/>
  <c r="AG201" i="85"/>
  <c r="P121" i="85"/>
  <c r="AG121" i="85" s="1"/>
  <c r="M283" i="47"/>
  <c r="M201" i="47"/>
  <c r="M121" i="47"/>
  <c r="M364" i="47"/>
  <c r="Q121" i="81"/>
  <c r="S121" i="81" s="1"/>
  <c r="T121" i="81" s="1"/>
  <c r="X121" i="81"/>
  <c r="Z121" i="81" s="1"/>
  <c r="AA121" i="81" s="1"/>
  <c r="I121" i="81"/>
  <c r="K121" i="81" s="1"/>
  <c r="L121" i="81" s="1"/>
  <c r="AE121" i="81"/>
  <c r="AG121" i="81" s="1"/>
  <c r="AH121" i="81" s="1"/>
  <c r="F121" i="81"/>
  <c r="T21" i="93"/>
  <c r="M15" i="79"/>
  <c r="O15" i="79"/>
  <c r="N184" i="79"/>
  <c r="X228" i="81"/>
  <c r="Z228" i="81" s="1"/>
  <c r="AA228" i="81" s="1"/>
  <c r="I228" i="81"/>
  <c r="K228" i="81" s="1"/>
  <c r="L228" i="81" s="1"/>
  <c r="Q228" i="81"/>
  <c r="S228" i="81" s="1"/>
  <c r="T228" i="81" s="1"/>
  <c r="AE228" i="81"/>
  <c r="AG228" i="81" s="1"/>
  <c r="AH228" i="81" s="1"/>
  <c r="F228" i="81"/>
  <c r="N128" i="79"/>
  <c r="DV378" i="47" l="1"/>
  <c r="EB378" i="47" s="1"/>
  <c r="CK378" i="47"/>
  <c r="DV363" i="47"/>
  <c r="EB363" i="47" s="1"/>
  <c r="CK363" i="47"/>
  <c r="EI122" i="47"/>
  <c r="EJ41" i="47"/>
  <c r="EJ202" i="47"/>
  <c r="EI202" i="47"/>
  <c r="AI121" i="81"/>
  <c r="AH56" i="83" s="1"/>
  <c r="BW56" i="47" s="1"/>
  <c r="EH56" i="47" s="1"/>
  <c r="FA293" i="47"/>
  <c r="AI214" i="81"/>
  <c r="AH42" i="85" s="1"/>
  <c r="BY42" i="47" s="1"/>
  <c r="EJ42" i="47" s="1"/>
  <c r="DV135" i="47"/>
  <c r="EB135" i="47" s="1"/>
  <c r="AI27" i="104"/>
  <c r="AJ27" i="104" s="1"/>
  <c r="AB175" i="81"/>
  <c r="AH137" i="84" s="1"/>
  <c r="BX137" i="47" s="1"/>
  <c r="EI137" i="47" s="1"/>
  <c r="AB214" i="81"/>
  <c r="AH123" i="85" s="1"/>
  <c r="BY123" i="47" s="1"/>
  <c r="M175" i="81"/>
  <c r="AH217" i="84" s="1"/>
  <c r="FA39" i="47"/>
  <c r="FB39" i="47" s="1"/>
  <c r="AI161" i="81"/>
  <c r="AH42" i="84" s="1"/>
  <c r="BX42" i="47" s="1"/>
  <c r="M161" i="81"/>
  <c r="AH203" i="84" s="1"/>
  <c r="BX203" i="47" s="1"/>
  <c r="EI203" i="47" s="1"/>
  <c r="G44" i="84"/>
  <c r="D163" i="81"/>
  <c r="M243" i="79"/>
  <c r="O243" i="79"/>
  <c r="G17" i="79"/>
  <c r="N17" i="79" s="1"/>
  <c r="D122" i="81"/>
  <c r="G57" i="83"/>
  <c r="D229" i="81"/>
  <c r="G57" i="85"/>
  <c r="O185" i="79"/>
  <c r="M185" i="79"/>
  <c r="D216" i="81"/>
  <c r="G44" i="85"/>
  <c r="AI228" i="81"/>
  <c r="AH56" i="85" s="1"/>
  <c r="M228" i="81"/>
  <c r="AH217" i="85" s="1"/>
  <c r="M121" i="81"/>
  <c r="AH217" i="83" s="1"/>
  <c r="U121" i="81"/>
  <c r="AH299" i="83" s="1"/>
  <c r="Y364" i="47"/>
  <c r="Y201" i="47"/>
  <c r="AM121" i="85"/>
  <c r="AI53" i="99"/>
  <c r="GK101" i="47"/>
  <c r="FT108" i="47"/>
  <c r="CS131" i="47"/>
  <c r="GI101" i="47" s="1"/>
  <c r="Z378" i="47"/>
  <c r="CL378" i="47" s="1"/>
  <c r="DY378" i="47"/>
  <c r="EE378" i="47" s="1"/>
  <c r="DX378" i="47"/>
  <c r="ED378" i="47" s="1"/>
  <c r="DW378" i="47"/>
  <c r="EC378" i="47" s="1"/>
  <c r="W201" i="47"/>
  <c r="W364" i="47"/>
  <c r="AM136" i="84"/>
  <c r="BE130" i="84" s="1"/>
  <c r="K284" i="47"/>
  <c r="K202" i="47"/>
  <c r="K122" i="47"/>
  <c r="K365" i="47"/>
  <c r="P122" i="85"/>
  <c r="AG122" i="85" s="1"/>
  <c r="AG202" i="85"/>
  <c r="AM41" i="85"/>
  <c r="J364" i="47"/>
  <c r="N40" i="47"/>
  <c r="DV40" i="47" s="1"/>
  <c r="EB40" i="47" s="1"/>
  <c r="J283" i="47"/>
  <c r="J201" i="47"/>
  <c r="J121" i="47"/>
  <c r="M107" i="81"/>
  <c r="AH203" i="83" s="1"/>
  <c r="AB107" i="81"/>
  <c r="AH123" i="83" s="1"/>
  <c r="M214" i="81"/>
  <c r="AH203" i="85" s="1"/>
  <c r="U214" i="81"/>
  <c r="AH286" i="85" s="1"/>
  <c r="AM121" i="83"/>
  <c r="AI49" i="99"/>
  <c r="Y298" i="47"/>
  <c r="Y379" i="47"/>
  <c r="X298" i="47"/>
  <c r="BW41" i="47"/>
  <c r="EH41" i="47" s="1"/>
  <c r="AM285" i="84"/>
  <c r="G287" i="85"/>
  <c r="I287" i="85" s="1"/>
  <c r="G204" i="85"/>
  <c r="I204" i="85" s="1"/>
  <c r="G124" i="85"/>
  <c r="I124" i="85" s="1"/>
  <c r="AF124" i="85" s="1"/>
  <c r="I43" i="85"/>
  <c r="Q215" i="81"/>
  <c r="S215" i="81" s="1"/>
  <c r="T215" i="81" s="1"/>
  <c r="AE215" i="81"/>
  <c r="AG215" i="81" s="1"/>
  <c r="AH215" i="81" s="1"/>
  <c r="X215" i="81"/>
  <c r="Z215" i="81" s="1"/>
  <c r="AA215" i="81" s="1"/>
  <c r="I215" i="81"/>
  <c r="K215" i="81" s="1"/>
  <c r="L215" i="81" s="1"/>
  <c r="F215" i="81"/>
  <c r="G123" i="76"/>
  <c r="I123" i="76" s="1"/>
  <c r="AF123" i="76" s="1"/>
  <c r="G203" i="76"/>
  <c r="I203" i="76" s="1"/>
  <c r="G285" i="76"/>
  <c r="I285" i="76" s="1"/>
  <c r="I42" i="76"/>
  <c r="BF131" i="85"/>
  <c r="P217" i="85"/>
  <c r="AF217" i="85"/>
  <c r="AB161" i="81"/>
  <c r="AH123" i="84" s="1"/>
  <c r="U161" i="81"/>
  <c r="AH286" i="84" s="1"/>
  <c r="P286" i="84"/>
  <c r="AG286" i="84" s="1"/>
  <c r="AF286" i="84"/>
  <c r="P203" i="84"/>
  <c r="AF203" i="84"/>
  <c r="AF299" i="83"/>
  <c r="P299" i="83"/>
  <c r="AG299" i="83" s="1"/>
  <c r="P217" i="83"/>
  <c r="AF217" i="83"/>
  <c r="CS214" i="47"/>
  <c r="GW15" i="47"/>
  <c r="CS53" i="47"/>
  <c r="GU15" i="47" s="1"/>
  <c r="Z215" i="47"/>
  <c r="CK215" i="47"/>
  <c r="K54" i="99"/>
  <c r="DY215" i="47"/>
  <c r="EE215" i="47" s="1"/>
  <c r="DX215" i="47"/>
  <c r="ED215" i="47" s="1"/>
  <c r="DW215" i="47"/>
  <c r="EC215" i="47" s="1"/>
  <c r="FA54" i="47"/>
  <c r="CK135" i="47"/>
  <c r="DY135" i="47"/>
  <c r="EE135" i="47" s="1"/>
  <c r="DW135" i="47"/>
  <c r="EC135" i="47" s="1"/>
  <c r="DX135" i="47"/>
  <c r="ED135" i="47" s="1"/>
  <c r="AM121" i="84"/>
  <c r="AM216" i="85"/>
  <c r="W216" i="47"/>
  <c r="BY122" i="47"/>
  <c r="EJ122" i="47" s="1"/>
  <c r="AM283" i="76"/>
  <c r="BX284" i="47"/>
  <c r="EI284" i="47" s="1"/>
  <c r="P284" i="76"/>
  <c r="AG284" i="76" s="1"/>
  <c r="AF284" i="76"/>
  <c r="P202" i="76"/>
  <c r="AF202" i="76"/>
  <c r="AF285" i="83"/>
  <c r="P285" i="83"/>
  <c r="AG285" i="83" s="1"/>
  <c r="P203" i="83"/>
  <c r="AF203" i="83"/>
  <c r="AF42" i="85"/>
  <c r="M42" i="47"/>
  <c r="P42" i="85"/>
  <c r="AG42" i="85" s="1"/>
  <c r="AI175" i="81"/>
  <c r="AH56" i="84" s="1"/>
  <c r="U175" i="81"/>
  <c r="AH300" i="84" s="1"/>
  <c r="P300" i="84"/>
  <c r="AG300" i="84" s="1"/>
  <c r="AF300" i="84"/>
  <c r="AF217" i="84"/>
  <c r="P217" i="84"/>
  <c r="DV200" i="47"/>
  <c r="EB200" i="47" s="1"/>
  <c r="CK200" i="47"/>
  <c r="K39" i="99"/>
  <c r="Z200" i="47"/>
  <c r="DY200" i="47"/>
  <c r="EE200" i="47" s="1"/>
  <c r="DW200" i="47"/>
  <c r="EC200" i="47" s="1"/>
  <c r="DX200" i="47"/>
  <c r="ED200" i="47" s="1"/>
  <c r="AM298" i="76"/>
  <c r="BF49" i="76"/>
  <c r="AM55" i="76"/>
  <c r="BE49" i="76" s="1"/>
  <c r="X283" i="47"/>
  <c r="FA211" i="47"/>
  <c r="AM216" i="83"/>
  <c r="BW122" i="47"/>
  <c r="EH122" i="47" s="1"/>
  <c r="AM41" i="84"/>
  <c r="L365" i="47"/>
  <c r="L122" i="47"/>
  <c r="L202" i="47"/>
  <c r="L284" i="47"/>
  <c r="G286" i="83"/>
  <c r="I286" i="83" s="1"/>
  <c r="G124" i="83"/>
  <c r="I124" i="83" s="1"/>
  <c r="AF124" i="83" s="1"/>
  <c r="G204" i="83"/>
  <c r="I204" i="83" s="1"/>
  <c r="I43" i="83"/>
  <c r="G137" i="76"/>
  <c r="I137" i="76" s="1"/>
  <c r="AF137" i="76" s="1"/>
  <c r="G217" i="76"/>
  <c r="I217" i="76" s="1"/>
  <c r="G299" i="76"/>
  <c r="I299" i="76" s="1"/>
  <c r="I56" i="76"/>
  <c r="AE162" i="81"/>
  <c r="AG162" i="81" s="1"/>
  <c r="AH162" i="81" s="1"/>
  <c r="I162" i="81"/>
  <c r="K162" i="81" s="1"/>
  <c r="L162" i="81" s="1"/>
  <c r="Q162" i="81"/>
  <c r="S162" i="81" s="1"/>
  <c r="T162" i="81" s="1"/>
  <c r="X162" i="81"/>
  <c r="Z162" i="81" s="1"/>
  <c r="AA162" i="81" s="1"/>
  <c r="F162" i="81"/>
  <c r="N185" i="79"/>
  <c r="D176" i="81"/>
  <c r="G57" i="84"/>
  <c r="G43" i="76"/>
  <c r="J17" i="79"/>
  <c r="O128" i="79"/>
  <c r="M128" i="79"/>
  <c r="M71" i="79"/>
  <c r="O71" i="79"/>
  <c r="G44" i="83"/>
  <c r="D109" i="81"/>
  <c r="U228" i="81"/>
  <c r="AH300" i="85" s="1"/>
  <c r="AB228" i="81"/>
  <c r="AH137" i="85" s="1"/>
  <c r="AB121" i="81"/>
  <c r="AH137" i="83" s="1"/>
  <c r="Y283" i="47"/>
  <c r="AM201" i="85"/>
  <c r="EB51" i="99"/>
  <c r="Z297" i="47"/>
  <c r="CL297" i="47" s="1"/>
  <c r="FT266" i="47" s="1"/>
  <c r="CK297" i="47"/>
  <c r="DY297" i="47"/>
  <c r="EE297" i="47" s="1"/>
  <c r="DX297" i="47"/>
  <c r="ED297" i="47" s="1"/>
  <c r="DW297" i="47"/>
  <c r="EC297" i="47" s="1"/>
  <c r="W283" i="47"/>
  <c r="AM216" i="84"/>
  <c r="AM284" i="83"/>
  <c r="AM41" i="83"/>
  <c r="M284" i="47"/>
  <c r="M202" i="47"/>
  <c r="M122" i="47"/>
  <c r="M365" i="47"/>
  <c r="P121" i="76"/>
  <c r="AG121" i="76" s="1"/>
  <c r="AG201" i="76"/>
  <c r="AM40" i="76"/>
  <c r="U107" i="81"/>
  <c r="AH285" i="83" s="1"/>
  <c r="AI107" i="81"/>
  <c r="AH42" i="83" s="1"/>
  <c r="Z282" i="47"/>
  <c r="CL282" i="47" s="1"/>
  <c r="CK282" i="47"/>
  <c r="DY282" i="47"/>
  <c r="EE282" i="47" s="1"/>
  <c r="DW282" i="47"/>
  <c r="EC282" i="47" s="1"/>
  <c r="DX282" i="47"/>
  <c r="ED282" i="47" s="1"/>
  <c r="CK120" i="47"/>
  <c r="DX120" i="47"/>
  <c r="ED120" i="47" s="1"/>
  <c r="DY120" i="47"/>
  <c r="EE120" i="47" s="1"/>
  <c r="DW120" i="47"/>
  <c r="EC120" i="47" s="1"/>
  <c r="P136" i="76"/>
  <c r="AG136" i="76" s="1"/>
  <c r="AG216" i="76"/>
  <c r="AM201" i="83"/>
  <c r="CL130" i="47"/>
  <c r="O49" i="99"/>
  <c r="Y216" i="47"/>
  <c r="X216" i="47"/>
  <c r="X379" i="47"/>
  <c r="BW284" i="47"/>
  <c r="EH284" i="47" s="1"/>
  <c r="N243" i="79"/>
  <c r="N71" i="79"/>
  <c r="AF56" i="85"/>
  <c r="M56" i="47"/>
  <c r="P56" i="85"/>
  <c r="AG56" i="85" s="1"/>
  <c r="AF300" i="85"/>
  <c r="P300" i="85"/>
  <c r="AG300" i="85" s="1"/>
  <c r="AF42" i="84"/>
  <c r="L42" i="47"/>
  <c r="P42" i="84"/>
  <c r="AG42" i="84" s="1"/>
  <c r="K56" i="47"/>
  <c r="P56" i="83"/>
  <c r="AG56" i="83" s="1"/>
  <c r="AF56" i="83"/>
  <c r="BF131" i="83"/>
  <c r="O53" i="99"/>
  <c r="EB53" i="99" s="1"/>
  <c r="EC53" i="99" s="1"/>
  <c r="FG53" i="99" s="1"/>
  <c r="CL134" i="47"/>
  <c r="V54" i="47"/>
  <c r="V135" i="47"/>
  <c r="GC33" i="47"/>
  <c r="L29" i="59" s="1"/>
  <c r="GJ26" i="47"/>
  <c r="GV16" i="47"/>
  <c r="AM201" i="84"/>
  <c r="FA131" i="47"/>
  <c r="AM136" i="85"/>
  <c r="BE130" i="85" s="1"/>
  <c r="W298" i="47"/>
  <c r="W379" i="47"/>
  <c r="P122" i="83"/>
  <c r="AG122" i="83" s="1"/>
  <c r="AG202" i="83"/>
  <c r="AM285" i="85"/>
  <c r="BY284" i="47"/>
  <c r="EJ284" i="47" s="1"/>
  <c r="BX41" i="47"/>
  <c r="EI41" i="47" s="1"/>
  <c r="P41" i="76"/>
  <c r="AG41" i="76" s="1"/>
  <c r="J41" i="47"/>
  <c r="AF41" i="76"/>
  <c r="AF42" i="83"/>
  <c r="K42" i="47"/>
  <c r="P42" i="83"/>
  <c r="AG42" i="83" s="1"/>
  <c r="AF286" i="85"/>
  <c r="P286" i="85"/>
  <c r="AG286" i="85" s="1"/>
  <c r="P203" i="85"/>
  <c r="AF203" i="85"/>
  <c r="BX217" i="47"/>
  <c r="EI217" i="47" s="1"/>
  <c r="AF56" i="84"/>
  <c r="L56" i="47"/>
  <c r="P56" i="84"/>
  <c r="AG56" i="84" s="1"/>
  <c r="BF131" i="84"/>
  <c r="V120" i="47"/>
  <c r="V39" i="47"/>
  <c r="Z363" i="47"/>
  <c r="CL363" i="47" s="1"/>
  <c r="CS363" i="47" s="1"/>
  <c r="DY363" i="47"/>
  <c r="EE363" i="47" s="1"/>
  <c r="DW363" i="47"/>
  <c r="EC363" i="47" s="1"/>
  <c r="DX363" i="47"/>
  <c r="ED363" i="47" s="1"/>
  <c r="GC18" i="47"/>
  <c r="L14" i="59" s="1"/>
  <c r="N55" i="47"/>
  <c r="J379" i="47"/>
  <c r="J136" i="47"/>
  <c r="J298" i="47"/>
  <c r="J216" i="47"/>
  <c r="X201" i="47"/>
  <c r="X364" i="47"/>
  <c r="CS210" i="47"/>
  <c r="AM136" i="83"/>
  <c r="BE130" i="83" s="1"/>
  <c r="BW202" i="47"/>
  <c r="EH202" i="47" s="1"/>
  <c r="P122" i="84"/>
  <c r="AG122" i="84" s="1"/>
  <c r="AG202" i="84"/>
  <c r="Q108" i="81"/>
  <c r="S108" i="81" s="1"/>
  <c r="T108" i="81" s="1"/>
  <c r="I108" i="81"/>
  <c r="K108" i="81" s="1"/>
  <c r="L108" i="81" s="1"/>
  <c r="AE108" i="81"/>
  <c r="AG108" i="81" s="1"/>
  <c r="AH108" i="81" s="1"/>
  <c r="X108" i="81"/>
  <c r="Z108" i="81" s="1"/>
  <c r="AA108" i="81" s="1"/>
  <c r="F108" i="81"/>
  <c r="G287" i="84"/>
  <c r="I287" i="84" s="1"/>
  <c r="G204" i="84"/>
  <c r="I204" i="84" s="1"/>
  <c r="G124" i="84"/>
  <c r="I124" i="84" s="1"/>
  <c r="AF124" i="84" s="1"/>
  <c r="I43" i="84"/>
  <c r="N186" i="79"/>
  <c r="N129" i="79"/>
  <c r="CS378" i="47" l="1"/>
  <c r="EJ123" i="47"/>
  <c r="X40" i="47"/>
  <c r="FA363" i="47"/>
  <c r="FB363" i="47" s="1"/>
  <c r="FA215" i="47"/>
  <c r="FA120" i="47"/>
  <c r="FB120" i="47" s="1"/>
  <c r="FA297" i="47"/>
  <c r="GI349" i="47"/>
  <c r="S119" i="59" s="1"/>
  <c r="FA378" i="47"/>
  <c r="M72" i="79"/>
  <c r="O72" i="79"/>
  <c r="G18" i="79"/>
  <c r="N18" i="79" s="1"/>
  <c r="M244" i="79"/>
  <c r="O244" i="79"/>
  <c r="L43" i="47"/>
  <c r="P43" i="84"/>
  <c r="AG43" i="84" s="1"/>
  <c r="AF43" i="84"/>
  <c r="P204" i="84"/>
  <c r="AF204" i="84"/>
  <c r="AI108" i="81"/>
  <c r="AH43" i="83" s="1"/>
  <c r="U108" i="81"/>
  <c r="AH286" i="83" s="1"/>
  <c r="AM202" i="84"/>
  <c r="N216" i="47"/>
  <c r="DV216" i="47" s="1"/>
  <c r="EB216" i="47" s="1"/>
  <c r="V216" i="47"/>
  <c r="N136" i="47"/>
  <c r="CK55" i="47"/>
  <c r="DX55" i="47"/>
  <c r="ED55" i="47" s="1"/>
  <c r="DY55" i="47"/>
  <c r="EE55" i="47" s="1"/>
  <c r="DW55" i="47"/>
  <c r="EC55" i="47" s="1"/>
  <c r="BF50" i="84"/>
  <c r="AM56" i="84"/>
  <c r="BE50" i="84" s="1"/>
  <c r="AG203" i="85"/>
  <c r="P123" i="85"/>
  <c r="AG123" i="85" s="1"/>
  <c r="AM286" i="85"/>
  <c r="AM42" i="83"/>
  <c r="AM41" i="76"/>
  <c r="AM202" i="83"/>
  <c r="GK104" i="47"/>
  <c r="FT111" i="47"/>
  <c r="CS134" i="47"/>
  <c r="GI104" i="47" s="1"/>
  <c r="BF50" i="83"/>
  <c r="AM56" i="83"/>
  <c r="BE50" i="83" s="1"/>
  <c r="K137" i="47"/>
  <c r="K380" i="47"/>
  <c r="K299" i="47"/>
  <c r="K217" i="47"/>
  <c r="AM42" i="84"/>
  <c r="EI42" i="47"/>
  <c r="AM300" i="85"/>
  <c r="M380" i="47"/>
  <c r="M137" i="47"/>
  <c r="M299" i="47"/>
  <c r="M217" i="47"/>
  <c r="X55" i="47"/>
  <c r="X136" i="47"/>
  <c r="AM216" i="76"/>
  <c r="BW285" i="47"/>
  <c r="EH285" i="47" s="1"/>
  <c r="AM201" i="76"/>
  <c r="Y284" i="47"/>
  <c r="CS297" i="47"/>
  <c r="EC51" i="99"/>
  <c r="FG51" i="99" s="1"/>
  <c r="BW137" i="47"/>
  <c r="EH137" i="47" s="1"/>
  <c r="BY299" i="47"/>
  <c r="EJ299" i="47" s="1"/>
  <c r="G205" i="83"/>
  <c r="I205" i="83" s="1"/>
  <c r="G287" i="83"/>
  <c r="I287" i="83" s="1"/>
  <c r="G125" i="83"/>
  <c r="I125" i="83" s="1"/>
  <c r="AF125" i="83" s="1"/>
  <c r="I44" i="83"/>
  <c r="G204" i="76"/>
  <c r="I204" i="76" s="1"/>
  <c r="G286" i="76"/>
  <c r="I286" i="76" s="1"/>
  <c r="G124" i="76"/>
  <c r="I124" i="76" s="1"/>
  <c r="AF124" i="76" s="1"/>
  <c r="I43" i="76"/>
  <c r="G138" i="84"/>
  <c r="I138" i="84" s="1"/>
  <c r="AF138" i="84" s="1"/>
  <c r="G301" i="84"/>
  <c r="I301" i="84" s="1"/>
  <c r="G218" i="84"/>
  <c r="I218" i="84" s="1"/>
  <c r="I57" i="84"/>
  <c r="Q176" i="81"/>
  <c r="S176" i="81" s="1"/>
  <c r="T176" i="81" s="1"/>
  <c r="AE176" i="81"/>
  <c r="AG176" i="81" s="1"/>
  <c r="AH176" i="81" s="1"/>
  <c r="X176" i="81"/>
  <c r="Z176" i="81" s="1"/>
  <c r="AA176" i="81" s="1"/>
  <c r="I176" i="81"/>
  <c r="K176" i="81" s="1"/>
  <c r="L176" i="81" s="1"/>
  <c r="F176" i="81"/>
  <c r="U162" i="81"/>
  <c r="AH287" i="84" s="1"/>
  <c r="AI162" i="81"/>
  <c r="AH43" i="84" s="1"/>
  <c r="AF299" i="76"/>
  <c r="P299" i="76"/>
  <c r="AG299" i="76" s="1"/>
  <c r="BF131" i="76"/>
  <c r="P204" i="83"/>
  <c r="AF204" i="83"/>
  <c r="AF286" i="83"/>
  <c r="P286" i="83"/>
  <c r="AG286" i="83" s="1"/>
  <c r="X284" i="47"/>
  <c r="X121" i="47"/>
  <c r="Z120" i="47"/>
  <c r="CL200" i="47"/>
  <c r="CS200" i="47" s="1"/>
  <c r="Z39" i="47"/>
  <c r="CL39" i="47" s="1"/>
  <c r="CS39" i="47" s="1"/>
  <c r="FA200" i="47"/>
  <c r="FB200" i="47" s="1"/>
  <c r="BX56" i="47"/>
  <c r="EI56" i="47" s="1"/>
  <c r="AM42" i="85"/>
  <c r="P123" i="83"/>
  <c r="AG123" i="83" s="1"/>
  <c r="AG203" i="83"/>
  <c r="AM285" i="83"/>
  <c r="P122" i="76"/>
  <c r="AG122" i="76" s="1"/>
  <c r="AG202" i="76"/>
  <c r="AM202" i="76" s="1"/>
  <c r="Z135" i="47"/>
  <c r="CL215" i="47"/>
  <c r="FT184" i="47" s="1"/>
  <c r="Z54" i="47"/>
  <c r="CL54" i="47" s="1"/>
  <c r="AM286" i="84"/>
  <c r="BX285" i="47"/>
  <c r="EI285" i="47" s="1"/>
  <c r="P42" i="76"/>
  <c r="AG42" i="76" s="1"/>
  <c r="J42" i="47"/>
  <c r="AF42" i="76"/>
  <c r="AF203" i="76"/>
  <c r="P203" i="76"/>
  <c r="AB215" i="81"/>
  <c r="AH124" i="85" s="1"/>
  <c r="U215" i="81"/>
  <c r="AH287" i="85" s="1"/>
  <c r="AF287" i="85"/>
  <c r="P287" i="85"/>
  <c r="AG287" i="85" s="1"/>
  <c r="BY203" i="47"/>
  <c r="EJ203" i="47" s="1"/>
  <c r="BW203" i="47"/>
  <c r="EH203" i="47" s="1"/>
  <c r="N121" i="47"/>
  <c r="DV121" i="47" s="1"/>
  <c r="EB121" i="47" s="1"/>
  <c r="N283" i="47"/>
  <c r="DV283" i="47" s="1"/>
  <c r="EB283" i="47" s="1"/>
  <c r="V283" i="47"/>
  <c r="V364" i="47"/>
  <c r="N364" i="47"/>
  <c r="CK364" i="47" s="1"/>
  <c r="AM122" i="85"/>
  <c r="W365" i="47"/>
  <c r="W202" i="47"/>
  <c r="W40" i="47"/>
  <c r="W121" i="47"/>
  <c r="Y121" i="47"/>
  <c r="Y40" i="47"/>
  <c r="BW217" i="47"/>
  <c r="EH217" i="47" s="1"/>
  <c r="BY56" i="47"/>
  <c r="EJ56" i="47" s="1"/>
  <c r="N244" i="79"/>
  <c r="X216" i="81"/>
  <c r="Z216" i="81" s="1"/>
  <c r="AA216" i="81" s="1"/>
  <c r="AE216" i="81"/>
  <c r="AG216" i="81" s="1"/>
  <c r="AH216" i="81" s="1"/>
  <c r="Q216" i="81"/>
  <c r="S216" i="81" s="1"/>
  <c r="T216" i="81" s="1"/>
  <c r="I216" i="81"/>
  <c r="K216" i="81" s="1"/>
  <c r="L216" i="81" s="1"/>
  <c r="F216" i="81"/>
  <c r="G138" i="85"/>
  <c r="I138" i="85" s="1"/>
  <c r="AF138" i="85" s="1"/>
  <c r="BF132" i="85" s="1"/>
  <c r="G301" i="85"/>
  <c r="I301" i="85" s="1"/>
  <c r="G218" i="85"/>
  <c r="I218" i="85" s="1"/>
  <c r="I57" i="85"/>
  <c r="Q229" i="81"/>
  <c r="S229" i="81" s="1"/>
  <c r="T229" i="81" s="1"/>
  <c r="I229" i="81"/>
  <c r="K229" i="81" s="1"/>
  <c r="L229" i="81" s="1"/>
  <c r="AE229" i="81"/>
  <c r="AG229" i="81" s="1"/>
  <c r="AH229" i="81" s="1"/>
  <c r="X229" i="81"/>
  <c r="Z229" i="81" s="1"/>
  <c r="AA229" i="81" s="1"/>
  <c r="F229" i="81"/>
  <c r="G138" i="83"/>
  <c r="I138" i="83" s="1"/>
  <c r="AF138" i="83" s="1"/>
  <c r="G218" i="83"/>
  <c r="I218" i="83" s="1"/>
  <c r="G300" i="83"/>
  <c r="I300" i="83" s="1"/>
  <c r="I57" i="83"/>
  <c r="Q122" i="81"/>
  <c r="S122" i="81" s="1"/>
  <c r="T122" i="81" s="1"/>
  <c r="X122" i="81"/>
  <c r="Z122" i="81" s="1"/>
  <c r="AA122" i="81" s="1"/>
  <c r="I122" i="81"/>
  <c r="K122" i="81" s="1"/>
  <c r="L122" i="81" s="1"/>
  <c r="AE122" i="81"/>
  <c r="AG122" i="81" s="1"/>
  <c r="AH122" i="81" s="1"/>
  <c r="F122" i="81"/>
  <c r="G125" i="84"/>
  <c r="I125" i="84" s="1"/>
  <c r="AF125" i="84" s="1"/>
  <c r="G205" i="84"/>
  <c r="I205" i="84" s="1"/>
  <c r="G288" i="84"/>
  <c r="I288" i="84" s="1"/>
  <c r="I44" i="84"/>
  <c r="G45" i="85"/>
  <c r="D217" i="81"/>
  <c r="G57" i="76"/>
  <c r="M129" i="79"/>
  <c r="O129" i="79"/>
  <c r="G45" i="83"/>
  <c r="D110" i="81"/>
  <c r="M186" i="79"/>
  <c r="O186" i="79"/>
  <c r="G44" i="76"/>
  <c r="J18" i="79"/>
  <c r="G45" i="84"/>
  <c r="D164" i="81"/>
  <c r="AF287" i="84"/>
  <c r="P287" i="84"/>
  <c r="AG287" i="84" s="1"/>
  <c r="AB108" i="81"/>
  <c r="AH124" i="83" s="1"/>
  <c r="M108" i="81"/>
  <c r="AH204" i="83" s="1"/>
  <c r="AM122" i="84"/>
  <c r="DV55" i="47"/>
  <c r="EB55" i="47" s="1"/>
  <c r="V298" i="47"/>
  <c r="N298" i="47"/>
  <c r="DV298" i="47" s="1"/>
  <c r="EB298" i="47" s="1"/>
  <c r="N379" i="47"/>
  <c r="DV379" i="47" s="1"/>
  <c r="EB379" i="47" s="1"/>
  <c r="V379" i="47"/>
  <c r="GC341" i="47"/>
  <c r="L119" i="59" s="1"/>
  <c r="L380" i="47"/>
  <c r="L137" i="47"/>
  <c r="L217" i="47"/>
  <c r="L299" i="47"/>
  <c r="K123" i="47"/>
  <c r="K366" i="47"/>
  <c r="K285" i="47"/>
  <c r="K203" i="47"/>
  <c r="J202" i="47"/>
  <c r="J122" i="47"/>
  <c r="N122" i="47" s="1"/>
  <c r="DY122" i="47" s="1"/>
  <c r="J365" i="47"/>
  <c r="N41" i="47"/>
  <c r="J284" i="47"/>
  <c r="AM122" i="83"/>
  <c r="L366" i="47"/>
  <c r="L123" i="47"/>
  <c r="L203" i="47"/>
  <c r="L285" i="47"/>
  <c r="BF50" i="85"/>
  <c r="AM56" i="85"/>
  <c r="BE50" i="85" s="1"/>
  <c r="Y55" i="47"/>
  <c r="Y136" i="47"/>
  <c r="FT107" i="47"/>
  <c r="GK100" i="47"/>
  <c r="CS130" i="47"/>
  <c r="GI100" i="47" s="1"/>
  <c r="AM136" i="76"/>
  <c r="BE130" i="76" s="1"/>
  <c r="GC97" i="47"/>
  <c r="L66" i="59" s="1"/>
  <c r="FA282" i="47"/>
  <c r="FB282" i="47" s="1"/>
  <c r="CS282" i="47"/>
  <c r="BW42" i="47"/>
  <c r="EH42" i="47" s="1"/>
  <c r="AM121" i="76"/>
  <c r="Y365" i="47"/>
  <c r="Y202" i="47"/>
  <c r="EB50" i="99"/>
  <c r="EC50" i="99" s="1"/>
  <c r="FG50" i="99" s="1"/>
  <c r="BY137" i="47"/>
  <c r="EJ137" i="47" s="1"/>
  <c r="AE109" i="81"/>
  <c r="AG109" i="81" s="1"/>
  <c r="AH109" i="81" s="1"/>
  <c r="X109" i="81"/>
  <c r="Z109" i="81" s="1"/>
  <c r="AA109" i="81" s="1"/>
  <c r="Q109" i="81"/>
  <c r="S109" i="81" s="1"/>
  <c r="T109" i="81" s="1"/>
  <c r="I109" i="81"/>
  <c r="K109" i="81" s="1"/>
  <c r="L109" i="81" s="1"/>
  <c r="F109" i="81"/>
  <c r="N72" i="79"/>
  <c r="AB162" i="81"/>
  <c r="AH124" i="84" s="1"/>
  <c r="M162" i="81"/>
  <c r="AH204" i="84" s="1"/>
  <c r="J56" i="47"/>
  <c r="AF56" i="76"/>
  <c r="P56" i="76"/>
  <c r="AG56" i="76" s="1"/>
  <c r="AF217" i="76"/>
  <c r="P217" i="76"/>
  <c r="K43" i="47"/>
  <c r="P43" i="83"/>
  <c r="AG43" i="83" s="1"/>
  <c r="AF43" i="83"/>
  <c r="X202" i="47"/>
  <c r="X365" i="47"/>
  <c r="AC39" i="99"/>
  <c r="Q39" i="99"/>
  <c r="AD39" i="99" s="1"/>
  <c r="P137" i="84"/>
  <c r="AG137" i="84" s="1"/>
  <c r="AG217" i="84"/>
  <c r="AM300" i="84"/>
  <c r="BX299" i="47"/>
  <c r="EI299" i="47" s="1"/>
  <c r="M123" i="47"/>
  <c r="M366" i="47"/>
  <c r="M285" i="47"/>
  <c r="M203" i="47"/>
  <c r="AM284" i="76"/>
  <c r="W136" i="47"/>
  <c r="W55" i="47"/>
  <c r="FA135" i="47"/>
  <c r="GJ105" i="47"/>
  <c r="GC112" i="47"/>
  <c r="L81" i="59" s="1"/>
  <c r="AC54" i="99"/>
  <c r="Q54" i="99"/>
  <c r="AD54" i="99" s="1"/>
  <c r="AG217" i="83"/>
  <c r="P137" i="83"/>
  <c r="AG137" i="83" s="1"/>
  <c r="AM299" i="83"/>
  <c r="P123" i="84"/>
  <c r="AG123" i="84" s="1"/>
  <c r="AG203" i="84"/>
  <c r="BX123" i="47"/>
  <c r="EI123" i="47" s="1"/>
  <c r="P137" i="85"/>
  <c r="AG137" i="85" s="1"/>
  <c r="AG217" i="85"/>
  <c r="P285" i="76"/>
  <c r="AG285" i="76" s="1"/>
  <c r="AF285" i="76"/>
  <c r="M215" i="81"/>
  <c r="AH204" i="85" s="1"/>
  <c r="AI215" i="81"/>
  <c r="AH43" i="85" s="1"/>
  <c r="M43" i="47"/>
  <c r="P43" i="85"/>
  <c r="AG43" i="85" s="1"/>
  <c r="AF43" i="85"/>
  <c r="AF204" i="85"/>
  <c r="P204" i="85"/>
  <c r="BY285" i="47"/>
  <c r="EJ285" i="47" s="1"/>
  <c r="BW123" i="47"/>
  <c r="EH123" i="47" s="1"/>
  <c r="V201" i="47"/>
  <c r="N201" i="47"/>
  <c r="CK40" i="47"/>
  <c r="DY40" i="47"/>
  <c r="EE40" i="47" s="1"/>
  <c r="DX40" i="47"/>
  <c r="ED40" i="47" s="1"/>
  <c r="DW40" i="47"/>
  <c r="EC40" i="47" s="1"/>
  <c r="AM202" i="85"/>
  <c r="W284" i="47"/>
  <c r="GJ349" i="47"/>
  <c r="T119" i="59" s="1"/>
  <c r="GC356" i="47"/>
  <c r="L134" i="59" s="1"/>
  <c r="BW299" i="47"/>
  <c r="EH299" i="47" s="1"/>
  <c r="BY217" i="47"/>
  <c r="EJ217" i="47" s="1"/>
  <c r="G125" i="85"/>
  <c r="I125" i="85" s="1"/>
  <c r="AF125" i="85" s="1"/>
  <c r="G205" i="85"/>
  <c r="I205" i="85" s="1"/>
  <c r="G288" i="85"/>
  <c r="I288" i="85" s="1"/>
  <c r="I44" i="85"/>
  <c r="T23" i="93"/>
  <c r="M17" i="79"/>
  <c r="O17" i="79"/>
  <c r="Q163" i="81"/>
  <c r="S163" i="81" s="1"/>
  <c r="T163" i="81" s="1"/>
  <c r="I163" i="81"/>
  <c r="K163" i="81" s="1"/>
  <c r="L163" i="81" s="1"/>
  <c r="X163" i="81"/>
  <c r="Z163" i="81" s="1"/>
  <c r="AA163" i="81" s="1"/>
  <c r="AE163" i="81"/>
  <c r="AG163" i="81" s="1"/>
  <c r="AH163" i="81" s="1"/>
  <c r="F163" i="81"/>
  <c r="G19" i="79"/>
  <c r="M216" i="81" l="1"/>
  <c r="AH205" i="85" s="1"/>
  <c r="CS215" i="47"/>
  <c r="Y41" i="47"/>
  <c r="FA55" i="47"/>
  <c r="W122" i="47"/>
  <c r="DW122" i="47"/>
  <c r="AI122" i="81"/>
  <c r="AH57" i="83" s="1"/>
  <c r="BW57" i="47" s="1"/>
  <c r="EH57" i="47" s="1"/>
  <c r="AB122" i="81"/>
  <c r="AH138" i="83" s="1"/>
  <c r="BW138" i="47" s="1"/>
  <c r="EH138" i="47" s="1"/>
  <c r="AI216" i="81"/>
  <c r="AH44" i="85" s="1"/>
  <c r="BY44" i="47" s="1"/>
  <c r="DV136" i="47"/>
  <c r="EB136" i="47" s="1"/>
  <c r="AI28" i="104"/>
  <c r="AJ28" i="104" s="1"/>
  <c r="AI39" i="99"/>
  <c r="AI163" i="81"/>
  <c r="AH44" i="84" s="1"/>
  <c r="BX44" i="47" s="1"/>
  <c r="M163" i="81"/>
  <c r="AH205" i="84" s="1"/>
  <c r="BX205" i="47" s="1"/>
  <c r="FA40" i="47"/>
  <c r="FB40" i="47" s="1"/>
  <c r="D230" i="81"/>
  <c r="G58" i="85"/>
  <c r="M130" i="79"/>
  <c r="O130" i="79"/>
  <c r="M245" i="79"/>
  <c r="O245" i="79"/>
  <c r="D218" i="81"/>
  <c r="G46" i="85"/>
  <c r="G58" i="84"/>
  <c r="D177" i="81"/>
  <c r="M73" i="79"/>
  <c r="O73" i="79"/>
  <c r="D123" i="81"/>
  <c r="G58" i="83"/>
  <c r="G45" i="76"/>
  <c r="J19" i="79"/>
  <c r="AB163" i="81"/>
  <c r="AH125" i="84" s="1"/>
  <c r="U163" i="81"/>
  <c r="AH288" i="84" s="1"/>
  <c r="M44" i="47"/>
  <c r="P44" i="85"/>
  <c r="AG44" i="85" s="1"/>
  <c r="AF44" i="85"/>
  <c r="P205" i="85"/>
  <c r="AF205" i="85"/>
  <c r="DV201" i="47"/>
  <c r="EB201" i="47" s="1"/>
  <c r="K40" i="99"/>
  <c r="Z201" i="47"/>
  <c r="CK201" i="47"/>
  <c r="DY201" i="47"/>
  <c r="EE201" i="47" s="1"/>
  <c r="DW201" i="47"/>
  <c r="EC201" i="47" s="1"/>
  <c r="DX201" i="47"/>
  <c r="ED201" i="47" s="1"/>
  <c r="BY43" i="47"/>
  <c r="EJ43" i="47" s="1"/>
  <c r="AM137" i="85"/>
  <c r="BE131" i="85" s="1"/>
  <c r="AM203" i="84"/>
  <c r="AM137" i="83"/>
  <c r="BE131" i="83" s="1"/>
  <c r="AI54" i="99"/>
  <c r="Y285" i="47"/>
  <c r="AM137" i="84"/>
  <c r="BE131" i="84" s="1"/>
  <c r="P137" i="76"/>
  <c r="AG137" i="76" s="1"/>
  <c r="AG217" i="76"/>
  <c r="AM217" i="76" s="1"/>
  <c r="AM56" i="76"/>
  <c r="BE50" i="76" s="1"/>
  <c r="N56" i="47"/>
  <c r="DV56" i="47" s="1"/>
  <c r="EB56" i="47" s="1"/>
  <c r="J299" i="47"/>
  <c r="J380" i="47"/>
  <c r="J217" i="47"/>
  <c r="J137" i="47"/>
  <c r="BX124" i="47"/>
  <c r="EI124" i="47" s="1"/>
  <c r="M109" i="81"/>
  <c r="AH205" i="83" s="1"/>
  <c r="AB109" i="81"/>
  <c r="AH125" i="83" s="1"/>
  <c r="X285" i="47"/>
  <c r="N284" i="47"/>
  <c r="DV284" i="47" s="1"/>
  <c r="EB284" i="47" s="1"/>
  <c r="V284" i="47"/>
  <c r="V365" i="47"/>
  <c r="N365" i="47"/>
  <c r="V202" i="47"/>
  <c r="N202" i="47"/>
  <c r="DV202" i="47" s="1"/>
  <c r="W203" i="47"/>
  <c r="W366" i="47"/>
  <c r="X217" i="47"/>
  <c r="X380" i="47"/>
  <c r="Z379" i="47"/>
  <c r="CL379" i="47" s="1"/>
  <c r="CK379" i="47"/>
  <c r="DX379" i="47"/>
  <c r="ED379" i="47" s="1"/>
  <c r="DY379" i="47"/>
  <c r="EE379" i="47" s="1"/>
  <c r="DW379" i="47"/>
  <c r="EC379" i="47" s="1"/>
  <c r="Z298" i="47"/>
  <c r="CL298" i="47" s="1"/>
  <c r="FT267" i="47" s="1"/>
  <c r="CK298" i="47"/>
  <c r="DY298" i="47"/>
  <c r="EE298" i="47" s="1"/>
  <c r="DX298" i="47"/>
  <c r="ED298" i="47" s="1"/>
  <c r="DW298" i="47"/>
  <c r="EC298" i="47" s="1"/>
  <c r="BW124" i="47"/>
  <c r="EH124" i="47" s="1"/>
  <c r="AM287" i="84"/>
  <c r="G206" i="84"/>
  <c r="I206" i="84" s="1"/>
  <c r="G289" i="84"/>
  <c r="I289" i="84" s="1"/>
  <c r="G126" i="84"/>
  <c r="I126" i="84" s="1"/>
  <c r="AF126" i="84" s="1"/>
  <c r="I45" i="84"/>
  <c r="Q110" i="81"/>
  <c r="S110" i="81" s="1"/>
  <c r="T110" i="81" s="1"/>
  <c r="I110" i="81"/>
  <c r="K110" i="81" s="1"/>
  <c r="L110" i="81" s="1"/>
  <c r="AE110" i="81"/>
  <c r="AG110" i="81" s="1"/>
  <c r="AH110" i="81" s="1"/>
  <c r="X110" i="81"/>
  <c r="Z110" i="81" s="1"/>
  <c r="AA110" i="81" s="1"/>
  <c r="F110" i="81"/>
  <c r="X217" i="81"/>
  <c r="Z217" i="81" s="1"/>
  <c r="AA217" i="81" s="1"/>
  <c r="AE217" i="81"/>
  <c r="AG217" i="81" s="1"/>
  <c r="AH217" i="81" s="1"/>
  <c r="Q217" i="81"/>
  <c r="S217" i="81" s="1"/>
  <c r="T217" i="81" s="1"/>
  <c r="I217" i="81"/>
  <c r="K217" i="81" s="1"/>
  <c r="L217" i="81" s="1"/>
  <c r="F217" i="81"/>
  <c r="L44" i="47"/>
  <c r="P44" i="84"/>
  <c r="AG44" i="84" s="1"/>
  <c r="AF44" i="84"/>
  <c r="P205" i="84"/>
  <c r="AF205" i="84"/>
  <c r="M122" i="81"/>
  <c r="AH218" i="83" s="1"/>
  <c r="U122" i="81"/>
  <c r="AH300" i="83" s="1"/>
  <c r="AF300" i="83"/>
  <c r="P300" i="83"/>
  <c r="AG300" i="83" s="1"/>
  <c r="BF132" i="83"/>
  <c r="AB229" i="81"/>
  <c r="AH138" i="85" s="1"/>
  <c r="M229" i="81"/>
  <c r="AH218" i="85" s="1"/>
  <c r="M57" i="47"/>
  <c r="P57" i="85"/>
  <c r="AG57" i="85" s="1"/>
  <c r="AF57" i="85"/>
  <c r="BF51" i="85" s="1"/>
  <c r="P301" i="85"/>
  <c r="AG301" i="85" s="1"/>
  <c r="AF301" i="85"/>
  <c r="U216" i="81"/>
  <c r="AH288" i="85" s="1"/>
  <c r="AB216" i="81"/>
  <c r="AH125" i="85" s="1"/>
  <c r="DV364" i="47"/>
  <c r="EB364" i="47" s="1"/>
  <c r="Z364" i="47"/>
  <c r="CL364" i="47" s="1"/>
  <c r="CS364" i="47" s="1"/>
  <c r="DY364" i="47"/>
  <c r="EE364" i="47" s="1"/>
  <c r="DW364" i="47"/>
  <c r="EC364" i="47" s="1"/>
  <c r="DX364" i="47"/>
  <c r="ED364" i="47" s="1"/>
  <c r="CK283" i="47"/>
  <c r="Z283" i="47"/>
  <c r="CL283" i="47" s="1"/>
  <c r="DX283" i="47"/>
  <c r="ED283" i="47" s="1"/>
  <c r="DY283" i="47"/>
  <c r="EE283" i="47" s="1"/>
  <c r="DW283" i="47"/>
  <c r="EC283" i="47" s="1"/>
  <c r="CK121" i="47"/>
  <c r="DY121" i="47"/>
  <c r="EE121" i="47" s="1"/>
  <c r="DX121" i="47"/>
  <c r="ED121" i="47" s="1"/>
  <c r="DW121" i="47"/>
  <c r="EC121" i="47" s="1"/>
  <c r="AM287" i="85"/>
  <c r="BY286" i="47"/>
  <c r="EJ286" i="47" s="1"/>
  <c r="AG203" i="76"/>
  <c r="AM203" i="76" s="1"/>
  <c r="P123" i="76"/>
  <c r="AG123" i="76" s="1"/>
  <c r="AM42" i="76"/>
  <c r="AM203" i="83"/>
  <c r="CL120" i="47"/>
  <c r="O39" i="99"/>
  <c r="EB39" i="99" s="1"/>
  <c r="EC39" i="99" s="1"/>
  <c r="FG39" i="99" s="1"/>
  <c r="FH39" i="99" s="1"/>
  <c r="DX122" i="47"/>
  <c r="AM286" i="83"/>
  <c r="P124" i="83"/>
  <c r="AG124" i="83" s="1"/>
  <c r="AG204" i="83"/>
  <c r="AM299" i="76"/>
  <c r="BX286" i="47"/>
  <c r="EI286" i="47" s="1"/>
  <c r="M176" i="81"/>
  <c r="AH218" i="84" s="1"/>
  <c r="AI176" i="81"/>
  <c r="AH57" i="84" s="1"/>
  <c r="L57" i="47"/>
  <c r="P57" i="84"/>
  <c r="AG57" i="84" s="1"/>
  <c r="AF57" i="84"/>
  <c r="P301" i="84"/>
  <c r="AG301" i="84" s="1"/>
  <c r="AF301" i="84"/>
  <c r="P43" i="76"/>
  <c r="AG43" i="76" s="1"/>
  <c r="J43" i="47"/>
  <c r="AF43" i="76"/>
  <c r="AF286" i="76"/>
  <c r="P286" i="76"/>
  <c r="AG286" i="76" s="1"/>
  <c r="K44" i="47"/>
  <c r="P44" i="83"/>
  <c r="AG44" i="83" s="1"/>
  <c r="AF44" i="83"/>
  <c r="P287" i="83"/>
  <c r="AG287" i="83" s="1"/>
  <c r="AF287" i="83"/>
  <c r="Y299" i="47"/>
  <c r="Y380" i="47"/>
  <c r="W217" i="47"/>
  <c r="W380" i="47"/>
  <c r="AM203" i="85"/>
  <c r="GV17" i="47"/>
  <c r="GJ27" i="47"/>
  <c r="GC34" i="47"/>
  <c r="L30" i="59" s="1"/>
  <c r="CK136" i="47"/>
  <c r="DX136" i="47"/>
  <c r="ED136" i="47" s="1"/>
  <c r="DW136" i="47"/>
  <c r="EC136" i="47" s="1"/>
  <c r="DY136" i="47"/>
  <c r="EE136" i="47" s="1"/>
  <c r="BW286" i="47"/>
  <c r="EH286" i="47" s="1"/>
  <c r="AM43" i="84"/>
  <c r="L124" i="47"/>
  <c r="L367" i="47"/>
  <c r="L204" i="47"/>
  <c r="L286" i="47"/>
  <c r="G46" i="83"/>
  <c r="D111" i="81"/>
  <c r="M187" i="79"/>
  <c r="O187" i="79"/>
  <c r="D165" i="81"/>
  <c r="G46" i="84"/>
  <c r="N19" i="79"/>
  <c r="T25" i="93"/>
  <c r="M19" i="79"/>
  <c r="O19" i="79"/>
  <c r="AF288" i="85"/>
  <c r="P288" i="85"/>
  <c r="AG288" i="85" s="1"/>
  <c r="GC19" i="47"/>
  <c r="L15" i="59" s="1"/>
  <c r="V40" i="47"/>
  <c r="V121" i="47"/>
  <c r="AG204" i="85"/>
  <c r="P124" i="85"/>
  <c r="AG124" i="85" s="1"/>
  <c r="AM43" i="85"/>
  <c r="M124" i="47"/>
  <c r="M367" i="47"/>
  <c r="M286" i="47"/>
  <c r="M204" i="47"/>
  <c r="BY204" i="47"/>
  <c r="EJ204" i="47" s="1"/>
  <c r="AM285" i="76"/>
  <c r="AM217" i="85"/>
  <c r="AM123" i="84"/>
  <c r="AM217" i="83"/>
  <c r="Y203" i="47"/>
  <c r="Y366" i="47"/>
  <c r="AM217" i="84"/>
  <c r="X41" i="47"/>
  <c r="X122" i="47"/>
  <c r="AM43" i="83"/>
  <c r="K124" i="47"/>
  <c r="K367" i="47"/>
  <c r="K286" i="47"/>
  <c r="K204" i="47"/>
  <c r="BF50" i="76"/>
  <c r="BX204" i="47"/>
  <c r="EI204" i="47" s="1"/>
  <c r="U109" i="81"/>
  <c r="AH287" i="83" s="1"/>
  <c r="AI109" i="81"/>
  <c r="AH44" i="83" s="1"/>
  <c r="X203" i="47"/>
  <c r="X366" i="47"/>
  <c r="DV41" i="47"/>
  <c r="EB41" i="47" s="1"/>
  <c r="CK41" i="47"/>
  <c r="DW41" i="47"/>
  <c r="EC41" i="47" s="1"/>
  <c r="DX41" i="47"/>
  <c r="ED41" i="47" s="1"/>
  <c r="DY41" i="47"/>
  <c r="EE41" i="47" s="1"/>
  <c r="DV122" i="47"/>
  <c r="EB122" i="47" s="1"/>
  <c r="CK122" i="47"/>
  <c r="W285" i="47"/>
  <c r="X299" i="47"/>
  <c r="BW204" i="47"/>
  <c r="EH204" i="47" s="1"/>
  <c r="AE164" i="81"/>
  <c r="AG164" i="81" s="1"/>
  <c r="AH164" i="81" s="1"/>
  <c r="I164" i="81"/>
  <c r="K164" i="81" s="1"/>
  <c r="L164" i="81" s="1"/>
  <c r="Q164" i="81"/>
  <c r="S164" i="81" s="1"/>
  <c r="T164" i="81" s="1"/>
  <c r="X164" i="81"/>
  <c r="Z164" i="81" s="1"/>
  <c r="AA164" i="81" s="1"/>
  <c r="F164" i="81"/>
  <c r="N187" i="79"/>
  <c r="N73" i="79"/>
  <c r="G287" i="76"/>
  <c r="I287" i="76" s="1"/>
  <c r="G205" i="76"/>
  <c r="I205" i="76" s="1"/>
  <c r="G125" i="76"/>
  <c r="I125" i="76" s="1"/>
  <c r="AF125" i="76" s="1"/>
  <c r="I44" i="76"/>
  <c r="N130" i="79"/>
  <c r="G126" i="83"/>
  <c r="I126" i="83" s="1"/>
  <c r="AF126" i="83" s="1"/>
  <c r="G206" i="83"/>
  <c r="I206" i="83" s="1"/>
  <c r="G288" i="83"/>
  <c r="I288" i="83" s="1"/>
  <c r="I45" i="83"/>
  <c r="G218" i="76"/>
  <c r="I218" i="76" s="1"/>
  <c r="G300" i="76"/>
  <c r="I300" i="76" s="1"/>
  <c r="G138" i="76"/>
  <c r="I138" i="76" s="1"/>
  <c r="AF138" i="76" s="1"/>
  <c r="BF132" i="76" s="1"/>
  <c r="I57" i="76"/>
  <c r="N245" i="79"/>
  <c r="G289" i="85"/>
  <c r="I289" i="85" s="1"/>
  <c r="G126" i="85"/>
  <c r="I126" i="85" s="1"/>
  <c r="AF126" i="85" s="1"/>
  <c r="G206" i="85"/>
  <c r="I206" i="85" s="1"/>
  <c r="I45" i="85"/>
  <c r="AF288" i="84"/>
  <c r="P288" i="84"/>
  <c r="AG288" i="84" s="1"/>
  <c r="K57" i="47"/>
  <c r="P57" i="83"/>
  <c r="AG57" i="83" s="1"/>
  <c r="AF57" i="83"/>
  <c r="P218" i="83"/>
  <c r="AF218" i="83"/>
  <c r="AI229" i="81"/>
  <c r="AH57" i="85" s="1"/>
  <c r="U229" i="81"/>
  <c r="AH301" i="85" s="1"/>
  <c r="P218" i="85"/>
  <c r="AF218" i="85"/>
  <c r="BY205" i="47"/>
  <c r="W41" i="47"/>
  <c r="BY124" i="47"/>
  <c r="EJ124" i="47" s="1"/>
  <c r="J285" i="47"/>
  <c r="J203" i="47"/>
  <c r="J123" i="47"/>
  <c r="J366" i="47"/>
  <c r="N42" i="47"/>
  <c r="GW16" i="47"/>
  <c r="CS54" i="47"/>
  <c r="GU16" i="47" s="1"/>
  <c r="O54" i="99"/>
  <c r="EB54" i="99" s="1"/>
  <c r="CL135" i="47"/>
  <c r="AM122" i="76"/>
  <c r="AM123" i="83"/>
  <c r="BX43" i="47"/>
  <c r="EI43" i="47" s="1"/>
  <c r="AB176" i="81"/>
  <c r="AH138" i="84" s="1"/>
  <c r="U176" i="81"/>
  <c r="AH301" i="84" s="1"/>
  <c r="P218" i="84"/>
  <c r="AF218" i="84"/>
  <c r="BF132" i="84"/>
  <c r="AF204" i="76"/>
  <c r="P204" i="76"/>
  <c r="P205" i="83"/>
  <c r="AF205" i="83"/>
  <c r="Y122" i="47"/>
  <c r="Y217" i="47"/>
  <c r="W299" i="47"/>
  <c r="AM123" i="85"/>
  <c r="V55" i="47"/>
  <c r="V136" i="47"/>
  <c r="Z216" i="47"/>
  <c r="CK216" i="47"/>
  <c r="K55" i="99"/>
  <c r="DX216" i="47"/>
  <c r="ED216" i="47" s="1"/>
  <c r="DW216" i="47"/>
  <c r="EC216" i="47" s="1"/>
  <c r="DY216" i="47"/>
  <c r="EE216" i="47" s="1"/>
  <c r="BW43" i="47"/>
  <c r="EH43" i="47" s="1"/>
  <c r="P124" i="84"/>
  <c r="AG124" i="84" s="1"/>
  <c r="AG204" i="84"/>
  <c r="T24" i="93"/>
  <c r="M18" i="79"/>
  <c r="O18" i="79"/>
  <c r="T37" i="93"/>
  <c r="A31" i="79"/>
  <c r="G20" i="79"/>
  <c r="N188" i="79"/>
  <c r="DV365" i="47" l="1"/>
  <c r="CK365" i="47"/>
  <c r="EJ44" i="47"/>
  <c r="FA283" i="47"/>
  <c r="FB283" i="47" s="1"/>
  <c r="EB202" i="47"/>
  <c r="EJ205" i="47"/>
  <c r="W123" i="47"/>
  <c r="FA121" i="47"/>
  <c r="FB121" i="47" s="1"/>
  <c r="FA379" i="47"/>
  <c r="FA136" i="47"/>
  <c r="EC122" i="47"/>
  <c r="M217" i="81"/>
  <c r="AH206" i="85" s="1"/>
  <c r="BY206" i="47" s="1"/>
  <c r="EJ206" i="47" s="1"/>
  <c r="AI217" i="81"/>
  <c r="AH45" i="85" s="1"/>
  <c r="BY45" i="47" s="1"/>
  <c r="EJ45" i="47" s="1"/>
  <c r="AB110" i="81"/>
  <c r="AH126" i="83" s="1"/>
  <c r="BW126" i="47" s="1"/>
  <c r="AB164" i="81"/>
  <c r="AH126" i="84" s="1"/>
  <c r="BX126" i="47" s="1"/>
  <c r="M164" i="81"/>
  <c r="AH206" i="84" s="1"/>
  <c r="M110" i="81"/>
  <c r="AH206" i="83" s="1"/>
  <c r="BW206" i="47" s="1"/>
  <c r="ED122" i="47"/>
  <c r="FA364" i="47"/>
  <c r="FB364" i="47" s="1"/>
  <c r="D166" i="81"/>
  <c r="G47" i="84"/>
  <c r="D219" i="81"/>
  <c r="G47" i="85"/>
  <c r="G48" i="84"/>
  <c r="D167" i="81"/>
  <c r="G58" i="76"/>
  <c r="D220" i="81"/>
  <c r="G48" i="85"/>
  <c r="G46" i="76"/>
  <c r="J20" i="79"/>
  <c r="M246" i="79"/>
  <c r="O246" i="79"/>
  <c r="AM124" i="84"/>
  <c r="FA216" i="47"/>
  <c r="Q55" i="99"/>
  <c r="AD55" i="99" s="1"/>
  <c r="AC55" i="99"/>
  <c r="Y56" i="47"/>
  <c r="Y137" i="47"/>
  <c r="BX300" i="47"/>
  <c r="EI300" i="47" s="1"/>
  <c r="EC54" i="99"/>
  <c r="FG54" i="99" s="1"/>
  <c r="N366" i="47"/>
  <c r="CK366" i="47" s="1"/>
  <c r="V366" i="47"/>
  <c r="N203" i="47"/>
  <c r="DV203" i="47" s="1"/>
  <c r="EB203" i="47" s="1"/>
  <c r="V203" i="47"/>
  <c r="BY300" i="47"/>
  <c r="EJ300" i="47" s="1"/>
  <c r="BF51" i="83"/>
  <c r="AM57" i="83"/>
  <c r="BE51" i="83" s="1"/>
  <c r="K138" i="47"/>
  <c r="K381" i="47"/>
  <c r="K300" i="47"/>
  <c r="K218" i="47"/>
  <c r="M45" i="47"/>
  <c r="P45" i="85"/>
  <c r="AG45" i="85" s="1"/>
  <c r="AF45" i="85"/>
  <c r="P218" i="76"/>
  <c r="AF218" i="76"/>
  <c r="AF288" i="83"/>
  <c r="P288" i="83"/>
  <c r="AG288" i="83" s="1"/>
  <c r="J44" i="47"/>
  <c r="AF44" i="76"/>
  <c r="P44" i="76"/>
  <c r="AG44" i="76" s="1"/>
  <c r="P205" i="76"/>
  <c r="AF205" i="76"/>
  <c r="U164" i="81"/>
  <c r="AH289" i="84" s="1"/>
  <c r="AI164" i="81"/>
  <c r="AH45" i="84" s="1"/>
  <c r="GC99" i="47"/>
  <c r="L68" i="59" s="1"/>
  <c r="FA41" i="47"/>
  <c r="FB41" i="47" s="1"/>
  <c r="X123" i="47"/>
  <c r="X42" i="47"/>
  <c r="BW44" i="47"/>
  <c r="EH44" i="47" s="1"/>
  <c r="W286" i="47"/>
  <c r="Y42" i="47"/>
  <c r="Y123" i="47"/>
  <c r="Y204" i="47"/>
  <c r="Y367" i="47"/>
  <c r="AM124" i="85"/>
  <c r="AE111" i="81"/>
  <c r="AG111" i="81" s="1"/>
  <c r="AH111" i="81" s="1"/>
  <c r="X111" i="81"/>
  <c r="Z111" i="81" s="1"/>
  <c r="AA111" i="81" s="1"/>
  <c r="Q111" i="81"/>
  <c r="S111" i="81" s="1"/>
  <c r="T111" i="81" s="1"/>
  <c r="I111" i="81"/>
  <c r="K111" i="81" s="1"/>
  <c r="L111" i="81" s="1"/>
  <c r="F111" i="81"/>
  <c r="X286" i="47"/>
  <c r="AM287" i="83"/>
  <c r="AM44" i="83"/>
  <c r="K287" i="47"/>
  <c r="K205" i="47"/>
  <c r="K368" i="47"/>
  <c r="K125" i="47"/>
  <c r="AM286" i="76"/>
  <c r="N43" i="47"/>
  <c r="J367" i="47"/>
  <c r="J124" i="47"/>
  <c r="J286" i="47"/>
  <c r="J204" i="47"/>
  <c r="AM301" i="84"/>
  <c r="BF51" i="84"/>
  <c r="AM57" i="84"/>
  <c r="BE51" i="84" s="1"/>
  <c r="L138" i="47"/>
  <c r="L381" i="47"/>
  <c r="L300" i="47"/>
  <c r="L218" i="47"/>
  <c r="BX218" i="47"/>
  <c r="EI218" i="47" s="1"/>
  <c r="AM124" i="83"/>
  <c r="GC98" i="47"/>
  <c r="L67" i="59" s="1"/>
  <c r="BY125" i="47"/>
  <c r="EJ125" i="47" s="1"/>
  <c r="AM301" i="85"/>
  <c r="M138" i="47"/>
  <c r="M381" i="47"/>
  <c r="M218" i="47"/>
  <c r="M300" i="47"/>
  <c r="BY138" i="47"/>
  <c r="EJ138" i="47" s="1"/>
  <c r="AM300" i="83"/>
  <c r="BW218" i="47"/>
  <c r="EH218" i="47" s="1"/>
  <c r="P125" i="84"/>
  <c r="AG125" i="84" s="1"/>
  <c r="AG205" i="84"/>
  <c r="U217" i="81"/>
  <c r="AH289" i="85" s="1"/>
  <c r="AB217" i="81"/>
  <c r="AH126" i="85" s="1"/>
  <c r="AI110" i="81"/>
  <c r="AH45" i="83" s="1"/>
  <c r="U110" i="81"/>
  <c r="AH288" i="83" s="1"/>
  <c r="P206" i="84"/>
  <c r="AF206" i="84"/>
  <c r="FA298" i="47"/>
  <c r="GC357" i="47"/>
  <c r="L135" i="59" s="1"/>
  <c r="GJ350" i="47"/>
  <c r="T120" i="59" s="1"/>
  <c r="CS379" i="47"/>
  <c r="GI350" i="47" s="1"/>
  <c r="S120" i="59" s="1"/>
  <c r="V41" i="47"/>
  <c r="V122" i="47"/>
  <c r="Z365" i="47"/>
  <c r="CL365" i="47" s="1"/>
  <c r="DY365" i="47"/>
  <c r="EE365" i="47" s="1"/>
  <c r="DW365" i="47"/>
  <c r="EC365" i="47" s="1"/>
  <c r="DX365" i="47"/>
  <c r="ED365" i="47" s="1"/>
  <c r="Z284" i="47"/>
  <c r="CL284" i="47" s="1"/>
  <c r="CK284" i="47"/>
  <c r="DX284" i="47"/>
  <c r="ED284" i="47" s="1"/>
  <c r="DW284" i="47"/>
  <c r="EC284" i="47" s="1"/>
  <c r="DY284" i="47"/>
  <c r="EE284" i="47" s="1"/>
  <c r="BW205" i="47"/>
  <c r="EH205" i="47" s="1"/>
  <c r="N137" i="47"/>
  <c r="V380" i="47"/>
  <c r="N380" i="47"/>
  <c r="CK56" i="47"/>
  <c r="DW56" i="47"/>
  <c r="EC56" i="47" s="1"/>
  <c r="DY56" i="47"/>
  <c r="EE56" i="47" s="1"/>
  <c r="DX56" i="47"/>
  <c r="ED56" i="47" s="1"/>
  <c r="AM137" i="76"/>
  <c r="BE131" i="76" s="1"/>
  <c r="Z40" i="47"/>
  <c r="CL40" i="47" s="1"/>
  <c r="CS40" i="47" s="1"/>
  <c r="Z121" i="47"/>
  <c r="CL201" i="47"/>
  <c r="CS201" i="47" s="1"/>
  <c r="Q40" i="99"/>
  <c r="AD40" i="99" s="1"/>
  <c r="AC40" i="99"/>
  <c r="AM44" i="85"/>
  <c r="M125" i="47"/>
  <c r="M368" i="47"/>
  <c r="M205" i="47"/>
  <c r="M287" i="47"/>
  <c r="BX125" i="47"/>
  <c r="EI125" i="47" s="1"/>
  <c r="G288" i="76"/>
  <c r="I288" i="76" s="1"/>
  <c r="G206" i="76"/>
  <c r="I206" i="76" s="1"/>
  <c r="G126" i="76"/>
  <c r="I126" i="76" s="1"/>
  <c r="AF126" i="76" s="1"/>
  <c r="I45" i="76"/>
  <c r="G301" i="83"/>
  <c r="I301" i="83" s="1"/>
  <c r="G139" i="83"/>
  <c r="I139" i="83" s="1"/>
  <c r="AF139" i="83" s="1"/>
  <c r="G219" i="83"/>
  <c r="I219" i="83" s="1"/>
  <c r="I58" i="83"/>
  <c r="I123" i="81"/>
  <c r="K123" i="81" s="1"/>
  <c r="L123" i="81" s="1"/>
  <c r="AE123" i="81"/>
  <c r="AG123" i="81" s="1"/>
  <c r="AH123" i="81" s="1"/>
  <c r="Q123" i="81"/>
  <c r="S123" i="81" s="1"/>
  <c r="T123" i="81" s="1"/>
  <c r="X123" i="81"/>
  <c r="Z123" i="81" s="1"/>
  <c r="AA123" i="81" s="1"/>
  <c r="F123" i="81"/>
  <c r="G219" i="84"/>
  <c r="I219" i="84" s="1"/>
  <c r="G302" i="84"/>
  <c r="I302" i="84" s="1"/>
  <c r="G139" i="84"/>
  <c r="I139" i="84" s="1"/>
  <c r="AF139" i="84" s="1"/>
  <c r="BF133" i="84" s="1"/>
  <c r="I58" i="84"/>
  <c r="N246" i="79"/>
  <c r="I218" i="81"/>
  <c r="K218" i="81" s="1"/>
  <c r="L218" i="81" s="1"/>
  <c r="AE218" i="81"/>
  <c r="AG218" i="81" s="1"/>
  <c r="AH218" i="81" s="1"/>
  <c r="Q218" i="81"/>
  <c r="S218" i="81" s="1"/>
  <c r="T218" i="81" s="1"/>
  <c r="X218" i="81"/>
  <c r="Z218" i="81" s="1"/>
  <c r="AA218" i="81" s="1"/>
  <c r="F218" i="81"/>
  <c r="G139" i="85"/>
  <c r="I139" i="85" s="1"/>
  <c r="AF139" i="85" s="1"/>
  <c r="G302" i="85"/>
  <c r="I302" i="85" s="1"/>
  <c r="G219" i="85"/>
  <c r="I219" i="85" s="1"/>
  <c r="I58" i="85"/>
  <c r="Q230" i="81"/>
  <c r="S230" i="81" s="1"/>
  <c r="T230" i="81" s="1"/>
  <c r="AE230" i="81"/>
  <c r="AG230" i="81" s="1"/>
  <c r="AH230" i="81" s="1"/>
  <c r="X230" i="81"/>
  <c r="Z230" i="81" s="1"/>
  <c r="AA230" i="81" s="1"/>
  <c r="I230" i="81"/>
  <c r="K230" i="81" s="1"/>
  <c r="L230" i="81" s="1"/>
  <c r="F230" i="81"/>
  <c r="G47" i="83"/>
  <c r="D112" i="81"/>
  <c r="O131" i="79"/>
  <c r="M131" i="79"/>
  <c r="M74" i="79"/>
  <c r="O74" i="79"/>
  <c r="D113" i="81"/>
  <c r="G48" i="83"/>
  <c r="O188" i="79"/>
  <c r="M188" i="79"/>
  <c r="N20" i="79"/>
  <c r="T26" i="93"/>
  <c r="M20" i="79"/>
  <c r="O20" i="79"/>
  <c r="AM204" i="84"/>
  <c r="Z55" i="47"/>
  <c r="CL55" i="47" s="1"/>
  <c r="Z136" i="47"/>
  <c r="CL216" i="47"/>
  <c r="FT185" i="47" s="1"/>
  <c r="P125" i="83"/>
  <c r="AG125" i="83" s="1"/>
  <c r="AG205" i="83"/>
  <c r="AG204" i="76"/>
  <c r="P124" i="76"/>
  <c r="AG124" i="76" s="1"/>
  <c r="P138" i="84"/>
  <c r="AG138" i="84" s="1"/>
  <c r="AG218" i="84"/>
  <c r="BX138" i="47"/>
  <c r="EI138" i="47" s="1"/>
  <c r="GK105" i="47"/>
  <c r="FT112" i="47"/>
  <c r="CS135" i="47"/>
  <c r="GI105" i="47" s="1"/>
  <c r="DV42" i="47"/>
  <c r="EB42" i="47" s="1"/>
  <c r="CK42" i="47"/>
  <c r="DW42" i="47"/>
  <c r="EC42" i="47" s="1"/>
  <c r="DX42" i="47"/>
  <c r="ED42" i="47" s="1"/>
  <c r="DY42" i="47"/>
  <c r="EE42" i="47" s="1"/>
  <c r="N123" i="47"/>
  <c r="DV123" i="47" s="1"/>
  <c r="EB123" i="47" s="1"/>
  <c r="N285" i="47"/>
  <c r="V285" i="47"/>
  <c r="P138" i="85"/>
  <c r="AG138" i="85" s="1"/>
  <c r="AG218" i="85"/>
  <c r="BY57" i="47"/>
  <c r="EJ57" i="47" s="1"/>
  <c r="P138" i="83"/>
  <c r="AG138" i="83" s="1"/>
  <c r="AG218" i="83"/>
  <c r="AM288" i="84"/>
  <c r="AF206" i="85"/>
  <c r="P206" i="85"/>
  <c r="AF289" i="85"/>
  <c r="P289" i="85"/>
  <c r="AG289" i="85" s="1"/>
  <c r="P57" i="76"/>
  <c r="AG57" i="76" s="1"/>
  <c r="J57" i="47"/>
  <c r="AF57" i="76"/>
  <c r="BF51" i="76" s="1"/>
  <c r="P300" i="76"/>
  <c r="AG300" i="76" s="1"/>
  <c r="AF300" i="76"/>
  <c r="K45" i="47"/>
  <c r="P45" i="83"/>
  <c r="AG45" i="83" s="1"/>
  <c r="AF45" i="83"/>
  <c r="P206" i="83"/>
  <c r="AF206" i="83"/>
  <c r="P287" i="76"/>
  <c r="AG287" i="76" s="1"/>
  <c r="AF287" i="76"/>
  <c r="BX206" i="47"/>
  <c r="EI206" i="47" s="1"/>
  <c r="GC20" i="47"/>
  <c r="L16" i="59" s="1"/>
  <c r="BW287" i="47"/>
  <c r="EH287" i="47" s="1"/>
  <c r="W204" i="47"/>
  <c r="W367" i="47"/>
  <c r="Y286" i="47"/>
  <c r="AM204" i="85"/>
  <c r="AM288" i="85"/>
  <c r="EI205" i="47"/>
  <c r="EI44" i="47"/>
  <c r="G127" i="84"/>
  <c r="I127" i="84" s="1"/>
  <c r="AF127" i="84" s="1"/>
  <c r="G207" i="84"/>
  <c r="I207" i="84" s="1"/>
  <c r="G290" i="84"/>
  <c r="I290" i="84" s="1"/>
  <c r="I46" i="84"/>
  <c r="X165" i="81"/>
  <c r="Z165" i="81" s="1"/>
  <c r="AA165" i="81" s="1"/>
  <c r="AE165" i="81"/>
  <c r="AG165" i="81" s="1"/>
  <c r="AH165" i="81" s="1"/>
  <c r="Q165" i="81"/>
  <c r="S165" i="81" s="1"/>
  <c r="T165" i="81" s="1"/>
  <c r="I165" i="81"/>
  <c r="K165" i="81" s="1"/>
  <c r="L165" i="81" s="1"/>
  <c r="F165" i="81"/>
  <c r="N131" i="79"/>
  <c r="G127" i="83"/>
  <c r="I127" i="83" s="1"/>
  <c r="AF127" i="83" s="1"/>
  <c r="G289" i="83"/>
  <c r="I289" i="83" s="1"/>
  <c r="G207" i="83"/>
  <c r="I207" i="83" s="1"/>
  <c r="I46" i="83"/>
  <c r="X204" i="47"/>
  <c r="X367" i="47"/>
  <c r="GJ106" i="47"/>
  <c r="GC113" i="47"/>
  <c r="L82" i="59" s="1"/>
  <c r="W56" i="47"/>
  <c r="W137" i="47"/>
  <c r="AM43" i="76"/>
  <c r="BX57" i="47"/>
  <c r="EI57" i="47" s="1"/>
  <c r="AM204" i="83"/>
  <c r="FT97" i="47"/>
  <c r="CS120" i="47"/>
  <c r="AM123" i="76"/>
  <c r="CS283" i="47"/>
  <c r="GC342" i="47"/>
  <c r="L120" i="59" s="1"/>
  <c r="BY287" i="47"/>
  <c r="EJ287" i="47" s="1"/>
  <c r="AM57" i="85"/>
  <c r="BE51" i="85" s="1"/>
  <c r="BY218" i="47"/>
  <c r="EJ218" i="47" s="1"/>
  <c r="BW300" i="47"/>
  <c r="EH300" i="47" s="1"/>
  <c r="AM44" i="84"/>
  <c r="L125" i="47"/>
  <c r="L368" i="47"/>
  <c r="L287" i="47"/>
  <c r="L205" i="47"/>
  <c r="L45" i="47"/>
  <c r="P45" i="84"/>
  <c r="AG45" i="84" s="1"/>
  <c r="AF45" i="84"/>
  <c r="AF289" i="84"/>
  <c r="P289" i="84"/>
  <c r="AG289" i="84" s="1"/>
  <c r="CS298" i="47"/>
  <c r="X56" i="47"/>
  <c r="X137" i="47"/>
  <c r="W42" i="47"/>
  <c r="K41" i="99"/>
  <c r="Z202" i="47"/>
  <c r="CK202" i="47"/>
  <c r="DY202" i="47"/>
  <c r="EE202" i="47" s="1"/>
  <c r="DW202" i="47"/>
  <c r="EC202" i="47" s="1"/>
  <c r="DX202" i="47"/>
  <c r="ED202" i="47" s="1"/>
  <c r="EB365" i="47"/>
  <c r="BW125" i="47"/>
  <c r="EH125" i="47" s="1"/>
  <c r="N217" i="47"/>
  <c r="DV217" i="47" s="1"/>
  <c r="EB217" i="47" s="1"/>
  <c r="V217" i="47"/>
  <c r="V299" i="47"/>
  <c r="N299" i="47"/>
  <c r="DV299" i="47" s="1"/>
  <c r="EB299" i="47" s="1"/>
  <c r="FA201" i="47"/>
  <c r="FB201" i="47" s="1"/>
  <c r="P125" i="85"/>
  <c r="AG125" i="85" s="1"/>
  <c r="AG205" i="85"/>
  <c r="BX287" i="47"/>
  <c r="EI287" i="47" s="1"/>
  <c r="N74" i="79"/>
  <c r="AE177" i="81"/>
  <c r="AG177" i="81" s="1"/>
  <c r="AH177" i="81" s="1"/>
  <c r="X177" i="81"/>
  <c r="Z177" i="81" s="1"/>
  <c r="AA177" i="81" s="1"/>
  <c r="Q177" i="81"/>
  <c r="S177" i="81" s="1"/>
  <c r="T177" i="81" s="1"/>
  <c r="I177" i="81"/>
  <c r="K177" i="81" s="1"/>
  <c r="L177" i="81" s="1"/>
  <c r="F177" i="81"/>
  <c r="G207" i="85"/>
  <c r="I207" i="85" s="1"/>
  <c r="G290" i="85"/>
  <c r="I290" i="85" s="1"/>
  <c r="G127" i="85"/>
  <c r="I127" i="85" s="1"/>
  <c r="AF127" i="85" s="1"/>
  <c r="I46" i="85"/>
  <c r="EE122" i="47"/>
  <c r="N189" i="79"/>
  <c r="CS365" i="47" l="1"/>
  <c r="EH206" i="47"/>
  <c r="EI126" i="47"/>
  <c r="FA122" i="47"/>
  <c r="FB122" i="47" s="1"/>
  <c r="FA56" i="47"/>
  <c r="FA284" i="47"/>
  <c r="FB284" i="47" s="1"/>
  <c r="DV43" i="47"/>
  <c r="EB43" i="47" s="1"/>
  <c r="DV137" i="47"/>
  <c r="EB137" i="47" s="1"/>
  <c r="AI29" i="104"/>
  <c r="AJ29" i="104" s="1"/>
  <c r="M230" i="81"/>
  <c r="AH219" i="85" s="1"/>
  <c r="BY219" i="47" s="1"/>
  <c r="EJ219" i="47" s="1"/>
  <c r="AI40" i="99"/>
  <c r="M165" i="81"/>
  <c r="AH207" i="84" s="1"/>
  <c r="BX207" i="47" s="1"/>
  <c r="EI207" i="47" s="1"/>
  <c r="AI165" i="81"/>
  <c r="AH46" i="84" s="1"/>
  <c r="BX46" i="47" s="1"/>
  <c r="M111" i="81"/>
  <c r="AH207" i="83" s="1"/>
  <c r="BW207" i="47" s="1"/>
  <c r="EH207" i="47" s="1"/>
  <c r="AB111" i="81"/>
  <c r="AH127" i="83" s="1"/>
  <c r="BW127" i="47" s="1"/>
  <c r="EH127" i="47" s="1"/>
  <c r="U177" i="81"/>
  <c r="AH302" i="84" s="1"/>
  <c r="BX301" i="47" s="1"/>
  <c r="EI301" i="47" s="1"/>
  <c r="FA202" i="47"/>
  <c r="FB202" i="47" s="1"/>
  <c r="AI230" i="81"/>
  <c r="AH58" i="85" s="1"/>
  <c r="BY58" i="47" s="1"/>
  <c r="EJ58" i="47" s="1"/>
  <c r="G59" i="85"/>
  <c r="D231" i="81"/>
  <c r="M75" i="79"/>
  <c r="O75" i="79"/>
  <c r="O133" i="79"/>
  <c r="M133" i="79"/>
  <c r="AF290" i="85"/>
  <c r="P290" i="85"/>
  <c r="AG290" i="85" s="1"/>
  <c r="AI177" i="81"/>
  <c r="AH58" i="84" s="1"/>
  <c r="AM205" i="85"/>
  <c r="M248" i="79"/>
  <c r="O248" i="79"/>
  <c r="O190" i="79"/>
  <c r="M190" i="79"/>
  <c r="M247" i="79"/>
  <c r="O247" i="79"/>
  <c r="G22" i="79"/>
  <c r="N22" i="79" s="1"/>
  <c r="D178" i="81"/>
  <c r="G59" i="84"/>
  <c r="O132" i="79"/>
  <c r="M132" i="79"/>
  <c r="G21" i="79"/>
  <c r="N21" i="79" s="1"/>
  <c r="AF207" i="85"/>
  <c r="P207" i="85"/>
  <c r="M177" i="81"/>
  <c r="AH219" i="84" s="1"/>
  <c r="AB177" i="81"/>
  <c r="AH139" i="84" s="1"/>
  <c r="AM125" i="85"/>
  <c r="CK299" i="47"/>
  <c r="Z299" i="47"/>
  <c r="CL299" i="47" s="1"/>
  <c r="FT268" i="47" s="1"/>
  <c r="DX299" i="47"/>
  <c r="ED299" i="47" s="1"/>
  <c r="DY299" i="47"/>
  <c r="EE299" i="47" s="1"/>
  <c r="DW299" i="47"/>
  <c r="EC299" i="47" s="1"/>
  <c r="V56" i="47"/>
  <c r="V137" i="47"/>
  <c r="K56" i="99"/>
  <c r="CK217" i="47"/>
  <c r="Z217" i="47"/>
  <c r="DY217" i="47"/>
  <c r="EE217" i="47" s="1"/>
  <c r="DX217" i="47"/>
  <c r="ED217" i="47" s="1"/>
  <c r="DW217" i="47"/>
  <c r="EC217" i="47" s="1"/>
  <c r="Z122" i="47"/>
  <c r="CL202" i="47"/>
  <c r="CS202" i="47" s="1"/>
  <c r="Z41" i="47"/>
  <c r="CL41" i="47" s="1"/>
  <c r="CS41" i="47" s="1"/>
  <c r="AM45" i="84"/>
  <c r="L288" i="47"/>
  <c r="L206" i="47"/>
  <c r="L369" i="47"/>
  <c r="L126" i="47"/>
  <c r="EH126" i="47"/>
  <c r="X205" i="47"/>
  <c r="X368" i="47"/>
  <c r="X43" i="47"/>
  <c r="X124" i="47"/>
  <c r="P207" i="83"/>
  <c r="AF207" i="83"/>
  <c r="U165" i="81"/>
  <c r="AH290" i="84" s="1"/>
  <c r="AB165" i="81"/>
  <c r="AH127" i="84" s="1"/>
  <c r="P290" i="84"/>
  <c r="AG290" i="84" s="1"/>
  <c r="AF290" i="84"/>
  <c r="AM287" i="76"/>
  <c r="AG206" i="83"/>
  <c r="P126" i="83"/>
  <c r="AG126" i="83" s="1"/>
  <c r="AM300" i="76"/>
  <c r="AM57" i="76"/>
  <c r="BE51" i="76" s="1"/>
  <c r="AM289" i="85"/>
  <c r="AM218" i="83"/>
  <c r="AM218" i="85"/>
  <c r="DV285" i="47"/>
  <c r="EB285" i="47" s="1"/>
  <c r="Z285" i="47"/>
  <c r="CL285" i="47" s="1"/>
  <c r="CK285" i="47"/>
  <c r="DY285" i="47"/>
  <c r="EE285" i="47" s="1"/>
  <c r="DX285" i="47"/>
  <c r="ED285" i="47" s="1"/>
  <c r="DW285" i="47"/>
  <c r="EC285" i="47" s="1"/>
  <c r="CK123" i="47"/>
  <c r="DY123" i="47"/>
  <c r="EE123" i="47" s="1"/>
  <c r="DX123" i="47"/>
  <c r="ED123" i="47" s="1"/>
  <c r="DW123" i="47"/>
  <c r="EC123" i="47" s="1"/>
  <c r="GC21" i="47"/>
  <c r="L17" i="59" s="1"/>
  <c r="AM138" i="84"/>
  <c r="BE132" i="84" s="1"/>
  <c r="AM204" i="76"/>
  <c r="AM125" i="83"/>
  <c r="O55" i="99"/>
  <c r="EB55" i="99" s="1"/>
  <c r="EC55" i="99" s="1"/>
  <c r="FG55" i="99" s="1"/>
  <c r="CL136" i="47"/>
  <c r="N133" i="79"/>
  <c r="A32" i="79"/>
  <c r="T38" i="93"/>
  <c r="AE112" i="81"/>
  <c r="AG112" i="81" s="1"/>
  <c r="AH112" i="81" s="1"/>
  <c r="X112" i="81"/>
  <c r="Z112" i="81" s="1"/>
  <c r="AA112" i="81" s="1"/>
  <c r="Q112" i="81"/>
  <c r="S112" i="81" s="1"/>
  <c r="T112" i="81" s="1"/>
  <c r="I112" i="81"/>
  <c r="K112" i="81" s="1"/>
  <c r="L112" i="81" s="1"/>
  <c r="F112" i="81"/>
  <c r="AB230" i="81"/>
  <c r="AH139" i="85" s="1"/>
  <c r="U230" i="81"/>
  <c r="AH302" i="85" s="1"/>
  <c r="P219" i="85"/>
  <c r="AF219" i="85"/>
  <c r="BF133" i="85"/>
  <c r="AB218" i="81"/>
  <c r="AH127" i="85" s="1"/>
  <c r="AI218" i="81"/>
  <c r="AH46" i="85" s="1"/>
  <c r="P219" i="84"/>
  <c r="AF219" i="84"/>
  <c r="AB123" i="81"/>
  <c r="AH139" i="83" s="1"/>
  <c r="AI123" i="81"/>
  <c r="AH58" i="83" s="1"/>
  <c r="AF58" i="83"/>
  <c r="BF52" i="83" s="1"/>
  <c r="K58" i="47"/>
  <c r="P58" i="83"/>
  <c r="AG58" i="83" s="1"/>
  <c r="BF133" i="83"/>
  <c r="P45" i="76"/>
  <c r="AG45" i="76" s="1"/>
  <c r="J45" i="47"/>
  <c r="AF45" i="76"/>
  <c r="P206" i="76"/>
  <c r="AF206" i="76"/>
  <c r="Y205" i="47"/>
  <c r="GJ28" i="47"/>
  <c r="GC35" i="47"/>
  <c r="L31" i="59" s="1"/>
  <c r="GV18" i="47"/>
  <c r="CK137" i="47"/>
  <c r="DW137" i="47"/>
  <c r="EC137" i="47" s="1"/>
  <c r="DX137" i="47"/>
  <c r="ED137" i="47" s="1"/>
  <c r="DY137" i="47"/>
  <c r="EE137" i="47" s="1"/>
  <c r="CS284" i="47"/>
  <c r="FA365" i="47"/>
  <c r="FB365" i="47" s="1"/>
  <c r="BW45" i="47"/>
  <c r="EH45" i="47" s="1"/>
  <c r="BY288" i="47"/>
  <c r="EJ288" i="47" s="1"/>
  <c r="AM205" i="84"/>
  <c r="Y218" i="47"/>
  <c r="X300" i="47"/>
  <c r="V204" i="47"/>
  <c r="N204" i="47"/>
  <c r="V367" i="47"/>
  <c r="N367" i="47"/>
  <c r="W368" i="47"/>
  <c r="W287" i="47"/>
  <c r="U111" i="81"/>
  <c r="AH289" i="83" s="1"/>
  <c r="AI111" i="81"/>
  <c r="AH46" i="83" s="1"/>
  <c r="BX288" i="47"/>
  <c r="EI288" i="47" s="1"/>
  <c r="P125" i="76"/>
  <c r="AG125" i="76" s="1"/>
  <c r="AG205" i="76"/>
  <c r="AM205" i="76" s="1"/>
  <c r="AM44" i="76"/>
  <c r="AM288" i="83"/>
  <c r="P138" i="76"/>
  <c r="AG138" i="76" s="1"/>
  <c r="AG218" i="76"/>
  <c r="AM45" i="85"/>
  <c r="M369" i="47"/>
  <c r="M126" i="47"/>
  <c r="M206" i="47"/>
  <c r="M288" i="47"/>
  <c r="W300" i="47"/>
  <c r="V123" i="47"/>
  <c r="V42" i="47"/>
  <c r="Z203" i="47"/>
  <c r="CK203" i="47"/>
  <c r="K42" i="99"/>
  <c r="DY203" i="47"/>
  <c r="EE203" i="47" s="1"/>
  <c r="DX203" i="47"/>
  <c r="ED203" i="47" s="1"/>
  <c r="DW203" i="47"/>
  <c r="EC203" i="47" s="1"/>
  <c r="DV366" i="47"/>
  <c r="EB366" i="47" s="1"/>
  <c r="Z366" i="47"/>
  <c r="CL366" i="47" s="1"/>
  <c r="CS366" i="47" s="1"/>
  <c r="DY366" i="47"/>
  <c r="EE366" i="47" s="1"/>
  <c r="DX366" i="47"/>
  <c r="ED366" i="47" s="1"/>
  <c r="DW366" i="47"/>
  <c r="EC366" i="47" s="1"/>
  <c r="CS216" i="47"/>
  <c r="G129" i="85"/>
  <c r="I129" i="85" s="1"/>
  <c r="AF129" i="85" s="1"/>
  <c r="G292" i="85"/>
  <c r="I292" i="85" s="1"/>
  <c r="G209" i="85"/>
  <c r="I209" i="85" s="1"/>
  <c r="I48" i="85"/>
  <c r="X167" i="81"/>
  <c r="Z167" i="81" s="1"/>
  <c r="AA167" i="81" s="1"/>
  <c r="AE167" i="81"/>
  <c r="AG167" i="81" s="1"/>
  <c r="AH167" i="81" s="1"/>
  <c r="Q167" i="81"/>
  <c r="S167" i="81" s="1"/>
  <c r="T167" i="81" s="1"/>
  <c r="I167" i="81"/>
  <c r="K167" i="81" s="1"/>
  <c r="L167" i="81" s="1"/>
  <c r="F167" i="81"/>
  <c r="N247" i="79"/>
  <c r="G59" i="83"/>
  <c r="D124" i="81"/>
  <c r="O189" i="79"/>
  <c r="M189" i="79"/>
  <c r="J22" i="79"/>
  <c r="G48" i="76"/>
  <c r="J21" i="79"/>
  <c r="G47" i="76"/>
  <c r="AF46" i="85"/>
  <c r="M46" i="47"/>
  <c r="P46" i="85"/>
  <c r="AG46" i="85" s="1"/>
  <c r="Q41" i="99"/>
  <c r="AD41" i="99" s="1"/>
  <c r="AC41" i="99"/>
  <c r="AM289" i="84"/>
  <c r="X287" i="47"/>
  <c r="K46" i="47"/>
  <c r="P46" i="83"/>
  <c r="AG46" i="83" s="1"/>
  <c r="AF46" i="83"/>
  <c r="P289" i="83"/>
  <c r="AG289" i="83" s="1"/>
  <c r="AF289" i="83"/>
  <c r="AF46" i="84"/>
  <c r="L46" i="47"/>
  <c r="P46" i="84"/>
  <c r="AG46" i="84" s="1"/>
  <c r="AF207" i="84"/>
  <c r="P207" i="84"/>
  <c r="W43" i="47"/>
  <c r="W124" i="47"/>
  <c r="AM45" i="83"/>
  <c r="K206" i="47"/>
  <c r="K288" i="47"/>
  <c r="K369" i="47"/>
  <c r="K126" i="47"/>
  <c r="J381" i="47"/>
  <c r="J138" i="47"/>
  <c r="N138" i="47" s="1"/>
  <c r="AI30" i="104" s="1"/>
  <c r="AJ30" i="104" s="1"/>
  <c r="J218" i="47"/>
  <c r="J300" i="47"/>
  <c r="N57" i="47"/>
  <c r="AG206" i="85"/>
  <c r="P126" i="85"/>
  <c r="AG126" i="85" s="1"/>
  <c r="AM138" i="83"/>
  <c r="BE132" i="83" s="1"/>
  <c r="AM138" i="85"/>
  <c r="BE132" i="85" s="1"/>
  <c r="FA42" i="47"/>
  <c r="FB42" i="47" s="1"/>
  <c r="AM218" i="84"/>
  <c r="AM124" i="76"/>
  <c r="AM205" i="83"/>
  <c r="GW17" i="47"/>
  <c r="CS55" i="47"/>
  <c r="GU17" i="47" s="1"/>
  <c r="G129" i="83"/>
  <c r="I129" i="83" s="1"/>
  <c r="AF129" i="83" s="1"/>
  <c r="G291" i="83"/>
  <c r="I291" i="83" s="1"/>
  <c r="G209" i="83"/>
  <c r="I209" i="83" s="1"/>
  <c r="I48" i="83"/>
  <c r="X113" i="81"/>
  <c r="Z113" i="81" s="1"/>
  <c r="AA113" i="81" s="1"/>
  <c r="I113" i="81"/>
  <c r="K113" i="81" s="1"/>
  <c r="L113" i="81" s="1"/>
  <c r="Q113" i="81"/>
  <c r="S113" i="81" s="1"/>
  <c r="T113" i="81" s="1"/>
  <c r="AE113" i="81"/>
  <c r="AG113" i="81" s="1"/>
  <c r="AH113" i="81" s="1"/>
  <c r="F113" i="81"/>
  <c r="N132" i="79"/>
  <c r="G290" i="83"/>
  <c r="I290" i="83" s="1"/>
  <c r="G128" i="83"/>
  <c r="I128" i="83" s="1"/>
  <c r="AF128" i="83" s="1"/>
  <c r="G208" i="83"/>
  <c r="I208" i="83" s="1"/>
  <c r="I47" i="83"/>
  <c r="AF58" i="85"/>
  <c r="M58" i="47"/>
  <c r="P58" i="85"/>
  <c r="AG58" i="85" s="1"/>
  <c r="P302" i="85"/>
  <c r="AG302" i="85" s="1"/>
  <c r="AF302" i="85"/>
  <c r="U218" i="81"/>
  <c r="AH290" i="85" s="1"/>
  <c r="M218" i="81"/>
  <c r="AH207" i="85" s="1"/>
  <c r="AF58" i="84"/>
  <c r="L58" i="47"/>
  <c r="P58" i="84"/>
  <c r="AG58" i="84" s="1"/>
  <c r="P302" i="84"/>
  <c r="AG302" i="84" s="1"/>
  <c r="AF302" i="84"/>
  <c r="U123" i="81"/>
  <c r="AH301" i="83" s="1"/>
  <c r="M123" i="81"/>
  <c r="AH219" i="83" s="1"/>
  <c r="P219" i="83"/>
  <c r="AF219" i="83"/>
  <c r="AF301" i="83"/>
  <c r="P301" i="83"/>
  <c r="AG301" i="83" s="1"/>
  <c r="P288" i="76"/>
  <c r="AG288" i="76" s="1"/>
  <c r="AF288" i="76"/>
  <c r="Y287" i="47"/>
  <c r="Y368" i="47"/>
  <c r="O40" i="99"/>
  <c r="EB40" i="99" s="1"/>
  <c r="CL121" i="47"/>
  <c r="DV380" i="47"/>
  <c r="EB380" i="47" s="1"/>
  <c r="Z380" i="47"/>
  <c r="CL380" i="47" s="1"/>
  <c r="CK380" i="47"/>
  <c r="DX380" i="47"/>
  <c r="ED380" i="47" s="1"/>
  <c r="DY380" i="47"/>
  <c r="EE380" i="47" s="1"/>
  <c r="DW380" i="47"/>
  <c r="EC380" i="47" s="1"/>
  <c r="GC343" i="47"/>
  <c r="L121" i="59" s="1"/>
  <c r="AG206" i="84"/>
  <c r="P126" i="84"/>
  <c r="AG126" i="84" s="1"/>
  <c r="BW288" i="47"/>
  <c r="EH288" i="47" s="1"/>
  <c r="BY126" i="47"/>
  <c r="EJ126" i="47" s="1"/>
  <c r="AM125" i="84"/>
  <c r="Y300" i="47"/>
  <c r="Y381" i="47"/>
  <c r="X218" i="47"/>
  <c r="X381" i="47"/>
  <c r="N286" i="47"/>
  <c r="DV286" i="47" s="1"/>
  <c r="V286" i="47"/>
  <c r="N124" i="47"/>
  <c r="CK43" i="47"/>
  <c r="DY43" i="47"/>
  <c r="EE43" i="47" s="1"/>
  <c r="DX43" i="47"/>
  <c r="ED43" i="47" s="1"/>
  <c r="DW43" i="47"/>
  <c r="EC43" i="47" s="1"/>
  <c r="W205" i="47"/>
  <c r="Y124" i="47"/>
  <c r="Y43" i="47"/>
  <c r="BX45" i="47"/>
  <c r="EI45" i="47" s="1"/>
  <c r="J125" i="47"/>
  <c r="J368" i="47"/>
  <c r="J287" i="47"/>
  <c r="N44" i="47"/>
  <c r="DV44" i="47" s="1"/>
  <c r="J205" i="47"/>
  <c r="W218" i="47"/>
  <c r="W381" i="47"/>
  <c r="AI55" i="99"/>
  <c r="N75" i="79"/>
  <c r="G127" i="76"/>
  <c r="I127" i="76" s="1"/>
  <c r="AF127" i="76" s="1"/>
  <c r="G289" i="76"/>
  <c r="I289" i="76" s="1"/>
  <c r="G207" i="76"/>
  <c r="I207" i="76" s="1"/>
  <c r="I46" i="76"/>
  <c r="N248" i="79"/>
  <c r="X220" i="81"/>
  <c r="Z220" i="81" s="1"/>
  <c r="AA220" i="81" s="1"/>
  <c r="AE220" i="81"/>
  <c r="AG220" i="81" s="1"/>
  <c r="AH220" i="81" s="1"/>
  <c r="Q220" i="81"/>
  <c r="S220" i="81" s="1"/>
  <c r="T220" i="81" s="1"/>
  <c r="I220" i="81"/>
  <c r="K220" i="81" s="1"/>
  <c r="L220" i="81" s="1"/>
  <c r="F220" i="81"/>
  <c r="G139" i="76"/>
  <c r="I139" i="76" s="1"/>
  <c r="AF139" i="76" s="1"/>
  <c r="G301" i="76"/>
  <c r="I301" i="76" s="1"/>
  <c r="G219" i="76"/>
  <c r="I219" i="76" s="1"/>
  <c r="I58" i="76"/>
  <c r="N190" i="79"/>
  <c r="G292" i="84"/>
  <c r="I292" i="84" s="1"/>
  <c r="G209" i="84"/>
  <c r="I209" i="84" s="1"/>
  <c r="G129" i="84"/>
  <c r="I129" i="84" s="1"/>
  <c r="AF129" i="84" s="1"/>
  <c r="I48" i="84"/>
  <c r="G208" i="85"/>
  <c r="I208" i="85" s="1"/>
  <c r="G128" i="85"/>
  <c r="I128" i="85" s="1"/>
  <c r="AF128" i="85" s="1"/>
  <c r="G291" i="85"/>
  <c r="I291" i="85" s="1"/>
  <c r="I47" i="85"/>
  <c r="X219" i="81"/>
  <c r="Z219" i="81" s="1"/>
  <c r="AA219" i="81" s="1"/>
  <c r="I219" i="81"/>
  <c r="K219" i="81" s="1"/>
  <c r="L219" i="81" s="1"/>
  <c r="Q219" i="81"/>
  <c r="S219" i="81" s="1"/>
  <c r="T219" i="81" s="1"/>
  <c r="AE219" i="81"/>
  <c r="AG219" i="81" s="1"/>
  <c r="AH219" i="81" s="1"/>
  <c r="F219" i="81"/>
  <c r="G291" i="84"/>
  <c r="I291" i="84" s="1"/>
  <c r="G208" i="84"/>
  <c r="I208" i="84" s="1"/>
  <c r="G128" i="84"/>
  <c r="I128" i="84" s="1"/>
  <c r="AF128" i="84" s="1"/>
  <c r="I47" i="84"/>
  <c r="AE166" i="81"/>
  <c r="AG166" i="81" s="1"/>
  <c r="AH166" i="81" s="1"/>
  <c r="I166" i="81"/>
  <c r="K166" i="81" s="1"/>
  <c r="L166" i="81" s="1"/>
  <c r="Q166" i="81"/>
  <c r="S166" i="81" s="1"/>
  <c r="T166" i="81" s="1"/>
  <c r="X166" i="81"/>
  <c r="Z166" i="81" s="1"/>
  <c r="AA166" i="81" s="1"/>
  <c r="F166" i="81"/>
  <c r="N77" i="79"/>
  <c r="DV367" i="47" l="1"/>
  <c r="EB367" i="47" s="1"/>
  <c r="CK367" i="47"/>
  <c r="FA217" i="47"/>
  <c r="EB44" i="47"/>
  <c r="FA137" i="47"/>
  <c r="FA299" i="47"/>
  <c r="EB286" i="47"/>
  <c r="DV57" i="47"/>
  <c r="EB57" i="47" s="1"/>
  <c r="FA123" i="47"/>
  <c r="FB123" i="47" s="1"/>
  <c r="U166" i="81"/>
  <c r="AH291" i="84" s="1"/>
  <c r="BX290" i="47" s="1"/>
  <c r="AI219" i="81"/>
  <c r="AH47" i="85" s="1"/>
  <c r="BY47" i="47" s="1"/>
  <c r="M219" i="81"/>
  <c r="AH208" i="85" s="1"/>
  <c r="BY208" i="47" s="1"/>
  <c r="U220" i="81"/>
  <c r="AH292" i="85" s="1"/>
  <c r="BY291" i="47" s="1"/>
  <c r="M167" i="81"/>
  <c r="AH209" i="84" s="1"/>
  <c r="BX209" i="47" s="1"/>
  <c r="AI167" i="81"/>
  <c r="AH48" i="84" s="1"/>
  <c r="BX48" i="47" s="1"/>
  <c r="FA43" i="47"/>
  <c r="FB43" i="47" s="1"/>
  <c r="AI113" i="81"/>
  <c r="AH48" i="83" s="1"/>
  <c r="BW48" i="47" s="1"/>
  <c r="M113" i="81"/>
  <c r="AH209" i="83" s="1"/>
  <c r="BW209" i="47" s="1"/>
  <c r="T39" i="93"/>
  <c r="A33" i="79"/>
  <c r="AI166" i="81"/>
  <c r="AH47" i="84" s="1"/>
  <c r="P209" i="84"/>
  <c r="AF209" i="84"/>
  <c r="P219" i="76"/>
  <c r="AF219" i="76"/>
  <c r="P46" i="76"/>
  <c r="AG46" i="76" s="1"/>
  <c r="J46" i="47"/>
  <c r="AF46" i="76"/>
  <c r="CK44" i="47"/>
  <c r="DX44" i="47"/>
  <c r="ED44" i="47" s="1"/>
  <c r="DW44" i="47"/>
  <c r="EC44" i="47" s="1"/>
  <c r="DY44" i="47"/>
  <c r="EE44" i="47" s="1"/>
  <c r="N368" i="47"/>
  <c r="CK368" i="47" s="1"/>
  <c r="V368" i="47"/>
  <c r="GC22" i="47"/>
  <c r="L18" i="59" s="1"/>
  <c r="GJ15" i="47"/>
  <c r="CK124" i="47"/>
  <c r="DX124" i="47"/>
  <c r="ED124" i="47" s="1"/>
  <c r="DY124" i="47"/>
  <c r="EE124" i="47" s="1"/>
  <c r="DW124" i="47"/>
  <c r="EC124" i="47" s="1"/>
  <c r="AM126" i="84"/>
  <c r="GC358" i="47"/>
  <c r="L136" i="59" s="1"/>
  <c r="GJ351" i="47"/>
  <c r="T121" i="59" s="1"/>
  <c r="FA380" i="47"/>
  <c r="EC40" i="99"/>
  <c r="FG40" i="99" s="1"/>
  <c r="FH40" i="99" s="1"/>
  <c r="BW219" i="47"/>
  <c r="EH219" i="47" s="1"/>
  <c r="AM302" i="84"/>
  <c r="AM58" i="84"/>
  <c r="BE52" i="84" s="1"/>
  <c r="BF52" i="84"/>
  <c r="BY289" i="47"/>
  <c r="EJ289" i="47" s="1"/>
  <c r="AM302" i="85"/>
  <c r="M219" i="47"/>
  <c r="M301" i="47"/>
  <c r="M139" i="47"/>
  <c r="M382" i="47"/>
  <c r="AF47" i="83"/>
  <c r="K47" i="47"/>
  <c r="P47" i="83"/>
  <c r="AG47" i="83" s="1"/>
  <c r="K48" i="47"/>
  <c r="P48" i="83"/>
  <c r="AG48" i="83" s="1"/>
  <c r="AF48" i="83"/>
  <c r="P291" i="83"/>
  <c r="AG291" i="83" s="1"/>
  <c r="AF291" i="83"/>
  <c r="AM206" i="85"/>
  <c r="V300" i="47"/>
  <c r="N300" i="47"/>
  <c r="DV138" i="47"/>
  <c r="EB138" i="47" s="1"/>
  <c r="CK138" i="47"/>
  <c r="W288" i="47"/>
  <c r="AG207" i="84"/>
  <c r="AM207" i="84" s="1"/>
  <c r="P127" i="84"/>
  <c r="AG127" i="84" s="1"/>
  <c r="AM46" i="84"/>
  <c r="EI46" i="47"/>
  <c r="AI41" i="99"/>
  <c r="M207" i="47"/>
  <c r="M289" i="47"/>
  <c r="M370" i="47"/>
  <c r="M127" i="47"/>
  <c r="G290" i="76"/>
  <c r="I290" i="76" s="1"/>
  <c r="G128" i="76"/>
  <c r="I128" i="76" s="1"/>
  <c r="AF128" i="76" s="1"/>
  <c r="G208" i="76"/>
  <c r="I208" i="76" s="1"/>
  <c r="I47" i="76"/>
  <c r="I124" i="81"/>
  <c r="K124" i="81" s="1"/>
  <c r="L124" i="81" s="1"/>
  <c r="AE124" i="81"/>
  <c r="AG124" i="81" s="1"/>
  <c r="AH124" i="81" s="1"/>
  <c r="Q124" i="81"/>
  <c r="S124" i="81" s="1"/>
  <c r="T124" i="81" s="1"/>
  <c r="X124" i="81"/>
  <c r="Z124" i="81" s="1"/>
  <c r="AA124" i="81" s="1"/>
  <c r="F124" i="81"/>
  <c r="AF48" i="85"/>
  <c r="M48" i="47"/>
  <c r="P48" i="85"/>
  <c r="AG48" i="85" s="1"/>
  <c r="P292" i="85"/>
  <c r="AG292" i="85" s="1"/>
  <c r="AF292" i="85"/>
  <c r="FA366" i="47"/>
  <c r="FB366" i="47" s="1"/>
  <c r="DW138" i="47"/>
  <c r="EC138" i="47" s="1"/>
  <c r="Y288" i="47"/>
  <c r="AM218" i="76"/>
  <c r="BW46" i="47"/>
  <c r="EH46" i="47" s="1"/>
  <c r="K43" i="99"/>
  <c r="Z204" i="47"/>
  <c r="CK204" i="47"/>
  <c r="DX204" i="47"/>
  <c r="ED204" i="47" s="1"/>
  <c r="DY204" i="47"/>
  <c r="EE204" i="47" s="1"/>
  <c r="DW204" i="47"/>
  <c r="EC204" i="47" s="1"/>
  <c r="DX138" i="47"/>
  <c r="ED138" i="47" s="1"/>
  <c r="AM45" i="76"/>
  <c r="K139" i="47"/>
  <c r="K382" i="47"/>
  <c r="K219" i="47"/>
  <c r="K301" i="47"/>
  <c r="BW58" i="47"/>
  <c r="EH58" i="47" s="1"/>
  <c r="BY46" i="47"/>
  <c r="EJ46" i="47" s="1"/>
  <c r="BY301" i="47"/>
  <c r="EJ301" i="47" s="1"/>
  <c r="U112" i="81"/>
  <c r="AH290" i="83" s="1"/>
  <c r="AI112" i="81"/>
  <c r="AH47" i="83" s="1"/>
  <c r="GK106" i="47"/>
  <c r="FT113" i="47"/>
  <c r="CS136" i="47"/>
  <c r="GI106" i="47" s="1"/>
  <c r="AM126" i="83"/>
  <c r="BX289" i="47"/>
  <c r="EI289" i="47" s="1"/>
  <c r="X206" i="47"/>
  <c r="Z137" i="47"/>
  <c r="CL217" i="47"/>
  <c r="FT186" i="47" s="1"/>
  <c r="Z56" i="47"/>
  <c r="CL56" i="47" s="1"/>
  <c r="CS299" i="47"/>
  <c r="BX139" i="47"/>
  <c r="EI139" i="47" s="1"/>
  <c r="AG207" i="85"/>
  <c r="AM207" i="85" s="1"/>
  <c r="P127" i="85"/>
  <c r="AG127" i="85" s="1"/>
  <c r="G220" i="84"/>
  <c r="I220" i="84" s="1"/>
  <c r="G140" i="84"/>
  <c r="I140" i="84" s="1"/>
  <c r="AF140" i="84" s="1"/>
  <c r="G303" i="84"/>
  <c r="I303" i="84" s="1"/>
  <c r="I59" i="84"/>
  <c r="X178" i="81"/>
  <c r="Z178" i="81" s="1"/>
  <c r="AA178" i="81" s="1"/>
  <c r="I178" i="81"/>
  <c r="K178" i="81" s="1"/>
  <c r="L178" i="81" s="1"/>
  <c r="Q178" i="81"/>
  <c r="S178" i="81" s="1"/>
  <c r="T178" i="81" s="1"/>
  <c r="AE178" i="81"/>
  <c r="AG178" i="81" s="1"/>
  <c r="AH178" i="81" s="1"/>
  <c r="F178" i="81"/>
  <c r="AM290" i="85"/>
  <c r="Q231" i="81"/>
  <c r="S231" i="81" s="1"/>
  <c r="T231" i="81" s="1"/>
  <c r="I231" i="81"/>
  <c r="K231" i="81" s="1"/>
  <c r="L231" i="81" s="1"/>
  <c r="AE231" i="81"/>
  <c r="AG231" i="81" s="1"/>
  <c r="AH231" i="81" s="1"/>
  <c r="X231" i="81"/>
  <c r="Z231" i="81" s="1"/>
  <c r="AA231" i="81" s="1"/>
  <c r="F231" i="81"/>
  <c r="P291" i="84"/>
  <c r="AG291" i="84" s="1"/>
  <c r="AF291" i="84"/>
  <c r="M47" i="47"/>
  <c r="P47" i="85"/>
  <c r="AG47" i="85" s="1"/>
  <c r="AF47" i="85"/>
  <c r="AF48" i="84"/>
  <c r="L48" i="47"/>
  <c r="P48" i="84"/>
  <c r="AG48" i="84" s="1"/>
  <c r="BF133" i="76"/>
  <c r="AB220" i="81"/>
  <c r="AH129" i="85" s="1"/>
  <c r="P289" i="76"/>
  <c r="AG289" i="76" s="1"/>
  <c r="AF289" i="76"/>
  <c r="M76" i="79"/>
  <c r="O76" i="79"/>
  <c r="M77" i="79"/>
  <c r="O77" i="79"/>
  <c r="G59" i="76"/>
  <c r="AB166" i="81"/>
  <c r="AH128" i="84" s="1"/>
  <c r="M166" i="81"/>
  <c r="AH208" i="84" s="1"/>
  <c r="AF47" i="84"/>
  <c r="L47" i="47"/>
  <c r="P47" i="84"/>
  <c r="AG47" i="84" s="1"/>
  <c r="AF208" i="84"/>
  <c r="P208" i="84"/>
  <c r="U219" i="81"/>
  <c r="AH291" i="85" s="1"/>
  <c r="AB219" i="81"/>
  <c r="AH128" i="85" s="1"/>
  <c r="AF291" i="85"/>
  <c r="P291" i="85"/>
  <c r="AG291" i="85" s="1"/>
  <c r="P208" i="85"/>
  <c r="AF208" i="85"/>
  <c r="P292" i="84"/>
  <c r="AG292" i="84" s="1"/>
  <c r="AF292" i="84"/>
  <c r="J58" i="47"/>
  <c r="AF58" i="76"/>
  <c r="P58" i="76"/>
  <c r="AG58" i="76" s="1"/>
  <c r="P301" i="76"/>
  <c r="AG301" i="76" s="1"/>
  <c r="AF301" i="76"/>
  <c r="M220" i="81"/>
  <c r="AH209" i="85" s="1"/>
  <c r="AI220" i="81"/>
  <c r="AH48" i="85" s="1"/>
  <c r="P207" i="76"/>
  <c r="AF207" i="76"/>
  <c r="W57" i="47"/>
  <c r="W138" i="47"/>
  <c r="V205" i="47"/>
  <c r="N205" i="47"/>
  <c r="DV205" i="47" s="1"/>
  <c r="N287" i="47"/>
  <c r="V287" i="47"/>
  <c r="N125" i="47"/>
  <c r="AI17" i="104" s="1"/>
  <c r="AJ17" i="104" s="1"/>
  <c r="W44" i="47"/>
  <c r="W125" i="47"/>
  <c r="DV124" i="47"/>
  <c r="EB124" i="47" s="1"/>
  <c r="Z286" i="47"/>
  <c r="CL286" i="47" s="1"/>
  <c r="CK286" i="47"/>
  <c r="DW286" i="47"/>
  <c r="EC286" i="47" s="1"/>
  <c r="DX286" i="47"/>
  <c r="ED286" i="47" s="1"/>
  <c r="DY286" i="47"/>
  <c r="EE286" i="47" s="1"/>
  <c r="X138" i="47"/>
  <c r="X57" i="47"/>
  <c r="AM206" i="84"/>
  <c r="CS380" i="47"/>
  <c r="GI351" i="47" s="1"/>
  <c r="S121" i="59" s="1"/>
  <c r="FT98" i="47"/>
  <c r="CS121" i="47"/>
  <c r="AM288" i="76"/>
  <c r="AM301" i="83"/>
  <c r="AG219" i="83"/>
  <c r="AM219" i="83" s="1"/>
  <c r="P139" i="83"/>
  <c r="AG139" i="83" s="1"/>
  <c r="BW301" i="47"/>
  <c r="EH301" i="47" s="1"/>
  <c r="L139" i="47"/>
  <c r="L382" i="47"/>
  <c r="L219" i="47"/>
  <c r="L301" i="47"/>
  <c r="BY207" i="47"/>
  <c r="EJ207" i="47" s="1"/>
  <c r="BF52" i="85"/>
  <c r="AM58" i="85"/>
  <c r="BE52" i="85" s="1"/>
  <c r="AF208" i="83"/>
  <c r="P208" i="83"/>
  <c r="P290" i="83"/>
  <c r="AG290" i="83" s="1"/>
  <c r="AF290" i="83"/>
  <c r="U113" i="81"/>
  <c r="AH291" i="83" s="1"/>
  <c r="AB113" i="81"/>
  <c r="AH129" i="83" s="1"/>
  <c r="P209" i="83"/>
  <c r="AF209" i="83"/>
  <c r="AM126" i="85"/>
  <c r="CK57" i="47"/>
  <c r="DW57" i="47"/>
  <c r="EC57" i="47" s="1"/>
  <c r="DX57" i="47"/>
  <c r="ED57" i="47" s="1"/>
  <c r="DY57" i="47"/>
  <c r="EE57" i="47" s="1"/>
  <c r="V218" i="47"/>
  <c r="N218" i="47"/>
  <c r="V381" i="47"/>
  <c r="N381" i="47"/>
  <c r="DV381" i="47" s="1"/>
  <c r="EB381" i="47" s="1"/>
  <c r="W369" i="47"/>
  <c r="W206" i="47"/>
  <c r="L370" i="47"/>
  <c r="L127" i="47"/>
  <c r="L289" i="47"/>
  <c r="L207" i="47"/>
  <c r="AM289" i="83"/>
  <c r="AM46" i="83"/>
  <c r="K289" i="47"/>
  <c r="K207" i="47"/>
  <c r="K127" i="47"/>
  <c r="K370" i="47"/>
  <c r="AM46" i="85"/>
  <c r="N76" i="79"/>
  <c r="G209" i="76"/>
  <c r="I209" i="76" s="1"/>
  <c r="G129" i="76"/>
  <c r="I129" i="76" s="1"/>
  <c r="AF129" i="76" s="1"/>
  <c r="G291" i="76"/>
  <c r="I291" i="76" s="1"/>
  <c r="I48" i="76"/>
  <c r="G220" i="83"/>
  <c r="I220" i="83" s="1"/>
  <c r="G140" i="83"/>
  <c r="I140" i="83" s="1"/>
  <c r="AF140" i="83" s="1"/>
  <c r="G302" i="83"/>
  <c r="I302" i="83" s="1"/>
  <c r="I59" i="83"/>
  <c r="U167" i="81"/>
  <c r="AH292" i="84" s="1"/>
  <c r="AB167" i="81"/>
  <c r="AH129" i="84" s="1"/>
  <c r="P209" i="85"/>
  <c r="AF209" i="85"/>
  <c r="GC344" i="47"/>
  <c r="L122" i="59" s="1"/>
  <c r="FA203" i="47"/>
  <c r="FB203" i="47" s="1"/>
  <c r="Q42" i="99"/>
  <c r="AD42" i="99" s="1"/>
  <c r="AC42" i="99"/>
  <c r="Z42" i="47"/>
  <c r="CL42" i="47" s="1"/>
  <c r="CS42" i="47" s="1"/>
  <c r="Z123" i="47"/>
  <c r="CL203" i="47"/>
  <c r="CS203" i="47" s="1"/>
  <c r="Y206" i="47"/>
  <c r="Y369" i="47"/>
  <c r="AM138" i="76"/>
  <c r="BE132" i="76" s="1"/>
  <c r="AM125" i="76"/>
  <c r="BW289" i="47"/>
  <c r="EH289" i="47" s="1"/>
  <c r="Z367" i="47"/>
  <c r="CL367" i="47" s="1"/>
  <c r="CS367" i="47" s="1"/>
  <c r="DX367" i="47"/>
  <c r="ED367" i="47" s="1"/>
  <c r="DY367" i="47"/>
  <c r="EE367" i="47" s="1"/>
  <c r="DW367" i="47"/>
  <c r="EC367" i="47" s="1"/>
  <c r="DV204" i="47"/>
  <c r="EB204" i="47" s="1"/>
  <c r="V43" i="47"/>
  <c r="V124" i="47"/>
  <c r="DY138" i="47"/>
  <c r="EE138" i="47" s="1"/>
  <c r="Y138" i="47"/>
  <c r="Y57" i="47"/>
  <c r="GJ107" i="47"/>
  <c r="GC114" i="47"/>
  <c r="L83" i="59" s="1"/>
  <c r="Y44" i="47"/>
  <c r="Y125" i="47"/>
  <c r="P126" i="76"/>
  <c r="AG126" i="76" s="1"/>
  <c r="AG206" i="76"/>
  <c r="J206" i="47"/>
  <c r="J288" i="47"/>
  <c r="J126" i="47"/>
  <c r="N126" i="47" s="1"/>
  <c r="AI18" i="104" s="1"/>
  <c r="AJ18" i="104" s="1"/>
  <c r="J369" i="47"/>
  <c r="N45" i="47"/>
  <c r="AM58" i="83"/>
  <c r="BE52" i="83" s="1"/>
  <c r="BW139" i="47"/>
  <c r="EH139" i="47" s="1"/>
  <c r="AG219" i="84"/>
  <c r="P139" i="84"/>
  <c r="AG139" i="84" s="1"/>
  <c r="BY127" i="47"/>
  <c r="EJ127" i="47" s="1"/>
  <c r="AG219" i="85"/>
  <c r="P139" i="85"/>
  <c r="AG139" i="85" s="1"/>
  <c r="BY139" i="47"/>
  <c r="EJ139" i="47" s="1"/>
  <c r="M112" i="81"/>
  <c r="AH208" i="83" s="1"/>
  <c r="AB112" i="81"/>
  <c r="AH128" i="83" s="1"/>
  <c r="GC100" i="47"/>
  <c r="L69" i="59" s="1"/>
  <c r="CS285" i="47"/>
  <c r="FA285" i="47"/>
  <c r="FB285" i="47" s="1"/>
  <c r="AM206" i="83"/>
  <c r="AM290" i="84"/>
  <c r="BX127" i="47"/>
  <c r="EI127" i="47" s="1"/>
  <c r="AG207" i="83"/>
  <c r="P127" i="83"/>
  <c r="AG127" i="83" s="1"/>
  <c r="X44" i="47"/>
  <c r="X125" i="47"/>
  <c r="X369" i="47"/>
  <c r="X288" i="47"/>
  <c r="O41" i="99"/>
  <c r="EB41" i="99" s="1"/>
  <c r="EC41" i="99" s="1"/>
  <c r="FG41" i="99" s="1"/>
  <c r="CL122" i="47"/>
  <c r="AC56" i="99"/>
  <c r="Q56" i="99"/>
  <c r="AD56" i="99" s="1"/>
  <c r="BX219" i="47"/>
  <c r="EI219" i="47" s="1"/>
  <c r="T27" i="93"/>
  <c r="O21" i="79"/>
  <c r="M21" i="79"/>
  <c r="T28" i="93"/>
  <c r="O22" i="79"/>
  <c r="M22" i="79"/>
  <c r="BX58" i="47"/>
  <c r="EI58" i="47" s="1"/>
  <c r="G140" i="85"/>
  <c r="I140" i="85" s="1"/>
  <c r="AF140" i="85" s="1"/>
  <c r="BF134" i="85" s="1"/>
  <c r="G220" i="85"/>
  <c r="I220" i="85" s="1"/>
  <c r="G303" i="85"/>
  <c r="I303" i="85" s="1"/>
  <c r="I59" i="85"/>
  <c r="CS217" i="47" l="1"/>
  <c r="FA124" i="47"/>
  <c r="FB124" i="47" s="1"/>
  <c r="FA204" i="47"/>
  <c r="FB204" i="47" s="1"/>
  <c r="EI290" i="47"/>
  <c r="FA44" i="47"/>
  <c r="FB44" i="47" s="1"/>
  <c r="FA286" i="47"/>
  <c r="FB286" i="47" s="1"/>
  <c r="FH41" i="99"/>
  <c r="FA57" i="47"/>
  <c r="AI178" i="81"/>
  <c r="AH59" i="84" s="1"/>
  <c r="BX59" i="47" s="1"/>
  <c r="EI59" i="47" s="1"/>
  <c r="M178" i="81"/>
  <c r="AH220" i="84" s="1"/>
  <c r="BX220" i="47" s="1"/>
  <c r="EI220" i="47" s="1"/>
  <c r="FT99" i="47"/>
  <c r="CS122" i="47"/>
  <c r="AM127" i="83"/>
  <c r="BW208" i="47"/>
  <c r="EH208" i="47" s="1"/>
  <c r="AM219" i="84"/>
  <c r="V369" i="47"/>
  <c r="N369" i="47"/>
  <c r="CK369" i="47" s="1"/>
  <c r="N288" i="47"/>
  <c r="DV288" i="47" s="1"/>
  <c r="V288" i="47"/>
  <c r="GC345" i="47"/>
  <c r="L123" i="59" s="1"/>
  <c r="BX129" i="47"/>
  <c r="K59" i="47"/>
  <c r="P59" i="83"/>
  <c r="AG59" i="83" s="1"/>
  <c r="AF59" i="83"/>
  <c r="BF134" i="83"/>
  <c r="P291" i="76"/>
  <c r="AG291" i="76" s="1"/>
  <c r="AF291" i="76"/>
  <c r="P209" i="76"/>
  <c r="AF209" i="76"/>
  <c r="W289" i="47"/>
  <c r="X207" i="47"/>
  <c r="K57" i="99"/>
  <c r="Z218" i="47"/>
  <c r="CK218" i="47"/>
  <c r="DW218" i="47"/>
  <c r="EC218" i="47" s="1"/>
  <c r="DY218" i="47"/>
  <c r="EE218" i="47" s="1"/>
  <c r="DX218" i="47"/>
  <c r="ED218" i="47" s="1"/>
  <c r="AG209" i="83"/>
  <c r="P129" i="83"/>
  <c r="AG129" i="83" s="1"/>
  <c r="BW291" i="47"/>
  <c r="X219" i="47"/>
  <c r="AM139" i="83"/>
  <c r="BE133" i="83" s="1"/>
  <c r="CS286" i="47"/>
  <c r="CK125" i="47"/>
  <c r="DY125" i="47"/>
  <c r="EE125" i="47" s="1"/>
  <c r="DX125" i="47"/>
  <c r="ED125" i="47" s="1"/>
  <c r="DW125" i="47"/>
  <c r="EC125" i="47" s="1"/>
  <c r="DV287" i="47"/>
  <c r="EB287" i="47" s="1"/>
  <c r="Z287" i="47"/>
  <c r="CL287" i="47" s="1"/>
  <c r="FT256" i="47" s="1"/>
  <c r="CK287" i="47"/>
  <c r="DX287" i="47"/>
  <c r="ED287" i="47" s="1"/>
  <c r="DY287" i="47"/>
  <c r="EE287" i="47" s="1"/>
  <c r="DW287" i="47"/>
  <c r="EC287" i="47" s="1"/>
  <c r="EB205" i="47"/>
  <c r="P127" i="76"/>
  <c r="AG127" i="76" s="1"/>
  <c r="AG207" i="76"/>
  <c r="BY209" i="47"/>
  <c r="BF52" i="76"/>
  <c r="AM58" i="76"/>
  <c r="BE52" i="76" s="1"/>
  <c r="AG208" i="85"/>
  <c r="P128" i="85"/>
  <c r="AG128" i="85" s="1"/>
  <c r="AM291" i="85"/>
  <c r="BY290" i="47"/>
  <c r="EJ290" i="47" s="1"/>
  <c r="L371" i="47"/>
  <c r="L128" i="47"/>
  <c r="L290" i="47"/>
  <c r="L208" i="47"/>
  <c r="BX208" i="47"/>
  <c r="EI208" i="47" s="1"/>
  <c r="G140" i="76"/>
  <c r="I140" i="76" s="1"/>
  <c r="AF140" i="76" s="1"/>
  <c r="BF134" i="76" s="1"/>
  <c r="G302" i="76"/>
  <c r="I302" i="76" s="1"/>
  <c r="G220" i="76"/>
  <c r="I220" i="76" s="1"/>
  <c r="I59" i="76"/>
  <c r="AM289" i="76"/>
  <c r="BY129" i="47"/>
  <c r="L291" i="47"/>
  <c r="L209" i="47"/>
  <c r="L129" i="47"/>
  <c r="L372" i="47"/>
  <c r="AM47" i="85"/>
  <c r="M208" i="47"/>
  <c r="M290" i="47"/>
  <c r="M371" i="47"/>
  <c r="M128" i="47"/>
  <c r="EJ208" i="47"/>
  <c r="AM291" i="84"/>
  <c r="AI231" i="81"/>
  <c r="AH59" i="85" s="1"/>
  <c r="U231" i="81"/>
  <c r="AH303" i="85" s="1"/>
  <c r="AF59" i="84"/>
  <c r="L59" i="47"/>
  <c r="P59" i="84"/>
  <c r="AG59" i="84" s="1"/>
  <c r="BF134" i="84"/>
  <c r="AM127" i="85"/>
  <c r="GW18" i="47"/>
  <c r="CS56" i="47"/>
  <c r="GU18" i="47" s="1"/>
  <c r="CL137" i="47"/>
  <c r="O56" i="99"/>
  <c r="EB56" i="99" s="1"/>
  <c r="EC56" i="99" s="1"/>
  <c r="FG56" i="99" s="1"/>
  <c r="X126" i="47"/>
  <c r="X45" i="47"/>
  <c r="BW47" i="47"/>
  <c r="EH47" i="47" s="1"/>
  <c r="W301" i="47"/>
  <c r="W382" i="47"/>
  <c r="AM206" i="76"/>
  <c r="AC43" i="99"/>
  <c r="Q43" i="99"/>
  <c r="AD43" i="99" s="1"/>
  <c r="AM292" i="85"/>
  <c r="M209" i="47"/>
  <c r="M291" i="47"/>
  <c r="M129" i="47"/>
  <c r="M372" i="47"/>
  <c r="U124" i="81"/>
  <c r="AH302" i="83" s="1"/>
  <c r="M124" i="81"/>
  <c r="AH220" i="83" s="1"/>
  <c r="P208" i="76"/>
  <c r="AF208" i="76"/>
  <c r="AF290" i="76"/>
  <c r="P290" i="76"/>
  <c r="AG290" i="76" s="1"/>
  <c r="Y289" i="47"/>
  <c r="FA138" i="47"/>
  <c r="K128" i="47"/>
  <c r="K371" i="47"/>
  <c r="K290" i="47"/>
  <c r="K208" i="47"/>
  <c r="Y219" i="47"/>
  <c r="GC101" i="47"/>
  <c r="L70" i="59" s="1"/>
  <c r="GJ94" i="47"/>
  <c r="AM46" i="76"/>
  <c r="EJ292" i="47"/>
  <c r="AG219" i="76"/>
  <c r="P139" i="76"/>
  <c r="AG139" i="76" s="1"/>
  <c r="AG209" i="84"/>
  <c r="P129" i="84"/>
  <c r="AG129" i="84" s="1"/>
  <c r="BX47" i="47"/>
  <c r="EI47" i="47" s="1"/>
  <c r="G60" i="85"/>
  <c r="D232" i="81"/>
  <c r="AF303" i="85"/>
  <c r="P303" i="85"/>
  <c r="AG303" i="85" s="1"/>
  <c r="D125" i="81"/>
  <c r="G60" i="83"/>
  <c r="G60" i="84"/>
  <c r="D179" i="81"/>
  <c r="M59" i="47"/>
  <c r="P59" i="85"/>
  <c r="AG59" i="85" s="1"/>
  <c r="AF59" i="85"/>
  <c r="P220" i="85"/>
  <c r="AF220" i="85"/>
  <c r="AI56" i="99"/>
  <c r="AM207" i="83"/>
  <c r="BW128" i="47"/>
  <c r="EH128" i="47" s="1"/>
  <c r="AM139" i="85"/>
  <c r="BE133" i="85" s="1"/>
  <c r="AM139" i="84"/>
  <c r="BE133" i="84" s="1"/>
  <c r="DV45" i="47"/>
  <c r="EB45" i="47" s="1"/>
  <c r="CK45" i="47"/>
  <c r="DX45" i="47"/>
  <c r="ED45" i="47" s="1"/>
  <c r="DY45" i="47"/>
  <c r="EE45" i="47" s="1"/>
  <c r="DW45" i="47"/>
  <c r="EC45" i="47" s="1"/>
  <c r="DV126" i="47"/>
  <c r="CK126" i="47"/>
  <c r="N206" i="47"/>
  <c r="V206" i="47"/>
  <c r="AM126" i="76"/>
  <c r="Y45" i="47"/>
  <c r="Y126" i="47"/>
  <c r="CL123" i="47"/>
  <c r="O42" i="99"/>
  <c r="EB42" i="99" s="1"/>
  <c r="EC42" i="99" s="1"/>
  <c r="FG42" i="99" s="1"/>
  <c r="AI42" i="99"/>
  <c r="P129" i="85"/>
  <c r="AG129" i="85" s="1"/>
  <c r="AG209" i="85"/>
  <c r="BX291" i="47"/>
  <c r="P302" i="83"/>
  <c r="AG302" i="83" s="1"/>
  <c r="AF302" i="83"/>
  <c r="P220" i="83"/>
  <c r="AF220" i="83"/>
  <c r="P48" i="76"/>
  <c r="AG48" i="76" s="1"/>
  <c r="J48" i="47"/>
  <c r="AF48" i="76"/>
  <c r="W370" i="47"/>
  <c r="W207" i="47"/>
  <c r="X289" i="47"/>
  <c r="X370" i="47"/>
  <c r="W126" i="47"/>
  <c r="W45" i="47"/>
  <c r="Z381" i="47"/>
  <c r="CL381" i="47" s="1"/>
  <c r="CK381" i="47"/>
  <c r="DY381" i="47"/>
  <c r="EE381" i="47" s="1"/>
  <c r="DX381" i="47"/>
  <c r="ED381" i="47" s="1"/>
  <c r="DW381" i="47"/>
  <c r="EC381" i="47" s="1"/>
  <c r="DV218" i="47"/>
  <c r="EB218" i="47" s="1"/>
  <c r="V57" i="47"/>
  <c r="V138" i="47"/>
  <c r="GJ29" i="47"/>
  <c r="GC36" i="47"/>
  <c r="L32" i="59" s="1"/>
  <c r="GV19" i="47"/>
  <c r="BW129" i="47"/>
  <c r="AM290" i="83"/>
  <c r="P128" i="83"/>
  <c r="AG128" i="83" s="1"/>
  <c r="AG208" i="83"/>
  <c r="X301" i="47"/>
  <c r="X382" i="47"/>
  <c r="DV125" i="47"/>
  <c r="EB125" i="47" s="1"/>
  <c r="Z205" i="47"/>
  <c r="CK205" i="47"/>
  <c r="K44" i="99"/>
  <c r="DX205" i="47"/>
  <c r="ED205" i="47" s="1"/>
  <c r="DY205" i="47"/>
  <c r="EE205" i="47" s="1"/>
  <c r="DW205" i="47"/>
  <c r="EC205" i="47" s="1"/>
  <c r="V125" i="47"/>
  <c r="V44" i="47"/>
  <c r="BY48" i="47"/>
  <c r="AM301" i="76"/>
  <c r="J382" i="47"/>
  <c r="J301" i="47"/>
  <c r="J139" i="47"/>
  <c r="N139" i="47" s="1"/>
  <c r="J219" i="47"/>
  <c r="N58" i="47"/>
  <c r="AM292" i="84"/>
  <c r="BY128" i="47"/>
  <c r="EJ128" i="47" s="1"/>
  <c r="AG208" i="84"/>
  <c r="P128" i="84"/>
  <c r="AG128" i="84" s="1"/>
  <c r="AM47" i="84"/>
  <c r="BX128" i="47"/>
  <c r="EI128" i="47" s="1"/>
  <c r="AM48" i="84"/>
  <c r="AB231" i="81"/>
  <c r="AH140" i="85" s="1"/>
  <c r="M231" i="81"/>
  <c r="AH220" i="85" s="1"/>
  <c r="U178" i="81"/>
  <c r="AH303" i="84" s="1"/>
  <c r="AB178" i="81"/>
  <c r="AH140" i="84" s="1"/>
  <c r="AF303" i="84"/>
  <c r="P303" i="84"/>
  <c r="AG303" i="84" s="1"/>
  <c r="P220" i="84"/>
  <c r="AF220" i="84"/>
  <c r="DX126" i="47"/>
  <c r="BW290" i="47"/>
  <c r="EH290" i="47" s="1"/>
  <c r="AM219" i="85"/>
  <c r="W219" i="47"/>
  <c r="Z124" i="47"/>
  <c r="CL204" i="47"/>
  <c r="CS204" i="47" s="1"/>
  <c r="Z43" i="47"/>
  <c r="CL43" i="47" s="1"/>
  <c r="CS43" i="47" s="1"/>
  <c r="FA367" i="47"/>
  <c r="FB367" i="47" s="1"/>
  <c r="DY126" i="47"/>
  <c r="AM48" i="85"/>
  <c r="EI49" i="47"/>
  <c r="EI210" i="47"/>
  <c r="AB124" i="81"/>
  <c r="AH140" i="83" s="1"/>
  <c r="AI124" i="81"/>
  <c r="AH59" i="83" s="1"/>
  <c r="J47" i="47"/>
  <c r="AF47" i="76"/>
  <c r="P47" i="76"/>
  <c r="AG47" i="76" s="1"/>
  <c r="Y370" i="47"/>
  <c r="Y207" i="47"/>
  <c r="AM127" i="84"/>
  <c r="DW126" i="47"/>
  <c r="GJ108" i="47"/>
  <c r="GC115" i="47"/>
  <c r="L84" i="59" s="1"/>
  <c r="DV300" i="47"/>
  <c r="EB300" i="47" s="1"/>
  <c r="Z300" i="47"/>
  <c r="CL300" i="47" s="1"/>
  <c r="FT269" i="47" s="1"/>
  <c r="CK300" i="47"/>
  <c r="DX300" i="47"/>
  <c r="ED300" i="47" s="1"/>
  <c r="DW300" i="47"/>
  <c r="EC300" i="47" s="1"/>
  <c r="DY300" i="47"/>
  <c r="EE300" i="47" s="1"/>
  <c r="AM291" i="83"/>
  <c r="AM48" i="83"/>
  <c r="K291" i="47"/>
  <c r="K209" i="47"/>
  <c r="K372" i="47"/>
  <c r="K129" i="47"/>
  <c r="EH210" i="47"/>
  <c r="EH49" i="47"/>
  <c r="AM47" i="83"/>
  <c r="Y382" i="47"/>
  <c r="Y301" i="47"/>
  <c r="DV368" i="47"/>
  <c r="EB368" i="47" s="1"/>
  <c r="Z368" i="47"/>
  <c r="CL368" i="47" s="1"/>
  <c r="CS368" i="47" s="1"/>
  <c r="DY368" i="47"/>
  <c r="EE368" i="47" s="1"/>
  <c r="DX368" i="47"/>
  <c r="ED368" i="47" s="1"/>
  <c r="DW368" i="47"/>
  <c r="EC368" i="47" s="1"/>
  <c r="GC23" i="47"/>
  <c r="L19" i="59" s="1"/>
  <c r="GJ16" i="47"/>
  <c r="J289" i="47"/>
  <c r="J127" i="47"/>
  <c r="J370" i="47"/>
  <c r="N46" i="47"/>
  <c r="J207" i="47"/>
  <c r="EJ47" i="47"/>
  <c r="EI48" i="47" l="1"/>
  <c r="EJ291" i="47"/>
  <c r="EI209" i="47"/>
  <c r="FA218" i="47"/>
  <c r="EH48" i="47"/>
  <c r="EE126" i="47"/>
  <c r="ED126" i="47"/>
  <c r="FA125" i="47"/>
  <c r="FB125" i="47" s="1"/>
  <c r="EC126" i="47"/>
  <c r="EH209" i="47"/>
  <c r="FA381" i="47"/>
  <c r="FH42" i="99"/>
  <c r="DV58" i="47"/>
  <c r="EB58" i="47" s="1"/>
  <c r="DW139" i="47"/>
  <c r="EC139" i="47" s="1"/>
  <c r="AI31" i="104"/>
  <c r="AJ31" i="104" s="1"/>
  <c r="T40" i="93"/>
  <c r="A34" i="79"/>
  <c r="N207" i="47"/>
  <c r="V207" i="47"/>
  <c r="V370" i="47"/>
  <c r="N370" i="47"/>
  <c r="CK370" i="47" s="1"/>
  <c r="N289" i="47"/>
  <c r="DV289" i="47" s="1"/>
  <c r="EB289" i="47" s="1"/>
  <c r="V289" i="47"/>
  <c r="FA368" i="47"/>
  <c r="FB368" i="47" s="1"/>
  <c r="W372" i="47"/>
  <c r="W291" i="47"/>
  <c r="CS300" i="47"/>
  <c r="FA300" i="47"/>
  <c r="AM47" i="76"/>
  <c r="BW59" i="47"/>
  <c r="EH59" i="47" s="1"/>
  <c r="O43" i="99"/>
  <c r="EB43" i="99" s="1"/>
  <c r="EC43" i="99" s="1"/>
  <c r="FG43" i="99" s="1"/>
  <c r="CL124" i="47"/>
  <c r="W139" i="47"/>
  <c r="W58" i="47"/>
  <c r="BX140" i="47"/>
  <c r="EI140" i="47" s="1"/>
  <c r="BY220" i="47"/>
  <c r="EJ220" i="47" s="1"/>
  <c r="AM208" i="84"/>
  <c r="CK58" i="47"/>
  <c r="DW58" i="47"/>
  <c r="EC58" i="47" s="1"/>
  <c r="DY58" i="47"/>
  <c r="EE58" i="47" s="1"/>
  <c r="DX58" i="47"/>
  <c r="ED58" i="47" s="1"/>
  <c r="DV139" i="47"/>
  <c r="EB139" i="47" s="1"/>
  <c r="CK139" i="47"/>
  <c r="V382" i="47"/>
  <c r="N382" i="47"/>
  <c r="DV382" i="47" s="1"/>
  <c r="EB382" i="47" s="1"/>
  <c r="AM208" i="83"/>
  <c r="CS381" i="47"/>
  <c r="GI352" i="47" s="1"/>
  <c r="S122" i="59" s="1"/>
  <c r="GJ352" i="47"/>
  <c r="T122" i="59" s="1"/>
  <c r="GC359" i="47"/>
  <c r="L137" i="59" s="1"/>
  <c r="J209" i="47"/>
  <c r="J129" i="47"/>
  <c r="N129" i="47" s="1"/>
  <c r="AI21" i="104" s="1"/>
  <c r="AJ21" i="104" s="1"/>
  <c r="J372" i="47"/>
  <c r="N48" i="47"/>
  <c r="DV48" i="47" s="1"/>
  <c r="J291" i="47"/>
  <c r="AM302" i="83"/>
  <c r="AM209" i="85"/>
  <c r="FT100" i="47"/>
  <c r="CS123" i="47"/>
  <c r="V45" i="47"/>
  <c r="V126" i="47"/>
  <c r="GJ96" i="47"/>
  <c r="GC103" i="47"/>
  <c r="L72" i="59" s="1"/>
  <c r="EB126" i="47"/>
  <c r="GC24" i="47"/>
  <c r="L20" i="59" s="1"/>
  <c r="GJ17" i="47"/>
  <c r="AG220" i="85"/>
  <c r="P140" i="85"/>
  <c r="AG140" i="85" s="1"/>
  <c r="AE179" i="81"/>
  <c r="AG179" i="81" s="1"/>
  <c r="AH179" i="81" s="1"/>
  <c r="X179" i="81"/>
  <c r="Z179" i="81" s="1"/>
  <c r="AA179" i="81" s="1"/>
  <c r="Q179" i="81"/>
  <c r="S179" i="81" s="1"/>
  <c r="T179" i="81" s="1"/>
  <c r="I179" i="81"/>
  <c r="K179" i="81" s="1"/>
  <c r="L179" i="81" s="1"/>
  <c r="F179" i="81"/>
  <c r="Q232" i="81"/>
  <c r="S232" i="81" s="1"/>
  <c r="T232" i="81" s="1"/>
  <c r="AE232" i="81"/>
  <c r="AG232" i="81" s="1"/>
  <c r="AH232" i="81" s="1"/>
  <c r="X232" i="81"/>
  <c r="Z232" i="81" s="1"/>
  <c r="AA232" i="81" s="1"/>
  <c r="I232" i="81"/>
  <c r="K232" i="81" s="1"/>
  <c r="L232" i="81" s="1"/>
  <c r="F232" i="81"/>
  <c r="AM129" i="84"/>
  <c r="AM139" i="76"/>
  <c r="BE133" i="76" s="1"/>
  <c r="Y139" i="47"/>
  <c r="Y58" i="47"/>
  <c r="W290" i="47"/>
  <c r="BW220" i="47"/>
  <c r="EH220" i="47" s="1"/>
  <c r="Y209" i="47"/>
  <c r="FT114" i="47"/>
  <c r="GK107" i="47"/>
  <c r="CS137" i="47"/>
  <c r="GI107" i="47" s="1"/>
  <c r="L140" i="47"/>
  <c r="L383" i="47"/>
  <c r="L220" i="47"/>
  <c r="L302" i="47"/>
  <c r="BY302" i="47"/>
  <c r="EJ302" i="47" s="1"/>
  <c r="Y290" i="47"/>
  <c r="X291" i="47"/>
  <c r="EJ129" i="47"/>
  <c r="EJ130" i="47"/>
  <c r="AF220" i="76"/>
  <c r="P220" i="76"/>
  <c r="X208" i="47"/>
  <c r="AM208" i="85"/>
  <c r="AM207" i="76"/>
  <c r="FA205" i="47"/>
  <c r="FB205" i="47" s="1"/>
  <c r="CS287" i="47"/>
  <c r="FA287" i="47"/>
  <c r="FB287" i="47" s="1"/>
  <c r="AM129" i="83"/>
  <c r="AC57" i="99"/>
  <c r="Q57" i="99"/>
  <c r="AD57" i="99" s="1"/>
  <c r="X46" i="47"/>
  <c r="X127" i="47"/>
  <c r="AM291" i="76"/>
  <c r="BF53" i="83"/>
  <c r="AM59" i="83"/>
  <c r="BE53" i="83" s="1"/>
  <c r="K383" i="47"/>
  <c r="K140" i="47"/>
  <c r="K302" i="47"/>
  <c r="K220" i="47"/>
  <c r="EI129" i="47"/>
  <c r="EI130" i="47"/>
  <c r="Z288" i="47"/>
  <c r="CL288" i="47" s="1"/>
  <c r="FT257" i="47" s="1"/>
  <c r="CK288" i="47"/>
  <c r="DW288" i="47"/>
  <c r="EC288" i="47" s="1"/>
  <c r="DY288" i="47"/>
  <c r="EE288" i="47" s="1"/>
  <c r="DX288" i="47"/>
  <c r="ED288" i="47" s="1"/>
  <c r="G60" i="76"/>
  <c r="DV46" i="47"/>
  <c r="EB46" i="47" s="1"/>
  <c r="CK46" i="47"/>
  <c r="DY46" i="47"/>
  <c r="EE46" i="47" s="1"/>
  <c r="DX46" i="47"/>
  <c r="ED46" i="47" s="1"/>
  <c r="DW46" i="47"/>
  <c r="EC46" i="47" s="1"/>
  <c r="N127" i="47"/>
  <c r="AI19" i="104" s="1"/>
  <c r="AJ19" i="104" s="1"/>
  <c r="GJ339" i="47"/>
  <c r="GI339" i="47"/>
  <c r="GC346" i="47"/>
  <c r="L124" i="59" s="1"/>
  <c r="W209" i="47"/>
  <c r="Y46" i="47"/>
  <c r="Y127" i="47"/>
  <c r="J371" i="47"/>
  <c r="N47" i="47"/>
  <c r="J208" i="47"/>
  <c r="J290" i="47"/>
  <c r="J128" i="47"/>
  <c r="N128" i="47" s="1"/>
  <c r="BW140" i="47"/>
  <c r="EH140" i="47" s="1"/>
  <c r="P140" i="84"/>
  <c r="AG140" i="84" s="1"/>
  <c r="AG220" i="84"/>
  <c r="AM303" i="84"/>
  <c r="BX302" i="47"/>
  <c r="EI302" i="47" s="1"/>
  <c r="BY140" i="47"/>
  <c r="EJ140" i="47" s="1"/>
  <c r="AM128" i="84"/>
  <c r="N219" i="47"/>
  <c r="DV219" i="47" s="1"/>
  <c r="EB219" i="47" s="1"/>
  <c r="V219" i="47"/>
  <c r="N301" i="47"/>
  <c r="DV301" i="47" s="1"/>
  <c r="EB301" i="47" s="1"/>
  <c r="V301" i="47"/>
  <c r="EJ48" i="47"/>
  <c r="EJ49" i="47"/>
  <c r="AC44" i="99"/>
  <c r="Q44" i="99"/>
  <c r="AD44" i="99" s="1"/>
  <c r="Z44" i="47"/>
  <c r="CL44" i="47" s="1"/>
  <c r="CS44" i="47" s="1"/>
  <c r="Z125" i="47"/>
  <c r="CL205" i="47"/>
  <c r="FT174" i="47" s="1"/>
  <c r="AM128" i="83"/>
  <c r="EH129" i="47"/>
  <c r="EH130" i="47"/>
  <c r="W127" i="47"/>
  <c r="W46" i="47"/>
  <c r="AM48" i="76"/>
  <c r="P140" i="83"/>
  <c r="AG140" i="83" s="1"/>
  <c r="AG220" i="83"/>
  <c r="EI291" i="47"/>
  <c r="EI292" i="47"/>
  <c r="AM129" i="85"/>
  <c r="DV206" i="47"/>
  <c r="EB206" i="47" s="1"/>
  <c r="K45" i="99"/>
  <c r="CK206" i="47"/>
  <c r="Z206" i="47"/>
  <c r="DX206" i="47"/>
  <c r="ED206" i="47" s="1"/>
  <c r="DW206" i="47"/>
  <c r="EC206" i="47" s="1"/>
  <c r="DY206" i="47"/>
  <c r="EE206" i="47" s="1"/>
  <c r="FA45" i="47"/>
  <c r="FB45" i="47" s="1"/>
  <c r="BF53" i="85"/>
  <c r="AM59" i="85"/>
  <c r="BE53" i="85" s="1"/>
  <c r="M302" i="47"/>
  <c r="M220" i="47"/>
  <c r="M140" i="47"/>
  <c r="M383" i="47"/>
  <c r="G141" i="84"/>
  <c r="I141" i="84" s="1"/>
  <c r="AF141" i="84" s="1"/>
  <c r="BF135" i="84" s="1"/>
  <c r="G304" i="84"/>
  <c r="I304" i="84" s="1"/>
  <c r="G221" i="84"/>
  <c r="I221" i="84" s="1"/>
  <c r="I60" i="84"/>
  <c r="G221" i="83"/>
  <c r="I221" i="83" s="1"/>
  <c r="G141" i="83"/>
  <c r="I141" i="83" s="1"/>
  <c r="AF141" i="83" s="1"/>
  <c r="G303" i="83"/>
  <c r="I303" i="83" s="1"/>
  <c r="I60" i="83"/>
  <c r="Q125" i="81"/>
  <c r="S125" i="81" s="1"/>
  <c r="T125" i="81" s="1"/>
  <c r="X125" i="81"/>
  <c r="Z125" i="81" s="1"/>
  <c r="AA125" i="81" s="1"/>
  <c r="I125" i="81"/>
  <c r="K125" i="81" s="1"/>
  <c r="L125" i="81" s="1"/>
  <c r="AE125" i="81"/>
  <c r="AG125" i="81" s="1"/>
  <c r="AH125" i="81" s="1"/>
  <c r="F125" i="81"/>
  <c r="AM303" i="85"/>
  <c r="G304" i="85"/>
  <c r="I304" i="85" s="1"/>
  <c r="G141" i="85"/>
  <c r="I141" i="85" s="1"/>
  <c r="AF141" i="85" s="1"/>
  <c r="BF135" i="85" s="1"/>
  <c r="G221" i="85"/>
  <c r="I221" i="85" s="1"/>
  <c r="I60" i="85"/>
  <c r="AM209" i="84"/>
  <c r="AM219" i="76"/>
  <c r="DY139" i="47"/>
  <c r="EE139" i="47" s="1"/>
  <c r="W208" i="47"/>
  <c r="W371" i="47"/>
  <c r="AM290" i="76"/>
  <c r="AG208" i="76"/>
  <c r="P128" i="76"/>
  <c r="AG128" i="76" s="1"/>
  <c r="BW302" i="47"/>
  <c r="EH302" i="47" s="1"/>
  <c r="Y372" i="47"/>
  <c r="Y291" i="47"/>
  <c r="AI43" i="99"/>
  <c r="BF53" i="84"/>
  <c r="AM59" i="84"/>
  <c r="BE53" i="84" s="1"/>
  <c r="BY59" i="47"/>
  <c r="EJ59" i="47" s="1"/>
  <c r="Y371" i="47"/>
  <c r="Y208" i="47"/>
  <c r="X372" i="47"/>
  <c r="X209" i="47"/>
  <c r="J59" i="47"/>
  <c r="AF59" i="76"/>
  <c r="P59" i="76"/>
  <c r="AG59" i="76" s="1"/>
  <c r="AF302" i="76"/>
  <c r="P302" i="76"/>
  <c r="AG302" i="76" s="1"/>
  <c r="X290" i="47"/>
  <c r="X371" i="47"/>
  <c r="AM128" i="85"/>
  <c r="EJ209" i="47"/>
  <c r="EJ210" i="47"/>
  <c r="AM127" i="76"/>
  <c r="GJ95" i="47"/>
  <c r="GC102" i="47"/>
  <c r="L71" i="59" s="1"/>
  <c r="DX139" i="47"/>
  <c r="ED139" i="47" s="1"/>
  <c r="X58" i="47"/>
  <c r="X139" i="47"/>
  <c r="EH291" i="47"/>
  <c r="EH292" i="47"/>
  <c r="AM209" i="83"/>
  <c r="Z138" i="47"/>
  <c r="CL218" i="47"/>
  <c r="FT187" i="47" s="1"/>
  <c r="Z57" i="47"/>
  <c r="CL57" i="47" s="1"/>
  <c r="P129" i="76"/>
  <c r="AG129" i="76" s="1"/>
  <c r="AG209" i="76"/>
  <c r="EB288" i="47"/>
  <c r="DV369" i="47"/>
  <c r="EB369" i="47" s="1"/>
  <c r="Z369" i="47"/>
  <c r="CL369" i="47" s="1"/>
  <c r="CS369" i="47" s="1"/>
  <c r="DW369" i="47"/>
  <c r="EC369" i="47" s="1"/>
  <c r="DY369" i="47"/>
  <c r="EE369" i="47" s="1"/>
  <c r="DX369" i="47"/>
  <c r="ED369" i="47" s="1"/>
  <c r="FH43" i="99" l="1"/>
  <c r="X48" i="47"/>
  <c r="FA126" i="47"/>
  <c r="FB126" i="47" s="1"/>
  <c r="DW129" i="47"/>
  <c r="EC130" i="47" s="1"/>
  <c r="DX129" i="47"/>
  <c r="ED130" i="47" s="1"/>
  <c r="FA288" i="47"/>
  <c r="FB288" i="47" s="1"/>
  <c r="DY129" i="47"/>
  <c r="DW128" i="47"/>
  <c r="AI20" i="104"/>
  <c r="AJ20" i="104" s="1"/>
  <c r="M179" i="81"/>
  <c r="AH221" i="84" s="1"/>
  <c r="BX221" i="47" s="1"/>
  <c r="EI221" i="47" s="1"/>
  <c r="AB179" i="81"/>
  <c r="AH141" i="84" s="1"/>
  <c r="BX141" i="47" s="1"/>
  <c r="EI141" i="47" s="1"/>
  <c r="AI125" i="81"/>
  <c r="AH60" i="83" s="1"/>
  <c r="BW60" i="47" s="1"/>
  <c r="EH60" i="47" s="1"/>
  <c r="AB125" i="81"/>
  <c r="AH141" i="83" s="1"/>
  <c r="BW141" i="47" s="1"/>
  <c r="EH141" i="47" s="1"/>
  <c r="G61" i="83"/>
  <c r="D126" i="81"/>
  <c r="GC347" i="47"/>
  <c r="L125" i="59" s="1"/>
  <c r="GJ340" i="47"/>
  <c r="GI340" i="47"/>
  <c r="FA369" i="47"/>
  <c r="FB369" i="47" s="1"/>
  <c r="AM209" i="76"/>
  <c r="GW19" i="47"/>
  <c r="CS57" i="47"/>
  <c r="GU19" i="47" s="1"/>
  <c r="O57" i="99"/>
  <c r="EB57" i="99" s="1"/>
  <c r="CL138" i="47"/>
  <c r="CS218" i="47"/>
  <c r="J140" i="47"/>
  <c r="J220" i="47"/>
  <c r="J302" i="47"/>
  <c r="N59" i="47"/>
  <c r="J383" i="47"/>
  <c r="Y47" i="47"/>
  <c r="Y128" i="47"/>
  <c r="AM208" i="76"/>
  <c r="AF221" i="85"/>
  <c r="P221" i="85"/>
  <c r="P304" i="85"/>
  <c r="AG304" i="85" s="1"/>
  <c r="AF304" i="85"/>
  <c r="M125" i="81"/>
  <c r="AH221" i="83" s="1"/>
  <c r="U125" i="81"/>
  <c r="AH303" i="83" s="1"/>
  <c r="P303" i="83"/>
  <c r="AG303" i="83" s="1"/>
  <c r="AF303" i="83"/>
  <c r="AF221" i="83"/>
  <c r="P221" i="83"/>
  <c r="P221" i="84"/>
  <c r="AF221" i="84"/>
  <c r="Y302" i="47"/>
  <c r="Q45" i="99"/>
  <c r="AD45" i="99" s="1"/>
  <c r="AC45" i="99"/>
  <c r="O44" i="99"/>
  <c r="EB44" i="99" s="1"/>
  <c r="EC44" i="99" s="1"/>
  <c r="FG44" i="99" s="1"/>
  <c r="CL125" i="47"/>
  <c r="CK301" i="47"/>
  <c r="Z301" i="47"/>
  <c r="CL301" i="47" s="1"/>
  <c r="FT270" i="47" s="1"/>
  <c r="DW301" i="47"/>
  <c r="EC301" i="47" s="1"/>
  <c r="DY301" i="47"/>
  <c r="EE301" i="47" s="1"/>
  <c r="DX301" i="47"/>
  <c r="ED301" i="47" s="1"/>
  <c r="V58" i="47"/>
  <c r="V139" i="47"/>
  <c r="AM220" i="84"/>
  <c r="N290" i="47"/>
  <c r="V290" i="47"/>
  <c r="DV47" i="47"/>
  <c r="EB47" i="47" s="1"/>
  <c r="CK47" i="47"/>
  <c r="DX47" i="47"/>
  <c r="ED47" i="47" s="1"/>
  <c r="DY47" i="47"/>
  <c r="EE47" i="47" s="1"/>
  <c r="DW47" i="47"/>
  <c r="EC47" i="47" s="1"/>
  <c r="W48" i="47"/>
  <c r="W129" i="47"/>
  <c r="CK127" i="47"/>
  <c r="DW127" i="47"/>
  <c r="EC127" i="47" s="1"/>
  <c r="DY127" i="47"/>
  <c r="EE127" i="47" s="1"/>
  <c r="DX127" i="47"/>
  <c r="ED127" i="47" s="1"/>
  <c r="FA46" i="47"/>
  <c r="FB46" i="47" s="1"/>
  <c r="G141" i="76"/>
  <c r="I141" i="76" s="1"/>
  <c r="AF141" i="76" s="1"/>
  <c r="BF135" i="76" s="1"/>
  <c r="G221" i="76"/>
  <c r="I221" i="76" s="1"/>
  <c r="G303" i="76"/>
  <c r="I303" i="76" s="1"/>
  <c r="I60" i="76"/>
  <c r="CS288" i="47"/>
  <c r="W302" i="47"/>
  <c r="W383" i="47"/>
  <c r="DX128" i="47"/>
  <c r="X128" i="47"/>
  <c r="X47" i="47"/>
  <c r="X129" i="47"/>
  <c r="DY128" i="47"/>
  <c r="X302" i="47"/>
  <c r="X383" i="47"/>
  <c r="Y48" i="47"/>
  <c r="Y129" i="47"/>
  <c r="M232" i="81"/>
  <c r="AH221" i="85" s="1"/>
  <c r="AI232" i="81"/>
  <c r="AH60" i="85" s="1"/>
  <c r="U179" i="81"/>
  <c r="AH304" i="84" s="1"/>
  <c r="AI179" i="81"/>
  <c r="AH60" i="84" s="1"/>
  <c r="AM140" i="85"/>
  <c r="BE134" i="85" s="1"/>
  <c r="EB49" i="47"/>
  <c r="CK48" i="47"/>
  <c r="DX48" i="47"/>
  <c r="DY48" i="47"/>
  <c r="DW48" i="47"/>
  <c r="DV129" i="47"/>
  <c r="CK129" i="47"/>
  <c r="GC116" i="47"/>
  <c r="L85" i="59" s="1"/>
  <c r="GJ109" i="47"/>
  <c r="FA58" i="47"/>
  <c r="FT101" i="47"/>
  <c r="GK94" i="47"/>
  <c r="CS124" i="47"/>
  <c r="GI94" i="47" s="1"/>
  <c r="DV207" i="47"/>
  <c r="EB207" i="47" s="1"/>
  <c r="CK207" i="47"/>
  <c r="Z207" i="47"/>
  <c r="K46" i="99"/>
  <c r="DX207" i="47"/>
  <c r="ED207" i="47" s="1"/>
  <c r="DW207" i="47"/>
  <c r="EC207" i="47" s="1"/>
  <c r="DY207" i="47"/>
  <c r="EE207" i="47" s="1"/>
  <c r="D233" i="81"/>
  <c r="G61" i="85"/>
  <c r="G61" i="84"/>
  <c r="D180" i="81"/>
  <c r="AM129" i="76"/>
  <c r="AM302" i="76"/>
  <c r="BF53" i="76"/>
  <c r="AM59" i="76"/>
  <c r="BE53" i="76" s="1"/>
  <c r="AM128" i="76"/>
  <c r="W47" i="47"/>
  <c r="W128" i="47"/>
  <c r="M60" i="47"/>
  <c r="P60" i="85"/>
  <c r="AG60" i="85" s="1"/>
  <c r="AF60" i="85"/>
  <c r="BF54" i="85" s="1"/>
  <c r="AF60" i="83"/>
  <c r="K60" i="47"/>
  <c r="P60" i="83"/>
  <c r="AG60" i="83" s="1"/>
  <c r="BF135" i="83"/>
  <c r="L60" i="47"/>
  <c r="P60" i="84"/>
  <c r="AG60" i="84" s="1"/>
  <c r="AF60" i="84"/>
  <c r="P304" i="84"/>
  <c r="AG304" i="84" s="1"/>
  <c r="AF304" i="84"/>
  <c r="Y383" i="47"/>
  <c r="Y220" i="47"/>
  <c r="Z45" i="47"/>
  <c r="CL45" i="47" s="1"/>
  <c r="CS45" i="47" s="1"/>
  <c r="Z126" i="47"/>
  <c r="CL206" i="47"/>
  <c r="FT175" i="47" s="1"/>
  <c r="FA206" i="47"/>
  <c r="FB206" i="47" s="1"/>
  <c r="AM140" i="83"/>
  <c r="BE134" i="83" s="1"/>
  <c r="AI44" i="99"/>
  <c r="K58" i="99"/>
  <c r="Z219" i="47"/>
  <c r="CK219" i="47"/>
  <c r="DY219" i="47"/>
  <c r="EE219" i="47" s="1"/>
  <c r="DW219" i="47"/>
  <c r="EC219" i="47" s="1"/>
  <c r="DX219" i="47"/>
  <c r="ED219" i="47" s="1"/>
  <c r="AM140" i="84"/>
  <c r="BE134" i="84" s="1"/>
  <c r="DV128" i="47"/>
  <c r="CK128" i="47"/>
  <c r="N208" i="47"/>
  <c r="DV208" i="47" s="1"/>
  <c r="V208" i="47"/>
  <c r="V371" i="47"/>
  <c r="N371" i="47"/>
  <c r="CK371" i="47" s="1"/>
  <c r="DV127" i="47"/>
  <c r="EB127" i="47" s="1"/>
  <c r="GC25" i="47"/>
  <c r="L21" i="59" s="1"/>
  <c r="GJ18" i="47"/>
  <c r="W220" i="47"/>
  <c r="AI57" i="99"/>
  <c r="P140" i="76"/>
  <c r="AG140" i="76" s="1"/>
  <c r="AG220" i="76"/>
  <c r="X220" i="47"/>
  <c r="AB232" i="81"/>
  <c r="AH141" i="85" s="1"/>
  <c r="U232" i="81"/>
  <c r="AH304" i="85" s="1"/>
  <c r="AM220" i="85"/>
  <c r="AM220" i="83"/>
  <c r="V291" i="47"/>
  <c r="N291" i="47"/>
  <c r="V372" i="47"/>
  <c r="N372" i="47"/>
  <c r="CK372" i="47" s="1"/>
  <c r="N209" i="47"/>
  <c r="DV209" i="47" s="1"/>
  <c r="V209" i="47"/>
  <c r="CS205" i="47"/>
  <c r="Z382" i="47"/>
  <c r="CL382" i="47" s="1"/>
  <c r="CK382" i="47"/>
  <c r="DW382" i="47"/>
  <c r="EC382" i="47" s="1"/>
  <c r="DY382" i="47"/>
  <c r="EE382" i="47" s="1"/>
  <c r="DX382" i="47"/>
  <c r="ED382" i="47" s="1"/>
  <c r="FA139" i="47"/>
  <c r="GC37" i="47"/>
  <c r="L33" i="59" s="1"/>
  <c r="GJ30" i="47"/>
  <c r="GV20" i="47"/>
  <c r="CK289" i="47"/>
  <c r="Z289" i="47"/>
  <c r="CL289" i="47" s="1"/>
  <c r="FT258" i="47" s="1"/>
  <c r="DW289" i="47"/>
  <c r="EC289" i="47" s="1"/>
  <c r="DY289" i="47"/>
  <c r="EE289" i="47" s="1"/>
  <c r="DX289" i="47"/>
  <c r="ED289" i="47" s="1"/>
  <c r="DV370" i="47"/>
  <c r="EB370" i="47" s="1"/>
  <c r="Z370" i="47"/>
  <c r="CL370" i="47" s="1"/>
  <c r="CS370" i="47" s="1"/>
  <c r="DW370" i="47"/>
  <c r="EC370" i="47" s="1"/>
  <c r="DX370" i="47"/>
  <c r="ED370" i="47" s="1"/>
  <c r="DY370" i="47"/>
  <c r="EE370" i="47" s="1"/>
  <c r="V46" i="47"/>
  <c r="V127" i="47"/>
  <c r="FH44" i="99" l="1"/>
  <c r="ED128" i="47"/>
  <c r="EE129" i="47"/>
  <c r="EE130" i="47"/>
  <c r="ED129" i="47"/>
  <c r="FA219" i="47"/>
  <c r="EC129" i="47"/>
  <c r="EB208" i="47"/>
  <c r="DV59" i="47"/>
  <c r="EB59" i="47" s="1"/>
  <c r="EB48" i="47"/>
  <c r="FA382" i="47"/>
  <c r="FA301" i="47"/>
  <c r="FA289" i="47"/>
  <c r="FB289" i="47" s="1"/>
  <c r="T41" i="93"/>
  <c r="A35" i="79"/>
  <c r="FA370" i="47"/>
  <c r="FB370" i="47" s="1"/>
  <c r="V48" i="47"/>
  <c r="V129" i="47"/>
  <c r="Z209" i="47"/>
  <c r="CK209" i="47"/>
  <c r="K48" i="99"/>
  <c r="DY209" i="47"/>
  <c r="DW209" i="47"/>
  <c r="DX209" i="47"/>
  <c r="BY141" i="47"/>
  <c r="EJ141" i="47" s="1"/>
  <c r="DV371" i="47"/>
  <c r="EB371" i="47" s="1"/>
  <c r="Z371" i="47"/>
  <c r="CL371" i="47" s="1"/>
  <c r="CS371" i="47" s="1"/>
  <c r="DY371" i="47"/>
  <c r="EE371" i="47" s="1"/>
  <c r="DW371" i="47"/>
  <c r="EC371" i="47" s="1"/>
  <c r="DX371" i="47"/>
  <c r="ED371" i="47" s="1"/>
  <c r="V47" i="47"/>
  <c r="V128" i="47"/>
  <c r="Z208" i="47"/>
  <c r="K47" i="99"/>
  <c r="CK208" i="47"/>
  <c r="DX208" i="47"/>
  <c r="ED208" i="47" s="1"/>
  <c r="DY208" i="47"/>
  <c r="EE208" i="47" s="1"/>
  <c r="DW208" i="47"/>
  <c r="EC208" i="47" s="1"/>
  <c r="GJ98" i="47"/>
  <c r="GC105" i="47"/>
  <c r="L74" i="59" s="1"/>
  <c r="Z58" i="47"/>
  <c r="CL58" i="47" s="1"/>
  <c r="CL219" i="47"/>
  <c r="FT188" i="47" s="1"/>
  <c r="Z139" i="47"/>
  <c r="CS206" i="47"/>
  <c r="CL126" i="47"/>
  <c r="O45" i="99"/>
  <c r="EB45" i="99" s="1"/>
  <c r="EC45" i="99" s="1"/>
  <c r="FG45" i="99" s="1"/>
  <c r="Y140" i="47"/>
  <c r="Y59" i="47"/>
  <c r="BF54" i="83"/>
  <c r="AM60" i="83"/>
  <c r="BE54" i="83" s="1"/>
  <c r="AM60" i="85"/>
  <c r="BE54" i="85" s="1"/>
  <c r="G142" i="84"/>
  <c r="I142" i="84" s="1"/>
  <c r="AF142" i="84" s="1"/>
  <c r="G305" i="84"/>
  <c r="I305" i="84" s="1"/>
  <c r="G222" i="84"/>
  <c r="I222" i="84" s="1"/>
  <c r="I61" i="84"/>
  <c r="G222" i="85"/>
  <c r="I222" i="85" s="1"/>
  <c r="G142" i="85"/>
  <c r="I142" i="85" s="1"/>
  <c r="AF142" i="85" s="1"/>
  <c r="BF136" i="85" s="1"/>
  <c r="G305" i="85"/>
  <c r="I305" i="85" s="1"/>
  <c r="I61" i="85"/>
  <c r="AE233" i="81"/>
  <c r="AG233" i="81" s="1"/>
  <c r="AH233" i="81" s="1"/>
  <c r="X233" i="81"/>
  <c r="Z233" i="81" s="1"/>
  <c r="AA233" i="81" s="1"/>
  <c r="Q233" i="81"/>
  <c r="S233" i="81" s="1"/>
  <c r="T233" i="81" s="1"/>
  <c r="I233" i="81"/>
  <c r="K233" i="81" s="1"/>
  <c r="L233" i="81" s="1"/>
  <c r="F233" i="81"/>
  <c r="AC46" i="99"/>
  <c r="Q46" i="99"/>
  <c r="AD46" i="99" s="1"/>
  <c r="FA207" i="47"/>
  <c r="FB207" i="47" s="1"/>
  <c r="EC48" i="47"/>
  <c r="EC49" i="47"/>
  <c r="ED48" i="47"/>
  <c r="ED49" i="47"/>
  <c r="BX60" i="47"/>
  <c r="EI60" i="47" s="1"/>
  <c r="BY60" i="47"/>
  <c r="EJ60" i="47" s="1"/>
  <c r="EE128" i="47"/>
  <c r="J60" i="47"/>
  <c r="AF60" i="76"/>
  <c r="P60" i="76"/>
  <c r="AG60" i="76" s="1"/>
  <c r="P221" i="76"/>
  <c r="AF221" i="76"/>
  <c r="FA127" i="47"/>
  <c r="FB127" i="47" s="1"/>
  <c r="GC26" i="47"/>
  <c r="L22" i="59" s="1"/>
  <c r="GJ19" i="47"/>
  <c r="CS301" i="47"/>
  <c r="FT102" i="47"/>
  <c r="GK95" i="47"/>
  <c r="CS125" i="47"/>
  <c r="GI95" i="47" s="1"/>
  <c r="P141" i="83"/>
  <c r="AG141" i="83" s="1"/>
  <c r="AG221" i="83"/>
  <c r="BW303" i="47"/>
  <c r="EH303" i="47" s="1"/>
  <c r="AM304" i="85"/>
  <c r="AG221" i="85"/>
  <c r="P141" i="85"/>
  <c r="AG141" i="85" s="1"/>
  <c r="V383" i="47"/>
  <c r="N383" i="47"/>
  <c r="DV383" i="47" s="1"/>
  <c r="EB383" i="47" s="1"/>
  <c r="CK59" i="47"/>
  <c r="DX59" i="47"/>
  <c r="ED59" i="47" s="1"/>
  <c r="DW59" i="47"/>
  <c r="EC59" i="47" s="1"/>
  <c r="DY59" i="47"/>
  <c r="EE59" i="47" s="1"/>
  <c r="N220" i="47"/>
  <c r="DV220" i="47" s="1"/>
  <c r="EB220" i="47" s="1"/>
  <c r="V220" i="47"/>
  <c r="EC57" i="99"/>
  <c r="FG57" i="99" s="1"/>
  <c r="Q126" i="81"/>
  <c r="S126" i="81" s="1"/>
  <c r="T126" i="81" s="1"/>
  <c r="X126" i="81"/>
  <c r="Z126" i="81" s="1"/>
  <c r="AA126" i="81" s="1"/>
  <c r="I126" i="81"/>
  <c r="K126" i="81" s="1"/>
  <c r="L126" i="81" s="1"/>
  <c r="AE126" i="81"/>
  <c r="AG126" i="81" s="1"/>
  <c r="AH126" i="81" s="1"/>
  <c r="F126" i="81"/>
  <c r="EC128" i="47"/>
  <c r="G61" i="76"/>
  <c r="GJ341" i="47"/>
  <c r="GI341" i="47"/>
  <c r="GC348" i="47"/>
  <c r="L126" i="59" s="1"/>
  <c r="CS289" i="47"/>
  <c r="GC360" i="47"/>
  <c r="L138" i="59" s="1"/>
  <c r="CS382" i="47"/>
  <c r="GI353" i="47" s="1"/>
  <c r="S123" i="59" s="1"/>
  <c r="GJ353" i="47"/>
  <c r="T123" i="59" s="1"/>
  <c r="EB209" i="47"/>
  <c r="EB210" i="47"/>
  <c r="DV372" i="47"/>
  <c r="Z372" i="47"/>
  <c r="CL372" i="47" s="1"/>
  <c r="CS372" i="47" s="1"/>
  <c r="DW372" i="47"/>
  <c r="DY372" i="47"/>
  <c r="DX372" i="47"/>
  <c r="DV291" i="47"/>
  <c r="Z291" i="47"/>
  <c r="CL291" i="47" s="1"/>
  <c r="FT260" i="47" s="1"/>
  <c r="CK291" i="47"/>
  <c r="DW291" i="47"/>
  <c r="DX291" i="47"/>
  <c r="DY291" i="47"/>
  <c r="BY303" i="47"/>
  <c r="EJ303" i="47" s="1"/>
  <c r="X140" i="47"/>
  <c r="X59" i="47"/>
  <c r="AM140" i="76"/>
  <c r="BE134" i="76" s="1"/>
  <c r="W59" i="47"/>
  <c r="W140" i="47"/>
  <c r="EB128" i="47"/>
  <c r="AC58" i="99"/>
  <c r="Q58" i="99"/>
  <c r="AD58" i="99" s="1"/>
  <c r="AM304" i="84"/>
  <c r="BF54" i="84"/>
  <c r="AM60" i="84"/>
  <c r="BE54" i="84" s="1"/>
  <c r="L303" i="47"/>
  <c r="L221" i="47"/>
  <c r="L384" i="47"/>
  <c r="L141" i="47"/>
  <c r="K303" i="47"/>
  <c r="K221" i="47"/>
  <c r="K141" i="47"/>
  <c r="K384" i="47"/>
  <c r="M384" i="47"/>
  <c r="M141" i="47"/>
  <c r="M221" i="47"/>
  <c r="M303" i="47"/>
  <c r="Q180" i="81"/>
  <c r="S180" i="81" s="1"/>
  <c r="T180" i="81" s="1"/>
  <c r="AE180" i="81"/>
  <c r="AG180" i="81" s="1"/>
  <c r="AH180" i="81" s="1"/>
  <c r="X180" i="81"/>
  <c r="Z180" i="81" s="1"/>
  <c r="AA180" i="81" s="1"/>
  <c r="I180" i="81"/>
  <c r="K180" i="81" s="1"/>
  <c r="L180" i="81" s="1"/>
  <c r="F180" i="81"/>
  <c r="CL207" i="47"/>
  <c r="FT176" i="47" s="1"/>
  <c r="Z127" i="47"/>
  <c r="Z46" i="47"/>
  <c r="CL46" i="47" s="1"/>
  <c r="CS46" i="47" s="1"/>
  <c r="GC106" i="47"/>
  <c r="L75" i="59" s="1"/>
  <c r="GJ99" i="47"/>
  <c r="EB129" i="47"/>
  <c r="EB130" i="47"/>
  <c r="EE48" i="47"/>
  <c r="EE49" i="47"/>
  <c r="GC27" i="47"/>
  <c r="L23" i="59" s="1"/>
  <c r="GJ20" i="47"/>
  <c r="BX303" i="47"/>
  <c r="EI303" i="47" s="1"/>
  <c r="BY221" i="47"/>
  <c r="EJ221" i="47" s="1"/>
  <c r="AM220" i="76"/>
  <c r="P303" i="76"/>
  <c r="AG303" i="76" s="1"/>
  <c r="AF303" i="76"/>
  <c r="GJ97" i="47"/>
  <c r="GC104" i="47"/>
  <c r="L73" i="59" s="1"/>
  <c r="FA47" i="47"/>
  <c r="FB47" i="47" s="1"/>
  <c r="DV290" i="47"/>
  <c r="EB290" i="47" s="1"/>
  <c r="CK290" i="47"/>
  <c r="Z290" i="47"/>
  <c r="CL290" i="47" s="1"/>
  <c r="FT259" i="47" s="1"/>
  <c r="DW290" i="47"/>
  <c r="EC290" i="47" s="1"/>
  <c r="DY290" i="47"/>
  <c r="EE290" i="47" s="1"/>
  <c r="DX290" i="47"/>
  <c r="ED290" i="47" s="1"/>
  <c r="AI45" i="99"/>
  <c r="AG221" i="84"/>
  <c r="P141" i="84"/>
  <c r="AG141" i="84" s="1"/>
  <c r="AM303" i="83"/>
  <c r="BW221" i="47"/>
  <c r="EH221" i="47" s="1"/>
  <c r="V302" i="47"/>
  <c r="N302" i="47"/>
  <c r="N140" i="47"/>
  <c r="AI32" i="104" s="1"/>
  <c r="AJ32" i="104" s="1"/>
  <c r="GK108" i="47"/>
  <c r="FT115" i="47"/>
  <c r="CS138" i="47"/>
  <c r="GI108" i="47" s="1"/>
  <c r="G142" i="83"/>
  <c r="I142" i="83" s="1"/>
  <c r="AF142" i="83" s="1"/>
  <c r="G222" i="83"/>
  <c r="I222" i="83" s="1"/>
  <c r="G304" i="83"/>
  <c r="I304" i="83" s="1"/>
  <c r="I61" i="83"/>
  <c r="FH45" i="99" l="1"/>
  <c r="FA129" i="47"/>
  <c r="FA130" i="47"/>
  <c r="CS219" i="47"/>
  <c r="FA208" i="47"/>
  <c r="FB208" i="47" s="1"/>
  <c r="FA49" i="47"/>
  <c r="FA48" i="47"/>
  <c r="FB48" i="47" s="1"/>
  <c r="FA128" i="47"/>
  <c r="FB128" i="47" s="1"/>
  <c r="M180" i="81"/>
  <c r="AH222" i="84" s="1"/>
  <c r="BX222" i="47" s="1"/>
  <c r="EI222" i="47" s="1"/>
  <c r="AI180" i="81"/>
  <c r="AH61" i="84" s="1"/>
  <c r="BX61" i="47" s="1"/>
  <c r="EI61" i="47" s="1"/>
  <c r="M233" i="81"/>
  <c r="AH222" i="85" s="1"/>
  <c r="BY222" i="47" s="1"/>
  <c r="EJ222" i="47" s="1"/>
  <c r="AB233" i="81"/>
  <c r="AH142" i="85" s="1"/>
  <c r="BY142" i="47" s="1"/>
  <c r="EJ142" i="47" s="1"/>
  <c r="AF61" i="83"/>
  <c r="K61" i="47"/>
  <c r="P61" i="83"/>
  <c r="AG61" i="83" s="1"/>
  <c r="AF222" i="83"/>
  <c r="P222" i="83"/>
  <c r="CK140" i="47"/>
  <c r="DY140" i="47"/>
  <c r="EE140" i="47" s="1"/>
  <c r="DW140" i="47"/>
  <c r="EC140" i="47" s="1"/>
  <c r="DX140" i="47"/>
  <c r="ED140" i="47" s="1"/>
  <c r="Z302" i="47"/>
  <c r="CL302" i="47" s="1"/>
  <c r="FT271" i="47" s="1"/>
  <c r="CK302" i="47"/>
  <c r="DY302" i="47"/>
  <c r="EE302" i="47" s="1"/>
  <c r="DW302" i="47"/>
  <c r="EC302" i="47" s="1"/>
  <c r="DX302" i="47"/>
  <c r="ED302" i="47" s="1"/>
  <c r="AM221" i="84"/>
  <c r="CS290" i="47"/>
  <c r="AM303" i="76"/>
  <c r="O46" i="99"/>
  <c r="EB46" i="99" s="1"/>
  <c r="EC46" i="99" s="1"/>
  <c r="FG46" i="99" s="1"/>
  <c r="CL127" i="47"/>
  <c r="Y221" i="47"/>
  <c r="Y384" i="47"/>
  <c r="W384" i="47"/>
  <c r="W221" i="47"/>
  <c r="X384" i="47"/>
  <c r="X303" i="47"/>
  <c r="EE291" i="47"/>
  <c r="EE292" i="47"/>
  <c r="EC291" i="47"/>
  <c r="EC292" i="47"/>
  <c r="ED372" i="47"/>
  <c r="ED373" i="47"/>
  <c r="EC372" i="47"/>
  <c r="EC373" i="47"/>
  <c r="M126" i="81"/>
  <c r="AH222" i="83" s="1"/>
  <c r="U126" i="81"/>
  <c r="AH304" i="83" s="1"/>
  <c r="V140" i="47"/>
  <c r="V59" i="47"/>
  <c r="AM221" i="85"/>
  <c r="AM221" i="83"/>
  <c r="J384" i="47"/>
  <c r="J141" i="47"/>
  <c r="J221" i="47"/>
  <c r="N60" i="47"/>
  <c r="DV60" i="47" s="1"/>
  <c r="EB60" i="47" s="1"/>
  <c r="J303" i="47"/>
  <c r="CS207" i="47"/>
  <c r="AI46" i="99"/>
  <c r="M61" i="47"/>
  <c r="P61" i="85"/>
  <c r="AG61" i="85" s="1"/>
  <c r="AF61" i="85"/>
  <c r="L61" i="47"/>
  <c r="P61" i="84"/>
  <c r="AG61" i="84" s="1"/>
  <c r="AF61" i="84"/>
  <c r="P305" i="84"/>
  <c r="AG305" i="84" s="1"/>
  <c r="AF305" i="84"/>
  <c r="GK96" i="47"/>
  <c r="FT103" i="47"/>
  <c r="CS126" i="47"/>
  <c r="GI96" i="47" s="1"/>
  <c r="AC47" i="99"/>
  <c r="Q47" i="99"/>
  <c r="AD47" i="99" s="1"/>
  <c r="GC349" i="47"/>
  <c r="L127" i="59" s="1"/>
  <c r="GI342" i="47"/>
  <c r="GJ342" i="47"/>
  <c r="FA371" i="47"/>
  <c r="FB371" i="47" s="1"/>
  <c r="EC209" i="47"/>
  <c r="EC210" i="47"/>
  <c r="Q48" i="99"/>
  <c r="AD48" i="99" s="1"/>
  <c r="AC48" i="99"/>
  <c r="P304" i="83"/>
  <c r="AG304" i="83" s="1"/>
  <c r="AF304" i="83"/>
  <c r="BF136" i="83"/>
  <c r="DV140" i="47"/>
  <c r="EB140" i="47" s="1"/>
  <c r="DV302" i="47"/>
  <c r="EB302" i="47" s="1"/>
  <c r="AM141" i="84"/>
  <c r="BE135" i="84" s="1"/>
  <c r="FA290" i="47"/>
  <c r="FB290" i="47" s="1"/>
  <c r="AB180" i="81"/>
  <c r="AH142" i="84" s="1"/>
  <c r="U180" i="81"/>
  <c r="AH305" i="84" s="1"/>
  <c r="Y303" i="47"/>
  <c r="W303" i="47"/>
  <c r="X221" i="47"/>
  <c r="AI58" i="99"/>
  <c r="ED291" i="47"/>
  <c r="ED292" i="47"/>
  <c r="CS291" i="47"/>
  <c r="EB291" i="47"/>
  <c r="EB292" i="47"/>
  <c r="EE372" i="47"/>
  <c r="EE373" i="47"/>
  <c r="GC350" i="47"/>
  <c r="L128" i="59" s="1"/>
  <c r="GI343" i="47"/>
  <c r="GJ343" i="47"/>
  <c r="EB372" i="47"/>
  <c r="EB373" i="47"/>
  <c r="G222" i="76"/>
  <c r="I222" i="76" s="1"/>
  <c r="G304" i="76"/>
  <c r="I304" i="76" s="1"/>
  <c r="G142" i="76"/>
  <c r="I142" i="76" s="1"/>
  <c r="AF142" i="76" s="1"/>
  <c r="I61" i="76"/>
  <c r="AI126" i="81"/>
  <c r="AH61" i="83" s="1"/>
  <c r="AB126" i="81"/>
  <c r="AH142" i="83" s="1"/>
  <c r="Z220" i="47"/>
  <c r="CK220" i="47"/>
  <c r="K59" i="99"/>
  <c r="DY220" i="47"/>
  <c r="EE220" i="47" s="1"/>
  <c r="DW220" i="47"/>
  <c r="EC220" i="47" s="1"/>
  <c r="DX220" i="47"/>
  <c r="ED220" i="47" s="1"/>
  <c r="FA59" i="47"/>
  <c r="GJ31" i="47"/>
  <c r="GV21" i="47"/>
  <c r="GC38" i="47"/>
  <c r="L34" i="59" s="1"/>
  <c r="Z383" i="47"/>
  <c r="CL383" i="47" s="1"/>
  <c r="CK383" i="47"/>
  <c r="DY383" i="47"/>
  <c r="EE383" i="47" s="1"/>
  <c r="DW383" i="47"/>
  <c r="EC383" i="47" s="1"/>
  <c r="DX383" i="47"/>
  <c r="ED383" i="47" s="1"/>
  <c r="AM141" i="85"/>
  <c r="BE135" i="85" s="1"/>
  <c r="AM141" i="83"/>
  <c r="BE135" i="83" s="1"/>
  <c r="AG221" i="76"/>
  <c r="P141" i="76"/>
  <c r="AG141" i="76" s="1"/>
  <c r="BF54" i="76"/>
  <c r="AM60" i="76"/>
  <c r="BE54" i="76" s="1"/>
  <c r="U233" i="81"/>
  <c r="AH305" i="85" s="1"/>
  <c r="AI233" i="81"/>
  <c r="AH61" i="85" s="1"/>
  <c r="P305" i="85"/>
  <c r="AG305" i="85" s="1"/>
  <c r="AF305" i="85"/>
  <c r="P222" i="85"/>
  <c r="AF222" i="85"/>
  <c r="P222" i="84"/>
  <c r="AF222" i="84"/>
  <c r="BF136" i="84"/>
  <c r="CL139" i="47"/>
  <c r="O58" i="99"/>
  <c r="EB58" i="99" s="1"/>
  <c r="GW20" i="47"/>
  <c r="CS58" i="47"/>
  <c r="GU20" i="47" s="1"/>
  <c r="Z47" i="47"/>
  <c r="CL47" i="47" s="1"/>
  <c r="CS47" i="47" s="1"/>
  <c r="Z128" i="47"/>
  <c r="CL208" i="47"/>
  <c r="FT177" i="47" s="1"/>
  <c r="ED209" i="47"/>
  <c r="ED210" i="47"/>
  <c r="EE209" i="47"/>
  <c r="EE210" i="47"/>
  <c r="CL209" i="47"/>
  <c r="FT178" i="47" s="1"/>
  <c r="Z48" i="47"/>
  <c r="CL48" i="47" s="1"/>
  <c r="CS48" i="47" s="1"/>
  <c r="Z129" i="47"/>
  <c r="FH46" i="99" l="1"/>
  <c r="FB129" i="47"/>
  <c r="FB130" i="47" s="1"/>
  <c r="FB131" i="47" s="1"/>
  <c r="FB49" i="47"/>
  <c r="FB50" i="47" s="1"/>
  <c r="FB51" i="47" s="1"/>
  <c r="FA140" i="47"/>
  <c r="FA302" i="47"/>
  <c r="FA372" i="47"/>
  <c r="FB372" i="47" s="1"/>
  <c r="FA383" i="47"/>
  <c r="FA292" i="47"/>
  <c r="FA209" i="47"/>
  <c r="FB209" i="47" s="1"/>
  <c r="FA220" i="47"/>
  <c r="D181" i="81"/>
  <c r="G62" i="84"/>
  <c r="CS208" i="47"/>
  <c r="FT116" i="47"/>
  <c r="GK109" i="47"/>
  <c r="CS139" i="47"/>
  <c r="GI109" i="47" s="1"/>
  <c r="AM305" i="85"/>
  <c r="BY61" i="47"/>
  <c r="EJ61" i="47" s="1"/>
  <c r="AM221" i="76"/>
  <c r="Q59" i="99"/>
  <c r="AD59" i="99" s="1"/>
  <c r="AC59" i="99"/>
  <c r="BW61" i="47"/>
  <c r="EH61" i="47" s="1"/>
  <c r="BF136" i="76"/>
  <c r="AF222" i="76"/>
  <c r="P222" i="76"/>
  <c r="FA373" i="47"/>
  <c r="X60" i="47"/>
  <c r="X141" i="47"/>
  <c r="BX304" i="47"/>
  <c r="EI304" i="47" s="1"/>
  <c r="AM304" i="83"/>
  <c r="CS209" i="47"/>
  <c r="BF55" i="85"/>
  <c r="AM61" i="85"/>
  <c r="BE55" i="85" s="1"/>
  <c r="M142" i="47"/>
  <c r="M385" i="47"/>
  <c r="M304" i="47"/>
  <c r="M222" i="47"/>
  <c r="N303" i="47"/>
  <c r="DV303" i="47" s="1"/>
  <c r="EB303" i="47" s="1"/>
  <c r="V303" i="47"/>
  <c r="V221" i="47"/>
  <c r="N221" i="47"/>
  <c r="V384" i="47"/>
  <c r="N384" i="47"/>
  <c r="DV384" i="47" s="1"/>
  <c r="EB384" i="47" s="1"/>
  <c r="BW222" i="47"/>
  <c r="EH222" i="47" s="1"/>
  <c r="W60" i="47"/>
  <c r="W141" i="47"/>
  <c r="Y141" i="47"/>
  <c r="Y60" i="47"/>
  <c r="GJ110" i="47"/>
  <c r="GC117" i="47"/>
  <c r="L86" i="59" s="1"/>
  <c r="AG222" i="83"/>
  <c r="P142" i="83"/>
  <c r="AG142" i="83" s="1"/>
  <c r="BF55" i="83"/>
  <c r="AM61" i="83"/>
  <c r="BE55" i="83" s="1"/>
  <c r="D127" i="81"/>
  <c r="G62" i="83"/>
  <c r="G62" i="85"/>
  <c r="D234" i="81"/>
  <c r="O48" i="99"/>
  <c r="CL129" i="47"/>
  <c r="CL128" i="47"/>
  <c r="O47" i="99"/>
  <c r="EB47" i="99" s="1"/>
  <c r="EC58" i="99"/>
  <c r="FG58" i="99" s="1"/>
  <c r="P142" i="84"/>
  <c r="AG142" i="84" s="1"/>
  <c r="AG222" i="84"/>
  <c r="P142" i="85"/>
  <c r="AG142" i="85" s="1"/>
  <c r="AG222" i="85"/>
  <c r="BY304" i="47"/>
  <c r="EJ304" i="47" s="1"/>
  <c r="AM141" i="76"/>
  <c r="BE135" i="76" s="1"/>
  <c r="GC361" i="47"/>
  <c r="L139" i="59" s="1"/>
  <c r="GJ354" i="47"/>
  <c r="T124" i="59" s="1"/>
  <c r="CS383" i="47"/>
  <c r="GI354" i="47" s="1"/>
  <c r="S124" i="59" s="1"/>
  <c r="Z59" i="47"/>
  <c r="CL59" i="47" s="1"/>
  <c r="CL220" i="47"/>
  <c r="FT189" i="47" s="1"/>
  <c r="Z140" i="47"/>
  <c r="BW142" i="47"/>
  <c r="EH142" i="47" s="1"/>
  <c r="J61" i="47"/>
  <c r="AF61" i="76"/>
  <c r="P61" i="76"/>
  <c r="AG61" i="76" s="1"/>
  <c r="AF304" i="76"/>
  <c r="P304" i="76"/>
  <c r="AG304" i="76" s="1"/>
  <c r="FA291" i="47"/>
  <c r="FB291" i="47" s="1"/>
  <c r="BX142" i="47"/>
  <c r="EI142" i="47" s="1"/>
  <c r="AI48" i="99"/>
  <c r="FA210" i="47"/>
  <c r="AI47" i="99"/>
  <c r="AM305" i="84"/>
  <c r="BF55" i="84"/>
  <c r="AM61" i="84"/>
  <c r="BE55" i="84" s="1"/>
  <c r="L142" i="47"/>
  <c r="L385" i="47"/>
  <c r="L304" i="47"/>
  <c r="L222" i="47"/>
  <c r="CK60" i="47"/>
  <c r="DW60" i="47"/>
  <c r="EC60" i="47" s="1"/>
  <c r="DX60" i="47"/>
  <c r="ED60" i="47" s="1"/>
  <c r="DY60" i="47"/>
  <c r="EE60" i="47" s="1"/>
  <c r="N141" i="47"/>
  <c r="BW304" i="47"/>
  <c r="EH304" i="47" s="1"/>
  <c r="GK97" i="47"/>
  <c r="FT104" i="47"/>
  <c r="CS127" i="47"/>
  <c r="GI97" i="47" s="1"/>
  <c r="CS302" i="47"/>
  <c r="K142" i="47"/>
  <c r="K385" i="47"/>
  <c r="K304" i="47"/>
  <c r="K222" i="47"/>
  <c r="FB210" i="47" l="1"/>
  <c r="FB211" i="47" s="1"/>
  <c r="FB373" i="47"/>
  <c r="FB374" i="47" s="1"/>
  <c r="DV141" i="47"/>
  <c r="EB141" i="47" s="1"/>
  <c r="AI33" i="104"/>
  <c r="AJ33" i="104" s="1"/>
  <c r="FA60" i="47"/>
  <c r="W222" i="47"/>
  <c r="W385" i="47"/>
  <c r="X304" i="47"/>
  <c r="AM304" i="76"/>
  <c r="BF55" i="76"/>
  <c r="AM61" i="76"/>
  <c r="BE55" i="76" s="1"/>
  <c r="CL140" i="47"/>
  <c r="O59" i="99"/>
  <c r="EB59" i="99" s="1"/>
  <c r="EC59" i="99" s="1"/>
  <c r="FG59" i="99" s="1"/>
  <c r="GW21" i="47"/>
  <c r="CS59" i="47"/>
  <c r="GU21" i="47" s="1"/>
  <c r="AM222" i="85"/>
  <c r="AM222" i="84"/>
  <c r="EC47" i="99"/>
  <c r="FG47" i="99" s="1"/>
  <c r="FH47" i="99" s="1"/>
  <c r="FT106" i="47"/>
  <c r="GK99" i="47"/>
  <c r="CS129" i="47"/>
  <c r="GI99" i="47" s="1"/>
  <c r="X234" i="81"/>
  <c r="Z234" i="81" s="1"/>
  <c r="AA234" i="81" s="1"/>
  <c r="I234" i="81"/>
  <c r="K234" i="81" s="1"/>
  <c r="L234" i="81" s="1"/>
  <c r="Q234" i="81"/>
  <c r="S234" i="81" s="1"/>
  <c r="T234" i="81" s="1"/>
  <c r="AE234" i="81"/>
  <c r="AG234" i="81" s="1"/>
  <c r="AH234" i="81" s="1"/>
  <c r="F234" i="81"/>
  <c r="AM222" i="83"/>
  <c r="FB132" i="47"/>
  <c r="K60" i="99"/>
  <c r="Z221" i="47"/>
  <c r="CK221" i="47"/>
  <c r="DY221" i="47"/>
  <c r="EE221" i="47" s="1"/>
  <c r="DW221" i="47"/>
  <c r="EC221" i="47" s="1"/>
  <c r="DX221" i="47"/>
  <c r="ED221" i="47" s="1"/>
  <c r="Z303" i="47"/>
  <c r="CL303" i="47" s="1"/>
  <c r="FT272" i="47" s="1"/>
  <c r="CK303" i="47"/>
  <c r="DX303" i="47"/>
  <c r="ED303" i="47" s="1"/>
  <c r="DY303" i="47"/>
  <c r="EE303" i="47" s="1"/>
  <c r="DW303" i="47"/>
  <c r="EC303" i="47" s="1"/>
  <c r="Y222" i="47"/>
  <c r="Y385" i="47"/>
  <c r="CS220" i="47"/>
  <c r="G62" i="76"/>
  <c r="FB87" i="47"/>
  <c r="FB52" i="47"/>
  <c r="W304" i="47"/>
  <c r="CK141" i="47"/>
  <c r="DY141" i="47"/>
  <c r="EE141" i="47" s="1"/>
  <c r="DX141" i="47"/>
  <c r="ED141" i="47" s="1"/>
  <c r="DW141" i="47"/>
  <c r="EC141" i="47" s="1"/>
  <c r="GJ32" i="47"/>
  <c r="GV22" i="47"/>
  <c r="GC39" i="47"/>
  <c r="L35" i="59" s="1"/>
  <c r="X222" i="47"/>
  <c r="X385" i="47"/>
  <c r="J304" i="47"/>
  <c r="N61" i="47"/>
  <c r="J385" i="47"/>
  <c r="J142" i="47"/>
  <c r="J222" i="47"/>
  <c r="AM142" i="85"/>
  <c r="BE136" i="85" s="1"/>
  <c r="AM142" i="84"/>
  <c r="BE136" i="84" s="1"/>
  <c r="GK98" i="47"/>
  <c r="FT105" i="47"/>
  <c r="CS128" i="47"/>
  <c r="GI98" i="47" s="1"/>
  <c r="EB48" i="99"/>
  <c r="EC48" i="99" s="1"/>
  <c r="FG48" i="99" s="1"/>
  <c r="EB49" i="99"/>
  <c r="EC49" i="99" s="1"/>
  <c r="FG49" i="99" s="1"/>
  <c r="G143" i="85"/>
  <c r="I143" i="85" s="1"/>
  <c r="AF143" i="85" s="1"/>
  <c r="G306" i="85"/>
  <c r="I306" i="85" s="1"/>
  <c r="G223" i="85"/>
  <c r="I223" i="85" s="1"/>
  <c r="I62" i="85"/>
  <c r="G223" i="83"/>
  <c r="I223" i="83" s="1"/>
  <c r="G305" i="83"/>
  <c r="I305" i="83" s="1"/>
  <c r="G143" i="83"/>
  <c r="I143" i="83" s="1"/>
  <c r="AF143" i="83" s="1"/>
  <c r="BF137" i="83" s="1"/>
  <c r="I62" i="83"/>
  <c r="I127" i="81"/>
  <c r="K127" i="81" s="1"/>
  <c r="L127" i="81" s="1"/>
  <c r="AE127" i="81"/>
  <c r="AG127" i="81" s="1"/>
  <c r="AH127" i="81" s="1"/>
  <c r="Q127" i="81"/>
  <c r="S127" i="81" s="1"/>
  <c r="T127" i="81" s="1"/>
  <c r="X127" i="81"/>
  <c r="Z127" i="81" s="1"/>
  <c r="AA127" i="81" s="1"/>
  <c r="F127" i="81"/>
  <c r="AM142" i="83"/>
  <c r="BE136" i="83" s="1"/>
  <c r="Z384" i="47"/>
  <c r="CL384" i="47" s="1"/>
  <c r="CK384" i="47"/>
  <c r="DY384" i="47"/>
  <c r="EE384" i="47" s="1"/>
  <c r="DW384" i="47"/>
  <c r="EC384" i="47" s="1"/>
  <c r="DX384" i="47"/>
  <c r="ED384" i="47" s="1"/>
  <c r="DV221" i="47"/>
  <c r="EB221" i="47" s="1"/>
  <c r="V141" i="47"/>
  <c r="V60" i="47"/>
  <c r="Y304" i="47"/>
  <c r="FB292" i="47"/>
  <c r="AG222" i="76"/>
  <c r="P142" i="76"/>
  <c r="AG142" i="76" s="1"/>
  <c r="AI59" i="99"/>
  <c r="G223" i="84"/>
  <c r="I223" i="84" s="1"/>
  <c r="G306" i="84"/>
  <c r="I306" i="84" s="1"/>
  <c r="G143" i="84"/>
  <c r="I143" i="84" s="1"/>
  <c r="AF143" i="84" s="1"/>
  <c r="BF137" i="84" s="1"/>
  <c r="I62" i="84"/>
  <c r="Q181" i="81"/>
  <c r="S181" i="81" s="1"/>
  <c r="T181" i="81" s="1"/>
  <c r="I181" i="81"/>
  <c r="K181" i="81" s="1"/>
  <c r="L181" i="81" s="1"/>
  <c r="AE181" i="81"/>
  <c r="AG181" i="81" s="1"/>
  <c r="AH181" i="81" s="1"/>
  <c r="X181" i="81"/>
  <c r="Z181" i="81" s="1"/>
  <c r="AA181" i="81" s="1"/>
  <c r="F181" i="81"/>
  <c r="FA221" i="47" l="1"/>
  <c r="FA303" i="47"/>
  <c r="FA141" i="47"/>
  <c r="FA384" i="47"/>
  <c r="AB181" i="81"/>
  <c r="AH143" i="84" s="1"/>
  <c r="BX143" i="47" s="1"/>
  <c r="EI143" i="47" s="1"/>
  <c r="CS384" i="47"/>
  <c r="GI355" i="47" s="1"/>
  <c r="S125" i="59" s="1"/>
  <c r="D182" i="81"/>
  <c r="G63" i="84"/>
  <c r="AI181" i="81"/>
  <c r="AH62" i="84" s="1"/>
  <c r="U181" i="81"/>
  <c r="AH306" i="84" s="1"/>
  <c r="AF223" i="84"/>
  <c r="P223" i="84"/>
  <c r="AM222" i="76"/>
  <c r="AB127" i="81"/>
  <c r="AH143" i="83" s="1"/>
  <c r="AI127" i="81"/>
  <c r="AH62" i="83" s="1"/>
  <c r="K62" i="47"/>
  <c r="P62" i="83"/>
  <c r="AG62" i="83" s="1"/>
  <c r="AF62" i="83"/>
  <c r="BF56" i="83" s="1"/>
  <c r="P305" i="83"/>
  <c r="AG305" i="83" s="1"/>
  <c r="AF305" i="83"/>
  <c r="AF62" i="85"/>
  <c r="M62" i="47"/>
  <c r="P62" i="85"/>
  <c r="AG62" i="85" s="1"/>
  <c r="AF306" i="85"/>
  <c r="P306" i="85"/>
  <c r="AG306" i="85" s="1"/>
  <c r="FH48" i="99"/>
  <c r="FH49" i="99" s="1"/>
  <c r="N222" i="47"/>
  <c r="V222" i="47"/>
  <c r="N385" i="47"/>
  <c r="V385" i="47"/>
  <c r="CK61" i="47"/>
  <c r="DY61" i="47"/>
  <c r="EE61" i="47" s="1"/>
  <c r="DW61" i="47"/>
  <c r="EC61" i="47" s="1"/>
  <c r="DX61" i="47"/>
  <c r="ED61" i="47" s="1"/>
  <c r="X61" i="47"/>
  <c r="X142" i="47"/>
  <c r="GJ111" i="47"/>
  <c r="GC118" i="47"/>
  <c r="L87" i="59" s="1"/>
  <c r="FC52" i="47"/>
  <c r="CM52" i="47" s="1"/>
  <c r="FB53" i="47"/>
  <c r="FC35" i="47"/>
  <c r="FC22" i="47"/>
  <c r="FC32" i="47"/>
  <c r="FC25" i="47"/>
  <c r="FC29" i="47"/>
  <c r="FC30" i="47"/>
  <c r="FC24" i="47"/>
  <c r="FC18" i="47"/>
  <c r="FC15" i="47"/>
  <c r="FC38" i="47"/>
  <c r="CM38" i="47" s="1"/>
  <c r="FC17" i="47"/>
  <c r="FC21" i="47"/>
  <c r="FC33" i="47"/>
  <c r="FC16" i="47"/>
  <c r="FC20" i="47"/>
  <c r="FC36" i="47"/>
  <c r="CM36" i="47" s="1"/>
  <c r="FC37" i="47"/>
  <c r="CM37" i="47" s="1"/>
  <c r="FC31" i="47"/>
  <c r="FC26" i="47"/>
  <c r="FC28" i="47"/>
  <c r="FC19" i="47"/>
  <c r="FC27" i="47"/>
  <c r="FC34" i="47"/>
  <c r="FC23" i="47"/>
  <c r="FC39" i="47"/>
  <c r="CM39" i="47" s="1"/>
  <c r="FC40" i="47"/>
  <c r="CM40" i="47" s="1"/>
  <c r="FC41" i="47"/>
  <c r="CM41" i="47" s="1"/>
  <c r="FC43" i="47"/>
  <c r="CM43" i="47" s="1"/>
  <c r="FC42" i="47"/>
  <c r="CM42" i="47" s="1"/>
  <c r="FC44" i="47"/>
  <c r="CM44" i="47" s="1"/>
  <c r="FC45" i="47"/>
  <c r="CM45" i="47" s="1"/>
  <c r="FC46" i="47"/>
  <c r="CM46" i="47" s="1"/>
  <c r="FC48" i="47"/>
  <c r="CM48" i="47" s="1"/>
  <c r="FC47" i="47"/>
  <c r="CM47" i="47" s="1"/>
  <c r="FC49" i="47"/>
  <c r="CM49" i="47" s="1"/>
  <c r="FC50" i="47"/>
  <c r="CM50" i="47" s="1"/>
  <c r="Z60" i="47"/>
  <c r="CL60" i="47" s="1"/>
  <c r="Z141" i="47"/>
  <c r="CL221" i="47"/>
  <c r="FT190" i="47" s="1"/>
  <c r="FB167" i="47"/>
  <c r="FB133" i="47"/>
  <c r="AI234" i="81"/>
  <c r="AH62" i="85" s="1"/>
  <c r="M234" i="81"/>
  <c r="AH223" i="85" s="1"/>
  <c r="GK110" i="47"/>
  <c r="FT117" i="47"/>
  <c r="CS140" i="47"/>
  <c r="GI110" i="47" s="1"/>
  <c r="D235" i="81"/>
  <c r="G63" i="85"/>
  <c r="D128" i="81"/>
  <c r="G63" i="83"/>
  <c r="M181" i="81"/>
  <c r="AH223" i="84" s="1"/>
  <c r="L62" i="47"/>
  <c r="P62" i="84"/>
  <c r="AG62" i="84" s="1"/>
  <c r="AF62" i="84"/>
  <c r="AF306" i="84"/>
  <c r="P306" i="84"/>
  <c r="AG306" i="84" s="1"/>
  <c r="AM142" i="76"/>
  <c r="BE136" i="76" s="1"/>
  <c r="FB293" i="47"/>
  <c r="GC362" i="47"/>
  <c r="L140" i="59" s="1"/>
  <c r="GJ355" i="47"/>
  <c r="T125" i="59" s="1"/>
  <c r="U127" i="81"/>
  <c r="AH305" i="83" s="1"/>
  <c r="M127" i="81"/>
  <c r="AH223" i="83" s="1"/>
  <c r="AF223" i="83"/>
  <c r="P223" i="83"/>
  <c r="P223" i="85"/>
  <c r="AF223" i="85"/>
  <c r="BF137" i="85"/>
  <c r="N142" i="47"/>
  <c r="AI34" i="104" s="1"/>
  <c r="AJ34" i="104" s="1"/>
  <c r="DV61" i="47"/>
  <c r="EB61" i="47" s="1"/>
  <c r="N304" i="47"/>
  <c r="DV304" i="47" s="1"/>
  <c r="EB304" i="47" s="1"/>
  <c r="V304" i="47"/>
  <c r="FB212" i="47"/>
  <c r="FC51" i="47"/>
  <c r="CM51" i="47" s="1"/>
  <c r="G143" i="76"/>
  <c r="I143" i="76" s="1"/>
  <c r="AF143" i="76" s="1"/>
  <c r="BF137" i="76" s="1"/>
  <c r="G305" i="76"/>
  <c r="I305" i="76" s="1"/>
  <c r="G223" i="76"/>
  <c r="I223" i="76" s="1"/>
  <c r="I62" i="76"/>
  <c r="A36" i="79"/>
  <c r="T42" i="93"/>
  <c r="FB375" i="47"/>
  <c r="Y61" i="47"/>
  <c r="Y142" i="47"/>
  <c r="CS303" i="47"/>
  <c r="AC60" i="99"/>
  <c r="Q60" i="99"/>
  <c r="AD60" i="99" s="1"/>
  <c r="U234" i="81"/>
  <c r="AH306" i="85" s="1"/>
  <c r="AB234" i="81"/>
  <c r="AH143" i="85" s="1"/>
  <c r="W142" i="47"/>
  <c r="W61" i="47"/>
  <c r="CS221" i="47" l="1"/>
  <c r="G63" i="76"/>
  <c r="BY143" i="47"/>
  <c r="EJ143" i="47" s="1"/>
  <c r="FB410" i="47"/>
  <c r="FC375" i="47" s="1"/>
  <c r="CM375" i="47" s="1"/>
  <c r="FB376" i="47"/>
  <c r="J62" i="47"/>
  <c r="AF62" i="76"/>
  <c r="P62" i="76"/>
  <c r="AG62" i="76" s="1"/>
  <c r="AF305" i="76"/>
  <c r="P305" i="76"/>
  <c r="AG305" i="76" s="1"/>
  <c r="CK142" i="47"/>
  <c r="DW142" i="47"/>
  <c r="EC142" i="47" s="1"/>
  <c r="DX142" i="47"/>
  <c r="ED142" i="47" s="1"/>
  <c r="DY142" i="47"/>
  <c r="EE142" i="47" s="1"/>
  <c r="AG223" i="83"/>
  <c r="P143" i="83"/>
  <c r="AG143" i="83" s="1"/>
  <c r="BW223" i="47"/>
  <c r="EH223" i="47" s="1"/>
  <c r="FB294" i="47"/>
  <c r="AM306" i="84"/>
  <c r="BF56" i="84"/>
  <c r="AM62" i="84"/>
  <c r="BE56" i="84" s="1"/>
  <c r="L143" i="47"/>
  <c r="L386" i="47"/>
  <c r="L305" i="47"/>
  <c r="L223" i="47"/>
  <c r="BY62" i="47"/>
  <c r="EJ62" i="47" s="1"/>
  <c r="FC132" i="47"/>
  <c r="CM132" i="47" s="1"/>
  <c r="FC98" i="47"/>
  <c r="FC119" i="47"/>
  <c r="CM119" i="47" s="1"/>
  <c r="FC117" i="47"/>
  <c r="CM117" i="47" s="1"/>
  <c r="FC107" i="47"/>
  <c r="FC106" i="47"/>
  <c r="FC102" i="47"/>
  <c r="FC97" i="47"/>
  <c r="FC118" i="47"/>
  <c r="CM118" i="47" s="1"/>
  <c r="FC112" i="47"/>
  <c r="FC113" i="47"/>
  <c r="FC103" i="47"/>
  <c r="FC99" i="47"/>
  <c r="FC109" i="47"/>
  <c r="FC116" i="47"/>
  <c r="FC114" i="47"/>
  <c r="FC100" i="47"/>
  <c r="FC96" i="47"/>
  <c r="FC111" i="47"/>
  <c r="FC108" i="47"/>
  <c r="FC115" i="47"/>
  <c r="FC110" i="47"/>
  <c r="FC104" i="47"/>
  <c r="FC105" i="47"/>
  <c r="FC101" i="47"/>
  <c r="FC120" i="47"/>
  <c r="CM120" i="47" s="1"/>
  <c r="FC121" i="47"/>
  <c r="CM121" i="47" s="1"/>
  <c r="FC122" i="47"/>
  <c r="CM122" i="47" s="1"/>
  <c r="FC123" i="47"/>
  <c r="CM123" i="47" s="1"/>
  <c r="FC124" i="47"/>
  <c r="CM124" i="47" s="1"/>
  <c r="FC125" i="47"/>
  <c r="CM125" i="47" s="1"/>
  <c r="FC126" i="47"/>
  <c r="CM126" i="47" s="1"/>
  <c r="FC129" i="47"/>
  <c r="CM129" i="47" s="1"/>
  <c r="FC127" i="47"/>
  <c r="CM127" i="47" s="1"/>
  <c r="FC128" i="47"/>
  <c r="CM128" i="47" s="1"/>
  <c r="FC130" i="47"/>
  <c r="CM130" i="47" s="1"/>
  <c r="FC131" i="47"/>
  <c r="CM131" i="47" s="1"/>
  <c r="CL141" i="47"/>
  <c r="O60" i="99"/>
  <c r="EB60" i="99" s="1"/>
  <c r="EC60" i="99" s="1"/>
  <c r="FG60" i="99" s="1"/>
  <c r="FA61" i="47"/>
  <c r="GC40" i="47"/>
  <c r="L36" i="59" s="1"/>
  <c r="GV23" i="47"/>
  <c r="GJ33" i="47"/>
  <c r="DV385" i="47"/>
  <c r="EB385" i="47" s="1"/>
  <c r="CK385" i="47"/>
  <c r="Z385" i="47"/>
  <c r="CL385" i="47" s="1"/>
  <c r="DX385" i="47"/>
  <c r="ED385" i="47" s="1"/>
  <c r="DW385" i="47"/>
  <c r="EC385" i="47" s="1"/>
  <c r="DY385" i="47"/>
  <c r="EE385" i="47" s="1"/>
  <c r="DV222" i="47"/>
  <c r="EB222" i="47" s="1"/>
  <c r="K61" i="99"/>
  <c r="Z222" i="47"/>
  <c r="CK222" i="47"/>
  <c r="DX222" i="47"/>
  <c r="ED222" i="47" s="1"/>
  <c r="DW222" i="47"/>
  <c r="EC222" i="47" s="1"/>
  <c r="DY222" i="47"/>
  <c r="EE222" i="47" s="1"/>
  <c r="AM62" i="85"/>
  <c r="BE56" i="85" s="1"/>
  <c r="BF56" i="85"/>
  <c r="AM62" i="83"/>
  <c r="BE56" i="83" s="1"/>
  <c r="BW62" i="47"/>
  <c r="EH62" i="47" s="1"/>
  <c r="AG223" i="84"/>
  <c r="AM223" i="84" s="1"/>
  <c r="P143" i="84"/>
  <c r="AG143" i="84" s="1"/>
  <c r="BX305" i="47"/>
  <c r="EI305" i="47" s="1"/>
  <c r="T43" i="93"/>
  <c r="A37" i="79"/>
  <c r="BY305" i="47"/>
  <c r="EJ305" i="47" s="1"/>
  <c r="AI60" i="99"/>
  <c r="AF223" i="76"/>
  <c r="P223" i="76"/>
  <c r="FB247" i="47"/>
  <c r="FB213" i="47"/>
  <c r="Z304" i="47"/>
  <c r="CL304" i="47" s="1"/>
  <c r="FT273" i="47" s="1"/>
  <c r="CK304" i="47"/>
  <c r="DX304" i="47"/>
  <c r="ED304" i="47" s="1"/>
  <c r="DY304" i="47"/>
  <c r="EE304" i="47" s="1"/>
  <c r="DW304" i="47"/>
  <c r="EC304" i="47" s="1"/>
  <c r="DV142" i="47"/>
  <c r="EB142" i="47" s="1"/>
  <c r="FH50" i="99"/>
  <c r="P143" i="85"/>
  <c r="AG143" i="85" s="1"/>
  <c r="AG223" i="85"/>
  <c r="BW305" i="47"/>
  <c r="EH305" i="47" s="1"/>
  <c r="BX223" i="47"/>
  <c r="EI223" i="47" s="1"/>
  <c r="G224" i="83"/>
  <c r="I224" i="83" s="1"/>
  <c r="G144" i="83"/>
  <c r="I144" i="83" s="1"/>
  <c r="AF144" i="83" s="1"/>
  <c r="G306" i="83"/>
  <c r="I306" i="83" s="1"/>
  <c r="I63" i="83"/>
  <c r="Q128" i="81"/>
  <c r="S128" i="81" s="1"/>
  <c r="T128" i="81" s="1"/>
  <c r="X128" i="81"/>
  <c r="Z128" i="81" s="1"/>
  <c r="AA128" i="81" s="1"/>
  <c r="I128" i="81"/>
  <c r="K128" i="81" s="1"/>
  <c r="L128" i="81" s="1"/>
  <c r="AE128" i="81"/>
  <c r="AG128" i="81" s="1"/>
  <c r="AH128" i="81" s="1"/>
  <c r="F128" i="81"/>
  <c r="G307" i="85"/>
  <c r="I307" i="85" s="1"/>
  <c r="G144" i="85"/>
  <c r="I144" i="85" s="1"/>
  <c r="AF144" i="85" s="1"/>
  <c r="BF138" i="85" s="1"/>
  <c r="G224" i="85"/>
  <c r="I224" i="85" s="1"/>
  <c r="I63" i="85"/>
  <c r="Q235" i="81"/>
  <c r="S235" i="81" s="1"/>
  <c r="T235" i="81" s="1"/>
  <c r="I235" i="81"/>
  <c r="K235" i="81" s="1"/>
  <c r="L235" i="81" s="1"/>
  <c r="AE235" i="81"/>
  <c r="AG235" i="81" s="1"/>
  <c r="AH235" i="81" s="1"/>
  <c r="X235" i="81"/>
  <c r="Z235" i="81" s="1"/>
  <c r="AA235" i="81" s="1"/>
  <c r="F235" i="81"/>
  <c r="BY223" i="47"/>
  <c r="EJ223" i="47" s="1"/>
  <c r="FC133" i="47"/>
  <c r="CM133" i="47" s="1"/>
  <c r="FB134" i="47"/>
  <c r="GW22" i="47"/>
  <c r="CS60" i="47"/>
  <c r="GU22" i="47" s="1"/>
  <c r="FC53" i="47"/>
  <c r="CM53" i="47" s="1"/>
  <c r="FB54" i="47"/>
  <c r="V142" i="47"/>
  <c r="V61" i="47"/>
  <c r="AM306" i="85"/>
  <c r="M305" i="47"/>
  <c r="M223" i="47"/>
  <c r="M143" i="47"/>
  <c r="M386" i="47"/>
  <c r="AM305" i="83"/>
  <c r="K305" i="47"/>
  <c r="K223" i="47"/>
  <c r="K143" i="47"/>
  <c r="K386" i="47"/>
  <c r="BW143" i="47"/>
  <c r="EH143" i="47" s="1"/>
  <c r="BX62" i="47"/>
  <c r="EI62" i="47" s="1"/>
  <c r="G144" i="84"/>
  <c r="I144" i="84" s="1"/>
  <c r="AF144" i="84" s="1"/>
  <c r="G224" i="84"/>
  <c r="I224" i="84" s="1"/>
  <c r="G307" i="84"/>
  <c r="I307" i="84" s="1"/>
  <c r="I63" i="84"/>
  <c r="X182" i="81"/>
  <c r="Z182" i="81" s="1"/>
  <c r="AA182" i="81" s="1"/>
  <c r="I182" i="81"/>
  <c r="K182" i="81" s="1"/>
  <c r="L182" i="81" s="1"/>
  <c r="Q182" i="81"/>
  <c r="S182" i="81" s="1"/>
  <c r="T182" i="81" s="1"/>
  <c r="AE182" i="81"/>
  <c r="AG182" i="81" s="1"/>
  <c r="AH182" i="81" s="1"/>
  <c r="F182" i="81"/>
  <c r="CU375" i="47" l="1"/>
  <c r="CV375" i="47" s="1"/>
  <c r="CR375" i="47"/>
  <c r="FA142" i="47"/>
  <c r="FA304" i="47"/>
  <c r="AB235" i="81"/>
  <c r="AH144" i="85" s="1"/>
  <c r="BY144" i="47" s="1"/>
  <c r="EJ144" i="47" s="1"/>
  <c r="GE353" i="47"/>
  <c r="N131" i="59" s="1"/>
  <c r="G64" i="84"/>
  <c r="D183" i="81"/>
  <c r="AI182" i="81"/>
  <c r="AH63" i="84" s="1"/>
  <c r="M182" i="81"/>
  <c r="AH224" i="84" s="1"/>
  <c r="L63" i="47"/>
  <c r="P63" i="84"/>
  <c r="AG63" i="84" s="1"/>
  <c r="AF63" i="84"/>
  <c r="AF224" i="84"/>
  <c r="P224" i="84"/>
  <c r="W305" i="47"/>
  <c r="Y386" i="47"/>
  <c r="Y223" i="47"/>
  <c r="FC134" i="47"/>
  <c r="CM134" i="47" s="1"/>
  <c r="FB135" i="47"/>
  <c r="AI235" i="81"/>
  <c r="AH63" i="85" s="1"/>
  <c r="U235" i="81"/>
  <c r="AH307" i="85" s="1"/>
  <c r="AF224" i="85"/>
  <c r="P224" i="85"/>
  <c r="P307" i="85"/>
  <c r="AG307" i="85" s="1"/>
  <c r="AF307" i="85"/>
  <c r="AI128" i="81"/>
  <c r="AH63" i="83" s="1"/>
  <c r="AB128" i="81"/>
  <c r="AH144" i="83" s="1"/>
  <c r="K63" i="47"/>
  <c r="P63" i="83"/>
  <c r="AG63" i="83" s="1"/>
  <c r="AF63" i="83"/>
  <c r="BF138" i="83"/>
  <c r="AM143" i="85"/>
  <c r="BE137" i="85" s="1"/>
  <c r="FC213" i="47"/>
  <c r="CM213" i="47" s="1"/>
  <c r="FB214" i="47"/>
  <c r="FC180" i="47"/>
  <c r="FC188" i="47"/>
  <c r="FC191" i="47"/>
  <c r="FC195" i="47"/>
  <c r="FC185" i="47"/>
  <c r="FC177" i="47"/>
  <c r="FC179" i="47"/>
  <c r="FC186" i="47"/>
  <c r="FC198" i="47"/>
  <c r="CM198" i="47" s="1"/>
  <c r="FC192" i="47"/>
  <c r="FC196" i="47"/>
  <c r="FC187" i="47"/>
  <c r="FC176" i="47"/>
  <c r="FC184" i="47"/>
  <c r="FC189" i="47"/>
  <c r="FC193" i="47"/>
  <c r="FC181" i="47"/>
  <c r="FC197" i="47"/>
  <c r="CM197" i="47" s="1"/>
  <c r="FC178" i="47"/>
  <c r="FC182" i="47"/>
  <c r="FC199" i="47"/>
  <c r="CM199" i="47" s="1"/>
  <c r="FC190" i="47"/>
  <c r="FC194" i="47"/>
  <c r="FC183" i="47"/>
  <c r="FC200" i="47"/>
  <c r="CM200" i="47" s="1"/>
  <c r="FC202" i="47"/>
  <c r="CM202" i="47" s="1"/>
  <c r="FC201" i="47"/>
  <c r="CM201" i="47" s="1"/>
  <c r="FC204" i="47"/>
  <c r="CM204" i="47" s="1"/>
  <c r="FC203" i="47"/>
  <c r="CM203" i="47" s="1"/>
  <c r="FC205" i="47"/>
  <c r="CM205" i="47" s="1"/>
  <c r="FC206" i="47"/>
  <c r="CM206" i="47" s="1"/>
  <c r="FC207" i="47"/>
  <c r="CM207" i="47" s="1"/>
  <c r="FC208" i="47"/>
  <c r="CM208" i="47" s="1"/>
  <c r="FC209" i="47"/>
  <c r="CM209" i="47" s="1"/>
  <c r="FC210" i="47"/>
  <c r="CM210" i="47" s="1"/>
  <c r="FC211" i="47"/>
  <c r="CM211" i="47" s="1"/>
  <c r="Z61" i="47"/>
  <c r="CL61" i="47" s="1"/>
  <c r="Z142" i="47"/>
  <c r="CL222" i="47"/>
  <c r="FT191" i="47" s="1"/>
  <c r="FA222" i="47"/>
  <c r="FA385" i="47"/>
  <c r="CS385" i="47"/>
  <c r="GI356" i="47" s="1"/>
  <c r="S126" i="59" s="1"/>
  <c r="FT118" i="47"/>
  <c r="GK111" i="47"/>
  <c r="CS141" i="47"/>
  <c r="GI111" i="47" s="1"/>
  <c r="FU107" i="47"/>
  <c r="FU104" i="47"/>
  <c r="FU103" i="47"/>
  <c r="FU101" i="47"/>
  <c r="FU99" i="47"/>
  <c r="FU97" i="47"/>
  <c r="FU94" i="47"/>
  <c r="X305" i="47"/>
  <c r="AM223" i="83"/>
  <c r="GJ112" i="47"/>
  <c r="GC119" i="47"/>
  <c r="L88" i="59" s="1"/>
  <c r="J305" i="47"/>
  <c r="J223" i="47"/>
  <c r="N62" i="47"/>
  <c r="J386" i="47"/>
  <c r="J143" i="47"/>
  <c r="N143" i="47" s="1"/>
  <c r="DY143" i="47" s="1"/>
  <c r="EE143" i="47" s="1"/>
  <c r="G224" i="76"/>
  <c r="I224" i="76" s="1"/>
  <c r="G306" i="76"/>
  <c r="I306" i="76" s="1"/>
  <c r="G144" i="76"/>
  <c r="I144" i="76" s="1"/>
  <c r="AF144" i="76" s="1"/>
  <c r="BF138" i="76" s="1"/>
  <c r="I63" i="76"/>
  <c r="D236" i="81"/>
  <c r="G64" i="85"/>
  <c r="D129" i="81"/>
  <c r="G64" i="83"/>
  <c r="U182" i="81"/>
  <c r="AH307" i="84" s="1"/>
  <c r="AB182" i="81"/>
  <c r="AH144" i="84" s="1"/>
  <c r="AF307" i="84"/>
  <c r="P307" i="84"/>
  <c r="AG307" i="84" s="1"/>
  <c r="BF138" i="84"/>
  <c r="W386" i="47"/>
  <c r="W223" i="47"/>
  <c r="Y305" i="47"/>
  <c r="FC54" i="47"/>
  <c r="CM54" i="47" s="1"/>
  <c r="FB55" i="47"/>
  <c r="FU110" i="47"/>
  <c r="M235" i="81"/>
  <c r="AH224" i="85" s="1"/>
  <c r="AF63" i="85"/>
  <c r="M63" i="47"/>
  <c r="P63" i="85"/>
  <c r="AG63" i="85" s="1"/>
  <c r="M128" i="81"/>
  <c r="AH224" i="83" s="1"/>
  <c r="U128" i="81"/>
  <c r="AH306" i="83" s="1"/>
  <c r="AF306" i="83"/>
  <c r="P306" i="83"/>
  <c r="AG306" i="83" s="1"/>
  <c r="P224" i="83"/>
  <c r="AF224" i="83"/>
  <c r="AM223" i="85"/>
  <c r="FH51" i="99"/>
  <c r="CS304" i="47"/>
  <c r="FC212" i="47"/>
  <c r="CM212" i="47" s="1"/>
  <c r="AG223" i="76"/>
  <c r="P143" i="76"/>
  <c r="AG143" i="76" s="1"/>
  <c r="AM143" i="84"/>
  <c r="BE137" i="84" s="1"/>
  <c r="Q61" i="99"/>
  <c r="AD61" i="99" s="1"/>
  <c r="AC61" i="99"/>
  <c r="GC363" i="47"/>
  <c r="L141" i="59" s="1"/>
  <c r="GJ356" i="47"/>
  <c r="T126" i="59" s="1"/>
  <c r="FU108" i="47"/>
  <c r="FU105" i="47"/>
  <c r="FU106" i="47"/>
  <c r="FU102" i="47"/>
  <c r="FU100" i="47"/>
  <c r="FU98" i="47"/>
  <c r="FU95" i="47"/>
  <c r="FU96" i="47"/>
  <c r="FU109" i="47"/>
  <c r="X223" i="47"/>
  <c r="X386" i="47"/>
  <c r="FB329" i="47"/>
  <c r="FB295" i="47"/>
  <c r="AM143" i="83"/>
  <c r="BE137" i="83" s="1"/>
  <c r="AM305" i="76"/>
  <c r="BF56" i="76"/>
  <c r="AM62" i="76"/>
  <c r="BE56" i="76" s="1"/>
  <c r="FC376" i="47"/>
  <c r="CM376" i="47" s="1"/>
  <c r="FB377" i="47"/>
  <c r="FC346" i="47"/>
  <c r="FC339" i="47"/>
  <c r="FC358" i="47"/>
  <c r="FC359" i="47"/>
  <c r="FC361" i="47"/>
  <c r="CM361" i="47" s="1"/>
  <c r="FC356" i="47"/>
  <c r="FC348" i="47"/>
  <c r="FC343" i="47"/>
  <c r="FC354" i="47"/>
  <c r="FC347" i="47"/>
  <c r="FC340" i="47"/>
  <c r="FC360" i="47"/>
  <c r="CM360" i="47" s="1"/>
  <c r="FC350" i="47"/>
  <c r="FC342" i="47"/>
  <c r="FC357" i="47"/>
  <c r="FC349" i="47"/>
  <c r="FC341" i="47"/>
  <c r="FC345" i="47"/>
  <c r="FC352" i="47"/>
  <c r="FC353" i="47"/>
  <c r="FC355" i="47"/>
  <c r="FC351" i="47"/>
  <c r="FC344" i="47"/>
  <c r="FC362" i="47"/>
  <c r="CM362" i="47" s="1"/>
  <c r="FC363" i="47"/>
  <c r="CM363" i="47" s="1"/>
  <c r="FC364" i="47"/>
  <c r="CM364" i="47" s="1"/>
  <c r="FC365" i="47"/>
  <c r="CM365" i="47" s="1"/>
  <c r="FC366" i="47"/>
  <c r="CM366" i="47" s="1"/>
  <c r="FC367" i="47"/>
  <c r="CM367" i="47" s="1"/>
  <c r="FC368" i="47"/>
  <c r="CM368" i="47" s="1"/>
  <c r="FC369" i="47"/>
  <c r="CM369" i="47" s="1"/>
  <c r="FC370" i="47"/>
  <c r="CM370" i="47" s="1"/>
  <c r="FC372" i="47"/>
  <c r="CM372" i="47" s="1"/>
  <c r="FC371" i="47"/>
  <c r="CM371" i="47" s="1"/>
  <c r="FC373" i="47"/>
  <c r="CM373" i="47" s="1"/>
  <c r="FC374" i="47"/>
  <c r="CM374" i="47" s="1"/>
  <c r="CU371" i="47" l="1"/>
  <c r="CV371" i="47" s="1"/>
  <c r="CR371" i="47"/>
  <c r="CU370" i="47"/>
  <c r="CV370" i="47" s="1"/>
  <c r="CR370" i="47"/>
  <c r="CU366" i="47"/>
  <c r="CV366" i="47" s="1"/>
  <c r="CR366" i="47"/>
  <c r="CU364" i="47"/>
  <c r="CV364" i="47" s="1"/>
  <c r="CR364" i="47"/>
  <c r="CU373" i="47"/>
  <c r="CV373" i="47" s="1"/>
  <c r="CR373" i="47"/>
  <c r="CU372" i="47"/>
  <c r="CV372" i="47" s="1"/>
  <c r="CR372" i="47"/>
  <c r="CU369" i="47"/>
  <c r="CV369" i="47" s="1"/>
  <c r="CR369" i="47"/>
  <c r="CU367" i="47"/>
  <c r="CV367" i="47" s="1"/>
  <c r="CR367" i="47"/>
  <c r="CU365" i="47"/>
  <c r="CV365" i="47" s="1"/>
  <c r="CR365" i="47"/>
  <c r="CU363" i="47"/>
  <c r="CV363" i="47" s="1"/>
  <c r="CR363" i="47"/>
  <c r="CU361" i="47"/>
  <c r="CV361" i="47" s="1"/>
  <c r="CR361" i="47"/>
  <c r="CU376" i="47"/>
  <c r="CV376" i="47" s="1"/>
  <c r="CR376" i="47"/>
  <c r="CU374" i="47"/>
  <c r="CV374" i="47" s="1"/>
  <c r="CR374" i="47"/>
  <c r="CU368" i="47"/>
  <c r="CV368" i="47" s="1"/>
  <c r="CR368" i="47"/>
  <c r="CU362" i="47"/>
  <c r="CV362" i="47" s="1"/>
  <c r="CR362" i="47"/>
  <c r="CU360" i="47"/>
  <c r="CV360" i="47" s="1"/>
  <c r="CR360" i="47"/>
  <c r="DW143" i="47"/>
  <c r="EC143" i="47" s="1"/>
  <c r="AI35" i="104"/>
  <c r="AJ35" i="104" s="1"/>
  <c r="G64" i="76"/>
  <c r="GE352" i="47"/>
  <c r="N130" i="59" s="1"/>
  <c r="GE349" i="47"/>
  <c r="N127" i="59" s="1"/>
  <c r="GE348" i="47"/>
  <c r="N126" i="59" s="1"/>
  <c r="GE346" i="47"/>
  <c r="N124" i="59" s="1"/>
  <c r="GE344" i="47"/>
  <c r="N122" i="59" s="1"/>
  <c r="GE342" i="47"/>
  <c r="N120" i="59" s="1"/>
  <c r="GE340" i="47"/>
  <c r="N118" i="59" s="1"/>
  <c r="GE338" i="47"/>
  <c r="N116" i="59" s="1"/>
  <c r="FC377" i="47"/>
  <c r="CM377" i="47" s="1"/>
  <c r="FB378" i="47"/>
  <c r="FB296" i="47"/>
  <c r="FC295" i="47"/>
  <c r="CM295" i="47" s="1"/>
  <c r="AI61" i="99"/>
  <c r="AM143" i="76"/>
  <c r="BE137" i="76" s="1"/>
  <c r="FU181" i="47"/>
  <c r="FH86" i="99"/>
  <c r="FH52" i="99"/>
  <c r="BW306" i="47"/>
  <c r="EH306" i="47" s="1"/>
  <c r="BF57" i="85"/>
  <c r="AM63" i="85"/>
  <c r="BE57" i="85" s="1"/>
  <c r="FC55" i="47"/>
  <c r="CM55" i="47" s="1"/>
  <c r="FB56" i="47"/>
  <c r="W62" i="47"/>
  <c r="W143" i="47"/>
  <c r="AM307" i="84"/>
  <c r="BX306" i="47"/>
  <c r="EI306" i="47" s="1"/>
  <c r="G307" i="83"/>
  <c r="I307" i="83" s="1"/>
  <c r="G225" i="83"/>
  <c r="I225" i="83" s="1"/>
  <c r="G145" i="83"/>
  <c r="I145" i="83" s="1"/>
  <c r="AF145" i="83" s="1"/>
  <c r="BF139" i="83" s="1"/>
  <c r="I64" i="83"/>
  <c r="Q129" i="81"/>
  <c r="S129" i="81" s="1"/>
  <c r="T129" i="81" s="1"/>
  <c r="X129" i="81"/>
  <c r="Z129" i="81" s="1"/>
  <c r="AA129" i="81" s="1"/>
  <c r="I129" i="81"/>
  <c r="K129" i="81" s="1"/>
  <c r="L129" i="81" s="1"/>
  <c r="AE129" i="81"/>
  <c r="AG129" i="81" s="1"/>
  <c r="AH129" i="81" s="1"/>
  <c r="F129" i="81"/>
  <c r="G308" i="85"/>
  <c r="I308" i="85" s="1"/>
  <c r="G145" i="85"/>
  <c r="I145" i="85" s="1"/>
  <c r="AF145" i="85" s="1"/>
  <c r="BF139" i="85" s="1"/>
  <c r="G225" i="85"/>
  <c r="I225" i="85" s="1"/>
  <c r="I64" i="85"/>
  <c r="X236" i="81"/>
  <c r="Z236" i="81" s="1"/>
  <c r="AA236" i="81" s="1"/>
  <c r="I236" i="81"/>
  <c r="K236" i="81" s="1"/>
  <c r="L236" i="81" s="1"/>
  <c r="Q236" i="81"/>
  <c r="S236" i="81" s="1"/>
  <c r="T236" i="81" s="1"/>
  <c r="AE236" i="81"/>
  <c r="AG236" i="81" s="1"/>
  <c r="AH236" i="81" s="1"/>
  <c r="F236" i="81"/>
  <c r="P224" i="76"/>
  <c r="AF224" i="76"/>
  <c r="N386" i="47"/>
  <c r="V386" i="47"/>
  <c r="N223" i="47"/>
  <c r="V223" i="47"/>
  <c r="DX143" i="47"/>
  <c r="ED143" i="47" s="1"/>
  <c r="GW23" i="47"/>
  <c r="CS61" i="47"/>
  <c r="GU23" i="47" s="1"/>
  <c r="CS222" i="47"/>
  <c r="FU179" i="47"/>
  <c r="FU177" i="47"/>
  <c r="FU175" i="47"/>
  <c r="FU182" i="47"/>
  <c r="BW144" i="47"/>
  <c r="EH144" i="47" s="1"/>
  <c r="AM307" i="85"/>
  <c r="P144" i="85"/>
  <c r="AG144" i="85" s="1"/>
  <c r="AG224" i="85"/>
  <c r="BY306" i="47"/>
  <c r="EJ306" i="47" s="1"/>
  <c r="FC135" i="47"/>
  <c r="CM135" i="47" s="1"/>
  <c r="FB136" i="47"/>
  <c r="BX224" i="47"/>
  <c r="EI224" i="47" s="1"/>
  <c r="Q183" i="81"/>
  <c r="S183" i="81" s="1"/>
  <c r="T183" i="81" s="1"/>
  <c r="I183" i="81"/>
  <c r="K183" i="81" s="1"/>
  <c r="L183" i="81" s="1"/>
  <c r="AE183" i="81"/>
  <c r="AG183" i="81" s="1"/>
  <c r="AH183" i="81" s="1"/>
  <c r="X183" i="81"/>
  <c r="Z183" i="81" s="1"/>
  <c r="AA183" i="81" s="1"/>
  <c r="F183" i="81"/>
  <c r="GE351" i="47"/>
  <c r="N129" i="59" s="1"/>
  <c r="GE350" i="47"/>
  <c r="N128" i="59" s="1"/>
  <c r="GE347" i="47"/>
  <c r="N125" i="59" s="1"/>
  <c r="GE345" i="47"/>
  <c r="N123" i="59" s="1"/>
  <c r="GE343" i="47"/>
  <c r="N121" i="59" s="1"/>
  <c r="GE341" i="47"/>
  <c r="N119" i="59" s="1"/>
  <c r="GE339" i="47"/>
  <c r="N117" i="59" s="1"/>
  <c r="GE354" i="47"/>
  <c r="N132" i="59" s="1"/>
  <c r="FC294" i="47"/>
  <c r="CM294" i="47" s="1"/>
  <c r="FC279" i="47"/>
  <c r="CM279" i="47" s="1"/>
  <c r="FC281" i="47"/>
  <c r="CM281" i="47" s="1"/>
  <c r="FC280" i="47"/>
  <c r="CM280" i="47" s="1"/>
  <c r="FC282" i="47"/>
  <c r="CM282" i="47" s="1"/>
  <c r="FC283" i="47"/>
  <c r="CM283" i="47" s="1"/>
  <c r="FC284" i="47"/>
  <c r="CM284" i="47" s="1"/>
  <c r="FC286" i="47"/>
  <c r="CM286" i="47" s="1"/>
  <c r="FC285" i="47"/>
  <c r="CM285" i="47" s="1"/>
  <c r="FC287" i="47"/>
  <c r="CM287" i="47" s="1"/>
  <c r="FC288" i="47"/>
  <c r="CM288" i="47" s="1"/>
  <c r="FC289" i="47"/>
  <c r="CM289" i="47" s="1"/>
  <c r="FC290" i="47"/>
  <c r="CM290" i="47" s="1"/>
  <c r="FC291" i="47"/>
  <c r="CM291" i="47" s="1"/>
  <c r="FC292" i="47"/>
  <c r="CM292" i="47" s="1"/>
  <c r="FC293" i="47"/>
  <c r="CM293" i="47" s="1"/>
  <c r="X143" i="47"/>
  <c r="X62" i="47"/>
  <c r="AM223" i="76"/>
  <c r="AG224" i="83"/>
  <c r="P144" i="83"/>
  <c r="AG144" i="83" s="1"/>
  <c r="AM306" i="83"/>
  <c r="BW224" i="47"/>
  <c r="EH224" i="47" s="1"/>
  <c r="M224" i="47"/>
  <c r="M306" i="47"/>
  <c r="M144" i="47"/>
  <c r="M387" i="47"/>
  <c r="BY224" i="47"/>
  <c r="EJ224" i="47" s="1"/>
  <c r="BX144" i="47"/>
  <c r="EI144" i="47" s="1"/>
  <c r="J63" i="47"/>
  <c r="AF63" i="76"/>
  <c r="P63" i="76"/>
  <c r="AG63" i="76" s="1"/>
  <c r="AF306" i="76"/>
  <c r="P306" i="76"/>
  <c r="AG306" i="76" s="1"/>
  <c r="DV143" i="47"/>
  <c r="EB143" i="47" s="1"/>
  <c r="CK143" i="47"/>
  <c r="DV62" i="47"/>
  <c r="EB62" i="47" s="1"/>
  <c r="CK62" i="47"/>
  <c r="DY62" i="47"/>
  <c r="EE62" i="47" s="1"/>
  <c r="DX62" i="47"/>
  <c r="ED62" i="47" s="1"/>
  <c r="DW62" i="47"/>
  <c r="EC62" i="47" s="1"/>
  <c r="N305" i="47"/>
  <c r="V305" i="47"/>
  <c r="O61" i="99"/>
  <c r="EB61" i="99" s="1"/>
  <c r="EC61" i="99" s="1"/>
  <c r="FG61" i="99" s="1"/>
  <c r="CL142" i="47"/>
  <c r="FU180" i="47"/>
  <c r="FU178" i="47"/>
  <c r="FU176" i="47"/>
  <c r="FU174" i="47"/>
  <c r="FC214" i="47"/>
  <c r="CM214" i="47" s="1"/>
  <c r="FB215" i="47"/>
  <c r="BF57" i="83"/>
  <c r="AM63" i="83"/>
  <c r="BE57" i="83" s="1"/>
  <c r="K224" i="47"/>
  <c r="K306" i="47"/>
  <c r="K144" i="47"/>
  <c r="K387" i="47"/>
  <c r="BW63" i="47"/>
  <c r="EH63" i="47" s="1"/>
  <c r="BY63" i="47"/>
  <c r="EJ63" i="47" s="1"/>
  <c r="FU111" i="47"/>
  <c r="Y62" i="47"/>
  <c r="Y143" i="47"/>
  <c r="P144" i="84"/>
  <c r="AG144" i="84" s="1"/>
  <c r="AG224" i="84"/>
  <c r="BF57" i="84"/>
  <c r="AM63" i="84"/>
  <c r="BE57" i="84" s="1"/>
  <c r="L306" i="47"/>
  <c r="L224" i="47"/>
  <c r="L144" i="47"/>
  <c r="L387" i="47"/>
  <c r="BX63" i="47"/>
  <c r="EI63" i="47" s="1"/>
  <c r="G145" i="84"/>
  <c r="I145" i="84" s="1"/>
  <c r="AF145" i="84" s="1"/>
  <c r="G308" i="84"/>
  <c r="I308" i="84" s="1"/>
  <c r="G225" i="84"/>
  <c r="I225" i="84" s="1"/>
  <c r="I64" i="84"/>
  <c r="CU377" i="47" l="1"/>
  <c r="CV377" i="47" s="1"/>
  <c r="CR377" i="47"/>
  <c r="FA143" i="47"/>
  <c r="AI236" i="81"/>
  <c r="AH64" i="85" s="1"/>
  <c r="BY64" i="47" s="1"/>
  <c r="EJ64" i="47" s="1"/>
  <c r="M236" i="81"/>
  <c r="AH225" i="85" s="1"/>
  <c r="BY225" i="47" s="1"/>
  <c r="EJ225" i="47" s="1"/>
  <c r="G65" i="85"/>
  <c r="D237" i="81"/>
  <c r="G65" i="84"/>
  <c r="D184" i="81"/>
  <c r="AF64" i="84"/>
  <c r="L64" i="47"/>
  <c r="P64" i="84"/>
  <c r="AG64" i="84" s="1"/>
  <c r="P308" i="84"/>
  <c r="AG308" i="84" s="1"/>
  <c r="AF308" i="84"/>
  <c r="X387" i="47"/>
  <c r="X224" i="47"/>
  <c r="AM144" i="84"/>
  <c r="BE138" i="84" s="1"/>
  <c r="W387" i="47"/>
  <c r="W306" i="47"/>
  <c r="FU183" i="47"/>
  <c r="FT119" i="47"/>
  <c r="GK112" i="47"/>
  <c r="CS142" i="47"/>
  <c r="GI112" i="47" s="1"/>
  <c r="DV305" i="47"/>
  <c r="EB305" i="47" s="1"/>
  <c r="Z305" i="47"/>
  <c r="CL305" i="47" s="1"/>
  <c r="FT274" i="47" s="1"/>
  <c r="CK305" i="47"/>
  <c r="DX305" i="47"/>
  <c r="ED305" i="47" s="1"/>
  <c r="DW305" i="47"/>
  <c r="EC305" i="47" s="1"/>
  <c r="DY305" i="47"/>
  <c r="EE305" i="47" s="1"/>
  <c r="GV24" i="47"/>
  <c r="GJ34" i="47"/>
  <c r="GC41" i="47"/>
  <c r="L37" i="59" s="1"/>
  <c r="GJ113" i="47"/>
  <c r="GC120" i="47"/>
  <c r="L89" i="59" s="1"/>
  <c r="AM306" i="76"/>
  <c r="BF57" i="76"/>
  <c r="AM63" i="76"/>
  <c r="BE57" i="76" s="1"/>
  <c r="Y387" i="47"/>
  <c r="Y306" i="47"/>
  <c r="AM144" i="83"/>
  <c r="BE138" i="83" s="1"/>
  <c r="FU262" i="47"/>
  <c r="FU260" i="47"/>
  <c r="FU258" i="47"/>
  <c r="FU256" i="47"/>
  <c r="A38" i="79"/>
  <c r="T44" i="93"/>
  <c r="AI183" i="81"/>
  <c r="AH64" i="84" s="1"/>
  <c r="U183" i="81"/>
  <c r="AH308" i="84" s="1"/>
  <c r="FU112" i="47"/>
  <c r="AM144" i="85"/>
  <c r="BE138" i="85" s="1"/>
  <c r="V62" i="47"/>
  <c r="V143" i="47"/>
  <c r="U236" i="81"/>
  <c r="AH308" i="85" s="1"/>
  <c r="AB236" i="81"/>
  <c r="AH145" i="85" s="1"/>
  <c r="P225" i="85"/>
  <c r="AF225" i="85"/>
  <c r="AF308" i="85"/>
  <c r="P308" i="85"/>
  <c r="AG308" i="85" s="1"/>
  <c r="AI129" i="81"/>
  <c r="AH64" i="83" s="1"/>
  <c r="AB129" i="81"/>
  <c r="AH145" i="83" s="1"/>
  <c r="K64" i="47"/>
  <c r="P64" i="83"/>
  <c r="AG64" i="83" s="1"/>
  <c r="AF64" i="83"/>
  <c r="P225" i="83"/>
  <c r="AF225" i="83"/>
  <c r="FC56" i="47"/>
  <c r="CM56" i="47" s="1"/>
  <c r="FB57" i="47"/>
  <c r="FI52" i="99"/>
  <c r="FH53" i="99"/>
  <c r="FI36" i="99"/>
  <c r="FI37" i="99"/>
  <c r="FI38" i="99"/>
  <c r="FI39" i="99"/>
  <c r="FI41" i="99"/>
  <c r="FI40" i="99"/>
  <c r="FI42" i="99"/>
  <c r="FI43" i="99"/>
  <c r="FI44" i="99"/>
  <c r="FI45" i="99"/>
  <c r="FI46" i="99"/>
  <c r="FI47" i="99"/>
  <c r="FI49" i="99"/>
  <c r="FI48" i="99"/>
  <c r="FI50" i="99"/>
  <c r="FC296" i="47"/>
  <c r="CM296" i="47" s="1"/>
  <c r="FB297" i="47"/>
  <c r="GE355" i="47"/>
  <c r="N133" i="59" s="1"/>
  <c r="G225" i="76"/>
  <c r="I225" i="76" s="1"/>
  <c r="G307" i="76"/>
  <c r="I307" i="76" s="1"/>
  <c r="G145" i="76"/>
  <c r="I145" i="76" s="1"/>
  <c r="AF145" i="76" s="1"/>
  <c r="I64" i="76"/>
  <c r="D130" i="81"/>
  <c r="G65" i="83"/>
  <c r="AF225" i="84"/>
  <c r="P225" i="84"/>
  <c r="BF139" i="84"/>
  <c r="X306" i="47"/>
  <c r="AM224" i="84"/>
  <c r="W224" i="47"/>
  <c r="FC215" i="47"/>
  <c r="CM215" i="47" s="1"/>
  <c r="FB216" i="47"/>
  <c r="FA62" i="47"/>
  <c r="J387" i="47"/>
  <c r="J144" i="47"/>
  <c r="J306" i="47"/>
  <c r="N63" i="47"/>
  <c r="DV63" i="47" s="1"/>
  <c r="EB63" i="47" s="1"/>
  <c r="J224" i="47"/>
  <c r="Y224" i="47"/>
  <c r="AM224" i="83"/>
  <c r="FU261" i="47"/>
  <c r="FU259" i="47"/>
  <c r="FU257" i="47"/>
  <c r="FU263" i="47"/>
  <c r="AB183" i="81"/>
  <c r="AH145" i="84" s="1"/>
  <c r="M183" i="81"/>
  <c r="AH225" i="84" s="1"/>
  <c r="FC136" i="47"/>
  <c r="CM136" i="47" s="1"/>
  <c r="FB137" i="47"/>
  <c r="AM224" i="85"/>
  <c r="DV223" i="47"/>
  <c r="EB223" i="47" s="1"/>
  <c r="K62" i="99"/>
  <c r="Z223" i="47"/>
  <c r="CK223" i="47"/>
  <c r="DW223" i="47"/>
  <c r="EC223" i="47" s="1"/>
  <c r="DY223" i="47"/>
  <c r="EE223" i="47" s="1"/>
  <c r="DX223" i="47"/>
  <c r="ED223" i="47" s="1"/>
  <c r="DV386" i="47"/>
  <c r="EB386" i="47" s="1"/>
  <c r="CK386" i="47"/>
  <c r="Z386" i="47"/>
  <c r="CL386" i="47" s="1"/>
  <c r="DW386" i="47"/>
  <c r="EC386" i="47" s="1"/>
  <c r="DY386" i="47"/>
  <c r="EE386" i="47" s="1"/>
  <c r="DX386" i="47"/>
  <c r="ED386" i="47" s="1"/>
  <c r="P144" i="76"/>
  <c r="AG144" i="76" s="1"/>
  <c r="AG224" i="76"/>
  <c r="AF64" i="85"/>
  <c r="M64" i="47"/>
  <c r="P64" i="85"/>
  <c r="AG64" i="85" s="1"/>
  <c r="M129" i="81"/>
  <c r="AH225" i="83" s="1"/>
  <c r="U129" i="81"/>
  <c r="AH307" i="83" s="1"/>
  <c r="AF307" i="83"/>
  <c r="P307" i="83"/>
  <c r="AG307" i="83" s="1"/>
  <c r="FI51" i="99"/>
  <c r="FU264" i="47"/>
  <c r="FC378" i="47"/>
  <c r="CM378" i="47" s="1"/>
  <c r="FB379" i="47"/>
  <c r="CU378" i="47" l="1"/>
  <c r="CV378" i="47" s="1"/>
  <c r="CR378" i="47"/>
  <c r="T45" i="93"/>
  <c r="A39" i="79"/>
  <c r="G65" i="76"/>
  <c r="FC379" i="47"/>
  <c r="CM379" i="47" s="1"/>
  <c r="FB380" i="47"/>
  <c r="BW225" i="47"/>
  <c r="EH225" i="47" s="1"/>
  <c r="M145" i="47"/>
  <c r="M388" i="47"/>
  <c r="M307" i="47"/>
  <c r="M225" i="47"/>
  <c r="GJ357" i="47"/>
  <c r="T127" i="59" s="1"/>
  <c r="GC364" i="47"/>
  <c r="L142" i="59" s="1"/>
  <c r="CS386" i="47"/>
  <c r="GI357" i="47" s="1"/>
  <c r="S127" i="59" s="1"/>
  <c r="Z143" i="47"/>
  <c r="Z62" i="47"/>
  <c r="CL62" i="47" s="1"/>
  <c r="CL223" i="47"/>
  <c r="FT192" i="47" s="1"/>
  <c r="FC137" i="47"/>
  <c r="CM137" i="47" s="1"/>
  <c r="FB138" i="47"/>
  <c r="BX225" i="47"/>
  <c r="EI225" i="47" s="1"/>
  <c r="V224" i="47"/>
  <c r="N224" i="47"/>
  <c r="DV224" i="47" s="1"/>
  <c r="EB224" i="47" s="1"/>
  <c r="N306" i="47"/>
  <c r="DV306" i="47" s="1"/>
  <c r="EB306" i="47" s="1"/>
  <c r="V306" i="47"/>
  <c r="N387" i="47"/>
  <c r="DV387" i="47" s="1"/>
  <c r="EB387" i="47" s="1"/>
  <c r="V387" i="47"/>
  <c r="FU184" i="47"/>
  <c r="W144" i="47"/>
  <c r="W63" i="47"/>
  <c r="G146" i="83"/>
  <c r="I146" i="83" s="1"/>
  <c r="AF146" i="83" s="1"/>
  <c r="G226" i="83"/>
  <c r="I226" i="83" s="1"/>
  <c r="G308" i="83"/>
  <c r="I308" i="83" s="1"/>
  <c r="I65" i="83"/>
  <c r="Q130" i="81"/>
  <c r="S130" i="81" s="1"/>
  <c r="T130" i="81" s="1"/>
  <c r="X130" i="81"/>
  <c r="Z130" i="81" s="1"/>
  <c r="AA130" i="81" s="1"/>
  <c r="I130" i="81"/>
  <c r="K130" i="81" s="1"/>
  <c r="L130" i="81" s="1"/>
  <c r="AE130" i="81"/>
  <c r="AG130" i="81" s="1"/>
  <c r="AH130" i="81" s="1"/>
  <c r="F130" i="81"/>
  <c r="BF139" i="76"/>
  <c r="P225" i="76"/>
  <c r="AF225" i="76"/>
  <c r="FU265" i="47"/>
  <c r="FI53" i="99"/>
  <c r="FH54" i="99"/>
  <c r="FC57" i="47"/>
  <c r="CM57" i="47" s="1"/>
  <c r="FB58" i="47"/>
  <c r="BF58" i="83"/>
  <c r="AM64" i="83"/>
  <c r="BE58" i="83" s="1"/>
  <c r="K307" i="47"/>
  <c r="K225" i="47"/>
  <c r="K145" i="47"/>
  <c r="K388" i="47"/>
  <c r="BW64" i="47"/>
  <c r="EH64" i="47" s="1"/>
  <c r="AM308" i="85"/>
  <c r="P145" i="85"/>
  <c r="AG145" i="85" s="1"/>
  <c r="AG225" i="85"/>
  <c r="BY307" i="47"/>
  <c r="EJ307" i="47" s="1"/>
  <c r="AM224" i="76"/>
  <c r="BX64" i="47"/>
  <c r="EI64" i="47" s="1"/>
  <c r="CS305" i="47"/>
  <c r="FA305" i="47"/>
  <c r="AM308" i="84"/>
  <c r="BF58" i="84"/>
  <c r="AM64" i="84"/>
  <c r="BE58" i="84" s="1"/>
  <c r="G226" i="84"/>
  <c r="I226" i="84" s="1"/>
  <c r="G146" i="84"/>
  <c r="I146" i="84" s="1"/>
  <c r="AF146" i="84" s="1"/>
  <c r="G309" i="84"/>
  <c r="I309" i="84" s="1"/>
  <c r="I65" i="84"/>
  <c r="G146" i="85"/>
  <c r="I146" i="85" s="1"/>
  <c r="AF146" i="85" s="1"/>
  <c r="BF140" i="85" s="1"/>
  <c r="G309" i="85"/>
  <c r="I309" i="85" s="1"/>
  <c r="G226" i="85"/>
  <c r="I226" i="85" s="1"/>
  <c r="I65" i="85"/>
  <c r="GE356" i="47"/>
  <c r="N134" i="59" s="1"/>
  <c r="AM307" i="83"/>
  <c r="BW307" i="47"/>
  <c r="EH307" i="47" s="1"/>
  <c r="BF58" i="85"/>
  <c r="AM64" i="85"/>
  <c r="BE58" i="85" s="1"/>
  <c r="AM144" i="76"/>
  <c r="BE138" i="76" s="1"/>
  <c r="FA386" i="47"/>
  <c r="Q62" i="99"/>
  <c r="AD62" i="99" s="1"/>
  <c r="AC62" i="99"/>
  <c r="FA223" i="47"/>
  <c r="FU113" i="47"/>
  <c r="BX145" i="47"/>
  <c r="EI145" i="47" s="1"/>
  <c r="Y144" i="47"/>
  <c r="Y63" i="47"/>
  <c r="CK63" i="47"/>
  <c r="DY63" i="47"/>
  <c r="EE63" i="47" s="1"/>
  <c r="DW63" i="47"/>
  <c r="EC63" i="47" s="1"/>
  <c r="DX63" i="47"/>
  <c r="ED63" i="47" s="1"/>
  <c r="N144" i="47"/>
  <c r="AI36" i="104" s="1"/>
  <c r="AJ36" i="104" s="1"/>
  <c r="FC216" i="47"/>
  <c r="CM216" i="47" s="1"/>
  <c r="FB217" i="47"/>
  <c r="P145" i="84"/>
  <c r="AG145" i="84" s="1"/>
  <c r="AG225" i="84"/>
  <c r="P64" i="76"/>
  <c r="AG64" i="76" s="1"/>
  <c r="J64" i="47"/>
  <c r="AF64" i="76"/>
  <c r="P307" i="76"/>
  <c r="AG307" i="76" s="1"/>
  <c r="AF307" i="76"/>
  <c r="FC297" i="47"/>
  <c r="CM297" i="47" s="1"/>
  <c r="FB298" i="47"/>
  <c r="P145" i="83"/>
  <c r="AG145" i="83" s="1"/>
  <c r="AG225" i="83"/>
  <c r="BW145" i="47"/>
  <c r="EH145" i="47" s="1"/>
  <c r="BY145" i="47"/>
  <c r="EJ145" i="47" s="1"/>
  <c r="BX307" i="47"/>
  <c r="EI307" i="47" s="1"/>
  <c r="X144" i="47"/>
  <c r="X63" i="47"/>
  <c r="L388" i="47"/>
  <c r="L145" i="47"/>
  <c r="L225" i="47"/>
  <c r="L307" i="47"/>
  <c r="X184" i="81"/>
  <c r="Z184" i="81" s="1"/>
  <c r="AA184" i="81" s="1"/>
  <c r="I184" i="81"/>
  <c r="K184" i="81" s="1"/>
  <c r="L184" i="81" s="1"/>
  <c r="Q184" i="81"/>
  <c r="S184" i="81" s="1"/>
  <c r="T184" i="81" s="1"/>
  <c r="AE184" i="81"/>
  <c r="AG184" i="81" s="1"/>
  <c r="AH184" i="81" s="1"/>
  <c r="F184" i="81"/>
  <c r="AE237" i="81"/>
  <c r="AG237" i="81" s="1"/>
  <c r="AH237" i="81" s="1"/>
  <c r="X237" i="81"/>
  <c r="Z237" i="81" s="1"/>
  <c r="AA237" i="81" s="1"/>
  <c r="Q237" i="81"/>
  <c r="S237" i="81" s="1"/>
  <c r="T237" i="81" s="1"/>
  <c r="I237" i="81"/>
  <c r="K237" i="81" s="1"/>
  <c r="L237" i="81" s="1"/>
  <c r="F237" i="81"/>
  <c r="CS223" i="47" l="1"/>
  <c r="FA63" i="47"/>
  <c r="M237" i="81"/>
  <c r="AH226" i="85" s="1"/>
  <c r="BY226" i="47" s="1"/>
  <c r="EJ226" i="47" s="1"/>
  <c r="AB237" i="81"/>
  <c r="AH146" i="85" s="1"/>
  <c r="BY146" i="47" s="1"/>
  <c r="EJ146" i="47" s="1"/>
  <c r="U184" i="81"/>
  <c r="AH309" i="84" s="1"/>
  <c r="AB184" i="81"/>
  <c r="AH146" i="84" s="1"/>
  <c r="X307" i="47"/>
  <c r="AM225" i="83"/>
  <c r="FC298" i="47"/>
  <c r="CM298" i="47" s="1"/>
  <c r="FB299" i="47"/>
  <c r="AM307" i="76"/>
  <c r="BF58" i="76"/>
  <c r="AM64" i="76"/>
  <c r="BE58" i="76" s="1"/>
  <c r="AM225" i="84"/>
  <c r="FU185" i="47"/>
  <c r="CK144" i="47"/>
  <c r="DW144" i="47"/>
  <c r="EC144" i="47" s="1"/>
  <c r="DX144" i="47"/>
  <c r="ED144" i="47" s="1"/>
  <c r="DY144" i="47"/>
  <c r="EE144" i="47" s="1"/>
  <c r="AI62" i="99"/>
  <c r="M65" i="47"/>
  <c r="P65" i="85"/>
  <c r="AG65" i="85" s="1"/>
  <c r="AF65" i="85"/>
  <c r="P309" i="85"/>
  <c r="AG309" i="85" s="1"/>
  <c r="AF309" i="85"/>
  <c r="P309" i="84"/>
  <c r="AG309" i="84" s="1"/>
  <c r="AF309" i="84"/>
  <c r="AF226" i="84"/>
  <c r="P226" i="84"/>
  <c r="AM145" i="85"/>
  <c r="BE139" i="85" s="1"/>
  <c r="W388" i="47"/>
  <c r="W225" i="47"/>
  <c r="FC58" i="47"/>
  <c r="CM58" i="47" s="1"/>
  <c r="FB59" i="47"/>
  <c r="FI54" i="99"/>
  <c r="FH55" i="99"/>
  <c r="M130" i="81"/>
  <c r="AH226" i="83" s="1"/>
  <c r="U130" i="81"/>
  <c r="AH308" i="83" s="1"/>
  <c r="P308" i="83"/>
  <c r="AG308" i="83" s="1"/>
  <c r="AF308" i="83"/>
  <c r="BF140" i="83"/>
  <c r="V144" i="47"/>
  <c r="V63" i="47"/>
  <c r="FU114" i="47"/>
  <c r="GW24" i="47"/>
  <c r="CS62" i="47"/>
  <c r="GU24" i="47" s="1"/>
  <c r="Y225" i="47"/>
  <c r="Y388" i="47"/>
  <c r="GE357" i="47"/>
  <c r="N135" i="59" s="1"/>
  <c r="D185" i="81"/>
  <c r="G66" i="84"/>
  <c r="G66" i="85"/>
  <c r="D238" i="81"/>
  <c r="G66" i="83"/>
  <c r="D131" i="81"/>
  <c r="U237" i="81"/>
  <c r="AH309" i="85" s="1"/>
  <c r="AI237" i="81"/>
  <c r="AH65" i="85" s="1"/>
  <c r="AI184" i="81"/>
  <c r="AH65" i="84" s="1"/>
  <c r="M184" i="81"/>
  <c r="AH226" i="84" s="1"/>
  <c r="X225" i="47"/>
  <c r="X388" i="47"/>
  <c r="AM145" i="83"/>
  <c r="BE139" i="83" s="1"/>
  <c r="FU266" i="47"/>
  <c r="J388" i="47"/>
  <c r="J145" i="47"/>
  <c r="J307" i="47"/>
  <c r="J225" i="47"/>
  <c r="N64" i="47"/>
  <c r="AM145" i="84"/>
  <c r="BE139" i="84" s="1"/>
  <c r="FC217" i="47"/>
  <c r="CM217" i="47" s="1"/>
  <c r="FB218" i="47"/>
  <c r="DV144" i="47"/>
  <c r="EB144" i="47" s="1"/>
  <c r="GV25" i="47"/>
  <c r="GJ35" i="47"/>
  <c r="GC42" i="47"/>
  <c r="L38" i="59" s="1"/>
  <c r="P226" i="85"/>
  <c r="AF226" i="85"/>
  <c r="AF65" i="84"/>
  <c r="L65" i="47"/>
  <c r="P65" i="84"/>
  <c r="AG65" i="84" s="1"/>
  <c r="BF140" i="84"/>
  <c r="AM225" i="85"/>
  <c r="W307" i="47"/>
  <c r="P145" i="76"/>
  <c r="AG145" i="76" s="1"/>
  <c r="AG225" i="76"/>
  <c r="AI130" i="81"/>
  <c r="AH65" i="83" s="1"/>
  <c r="AB130" i="81"/>
  <c r="AH146" i="83" s="1"/>
  <c r="AF65" i="83"/>
  <c r="BF59" i="83" s="1"/>
  <c r="K65" i="47"/>
  <c r="P65" i="83"/>
  <c r="AG65" i="83" s="1"/>
  <c r="P226" i="83"/>
  <c r="AF226" i="83"/>
  <c r="CK387" i="47"/>
  <c r="Z387" i="47"/>
  <c r="CL387" i="47" s="1"/>
  <c r="DY387" i="47"/>
  <c r="EE387" i="47" s="1"/>
  <c r="DX387" i="47"/>
  <c r="ED387" i="47" s="1"/>
  <c r="DW387" i="47"/>
  <c r="EC387" i="47" s="1"/>
  <c r="Z306" i="47"/>
  <c r="CL306" i="47" s="1"/>
  <c r="FT275" i="47" s="1"/>
  <c r="CK306" i="47"/>
  <c r="DY306" i="47"/>
  <c r="EE306" i="47" s="1"/>
  <c r="DW306" i="47"/>
  <c r="EC306" i="47" s="1"/>
  <c r="DX306" i="47"/>
  <c r="ED306" i="47" s="1"/>
  <c r="K63" i="99"/>
  <c r="Z224" i="47"/>
  <c r="CK224" i="47"/>
  <c r="DW224" i="47"/>
  <c r="EC224" i="47" s="1"/>
  <c r="DX224" i="47"/>
  <c r="ED224" i="47" s="1"/>
  <c r="DY224" i="47"/>
  <c r="EE224" i="47" s="1"/>
  <c r="FC138" i="47"/>
  <c r="CM138" i="47" s="1"/>
  <c r="FB139" i="47"/>
  <c r="CL143" i="47"/>
  <c r="O62" i="99"/>
  <c r="EB62" i="99" s="1"/>
  <c r="EC62" i="99" s="1"/>
  <c r="FG62" i="99" s="1"/>
  <c r="Y307" i="47"/>
  <c r="FC380" i="47"/>
  <c r="CM380" i="47" s="1"/>
  <c r="FB381" i="47"/>
  <c r="G146" i="76"/>
  <c r="I146" i="76" s="1"/>
  <c r="AF146" i="76" s="1"/>
  <c r="BF140" i="76" s="1"/>
  <c r="G226" i="76"/>
  <c r="I226" i="76" s="1"/>
  <c r="G308" i="76"/>
  <c r="I308" i="76" s="1"/>
  <c r="I65" i="76"/>
  <c r="FA144" i="47" l="1"/>
  <c r="DV64" i="47"/>
  <c r="EB64" i="47" s="1"/>
  <c r="FA306" i="47"/>
  <c r="FA387" i="47"/>
  <c r="P308" i="76"/>
  <c r="AG308" i="76" s="1"/>
  <c r="AF308" i="76"/>
  <c r="GE358" i="47"/>
  <c r="N136" i="59" s="1"/>
  <c r="FC139" i="47"/>
  <c r="CM139" i="47" s="1"/>
  <c r="FB140" i="47"/>
  <c r="FA224" i="47"/>
  <c r="AC63" i="99"/>
  <c r="Q63" i="99"/>
  <c r="AD63" i="99" s="1"/>
  <c r="CS306" i="47"/>
  <c r="GJ358" i="47"/>
  <c r="T128" i="59" s="1"/>
  <c r="CS387" i="47"/>
  <c r="GI358" i="47" s="1"/>
  <c r="S128" i="59" s="1"/>
  <c r="GC365" i="47"/>
  <c r="L143" i="59" s="1"/>
  <c r="AG226" i="83"/>
  <c r="P146" i="83"/>
  <c r="AG146" i="83" s="1"/>
  <c r="K226" i="47"/>
  <c r="K308" i="47"/>
  <c r="K389" i="47"/>
  <c r="K146" i="47"/>
  <c r="BW146" i="47"/>
  <c r="EH146" i="47" s="1"/>
  <c r="AM225" i="76"/>
  <c r="BF59" i="84"/>
  <c r="AM65" i="84"/>
  <c r="BE59" i="84" s="1"/>
  <c r="AG226" i="85"/>
  <c r="P146" i="85"/>
  <c r="AG146" i="85" s="1"/>
  <c r="FC218" i="47"/>
  <c r="CM218" i="47" s="1"/>
  <c r="FB219" i="47"/>
  <c r="N225" i="47"/>
  <c r="DV225" i="47" s="1"/>
  <c r="EB225" i="47" s="1"/>
  <c r="V225" i="47"/>
  <c r="N145" i="47"/>
  <c r="X64" i="47"/>
  <c r="X145" i="47"/>
  <c r="BX65" i="47"/>
  <c r="EI65" i="47" s="1"/>
  <c r="BY308" i="47"/>
  <c r="EJ308" i="47" s="1"/>
  <c r="G227" i="83"/>
  <c r="I227" i="83" s="1"/>
  <c r="G309" i="83"/>
  <c r="I309" i="83" s="1"/>
  <c r="G147" i="83"/>
  <c r="I147" i="83" s="1"/>
  <c r="AF147" i="83" s="1"/>
  <c r="I66" i="83"/>
  <c r="G227" i="85"/>
  <c r="I227" i="85" s="1"/>
  <c r="G147" i="85"/>
  <c r="I147" i="85" s="1"/>
  <c r="AF147" i="85" s="1"/>
  <c r="G310" i="85"/>
  <c r="I310" i="85" s="1"/>
  <c r="I66" i="85"/>
  <c r="G310" i="84"/>
  <c r="I310" i="84" s="1"/>
  <c r="G147" i="84"/>
  <c r="I147" i="84" s="1"/>
  <c r="AF147" i="84" s="1"/>
  <c r="G227" i="84"/>
  <c r="I227" i="84" s="1"/>
  <c r="I66" i="84"/>
  <c r="Q185" i="81"/>
  <c r="S185" i="81" s="1"/>
  <c r="T185" i="81" s="1"/>
  <c r="I185" i="81"/>
  <c r="K185" i="81" s="1"/>
  <c r="L185" i="81" s="1"/>
  <c r="AE185" i="81"/>
  <c r="AG185" i="81" s="1"/>
  <c r="AH185" i="81" s="1"/>
  <c r="X185" i="81"/>
  <c r="Z185" i="81" s="1"/>
  <c r="AA185" i="81" s="1"/>
  <c r="F185" i="81"/>
  <c r="AM308" i="83"/>
  <c r="BW308" i="47"/>
  <c r="EH308" i="47" s="1"/>
  <c r="W145" i="47"/>
  <c r="W64" i="47"/>
  <c r="AM65" i="85"/>
  <c r="BE59" i="85" s="1"/>
  <c r="GJ114" i="47"/>
  <c r="GC121" i="47"/>
  <c r="L90" i="59" s="1"/>
  <c r="FU267" i="47"/>
  <c r="BX308" i="47"/>
  <c r="EI308" i="47" s="1"/>
  <c r="T46" i="93"/>
  <c r="A40" i="79"/>
  <c r="G66" i="76"/>
  <c r="J65" i="47"/>
  <c r="AF65" i="76"/>
  <c r="P65" i="76"/>
  <c r="AG65" i="76" s="1"/>
  <c r="P226" i="76"/>
  <c r="AF226" i="76"/>
  <c r="FC381" i="47"/>
  <c r="CM381" i="47" s="1"/>
  <c r="FB382" i="47"/>
  <c r="FT120" i="47"/>
  <c r="GK113" i="47"/>
  <c r="CS143" i="47"/>
  <c r="GI113" i="47" s="1"/>
  <c r="FU115" i="47"/>
  <c r="Z63" i="47"/>
  <c r="CL63" i="47" s="1"/>
  <c r="CL224" i="47"/>
  <c r="FT193" i="47" s="1"/>
  <c r="Z144" i="47"/>
  <c r="AM65" i="83"/>
  <c r="BE59" i="83" s="1"/>
  <c r="BW65" i="47"/>
  <c r="EH65" i="47" s="1"/>
  <c r="AM145" i="76"/>
  <c r="BE139" i="76" s="1"/>
  <c r="L226" i="47"/>
  <c r="L308" i="47"/>
  <c r="L389" i="47"/>
  <c r="L146" i="47"/>
  <c r="FU186" i="47"/>
  <c r="CK64" i="47"/>
  <c r="DY64" i="47"/>
  <c r="EE64" i="47" s="1"/>
  <c r="DW64" i="47"/>
  <c r="EC64" i="47" s="1"/>
  <c r="DX64" i="47"/>
  <c r="ED64" i="47" s="1"/>
  <c r="V307" i="47"/>
  <c r="N307" i="47"/>
  <c r="DV307" i="47" s="1"/>
  <c r="EB307" i="47" s="1"/>
  <c r="V388" i="47"/>
  <c r="N388" i="47"/>
  <c r="BX226" i="47"/>
  <c r="EI226" i="47" s="1"/>
  <c r="BY65" i="47"/>
  <c r="EJ65" i="47" s="1"/>
  <c r="I131" i="81"/>
  <c r="K131" i="81" s="1"/>
  <c r="L131" i="81" s="1"/>
  <c r="AE131" i="81"/>
  <c r="AG131" i="81" s="1"/>
  <c r="AH131" i="81" s="1"/>
  <c r="Q131" i="81"/>
  <c r="S131" i="81" s="1"/>
  <c r="T131" i="81" s="1"/>
  <c r="X131" i="81"/>
  <c r="Z131" i="81" s="1"/>
  <c r="AA131" i="81" s="1"/>
  <c r="F131" i="81"/>
  <c r="X238" i="81"/>
  <c r="Z238" i="81" s="1"/>
  <c r="AA238" i="81" s="1"/>
  <c r="I238" i="81"/>
  <c r="K238" i="81" s="1"/>
  <c r="L238" i="81" s="1"/>
  <c r="Q238" i="81"/>
  <c r="S238" i="81" s="1"/>
  <c r="T238" i="81" s="1"/>
  <c r="AE238" i="81"/>
  <c r="AG238" i="81" s="1"/>
  <c r="AH238" i="81" s="1"/>
  <c r="F238" i="81"/>
  <c r="Y64" i="47"/>
  <c r="Y145" i="47"/>
  <c r="BW226" i="47"/>
  <c r="EH226" i="47" s="1"/>
  <c r="FI55" i="99"/>
  <c r="FH56" i="99"/>
  <c r="FC59" i="47"/>
  <c r="CM59" i="47" s="1"/>
  <c r="FB60" i="47"/>
  <c r="AG226" i="84"/>
  <c r="P146" i="84"/>
  <c r="AG146" i="84" s="1"/>
  <c r="AM309" i="84"/>
  <c r="AM309" i="85"/>
  <c r="BF59" i="85"/>
  <c r="M308" i="47"/>
  <c r="M226" i="47"/>
  <c r="M389" i="47"/>
  <c r="M146" i="47"/>
  <c r="FC299" i="47"/>
  <c r="CM299" i="47" s="1"/>
  <c r="FB300" i="47"/>
  <c r="BX146" i="47"/>
  <c r="EI146" i="47" s="1"/>
  <c r="DV145" i="47" l="1"/>
  <c r="EB145" i="47" s="1"/>
  <c r="AI37" i="104"/>
  <c r="AJ37" i="104" s="1"/>
  <c r="AB131" i="81"/>
  <c r="AH147" i="83" s="1"/>
  <c r="BW147" i="47" s="1"/>
  <c r="EH147" i="47" s="1"/>
  <c r="AI131" i="81"/>
  <c r="AH66" i="83" s="1"/>
  <c r="BW66" i="47" s="1"/>
  <c r="EH66" i="47" s="1"/>
  <c r="FA64" i="47"/>
  <c r="D239" i="81"/>
  <c r="G67" i="85"/>
  <c r="G67" i="84"/>
  <c r="D186" i="81"/>
  <c r="FC300" i="47"/>
  <c r="CM300" i="47" s="1"/>
  <c r="FB301" i="47"/>
  <c r="Y389" i="47"/>
  <c r="Y308" i="47"/>
  <c r="AM226" i="84"/>
  <c r="AI238" i="81"/>
  <c r="AH66" i="85" s="1"/>
  <c r="M238" i="81"/>
  <c r="AH227" i="85" s="1"/>
  <c r="U131" i="81"/>
  <c r="AH309" i="83" s="1"/>
  <c r="M131" i="81"/>
  <c r="AH227" i="83" s="1"/>
  <c r="Z307" i="47"/>
  <c r="CL307" i="47" s="1"/>
  <c r="FT276" i="47" s="1"/>
  <c r="CK307" i="47"/>
  <c r="DX307" i="47"/>
  <c r="ED307" i="47" s="1"/>
  <c r="DW307" i="47"/>
  <c r="EC307" i="47" s="1"/>
  <c r="DY307" i="47"/>
  <c r="EE307" i="47" s="1"/>
  <c r="X389" i="47"/>
  <c r="X226" i="47"/>
  <c r="CL144" i="47"/>
  <c r="O63" i="99"/>
  <c r="EB63" i="99" s="1"/>
  <c r="EC63" i="99" s="1"/>
  <c r="FG63" i="99" s="1"/>
  <c r="GW25" i="47"/>
  <c r="CS63" i="47"/>
  <c r="GU25" i="47" s="1"/>
  <c r="GE359" i="47"/>
  <c r="N137" i="59" s="1"/>
  <c r="AG226" i="76"/>
  <c r="AM226" i="76" s="1"/>
  <c r="P146" i="76"/>
  <c r="AG146" i="76" s="1"/>
  <c r="BF59" i="76"/>
  <c r="AM65" i="76"/>
  <c r="BE59" i="76" s="1"/>
  <c r="AB185" i="81"/>
  <c r="AH147" i="84" s="1"/>
  <c r="M185" i="81"/>
  <c r="AH227" i="84" s="1"/>
  <c r="L66" i="47"/>
  <c r="P66" i="84"/>
  <c r="AG66" i="84" s="1"/>
  <c r="AF66" i="84"/>
  <c r="BF141" i="84"/>
  <c r="M66" i="47"/>
  <c r="P66" i="85"/>
  <c r="AG66" i="85" s="1"/>
  <c r="AF66" i="85"/>
  <c r="BF60" i="85" s="1"/>
  <c r="BF141" i="85"/>
  <c r="BF141" i="83"/>
  <c r="P227" i="83"/>
  <c r="AF227" i="83"/>
  <c r="DX145" i="47"/>
  <c r="ED145" i="47" s="1"/>
  <c r="CK145" i="47"/>
  <c r="DY145" i="47"/>
  <c r="EE145" i="47" s="1"/>
  <c r="DW145" i="47"/>
  <c r="EC145" i="47" s="1"/>
  <c r="V145" i="47"/>
  <c r="V64" i="47"/>
  <c r="FU187" i="47"/>
  <c r="AM226" i="85"/>
  <c r="W389" i="47"/>
  <c r="W226" i="47"/>
  <c r="AM226" i="83"/>
  <c r="AI63" i="99"/>
  <c r="FC140" i="47"/>
  <c r="CM140" i="47" s="1"/>
  <c r="FB141" i="47"/>
  <c r="AM308" i="76"/>
  <c r="D132" i="81"/>
  <c r="G67" i="83"/>
  <c r="FU268" i="47"/>
  <c r="Y226" i="47"/>
  <c r="AM146" i="84"/>
  <c r="BE140" i="84" s="1"/>
  <c r="FC60" i="47"/>
  <c r="CM60" i="47" s="1"/>
  <c r="FB61" i="47"/>
  <c r="FI56" i="99"/>
  <c r="FH57" i="99"/>
  <c r="U238" i="81"/>
  <c r="AH310" i="85" s="1"/>
  <c r="AB238" i="81"/>
  <c r="AH147" i="85" s="1"/>
  <c r="DV388" i="47"/>
  <c r="EB388" i="47" s="1"/>
  <c r="CK388" i="47"/>
  <c r="Z388" i="47"/>
  <c r="CL388" i="47" s="1"/>
  <c r="DW388" i="47"/>
  <c r="EC388" i="47" s="1"/>
  <c r="DX388" i="47"/>
  <c r="ED388" i="47" s="1"/>
  <c r="DY388" i="47"/>
  <c r="EE388" i="47" s="1"/>
  <c r="GV26" i="47"/>
  <c r="GJ36" i="47"/>
  <c r="GC43" i="47"/>
  <c r="L39" i="59" s="1"/>
  <c r="X308" i="47"/>
  <c r="CS224" i="47"/>
  <c r="FC382" i="47"/>
  <c r="CM382" i="47" s="1"/>
  <c r="FB383" i="47"/>
  <c r="J308" i="47"/>
  <c r="N65" i="47"/>
  <c r="J389" i="47"/>
  <c r="J146" i="47"/>
  <c r="J226" i="47"/>
  <c r="G147" i="76"/>
  <c r="I147" i="76" s="1"/>
  <c r="AF147" i="76" s="1"/>
  <c r="BF141" i="76" s="1"/>
  <c r="G309" i="76"/>
  <c r="I309" i="76" s="1"/>
  <c r="G227" i="76"/>
  <c r="I227" i="76" s="1"/>
  <c r="I66" i="76"/>
  <c r="AI185" i="81"/>
  <c r="AH66" i="84" s="1"/>
  <c r="U185" i="81"/>
  <c r="AH310" i="84" s="1"/>
  <c r="AF227" i="84"/>
  <c r="P227" i="84"/>
  <c r="P310" i="84"/>
  <c r="AG310" i="84" s="1"/>
  <c r="AF310" i="84"/>
  <c r="AF310" i="85"/>
  <c r="P310" i="85"/>
  <c r="AG310" i="85" s="1"/>
  <c r="AF227" i="85"/>
  <c r="P227" i="85"/>
  <c r="AF66" i="83"/>
  <c r="K66" i="47"/>
  <c r="P66" i="83"/>
  <c r="AG66" i="83" s="1"/>
  <c r="P309" i="83"/>
  <c r="AG309" i="83" s="1"/>
  <c r="AF309" i="83"/>
  <c r="K64" i="99"/>
  <c r="Z225" i="47"/>
  <c r="CK225" i="47"/>
  <c r="DW225" i="47"/>
  <c r="EC225" i="47" s="1"/>
  <c r="DX225" i="47"/>
  <c r="ED225" i="47" s="1"/>
  <c r="DY225" i="47"/>
  <c r="EE225" i="47" s="1"/>
  <c r="FC219" i="47"/>
  <c r="CM219" i="47" s="1"/>
  <c r="FB220" i="47"/>
  <c r="AM146" i="85"/>
  <c r="BE140" i="85" s="1"/>
  <c r="W308" i="47"/>
  <c r="AM146" i="83"/>
  <c r="BE140" i="83" s="1"/>
  <c r="FU116" i="47"/>
  <c r="FA145" i="47" l="1"/>
  <c r="FA225" i="47"/>
  <c r="T47" i="93"/>
  <c r="A41" i="79"/>
  <c r="FU188" i="47"/>
  <c r="Z64" i="47"/>
  <c r="CL64" i="47" s="1"/>
  <c r="CL225" i="47"/>
  <c r="FT194" i="47" s="1"/>
  <c r="Z145" i="47"/>
  <c r="AM309" i="83"/>
  <c r="BF60" i="83"/>
  <c r="AM66" i="83"/>
  <c r="BE60" i="83" s="1"/>
  <c r="AM310" i="85"/>
  <c r="BX66" i="47"/>
  <c r="EI66" i="47" s="1"/>
  <c r="P227" i="76"/>
  <c r="AF227" i="76"/>
  <c r="V226" i="47"/>
  <c r="N226" i="47"/>
  <c r="DV226" i="47" s="1"/>
  <c r="EB226" i="47" s="1"/>
  <c r="V389" i="47"/>
  <c r="N389" i="47"/>
  <c r="DV389" i="47" s="1"/>
  <c r="EB389" i="47" s="1"/>
  <c r="CK65" i="47"/>
  <c r="DW65" i="47"/>
  <c r="EC65" i="47" s="1"/>
  <c r="DX65" i="47"/>
  <c r="ED65" i="47" s="1"/>
  <c r="DY65" i="47"/>
  <c r="EE65" i="47" s="1"/>
  <c r="GE360" i="47"/>
  <c r="N138" i="59" s="1"/>
  <c r="FA388" i="47"/>
  <c r="GC366" i="47"/>
  <c r="L144" i="59" s="1"/>
  <c r="CS388" i="47"/>
  <c r="GI359" i="47" s="1"/>
  <c r="S129" i="59" s="1"/>
  <c r="GJ359" i="47"/>
  <c r="T129" i="59" s="1"/>
  <c r="BY147" i="47"/>
  <c r="EJ147" i="47" s="1"/>
  <c r="FI57" i="99"/>
  <c r="FH58" i="99"/>
  <c r="FC61" i="47"/>
  <c r="CM61" i="47" s="1"/>
  <c r="FB62" i="47"/>
  <c r="G148" i="83"/>
  <c r="I148" i="83" s="1"/>
  <c r="AF148" i="83" s="1"/>
  <c r="G310" i="83"/>
  <c r="I310" i="83" s="1"/>
  <c r="G228" i="83"/>
  <c r="I228" i="83" s="1"/>
  <c r="I67" i="83"/>
  <c r="I132" i="81"/>
  <c r="K132" i="81" s="1"/>
  <c r="L132" i="81" s="1"/>
  <c r="AE132" i="81"/>
  <c r="AG132" i="81" s="1"/>
  <c r="AH132" i="81" s="1"/>
  <c r="Q132" i="81"/>
  <c r="S132" i="81" s="1"/>
  <c r="T132" i="81" s="1"/>
  <c r="X132" i="81"/>
  <c r="Z132" i="81" s="1"/>
  <c r="AA132" i="81" s="1"/>
  <c r="F132" i="81"/>
  <c r="FU117" i="47"/>
  <c r="W65" i="47"/>
  <c r="W146" i="47"/>
  <c r="GC122" i="47"/>
  <c r="L91" i="59" s="1"/>
  <c r="GJ115" i="47"/>
  <c r="M147" i="47"/>
  <c r="M390" i="47"/>
  <c r="M309" i="47"/>
  <c r="M227" i="47"/>
  <c r="BX227" i="47"/>
  <c r="EI227" i="47" s="1"/>
  <c r="FA307" i="47"/>
  <c r="BW309" i="47"/>
  <c r="EH309" i="47" s="1"/>
  <c r="BY66" i="47"/>
  <c r="EJ66" i="47" s="1"/>
  <c r="FU269" i="47"/>
  <c r="G148" i="84"/>
  <c r="I148" i="84" s="1"/>
  <c r="AF148" i="84" s="1"/>
  <c r="BF142" i="84" s="1"/>
  <c r="G228" i="84"/>
  <c r="I228" i="84" s="1"/>
  <c r="G311" i="84"/>
  <c r="I311" i="84" s="1"/>
  <c r="I67" i="84"/>
  <c r="G148" i="85"/>
  <c r="I148" i="85" s="1"/>
  <c r="AF148" i="85" s="1"/>
  <c r="BF142" i="85" s="1"/>
  <c r="G228" i="85"/>
  <c r="I228" i="85" s="1"/>
  <c r="G311" i="85"/>
  <c r="I311" i="85" s="1"/>
  <c r="I67" i="85"/>
  <c r="Q239" i="81"/>
  <c r="S239" i="81" s="1"/>
  <c r="T239" i="81" s="1"/>
  <c r="I239" i="81"/>
  <c r="K239" i="81" s="1"/>
  <c r="L239" i="81" s="1"/>
  <c r="AE239" i="81"/>
  <c r="AG239" i="81" s="1"/>
  <c r="AH239" i="81" s="1"/>
  <c r="X239" i="81"/>
  <c r="Z239" i="81" s="1"/>
  <c r="AA239" i="81" s="1"/>
  <c r="F239" i="81"/>
  <c r="G67" i="76"/>
  <c r="FC220" i="47"/>
  <c r="CM220" i="47" s="1"/>
  <c r="FB221" i="47"/>
  <c r="AC64" i="99"/>
  <c r="Q64" i="99"/>
  <c r="AD64" i="99" s="1"/>
  <c r="K390" i="47"/>
  <c r="K147" i="47"/>
  <c r="K309" i="47"/>
  <c r="K227" i="47"/>
  <c r="P147" i="85"/>
  <c r="AG147" i="85" s="1"/>
  <c r="AG227" i="85"/>
  <c r="AM310" i="84"/>
  <c r="AG227" i="84"/>
  <c r="P147" i="84"/>
  <c r="AG147" i="84" s="1"/>
  <c r="BX309" i="47"/>
  <c r="EI309" i="47" s="1"/>
  <c r="P66" i="76"/>
  <c r="AG66" i="76" s="1"/>
  <c r="J66" i="47"/>
  <c r="AF66" i="76"/>
  <c r="P309" i="76"/>
  <c r="AG309" i="76" s="1"/>
  <c r="AF309" i="76"/>
  <c r="N146" i="47"/>
  <c r="DV65" i="47"/>
  <c r="EB65" i="47" s="1"/>
  <c r="V308" i="47"/>
  <c r="N308" i="47"/>
  <c r="DV308" i="47" s="1"/>
  <c r="EB308" i="47" s="1"/>
  <c r="FC383" i="47"/>
  <c r="CM383" i="47" s="1"/>
  <c r="FB384" i="47"/>
  <c r="BY309" i="47"/>
  <c r="EJ309" i="47" s="1"/>
  <c r="Y146" i="47"/>
  <c r="Y65" i="47"/>
  <c r="FC141" i="47"/>
  <c r="CM141" i="47" s="1"/>
  <c r="FB142" i="47"/>
  <c r="AG227" i="83"/>
  <c r="P147" i="83"/>
  <c r="AG147" i="83" s="1"/>
  <c r="AM66" i="85"/>
  <c r="BE60" i="85" s="1"/>
  <c r="BF60" i="84"/>
  <c r="AM66" i="84"/>
  <c r="BE60" i="84" s="1"/>
  <c r="L309" i="47"/>
  <c r="L227" i="47"/>
  <c r="L390" i="47"/>
  <c r="L147" i="47"/>
  <c r="BX147" i="47"/>
  <c r="EI147" i="47" s="1"/>
  <c r="AM146" i="76"/>
  <c r="BE140" i="76" s="1"/>
  <c r="GK114" i="47"/>
  <c r="FT121" i="47"/>
  <c r="CS144" i="47"/>
  <c r="GI114" i="47" s="1"/>
  <c r="X65" i="47"/>
  <c r="X146" i="47"/>
  <c r="CS307" i="47"/>
  <c r="BW227" i="47"/>
  <c r="EH227" i="47" s="1"/>
  <c r="BY227" i="47"/>
  <c r="EJ227" i="47" s="1"/>
  <c r="FC301" i="47"/>
  <c r="CM301" i="47" s="1"/>
  <c r="FB302" i="47"/>
  <c r="Q186" i="81"/>
  <c r="S186" i="81" s="1"/>
  <c r="T186" i="81" s="1"/>
  <c r="AE186" i="81"/>
  <c r="AG186" i="81" s="1"/>
  <c r="AH186" i="81" s="1"/>
  <c r="X186" i="81"/>
  <c r="Z186" i="81" s="1"/>
  <c r="AA186" i="81" s="1"/>
  <c r="I186" i="81"/>
  <c r="K186" i="81" s="1"/>
  <c r="L186" i="81" s="1"/>
  <c r="F186" i="81"/>
  <c r="M186" i="81" l="1"/>
  <c r="AH228" i="84" s="1"/>
  <c r="BX228" i="47" s="1"/>
  <c r="EI228" i="47" s="1"/>
  <c r="AB132" i="81"/>
  <c r="AH148" i="83" s="1"/>
  <c r="BW148" i="47" s="1"/>
  <c r="EH148" i="47" s="1"/>
  <c r="AI132" i="81"/>
  <c r="AH67" i="83" s="1"/>
  <c r="BW67" i="47" s="1"/>
  <c r="EH67" i="47" s="1"/>
  <c r="DV146" i="47"/>
  <c r="EB146" i="47" s="1"/>
  <c r="AI38" i="104"/>
  <c r="AJ38" i="104" s="1"/>
  <c r="AI186" i="81"/>
  <c r="AH67" i="84" s="1"/>
  <c r="BX67" i="47" s="1"/>
  <c r="EI67" i="47" s="1"/>
  <c r="AB239" i="81"/>
  <c r="AH148" i="85" s="1"/>
  <c r="BY148" i="47" s="1"/>
  <c r="EJ148" i="47" s="1"/>
  <c r="M239" i="81"/>
  <c r="AH228" i="85" s="1"/>
  <c r="BY228" i="47" s="1"/>
  <c r="EJ228" i="47" s="1"/>
  <c r="X227" i="47"/>
  <c r="AM227" i="83"/>
  <c r="FU118" i="47"/>
  <c r="FC384" i="47"/>
  <c r="CM384" i="47" s="1"/>
  <c r="FB385" i="47"/>
  <c r="AM309" i="76"/>
  <c r="BF60" i="76"/>
  <c r="AM66" i="76"/>
  <c r="BE60" i="76" s="1"/>
  <c r="AM227" i="84"/>
  <c r="AM227" i="85"/>
  <c r="W309" i="47"/>
  <c r="W390" i="47"/>
  <c r="AI64" i="99"/>
  <c r="FU189" i="47"/>
  <c r="M67" i="47"/>
  <c r="P67" i="85"/>
  <c r="AG67" i="85" s="1"/>
  <c r="AF67" i="85"/>
  <c r="AF228" i="85"/>
  <c r="P228" i="85"/>
  <c r="L67" i="47"/>
  <c r="P67" i="84"/>
  <c r="AG67" i="84" s="1"/>
  <c r="AF67" i="84"/>
  <c r="AF228" i="84"/>
  <c r="P228" i="84"/>
  <c r="Y309" i="47"/>
  <c r="K67" i="47"/>
  <c r="P67" i="83"/>
  <c r="AG67" i="83" s="1"/>
  <c r="AF67" i="83"/>
  <c r="AF310" i="83"/>
  <c r="P310" i="83"/>
  <c r="AG310" i="83" s="1"/>
  <c r="FC62" i="47"/>
  <c r="CM62" i="47" s="1"/>
  <c r="FB63" i="47"/>
  <c r="FI58" i="99"/>
  <c r="FH59" i="99"/>
  <c r="FA65" i="47"/>
  <c r="K65" i="99"/>
  <c r="Z226" i="47"/>
  <c r="CK226" i="47"/>
  <c r="DW226" i="47"/>
  <c r="EC226" i="47" s="1"/>
  <c r="DX226" i="47"/>
  <c r="ED226" i="47" s="1"/>
  <c r="DY226" i="47"/>
  <c r="EE226" i="47" s="1"/>
  <c r="G68" i="84"/>
  <c r="D187" i="81"/>
  <c r="FC302" i="47"/>
  <c r="CM302" i="47" s="1"/>
  <c r="FB303" i="47"/>
  <c r="D133" i="81"/>
  <c r="G68" i="83"/>
  <c r="G68" i="85"/>
  <c r="D240" i="81"/>
  <c r="AB186" i="81"/>
  <c r="AH148" i="84" s="1"/>
  <c r="U186" i="81"/>
  <c r="AH311" i="84" s="1"/>
  <c r="FU270" i="47"/>
  <c r="X390" i="47"/>
  <c r="X309" i="47"/>
  <c r="AM147" i="83"/>
  <c r="BE141" i="83" s="1"/>
  <c r="FC142" i="47"/>
  <c r="CM142" i="47" s="1"/>
  <c r="FB143" i="47"/>
  <c r="GE361" i="47"/>
  <c r="N139" i="59" s="1"/>
  <c r="Z308" i="47"/>
  <c r="CL308" i="47" s="1"/>
  <c r="FT277" i="47" s="1"/>
  <c r="CK308" i="47"/>
  <c r="DY308" i="47"/>
  <c r="EE308" i="47" s="1"/>
  <c r="DX308" i="47"/>
  <c r="ED308" i="47" s="1"/>
  <c r="DW308" i="47"/>
  <c r="EC308" i="47" s="1"/>
  <c r="CK146" i="47"/>
  <c r="DY146" i="47"/>
  <c r="EE146" i="47" s="1"/>
  <c r="DX146" i="47"/>
  <c r="ED146" i="47" s="1"/>
  <c r="DW146" i="47"/>
  <c r="EC146" i="47" s="1"/>
  <c r="J147" i="47"/>
  <c r="N147" i="47" s="1"/>
  <c r="AI39" i="104" s="1"/>
  <c r="AJ39" i="104" s="1"/>
  <c r="J309" i="47"/>
  <c r="J227" i="47"/>
  <c r="N66" i="47"/>
  <c r="J390" i="47"/>
  <c r="AM147" i="84"/>
  <c r="BE141" i="84" s="1"/>
  <c r="AM147" i="85"/>
  <c r="BE141" i="85" s="1"/>
  <c r="W227" i="47"/>
  <c r="FC221" i="47"/>
  <c r="CM221" i="47" s="1"/>
  <c r="FB222" i="47"/>
  <c r="G228" i="76"/>
  <c r="I228" i="76" s="1"/>
  <c r="G310" i="76"/>
  <c r="I310" i="76" s="1"/>
  <c r="G148" i="76"/>
  <c r="I148" i="76" s="1"/>
  <c r="AF148" i="76" s="1"/>
  <c r="I67" i="76"/>
  <c r="AI239" i="81"/>
  <c r="AH67" i="85" s="1"/>
  <c r="U239" i="81"/>
  <c r="AH311" i="85" s="1"/>
  <c r="AF311" i="85"/>
  <c r="P311" i="85"/>
  <c r="AG311" i="85" s="1"/>
  <c r="P311" i="84"/>
  <c r="AG311" i="84" s="1"/>
  <c r="AF311" i="84"/>
  <c r="Y227" i="47"/>
  <c r="Y390" i="47"/>
  <c r="U132" i="81"/>
  <c r="AH310" i="83" s="1"/>
  <c r="M132" i="81"/>
  <c r="AH228" i="83" s="1"/>
  <c r="P228" i="83"/>
  <c r="AF228" i="83"/>
  <c r="BF142" i="83"/>
  <c r="GC44" i="47"/>
  <c r="L40" i="59" s="1"/>
  <c r="GV27" i="47"/>
  <c r="GJ37" i="47"/>
  <c r="CK389" i="47"/>
  <c r="Z389" i="47"/>
  <c r="CL389" i="47" s="1"/>
  <c r="DY389" i="47"/>
  <c r="EE389" i="47" s="1"/>
  <c r="DW389" i="47"/>
  <c r="EC389" i="47" s="1"/>
  <c r="DX389" i="47"/>
  <c r="ED389" i="47" s="1"/>
  <c r="V146" i="47"/>
  <c r="V65" i="47"/>
  <c r="AG227" i="76"/>
  <c r="P147" i="76"/>
  <c r="AG147" i="76" s="1"/>
  <c r="O64" i="99"/>
  <c r="EB64" i="99" s="1"/>
  <c r="EC64" i="99" s="1"/>
  <c r="FG64" i="99" s="1"/>
  <c r="CL145" i="47"/>
  <c r="GW26" i="47"/>
  <c r="CS64" i="47"/>
  <c r="GU26" i="47" s="1"/>
  <c r="CS225" i="47"/>
  <c r="DW147" i="47" l="1"/>
  <c r="EC147" i="47" s="1"/>
  <c r="FA308" i="47"/>
  <c r="FA226" i="47"/>
  <c r="DV66" i="47"/>
  <c r="EB66" i="47" s="1"/>
  <c r="FA389" i="47"/>
  <c r="FA146" i="47"/>
  <c r="G68" i="76"/>
  <c r="GK115" i="47"/>
  <c r="FT122" i="47"/>
  <c r="CS145" i="47"/>
  <c r="GI115" i="47" s="1"/>
  <c r="AM147" i="76"/>
  <c r="BE141" i="76" s="1"/>
  <c r="CS389" i="47"/>
  <c r="GI360" i="47" s="1"/>
  <c r="S130" i="59" s="1"/>
  <c r="GC367" i="47"/>
  <c r="L145" i="59" s="1"/>
  <c r="GJ360" i="47"/>
  <c r="T130" i="59" s="1"/>
  <c r="BW228" i="47"/>
  <c r="EH228" i="47" s="1"/>
  <c r="AM311" i="84"/>
  <c r="BY310" i="47"/>
  <c r="EJ310" i="47" s="1"/>
  <c r="P67" i="76"/>
  <c r="AG67" i="76" s="1"/>
  <c r="J67" i="47"/>
  <c r="AF67" i="76"/>
  <c r="AF310" i="76"/>
  <c r="P310" i="76"/>
  <c r="AG310" i="76" s="1"/>
  <c r="FC222" i="47"/>
  <c r="CM222" i="47" s="1"/>
  <c r="FB223" i="47"/>
  <c r="W147" i="47"/>
  <c r="W66" i="47"/>
  <c r="N227" i="47"/>
  <c r="V227" i="47"/>
  <c r="DV147" i="47"/>
  <c r="EB147" i="47" s="1"/>
  <c r="CK147" i="47"/>
  <c r="CS308" i="47"/>
  <c r="FU119" i="47"/>
  <c r="BX148" i="47"/>
  <c r="EI148" i="47" s="1"/>
  <c r="G229" i="85"/>
  <c r="I229" i="85" s="1"/>
  <c r="G312" i="85"/>
  <c r="I312" i="85" s="1"/>
  <c r="G149" i="85"/>
  <c r="I149" i="85" s="1"/>
  <c r="AF149" i="85" s="1"/>
  <c r="I68" i="85"/>
  <c r="G229" i="83"/>
  <c r="I229" i="83" s="1"/>
  <c r="G149" i="83"/>
  <c r="I149" i="83" s="1"/>
  <c r="AF149" i="83" s="1"/>
  <c r="G311" i="83"/>
  <c r="I311" i="83" s="1"/>
  <c r="I68" i="83"/>
  <c r="Q133" i="81"/>
  <c r="S133" i="81" s="1"/>
  <c r="T133" i="81" s="1"/>
  <c r="X133" i="81"/>
  <c r="Z133" i="81" s="1"/>
  <c r="AA133" i="81" s="1"/>
  <c r="I133" i="81"/>
  <c r="K133" i="81" s="1"/>
  <c r="L133" i="81" s="1"/>
  <c r="AE133" i="81"/>
  <c r="AG133" i="81" s="1"/>
  <c r="AH133" i="81" s="1"/>
  <c r="F133" i="81"/>
  <c r="FU271" i="47"/>
  <c r="G229" i="84"/>
  <c r="I229" i="84" s="1"/>
  <c r="G149" i="84"/>
  <c r="I149" i="84" s="1"/>
  <c r="AF149" i="84" s="1"/>
  <c r="G312" i="84"/>
  <c r="I312" i="84" s="1"/>
  <c r="I68" i="84"/>
  <c r="AC65" i="99"/>
  <c r="Q65" i="99"/>
  <c r="AD65" i="99" s="1"/>
  <c r="DY147" i="47"/>
  <c r="EE147" i="47" s="1"/>
  <c r="P148" i="84"/>
  <c r="AG148" i="84" s="1"/>
  <c r="AG228" i="84"/>
  <c r="BF61" i="84"/>
  <c r="AM67" i="84"/>
  <c r="BE61" i="84" s="1"/>
  <c r="L310" i="47"/>
  <c r="L228" i="47"/>
  <c r="L148" i="47"/>
  <c r="L391" i="47"/>
  <c r="FC385" i="47"/>
  <c r="CM385" i="47" s="1"/>
  <c r="FB386" i="47"/>
  <c r="DX147" i="47"/>
  <c r="ED147" i="47" s="1"/>
  <c r="A42" i="79"/>
  <c r="T48" i="93"/>
  <c r="AM227" i="76"/>
  <c r="P148" i="83"/>
  <c r="AG148" i="83" s="1"/>
  <c r="AG228" i="83"/>
  <c r="BW310" i="47"/>
  <c r="EH310" i="47" s="1"/>
  <c r="Y66" i="47"/>
  <c r="Y147" i="47"/>
  <c r="AM311" i="85"/>
  <c r="BY67" i="47"/>
  <c r="EJ67" i="47" s="1"/>
  <c r="BF142" i="76"/>
  <c r="AF228" i="76"/>
  <c r="P228" i="76"/>
  <c r="FU190" i="47"/>
  <c r="N390" i="47"/>
  <c r="DV390" i="47" s="1"/>
  <c r="EB390" i="47" s="1"/>
  <c r="V390" i="47"/>
  <c r="CK66" i="47"/>
  <c r="DX66" i="47"/>
  <c r="ED66" i="47" s="1"/>
  <c r="DY66" i="47"/>
  <c r="EE66" i="47" s="1"/>
  <c r="DW66" i="47"/>
  <c r="EC66" i="47" s="1"/>
  <c r="V309" i="47"/>
  <c r="N309" i="47"/>
  <c r="DV309" i="47" s="1"/>
  <c r="EB309" i="47" s="1"/>
  <c r="GJ116" i="47"/>
  <c r="GC123" i="47"/>
  <c r="L92" i="59" s="1"/>
  <c r="FC143" i="47"/>
  <c r="CM143" i="47" s="1"/>
  <c r="FB144" i="47"/>
  <c r="BX310" i="47"/>
  <c r="EI310" i="47" s="1"/>
  <c r="X240" i="81"/>
  <c r="Z240" i="81" s="1"/>
  <c r="AA240" i="81" s="1"/>
  <c r="I240" i="81"/>
  <c r="K240" i="81" s="1"/>
  <c r="L240" i="81" s="1"/>
  <c r="Q240" i="81"/>
  <c r="S240" i="81" s="1"/>
  <c r="T240" i="81" s="1"/>
  <c r="AE240" i="81"/>
  <c r="AG240" i="81" s="1"/>
  <c r="AH240" i="81" s="1"/>
  <c r="F240" i="81"/>
  <c r="FC303" i="47"/>
  <c r="CM303" i="47" s="1"/>
  <c r="FB304" i="47"/>
  <c r="Q187" i="81"/>
  <c r="S187" i="81" s="1"/>
  <c r="T187" i="81" s="1"/>
  <c r="I187" i="81"/>
  <c r="K187" i="81" s="1"/>
  <c r="L187" i="81" s="1"/>
  <c r="AE187" i="81"/>
  <c r="AG187" i="81" s="1"/>
  <c r="AH187" i="81" s="1"/>
  <c r="X187" i="81"/>
  <c r="Z187" i="81" s="1"/>
  <c r="AA187" i="81" s="1"/>
  <c r="F187" i="81"/>
  <c r="Z65" i="47"/>
  <c r="CL65" i="47" s="1"/>
  <c r="CL226" i="47"/>
  <c r="FT195" i="47" s="1"/>
  <c r="Z146" i="47"/>
  <c r="FI59" i="99"/>
  <c r="FH60" i="99"/>
  <c r="FC63" i="47"/>
  <c r="CM63" i="47" s="1"/>
  <c r="FB64" i="47"/>
  <c r="FC64" i="47" s="1"/>
  <c r="CM64" i="47" s="1"/>
  <c r="AM310" i="83"/>
  <c r="BF61" i="83"/>
  <c r="AM67" i="83"/>
  <c r="BE61" i="83" s="1"/>
  <c r="K148" i="47"/>
  <c r="K391" i="47"/>
  <c r="K310" i="47"/>
  <c r="K228" i="47"/>
  <c r="P148" i="85"/>
  <c r="AG148" i="85" s="1"/>
  <c r="AG228" i="85"/>
  <c r="BF61" i="85"/>
  <c r="AM67" i="85"/>
  <c r="BE61" i="85" s="1"/>
  <c r="M148" i="47"/>
  <c r="M391" i="47"/>
  <c r="M228" i="47"/>
  <c r="M310" i="47"/>
  <c r="GE362" i="47"/>
  <c r="N140" i="59" s="1"/>
  <c r="X66" i="47"/>
  <c r="X147" i="47"/>
  <c r="FA66" i="47" l="1"/>
  <c r="Y310" i="47"/>
  <c r="BJ310" i="47" s="1"/>
  <c r="Y391" i="47"/>
  <c r="BJ391" i="47" s="1"/>
  <c r="AM148" i="85"/>
  <c r="BE142" i="85" s="1"/>
  <c r="W228" i="47"/>
  <c r="W391" i="47"/>
  <c r="BH391" i="47" s="1"/>
  <c r="FI60" i="99"/>
  <c r="FH61" i="99"/>
  <c r="FB65" i="47"/>
  <c r="FC65" i="47" s="1"/>
  <c r="CM65" i="47" s="1"/>
  <c r="AB187" i="81"/>
  <c r="AH149" i="84" s="1"/>
  <c r="M187" i="81"/>
  <c r="AH229" i="84" s="1"/>
  <c r="FC304" i="47"/>
  <c r="CM304" i="47" s="1"/>
  <c r="FB305" i="47"/>
  <c r="AI240" i="81"/>
  <c r="AH68" i="85" s="1"/>
  <c r="M240" i="81"/>
  <c r="AH229" i="85" s="1"/>
  <c r="FC144" i="47"/>
  <c r="CM144" i="47" s="1"/>
  <c r="FB145" i="47"/>
  <c r="GC45" i="47"/>
  <c r="L41" i="59" s="1"/>
  <c r="GJ38" i="47"/>
  <c r="GV28" i="47"/>
  <c r="AG228" i="76"/>
  <c r="P148" i="76"/>
  <c r="AG148" i="76" s="1"/>
  <c r="AM148" i="83"/>
  <c r="BE142" i="83" s="1"/>
  <c r="FC386" i="47"/>
  <c r="CM386" i="47" s="1"/>
  <c r="FB387" i="47"/>
  <c r="X310" i="47"/>
  <c r="BI310" i="47" s="1"/>
  <c r="AM148" i="84"/>
  <c r="BE142" i="84" s="1"/>
  <c r="L68" i="47"/>
  <c r="P68" i="84"/>
  <c r="AG68" i="84" s="1"/>
  <c r="AF68" i="84"/>
  <c r="BF62" i="84" s="1"/>
  <c r="BF143" i="84"/>
  <c r="AI133" i="81"/>
  <c r="AH68" i="83" s="1"/>
  <c r="AB133" i="81"/>
  <c r="AH149" i="83" s="1"/>
  <c r="K68" i="47"/>
  <c r="P68" i="83"/>
  <c r="AG68" i="83" s="1"/>
  <c r="AF68" i="83"/>
  <c r="BF143" i="83"/>
  <c r="AF68" i="85"/>
  <c r="M68" i="47"/>
  <c r="P68" i="85"/>
  <c r="AG68" i="85" s="1"/>
  <c r="AF312" i="85"/>
  <c r="P312" i="85"/>
  <c r="AG312" i="85" s="1"/>
  <c r="V66" i="47"/>
  <c r="V147" i="47"/>
  <c r="FC223" i="47"/>
  <c r="CM223" i="47" s="1"/>
  <c r="FB224" i="47"/>
  <c r="BF61" i="76"/>
  <c r="AM67" i="76"/>
  <c r="BE61" i="76" s="1"/>
  <c r="Y228" i="47"/>
  <c r="AM228" i="85"/>
  <c r="W310" i="47"/>
  <c r="BH310" i="47" s="1"/>
  <c r="O65" i="99"/>
  <c r="EB65" i="99" s="1"/>
  <c r="EC65" i="99" s="1"/>
  <c r="FG65" i="99" s="1"/>
  <c r="CL146" i="47"/>
  <c r="GW27" i="47"/>
  <c r="CS65" i="47"/>
  <c r="GU27" i="47" s="1"/>
  <c r="CS226" i="47"/>
  <c r="AI187" i="81"/>
  <c r="AH68" i="84" s="1"/>
  <c r="U187" i="81"/>
  <c r="AH312" i="84" s="1"/>
  <c r="FU272" i="47"/>
  <c r="U240" i="81"/>
  <c r="AH312" i="85" s="1"/>
  <c r="AB240" i="81"/>
  <c r="AH149" i="85" s="1"/>
  <c r="FU120" i="47"/>
  <c r="Z309" i="47"/>
  <c r="CL309" i="47" s="1"/>
  <c r="FT278" i="47" s="1"/>
  <c r="CK309" i="47"/>
  <c r="DY309" i="47"/>
  <c r="EE309" i="47" s="1"/>
  <c r="DX309" i="47"/>
  <c r="ED309" i="47" s="1"/>
  <c r="DW309" i="47"/>
  <c r="EC309" i="47" s="1"/>
  <c r="Z390" i="47"/>
  <c r="CL390" i="47" s="1"/>
  <c r="CK390" i="47"/>
  <c r="DX390" i="47"/>
  <c r="ED390" i="47" s="1"/>
  <c r="DW390" i="47"/>
  <c r="EC390" i="47" s="1"/>
  <c r="DY390" i="47"/>
  <c r="EE390" i="47" s="1"/>
  <c r="AM228" i="83"/>
  <c r="GE363" i="47"/>
  <c r="N141" i="59" s="1"/>
  <c r="X391" i="47"/>
  <c r="BI391" i="47" s="1"/>
  <c r="X228" i="47"/>
  <c r="AM228" i="84"/>
  <c r="AI65" i="99"/>
  <c r="P312" i="84"/>
  <c r="AG312" i="84" s="1"/>
  <c r="AF312" i="84"/>
  <c r="P229" i="84"/>
  <c r="AF229" i="84"/>
  <c r="M133" i="81"/>
  <c r="AH229" i="83" s="1"/>
  <c r="U133" i="81"/>
  <c r="AH311" i="83" s="1"/>
  <c r="AF311" i="83"/>
  <c r="P311" i="83"/>
  <c r="AG311" i="83" s="1"/>
  <c r="AF229" i="83"/>
  <c r="P229" i="83"/>
  <c r="BF143" i="85"/>
  <c r="P229" i="85"/>
  <c r="AF229" i="85"/>
  <c r="GJ117" i="47"/>
  <c r="GC124" i="47"/>
  <c r="L93" i="59" s="1"/>
  <c r="FA147" i="47"/>
  <c r="DV227" i="47"/>
  <c r="EB227" i="47" s="1"/>
  <c r="CK227" i="47"/>
  <c r="K66" i="99"/>
  <c r="Z227" i="47"/>
  <c r="DW227" i="47"/>
  <c r="EC227" i="47" s="1"/>
  <c r="DX227" i="47"/>
  <c r="ED227" i="47" s="1"/>
  <c r="DY227" i="47"/>
  <c r="EE227" i="47" s="1"/>
  <c r="FU191" i="47"/>
  <c r="AM310" i="76"/>
  <c r="N67" i="47"/>
  <c r="J228" i="47"/>
  <c r="J391" i="47"/>
  <c r="J148" i="47"/>
  <c r="N148" i="47" s="1"/>
  <c r="AI40" i="104" s="1"/>
  <c r="AJ40" i="104" s="1"/>
  <c r="J310" i="47"/>
  <c r="G311" i="76"/>
  <c r="I311" i="76" s="1"/>
  <c r="G149" i="76"/>
  <c r="I149" i="76" s="1"/>
  <c r="AF149" i="76" s="1"/>
  <c r="G229" i="76"/>
  <c r="I229" i="76" s="1"/>
  <c r="I68" i="76"/>
  <c r="FA309" i="47" l="1"/>
  <c r="CS390" i="47"/>
  <c r="GI361" i="47" s="1"/>
  <c r="S131" i="59" s="1"/>
  <c r="G69" i="85"/>
  <c r="D241" i="81"/>
  <c r="D188" i="81"/>
  <c r="G69" i="84"/>
  <c r="P68" i="76"/>
  <c r="AG68" i="76" s="1"/>
  <c r="J68" i="47"/>
  <c r="AF68" i="76"/>
  <c r="BF143" i="76"/>
  <c r="DV148" i="47"/>
  <c r="EB148" i="47" s="1"/>
  <c r="CK148" i="47"/>
  <c r="V228" i="47"/>
  <c r="N228" i="47"/>
  <c r="AC66" i="99"/>
  <c r="Q66" i="99"/>
  <c r="AD66" i="99" s="1"/>
  <c r="P149" i="85"/>
  <c r="AG149" i="85" s="1"/>
  <c r="AG229" i="85"/>
  <c r="AM311" i="83"/>
  <c r="BW229" i="47"/>
  <c r="EH229" i="47" s="1"/>
  <c r="AG229" i="84"/>
  <c r="P149" i="84"/>
  <c r="AG149" i="84" s="1"/>
  <c r="X67" i="47"/>
  <c r="BI67" i="47" s="1"/>
  <c r="X148" i="47"/>
  <c r="BI148" i="47" s="1"/>
  <c r="BI228" i="47"/>
  <c r="FA390" i="47"/>
  <c r="GC368" i="47"/>
  <c r="L146" i="59" s="1"/>
  <c r="GJ361" i="47"/>
  <c r="T131" i="59" s="1"/>
  <c r="BY311" i="47"/>
  <c r="EJ311" i="47" s="1"/>
  <c r="BX68" i="47"/>
  <c r="EI68" i="47" s="1"/>
  <c r="FT123" i="47"/>
  <c r="GK116" i="47"/>
  <c r="CS146" i="47"/>
  <c r="GI116" i="47" s="1"/>
  <c r="DW148" i="47"/>
  <c r="EC148" i="47" s="1"/>
  <c r="FC224" i="47"/>
  <c r="CM224" i="47" s="1"/>
  <c r="FB225" i="47"/>
  <c r="BF62" i="85"/>
  <c r="AM68" i="85"/>
  <c r="BE62" i="85" s="1"/>
  <c r="BW149" i="47"/>
  <c r="EH149" i="47" s="1"/>
  <c r="L311" i="47"/>
  <c r="L229" i="47"/>
  <c r="L149" i="47"/>
  <c r="L392" i="47"/>
  <c r="FC387" i="47"/>
  <c r="CM387" i="47" s="1"/>
  <c r="FB388" i="47"/>
  <c r="AM148" i="76"/>
  <c r="BE142" i="76" s="1"/>
  <c r="FU121" i="47"/>
  <c r="BY68" i="47"/>
  <c r="EJ68" i="47" s="1"/>
  <c r="FU273" i="47"/>
  <c r="BX149" i="47"/>
  <c r="EI149" i="47" s="1"/>
  <c r="FI61" i="99"/>
  <c r="FH62" i="99"/>
  <c r="FB66" i="47"/>
  <c r="FC66" i="47" s="1"/>
  <c r="CM66" i="47" s="1"/>
  <c r="G69" i="83"/>
  <c r="D134" i="81"/>
  <c r="P229" i="76"/>
  <c r="AF229" i="76"/>
  <c r="AF311" i="76"/>
  <c r="P311" i="76"/>
  <c r="AG311" i="76" s="1"/>
  <c r="V310" i="47"/>
  <c r="BG310" i="47" s="1"/>
  <c r="N310" i="47"/>
  <c r="N391" i="47"/>
  <c r="V391" i="47"/>
  <c r="BG391" i="47" s="1"/>
  <c r="DV67" i="47"/>
  <c r="EB67" i="47" s="1"/>
  <c r="CK67" i="47"/>
  <c r="DW67" i="47"/>
  <c r="EC67" i="47" s="1"/>
  <c r="DY67" i="47"/>
  <c r="EE67" i="47" s="1"/>
  <c r="DX67" i="47"/>
  <c r="ED67" i="47" s="1"/>
  <c r="Z66" i="47"/>
  <c r="CL66" i="47" s="1"/>
  <c r="CL227" i="47"/>
  <c r="FT196" i="47" s="1"/>
  <c r="Z147" i="47"/>
  <c r="FA227" i="47"/>
  <c r="P149" i="83"/>
  <c r="AG149" i="83" s="1"/>
  <c r="AG229" i="83"/>
  <c r="BW311" i="47"/>
  <c r="EH311" i="47" s="1"/>
  <c r="AM312" i="84"/>
  <c r="CS309" i="47"/>
  <c r="BY149" i="47"/>
  <c r="EJ149" i="47" s="1"/>
  <c r="BX311" i="47"/>
  <c r="EI311" i="47" s="1"/>
  <c r="DY148" i="47"/>
  <c r="EE148" i="47" s="1"/>
  <c r="Y148" i="47"/>
  <c r="BJ148" i="47" s="1"/>
  <c r="Y67" i="47"/>
  <c r="BJ67" i="47" s="1"/>
  <c r="BJ228" i="47"/>
  <c r="FU192" i="47"/>
  <c r="AM312" i="85"/>
  <c r="M229" i="47"/>
  <c r="M311" i="47"/>
  <c r="M392" i="47"/>
  <c r="M149" i="47"/>
  <c r="BF62" i="83"/>
  <c r="AM68" i="83"/>
  <c r="BE62" i="83" s="1"/>
  <c r="K229" i="47"/>
  <c r="K311" i="47"/>
  <c r="K149" i="47"/>
  <c r="K392" i="47"/>
  <c r="BW68" i="47"/>
  <c r="EH68" i="47" s="1"/>
  <c r="AM68" i="84"/>
  <c r="BE62" i="84" s="1"/>
  <c r="DX148" i="47"/>
  <c r="ED148" i="47" s="1"/>
  <c r="GE364" i="47"/>
  <c r="N142" i="59" s="1"/>
  <c r="AM228" i="76"/>
  <c r="FC145" i="47"/>
  <c r="CM145" i="47" s="1"/>
  <c r="FB146" i="47"/>
  <c r="FC146" i="47" s="1"/>
  <c r="CM146" i="47" s="1"/>
  <c r="BY229" i="47"/>
  <c r="EJ229" i="47" s="1"/>
  <c r="FC305" i="47"/>
  <c r="CM305" i="47" s="1"/>
  <c r="FB306" i="47"/>
  <c r="BX229" i="47"/>
  <c r="EI229" i="47" s="1"/>
  <c r="W148" i="47"/>
  <c r="BH148" i="47" s="1"/>
  <c r="W67" i="47"/>
  <c r="BH67" i="47" s="1"/>
  <c r="BH228" i="47"/>
  <c r="CS227" i="47" l="1"/>
  <c r="T49" i="93"/>
  <c r="A43" i="79"/>
  <c r="FC306" i="47"/>
  <c r="CM306" i="47" s="1"/>
  <c r="FB307" i="47"/>
  <c r="FU123" i="47"/>
  <c r="W229" i="47"/>
  <c r="Y392" i="47"/>
  <c r="BJ392" i="47" s="1"/>
  <c r="Y229" i="47"/>
  <c r="AM229" i="83"/>
  <c r="FA67" i="47"/>
  <c r="FB67" i="47" s="1"/>
  <c r="FC67" i="47" s="1"/>
  <c r="CM67" i="47" s="1"/>
  <c r="DV391" i="47"/>
  <c r="EB391" i="47" s="1"/>
  <c r="CK391" i="47"/>
  <c r="Z391" i="47"/>
  <c r="CL391" i="47" s="1"/>
  <c r="DX391" i="47"/>
  <c r="ED391" i="47" s="1"/>
  <c r="DY391" i="47"/>
  <c r="EE391" i="47" s="1"/>
  <c r="DW391" i="47"/>
  <c r="EC391" i="47" s="1"/>
  <c r="Z310" i="47"/>
  <c r="CL310" i="47" s="1"/>
  <c r="FT279" i="47" s="1"/>
  <c r="CK310" i="47"/>
  <c r="DX310" i="47"/>
  <c r="ED310" i="47" s="1"/>
  <c r="DW310" i="47"/>
  <c r="EC310" i="47" s="1"/>
  <c r="DY310" i="47"/>
  <c r="EE310" i="47" s="1"/>
  <c r="Q134" i="81"/>
  <c r="S134" i="81" s="1"/>
  <c r="T134" i="81" s="1"/>
  <c r="X134" i="81"/>
  <c r="Z134" i="81" s="1"/>
  <c r="AA134" i="81" s="1"/>
  <c r="I134" i="81"/>
  <c r="K134" i="81" s="1"/>
  <c r="L134" i="81" s="1"/>
  <c r="AE134" i="81"/>
  <c r="AG134" i="81" s="1"/>
  <c r="AH134" i="81" s="1"/>
  <c r="F134" i="81"/>
  <c r="GE365" i="47"/>
  <c r="N143" i="59" s="1"/>
  <c r="X392" i="47"/>
  <c r="BI392" i="47" s="1"/>
  <c r="X229" i="47"/>
  <c r="FU193" i="47"/>
  <c r="AM229" i="84"/>
  <c r="AM229" i="85"/>
  <c r="FB147" i="47"/>
  <c r="FC147" i="47" s="1"/>
  <c r="CM147" i="47" s="1"/>
  <c r="AI66" i="99"/>
  <c r="V148" i="47"/>
  <c r="BG148" i="47" s="1"/>
  <c r="BG228" i="47"/>
  <c r="V67" i="47"/>
  <c r="BG67" i="47" s="1"/>
  <c r="GC125" i="47"/>
  <c r="L94" i="59" s="1"/>
  <c r="GJ118" i="47"/>
  <c r="BF62" i="76"/>
  <c r="AM68" i="76"/>
  <c r="BE62" i="76" s="1"/>
  <c r="G230" i="84"/>
  <c r="I230" i="84" s="1"/>
  <c r="G313" i="84"/>
  <c r="I313" i="84" s="1"/>
  <c r="G150" i="84"/>
  <c r="I150" i="84" s="1"/>
  <c r="AF150" i="84" s="1"/>
  <c r="BF144" i="84" s="1"/>
  <c r="I69" i="84"/>
  <c r="Q188" i="81"/>
  <c r="S188" i="81" s="1"/>
  <c r="T188" i="81" s="1"/>
  <c r="AE188" i="81"/>
  <c r="AG188" i="81" s="1"/>
  <c r="AH188" i="81" s="1"/>
  <c r="X188" i="81"/>
  <c r="Z188" i="81" s="1"/>
  <c r="AA188" i="81" s="1"/>
  <c r="I188" i="81"/>
  <c r="K188" i="81" s="1"/>
  <c r="L188" i="81" s="1"/>
  <c r="F188" i="81"/>
  <c r="G230" i="85"/>
  <c r="I230" i="85" s="1"/>
  <c r="G313" i="85"/>
  <c r="I313" i="85" s="1"/>
  <c r="G150" i="85"/>
  <c r="I150" i="85" s="1"/>
  <c r="AF150" i="85" s="1"/>
  <c r="I69" i="85"/>
  <c r="G69" i="76"/>
  <c r="FU274" i="47"/>
  <c r="FU122" i="47"/>
  <c r="W392" i="47"/>
  <c r="BH392" i="47" s="1"/>
  <c r="W311" i="47"/>
  <c r="BH311" i="47" s="1"/>
  <c r="Y311" i="47"/>
  <c r="BJ311" i="47" s="1"/>
  <c r="AM149" i="83"/>
  <c r="BE143" i="83" s="1"/>
  <c r="O66" i="99"/>
  <c r="EB66" i="99" s="1"/>
  <c r="CL147" i="47"/>
  <c r="GW28" i="47"/>
  <c r="CS66" i="47"/>
  <c r="GU28" i="47" s="1"/>
  <c r="GV29" i="47"/>
  <c r="GJ39" i="47"/>
  <c r="GC46" i="47"/>
  <c r="L42" i="59" s="1"/>
  <c r="DV310" i="47"/>
  <c r="AM311" i="76"/>
  <c r="AG229" i="76"/>
  <c r="P149" i="76"/>
  <c r="AG149" i="76" s="1"/>
  <c r="G230" i="83"/>
  <c r="I230" i="83" s="1"/>
  <c r="G150" i="83"/>
  <c r="I150" i="83" s="1"/>
  <c r="AF150" i="83" s="1"/>
  <c r="G312" i="83"/>
  <c r="I312" i="83" s="1"/>
  <c r="I69" i="83"/>
  <c r="FI62" i="99"/>
  <c r="FH63" i="99"/>
  <c r="FC388" i="47"/>
  <c r="CM388" i="47" s="1"/>
  <c r="FB389" i="47"/>
  <c r="FC389" i="47" s="1"/>
  <c r="CM389" i="47" s="1"/>
  <c r="X311" i="47"/>
  <c r="BI311" i="47" s="1"/>
  <c r="FC225" i="47"/>
  <c r="CM225" i="47" s="1"/>
  <c r="FB226" i="47"/>
  <c r="FC226" i="47" s="1"/>
  <c r="CM226" i="47" s="1"/>
  <c r="AM149" i="84"/>
  <c r="BE143" i="84" s="1"/>
  <c r="AM149" i="85"/>
  <c r="BE143" i="85" s="1"/>
  <c r="DV228" i="47"/>
  <c r="EB228" i="47" s="1"/>
  <c r="Z228" i="47"/>
  <c r="K67" i="99"/>
  <c r="CK228" i="47"/>
  <c r="DX228" i="47"/>
  <c r="ED228" i="47" s="1"/>
  <c r="DW228" i="47"/>
  <c r="EC228" i="47" s="1"/>
  <c r="DY228" i="47"/>
  <c r="EE228" i="47" s="1"/>
  <c r="FA148" i="47"/>
  <c r="N68" i="47"/>
  <c r="J392" i="47"/>
  <c r="J229" i="47"/>
  <c r="J311" i="47"/>
  <c r="J149" i="47"/>
  <c r="N149" i="47" s="1"/>
  <c r="AI41" i="104" s="1"/>
  <c r="AJ41" i="104" s="1"/>
  <c r="AE241" i="81"/>
  <c r="AG241" i="81" s="1"/>
  <c r="AH241" i="81" s="1"/>
  <c r="X241" i="81"/>
  <c r="Z241" i="81" s="1"/>
  <c r="AA241" i="81" s="1"/>
  <c r="Q241" i="81"/>
  <c r="S241" i="81" s="1"/>
  <c r="T241" i="81" s="1"/>
  <c r="I241" i="81"/>
  <c r="K241" i="81" s="1"/>
  <c r="L241" i="81" s="1"/>
  <c r="F241" i="81"/>
  <c r="M241" i="81" l="1"/>
  <c r="AH230" i="85" s="1"/>
  <c r="BY230" i="47" s="1"/>
  <c r="EJ230" i="47" s="1"/>
  <c r="FB148" i="47"/>
  <c r="FC148" i="47" s="1"/>
  <c r="CM148" i="47" s="1"/>
  <c r="FU125" i="47" s="1"/>
  <c r="AB241" i="81"/>
  <c r="AH150" i="85" s="1"/>
  <c r="BY150" i="47" s="1"/>
  <c r="EJ150" i="47" s="1"/>
  <c r="AI134" i="81"/>
  <c r="AH69" i="83" s="1"/>
  <c r="BW69" i="47" s="1"/>
  <c r="EH69" i="47" s="1"/>
  <c r="D189" i="81"/>
  <c r="G70" i="84"/>
  <c r="G70" i="83"/>
  <c r="D135" i="81"/>
  <c r="D242" i="81"/>
  <c r="G70" i="85"/>
  <c r="U241" i="81"/>
  <c r="AH313" i="85" s="1"/>
  <c r="AI241" i="81"/>
  <c r="AH69" i="85" s="1"/>
  <c r="DV149" i="47"/>
  <c r="EB149" i="47" s="1"/>
  <c r="CK149" i="47"/>
  <c r="V229" i="47"/>
  <c r="N229" i="47"/>
  <c r="DV68" i="47"/>
  <c r="EB68" i="47" s="1"/>
  <c r="CK68" i="47"/>
  <c r="DX68" i="47"/>
  <c r="ED68" i="47" s="1"/>
  <c r="DY68" i="47"/>
  <c r="EE68" i="47" s="1"/>
  <c r="DW68" i="47"/>
  <c r="EC68" i="47" s="1"/>
  <c r="AC67" i="99"/>
  <c r="Q67" i="99"/>
  <c r="AD67" i="99" s="1"/>
  <c r="FU195" i="47"/>
  <c r="DX149" i="47"/>
  <c r="ED149" i="47" s="1"/>
  <c r="GE366" i="47"/>
  <c r="N144" i="59" s="1"/>
  <c r="P312" i="83"/>
  <c r="AG312" i="83" s="1"/>
  <c r="AF312" i="83"/>
  <c r="P230" i="83"/>
  <c r="AF230" i="83"/>
  <c r="AM149" i="76"/>
  <c r="BE143" i="76" s="1"/>
  <c r="EB310" i="47"/>
  <c r="FA310" i="47" s="1"/>
  <c r="EA310" i="47"/>
  <c r="GK117" i="47"/>
  <c r="FT124" i="47"/>
  <c r="CS147" i="47"/>
  <c r="GI117" i="47" s="1"/>
  <c r="FB227" i="47"/>
  <c r="FC227" i="47" s="1"/>
  <c r="CM227" i="47" s="1"/>
  <c r="G312" i="76"/>
  <c r="I312" i="76" s="1"/>
  <c r="G230" i="76"/>
  <c r="I230" i="76" s="1"/>
  <c r="G150" i="76"/>
  <c r="I150" i="76" s="1"/>
  <c r="AF150" i="76" s="1"/>
  <c r="I69" i="76"/>
  <c r="AF69" i="85"/>
  <c r="BF63" i="85" s="1"/>
  <c r="M69" i="47"/>
  <c r="P69" i="85"/>
  <c r="AG69" i="85" s="1"/>
  <c r="AF313" i="85"/>
  <c r="P313" i="85"/>
  <c r="AG313" i="85" s="1"/>
  <c r="M188" i="81"/>
  <c r="AH230" i="84" s="1"/>
  <c r="AI188" i="81"/>
  <c r="AH69" i="84" s="1"/>
  <c r="L69" i="47"/>
  <c r="P69" i="84"/>
  <c r="AG69" i="84" s="1"/>
  <c r="AF69" i="84"/>
  <c r="P313" i="84"/>
  <c r="AG313" i="84" s="1"/>
  <c r="AF313" i="84"/>
  <c r="FB390" i="47"/>
  <c r="FC390" i="47" s="1"/>
  <c r="CM390" i="47" s="1"/>
  <c r="AB134" i="81"/>
  <c r="AH150" i="83" s="1"/>
  <c r="FA391" i="47"/>
  <c r="DW149" i="47"/>
  <c r="EC149" i="47" s="1"/>
  <c r="FU275" i="47"/>
  <c r="V311" i="47"/>
  <c r="BG311" i="47" s="1"/>
  <c r="N311" i="47"/>
  <c r="DV311" i="47" s="1"/>
  <c r="N392" i="47"/>
  <c r="DV392" i="47" s="1"/>
  <c r="EB392" i="47" s="1"/>
  <c r="V392" i="47"/>
  <c r="BG392" i="47" s="1"/>
  <c r="Z148" i="47"/>
  <c r="Z67" i="47"/>
  <c r="CL67" i="47" s="1"/>
  <c r="CL228" i="47"/>
  <c r="FT197" i="47" s="1"/>
  <c r="FA228" i="47"/>
  <c r="FU194" i="47"/>
  <c r="GE367" i="47"/>
  <c r="N145" i="59" s="1"/>
  <c r="FI63" i="99"/>
  <c r="FH64" i="99"/>
  <c r="K69" i="47"/>
  <c r="P69" i="83"/>
  <c r="AG69" i="83" s="1"/>
  <c r="AF69" i="83"/>
  <c r="BF144" i="83"/>
  <c r="AM229" i="76"/>
  <c r="EC66" i="99"/>
  <c r="FG66" i="99" s="1"/>
  <c r="DY149" i="47"/>
  <c r="EE149" i="47" s="1"/>
  <c r="BF144" i="85"/>
  <c r="P230" i="85"/>
  <c r="AF230" i="85"/>
  <c r="AB188" i="81"/>
  <c r="AH150" i="84" s="1"/>
  <c r="U188" i="81"/>
  <c r="AH313" i="84" s="1"/>
  <c r="AF230" i="84"/>
  <c r="P230" i="84"/>
  <c r="FU124" i="47"/>
  <c r="X149" i="47"/>
  <c r="BI149" i="47" s="1"/>
  <c r="X68" i="47"/>
  <c r="BI68" i="47" s="1"/>
  <c r="BI229" i="47"/>
  <c r="M134" i="81"/>
  <c r="AH230" i="83" s="1"/>
  <c r="U134" i="81"/>
  <c r="AH312" i="83" s="1"/>
  <c r="CS310" i="47"/>
  <c r="GJ362" i="47"/>
  <c r="T132" i="59" s="1"/>
  <c r="GC369" i="47"/>
  <c r="L147" i="59" s="1"/>
  <c r="CS391" i="47"/>
  <c r="GI362" i="47" s="1"/>
  <c r="S132" i="59" s="1"/>
  <c r="Y149" i="47"/>
  <c r="BJ149" i="47" s="1"/>
  <c r="BJ229" i="47"/>
  <c r="Y68" i="47"/>
  <c r="BJ68" i="47" s="1"/>
  <c r="W149" i="47"/>
  <c r="BH149" i="47" s="1"/>
  <c r="W68" i="47"/>
  <c r="BH68" i="47" s="1"/>
  <c r="BH229" i="47"/>
  <c r="FC307" i="47"/>
  <c r="CM307" i="47" s="1"/>
  <c r="FB308" i="47"/>
  <c r="FB228" i="47" l="1"/>
  <c r="FC228" i="47" s="1"/>
  <c r="CM228" i="47" s="1"/>
  <c r="FU197" i="47" s="1"/>
  <c r="FB391" i="47"/>
  <c r="FC391" i="47" s="1"/>
  <c r="CM391" i="47" s="1"/>
  <c r="GE369" i="47" s="1"/>
  <c r="N147" i="59" s="1"/>
  <c r="T50" i="93"/>
  <c r="A44" i="79"/>
  <c r="FC308" i="47"/>
  <c r="CM308" i="47" s="1"/>
  <c r="FB309" i="47"/>
  <c r="FC309" i="47" s="1"/>
  <c r="CM309" i="47" s="1"/>
  <c r="BW230" i="47"/>
  <c r="EH230" i="47" s="1"/>
  <c r="P150" i="84"/>
  <c r="AG150" i="84" s="1"/>
  <c r="AG230" i="84"/>
  <c r="BF63" i="83"/>
  <c r="AM69" i="83"/>
  <c r="BE63" i="83" s="1"/>
  <c r="K393" i="47"/>
  <c r="K150" i="47"/>
  <c r="K230" i="47"/>
  <c r="K312" i="47"/>
  <c r="GW29" i="47"/>
  <c r="CS67" i="47"/>
  <c r="GU29" i="47" s="1"/>
  <c r="EB311" i="47"/>
  <c r="GE368" i="47"/>
  <c r="N146" i="59" s="1"/>
  <c r="BX69" i="47"/>
  <c r="EI69" i="47" s="1"/>
  <c r="AM313" i="85"/>
  <c r="AM69" i="85"/>
  <c r="BE63" i="85" s="1"/>
  <c r="BF144" i="76"/>
  <c r="AF312" i="76"/>
  <c r="P312" i="76"/>
  <c r="AG312" i="76" s="1"/>
  <c r="P150" i="83"/>
  <c r="AG150" i="83" s="1"/>
  <c r="AG230" i="83"/>
  <c r="GV30" i="47"/>
  <c r="GJ40" i="47"/>
  <c r="GC47" i="47"/>
  <c r="L43" i="59" s="1"/>
  <c r="DV229" i="47"/>
  <c r="EB229" i="47" s="1"/>
  <c r="CK229" i="47"/>
  <c r="K68" i="99"/>
  <c r="Z229" i="47"/>
  <c r="DW229" i="47"/>
  <c r="EC229" i="47" s="1"/>
  <c r="DY229" i="47"/>
  <c r="EE229" i="47" s="1"/>
  <c r="DX229" i="47"/>
  <c r="ED229" i="47" s="1"/>
  <c r="FA149" i="47"/>
  <c r="FB149" i="47" s="1"/>
  <c r="FC149" i="47" s="1"/>
  <c r="CM149" i="47" s="1"/>
  <c r="BY312" i="47"/>
  <c r="EJ312" i="47" s="1"/>
  <c r="G231" i="85"/>
  <c r="I231" i="85" s="1"/>
  <c r="G314" i="85"/>
  <c r="I314" i="85" s="1"/>
  <c r="G151" i="85"/>
  <c r="I151" i="85" s="1"/>
  <c r="AF151" i="85" s="1"/>
  <c r="I70" i="85"/>
  <c r="Q242" i="81"/>
  <c r="S242" i="81" s="1"/>
  <c r="T242" i="81" s="1"/>
  <c r="AE242" i="81"/>
  <c r="AG242" i="81" s="1"/>
  <c r="AH242" i="81" s="1"/>
  <c r="X242" i="81"/>
  <c r="Z242" i="81" s="1"/>
  <c r="AA242" i="81" s="1"/>
  <c r="I242" i="81"/>
  <c r="K242" i="81" s="1"/>
  <c r="L242" i="81" s="1"/>
  <c r="F242" i="81"/>
  <c r="G231" i="83"/>
  <c r="I231" i="83" s="1"/>
  <c r="G151" i="83"/>
  <c r="I151" i="83" s="1"/>
  <c r="AF151" i="83" s="1"/>
  <c r="G313" i="83"/>
  <c r="I313" i="83" s="1"/>
  <c r="I70" i="83"/>
  <c r="G314" i="84"/>
  <c r="I314" i="84" s="1"/>
  <c r="G231" i="84"/>
  <c r="I231" i="84" s="1"/>
  <c r="G151" i="84"/>
  <c r="I151" i="84" s="1"/>
  <c r="AF151" i="84" s="1"/>
  <c r="I70" i="84"/>
  <c r="AE189" i="81"/>
  <c r="AG189" i="81" s="1"/>
  <c r="AH189" i="81" s="1"/>
  <c r="X189" i="81"/>
  <c r="Z189" i="81" s="1"/>
  <c r="AA189" i="81" s="1"/>
  <c r="Q189" i="81"/>
  <c r="S189" i="81" s="1"/>
  <c r="T189" i="81" s="1"/>
  <c r="I189" i="81"/>
  <c r="K189" i="81" s="1"/>
  <c r="L189" i="81" s="1"/>
  <c r="F189" i="81"/>
  <c r="BX312" i="47"/>
  <c r="EI312" i="47" s="1"/>
  <c r="G70" i="76"/>
  <c r="FU276" i="47"/>
  <c r="BW312" i="47"/>
  <c r="EH312" i="47" s="1"/>
  <c r="BX150" i="47"/>
  <c r="EI150" i="47" s="1"/>
  <c r="P150" i="85"/>
  <c r="AG150" i="85" s="1"/>
  <c r="AG230" i="85"/>
  <c r="FI64" i="99"/>
  <c r="FH65" i="99"/>
  <c r="FI65" i="99" s="1"/>
  <c r="CL148" i="47"/>
  <c r="O67" i="99"/>
  <c r="EB67" i="99" s="1"/>
  <c r="EC67" i="99" s="1"/>
  <c r="FG67" i="99" s="1"/>
  <c r="CS228" i="47"/>
  <c r="Z392" i="47"/>
  <c r="CL392" i="47" s="1"/>
  <c r="CK392" i="47"/>
  <c r="DY392" i="47"/>
  <c r="EE392" i="47" s="1"/>
  <c r="DX392" i="47"/>
  <c r="ED392" i="47" s="1"/>
  <c r="DW392" i="47"/>
  <c r="EC392" i="47" s="1"/>
  <c r="Z311" i="47"/>
  <c r="CL311" i="47" s="1"/>
  <c r="CK311" i="47"/>
  <c r="DY311" i="47"/>
  <c r="EE311" i="47" s="1"/>
  <c r="DW311" i="47"/>
  <c r="EC311" i="47" s="1"/>
  <c r="DX311" i="47"/>
  <c r="ED311" i="47" s="1"/>
  <c r="BW150" i="47"/>
  <c r="EH150" i="47" s="1"/>
  <c r="AM313" i="84"/>
  <c r="BF63" i="84"/>
  <c r="AM69" i="84"/>
  <c r="BE63" i="84" s="1"/>
  <c r="L312" i="47"/>
  <c r="L230" i="47"/>
  <c r="L150" i="47"/>
  <c r="L393" i="47"/>
  <c r="BX230" i="47"/>
  <c r="EI230" i="47" s="1"/>
  <c r="M230" i="47"/>
  <c r="M312" i="47"/>
  <c r="M150" i="47"/>
  <c r="M393" i="47"/>
  <c r="J69" i="47"/>
  <c r="AF69" i="76"/>
  <c r="BF63" i="76" s="1"/>
  <c r="P69" i="76"/>
  <c r="AG69" i="76" s="1"/>
  <c r="AF230" i="76"/>
  <c r="P230" i="76"/>
  <c r="FU196" i="47"/>
  <c r="AM312" i="83"/>
  <c r="AI67" i="99"/>
  <c r="FA68" i="47"/>
  <c r="FB68" i="47" s="1"/>
  <c r="FC68" i="47" s="1"/>
  <c r="CM68" i="47" s="1"/>
  <c r="V68" i="47"/>
  <c r="BG68" i="47" s="1"/>
  <c r="BG229" i="47"/>
  <c r="V149" i="47"/>
  <c r="BG149" i="47" s="1"/>
  <c r="GC126" i="47"/>
  <c r="L95" i="59" s="1"/>
  <c r="GJ119" i="47"/>
  <c r="BY69" i="47"/>
  <c r="EJ69" i="47" s="1"/>
  <c r="Q135" i="81"/>
  <c r="S135" i="81" s="1"/>
  <c r="T135" i="81" s="1"/>
  <c r="X135" i="81"/>
  <c r="Z135" i="81" s="1"/>
  <c r="AA135" i="81" s="1"/>
  <c r="I135" i="81"/>
  <c r="K135" i="81" s="1"/>
  <c r="L135" i="81" s="1"/>
  <c r="AE135" i="81"/>
  <c r="AG135" i="81" s="1"/>
  <c r="AH135" i="81" s="1"/>
  <c r="F135" i="81"/>
  <c r="FB310" i="47" l="1"/>
  <c r="FC310" i="47" s="1"/>
  <c r="CM310" i="47" s="1"/>
  <c r="FU279" i="47" s="1"/>
  <c r="FA392" i="47"/>
  <c r="FB392" i="47" s="1"/>
  <c r="FC392" i="47" s="1"/>
  <c r="CM392" i="47" s="1"/>
  <c r="GE370" i="47" s="1"/>
  <c r="N148" i="59" s="1"/>
  <c r="M242" i="81"/>
  <c r="AH231" i="85" s="1"/>
  <c r="BY231" i="47" s="1"/>
  <c r="EJ231" i="47" s="1"/>
  <c r="AI135" i="81"/>
  <c r="AH70" i="83" s="1"/>
  <c r="BW70" i="47" s="1"/>
  <c r="EH70" i="47" s="1"/>
  <c r="AB135" i="81"/>
  <c r="AH151" i="83" s="1"/>
  <c r="BW151" i="47" s="1"/>
  <c r="EH151" i="47" s="1"/>
  <c r="M135" i="81"/>
  <c r="AH231" i="83" s="1"/>
  <c r="U135" i="81"/>
  <c r="AH313" i="83" s="1"/>
  <c r="Y230" i="47"/>
  <c r="X312" i="47"/>
  <c r="BI312" i="47" s="1"/>
  <c r="GJ363" i="47"/>
  <c r="T133" i="59" s="1"/>
  <c r="CS392" i="47"/>
  <c r="GI363" i="47" s="1"/>
  <c r="S133" i="59" s="1"/>
  <c r="GC370" i="47"/>
  <c r="L148" i="59" s="1"/>
  <c r="GK118" i="47"/>
  <c r="FT125" i="47"/>
  <c r="CS148" i="47"/>
  <c r="GI118" i="47" s="1"/>
  <c r="AM230" i="85"/>
  <c r="G231" i="76"/>
  <c r="I231" i="76" s="1"/>
  <c r="G313" i="76"/>
  <c r="I313" i="76" s="1"/>
  <c r="G151" i="76"/>
  <c r="I151" i="76" s="1"/>
  <c r="AF151" i="76" s="1"/>
  <c r="BF145" i="76" s="1"/>
  <c r="I70" i="76"/>
  <c r="M189" i="81"/>
  <c r="AH231" i="84" s="1"/>
  <c r="AB189" i="81"/>
  <c r="AH151" i="84" s="1"/>
  <c r="AF70" i="84"/>
  <c r="L70" i="47"/>
  <c r="P70" i="84"/>
  <c r="AG70" i="84" s="1"/>
  <c r="P231" i="84"/>
  <c r="AF231" i="84"/>
  <c r="K70" i="47"/>
  <c r="P70" i="83"/>
  <c r="AG70" i="83" s="1"/>
  <c r="AF70" i="83"/>
  <c r="BF145" i="83"/>
  <c r="AB242" i="81"/>
  <c r="AH151" i="85" s="1"/>
  <c r="U242" i="81"/>
  <c r="AH314" i="85" s="1"/>
  <c r="BF145" i="85"/>
  <c r="P231" i="85"/>
  <c r="AF231" i="85"/>
  <c r="AC68" i="99"/>
  <c r="Q68" i="99"/>
  <c r="AD68" i="99" s="1"/>
  <c r="AM150" i="83"/>
  <c r="BE144" i="83" s="1"/>
  <c r="FA311" i="47"/>
  <c r="W230" i="47"/>
  <c r="W393" i="47"/>
  <c r="BH393" i="47" s="1"/>
  <c r="AM150" i="84"/>
  <c r="BE144" i="84" s="1"/>
  <c r="FU277" i="47"/>
  <c r="P150" i="76"/>
  <c r="AG150" i="76" s="1"/>
  <c r="AG230" i="76"/>
  <c r="AM69" i="76"/>
  <c r="BE63" i="76" s="1"/>
  <c r="J393" i="47"/>
  <c r="J150" i="47"/>
  <c r="N150" i="47" s="1"/>
  <c r="AI42" i="104" s="1"/>
  <c r="AJ42" i="104" s="1"/>
  <c r="J230" i="47"/>
  <c r="J312" i="47"/>
  <c r="N69" i="47"/>
  <c r="DV69" i="47" s="1"/>
  <c r="EB69" i="47" s="1"/>
  <c r="Y393" i="47"/>
  <c r="BJ393" i="47" s="1"/>
  <c r="Y312" i="47"/>
  <c r="BJ312" i="47" s="1"/>
  <c r="X393" i="47"/>
  <c r="BI393" i="47" s="1"/>
  <c r="X230" i="47"/>
  <c r="CS311" i="47"/>
  <c r="AM150" i="85"/>
  <c r="BE144" i="85" s="1"/>
  <c r="U189" i="81"/>
  <c r="AH314" i="84" s="1"/>
  <c r="AI189" i="81"/>
  <c r="AH70" i="84" s="1"/>
  <c r="BF145" i="84"/>
  <c r="P314" i="84"/>
  <c r="AG314" i="84" s="1"/>
  <c r="AF314" i="84"/>
  <c r="AF313" i="83"/>
  <c r="P313" i="83"/>
  <c r="AG313" i="83" s="1"/>
  <c r="AF231" i="83"/>
  <c r="P231" i="83"/>
  <c r="AI242" i="81"/>
  <c r="AH70" i="85" s="1"/>
  <c r="AF70" i="85"/>
  <c r="M70" i="47"/>
  <c r="P70" i="85"/>
  <c r="AG70" i="85" s="1"/>
  <c r="P314" i="85"/>
  <c r="AG314" i="85" s="1"/>
  <c r="AF314" i="85"/>
  <c r="FU126" i="47"/>
  <c r="Z68" i="47"/>
  <c r="CL68" i="47" s="1"/>
  <c r="CL229" i="47"/>
  <c r="FT198" i="47" s="1"/>
  <c r="Z149" i="47"/>
  <c r="FA229" i="47"/>
  <c r="FB229" i="47" s="1"/>
  <c r="FC229" i="47" s="1"/>
  <c r="CM229" i="47" s="1"/>
  <c r="AM230" i="83"/>
  <c r="AM312" i="76"/>
  <c r="EA311" i="47"/>
  <c r="W312" i="47"/>
  <c r="BH312" i="47" s="1"/>
  <c r="FH66" i="99"/>
  <c r="FI66" i="99" s="1"/>
  <c r="AM230" i="84"/>
  <c r="FU278" i="47"/>
  <c r="FB311" i="47" l="1"/>
  <c r="FC311" i="47" s="1"/>
  <c r="CM311" i="47" s="1"/>
  <c r="DW150" i="47"/>
  <c r="EC150" i="47" s="1"/>
  <c r="CS229" i="47"/>
  <c r="FU198" i="47"/>
  <c r="M151" i="47"/>
  <c r="M394" i="47"/>
  <c r="M231" i="47"/>
  <c r="M313" i="47"/>
  <c r="BY70" i="47"/>
  <c r="EJ70" i="47" s="1"/>
  <c r="AM313" i="83"/>
  <c r="BX313" i="47"/>
  <c r="EI313" i="47" s="1"/>
  <c r="V312" i="47"/>
  <c r="BG312" i="47" s="1"/>
  <c r="N312" i="47"/>
  <c r="DV150" i="47"/>
  <c r="EB150" i="47" s="1"/>
  <c r="CK150" i="47"/>
  <c r="W69" i="47"/>
  <c r="BH69" i="47" s="1"/>
  <c r="W150" i="47"/>
  <c r="BH150" i="47" s="1"/>
  <c r="BH230" i="47"/>
  <c r="AI68" i="99"/>
  <c r="AG231" i="85"/>
  <c r="P151" i="85"/>
  <c r="AG151" i="85" s="1"/>
  <c r="BY151" i="47"/>
  <c r="EJ151" i="47" s="1"/>
  <c r="AM70" i="83"/>
  <c r="BE64" i="83" s="1"/>
  <c r="BF64" i="84"/>
  <c r="AM70" i="84"/>
  <c r="BE64" i="84" s="1"/>
  <c r="BX231" i="47"/>
  <c r="EI231" i="47" s="1"/>
  <c r="AF231" i="76"/>
  <c r="P231" i="76"/>
  <c r="DY150" i="47"/>
  <c r="EE150" i="47" s="1"/>
  <c r="AM230" i="76"/>
  <c r="BW231" i="47"/>
  <c r="EH231" i="47" s="1"/>
  <c r="G71" i="85"/>
  <c r="D243" i="81"/>
  <c r="D190" i="81"/>
  <c r="G71" i="84"/>
  <c r="D136" i="81"/>
  <c r="G71" i="83"/>
  <c r="CL149" i="47"/>
  <c r="O68" i="99"/>
  <c r="EB68" i="99" s="1"/>
  <c r="EC68" i="99" s="1"/>
  <c r="FG68" i="99" s="1"/>
  <c r="GW30" i="47"/>
  <c r="CS68" i="47"/>
  <c r="GU30" i="47" s="1"/>
  <c r="AM314" i="85"/>
  <c r="BF64" i="85"/>
  <c r="AM70" i="85"/>
  <c r="BE64" i="85" s="1"/>
  <c r="AG231" i="83"/>
  <c r="P151" i="83"/>
  <c r="AG151" i="83" s="1"/>
  <c r="AM314" i="84"/>
  <c r="BX70" i="47"/>
  <c r="EI70" i="47" s="1"/>
  <c r="FH67" i="99"/>
  <c r="FI67" i="99" s="1"/>
  <c r="X69" i="47"/>
  <c r="BI69" i="47" s="1"/>
  <c r="X150" i="47"/>
  <c r="BI150" i="47" s="1"/>
  <c r="BI230" i="47"/>
  <c r="CK69" i="47"/>
  <c r="DW69" i="47"/>
  <c r="EC69" i="47" s="1"/>
  <c r="DX69" i="47"/>
  <c r="ED69" i="47" s="1"/>
  <c r="DY69" i="47"/>
  <c r="EE69" i="47" s="1"/>
  <c r="V230" i="47"/>
  <c r="N230" i="47"/>
  <c r="V393" i="47"/>
  <c r="BG393" i="47" s="1"/>
  <c r="N393" i="47"/>
  <c r="DV393" i="47" s="1"/>
  <c r="EB393" i="47" s="1"/>
  <c r="AM150" i="76"/>
  <c r="BE144" i="76" s="1"/>
  <c r="BY313" i="47"/>
  <c r="EJ313" i="47" s="1"/>
  <c r="BF64" i="83"/>
  <c r="K394" i="47"/>
  <c r="K151" i="47"/>
  <c r="K313" i="47"/>
  <c r="K231" i="47"/>
  <c r="P151" i="84"/>
  <c r="AG151" i="84" s="1"/>
  <c r="AG231" i="84"/>
  <c r="L231" i="47"/>
  <c r="L313" i="47"/>
  <c r="L151" i="47"/>
  <c r="L394" i="47"/>
  <c r="BX151" i="47"/>
  <c r="EI151" i="47" s="1"/>
  <c r="J70" i="47"/>
  <c r="AF70" i="76"/>
  <c r="P70" i="76"/>
  <c r="AG70" i="76" s="1"/>
  <c r="AF313" i="76"/>
  <c r="P313" i="76"/>
  <c r="AG313" i="76" s="1"/>
  <c r="DX150" i="47"/>
  <c r="ED150" i="47" s="1"/>
  <c r="BJ230" i="47"/>
  <c r="Y150" i="47"/>
  <c r="BJ150" i="47" s="1"/>
  <c r="Y69" i="47"/>
  <c r="BJ69" i="47" s="1"/>
  <c r="BW313" i="47"/>
  <c r="EH313" i="47" s="1"/>
  <c r="FA69" i="47" l="1"/>
  <c r="FB69" i="47" s="1"/>
  <c r="FC69" i="47" s="1"/>
  <c r="CM69" i="47" s="1"/>
  <c r="T51" i="93"/>
  <c r="A45" i="79"/>
  <c r="AM313" i="76"/>
  <c r="BF64" i="76"/>
  <c r="AM70" i="76"/>
  <c r="BE64" i="76" s="1"/>
  <c r="X231" i="47"/>
  <c r="AM151" i="84"/>
  <c r="BE145" i="84" s="1"/>
  <c r="W231" i="47"/>
  <c r="Z230" i="47"/>
  <c r="K69" i="99"/>
  <c r="CK230" i="47"/>
  <c r="DW230" i="47"/>
  <c r="EC230" i="47" s="1"/>
  <c r="DY230" i="47"/>
  <c r="EE230" i="47" s="1"/>
  <c r="DX230" i="47"/>
  <c r="ED230" i="47" s="1"/>
  <c r="FT126" i="47"/>
  <c r="GK119" i="47"/>
  <c r="CS149" i="47"/>
  <c r="GI119" i="47" s="1"/>
  <c r="Q243" i="81"/>
  <c r="S243" i="81" s="1"/>
  <c r="T243" i="81" s="1"/>
  <c r="I243" i="81"/>
  <c r="K243" i="81" s="1"/>
  <c r="L243" i="81" s="1"/>
  <c r="AE243" i="81"/>
  <c r="AG243" i="81" s="1"/>
  <c r="AH243" i="81" s="1"/>
  <c r="X243" i="81"/>
  <c r="Z243" i="81" s="1"/>
  <c r="AA243" i="81" s="1"/>
  <c r="F243" i="81"/>
  <c r="AG231" i="76"/>
  <c r="P151" i="76"/>
  <c r="AG151" i="76" s="1"/>
  <c r="AM151" i="85"/>
  <c r="BE145" i="85" s="1"/>
  <c r="GC127" i="47"/>
  <c r="L96" i="59" s="1"/>
  <c r="GJ120" i="47"/>
  <c r="FA150" i="47"/>
  <c r="FB150" i="47" s="1"/>
  <c r="FC150" i="47" s="1"/>
  <c r="CM150" i="47" s="1"/>
  <c r="AM231" i="83"/>
  <c r="Y313" i="47"/>
  <c r="BJ313" i="47" s="1"/>
  <c r="Y394" i="47"/>
  <c r="BJ394" i="47" s="1"/>
  <c r="G71" i="76"/>
  <c r="J394" i="47"/>
  <c r="J313" i="47"/>
  <c r="J151" i="47"/>
  <c r="N151" i="47" s="1"/>
  <c r="AI43" i="104" s="1"/>
  <c r="AJ43" i="104" s="1"/>
  <c r="N70" i="47"/>
  <c r="DV70" i="47" s="1"/>
  <c r="EB70" i="47" s="1"/>
  <c r="J231" i="47"/>
  <c r="X394" i="47"/>
  <c r="BI394" i="47" s="1"/>
  <c r="X313" i="47"/>
  <c r="BI313" i="47" s="1"/>
  <c r="AM231" i="84"/>
  <c r="W313" i="47"/>
  <c r="BH313" i="47" s="1"/>
  <c r="W394" i="47"/>
  <c r="BH394" i="47" s="1"/>
  <c r="CK393" i="47"/>
  <c r="Z393" i="47"/>
  <c r="CL393" i="47" s="1"/>
  <c r="DW393" i="47"/>
  <c r="EC393" i="47" s="1"/>
  <c r="DY393" i="47"/>
  <c r="EE393" i="47" s="1"/>
  <c r="DX393" i="47"/>
  <c r="ED393" i="47" s="1"/>
  <c r="DV230" i="47"/>
  <c r="EB230" i="47" s="1"/>
  <c r="V69" i="47"/>
  <c r="BG69" i="47" s="1"/>
  <c r="V150" i="47"/>
  <c r="BG150" i="47" s="1"/>
  <c r="BG230" i="47"/>
  <c r="GC48" i="47"/>
  <c r="L44" i="59" s="1"/>
  <c r="GV31" i="47"/>
  <c r="GJ41" i="47"/>
  <c r="AM151" i="83"/>
  <c r="BE145" i="83" s="1"/>
  <c r="FH68" i="99"/>
  <c r="FI68" i="99" s="1"/>
  <c r="G152" i="83"/>
  <c r="I152" i="83" s="1"/>
  <c r="AF152" i="83" s="1"/>
  <c r="G314" i="83"/>
  <c r="I314" i="83" s="1"/>
  <c r="G232" i="83"/>
  <c r="I232" i="83" s="1"/>
  <c r="I71" i="83"/>
  <c r="I136" i="81"/>
  <c r="K136" i="81" s="1"/>
  <c r="L136" i="81" s="1"/>
  <c r="AE136" i="81"/>
  <c r="AG136" i="81" s="1"/>
  <c r="AH136" i="81" s="1"/>
  <c r="Q136" i="81"/>
  <c r="S136" i="81" s="1"/>
  <c r="T136" i="81" s="1"/>
  <c r="X136" i="81"/>
  <c r="Z136" i="81" s="1"/>
  <c r="AA136" i="81" s="1"/>
  <c r="F136" i="81"/>
  <c r="G152" i="84"/>
  <c r="I152" i="84" s="1"/>
  <c r="AF152" i="84" s="1"/>
  <c r="G232" i="84"/>
  <c r="I232" i="84" s="1"/>
  <c r="G315" i="84"/>
  <c r="I315" i="84" s="1"/>
  <c r="I71" i="84"/>
  <c r="X190" i="81"/>
  <c r="Z190" i="81" s="1"/>
  <c r="AA190" i="81" s="1"/>
  <c r="I190" i="81"/>
  <c r="K190" i="81" s="1"/>
  <c r="L190" i="81" s="1"/>
  <c r="Q190" i="81"/>
  <c r="S190" i="81" s="1"/>
  <c r="T190" i="81" s="1"/>
  <c r="AE190" i="81"/>
  <c r="AG190" i="81" s="1"/>
  <c r="AH190" i="81" s="1"/>
  <c r="F190" i="81"/>
  <c r="G152" i="85"/>
  <c r="I152" i="85" s="1"/>
  <c r="AF152" i="85" s="1"/>
  <c r="G232" i="85"/>
  <c r="I232" i="85" s="1"/>
  <c r="G315" i="85"/>
  <c r="I315" i="85" s="1"/>
  <c r="I71" i="85"/>
  <c r="AM231" i="85"/>
  <c r="DV312" i="47"/>
  <c r="Z312" i="47"/>
  <c r="CL312" i="47" s="1"/>
  <c r="CK312" i="47"/>
  <c r="DX312" i="47"/>
  <c r="ED312" i="47" s="1"/>
  <c r="DW312" i="47"/>
  <c r="EC312" i="47" s="1"/>
  <c r="DY312" i="47"/>
  <c r="EE312" i="47" s="1"/>
  <c r="Y231" i="47"/>
  <c r="DY151" i="47" l="1"/>
  <c r="EE151" i="47" s="1"/>
  <c r="AB136" i="81"/>
  <c r="AH152" i="83" s="1"/>
  <c r="BW152" i="47" s="1"/>
  <c r="EH152" i="47" s="1"/>
  <c r="AI136" i="81"/>
  <c r="AH71" i="83" s="1"/>
  <c r="BW71" i="47" s="1"/>
  <c r="EH71" i="47" s="1"/>
  <c r="FA230" i="47"/>
  <c r="FB230" i="47" s="1"/>
  <c r="FC230" i="47" s="1"/>
  <c r="CM230" i="47" s="1"/>
  <c r="FU199" i="47" s="1"/>
  <c r="FA393" i="47"/>
  <c r="FB393" i="47" s="1"/>
  <c r="FC393" i="47" s="1"/>
  <c r="CM393" i="47" s="1"/>
  <c r="GE371" i="47" s="1"/>
  <c r="N149" i="59" s="1"/>
  <c r="AB243" i="81"/>
  <c r="AH152" i="85" s="1"/>
  <c r="BY152" i="47" s="1"/>
  <c r="EJ152" i="47" s="1"/>
  <c r="M243" i="81"/>
  <c r="AH232" i="85" s="1"/>
  <c r="BY232" i="47" s="1"/>
  <c r="EJ232" i="47" s="1"/>
  <c r="G72" i="84"/>
  <c r="D191" i="81"/>
  <c r="P315" i="85"/>
  <c r="AG315" i="85" s="1"/>
  <c r="AF315" i="85"/>
  <c r="BF146" i="85"/>
  <c r="U190" i="81"/>
  <c r="AH315" i="84" s="1"/>
  <c r="AB190" i="81"/>
  <c r="AH152" i="84" s="1"/>
  <c r="AF315" i="84"/>
  <c r="P315" i="84"/>
  <c r="AG315" i="84" s="1"/>
  <c r="BF146" i="84"/>
  <c r="K71" i="47"/>
  <c r="P71" i="83"/>
  <c r="AG71" i="83" s="1"/>
  <c r="AF71" i="83"/>
  <c r="BF65" i="83" s="1"/>
  <c r="P314" i="83"/>
  <c r="AG314" i="83" s="1"/>
  <c r="AF314" i="83"/>
  <c r="CS393" i="47"/>
  <c r="GI364" i="47" s="1"/>
  <c r="S134" i="59" s="1"/>
  <c r="GC371" i="47"/>
  <c r="L149" i="59" s="1"/>
  <c r="GJ364" i="47"/>
  <c r="T134" i="59" s="1"/>
  <c r="V231" i="47"/>
  <c r="N231" i="47"/>
  <c r="DV151" i="47"/>
  <c r="EB151" i="47" s="1"/>
  <c r="CK151" i="47"/>
  <c r="N394" i="47"/>
  <c r="DV394" i="47" s="1"/>
  <c r="EB394" i="47" s="1"/>
  <c r="V394" i="47"/>
  <c r="BG394" i="47" s="1"/>
  <c r="FU127" i="47"/>
  <c r="AM231" i="76"/>
  <c r="AC69" i="99"/>
  <c r="Q69" i="99"/>
  <c r="AD69" i="99" s="1"/>
  <c r="DW151" i="47"/>
  <c r="EC151" i="47" s="1"/>
  <c r="BH231" i="47"/>
  <c r="W70" i="47"/>
  <c r="BH70" i="47" s="1"/>
  <c r="W151" i="47"/>
  <c r="BH151" i="47" s="1"/>
  <c r="X151" i="47"/>
  <c r="BI151" i="47" s="1"/>
  <c r="BI231" i="47"/>
  <c r="X70" i="47"/>
  <c r="BI70" i="47" s="1"/>
  <c r="D244" i="81"/>
  <c r="G72" i="85"/>
  <c r="G72" i="83"/>
  <c r="D137" i="81"/>
  <c r="Y151" i="47"/>
  <c r="BJ151" i="47" s="1"/>
  <c r="BJ231" i="47"/>
  <c r="Y70" i="47"/>
  <c r="BJ70" i="47" s="1"/>
  <c r="CS312" i="47"/>
  <c r="EB312" i="47"/>
  <c r="FA312" i="47" s="1"/>
  <c r="FB312" i="47" s="1"/>
  <c r="FC312" i="47" s="1"/>
  <c r="CM312" i="47" s="1"/>
  <c r="EA312" i="47"/>
  <c r="AF71" i="85"/>
  <c r="M71" i="47"/>
  <c r="P71" i="85"/>
  <c r="AG71" i="85" s="1"/>
  <c r="P232" i="85"/>
  <c r="AF232" i="85"/>
  <c r="AI190" i="81"/>
  <c r="AH71" i="84" s="1"/>
  <c r="M190" i="81"/>
  <c r="AH232" i="84" s="1"/>
  <c r="AF71" i="84"/>
  <c r="L71" i="47"/>
  <c r="P71" i="84"/>
  <c r="AG71" i="84" s="1"/>
  <c r="P232" i="84"/>
  <c r="AF232" i="84"/>
  <c r="U136" i="81"/>
  <c r="AH314" i="83" s="1"/>
  <c r="M136" i="81"/>
  <c r="AH232" i="83" s="1"/>
  <c r="P232" i="83"/>
  <c r="AF232" i="83"/>
  <c r="BF146" i="83"/>
  <c r="CK70" i="47"/>
  <c r="DY70" i="47"/>
  <c r="EE70" i="47" s="1"/>
  <c r="DW70" i="47"/>
  <c r="EC70" i="47" s="1"/>
  <c r="DX70" i="47"/>
  <c r="ED70" i="47" s="1"/>
  <c r="V313" i="47"/>
  <c r="BG313" i="47" s="1"/>
  <c r="N313" i="47"/>
  <c r="DV313" i="47" s="1"/>
  <c r="G152" i="76"/>
  <c r="I152" i="76" s="1"/>
  <c r="AF152" i="76" s="1"/>
  <c r="BF146" i="76" s="1"/>
  <c r="G232" i="76"/>
  <c r="I232" i="76" s="1"/>
  <c r="G314" i="76"/>
  <c r="I314" i="76" s="1"/>
  <c r="I71" i="76"/>
  <c r="AM151" i="76"/>
  <c r="BE145" i="76" s="1"/>
  <c r="AI243" i="81"/>
  <c r="AH71" i="85" s="1"/>
  <c r="U243" i="81"/>
  <c r="AH315" i="85" s="1"/>
  <c r="Z69" i="47"/>
  <c r="CL69" i="47" s="1"/>
  <c r="Z150" i="47"/>
  <c r="CL230" i="47"/>
  <c r="FT199" i="47" s="1"/>
  <c r="DX151" i="47"/>
  <c r="ED151" i="47" s="1"/>
  <c r="FA70" i="47" l="1"/>
  <c r="FB70" i="47" s="1"/>
  <c r="FC70" i="47" s="1"/>
  <c r="CM70" i="47" s="1"/>
  <c r="G72" i="76"/>
  <c r="T52" i="93"/>
  <c r="A46" i="79"/>
  <c r="CL150" i="47"/>
  <c r="O69" i="99"/>
  <c r="EB69" i="99" s="1"/>
  <c r="EC69" i="99" s="1"/>
  <c r="FG69" i="99" s="1"/>
  <c r="FH69" i="99" s="1"/>
  <c r="FI69" i="99" s="1"/>
  <c r="BY314" i="47"/>
  <c r="EJ314" i="47" s="1"/>
  <c r="P314" i="76"/>
  <c r="AG314" i="76" s="1"/>
  <c r="AF314" i="76"/>
  <c r="CK313" i="47"/>
  <c r="Z313" i="47"/>
  <c r="CL313" i="47" s="1"/>
  <c r="DY313" i="47"/>
  <c r="EE313" i="47" s="1"/>
  <c r="DX313" i="47"/>
  <c r="ED313" i="47" s="1"/>
  <c r="DW313" i="47"/>
  <c r="EC313" i="47" s="1"/>
  <c r="BW232" i="47"/>
  <c r="EH232" i="47" s="1"/>
  <c r="BF65" i="84"/>
  <c r="AM71" i="84"/>
  <c r="BE65" i="84" s="1"/>
  <c r="BX71" i="47"/>
  <c r="EI71" i="47" s="1"/>
  <c r="AG232" i="85"/>
  <c r="P152" i="85"/>
  <c r="AG152" i="85" s="1"/>
  <c r="M152" i="47"/>
  <c r="M395" i="47"/>
  <c r="M314" i="47"/>
  <c r="M232" i="47"/>
  <c r="G153" i="83"/>
  <c r="I153" i="83" s="1"/>
  <c r="AF153" i="83" s="1"/>
  <c r="G233" i="83"/>
  <c r="I233" i="83" s="1"/>
  <c r="G315" i="83"/>
  <c r="I315" i="83" s="1"/>
  <c r="I72" i="83"/>
  <c r="G316" i="85"/>
  <c r="I316" i="85" s="1"/>
  <c r="G233" i="85"/>
  <c r="I233" i="85" s="1"/>
  <c r="G153" i="85"/>
  <c r="I153" i="85" s="1"/>
  <c r="AF153" i="85" s="1"/>
  <c r="I72" i="85"/>
  <c r="X244" i="81"/>
  <c r="Z244" i="81" s="1"/>
  <c r="AA244" i="81" s="1"/>
  <c r="I244" i="81"/>
  <c r="K244" i="81" s="1"/>
  <c r="L244" i="81" s="1"/>
  <c r="Q244" i="81"/>
  <c r="S244" i="81" s="1"/>
  <c r="T244" i="81" s="1"/>
  <c r="AE244" i="81"/>
  <c r="AG244" i="81" s="1"/>
  <c r="AH244" i="81" s="1"/>
  <c r="F244" i="81"/>
  <c r="GC128" i="47"/>
  <c r="L97" i="59" s="1"/>
  <c r="GJ121" i="47"/>
  <c r="FA151" i="47"/>
  <c r="FB151" i="47" s="1"/>
  <c r="FC151" i="47" s="1"/>
  <c r="CM151" i="47" s="1"/>
  <c r="V70" i="47"/>
  <c r="BG70" i="47" s="1"/>
  <c r="BG231" i="47"/>
  <c r="V151" i="47"/>
  <c r="BG151" i="47" s="1"/>
  <c r="AM71" i="83"/>
  <c r="BE65" i="83" s="1"/>
  <c r="BX152" i="47"/>
  <c r="EI152" i="47" s="1"/>
  <c r="Q191" i="81"/>
  <c r="S191" i="81" s="1"/>
  <c r="T191" i="81" s="1"/>
  <c r="I191" i="81"/>
  <c r="K191" i="81" s="1"/>
  <c r="L191" i="81" s="1"/>
  <c r="AE191" i="81"/>
  <c r="AG191" i="81" s="1"/>
  <c r="AH191" i="81" s="1"/>
  <c r="X191" i="81"/>
  <c r="Z191" i="81" s="1"/>
  <c r="AA191" i="81" s="1"/>
  <c r="F191" i="81"/>
  <c r="GW31" i="47"/>
  <c r="CS69" i="47"/>
  <c r="GU31" i="47" s="1"/>
  <c r="CS230" i="47"/>
  <c r="BY71" i="47"/>
  <c r="EJ71" i="47" s="1"/>
  <c r="P71" i="76"/>
  <c r="AG71" i="76" s="1"/>
  <c r="J71" i="47"/>
  <c r="AF71" i="76"/>
  <c r="P232" i="76"/>
  <c r="AF232" i="76"/>
  <c r="EB313" i="47"/>
  <c r="GV32" i="47"/>
  <c r="GC49" i="47"/>
  <c r="L45" i="59" s="1"/>
  <c r="GJ42" i="47"/>
  <c r="AG232" i="83"/>
  <c r="P152" i="83"/>
  <c r="AG152" i="83" s="1"/>
  <c r="BW314" i="47"/>
  <c r="EH314" i="47" s="1"/>
  <c r="P152" i="84"/>
  <c r="AG152" i="84" s="1"/>
  <c r="AG232" i="84"/>
  <c r="L314" i="47"/>
  <c r="L232" i="47"/>
  <c r="L152" i="47"/>
  <c r="L395" i="47"/>
  <c r="BX232" i="47"/>
  <c r="EI232" i="47" s="1"/>
  <c r="BF65" i="85"/>
  <c r="AM71" i="85"/>
  <c r="BE65" i="85" s="1"/>
  <c r="I137" i="81"/>
  <c r="K137" i="81" s="1"/>
  <c r="L137" i="81" s="1"/>
  <c r="AE137" i="81"/>
  <c r="AG137" i="81" s="1"/>
  <c r="AH137" i="81" s="1"/>
  <c r="Q137" i="81"/>
  <c r="S137" i="81" s="1"/>
  <c r="T137" i="81" s="1"/>
  <c r="X137" i="81"/>
  <c r="Z137" i="81" s="1"/>
  <c r="AA137" i="81" s="1"/>
  <c r="F137" i="81"/>
  <c r="AI69" i="99"/>
  <c r="CK394" i="47"/>
  <c r="Z394" i="47"/>
  <c r="CL394" i="47" s="1"/>
  <c r="DY394" i="47"/>
  <c r="EE394" i="47" s="1"/>
  <c r="DX394" i="47"/>
  <c r="ED394" i="47" s="1"/>
  <c r="DW394" i="47"/>
  <c r="EC394" i="47" s="1"/>
  <c r="DV231" i="47"/>
  <c r="EB231" i="47" s="1"/>
  <c r="CK231" i="47"/>
  <c r="K70" i="99"/>
  <c r="Z231" i="47"/>
  <c r="DX231" i="47"/>
  <c r="ED231" i="47" s="1"/>
  <c r="DW231" i="47"/>
  <c r="EC231" i="47" s="1"/>
  <c r="DY231" i="47"/>
  <c r="EE231" i="47" s="1"/>
  <c r="AM314" i="83"/>
  <c r="K314" i="47"/>
  <c r="K232" i="47"/>
  <c r="K152" i="47"/>
  <c r="K395" i="47"/>
  <c r="AM315" i="84"/>
  <c r="BX314" i="47"/>
  <c r="EI314" i="47" s="1"/>
  <c r="AM315" i="85"/>
  <c r="G233" i="84"/>
  <c r="I233" i="84" s="1"/>
  <c r="G316" i="84"/>
  <c r="I316" i="84" s="1"/>
  <c r="G153" i="84"/>
  <c r="I153" i="84" s="1"/>
  <c r="AF153" i="84" s="1"/>
  <c r="BF147" i="84" s="1"/>
  <c r="I72" i="84"/>
  <c r="FA313" i="47" l="1"/>
  <c r="FB313" i="47" s="1"/>
  <c r="FC313" i="47" s="1"/>
  <c r="CM313" i="47" s="1"/>
  <c r="EA313" i="47"/>
  <c r="FA394" i="47"/>
  <c r="FB394" i="47" s="1"/>
  <c r="FC394" i="47" s="1"/>
  <c r="CM394" i="47" s="1"/>
  <c r="GE372" i="47" s="1"/>
  <c r="N150" i="59" s="1"/>
  <c r="CS394" i="47"/>
  <c r="GI365" i="47" s="1"/>
  <c r="S135" i="59" s="1"/>
  <c r="AB191" i="81"/>
  <c r="AH153" i="84" s="1"/>
  <c r="BX153" i="47" s="1"/>
  <c r="EI153" i="47" s="1"/>
  <c r="CS313" i="47"/>
  <c r="G73" i="83"/>
  <c r="D138" i="81"/>
  <c r="L72" i="47"/>
  <c r="P72" i="84"/>
  <c r="AG72" i="84" s="1"/>
  <c r="AF72" i="84"/>
  <c r="AF316" i="84"/>
  <c r="P316" i="84"/>
  <c r="AG316" i="84" s="1"/>
  <c r="W395" i="47"/>
  <c r="BH395" i="47" s="1"/>
  <c r="W232" i="47"/>
  <c r="AC70" i="99"/>
  <c r="Q70" i="99"/>
  <c r="AD70" i="99" s="1"/>
  <c r="GJ365" i="47"/>
  <c r="T135" i="59" s="1"/>
  <c r="GC372" i="47"/>
  <c r="L150" i="59" s="1"/>
  <c r="AB137" i="81"/>
  <c r="AH153" i="83" s="1"/>
  <c r="AI137" i="81"/>
  <c r="AH72" i="83" s="1"/>
  <c r="X314" i="47"/>
  <c r="BI314" i="47" s="1"/>
  <c r="AM152" i="84"/>
  <c r="BE146" i="84" s="1"/>
  <c r="AM232" i="83"/>
  <c r="BF65" i="76"/>
  <c r="AM71" i="76"/>
  <c r="BE65" i="76" s="1"/>
  <c r="AI191" i="81"/>
  <c r="AH72" i="84" s="1"/>
  <c r="U191" i="81"/>
  <c r="AH316" i="84" s="1"/>
  <c r="U244" i="81"/>
  <c r="AH316" i="85" s="1"/>
  <c r="AB244" i="81"/>
  <c r="AH153" i="85" s="1"/>
  <c r="BF147" i="85"/>
  <c r="P316" i="85"/>
  <c r="AG316" i="85" s="1"/>
  <c r="AF316" i="85"/>
  <c r="P315" i="83"/>
  <c r="AG315" i="83" s="1"/>
  <c r="AF315" i="83"/>
  <c r="BF147" i="83"/>
  <c r="Y314" i="47"/>
  <c r="BJ314" i="47" s="1"/>
  <c r="AM232" i="85"/>
  <c r="GK120" i="47"/>
  <c r="FT127" i="47"/>
  <c r="CS150" i="47"/>
  <c r="GI120" i="47" s="1"/>
  <c r="G315" i="76"/>
  <c r="I315" i="76" s="1"/>
  <c r="G233" i="76"/>
  <c r="I233" i="76" s="1"/>
  <c r="G153" i="76"/>
  <c r="I153" i="76" s="1"/>
  <c r="AF153" i="76" s="1"/>
  <c r="I72" i="76"/>
  <c r="D245" i="81"/>
  <c r="G73" i="85"/>
  <c r="D192" i="81"/>
  <c r="G73" i="84"/>
  <c r="AF233" i="84"/>
  <c r="P233" i="84"/>
  <c r="W314" i="47"/>
  <c r="BH314" i="47" s="1"/>
  <c r="Z70" i="47"/>
  <c r="CL70" i="47" s="1"/>
  <c r="CL231" i="47"/>
  <c r="FT200" i="47" s="1"/>
  <c r="Z151" i="47"/>
  <c r="FA231" i="47"/>
  <c r="FB231" i="47" s="1"/>
  <c r="FC231" i="47" s="1"/>
  <c r="CM231" i="47" s="1"/>
  <c r="U137" i="81"/>
  <c r="AH315" i="83" s="1"/>
  <c r="M137" i="81"/>
  <c r="AH233" i="83" s="1"/>
  <c r="X395" i="47"/>
  <c r="BI395" i="47" s="1"/>
  <c r="X232" i="47"/>
  <c r="AM232" i="84"/>
  <c r="AM152" i="83"/>
  <c r="BE146" i="83" s="1"/>
  <c r="AG232" i="76"/>
  <c r="P152" i="76"/>
  <c r="AG152" i="76" s="1"/>
  <c r="J232" i="47"/>
  <c r="N71" i="47"/>
  <c r="DV71" i="47" s="1"/>
  <c r="EB71" i="47" s="1"/>
  <c r="J395" i="47"/>
  <c r="J152" i="47"/>
  <c r="N152" i="47" s="1"/>
  <c r="J314" i="47"/>
  <c r="M191" i="81"/>
  <c r="AH233" i="84" s="1"/>
  <c r="FU128" i="47"/>
  <c r="AI244" i="81"/>
  <c r="AH72" i="85" s="1"/>
  <c r="M244" i="81"/>
  <c r="AH233" i="85" s="1"/>
  <c r="AF72" i="85"/>
  <c r="M72" i="47"/>
  <c r="P72" i="85"/>
  <c r="AG72" i="85" s="1"/>
  <c r="AF233" i="85"/>
  <c r="P233" i="85"/>
  <c r="AF72" i="83"/>
  <c r="BF66" i="83" s="1"/>
  <c r="K72" i="47"/>
  <c r="P72" i="83"/>
  <c r="AG72" i="83" s="1"/>
  <c r="P233" i="83"/>
  <c r="AF233" i="83"/>
  <c r="Y232" i="47"/>
  <c r="Y395" i="47"/>
  <c r="BJ395" i="47" s="1"/>
  <c r="AM152" i="85"/>
  <c r="BE146" i="85" s="1"/>
  <c r="AM314" i="76"/>
  <c r="CS231" i="47" l="1"/>
  <c r="DX152" i="47"/>
  <c r="ED152" i="47" s="1"/>
  <c r="AI44" i="104"/>
  <c r="AJ44" i="104" s="1"/>
  <c r="G73" i="76"/>
  <c r="Y71" i="47"/>
  <c r="BJ71" i="47" s="1"/>
  <c r="Y152" i="47"/>
  <c r="BJ152" i="47" s="1"/>
  <c r="BJ232" i="47"/>
  <c r="P153" i="83"/>
  <c r="AG153" i="83" s="1"/>
  <c r="AG233" i="83"/>
  <c r="AM233" i="83" s="1"/>
  <c r="K233" i="47"/>
  <c r="K315" i="47"/>
  <c r="K396" i="47"/>
  <c r="K153" i="47"/>
  <c r="AG233" i="85"/>
  <c r="P153" i="85"/>
  <c r="AG153" i="85" s="1"/>
  <c r="BF66" i="85"/>
  <c r="AM72" i="85"/>
  <c r="BE66" i="85" s="1"/>
  <c r="BY72" i="47"/>
  <c r="EJ72" i="47" s="1"/>
  <c r="BX233" i="47"/>
  <c r="EI233" i="47" s="1"/>
  <c r="V314" i="47"/>
  <c r="BG314" i="47" s="1"/>
  <c r="N314" i="47"/>
  <c r="DV314" i="47" s="1"/>
  <c r="V395" i="47"/>
  <c r="BG395" i="47" s="1"/>
  <c r="N395" i="47"/>
  <c r="DV395" i="47" s="1"/>
  <c r="EB395" i="47" s="1"/>
  <c r="V232" i="47"/>
  <c r="N232" i="47"/>
  <c r="DV232" i="47" s="1"/>
  <c r="EB232" i="47" s="1"/>
  <c r="AM232" i="76"/>
  <c r="X152" i="47"/>
  <c r="BI152" i="47" s="1"/>
  <c r="X71" i="47"/>
  <c r="BI71" i="47" s="1"/>
  <c r="BI232" i="47"/>
  <c r="BW315" i="47"/>
  <c r="EH315" i="47" s="1"/>
  <c r="O70" i="99"/>
  <c r="EB70" i="99" s="1"/>
  <c r="CL151" i="47"/>
  <c r="GW32" i="47"/>
  <c r="CS70" i="47"/>
  <c r="GU32" i="47" s="1"/>
  <c r="AG233" i="84"/>
  <c r="P153" i="84"/>
  <c r="AG153" i="84" s="1"/>
  <c r="J72" i="47"/>
  <c r="AF72" i="76"/>
  <c r="P72" i="76"/>
  <c r="AG72" i="76" s="1"/>
  <c r="P233" i="76"/>
  <c r="AF233" i="76"/>
  <c r="AM316" i="85"/>
  <c r="BY153" i="47"/>
  <c r="EJ153" i="47" s="1"/>
  <c r="BX315" i="47"/>
  <c r="EI315" i="47" s="1"/>
  <c r="BW153" i="47"/>
  <c r="EH153" i="47" s="1"/>
  <c r="BF66" i="84"/>
  <c r="AM72" i="84"/>
  <c r="BE66" i="84" s="1"/>
  <c r="L396" i="47"/>
  <c r="L153" i="47"/>
  <c r="L233" i="47"/>
  <c r="L315" i="47"/>
  <c r="G316" i="83"/>
  <c r="I316" i="83" s="1"/>
  <c r="G154" i="83"/>
  <c r="I154" i="83" s="1"/>
  <c r="AF154" i="83" s="1"/>
  <c r="G234" i="83"/>
  <c r="I234" i="83" s="1"/>
  <c r="I73" i="83"/>
  <c r="AM72" i="83"/>
  <c r="BE66" i="83" s="1"/>
  <c r="M233" i="47"/>
  <c r="M315" i="47"/>
  <c r="M396" i="47"/>
  <c r="M153" i="47"/>
  <c r="BY233" i="47"/>
  <c r="EJ233" i="47" s="1"/>
  <c r="DV152" i="47"/>
  <c r="EB152" i="47" s="1"/>
  <c r="CK152" i="47"/>
  <c r="CK71" i="47"/>
  <c r="DW71" i="47"/>
  <c r="EC71" i="47" s="1"/>
  <c r="DY71" i="47"/>
  <c r="EE71" i="47" s="1"/>
  <c r="DX71" i="47"/>
  <c r="ED71" i="47" s="1"/>
  <c r="AM152" i="76"/>
  <c r="BE146" i="76" s="1"/>
  <c r="BW233" i="47"/>
  <c r="EH233" i="47" s="1"/>
  <c r="FU200" i="47"/>
  <c r="DW152" i="47"/>
  <c r="EC152" i="47" s="1"/>
  <c r="G154" i="84"/>
  <c r="I154" i="84" s="1"/>
  <c r="AF154" i="84" s="1"/>
  <c r="BF148" i="84" s="1"/>
  <c r="G317" i="84"/>
  <c r="I317" i="84" s="1"/>
  <c r="G234" i="84"/>
  <c r="I234" i="84" s="1"/>
  <c r="I73" i="84"/>
  <c r="X192" i="81"/>
  <c r="Z192" i="81" s="1"/>
  <c r="AA192" i="81" s="1"/>
  <c r="I192" i="81"/>
  <c r="K192" i="81" s="1"/>
  <c r="L192" i="81" s="1"/>
  <c r="Q192" i="81"/>
  <c r="S192" i="81" s="1"/>
  <c r="T192" i="81" s="1"/>
  <c r="AE192" i="81"/>
  <c r="AG192" i="81" s="1"/>
  <c r="AH192" i="81" s="1"/>
  <c r="F192" i="81"/>
  <c r="G154" i="85"/>
  <c r="I154" i="85" s="1"/>
  <c r="AF154" i="85" s="1"/>
  <c r="BF148" i="85" s="1"/>
  <c r="G317" i="85"/>
  <c r="I317" i="85" s="1"/>
  <c r="G234" i="85"/>
  <c r="I234" i="85" s="1"/>
  <c r="I73" i="85"/>
  <c r="AE245" i="81"/>
  <c r="AG245" i="81" s="1"/>
  <c r="AH245" i="81" s="1"/>
  <c r="X245" i="81"/>
  <c r="Z245" i="81" s="1"/>
  <c r="AA245" i="81" s="1"/>
  <c r="Q245" i="81"/>
  <c r="S245" i="81" s="1"/>
  <c r="T245" i="81" s="1"/>
  <c r="I245" i="81"/>
  <c r="K245" i="81" s="1"/>
  <c r="L245" i="81" s="1"/>
  <c r="F245" i="81"/>
  <c r="BF147" i="76"/>
  <c r="P315" i="76"/>
  <c r="AG315" i="76" s="1"/>
  <c r="AF315" i="76"/>
  <c r="DY152" i="47"/>
  <c r="EE152" i="47" s="1"/>
  <c r="AM315" i="83"/>
  <c r="BY315" i="47"/>
  <c r="EJ315" i="47" s="1"/>
  <c r="BX72" i="47"/>
  <c r="EI72" i="47" s="1"/>
  <c r="BW72" i="47"/>
  <c r="EH72" i="47" s="1"/>
  <c r="AI70" i="99"/>
  <c r="BH232" i="47"/>
  <c r="W71" i="47"/>
  <c r="BH71" i="47" s="1"/>
  <c r="W152" i="47"/>
  <c r="BH152" i="47" s="1"/>
  <c r="AM316" i="84"/>
  <c r="I138" i="81"/>
  <c r="K138" i="81" s="1"/>
  <c r="L138" i="81" s="1"/>
  <c r="AE138" i="81"/>
  <c r="AG138" i="81" s="1"/>
  <c r="AH138" i="81" s="1"/>
  <c r="Q138" i="81"/>
  <c r="S138" i="81" s="1"/>
  <c r="T138" i="81" s="1"/>
  <c r="X138" i="81"/>
  <c r="Z138" i="81" s="1"/>
  <c r="AA138" i="81" s="1"/>
  <c r="F138" i="81"/>
  <c r="FA71" i="47" l="1"/>
  <c r="FB71" i="47" s="1"/>
  <c r="FC71" i="47" s="1"/>
  <c r="CM71" i="47" s="1"/>
  <c r="M245" i="81"/>
  <c r="AH234" i="85" s="1"/>
  <c r="BY234" i="47" s="1"/>
  <c r="EJ234" i="47" s="1"/>
  <c r="AB245" i="81"/>
  <c r="AH154" i="85" s="1"/>
  <c r="BY154" i="47" s="1"/>
  <c r="EJ154" i="47" s="1"/>
  <c r="D193" i="81"/>
  <c r="G74" i="84"/>
  <c r="U138" i="81"/>
  <c r="AH316" i="83" s="1"/>
  <c r="G74" i="83"/>
  <c r="D139" i="81"/>
  <c r="G74" i="85"/>
  <c r="D246" i="81"/>
  <c r="AB138" i="81"/>
  <c r="AH154" i="83" s="1"/>
  <c r="AI138" i="81"/>
  <c r="AH73" i="83" s="1"/>
  <c r="AM315" i="76"/>
  <c r="U245" i="81"/>
  <c r="AH317" i="85" s="1"/>
  <c r="AI245" i="81"/>
  <c r="AH73" i="85" s="1"/>
  <c r="P234" i="85"/>
  <c r="AF234" i="85"/>
  <c r="AI192" i="81"/>
  <c r="AH73" i="84" s="1"/>
  <c r="M192" i="81"/>
  <c r="AH234" i="84" s="1"/>
  <c r="AF73" i="84"/>
  <c r="L73" i="47"/>
  <c r="P73" i="84"/>
  <c r="AG73" i="84" s="1"/>
  <c r="P317" i="84"/>
  <c r="AG317" i="84" s="1"/>
  <c r="AF317" i="84"/>
  <c r="GC50" i="47"/>
  <c r="L46" i="59" s="1"/>
  <c r="GJ43" i="47"/>
  <c r="GV33" i="47"/>
  <c r="Y315" i="47"/>
  <c r="BJ315" i="47" s="1"/>
  <c r="P234" i="83"/>
  <c r="AF234" i="83"/>
  <c r="AF316" i="83"/>
  <c r="P316" i="83"/>
  <c r="AG316" i="83" s="1"/>
  <c r="X315" i="47"/>
  <c r="BI315" i="47" s="1"/>
  <c r="P153" i="76"/>
  <c r="AG153" i="76" s="1"/>
  <c r="AG233" i="76"/>
  <c r="AM233" i="76" s="1"/>
  <c r="BF66" i="76"/>
  <c r="AM72" i="76"/>
  <c r="BE66" i="76" s="1"/>
  <c r="AM153" i="84"/>
  <c r="BE147" i="84" s="1"/>
  <c r="GK121" i="47"/>
  <c r="FT128" i="47"/>
  <c r="CS151" i="47"/>
  <c r="GI121" i="47" s="1"/>
  <c r="Z232" i="47"/>
  <c r="CK232" i="47"/>
  <c r="K71" i="99"/>
  <c r="DX232" i="47"/>
  <c r="ED232" i="47" s="1"/>
  <c r="DY232" i="47"/>
  <c r="EE232" i="47" s="1"/>
  <c r="DW232" i="47"/>
  <c r="EC232" i="47" s="1"/>
  <c r="CK314" i="47"/>
  <c r="Z314" i="47"/>
  <c r="CL314" i="47" s="1"/>
  <c r="DW314" i="47"/>
  <c r="EC314" i="47" s="1"/>
  <c r="DX314" i="47"/>
  <c r="ED314" i="47" s="1"/>
  <c r="DY314" i="47"/>
  <c r="EE314" i="47" s="1"/>
  <c r="AM233" i="85"/>
  <c r="W315" i="47"/>
  <c r="BH315" i="47" s="1"/>
  <c r="G234" i="76"/>
  <c r="I234" i="76" s="1"/>
  <c r="G316" i="76"/>
  <c r="I316" i="76" s="1"/>
  <c r="G154" i="76"/>
  <c r="I154" i="76" s="1"/>
  <c r="AF154" i="76" s="1"/>
  <c r="BF148" i="76" s="1"/>
  <c r="I73" i="76"/>
  <c r="M138" i="81"/>
  <c r="AH234" i="83" s="1"/>
  <c r="M73" i="47"/>
  <c r="P73" i="85"/>
  <c r="AG73" i="85" s="1"/>
  <c r="AF73" i="85"/>
  <c r="P317" i="85"/>
  <c r="AG317" i="85" s="1"/>
  <c r="AF317" i="85"/>
  <c r="U192" i="81"/>
  <c r="AH317" i="84" s="1"/>
  <c r="AB192" i="81"/>
  <c r="AH154" i="84" s="1"/>
  <c r="P234" i="84"/>
  <c r="AF234" i="84"/>
  <c r="GC129" i="47"/>
  <c r="L98" i="59" s="1"/>
  <c r="GJ122" i="47"/>
  <c r="FA152" i="47"/>
  <c r="FB152" i="47" s="1"/>
  <c r="FC152" i="47" s="1"/>
  <c r="CM152" i="47" s="1"/>
  <c r="Y396" i="47"/>
  <c r="BJ396" i="47" s="1"/>
  <c r="Y233" i="47"/>
  <c r="K73" i="47"/>
  <c r="P73" i="83"/>
  <c r="AG73" i="83" s="1"/>
  <c r="AF73" i="83"/>
  <c r="BF148" i="83"/>
  <c r="X233" i="47"/>
  <c r="X396" i="47"/>
  <c r="BI396" i="47" s="1"/>
  <c r="J315" i="47"/>
  <c r="N72" i="47"/>
  <c r="J396" i="47"/>
  <c r="J153" i="47"/>
  <c r="J233" i="47"/>
  <c r="AM233" i="84"/>
  <c r="EC70" i="99"/>
  <c r="FG70" i="99" s="1"/>
  <c r="FH70" i="99" s="1"/>
  <c r="FI70" i="99" s="1"/>
  <c r="V152" i="47"/>
  <c r="BG152" i="47" s="1"/>
  <c r="V71" i="47"/>
  <c r="BG71" i="47" s="1"/>
  <c r="BG232" i="47"/>
  <c r="CK395" i="47"/>
  <c r="Z395" i="47"/>
  <c r="CL395" i="47" s="1"/>
  <c r="DX395" i="47"/>
  <c r="ED395" i="47" s="1"/>
  <c r="DY395" i="47"/>
  <c r="EE395" i="47" s="1"/>
  <c r="DW395" i="47"/>
  <c r="EC395" i="47" s="1"/>
  <c r="EB314" i="47"/>
  <c r="AM153" i="85"/>
  <c r="BE147" i="85" s="1"/>
  <c r="W396" i="47"/>
  <c r="BH396" i="47" s="1"/>
  <c r="W233" i="47"/>
  <c r="AM153" i="83"/>
  <c r="BE147" i="83" s="1"/>
  <c r="T53" i="93"/>
  <c r="A47" i="79"/>
  <c r="FA314" i="47" l="1"/>
  <c r="FB314" i="47" s="1"/>
  <c r="FC314" i="47" s="1"/>
  <c r="CM314" i="47" s="1"/>
  <c r="FA232" i="47"/>
  <c r="FB232" i="47" s="1"/>
  <c r="FC232" i="47" s="1"/>
  <c r="CM232" i="47" s="1"/>
  <c r="FU201" i="47" s="1"/>
  <c r="EA314" i="47"/>
  <c r="FA395" i="47"/>
  <c r="FB395" i="47" s="1"/>
  <c r="FC395" i="47" s="1"/>
  <c r="CM395" i="47" s="1"/>
  <c r="GE373" i="47" s="1"/>
  <c r="N151" i="59" s="1"/>
  <c r="A48" i="79"/>
  <c r="T54" i="93"/>
  <c r="W153" i="47"/>
  <c r="BH153" i="47" s="1"/>
  <c r="BH233" i="47"/>
  <c r="W72" i="47"/>
  <c r="BH72" i="47" s="1"/>
  <c r="CS395" i="47"/>
  <c r="GI366" i="47" s="1"/>
  <c r="S136" i="59" s="1"/>
  <c r="V233" i="47"/>
  <c r="N233" i="47"/>
  <c r="DV233" i="47" s="1"/>
  <c r="EB233" i="47" s="1"/>
  <c r="V396" i="47"/>
  <c r="BG396" i="47" s="1"/>
  <c r="N396" i="47"/>
  <c r="CK72" i="47"/>
  <c r="DW72" i="47"/>
  <c r="EC72" i="47" s="1"/>
  <c r="DX72" i="47"/>
  <c r="ED72" i="47" s="1"/>
  <c r="DY72" i="47"/>
  <c r="EE72" i="47" s="1"/>
  <c r="X72" i="47"/>
  <c r="BI72" i="47" s="1"/>
  <c r="X153" i="47"/>
  <c r="BI153" i="47" s="1"/>
  <c r="BI233" i="47"/>
  <c r="FU129" i="47"/>
  <c r="P154" i="84"/>
  <c r="AG154" i="84" s="1"/>
  <c r="AG234" i="84"/>
  <c r="BX316" i="47"/>
  <c r="EI316" i="47" s="1"/>
  <c r="J73" i="47"/>
  <c r="AF73" i="76"/>
  <c r="P73" i="76"/>
  <c r="AG73" i="76" s="1"/>
  <c r="AF316" i="76"/>
  <c r="P316" i="76"/>
  <c r="AG316" i="76" s="1"/>
  <c r="CS314" i="47"/>
  <c r="AC71" i="99"/>
  <c r="Q71" i="99"/>
  <c r="AD71" i="99" s="1"/>
  <c r="AM153" i="76"/>
  <c r="BE147" i="76" s="1"/>
  <c r="AM316" i="83"/>
  <c r="AM317" i="84"/>
  <c r="BF67" i="84"/>
  <c r="AM73" i="84"/>
  <c r="BE67" i="84" s="1"/>
  <c r="BX73" i="47"/>
  <c r="EI73" i="47" s="1"/>
  <c r="P154" i="85"/>
  <c r="AG154" i="85" s="1"/>
  <c r="AG234" i="85"/>
  <c r="BY316" i="47"/>
  <c r="EJ316" i="47" s="1"/>
  <c r="BW154" i="47"/>
  <c r="EH154" i="47" s="1"/>
  <c r="G155" i="85"/>
  <c r="I155" i="85" s="1"/>
  <c r="AF155" i="85" s="1"/>
  <c r="G235" i="85"/>
  <c r="I235" i="85" s="1"/>
  <c r="G318" i="85"/>
  <c r="I318" i="85" s="1"/>
  <c r="I74" i="85"/>
  <c r="G155" i="83"/>
  <c r="I155" i="83" s="1"/>
  <c r="AF155" i="83" s="1"/>
  <c r="G317" i="83"/>
  <c r="I317" i="83" s="1"/>
  <c r="G235" i="83"/>
  <c r="I235" i="83" s="1"/>
  <c r="I74" i="83"/>
  <c r="G74" i="76"/>
  <c r="GC373" i="47"/>
  <c r="L151" i="59" s="1"/>
  <c r="GJ366" i="47"/>
  <c r="T136" i="59" s="1"/>
  <c r="N153" i="47"/>
  <c r="AI45" i="104" s="1"/>
  <c r="AJ45" i="104" s="1"/>
  <c r="DV72" i="47"/>
  <c r="EB72" i="47" s="1"/>
  <c r="N315" i="47"/>
  <c r="DV315" i="47" s="1"/>
  <c r="V315" i="47"/>
  <c r="BG315" i="47" s="1"/>
  <c r="BF67" i="83"/>
  <c r="AM73" i="83"/>
  <c r="BE67" i="83" s="1"/>
  <c r="K316" i="47"/>
  <c r="K234" i="47"/>
  <c r="K397" i="47"/>
  <c r="K154" i="47"/>
  <c r="Y153" i="47"/>
  <c r="BJ153" i="47" s="1"/>
  <c r="Y72" i="47"/>
  <c r="BJ72" i="47" s="1"/>
  <c r="BJ233" i="47"/>
  <c r="BX154" i="47"/>
  <c r="EI154" i="47" s="1"/>
  <c r="AM317" i="85"/>
  <c r="BF67" i="85"/>
  <c r="AM73" i="85"/>
  <c r="BE67" i="85" s="1"/>
  <c r="M397" i="47"/>
  <c r="M154" i="47"/>
  <c r="M234" i="47"/>
  <c r="M316" i="47"/>
  <c r="BW234" i="47"/>
  <c r="EH234" i="47" s="1"/>
  <c r="AF234" i="76"/>
  <c r="P234" i="76"/>
  <c r="Z152" i="47"/>
  <c r="Z71" i="47"/>
  <c r="CL71" i="47" s="1"/>
  <c r="CL232" i="47"/>
  <c r="FT201" i="47" s="1"/>
  <c r="AG234" i="83"/>
  <c r="AM234" i="83" s="1"/>
  <c r="P154" i="83"/>
  <c r="AG154" i="83" s="1"/>
  <c r="L397" i="47"/>
  <c r="L154" i="47"/>
  <c r="L234" i="47"/>
  <c r="L316" i="47"/>
  <c r="BX234" i="47"/>
  <c r="EI234" i="47" s="1"/>
  <c r="BY73" i="47"/>
  <c r="EJ73" i="47" s="1"/>
  <c r="BW73" i="47"/>
  <c r="EH73" i="47" s="1"/>
  <c r="Q246" i="81"/>
  <c r="S246" i="81" s="1"/>
  <c r="T246" i="81" s="1"/>
  <c r="AE246" i="81"/>
  <c r="AG246" i="81" s="1"/>
  <c r="AH246" i="81" s="1"/>
  <c r="X246" i="81"/>
  <c r="Z246" i="81" s="1"/>
  <c r="AA246" i="81" s="1"/>
  <c r="I246" i="81"/>
  <c r="K246" i="81" s="1"/>
  <c r="L246" i="81" s="1"/>
  <c r="F246" i="81"/>
  <c r="I139" i="81"/>
  <c r="K139" i="81" s="1"/>
  <c r="L139" i="81" s="1"/>
  <c r="AE139" i="81"/>
  <c r="AG139" i="81" s="1"/>
  <c r="AH139" i="81" s="1"/>
  <c r="Q139" i="81"/>
  <c r="S139" i="81" s="1"/>
  <c r="T139" i="81" s="1"/>
  <c r="X139" i="81"/>
  <c r="Z139" i="81" s="1"/>
  <c r="AA139" i="81" s="1"/>
  <c r="F139" i="81"/>
  <c r="BW316" i="47"/>
  <c r="EH316" i="47" s="1"/>
  <c r="G235" i="84"/>
  <c r="I235" i="84" s="1"/>
  <c r="G318" i="84"/>
  <c r="I318" i="84" s="1"/>
  <c r="G155" i="84"/>
  <c r="I155" i="84" s="1"/>
  <c r="AF155" i="84" s="1"/>
  <c r="I74" i="84"/>
  <c r="AE193" i="81"/>
  <c r="AG193" i="81" s="1"/>
  <c r="AH193" i="81" s="1"/>
  <c r="X193" i="81"/>
  <c r="Z193" i="81" s="1"/>
  <c r="AA193" i="81" s="1"/>
  <c r="Q193" i="81"/>
  <c r="S193" i="81" s="1"/>
  <c r="T193" i="81" s="1"/>
  <c r="I193" i="81"/>
  <c r="K193" i="81" s="1"/>
  <c r="L193" i="81" s="1"/>
  <c r="F193" i="81"/>
  <c r="FA72" i="47" l="1"/>
  <c r="FB72" i="47" s="1"/>
  <c r="FC72" i="47" s="1"/>
  <c r="CM72" i="47" s="1"/>
  <c r="U193" i="81"/>
  <c r="AH318" i="84" s="1"/>
  <c r="BX317" i="47" s="1"/>
  <c r="EI317" i="47" s="1"/>
  <c r="AB139" i="81"/>
  <c r="AH155" i="83" s="1"/>
  <c r="BW155" i="47" s="1"/>
  <c r="EH155" i="47" s="1"/>
  <c r="AI139" i="81"/>
  <c r="AH74" i="83" s="1"/>
  <c r="BW74" i="47" s="1"/>
  <c r="EH74" i="47" s="1"/>
  <c r="AI193" i="81"/>
  <c r="AH74" i="84" s="1"/>
  <c r="BF149" i="84"/>
  <c r="AF235" i="84"/>
  <c r="P235" i="84"/>
  <c r="AB246" i="81"/>
  <c r="AH155" i="85" s="1"/>
  <c r="U246" i="81"/>
  <c r="AH318" i="85" s="1"/>
  <c r="X234" i="47"/>
  <c r="X397" i="47"/>
  <c r="BI397" i="47" s="1"/>
  <c r="AM154" i="83"/>
  <c r="BE148" i="83" s="1"/>
  <c r="CL152" i="47"/>
  <c r="O71" i="99"/>
  <c r="EB71" i="99" s="1"/>
  <c r="EC71" i="99" s="1"/>
  <c r="FG71" i="99" s="1"/>
  <c r="FH71" i="99" s="1"/>
  <c r="FI71" i="99" s="1"/>
  <c r="Y316" i="47"/>
  <c r="BJ316" i="47" s="1"/>
  <c r="W234" i="47"/>
  <c r="EB315" i="47"/>
  <c r="CK153" i="47"/>
  <c r="DX153" i="47"/>
  <c r="ED153" i="47" s="1"/>
  <c r="DW153" i="47"/>
  <c r="EC153" i="47" s="1"/>
  <c r="DY153" i="47"/>
  <c r="EE153" i="47" s="1"/>
  <c r="G155" i="76"/>
  <c r="I155" i="76" s="1"/>
  <c r="AF155" i="76" s="1"/>
  <c r="G317" i="76"/>
  <c r="I317" i="76" s="1"/>
  <c r="G235" i="76"/>
  <c r="I235" i="76" s="1"/>
  <c r="I74" i="76"/>
  <c r="K74" i="47"/>
  <c r="P74" i="83"/>
  <c r="AG74" i="83" s="1"/>
  <c r="AF74" i="83"/>
  <c r="P317" i="83"/>
  <c r="AG317" i="83" s="1"/>
  <c r="AF317" i="83"/>
  <c r="M74" i="47"/>
  <c r="P74" i="85"/>
  <c r="AG74" i="85" s="1"/>
  <c r="AF74" i="85"/>
  <c r="AF235" i="85"/>
  <c r="P235" i="85"/>
  <c r="AM154" i="85"/>
  <c r="BE148" i="85" s="1"/>
  <c r="CS232" i="47"/>
  <c r="AI71" i="99"/>
  <c r="BF67" i="76"/>
  <c r="AM73" i="76"/>
  <c r="BE67" i="76" s="1"/>
  <c r="AM234" i="84"/>
  <c r="GC51" i="47"/>
  <c r="L47" i="59" s="1"/>
  <c r="GV34" i="47"/>
  <c r="GJ44" i="47"/>
  <c r="Z396" i="47"/>
  <c r="CL396" i="47" s="1"/>
  <c r="CK396" i="47"/>
  <c r="DX396" i="47"/>
  <c r="ED396" i="47" s="1"/>
  <c r="DW396" i="47"/>
  <c r="EC396" i="47" s="1"/>
  <c r="DY396" i="47"/>
  <c r="EE396" i="47" s="1"/>
  <c r="V72" i="47"/>
  <c r="BG72" i="47" s="1"/>
  <c r="BG233" i="47"/>
  <c r="V153" i="47"/>
  <c r="BG153" i="47" s="1"/>
  <c r="M193" i="81"/>
  <c r="AH235" i="84" s="1"/>
  <c r="AB193" i="81"/>
  <c r="AH155" i="84" s="1"/>
  <c r="L74" i="47"/>
  <c r="P74" i="84"/>
  <c r="AG74" i="84" s="1"/>
  <c r="AF74" i="84"/>
  <c r="AF318" i="84"/>
  <c r="P318" i="84"/>
  <c r="AG318" i="84" s="1"/>
  <c r="U139" i="81"/>
  <c r="AH317" i="83" s="1"/>
  <c r="M139" i="81"/>
  <c r="AH235" i="83" s="1"/>
  <c r="M246" i="81"/>
  <c r="AH235" i="85" s="1"/>
  <c r="AI246" i="81"/>
  <c r="AH74" i="85" s="1"/>
  <c r="X316" i="47"/>
  <c r="BI316" i="47" s="1"/>
  <c r="GW33" i="47"/>
  <c r="CS71" i="47"/>
  <c r="GU33" i="47" s="1"/>
  <c r="AG234" i="76"/>
  <c r="P154" i="76"/>
  <c r="AG154" i="76" s="1"/>
  <c r="Y234" i="47"/>
  <c r="Y397" i="47"/>
  <c r="BJ397" i="47" s="1"/>
  <c r="W397" i="47"/>
  <c r="BH397" i="47" s="1"/>
  <c r="W316" i="47"/>
  <c r="BH316" i="47" s="1"/>
  <c r="CK315" i="47"/>
  <c r="Z315" i="47"/>
  <c r="CL315" i="47" s="1"/>
  <c r="DW315" i="47"/>
  <c r="EC315" i="47" s="1"/>
  <c r="DY315" i="47"/>
  <c r="EE315" i="47" s="1"/>
  <c r="DX315" i="47"/>
  <c r="ED315" i="47" s="1"/>
  <c r="DV153" i="47"/>
  <c r="EB153" i="47" s="1"/>
  <c r="P235" i="83"/>
  <c r="AF235" i="83"/>
  <c r="BF149" i="83"/>
  <c r="AF318" i="85"/>
  <c r="P318" i="85"/>
  <c r="AG318" i="85" s="1"/>
  <c r="BF149" i="85"/>
  <c r="AM234" i="85"/>
  <c r="AM316" i="76"/>
  <c r="J316" i="47"/>
  <c r="J234" i="47"/>
  <c r="J154" i="47"/>
  <c r="N73" i="47"/>
  <c r="J397" i="47"/>
  <c r="AM154" i="84"/>
  <c r="BE148" i="84" s="1"/>
  <c r="DV396" i="47"/>
  <c r="EB396" i="47" s="1"/>
  <c r="K72" i="99"/>
  <c r="Z233" i="47"/>
  <c r="CK233" i="47"/>
  <c r="DX233" i="47"/>
  <c r="ED233" i="47" s="1"/>
  <c r="DW233" i="47"/>
  <c r="EC233" i="47" s="1"/>
  <c r="DY233" i="47"/>
  <c r="EE233" i="47" s="1"/>
  <c r="FA396" i="47" l="1"/>
  <c r="FB396" i="47" s="1"/>
  <c r="FC396" i="47" s="1"/>
  <c r="CM396" i="47" s="1"/>
  <c r="GE374" i="47" s="1"/>
  <c r="N152" i="59" s="1"/>
  <c r="FA153" i="47"/>
  <c r="FB153" i="47" s="1"/>
  <c r="FC153" i="47" s="1"/>
  <c r="CM153" i="47" s="1"/>
  <c r="FU130" i="47" s="1"/>
  <c r="FA233" i="47"/>
  <c r="FB233" i="47" s="1"/>
  <c r="FC233" i="47" s="1"/>
  <c r="CM233" i="47" s="1"/>
  <c r="FU202" i="47" s="1"/>
  <c r="DV73" i="47"/>
  <c r="EB73" i="47" s="1"/>
  <c r="G75" i="83"/>
  <c r="D140" i="81"/>
  <c r="D247" i="81"/>
  <c r="G75" i="85"/>
  <c r="Z153" i="47"/>
  <c r="Z72" i="47"/>
  <c r="CL72" i="47" s="1"/>
  <c r="CL233" i="47"/>
  <c r="FT202" i="47" s="1"/>
  <c r="CK73" i="47"/>
  <c r="DW73" i="47"/>
  <c r="EC73" i="47" s="1"/>
  <c r="DY73" i="47"/>
  <c r="EE73" i="47" s="1"/>
  <c r="DX73" i="47"/>
  <c r="ED73" i="47" s="1"/>
  <c r="N234" i="47"/>
  <c r="V234" i="47"/>
  <c r="N316" i="47"/>
  <c r="DV316" i="47" s="1"/>
  <c r="V316" i="47"/>
  <c r="BG316" i="47" s="1"/>
  <c r="CS315" i="47"/>
  <c r="Y154" i="47"/>
  <c r="BJ154" i="47" s="1"/>
  <c r="BJ234" i="47"/>
  <c r="Y73" i="47"/>
  <c r="BJ73" i="47" s="1"/>
  <c r="AM234" i="76"/>
  <c r="BY235" i="47"/>
  <c r="EJ235" i="47" s="1"/>
  <c r="BW317" i="47"/>
  <c r="EH317" i="47" s="1"/>
  <c r="AM318" i="84"/>
  <c r="BX155" i="47"/>
  <c r="EI155" i="47" s="1"/>
  <c r="AG235" i="85"/>
  <c r="P155" i="85"/>
  <c r="AG155" i="85" s="1"/>
  <c r="BF68" i="85"/>
  <c r="AM74" i="85"/>
  <c r="BE68" i="85" s="1"/>
  <c r="M235" i="47"/>
  <c r="M317" i="47"/>
  <c r="M398" i="47"/>
  <c r="M155" i="47"/>
  <c r="P74" i="76"/>
  <c r="AG74" i="76" s="1"/>
  <c r="J74" i="47"/>
  <c r="AF74" i="76"/>
  <c r="AF317" i="76"/>
  <c r="P317" i="76"/>
  <c r="AG317" i="76" s="1"/>
  <c r="GJ123" i="47"/>
  <c r="GC130" i="47"/>
  <c r="L99" i="59" s="1"/>
  <c r="EA315" i="47"/>
  <c r="FT129" i="47"/>
  <c r="GK122" i="47"/>
  <c r="CS152" i="47"/>
  <c r="GI122" i="47" s="1"/>
  <c r="X154" i="47"/>
  <c r="BI154" i="47" s="1"/>
  <c r="BI234" i="47"/>
  <c r="X73" i="47"/>
  <c r="BI73" i="47" s="1"/>
  <c r="BY155" i="47"/>
  <c r="EJ155" i="47" s="1"/>
  <c r="G75" i="84"/>
  <c r="D194" i="81"/>
  <c r="Q72" i="99"/>
  <c r="AD72" i="99" s="1"/>
  <c r="AC72" i="99"/>
  <c r="N397" i="47"/>
  <c r="DV397" i="47" s="1"/>
  <c r="EB397" i="47" s="1"/>
  <c r="V397" i="47"/>
  <c r="BG397" i="47" s="1"/>
  <c r="N154" i="47"/>
  <c r="AI46" i="104" s="1"/>
  <c r="AJ46" i="104" s="1"/>
  <c r="AM318" i="85"/>
  <c r="AG235" i="83"/>
  <c r="P155" i="83"/>
  <c r="AG155" i="83" s="1"/>
  <c r="AM154" i="76"/>
  <c r="BE148" i="76" s="1"/>
  <c r="BY74" i="47"/>
  <c r="EJ74" i="47" s="1"/>
  <c r="BW235" i="47"/>
  <c r="EH235" i="47" s="1"/>
  <c r="BF68" i="84"/>
  <c r="AM74" i="84"/>
  <c r="BE68" i="84" s="1"/>
  <c r="L155" i="47"/>
  <c r="L398" i="47"/>
  <c r="L317" i="47"/>
  <c r="L235" i="47"/>
  <c r="BX235" i="47"/>
  <c r="EI235" i="47" s="1"/>
  <c r="CS396" i="47"/>
  <c r="GI367" i="47" s="1"/>
  <c r="S137" i="59" s="1"/>
  <c r="GC374" i="47"/>
  <c r="L152" i="59" s="1"/>
  <c r="GJ367" i="47"/>
  <c r="T137" i="59" s="1"/>
  <c r="AM317" i="83"/>
  <c r="BF68" i="83"/>
  <c r="AM74" i="83"/>
  <c r="BE68" i="83" s="1"/>
  <c r="K235" i="47"/>
  <c r="K317" i="47"/>
  <c r="K398" i="47"/>
  <c r="K155" i="47"/>
  <c r="AF235" i="76"/>
  <c r="P235" i="76"/>
  <c r="BF149" i="76"/>
  <c r="FA315" i="47"/>
  <c r="FB315" i="47" s="1"/>
  <c r="FC315" i="47" s="1"/>
  <c r="CM315" i="47" s="1"/>
  <c r="W154" i="47"/>
  <c r="BH154" i="47" s="1"/>
  <c r="W73" i="47"/>
  <c r="BH73" i="47" s="1"/>
  <c r="BH234" i="47"/>
  <c r="BY317" i="47"/>
  <c r="EJ317" i="47" s="1"/>
  <c r="P155" i="84"/>
  <c r="AG155" i="84" s="1"/>
  <c r="AG235" i="84"/>
  <c r="BX74" i="47"/>
  <c r="EI74" i="47" s="1"/>
  <c r="FA73" i="47" l="1"/>
  <c r="FB73" i="47" s="1"/>
  <c r="FC73" i="47" s="1"/>
  <c r="CM73" i="47" s="1"/>
  <c r="G76" i="83"/>
  <c r="D141" i="81"/>
  <c r="T55" i="93"/>
  <c r="A49" i="79"/>
  <c r="AM155" i="84"/>
  <c r="BE149" i="84" s="1"/>
  <c r="W317" i="47"/>
  <c r="BH317" i="47" s="1"/>
  <c r="X235" i="47"/>
  <c r="X398" i="47"/>
  <c r="BI398" i="47" s="1"/>
  <c r="AM155" i="83"/>
  <c r="BE149" i="83" s="1"/>
  <c r="CK154" i="47"/>
  <c r="DY154" i="47"/>
  <c r="EE154" i="47" s="1"/>
  <c r="DW154" i="47"/>
  <c r="EC154" i="47" s="1"/>
  <c r="DX154" i="47"/>
  <c r="ED154" i="47" s="1"/>
  <c r="AI72" i="99"/>
  <c r="X194" i="81"/>
  <c r="Z194" i="81" s="1"/>
  <c r="AA194" i="81" s="1"/>
  <c r="I194" i="81"/>
  <c r="K194" i="81" s="1"/>
  <c r="L194" i="81" s="1"/>
  <c r="Q194" i="81"/>
  <c r="S194" i="81" s="1"/>
  <c r="T194" i="81" s="1"/>
  <c r="AE194" i="81"/>
  <c r="AG194" i="81" s="1"/>
  <c r="AH194" i="81" s="1"/>
  <c r="F194" i="81"/>
  <c r="BF68" i="76"/>
  <c r="AM74" i="76"/>
  <c r="BE68" i="76" s="1"/>
  <c r="Y317" i="47"/>
  <c r="BJ317" i="47" s="1"/>
  <c r="AM235" i="85"/>
  <c r="V73" i="47"/>
  <c r="BG73" i="47" s="1"/>
  <c r="V154" i="47"/>
  <c r="BG154" i="47" s="1"/>
  <c r="BG234" i="47"/>
  <c r="CL153" i="47"/>
  <c r="O72" i="99"/>
  <c r="EB72" i="99" s="1"/>
  <c r="EC72" i="99" s="1"/>
  <c r="FG72" i="99" s="1"/>
  <c r="FH72" i="99" s="1"/>
  <c r="FI72" i="99" s="1"/>
  <c r="CS233" i="47"/>
  <c r="G319" i="85"/>
  <c r="I319" i="85" s="1"/>
  <c r="G156" i="85"/>
  <c r="I156" i="85" s="1"/>
  <c r="AF156" i="85" s="1"/>
  <c r="BF150" i="85" s="1"/>
  <c r="G236" i="85"/>
  <c r="I236" i="85" s="1"/>
  <c r="I75" i="85"/>
  <c r="Q247" i="81"/>
  <c r="S247" i="81" s="1"/>
  <c r="T247" i="81" s="1"/>
  <c r="I247" i="81"/>
  <c r="K247" i="81" s="1"/>
  <c r="L247" i="81" s="1"/>
  <c r="AE247" i="81"/>
  <c r="AG247" i="81" s="1"/>
  <c r="AH247" i="81" s="1"/>
  <c r="X247" i="81"/>
  <c r="Z247" i="81" s="1"/>
  <c r="AA247" i="81" s="1"/>
  <c r="F247" i="81"/>
  <c r="G318" i="83"/>
  <c r="I318" i="83" s="1"/>
  <c r="G156" i="83"/>
  <c r="I156" i="83" s="1"/>
  <c r="AF156" i="83" s="1"/>
  <c r="G236" i="83"/>
  <c r="I236" i="83" s="1"/>
  <c r="I75" i="83"/>
  <c r="G76" i="85"/>
  <c r="D248" i="81"/>
  <c r="D195" i="81"/>
  <c r="G76" i="84"/>
  <c r="G75" i="76"/>
  <c r="AM235" i="84"/>
  <c r="P155" i="76"/>
  <c r="AG155" i="76" s="1"/>
  <c r="AG235" i="76"/>
  <c r="W398" i="47"/>
  <c r="BH398" i="47" s="1"/>
  <c r="W235" i="47"/>
  <c r="X317" i="47"/>
  <c r="BI317" i="47" s="1"/>
  <c r="AM235" i="83"/>
  <c r="DV154" i="47"/>
  <c r="EB154" i="47" s="1"/>
  <c r="CK397" i="47"/>
  <c r="Z397" i="47"/>
  <c r="CL397" i="47" s="1"/>
  <c r="DX397" i="47"/>
  <c r="ED397" i="47" s="1"/>
  <c r="DY397" i="47"/>
  <c r="EE397" i="47" s="1"/>
  <c r="DW397" i="47"/>
  <c r="EC397" i="47" s="1"/>
  <c r="G236" i="84"/>
  <c r="I236" i="84" s="1"/>
  <c r="G319" i="84"/>
  <c r="I319" i="84" s="1"/>
  <c r="G156" i="84"/>
  <c r="I156" i="84" s="1"/>
  <c r="AF156" i="84" s="1"/>
  <c r="I75" i="84"/>
  <c r="AM317" i="76"/>
  <c r="N74" i="47"/>
  <c r="J398" i="47"/>
  <c r="J155" i="47"/>
  <c r="J317" i="47"/>
  <c r="J235" i="47"/>
  <c r="Y398" i="47"/>
  <c r="BJ398" i="47" s="1"/>
  <c r="Y235" i="47"/>
  <c r="AM155" i="85"/>
  <c r="BE149" i="85" s="1"/>
  <c r="EB316" i="47"/>
  <c r="Z316" i="47"/>
  <c r="CL316" i="47" s="1"/>
  <c r="CK316" i="47"/>
  <c r="DX316" i="47"/>
  <c r="ED316" i="47" s="1"/>
  <c r="DW316" i="47"/>
  <c r="EC316" i="47" s="1"/>
  <c r="DY316" i="47"/>
  <c r="EE316" i="47" s="1"/>
  <c r="DV234" i="47"/>
  <c r="EB234" i="47" s="1"/>
  <c r="K73" i="99"/>
  <c r="Z234" i="47"/>
  <c r="CK234" i="47"/>
  <c r="DX234" i="47"/>
  <c r="ED234" i="47" s="1"/>
  <c r="DY234" i="47"/>
  <c r="EE234" i="47" s="1"/>
  <c r="DW234" i="47"/>
  <c r="EC234" i="47" s="1"/>
  <c r="GJ45" i="47"/>
  <c r="GV35" i="47"/>
  <c r="GC52" i="47"/>
  <c r="L48" i="59" s="1"/>
  <c r="GW34" i="47"/>
  <c r="CS72" i="47"/>
  <c r="GU34" i="47" s="1"/>
  <c r="Q140" i="81"/>
  <c r="S140" i="81" s="1"/>
  <c r="T140" i="81" s="1"/>
  <c r="X140" i="81"/>
  <c r="Z140" i="81" s="1"/>
  <c r="AA140" i="81" s="1"/>
  <c r="I140" i="81"/>
  <c r="K140" i="81" s="1"/>
  <c r="L140" i="81" s="1"/>
  <c r="AE140" i="81"/>
  <c r="AG140" i="81" s="1"/>
  <c r="AH140" i="81" s="1"/>
  <c r="F140" i="81"/>
  <c r="FA154" i="47" l="1"/>
  <c r="FB154" i="47" s="1"/>
  <c r="FC154" i="47" s="1"/>
  <c r="CM154" i="47" s="1"/>
  <c r="FU131" i="47" s="1"/>
  <c r="FA397" i="47"/>
  <c r="FB397" i="47" s="1"/>
  <c r="FC397" i="47" s="1"/>
  <c r="CM397" i="47" s="1"/>
  <c r="GE375" i="47" s="1"/>
  <c r="N153" i="59" s="1"/>
  <c r="A50" i="79"/>
  <c r="T56" i="93"/>
  <c r="M140" i="81"/>
  <c r="AH236" i="83" s="1"/>
  <c r="U140" i="81"/>
  <c r="AH318" i="83" s="1"/>
  <c r="AC73" i="99"/>
  <c r="Q73" i="99"/>
  <c r="AD73" i="99" s="1"/>
  <c r="FA316" i="47"/>
  <c r="FB316" i="47" s="1"/>
  <c r="FC316" i="47" s="1"/>
  <c r="CM316" i="47" s="1"/>
  <c r="Y155" i="47"/>
  <c r="BJ155" i="47" s="1"/>
  <c r="Y74" i="47"/>
  <c r="BJ74" i="47" s="1"/>
  <c r="BJ235" i="47"/>
  <c r="V317" i="47"/>
  <c r="BG317" i="47" s="1"/>
  <c r="N317" i="47"/>
  <c r="V398" i="47"/>
  <c r="BG398" i="47" s="1"/>
  <c r="N398" i="47"/>
  <c r="CK74" i="47"/>
  <c r="DY74" i="47"/>
  <c r="EE74" i="47" s="1"/>
  <c r="DX74" i="47"/>
  <c r="ED74" i="47" s="1"/>
  <c r="DW74" i="47"/>
  <c r="EC74" i="47" s="1"/>
  <c r="BF150" i="84"/>
  <c r="P236" i="84"/>
  <c r="AF236" i="84"/>
  <c r="GJ368" i="47"/>
  <c r="T138" i="59" s="1"/>
  <c r="GC375" i="47"/>
  <c r="L153" i="59" s="1"/>
  <c r="CS397" i="47"/>
  <c r="GI368" i="47" s="1"/>
  <c r="S138" i="59" s="1"/>
  <c r="BH235" i="47"/>
  <c r="W155" i="47"/>
  <c r="BH155" i="47" s="1"/>
  <c r="W74" i="47"/>
  <c r="BH74" i="47" s="1"/>
  <c r="AM155" i="76"/>
  <c r="BE149" i="76" s="1"/>
  <c r="G156" i="76"/>
  <c r="I156" i="76" s="1"/>
  <c r="AF156" i="76" s="1"/>
  <c r="BF150" i="76" s="1"/>
  <c r="G236" i="76"/>
  <c r="I236" i="76" s="1"/>
  <c r="G318" i="76"/>
  <c r="I318" i="76" s="1"/>
  <c r="I75" i="76"/>
  <c r="AE248" i="81"/>
  <c r="AG248" i="81" s="1"/>
  <c r="AH248" i="81" s="1"/>
  <c r="X248" i="81"/>
  <c r="Z248" i="81" s="1"/>
  <c r="AA248" i="81" s="1"/>
  <c r="Q248" i="81"/>
  <c r="S248" i="81" s="1"/>
  <c r="T248" i="81" s="1"/>
  <c r="I248" i="81"/>
  <c r="K248" i="81" s="1"/>
  <c r="L248" i="81" s="1"/>
  <c r="F248" i="81"/>
  <c r="AF75" i="83"/>
  <c r="K75" i="47"/>
  <c r="P75" i="83"/>
  <c r="AG75" i="83" s="1"/>
  <c r="BF150" i="83"/>
  <c r="AI247" i="81"/>
  <c r="AH75" i="85" s="1"/>
  <c r="U247" i="81"/>
  <c r="AH319" i="85" s="1"/>
  <c r="P236" i="85"/>
  <c r="AF236" i="85"/>
  <c r="AF319" i="85"/>
  <c r="P319" i="85"/>
  <c r="AG319" i="85" s="1"/>
  <c r="U194" i="81"/>
  <c r="AH319" i="84" s="1"/>
  <c r="AB194" i="81"/>
  <c r="AH156" i="84" s="1"/>
  <c r="GC131" i="47"/>
  <c r="L100" i="59" s="1"/>
  <c r="GJ124" i="47"/>
  <c r="BI235" i="47"/>
  <c r="X155" i="47"/>
  <c r="BI155" i="47" s="1"/>
  <c r="X74" i="47"/>
  <c r="BI74" i="47" s="1"/>
  <c r="Q141" i="81"/>
  <c r="S141" i="81" s="1"/>
  <c r="T141" i="81" s="1"/>
  <c r="AE141" i="81"/>
  <c r="AG141" i="81" s="1"/>
  <c r="AH141" i="81" s="1"/>
  <c r="I141" i="81"/>
  <c r="K141" i="81" s="1"/>
  <c r="L141" i="81" s="1"/>
  <c r="X141" i="81"/>
  <c r="Z141" i="81" s="1"/>
  <c r="AA141" i="81" s="1"/>
  <c r="F141" i="81"/>
  <c r="G76" i="76"/>
  <c r="AI140" i="81"/>
  <c r="AH75" i="83" s="1"/>
  <c r="AB140" i="81"/>
  <c r="AH156" i="83" s="1"/>
  <c r="FA234" i="47"/>
  <c r="FB234" i="47" s="1"/>
  <c r="FC234" i="47" s="1"/>
  <c r="CM234" i="47" s="1"/>
  <c r="Z73" i="47"/>
  <c r="CL73" i="47" s="1"/>
  <c r="Z154" i="47"/>
  <c r="CL234" i="47"/>
  <c r="FT203" i="47" s="1"/>
  <c r="CS316" i="47"/>
  <c r="EA316" i="47"/>
  <c r="V235" i="47"/>
  <c r="N235" i="47"/>
  <c r="N155" i="47"/>
  <c r="DV74" i="47"/>
  <c r="EB74" i="47" s="1"/>
  <c r="AF75" i="84"/>
  <c r="L75" i="47"/>
  <c r="P75" i="84"/>
  <c r="AG75" i="84" s="1"/>
  <c r="AF319" i="84"/>
  <c r="P319" i="84"/>
  <c r="AG319" i="84" s="1"/>
  <c r="AM235" i="76"/>
  <c r="G320" i="84"/>
  <c r="I320" i="84" s="1"/>
  <c r="G237" i="84"/>
  <c r="I237" i="84" s="1"/>
  <c r="G157" i="84"/>
  <c r="I157" i="84" s="1"/>
  <c r="AF157" i="84" s="1"/>
  <c r="I76" i="84"/>
  <c r="AE195" i="81"/>
  <c r="AG195" i="81" s="1"/>
  <c r="AH195" i="81" s="1"/>
  <c r="I195" i="81"/>
  <c r="K195" i="81" s="1"/>
  <c r="L195" i="81" s="1"/>
  <c r="Q195" i="81"/>
  <c r="S195" i="81" s="1"/>
  <c r="T195" i="81" s="1"/>
  <c r="X195" i="81"/>
  <c r="Z195" i="81" s="1"/>
  <c r="AA195" i="81" s="1"/>
  <c r="F195" i="81"/>
  <c r="G237" i="85"/>
  <c r="I237" i="85" s="1"/>
  <c r="G320" i="85"/>
  <c r="I320" i="85" s="1"/>
  <c r="G157" i="85"/>
  <c r="I157" i="85" s="1"/>
  <c r="AF157" i="85" s="1"/>
  <c r="I76" i="85"/>
  <c r="AF236" i="83"/>
  <c r="P236" i="83"/>
  <c r="AF318" i="83"/>
  <c r="P318" i="83"/>
  <c r="AG318" i="83" s="1"/>
  <c r="AB247" i="81"/>
  <c r="AH156" i="85" s="1"/>
  <c r="M247" i="81"/>
  <c r="AH236" i="85" s="1"/>
  <c r="AF75" i="85"/>
  <c r="BF69" i="85" s="1"/>
  <c r="M75" i="47"/>
  <c r="P75" i="85"/>
  <c r="AG75" i="85" s="1"/>
  <c r="FT130" i="47"/>
  <c r="GK123" i="47"/>
  <c r="CS153" i="47"/>
  <c r="GI123" i="47" s="1"/>
  <c r="AI194" i="81"/>
  <c r="AH75" i="84" s="1"/>
  <c r="M194" i="81"/>
  <c r="AH236" i="84" s="1"/>
  <c r="G237" i="83"/>
  <c r="I237" i="83" s="1"/>
  <c r="G157" i="83"/>
  <c r="I157" i="83" s="1"/>
  <c r="AF157" i="83" s="1"/>
  <c r="G319" i="83"/>
  <c r="I319" i="83" s="1"/>
  <c r="I76" i="83"/>
  <c r="FA74" i="47" l="1"/>
  <c r="FB74" i="47" s="1"/>
  <c r="FC74" i="47" s="1"/>
  <c r="CM74" i="47" s="1"/>
  <c r="DV155" i="47"/>
  <c r="EB155" i="47" s="1"/>
  <c r="AI47" i="104"/>
  <c r="AJ47" i="104" s="1"/>
  <c r="M248" i="81"/>
  <c r="AH237" i="85" s="1"/>
  <c r="AB248" i="81"/>
  <c r="AH157" i="85" s="1"/>
  <c r="G77" i="84"/>
  <c r="D196" i="81"/>
  <c r="G77" i="76"/>
  <c r="D249" i="81"/>
  <c r="G77" i="85"/>
  <c r="AF319" i="83"/>
  <c r="P319" i="83"/>
  <c r="AG319" i="83" s="1"/>
  <c r="P237" i="83"/>
  <c r="AF237" i="83"/>
  <c r="BX236" i="47"/>
  <c r="EI236" i="47" s="1"/>
  <c r="M399" i="47"/>
  <c r="M236" i="47"/>
  <c r="M156" i="47"/>
  <c r="M318" i="47"/>
  <c r="BY236" i="47"/>
  <c r="EJ236" i="47" s="1"/>
  <c r="AM318" i="83"/>
  <c r="AG236" i="83"/>
  <c r="P156" i="83"/>
  <c r="AG156" i="83" s="1"/>
  <c r="M76" i="47"/>
  <c r="P76" i="85"/>
  <c r="AG76" i="85" s="1"/>
  <c r="AF76" i="85"/>
  <c r="AF320" i="85"/>
  <c r="P320" i="85"/>
  <c r="AG320" i="85" s="1"/>
  <c r="AB195" i="81"/>
  <c r="AH157" i="84" s="1"/>
  <c r="M195" i="81"/>
  <c r="AH237" i="84" s="1"/>
  <c r="P76" i="84"/>
  <c r="AG76" i="84" s="1"/>
  <c r="AF76" i="84"/>
  <c r="L76" i="47"/>
  <c r="AF237" i="84"/>
  <c r="P237" i="84"/>
  <c r="L156" i="47"/>
  <c r="L318" i="47"/>
  <c r="L236" i="47"/>
  <c r="L399" i="47"/>
  <c r="CK155" i="47"/>
  <c r="DW155" i="47"/>
  <c r="EC155" i="47" s="1"/>
  <c r="DY155" i="47"/>
  <c r="EE155" i="47" s="1"/>
  <c r="DX155" i="47"/>
  <c r="ED155" i="47" s="1"/>
  <c r="V155" i="47"/>
  <c r="BG155" i="47" s="1"/>
  <c r="BG235" i="47"/>
  <c r="V74" i="47"/>
  <c r="BG74" i="47" s="1"/>
  <c r="CL154" i="47"/>
  <c r="O73" i="99"/>
  <c r="EB73" i="99" s="1"/>
  <c r="EC73" i="99" s="1"/>
  <c r="FG73" i="99" s="1"/>
  <c r="FH73" i="99" s="1"/>
  <c r="FI73" i="99" s="1"/>
  <c r="FU203" i="47"/>
  <c r="BW75" i="47"/>
  <c r="EH75" i="47" s="1"/>
  <c r="AB141" i="81"/>
  <c r="AH157" i="83" s="1"/>
  <c r="AI141" i="81"/>
  <c r="AH76" i="83" s="1"/>
  <c r="BX318" i="47"/>
  <c r="EI318" i="47" s="1"/>
  <c r="AM319" i="85"/>
  <c r="AG236" i="85"/>
  <c r="AM236" i="85" s="1"/>
  <c r="P156" i="85"/>
  <c r="AG156" i="85" s="1"/>
  <c r="BY75" i="47"/>
  <c r="EJ75" i="47" s="1"/>
  <c r="K236" i="47"/>
  <c r="K399" i="47"/>
  <c r="K318" i="47"/>
  <c r="K156" i="47"/>
  <c r="U248" i="81"/>
  <c r="AH320" i="85" s="1"/>
  <c r="AI248" i="81"/>
  <c r="AH76" i="85" s="1"/>
  <c r="AF318" i="76"/>
  <c r="P318" i="76"/>
  <c r="AG318" i="76" s="1"/>
  <c r="DV398" i="47"/>
  <c r="EB398" i="47" s="1"/>
  <c r="Z398" i="47"/>
  <c r="CL398" i="47" s="1"/>
  <c r="CK398" i="47"/>
  <c r="DX398" i="47"/>
  <c r="ED398" i="47" s="1"/>
  <c r="DW398" i="47"/>
  <c r="EC398" i="47" s="1"/>
  <c r="DY398" i="47"/>
  <c r="EE398" i="47" s="1"/>
  <c r="DV317" i="47"/>
  <c r="CK317" i="47"/>
  <c r="Z317" i="47"/>
  <c r="CL317" i="47" s="1"/>
  <c r="DW317" i="47"/>
  <c r="EC317" i="47" s="1"/>
  <c r="DY317" i="47"/>
  <c r="EE317" i="47" s="1"/>
  <c r="DX317" i="47"/>
  <c r="ED317" i="47" s="1"/>
  <c r="AI73" i="99"/>
  <c r="CS234" i="47"/>
  <c r="BW236" i="47"/>
  <c r="EH236" i="47" s="1"/>
  <c r="T57" i="93"/>
  <c r="P76" i="83"/>
  <c r="AG76" i="83" s="1"/>
  <c r="K76" i="47"/>
  <c r="AF76" i="83"/>
  <c r="BX75" i="47"/>
  <c r="EI75" i="47" s="1"/>
  <c r="AM75" i="85"/>
  <c r="BE69" i="85" s="1"/>
  <c r="BY156" i="47"/>
  <c r="EJ156" i="47" s="1"/>
  <c r="P237" i="85"/>
  <c r="AF237" i="85"/>
  <c r="U195" i="81"/>
  <c r="AH320" i="84" s="1"/>
  <c r="AI195" i="81"/>
  <c r="AH76" i="84" s="1"/>
  <c r="AF320" i="84"/>
  <c r="P320" i="84"/>
  <c r="AG320" i="84" s="1"/>
  <c r="AM319" i="84"/>
  <c r="BF69" i="84"/>
  <c r="AM75" i="84"/>
  <c r="BE69" i="84" s="1"/>
  <c r="DV235" i="47"/>
  <c r="EB235" i="47" s="1"/>
  <c r="K74" i="99"/>
  <c r="Z235" i="47"/>
  <c r="CK235" i="47"/>
  <c r="DX235" i="47"/>
  <c r="ED235" i="47" s="1"/>
  <c r="DW235" i="47"/>
  <c r="EC235" i="47" s="1"/>
  <c r="DY235" i="47"/>
  <c r="EE235" i="47" s="1"/>
  <c r="GW35" i="47"/>
  <c r="CS73" i="47"/>
  <c r="GU35" i="47" s="1"/>
  <c r="BW156" i="47"/>
  <c r="EH156" i="47" s="1"/>
  <c r="G319" i="76"/>
  <c r="I319" i="76" s="1"/>
  <c r="G237" i="76"/>
  <c r="I237" i="76" s="1"/>
  <c r="G157" i="76"/>
  <c r="I157" i="76" s="1"/>
  <c r="AF157" i="76" s="1"/>
  <c r="I76" i="76"/>
  <c r="M141" i="81"/>
  <c r="AH237" i="83" s="1"/>
  <c r="U141" i="81"/>
  <c r="AH319" i="83" s="1"/>
  <c r="BX156" i="47"/>
  <c r="EI156" i="47" s="1"/>
  <c r="BY318" i="47"/>
  <c r="EJ318" i="47" s="1"/>
  <c r="AM75" i="83"/>
  <c r="BE69" i="83" s="1"/>
  <c r="BF69" i="83"/>
  <c r="P75" i="76"/>
  <c r="AG75" i="76" s="1"/>
  <c r="J75" i="47"/>
  <c r="AF75" i="76"/>
  <c r="BF69" i="76" s="1"/>
  <c r="AF236" i="76"/>
  <c r="P236" i="76"/>
  <c r="P156" i="84"/>
  <c r="AG156" i="84" s="1"/>
  <c r="AG236" i="84"/>
  <c r="GV36" i="47"/>
  <c r="GC53" i="47"/>
  <c r="L49" i="59" s="1"/>
  <c r="GJ46" i="47"/>
  <c r="BW318" i="47"/>
  <c r="EH318" i="47" s="1"/>
  <c r="P56" i="93"/>
  <c r="BY239" i="47" l="1"/>
  <c r="BY159" i="47"/>
  <c r="BY161" i="47"/>
  <c r="EJ162" i="47" s="1"/>
  <c r="FA155" i="47"/>
  <c r="FB155" i="47" s="1"/>
  <c r="FC155" i="47" s="1"/>
  <c r="CM155" i="47" s="1"/>
  <c r="FU132" i="47" s="1"/>
  <c r="BY157" i="47"/>
  <c r="EJ157" i="47" s="1"/>
  <c r="BY237" i="47"/>
  <c r="EJ237" i="47" s="1"/>
  <c r="G77" i="83"/>
  <c r="D142" i="81"/>
  <c r="AM236" i="84"/>
  <c r="AG236" i="76"/>
  <c r="AM236" i="76" s="1"/>
  <c r="P156" i="76"/>
  <c r="AG156" i="76" s="1"/>
  <c r="AM75" i="76"/>
  <c r="BE69" i="76" s="1"/>
  <c r="BW237" i="47"/>
  <c r="EH237" i="47" s="1"/>
  <c r="AF319" i="76"/>
  <c r="P319" i="76"/>
  <c r="AG319" i="76" s="1"/>
  <c r="Q74" i="99"/>
  <c r="AD74" i="99" s="1"/>
  <c r="AC74" i="99"/>
  <c r="FA235" i="47"/>
  <c r="FB235" i="47" s="1"/>
  <c r="FC235" i="47" s="1"/>
  <c r="CM235" i="47" s="1"/>
  <c r="BX76" i="47"/>
  <c r="EI76" i="47" s="1"/>
  <c r="AM76" i="83"/>
  <c r="CS317" i="47"/>
  <c r="CS398" i="47"/>
  <c r="GI369" i="47" s="1"/>
  <c r="S139" i="59" s="1"/>
  <c r="AM318" i="76"/>
  <c r="BY319" i="47"/>
  <c r="EJ319" i="47" s="1"/>
  <c r="W399" i="47"/>
  <c r="BH399" i="47" s="1"/>
  <c r="AM156" i="85"/>
  <c r="BE150" i="85" s="1"/>
  <c r="BW76" i="47"/>
  <c r="EH76" i="47" s="1"/>
  <c r="GK124" i="47"/>
  <c r="FT131" i="47"/>
  <c r="CS154" i="47"/>
  <c r="GI124" i="47" s="1"/>
  <c r="GC132" i="47"/>
  <c r="L101" i="59" s="1"/>
  <c r="GJ125" i="47"/>
  <c r="X236" i="47"/>
  <c r="AG237" i="84"/>
  <c r="AM237" i="84" s="1"/>
  <c r="P157" i="84"/>
  <c r="AG157" i="84" s="1"/>
  <c r="L319" i="47"/>
  <c r="L157" i="47"/>
  <c r="L400" i="47"/>
  <c r="L237" i="47"/>
  <c r="BX157" i="47"/>
  <c r="EI157" i="47" s="1"/>
  <c r="AM320" i="85"/>
  <c r="AM156" i="83"/>
  <c r="BE150" i="83" s="1"/>
  <c r="Y399" i="47"/>
  <c r="BJ399" i="47" s="1"/>
  <c r="P157" i="83"/>
  <c r="AG157" i="83" s="1"/>
  <c r="AG237" i="83"/>
  <c r="AM237" i="83" s="1"/>
  <c r="AM319" i="83"/>
  <c r="I249" i="81"/>
  <c r="K249" i="81" s="1"/>
  <c r="L249" i="81" s="1"/>
  <c r="X249" i="81"/>
  <c r="Z249" i="81" s="1"/>
  <c r="AA249" i="81" s="1"/>
  <c r="Q249" i="81"/>
  <c r="S249" i="81" s="1"/>
  <c r="T249" i="81" s="1"/>
  <c r="AE249" i="81"/>
  <c r="AG249" i="81" s="1"/>
  <c r="AH249" i="81" s="1"/>
  <c r="F249" i="81"/>
  <c r="AM156" i="84"/>
  <c r="BE150" i="84" s="1"/>
  <c r="N75" i="47"/>
  <c r="J236" i="47"/>
  <c r="J399" i="47"/>
  <c r="J318" i="47"/>
  <c r="J156" i="47"/>
  <c r="BW319" i="47"/>
  <c r="EH319" i="47" s="1"/>
  <c r="P76" i="76"/>
  <c r="AG76" i="76" s="1"/>
  <c r="AF76" i="76"/>
  <c r="J76" i="47"/>
  <c r="AF237" i="76"/>
  <c r="P237" i="76"/>
  <c r="Z155" i="47"/>
  <c r="CL235" i="47"/>
  <c r="FT204" i="47" s="1"/>
  <c r="Z74" i="47"/>
  <c r="CL74" i="47" s="1"/>
  <c r="AM320" i="84"/>
  <c r="BX319" i="47"/>
  <c r="EI319" i="47" s="1"/>
  <c r="P157" i="85"/>
  <c r="AG157" i="85" s="1"/>
  <c r="AG237" i="85"/>
  <c r="K319" i="47"/>
  <c r="K157" i="47"/>
  <c r="K400" i="47"/>
  <c r="K237" i="47"/>
  <c r="EA317" i="47"/>
  <c r="EB317" i="47"/>
  <c r="FA317" i="47" s="1"/>
  <c r="FB317" i="47" s="1"/>
  <c r="FC317" i="47" s="1"/>
  <c r="CM317" i="47" s="1"/>
  <c r="GC376" i="47"/>
  <c r="L154" i="59" s="1"/>
  <c r="GJ369" i="47"/>
  <c r="T139" i="59" s="1"/>
  <c r="FA398" i="47"/>
  <c r="FB398" i="47" s="1"/>
  <c r="FC398" i="47" s="1"/>
  <c r="CM398" i="47" s="1"/>
  <c r="BY76" i="47"/>
  <c r="EJ76" i="47" s="1"/>
  <c r="W318" i="47"/>
  <c r="BH318" i="47" s="1"/>
  <c r="W236" i="47"/>
  <c r="BW157" i="47"/>
  <c r="EH157" i="47" s="1"/>
  <c r="X399" i="47"/>
  <c r="BI399" i="47" s="1"/>
  <c r="X318" i="47"/>
  <c r="BI318" i="47" s="1"/>
  <c r="AM76" i="84"/>
  <c r="BX237" i="47"/>
  <c r="EI237" i="47" s="1"/>
  <c r="AM76" i="85"/>
  <c r="M319" i="47"/>
  <c r="M400" i="47"/>
  <c r="M237" i="47"/>
  <c r="M157" i="47"/>
  <c r="AM236" i="83"/>
  <c r="Y318" i="47"/>
  <c r="BJ318" i="47" s="1"/>
  <c r="Y236" i="47"/>
  <c r="G238" i="85"/>
  <c r="I238" i="85" s="1"/>
  <c r="G158" i="85"/>
  <c r="I158" i="85" s="1"/>
  <c r="AF158" i="85" s="1"/>
  <c r="G321" i="85"/>
  <c r="I321" i="85" s="1"/>
  <c r="I77" i="85"/>
  <c r="G320" i="76"/>
  <c r="I320" i="76" s="1"/>
  <c r="G238" i="76"/>
  <c r="I238" i="76" s="1"/>
  <c r="G158" i="76"/>
  <c r="I158" i="76" s="1"/>
  <c r="AF158" i="76" s="1"/>
  <c r="I77" i="76"/>
  <c r="Q196" i="81"/>
  <c r="S196" i="81" s="1"/>
  <c r="T196" i="81" s="1"/>
  <c r="AE196" i="81"/>
  <c r="AG196" i="81" s="1"/>
  <c r="AH196" i="81" s="1"/>
  <c r="I196" i="81"/>
  <c r="K196" i="81" s="1"/>
  <c r="L196" i="81" s="1"/>
  <c r="X196" i="81"/>
  <c r="Z196" i="81" s="1"/>
  <c r="AA196" i="81" s="1"/>
  <c r="F196" i="81"/>
  <c r="G158" i="84"/>
  <c r="I158" i="84" s="1"/>
  <c r="AF158" i="84" s="1"/>
  <c r="G238" i="84"/>
  <c r="I238" i="84" s="1"/>
  <c r="G321" i="84"/>
  <c r="I321" i="84" s="1"/>
  <c r="I77" i="84"/>
  <c r="BY241" i="47" l="1"/>
  <c r="EJ242" i="47" s="1"/>
  <c r="BY321" i="47"/>
  <c r="BY160" i="47"/>
  <c r="BY240" i="47"/>
  <c r="AI249" i="81"/>
  <c r="AH77" i="85" s="1"/>
  <c r="AB249" i="81"/>
  <c r="AH158" i="85" s="1"/>
  <c r="BY158" i="47" s="1"/>
  <c r="EJ159" i="47" s="1"/>
  <c r="L321" i="47"/>
  <c r="DV75" i="47"/>
  <c r="EB75" i="47" s="1"/>
  <c r="AB196" i="81"/>
  <c r="AH158" i="84" s="1"/>
  <c r="AI196" i="81"/>
  <c r="AH77" i="84" s="1"/>
  <c r="P321" i="84"/>
  <c r="AG321" i="84" s="1"/>
  <c r="AF321" i="84"/>
  <c r="M196" i="81"/>
  <c r="AH238" i="84" s="1"/>
  <c r="U196" i="81"/>
  <c r="AH321" i="84" s="1"/>
  <c r="M77" i="47"/>
  <c r="AF77" i="85"/>
  <c r="P77" i="85"/>
  <c r="AG77" i="85" s="1"/>
  <c r="AF238" i="85"/>
  <c r="P238" i="85"/>
  <c r="Y237" i="47"/>
  <c r="Y319" i="47"/>
  <c r="BJ319" i="47" s="1"/>
  <c r="W75" i="47"/>
  <c r="BH75" i="47" s="1"/>
  <c r="W156" i="47"/>
  <c r="BH156" i="47" s="1"/>
  <c r="BH236" i="47"/>
  <c r="GE376" i="47"/>
  <c r="N154" i="59" s="1"/>
  <c r="W400" i="47"/>
  <c r="BH400" i="47" s="1"/>
  <c r="W319" i="47"/>
  <c r="BH319" i="47" s="1"/>
  <c r="AM157" i="85"/>
  <c r="GW36" i="47"/>
  <c r="CS74" i="47"/>
  <c r="GU36" i="47" s="1"/>
  <c r="CL155" i="47"/>
  <c r="O74" i="99"/>
  <c r="EB74" i="99" s="1"/>
  <c r="AM76" i="76"/>
  <c r="N318" i="47"/>
  <c r="V318" i="47"/>
  <c r="BG318" i="47" s="1"/>
  <c r="N236" i="47"/>
  <c r="V236" i="47"/>
  <c r="U249" i="81"/>
  <c r="AH321" i="85" s="1"/>
  <c r="M249" i="81"/>
  <c r="AH238" i="85" s="1"/>
  <c r="BY238" i="47" s="1"/>
  <c r="EJ239" i="47" s="1"/>
  <c r="X237" i="47"/>
  <c r="AM157" i="84"/>
  <c r="X156" i="47"/>
  <c r="BI156" i="47" s="1"/>
  <c r="X75" i="47"/>
  <c r="BI75" i="47" s="1"/>
  <c r="BI236" i="47"/>
  <c r="AI74" i="99"/>
  <c r="AM156" i="76"/>
  <c r="BE150" i="76" s="1"/>
  <c r="I142" i="81"/>
  <c r="K142" i="81" s="1"/>
  <c r="L142" i="81" s="1"/>
  <c r="X142" i="81"/>
  <c r="Z142" i="81" s="1"/>
  <c r="AA142" i="81" s="1"/>
  <c r="Q142" i="81"/>
  <c r="S142" i="81" s="1"/>
  <c r="T142" i="81" s="1"/>
  <c r="AE142" i="81"/>
  <c r="AG142" i="81" s="1"/>
  <c r="AH142" i="81" s="1"/>
  <c r="F142" i="81"/>
  <c r="G238" i="83"/>
  <c r="I238" i="83" s="1"/>
  <c r="G320" i="83"/>
  <c r="I320" i="83" s="1"/>
  <c r="G158" i="83"/>
  <c r="I158" i="83" s="1"/>
  <c r="AF158" i="83" s="1"/>
  <c r="I77" i="83"/>
  <c r="P77" i="84"/>
  <c r="AG77" i="84" s="1"/>
  <c r="AF77" i="84"/>
  <c r="L77" i="47"/>
  <c r="AF238" i="84"/>
  <c r="P238" i="84"/>
  <c r="P77" i="76"/>
  <c r="AG77" i="76" s="1"/>
  <c r="AF77" i="76"/>
  <c r="J77" i="47"/>
  <c r="P238" i="76"/>
  <c r="AF238" i="76"/>
  <c r="P320" i="76"/>
  <c r="AG320" i="76" s="1"/>
  <c r="AF320" i="76"/>
  <c r="AF321" i="85"/>
  <c r="P321" i="85"/>
  <c r="AG321" i="85" s="1"/>
  <c r="Y156" i="47"/>
  <c r="BJ156" i="47" s="1"/>
  <c r="BJ236" i="47"/>
  <c r="Y75" i="47"/>
  <c r="BJ75" i="47" s="1"/>
  <c r="Y400" i="47"/>
  <c r="BJ400" i="47" s="1"/>
  <c r="W237" i="47"/>
  <c r="P157" i="76"/>
  <c r="AG157" i="76" s="1"/>
  <c r="AG237" i="76"/>
  <c r="AM237" i="76" s="1"/>
  <c r="J400" i="47"/>
  <c r="J157" i="47"/>
  <c r="J319" i="47"/>
  <c r="N76" i="47"/>
  <c r="J237" i="47"/>
  <c r="N156" i="47"/>
  <c r="DV156" i="47" s="1"/>
  <c r="EB156" i="47" s="1"/>
  <c r="V399" i="47"/>
  <c r="BG399" i="47" s="1"/>
  <c r="N399" i="47"/>
  <c r="CK75" i="47"/>
  <c r="DW75" i="47"/>
  <c r="EC75" i="47" s="1"/>
  <c r="DY75" i="47"/>
  <c r="EE75" i="47" s="1"/>
  <c r="DX75" i="47"/>
  <c r="ED75" i="47" s="1"/>
  <c r="AM157" i="83"/>
  <c r="X400" i="47"/>
  <c r="BI400" i="47" s="1"/>
  <c r="X319" i="47"/>
  <c r="BI319" i="47" s="1"/>
  <c r="BY320" i="47"/>
  <c r="AM237" i="85"/>
  <c r="FU204" i="47"/>
  <c r="CS235" i="47"/>
  <c r="AM319" i="76"/>
  <c r="EJ238" i="47" l="1"/>
  <c r="EJ158" i="47"/>
  <c r="BY323" i="47"/>
  <c r="EJ240" i="47"/>
  <c r="EJ241" i="47"/>
  <c r="EJ160" i="47"/>
  <c r="EJ161" i="47"/>
  <c r="BY322" i="47"/>
  <c r="X321" i="47"/>
  <c r="EJ320" i="47"/>
  <c r="EJ321" i="47"/>
  <c r="BX77" i="47"/>
  <c r="BX158" i="47"/>
  <c r="BY77" i="47"/>
  <c r="J321" i="47"/>
  <c r="AI142" i="81"/>
  <c r="AH77" i="83" s="1"/>
  <c r="L239" i="47"/>
  <c r="AB142" i="81"/>
  <c r="AH158" i="83" s="1"/>
  <c r="M239" i="47"/>
  <c r="M321" i="47"/>
  <c r="FA75" i="47"/>
  <c r="FB75" i="47" s="1"/>
  <c r="FC75" i="47" s="1"/>
  <c r="CM75" i="47" s="1"/>
  <c r="Y76" i="76"/>
  <c r="Y76" i="85"/>
  <c r="GC54" i="47"/>
  <c r="L50" i="59" s="1"/>
  <c r="GJ47" i="47"/>
  <c r="V237" i="47"/>
  <c r="N237" i="47"/>
  <c r="V319" i="47"/>
  <c r="BG319" i="47" s="1"/>
  <c r="N319" i="47"/>
  <c r="DV319" i="47" s="1"/>
  <c r="N400" i="47"/>
  <c r="DV400" i="47" s="1"/>
  <c r="V400" i="47"/>
  <c r="BG400" i="47" s="1"/>
  <c r="AM157" i="76"/>
  <c r="W76" i="47"/>
  <c r="BH76" i="47" s="1"/>
  <c r="W157" i="47"/>
  <c r="BH157" i="47" s="1"/>
  <c r="BH237" i="47"/>
  <c r="AM321" i="85"/>
  <c r="P158" i="76"/>
  <c r="AG158" i="76" s="1"/>
  <c r="AG238" i="76"/>
  <c r="AM77" i="76"/>
  <c r="AG238" i="84"/>
  <c r="AM238" i="84" s="1"/>
  <c r="P158" i="84"/>
  <c r="AG158" i="84" s="1"/>
  <c r="L158" i="47"/>
  <c r="L401" i="47"/>
  <c r="X401" i="47" s="1"/>
  <c r="BI401" i="47" s="1"/>
  <c r="L238" i="47"/>
  <c r="L320" i="47"/>
  <c r="U142" i="81"/>
  <c r="AH320" i="83" s="1"/>
  <c r="M142" i="81"/>
  <c r="AH238" i="83" s="1"/>
  <c r="DV236" i="47"/>
  <c r="EB236" i="47" s="1"/>
  <c r="Z236" i="47"/>
  <c r="CK236" i="47"/>
  <c r="K75" i="99"/>
  <c r="O236" i="47"/>
  <c r="DX236" i="47"/>
  <c r="ED236" i="47" s="1"/>
  <c r="DW236" i="47"/>
  <c r="EC236" i="47" s="1"/>
  <c r="DY236" i="47"/>
  <c r="EE236" i="47" s="1"/>
  <c r="DV318" i="47"/>
  <c r="CK318" i="47"/>
  <c r="Z318" i="47"/>
  <c r="CL318" i="47" s="1"/>
  <c r="DW318" i="47"/>
  <c r="EC318" i="47" s="1"/>
  <c r="DX318" i="47"/>
  <c r="ED318" i="47" s="1"/>
  <c r="DY318" i="47"/>
  <c r="EE318" i="47" s="1"/>
  <c r="FT132" i="47"/>
  <c r="GK125" i="47"/>
  <c r="CS155" i="47"/>
  <c r="GI125" i="47" s="1"/>
  <c r="P158" i="85"/>
  <c r="AG158" i="85" s="1"/>
  <c r="AG238" i="85"/>
  <c r="AM238" i="85" s="1"/>
  <c r="M401" i="47"/>
  <c r="M238" i="47"/>
  <c r="M320" i="47"/>
  <c r="M158" i="47"/>
  <c r="BX320" i="47"/>
  <c r="AM321" i="84"/>
  <c r="Y76" i="83"/>
  <c r="Y76" i="84"/>
  <c r="DV399" i="47"/>
  <c r="EB399" i="47" s="1"/>
  <c r="Z399" i="47"/>
  <c r="CL399" i="47" s="1"/>
  <c r="CK399" i="47"/>
  <c r="DW399" i="47"/>
  <c r="EC399" i="47" s="1"/>
  <c r="DY399" i="47"/>
  <c r="EE399" i="47" s="1"/>
  <c r="DX399" i="47"/>
  <c r="ED399" i="47" s="1"/>
  <c r="CK156" i="47"/>
  <c r="DW156" i="47"/>
  <c r="EC156" i="47" s="1"/>
  <c r="DX156" i="47"/>
  <c r="ED156" i="47" s="1"/>
  <c r="DY156" i="47"/>
  <c r="EE156" i="47" s="1"/>
  <c r="DV76" i="47"/>
  <c r="EB76" i="47" s="1"/>
  <c r="CK76" i="47"/>
  <c r="DX76" i="47"/>
  <c r="ED76" i="47" s="1"/>
  <c r="DW76" i="47"/>
  <c r="EC76" i="47" s="1"/>
  <c r="DY76" i="47"/>
  <c r="EE76" i="47" s="1"/>
  <c r="N157" i="47"/>
  <c r="DV157" i="47" s="1"/>
  <c r="EB157" i="47" s="1"/>
  <c r="AM320" i="76"/>
  <c r="J158" i="47"/>
  <c r="J320" i="47"/>
  <c r="J401" i="47"/>
  <c r="J238" i="47"/>
  <c r="V238" i="47" s="1"/>
  <c r="AM77" i="84"/>
  <c r="K77" i="47"/>
  <c r="N77" i="47" s="1"/>
  <c r="P77" i="83"/>
  <c r="AG77" i="83" s="1"/>
  <c r="AF77" i="83"/>
  <c r="P320" i="83"/>
  <c r="AG320" i="83" s="1"/>
  <c r="AF320" i="83"/>
  <c r="P238" i="83"/>
  <c r="AF238" i="83"/>
  <c r="X76" i="47"/>
  <c r="BI76" i="47" s="1"/>
  <c r="BI237" i="47"/>
  <c r="X157" i="47"/>
  <c r="BI157" i="47" s="1"/>
  <c r="V156" i="47"/>
  <c r="BG156" i="47" s="1"/>
  <c r="V75" i="47"/>
  <c r="BG75" i="47" s="1"/>
  <c r="BG236" i="47"/>
  <c r="EC74" i="99"/>
  <c r="FG74" i="99" s="1"/>
  <c r="FH74" i="99" s="1"/>
  <c r="FI74" i="99" s="1"/>
  <c r="BJ237" i="47"/>
  <c r="Y76" i="47"/>
  <c r="BJ76" i="47" s="1"/>
  <c r="Y157" i="47"/>
  <c r="BJ157" i="47" s="1"/>
  <c r="AM77" i="85"/>
  <c r="BX238" i="47"/>
  <c r="EJ323" i="47" l="1"/>
  <c r="EJ324" i="47"/>
  <c r="EJ322" i="47"/>
  <c r="BW77" i="47"/>
  <c r="EH78" i="47" s="1"/>
  <c r="EI320" i="47"/>
  <c r="EI321" i="47"/>
  <c r="V321" i="47"/>
  <c r="EJ77" i="47"/>
  <c r="EJ78" i="47"/>
  <c r="EI158" i="47"/>
  <c r="EI159" i="47"/>
  <c r="Y321" i="47"/>
  <c r="EI238" i="47"/>
  <c r="EI239" i="47"/>
  <c r="Y239" i="47"/>
  <c r="X239" i="47"/>
  <c r="X159" i="47" s="1"/>
  <c r="EI77" i="47"/>
  <c r="EI78" i="47"/>
  <c r="J239" i="47"/>
  <c r="BW158" i="47"/>
  <c r="DX77" i="47"/>
  <c r="K239" i="47"/>
  <c r="K321" i="47"/>
  <c r="FA156" i="47"/>
  <c r="FB156" i="47" s="1"/>
  <c r="FC156" i="47" s="1"/>
  <c r="CM156" i="47" s="1"/>
  <c r="AM320" i="83"/>
  <c r="AM77" i="83"/>
  <c r="K401" i="47"/>
  <c r="K238" i="47"/>
  <c r="K158" i="47"/>
  <c r="K320" i="47"/>
  <c r="N320" i="47" s="1"/>
  <c r="DV77" i="47"/>
  <c r="BG238" i="47"/>
  <c r="V320" i="47"/>
  <c r="BG320" i="47" s="1"/>
  <c r="CK157" i="47"/>
  <c r="DX157" i="47"/>
  <c r="ED157" i="47" s="1"/>
  <c r="DY157" i="47"/>
  <c r="EE157" i="47" s="1"/>
  <c r="DW157" i="47"/>
  <c r="EC157" i="47" s="1"/>
  <c r="GC55" i="47"/>
  <c r="L51" i="59" s="1"/>
  <c r="L76" i="84"/>
  <c r="L76" i="83"/>
  <c r="Y238" i="47"/>
  <c r="AM158" i="85"/>
  <c r="CS318" i="47"/>
  <c r="Q75" i="99"/>
  <c r="AD75" i="99" s="1"/>
  <c r="AC75" i="99"/>
  <c r="Z75" i="47"/>
  <c r="CL75" i="47" s="1"/>
  <c r="CS75" i="47" s="1"/>
  <c r="CL236" i="47"/>
  <c r="CS236" i="47" s="1"/>
  <c r="Z156" i="47"/>
  <c r="FA236" i="47"/>
  <c r="FB236" i="47" s="1"/>
  <c r="FC236" i="47" s="1"/>
  <c r="CM236" i="47" s="1"/>
  <c r="BW320" i="47"/>
  <c r="X238" i="47"/>
  <c r="AM158" i="76"/>
  <c r="EB319" i="47"/>
  <c r="V76" i="47"/>
  <c r="BG76" i="47" s="1"/>
  <c r="V157" i="47"/>
  <c r="BG157" i="47" s="1"/>
  <c r="BG237" i="47"/>
  <c r="L76" i="85"/>
  <c r="D87" i="81"/>
  <c r="L76" i="76"/>
  <c r="AG238" i="83"/>
  <c r="P158" i="83"/>
  <c r="AG158" i="83" s="1"/>
  <c r="DW77" i="47"/>
  <c r="CK77" i="47"/>
  <c r="V401" i="47"/>
  <c r="BG401" i="47" s="1"/>
  <c r="FA76" i="47"/>
  <c r="FB76" i="47" s="1"/>
  <c r="FC76" i="47" s="1"/>
  <c r="CM76" i="47" s="1"/>
  <c r="GJ126" i="47"/>
  <c r="GC133" i="47"/>
  <c r="L102" i="59" s="1"/>
  <c r="GC377" i="47"/>
  <c r="L155" i="59" s="1"/>
  <c r="CS399" i="47"/>
  <c r="GI370" i="47" s="1"/>
  <c r="S140" i="59" s="1"/>
  <c r="GJ370" i="47"/>
  <c r="T140" i="59" s="1"/>
  <c r="FA399" i="47"/>
  <c r="FB399" i="47" s="1"/>
  <c r="FC399" i="47" s="1"/>
  <c r="CM399" i="47" s="1"/>
  <c r="Y157" i="84"/>
  <c r="Y320" i="84"/>
  <c r="Y237" i="84"/>
  <c r="Y157" i="83"/>
  <c r="Y319" i="83"/>
  <c r="Y237" i="83"/>
  <c r="DY77" i="47"/>
  <c r="Y320" i="47"/>
  <c r="BJ320" i="47" s="1"/>
  <c r="Y401" i="47"/>
  <c r="BJ401" i="47" s="1"/>
  <c r="EB318" i="47"/>
  <c r="FA318" i="47" s="1"/>
  <c r="FB318" i="47" s="1"/>
  <c r="FC318" i="47" s="1"/>
  <c r="CM318" i="47" s="1"/>
  <c r="EA318" i="47"/>
  <c r="BW238" i="47"/>
  <c r="X320" i="47"/>
  <c r="BI320" i="47" s="1"/>
  <c r="AM158" i="84"/>
  <c r="AM238" i="76"/>
  <c r="EB400" i="47"/>
  <c r="CK400" i="47"/>
  <c r="Z400" i="47"/>
  <c r="CL400" i="47" s="1"/>
  <c r="DW400" i="47"/>
  <c r="EC400" i="47" s="1"/>
  <c r="DY400" i="47"/>
  <c r="EE400" i="47" s="1"/>
  <c r="DX400" i="47"/>
  <c r="ED400" i="47" s="1"/>
  <c r="CK319" i="47"/>
  <c r="Z319" i="47"/>
  <c r="CL319" i="47" s="1"/>
  <c r="DW319" i="47"/>
  <c r="EC319" i="47" s="1"/>
  <c r="DX319" i="47"/>
  <c r="ED319" i="47" s="1"/>
  <c r="DY319" i="47"/>
  <c r="EE319" i="47" s="1"/>
  <c r="DV237" i="47"/>
  <c r="EB237" i="47" s="1"/>
  <c r="Z237" i="47"/>
  <c r="CK237" i="47"/>
  <c r="K76" i="99"/>
  <c r="DW237" i="47"/>
  <c r="EC237" i="47" s="1"/>
  <c r="DY237" i="47"/>
  <c r="EE237" i="47" s="1"/>
  <c r="DX237" i="47"/>
  <c r="ED237" i="47" s="1"/>
  <c r="Y320" i="85"/>
  <c r="Y157" i="85"/>
  <c r="Y237" i="85"/>
  <c r="Y319" i="76"/>
  <c r="Y237" i="76"/>
  <c r="Y157" i="76"/>
  <c r="GJ371" i="47" l="1"/>
  <c r="T141" i="59" s="1"/>
  <c r="Y78" i="47"/>
  <c r="EH77" i="47"/>
  <c r="ED77" i="47"/>
  <c r="ED78" i="47"/>
  <c r="EH238" i="47"/>
  <c r="EH239" i="47"/>
  <c r="V239" i="47"/>
  <c r="V159" i="47" s="1"/>
  <c r="EH320" i="47"/>
  <c r="EH321" i="47"/>
  <c r="X78" i="47"/>
  <c r="Y159" i="47"/>
  <c r="EH158" i="47"/>
  <c r="EH159" i="47"/>
  <c r="EB77" i="47"/>
  <c r="EB78" i="47"/>
  <c r="EE77" i="47"/>
  <c r="EE78" i="47"/>
  <c r="EC77" i="47"/>
  <c r="EC78" i="47"/>
  <c r="FA157" i="47"/>
  <c r="FB157" i="47" s="1"/>
  <c r="FC157" i="47" s="1"/>
  <c r="CM157" i="47" s="1"/>
  <c r="DV320" i="47"/>
  <c r="EB320" i="47" s="1"/>
  <c r="DX320" i="47"/>
  <c r="ED320" i="47" s="1"/>
  <c r="DY320" i="47"/>
  <c r="EE320" i="47" s="1"/>
  <c r="N321" i="47"/>
  <c r="DW321" i="47" s="1"/>
  <c r="W321" i="47"/>
  <c r="N239" i="47"/>
  <c r="DV239" i="47" s="1"/>
  <c r="W239" i="47"/>
  <c r="AI75" i="99"/>
  <c r="FA237" i="47"/>
  <c r="FB237" i="47" s="1"/>
  <c r="FC237" i="47" s="1"/>
  <c r="CM237" i="47" s="1"/>
  <c r="AC76" i="99"/>
  <c r="Q76" i="99"/>
  <c r="AD76" i="99" s="1"/>
  <c r="Z157" i="47"/>
  <c r="Z76" i="47"/>
  <c r="CL76" i="47" s="1"/>
  <c r="CS76" i="47" s="1"/>
  <c r="CL237" i="47"/>
  <c r="CS237" i="47" s="1"/>
  <c r="CS319" i="47"/>
  <c r="CJ319" i="47"/>
  <c r="FA400" i="47"/>
  <c r="FB400" i="47" s="1"/>
  <c r="FC400" i="47" s="1"/>
  <c r="CM400" i="47" s="1"/>
  <c r="GE377" i="47"/>
  <c r="N155" i="59" s="1"/>
  <c r="GC56" i="47"/>
  <c r="L52" i="59" s="1"/>
  <c r="AM158" i="83"/>
  <c r="D34" i="81"/>
  <c r="E47" i="93"/>
  <c r="G47" i="93" s="1"/>
  <c r="EA319" i="47"/>
  <c r="X158" i="47"/>
  <c r="BI158" i="47" s="1"/>
  <c r="BI238" i="47"/>
  <c r="X77" i="47"/>
  <c r="BI77" i="47" s="1"/>
  <c r="L319" i="83"/>
  <c r="N319" i="83" s="1"/>
  <c r="R319" i="83" s="1"/>
  <c r="R46" i="91" s="1"/>
  <c r="L157" i="83"/>
  <c r="N157" i="83" s="1"/>
  <c r="R157" i="83" s="1"/>
  <c r="L237" i="83"/>
  <c r="N237" i="83" s="1"/>
  <c r="R237" i="83" s="1"/>
  <c r="S46" i="91" s="1"/>
  <c r="N76" i="83"/>
  <c r="L320" i="84"/>
  <c r="N320" i="84" s="1"/>
  <c r="R320" i="84" s="1"/>
  <c r="L157" i="84"/>
  <c r="N157" i="84" s="1"/>
  <c r="R157" i="84" s="1"/>
  <c r="L237" i="84"/>
  <c r="N237" i="84" s="1"/>
  <c r="R237" i="84" s="1"/>
  <c r="N76" i="84"/>
  <c r="GC134" i="47"/>
  <c r="L103" i="59" s="1"/>
  <c r="CK320" i="47"/>
  <c r="Z320" i="47"/>
  <c r="CL320" i="47" s="1"/>
  <c r="V77" i="47"/>
  <c r="BG77" i="47" s="1"/>
  <c r="W320" i="47"/>
  <c r="BH320" i="47" s="1"/>
  <c r="DW320" i="47"/>
  <c r="EC320" i="47" s="1"/>
  <c r="N238" i="47"/>
  <c r="DW238" i="47" s="1"/>
  <c r="EC238" i="47" s="1"/>
  <c r="W238" i="47"/>
  <c r="CS400" i="47"/>
  <c r="GC378" i="47"/>
  <c r="L156" i="59" s="1"/>
  <c r="L319" i="76"/>
  <c r="N319" i="76" s="1"/>
  <c r="R319" i="76" s="1"/>
  <c r="L157" i="76"/>
  <c r="N157" i="76" s="1"/>
  <c r="R157" i="76" s="1"/>
  <c r="L237" i="76"/>
  <c r="N237" i="76" s="1"/>
  <c r="R237" i="76" s="1"/>
  <c r="N76" i="76"/>
  <c r="I87" i="81"/>
  <c r="K87" i="81" s="1"/>
  <c r="Q87" i="81"/>
  <c r="S87" i="81" s="1"/>
  <c r="AE87" i="81"/>
  <c r="AG87" i="81" s="1"/>
  <c r="X87" i="81"/>
  <c r="Z87" i="81" s="1"/>
  <c r="F87" i="81"/>
  <c r="L320" i="85"/>
  <c r="N320" i="85" s="1"/>
  <c r="L157" i="85"/>
  <c r="N157" i="85" s="1"/>
  <c r="L237" i="85"/>
  <c r="N237" i="85" s="1"/>
  <c r="N76" i="85"/>
  <c r="FA319" i="47"/>
  <c r="FB319" i="47" s="1"/>
  <c r="FC319" i="47" s="1"/>
  <c r="CM319" i="47" s="1"/>
  <c r="CL156" i="47"/>
  <c r="O75" i="99"/>
  <c r="EB75" i="99" s="1"/>
  <c r="Y77" i="47"/>
  <c r="BJ77" i="47" s="1"/>
  <c r="Y158" i="47"/>
  <c r="BJ158" i="47" s="1"/>
  <c r="BJ238" i="47"/>
  <c r="V158" i="47"/>
  <c r="BG158" i="47" s="1"/>
  <c r="N158" i="47"/>
  <c r="DW158" i="47" s="1"/>
  <c r="N401" i="47"/>
  <c r="DW401" i="47" s="1"/>
  <c r="W401" i="47"/>
  <c r="BH401" i="47" s="1"/>
  <c r="AM238" i="83"/>
  <c r="GI371" i="47" l="1"/>
  <c r="S141" i="59" s="1"/>
  <c r="FA78" i="47"/>
  <c r="FA77" i="47"/>
  <c r="FB77" i="47" s="1"/>
  <c r="FC77" i="47" s="1"/>
  <c r="CM77" i="47" s="1"/>
  <c r="V78" i="47"/>
  <c r="K78" i="99"/>
  <c r="AC78" i="99" s="1"/>
  <c r="CK239" i="47"/>
  <c r="DX239" i="47"/>
  <c r="DY239" i="47"/>
  <c r="Z321" i="47"/>
  <c r="CL321" i="47" s="1"/>
  <c r="CK321" i="47"/>
  <c r="DX321" i="47"/>
  <c r="DY321" i="47"/>
  <c r="DV321" i="47"/>
  <c r="EC321" i="47"/>
  <c r="EC322" i="47"/>
  <c r="EB240" i="47"/>
  <c r="DW239" i="47"/>
  <c r="EC401" i="47"/>
  <c r="EC402" i="47"/>
  <c r="EC158" i="47"/>
  <c r="EC159" i="47"/>
  <c r="W78" i="47"/>
  <c r="W159" i="47"/>
  <c r="EA320" i="47"/>
  <c r="FA320" i="47"/>
  <c r="FB320" i="47" s="1"/>
  <c r="FC320" i="47" s="1"/>
  <c r="CM320" i="47" s="1"/>
  <c r="Z239" i="47"/>
  <c r="CL239" i="47" s="1"/>
  <c r="CJ237" i="47"/>
  <c r="Y77" i="85"/>
  <c r="Y77" i="83"/>
  <c r="Y77" i="84"/>
  <c r="DX401" i="47"/>
  <c r="Z401" i="47"/>
  <c r="CL401" i="47" s="1"/>
  <c r="CK401" i="47"/>
  <c r="GJ372" i="47" s="1"/>
  <c r="T142" i="59" s="1"/>
  <c r="DV401" i="47"/>
  <c r="DY401" i="47"/>
  <c r="CK158" i="47"/>
  <c r="GC135" i="47" s="1"/>
  <c r="L104" i="59" s="1"/>
  <c r="DV158" i="47"/>
  <c r="DY158" i="47"/>
  <c r="DX158" i="47"/>
  <c r="GK126" i="47"/>
  <c r="CS156" i="47"/>
  <c r="GI126" i="47" s="1"/>
  <c r="AA76" i="85"/>
  <c r="S76" i="47"/>
  <c r="AA157" i="85"/>
  <c r="R157" i="85"/>
  <c r="E46" i="91"/>
  <c r="AH69" i="38" s="1"/>
  <c r="R76" i="76"/>
  <c r="D46" i="91"/>
  <c r="BB69" i="38" s="1"/>
  <c r="W158" i="47"/>
  <c r="BH158" i="47" s="1"/>
  <c r="BH238" i="47"/>
  <c r="W77" i="47"/>
  <c r="BH77" i="47" s="1"/>
  <c r="DV238" i="47"/>
  <c r="EB238" i="47" s="1"/>
  <c r="Z238" i="47"/>
  <c r="CK238" i="47"/>
  <c r="K77" i="99"/>
  <c r="DX238" i="47"/>
  <c r="ED238" i="47" s="1"/>
  <c r="DY238" i="47"/>
  <c r="EE238" i="47" s="1"/>
  <c r="AA76" i="84"/>
  <c r="R76" i="47"/>
  <c r="Q76" i="47"/>
  <c r="AA76" i="83"/>
  <c r="F34" i="81"/>
  <c r="AC50" i="79"/>
  <c r="A47" i="93"/>
  <c r="B47" i="93"/>
  <c r="Y77" i="76"/>
  <c r="EC75" i="99"/>
  <c r="FG75" i="99" s="1"/>
  <c r="FH75" i="99" s="1"/>
  <c r="FI75" i="99" s="1"/>
  <c r="FO75" i="99" s="1"/>
  <c r="AA237" i="85"/>
  <c r="R237" i="85"/>
  <c r="AA320" i="85"/>
  <c r="R320" i="85"/>
  <c r="AA76" i="76"/>
  <c r="P76" i="47"/>
  <c r="P319" i="47" s="1"/>
  <c r="CS320" i="47"/>
  <c r="R76" i="84"/>
  <c r="AG46" i="91"/>
  <c r="EC69" i="38" s="1"/>
  <c r="AF46" i="91"/>
  <c r="EX69" i="38" s="1"/>
  <c r="EX131" i="38" s="1"/>
  <c r="R76" i="83"/>
  <c r="CD69" i="38"/>
  <c r="CY69" i="38"/>
  <c r="GE378" i="47"/>
  <c r="N156" i="59" s="1"/>
  <c r="O76" i="99"/>
  <c r="CL157" i="47"/>
  <c r="AI76" i="99"/>
  <c r="FB78" i="47" l="1"/>
  <c r="FC78" i="47" s="1"/>
  <c r="CM78" i="47" s="1"/>
  <c r="Q78" i="99"/>
  <c r="AD78" i="99" s="1"/>
  <c r="AI78" i="99" s="1"/>
  <c r="ED401" i="47"/>
  <c r="ED402" i="47"/>
  <c r="EC239" i="47"/>
  <c r="EC240" i="47"/>
  <c r="EE158" i="47"/>
  <c r="EE159" i="47"/>
  <c r="EB158" i="47"/>
  <c r="EB159" i="47"/>
  <c r="EB239" i="47"/>
  <c r="EE239" i="47"/>
  <c r="EE240" i="47"/>
  <c r="EE321" i="47"/>
  <c r="EE322" i="47"/>
  <c r="CS321" i="47"/>
  <c r="EE401" i="47"/>
  <c r="EE402" i="47"/>
  <c r="CS239" i="47"/>
  <c r="ED321" i="47"/>
  <c r="ED322" i="47"/>
  <c r="ED158" i="47"/>
  <c r="ED159" i="47"/>
  <c r="ED239" i="47"/>
  <c r="ED240" i="47"/>
  <c r="EB401" i="47"/>
  <c r="EB402" i="47"/>
  <c r="EA321" i="47"/>
  <c r="EB321" i="47"/>
  <c r="EB322" i="47"/>
  <c r="Z78" i="47"/>
  <c r="CL78" i="47" s="1"/>
  <c r="CS78" i="47" s="1"/>
  <c r="Z159" i="47"/>
  <c r="CL159" i="47" s="1"/>
  <c r="CS159" i="47" s="1"/>
  <c r="CL247" i="47"/>
  <c r="Y320" i="83"/>
  <c r="Y238" i="83"/>
  <c r="Y158" i="83"/>
  <c r="Y158" i="85"/>
  <c r="AT46" i="91"/>
  <c r="GA69" i="38" s="1"/>
  <c r="R76" i="85"/>
  <c r="D88" i="81"/>
  <c r="L77" i="76"/>
  <c r="AA157" i="83"/>
  <c r="AA237" i="83"/>
  <c r="AA319" i="83"/>
  <c r="AA157" i="84"/>
  <c r="AA320" i="84"/>
  <c r="AA237" i="84"/>
  <c r="Y321" i="85"/>
  <c r="Y238" i="85"/>
  <c r="EB76" i="99"/>
  <c r="EC76" i="99" s="1"/>
  <c r="FG76" i="99" s="1"/>
  <c r="FH76" i="99" s="1"/>
  <c r="FI76" i="99" s="1"/>
  <c r="FO76" i="99" s="1"/>
  <c r="T76" i="47"/>
  <c r="U56" i="93" s="1"/>
  <c r="P157" i="47"/>
  <c r="P400" i="47"/>
  <c r="AU76" i="47"/>
  <c r="AC76" i="47"/>
  <c r="P237" i="47"/>
  <c r="AS46" i="91"/>
  <c r="FA238" i="47"/>
  <c r="FB238" i="47" s="1"/>
  <c r="FC238" i="47" s="1"/>
  <c r="CM238" i="47" s="1"/>
  <c r="AX76" i="47"/>
  <c r="S400" i="47"/>
  <c r="AF76" i="47"/>
  <c r="S157" i="47"/>
  <c r="AX157" i="47" s="1"/>
  <c r="S319" i="47"/>
  <c r="S237" i="47"/>
  <c r="CS401" i="47"/>
  <c r="GI372" i="47" s="1"/>
  <c r="S142" i="59" s="1"/>
  <c r="GC379" i="47"/>
  <c r="L157" i="59" s="1"/>
  <c r="Y158" i="84"/>
  <c r="Y238" i="84"/>
  <c r="Y321" i="84"/>
  <c r="CJ157" i="47"/>
  <c r="CS157" i="47"/>
  <c r="AA319" i="76"/>
  <c r="AA157" i="76"/>
  <c r="AA237" i="76"/>
  <c r="Y238" i="76"/>
  <c r="Y158" i="76"/>
  <c r="Y320" i="76"/>
  <c r="AV76" i="47"/>
  <c r="Q237" i="47"/>
  <c r="AD76" i="47"/>
  <c r="Q319" i="47"/>
  <c r="Q157" i="47"/>
  <c r="AV157" i="47" s="1"/>
  <c r="Q400" i="47"/>
  <c r="AW76" i="47"/>
  <c r="R157" i="47"/>
  <c r="AW157" i="47" s="1"/>
  <c r="R237" i="47"/>
  <c r="R319" i="47"/>
  <c r="R400" i="47"/>
  <c r="AE76" i="47"/>
  <c r="AC77" i="99"/>
  <c r="Q77" i="99"/>
  <c r="AD77" i="99" s="1"/>
  <c r="Z77" i="47"/>
  <c r="CL77" i="47" s="1"/>
  <c r="CS77" i="47" s="1"/>
  <c r="CL238" i="47"/>
  <c r="CS238" i="47" s="1"/>
  <c r="Z158" i="47"/>
  <c r="L77" i="84"/>
  <c r="L77" i="83"/>
  <c r="L77" i="85"/>
  <c r="FB79" i="47" l="1"/>
  <c r="FB80" i="47" s="1"/>
  <c r="FA240" i="47"/>
  <c r="FA158" i="47"/>
  <c r="FB158" i="47" s="1"/>
  <c r="FC158" i="47" s="1"/>
  <c r="CM158" i="47" s="1"/>
  <c r="FA321" i="47"/>
  <c r="FB321" i="47" s="1"/>
  <c r="FC321" i="47" s="1"/>
  <c r="CM321" i="47" s="1"/>
  <c r="FA401" i="47"/>
  <c r="FB401" i="47" s="1"/>
  <c r="FC401" i="47" s="1"/>
  <c r="CM401" i="47" s="1"/>
  <c r="GE379" i="47" s="1"/>
  <c r="N157" i="59" s="1"/>
  <c r="FA402" i="47"/>
  <c r="FA239" i="47"/>
  <c r="FB239" i="47" s="1"/>
  <c r="FC239" i="47" s="1"/>
  <c r="CM239" i="47" s="1"/>
  <c r="FA322" i="47"/>
  <c r="FA159" i="47"/>
  <c r="FB159" i="47" s="1"/>
  <c r="O78" i="99"/>
  <c r="EB79" i="99" s="1"/>
  <c r="L238" i="85"/>
  <c r="N238" i="85" s="1"/>
  <c r="L321" i="85"/>
  <c r="N321" i="85" s="1"/>
  <c r="L158" i="85"/>
  <c r="N158" i="85" s="1"/>
  <c r="AA158" i="85" s="1"/>
  <c r="N77" i="85"/>
  <c r="L320" i="83"/>
  <c r="N320" i="83" s="1"/>
  <c r="R320" i="83" s="1"/>
  <c r="R47" i="91" s="1"/>
  <c r="L158" i="83"/>
  <c r="N158" i="83" s="1"/>
  <c r="R158" i="83" s="1"/>
  <c r="L238" i="83"/>
  <c r="N238" i="83" s="1"/>
  <c r="R238" i="83" s="1"/>
  <c r="S47" i="91" s="1"/>
  <c r="N77" i="83"/>
  <c r="L158" i="84"/>
  <c r="N158" i="84" s="1"/>
  <c r="R158" i="84" s="1"/>
  <c r="L238" i="84"/>
  <c r="N238" i="84" s="1"/>
  <c r="R238" i="84" s="1"/>
  <c r="AG47" i="91" s="1"/>
  <c r="L321" i="84"/>
  <c r="N321" i="84" s="1"/>
  <c r="R321" i="84" s="1"/>
  <c r="AF47" i="91" s="1"/>
  <c r="N77" i="84"/>
  <c r="AI77" i="99"/>
  <c r="AW319" i="47"/>
  <c r="AE319" i="47"/>
  <c r="AD400" i="47"/>
  <c r="AV400" i="47"/>
  <c r="AD319" i="47"/>
  <c r="AV319" i="47"/>
  <c r="AD237" i="47"/>
  <c r="AV237" i="47"/>
  <c r="AF319" i="47"/>
  <c r="AX319" i="47"/>
  <c r="AU237" i="47"/>
  <c r="T237" i="47"/>
  <c r="AC237" i="47"/>
  <c r="T157" i="47"/>
  <c r="AY157" i="47" s="1"/>
  <c r="AU157" i="47"/>
  <c r="AC319" i="47"/>
  <c r="AU319" i="47"/>
  <c r="T319" i="47"/>
  <c r="L238" i="76"/>
  <c r="N238" i="76" s="1"/>
  <c r="R238" i="76" s="1"/>
  <c r="E47" i="91" s="1"/>
  <c r="L158" i="76"/>
  <c r="N158" i="76" s="1"/>
  <c r="R158" i="76" s="1"/>
  <c r="L320" i="76"/>
  <c r="N320" i="76" s="1"/>
  <c r="R320" i="76" s="1"/>
  <c r="D47" i="91" s="1"/>
  <c r="N77" i="76"/>
  <c r="CL158" i="47"/>
  <c r="CS158" i="47" s="1"/>
  <c r="O77" i="99"/>
  <c r="AE400" i="47"/>
  <c r="AW400" i="47"/>
  <c r="AE237" i="47"/>
  <c r="AW237" i="47"/>
  <c r="AX237" i="47"/>
  <c r="AF237" i="47"/>
  <c r="AX400" i="47"/>
  <c r="AF400" i="47"/>
  <c r="GW69" i="38"/>
  <c r="AU400" i="47"/>
  <c r="AC400" i="47"/>
  <c r="AY76" i="47"/>
  <c r="AG76" i="47"/>
  <c r="T400" i="47"/>
  <c r="E48" i="93"/>
  <c r="G48" i="93" s="1"/>
  <c r="D35" i="81"/>
  <c r="Q88" i="81"/>
  <c r="S88" i="81" s="1"/>
  <c r="X88" i="81"/>
  <c r="Z88" i="81" s="1"/>
  <c r="I88" i="81"/>
  <c r="K88" i="81" s="1"/>
  <c r="AE88" i="81"/>
  <c r="AG88" i="81" s="1"/>
  <c r="F88" i="81"/>
  <c r="FC80" i="47" l="1"/>
  <c r="CM80" i="47" s="1"/>
  <c r="FB81" i="47"/>
  <c r="FC79" i="47"/>
  <c r="CM79" i="47" s="1"/>
  <c r="FB402" i="47"/>
  <c r="FC402" i="47" s="1"/>
  <c r="FB322" i="47"/>
  <c r="FC159" i="47"/>
  <c r="CM159" i="47" s="1"/>
  <c r="FB160" i="47"/>
  <c r="FB240" i="47"/>
  <c r="EC79" i="99"/>
  <c r="FG79" i="99" s="1"/>
  <c r="AD157" i="47"/>
  <c r="AF157" i="47"/>
  <c r="CD73" i="38"/>
  <c r="CD72" i="38"/>
  <c r="CY73" i="38"/>
  <c r="CY72" i="38"/>
  <c r="AE157" i="47"/>
  <c r="R78" i="84"/>
  <c r="R78" i="85"/>
  <c r="R78" i="83"/>
  <c r="EB77" i="99"/>
  <c r="EC77" i="99" s="1"/>
  <c r="FG77" i="99" s="1"/>
  <c r="FH77" i="99" s="1"/>
  <c r="FI77" i="99" s="1"/>
  <c r="FO77" i="99" s="1"/>
  <c r="EB78" i="99"/>
  <c r="F35" i="81"/>
  <c r="AC51" i="79"/>
  <c r="BB70" i="38"/>
  <c r="AH70" i="38"/>
  <c r="EX70" i="38"/>
  <c r="EX132" i="38" s="1"/>
  <c r="EC70" i="38"/>
  <c r="CD71" i="38"/>
  <c r="CD70" i="38"/>
  <c r="CY71" i="38"/>
  <c r="CY70" i="38"/>
  <c r="AY400" i="47"/>
  <c r="AG400" i="47"/>
  <c r="AA77" i="76"/>
  <c r="P77" i="47"/>
  <c r="AG319" i="47"/>
  <c r="AY319" i="47"/>
  <c r="AY237" i="47"/>
  <c r="AG237" i="47"/>
  <c r="R77" i="84"/>
  <c r="AA77" i="83"/>
  <c r="Q77" i="47"/>
  <c r="R158" i="85"/>
  <c r="R238" i="85"/>
  <c r="AT47" i="91" s="1"/>
  <c r="AA238" i="85"/>
  <c r="A48" i="93"/>
  <c r="B48" i="93"/>
  <c r="R77" i="76"/>
  <c r="AC157" i="47"/>
  <c r="R77" i="47"/>
  <c r="AA77" i="84"/>
  <c r="R77" i="83"/>
  <c r="AA77" i="85"/>
  <c r="S77" i="47"/>
  <c r="AA321" i="85"/>
  <c r="R321" i="85"/>
  <c r="AS47" i="91" s="1"/>
  <c r="FC322" i="47" l="1"/>
  <c r="CM322" i="47" s="1"/>
  <c r="FB323" i="47"/>
  <c r="FC81" i="47"/>
  <c r="CM81" i="47" s="1"/>
  <c r="FB82" i="47"/>
  <c r="CM402" i="47"/>
  <c r="GE380" i="47" s="1"/>
  <c r="N158" i="59" s="1"/>
  <c r="FB403" i="47"/>
  <c r="FB404" i="47" s="1"/>
  <c r="FC160" i="47"/>
  <c r="CM160" i="47" s="1"/>
  <c r="FB161" i="47"/>
  <c r="FC240" i="47"/>
  <c r="CM240" i="47" s="1"/>
  <c r="FB241" i="47"/>
  <c r="R78" i="76"/>
  <c r="AH71" i="38"/>
  <c r="EC71" i="38"/>
  <c r="EX71" i="38"/>
  <c r="BB71" i="38"/>
  <c r="AA320" i="83"/>
  <c r="AA238" i="83"/>
  <c r="AA158" i="83"/>
  <c r="EC78" i="99"/>
  <c r="FG78" i="99" s="1"/>
  <c r="FH78" i="99" s="1"/>
  <c r="FI78" i="99" s="1"/>
  <c r="FO78" i="99" s="1"/>
  <c r="GW70" i="38"/>
  <c r="GA70" i="38"/>
  <c r="R401" i="47"/>
  <c r="R238" i="47"/>
  <c r="R158" i="47"/>
  <c r="AW158" i="47" s="1"/>
  <c r="AW77" i="47"/>
  <c r="AE77" i="47"/>
  <c r="R320" i="47"/>
  <c r="AA238" i="76"/>
  <c r="AA158" i="76"/>
  <c r="AA320" i="76"/>
  <c r="S158" i="47"/>
  <c r="AX158" i="47" s="1"/>
  <c r="S401" i="47"/>
  <c r="AF77" i="47"/>
  <c r="AX77" i="47"/>
  <c r="S320" i="47"/>
  <c r="S238" i="47"/>
  <c r="AA238" i="84"/>
  <c r="AA321" i="84"/>
  <c r="AA158" i="84"/>
  <c r="R77" i="85"/>
  <c r="Q158" i="47"/>
  <c r="AV158" i="47" s="1"/>
  <c r="Q401" i="47"/>
  <c r="AD77" i="47"/>
  <c r="AV77" i="47"/>
  <c r="Q320" i="47"/>
  <c r="Q238" i="47"/>
  <c r="AG157" i="47"/>
  <c r="P320" i="47"/>
  <c r="AC77" i="47"/>
  <c r="P238" i="47"/>
  <c r="AU77" i="47"/>
  <c r="P158" i="47"/>
  <c r="P401" i="47"/>
  <c r="T77" i="47"/>
  <c r="U57" i="93" s="1"/>
  <c r="Y56" i="93"/>
  <c r="FC404" i="47" l="1"/>
  <c r="CM404" i="47" s="1"/>
  <c r="FB405" i="47"/>
  <c r="FC323" i="47"/>
  <c r="CM323" i="47" s="1"/>
  <c r="FB324" i="47"/>
  <c r="FC241" i="47"/>
  <c r="CM241" i="47" s="1"/>
  <c r="FB242" i="47"/>
  <c r="FC82" i="47"/>
  <c r="CM82" i="47" s="1"/>
  <c r="FB83" i="47"/>
  <c r="FC161" i="47"/>
  <c r="CM161" i="47" s="1"/>
  <c r="FB162" i="47"/>
  <c r="D34" i="89"/>
  <c r="CU402" i="47"/>
  <c r="CV402" i="47" s="1"/>
  <c r="CR402" i="47"/>
  <c r="GB380" i="47" s="1"/>
  <c r="FC403" i="47"/>
  <c r="CM403" i="47" s="1"/>
  <c r="FH79" i="99"/>
  <c r="Q239" i="47"/>
  <c r="S239" i="47"/>
  <c r="R239" i="47"/>
  <c r="P239" i="47"/>
  <c r="AC239" i="47" s="1"/>
  <c r="BB73" i="38"/>
  <c r="BB72" i="38"/>
  <c r="EX73" i="38"/>
  <c r="EX72" i="38"/>
  <c r="EC73" i="38"/>
  <c r="EC72" i="38"/>
  <c r="GW71" i="38"/>
  <c r="GA71" i="38"/>
  <c r="AH73" i="38"/>
  <c r="AH72" i="38"/>
  <c r="P321" i="47"/>
  <c r="AC321" i="47" s="1"/>
  <c r="S321" i="47"/>
  <c r="Q321" i="47"/>
  <c r="R321" i="47"/>
  <c r="AY77" i="47"/>
  <c r="T401" i="47"/>
  <c r="AG77" i="47"/>
  <c r="T158" i="47"/>
  <c r="AY158" i="47" s="1"/>
  <c r="AU158" i="47"/>
  <c r="AU238" i="47"/>
  <c r="AC238" i="47"/>
  <c r="T238" i="47"/>
  <c r="T320" i="47"/>
  <c r="AU320" i="47"/>
  <c r="AC320" i="47"/>
  <c r="AD320" i="47"/>
  <c r="AV320" i="47"/>
  <c r="AX238" i="47"/>
  <c r="AF238" i="47"/>
  <c r="AX401" i="47"/>
  <c r="AF401" i="47"/>
  <c r="AW401" i="47"/>
  <c r="AE401" i="47"/>
  <c r="AC401" i="47"/>
  <c r="AU401" i="47"/>
  <c r="AD238" i="47"/>
  <c r="AV238" i="47"/>
  <c r="AV401" i="47"/>
  <c r="AD401" i="47"/>
  <c r="AX320" i="47"/>
  <c r="AF320" i="47"/>
  <c r="AW320" i="47"/>
  <c r="AE320" i="47"/>
  <c r="AW238" i="47"/>
  <c r="AE238" i="47"/>
  <c r="FC405" i="47" l="1"/>
  <c r="CM405" i="47" s="1"/>
  <c r="FB406" i="47"/>
  <c r="CU404" i="47"/>
  <c r="CR404" i="47"/>
  <c r="GB382" i="47" s="1"/>
  <c r="FB325" i="47"/>
  <c r="FC324" i="47"/>
  <c r="CM324" i="47" s="1"/>
  <c r="FC83" i="47"/>
  <c r="CM83" i="47" s="1"/>
  <c r="FB84" i="47"/>
  <c r="FC84" i="47" s="1"/>
  <c r="CM84" i="47" s="1"/>
  <c r="FC242" i="47"/>
  <c r="CM242" i="47" s="1"/>
  <c r="FB243" i="47"/>
  <c r="FC162" i="47"/>
  <c r="CM162" i="47" s="1"/>
  <c r="FB163" i="47"/>
  <c r="GK375" i="47"/>
  <c r="U145" i="59" s="1"/>
  <c r="GF382" i="47"/>
  <c r="CU403" i="47"/>
  <c r="CV403" i="47" s="1"/>
  <c r="CR403" i="47"/>
  <c r="CV404" i="47"/>
  <c r="GE382" i="47"/>
  <c r="N160" i="59" s="1"/>
  <c r="FI79" i="99"/>
  <c r="FO79" i="99" s="1"/>
  <c r="FH80" i="99"/>
  <c r="GB381" i="47"/>
  <c r="GE381" i="47"/>
  <c r="N159" i="59" s="1"/>
  <c r="AC159" i="47"/>
  <c r="T239" i="47"/>
  <c r="GW73" i="38"/>
  <c r="GW72" i="38"/>
  <c r="AD158" i="47"/>
  <c r="GA73" i="38"/>
  <c r="GA72" i="38"/>
  <c r="AX239" i="47"/>
  <c r="AF239" i="47"/>
  <c r="AX321" i="47"/>
  <c r="AF321" i="47"/>
  <c r="AW321" i="47"/>
  <c r="AE321" i="47"/>
  <c r="AW239" i="47"/>
  <c r="AE239" i="47"/>
  <c r="AV239" i="47"/>
  <c r="AD239" i="47"/>
  <c r="AV321" i="47"/>
  <c r="AD321" i="47"/>
  <c r="AU239" i="47"/>
  <c r="AU321" i="47"/>
  <c r="T321" i="47"/>
  <c r="AF158" i="47"/>
  <c r="AG238" i="47"/>
  <c r="AY238" i="47"/>
  <c r="AY401" i="47"/>
  <c r="Y57" i="93"/>
  <c r="AG401" i="47"/>
  <c r="AE158" i="47"/>
  <c r="AG320" i="47"/>
  <c r="AY320" i="47"/>
  <c r="AC158" i="47"/>
  <c r="FC406" i="47" l="1"/>
  <c r="CM406" i="47" s="1"/>
  <c r="FB407" i="47"/>
  <c r="GE383" i="47"/>
  <c r="N161" i="59" s="1"/>
  <c r="CU405" i="47"/>
  <c r="CV405" i="47" s="1"/>
  <c r="CR405" i="47"/>
  <c r="GB383" i="47" s="1"/>
  <c r="FI80" i="99"/>
  <c r="FO80" i="99" s="1"/>
  <c r="FH81" i="99"/>
  <c r="FC325" i="47"/>
  <c r="CM325" i="47" s="1"/>
  <c r="FB326" i="47"/>
  <c r="FC243" i="47"/>
  <c r="CM243" i="47" s="1"/>
  <c r="FB244" i="47"/>
  <c r="FC163" i="47"/>
  <c r="CM163" i="47" s="1"/>
  <c r="FB164" i="47"/>
  <c r="AE159" i="47"/>
  <c r="AD159" i="47"/>
  <c r="AF159" i="47"/>
  <c r="AG321" i="47"/>
  <c r="AY321" i="47"/>
  <c r="AY239" i="47"/>
  <c r="AG239" i="47"/>
  <c r="Y66" i="76"/>
  <c r="Y66" i="85"/>
  <c r="Y66" i="83"/>
  <c r="Y66" i="84"/>
  <c r="AG158" i="47"/>
  <c r="FC407" i="47" l="1"/>
  <c r="CM407" i="47" s="1"/>
  <c r="FB408" i="47"/>
  <c r="FC408" i="47" s="1"/>
  <c r="CM408" i="47" s="1"/>
  <c r="GE384" i="47"/>
  <c r="N162" i="59" s="1"/>
  <c r="CU406" i="47"/>
  <c r="CV406" i="47" s="1"/>
  <c r="CR406" i="47"/>
  <c r="GB384" i="47" s="1"/>
  <c r="FB327" i="47"/>
  <c r="FC327" i="47" s="1"/>
  <c r="CM327" i="47" s="1"/>
  <c r="FC326" i="47"/>
  <c r="CM326" i="47" s="1"/>
  <c r="FI81" i="99"/>
  <c r="FO81" i="99" s="1"/>
  <c r="FH82" i="99"/>
  <c r="FC244" i="47"/>
  <c r="CM244" i="47" s="1"/>
  <c r="FB245" i="47"/>
  <c r="FC245" i="47" s="1"/>
  <c r="CM245" i="47" s="1"/>
  <c r="FB165" i="47"/>
  <c r="FC165" i="47" s="1"/>
  <c r="CM165" i="47" s="1"/>
  <c r="FC164" i="47"/>
  <c r="CM164" i="47" s="1"/>
  <c r="AG159" i="47"/>
  <c r="Y50" i="76"/>
  <c r="V79" i="79"/>
  <c r="Y50" i="83"/>
  <c r="V135" i="79"/>
  <c r="Y55" i="84"/>
  <c r="Y55" i="83"/>
  <c r="Y63" i="76"/>
  <c r="Y63" i="84"/>
  <c r="Y71" i="83"/>
  <c r="Y71" i="85"/>
  <c r="Y72" i="83"/>
  <c r="Y72" i="84"/>
  <c r="L66" i="84"/>
  <c r="L66" i="83"/>
  <c r="L66" i="85"/>
  <c r="L66" i="76"/>
  <c r="D77" i="81"/>
  <c r="Y50" i="84"/>
  <c r="V192" i="79"/>
  <c r="Y50" i="85"/>
  <c r="V250" i="79"/>
  <c r="Y55" i="76"/>
  <c r="Y55" i="85"/>
  <c r="Y63" i="83"/>
  <c r="Y63" i="85"/>
  <c r="Y71" i="76"/>
  <c r="Y71" i="84"/>
  <c r="Y72" i="76"/>
  <c r="Y72" i="85"/>
  <c r="Y227" i="84"/>
  <c r="Y147" i="84"/>
  <c r="Y310" i="84"/>
  <c r="Y309" i="83"/>
  <c r="Y227" i="83"/>
  <c r="Y147" i="83"/>
  <c r="Y147" i="85"/>
  <c r="Y310" i="85"/>
  <c r="Y227" i="85"/>
  <c r="Y147" i="76"/>
  <c r="Y309" i="76"/>
  <c r="Y227" i="76"/>
  <c r="CU408" i="47" l="1"/>
  <c r="CV408" i="47" s="1"/>
  <c r="CR408" i="47"/>
  <c r="GE385" i="47"/>
  <c r="N163" i="59" s="1"/>
  <c r="CU407" i="47"/>
  <c r="CV407" i="47" s="1"/>
  <c r="CR407" i="47"/>
  <c r="GB385" i="47" s="1"/>
  <c r="FI82" i="99"/>
  <c r="FO82" i="99" s="1"/>
  <c r="FH83" i="99"/>
  <c r="FI83" i="99" s="1"/>
  <c r="FO83" i="99" s="1"/>
  <c r="Y68" i="83"/>
  <c r="Y68" i="84"/>
  <c r="Y74" i="76"/>
  <c r="Y74" i="85"/>
  <c r="Y58" i="83"/>
  <c r="Y58" i="84"/>
  <c r="Y57" i="84"/>
  <c r="Y57" i="83"/>
  <c r="Y56" i="83"/>
  <c r="Y56" i="85"/>
  <c r="Y49" i="76"/>
  <c r="V78" i="79"/>
  <c r="Y49" i="84"/>
  <c r="V191" i="79"/>
  <c r="Y48" i="83"/>
  <c r="V133" i="79"/>
  <c r="Y48" i="76"/>
  <c r="V77" i="79"/>
  <c r="Y70" i="76"/>
  <c r="Y70" i="85"/>
  <c r="Y69" i="76"/>
  <c r="Y69" i="84"/>
  <c r="Y73" i="83"/>
  <c r="Y73" i="85"/>
  <c r="Y65" i="76"/>
  <c r="Y65" i="84"/>
  <c r="Y64" i="83"/>
  <c r="Y64" i="84"/>
  <c r="Y153" i="85"/>
  <c r="Y233" i="85"/>
  <c r="Y316" i="85"/>
  <c r="Y315" i="76"/>
  <c r="Y233" i="76"/>
  <c r="Y153" i="76"/>
  <c r="Y232" i="84"/>
  <c r="Y152" i="84"/>
  <c r="Y315" i="84"/>
  <c r="Y152" i="76"/>
  <c r="Y314" i="76"/>
  <c r="Y232" i="76"/>
  <c r="Y144" i="85"/>
  <c r="Y307" i="85"/>
  <c r="Y224" i="85"/>
  <c r="Y306" i="83"/>
  <c r="Y224" i="83"/>
  <c r="Y144" i="83"/>
  <c r="Y136" i="85"/>
  <c r="Y299" i="85"/>
  <c r="Y216" i="85"/>
  <c r="Y136" i="76"/>
  <c r="Y298" i="76"/>
  <c r="Y216" i="76"/>
  <c r="Y211" i="85"/>
  <c r="Y294" i="85"/>
  <c r="Y131" i="85"/>
  <c r="Y131" i="84"/>
  <c r="Y294" i="84"/>
  <c r="Y211" i="84"/>
  <c r="AE77" i="81"/>
  <c r="AG77" i="81" s="1"/>
  <c r="Q77" i="81"/>
  <c r="S77" i="81" s="1"/>
  <c r="I77" i="81"/>
  <c r="K77" i="81" s="1"/>
  <c r="X77" i="81"/>
  <c r="Z77" i="81" s="1"/>
  <c r="F77" i="81"/>
  <c r="D24" i="81"/>
  <c r="E37" i="93"/>
  <c r="G37" i="93" s="1"/>
  <c r="L227" i="85"/>
  <c r="N227" i="85" s="1"/>
  <c r="L310" i="85"/>
  <c r="N310" i="85" s="1"/>
  <c r="L147" i="85"/>
  <c r="N147" i="85" s="1"/>
  <c r="N66" i="85"/>
  <c r="L147" i="83"/>
  <c r="N147" i="83" s="1"/>
  <c r="R147" i="83" s="1"/>
  <c r="L309" i="83"/>
  <c r="N309" i="83" s="1"/>
  <c r="R309" i="83" s="1"/>
  <c r="R36" i="91" s="1"/>
  <c r="L227" i="83"/>
  <c r="N227" i="83" s="1"/>
  <c r="R227" i="83" s="1"/>
  <c r="S36" i="91" s="1"/>
  <c r="N66" i="83"/>
  <c r="L147" i="84"/>
  <c r="N147" i="84" s="1"/>
  <c r="R147" i="84" s="1"/>
  <c r="L310" i="84"/>
  <c r="N310" i="84" s="1"/>
  <c r="R310" i="84" s="1"/>
  <c r="L227" i="84"/>
  <c r="N227" i="84" s="1"/>
  <c r="R227" i="84" s="1"/>
  <c r="N66" i="84"/>
  <c r="L72" i="84"/>
  <c r="L72" i="83"/>
  <c r="L71" i="85"/>
  <c r="L71" i="83"/>
  <c r="L63" i="84"/>
  <c r="L63" i="76"/>
  <c r="D74" i="81"/>
  <c r="L55" i="83"/>
  <c r="L55" i="84"/>
  <c r="L50" i="83"/>
  <c r="X135" i="79"/>
  <c r="D61" i="81"/>
  <c r="V24" i="79"/>
  <c r="L50" i="76"/>
  <c r="X79" i="79"/>
  <c r="Y68" i="76"/>
  <c r="Y68" i="85"/>
  <c r="Y74" i="83"/>
  <c r="Y74" i="84"/>
  <c r="Y58" i="76"/>
  <c r="Y58" i="85"/>
  <c r="Y57" i="76"/>
  <c r="Y57" i="85"/>
  <c r="Y56" i="76"/>
  <c r="Y56" i="84"/>
  <c r="Y49" i="85"/>
  <c r="V249" i="79"/>
  <c r="Y49" i="83"/>
  <c r="V134" i="79"/>
  <c r="Y48" i="85"/>
  <c r="V248" i="79"/>
  <c r="Y48" i="84"/>
  <c r="V190" i="79"/>
  <c r="Y70" i="83"/>
  <c r="Y70" i="84"/>
  <c r="Y69" i="83"/>
  <c r="Y69" i="85"/>
  <c r="Y73" i="76"/>
  <c r="Y73" i="84"/>
  <c r="Y65" i="83"/>
  <c r="Y65" i="85"/>
  <c r="Y64" i="76"/>
  <c r="Y64" i="85"/>
  <c r="L72" i="85"/>
  <c r="L72" i="76"/>
  <c r="D83" i="81"/>
  <c r="L71" i="84"/>
  <c r="L71" i="76"/>
  <c r="D82" i="81"/>
  <c r="L63" i="85"/>
  <c r="L63" i="83"/>
  <c r="L55" i="85"/>
  <c r="L55" i="76"/>
  <c r="D66" i="81"/>
  <c r="L50" i="85"/>
  <c r="X250" i="79"/>
  <c r="L50" i="84"/>
  <c r="X192" i="79"/>
  <c r="L227" i="76"/>
  <c r="N227" i="76" s="1"/>
  <c r="R227" i="76" s="1"/>
  <c r="L147" i="76"/>
  <c r="N147" i="76" s="1"/>
  <c r="R147" i="76" s="1"/>
  <c r="L309" i="76"/>
  <c r="N309" i="76" s="1"/>
  <c r="R309" i="76" s="1"/>
  <c r="N66" i="76"/>
  <c r="Y316" i="84"/>
  <c r="Y233" i="84"/>
  <c r="Y153" i="84"/>
  <c r="Y153" i="83"/>
  <c r="Y315" i="83"/>
  <c r="Y233" i="83"/>
  <c r="Y315" i="85"/>
  <c r="Y152" i="85"/>
  <c r="Y232" i="85"/>
  <c r="Y314" i="83"/>
  <c r="Y232" i="83"/>
  <c r="Y152" i="83"/>
  <c r="Y224" i="84"/>
  <c r="Y144" i="84"/>
  <c r="Y307" i="84"/>
  <c r="Y144" i="76"/>
  <c r="Y306" i="76"/>
  <c r="Y224" i="76"/>
  <c r="Y136" i="83"/>
  <c r="Y298" i="83"/>
  <c r="Y216" i="83"/>
  <c r="Y136" i="84"/>
  <c r="Y299" i="84"/>
  <c r="Y216" i="84"/>
  <c r="Y211" i="83"/>
  <c r="Y131" i="83"/>
  <c r="Y293" i="83"/>
  <c r="Y293" i="76"/>
  <c r="Y211" i="76"/>
  <c r="Y131" i="76"/>
  <c r="Y59" i="85" l="1"/>
  <c r="Y52" i="83"/>
  <c r="Y61" i="83"/>
  <c r="Y61" i="85"/>
  <c r="Y53" i="84"/>
  <c r="Y53" i="83"/>
  <c r="Y51" i="76"/>
  <c r="Y51" i="85"/>
  <c r="Y60" i="83"/>
  <c r="Y60" i="84"/>
  <c r="Y62" i="83"/>
  <c r="Y62" i="84"/>
  <c r="D36" i="91"/>
  <c r="BB59" i="38" s="1"/>
  <c r="R66" i="76"/>
  <c r="E36" i="91"/>
  <c r="AH59" i="38" s="1"/>
  <c r="L131" i="84"/>
  <c r="N131" i="84" s="1"/>
  <c r="L211" i="84"/>
  <c r="N211" i="84" s="1"/>
  <c r="R211" i="84" s="1"/>
  <c r="L294" i="84"/>
  <c r="N294" i="84" s="1"/>
  <c r="R294" i="84" s="1"/>
  <c r="N50" i="84"/>
  <c r="L211" i="85"/>
  <c r="N211" i="85" s="1"/>
  <c r="L131" i="85"/>
  <c r="N131" i="85" s="1"/>
  <c r="AA131" i="85" s="1"/>
  <c r="L294" i="85"/>
  <c r="N294" i="85" s="1"/>
  <c r="N50" i="85"/>
  <c r="E26" i="93"/>
  <c r="G26" i="93" s="1"/>
  <c r="D13" i="81"/>
  <c r="L298" i="76"/>
  <c r="N298" i="76" s="1"/>
  <c r="R298" i="76" s="1"/>
  <c r="L136" i="76"/>
  <c r="N136" i="76" s="1"/>
  <c r="R136" i="76" s="1"/>
  <c r="L216" i="76"/>
  <c r="N216" i="76" s="1"/>
  <c r="R216" i="76" s="1"/>
  <c r="N55" i="76"/>
  <c r="L299" i="85"/>
  <c r="N299" i="85" s="1"/>
  <c r="L136" i="85"/>
  <c r="N136" i="85" s="1"/>
  <c r="L216" i="85"/>
  <c r="N216" i="85" s="1"/>
  <c r="N55" i="85"/>
  <c r="L224" i="83"/>
  <c r="N224" i="83" s="1"/>
  <c r="R224" i="83" s="1"/>
  <c r="S33" i="91" s="1"/>
  <c r="L306" i="83"/>
  <c r="N306" i="83" s="1"/>
  <c r="R306" i="83" s="1"/>
  <c r="R33" i="91" s="1"/>
  <c r="L144" i="83"/>
  <c r="N144" i="83" s="1"/>
  <c r="R144" i="83" s="1"/>
  <c r="N63" i="83"/>
  <c r="L307" i="85"/>
  <c r="N307" i="85" s="1"/>
  <c r="L144" i="85"/>
  <c r="N144" i="85" s="1"/>
  <c r="L224" i="85"/>
  <c r="N224" i="85" s="1"/>
  <c r="N63" i="85"/>
  <c r="E42" i="93"/>
  <c r="G42" i="93" s="1"/>
  <c r="D29" i="81"/>
  <c r="L232" i="76"/>
  <c r="N232" i="76" s="1"/>
  <c r="R232" i="76" s="1"/>
  <c r="L314" i="76"/>
  <c r="N314" i="76" s="1"/>
  <c r="R314" i="76" s="1"/>
  <c r="L152" i="76"/>
  <c r="N152" i="76" s="1"/>
  <c r="R152" i="76" s="1"/>
  <c r="N71" i="76"/>
  <c r="L152" i="84"/>
  <c r="N152" i="84" s="1"/>
  <c r="R152" i="84" s="1"/>
  <c r="L232" i="84"/>
  <c r="N232" i="84" s="1"/>
  <c r="R232" i="84" s="1"/>
  <c r="L315" i="84"/>
  <c r="N315" i="84" s="1"/>
  <c r="R315" i="84" s="1"/>
  <c r="N71" i="84"/>
  <c r="D30" i="81"/>
  <c r="E43" i="93"/>
  <c r="G43" i="93" s="1"/>
  <c r="L233" i="76"/>
  <c r="N233" i="76" s="1"/>
  <c r="R233" i="76" s="1"/>
  <c r="L315" i="76"/>
  <c r="N315" i="76" s="1"/>
  <c r="R315" i="76" s="1"/>
  <c r="L153" i="76"/>
  <c r="N153" i="76" s="1"/>
  <c r="R153" i="76" s="1"/>
  <c r="N72" i="76"/>
  <c r="L316" i="85"/>
  <c r="N316" i="85" s="1"/>
  <c r="L153" i="85"/>
  <c r="N153" i="85" s="1"/>
  <c r="L233" i="85"/>
  <c r="N233" i="85" s="1"/>
  <c r="N72" i="85"/>
  <c r="Y308" i="85"/>
  <c r="Y145" i="85"/>
  <c r="Y225" i="85"/>
  <c r="Y307" i="76"/>
  <c r="Y225" i="76"/>
  <c r="Y145" i="76"/>
  <c r="Y309" i="85"/>
  <c r="Y226" i="85"/>
  <c r="Y146" i="85"/>
  <c r="Y226" i="83"/>
  <c r="Y146" i="83"/>
  <c r="Y308" i="83"/>
  <c r="Y234" i="84"/>
  <c r="Y154" i="84"/>
  <c r="Y317" i="84"/>
  <c r="Y154" i="76"/>
  <c r="Y316" i="76"/>
  <c r="Y234" i="76"/>
  <c r="Y230" i="85"/>
  <c r="Y313" i="85"/>
  <c r="Y150" i="85"/>
  <c r="Y312" i="83"/>
  <c r="Y230" i="83"/>
  <c r="Y150" i="83"/>
  <c r="Y231" i="84"/>
  <c r="Y151" i="84"/>
  <c r="Y314" i="84"/>
  <c r="Y231" i="83"/>
  <c r="Y151" i="83"/>
  <c r="Y313" i="83"/>
  <c r="Y209" i="84"/>
  <c r="Y129" i="84"/>
  <c r="Y292" i="84"/>
  <c r="Y129" i="85"/>
  <c r="Y292" i="85"/>
  <c r="Y209" i="85"/>
  <c r="Y210" i="83"/>
  <c r="Y130" i="83"/>
  <c r="Y292" i="83"/>
  <c r="Y210" i="85"/>
  <c r="Y130" i="85"/>
  <c r="Y293" i="85"/>
  <c r="Y137" i="84"/>
  <c r="Y300" i="84"/>
  <c r="Y217" i="84"/>
  <c r="Y217" i="76"/>
  <c r="Y137" i="76"/>
  <c r="Y299" i="76"/>
  <c r="Y218" i="85"/>
  <c r="Y301" i="85"/>
  <c r="Y138" i="85"/>
  <c r="Y300" i="76"/>
  <c r="Y218" i="76"/>
  <c r="Y138" i="76"/>
  <c r="Y302" i="85"/>
  <c r="Y139" i="85"/>
  <c r="Y219" i="85"/>
  <c r="Y301" i="76"/>
  <c r="Y219" i="76"/>
  <c r="Y139" i="76"/>
  <c r="Y155" i="84"/>
  <c r="Y318" i="84"/>
  <c r="Y235" i="84"/>
  <c r="Y155" i="83"/>
  <c r="Y317" i="83"/>
  <c r="Y235" i="83"/>
  <c r="Y229" i="85"/>
  <c r="Y312" i="85"/>
  <c r="Y149" i="85"/>
  <c r="Y229" i="76"/>
  <c r="Y149" i="76"/>
  <c r="Y311" i="76"/>
  <c r="L293" i="76"/>
  <c r="N293" i="76" s="1"/>
  <c r="R293" i="76" s="1"/>
  <c r="L211" i="76"/>
  <c r="N211" i="76" s="1"/>
  <c r="R211" i="76" s="1"/>
  <c r="L131" i="76"/>
  <c r="N131" i="76" s="1"/>
  <c r="N50" i="76"/>
  <c r="Q61" i="81"/>
  <c r="S61" i="81" s="1"/>
  <c r="X61" i="81"/>
  <c r="Z61" i="81" s="1"/>
  <c r="AE61" i="81"/>
  <c r="AG61" i="81" s="1"/>
  <c r="I61" i="81"/>
  <c r="K61" i="81" s="1"/>
  <c r="F61" i="81"/>
  <c r="L293" i="83"/>
  <c r="N293" i="83" s="1"/>
  <c r="R293" i="83" s="1"/>
  <c r="R20" i="91" s="1"/>
  <c r="L211" i="83"/>
  <c r="N211" i="83" s="1"/>
  <c r="R211" i="83" s="1"/>
  <c r="S20" i="91" s="1"/>
  <c r="L131" i="83"/>
  <c r="N131" i="83" s="1"/>
  <c r="N50" i="83"/>
  <c r="L216" i="84"/>
  <c r="N216" i="84" s="1"/>
  <c r="R216" i="84" s="1"/>
  <c r="L136" i="84"/>
  <c r="N136" i="84" s="1"/>
  <c r="R136" i="84" s="1"/>
  <c r="L299" i="84"/>
  <c r="N299" i="84" s="1"/>
  <c r="R299" i="84" s="1"/>
  <c r="N55" i="84"/>
  <c r="L298" i="83"/>
  <c r="N298" i="83" s="1"/>
  <c r="R298" i="83" s="1"/>
  <c r="R25" i="91" s="1"/>
  <c r="L216" i="83"/>
  <c r="N216" i="83" s="1"/>
  <c r="R216" i="83" s="1"/>
  <c r="S25" i="91" s="1"/>
  <c r="L136" i="83"/>
  <c r="N136" i="83" s="1"/>
  <c r="R136" i="83" s="1"/>
  <c r="N55" i="83"/>
  <c r="D21" i="81"/>
  <c r="E34" i="93"/>
  <c r="G34" i="93" s="1"/>
  <c r="L144" i="76"/>
  <c r="N144" i="76" s="1"/>
  <c r="R144" i="76" s="1"/>
  <c r="L306" i="76"/>
  <c r="N306" i="76" s="1"/>
  <c r="R306" i="76" s="1"/>
  <c r="L224" i="76"/>
  <c r="N224" i="76" s="1"/>
  <c r="R224" i="76" s="1"/>
  <c r="N63" i="76"/>
  <c r="L144" i="84"/>
  <c r="N144" i="84" s="1"/>
  <c r="R144" i="84" s="1"/>
  <c r="L307" i="84"/>
  <c r="N307" i="84" s="1"/>
  <c r="R307" i="84" s="1"/>
  <c r="L224" i="84"/>
  <c r="N224" i="84" s="1"/>
  <c r="R224" i="84" s="1"/>
  <c r="N63" i="84"/>
  <c r="L232" i="83"/>
  <c r="N232" i="83" s="1"/>
  <c r="R232" i="83" s="1"/>
  <c r="S41" i="91" s="1"/>
  <c r="L152" i="83"/>
  <c r="N152" i="83" s="1"/>
  <c r="R152" i="83" s="1"/>
  <c r="L314" i="83"/>
  <c r="N314" i="83" s="1"/>
  <c r="R314" i="83" s="1"/>
  <c r="R41" i="91" s="1"/>
  <c r="N71" i="83"/>
  <c r="L152" i="85"/>
  <c r="N152" i="85" s="1"/>
  <c r="L315" i="85"/>
  <c r="N315" i="85" s="1"/>
  <c r="L232" i="85"/>
  <c r="N232" i="85" s="1"/>
  <c r="N71" i="85"/>
  <c r="L315" i="83"/>
  <c r="N315" i="83" s="1"/>
  <c r="R315" i="83" s="1"/>
  <c r="R42" i="91" s="1"/>
  <c r="L153" i="83"/>
  <c r="N153" i="83" s="1"/>
  <c r="R153" i="83" s="1"/>
  <c r="L233" i="83"/>
  <c r="N233" i="83" s="1"/>
  <c r="R233" i="83" s="1"/>
  <c r="S42" i="91" s="1"/>
  <c r="N72" i="83"/>
  <c r="L316" i="84"/>
  <c r="N316" i="84" s="1"/>
  <c r="R316" i="84" s="1"/>
  <c r="L153" i="84"/>
  <c r="N153" i="84" s="1"/>
  <c r="R153" i="84" s="1"/>
  <c r="L233" i="84"/>
  <c r="N233" i="84" s="1"/>
  <c r="R233" i="84" s="1"/>
  <c r="N72" i="84"/>
  <c r="R66" i="84"/>
  <c r="AG36" i="91"/>
  <c r="EC59" i="38" s="1"/>
  <c r="R66" i="83"/>
  <c r="CD59" i="38"/>
  <c r="AA147" i="85"/>
  <c r="R147" i="85"/>
  <c r="R227" i="85"/>
  <c r="AA227" i="85"/>
  <c r="L64" i="84"/>
  <c r="L64" i="83"/>
  <c r="L65" i="84"/>
  <c r="L65" i="76"/>
  <c r="D76" i="81"/>
  <c r="L73" i="85"/>
  <c r="L73" i="83"/>
  <c r="L69" i="84"/>
  <c r="L69" i="76"/>
  <c r="D80" i="81"/>
  <c r="L70" i="85"/>
  <c r="L70" i="76"/>
  <c r="D81" i="81"/>
  <c r="D59" i="81"/>
  <c r="L48" i="76"/>
  <c r="V22" i="79"/>
  <c r="X77" i="79"/>
  <c r="L48" i="83"/>
  <c r="X133" i="79"/>
  <c r="L49" i="84"/>
  <c r="X191" i="79"/>
  <c r="L49" i="76"/>
  <c r="V23" i="79"/>
  <c r="D60" i="81"/>
  <c r="X78" i="79"/>
  <c r="L56" i="85"/>
  <c r="L56" i="83"/>
  <c r="L57" i="83"/>
  <c r="L57" i="84"/>
  <c r="L58" i="84"/>
  <c r="L58" i="83"/>
  <c r="L74" i="85"/>
  <c r="D85" i="81"/>
  <c r="L74" i="76"/>
  <c r="L68" i="84"/>
  <c r="L68" i="83"/>
  <c r="Y59" i="83"/>
  <c r="Y54" i="76"/>
  <c r="Y54" i="84"/>
  <c r="Y52" i="85"/>
  <c r="Y59" i="76"/>
  <c r="Y59" i="84"/>
  <c r="Y54" i="83"/>
  <c r="Y54" i="85"/>
  <c r="Y52" i="76"/>
  <c r="Y52" i="84"/>
  <c r="Y61" i="76"/>
  <c r="Y61" i="84"/>
  <c r="Y53" i="76"/>
  <c r="Y53" i="85"/>
  <c r="Y51" i="84"/>
  <c r="Y51" i="83"/>
  <c r="Y60" i="76"/>
  <c r="Y60" i="85"/>
  <c r="Y62" i="76"/>
  <c r="Y62" i="85"/>
  <c r="AA66" i="76"/>
  <c r="P66" i="47"/>
  <c r="Q66" i="81"/>
  <c r="S66" i="81" s="1"/>
  <c r="I66" i="81"/>
  <c r="K66" i="81" s="1"/>
  <c r="X66" i="81"/>
  <c r="Z66" i="81" s="1"/>
  <c r="AE66" i="81"/>
  <c r="AG66" i="81" s="1"/>
  <c r="F66" i="81"/>
  <c r="AE82" i="81"/>
  <c r="AG82" i="81" s="1"/>
  <c r="X82" i="81"/>
  <c r="Z82" i="81" s="1"/>
  <c r="I82" i="81"/>
  <c r="K82" i="81" s="1"/>
  <c r="Q82" i="81"/>
  <c r="S82" i="81" s="1"/>
  <c r="F82" i="81"/>
  <c r="AE83" i="81"/>
  <c r="AG83" i="81" s="1"/>
  <c r="Q83" i="81"/>
  <c r="S83" i="81" s="1"/>
  <c r="I83" i="81"/>
  <c r="K83" i="81" s="1"/>
  <c r="X83" i="81"/>
  <c r="Z83" i="81" s="1"/>
  <c r="F83" i="81"/>
  <c r="L64" i="85"/>
  <c r="D75" i="81"/>
  <c r="L64" i="76"/>
  <c r="L65" i="85"/>
  <c r="L65" i="83"/>
  <c r="L73" i="84"/>
  <c r="L73" i="76"/>
  <c r="D84" i="81"/>
  <c r="L69" i="85"/>
  <c r="L69" i="83"/>
  <c r="L70" i="84"/>
  <c r="L70" i="83"/>
  <c r="L48" i="84"/>
  <c r="X190" i="79"/>
  <c r="L48" i="85"/>
  <c r="X248" i="79"/>
  <c r="L49" i="83"/>
  <c r="X134" i="79"/>
  <c r="L49" i="85"/>
  <c r="X249" i="79"/>
  <c r="L56" i="84"/>
  <c r="L56" i="76"/>
  <c r="D67" i="81"/>
  <c r="L57" i="85"/>
  <c r="L57" i="76"/>
  <c r="D68" i="81"/>
  <c r="L58" i="85"/>
  <c r="L58" i="76"/>
  <c r="D69" i="81"/>
  <c r="L74" i="84"/>
  <c r="L74" i="83"/>
  <c r="L68" i="85"/>
  <c r="L68" i="76"/>
  <c r="D79" i="81"/>
  <c r="X79" i="81" s="1"/>
  <c r="R24" i="79"/>
  <c r="E21" i="93"/>
  <c r="G21" i="93" s="1"/>
  <c r="X24" i="79"/>
  <c r="AC24" i="79" s="1"/>
  <c r="I74" i="81"/>
  <c r="K74" i="81" s="1"/>
  <c r="Q74" i="81"/>
  <c r="S74" i="81" s="1"/>
  <c r="AE74" i="81"/>
  <c r="AG74" i="81" s="1"/>
  <c r="X74" i="81"/>
  <c r="Z74" i="81" s="1"/>
  <c r="F74" i="81"/>
  <c r="R66" i="47"/>
  <c r="AA66" i="84"/>
  <c r="AF36" i="91"/>
  <c r="EX59" i="38" s="1"/>
  <c r="AA66" i="83"/>
  <c r="Q66" i="47"/>
  <c r="CY59" i="38"/>
  <c r="AA66" i="85"/>
  <c r="S66" i="47"/>
  <c r="AA310" i="85"/>
  <c r="R310" i="85"/>
  <c r="AC40" i="79"/>
  <c r="F24" i="81"/>
  <c r="A37" i="93"/>
  <c r="B37" i="93"/>
  <c r="Y145" i="84"/>
  <c r="Y308" i="84"/>
  <c r="Y225" i="84"/>
  <c r="Y145" i="83"/>
  <c r="Y307" i="83"/>
  <c r="Y225" i="83"/>
  <c r="Y309" i="84"/>
  <c r="Y226" i="84"/>
  <c r="Y146" i="84"/>
  <c r="Y308" i="76"/>
  <c r="Y226" i="76"/>
  <c r="Y146" i="76"/>
  <c r="Y234" i="85"/>
  <c r="Y317" i="85"/>
  <c r="Y154" i="85"/>
  <c r="Y316" i="83"/>
  <c r="Y234" i="83"/>
  <c r="Y154" i="83"/>
  <c r="Y313" i="84"/>
  <c r="Y230" i="84"/>
  <c r="Y150" i="84"/>
  <c r="Y312" i="76"/>
  <c r="Y230" i="76"/>
  <c r="Y150" i="76"/>
  <c r="Y231" i="85"/>
  <c r="Y314" i="85"/>
  <c r="Y151" i="85"/>
  <c r="Y313" i="76"/>
  <c r="Y231" i="76"/>
  <c r="Y151" i="76"/>
  <c r="Y129" i="76"/>
  <c r="Y291" i="76"/>
  <c r="Y209" i="76"/>
  <c r="Y129" i="83"/>
  <c r="Y291" i="83"/>
  <c r="Y209" i="83"/>
  <c r="Y293" i="84"/>
  <c r="Y210" i="84"/>
  <c r="Y130" i="84"/>
  <c r="Y130" i="76"/>
  <c r="Y292" i="76"/>
  <c r="Y210" i="76"/>
  <c r="Y300" i="85"/>
  <c r="Y217" i="85"/>
  <c r="Y137" i="85"/>
  <c r="Y217" i="83"/>
  <c r="Y137" i="83"/>
  <c r="Y299" i="83"/>
  <c r="Y138" i="83"/>
  <c r="Y300" i="83"/>
  <c r="Y218" i="83"/>
  <c r="Y301" i="84"/>
  <c r="Y218" i="84"/>
  <c r="Y138" i="84"/>
  <c r="Y219" i="84"/>
  <c r="Y139" i="84"/>
  <c r="Y302" i="84"/>
  <c r="Y301" i="83"/>
  <c r="Y219" i="83"/>
  <c r="Y139" i="83"/>
  <c r="Y318" i="85"/>
  <c r="Y155" i="85"/>
  <c r="Y235" i="85"/>
  <c r="Y317" i="76"/>
  <c r="Y235" i="76"/>
  <c r="Y155" i="76"/>
  <c r="Y312" i="84"/>
  <c r="Y229" i="84"/>
  <c r="Y149" i="84"/>
  <c r="Y311" i="83"/>
  <c r="Y229" i="83"/>
  <c r="Y149" i="83"/>
  <c r="Y47" i="84" l="1"/>
  <c r="V189" i="79"/>
  <c r="Y47" i="76"/>
  <c r="V76" i="79"/>
  <c r="AS36" i="91"/>
  <c r="S309" i="47"/>
  <c r="S390" i="47"/>
  <c r="AX66" i="47"/>
  <c r="S147" i="47"/>
  <c r="AX147" i="47" s="1"/>
  <c r="S227" i="47"/>
  <c r="AV66" i="47"/>
  <c r="Q147" i="47"/>
  <c r="AV147" i="47" s="1"/>
  <c r="Q309" i="47"/>
  <c r="Q390" i="47"/>
  <c r="Q227" i="47"/>
  <c r="AA310" i="84"/>
  <c r="AA227" i="84"/>
  <c r="AA147" i="84"/>
  <c r="A21" i="93"/>
  <c r="B21" i="93"/>
  <c r="AE79" i="81"/>
  <c r="AG79" i="81" s="1"/>
  <c r="Z79" i="81"/>
  <c r="I79" i="81"/>
  <c r="K79" i="81" s="1"/>
  <c r="Q79" i="81"/>
  <c r="S79" i="81" s="1"/>
  <c r="F79" i="81"/>
  <c r="L301" i="76"/>
  <c r="N301" i="76" s="1"/>
  <c r="R301" i="76" s="1"/>
  <c r="L139" i="76"/>
  <c r="N139" i="76" s="1"/>
  <c r="R139" i="76" s="1"/>
  <c r="L219" i="76"/>
  <c r="N219" i="76" s="1"/>
  <c r="R219" i="76" s="1"/>
  <c r="N58" i="76"/>
  <c r="L218" i="76"/>
  <c r="N218" i="76" s="1"/>
  <c r="R218" i="76" s="1"/>
  <c r="L300" i="76"/>
  <c r="N300" i="76" s="1"/>
  <c r="R300" i="76" s="1"/>
  <c r="L138" i="76"/>
  <c r="N138" i="76" s="1"/>
  <c r="R138" i="76" s="1"/>
  <c r="N57" i="76"/>
  <c r="I67" i="81"/>
  <c r="K67" i="81" s="1"/>
  <c r="X67" i="81"/>
  <c r="Z67" i="81" s="1"/>
  <c r="AE67" i="81"/>
  <c r="AG67" i="81" s="1"/>
  <c r="Q67" i="81"/>
  <c r="S67" i="81" s="1"/>
  <c r="F67" i="81"/>
  <c r="AE84" i="81"/>
  <c r="AG84" i="81" s="1"/>
  <c r="X84" i="81"/>
  <c r="Z84" i="81" s="1"/>
  <c r="Q84" i="81"/>
  <c r="S84" i="81" s="1"/>
  <c r="I84" i="81"/>
  <c r="K84" i="81" s="1"/>
  <c r="F84" i="81"/>
  <c r="L225" i="76"/>
  <c r="N225" i="76" s="1"/>
  <c r="R225" i="76" s="1"/>
  <c r="L145" i="76"/>
  <c r="N145" i="76" s="1"/>
  <c r="R145" i="76" s="1"/>
  <c r="L307" i="76"/>
  <c r="N307" i="76" s="1"/>
  <c r="R307" i="76" s="1"/>
  <c r="N64" i="76"/>
  <c r="AU66" i="47"/>
  <c r="P147" i="47"/>
  <c r="P227" i="47"/>
  <c r="T66" i="47"/>
  <c r="U46" i="93" s="1"/>
  <c r="P390" i="47"/>
  <c r="P309" i="47"/>
  <c r="L62" i="85"/>
  <c r="L62" i="76"/>
  <c r="D73" i="81"/>
  <c r="L60" i="85"/>
  <c r="D71" i="81"/>
  <c r="L60" i="76"/>
  <c r="L51" i="83"/>
  <c r="L51" i="84"/>
  <c r="L53" i="85"/>
  <c r="L53" i="76"/>
  <c r="D64" i="81"/>
  <c r="L61" i="84"/>
  <c r="L61" i="76"/>
  <c r="D72" i="81"/>
  <c r="L52" i="84"/>
  <c r="L52" i="76"/>
  <c r="D63" i="81"/>
  <c r="L54" i="85"/>
  <c r="L54" i="83"/>
  <c r="L59" i="84"/>
  <c r="L59" i="76"/>
  <c r="D70" i="81"/>
  <c r="L52" i="85"/>
  <c r="L54" i="84"/>
  <c r="L54" i="76"/>
  <c r="D65" i="81"/>
  <c r="L59" i="83"/>
  <c r="L317" i="76"/>
  <c r="N317" i="76" s="1"/>
  <c r="R317" i="76" s="1"/>
  <c r="L155" i="76"/>
  <c r="N155" i="76" s="1"/>
  <c r="R155" i="76" s="1"/>
  <c r="L235" i="76"/>
  <c r="N235" i="76" s="1"/>
  <c r="R235" i="76" s="1"/>
  <c r="N74" i="76"/>
  <c r="R23" i="79"/>
  <c r="E20" i="93"/>
  <c r="G20" i="93" s="1"/>
  <c r="X23" i="79"/>
  <c r="AC23" i="79" s="1"/>
  <c r="L291" i="76"/>
  <c r="N291" i="76" s="1"/>
  <c r="R291" i="76" s="1"/>
  <c r="L209" i="76"/>
  <c r="N209" i="76" s="1"/>
  <c r="R209" i="76" s="1"/>
  <c r="L129" i="76"/>
  <c r="N129" i="76" s="1"/>
  <c r="N48" i="76"/>
  <c r="D28" i="81"/>
  <c r="E41" i="93"/>
  <c r="G41" i="93" s="1"/>
  <c r="AE80" i="81"/>
  <c r="AG80" i="81" s="1"/>
  <c r="X80" i="81"/>
  <c r="Z80" i="81" s="1"/>
  <c r="Q80" i="81"/>
  <c r="S80" i="81" s="1"/>
  <c r="I80" i="81"/>
  <c r="K80" i="81" s="1"/>
  <c r="F80" i="81"/>
  <c r="Q76" i="81"/>
  <c r="S76" i="81" s="1"/>
  <c r="X76" i="81"/>
  <c r="Z76" i="81" s="1"/>
  <c r="AE76" i="81"/>
  <c r="AG76" i="81" s="1"/>
  <c r="I76" i="81"/>
  <c r="K76" i="81" s="1"/>
  <c r="F76" i="81"/>
  <c r="CD121" i="38"/>
  <c r="EC121" i="38"/>
  <c r="AA72" i="84"/>
  <c r="R72" i="47"/>
  <c r="Q72" i="47"/>
  <c r="AA72" i="83"/>
  <c r="S71" i="47"/>
  <c r="AA71" i="85"/>
  <c r="R315" i="85"/>
  <c r="AA315" i="85"/>
  <c r="Q71" i="47"/>
  <c r="AA71" i="83"/>
  <c r="AA63" i="84"/>
  <c r="R63" i="47"/>
  <c r="AF33" i="91"/>
  <c r="EX56" i="38" s="1"/>
  <c r="AA63" i="76"/>
  <c r="P63" i="47"/>
  <c r="D33" i="91"/>
  <c r="BB56" i="38" s="1"/>
  <c r="F21" i="81"/>
  <c r="AC37" i="79"/>
  <c r="AA55" i="83"/>
  <c r="Q55" i="47"/>
  <c r="R55" i="83"/>
  <c r="CD48" i="38"/>
  <c r="AA55" i="84"/>
  <c r="R55" i="47"/>
  <c r="Q50" i="47"/>
  <c r="AA50" i="83"/>
  <c r="CD43" i="38"/>
  <c r="R50" i="83"/>
  <c r="R131" i="83"/>
  <c r="D20" i="91"/>
  <c r="BB43" i="38" s="1"/>
  <c r="AA233" i="85"/>
  <c r="R233" i="85"/>
  <c r="R316" i="85"/>
  <c r="AA316" i="85"/>
  <c r="R72" i="76"/>
  <c r="E42" i="91"/>
  <c r="AH65" i="38" s="1"/>
  <c r="A43" i="93"/>
  <c r="B43" i="93"/>
  <c r="AF41" i="91"/>
  <c r="EX64" i="38" s="1"/>
  <c r="E41" i="91"/>
  <c r="AH64" i="38" s="1"/>
  <c r="R71" i="76"/>
  <c r="AA224" i="85"/>
  <c r="R224" i="85"/>
  <c r="AA307" i="85"/>
  <c r="R307" i="85"/>
  <c r="R63" i="83"/>
  <c r="CD56" i="38"/>
  <c r="R216" i="85"/>
  <c r="AA216" i="85"/>
  <c r="R299" i="85"/>
  <c r="AA299" i="85"/>
  <c r="R55" i="76"/>
  <c r="E25" i="91"/>
  <c r="AH48" i="38" s="1"/>
  <c r="D25" i="91"/>
  <c r="BB48" i="38" s="1"/>
  <c r="BB110" i="38" s="1"/>
  <c r="R294" i="85"/>
  <c r="AA294" i="85"/>
  <c r="R211" i="85"/>
  <c r="AA211" i="85"/>
  <c r="AF20" i="91"/>
  <c r="EX43" i="38" s="1"/>
  <c r="AH121" i="38"/>
  <c r="L62" i="84"/>
  <c r="L62" i="83"/>
  <c r="L60" i="84"/>
  <c r="L60" i="83"/>
  <c r="L51" i="85"/>
  <c r="L51" i="76"/>
  <c r="D62" i="81"/>
  <c r="L53" i="83"/>
  <c r="L53" i="84"/>
  <c r="L61" i="85"/>
  <c r="L61" i="83"/>
  <c r="L52" i="83"/>
  <c r="L59" i="85"/>
  <c r="Y47" i="83"/>
  <c r="V132" i="79"/>
  <c r="Y47" i="85"/>
  <c r="V247" i="79"/>
  <c r="CY121" i="38"/>
  <c r="AA227" i="83"/>
  <c r="AA309" i="83"/>
  <c r="AA147" i="83"/>
  <c r="EX121" i="38"/>
  <c r="R227" i="47"/>
  <c r="R390" i="47"/>
  <c r="AW66" i="47"/>
  <c r="R309" i="47"/>
  <c r="R147" i="47"/>
  <c r="AW147" i="47" s="1"/>
  <c r="D26" i="81"/>
  <c r="E39" i="93"/>
  <c r="G39" i="93" s="1"/>
  <c r="L229" i="76"/>
  <c r="N229" i="76" s="1"/>
  <c r="R229" i="76" s="1"/>
  <c r="L149" i="76"/>
  <c r="N149" i="76" s="1"/>
  <c r="R149" i="76" s="1"/>
  <c r="L311" i="76"/>
  <c r="N311" i="76" s="1"/>
  <c r="R311" i="76" s="1"/>
  <c r="N68" i="76"/>
  <c r="L149" i="85"/>
  <c r="N149" i="85" s="1"/>
  <c r="L312" i="85"/>
  <c r="N312" i="85" s="1"/>
  <c r="L229" i="85"/>
  <c r="N229" i="85" s="1"/>
  <c r="N68" i="85"/>
  <c r="L317" i="83"/>
  <c r="N317" i="83" s="1"/>
  <c r="R317" i="83" s="1"/>
  <c r="R44" i="91" s="1"/>
  <c r="L155" i="83"/>
  <c r="N155" i="83" s="1"/>
  <c r="R155" i="83" s="1"/>
  <c r="L235" i="83"/>
  <c r="N235" i="83" s="1"/>
  <c r="R235" i="83" s="1"/>
  <c r="S44" i="91" s="1"/>
  <c r="N74" i="83"/>
  <c r="L318" i="84"/>
  <c r="N318" i="84" s="1"/>
  <c r="R318" i="84" s="1"/>
  <c r="L155" i="84"/>
  <c r="N155" i="84" s="1"/>
  <c r="R155" i="84" s="1"/>
  <c r="L235" i="84"/>
  <c r="N235" i="84" s="1"/>
  <c r="R235" i="84" s="1"/>
  <c r="N74" i="84"/>
  <c r="Q69" i="81"/>
  <c r="S69" i="81" s="1"/>
  <c r="X69" i="81"/>
  <c r="Z69" i="81" s="1"/>
  <c r="AE69" i="81"/>
  <c r="AG69" i="81" s="1"/>
  <c r="I69" i="81"/>
  <c r="K69" i="81" s="1"/>
  <c r="F69" i="81"/>
  <c r="D16" i="81"/>
  <c r="E29" i="93"/>
  <c r="G29" i="93" s="1"/>
  <c r="L219" i="85"/>
  <c r="N219" i="85" s="1"/>
  <c r="L302" i="85"/>
  <c r="N302" i="85" s="1"/>
  <c r="L139" i="85"/>
  <c r="N139" i="85" s="1"/>
  <c r="N58" i="85"/>
  <c r="X68" i="81"/>
  <c r="Z68" i="81" s="1"/>
  <c r="I68" i="81"/>
  <c r="K68" i="81" s="1"/>
  <c r="Q68" i="81"/>
  <c r="S68" i="81" s="1"/>
  <c r="AE68" i="81"/>
  <c r="AG68" i="81" s="1"/>
  <c r="F68" i="81"/>
  <c r="D15" i="81"/>
  <c r="E28" i="93"/>
  <c r="G28" i="93" s="1"/>
  <c r="L218" i="85"/>
  <c r="N218" i="85" s="1"/>
  <c r="L301" i="85"/>
  <c r="N301" i="85" s="1"/>
  <c r="L138" i="85"/>
  <c r="N138" i="85" s="1"/>
  <c r="N57" i="85"/>
  <c r="D14" i="81"/>
  <c r="E27" i="93"/>
  <c r="G27" i="93" s="1"/>
  <c r="L137" i="76"/>
  <c r="N137" i="76" s="1"/>
  <c r="R137" i="76" s="1"/>
  <c r="L217" i="76"/>
  <c r="N217" i="76" s="1"/>
  <c r="R217" i="76" s="1"/>
  <c r="L299" i="76"/>
  <c r="N299" i="76" s="1"/>
  <c r="R299" i="76" s="1"/>
  <c r="N56" i="76"/>
  <c r="L217" i="84"/>
  <c r="N217" i="84" s="1"/>
  <c r="R217" i="84" s="1"/>
  <c r="L137" i="84"/>
  <c r="N137" i="84" s="1"/>
  <c r="R137" i="84" s="1"/>
  <c r="L300" i="84"/>
  <c r="N300" i="84" s="1"/>
  <c r="R300" i="84" s="1"/>
  <c r="N56" i="84"/>
  <c r="L130" i="85"/>
  <c r="N130" i="85" s="1"/>
  <c r="AA130" i="85" s="1"/>
  <c r="L210" i="85"/>
  <c r="N210" i="85" s="1"/>
  <c r="L293" i="85"/>
  <c r="N293" i="85" s="1"/>
  <c r="N49" i="85"/>
  <c r="L210" i="83"/>
  <c r="N210" i="83" s="1"/>
  <c r="R210" i="83" s="1"/>
  <c r="S19" i="91" s="1"/>
  <c r="L130" i="83"/>
  <c r="N130" i="83" s="1"/>
  <c r="L292" i="83"/>
  <c r="N292" i="83" s="1"/>
  <c r="R292" i="83" s="1"/>
  <c r="R19" i="91" s="1"/>
  <c r="N49" i="83"/>
  <c r="L209" i="85"/>
  <c r="N209" i="85" s="1"/>
  <c r="L129" i="85"/>
  <c r="N129" i="85" s="1"/>
  <c r="AA129" i="85" s="1"/>
  <c r="L292" i="85"/>
  <c r="N292" i="85" s="1"/>
  <c r="N48" i="85"/>
  <c r="L292" i="84"/>
  <c r="N292" i="84" s="1"/>
  <c r="R292" i="84" s="1"/>
  <c r="L129" i="84"/>
  <c r="N129" i="84" s="1"/>
  <c r="L209" i="84"/>
  <c r="N209" i="84" s="1"/>
  <c r="R209" i="84" s="1"/>
  <c r="N48" i="84"/>
  <c r="L151" i="83"/>
  <c r="N151" i="83" s="1"/>
  <c r="R151" i="83" s="1"/>
  <c r="L313" i="83"/>
  <c r="N313" i="83" s="1"/>
  <c r="R313" i="83" s="1"/>
  <c r="R40" i="91" s="1"/>
  <c r="L231" i="83"/>
  <c r="N231" i="83" s="1"/>
  <c r="R231" i="83" s="1"/>
  <c r="S40" i="91" s="1"/>
  <c r="N70" i="83"/>
  <c r="L151" i="84"/>
  <c r="N151" i="84" s="1"/>
  <c r="R151" i="84" s="1"/>
  <c r="L231" i="84"/>
  <c r="N231" i="84" s="1"/>
  <c r="R231" i="84" s="1"/>
  <c r="L314" i="84"/>
  <c r="N314" i="84" s="1"/>
  <c r="R314" i="84" s="1"/>
  <c r="N70" i="84"/>
  <c r="L150" i="83"/>
  <c r="N150" i="83" s="1"/>
  <c r="R150" i="83" s="1"/>
  <c r="L230" i="83"/>
  <c r="N230" i="83" s="1"/>
  <c r="R230" i="83" s="1"/>
  <c r="S39" i="91" s="1"/>
  <c r="L312" i="83"/>
  <c r="N312" i="83" s="1"/>
  <c r="R312" i="83" s="1"/>
  <c r="R39" i="91" s="1"/>
  <c r="N69" i="83"/>
  <c r="L313" i="85"/>
  <c r="N313" i="85" s="1"/>
  <c r="L150" i="85"/>
  <c r="N150" i="85" s="1"/>
  <c r="L230" i="85"/>
  <c r="N230" i="85" s="1"/>
  <c r="N69" i="85"/>
  <c r="D31" i="81"/>
  <c r="E44" i="93"/>
  <c r="G44" i="93" s="1"/>
  <c r="L154" i="76"/>
  <c r="N154" i="76" s="1"/>
  <c r="R154" i="76" s="1"/>
  <c r="L234" i="76"/>
  <c r="N234" i="76" s="1"/>
  <c r="R234" i="76" s="1"/>
  <c r="L316" i="76"/>
  <c r="N316" i="76" s="1"/>
  <c r="R316" i="76" s="1"/>
  <c r="N73" i="76"/>
  <c r="L234" i="84"/>
  <c r="N234" i="84" s="1"/>
  <c r="R234" i="84" s="1"/>
  <c r="L317" i="84"/>
  <c r="N317" i="84" s="1"/>
  <c r="R317" i="84" s="1"/>
  <c r="L154" i="84"/>
  <c r="N154" i="84" s="1"/>
  <c r="R154" i="84" s="1"/>
  <c r="N73" i="84"/>
  <c r="L146" i="83"/>
  <c r="N146" i="83" s="1"/>
  <c r="R146" i="83" s="1"/>
  <c r="L226" i="83"/>
  <c r="N226" i="83" s="1"/>
  <c r="R226" i="83" s="1"/>
  <c r="S35" i="91" s="1"/>
  <c r="L308" i="83"/>
  <c r="N308" i="83" s="1"/>
  <c r="R308" i="83" s="1"/>
  <c r="R35" i="91" s="1"/>
  <c r="N65" i="83"/>
  <c r="L226" i="85"/>
  <c r="N226" i="85" s="1"/>
  <c r="L309" i="85"/>
  <c r="N309" i="85" s="1"/>
  <c r="L146" i="85"/>
  <c r="N146" i="85" s="1"/>
  <c r="N65" i="85"/>
  <c r="D22" i="81"/>
  <c r="E35" i="93"/>
  <c r="G35" i="93" s="1"/>
  <c r="AE75" i="81"/>
  <c r="AG75" i="81" s="1"/>
  <c r="Q75" i="81"/>
  <c r="S75" i="81" s="1"/>
  <c r="I75" i="81"/>
  <c r="K75" i="81" s="1"/>
  <c r="X75" i="81"/>
  <c r="Z75" i="81" s="1"/>
  <c r="F75" i="81"/>
  <c r="L225" i="85"/>
  <c r="N225" i="85" s="1"/>
  <c r="L145" i="85"/>
  <c r="N145" i="85" s="1"/>
  <c r="L308" i="85"/>
  <c r="N308" i="85" s="1"/>
  <c r="N64" i="85"/>
  <c r="AA309" i="76"/>
  <c r="AA227" i="76"/>
  <c r="AA147" i="76"/>
  <c r="Y306" i="85"/>
  <c r="Y143" i="85"/>
  <c r="Y223" i="85"/>
  <c r="Y143" i="76"/>
  <c r="Y305" i="76"/>
  <c r="Y223" i="76"/>
  <c r="Y221" i="85"/>
  <c r="Y304" i="85"/>
  <c r="Y141" i="85"/>
  <c r="Y303" i="76"/>
  <c r="Y221" i="76"/>
  <c r="Y141" i="76"/>
  <c r="Y212" i="83"/>
  <c r="Y132" i="83"/>
  <c r="Y294" i="83"/>
  <c r="Y212" i="84"/>
  <c r="Y132" i="84"/>
  <c r="Y295" i="84"/>
  <c r="Y134" i="85"/>
  <c r="Y214" i="85"/>
  <c r="Y297" i="85"/>
  <c r="Y296" i="76"/>
  <c r="Y214" i="76"/>
  <c r="Y134" i="76"/>
  <c r="Y305" i="84"/>
  <c r="Y222" i="84"/>
  <c r="Y142" i="84"/>
  <c r="Y304" i="76"/>
  <c r="Y222" i="76"/>
  <c r="Y142" i="76"/>
  <c r="Y133" i="84"/>
  <c r="Y296" i="84"/>
  <c r="Y213" i="84"/>
  <c r="Y213" i="76"/>
  <c r="Y133" i="76"/>
  <c r="Y295" i="76"/>
  <c r="Y215" i="85"/>
  <c r="Y298" i="85"/>
  <c r="Y135" i="85"/>
  <c r="Y135" i="83"/>
  <c r="Y297" i="83"/>
  <c r="Y215" i="83"/>
  <c r="Y303" i="84"/>
  <c r="Y220" i="84"/>
  <c r="Y140" i="84"/>
  <c r="Y302" i="76"/>
  <c r="Y220" i="76"/>
  <c r="Y140" i="76"/>
  <c r="Y213" i="85"/>
  <c r="Y296" i="85"/>
  <c r="Y133" i="85"/>
  <c r="Y215" i="84"/>
  <c r="Y135" i="84"/>
  <c r="Y298" i="84"/>
  <c r="Y135" i="76"/>
  <c r="Y297" i="76"/>
  <c r="Y215" i="76"/>
  <c r="Y220" i="83"/>
  <c r="Y140" i="83"/>
  <c r="Y302" i="83"/>
  <c r="L311" i="83"/>
  <c r="N311" i="83" s="1"/>
  <c r="R311" i="83" s="1"/>
  <c r="R38" i="91" s="1"/>
  <c r="L149" i="83"/>
  <c r="N149" i="83" s="1"/>
  <c r="R149" i="83" s="1"/>
  <c r="L229" i="83"/>
  <c r="N229" i="83" s="1"/>
  <c r="R229" i="83" s="1"/>
  <c r="S38" i="91" s="1"/>
  <c r="N68" i="83"/>
  <c r="L229" i="84"/>
  <c r="N229" i="84" s="1"/>
  <c r="R229" i="84" s="1"/>
  <c r="L312" i="84"/>
  <c r="N312" i="84" s="1"/>
  <c r="R312" i="84" s="1"/>
  <c r="L149" i="84"/>
  <c r="N149" i="84" s="1"/>
  <c r="R149" i="84" s="1"/>
  <c r="N68" i="84"/>
  <c r="D32" i="81"/>
  <c r="E45" i="93"/>
  <c r="G45" i="93" s="1"/>
  <c r="X85" i="81"/>
  <c r="Z85" i="81" s="1"/>
  <c r="AE85" i="81"/>
  <c r="AG85" i="81" s="1"/>
  <c r="Q85" i="81"/>
  <c r="S85" i="81" s="1"/>
  <c r="I85" i="81"/>
  <c r="K85" i="81" s="1"/>
  <c r="F85" i="81"/>
  <c r="L155" i="85"/>
  <c r="N155" i="85" s="1"/>
  <c r="L318" i="85"/>
  <c r="N318" i="85" s="1"/>
  <c r="L235" i="85"/>
  <c r="N235" i="85" s="1"/>
  <c r="N74" i="85"/>
  <c r="L139" i="83"/>
  <c r="N139" i="83" s="1"/>
  <c r="R139" i="83" s="1"/>
  <c r="L301" i="83"/>
  <c r="N301" i="83" s="1"/>
  <c r="R301" i="83" s="1"/>
  <c r="R28" i="91" s="1"/>
  <c r="L219" i="83"/>
  <c r="N219" i="83" s="1"/>
  <c r="R219" i="83" s="1"/>
  <c r="S28" i="91" s="1"/>
  <c r="N58" i="83"/>
  <c r="L302" i="84"/>
  <c r="N302" i="84" s="1"/>
  <c r="R302" i="84" s="1"/>
  <c r="L139" i="84"/>
  <c r="N139" i="84" s="1"/>
  <c r="R139" i="84" s="1"/>
  <c r="L219" i="84"/>
  <c r="N219" i="84" s="1"/>
  <c r="R219" i="84" s="1"/>
  <c r="N58" i="84"/>
  <c r="L138" i="84"/>
  <c r="N138" i="84" s="1"/>
  <c r="R138" i="84" s="1"/>
  <c r="L301" i="84"/>
  <c r="N301" i="84" s="1"/>
  <c r="R301" i="84" s="1"/>
  <c r="L218" i="84"/>
  <c r="N218" i="84" s="1"/>
  <c r="R218" i="84" s="1"/>
  <c r="N57" i="84"/>
  <c r="L138" i="83"/>
  <c r="N138" i="83" s="1"/>
  <c r="R138" i="83" s="1"/>
  <c r="L218" i="83"/>
  <c r="N218" i="83" s="1"/>
  <c r="R218" i="83" s="1"/>
  <c r="S27" i="91" s="1"/>
  <c r="L300" i="83"/>
  <c r="N300" i="83" s="1"/>
  <c r="R300" i="83" s="1"/>
  <c r="R27" i="91" s="1"/>
  <c r="N57" i="83"/>
  <c r="L217" i="83"/>
  <c r="N217" i="83" s="1"/>
  <c r="R217" i="83" s="1"/>
  <c r="S26" i="91" s="1"/>
  <c r="L299" i="83"/>
  <c r="N299" i="83" s="1"/>
  <c r="R299" i="83" s="1"/>
  <c r="R26" i="91" s="1"/>
  <c r="L137" i="83"/>
  <c r="N137" i="83" s="1"/>
  <c r="R137" i="83" s="1"/>
  <c r="N56" i="83"/>
  <c r="L217" i="85"/>
  <c r="N217" i="85" s="1"/>
  <c r="L137" i="85"/>
  <c r="N137" i="85" s="1"/>
  <c r="L300" i="85"/>
  <c r="N300" i="85" s="1"/>
  <c r="N56" i="85"/>
  <c r="Q60" i="81"/>
  <c r="S60" i="81" s="1"/>
  <c r="I60" i="81"/>
  <c r="K60" i="81" s="1"/>
  <c r="X60" i="81"/>
  <c r="Z60" i="81" s="1"/>
  <c r="AE60" i="81"/>
  <c r="AG60" i="81" s="1"/>
  <c r="F60" i="81"/>
  <c r="L130" i="76"/>
  <c r="N130" i="76" s="1"/>
  <c r="L292" i="76"/>
  <c r="N292" i="76" s="1"/>
  <c r="R292" i="76" s="1"/>
  <c r="L210" i="76"/>
  <c r="N210" i="76" s="1"/>
  <c r="R210" i="76" s="1"/>
  <c r="N49" i="76"/>
  <c r="L293" i="84"/>
  <c r="N293" i="84" s="1"/>
  <c r="R293" i="84" s="1"/>
  <c r="L130" i="84"/>
  <c r="N130" i="84" s="1"/>
  <c r="L210" i="84"/>
  <c r="N210" i="84" s="1"/>
  <c r="R210" i="84" s="1"/>
  <c r="N49" i="84"/>
  <c r="L291" i="83"/>
  <c r="N291" i="83" s="1"/>
  <c r="R291" i="83" s="1"/>
  <c r="R18" i="91" s="1"/>
  <c r="L209" i="83"/>
  <c r="N209" i="83" s="1"/>
  <c r="R209" i="83" s="1"/>
  <c r="S18" i="91" s="1"/>
  <c r="L129" i="83"/>
  <c r="N129" i="83" s="1"/>
  <c r="N48" i="83"/>
  <c r="E19" i="93"/>
  <c r="G19" i="93" s="1"/>
  <c r="R22" i="79"/>
  <c r="X22" i="79"/>
  <c r="AC22" i="79" s="1"/>
  <c r="AE59" i="81"/>
  <c r="AG59" i="81" s="1"/>
  <c r="I59" i="81"/>
  <c r="K59" i="81" s="1"/>
  <c r="Q59" i="81"/>
  <c r="S59" i="81" s="1"/>
  <c r="X59" i="81"/>
  <c r="Z59" i="81" s="1"/>
  <c r="F59" i="81"/>
  <c r="I81" i="81"/>
  <c r="K81" i="81" s="1"/>
  <c r="Q81" i="81"/>
  <c r="S81" i="81" s="1"/>
  <c r="AE81" i="81"/>
  <c r="AG81" i="81" s="1"/>
  <c r="X81" i="81"/>
  <c r="Z81" i="81" s="1"/>
  <c r="F81" i="81"/>
  <c r="L151" i="76"/>
  <c r="N151" i="76" s="1"/>
  <c r="R151" i="76" s="1"/>
  <c r="L231" i="76"/>
  <c r="N231" i="76" s="1"/>
  <c r="R231" i="76" s="1"/>
  <c r="E40" i="91" s="1"/>
  <c r="L313" i="76"/>
  <c r="N313" i="76" s="1"/>
  <c r="R313" i="76" s="1"/>
  <c r="N70" i="76"/>
  <c r="L231" i="85"/>
  <c r="N231" i="85" s="1"/>
  <c r="L314" i="85"/>
  <c r="N314" i="85" s="1"/>
  <c r="L151" i="85"/>
  <c r="N151" i="85" s="1"/>
  <c r="N70" i="85"/>
  <c r="E40" i="93"/>
  <c r="G40" i="93" s="1"/>
  <c r="D27" i="81"/>
  <c r="L230" i="76"/>
  <c r="N230" i="76" s="1"/>
  <c r="R230" i="76" s="1"/>
  <c r="L150" i="76"/>
  <c r="N150" i="76" s="1"/>
  <c r="R150" i="76" s="1"/>
  <c r="L312" i="76"/>
  <c r="N312" i="76" s="1"/>
  <c r="R312" i="76" s="1"/>
  <c r="N69" i="76"/>
  <c r="L230" i="84"/>
  <c r="N230" i="84" s="1"/>
  <c r="R230" i="84" s="1"/>
  <c r="L313" i="84"/>
  <c r="N313" i="84" s="1"/>
  <c r="R313" i="84" s="1"/>
  <c r="L150" i="84"/>
  <c r="N150" i="84" s="1"/>
  <c r="R150" i="84" s="1"/>
  <c r="N69" i="84"/>
  <c r="L154" i="83"/>
  <c r="N154" i="83" s="1"/>
  <c r="R154" i="83" s="1"/>
  <c r="L234" i="83"/>
  <c r="N234" i="83" s="1"/>
  <c r="R234" i="83" s="1"/>
  <c r="S43" i="91" s="1"/>
  <c r="L316" i="83"/>
  <c r="N316" i="83" s="1"/>
  <c r="R316" i="83" s="1"/>
  <c r="R43" i="91" s="1"/>
  <c r="N73" i="83"/>
  <c r="L234" i="85"/>
  <c r="N234" i="85" s="1"/>
  <c r="L317" i="85"/>
  <c r="N317" i="85" s="1"/>
  <c r="L154" i="85"/>
  <c r="N154" i="85" s="1"/>
  <c r="N73" i="85"/>
  <c r="D23" i="81"/>
  <c r="E36" i="93"/>
  <c r="G36" i="93" s="1"/>
  <c r="L146" i="76"/>
  <c r="N146" i="76" s="1"/>
  <c r="R146" i="76" s="1"/>
  <c r="L226" i="76"/>
  <c r="N226" i="76" s="1"/>
  <c r="R226" i="76" s="1"/>
  <c r="L308" i="76"/>
  <c r="N308" i="76" s="1"/>
  <c r="R308" i="76" s="1"/>
  <c r="N65" i="76"/>
  <c r="L226" i="84"/>
  <c r="N226" i="84" s="1"/>
  <c r="R226" i="84" s="1"/>
  <c r="L309" i="84"/>
  <c r="N309" i="84" s="1"/>
  <c r="R309" i="84" s="1"/>
  <c r="L146" i="84"/>
  <c r="N146" i="84" s="1"/>
  <c r="R146" i="84" s="1"/>
  <c r="N65" i="84"/>
  <c r="L307" i="83"/>
  <c r="N307" i="83" s="1"/>
  <c r="R307" i="83" s="1"/>
  <c r="R34" i="91" s="1"/>
  <c r="L145" i="83"/>
  <c r="N145" i="83" s="1"/>
  <c r="R145" i="83" s="1"/>
  <c r="L225" i="83"/>
  <c r="N225" i="83" s="1"/>
  <c r="R225" i="83" s="1"/>
  <c r="S34" i="91" s="1"/>
  <c r="N64" i="83"/>
  <c r="L145" i="84"/>
  <c r="N145" i="84" s="1"/>
  <c r="R145" i="84" s="1"/>
  <c r="L308" i="84"/>
  <c r="N308" i="84" s="1"/>
  <c r="R308" i="84" s="1"/>
  <c r="L225" i="84"/>
  <c r="N225" i="84" s="1"/>
  <c r="R225" i="84" s="1"/>
  <c r="N64" i="84"/>
  <c r="AT36" i="91"/>
  <c r="GA59" i="38" s="1"/>
  <c r="R66" i="85"/>
  <c r="AG42" i="91"/>
  <c r="EC65" i="38" s="1"/>
  <c r="R72" i="84"/>
  <c r="AF42" i="91"/>
  <c r="EX65" i="38" s="1"/>
  <c r="CD65" i="38"/>
  <c r="R72" i="83"/>
  <c r="CY65" i="38"/>
  <c r="R232" i="85"/>
  <c r="AA232" i="85"/>
  <c r="R152" i="85"/>
  <c r="AA152" i="85"/>
  <c r="CY64" i="38"/>
  <c r="R71" i="83"/>
  <c r="CD64" i="38"/>
  <c r="R63" i="84"/>
  <c r="AG33" i="91"/>
  <c r="EC56" i="38" s="1"/>
  <c r="R63" i="76"/>
  <c r="E33" i="91"/>
  <c r="AH56" i="38" s="1"/>
  <c r="A34" i="93"/>
  <c r="B34" i="93"/>
  <c r="CY48" i="38"/>
  <c r="AF25" i="91"/>
  <c r="EX48" i="38" s="1"/>
  <c r="AG25" i="91"/>
  <c r="EC48" i="38" s="1"/>
  <c r="R55" i="84"/>
  <c r="CY43" i="38"/>
  <c r="AA50" i="76"/>
  <c r="P50" i="47"/>
  <c r="E20" i="91"/>
  <c r="AH43" i="38" s="1"/>
  <c r="R131" i="76"/>
  <c r="R50" i="76"/>
  <c r="AA72" i="85"/>
  <c r="S72" i="47"/>
  <c r="R153" i="85"/>
  <c r="AA153" i="85"/>
  <c r="AA72" i="76"/>
  <c r="P72" i="47"/>
  <c r="D42" i="91"/>
  <c r="BB65" i="38" s="1"/>
  <c r="AC46" i="79"/>
  <c r="F30" i="81"/>
  <c r="AA71" i="84"/>
  <c r="R71" i="47"/>
  <c r="R71" i="84"/>
  <c r="AG41" i="91"/>
  <c r="EC64" i="38" s="1"/>
  <c r="AA71" i="76"/>
  <c r="P71" i="47"/>
  <c r="D41" i="91"/>
  <c r="BB64" i="38" s="1"/>
  <c r="F29" i="81"/>
  <c r="AC45" i="79"/>
  <c r="A42" i="93"/>
  <c r="B42" i="93"/>
  <c r="AA63" i="85"/>
  <c r="S63" i="47"/>
  <c r="R144" i="85"/>
  <c r="AA144" i="85"/>
  <c r="Q63" i="47"/>
  <c r="AA63" i="83"/>
  <c r="CY56" i="38"/>
  <c r="AA55" i="85"/>
  <c r="S55" i="47"/>
  <c r="AA136" i="85"/>
  <c r="R136" i="85"/>
  <c r="AA55" i="76"/>
  <c r="P55" i="47"/>
  <c r="F13" i="81"/>
  <c r="AC29" i="79"/>
  <c r="A26" i="93"/>
  <c r="B26" i="93"/>
  <c r="AA50" i="85"/>
  <c r="S50" i="47"/>
  <c r="AA50" i="84"/>
  <c r="R50" i="47"/>
  <c r="AG20" i="91"/>
  <c r="EC43" i="38" s="1"/>
  <c r="R131" i="84"/>
  <c r="R50" i="84"/>
  <c r="BB121" i="38"/>
  <c r="Y223" i="84"/>
  <c r="Y143" i="84"/>
  <c r="Y306" i="84"/>
  <c r="Y223" i="83"/>
  <c r="Y143" i="83"/>
  <c r="Y305" i="83"/>
  <c r="Y141" i="84"/>
  <c r="Y304" i="84"/>
  <c r="Y221" i="84"/>
  <c r="Y221" i="83"/>
  <c r="Y141" i="83"/>
  <c r="Y303" i="83"/>
  <c r="Y212" i="85"/>
  <c r="Y295" i="85"/>
  <c r="Y132" i="85"/>
  <c r="Y294" i="76"/>
  <c r="Y212" i="76"/>
  <c r="Y132" i="76"/>
  <c r="Y214" i="83"/>
  <c r="Y134" i="83"/>
  <c r="Y296" i="83"/>
  <c r="Y297" i="84"/>
  <c r="Y214" i="84"/>
  <c r="Y134" i="84"/>
  <c r="Y142" i="85"/>
  <c r="Y222" i="85"/>
  <c r="Y305" i="85"/>
  <c r="Y222" i="83"/>
  <c r="Y142" i="83"/>
  <c r="Y304" i="83"/>
  <c r="Y213" i="83"/>
  <c r="Y133" i="83"/>
  <c r="Y295" i="83"/>
  <c r="Y303" i="85"/>
  <c r="Y140" i="85"/>
  <c r="Y220" i="85"/>
  <c r="Y46" i="83" l="1"/>
  <c r="V131" i="79"/>
  <c r="Y46" i="84"/>
  <c r="V188" i="79"/>
  <c r="Y45" i="83"/>
  <c r="V130" i="79"/>
  <c r="Y45" i="85"/>
  <c r="V245" i="79"/>
  <c r="AA131" i="84"/>
  <c r="AA294" i="84"/>
  <c r="AA211" i="84"/>
  <c r="AX50" i="47"/>
  <c r="S374" i="47"/>
  <c r="S211" i="47"/>
  <c r="S293" i="47"/>
  <c r="S131" i="47"/>
  <c r="AX131" i="47" s="1"/>
  <c r="AA216" i="76"/>
  <c r="AA136" i="76"/>
  <c r="AA298" i="76"/>
  <c r="CY118" i="38"/>
  <c r="Q144" i="47"/>
  <c r="AV144" i="47" s="1"/>
  <c r="Q387" i="47"/>
  <c r="AV63" i="47"/>
  <c r="Q306" i="47"/>
  <c r="Q224" i="47"/>
  <c r="BB126" i="38"/>
  <c r="AA232" i="76"/>
  <c r="AA152" i="76"/>
  <c r="AA314" i="76"/>
  <c r="EC126" i="38"/>
  <c r="AW71" i="47"/>
  <c r="R232" i="47"/>
  <c r="R152" i="47"/>
  <c r="AW152" i="47" s="1"/>
  <c r="R314" i="47"/>
  <c r="R395" i="47"/>
  <c r="P153" i="47"/>
  <c r="P396" i="47"/>
  <c r="P233" i="47"/>
  <c r="T72" i="47"/>
  <c r="U52" i="93" s="1"/>
  <c r="AU72" i="47"/>
  <c r="P315" i="47"/>
  <c r="AX72" i="47"/>
  <c r="S153" i="47"/>
  <c r="AX153" i="47" s="1"/>
  <c r="S315" i="47"/>
  <c r="S396" i="47"/>
  <c r="S233" i="47"/>
  <c r="P211" i="47"/>
  <c r="P374" i="47"/>
  <c r="P293" i="47"/>
  <c r="AU50" i="47"/>
  <c r="T50" i="47"/>
  <c r="U30" i="93" s="1"/>
  <c r="P131" i="47"/>
  <c r="EC110" i="38"/>
  <c r="EX110" i="38"/>
  <c r="CY110" i="38"/>
  <c r="AH118" i="38"/>
  <c r="EC118" i="38"/>
  <c r="CY126" i="38"/>
  <c r="R71" i="85"/>
  <c r="AT41" i="91"/>
  <c r="GA64" i="38" s="1"/>
  <c r="CY127" i="38"/>
  <c r="EC127" i="38"/>
  <c r="GA121" i="38"/>
  <c r="R64" i="84"/>
  <c r="AG34" i="91"/>
  <c r="EC57" i="38" s="1"/>
  <c r="R64" i="83"/>
  <c r="CD57" i="38"/>
  <c r="CY57" i="38"/>
  <c r="AG35" i="91"/>
  <c r="EC58" i="38" s="1"/>
  <c r="R65" i="84"/>
  <c r="D35" i="91"/>
  <c r="BB58" i="38" s="1"/>
  <c r="A36" i="93"/>
  <c r="B36" i="93"/>
  <c r="AA154" i="85"/>
  <c r="R154" i="85"/>
  <c r="AA234" i="85"/>
  <c r="R234" i="85"/>
  <c r="CY66" i="38"/>
  <c r="AG39" i="91"/>
  <c r="EC62" i="38" s="1"/>
  <c r="R69" i="84"/>
  <c r="D39" i="91"/>
  <c r="BB62" i="38" s="1"/>
  <c r="E39" i="91"/>
  <c r="AH62" i="38" s="1"/>
  <c r="R69" i="76"/>
  <c r="A40" i="93"/>
  <c r="B40" i="93"/>
  <c r="AA151" i="85"/>
  <c r="R151" i="85"/>
  <c r="R231" i="85"/>
  <c r="AA231" i="85"/>
  <c r="D40" i="91"/>
  <c r="BB63" i="38" s="1"/>
  <c r="AA48" i="83"/>
  <c r="Q48" i="47"/>
  <c r="CD41" i="38"/>
  <c r="R129" i="83"/>
  <c r="R48" i="83"/>
  <c r="R49" i="47"/>
  <c r="AA49" i="84"/>
  <c r="AA49" i="76"/>
  <c r="P49" i="47"/>
  <c r="D19" i="91"/>
  <c r="BB42" i="38" s="1"/>
  <c r="AA300" i="85"/>
  <c r="R300" i="85"/>
  <c r="R217" i="85"/>
  <c r="AA217" i="85"/>
  <c r="R56" i="83"/>
  <c r="CD49" i="38"/>
  <c r="CY50" i="38"/>
  <c r="R57" i="84"/>
  <c r="AG27" i="91"/>
  <c r="EC50" i="38" s="1"/>
  <c r="AG28" i="91"/>
  <c r="EC51" i="38" s="1"/>
  <c r="R58" i="84"/>
  <c r="AF28" i="91"/>
  <c r="EX51" i="38" s="1"/>
  <c r="CD51" i="38"/>
  <c r="R58" i="83"/>
  <c r="R235" i="85"/>
  <c r="AA235" i="85"/>
  <c r="AA155" i="85"/>
  <c r="R155" i="85"/>
  <c r="F32" i="81"/>
  <c r="AC48" i="79"/>
  <c r="R68" i="47"/>
  <c r="AA68" i="84"/>
  <c r="AF38" i="91"/>
  <c r="EX61" i="38" s="1"/>
  <c r="Q68" i="47"/>
  <c r="AA68" i="83"/>
  <c r="AA308" i="85"/>
  <c r="R308" i="85"/>
  <c r="R225" i="85"/>
  <c r="AA225" i="85"/>
  <c r="F22" i="81"/>
  <c r="AC38" i="79"/>
  <c r="A35" i="93"/>
  <c r="B35" i="93"/>
  <c r="AA65" i="85"/>
  <c r="S65" i="47"/>
  <c r="R309" i="85"/>
  <c r="AA309" i="85"/>
  <c r="Q65" i="47"/>
  <c r="AA65" i="83"/>
  <c r="CD58" i="38"/>
  <c r="R65" i="83"/>
  <c r="AA73" i="84"/>
  <c r="R73" i="47"/>
  <c r="AF43" i="91"/>
  <c r="EX66" i="38" s="1"/>
  <c r="P73" i="47"/>
  <c r="AA73" i="76"/>
  <c r="E43" i="91"/>
  <c r="AH66" i="38" s="1"/>
  <c r="R73" i="76"/>
  <c r="AC47" i="79"/>
  <c r="F31" i="81"/>
  <c r="AA69" i="85"/>
  <c r="S69" i="47"/>
  <c r="AA150" i="85"/>
  <c r="R150" i="85"/>
  <c r="AA69" i="83"/>
  <c r="Q69" i="47"/>
  <c r="CD62" i="38"/>
  <c r="R69" i="83"/>
  <c r="AA70" i="84"/>
  <c r="R70" i="47"/>
  <c r="R70" i="84"/>
  <c r="AG40" i="91"/>
  <c r="EC63" i="38" s="1"/>
  <c r="Q70" i="47"/>
  <c r="AA70" i="83"/>
  <c r="CY63" i="38"/>
  <c r="R48" i="47"/>
  <c r="AA48" i="84"/>
  <c r="S48" i="47"/>
  <c r="AA48" i="85"/>
  <c r="AA49" i="83"/>
  <c r="Q49" i="47"/>
  <c r="AA49" i="85"/>
  <c r="S49" i="47"/>
  <c r="R210" i="85"/>
  <c r="AA210" i="85"/>
  <c r="R56" i="47"/>
  <c r="AA56" i="84"/>
  <c r="AA56" i="76"/>
  <c r="P56" i="47"/>
  <c r="E26" i="91"/>
  <c r="AH49" i="38" s="1"/>
  <c r="R56" i="76"/>
  <c r="AC30" i="79"/>
  <c r="F14" i="81"/>
  <c r="A27" i="93"/>
  <c r="B27" i="93"/>
  <c r="S57" i="47"/>
  <c r="AA57" i="85"/>
  <c r="AA301" i="85"/>
  <c r="R301" i="85"/>
  <c r="AC31" i="79"/>
  <c r="F15" i="81"/>
  <c r="A28" i="93"/>
  <c r="B28" i="93"/>
  <c r="AA139" i="85"/>
  <c r="R139" i="85"/>
  <c r="R219" i="85"/>
  <c r="AA219" i="85"/>
  <c r="AA74" i="84"/>
  <c r="R74" i="47"/>
  <c r="Q74" i="47"/>
  <c r="AA74" i="83"/>
  <c r="AA68" i="85"/>
  <c r="S68" i="47"/>
  <c r="R312" i="85"/>
  <c r="AA312" i="85"/>
  <c r="AA68" i="76"/>
  <c r="P68" i="47"/>
  <c r="AC42" i="79"/>
  <c r="F26" i="81"/>
  <c r="A39" i="93"/>
  <c r="B39" i="93"/>
  <c r="AW227" i="47"/>
  <c r="AE227" i="47"/>
  <c r="Y208" i="85"/>
  <c r="Y128" i="85"/>
  <c r="Y291" i="85"/>
  <c r="Y290" i="83"/>
  <c r="Y208" i="83"/>
  <c r="Y128" i="83"/>
  <c r="L220" i="85"/>
  <c r="N220" i="85" s="1"/>
  <c r="L303" i="85"/>
  <c r="N303" i="85" s="1"/>
  <c r="L140" i="85"/>
  <c r="N140" i="85" s="1"/>
  <c r="N59" i="85"/>
  <c r="L133" i="83"/>
  <c r="N133" i="83" s="1"/>
  <c r="R133" i="83" s="1"/>
  <c r="L213" i="83"/>
  <c r="N213" i="83" s="1"/>
  <c r="R213" i="83" s="1"/>
  <c r="S22" i="91" s="1"/>
  <c r="L295" i="83"/>
  <c r="N295" i="83" s="1"/>
  <c r="R295" i="83" s="1"/>
  <c r="R22" i="91" s="1"/>
  <c r="N52" i="83"/>
  <c r="L142" i="83"/>
  <c r="N142" i="83" s="1"/>
  <c r="R142" i="83" s="1"/>
  <c r="L222" i="83"/>
  <c r="N222" i="83" s="1"/>
  <c r="R222" i="83" s="1"/>
  <c r="S31" i="91" s="1"/>
  <c r="L304" i="83"/>
  <c r="N304" i="83" s="1"/>
  <c r="R304" i="83" s="1"/>
  <c r="R31" i="91" s="1"/>
  <c r="N61" i="83"/>
  <c r="L222" i="85"/>
  <c r="N222" i="85" s="1"/>
  <c r="L305" i="85"/>
  <c r="N305" i="85" s="1"/>
  <c r="L142" i="85"/>
  <c r="N142" i="85" s="1"/>
  <c r="N61" i="85"/>
  <c r="L297" i="84"/>
  <c r="N297" i="84" s="1"/>
  <c r="R297" i="84" s="1"/>
  <c r="L134" i="84"/>
  <c r="N134" i="84" s="1"/>
  <c r="R134" i="84" s="1"/>
  <c r="L214" i="84"/>
  <c r="N214" i="84" s="1"/>
  <c r="R214" i="84" s="1"/>
  <c r="N53" i="84"/>
  <c r="L296" i="83"/>
  <c r="N296" i="83" s="1"/>
  <c r="R296" i="83" s="1"/>
  <c r="R23" i="91" s="1"/>
  <c r="L214" i="83"/>
  <c r="N214" i="83" s="1"/>
  <c r="R214" i="83" s="1"/>
  <c r="S23" i="91" s="1"/>
  <c r="L134" i="83"/>
  <c r="N134" i="83" s="1"/>
  <c r="R134" i="83" s="1"/>
  <c r="N53" i="83"/>
  <c r="D9" i="81"/>
  <c r="I9" i="81" s="1"/>
  <c r="K9" i="81" s="1"/>
  <c r="E22" i="93"/>
  <c r="G22" i="93" s="1"/>
  <c r="L132" i="76"/>
  <c r="N132" i="76" s="1"/>
  <c r="L212" i="76"/>
  <c r="N212" i="76" s="1"/>
  <c r="R212" i="76" s="1"/>
  <c r="L294" i="76"/>
  <c r="N294" i="76" s="1"/>
  <c r="R294" i="76" s="1"/>
  <c r="N51" i="76"/>
  <c r="L212" i="85"/>
  <c r="N212" i="85" s="1"/>
  <c r="L295" i="85"/>
  <c r="N295" i="85" s="1"/>
  <c r="L132" i="85"/>
  <c r="N132" i="85" s="1"/>
  <c r="AA132" i="85" s="1"/>
  <c r="AA167" i="85" s="1"/>
  <c r="N51" i="85"/>
  <c r="L303" i="83"/>
  <c r="N303" i="83" s="1"/>
  <c r="R303" i="83" s="1"/>
  <c r="R30" i="91" s="1"/>
  <c r="L141" i="83"/>
  <c r="N141" i="83" s="1"/>
  <c r="R141" i="83" s="1"/>
  <c r="L221" i="83"/>
  <c r="N221" i="83" s="1"/>
  <c r="R221" i="83" s="1"/>
  <c r="S30" i="91" s="1"/>
  <c r="N60" i="83"/>
  <c r="L221" i="84"/>
  <c r="N221" i="84" s="1"/>
  <c r="R221" i="84" s="1"/>
  <c r="L304" i="84"/>
  <c r="N304" i="84" s="1"/>
  <c r="R304" i="84" s="1"/>
  <c r="L141" i="84"/>
  <c r="N141" i="84" s="1"/>
  <c r="R141" i="84" s="1"/>
  <c r="N60" i="84"/>
  <c r="L143" i="83"/>
  <c r="N143" i="83" s="1"/>
  <c r="R143" i="83" s="1"/>
  <c r="L223" i="83"/>
  <c r="N223" i="83" s="1"/>
  <c r="R223" i="83" s="1"/>
  <c r="S32" i="91" s="1"/>
  <c r="L305" i="83"/>
  <c r="N305" i="83" s="1"/>
  <c r="R305" i="83" s="1"/>
  <c r="R32" i="91" s="1"/>
  <c r="N62" i="83"/>
  <c r="L306" i="84"/>
  <c r="N306" i="84" s="1"/>
  <c r="R306" i="84" s="1"/>
  <c r="L143" i="84"/>
  <c r="N143" i="84" s="1"/>
  <c r="R143" i="84" s="1"/>
  <c r="L223" i="84"/>
  <c r="N223" i="84" s="1"/>
  <c r="R223" i="84" s="1"/>
  <c r="N62" i="84"/>
  <c r="AT20" i="91"/>
  <c r="GA43" i="38" s="1"/>
  <c r="R50" i="85"/>
  <c r="R131" i="85"/>
  <c r="AS20" i="91"/>
  <c r="GW43" i="38" s="1"/>
  <c r="AH110" i="38"/>
  <c r="AS33" i="91"/>
  <c r="R63" i="85"/>
  <c r="AT33" i="91"/>
  <c r="GA56" i="38" s="1"/>
  <c r="AH126" i="38"/>
  <c r="EX126" i="38"/>
  <c r="AH127" i="38"/>
  <c r="AS42" i="91"/>
  <c r="AA211" i="83"/>
  <c r="AA293" i="83"/>
  <c r="AA131" i="83"/>
  <c r="AA216" i="84"/>
  <c r="AA136" i="84"/>
  <c r="AA299" i="84"/>
  <c r="CD110" i="38"/>
  <c r="AV55" i="47"/>
  <c r="Q216" i="47"/>
  <c r="Q136" i="47"/>
  <c r="AV136" i="47" s="1"/>
  <c r="Q298" i="47"/>
  <c r="Q379" i="47"/>
  <c r="P306" i="47"/>
  <c r="P387" i="47"/>
  <c r="P144" i="47"/>
  <c r="AU63" i="47"/>
  <c r="T63" i="47"/>
  <c r="U43" i="93" s="1"/>
  <c r="P224" i="47"/>
  <c r="R387" i="47"/>
  <c r="R224" i="47"/>
  <c r="AW63" i="47"/>
  <c r="R306" i="47"/>
  <c r="R144" i="47"/>
  <c r="AW144" i="47" s="1"/>
  <c r="AV71" i="47"/>
  <c r="Q314" i="47"/>
  <c r="Q152" i="47"/>
  <c r="AV152" i="47" s="1"/>
  <c r="Q395" i="47"/>
  <c r="Q232" i="47"/>
  <c r="AS41" i="91"/>
  <c r="S314" i="47"/>
  <c r="S395" i="47"/>
  <c r="AX71" i="47"/>
  <c r="S152" i="47"/>
  <c r="AX152" i="47" s="1"/>
  <c r="S232" i="47"/>
  <c r="AA315" i="83"/>
  <c r="AA153" i="83"/>
  <c r="AA233" i="83"/>
  <c r="AA153" i="84"/>
  <c r="AA316" i="84"/>
  <c r="AA233" i="84"/>
  <c r="A41" i="93"/>
  <c r="B41" i="93"/>
  <c r="D18" i="91"/>
  <c r="BB41" i="38" s="1"/>
  <c r="A20" i="93"/>
  <c r="B20" i="93"/>
  <c r="P74" i="47"/>
  <c r="AA74" i="76"/>
  <c r="Q65" i="81"/>
  <c r="S65" i="81" s="1"/>
  <c r="I65" i="81"/>
  <c r="K65" i="81" s="1"/>
  <c r="AE65" i="81"/>
  <c r="AG65" i="81" s="1"/>
  <c r="X65" i="81"/>
  <c r="Z65" i="81" s="1"/>
  <c r="F65" i="81"/>
  <c r="X70" i="81"/>
  <c r="Z70" i="81" s="1"/>
  <c r="I70" i="81"/>
  <c r="K70" i="81" s="1"/>
  <c r="Q70" i="81"/>
  <c r="S70" i="81" s="1"/>
  <c r="AE70" i="81"/>
  <c r="AG70" i="81" s="1"/>
  <c r="F70" i="81"/>
  <c r="D10" i="81"/>
  <c r="E23" i="93"/>
  <c r="G23" i="93" s="1"/>
  <c r="L142" i="76"/>
  <c r="N142" i="76" s="1"/>
  <c r="R142" i="76" s="1"/>
  <c r="L222" i="76"/>
  <c r="N222" i="76" s="1"/>
  <c r="R222" i="76" s="1"/>
  <c r="L304" i="76"/>
  <c r="N304" i="76" s="1"/>
  <c r="R304" i="76" s="1"/>
  <c r="N61" i="76"/>
  <c r="D11" i="81"/>
  <c r="E24" i="93"/>
  <c r="G24" i="93" s="1"/>
  <c r="L221" i="76"/>
  <c r="N221" i="76" s="1"/>
  <c r="R221" i="76" s="1"/>
  <c r="L303" i="76"/>
  <c r="N303" i="76" s="1"/>
  <c r="R303" i="76" s="1"/>
  <c r="L141" i="76"/>
  <c r="N141" i="76" s="1"/>
  <c r="R141" i="76" s="1"/>
  <c r="N60" i="76"/>
  <c r="AE73" i="81"/>
  <c r="AG73" i="81" s="1"/>
  <c r="X73" i="81"/>
  <c r="Z73" i="81" s="1"/>
  <c r="I73" i="81"/>
  <c r="K73" i="81" s="1"/>
  <c r="Q73" i="81"/>
  <c r="S73" i="81" s="1"/>
  <c r="F73" i="81"/>
  <c r="AU309" i="47"/>
  <c r="T309" i="47"/>
  <c r="AC309" i="47"/>
  <c r="AY66" i="47"/>
  <c r="T390" i="47"/>
  <c r="AU147" i="47"/>
  <c r="T147" i="47"/>
  <c r="AY147" i="47" s="1"/>
  <c r="P64" i="47"/>
  <c r="AA64" i="76"/>
  <c r="P57" i="47"/>
  <c r="AA57" i="76"/>
  <c r="D27" i="91"/>
  <c r="BB50" i="38" s="1"/>
  <c r="AA58" i="76"/>
  <c r="P58" i="47"/>
  <c r="AV227" i="47"/>
  <c r="AD227" i="47"/>
  <c r="AD309" i="47"/>
  <c r="AV309" i="47"/>
  <c r="AX390" i="47"/>
  <c r="AF390" i="47"/>
  <c r="D58" i="81"/>
  <c r="L47" i="76"/>
  <c r="V21" i="79"/>
  <c r="X76" i="79"/>
  <c r="L47" i="84"/>
  <c r="X189" i="79"/>
  <c r="Y46" i="76"/>
  <c r="V75" i="79"/>
  <c r="Y46" i="85"/>
  <c r="V246" i="79"/>
  <c r="Y45" i="84"/>
  <c r="V187" i="79"/>
  <c r="Y45" i="76"/>
  <c r="V74" i="79"/>
  <c r="R211" i="47"/>
  <c r="R131" i="47"/>
  <c r="AW131" i="47" s="1"/>
  <c r="AW50" i="47"/>
  <c r="R374" i="47"/>
  <c r="R293" i="47"/>
  <c r="P379" i="47"/>
  <c r="AU55" i="47"/>
  <c r="P216" i="47"/>
  <c r="P298" i="47"/>
  <c r="P136" i="47"/>
  <c r="T55" i="47"/>
  <c r="U35" i="93" s="1"/>
  <c r="AX55" i="47"/>
  <c r="S298" i="47"/>
  <c r="S216" i="47"/>
  <c r="S379" i="47"/>
  <c r="S136" i="47"/>
  <c r="AX136" i="47" s="1"/>
  <c r="AA144" i="83"/>
  <c r="AA224" i="83"/>
  <c r="AA306" i="83"/>
  <c r="AX63" i="47"/>
  <c r="S306" i="47"/>
  <c r="S144" i="47"/>
  <c r="AX144" i="47" s="1"/>
  <c r="S224" i="47"/>
  <c r="S387" i="47"/>
  <c r="P232" i="47"/>
  <c r="P395" i="47"/>
  <c r="P152" i="47"/>
  <c r="AU71" i="47"/>
  <c r="P314" i="47"/>
  <c r="T71" i="47"/>
  <c r="U51" i="93" s="1"/>
  <c r="AA152" i="84"/>
  <c r="AA315" i="84"/>
  <c r="AA232" i="84"/>
  <c r="BB127" i="38"/>
  <c r="AA233" i="76"/>
  <c r="AA153" i="76"/>
  <c r="AA315" i="76"/>
  <c r="AA131" i="76"/>
  <c r="AA293" i="76"/>
  <c r="AA211" i="76"/>
  <c r="CD126" i="38"/>
  <c r="CD127" i="38"/>
  <c r="EX127" i="38"/>
  <c r="R64" i="47"/>
  <c r="AA64" i="84"/>
  <c r="AF34" i="91"/>
  <c r="EX57" i="38" s="1"/>
  <c r="AA64" i="83"/>
  <c r="Q64" i="47"/>
  <c r="AA65" i="84"/>
  <c r="R65" i="47"/>
  <c r="AF35" i="91"/>
  <c r="EX58" i="38" s="1"/>
  <c r="P65" i="47"/>
  <c r="AA65" i="76"/>
  <c r="E35" i="91"/>
  <c r="AH58" i="38" s="1"/>
  <c r="R65" i="76"/>
  <c r="F23" i="81"/>
  <c r="AC39" i="79"/>
  <c r="S73" i="47"/>
  <c r="AA73" i="85"/>
  <c r="AA317" i="85"/>
  <c r="R317" i="85"/>
  <c r="AA73" i="83"/>
  <c r="Q73" i="47"/>
  <c r="CD66" i="38"/>
  <c r="R73" i="83"/>
  <c r="R69" i="47"/>
  <c r="AA69" i="84"/>
  <c r="AF39" i="91"/>
  <c r="EX62" i="38" s="1"/>
  <c r="P69" i="47"/>
  <c r="AA69" i="76"/>
  <c r="F27" i="81"/>
  <c r="AC43" i="79"/>
  <c r="S70" i="47"/>
  <c r="AA70" i="85"/>
  <c r="AA314" i="85"/>
  <c r="R314" i="85"/>
  <c r="P70" i="47"/>
  <c r="AA70" i="76"/>
  <c r="AH63" i="38"/>
  <c r="R70" i="76"/>
  <c r="A19" i="93"/>
  <c r="B19" i="93"/>
  <c r="CY41" i="38"/>
  <c r="AG19" i="91"/>
  <c r="EC42" i="38" s="1"/>
  <c r="R49" i="84"/>
  <c r="R130" i="84"/>
  <c r="AF19" i="91"/>
  <c r="EX42" i="38" s="1"/>
  <c r="E19" i="91"/>
  <c r="AH42" i="38" s="1"/>
  <c r="R130" i="76"/>
  <c r="R49" i="76"/>
  <c r="AA56" i="85"/>
  <c r="S56" i="47"/>
  <c r="R137" i="85"/>
  <c r="AA137" i="85"/>
  <c r="AA56" i="83"/>
  <c r="Q56" i="47"/>
  <c r="CY49" i="38"/>
  <c r="AA57" i="83"/>
  <c r="Q57" i="47"/>
  <c r="R57" i="83"/>
  <c r="CD50" i="38"/>
  <c r="AA57" i="84"/>
  <c r="R57" i="47"/>
  <c r="AF27" i="91"/>
  <c r="EX50" i="38" s="1"/>
  <c r="R58" i="47"/>
  <c r="AA58" i="84"/>
  <c r="Q58" i="47"/>
  <c r="AA58" i="83"/>
  <c r="CY51" i="38"/>
  <c r="S74" i="47"/>
  <c r="AA74" i="85"/>
  <c r="R318" i="85"/>
  <c r="AA318" i="85"/>
  <c r="A45" i="93"/>
  <c r="B45" i="93"/>
  <c r="AG38" i="91"/>
  <c r="EC61" i="38" s="1"/>
  <c r="R68" i="84"/>
  <c r="R68" i="83"/>
  <c r="CD61" i="38"/>
  <c r="CY61" i="38"/>
  <c r="AA64" i="85"/>
  <c r="S64" i="47"/>
  <c r="R145" i="85"/>
  <c r="AA145" i="85"/>
  <c r="R146" i="85"/>
  <c r="AA146" i="85"/>
  <c r="AA226" i="85"/>
  <c r="R226" i="85"/>
  <c r="CY58" i="38"/>
  <c r="AG43" i="91"/>
  <c r="EC66" i="38" s="1"/>
  <c r="R73" i="84"/>
  <c r="D43" i="91"/>
  <c r="BB66" i="38" s="1"/>
  <c r="A44" i="93"/>
  <c r="B44" i="93"/>
  <c r="AA230" i="85"/>
  <c r="R230" i="85"/>
  <c r="R313" i="85"/>
  <c r="AA313" i="85"/>
  <c r="CY62" i="38"/>
  <c r="AF40" i="91"/>
  <c r="EX63" i="38" s="1"/>
  <c r="CD63" i="38"/>
  <c r="R70" i="83"/>
  <c r="R129" i="84"/>
  <c r="AG18" i="91"/>
  <c r="EC41" i="38" s="1"/>
  <c r="R48" i="84"/>
  <c r="AF18" i="91"/>
  <c r="EX41" i="38" s="1"/>
  <c r="R292" i="85"/>
  <c r="AA292" i="85"/>
  <c r="R209" i="85"/>
  <c r="AA209" i="85"/>
  <c r="CY42" i="38"/>
  <c r="CD42" i="38"/>
  <c r="R49" i="83"/>
  <c r="R130" i="83"/>
  <c r="R293" i="85"/>
  <c r="AA293" i="85"/>
  <c r="AF26" i="91"/>
  <c r="EX49" i="38" s="1"/>
  <c r="R56" i="84"/>
  <c r="AG26" i="91"/>
  <c r="EC49" i="38" s="1"/>
  <c r="D26" i="91"/>
  <c r="BB49" i="38" s="1"/>
  <c r="AA138" i="85"/>
  <c r="R138" i="85"/>
  <c r="AA218" i="85"/>
  <c r="R218" i="85"/>
  <c r="S58" i="47"/>
  <c r="AA58" i="85"/>
  <c r="AA302" i="85"/>
  <c r="R302" i="85"/>
  <c r="AC32" i="79"/>
  <c r="F16" i="81"/>
  <c r="A29" i="93"/>
  <c r="B29" i="93"/>
  <c r="AG44" i="91"/>
  <c r="EC67" i="38" s="1"/>
  <c r="R74" i="84"/>
  <c r="AF44" i="91"/>
  <c r="EX67" i="38" s="1"/>
  <c r="CD67" i="38"/>
  <c r="R74" i="83"/>
  <c r="CY67" i="38"/>
  <c r="R229" i="85"/>
  <c r="AA229" i="85"/>
  <c r="AA149" i="85"/>
  <c r="R149" i="85"/>
  <c r="D38" i="91"/>
  <c r="BB61" i="38" s="1"/>
  <c r="R68" i="76"/>
  <c r="E38" i="91"/>
  <c r="AH61" i="38" s="1"/>
  <c r="AE309" i="47"/>
  <c r="AW309" i="47"/>
  <c r="AW390" i="47"/>
  <c r="AE390" i="47"/>
  <c r="L47" i="85"/>
  <c r="X247" i="79"/>
  <c r="L47" i="83"/>
  <c r="X132" i="79"/>
  <c r="Q62" i="81"/>
  <c r="S62" i="81" s="1"/>
  <c r="I62" i="81"/>
  <c r="K62" i="81" s="1"/>
  <c r="X62" i="81"/>
  <c r="Z62" i="81" s="1"/>
  <c r="AE62" i="81"/>
  <c r="AG62" i="81" s="1"/>
  <c r="F62" i="81"/>
  <c r="AS25" i="91"/>
  <c r="GW48" i="38" s="1"/>
  <c r="R55" i="85"/>
  <c r="AT25" i="91"/>
  <c r="GA48" i="38" s="1"/>
  <c r="CD118" i="38"/>
  <c r="AT42" i="91"/>
  <c r="GA65" i="38" s="1"/>
  <c r="R72" i="85"/>
  <c r="Q374" i="47"/>
  <c r="Q211" i="47"/>
  <c r="Q293" i="47"/>
  <c r="Q131" i="47"/>
  <c r="AV131" i="47" s="1"/>
  <c r="AV50" i="47"/>
  <c r="R379" i="47"/>
  <c r="R136" i="47"/>
  <c r="AW136" i="47" s="1"/>
  <c r="AW55" i="47"/>
  <c r="R298" i="47"/>
  <c r="R216" i="47"/>
  <c r="AA216" i="83"/>
  <c r="AA298" i="83"/>
  <c r="AA136" i="83"/>
  <c r="BB118" i="38"/>
  <c r="AA306" i="76"/>
  <c r="AA224" i="76"/>
  <c r="AA144" i="76"/>
  <c r="EX118" i="38"/>
  <c r="AA224" i="84"/>
  <c r="AA144" i="84"/>
  <c r="AA307" i="84"/>
  <c r="AA232" i="83"/>
  <c r="AA314" i="83"/>
  <c r="AA152" i="83"/>
  <c r="Q396" i="47"/>
  <c r="Q233" i="47"/>
  <c r="AV72" i="47"/>
  <c r="Q315" i="47"/>
  <c r="Q153" i="47"/>
  <c r="AV153" i="47" s="1"/>
  <c r="R396" i="47"/>
  <c r="R233" i="47"/>
  <c r="AW72" i="47"/>
  <c r="R153" i="47"/>
  <c r="AW153" i="47" s="1"/>
  <c r="R315" i="47"/>
  <c r="F28" i="81"/>
  <c r="AC44" i="79"/>
  <c r="AA48" i="76"/>
  <c r="P48" i="47"/>
  <c r="E18" i="91"/>
  <c r="AH41" i="38" s="1"/>
  <c r="R129" i="76"/>
  <c r="R48" i="76"/>
  <c r="E44" i="91"/>
  <c r="AH67" i="38" s="1"/>
  <c r="R74" i="76"/>
  <c r="D44" i="91"/>
  <c r="BB67" i="38" s="1"/>
  <c r="L140" i="83"/>
  <c r="N140" i="83" s="1"/>
  <c r="R140" i="83" s="1"/>
  <c r="L302" i="83"/>
  <c r="N302" i="83" s="1"/>
  <c r="R302" i="83" s="1"/>
  <c r="R29" i="91" s="1"/>
  <c r="L220" i="83"/>
  <c r="N220" i="83" s="1"/>
  <c r="R220" i="83" s="1"/>
  <c r="S29" i="91" s="1"/>
  <c r="N59" i="83"/>
  <c r="D12" i="81"/>
  <c r="E25" i="93"/>
  <c r="G25" i="93" s="1"/>
  <c r="L297" i="76"/>
  <c r="N297" i="76" s="1"/>
  <c r="R297" i="76" s="1"/>
  <c r="L135" i="76"/>
  <c r="N135" i="76" s="1"/>
  <c r="R135" i="76" s="1"/>
  <c r="L215" i="76"/>
  <c r="N215" i="76" s="1"/>
  <c r="R215" i="76" s="1"/>
  <c r="N54" i="76"/>
  <c r="L215" i="84"/>
  <c r="N215" i="84" s="1"/>
  <c r="R215" i="84" s="1"/>
  <c r="L298" i="84"/>
  <c r="N298" i="84" s="1"/>
  <c r="R298" i="84" s="1"/>
  <c r="L135" i="84"/>
  <c r="N135" i="84" s="1"/>
  <c r="R135" i="84" s="1"/>
  <c r="N54" i="84"/>
  <c r="L296" i="85"/>
  <c r="N296" i="85" s="1"/>
  <c r="L133" i="85"/>
  <c r="N133" i="85" s="1"/>
  <c r="L213" i="85"/>
  <c r="N213" i="85" s="1"/>
  <c r="N52" i="85"/>
  <c r="D17" i="81"/>
  <c r="E30" i="93"/>
  <c r="G30" i="93" s="1"/>
  <c r="L220" i="76"/>
  <c r="N220" i="76" s="1"/>
  <c r="R220" i="76" s="1"/>
  <c r="L302" i="76"/>
  <c r="N302" i="76" s="1"/>
  <c r="R302" i="76" s="1"/>
  <c r="L140" i="76"/>
  <c r="N140" i="76" s="1"/>
  <c r="R140" i="76" s="1"/>
  <c r="N59" i="76"/>
  <c r="L303" i="84"/>
  <c r="N303" i="84" s="1"/>
  <c r="R303" i="84" s="1"/>
  <c r="L220" i="84"/>
  <c r="N220" i="84" s="1"/>
  <c r="R220" i="84" s="1"/>
  <c r="L140" i="84"/>
  <c r="N140" i="84" s="1"/>
  <c r="R140" i="84" s="1"/>
  <c r="N59" i="84"/>
  <c r="L297" i="83"/>
  <c r="N297" i="83" s="1"/>
  <c r="R297" i="83" s="1"/>
  <c r="R24" i="91" s="1"/>
  <c r="L135" i="83"/>
  <c r="N135" i="83" s="1"/>
  <c r="R135" i="83" s="1"/>
  <c r="L215" i="83"/>
  <c r="N215" i="83" s="1"/>
  <c r="R215" i="83" s="1"/>
  <c r="S24" i="91" s="1"/>
  <c r="N54" i="83"/>
  <c r="L135" i="85"/>
  <c r="N135" i="85" s="1"/>
  <c r="L215" i="85"/>
  <c r="N215" i="85" s="1"/>
  <c r="L298" i="85"/>
  <c r="N298" i="85" s="1"/>
  <c r="N54" i="85"/>
  <c r="Q63" i="81"/>
  <c r="S63" i="81" s="1"/>
  <c r="I63" i="81"/>
  <c r="K63" i="81" s="1"/>
  <c r="X63" i="81"/>
  <c r="Z63" i="81" s="1"/>
  <c r="AE63" i="81"/>
  <c r="AG63" i="81" s="1"/>
  <c r="F63" i="81"/>
  <c r="L213" i="76"/>
  <c r="N213" i="76" s="1"/>
  <c r="R213" i="76" s="1"/>
  <c r="L295" i="76"/>
  <c r="N295" i="76" s="1"/>
  <c r="R295" i="76" s="1"/>
  <c r="L133" i="76"/>
  <c r="N133" i="76" s="1"/>
  <c r="R133" i="76" s="1"/>
  <c r="N52" i="76"/>
  <c r="L296" i="84"/>
  <c r="N296" i="84" s="1"/>
  <c r="R296" i="84" s="1"/>
  <c r="L213" i="84"/>
  <c r="N213" i="84" s="1"/>
  <c r="R213" i="84" s="1"/>
  <c r="L133" i="84"/>
  <c r="N133" i="84" s="1"/>
  <c r="R133" i="84" s="1"/>
  <c r="N52" i="84"/>
  <c r="AE72" i="81"/>
  <c r="AG72" i="81" s="1"/>
  <c r="X72" i="81"/>
  <c r="Z72" i="81" s="1"/>
  <c r="Q72" i="81"/>
  <c r="S72" i="81" s="1"/>
  <c r="I72" i="81"/>
  <c r="K72" i="81" s="1"/>
  <c r="F72" i="81"/>
  <c r="D19" i="81"/>
  <c r="E32" i="93"/>
  <c r="G32" i="93" s="1"/>
  <c r="L305" i="84"/>
  <c r="N305" i="84" s="1"/>
  <c r="R305" i="84" s="1"/>
  <c r="L222" i="84"/>
  <c r="N222" i="84" s="1"/>
  <c r="R222" i="84" s="1"/>
  <c r="L142" i="84"/>
  <c r="N142" i="84" s="1"/>
  <c r="R142" i="84" s="1"/>
  <c r="N61" i="84"/>
  <c r="Q64" i="81"/>
  <c r="S64" i="81" s="1"/>
  <c r="I64" i="81"/>
  <c r="K64" i="81" s="1"/>
  <c r="X64" i="81"/>
  <c r="Z64" i="81" s="1"/>
  <c r="AE64" i="81"/>
  <c r="AG64" i="81" s="1"/>
  <c r="F64" i="81"/>
  <c r="L134" i="76"/>
  <c r="N134" i="76" s="1"/>
  <c r="R134" i="76" s="1"/>
  <c r="L214" i="76"/>
  <c r="N214" i="76" s="1"/>
  <c r="R214" i="76" s="1"/>
  <c r="L296" i="76"/>
  <c r="N296" i="76" s="1"/>
  <c r="R296" i="76" s="1"/>
  <c r="N53" i="76"/>
  <c r="L134" i="85"/>
  <c r="N134" i="85" s="1"/>
  <c r="L214" i="85"/>
  <c r="N214" i="85" s="1"/>
  <c r="L297" i="85"/>
  <c r="N297" i="85" s="1"/>
  <c r="N53" i="85"/>
  <c r="L212" i="84"/>
  <c r="N212" i="84" s="1"/>
  <c r="R212" i="84" s="1"/>
  <c r="L295" i="84"/>
  <c r="N295" i="84" s="1"/>
  <c r="R295" i="84" s="1"/>
  <c r="L132" i="84"/>
  <c r="N132" i="84" s="1"/>
  <c r="N51" i="84"/>
  <c r="L294" i="83"/>
  <c r="N294" i="83" s="1"/>
  <c r="R294" i="83" s="1"/>
  <c r="R21" i="91" s="1"/>
  <c r="L132" i="83"/>
  <c r="N132" i="83" s="1"/>
  <c r="L212" i="83"/>
  <c r="N212" i="83" s="1"/>
  <c r="R212" i="83" s="1"/>
  <c r="S21" i="91" s="1"/>
  <c r="N51" i="83"/>
  <c r="D18" i="81"/>
  <c r="E31" i="93"/>
  <c r="G31" i="93" s="1"/>
  <c r="I71" i="81"/>
  <c r="K71" i="81" s="1"/>
  <c r="Q71" i="81"/>
  <c r="S71" i="81" s="1"/>
  <c r="AE71" i="81"/>
  <c r="AG71" i="81" s="1"/>
  <c r="X71" i="81"/>
  <c r="Z71" i="81" s="1"/>
  <c r="F71" i="81"/>
  <c r="L141" i="85"/>
  <c r="N141" i="85" s="1"/>
  <c r="L221" i="85"/>
  <c r="N221" i="85" s="1"/>
  <c r="L304" i="85"/>
  <c r="N304" i="85" s="1"/>
  <c r="N60" i="85"/>
  <c r="D20" i="81"/>
  <c r="E33" i="93"/>
  <c r="G33" i="93" s="1"/>
  <c r="L223" i="76"/>
  <c r="N223" i="76" s="1"/>
  <c r="R223" i="76" s="1"/>
  <c r="L143" i="76"/>
  <c r="N143" i="76" s="1"/>
  <c r="R143" i="76" s="1"/>
  <c r="L305" i="76"/>
  <c r="N305" i="76" s="1"/>
  <c r="R305" i="76" s="1"/>
  <c r="N62" i="76"/>
  <c r="L223" i="85"/>
  <c r="N223" i="85" s="1"/>
  <c r="L306" i="85"/>
  <c r="N306" i="85" s="1"/>
  <c r="L143" i="85"/>
  <c r="N143" i="85" s="1"/>
  <c r="N62" i="85"/>
  <c r="AU390" i="47"/>
  <c r="AC390" i="47"/>
  <c r="AU227" i="47"/>
  <c r="T227" i="47"/>
  <c r="AC227" i="47"/>
  <c r="D34" i="91"/>
  <c r="BB57" i="38" s="1"/>
  <c r="E34" i="91"/>
  <c r="AH57" i="38" s="1"/>
  <c r="R64" i="76"/>
  <c r="R57" i="76"/>
  <c r="E27" i="91"/>
  <c r="AH50" i="38" s="1"/>
  <c r="E28" i="91"/>
  <c r="AH51" i="38" s="1"/>
  <c r="R58" i="76"/>
  <c r="D28" i="91"/>
  <c r="BB51" i="38" s="1"/>
  <c r="AV390" i="47"/>
  <c r="AD390" i="47"/>
  <c r="AX227" i="47"/>
  <c r="AF227" i="47"/>
  <c r="AF309" i="47"/>
  <c r="AX309" i="47"/>
  <c r="GW59" i="38"/>
  <c r="Y208" i="76"/>
  <c r="Y128" i="76"/>
  <c r="Y290" i="76"/>
  <c r="Y291" i="84"/>
  <c r="Y208" i="84"/>
  <c r="Y128" i="84"/>
  <c r="AI161" i="85" l="1"/>
  <c r="CD161" i="47" s="1"/>
  <c r="AI164" i="85"/>
  <c r="AI163" i="85"/>
  <c r="AI162" i="85"/>
  <c r="AI165" i="85"/>
  <c r="AI130" i="85"/>
  <c r="CD130" i="47" s="1"/>
  <c r="AI159" i="85"/>
  <c r="AI160" i="85"/>
  <c r="AI144" i="85"/>
  <c r="CD144" i="47" s="1"/>
  <c r="AI138" i="85"/>
  <c r="CD138" i="47" s="1"/>
  <c r="AI152" i="85"/>
  <c r="CD152" i="47" s="1"/>
  <c r="AI149" i="85"/>
  <c r="BG143" i="85" s="1"/>
  <c r="AI146" i="85"/>
  <c r="BG140" i="85" s="1"/>
  <c r="AI137" i="85"/>
  <c r="BG131" i="85" s="1"/>
  <c r="AI145" i="85"/>
  <c r="BG139" i="85" s="1"/>
  <c r="BB113" i="38"/>
  <c r="AC66" i="47"/>
  <c r="AC147" i="47"/>
  <c r="AA143" i="85"/>
  <c r="AI143" i="85" s="1"/>
  <c r="R143" i="85"/>
  <c r="AA223" i="85"/>
  <c r="R223" i="85"/>
  <c r="D32" i="91"/>
  <c r="BB55" i="38" s="1"/>
  <c r="R62" i="76"/>
  <c r="E32" i="91"/>
  <c r="AH55" i="38" s="1"/>
  <c r="R304" i="85"/>
  <c r="AA304" i="85"/>
  <c r="AA141" i="85"/>
  <c r="AI141" i="85" s="1"/>
  <c r="R141" i="85"/>
  <c r="F18" i="81"/>
  <c r="AC34" i="79"/>
  <c r="Q51" i="47"/>
  <c r="AA51" i="83"/>
  <c r="AA51" i="84"/>
  <c r="R51" i="47"/>
  <c r="R330" i="84"/>
  <c r="AF21" i="91"/>
  <c r="EX44" i="38" s="1"/>
  <c r="S53" i="47"/>
  <c r="AA53" i="85"/>
  <c r="AA214" i="85"/>
  <c r="R214" i="85"/>
  <c r="AA53" i="76"/>
  <c r="P53" i="47"/>
  <c r="E23" i="91"/>
  <c r="AH46" i="38" s="1"/>
  <c r="R53" i="76"/>
  <c r="AF31" i="91"/>
  <c r="EX54" i="38" s="1"/>
  <c r="A32" i="93"/>
  <c r="B32" i="93"/>
  <c r="R52" i="47"/>
  <c r="AA52" i="84"/>
  <c r="AB68" i="84" s="1"/>
  <c r="AG22" i="91"/>
  <c r="EC45" i="38" s="1"/>
  <c r="R52" i="84"/>
  <c r="P52" i="47"/>
  <c r="AA52" i="76"/>
  <c r="AB68" i="76" s="1"/>
  <c r="D22" i="91"/>
  <c r="BB45" i="38" s="1"/>
  <c r="BB107" i="38" s="1"/>
  <c r="AA298" i="85"/>
  <c r="R298" i="85"/>
  <c r="AA135" i="85"/>
  <c r="AI135" i="85" s="1"/>
  <c r="R135" i="85"/>
  <c r="CD47" i="38"/>
  <c r="R54" i="83"/>
  <c r="CY47" i="38"/>
  <c r="AF29" i="91"/>
  <c r="EX52" i="38" s="1"/>
  <c r="R59" i="76"/>
  <c r="E29" i="91"/>
  <c r="AH52" i="38" s="1"/>
  <c r="A30" i="93"/>
  <c r="B30" i="93"/>
  <c r="AA213" i="85"/>
  <c r="R213" i="85"/>
  <c r="AA296" i="85"/>
  <c r="R296" i="85"/>
  <c r="R54" i="84"/>
  <c r="AG24" i="91"/>
  <c r="EC47" i="38" s="1"/>
  <c r="E24" i="91"/>
  <c r="AH47" i="38" s="1"/>
  <c r="R54" i="76"/>
  <c r="D24" i="91"/>
  <c r="BB47" i="38" s="1"/>
  <c r="BB109" i="38" s="1"/>
  <c r="CD52" i="38"/>
  <c r="R59" i="83"/>
  <c r="BB129" i="38"/>
  <c r="P209" i="47"/>
  <c r="P372" i="47"/>
  <c r="P291" i="47"/>
  <c r="AU48" i="47"/>
  <c r="T48" i="47"/>
  <c r="U28" i="93" s="1"/>
  <c r="P129" i="47"/>
  <c r="AW233" i="47"/>
  <c r="AE233" i="47"/>
  <c r="AV396" i="47"/>
  <c r="AD396" i="47"/>
  <c r="AW216" i="47"/>
  <c r="AE216" i="47"/>
  <c r="AE379" i="47"/>
  <c r="AW379" i="47"/>
  <c r="AV211" i="47"/>
  <c r="AD211" i="47"/>
  <c r="GA127" i="38"/>
  <c r="GW110" i="38"/>
  <c r="L45" i="81"/>
  <c r="T45" i="81"/>
  <c r="AH45" i="81"/>
  <c r="AA45" i="81"/>
  <c r="L208" i="83"/>
  <c r="N208" i="83" s="1"/>
  <c r="R208" i="83" s="1"/>
  <c r="S17" i="91" s="1"/>
  <c r="L128" i="83"/>
  <c r="N128" i="83" s="1"/>
  <c r="L290" i="83"/>
  <c r="N290" i="83" s="1"/>
  <c r="R290" i="83" s="1"/>
  <c r="R17" i="91" s="1"/>
  <c r="N47" i="83"/>
  <c r="L128" i="85"/>
  <c r="N128" i="85" s="1"/>
  <c r="AA128" i="85" s="1"/>
  <c r="AI128" i="85" s="1"/>
  <c r="L208" i="85"/>
  <c r="N208" i="85" s="1"/>
  <c r="L291" i="85"/>
  <c r="N291" i="85" s="1"/>
  <c r="N47" i="85"/>
  <c r="BB123" i="38"/>
  <c r="R68" i="85"/>
  <c r="AT38" i="91"/>
  <c r="GA61" i="38" s="1"/>
  <c r="CY129" i="38"/>
  <c r="EC129" i="38"/>
  <c r="AS28" i="91"/>
  <c r="GW51" i="38" s="1"/>
  <c r="AT27" i="91"/>
  <c r="GA50" i="38" s="1"/>
  <c r="R57" i="85"/>
  <c r="BB111" i="38"/>
  <c r="EC111" i="38"/>
  <c r="AS19" i="91"/>
  <c r="GW42" i="38" s="1"/>
  <c r="AT18" i="91"/>
  <c r="GA41" i="38" s="1"/>
  <c r="R48" i="85"/>
  <c r="R129" i="85"/>
  <c r="AS18" i="91"/>
  <c r="GW41" i="38" s="1"/>
  <c r="CD125" i="38"/>
  <c r="CY124" i="38"/>
  <c r="AS39" i="91"/>
  <c r="EC128" i="38"/>
  <c r="CY120" i="38"/>
  <c r="AX64" i="47"/>
  <c r="S225" i="47"/>
  <c r="S145" i="47"/>
  <c r="AX145" i="47" s="1"/>
  <c r="S388" i="47"/>
  <c r="S307" i="47"/>
  <c r="AA219" i="83"/>
  <c r="AA301" i="83"/>
  <c r="AA139" i="83"/>
  <c r="R382" i="47"/>
  <c r="R139" i="47"/>
  <c r="AW139" i="47" s="1"/>
  <c r="AW58" i="47"/>
  <c r="R219" i="47"/>
  <c r="R301" i="47"/>
  <c r="EX112" i="38"/>
  <c r="AA138" i="84"/>
  <c r="AA301" i="84"/>
  <c r="AA218" i="84"/>
  <c r="CD112" i="38"/>
  <c r="Q138" i="47"/>
  <c r="AV138" i="47" s="1"/>
  <c r="Q381" i="47"/>
  <c r="AV57" i="47"/>
  <c r="Q218" i="47"/>
  <c r="Q300" i="47"/>
  <c r="Q380" i="47"/>
  <c r="Q299" i="47"/>
  <c r="AV56" i="47"/>
  <c r="Q137" i="47"/>
  <c r="AV137" i="47" s="1"/>
  <c r="Q217" i="47"/>
  <c r="AX56" i="47"/>
  <c r="S137" i="47"/>
  <c r="AX137" i="47" s="1"/>
  <c r="S217" i="47"/>
  <c r="S380" i="47"/>
  <c r="S299" i="47"/>
  <c r="AA231" i="76"/>
  <c r="AA313" i="76"/>
  <c r="AA151" i="76"/>
  <c r="AS40" i="91"/>
  <c r="T69" i="47"/>
  <c r="U49" i="93" s="1"/>
  <c r="P312" i="47"/>
  <c r="AU69" i="47"/>
  <c r="P150" i="47"/>
  <c r="P393" i="47"/>
  <c r="P230" i="47"/>
  <c r="EX124" i="38"/>
  <c r="R230" i="47"/>
  <c r="AW69" i="47"/>
  <c r="R150" i="47"/>
  <c r="AW150" i="47" s="1"/>
  <c r="R393" i="47"/>
  <c r="R312" i="47"/>
  <c r="Q154" i="47"/>
  <c r="AV154" i="47" s="1"/>
  <c r="Q397" i="47"/>
  <c r="AV73" i="47"/>
  <c r="Q234" i="47"/>
  <c r="Q316" i="47"/>
  <c r="AS43" i="91"/>
  <c r="AH120" i="38"/>
  <c r="AU65" i="47"/>
  <c r="P308" i="47"/>
  <c r="T65" i="47"/>
  <c r="U45" i="93" s="1"/>
  <c r="P146" i="47"/>
  <c r="P389" i="47"/>
  <c r="P226" i="47"/>
  <c r="EX120" i="38"/>
  <c r="AA226" i="84"/>
  <c r="AA146" i="84"/>
  <c r="AA309" i="84"/>
  <c r="Q388" i="47"/>
  <c r="Q307" i="47"/>
  <c r="AV64" i="47"/>
  <c r="Q225" i="47"/>
  <c r="Q145" i="47"/>
  <c r="AV145" i="47" s="1"/>
  <c r="AA308" i="84"/>
  <c r="AA225" i="84"/>
  <c r="AA145" i="84"/>
  <c r="AU314" i="47"/>
  <c r="T314" i="47"/>
  <c r="AC314" i="47"/>
  <c r="AU152" i="47"/>
  <c r="T152" i="47"/>
  <c r="AY152" i="47" s="1"/>
  <c r="T232" i="47"/>
  <c r="AC232" i="47"/>
  <c r="AU232" i="47"/>
  <c r="AX224" i="47"/>
  <c r="AF224" i="47"/>
  <c r="AF306" i="47"/>
  <c r="AX306" i="47"/>
  <c r="AX379" i="47"/>
  <c r="AF379" i="47"/>
  <c r="AX298" i="47"/>
  <c r="AF298" i="47"/>
  <c r="T136" i="47"/>
  <c r="AY136" i="47" s="1"/>
  <c r="AU136" i="47"/>
  <c r="AC216" i="47"/>
  <c r="AU216" i="47"/>
  <c r="T216" i="47"/>
  <c r="AC379" i="47"/>
  <c r="AU379" i="47"/>
  <c r="AW293" i="47"/>
  <c r="AE293" i="47"/>
  <c r="AW211" i="47"/>
  <c r="AE211" i="47"/>
  <c r="D56" i="81"/>
  <c r="L45" i="76"/>
  <c r="V19" i="79"/>
  <c r="X74" i="79"/>
  <c r="L45" i="84"/>
  <c r="X187" i="79"/>
  <c r="L46" i="85"/>
  <c r="X246" i="79"/>
  <c r="L46" i="76"/>
  <c r="D57" i="81"/>
  <c r="V20" i="79"/>
  <c r="X75" i="79"/>
  <c r="L128" i="76"/>
  <c r="N128" i="76" s="1"/>
  <c r="L208" i="76"/>
  <c r="N208" i="76" s="1"/>
  <c r="R208" i="76" s="1"/>
  <c r="L290" i="76"/>
  <c r="N290" i="76" s="1"/>
  <c r="R290" i="76" s="1"/>
  <c r="N47" i="76"/>
  <c r="AD66" i="47"/>
  <c r="AD147" i="47"/>
  <c r="AA139" i="76"/>
  <c r="AA301" i="76"/>
  <c r="AA219" i="76"/>
  <c r="BB112" i="38"/>
  <c r="P300" i="47"/>
  <c r="P138" i="47"/>
  <c r="P218" i="47"/>
  <c r="P381" i="47"/>
  <c r="AU57" i="47"/>
  <c r="T57" i="47"/>
  <c r="U37" i="93" s="1"/>
  <c r="P145" i="47"/>
  <c r="P388" i="47"/>
  <c r="P307" i="47"/>
  <c r="AU64" i="47"/>
  <c r="P225" i="47"/>
  <c r="T64" i="47"/>
  <c r="U44" i="93" s="1"/>
  <c r="AG309" i="47"/>
  <c r="AY309" i="47"/>
  <c r="R60" i="76"/>
  <c r="E30" i="91"/>
  <c r="AH53" i="38" s="1"/>
  <c r="D31" i="91"/>
  <c r="BB54" i="38" s="1"/>
  <c r="A23" i="93"/>
  <c r="B23" i="93"/>
  <c r="AA317" i="76"/>
  <c r="AA235" i="76"/>
  <c r="AA155" i="76"/>
  <c r="AF395" i="47"/>
  <c r="AX395" i="47"/>
  <c r="AV232" i="47"/>
  <c r="AD232" i="47"/>
  <c r="AE306" i="47"/>
  <c r="AW306" i="47"/>
  <c r="AW224" i="47"/>
  <c r="AE224" i="47"/>
  <c r="AU224" i="47"/>
  <c r="T224" i="47"/>
  <c r="AC224" i="47"/>
  <c r="AU387" i="47"/>
  <c r="AC387" i="47"/>
  <c r="AD379" i="47"/>
  <c r="AV379" i="47"/>
  <c r="GW56" i="38"/>
  <c r="AG32" i="91"/>
  <c r="EC55" i="38" s="1"/>
  <c r="R62" i="84"/>
  <c r="AF32" i="91"/>
  <c r="EX55" i="38" s="1"/>
  <c r="CY55" i="38"/>
  <c r="AG30" i="91"/>
  <c r="EC53" i="38" s="1"/>
  <c r="R60" i="84"/>
  <c r="R60" i="83"/>
  <c r="CD53" i="38"/>
  <c r="CY53" i="38"/>
  <c r="AI132" i="85"/>
  <c r="AI157" i="85"/>
  <c r="AI158" i="85"/>
  <c r="AI147" i="85"/>
  <c r="AI131" i="85"/>
  <c r="AA212" i="85"/>
  <c r="R212" i="85"/>
  <c r="D21" i="91"/>
  <c r="BB44" i="38" s="1"/>
  <c r="S329" i="76"/>
  <c r="A22" i="93"/>
  <c r="B22" i="93"/>
  <c r="CY46" i="38"/>
  <c r="AG23" i="91"/>
  <c r="EC46" i="38" s="1"/>
  <c r="R53" i="84"/>
  <c r="AF23" i="91"/>
  <c r="EX46" i="38" s="1"/>
  <c r="R142" i="85"/>
  <c r="AA142" i="85"/>
  <c r="AI142" i="85" s="1"/>
  <c r="R222" i="85"/>
  <c r="AA222" i="85"/>
  <c r="CY54" i="38"/>
  <c r="CY45" i="38"/>
  <c r="R140" i="85"/>
  <c r="AA140" i="85"/>
  <c r="AI140" i="85" s="1"/>
  <c r="AA220" i="85"/>
  <c r="R220" i="85"/>
  <c r="T68" i="47"/>
  <c r="U48" i="93" s="1"/>
  <c r="P311" i="47"/>
  <c r="P149" i="47"/>
  <c r="P229" i="47"/>
  <c r="AU68" i="47"/>
  <c r="P392" i="47"/>
  <c r="S392" i="47"/>
  <c r="S311" i="47"/>
  <c r="AX68" i="47"/>
  <c r="S229" i="47"/>
  <c r="S149" i="47"/>
  <c r="AX149" i="47" s="1"/>
  <c r="Q235" i="47"/>
  <c r="Q398" i="47"/>
  <c r="AV74" i="47"/>
  <c r="Q317" i="47"/>
  <c r="Q155" i="47"/>
  <c r="AV155" i="47" s="1"/>
  <c r="AW74" i="47"/>
  <c r="R235" i="47"/>
  <c r="R155" i="47"/>
  <c r="AW155" i="47" s="1"/>
  <c r="R317" i="47"/>
  <c r="R398" i="47"/>
  <c r="S381" i="47"/>
  <c r="S300" i="47"/>
  <c r="AX57" i="47"/>
  <c r="S138" i="47"/>
  <c r="AX138" i="47" s="1"/>
  <c r="S218" i="47"/>
  <c r="P137" i="47"/>
  <c r="P299" i="47"/>
  <c r="P217" i="47"/>
  <c r="AU56" i="47"/>
  <c r="T56" i="47"/>
  <c r="U36" i="93" s="1"/>
  <c r="P380" i="47"/>
  <c r="R380" i="47"/>
  <c r="R137" i="47"/>
  <c r="AW137" i="47" s="1"/>
  <c r="AW56" i="47"/>
  <c r="R299" i="47"/>
  <c r="R217" i="47"/>
  <c r="AT19" i="91"/>
  <c r="GA42" i="38" s="1"/>
  <c r="R130" i="85"/>
  <c r="R49" i="85"/>
  <c r="AA210" i="83"/>
  <c r="AA292" i="83"/>
  <c r="AA130" i="83"/>
  <c r="AA209" i="84"/>
  <c r="AA129" i="84"/>
  <c r="AA292" i="84"/>
  <c r="AA151" i="83"/>
  <c r="AA313" i="83"/>
  <c r="AA231" i="83"/>
  <c r="AA151" i="84"/>
  <c r="AA231" i="84"/>
  <c r="AA314" i="84"/>
  <c r="Q312" i="47"/>
  <c r="Q150" i="47"/>
  <c r="AV150" i="47" s="1"/>
  <c r="Q393" i="47"/>
  <c r="AV69" i="47"/>
  <c r="Q230" i="47"/>
  <c r="AX69" i="47"/>
  <c r="S150" i="47"/>
  <c r="AX150" i="47" s="1"/>
  <c r="S393" i="47"/>
  <c r="S230" i="47"/>
  <c r="S312" i="47"/>
  <c r="AH128" i="38"/>
  <c r="T73" i="47"/>
  <c r="U53" i="93" s="1"/>
  <c r="AU73" i="47"/>
  <c r="P154" i="47"/>
  <c r="P234" i="47"/>
  <c r="P316" i="47"/>
  <c r="P397" i="47"/>
  <c r="EX128" i="38"/>
  <c r="AA317" i="84"/>
  <c r="AA234" i="84"/>
  <c r="AA154" i="84"/>
  <c r="AA226" i="83"/>
  <c r="AA308" i="83"/>
  <c r="AA146" i="83"/>
  <c r="S146" i="47"/>
  <c r="AX146" i="47" s="1"/>
  <c r="S389" i="47"/>
  <c r="AX65" i="47"/>
  <c r="S308" i="47"/>
  <c r="S226" i="47"/>
  <c r="AS34" i="91"/>
  <c r="AA149" i="83"/>
  <c r="AA229" i="83"/>
  <c r="AA311" i="83"/>
  <c r="AA229" i="84"/>
  <c r="AA149" i="84"/>
  <c r="AA312" i="84"/>
  <c r="EC113" i="38"/>
  <c r="AS26" i="91"/>
  <c r="GW49" i="38" s="1"/>
  <c r="AA292" i="76"/>
  <c r="AA210" i="76"/>
  <c r="AA130" i="76"/>
  <c r="R130" i="47"/>
  <c r="AW130" i="47" s="1"/>
  <c r="AW49" i="47"/>
  <c r="R373" i="47"/>
  <c r="R292" i="47"/>
  <c r="R210" i="47"/>
  <c r="AA129" i="83"/>
  <c r="AA209" i="83"/>
  <c r="AA291" i="83"/>
  <c r="BB125" i="38"/>
  <c r="AT40" i="91"/>
  <c r="GA63" i="38" s="1"/>
  <c r="R70" i="85"/>
  <c r="AI151" i="85"/>
  <c r="EC124" i="38"/>
  <c r="CY128" i="38"/>
  <c r="AI154" i="85"/>
  <c r="EC120" i="38"/>
  <c r="AY50" i="47"/>
  <c r="T374" i="47"/>
  <c r="AU293" i="47"/>
  <c r="T293" i="47"/>
  <c r="AC293" i="47"/>
  <c r="AU211" i="47"/>
  <c r="T211" i="47"/>
  <c r="AC211" i="47"/>
  <c r="AX233" i="47"/>
  <c r="AF233" i="47"/>
  <c r="AF315" i="47"/>
  <c r="AX315" i="47"/>
  <c r="AU315" i="47"/>
  <c r="T315" i="47"/>
  <c r="AC315" i="47"/>
  <c r="T396" i="47"/>
  <c r="AY72" i="47"/>
  <c r="AU396" i="47"/>
  <c r="AC396" i="47"/>
  <c r="AW395" i="47"/>
  <c r="AE395" i="47"/>
  <c r="AD306" i="47"/>
  <c r="AV306" i="47"/>
  <c r="AV387" i="47"/>
  <c r="AD387" i="47"/>
  <c r="AF211" i="47"/>
  <c r="AX211" i="47"/>
  <c r="L45" i="85"/>
  <c r="X245" i="79"/>
  <c r="L45" i="83"/>
  <c r="X130" i="79"/>
  <c r="L46" i="84"/>
  <c r="X188" i="79"/>
  <c r="L46" i="83"/>
  <c r="X131" i="79"/>
  <c r="GW121" i="38"/>
  <c r="AF147" i="47"/>
  <c r="AF66" i="47"/>
  <c r="AH113" i="38"/>
  <c r="AH112" i="38"/>
  <c r="AH119" i="38"/>
  <c r="BB119" i="38"/>
  <c r="AY227" i="47"/>
  <c r="AG227" i="47"/>
  <c r="AA62" i="85"/>
  <c r="S62" i="47"/>
  <c r="AA306" i="85"/>
  <c r="R306" i="85"/>
  <c r="AA62" i="76"/>
  <c r="P62" i="47"/>
  <c r="F20" i="81"/>
  <c r="AC36" i="79"/>
  <c r="A33" i="93"/>
  <c r="B33" i="93"/>
  <c r="AA60" i="85"/>
  <c r="S60" i="47"/>
  <c r="AA221" i="85"/>
  <c r="R221" i="85"/>
  <c r="A31" i="93"/>
  <c r="B31" i="93"/>
  <c r="R132" i="83"/>
  <c r="R51" i="83"/>
  <c r="CD44" i="38"/>
  <c r="R247" i="83"/>
  <c r="R329" i="83"/>
  <c r="CY44" i="38"/>
  <c r="R132" i="84"/>
  <c r="R51" i="84"/>
  <c r="AG21" i="91"/>
  <c r="EC44" i="38" s="1"/>
  <c r="R248" i="84"/>
  <c r="AA297" i="85"/>
  <c r="R297" i="85"/>
  <c r="AA134" i="85"/>
  <c r="AI134" i="85" s="1"/>
  <c r="R134" i="85"/>
  <c r="D23" i="91"/>
  <c r="BB46" i="38" s="1"/>
  <c r="BB108" i="38" s="1"/>
  <c r="AA61" i="84"/>
  <c r="R61" i="47"/>
  <c r="R61" i="84"/>
  <c r="AG31" i="91"/>
  <c r="EC54" i="38" s="1"/>
  <c r="F19" i="81"/>
  <c r="AC35" i="79"/>
  <c r="AF22" i="91"/>
  <c r="EX45" i="38" s="1"/>
  <c r="E22" i="91"/>
  <c r="AH45" i="38" s="1"/>
  <c r="R52" i="76"/>
  <c r="AA54" i="85"/>
  <c r="S54" i="47"/>
  <c r="AA215" i="85"/>
  <c r="R215" i="85"/>
  <c r="AA54" i="83"/>
  <c r="Q54" i="47"/>
  <c r="AA59" i="84"/>
  <c r="R59" i="47"/>
  <c r="AG29" i="91"/>
  <c r="EC52" i="38" s="1"/>
  <c r="R59" i="84"/>
  <c r="AA59" i="76"/>
  <c r="P59" i="47"/>
  <c r="D29" i="91"/>
  <c r="BB52" i="38" s="1"/>
  <c r="AC33" i="79"/>
  <c r="F17" i="81"/>
  <c r="S52" i="47"/>
  <c r="AA52" i="85"/>
  <c r="AB68" i="85" s="1"/>
  <c r="AA133" i="85"/>
  <c r="AI133" i="85" s="1"/>
  <c r="R133" i="85"/>
  <c r="R54" i="47"/>
  <c r="AA54" i="84"/>
  <c r="AF24" i="91"/>
  <c r="EX47" i="38" s="1"/>
  <c r="P54" i="47"/>
  <c r="AA54" i="76"/>
  <c r="F12" i="81"/>
  <c r="AC28" i="79"/>
  <c r="A25" i="93"/>
  <c r="B25" i="93"/>
  <c r="Q59" i="47"/>
  <c r="AA59" i="83"/>
  <c r="CY52" i="38"/>
  <c r="AH129" i="38"/>
  <c r="AA291" i="76"/>
  <c r="AA209" i="76"/>
  <c r="AA129" i="76"/>
  <c r="AE315" i="47"/>
  <c r="AW315" i="47"/>
  <c r="AE396" i="47"/>
  <c r="AW396" i="47"/>
  <c r="AV315" i="47"/>
  <c r="AD315" i="47"/>
  <c r="AV233" i="47"/>
  <c r="AD233" i="47"/>
  <c r="AW298" i="47"/>
  <c r="AE298" i="47"/>
  <c r="AD293" i="47"/>
  <c r="AV293" i="47"/>
  <c r="AD374" i="47"/>
  <c r="AV374" i="47"/>
  <c r="GA110" i="38"/>
  <c r="AH123" i="38"/>
  <c r="CD129" i="38"/>
  <c r="EX129" i="38"/>
  <c r="S382" i="47"/>
  <c r="S139" i="47"/>
  <c r="AX139" i="47" s="1"/>
  <c r="AX58" i="47"/>
  <c r="S219" i="47"/>
  <c r="S301" i="47"/>
  <c r="EX111" i="38"/>
  <c r="EX125" i="38"/>
  <c r="R69" i="85"/>
  <c r="AT39" i="91"/>
  <c r="GA62" i="38" s="1"/>
  <c r="BB128" i="38"/>
  <c r="R65" i="85"/>
  <c r="AT35" i="91"/>
  <c r="GA58" i="38" s="1"/>
  <c r="CY123" i="38"/>
  <c r="CD123" i="38"/>
  <c r="EC123" i="38"/>
  <c r="AS44" i="91"/>
  <c r="AX74" i="47"/>
  <c r="S317" i="47"/>
  <c r="S235" i="47"/>
  <c r="S155" i="47"/>
  <c r="AX155" i="47" s="1"/>
  <c r="S398" i="47"/>
  <c r="CY113" i="38"/>
  <c r="AV58" i="47"/>
  <c r="Q219" i="47"/>
  <c r="Q301" i="47"/>
  <c r="Q139" i="47"/>
  <c r="AV139" i="47" s="1"/>
  <c r="Q382" i="47"/>
  <c r="AA139" i="84"/>
  <c r="AA302" i="84"/>
  <c r="AA219" i="84"/>
  <c r="R381" i="47"/>
  <c r="R138" i="47"/>
  <c r="AW138" i="47" s="1"/>
  <c r="AW57" i="47"/>
  <c r="R300" i="47"/>
  <c r="R218" i="47"/>
  <c r="AA300" i="83"/>
  <c r="AA138" i="83"/>
  <c r="AA218" i="83"/>
  <c r="CY111" i="38"/>
  <c r="AA217" i="83"/>
  <c r="AA299" i="83"/>
  <c r="AA137" i="83"/>
  <c r="AH125" i="38"/>
  <c r="P313" i="47"/>
  <c r="AU70" i="47"/>
  <c r="P394" i="47"/>
  <c r="P231" i="47"/>
  <c r="P151" i="47"/>
  <c r="T70" i="47"/>
  <c r="U50" i="93" s="1"/>
  <c r="S313" i="47"/>
  <c r="S231" i="47"/>
  <c r="AX70" i="47"/>
  <c r="S151" i="47"/>
  <c r="AX151" i="47" s="1"/>
  <c r="S394" i="47"/>
  <c r="AA230" i="76"/>
  <c r="AA312" i="76"/>
  <c r="AA150" i="76"/>
  <c r="AA313" i="84"/>
  <c r="AA150" i="84"/>
  <c r="AA230" i="84"/>
  <c r="CD128" i="38"/>
  <c r="AA316" i="83"/>
  <c r="AA154" i="83"/>
  <c r="AA234" i="83"/>
  <c r="S154" i="47"/>
  <c r="AX154" i="47" s="1"/>
  <c r="S397" i="47"/>
  <c r="AX73" i="47"/>
  <c r="S316" i="47"/>
  <c r="S234" i="47"/>
  <c r="AA226" i="76"/>
  <c r="AA146" i="76"/>
  <c r="AA308" i="76"/>
  <c r="AW65" i="47"/>
  <c r="R226" i="47"/>
  <c r="R146" i="47"/>
  <c r="AW146" i="47" s="1"/>
  <c r="R389" i="47"/>
  <c r="R308" i="47"/>
  <c r="AA225" i="83"/>
  <c r="AA307" i="83"/>
  <c r="AA145" i="83"/>
  <c r="EX119" i="38"/>
  <c r="R225" i="47"/>
  <c r="R388" i="47"/>
  <c r="AW64" i="47"/>
  <c r="R145" i="47"/>
  <c r="AW145" i="47" s="1"/>
  <c r="R307" i="47"/>
  <c r="T395" i="47"/>
  <c r="AY71" i="47"/>
  <c r="AU395" i="47"/>
  <c r="AC395" i="47"/>
  <c r="AX387" i="47"/>
  <c r="AF387" i="47"/>
  <c r="AX216" i="47"/>
  <c r="AF216" i="47"/>
  <c r="T379" i="47"/>
  <c r="AY55" i="47"/>
  <c r="T298" i="47"/>
  <c r="AC298" i="47"/>
  <c r="AU298" i="47"/>
  <c r="AW374" i="47"/>
  <c r="AE374" i="47"/>
  <c r="Y288" i="76"/>
  <c r="Y206" i="76"/>
  <c r="Y126" i="76"/>
  <c r="Y126" i="84"/>
  <c r="Y289" i="84"/>
  <c r="Y206" i="84"/>
  <c r="Y290" i="85"/>
  <c r="Y207" i="85"/>
  <c r="Y127" i="85"/>
  <c r="Y289" i="76"/>
  <c r="Y207" i="76"/>
  <c r="Y127" i="76"/>
  <c r="L291" i="84"/>
  <c r="N291" i="84" s="1"/>
  <c r="R291" i="84" s="1"/>
  <c r="L208" i="84"/>
  <c r="N208" i="84" s="1"/>
  <c r="R208" i="84" s="1"/>
  <c r="L128" i="84"/>
  <c r="N128" i="84" s="1"/>
  <c r="N47" i="84"/>
  <c r="E18" i="93"/>
  <c r="G18" i="93" s="1"/>
  <c r="R21" i="79"/>
  <c r="X21" i="79"/>
  <c r="AC21" i="79" s="1"/>
  <c r="X58" i="81"/>
  <c r="Z58" i="81" s="1"/>
  <c r="AE58" i="81"/>
  <c r="AG58" i="81" s="1"/>
  <c r="Q58" i="81"/>
  <c r="S58" i="81" s="1"/>
  <c r="I58" i="81"/>
  <c r="K58" i="81" s="1"/>
  <c r="F58" i="81"/>
  <c r="T58" i="47"/>
  <c r="U38" i="93" s="1"/>
  <c r="AU58" i="47"/>
  <c r="P139" i="47"/>
  <c r="P382" i="47"/>
  <c r="P301" i="47"/>
  <c r="P219" i="47"/>
  <c r="AA138" i="76"/>
  <c r="AA300" i="76"/>
  <c r="AA218" i="76"/>
  <c r="AA307" i="76"/>
  <c r="AA225" i="76"/>
  <c r="AA145" i="76"/>
  <c r="AY390" i="47"/>
  <c r="Y46" i="93"/>
  <c r="AG390" i="47"/>
  <c r="AA60" i="76"/>
  <c r="P60" i="47"/>
  <c r="D30" i="91"/>
  <c r="BB53" i="38" s="1"/>
  <c r="F11" i="81"/>
  <c r="AC27" i="79"/>
  <c r="A24" i="93"/>
  <c r="B24" i="93"/>
  <c r="P61" i="47"/>
  <c r="AA61" i="76"/>
  <c r="E31" i="91"/>
  <c r="AH54" i="38" s="1"/>
  <c r="R61" i="76"/>
  <c r="AC26" i="79"/>
  <c r="F10" i="81"/>
  <c r="P317" i="47"/>
  <c r="T74" i="47"/>
  <c r="U54" i="93" s="1"/>
  <c r="P235" i="47"/>
  <c r="AU74" i="47"/>
  <c r="P398" i="47"/>
  <c r="P155" i="47"/>
  <c r="AF232" i="47"/>
  <c r="AX232" i="47"/>
  <c r="AF314" i="47"/>
  <c r="AX314" i="47"/>
  <c r="GW64" i="38"/>
  <c r="AD395" i="47"/>
  <c r="AV395" i="47"/>
  <c r="AD314" i="47"/>
  <c r="AV314" i="47"/>
  <c r="AW387" i="47"/>
  <c r="AE387" i="47"/>
  <c r="AY63" i="47"/>
  <c r="T387" i="47"/>
  <c r="AU144" i="47"/>
  <c r="T144" i="47"/>
  <c r="AY144" i="47" s="1"/>
  <c r="T306" i="47"/>
  <c r="AC306" i="47"/>
  <c r="AU306" i="47"/>
  <c r="AV298" i="47"/>
  <c r="AD298" i="47"/>
  <c r="AD216" i="47"/>
  <c r="AV216" i="47"/>
  <c r="GW65" i="38"/>
  <c r="GA118" i="38"/>
  <c r="R62" i="47"/>
  <c r="AA62" i="84"/>
  <c r="AA62" i="83"/>
  <c r="Q62" i="47"/>
  <c r="R62" i="83"/>
  <c r="CD55" i="38"/>
  <c r="AA60" i="84"/>
  <c r="R60" i="47"/>
  <c r="AF30" i="91"/>
  <c r="EX53" i="38" s="1"/>
  <c r="Q60" i="47"/>
  <c r="AA60" i="83"/>
  <c r="AA51" i="85"/>
  <c r="S51" i="47"/>
  <c r="AA295" i="85"/>
  <c r="R295" i="85"/>
  <c r="AA51" i="76"/>
  <c r="P51" i="47"/>
  <c r="E21" i="91"/>
  <c r="AH44" i="38" s="1"/>
  <c r="R51" i="76"/>
  <c r="R247" i="76"/>
  <c r="R132" i="76"/>
  <c r="AC25" i="79"/>
  <c r="AC61" i="79" s="1"/>
  <c r="F9" i="81"/>
  <c r="AA53" i="83"/>
  <c r="Q53" i="47"/>
  <c r="CD46" i="38"/>
  <c r="R53" i="83"/>
  <c r="R53" i="47"/>
  <c r="AA53" i="84"/>
  <c r="S61" i="47"/>
  <c r="AA61" i="85"/>
  <c r="AA305" i="85"/>
  <c r="R305" i="85"/>
  <c r="AA61" i="83"/>
  <c r="Q61" i="47"/>
  <c r="CD54" i="38"/>
  <c r="R61" i="83"/>
  <c r="Q52" i="47"/>
  <c r="AA52" i="83"/>
  <c r="R52" i="83"/>
  <c r="CD45" i="38"/>
  <c r="AA59" i="85"/>
  <c r="S59" i="47"/>
  <c r="R303" i="85"/>
  <c r="AA303" i="85"/>
  <c r="AE147" i="47"/>
  <c r="AE66" i="47"/>
  <c r="AA311" i="76"/>
  <c r="AA229" i="76"/>
  <c r="AA149" i="76"/>
  <c r="AS38" i="91"/>
  <c r="AA317" i="83"/>
  <c r="AA155" i="83"/>
  <c r="AA235" i="83"/>
  <c r="AA155" i="84"/>
  <c r="AA318" i="84"/>
  <c r="AA235" i="84"/>
  <c r="AT28" i="91"/>
  <c r="GA51" i="38" s="1"/>
  <c r="R58" i="85"/>
  <c r="AI139" i="85"/>
  <c r="AS27" i="91"/>
  <c r="GW50" i="38" s="1"/>
  <c r="AH111" i="38"/>
  <c r="AA299" i="76"/>
  <c r="AA217" i="76"/>
  <c r="AA137" i="76"/>
  <c r="AA137" i="84"/>
  <c r="AA300" i="84"/>
  <c r="AA217" i="84"/>
  <c r="S130" i="47"/>
  <c r="AX130" i="47" s="1"/>
  <c r="AX49" i="47"/>
  <c r="S373" i="47"/>
  <c r="S292" i="47"/>
  <c r="S210" i="47"/>
  <c r="Q373" i="47"/>
  <c r="Q292" i="47"/>
  <c r="Q210" i="47"/>
  <c r="Q130" i="47"/>
  <c r="AV130" i="47" s="1"/>
  <c r="AV49" i="47"/>
  <c r="AI129" i="85"/>
  <c r="S129" i="47"/>
  <c r="AX129" i="47" s="1"/>
  <c r="AX48" i="47"/>
  <c r="S372" i="47"/>
  <c r="S209" i="47"/>
  <c r="S291" i="47"/>
  <c r="R129" i="47"/>
  <c r="AW129" i="47" s="1"/>
  <c r="AW48" i="47"/>
  <c r="R372" i="47"/>
  <c r="R291" i="47"/>
  <c r="R209" i="47"/>
  <c r="CY125" i="38"/>
  <c r="Q394" i="47"/>
  <c r="Q313" i="47"/>
  <c r="Q231" i="47"/>
  <c r="AV70" i="47"/>
  <c r="Q151" i="47"/>
  <c r="AV151" i="47" s="1"/>
  <c r="EC125" i="38"/>
  <c r="R313" i="47"/>
  <c r="AW70" i="47"/>
  <c r="R151" i="47"/>
  <c r="AW151" i="47" s="1"/>
  <c r="R394" i="47"/>
  <c r="R231" i="47"/>
  <c r="CD124" i="38"/>
  <c r="AA230" i="83"/>
  <c r="AA150" i="83"/>
  <c r="AA312" i="83"/>
  <c r="AI150" i="85"/>
  <c r="AA316" i="76"/>
  <c r="AA234" i="76"/>
  <c r="AA154" i="76"/>
  <c r="AW73" i="47"/>
  <c r="R154" i="47"/>
  <c r="AW154" i="47" s="1"/>
  <c r="R316" i="47"/>
  <c r="R397" i="47"/>
  <c r="R234" i="47"/>
  <c r="CD120" i="38"/>
  <c r="AV65" i="47"/>
  <c r="Q226" i="47"/>
  <c r="Q146" i="47"/>
  <c r="AV146" i="47" s="1"/>
  <c r="Q308" i="47"/>
  <c r="Q389" i="47"/>
  <c r="AS35" i="91"/>
  <c r="AT34" i="91"/>
  <c r="GA57" i="38" s="1"/>
  <c r="R64" i="85"/>
  <c r="Q392" i="47"/>
  <c r="Q311" i="47"/>
  <c r="AV68" i="47"/>
  <c r="Q149" i="47"/>
  <c r="AV149" i="47" s="1"/>
  <c r="Q229" i="47"/>
  <c r="EX123" i="38"/>
  <c r="R392" i="47"/>
  <c r="R229" i="47"/>
  <c r="AW68" i="47"/>
  <c r="R149" i="47"/>
  <c r="AW149" i="47" s="1"/>
  <c r="R311" i="47"/>
  <c r="AI155" i="85"/>
  <c r="AT44" i="91"/>
  <c r="GA67" i="38" s="1"/>
  <c r="R74" i="85"/>
  <c r="CD113" i="38"/>
  <c r="EX113" i="38"/>
  <c r="EC112" i="38"/>
  <c r="CY112" i="38"/>
  <c r="CD111" i="38"/>
  <c r="AT26" i="91"/>
  <c r="GA49" i="38" s="1"/>
  <c r="R56" i="85"/>
  <c r="P373" i="47"/>
  <c r="P292" i="47"/>
  <c r="P210" i="47"/>
  <c r="P130" i="47"/>
  <c r="AU49" i="47"/>
  <c r="T49" i="47"/>
  <c r="U29" i="93" s="1"/>
  <c r="AA130" i="84"/>
  <c r="AA293" i="84"/>
  <c r="AA210" i="84"/>
  <c r="Q372" i="47"/>
  <c r="Q209" i="47"/>
  <c r="Q291" i="47"/>
  <c r="Q129" i="47"/>
  <c r="AV129" i="47" s="1"/>
  <c r="AV48" i="47"/>
  <c r="AH124" i="38"/>
  <c r="BB124" i="38"/>
  <c r="R73" i="85"/>
  <c r="AT43" i="91"/>
  <c r="GA66" i="38" s="1"/>
  <c r="BB120" i="38"/>
  <c r="CY119" i="38"/>
  <c r="CD119" i="38"/>
  <c r="EC119" i="38"/>
  <c r="GA126" i="38"/>
  <c r="T131" i="47"/>
  <c r="AY131" i="47" s="1"/>
  <c r="AU131" i="47"/>
  <c r="AU374" i="47"/>
  <c r="AC374" i="47"/>
  <c r="AX396" i="47"/>
  <c r="AF396" i="47"/>
  <c r="AI153" i="85"/>
  <c r="AC233" i="47"/>
  <c r="AU233" i="47"/>
  <c r="T233" i="47"/>
  <c r="AU153" i="47"/>
  <c r="T153" i="47"/>
  <c r="AY153" i="47" s="1"/>
  <c r="AE314" i="47"/>
  <c r="AW314" i="47"/>
  <c r="AE232" i="47"/>
  <c r="AW232" i="47"/>
  <c r="AD224" i="47"/>
  <c r="AV224" i="47"/>
  <c r="AI136" i="85"/>
  <c r="AF293" i="47"/>
  <c r="AX293" i="47"/>
  <c r="AX374" i="47"/>
  <c r="AF374" i="47"/>
  <c r="Y289" i="85"/>
  <c r="Y206" i="85"/>
  <c r="Y126" i="85"/>
  <c r="Y126" i="83"/>
  <c r="Y288" i="83"/>
  <c r="Y206" i="83"/>
  <c r="Y290" i="84"/>
  <c r="Y207" i="84"/>
  <c r="Y127" i="84"/>
  <c r="Y289" i="83"/>
  <c r="Y207" i="83"/>
  <c r="Y127" i="83"/>
  <c r="AA93" i="81" l="1"/>
  <c r="AB93" i="81" s="1"/>
  <c r="AH163" i="76" s="1"/>
  <c r="AA94" i="81"/>
  <c r="AB94" i="81" s="1"/>
  <c r="AH164" i="76" s="1"/>
  <c r="AA92" i="81"/>
  <c r="AB92" i="81" s="1"/>
  <c r="AH162" i="76" s="1"/>
  <c r="AA95" i="81"/>
  <c r="AB95" i="81" s="1"/>
  <c r="AH165" i="76" s="1"/>
  <c r="CD165" i="47"/>
  <c r="AH71" i="81"/>
  <c r="AI71" i="81" s="1"/>
  <c r="AH60" i="76" s="1"/>
  <c r="AH93" i="81"/>
  <c r="AI93" i="81" s="1"/>
  <c r="AH82" i="76" s="1"/>
  <c r="BV82" i="47" s="1"/>
  <c r="AH92" i="81"/>
  <c r="AI92" i="81" s="1"/>
  <c r="AH81" i="76" s="1"/>
  <c r="BV81" i="47" s="1"/>
  <c r="AH94" i="81"/>
  <c r="AI94" i="81" s="1"/>
  <c r="AH83" i="76" s="1"/>
  <c r="BV83" i="47" s="1"/>
  <c r="EG83" i="47" s="1"/>
  <c r="FE83" i="47" s="1"/>
  <c r="AH95" i="81"/>
  <c r="AI95" i="81" s="1"/>
  <c r="AH84" i="76" s="1"/>
  <c r="BV84" i="47" s="1"/>
  <c r="CD162" i="47"/>
  <c r="EO162" i="47" s="1"/>
  <c r="T94" i="81"/>
  <c r="U94" i="81" s="1"/>
  <c r="AH326" i="76" s="1"/>
  <c r="T92" i="81"/>
  <c r="U92" i="81" s="1"/>
  <c r="AH324" i="76" s="1"/>
  <c r="T95" i="81"/>
  <c r="U95" i="81" s="1"/>
  <c r="AH327" i="76" s="1"/>
  <c r="T93" i="81"/>
  <c r="U93" i="81" s="1"/>
  <c r="AH325" i="76" s="1"/>
  <c r="CD163" i="47"/>
  <c r="L94" i="81"/>
  <c r="M94" i="81" s="1"/>
  <c r="L92" i="81"/>
  <c r="M92" i="81" s="1"/>
  <c r="L95" i="81"/>
  <c r="M95" i="81" s="1"/>
  <c r="L93" i="81"/>
  <c r="M93" i="81" s="1"/>
  <c r="CD164" i="47"/>
  <c r="AH72" i="81"/>
  <c r="AI72" i="81" s="1"/>
  <c r="AH61" i="76" s="1"/>
  <c r="BB106" i="38"/>
  <c r="AA65" i="81"/>
  <c r="AB65" i="81" s="1"/>
  <c r="AH135" i="76" s="1"/>
  <c r="AA91" i="81"/>
  <c r="AB91" i="81" s="1"/>
  <c r="AH161" i="76" s="1"/>
  <c r="BV161" i="47" s="1"/>
  <c r="AA90" i="81"/>
  <c r="AB90" i="81" s="1"/>
  <c r="AH160" i="76" s="1"/>
  <c r="BV160" i="47" s="1"/>
  <c r="T91" i="81"/>
  <c r="U91" i="81" s="1"/>
  <c r="AH323" i="76" s="1"/>
  <c r="BV323" i="47" s="1"/>
  <c r="T90" i="81"/>
  <c r="U90" i="81" s="1"/>
  <c r="AH322" i="76" s="1"/>
  <c r="BV322" i="47" s="1"/>
  <c r="AH91" i="81"/>
  <c r="AI91" i="81" s="1"/>
  <c r="AH80" i="76" s="1"/>
  <c r="BV80" i="47" s="1"/>
  <c r="AH90" i="81"/>
  <c r="AI90" i="81" s="1"/>
  <c r="AH79" i="76" s="1"/>
  <c r="BV79" i="47" s="1"/>
  <c r="L91" i="81"/>
  <c r="M91" i="81" s="1"/>
  <c r="L90" i="81"/>
  <c r="M90" i="81" s="1"/>
  <c r="N90" i="81" s="1"/>
  <c r="AH73" i="81"/>
  <c r="AI73" i="81" s="1"/>
  <c r="AH62" i="76" s="1"/>
  <c r="BV62" i="47" s="1"/>
  <c r="AH89" i="81"/>
  <c r="AI89" i="81" s="1"/>
  <c r="AH78" i="76" s="1"/>
  <c r="BV78" i="47" s="1"/>
  <c r="T64" i="81"/>
  <c r="U64" i="81" s="1"/>
  <c r="AH296" i="76" s="1"/>
  <c r="BV296" i="47" s="1"/>
  <c r="T89" i="81"/>
  <c r="U89" i="81" s="1"/>
  <c r="AH321" i="76" s="1"/>
  <c r="BV321" i="47" s="1"/>
  <c r="L71" i="81"/>
  <c r="M71" i="81" s="1"/>
  <c r="AH221" i="76" s="1"/>
  <c r="L89" i="81"/>
  <c r="M89" i="81" s="1"/>
  <c r="AH62" i="81"/>
  <c r="AI62" i="81" s="1"/>
  <c r="AH51" i="76" s="1"/>
  <c r="BV51" i="47" s="1"/>
  <c r="AA71" i="81"/>
  <c r="AB71" i="81" s="1"/>
  <c r="AH141" i="76" s="1"/>
  <c r="AA89" i="81"/>
  <c r="AB89" i="81" s="1"/>
  <c r="AH159" i="76" s="1"/>
  <c r="BV159" i="47" s="1"/>
  <c r="AH58" i="81"/>
  <c r="AI58" i="81" s="1"/>
  <c r="AH47" i="76" s="1"/>
  <c r="CD160" i="47"/>
  <c r="CD159" i="47"/>
  <c r="CD146" i="47"/>
  <c r="AA73" i="81"/>
  <c r="AB73" i="81" s="1"/>
  <c r="AH143" i="76" s="1"/>
  <c r="BV143" i="47" s="1"/>
  <c r="AA70" i="81"/>
  <c r="AB70" i="81" s="1"/>
  <c r="AH140" i="76" s="1"/>
  <c r="BV140" i="47" s="1"/>
  <c r="AH64" i="81"/>
  <c r="AI64" i="81" s="1"/>
  <c r="AH53" i="76" s="1"/>
  <c r="BV53" i="47" s="1"/>
  <c r="AH63" i="81"/>
  <c r="AI63" i="81" s="1"/>
  <c r="AH52" i="76" s="1"/>
  <c r="BV52" i="47" s="1"/>
  <c r="AH65" i="81"/>
  <c r="AI65" i="81" s="1"/>
  <c r="AH54" i="76" s="1"/>
  <c r="BV54" i="47" s="1"/>
  <c r="AA58" i="81"/>
  <c r="AB58" i="81" s="1"/>
  <c r="AH128" i="76" s="1"/>
  <c r="BG138" i="85"/>
  <c r="L62" i="81"/>
  <c r="M62" i="81" s="1"/>
  <c r="AH212" i="76" s="1"/>
  <c r="BV212" i="47" s="1"/>
  <c r="CD149" i="47"/>
  <c r="BG132" i="85"/>
  <c r="L65" i="81"/>
  <c r="M65" i="81" s="1"/>
  <c r="AH215" i="76" s="1"/>
  <c r="BV215" i="47" s="1"/>
  <c r="T72" i="81"/>
  <c r="U72" i="81" s="1"/>
  <c r="AH304" i="76" s="1"/>
  <c r="BV304" i="47" s="1"/>
  <c r="BG146" i="85"/>
  <c r="L70" i="81"/>
  <c r="M70" i="81" s="1"/>
  <c r="L63" i="81"/>
  <c r="M63" i="81" s="1"/>
  <c r="AH213" i="76" s="1"/>
  <c r="BV213" i="47" s="1"/>
  <c r="T62" i="81"/>
  <c r="U62" i="81" s="1"/>
  <c r="AH294" i="76" s="1"/>
  <c r="BV294" i="47" s="1"/>
  <c r="T70" i="81"/>
  <c r="U70" i="81" s="1"/>
  <c r="AH302" i="76" s="1"/>
  <c r="BV302" i="47" s="1"/>
  <c r="L58" i="81"/>
  <c r="M58" i="81" s="1"/>
  <c r="AH208" i="76" s="1"/>
  <c r="T58" i="81"/>
  <c r="U58" i="81" s="1"/>
  <c r="AH290" i="76" s="1"/>
  <c r="T65" i="81"/>
  <c r="U65" i="81" s="1"/>
  <c r="AH297" i="76" s="1"/>
  <c r="BV297" i="47" s="1"/>
  <c r="L73" i="81"/>
  <c r="M73" i="81" s="1"/>
  <c r="AH223" i="76" s="1"/>
  <c r="BV223" i="47" s="1"/>
  <c r="AD71" i="47"/>
  <c r="CD137" i="47"/>
  <c r="EO138" i="47" s="1"/>
  <c r="CD145" i="47"/>
  <c r="AD72" i="47"/>
  <c r="AD55" i="47"/>
  <c r="AA62" i="81"/>
  <c r="AB62" i="81" s="1"/>
  <c r="AH132" i="76" s="1"/>
  <c r="BV132" i="47" s="1"/>
  <c r="AA63" i="81"/>
  <c r="AB63" i="81" s="1"/>
  <c r="AH133" i="76" s="1"/>
  <c r="BV133" i="47" s="1"/>
  <c r="Y43" i="84"/>
  <c r="V185" i="79"/>
  <c r="Y44" i="83"/>
  <c r="V129" i="79"/>
  <c r="GA128" i="38"/>
  <c r="AC373" i="47"/>
  <c r="AU373" i="47"/>
  <c r="AW311" i="47"/>
  <c r="AE311" i="47"/>
  <c r="AW392" i="47"/>
  <c r="AE392" i="47"/>
  <c r="AV311" i="47"/>
  <c r="AD311" i="47"/>
  <c r="AV308" i="47"/>
  <c r="AD308" i="47"/>
  <c r="AE316" i="47"/>
  <c r="AW316" i="47"/>
  <c r="AW231" i="47"/>
  <c r="AE231" i="47"/>
  <c r="AX210" i="47"/>
  <c r="AF210" i="47"/>
  <c r="AF373" i="47"/>
  <c r="AX373" i="47"/>
  <c r="GW112" i="38"/>
  <c r="AV52" i="47"/>
  <c r="Q295" i="47"/>
  <c r="Q213" i="47"/>
  <c r="Q133" i="47"/>
  <c r="AV133" i="47" s="1"/>
  <c r="Q376" i="47"/>
  <c r="Q385" i="47"/>
  <c r="Q304" i="47"/>
  <c r="AV61" i="47"/>
  <c r="Q142" i="47"/>
  <c r="AV142" i="47" s="1"/>
  <c r="Q222" i="47"/>
  <c r="AS31" i="91"/>
  <c r="GW54" i="38" s="1"/>
  <c r="R377" i="47"/>
  <c r="R296" i="47"/>
  <c r="AW53" i="47"/>
  <c r="R134" i="47"/>
  <c r="AW134" i="47" s="1"/>
  <c r="R214" i="47"/>
  <c r="AH106" i="38"/>
  <c r="AA294" i="76"/>
  <c r="AA212" i="76"/>
  <c r="AA132" i="76"/>
  <c r="AA167" i="76" s="1"/>
  <c r="AA86" i="76"/>
  <c r="AA221" i="83"/>
  <c r="AA303" i="83"/>
  <c r="AA141" i="83"/>
  <c r="AA306" i="84"/>
  <c r="AA223" i="84"/>
  <c r="AA143" i="84"/>
  <c r="Y43" i="93"/>
  <c r="AY387" i="47"/>
  <c r="AG387" i="47"/>
  <c r="AU235" i="47"/>
  <c r="T235" i="47"/>
  <c r="AC235" i="47"/>
  <c r="P142" i="47"/>
  <c r="P222" i="47"/>
  <c r="T61" i="47"/>
  <c r="U41" i="93" s="1"/>
  <c r="AU61" i="47"/>
  <c r="P304" i="47"/>
  <c r="P385" i="47"/>
  <c r="BB115" i="38"/>
  <c r="AC382" i="47"/>
  <c r="AU382" i="47"/>
  <c r="AA47" i="84"/>
  <c r="R47" i="47"/>
  <c r="Y35" i="93"/>
  <c r="AG379" i="47"/>
  <c r="AY379" i="47"/>
  <c r="AE308" i="47"/>
  <c r="AW308" i="47"/>
  <c r="T394" i="47"/>
  <c r="AY70" i="47"/>
  <c r="AU231" i="47"/>
  <c r="AC231" i="47"/>
  <c r="T231" i="47"/>
  <c r="AW300" i="47"/>
  <c r="AE300" i="47"/>
  <c r="Y43" i="85"/>
  <c r="V243" i="79"/>
  <c r="Y43" i="83"/>
  <c r="V128" i="79"/>
  <c r="Y44" i="84"/>
  <c r="V186" i="79"/>
  <c r="Y44" i="85"/>
  <c r="V244" i="79"/>
  <c r="BG130" i="85"/>
  <c r="CD136" i="47"/>
  <c r="AD144" i="47"/>
  <c r="AD63" i="47"/>
  <c r="AG233" i="47"/>
  <c r="AY233" i="47"/>
  <c r="AC72" i="47"/>
  <c r="AC153" i="47"/>
  <c r="AV291" i="47"/>
  <c r="AD291" i="47"/>
  <c r="AV372" i="47"/>
  <c r="AD372" i="47"/>
  <c r="AY49" i="47"/>
  <c r="T373" i="47"/>
  <c r="T130" i="47"/>
  <c r="AY130" i="47" s="1"/>
  <c r="AU130" i="47"/>
  <c r="T292" i="47"/>
  <c r="AC292" i="47"/>
  <c r="AU292" i="47"/>
  <c r="BG149" i="85"/>
  <c r="CD155" i="47"/>
  <c r="AW229" i="47"/>
  <c r="AE229" i="47"/>
  <c r="AD229" i="47"/>
  <c r="AV229" i="47"/>
  <c r="AD392" i="47"/>
  <c r="AV392" i="47"/>
  <c r="GA119" i="38"/>
  <c r="AV389" i="47"/>
  <c r="AD389" i="47"/>
  <c r="AW397" i="47"/>
  <c r="AE397" i="47"/>
  <c r="CD150" i="47"/>
  <c r="BG144" i="85"/>
  <c r="AW394" i="47"/>
  <c r="AE394" i="47"/>
  <c r="AV231" i="47"/>
  <c r="AD231" i="47"/>
  <c r="AD394" i="47"/>
  <c r="AV394" i="47"/>
  <c r="AE291" i="47"/>
  <c r="AW291" i="47"/>
  <c r="AX291" i="47"/>
  <c r="AF291" i="47"/>
  <c r="AX372" i="47"/>
  <c r="AF372" i="47"/>
  <c r="AV210" i="47"/>
  <c r="AD210" i="47"/>
  <c r="AD373" i="47"/>
  <c r="AV373" i="47"/>
  <c r="AF292" i="47"/>
  <c r="AX292" i="47"/>
  <c r="BG133" i="85"/>
  <c r="CD139" i="47"/>
  <c r="EO139" i="47" s="1"/>
  <c r="AS29" i="91"/>
  <c r="GW52" i="38" s="1"/>
  <c r="GW114" i="38" s="1"/>
  <c r="CD107" i="38"/>
  <c r="AA295" i="83"/>
  <c r="AA133" i="83"/>
  <c r="AA213" i="83"/>
  <c r="CD116" i="38"/>
  <c r="AA142" i="83"/>
  <c r="AA222" i="83"/>
  <c r="AA304" i="83"/>
  <c r="S142" i="47"/>
  <c r="AX142" i="47" s="1"/>
  <c r="S385" i="47"/>
  <c r="AX61" i="47"/>
  <c r="S304" i="47"/>
  <c r="S222" i="47"/>
  <c r="AA297" i="84"/>
  <c r="AA214" i="84"/>
  <c r="AA134" i="84"/>
  <c r="CD108" i="38"/>
  <c r="AA134" i="83"/>
  <c r="AA214" i="83"/>
  <c r="AA296" i="83"/>
  <c r="R167" i="76"/>
  <c r="R86" i="76"/>
  <c r="AU51" i="47"/>
  <c r="P294" i="47"/>
  <c r="P375" i="47"/>
  <c r="P212" i="47"/>
  <c r="P132" i="47"/>
  <c r="T51" i="47"/>
  <c r="U31" i="93" s="1"/>
  <c r="AS21" i="91"/>
  <c r="GW44" i="38" s="1"/>
  <c r="R331" i="85"/>
  <c r="AX51" i="47"/>
  <c r="S132" i="47"/>
  <c r="AX132" i="47" s="1"/>
  <c r="S212" i="47"/>
  <c r="S294" i="47"/>
  <c r="S375" i="47"/>
  <c r="Q384" i="47"/>
  <c r="Q303" i="47"/>
  <c r="AV60" i="47"/>
  <c r="Q221" i="47"/>
  <c r="Q141" i="47"/>
  <c r="AV141" i="47" s="1"/>
  <c r="EX115" i="38"/>
  <c r="AA304" i="84"/>
  <c r="AA221" i="84"/>
  <c r="AA141" i="84"/>
  <c r="CD117" i="38"/>
  <c r="Q386" i="47"/>
  <c r="Q305" i="47"/>
  <c r="AV62" i="47"/>
  <c r="Q223" i="47"/>
  <c r="Q143" i="47"/>
  <c r="AV143" i="47" s="1"/>
  <c r="R305" i="47"/>
  <c r="R386" i="47"/>
  <c r="AW62" i="47"/>
  <c r="R143" i="47"/>
  <c r="AW143" i="47" s="1"/>
  <c r="R223" i="47"/>
  <c r="GW127" i="38"/>
  <c r="AD136" i="47"/>
  <c r="AG306" i="47"/>
  <c r="AY306" i="47"/>
  <c r="GW126" i="38"/>
  <c r="AF71" i="47"/>
  <c r="AF152" i="47"/>
  <c r="AU155" i="47"/>
  <c r="T155" i="47"/>
  <c r="AY155" i="47" s="1"/>
  <c r="AY74" i="47"/>
  <c r="T398" i="47"/>
  <c r="AA304" i="76"/>
  <c r="AA222" i="76"/>
  <c r="AA142" i="76"/>
  <c r="P221" i="47"/>
  <c r="P303" i="47"/>
  <c r="T60" i="47"/>
  <c r="U40" i="93" s="1"/>
  <c r="P384" i="47"/>
  <c r="AU60" i="47"/>
  <c r="P141" i="47"/>
  <c r="AU301" i="47"/>
  <c r="T301" i="47"/>
  <c r="AC301" i="47"/>
  <c r="AU139" i="47"/>
  <c r="T139" i="47"/>
  <c r="AY139" i="47" s="1"/>
  <c r="T382" i="47"/>
  <c r="AY58" i="47"/>
  <c r="A18" i="93"/>
  <c r="B18" i="93"/>
  <c r="AF17" i="91"/>
  <c r="EX40" i="38" s="1"/>
  <c r="AF136" i="47"/>
  <c r="AF55" i="47"/>
  <c r="AY395" i="47"/>
  <c r="Y51" i="93"/>
  <c r="AG395" i="47"/>
  <c r="AW307" i="47"/>
  <c r="AE307" i="47"/>
  <c r="AE225" i="47"/>
  <c r="AW225" i="47"/>
  <c r="AE389" i="47"/>
  <c r="AW389" i="47"/>
  <c r="AW226" i="47"/>
  <c r="AE226" i="47"/>
  <c r="AF316" i="47"/>
  <c r="AX316" i="47"/>
  <c r="AX397" i="47"/>
  <c r="AF397" i="47"/>
  <c r="AF231" i="47"/>
  <c r="AX231" i="47"/>
  <c r="AU151" i="47"/>
  <c r="T151" i="47"/>
  <c r="AY151" i="47" s="1"/>
  <c r="AC394" i="47"/>
  <c r="AU394" i="47"/>
  <c r="T313" i="47"/>
  <c r="AU313" i="47"/>
  <c r="AC313" i="47"/>
  <c r="AE218" i="47"/>
  <c r="AW218" i="47"/>
  <c r="AW381" i="47"/>
  <c r="AE381" i="47"/>
  <c r="AV219" i="47"/>
  <c r="AD219" i="47"/>
  <c r="AX398" i="47"/>
  <c r="AF398" i="47"/>
  <c r="AX235" i="47"/>
  <c r="AF235" i="47"/>
  <c r="GW67" i="38"/>
  <c r="GA120" i="38"/>
  <c r="GA124" i="38"/>
  <c r="AX219" i="47"/>
  <c r="AF219" i="47"/>
  <c r="CY114" i="38"/>
  <c r="AV59" i="47"/>
  <c r="Q302" i="47"/>
  <c r="Q220" i="47"/>
  <c r="Q140" i="47"/>
  <c r="AV140" i="47" s="1"/>
  <c r="Q383" i="47"/>
  <c r="AA297" i="76"/>
  <c r="AA215" i="76"/>
  <c r="AA135" i="76"/>
  <c r="AA135" i="84"/>
  <c r="AA298" i="84"/>
  <c r="AA215" i="84"/>
  <c r="P302" i="47"/>
  <c r="P140" i="47"/>
  <c r="P220" i="47"/>
  <c r="P383" i="47"/>
  <c r="T59" i="47"/>
  <c r="U39" i="93" s="1"/>
  <c r="AU59" i="47"/>
  <c r="EC114" i="38"/>
  <c r="AA303" i="84"/>
  <c r="AA220" i="84"/>
  <c r="AA140" i="84"/>
  <c r="Q135" i="47"/>
  <c r="AV135" i="47" s="1"/>
  <c r="Q378" i="47"/>
  <c r="AV54" i="47"/>
  <c r="Q297" i="47"/>
  <c r="Q215" i="47"/>
  <c r="R54" i="85"/>
  <c r="AT24" i="91"/>
  <c r="GA47" i="38" s="1"/>
  <c r="S378" i="47"/>
  <c r="S135" i="47"/>
  <c r="AX135" i="47" s="1"/>
  <c r="AX54" i="47"/>
  <c r="S297" i="47"/>
  <c r="S215" i="47"/>
  <c r="AH107" i="38"/>
  <c r="AA305" i="84"/>
  <c r="AA222" i="84"/>
  <c r="AA142" i="84"/>
  <c r="CD134" i="47"/>
  <c r="BG128" i="85"/>
  <c r="R86" i="84"/>
  <c r="R86" i="83"/>
  <c r="P305" i="47"/>
  <c r="T62" i="47"/>
  <c r="U42" i="93" s="1"/>
  <c r="P223" i="47"/>
  <c r="AU62" i="47"/>
  <c r="P143" i="47"/>
  <c r="P386" i="47"/>
  <c r="AS32" i="91"/>
  <c r="S223" i="47"/>
  <c r="S386" i="47"/>
  <c r="AX62" i="47"/>
  <c r="S143" i="47"/>
  <c r="AX143" i="47" s="1"/>
  <c r="S305" i="47"/>
  <c r="Y52" i="93"/>
  <c r="AG396" i="47"/>
  <c r="AY396" i="47"/>
  <c r="AY315" i="47"/>
  <c r="AG315" i="47"/>
  <c r="AF72" i="47"/>
  <c r="AF153" i="47"/>
  <c r="AC50" i="47"/>
  <c r="AC131" i="47"/>
  <c r="AG293" i="47"/>
  <c r="AY293" i="47"/>
  <c r="AY374" i="47"/>
  <c r="AG374" i="47"/>
  <c r="BG145" i="85"/>
  <c r="CD151" i="47"/>
  <c r="AE210" i="47"/>
  <c r="AW210" i="47"/>
  <c r="AE373" i="47"/>
  <c r="AW373" i="47"/>
  <c r="AB68" i="83"/>
  <c r="AF308" i="47"/>
  <c r="AX308" i="47"/>
  <c r="AX389" i="47"/>
  <c r="AF389" i="47"/>
  <c r="AU397" i="47"/>
  <c r="AC397" i="47"/>
  <c r="AC234" i="47"/>
  <c r="AU234" i="47"/>
  <c r="T234" i="47"/>
  <c r="AF312" i="47"/>
  <c r="AX312" i="47"/>
  <c r="AF393" i="47"/>
  <c r="AX393" i="47"/>
  <c r="AD230" i="47"/>
  <c r="AV230" i="47"/>
  <c r="AV393" i="47"/>
  <c r="AD393" i="47"/>
  <c r="AD312" i="47"/>
  <c r="AV312" i="47"/>
  <c r="AE299" i="47"/>
  <c r="AW299" i="47"/>
  <c r="AU380" i="47"/>
  <c r="AC380" i="47"/>
  <c r="AU299" i="47"/>
  <c r="T299" i="47"/>
  <c r="AC299" i="47"/>
  <c r="AX300" i="47"/>
  <c r="AF300" i="47"/>
  <c r="AW317" i="47"/>
  <c r="AE317" i="47"/>
  <c r="AW235" i="47"/>
  <c r="AE235" i="47"/>
  <c r="AD235" i="47"/>
  <c r="AV235" i="47"/>
  <c r="AF229" i="47"/>
  <c r="AX229" i="47"/>
  <c r="AX311" i="47"/>
  <c r="AF311" i="47"/>
  <c r="AU149" i="47"/>
  <c r="T149" i="47"/>
  <c r="AY149" i="47" s="1"/>
  <c r="T392" i="47"/>
  <c r="AY68" i="47"/>
  <c r="CY116" i="38"/>
  <c r="AT31" i="91"/>
  <c r="GA54" i="38" s="1"/>
  <c r="R61" i="85"/>
  <c r="EX108" i="38"/>
  <c r="AT21" i="91"/>
  <c r="GA44" i="38" s="1"/>
  <c r="R51" i="85"/>
  <c r="R248" i="85"/>
  <c r="R132" i="85"/>
  <c r="CD131" i="47"/>
  <c r="EO131" i="47" s="1"/>
  <c r="CD158" i="47"/>
  <c r="CD132" i="47"/>
  <c r="BG126" i="85"/>
  <c r="CY115" i="38"/>
  <c r="CD115" i="38"/>
  <c r="EC115" i="38"/>
  <c r="CY117" i="38"/>
  <c r="EX117" i="38"/>
  <c r="AY224" i="47"/>
  <c r="AG224" i="47"/>
  <c r="AE63" i="47"/>
  <c r="AE144" i="47"/>
  <c r="AD152" i="47"/>
  <c r="AH70" i="81"/>
  <c r="AI70" i="81" s="1"/>
  <c r="AH59" i="76" s="1"/>
  <c r="AU225" i="47"/>
  <c r="T225" i="47"/>
  <c r="AC225" i="47"/>
  <c r="AU307" i="47"/>
  <c r="T307" i="47"/>
  <c r="AC307" i="47"/>
  <c r="T145" i="47"/>
  <c r="AY145" i="47" s="1"/>
  <c r="AU145" i="47"/>
  <c r="AC218" i="47"/>
  <c r="AU218" i="47"/>
  <c r="T218" i="47"/>
  <c r="AU300" i="47"/>
  <c r="T300" i="47"/>
  <c r="AC300" i="47"/>
  <c r="AA47" i="76"/>
  <c r="P47" i="47"/>
  <c r="E17" i="91"/>
  <c r="AH40" i="38" s="1"/>
  <c r="R47" i="76"/>
  <c r="R128" i="76"/>
  <c r="Q57" i="81"/>
  <c r="S57" i="81" s="1"/>
  <c r="T57" i="81" s="1"/>
  <c r="X57" i="81"/>
  <c r="Z57" i="81" s="1"/>
  <c r="AA57" i="81" s="1"/>
  <c r="AE57" i="81"/>
  <c r="AG57" i="81" s="1"/>
  <c r="AH57" i="81" s="1"/>
  <c r="I57" i="81"/>
  <c r="K57" i="81" s="1"/>
  <c r="L57" i="81" s="1"/>
  <c r="F57" i="81"/>
  <c r="L288" i="76"/>
  <c r="N288" i="76" s="1"/>
  <c r="R288" i="76" s="1"/>
  <c r="L126" i="76"/>
  <c r="N126" i="76" s="1"/>
  <c r="L206" i="76"/>
  <c r="N206" i="76" s="1"/>
  <c r="R206" i="76" s="1"/>
  <c r="N45" i="76"/>
  <c r="AE131" i="47"/>
  <c r="AE50" i="47"/>
  <c r="AY216" i="47"/>
  <c r="AG216" i="47"/>
  <c r="AC136" i="47"/>
  <c r="AC55" i="47"/>
  <c r="AC152" i="47"/>
  <c r="AC71" i="47"/>
  <c r="AV388" i="47"/>
  <c r="AD388" i="47"/>
  <c r="AU389" i="47"/>
  <c r="AC389" i="47"/>
  <c r="T389" i="47"/>
  <c r="AY65" i="47"/>
  <c r="AD316" i="47"/>
  <c r="AV316" i="47"/>
  <c r="AW312" i="47"/>
  <c r="AE312" i="47"/>
  <c r="AW230" i="47"/>
  <c r="AE230" i="47"/>
  <c r="AC393" i="47"/>
  <c r="AU393" i="47"/>
  <c r="AY69" i="47"/>
  <c r="T393" i="47"/>
  <c r="AX299" i="47"/>
  <c r="AF299" i="47"/>
  <c r="AF217" i="47"/>
  <c r="AX217" i="47"/>
  <c r="AV217" i="47"/>
  <c r="AD217" i="47"/>
  <c r="AV380" i="47"/>
  <c r="AD380" i="47"/>
  <c r="AD218" i="47"/>
  <c r="AV218" i="47"/>
  <c r="AV381" i="47"/>
  <c r="AD381" i="47"/>
  <c r="AE301" i="47"/>
  <c r="AW301" i="47"/>
  <c r="AW382" i="47"/>
  <c r="AE382" i="47"/>
  <c r="AF388" i="47"/>
  <c r="AX388" i="47"/>
  <c r="AX225" i="47"/>
  <c r="AF225" i="47"/>
  <c r="GW62" i="38"/>
  <c r="GW113" i="38"/>
  <c r="AA291" i="85"/>
  <c r="R291" i="85"/>
  <c r="CD128" i="47"/>
  <c r="CY40" i="38"/>
  <c r="CD40" i="38"/>
  <c r="R47" i="83"/>
  <c r="R128" i="83"/>
  <c r="AA87" i="81"/>
  <c r="AB87" i="81" s="1"/>
  <c r="AH157" i="76" s="1"/>
  <c r="AA88" i="81"/>
  <c r="AB88" i="81" s="1"/>
  <c r="AH158" i="76" s="1"/>
  <c r="AA77" i="81"/>
  <c r="AB77" i="81" s="1"/>
  <c r="AH147" i="76" s="1"/>
  <c r="AA82" i="81"/>
  <c r="AB82" i="81" s="1"/>
  <c r="AH152" i="76" s="1"/>
  <c r="AA66" i="81"/>
  <c r="AB66" i="81" s="1"/>
  <c r="AH136" i="76" s="1"/>
  <c r="AA74" i="81"/>
  <c r="AB74" i="81" s="1"/>
  <c r="AH144" i="76" s="1"/>
  <c r="AA83" i="81"/>
  <c r="AB83" i="81" s="1"/>
  <c r="AH153" i="76" s="1"/>
  <c r="AA61" i="81"/>
  <c r="AB61" i="81" s="1"/>
  <c r="AH131" i="76" s="1"/>
  <c r="AA81" i="81"/>
  <c r="AB81" i="81" s="1"/>
  <c r="AH151" i="76" s="1"/>
  <c r="AA60" i="81"/>
  <c r="AB60" i="81" s="1"/>
  <c r="AH130" i="76" s="1"/>
  <c r="AA75" i="81"/>
  <c r="AB75" i="81" s="1"/>
  <c r="AH145" i="76" s="1"/>
  <c r="AA76" i="81"/>
  <c r="AB76" i="81" s="1"/>
  <c r="AH146" i="76" s="1"/>
  <c r="AA67" i="81"/>
  <c r="AB67" i="81" s="1"/>
  <c r="AH137" i="76" s="1"/>
  <c r="AA59" i="81"/>
  <c r="AB59" i="81" s="1"/>
  <c r="AH129" i="76" s="1"/>
  <c r="AA85" i="81"/>
  <c r="AB85" i="81" s="1"/>
  <c r="AH155" i="76" s="1"/>
  <c r="AA84" i="81"/>
  <c r="AB84" i="81" s="1"/>
  <c r="AH154" i="76" s="1"/>
  <c r="AA79" i="81"/>
  <c r="AB79" i="81" s="1"/>
  <c r="AH149" i="76" s="1"/>
  <c r="AA68" i="81"/>
  <c r="AB68" i="81" s="1"/>
  <c r="AH138" i="76" s="1"/>
  <c r="AA69" i="81"/>
  <c r="AB69" i="81" s="1"/>
  <c r="AH139" i="76" s="1"/>
  <c r="AA80" i="81"/>
  <c r="AB80" i="81" s="1"/>
  <c r="AH150" i="76" s="1"/>
  <c r="T73" i="81"/>
  <c r="U73" i="81" s="1"/>
  <c r="AH305" i="76" s="1"/>
  <c r="T87" i="81"/>
  <c r="U87" i="81" s="1"/>
  <c r="AH319" i="76" s="1"/>
  <c r="T88" i="81"/>
  <c r="U88" i="81" s="1"/>
  <c r="AH320" i="76" s="1"/>
  <c r="T77" i="81"/>
  <c r="U77" i="81" s="1"/>
  <c r="AH309" i="76" s="1"/>
  <c r="T61" i="81"/>
  <c r="U61" i="81" s="1"/>
  <c r="AH293" i="76" s="1"/>
  <c r="T83" i="81"/>
  <c r="U83" i="81" s="1"/>
  <c r="AH315" i="76" s="1"/>
  <c r="T82" i="81"/>
  <c r="U82" i="81" s="1"/>
  <c r="AH314" i="76" s="1"/>
  <c r="T66" i="81"/>
  <c r="U66" i="81" s="1"/>
  <c r="AH298" i="76" s="1"/>
  <c r="T74" i="81"/>
  <c r="U74" i="81" s="1"/>
  <c r="AH306" i="76" s="1"/>
  <c r="T68" i="81"/>
  <c r="U68" i="81" s="1"/>
  <c r="AH300" i="76" s="1"/>
  <c r="T80" i="81"/>
  <c r="U80" i="81" s="1"/>
  <c r="AH312" i="76" s="1"/>
  <c r="T69" i="81"/>
  <c r="U69" i="81" s="1"/>
  <c r="AH301" i="76" s="1"/>
  <c r="T81" i="81"/>
  <c r="U81" i="81" s="1"/>
  <c r="AH313" i="76" s="1"/>
  <c r="T59" i="81"/>
  <c r="U59" i="81" s="1"/>
  <c r="AH291" i="76" s="1"/>
  <c r="T60" i="81"/>
  <c r="U60" i="81" s="1"/>
  <c r="AH292" i="76" s="1"/>
  <c r="T75" i="81"/>
  <c r="U75" i="81" s="1"/>
  <c r="AH307" i="76" s="1"/>
  <c r="T84" i="81"/>
  <c r="U84" i="81" s="1"/>
  <c r="AH316" i="76" s="1"/>
  <c r="T67" i="81"/>
  <c r="U67" i="81" s="1"/>
  <c r="AH299" i="76" s="1"/>
  <c r="T85" i="81"/>
  <c r="U85" i="81" s="1"/>
  <c r="AH317" i="76" s="1"/>
  <c r="T76" i="81"/>
  <c r="U76" i="81" s="1"/>
  <c r="AH308" i="76" s="1"/>
  <c r="T79" i="81"/>
  <c r="U79" i="81" s="1"/>
  <c r="AH311" i="76" s="1"/>
  <c r="T372" i="47"/>
  <c r="AY48" i="47"/>
  <c r="T291" i="47"/>
  <c r="AC291" i="47"/>
  <c r="AU291" i="47"/>
  <c r="AU209" i="47"/>
  <c r="T209" i="47"/>
  <c r="AC209" i="47"/>
  <c r="CD114" i="38"/>
  <c r="AS22" i="91"/>
  <c r="GW45" i="38" s="1"/>
  <c r="R52" i="85"/>
  <c r="AT22" i="91"/>
  <c r="GA45" i="38" s="1"/>
  <c r="CY109" i="38"/>
  <c r="AS24" i="91"/>
  <c r="GW47" i="38" s="1"/>
  <c r="T63" i="81"/>
  <c r="U63" i="81" s="1"/>
  <c r="AH295" i="76" s="1"/>
  <c r="P213" i="47"/>
  <c r="T52" i="47"/>
  <c r="U32" i="93" s="1"/>
  <c r="P376" i="47"/>
  <c r="AU52" i="47"/>
  <c r="P133" i="47"/>
  <c r="P295" i="47"/>
  <c r="AA213" i="84"/>
  <c r="AA133" i="84"/>
  <c r="AA296" i="84"/>
  <c r="AA72" i="81"/>
  <c r="AB72" i="81" s="1"/>
  <c r="AH142" i="76" s="1"/>
  <c r="AA64" i="81"/>
  <c r="AB64" i="81" s="1"/>
  <c r="AH134" i="76" s="1"/>
  <c r="AH108" i="38"/>
  <c r="AA214" i="76"/>
  <c r="AA134" i="76"/>
  <c r="AA296" i="76"/>
  <c r="S377" i="47"/>
  <c r="S214" i="47"/>
  <c r="AX53" i="47"/>
  <c r="S134" i="47"/>
  <c r="AX134" i="47" s="1"/>
  <c r="S296" i="47"/>
  <c r="EX106" i="38"/>
  <c r="R132" i="47"/>
  <c r="AW132" i="47" s="1"/>
  <c r="R375" i="47"/>
  <c r="AW51" i="47"/>
  <c r="R294" i="47"/>
  <c r="R212" i="47"/>
  <c r="AA212" i="83"/>
  <c r="AA86" i="83"/>
  <c r="AA294" i="83"/>
  <c r="AA132" i="83"/>
  <c r="T71" i="81"/>
  <c r="U71" i="81" s="1"/>
  <c r="AH303" i="76" s="1"/>
  <c r="BB117" i="38"/>
  <c r="BG137" i="85"/>
  <c r="CD143" i="47"/>
  <c r="EO144" i="47" s="1"/>
  <c r="Y43" i="76"/>
  <c r="V72" i="79"/>
  <c r="Y44" i="76"/>
  <c r="V73" i="79"/>
  <c r="AE152" i="47"/>
  <c r="AE71" i="47"/>
  <c r="CD153" i="47"/>
  <c r="EO153" i="47" s="1"/>
  <c r="BG147" i="85"/>
  <c r="AV209" i="47"/>
  <c r="AD209" i="47"/>
  <c r="AU210" i="47"/>
  <c r="T210" i="47"/>
  <c r="AC210" i="47"/>
  <c r="GA111" i="38"/>
  <c r="GA129" i="38"/>
  <c r="GW58" i="38"/>
  <c r="AV226" i="47"/>
  <c r="AD226" i="47"/>
  <c r="AW234" i="47"/>
  <c r="AE234" i="47"/>
  <c r="AE313" i="47"/>
  <c r="AW313" i="47"/>
  <c r="AV313" i="47"/>
  <c r="AD313" i="47"/>
  <c r="AE209" i="47"/>
  <c r="AW209" i="47"/>
  <c r="AE372" i="47"/>
  <c r="AW372" i="47"/>
  <c r="AF209" i="47"/>
  <c r="AX209" i="47"/>
  <c r="CD129" i="47"/>
  <c r="AD292" i="47"/>
  <c r="AV292" i="47"/>
  <c r="GA113" i="38"/>
  <c r="GW61" i="38"/>
  <c r="S302" i="47"/>
  <c r="S383" i="47"/>
  <c r="AX59" i="47"/>
  <c r="S220" i="47"/>
  <c r="S140" i="47"/>
  <c r="AX140" i="47" s="1"/>
  <c r="Q377" i="47"/>
  <c r="Q134" i="47"/>
  <c r="AV134" i="47" s="1"/>
  <c r="AV53" i="47"/>
  <c r="Q214" i="47"/>
  <c r="Q296" i="47"/>
  <c r="AA86" i="85"/>
  <c r="R384" i="47"/>
  <c r="R221" i="47"/>
  <c r="AW60" i="47"/>
  <c r="R141" i="47"/>
  <c r="AW141" i="47" s="1"/>
  <c r="R303" i="47"/>
  <c r="AA143" i="83"/>
  <c r="AA223" i="83"/>
  <c r="AA305" i="83"/>
  <c r="AC398" i="47"/>
  <c r="AU398" i="47"/>
  <c r="AC317" i="47"/>
  <c r="AU317" i="47"/>
  <c r="T317" i="47"/>
  <c r="BV135" i="47"/>
  <c r="AH116" i="38"/>
  <c r="AA221" i="76"/>
  <c r="AA141" i="76"/>
  <c r="AA303" i="76"/>
  <c r="T219" i="47"/>
  <c r="AU219" i="47"/>
  <c r="AC219" i="47"/>
  <c r="R128" i="84"/>
  <c r="R47" i="84"/>
  <c r="AG17" i="91"/>
  <c r="EC40" i="38" s="1"/>
  <c r="AG298" i="47"/>
  <c r="AY298" i="47"/>
  <c r="AE388" i="47"/>
  <c r="AW388" i="47"/>
  <c r="AF234" i="47"/>
  <c r="AX234" i="47"/>
  <c r="AX394" i="47"/>
  <c r="AF394" i="47"/>
  <c r="AF313" i="47"/>
  <c r="AX313" i="47"/>
  <c r="AV382" i="47"/>
  <c r="AD382" i="47"/>
  <c r="AD301" i="47"/>
  <c r="AV301" i="47"/>
  <c r="AF317" i="47"/>
  <c r="AX317" i="47"/>
  <c r="AF301" i="47"/>
  <c r="AX301" i="47"/>
  <c r="AX382" i="47"/>
  <c r="AF382" i="47"/>
  <c r="AD153" i="47"/>
  <c r="AA140" i="83"/>
  <c r="AA220" i="83"/>
  <c r="AA302" i="83"/>
  <c r="P215" i="47"/>
  <c r="P297" i="47"/>
  <c r="P378" i="47"/>
  <c r="P135" i="47"/>
  <c r="AU54" i="47"/>
  <c r="T54" i="47"/>
  <c r="U34" i="93" s="1"/>
  <c r="EX109" i="38"/>
  <c r="AW54" i="47"/>
  <c r="R215" i="47"/>
  <c r="R135" i="47"/>
  <c r="AW135" i="47" s="1"/>
  <c r="R297" i="47"/>
  <c r="R378" i="47"/>
  <c r="CD133" i="47"/>
  <c r="BG127" i="85"/>
  <c r="S376" i="47"/>
  <c r="S133" i="47"/>
  <c r="AX133" i="47" s="1"/>
  <c r="AX52" i="47"/>
  <c r="S295" i="47"/>
  <c r="S213" i="47"/>
  <c r="BB114" i="38"/>
  <c r="AA302" i="76"/>
  <c r="AA220" i="76"/>
  <c r="AA140" i="76"/>
  <c r="AW59" i="47"/>
  <c r="R140" i="47"/>
  <c r="AW140" i="47" s="1"/>
  <c r="R302" i="47"/>
  <c r="R220" i="47"/>
  <c r="R383" i="47"/>
  <c r="AA215" i="83"/>
  <c r="AA297" i="83"/>
  <c r="AA135" i="83"/>
  <c r="EX107" i="38"/>
  <c r="BV61" i="47"/>
  <c r="EC116" i="38"/>
  <c r="R385" i="47"/>
  <c r="R142" i="47"/>
  <c r="AW142" i="47" s="1"/>
  <c r="AW61" i="47"/>
  <c r="R304" i="47"/>
  <c r="R222" i="47"/>
  <c r="AS23" i="91"/>
  <c r="GW46" i="38" s="1"/>
  <c r="EC106" i="38"/>
  <c r="R167" i="84"/>
  <c r="CY106" i="38"/>
  <c r="CD106" i="38"/>
  <c r="R167" i="83"/>
  <c r="BV60" i="47"/>
  <c r="R60" i="85"/>
  <c r="AT30" i="91"/>
  <c r="GA53" i="38" s="1"/>
  <c r="S384" i="47"/>
  <c r="S221" i="47"/>
  <c r="AX60" i="47"/>
  <c r="S141" i="47"/>
  <c r="AX141" i="47" s="1"/>
  <c r="S303" i="47"/>
  <c r="AA305" i="76"/>
  <c r="AA223" i="76"/>
  <c r="AA143" i="76"/>
  <c r="AG66" i="47"/>
  <c r="AG147" i="47"/>
  <c r="L289" i="83"/>
  <c r="N289" i="83" s="1"/>
  <c r="R289" i="83" s="1"/>
  <c r="R16" i="91" s="1"/>
  <c r="L127" i="83"/>
  <c r="N127" i="83" s="1"/>
  <c r="L207" i="83"/>
  <c r="N207" i="83" s="1"/>
  <c r="R207" i="83" s="1"/>
  <c r="S16" i="91" s="1"/>
  <c r="N46" i="83"/>
  <c r="L127" i="84"/>
  <c r="N127" i="84" s="1"/>
  <c r="L290" i="84"/>
  <c r="N290" i="84" s="1"/>
  <c r="R290" i="84" s="1"/>
  <c r="L207" i="84"/>
  <c r="N207" i="84" s="1"/>
  <c r="R207" i="84" s="1"/>
  <c r="N46" i="84"/>
  <c r="L126" i="83"/>
  <c r="N126" i="83" s="1"/>
  <c r="L288" i="83"/>
  <c r="N288" i="83" s="1"/>
  <c r="R288" i="83" s="1"/>
  <c r="R15" i="91" s="1"/>
  <c r="L206" i="83"/>
  <c r="N206" i="83" s="1"/>
  <c r="R206" i="83" s="1"/>
  <c r="S15" i="91" s="1"/>
  <c r="N45" i="83"/>
  <c r="L126" i="85"/>
  <c r="N126" i="85" s="1"/>
  <c r="AA126" i="85" s="1"/>
  <c r="AI126" i="85" s="1"/>
  <c r="L289" i="85"/>
  <c r="N289" i="85" s="1"/>
  <c r="L206" i="85"/>
  <c r="N206" i="85" s="1"/>
  <c r="N45" i="85"/>
  <c r="AF131" i="47"/>
  <c r="AF50" i="47"/>
  <c r="AY211" i="47"/>
  <c r="AG211" i="47"/>
  <c r="BG148" i="85"/>
  <c r="CD154" i="47"/>
  <c r="GA125" i="38"/>
  <c r="AE292" i="47"/>
  <c r="AW292" i="47"/>
  <c r="GW111" i="38"/>
  <c r="GW57" i="38"/>
  <c r="GW119" i="38" s="1"/>
  <c r="AX226" i="47"/>
  <c r="AF226" i="47"/>
  <c r="AU316" i="47"/>
  <c r="T316" i="47"/>
  <c r="AC316" i="47"/>
  <c r="T154" i="47"/>
  <c r="AY154" i="47" s="1"/>
  <c r="AU154" i="47"/>
  <c r="AY73" i="47"/>
  <c r="T397" i="47"/>
  <c r="AF230" i="47"/>
  <c r="AX230" i="47"/>
  <c r="AW217" i="47"/>
  <c r="AE217" i="47"/>
  <c r="AE380" i="47"/>
  <c r="AW380" i="47"/>
  <c r="T380" i="47"/>
  <c r="AY56" i="47"/>
  <c r="T217" i="47"/>
  <c r="AC217" i="47"/>
  <c r="AU217" i="47"/>
  <c r="AU137" i="47"/>
  <c r="T137" i="47"/>
  <c r="AY137" i="47" s="1"/>
  <c r="AF218" i="47"/>
  <c r="AX218" i="47"/>
  <c r="AX381" i="47"/>
  <c r="AF381" i="47"/>
  <c r="AE398" i="47"/>
  <c r="AW398" i="47"/>
  <c r="AD317" i="47"/>
  <c r="AV317" i="47"/>
  <c r="AD398" i="47"/>
  <c r="AV398" i="47"/>
  <c r="AX392" i="47"/>
  <c r="AF392" i="47"/>
  <c r="AC392" i="47"/>
  <c r="AU392" i="47"/>
  <c r="AU229" i="47"/>
  <c r="T229" i="47"/>
  <c r="AC229" i="47"/>
  <c r="AU311" i="47"/>
  <c r="T311" i="47"/>
  <c r="AC311" i="47"/>
  <c r="AT29" i="91"/>
  <c r="GA52" i="38" s="1"/>
  <c r="R59" i="85"/>
  <c r="CD140" i="47"/>
  <c r="BG134" i="85"/>
  <c r="CY107" i="38"/>
  <c r="BG136" i="85"/>
  <c r="CD142" i="47"/>
  <c r="EC108" i="38"/>
  <c r="CY108" i="38"/>
  <c r="AA248" i="85"/>
  <c r="BG141" i="85"/>
  <c r="CD147" i="47"/>
  <c r="CD157" i="47"/>
  <c r="EC117" i="38"/>
  <c r="GW118" i="38"/>
  <c r="AC63" i="47"/>
  <c r="AC144" i="47"/>
  <c r="BB116" i="38"/>
  <c r="AH115" i="38"/>
  <c r="T388" i="47"/>
  <c r="AY64" i="47"/>
  <c r="AC388" i="47"/>
  <c r="AU388" i="47"/>
  <c r="AY57" i="47"/>
  <c r="T381" i="47"/>
  <c r="AC381" i="47"/>
  <c r="AU381" i="47"/>
  <c r="AU138" i="47"/>
  <c r="T138" i="47"/>
  <c r="AY138" i="47" s="1"/>
  <c r="D17" i="91"/>
  <c r="BB40" i="38" s="1"/>
  <c r="R20" i="79"/>
  <c r="E17" i="93"/>
  <c r="G17" i="93" s="1"/>
  <c r="X20" i="79"/>
  <c r="AC20" i="79" s="1"/>
  <c r="AD50" i="79" s="1"/>
  <c r="L207" i="76"/>
  <c r="N207" i="76" s="1"/>
  <c r="R207" i="76" s="1"/>
  <c r="L289" i="76"/>
  <c r="N289" i="76" s="1"/>
  <c r="R289" i="76" s="1"/>
  <c r="L127" i="76"/>
  <c r="N127" i="76" s="1"/>
  <c r="N46" i="76"/>
  <c r="L290" i="85"/>
  <c r="N290" i="85" s="1"/>
  <c r="L207" i="85"/>
  <c r="N207" i="85" s="1"/>
  <c r="L127" i="85"/>
  <c r="N127" i="85" s="1"/>
  <c r="AA127" i="85" s="1"/>
  <c r="AI127" i="85" s="1"/>
  <c r="N46" i="85"/>
  <c r="L289" i="84"/>
  <c r="N289" i="84" s="1"/>
  <c r="R289" i="84" s="1"/>
  <c r="L126" i="84"/>
  <c r="N126" i="84" s="1"/>
  <c r="L206" i="84"/>
  <c r="N206" i="84" s="1"/>
  <c r="R206" i="84" s="1"/>
  <c r="N45" i="84"/>
  <c r="R19" i="79"/>
  <c r="E16" i="93"/>
  <c r="G16" i="93" s="1"/>
  <c r="X19" i="79"/>
  <c r="AC19" i="79" s="1"/>
  <c r="X56" i="81"/>
  <c r="Z56" i="81" s="1"/>
  <c r="AA56" i="81" s="1"/>
  <c r="AE56" i="81"/>
  <c r="AG56" i="81" s="1"/>
  <c r="AH56" i="81" s="1"/>
  <c r="Q56" i="81"/>
  <c r="S56" i="81" s="1"/>
  <c r="T56" i="81" s="1"/>
  <c r="I56" i="81"/>
  <c r="K56" i="81" s="1"/>
  <c r="L56" i="81" s="1"/>
  <c r="F56" i="81"/>
  <c r="AF144" i="47"/>
  <c r="AF63" i="47"/>
  <c r="AG232" i="47"/>
  <c r="AY232" i="47"/>
  <c r="AY314" i="47"/>
  <c r="AG314" i="47"/>
  <c r="AV225" i="47"/>
  <c r="AD225" i="47"/>
  <c r="AV307" i="47"/>
  <c r="AD307" i="47"/>
  <c r="AC226" i="47"/>
  <c r="AU226" i="47"/>
  <c r="T226" i="47"/>
  <c r="AU146" i="47"/>
  <c r="T146" i="47"/>
  <c r="AY146" i="47" s="1"/>
  <c r="T308" i="47"/>
  <c r="AC308" i="47"/>
  <c r="AU308" i="47"/>
  <c r="GW66" i="38"/>
  <c r="AD234" i="47"/>
  <c r="AV234" i="47"/>
  <c r="AV397" i="47"/>
  <c r="AD397" i="47"/>
  <c r="AE393" i="47"/>
  <c r="AW393" i="47"/>
  <c r="AC230" i="47"/>
  <c r="AU230" i="47"/>
  <c r="T230" i="47"/>
  <c r="T150" i="47"/>
  <c r="AY150" i="47" s="1"/>
  <c r="AU150" i="47"/>
  <c r="AU312" i="47"/>
  <c r="AC312" i="47"/>
  <c r="T312" i="47"/>
  <c r="GW63" i="38"/>
  <c r="AX380" i="47"/>
  <c r="AF380" i="47"/>
  <c r="AV299" i="47"/>
  <c r="AD299" i="47"/>
  <c r="AD300" i="47"/>
  <c r="AV300" i="47"/>
  <c r="AW219" i="47"/>
  <c r="AE219" i="47"/>
  <c r="AF307" i="47"/>
  <c r="AX307" i="47"/>
  <c r="GA112" i="38"/>
  <c r="GA123" i="38"/>
  <c r="AA47" i="85"/>
  <c r="S47" i="47"/>
  <c r="AA208" i="85"/>
  <c r="R208" i="85"/>
  <c r="Q47" i="47"/>
  <c r="AA47" i="83"/>
  <c r="AH87" i="81"/>
  <c r="AI87" i="81" s="1"/>
  <c r="AH76" i="76" s="1"/>
  <c r="AH88" i="81"/>
  <c r="AI88" i="81" s="1"/>
  <c r="AH77" i="76" s="1"/>
  <c r="AH77" i="81"/>
  <c r="AI77" i="81" s="1"/>
  <c r="AH66" i="76" s="1"/>
  <c r="AH83" i="81"/>
  <c r="AI83" i="81" s="1"/>
  <c r="AH72" i="76" s="1"/>
  <c r="AH66" i="81"/>
  <c r="AI66" i="81" s="1"/>
  <c r="AH55" i="76" s="1"/>
  <c r="AH74" i="81"/>
  <c r="AI74" i="81" s="1"/>
  <c r="AH63" i="76" s="1"/>
  <c r="AH61" i="81"/>
  <c r="AI61" i="81" s="1"/>
  <c r="AH50" i="76" s="1"/>
  <c r="AH82" i="81"/>
  <c r="AI82" i="81" s="1"/>
  <c r="AH71" i="76" s="1"/>
  <c r="AH59" i="81"/>
  <c r="AI59" i="81" s="1"/>
  <c r="AH48" i="76" s="1"/>
  <c r="AH84" i="81"/>
  <c r="AI84" i="81" s="1"/>
  <c r="AH73" i="76" s="1"/>
  <c r="AH79" i="81"/>
  <c r="AI79" i="81" s="1"/>
  <c r="AH68" i="76" s="1"/>
  <c r="AH81" i="81"/>
  <c r="AI81" i="81" s="1"/>
  <c r="AH70" i="76" s="1"/>
  <c r="AH60" i="81"/>
  <c r="AI60" i="81" s="1"/>
  <c r="AH49" i="76" s="1"/>
  <c r="AH75" i="81"/>
  <c r="AI75" i="81" s="1"/>
  <c r="AH64" i="76" s="1"/>
  <c r="AH68" i="81"/>
  <c r="AI68" i="81" s="1"/>
  <c r="AH57" i="76" s="1"/>
  <c r="AH76" i="81"/>
  <c r="AI76" i="81" s="1"/>
  <c r="AH65" i="76" s="1"/>
  <c r="AH67" i="81"/>
  <c r="AI67" i="81" s="1"/>
  <c r="AH56" i="76" s="1"/>
  <c r="AH85" i="81"/>
  <c r="AI85" i="81" s="1"/>
  <c r="AH74" i="76" s="1"/>
  <c r="AH80" i="81"/>
  <c r="AI80" i="81" s="1"/>
  <c r="AH69" i="76" s="1"/>
  <c r="AH69" i="81"/>
  <c r="AI69" i="81" s="1"/>
  <c r="AH58" i="76" s="1"/>
  <c r="L64" i="81"/>
  <c r="M64" i="81" s="1"/>
  <c r="L87" i="81"/>
  <c r="M87" i="81" s="1"/>
  <c r="L88" i="81"/>
  <c r="M88" i="81" s="1"/>
  <c r="L77" i="81"/>
  <c r="M77" i="81" s="1"/>
  <c r="L74" i="81"/>
  <c r="M74" i="81" s="1"/>
  <c r="L82" i="81"/>
  <c r="M82" i="81" s="1"/>
  <c r="L61" i="81"/>
  <c r="M61" i="81" s="1"/>
  <c r="L83" i="81"/>
  <c r="M83" i="81" s="1"/>
  <c r="L66" i="81"/>
  <c r="M66" i="81" s="1"/>
  <c r="L85" i="81"/>
  <c r="M85" i="81" s="1"/>
  <c r="L69" i="81"/>
  <c r="M69" i="81" s="1"/>
  <c r="L80" i="81"/>
  <c r="M80" i="81" s="1"/>
  <c r="L76" i="81"/>
  <c r="M76" i="81" s="1"/>
  <c r="L79" i="81"/>
  <c r="M79" i="81" s="1"/>
  <c r="L81" i="81"/>
  <c r="M81" i="81" s="1"/>
  <c r="L59" i="81"/>
  <c r="M59" i="81" s="1"/>
  <c r="L60" i="81"/>
  <c r="M60" i="81" s="1"/>
  <c r="L75" i="81"/>
  <c r="M75" i="81" s="1"/>
  <c r="L68" i="81"/>
  <c r="M68" i="81" s="1"/>
  <c r="L84" i="81"/>
  <c r="M84" i="81" s="1"/>
  <c r="L67" i="81"/>
  <c r="M67" i="81" s="1"/>
  <c r="AD50" i="47"/>
  <c r="AD131" i="47"/>
  <c r="AE136" i="47"/>
  <c r="AE55" i="47"/>
  <c r="AE72" i="47"/>
  <c r="AE153" i="47"/>
  <c r="AU129" i="47"/>
  <c r="T129" i="47"/>
  <c r="AY129" i="47" s="1"/>
  <c r="AC372" i="47"/>
  <c r="AU372" i="47"/>
  <c r="AH109" i="38"/>
  <c r="EC109" i="38"/>
  <c r="AH114" i="38"/>
  <c r="EX114" i="38"/>
  <c r="CD109" i="38"/>
  <c r="CD135" i="47"/>
  <c r="BG129" i="85"/>
  <c r="AA295" i="76"/>
  <c r="AA213" i="76"/>
  <c r="AA133" i="76"/>
  <c r="EC107" i="38"/>
  <c r="AW52" i="47"/>
  <c r="R295" i="47"/>
  <c r="R213" i="47"/>
  <c r="R376" i="47"/>
  <c r="R133" i="47"/>
  <c r="AW133" i="47" s="1"/>
  <c r="L72" i="81"/>
  <c r="M72" i="81" s="1"/>
  <c r="EX116" i="38"/>
  <c r="AU53" i="47"/>
  <c r="P377" i="47"/>
  <c r="P134" i="47"/>
  <c r="P296" i="47"/>
  <c r="P214" i="47"/>
  <c r="T53" i="47"/>
  <c r="U33" i="93" s="1"/>
  <c r="AT23" i="91"/>
  <c r="GA46" i="38" s="1"/>
  <c r="R53" i="85"/>
  <c r="AA295" i="84"/>
  <c r="AA212" i="84"/>
  <c r="AA132" i="84"/>
  <c r="AA86" i="84"/>
  <c r="Q375" i="47"/>
  <c r="AV51" i="47"/>
  <c r="Q132" i="47"/>
  <c r="AV132" i="47" s="1"/>
  <c r="Q212" i="47"/>
  <c r="Q294" i="47"/>
  <c r="BV141" i="47"/>
  <c r="BG135" i="85"/>
  <c r="CD141" i="47"/>
  <c r="AS30" i="91"/>
  <c r="GW53" i="38" s="1"/>
  <c r="AH117" i="38"/>
  <c r="AT32" i="91"/>
  <c r="GA55" i="38" s="1"/>
  <c r="R62" i="85"/>
  <c r="EO165" i="47" l="1"/>
  <c r="EO163" i="47"/>
  <c r="AI80" i="84"/>
  <c r="CC80" i="47" s="1"/>
  <c r="AI83" i="84"/>
  <c r="CC83" i="47" s="1"/>
  <c r="AI81" i="84"/>
  <c r="CC81" i="47" s="1"/>
  <c r="AI84" i="84"/>
  <c r="CC84" i="47" s="1"/>
  <c r="EN84" i="47" s="1"/>
  <c r="AI82" i="84"/>
  <c r="CC82" i="47" s="1"/>
  <c r="EN82" i="47" s="1"/>
  <c r="AH245" i="76"/>
  <c r="N95" i="81"/>
  <c r="EG84" i="47"/>
  <c r="FE84" i="47" s="1"/>
  <c r="AI80" i="85"/>
  <c r="CD80" i="47" s="1"/>
  <c r="AI83" i="85"/>
  <c r="CD83" i="47" s="1"/>
  <c r="EO83" i="47" s="1"/>
  <c r="AI81" i="85"/>
  <c r="CD81" i="47" s="1"/>
  <c r="AI84" i="85"/>
  <c r="CD84" i="47" s="1"/>
  <c r="AI82" i="85"/>
  <c r="CD82" i="47" s="1"/>
  <c r="AH242" i="76"/>
  <c r="N92" i="81"/>
  <c r="AH244" i="76"/>
  <c r="N94" i="81"/>
  <c r="EG82" i="47"/>
  <c r="FE82" i="47" s="1"/>
  <c r="AI80" i="83"/>
  <c r="CB80" i="47" s="1"/>
  <c r="AI82" i="83"/>
  <c r="CB82" i="47" s="1"/>
  <c r="AI83" i="83"/>
  <c r="CB83" i="47" s="1"/>
  <c r="AI84" i="83"/>
  <c r="CB84" i="47" s="1"/>
  <c r="AI81" i="83"/>
  <c r="CB81" i="47" s="1"/>
  <c r="AI80" i="76"/>
  <c r="CA80" i="47" s="1"/>
  <c r="AI84" i="76"/>
  <c r="CA84" i="47" s="1"/>
  <c r="AI81" i="76"/>
  <c r="CA81" i="47" s="1"/>
  <c r="AI82" i="76"/>
  <c r="CA82" i="47" s="1"/>
  <c r="EL82" i="47" s="1"/>
  <c r="AI83" i="76"/>
  <c r="CA83" i="47" s="1"/>
  <c r="BV325" i="47"/>
  <c r="AI161" i="76"/>
  <c r="CA161" i="47" s="1"/>
  <c r="AI163" i="76"/>
  <c r="CA163" i="47" s="1"/>
  <c r="AI162" i="76"/>
  <c r="CA162" i="47" s="1"/>
  <c r="AI164" i="76"/>
  <c r="CA164" i="47" s="1"/>
  <c r="AI165" i="76"/>
  <c r="CA165" i="47" s="1"/>
  <c r="BV327" i="47"/>
  <c r="BV324" i="47"/>
  <c r="EG324" i="47" s="1"/>
  <c r="FE324" i="47" s="1"/>
  <c r="AI328" i="85"/>
  <c r="AI327" i="85"/>
  <c r="AI325" i="85"/>
  <c r="AI242" i="85"/>
  <c r="AI244" i="85"/>
  <c r="AI326" i="85"/>
  <c r="AI245" i="85"/>
  <c r="AI243" i="85"/>
  <c r="BV326" i="47"/>
  <c r="EG326" i="47" s="1"/>
  <c r="FE326" i="47" s="1"/>
  <c r="BV165" i="47"/>
  <c r="EG165" i="47" s="1"/>
  <c r="FE165" i="47" s="1"/>
  <c r="BV162" i="47"/>
  <c r="EG162" i="47" s="1"/>
  <c r="FE162" i="47" s="1"/>
  <c r="EO164" i="47"/>
  <c r="BV164" i="47"/>
  <c r="EG81" i="47"/>
  <c r="FE81" i="47" s="1"/>
  <c r="AH243" i="76"/>
  <c r="N93" i="81"/>
  <c r="BV163" i="47"/>
  <c r="EG163" i="47" s="1"/>
  <c r="FE163" i="47" s="1"/>
  <c r="EG323" i="47"/>
  <c r="FE323" i="47" s="1"/>
  <c r="EO159" i="47"/>
  <c r="EO147" i="47"/>
  <c r="N91" i="81"/>
  <c r="AH241" i="76"/>
  <c r="BV241" i="47" s="1"/>
  <c r="AI241" i="85"/>
  <c r="AI324" i="85"/>
  <c r="EG322" i="47"/>
  <c r="FE322" i="47" s="1"/>
  <c r="N71" i="81"/>
  <c r="EG161" i="47"/>
  <c r="FE161" i="47" s="1"/>
  <c r="EG160" i="47"/>
  <c r="FE160" i="47" s="1"/>
  <c r="EG80" i="47"/>
  <c r="FE80" i="47" s="1"/>
  <c r="EG79" i="47"/>
  <c r="FE79" i="47" s="1"/>
  <c r="AH240" i="76"/>
  <c r="BV240" i="47" s="1"/>
  <c r="AH239" i="76"/>
  <c r="BV239" i="47" s="1"/>
  <c r="N89" i="81"/>
  <c r="EO150" i="47"/>
  <c r="EO146" i="47"/>
  <c r="AI298" i="85"/>
  <c r="CD297" i="47" s="1"/>
  <c r="AI323" i="85"/>
  <c r="AI322" i="85"/>
  <c r="AI239" i="85"/>
  <c r="AI240" i="85"/>
  <c r="AI296" i="85"/>
  <c r="CD295" i="47" s="1"/>
  <c r="EO160" i="47"/>
  <c r="EO161" i="47"/>
  <c r="AI59" i="83"/>
  <c r="BG53" i="83" s="1"/>
  <c r="AI79" i="83"/>
  <c r="AI78" i="83"/>
  <c r="CB78" i="47" s="1"/>
  <c r="AI52" i="76"/>
  <c r="CA52" i="47" s="1"/>
  <c r="AI78" i="76"/>
  <c r="AI79" i="76"/>
  <c r="AI154" i="76"/>
  <c r="BG148" i="76" s="1"/>
  <c r="AI159" i="76"/>
  <c r="AI160" i="76"/>
  <c r="AI60" i="85"/>
  <c r="CD60" i="47" s="1"/>
  <c r="AI79" i="85"/>
  <c r="CD79" i="47" s="1"/>
  <c r="AI78" i="85"/>
  <c r="CD78" i="47" s="1"/>
  <c r="AI60" i="84"/>
  <c r="BG54" i="84" s="1"/>
  <c r="AI79" i="84"/>
  <c r="CC79" i="47" s="1"/>
  <c r="AI78" i="84"/>
  <c r="CC78" i="47" s="1"/>
  <c r="N62" i="81"/>
  <c r="N73" i="81"/>
  <c r="EO140" i="47"/>
  <c r="EO145" i="47"/>
  <c r="AI213" i="85"/>
  <c r="CD213" i="47" s="1"/>
  <c r="EO133" i="47"/>
  <c r="N63" i="81"/>
  <c r="N65" i="81"/>
  <c r="AI208" i="85"/>
  <c r="CD208" i="47" s="1"/>
  <c r="AH220" i="76"/>
  <c r="BV220" i="47" s="1"/>
  <c r="N70" i="81"/>
  <c r="AI54" i="76"/>
  <c r="BG48" i="76" s="1"/>
  <c r="AI139" i="76"/>
  <c r="BG133" i="76" s="1"/>
  <c r="AI135" i="76"/>
  <c r="CA135" i="47" s="1"/>
  <c r="AI137" i="76"/>
  <c r="BG131" i="76" s="1"/>
  <c r="EO137" i="47"/>
  <c r="AE65" i="47"/>
  <c r="EO151" i="47"/>
  <c r="AI54" i="83"/>
  <c r="CB54" i="47" s="1"/>
  <c r="AI62" i="83"/>
  <c r="BG56" i="83" s="1"/>
  <c r="AI134" i="76"/>
  <c r="CA134" i="47" s="1"/>
  <c r="AI53" i="76"/>
  <c r="BG47" i="76" s="1"/>
  <c r="EO129" i="47"/>
  <c r="EO130" i="47"/>
  <c r="EG133" i="47"/>
  <c r="FE133" i="47" s="1"/>
  <c r="AI151" i="76"/>
  <c r="BG145" i="76" s="1"/>
  <c r="AI146" i="76"/>
  <c r="BG140" i="76" s="1"/>
  <c r="AI129" i="76"/>
  <c r="CA129" i="47" s="1"/>
  <c r="AI138" i="76"/>
  <c r="CA138" i="47" s="1"/>
  <c r="EG141" i="47"/>
  <c r="FE141" i="47" s="1"/>
  <c r="EG52" i="47"/>
  <c r="FE52" i="47" s="1"/>
  <c r="AI59" i="76"/>
  <c r="CA59" i="47" s="1"/>
  <c r="EG54" i="47"/>
  <c r="FE54" i="47" s="1"/>
  <c r="AI140" i="76"/>
  <c r="BG134" i="76" s="1"/>
  <c r="AI60" i="76"/>
  <c r="BG54" i="76" s="1"/>
  <c r="AI130" i="76"/>
  <c r="CA130" i="47" s="1"/>
  <c r="AI150" i="76"/>
  <c r="BG144" i="76" s="1"/>
  <c r="AI145" i="76"/>
  <c r="CA145" i="47" s="1"/>
  <c r="AI61" i="76"/>
  <c r="BG55" i="76" s="1"/>
  <c r="AI155" i="76"/>
  <c r="CA155" i="47" s="1"/>
  <c r="AI62" i="76"/>
  <c r="CA62" i="47" s="1"/>
  <c r="AI141" i="76"/>
  <c r="CA141" i="47" s="1"/>
  <c r="AI133" i="76"/>
  <c r="CA133" i="47" s="1"/>
  <c r="AI142" i="76"/>
  <c r="BG136" i="76" s="1"/>
  <c r="AI149" i="76"/>
  <c r="CA149" i="47" s="1"/>
  <c r="AI143" i="76"/>
  <c r="CA143" i="47" s="1"/>
  <c r="EO141" i="47"/>
  <c r="AI53" i="85"/>
  <c r="BG47" i="85" s="1"/>
  <c r="EO135" i="47"/>
  <c r="EO154" i="47"/>
  <c r="AI62" i="85"/>
  <c r="BG56" i="85" s="1"/>
  <c r="EO132" i="47"/>
  <c r="AI47" i="85"/>
  <c r="CD47" i="47" s="1"/>
  <c r="AI54" i="85"/>
  <c r="CD54" i="47" s="1"/>
  <c r="EG213" i="47"/>
  <c r="FE213" i="47" s="1"/>
  <c r="AI51" i="85"/>
  <c r="BG45" i="85" s="1"/>
  <c r="GW115" i="38"/>
  <c r="AA167" i="84"/>
  <c r="AC214" i="47"/>
  <c r="AU214" i="47"/>
  <c r="T214" i="47"/>
  <c r="AH234" i="76"/>
  <c r="N84" i="81"/>
  <c r="AH225" i="76"/>
  <c r="N75" i="81"/>
  <c r="AH229" i="76"/>
  <c r="N79" i="81"/>
  <c r="AH235" i="76"/>
  <c r="N85" i="81"/>
  <c r="AH232" i="76"/>
  <c r="N82" i="81"/>
  <c r="AH237" i="76"/>
  <c r="N87" i="81"/>
  <c r="BV58" i="47"/>
  <c r="BV74" i="47"/>
  <c r="BV64" i="47"/>
  <c r="BV70" i="47"/>
  <c r="BV73" i="47"/>
  <c r="BV71" i="47"/>
  <c r="BV63" i="47"/>
  <c r="EG63" i="47" s="1"/>
  <c r="FE63" i="47" s="1"/>
  <c r="BV72" i="47"/>
  <c r="BV77" i="47"/>
  <c r="EG78" i="47" s="1"/>
  <c r="FE78" i="47" s="1"/>
  <c r="Q371" i="47"/>
  <c r="Q290" i="47"/>
  <c r="Q208" i="47"/>
  <c r="Q128" i="47"/>
  <c r="AV128" i="47" s="1"/>
  <c r="AV47" i="47"/>
  <c r="AG230" i="47"/>
  <c r="AY230" i="47"/>
  <c r="AC69" i="47"/>
  <c r="AC150" i="47"/>
  <c r="AD154" i="47"/>
  <c r="AD73" i="47"/>
  <c r="GW128" i="38"/>
  <c r="AY226" i="47"/>
  <c r="AG226" i="47"/>
  <c r="AC65" i="47"/>
  <c r="AC146" i="47"/>
  <c r="AD64" i="47"/>
  <c r="AD145" i="47"/>
  <c r="U56" i="81"/>
  <c r="AH288" i="76" s="1"/>
  <c r="AB56" i="81"/>
  <c r="AH126" i="76" s="1"/>
  <c r="A16" i="93"/>
  <c r="B16" i="93"/>
  <c r="R45" i="47"/>
  <c r="AA45" i="84"/>
  <c r="AA46" i="85"/>
  <c r="AI46" i="85" s="1"/>
  <c r="S46" i="47"/>
  <c r="R207" i="85"/>
  <c r="AA207" i="85"/>
  <c r="AI207" i="85" s="1"/>
  <c r="P46" i="47"/>
  <c r="AA46" i="76"/>
  <c r="D16" i="91"/>
  <c r="BB39" i="38" s="1"/>
  <c r="AG388" i="47"/>
  <c r="Y44" i="93"/>
  <c r="AY388" i="47"/>
  <c r="AI221" i="85"/>
  <c r="AI237" i="85"/>
  <c r="AI320" i="85"/>
  <c r="AI321" i="85"/>
  <c r="AI238" i="85"/>
  <c r="AI227" i="85"/>
  <c r="AI310" i="85"/>
  <c r="AI299" i="85"/>
  <c r="AI233" i="85"/>
  <c r="AI211" i="85"/>
  <c r="AI307" i="85"/>
  <c r="AI316" i="85"/>
  <c r="AI216" i="85"/>
  <c r="AI232" i="85"/>
  <c r="AI294" i="85"/>
  <c r="AI224" i="85"/>
  <c r="AI315" i="85"/>
  <c r="AI226" i="85"/>
  <c r="AI292" i="85"/>
  <c r="AI231" i="85"/>
  <c r="AI230" i="85"/>
  <c r="AI318" i="85"/>
  <c r="AI312" i="85"/>
  <c r="AI219" i="85"/>
  <c r="AI301" i="85"/>
  <c r="AI309" i="85"/>
  <c r="AI225" i="85"/>
  <c r="AI235" i="85"/>
  <c r="AI217" i="85"/>
  <c r="AI234" i="85"/>
  <c r="AI229" i="85"/>
  <c r="AI302" i="85"/>
  <c r="AI218" i="85"/>
  <c r="AI293" i="85"/>
  <c r="AI209" i="85"/>
  <c r="AI313" i="85"/>
  <c r="AI314" i="85"/>
  <c r="AI317" i="85"/>
  <c r="AI210" i="85"/>
  <c r="AI300" i="85"/>
  <c r="AI308" i="85"/>
  <c r="EO142" i="47"/>
  <c r="AI222" i="85"/>
  <c r="AG229" i="47"/>
  <c r="AY229" i="47"/>
  <c r="AG217" i="47"/>
  <c r="AY217" i="47"/>
  <c r="AY380" i="47"/>
  <c r="Y36" i="93"/>
  <c r="AG380" i="47"/>
  <c r="AY397" i="47"/>
  <c r="Y53" i="93"/>
  <c r="AG397" i="47"/>
  <c r="AF65" i="47"/>
  <c r="AF146" i="47"/>
  <c r="R206" i="85"/>
  <c r="AA206" i="85"/>
  <c r="AI206" i="85" s="1"/>
  <c r="CD126" i="47"/>
  <c r="R126" i="83"/>
  <c r="R45" i="83"/>
  <c r="CD38" i="38"/>
  <c r="R127" i="84"/>
  <c r="R46" i="84"/>
  <c r="AG16" i="91"/>
  <c r="EC39" i="38" s="1"/>
  <c r="R127" i="83"/>
  <c r="CD39" i="38"/>
  <c r="R46" i="83"/>
  <c r="CY39" i="38"/>
  <c r="AI306" i="85"/>
  <c r="AX221" i="47"/>
  <c r="AF221" i="47"/>
  <c r="AW222" i="47"/>
  <c r="AE222" i="47"/>
  <c r="AW385" i="47"/>
  <c r="AE385" i="47"/>
  <c r="EG61" i="47"/>
  <c r="FE61" i="47" s="1"/>
  <c r="AI215" i="85"/>
  <c r="AE220" i="47"/>
  <c r="AW220" i="47"/>
  <c r="AF295" i="47"/>
  <c r="AX295" i="47"/>
  <c r="AE297" i="47"/>
  <c r="AW297" i="47"/>
  <c r="AE215" i="47"/>
  <c r="AW215" i="47"/>
  <c r="AY54" i="47"/>
  <c r="T378" i="47"/>
  <c r="AU135" i="47"/>
  <c r="T135" i="47"/>
  <c r="AY135" i="47" s="1"/>
  <c r="T297" i="47"/>
  <c r="AC297" i="47"/>
  <c r="AU297" i="47"/>
  <c r="AF154" i="47"/>
  <c r="AF73" i="47"/>
  <c r="AC139" i="47"/>
  <c r="AC58" i="47"/>
  <c r="AY219" i="47"/>
  <c r="AG219" i="47"/>
  <c r="AE221" i="47"/>
  <c r="AW221" i="47"/>
  <c r="AI295" i="85"/>
  <c r="AD214" i="47"/>
  <c r="AV214" i="47"/>
  <c r="AX302" i="47"/>
  <c r="AF302" i="47"/>
  <c r="AF129" i="47"/>
  <c r="AF48" i="47"/>
  <c r="AE48" i="47"/>
  <c r="AE129" i="47"/>
  <c r="AC130" i="47"/>
  <c r="AC49" i="47"/>
  <c r="AD129" i="47"/>
  <c r="AD48" i="47"/>
  <c r="Y125" i="76"/>
  <c r="Y287" i="76"/>
  <c r="Y205" i="76"/>
  <c r="Y204" i="76"/>
  <c r="Y124" i="76"/>
  <c r="Y286" i="76"/>
  <c r="AA167" i="83"/>
  <c r="AI51" i="83"/>
  <c r="AI76" i="83"/>
  <c r="AI77" i="83"/>
  <c r="AI66" i="83"/>
  <c r="AI50" i="83"/>
  <c r="AI72" i="83"/>
  <c r="AI63" i="83"/>
  <c r="AI55" i="83"/>
  <c r="AI71" i="83"/>
  <c r="AI58" i="83"/>
  <c r="AI70" i="83"/>
  <c r="AI65" i="83"/>
  <c r="AI68" i="83"/>
  <c r="AI56" i="83"/>
  <c r="AI73" i="83"/>
  <c r="AI49" i="83"/>
  <c r="AI48" i="83"/>
  <c r="AI74" i="83"/>
  <c r="AI57" i="83"/>
  <c r="AI64" i="83"/>
  <c r="AI69" i="83"/>
  <c r="AW212" i="47"/>
  <c r="AE212" i="47"/>
  <c r="AF296" i="47"/>
  <c r="AX296" i="47"/>
  <c r="AX377" i="47"/>
  <c r="AF377" i="47"/>
  <c r="BV134" i="47"/>
  <c r="EG134" i="47" s="1"/>
  <c r="FE134" i="47" s="1"/>
  <c r="AI52" i="84"/>
  <c r="T133" i="47"/>
  <c r="AY133" i="47" s="1"/>
  <c r="AU133" i="47"/>
  <c r="AU376" i="47"/>
  <c r="AC376" i="47"/>
  <c r="T213" i="47"/>
  <c r="AC213" i="47"/>
  <c r="AU213" i="47"/>
  <c r="BV295" i="47"/>
  <c r="EG295" i="47" s="1"/>
  <c r="FE295" i="47" s="1"/>
  <c r="GW109" i="38"/>
  <c r="GW107" i="38"/>
  <c r="AY209" i="47"/>
  <c r="AG209" i="47"/>
  <c r="AY291" i="47"/>
  <c r="AG291" i="47"/>
  <c r="AY372" i="47"/>
  <c r="AG372" i="47"/>
  <c r="BV308" i="47"/>
  <c r="BV299" i="47"/>
  <c r="BV307" i="47"/>
  <c r="BV291" i="47"/>
  <c r="BV301" i="47"/>
  <c r="EG302" i="47" s="1"/>
  <c r="FE302" i="47" s="1"/>
  <c r="BV300" i="47"/>
  <c r="BV298" i="47"/>
  <c r="EG298" i="47" s="1"/>
  <c r="FE298" i="47" s="1"/>
  <c r="BV315" i="47"/>
  <c r="BV309" i="47"/>
  <c r="BV319" i="47"/>
  <c r="BV150" i="47"/>
  <c r="BV138" i="47"/>
  <c r="BV154" i="47"/>
  <c r="BV129" i="47"/>
  <c r="BV146" i="47"/>
  <c r="BV130" i="47"/>
  <c r="BV131" i="47"/>
  <c r="BV144" i="47"/>
  <c r="EG144" i="47" s="1"/>
  <c r="FE144" i="47" s="1"/>
  <c r="BV152" i="47"/>
  <c r="BV158" i="47"/>
  <c r="EG159" i="47" s="1"/>
  <c r="FE159" i="47" s="1"/>
  <c r="AS17" i="91"/>
  <c r="GW40" i="38" s="1"/>
  <c r="AF64" i="47"/>
  <c r="AF145" i="47"/>
  <c r="AD138" i="47"/>
  <c r="AD57" i="47"/>
  <c r="Y45" i="93"/>
  <c r="AG389" i="47"/>
  <c r="AY389" i="47"/>
  <c r="AG136" i="47"/>
  <c r="AG55" i="47"/>
  <c r="E15" i="91"/>
  <c r="AH38" i="38" s="1"/>
  <c r="R45" i="76"/>
  <c r="R126" i="76"/>
  <c r="D15" i="91"/>
  <c r="BB38" i="38" s="1"/>
  <c r="M57" i="81"/>
  <c r="AH207" i="76" s="1"/>
  <c r="AB57" i="81"/>
  <c r="AH127" i="76" s="1"/>
  <c r="P128" i="47"/>
  <c r="P208" i="47"/>
  <c r="AU47" i="47"/>
  <c r="P290" i="47"/>
  <c r="P371" i="47"/>
  <c r="T47" i="47"/>
  <c r="U27" i="93" s="1"/>
  <c r="AG300" i="47"/>
  <c r="AY300" i="47"/>
  <c r="AY218" i="47"/>
  <c r="AG218" i="47"/>
  <c r="AC138" i="47"/>
  <c r="AC57" i="47"/>
  <c r="AG307" i="47"/>
  <c r="AY307" i="47"/>
  <c r="AC145" i="47"/>
  <c r="AC64" i="47"/>
  <c r="EG297" i="47"/>
  <c r="FE297" i="47" s="1"/>
  <c r="AG63" i="47"/>
  <c r="AG144" i="47"/>
  <c r="EO158" i="47"/>
  <c r="R167" i="85"/>
  <c r="R86" i="85"/>
  <c r="GA116" i="38"/>
  <c r="AI220" i="85"/>
  <c r="Y48" i="93"/>
  <c r="AY392" i="47"/>
  <c r="AG392" i="47"/>
  <c r="AF68" i="47"/>
  <c r="AF149" i="47"/>
  <c r="AD74" i="47"/>
  <c r="AD155" i="47"/>
  <c r="AY299" i="47"/>
  <c r="AG299" i="47"/>
  <c r="AY234" i="47"/>
  <c r="AG234" i="47"/>
  <c r="AC73" i="47"/>
  <c r="AC154" i="47"/>
  <c r="AF386" i="47"/>
  <c r="AX386" i="47"/>
  <c r="AU386" i="47"/>
  <c r="AC386" i="47"/>
  <c r="AY62" i="47"/>
  <c r="T386" i="47"/>
  <c r="EO134" i="47"/>
  <c r="AX215" i="47"/>
  <c r="AF215" i="47"/>
  <c r="AX378" i="47"/>
  <c r="AF378" i="47"/>
  <c r="GA109" i="38"/>
  <c r="AD215" i="47"/>
  <c r="AV215" i="47"/>
  <c r="AY59" i="47"/>
  <c r="T383" i="47"/>
  <c r="T220" i="47"/>
  <c r="AU220" i="47"/>
  <c r="AC220" i="47"/>
  <c r="T302" i="47"/>
  <c r="AC302" i="47"/>
  <c r="AU302" i="47"/>
  <c r="AV302" i="47"/>
  <c r="AD302" i="47"/>
  <c r="AF139" i="47"/>
  <c r="AF58" i="47"/>
  <c r="GW129" i="38"/>
  <c r="AF74" i="47"/>
  <c r="AF155" i="47"/>
  <c r="AD139" i="47"/>
  <c r="AD58" i="47"/>
  <c r="AG313" i="47"/>
  <c r="AY313" i="47"/>
  <c r="AF70" i="47"/>
  <c r="AF151" i="47"/>
  <c r="BV47" i="47"/>
  <c r="AU141" i="47"/>
  <c r="T141" i="47"/>
  <c r="AY141" i="47" s="1"/>
  <c r="AC384" i="47"/>
  <c r="AU384" i="47"/>
  <c r="AU303" i="47"/>
  <c r="T303" i="47"/>
  <c r="AC303" i="47"/>
  <c r="AY398" i="47"/>
  <c r="Y54" i="93"/>
  <c r="AG398" i="47"/>
  <c r="AE223" i="47"/>
  <c r="AW223" i="47"/>
  <c r="AW305" i="47"/>
  <c r="AE305" i="47"/>
  <c r="AD223" i="47"/>
  <c r="AV223" i="47"/>
  <c r="AV305" i="47"/>
  <c r="AD305" i="47"/>
  <c r="AD384" i="47"/>
  <c r="AV384" i="47"/>
  <c r="AF294" i="47"/>
  <c r="AX294" i="47"/>
  <c r="GW106" i="38"/>
  <c r="T132" i="47"/>
  <c r="AY132" i="47" s="1"/>
  <c r="AU132" i="47"/>
  <c r="AU375" i="47"/>
  <c r="AC375" i="47"/>
  <c r="AF304" i="47"/>
  <c r="AX304" i="47"/>
  <c r="AF385" i="47"/>
  <c r="AX385" i="47"/>
  <c r="AI305" i="85"/>
  <c r="AD149" i="47"/>
  <c r="AD68" i="47"/>
  <c r="EO155" i="47"/>
  <c r="AY292" i="47"/>
  <c r="AG292" i="47"/>
  <c r="EO136" i="47"/>
  <c r="L44" i="85"/>
  <c r="X244" i="79"/>
  <c r="L44" i="84"/>
  <c r="X186" i="79"/>
  <c r="L43" i="83"/>
  <c r="X128" i="79"/>
  <c r="L43" i="85"/>
  <c r="X243" i="79"/>
  <c r="AG231" i="47"/>
  <c r="AY231" i="47"/>
  <c r="AG394" i="47"/>
  <c r="AY394" i="47"/>
  <c r="Y50" i="93"/>
  <c r="EO152" i="47"/>
  <c r="AA291" i="84"/>
  <c r="AA208" i="84"/>
  <c r="AA128" i="84"/>
  <c r="AI47" i="84"/>
  <c r="N58" i="81"/>
  <c r="AU304" i="47"/>
  <c r="T304" i="47"/>
  <c r="AC304" i="47"/>
  <c r="AY61" i="47"/>
  <c r="T385" i="47"/>
  <c r="AU142" i="47"/>
  <c r="T142" i="47"/>
  <c r="AY142" i="47" s="1"/>
  <c r="AG235" i="47"/>
  <c r="AY235" i="47"/>
  <c r="AI60" i="83"/>
  <c r="AI51" i="76"/>
  <c r="AI76" i="76"/>
  <c r="CA76" i="47" s="1"/>
  <c r="AI77" i="76"/>
  <c r="CA77" i="47" s="1"/>
  <c r="AI66" i="76"/>
  <c r="AI71" i="76"/>
  <c r="AI63" i="76"/>
  <c r="AI55" i="76"/>
  <c r="AI72" i="76"/>
  <c r="AI50" i="76"/>
  <c r="CA50" i="47" s="1"/>
  <c r="AI58" i="76"/>
  <c r="AI49" i="76"/>
  <c r="CA49" i="47" s="1"/>
  <c r="AI48" i="76"/>
  <c r="CA48" i="47" s="1"/>
  <c r="AI70" i="76"/>
  <c r="AI74" i="76"/>
  <c r="AI65" i="76"/>
  <c r="AI68" i="76"/>
  <c r="AI73" i="76"/>
  <c r="AI69" i="76"/>
  <c r="AI57" i="76"/>
  <c r="AI64" i="76"/>
  <c r="AI56" i="76"/>
  <c r="AA247" i="76"/>
  <c r="AW296" i="47"/>
  <c r="AE296" i="47"/>
  <c r="AD222" i="47"/>
  <c r="AV222" i="47"/>
  <c r="AD385" i="47"/>
  <c r="AV385" i="47"/>
  <c r="AD295" i="47"/>
  <c r="AV295" i="47"/>
  <c r="AF49" i="47"/>
  <c r="AF130" i="47"/>
  <c r="AE151" i="47"/>
  <c r="AE70" i="47"/>
  <c r="Y205" i="83"/>
  <c r="Y125" i="83"/>
  <c r="Y287" i="83"/>
  <c r="Y287" i="84"/>
  <c r="Y204" i="84"/>
  <c r="Y124" i="84"/>
  <c r="BV221" i="47"/>
  <c r="GA117" i="38"/>
  <c r="AV294" i="47"/>
  <c r="AD294" i="47"/>
  <c r="AD329" i="47" s="1"/>
  <c r="AV375" i="47"/>
  <c r="AD375" i="47"/>
  <c r="AD410" i="47" s="1"/>
  <c r="GA108" i="38"/>
  <c r="AU134" i="47"/>
  <c r="T134" i="47"/>
  <c r="AY134" i="47" s="1"/>
  <c r="AH222" i="76"/>
  <c r="N72" i="81"/>
  <c r="AE376" i="47"/>
  <c r="AW376" i="47"/>
  <c r="AE295" i="47"/>
  <c r="AW295" i="47"/>
  <c r="BG46" i="76"/>
  <c r="AH209" i="76"/>
  <c r="N59" i="81"/>
  <c r="AH230" i="76"/>
  <c r="N80" i="81"/>
  <c r="AH233" i="76"/>
  <c r="N83" i="81"/>
  <c r="AH227" i="76"/>
  <c r="N77" i="81"/>
  <c r="BV65" i="47"/>
  <c r="AV212" i="47"/>
  <c r="AD212" i="47"/>
  <c r="AI51" i="84"/>
  <c r="AI76" i="84"/>
  <c r="AI77" i="84"/>
  <c r="AI66" i="84"/>
  <c r="AI50" i="84"/>
  <c r="AI55" i="84"/>
  <c r="AI72" i="84"/>
  <c r="AI63" i="84"/>
  <c r="AI71" i="84"/>
  <c r="AI65" i="84"/>
  <c r="AI48" i="84"/>
  <c r="AI58" i="84"/>
  <c r="AI69" i="84"/>
  <c r="AI57" i="84"/>
  <c r="AI64" i="84"/>
  <c r="AI70" i="84"/>
  <c r="AI73" i="84"/>
  <c r="AI68" i="84"/>
  <c r="AI74" i="84"/>
  <c r="AI49" i="84"/>
  <c r="AI56" i="84"/>
  <c r="AA248" i="84"/>
  <c r="AY53" i="47"/>
  <c r="T377" i="47"/>
  <c r="T296" i="47"/>
  <c r="AC296" i="47"/>
  <c r="AU296" i="47"/>
  <c r="AC377" i="47"/>
  <c r="AU377" i="47"/>
  <c r="AE213" i="47"/>
  <c r="AW213" i="47"/>
  <c r="AH217" i="76"/>
  <c r="N67" i="81"/>
  <c r="AH218" i="76"/>
  <c r="N68" i="81"/>
  <c r="AH210" i="76"/>
  <c r="N60" i="81"/>
  <c r="AH231" i="76"/>
  <c r="N81" i="81"/>
  <c r="AH226" i="76"/>
  <c r="N76" i="81"/>
  <c r="AH219" i="76"/>
  <c r="N69" i="81"/>
  <c r="AH216" i="76"/>
  <c r="N66" i="81"/>
  <c r="AH211" i="76"/>
  <c r="N61" i="81"/>
  <c r="AH224" i="76"/>
  <c r="N74" i="81"/>
  <c r="AH238" i="76"/>
  <c r="N88" i="81"/>
  <c r="AH214" i="76"/>
  <c r="N64" i="81"/>
  <c r="BV69" i="47"/>
  <c r="BV56" i="47"/>
  <c r="BV57" i="47"/>
  <c r="BV49" i="47"/>
  <c r="BV68" i="47"/>
  <c r="BV48" i="47"/>
  <c r="BV50" i="47"/>
  <c r="BV55" i="47"/>
  <c r="EG55" i="47" s="1"/>
  <c r="FE55" i="47" s="1"/>
  <c r="BV66" i="47"/>
  <c r="BV76" i="47"/>
  <c r="AA208" i="83"/>
  <c r="AA290" i="83"/>
  <c r="AA128" i="83"/>
  <c r="AI47" i="83"/>
  <c r="AT17" i="91"/>
  <c r="GA40" i="38" s="1"/>
  <c r="R47" i="85"/>
  <c r="R128" i="85"/>
  <c r="S371" i="47"/>
  <c r="S290" i="47"/>
  <c r="S208" i="47"/>
  <c r="S128" i="47"/>
  <c r="AX128" i="47" s="1"/>
  <c r="AX47" i="47"/>
  <c r="AE58" i="47"/>
  <c r="AE139" i="47"/>
  <c r="GW125" i="38"/>
  <c r="AY312" i="47"/>
  <c r="AG312" i="47"/>
  <c r="AY308" i="47"/>
  <c r="AG308" i="47"/>
  <c r="AG152" i="47"/>
  <c r="AG71" i="47"/>
  <c r="M56" i="81"/>
  <c r="AH206" i="76" s="1"/>
  <c r="AI56" i="81"/>
  <c r="AH45" i="76" s="1"/>
  <c r="AG15" i="91"/>
  <c r="EC38" i="38" s="1"/>
  <c r="R126" i="84"/>
  <c r="R45" i="84"/>
  <c r="AF15" i="91"/>
  <c r="EX38" i="38" s="1"/>
  <c r="CD127" i="47"/>
  <c r="AA290" i="85"/>
  <c r="AI290" i="85" s="1"/>
  <c r="R290" i="85"/>
  <c r="E16" i="91"/>
  <c r="AH39" i="38" s="1"/>
  <c r="R127" i="76"/>
  <c r="R46" i="76"/>
  <c r="A17" i="93"/>
  <c r="B17" i="93"/>
  <c r="AY381" i="47"/>
  <c r="Y37" i="93"/>
  <c r="AG381" i="47"/>
  <c r="AI212" i="85"/>
  <c r="GA114" i="38"/>
  <c r="AY311" i="47"/>
  <c r="AG311" i="47"/>
  <c r="AC68" i="47"/>
  <c r="AC149" i="47"/>
  <c r="AF138" i="47"/>
  <c r="AF57" i="47"/>
  <c r="AC137" i="47"/>
  <c r="AC56" i="47"/>
  <c r="AE56" i="47"/>
  <c r="AE137" i="47"/>
  <c r="AF150" i="47"/>
  <c r="AF69" i="47"/>
  <c r="AY316" i="47"/>
  <c r="AG316" i="47"/>
  <c r="AG50" i="47"/>
  <c r="AA45" i="85"/>
  <c r="AI45" i="85" s="1"/>
  <c r="S45" i="47"/>
  <c r="R289" i="85"/>
  <c r="AA289" i="85"/>
  <c r="AI289" i="85" s="1"/>
  <c r="AA45" i="83"/>
  <c r="Q45" i="47"/>
  <c r="CY38" i="38"/>
  <c r="AA46" i="84"/>
  <c r="R46" i="47"/>
  <c r="AF16" i="91"/>
  <c r="EX39" i="38" s="1"/>
  <c r="AA46" i="83"/>
  <c r="Q46" i="47"/>
  <c r="AX303" i="47"/>
  <c r="AF303" i="47"/>
  <c r="AX384" i="47"/>
  <c r="AF384" i="47"/>
  <c r="GA115" i="38"/>
  <c r="GW108" i="38"/>
  <c r="EG53" i="47"/>
  <c r="FE53" i="47" s="1"/>
  <c r="AE304" i="47"/>
  <c r="AW304" i="47"/>
  <c r="AE383" i="47"/>
  <c r="AW383" i="47"/>
  <c r="AW302" i="47"/>
  <c r="AE302" i="47"/>
  <c r="AF213" i="47"/>
  <c r="AX213" i="47"/>
  <c r="AX376" i="47"/>
  <c r="AF376" i="47"/>
  <c r="AW378" i="47"/>
  <c r="AE378" i="47"/>
  <c r="AU378" i="47"/>
  <c r="AC378" i="47"/>
  <c r="AC215" i="47"/>
  <c r="AU215" i="47"/>
  <c r="T215" i="47"/>
  <c r="BV290" i="47"/>
  <c r="AY317" i="47"/>
  <c r="AG317" i="47"/>
  <c r="AW303" i="47"/>
  <c r="AE303" i="47"/>
  <c r="AE384" i="47"/>
  <c r="AW384" i="47"/>
  <c r="AI61" i="85"/>
  <c r="AI76" i="85"/>
  <c r="AI77" i="85"/>
  <c r="AI66" i="85"/>
  <c r="AI63" i="85"/>
  <c r="AI50" i="85"/>
  <c r="AI71" i="85"/>
  <c r="AI55" i="85"/>
  <c r="AI72" i="85"/>
  <c r="AI74" i="85"/>
  <c r="AI70" i="85"/>
  <c r="AI73" i="85"/>
  <c r="AI48" i="85"/>
  <c r="AI64" i="85"/>
  <c r="AI57" i="85"/>
  <c r="AI58" i="85"/>
  <c r="AI49" i="85"/>
  <c r="AI68" i="85"/>
  <c r="AI56" i="85"/>
  <c r="AI69" i="85"/>
  <c r="AI65" i="85"/>
  <c r="AV296" i="47"/>
  <c r="AD296" i="47"/>
  <c r="AD377" i="47"/>
  <c r="AV377" i="47"/>
  <c r="AX220" i="47"/>
  <c r="AF220" i="47"/>
  <c r="AF383" i="47"/>
  <c r="AX383" i="47"/>
  <c r="AI303" i="85"/>
  <c r="GW123" i="38"/>
  <c r="AE154" i="47"/>
  <c r="AE73" i="47"/>
  <c r="AD65" i="47"/>
  <c r="AD146" i="47"/>
  <c r="GW120" i="38"/>
  <c r="AY210" i="47"/>
  <c r="AG210" i="47"/>
  <c r="L44" i="76"/>
  <c r="V18" i="79"/>
  <c r="D55" i="81"/>
  <c r="X73" i="79"/>
  <c r="V17" i="79"/>
  <c r="D54" i="81"/>
  <c r="L43" i="76"/>
  <c r="X72" i="79"/>
  <c r="EO143" i="47"/>
  <c r="AI223" i="85"/>
  <c r="AI304" i="85"/>
  <c r="BV303" i="47"/>
  <c r="EG303" i="47" s="1"/>
  <c r="FE303" i="47" s="1"/>
  <c r="AA247" i="83"/>
  <c r="AW294" i="47"/>
  <c r="AE294" i="47"/>
  <c r="AE329" i="47" s="1"/>
  <c r="AW375" i="47"/>
  <c r="AE375" i="47"/>
  <c r="AE410" i="47" s="1"/>
  <c r="AX214" i="47"/>
  <c r="AF214" i="47"/>
  <c r="AI214" i="85"/>
  <c r="BV142" i="47"/>
  <c r="EG142" i="47" s="1"/>
  <c r="FE142" i="47" s="1"/>
  <c r="AU295" i="47"/>
  <c r="T295" i="47"/>
  <c r="AC295" i="47"/>
  <c r="AY52" i="47"/>
  <c r="T376" i="47"/>
  <c r="GA107" i="38"/>
  <c r="AC129" i="47"/>
  <c r="AC48" i="47"/>
  <c r="BV311" i="47"/>
  <c r="BV317" i="47"/>
  <c r="BV316" i="47"/>
  <c r="BV292" i="47"/>
  <c r="BV313" i="47"/>
  <c r="BV312" i="47"/>
  <c r="BV306" i="47"/>
  <c r="BV314" i="47"/>
  <c r="BV293" i="47"/>
  <c r="BV320" i="47"/>
  <c r="EG321" i="47" s="1"/>
  <c r="FE321" i="47" s="1"/>
  <c r="BV305" i="47"/>
  <c r="EG305" i="47" s="1"/>
  <c r="FE305" i="47" s="1"/>
  <c r="BV139" i="47"/>
  <c r="EG140" i="47" s="1"/>
  <c r="FE140" i="47" s="1"/>
  <c r="BV149" i="47"/>
  <c r="BV155" i="47"/>
  <c r="BV137" i="47"/>
  <c r="BV145" i="47"/>
  <c r="BV151" i="47"/>
  <c r="BV153" i="47"/>
  <c r="BV136" i="47"/>
  <c r="EG136" i="47" s="1"/>
  <c r="FE136" i="47" s="1"/>
  <c r="BV147" i="47"/>
  <c r="BV157" i="47"/>
  <c r="AI291" i="85"/>
  <c r="GW124" i="38"/>
  <c r="AD56" i="47"/>
  <c r="AD137" i="47"/>
  <c r="AF137" i="47"/>
  <c r="AF56" i="47"/>
  <c r="Y49" i="93"/>
  <c r="AY393" i="47"/>
  <c r="AG393" i="47"/>
  <c r="AE69" i="47"/>
  <c r="AE150" i="47"/>
  <c r="AA45" i="76"/>
  <c r="P45" i="47"/>
  <c r="AI57" i="81"/>
  <c r="AH46" i="76" s="1"/>
  <c r="U57" i="81"/>
  <c r="AH289" i="76" s="1"/>
  <c r="AA290" i="76"/>
  <c r="AI47" i="76"/>
  <c r="CA47" i="47" s="1"/>
  <c r="AA208" i="76"/>
  <c r="AA128" i="76"/>
  <c r="AI128" i="76" s="1"/>
  <c r="CA128" i="47" s="1"/>
  <c r="AY225" i="47"/>
  <c r="AG225" i="47"/>
  <c r="BV59" i="47"/>
  <c r="GA106" i="38"/>
  <c r="AE155" i="47"/>
  <c r="AE74" i="47"/>
  <c r="AD150" i="47"/>
  <c r="AD69" i="47"/>
  <c r="AE130" i="47"/>
  <c r="AE49" i="47"/>
  <c r="AG131" i="47"/>
  <c r="AF305" i="47"/>
  <c r="AX305" i="47"/>
  <c r="AX223" i="47"/>
  <c r="AF223" i="47"/>
  <c r="GW55" i="38"/>
  <c r="AU143" i="47"/>
  <c r="T143" i="47"/>
  <c r="AY143" i="47" s="1"/>
  <c r="AC223" i="47"/>
  <c r="AU223" i="47"/>
  <c r="T223" i="47"/>
  <c r="AU305" i="47"/>
  <c r="T305" i="47"/>
  <c r="AC305" i="47"/>
  <c r="AI297" i="85"/>
  <c r="AI61" i="84"/>
  <c r="AX297" i="47"/>
  <c r="AF297" i="47"/>
  <c r="AD297" i="47"/>
  <c r="AV297" i="47"/>
  <c r="AD378" i="47"/>
  <c r="AV378" i="47"/>
  <c r="AI59" i="84"/>
  <c r="AU383" i="47"/>
  <c r="AC383" i="47"/>
  <c r="AU140" i="47"/>
  <c r="T140" i="47"/>
  <c r="AY140" i="47" s="1"/>
  <c r="AI52" i="85"/>
  <c r="AI54" i="84"/>
  <c r="AD383" i="47"/>
  <c r="AV383" i="47"/>
  <c r="AD220" i="47"/>
  <c r="AV220" i="47"/>
  <c r="AE57" i="47"/>
  <c r="AE138" i="47"/>
  <c r="AE145" i="47"/>
  <c r="AE64" i="47"/>
  <c r="BV208" i="47"/>
  <c r="Y38" i="93"/>
  <c r="AG382" i="47"/>
  <c r="AY382" i="47"/>
  <c r="AY301" i="47"/>
  <c r="AG301" i="47"/>
  <c r="AY60" i="47"/>
  <c r="T384" i="47"/>
  <c r="T221" i="47"/>
  <c r="AC221" i="47"/>
  <c r="AU221" i="47"/>
  <c r="AE386" i="47"/>
  <c r="AW386" i="47"/>
  <c r="AV386" i="47"/>
  <c r="AD386" i="47"/>
  <c r="AD221" i="47"/>
  <c r="AV221" i="47"/>
  <c r="AD303" i="47"/>
  <c r="AV303" i="47"/>
  <c r="AX375" i="47"/>
  <c r="AF375" i="47"/>
  <c r="AF212" i="47"/>
  <c r="AX212" i="47"/>
  <c r="T375" i="47"/>
  <c r="AY51" i="47"/>
  <c r="AU212" i="47"/>
  <c r="AC212" i="47"/>
  <c r="T212" i="47"/>
  <c r="AC294" i="47"/>
  <c r="T294" i="47"/>
  <c r="AU294" i="47"/>
  <c r="AI53" i="83"/>
  <c r="AI53" i="84"/>
  <c r="AX222" i="47"/>
  <c r="AF222" i="47"/>
  <c r="AI61" i="83"/>
  <c r="AI52" i="83"/>
  <c r="AI59" i="85"/>
  <c r="AD49" i="47"/>
  <c r="AD130" i="47"/>
  <c r="AD151" i="47"/>
  <c r="AD70" i="47"/>
  <c r="AE149" i="47"/>
  <c r="AE68" i="47"/>
  <c r="AY373" i="47"/>
  <c r="AG373" i="47"/>
  <c r="AG72" i="47"/>
  <c r="AG153" i="47"/>
  <c r="Y288" i="85"/>
  <c r="Y205" i="85"/>
  <c r="Y125" i="85"/>
  <c r="Y288" i="84"/>
  <c r="Y205" i="84"/>
  <c r="Y125" i="84"/>
  <c r="Y124" i="83"/>
  <c r="Y204" i="83"/>
  <c r="Y286" i="83"/>
  <c r="Y204" i="85"/>
  <c r="Y124" i="85"/>
  <c r="Y287" i="85"/>
  <c r="AC151" i="47"/>
  <c r="AC70" i="47"/>
  <c r="AE146" i="47"/>
  <c r="R371" i="47"/>
  <c r="R290" i="47"/>
  <c r="R208" i="47"/>
  <c r="AW47" i="47"/>
  <c r="R128" i="47"/>
  <c r="AW128" i="47" s="1"/>
  <c r="BV128" i="47"/>
  <c r="AU385" i="47"/>
  <c r="AC385" i="47"/>
  <c r="AU222" i="47"/>
  <c r="T222" i="47"/>
  <c r="AC222" i="47"/>
  <c r="AC74" i="47"/>
  <c r="AC155" i="47"/>
  <c r="AI62" i="84"/>
  <c r="AI132" i="76"/>
  <c r="AI157" i="76"/>
  <c r="CA157" i="47" s="1"/>
  <c r="AI158" i="76"/>
  <c r="CA158" i="47" s="1"/>
  <c r="AI147" i="76"/>
  <c r="AI131" i="76"/>
  <c r="CA131" i="47" s="1"/>
  <c r="AI152" i="76"/>
  <c r="AI144" i="76"/>
  <c r="AI153" i="76"/>
  <c r="AI136" i="76"/>
  <c r="AW214" i="47"/>
  <c r="AE214" i="47"/>
  <c r="AE377" i="47"/>
  <c r="AW377" i="47"/>
  <c r="GW116" i="38"/>
  <c r="AV304" i="47"/>
  <c r="AD304" i="47"/>
  <c r="AV376" i="47"/>
  <c r="AD376" i="47"/>
  <c r="AV213" i="47"/>
  <c r="AD213" i="47"/>
  <c r="L44" i="83"/>
  <c r="X129" i="79"/>
  <c r="L43" i="84"/>
  <c r="X185" i="79"/>
  <c r="EG62" i="47"/>
  <c r="FE62" i="47" s="1"/>
  <c r="EM84" i="47" l="1"/>
  <c r="EL83" i="47"/>
  <c r="EM83" i="47"/>
  <c r="EL163" i="47"/>
  <c r="EL162" i="47"/>
  <c r="EG164" i="47"/>
  <c r="FE164" i="47" s="1"/>
  <c r="EL81" i="47"/>
  <c r="EO84" i="47"/>
  <c r="CD326" i="47"/>
  <c r="AI245" i="76"/>
  <c r="CA245" i="47" s="1"/>
  <c r="AI327" i="76"/>
  <c r="AI244" i="76"/>
  <c r="CA244" i="47" s="1"/>
  <c r="AI325" i="76"/>
  <c r="AI324" i="76"/>
  <c r="AI243" i="76"/>
  <c r="CA243" i="47" s="1"/>
  <c r="AI326" i="76"/>
  <c r="AI242" i="76"/>
  <c r="CA242" i="47" s="1"/>
  <c r="CD327" i="47"/>
  <c r="AI161" i="84"/>
  <c r="CC161" i="47" s="1"/>
  <c r="AI163" i="84"/>
  <c r="AI165" i="84"/>
  <c r="AI162" i="84"/>
  <c r="AI164" i="84"/>
  <c r="EM82" i="47"/>
  <c r="FI82" i="47" s="1"/>
  <c r="EO81" i="47"/>
  <c r="AI161" i="83"/>
  <c r="CB161" i="47" s="1"/>
  <c r="AI165" i="83"/>
  <c r="AI164" i="83"/>
  <c r="AI162" i="83"/>
  <c r="AI163" i="83"/>
  <c r="EM81" i="47"/>
  <c r="EG325" i="47"/>
  <c r="FE325" i="47" s="1"/>
  <c r="AI244" i="84"/>
  <c r="AI325" i="84"/>
  <c r="AI245" i="84"/>
  <c r="AI326" i="84"/>
  <c r="AI242" i="84"/>
  <c r="AI328" i="84"/>
  <c r="AI243" i="84"/>
  <c r="AI327" i="84"/>
  <c r="CD243" i="47"/>
  <c r="BV245" i="47"/>
  <c r="CD245" i="47"/>
  <c r="AI243" i="83"/>
  <c r="AI324" i="83"/>
  <c r="AI327" i="83"/>
  <c r="AI242" i="83"/>
  <c r="AI325" i="83"/>
  <c r="AI326" i="83"/>
  <c r="AI245" i="83"/>
  <c r="AI244" i="83"/>
  <c r="CD325" i="47"/>
  <c r="BV244" i="47"/>
  <c r="CD244" i="47"/>
  <c r="EG327" i="47"/>
  <c r="FE327" i="47" s="1"/>
  <c r="CD242" i="47"/>
  <c r="EO243" i="47" s="1"/>
  <c r="EL165" i="47"/>
  <c r="FI165" i="47" s="1"/>
  <c r="EL84" i="47"/>
  <c r="FI84" i="47" s="1"/>
  <c r="BV242" i="47"/>
  <c r="EG242" i="47" s="1"/>
  <c r="FE242" i="47" s="1"/>
  <c r="EN83" i="47"/>
  <c r="FI83" i="47" s="1"/>
  <c r="BV243" i="47"/>
  <c r="CD324" i="47"/>
  <c r="EL164" i="47"/>
  <c r="EO82" i="47"/>
  <c r="EN81" i="47"/>
  <c r="EG241" i="47"/>
  <c r="FE241" i="47" s="1"/>
  <c r="CB59" i="47"/>
  <c r="AI324" i="84"/>
  <c r="AI241" i="84"/>
  <c r="CD323" i="47"/>
  <c r="AI323" i="83"/>
  <c r="AI241" i="83"/>
  <c r="CD241" i="47"/>
  <c r="AI323" i="76"/>
  <c r="AI241" i="76"/>
  <c r="EG240" i="47"/>
  <c r="FE240" i="47" s="1"/>
  <c r="BG54" i="85"/>
  <c r="CD240" i="47"/>
  <c r="CD239" i="47"/>
  <c r="EO80" i="47"/>
  <c r="EO79" i="47"/>
  <c r="CD322" i="47"/>
  <c r="CD321" i="47"/>
  <c r="CC60" i="47"/>
  <c r="EN80" i="47"/>
  <c r="EN79" i="47"/>
  <c r="AI142" i="84"/>
  <c r="BG136" i="84" s="1"/>
  <c r="AI159" i="84"/>
  <c r="AI160" i="84"/>
  <c r="AI305" i="84"/>
  <c r="CC304" i="47" s="1"/>
  <c r="AI239" i="84"/>
  <c r="AI322" i="84"/>
  <c r="AI240" i="84"/>
  <c r="AI323" i="84"/>
  <c r="CB79" i="47"/>
  <c r="AI223" i="83"/>
  <c r="CB223" i="47" s="1"/>
  <c r="AI240" i="83"/>
  <c r="AI322" i="83"/>
  <c r="AI321" i="83"/>
  <c r="AI239" i="83"/>
  <c r="AI135" i="83"/>
  <c r="BG129" i="83" s="1"/>
  <c r="AI160" i="83"/>
  <c r="AI159" i="83"/>
  <c r="CA160" i="47"/>
  <c r="CA159" i="47"/>
  <c r="EL159" i="47" s="1"/>
  <c r="AI213" i="76"/>
  <c r="CA213" i="47" s="1"/>
  <c r="AI240" i="76"/>
  <c r="AI321" i="76"/>
  <c r="AI322" i="76"/>
  <c r="AI239" i="76"/>
  <c r="CA79" i="47"/>
  <c r="CA154" i="47"/>
  <c r="EL155" i="47" s="1"/>
  <c r="CA78" i="47"/>
  <c r="EL78" i="47" s="1"/>
  <c r="AI143" i="84"/>
  <c r="CC143" i="47" s="1"/>
  <c r="CA54" i="47"/>
  <c r="CB62" i="47"/>
  <c r="CD62" i="47"/>
  <c r="BG129" i="76"/>
  <c r="BG128" i="76"/>
  <c r="CA139" i="47"/>
  <c r="EL139" i="47" s="1"/>
  <c r="AI133" i="83"/>
  <c r="CB133" i="47" s="1"/>
  <c r="AI133" i="84"/>
  <c r="BG127" i="84" s="1"/>
  <c r="BG48" i="83"/>
  <c r="N57" i="81"/>
  <c r="EG221" i="47"/>
  <c r="FE221" i="47" s="1"/>
  <c r="EG151" i="47"/>
  <c r="FE151" i="47" s="1"/>
  <c r="CA53" i="47"/>
  <c r="EL53" i="47" s="1"/>
  <c r="BG137" i="76"/>
  <c r="AI221" i="84"/>
  <c r="CC221" i="47" s="1"/>
  <c r="AI304" i="84"/>
  <c r="CC303" i="47" s="1"/>
  <c r="AI220" i="84"/>
  <c r="CC220" i="47" s="1"/>
  <c r="AI141" i="83"/>
  <c r="CB141" i="47" s="1"/>
  <c r="AI134" i="83"/>
  <c r="BG128" i="83" s="1"/>
  <c r="AI213" i="84"/>
  <c r="CC213" i="47" s="1"/>
  <c r="AI215" i="84"/>
  <c r="CC215" i="47" s="1"/>
  <c r="AI208" i="76"/>
  <c r="CA208" i="47" s="1"/>
  <c r="BG56" i="76"/>
  <c r="CA137" i="47"/>
  <c r="EL138" i="47" s="1"/>
  <c r="EL130" i="47"/>
  <c r="EL135" i="47"/>
  <c r="EO127" i="47"/>
  <c r="CD53" i="47"/>
  <c r="EO54" i="47" s="1"/>
  <c r="CD51" i="47"/>
  <c r="AI135" i="84"/>
  <c r="BG129" i="84" s="1"/>
  <c r="AI134" i="84"/>
  <c r="BG128" i="84" s="1"/>
  <c r="AI140" i="83"/>
  <c r="CB140" i="47" s="1"/>
  <c r="AI142" i="83"/>
  <c r="CB142" i="47" s="1"/>
  <c r="EG48" i="47"/>
  <c r="FE48" i="47" s="1"/>
  <c r="AI304" i="76"/>
  <c r="CA304" i="47" s="1"/>
  <c r="EG309" i="47"/>
  <c r="FE309" i="47" s="1"/>
  <c r="EL129" i="47"/>
  <c r="BG132" i="76"/>
  <c r="CA146" i="47"/>
  <c r="EL146" i="47" s="1"/>
  <c r="CA151" i="47"/>
  <c r="BG127" i="76"/>
  <c r="CA140" i="47"/>
  <c r="BG135" i="76"/>
  <c r="CA142" i="47"/>
  <c r="EL143" i="47" s="1"/>
  <c r="EG72" i="47"/>
  <c r="FE72" i="47" s="1"/>
  <c r="EG316" i="47"/>
  <c r="FE316" i="47" s="1"/>
  <c r="EG131" i="47"/>
  <c r="FE131" i="47" s="1"/>
  <c r="CA61" i="47"/>
  <c r="AI290" i="76"/>
  <c r="CA290" i="47" s="1"/>
  <c r="BG139" i="76"/>
  <c r="AI215" i="76"/>
  <c r="CA215" i="47" s="1"/>
  <c r="EG139" i="47"/>
  <c r="FE139" i="47" s="1"/>
  <c r="AI220" i="76"/>
  <c r="CA220" i="47" s="1"/>
  <c r="BG143" i="76"/>
  <c r="CA150" i="47"/>
  <c r="EL150" i="47" s="1"/>
  <c r="BG149" i="76"/>
  <c r="AI294" i="76"/>
  <c r="CA294" i="47" s="1"/>
  <c r="EG292" i="47"/>
  <c r="FE292" i="47" s="1"/>
  <c r="BG53" i="76"/>
  <c r="CA60" i="47"/>
  <c r="EL60" i="47" s="1"/>
  <c r="EG300" i="47"/>
  <c r="FE300" i="47" s="1"/>
  <c r="EG304" i="47"/>
  <c r="FE304" i="47" s="1"/>
  <c r="AI214" i="76"/>
  <c r="CA214" i="47" s="1"/>
  <c r="EG66" i="47"/>
  <c r="FE66" i="47" s="1"/>
  <c r="EG320" i="47"/>
  <c r="FE320" i="47" s="1"/>
  <c r="EL131" i="47"/>
  <c r="EG145" i="47"/>
  <c r="FE145" i="47" s="1"/>
  <c r="AI223" i="76"/>
  <c r="CA223" i="47" s="1"/>
  <c r="AI296" i="76"/>
  <c r="CA296" i="47" s="1"/>
  <c r="AI295" i="76"/>
  <c r="CA295" i="47" s="1"/>
  <c r="EG71" i="47"/>
  <c r="FE71" i="47" s="1"/>
  <c r="AI221" i="83"/>
  <c r="CB221" i="47" s="1"/>
  <c r="AI222" i="84"/>
  <c r="CC222" i="47" s="1"/>
  <c r="AI296" i="84"/>
  <c r="CC295" i="47" s="1"/>
  <c r="BG48" i="85"/>
  <c r="EO128" i="47"/>
  <c r="AI303" i="83"/>
  <c r="CB303" i="47" s="1"/>
  <c r="AI304" i="83"/>
  <c r="CB304" i="47" s="1"/>
  <c r="AI296" i="83"/>
  <c r="CB296" i="47" s="1"/>
  <c r="EG143" i="47"/>
  <c r="FE143" i="47" s="1"/>
  <c r="EG59" i="47"/>
  <c r="FE59" i="47" s="1"/>
  <c r="EG132" i="47"/>
  <c r="FE132" i="47" s="1"/>
  <c r="EG147" i="47"/>
  <c r="FE147" i="47" s="1"/>
  <c r="EG153" i="47"/>
  <c r="FE153" i="47" s="1"/>
  <c r="EG155" i="47"/>
  <c r="FE155" i="47" s="1"/>
  <c r="AI128" i="83"/>
  <c r="CB128" i="47" s="1"/>
  <c r="EG296" i="47"/>
  <c r="FE296" i="47" s="1"/>
  <c r="EG65" i="47"/>
  <c r="FE65" i="47" s="1"/>
  <c r="AI128" i="84"/>
  <c r="CC128" i="47" s="1"/>
  <c r="AI140" i="84"/>
  <c r="CC140" i="47" s="1"/>
  <c r="EG293" i="47"/>
  <c r="FE293" i="47" s="1"/>
  <c r="EG50" i="47"/>
  <c r="FE50" i="47" s="1"/>
  <c r="EG57" i="47"/>
  <c r="FE57" i="47" s="1"/>
  <c r="EG314" i="47"/>
  <c r="FE314" i="47" s="1"/>
  <c r="EG312" i="47"/>
  <c r="FE312" i="47" s="1"/>
  <c r="AI212" i="84"/>
  <c r="CC212" i="47" s="1"/>
  <c r="EG137" i="47"/>
  <c r="FE137" i="47" s="1"/>
  <c r="AI212" i="83"/>
  <c r="CB212" i="47" s="1"/>
  <c r="AI294" i="83"/>
  <c r="CB294" i="47" s="1"/>
  <c r="Y42" i="85"/>
  <c r="V242" i="79"/>
  <c r="Y41" i="84"/>
  <c r="V183" i="79"/>
  <c r="Y41" i="76"/>
  <c r="V70" i="79"/>
  <c r="AD52" i="47"/>
  <c r="AD133" i="47"/>
  <c r="AE134" i="47"/>
  <c r="AE53" i="47"/>
  <c r="CA153" i="47"/>
  <c r="BG147" i="76"/>
  <c r="CA152" i="47"/>
  <c r="BG146" i="76"/>
  <c r="CA147" i="47"/>
  <c r="BG141" i="76"/>
  <c r="CC62" i="47"/>
  <c r="BG56" i="84"/>
  <c r="AG222" i="47"/>
  <c r="AY222" i="47"/>
  <c r="AE208" i="47"/>
  <c r="AW208" i="47"/>
  <c r="AW371" i="47"/>
  <c r="AE371" i="47"/>
  <c r="CB61" i="47"/>
  <c r="BG55" i="83"/>
  <c r="AF142" i="47"/>
  <c r="AF61" i="47"/>
  <c r="BG47" i="84"/>
  <c r="CC53" i="47"/>
  <c r="BG47" i="83"/>
  <c r="CB53" i="47"/>
  <c r="EM54" i="47" s="1"/>
  <c r="AC329" i="47"/>
  <c r="AC132" i="47"/>
  <c r="AC247" i="47"/>
  <c r="AC51" i="47"/>
  <c r="AF410" i="47"/>
  <c r="AG221" i="47"/>
  <c r="AY221" i="47"/>
  <c r="BG55" i="84"/>
  <c r="CC61" i="47"/>
  <c r="EN61" i="47" s="1"/>
  <c r="GW117" i="38"/>
  <c r="AF143" i="47"/>
  <c r="AF62" i="47"/>
  <c r="BV46" i="47"/>
  <c r="EG47" i="47" s="1"/>
  <c r="FE47" i="47" s="1"/>
  <c r="P126" i="47"/>
  <c r="AU45" i="47"/>
  <c r="T45" i="47"/>
  <c r="U25" i="93" s="1"/>
  <c r="P369" i="47"/>
  <c r="P288" i="47"/>
  <c r="P206" i="47"/>
  <c r="Y32" i="93"/>
  <c r="AG376" i="47"/>
  <c r="AY376" i="47"/>
  <c r="AF53" i="47"/>
  <c r="AF134" i="47"/>
  <c r="CD223" i="47"/>
  <c r="Q54" i="81"/>
  <c r="S54" i="81" s="1"/>
  <c r="T54" i="81" s="1"/>
  <c r="I54" i="81"/>
  <c r="K54" i="81" s="1"/>
  <c r="L54" i="81" s="1"/>
  <c r="X54" i="81"/>
  <c r="Z54" i="81" s="1"/>
  <c r="AA54" i="81" s="1"/>
  <c r="AE54" i="81"/>
  <c r="AG54" i="81" s="1"/>
  <c r="AH54" i="81" s="1"/>
  <c r="F54" i="81"/>
  <c r="E15" i="93"/>
  <c r="G15" i="93" s="1"/>
  <c r="R18" i="79"/>
  <c r="X18" i="79"/>
  <c r="AC18" i="79" s="1"/>
  <c r="AF140" i="47"/>
  <c r="AF59" i="47"/>
  <c r="BG59" i="85"/>
  <c r="CD65" i="47"/>
  <c r="CD56" i="47"/>
  <c r="BG50" i="85"/>
  <c r="CD49" i="47"/>
  <c r="CD57" i="47"/>
  <c r="BG51" i="85"/>
  <c r="CD48" i="47"/>
  <c r="EO48" i="47" s="1"/>
  <c r="CD70" i="47"/>
  <c r="BG64" i="85"/>
  <c r="CD72" i="47"/>
  <c r="BG66" i="85"/>
  <c r="CD71" i="47"/>
  <c r="BG65" i="85"/>
  <c r="CD63" i="47"/>
  <c r="BG57" i="85"/>
  <c r="CD77" i="47"/>
  <c r="EO78" i="47" s="1"/>
  <c r="BG55" i="85"/>
  <c r="CD61" i="47"/>
  <c r="EO61" i="47" s="1"/>
  <c r="AI220" i="83"/>
  <c r="AA127" i="83"/>
  <c r="AI127" i="83" s="1"/>
  <c r="AI46" i="83"/>
  <c r="AA207" i="83"/>
  <c r="AI207" i="83" s="1"/>
  <c r="AA289" i="83"/>
  <c r="AI289" i="83" s="1"/>
  <c r="AA290" i="84"/>
  <c r="AI290" i="84" s="1"/>
  <c r="AA207" i="84"/>
  <c r="AI207" i="84" s="1"/>
  <c r="AA127" i="84"/>
  <c r="AI127" i="84" s="1"/>
  <c r="AI46" i="84"/>
  <c r="AA206" i="83"/>
  <c r="AI206" i="83" s="1"/>
  <c r="AI45" i="83"/>
  <c r="AA288" i="83"/>
  <c r="AI288" i="83" s="1"/>
  <c r="AA126" i="83"/>
  <c r="AI126" i="83" s="1"/>
  <c r="AS15" i="91"/>
  <c r="GW38" i="38" s="1"/>
  <c r="CD45" i="47"/>
  <c r="CD289" i="47"/>
  <c r="BV206" i="47"/>
  <c r="AX290" i="47"/>
  <c r="AF290" i="47"/>
  <c r="CB47" i="47"/>
  <c r="AI290" i="83"/>
  <c r="EG49" i="47"/>
  <c r="FE49" i="47" s="1"/>
  <c r="EG69" i="47"/>
  <c r="FE69" i="47" s="1"/>
  <c r="BV214" i="47"/>
  <c r="BV238" i="47"/>
  <c r="EG239" i="47" s="1"/>
  <c r="FE239" i="47" s="1"/>
  <c r="BV224" i="47"/>
  <c r="EG224" i="47" s="1"/>
  <c r="FE224" i="47" s="1"/>
  <c r="BV211" i="47"/>
  <c r="BV216" i="47"/>
  <c r="EG216" i="47" s="1"/>
  <c r="FE216" i="47" s="1"/>
  <c r="BV219" i="47"/>
  <c r="BV226" i="47"/>
  <c r="BV231" i="47"/>
  <c r="BV210" i="47"/>
  <c r="BV218" i="47"/>
  <c r="BV217" i="47"/>
  <c r="AG377" i="47"/>
  <c r="Y33" i="93"/>
  <c r="AY377" i="47"/>
  <c r="BG50" i="84"/>
  <c r="CC56" i="47"/>
  <c r="BG68" i="84"/>
  <c r="CC74" i="47"/>
  <c r="BG67" i="84"/>
  <c r="CC73" i="47"/>
  <c r="BG58" i="84"/>
  <c r="CC64" i="47"/>
  <c r="CC69" i="47"/>
  <c r="BG63" i="84"/>
  <c r="CC48" i="47"/>
  <c r="BG65" i="84"/>
  <c r="CC71" i="47"/>
  <c r="CC72" i="47"/>
  <c r="BG66" i="84"/>
  <c r="CC50" i="47"/>
  <c r="CC77" i="47"/>
  <c r="EN78" i="47" s="1"/>
  <c r="CC51" i="47"/>
  <c r="BG45" i="84"/>
  <c r="BV227" i="47"/>
  <c r="BV233" i="47"/>
  <c r="BV230" i="47"/>
  <c r="BV209" i="47"/>
  <c r="EG209" i="47" s="1"/>
  <c r="FE209" i="47" s="1"/>
  <c r="AD61" i="47"/>
  <c r="AD142" i="47"/>
  <c r="AI302" i="76"/>
  <c r="AI319" i="76"/>
  <c r="AI237" i="76"/>
  <c r="CA237" i="47" s="1"/>
  <c r="AI320" i="76"/>
  <c r="AI238" i="76"/>
  <c r="CA238" i="47" s="1"/>
  <c r="AI227" i="76"/>
  <c r="CA227" i="47" s="1"/>
  <c r="AI309" i="76"/>
  <c r="AI306" i="76"/>
  <c r="AI293" i="76"/>
  <c r="AI232" i="76"/>
  <c r="CA232" i="47" s="1"/>
  <c r="AI233" i="76"/>
  <c r="CA233" i="47" s="1"/>
  <c r="AI298" i="76"/>
  <c r="AI314" i="76"/>
  <c r="AI224" i="76"/>
  <c r="CA224" i="47" s="1"/>
  <c r="AI211" i="76"/>
  <c r="CA211" i="47" s="1"/>
  <c r="AI315" i="76"/>
  <c r="AI216" i="76"/>
  <c r="CA216" i="47" s="1"/>
  <c r="AI226" i="76"/>
  <c r="CA226" i="47" s="1"/>
  <c r="AI299" i="76"/>
  <c r="AI311" i="76"/>
  <c r="AI307" i="76"/>
  <c r="AI230" i="76"/>
  <c r="CA230" i="47" s="1"/>
  <c r="AI235" i="76"/>
  <c r="CA235" i="47" s="1"/>
  <c r="AI217" i="76"/>
  <c r="CA217" i="47" s="1"/>
  <c r="AI300" i="76"/>
  <c r="AI308" i="76"/>
  <c r="AI210" i="76"/>
  <c r="CA210" i="47" s="1"/>
  <c r="AI317" i="76"/>
  <c r="AI231" i="76"/>
  <c r="CA231" i="47" s="1"/>
  <c r="AI234" i="76"/>
  <c r="CA234" i="47" s="1"/>
  <c r="AI218" i="76"/>
  <c r="CA218" i="47" s="1"/>
  <c r="AI291" i="76"/>
  <c r="AI292" i="76"/>
  <c r="AI219" i="76"/>
  <c r="CA219" i="47" s="1"/>
  <c r="AI313" i="76"/>
  <c r="AI316" i="76"/>
  <c r="AI229" i="76"/>
  <c r="CA229" i="47" s="1"/>
  <c r="AI225" i="76"/>
  <c r="CA225" i="47" s="1"/>
  <c r="AI312" i="76"/>
  <c r="AI209" i="76"/>
  <c r="CA209" i="47" s="1"/>
  <c r="AI301" i="76"/>
  <c r="BG58" i="76"/>
  <c r="CA64" i="47"/>
  <c r="BG63" i="76"/>
  <c r="CA69" i="47"/>
  <c r="BG62" i="76"/>
  <c r="CA68" i="47"/>
  <c r="BG68" i="76"/>
  <c r="CA74" i="47"/>
  <c r="EL48" i="47"/>
  <c r="BG52" i="76"/>
  <c r="CA58" i="47"/>
  <c r="EL59" i="47" s="1"/>
  <c r="BG66" i="76"/>
  <c r="CA72" i="47"/>
  <c r="CA63" i="47"/>
  <c r="EL63" i="47" s="1"/>
  <c r="BG57" i="76"/>
  <c r="CA66" i="47"/>
  <c r="BG60" i="76"/>
  <c r="BG54" i="83"/>
  <c r="CB60" i="47"/>
  <c r="EM60" i="47" s="1"/>
  <c r="AI306" i="84"/>
  <c r="AG304" i="47"/>
  <c r="AY304" i="47"/>
  <c r="CC47" i="47"/>
  <c r="AI208" i="84"/>
  <c r="AI295" i="83"/>
  <c r="AI222" i="83"/>
  <c r="AI297" i="84"/>
  <c r="AC410" i="47"/>
  <c r="AF329" i="47"/>
  <c r="AD143" i="47"/>
  <c r="AD62" i="47"/>
  <c r="AE143" i="47"/>
  <c r="AE62" i="47"/>
  <c r="AI222" i="76"/>
  <c r="CA222" i="47" s="1"/>
  <c r="AY303" i="47"/>
  <c r="AG303" i="47"/>
  <c r="AG302" i="47"/>
  <c r="AY302" i="47"/>
  <c r="Y39" i="93"/>
  <c r="AG383" i="47"/>
  <c r="AY383" i="47"/>
  <c r="AI303" i="84"/>
  <c r="AF54" i="47"/>
  <c r="AF135" i="47"/>
  <c r="AG154" i="47"/>
  <c r="AG73" i="47"/>
  <c r="CD220" i="47"/>
  <c r="AG138" i="47"/>
  <c r="AG57" i="47"/>
  <c r="T371" i="47"/>
  <c r="AY47" i="47"/>
  <c r="T290" i="47"/>
  <c r="AC290" i="47"/>
  <c r="AU290" i="47"/>
  <c r="AU208" i="47"/>
  <c r="T208" i="47"/>
  <c r="AC208" i="47"/>
  <c r="BV207" i="47"/>
  <c r="EG208" i="47" s="1"/>
  <c r="FE208" i="47" s="1"/>
  <c r="EG152" i="47"/>
  <c r="FE152" i="47" s="1"/>
  <c r="EG146" i="47"/>
  <c r="FE146" i="47" s="1"/>
  <c r="EG129" i="47"/>
  <c r="FE129" i="47" s="1"/>
  <c r="EG138" i="47"/>
  <c r="FE138" i="47" s="1"/>
  <c r="EG150" i="47"/>
  <c r="FE150" i="47" s="1"/>
  <c r="EG315" i="47"/>
  <c r="FE315" i="47" s="1"/>
  <c r="EG301" i="47"/>
  <c r="FE301" i="47" s="1"/>
  <c r="EG291" i="47"/>
  <c r="FE291" i="47" s="1"/>
  <c r="EG307" i="47"/>
  <c r="FE307" i="47" s="1"/>
  <c r="EG299" i="47"/>
  <c r="FE299" i="47" s="1"/>
  <c r="EG308" i="47"/>
  <c r="FE308" i="47" s="1"/>
  <c r="AG48" i="47"/>
  <c r="AG129" i="47"/>
  <c r="AC52" i="47"/>
  <c r="AC133" i="47"/>
  <c r="EL134" i="47"/>
  <c r="BG58" i="83"/>
  <c r="CB64" i="47"/>
  <c r="BG68" i="83"/>
  <c r="CB74" i="47"/>
  <c r="CB49" i="47"/>
  <c r="CB56" i="47"/>
  <c r="BG50" i="83"/>
  <c r="CB65" i="47"/>
  <c r="BG59" i="83"/>
  <c r="CB58" i="47"/>
  <c r="EM59" i="47" s="1"/>
  <c r="BG52" i="83"/>
  <c r="BG49" i="83"/>
  <c r="CB55" i="47"/>
  <c r="EM55" i="47" s="1"/>
  <c r="CB72" i="47"/>
  <c r="BG66" i="83"/>
  <c r="BG60" i="83"/>
  <c r="CB66" i="47"/>
  <c r="CB76" i="47"/>
  <c r="AI132" i="83"/>
  <c r="CD294" i="47"/>
  <c r="EO295" i="47" s="1"/>
  <c r="AE141" i="47"/>
  <c r="AE60" i="47"/>
  <c r="AI221" i="76"/>
  <c r="AG139" i="47"/>
  <c r="AG58" i="47"/>
  <c r="EG51" i="47"/>
  <c r="FE51" i="47" s="1"/>
  <c r="AY297" i="47"/>
  <c r="AG297" i="47"/>
  <c r="AE54" i="47"/>
  <c r="AE135" i="47"/>
  <c r="AE59" i="47"/>
  <c r="AE140" i="47"/>
  <c r="AE142" i="47"/>
  <c r="AE61" i="47"/>
  <c r="EG60" i="47"/>
  <c r="FE60" i="47" s="1"/>
  <c r="AF60" i="47"/>
  <c r="AF141" i="47"/>
  <c r="AI305" i="76"/>
  <c r="CD206" i="47"/>
  <c r="AG68" i="47"/>
  <c r="AG149" i="47"/>
  <c r="CD299" i="47"/>
  <c r="CD316" i="47"/>
  <c r="CD312" i="47"/>
  <c r="CD292" i="47"/>
  <c r="CD301" i="47"/>
  <c r="CD234" i="47"/>
  <c r="CD235" i="47"/>
  <c r="CD308" i="47"/>
  <c r="CD219" i="47"/>
  <c r="CD317" i="47"/>
  <c r="CD231" i="47"/>
  <c r="CD226" i="47"/>
  <c r="CD224" i="47"/>
  <c r="CD232" i="47"/>
  <c r="CD315" i="47"/>
  <c r="CD211" i="47"/>
  <c r="CD298" i="47"/>
  <c r="EO298" i="47" s="1"/>
  <c r="CD227" i="47"/>
  <c r="CD320" i="47"/>
  <c r="CD237" i="47"/>
  <c r="AA127" i="76"/>
  <c r="AI127" i="76" s="1"/>
  <c r="CA127" i="47" s="1"/>
  <c r="EL128" i="47" s="1"/>
  <c r="AI46" i="76"/>
  <c r="CA46" i="47" s="1"/>
  <c r="EL47" i="47" s="1"/>
  <c r="AA289" i="76"/>
  <c r="AI289" i="76" s="1"/>
  <c r="CA289" i="47" s="1"/>
  <c r="AA207" i="76"/>
  <c r="AI207" i="76" s="1"/>
  <c r="CA207" i="47" s="1"/>
  <c r="CD207" i="47"/>
  <c r="EO208" i="47" s="1"/>
  <c r="S289" i="47"/>
  <c r="S207" i="47"/>
  <c r="S127" i="47"/>
  <c r="AX127" i="47" s="1"/>
  <c r="S370" i="47"/>
  <c r="AX46" i="47"/>
  <c r="AA289" i="84"/>
  <c r="AI289" i="84" s="1"/>
  <c r="AI45" i="84"/>
  <c r="AA206" i="84"/>
  <c r="AI206" i="84" s="1"/>
  <c r="AA126" i="84"/>
  <c r="AI126" i="84" s="1"/>
  <c r="BV126" i="47"/>
  <c r="N56" i="81"/>
  <c r="AG146" i="47"/>
  <c r="AG65" i="47"/>
  <c r="AV290" i="47"/>
  <c r="AD290" i="47"/>
  <c r="EG294" i="47"/>
  <c r="FE294" i="47" s="1"/>
  <c r="EG77" i="47"/>
  <c r="FE77" i="47" s="1"/>
  <c r="EG73" i="47"/>
  <c r="FE73" i="47" s="1"/>
  <c r="EG64" i="47"/>
  <c r="FE64" i="47" s="1"/>
  <c r="EG58" i="47"/>
  <c r="FE58" i="47" s="1"/>
  <c r="BV237" i="47"/>
  <c r="BV232" i="47"/>
  <c r="BV235" i="47"/>
  <c r="BV229" i="47"/>
  <c r="BV225" i="47"/>
  <c r="BV234" i="47"/>
  <c r="AG214" i="47"/>
  <c r="AY214" i="47"/>
  <c r="AC134" i="47"/>
  <c r="AC53" i="47"/>
  <c r="AI141" i="84"/>
  <c r="AI157" i="84"/>
  <c r="AI158" i="84"/>
  <c r="AI147" i="84"/>
  <c r="AI144" i="84"/>
  <c r="AI153" i="84"/>
  <c r="AI131" i="84"/>
  <c r="AI152" i="84"/>
  <c r="AI136" i="84"/>
  <c r="AI150" i="84"/>
  <c r="AI137" i="84"/>
  <c r="AI130" i="84"/>
  <c r="AI145" i="84"/>
  <c r="AI146" i="84"/>
  <c r="AI138" i="84"/>
  <c r="AI139" i="84"/>
  <c r="AI155" i="84"/>
  <c r="AI149" i="84"/>
  <c r="AI154" i="84"/>
  <c r="AI151" i="84"/>
  <c r="AI129" i="84"/>
  <c r="Y42" i="84"/>
  <c r="V184" i="79"/>
  <c r="Y42" i="76"/>
  <c r="V71" i="79"/>
  <c r="Y42" i="83"/>
  <c r="V127" i="79"/>
  <c r="Y41" i="83"/>
  <c r="V126" i="79"/>
  <c r="Y41" i="85"/>
  <c r="V241" i="79"/>
  <c r="L287" i="84"/>
  <c r="N287" i="84" s="1"/>
  <c r="R287" i="84" s="1"/>
  <c r="L204" i="84"/>
  <c r="N204" i="84" s="1"/>
  <c r="R204" i="84" s="1"/>
  <c r="L124" i="84"/>
  <c r="N124" i="84" s="1"/>
  <c r="N43" i="84"/>
  <c r="L125" i="83"/>
  <c r="N125" i="83" s="1"/>
  <c r="L287" i="83"/>
  <c r="N287" i="83" s="1"/>
  <c r="R287" i="83" s="1"/>
  <c r="R14" i="91" s="1"/>
  <c r="L205" i="83"/>
  <c r="N205" i="83" s="1"/>
  <c r="R205" i="83" s="1"/>
  <c r="S14" i="91" s="1"/>
  <c r="N44" i="83"/>
  <c r="BG130" i="76"/>
  <c r="CA136" i="47"/>
  <c r="EL136" i="47" s="1"/>
  <c r="CA144" i="47"/>
  <c r="EL144" i="47" s="1"/>
  <c r="BG138" i="76"/>
  <c r="EL158" i="47"/>
  <c r="BG126" i="76"/>
  <c r="CA132" i="47"/>
  <c r="EL132" i="47" s="1"/>
  <c r="AC61" i="47"/>
  <c r="AC142" i="47"/>
  <c r="AW290" i="47"/>
  <c r="AE290" i="47"/>
  <c r="CD59" i="47"/>
  <c r="EO60" i="47" s="1"/>
  <c r="BG53" i="85"/>
  <c r="CB52" i="47"/>
  <c r="BG46" i="83"/>
  <c r="AY294" i="47"/>
  <c r="AG294" i="47"/>
  <c r="AY212" i="47"/>
  <c r="AZ238" i="47" s="1"/>
  <c r="AG212" i="47"/>
  <c r="U68" i="93"/>
  <c r="F17" i="92"/>
  <c r="AY375" i="47"/>
  <c r="AG375" i="47"/>
  <c r="AF247" i="47"/>
  <c r="AF132" i="47"/>
  <c r="AF51" i="47"/>
  <c r="AD141" i="47"/>
  <c r="AD60" i="47"/>
  <c r="AC141" i="47"/>
  <c r="AC60" i="47"/>
  <c r="Y40" i="93"/>
  <c r="AY384" i="47"/>
  <c r="AG384" i="47"/>
  <c r="AD140" i="47"/>
  <c r="AD59" i="47"/>
  <c r="CC54" i="47"/>
  <c r="BG48" i="84"/>
  <c r="CD52" i="47"/>
  <c r="BG46" i="85"/>
  <c r="CC59" i="47"/>
  <c r="EN60" i="47" s="1"/>
  <c r="BG53" i="84"/>
  <c r="CD296" i="47"/>
  <c r="EO296" i="47" s="1"/>
  <c r="AG305" i="47"/>
  <c r="AY305" i="47"/>
  <c r="AY223" i="47"/>
  <c r="AG223" i="47"/>
  <c r="AC143" i="47"/>
  <c r="AC62" i="47"/>
  <c r="AG64" i="47"/>
  <c r="AG145" i="47"/>
  <c r="BV289" i="47"/>
  <c r="EG290" i="47" s="1"/>
  <c r="FE290" i="47" s="1"/>
  <c r="AA126" i="76"/>
  <c r="AI126" i="76" s="1"/>
  <c r="CA126" i="47" s="1"/>
  <c r="AI45" i="76"/>
  <c r="CA45" i="47" s="1"/>
  <c r="AA288" i="76"/>
  <c r="AI288" i="76" s="1"/>
  <c r="CA288" i="47" s="1"/>
  <c r="AA206" i="76"/>
  <c r="AI206" i="76" s="1"/>
  <c r="CA206" i="47" s="1"/>
  <c r="CD290" i="47"/>
  <c r="EG306" i="47"/>
  <c r="FE306" i="47" s="1"/>
  <c r="EG313" i="47"/>
  <c r="FE313" i="47" s="1"/>
  <c r="EG317" i="47"/>
  <c r="FE317" i="47" s="1"/>
  <c r="AY295" i="47"/>
  <c r="AG295" i="47"/>
  <c r="CD214" i="47"/>
  <c r="EO214" i="47" s="1"/>
  <c r="AI213" i="83"/>
  <c r="AI237" i="83"/>
  <c r="AI319" i="83"/>
  <c r="AI227" i="83"/>
  <c r="AI309" i="83"/>
  <c r="AI232" i="83"/>
  <c r="AI216" i="83"/>
  <c r="AI233" i="83"/>
  <c r="AI211" i="83"/>
  <c r="AI298" i="83"/>
  <c r="AI306" i="83"/>
  <c r="AI315" i="83"/>
  <c r="AI314" i="83"/>
  <c r="AI224" i="83"/>
  <c r="AI293" i="83"/>
  <c r="AI299" i="83"/>
  <c r="AI230" i="83"/>
  <c r="AI316" i="83"/>
  <c r="AI218" i="83"/>
  <c r="AI311" i="83"/>
  <c r="AI317" i="83"/>
  <c r="AI291" i="83"/>
  <c r="AI229" i="83"/>
  <c r="AI308" i="83"/>
  <c r="AI313" i="83"/>
  <c r="AI235" i="83"/>
  <c r="AI312" i="83"/>
  <c r="AI225" i="83"/>
  <c r="AI234" i="83"/>
  <c r="AI217" i="83"/>
  <c r="AI300" i="83"/>
  <c r="AI209" i="83"/>
  <c r="AI226" i="83"/>
  <c r="AI231" i="83"/>
  <c r="AI292" i="83"/>
  <c r="AI219" i="83"/>
  <c r="AI307" i="83"/>
  <c r="AI210" i="83"/>
  <c r="AI301" i="83"/>
  <c r="CD303" i="47"/>
  <c r="L286" i="76"/>
  <c r="N286" i="76" s="1"/>
  <c r="R286" i="76" s="1"/>
  <c r="L124" i="76"/>
  <c r="N124" i="76" s="1"/>
  <c r="L204" i="76"/>
  <c r="N204" i="76" s="1"/>
  <c r="R204" i="76" s="1"/>
  <c r="N43" i="76"/>
  <c r="R17" i="79"/>
  <c r="E14" i="93"/>
  <c r="G14" i="93" s="1"/>
  <c r="X17" i="79"/>
  <c r="AC17" i="79" s="1"/>
  <c r="Q55" i="81"/>
  <c r="S55" i="81" s="1"/>
  <c r="T55" i="81" s="1"/>
  <c r="X55" i="81"/>
  <c r="Z55" i="81" s="1"/>
  <c r="AA55" i="81" s="1"/>
  <c r="AE55" i="81"/>
  <c r="AG55" i="81" s="1"/>
  <c r="AH55" i="81" s="1"/>
  <c r="I55" i="81"/>
  <c r="K55" i="81" s="1"/>
  <c r="L55" i="81" s="1"/>
  <c r="F55" i="81"/>
  <c r="L287" i="76"/>
  <c r="N287" i="76" s="1"/>
  <c r="R287" i="76" s="1"/>
  <c r="L205" i="76"/>
  <c r="N205" i="76" s="1"/>
  <c r="R205" i="76" s="1"/>
  <c r="L125" i="76"/>
  <c r="N125" i="76" s="1"/>
  <c r="N44" i="76"/>
  <c r="AG49" i="47"/>
  <c r="CD302" i="47"/>
  <c r="CD69" i="47"/>
  <c r="BG63" i="85"/>
  <c r="CD68" i="47"/>
  <c r="BG62" i="85"/>
  <c r="CD58" i="47"/>
  <c r="BG52" i="85"/>
  <c r="CD64" i="47"/>
  <c r="BG58" i="85"/>
  <c r="CD73" i="47"/>
  <c r="BG67" i="85"/>
  <c r="CD74" i="47"/>
  <c r="BG68" i="85"/>
  <c r="CD55" i="47"/>
  <c r="EO55" i="47" s="1"/>
  <c r="BG49" i="85"/>
  <c r="CD50" i="47"/>
  <c r="BG60" i="85"/>
  <c r="CD66" i="47"/>
  <c r="CD76" i="47"/>
  <c r="AI305" i="83"/>
  <c r="AY215" i="47"/>
  <c r="AG215" i="47"/>
  <c r="AC135" i="47"/>
  <c r="AC54" i="47"/>
  <c r="AF52" i="47"/>
  <c r="AF133" i="47"/>
  <c r="AI297" i="83"/>
  <c r="AV46" i="47"/>
  <c r="Q127" i="47"/>
  <c r="AV127" i="47" s="1"/>
  <c r="Q370" i="47"/>
  <c r="Q207" i="47"/>
  <c r="Q289" i="47"/>
  <c r="R127" i="47"/>
  <c r="AW127" i="47" s="1"/>
  <c r="AW46" i="47"/>
  <c r="R370" i="47"/>
  <c r="R289" i="47"/>
  <c r="R207" i="47"/>
  <c r="Q288" i="47"/>
  <c r="Q126" i="47"/>
  <c r="AV126" i="47" s="1"/>
  <c r="AV45" i="47"/>
  <c r="Q369" i="47"/>
  <c r="Q206" i="47"/>
  <c r="CD288" i="47"/>
  <c r="S288" i="47"/>
  <c r="S126" i="47"/>
  <c r="AX126" i="47" s="1"/>
  <c r="AX45" i="47"/>
  <c r="S369" i="47"/>
  <c r="S206" i="47"/>
  <c r="CD212" i="47"/>
  <c r="AS16" i="91"/>
  <c r="GW39" i="38" s="1"/>
  <c r="BV45" i="47"/>
  <c r="AF208" i="47"/>
  <c r="AX208" i="47"/>
  <c r="AX371" i="47"/>
  <c r="AF371" i="47"/>
  <c r="AI208" i="83"/>
  <c r="EG56" i="47"/>
  <c r="FE56" i="47" s="1"/>
  <c r="AE133" i="47"/>
  <c r="AE52" i="47"/>
  <c r="AG296" i="47"/>
  <c r="AY296" i="47"/>
  <c r="AI295" i="84"/>
  <c r="AI237" i="84"/>
  <c r="AI320" i="84"/>
  <c r="AI321" i="84"/>
  <c r="AI238" i="84"/>
  <c r="AI310" i="84"/>
  <c r="AI227" i="84"/>
  <c r="AI224" i="84"/>
  <c r="AI315" i="84"/>
  <c r="AI233" i="84"/>
  <c r="AI216" i="84"/>
  <c r="AI211" i="84"/>
  <c r="AI307" i="84"/>
  <c r="AI299" i="84"/>
  <c r="AI232" i="84"/>
  <c r="AI316" i="84"/>
  <c r="AI294" i="84"/>
  <c r="AI210" i="84"/>
  <c r="AI235" i="84"/>
  <c r="AI293" i="84"/>
  <c r="AI313" i="84"/>
  <c r="AI219" i="84"/>
  <c r="AI312" i="84"/>
  <c r="AI234" i="84"/>
  <c r="AI231" i="84"/>
  <c r="AI209" i="84"/>
  <c r="AI225" i="84"/>
  <c r="AI226" i="84"/>
  <c r="AI317" i="84"/>
  <c r="AI314" i="84"/>
  <c r="AI302" i="84"/>
  <c r="AI217" i="84"/>
  <c r="AI318" i="84"/>
  <c r="AI230" i="84"/>
  <c r="AI229" i="84"/>
  <c r="AI292" i="84"/>
  <c r="AI309" i="84"/>
  <c r="AI301" i="84"/>
  <c r="AI300" i="84"/>
  <c r="AI308" i="84"/>
  <c r="AI218" i="84"/>
  <c r="CC49" i="47"/>
  <c r="BG62" i="84"/>
  <c r="CC68" i="47"/>
  <c r="CC70" i="47"/>
  <c r="BG64" i="84"/>
  <c r="BG51" i="84"/>
  <c r="CC57" i="47"/>
  <c r="BG52" i="84"/>
  <c r="CC58" i="47"/>
  <c r="BG59" i="84"/>
  <c r="CC65" i="47"/>
  <c r="BG57" i="84"/>
  <c r="CC63" i="47"/>
  <c r="BG49" i="84"/>
  <c r="CC55" i="47"/>
  <c r="BG60" i="84"/>
  <c r="CC66" i="47"/>
  <c r="CC76" i="47"/>
  <c r="AD247" i="47"/>
  <c r="AD51" i="47"/>
  <c r="AD132" i="47"/>
  <c r="BV222" i="47"/>
  <c r="AI212" i="76"/>
  <c r="BG50" i="76"/>
  <c r="CA56" i="47"/>
  <c r="BG51" i="76"/>
  <c r="CA57" i="47"/>
  <c r="BG67" i="76"/>
  <c r="CA73" i="47"/>
  <c r="CA65" i="47"/>
  <c r="BG59" i="76"/>
  <c r="BG64" i="76"/>
  <c r="CA70" i="47"/>
  <c r="EL49" i="47"/>
  <c r="EL50" i="47"/>
  <c r="CA55" i="47"/>
  <c r="BG49" i="76"/>
  <c r="CA71" i="47"/>
  <c r="BG65" i="76"/>
  <c r="EL77" i="47"/>
  <c r="BG45" i="76"/>
  <c r="CA51" i="47"/>
  <c r="EL51" i="47" s="1"/>
  <c r="AI223" i="84"/>
  <c r="AG74" i="47"/>
  <c r="AG155" i="47"/>
  <c r="AY385" i="47"/>
  <c r="Y41" i="93"/>
  <c r="AG385" i="47"/>
  <c r="AI291" i="84"/>
  <c r="AG151" i="47"/>
  <c r="AG70" i="47"/>
  <c r="L204" i="85"/>
  <c r="N204" i="85" s="1"/>
  <c r="L124" i="85"/>
  <c r="N124" i="85" s="1"/>
  <c r="AA124" i="85" s="1"/>
  <c r="AI124" i="85" s="1"/>
  <c r="L287" i="85"/>
  <c r="N287" i="85" s="1"/>
  <c r="N43" i="85"/>
  <c r="L204" i="83"/>
  <c r="N204" i="83" s="1"/>
  <c r="R204" i="83" s="1"/>
  <c r="S13" i="91" s="1"/>
  <c r="L286" i="83"/>
  <c r="N286" i="83" s="1"/>
  <c r="R286" i="83" s="1"/>
  <c r="R13" i="91" s="1"/>
  <c r="L124" i="83"/>
  <c r="N124" i="83" s="1"/>
  <c r="N43" i="83"/>
  <c r="L288" i="84"/>
  <c r="N288" i="84" s="1"/>
  <c r="R288" i="84" s="1"/>
  <c r="L125" i="84"/>
  <c r="N125" i="84" s="1"/>
  <c r="L205" i="84"/>
  <c r="N205" i="84" s="1"/>
  <c r="R205" i="84" s="1"/>
  <c r="N44" i="84"/>
  <c r="L288" i="85"/>
  <c r="N288" i="85" s="1"/>
  <c r="L205" i="85"/>
  <c r="N205" i="85" s="1"/>
  <c r="L125" i="85"/>
  <c r="N125" i="85" s="1"/>
  <c r="AA125" i="85" s="1"/>
  <c r="AI125" i="85" s="1"/>
  <c r="N44" i="85"/>
  <c r="AG130" i="47"/>
  <c r="CD304" i="47"/>
  <c r="AI214" i="84"/>
  <c r="AI214" i="83"/>
  <c r="AI297" i="76"/>
  <c r="AI298" i="84"/>
  <c r="AC59" i="47"/>
  <c r="AC140" i="47"/>
  <c r="AG220" i="47"/>
  <c r="AY220" i="47"/>
  <c r="AD54" i="47"/>
  <c r="AD135" i="47"/>
  <c r="CC142" i="47"/>
  <c r="Y42" i="93"/>
  <c r="AY386" i="47"/>
  <c r="AG386" i="47"/>
  <c r="AU371" i="47"/>
  <c r="AC371" i="47"/>
  <c r="AU128" i="47"/>
  <c r="T128" i="47"/>
  <c r="AY128" i="47" s="1"/>
  <c r="BV127" i="47"/>
  <c r="EG158" i="47"/>
  <c r="FE158" i="47" s="1"/>
  <c r="EG130" i="47"/>
  <c r="FE130" i="47" s="1"/>
  <c r="EG154" i="47"/>
  <c r="FE154" i="47" s="1"/>
  <c r="AY213" i="47"/>
  <c r="AG213" i="47"/>
  <c r="BG46" i="84"/>
  <c r="CC52" i="47"/>
  <c r="AE51" i="47"/>
  <c r="AE247" i="47"/>
  <c r="AE132" i="47"/>
  <c r="BG63" i="83"/>
  <c r="CB69" i="47"/>
  <c r="BG51" i="83"/>
  <c r="CB57" i="47"/>
  <c r="CB48" i="47"/>
  <c r="BG67" i="83"/>
  <c r="CB73" i="47"/>
  <c r="CB68" i="47"/>
  <c r="BG62" i="83"/>
  <c r="BG64" i="83"/>
  <c r="CB70" i="47"/>
  <c r="BG65" i="83"/>
  <c r="CB71" i="47"/>
  <c r="BG57" i="83"/>
  <c r="CB63" i="47"/>
  <c r="CB50" i="47"/>
  <c r="CB77" i="47"/>
  <c r="EM78" i="47" s="1"/>
  <c r="CB51" i="47"/>
  <c r="BG45" i="83"/>
  <c r="AI157" i="83"/>
  <c r="AI147" i="83"/>
  <c r="AI144" i="83"/>
  <c r="AI153" i="83"/>
  <c r="AI152" i="83"/>
  <c r="AI136" i="83"/>
  <c r="AI131" i="83"/>
  <c r="AI155" i="83"/>
  <c r="AI145" i="83"/>
  <c r="AI137" i="83"/>
  <c r="AI146" i="83"/>
  <c r="AI151" i="83"/>
  <c r="AI139" i="83"/>
  <c r="AI150" i="83"/>
  <c r="AI138" i="83"/>
  <c r="AI130" i="83"/>
  <c r="AI154" i="83"/>
  <c r="AI129" i="83"/>
  <c r="AI149" i="83"/>
  <c r="AD134" i="47"/>
  <c r="AD53" i="47"/>
  <c r="AI143" i="83"/>
  <c r="EG135" i="47"/>
  <c r="FE135" i="47" s="1"/>
  <c r="AI303" i="76"/>
  <c r="AI302" i="83"/>
  <c r="AY378" i="47"/>
  <c r="Y34" i="93"/>
  <c r="AG378" i="47"/>
  <c r="AI215" i="83"/>
  <c r="CD215" i="47"/>
  <c r="CD305" i="47"/>
  <c r="AT15" i="91"/>
  <c r="GA38" i="38" s="1"/>
  <c r="R45" i="85"/>
  <c r="R126" i="85"/>
  <c r="AG137" i="47"/>
  <c r="AG56" i="47"/>
  <c r="CD222" i="47"/>
  <c r="CD307" i="47"/>
  <c r="CD210" i="47"/>
  <c r="CD313" i="47"/>
  <c r="CD209" i="47"/>
  <c r="EO209" i="47" s="1"/>
  <c r="CD218" i="47"/>
  <c r="CD229" i="47"/>
  <c r="CD217" i="47"/>
  <c r="CD225" i="47"/>
  <c r="CD300" i="47"/>
  <c r="CD311" i="47"/>
  <c r="CD230" i="47"/>
  <c r="CD291" i="47"/>
  <c r="CD314" i="47"/>
  <c r="CD293" i="47"/>
  <c r="CD216" i="47"/>
  <c r="CD306" i="47"/>
  <c r="CD233" i="47"/>
  <c r="CD309" i="47"/>
  <c r="CD238" i="47"/>
  <c r="CD319" i="47"/>
  <c r="CD221" i="47"/>
  <c r="P127" i="47"/>
  <c r="AU46" i="47"/>
  <c r="T46" i="47"/>
  <c r="U26" i="93" s="1"/>
  <c r="P370" i="47"/>
  <c r="P289" i="47"/>
  <c r="P207" i="47"/>
  <c r="AT16" i="91"/>
  <c r="GA39" i="38" s="1"/>
  <c r="R46" i="85"/>
  <c r="R127" i="85"/>
  <c r="CD46" i="47"/>
  <c r="R369" i="47"/>
  <c r="R288" i="47"/>
  <c r="R206" i="47"/>
  <c r="R126" i="47"/>
  <c r="AW126" i="47" s="1"/>
  <c r="AW45" i="47"/>
  <c r="BV288" i="47"/>
  <c r="AG150" i="47"/>
  <c r="AG69" i="47"/>
  <c r="AV208" i="47"/>
  <c r="AD208" i="47"/>
  <c r="AV371" i="47"/>
  <c r="AD371" i="47"/>
  <c r="EG70" i="47"/>
  <c r="FE70" i="47" s="1"/>
  <c r="EG74" i="47"/>
  <c r="FE74" i="47" s="1"/>
  <c r="AI132" i="84"/>
  <c r="EO242" i="47" l="1"/>
  <c r="EO327" i="47"/>
  <c r="EG244" i="47"/>
  <c r="FE244" i="47" s="1"/>
  <c r="EL243" i="47"/>
  <c r="CB326" i="47"/>
  <c r="CC325" i="47"/>
  <c r="CA326" i="47"/>
  <c r="CB325" i="47"/>
  <c r="CC245" i="47"/>
  <c r="CC164" i="47"/>
  <c r="CB242" i="47"/>
  <c r="CC324" i="47"/>
  <c r="CC162" i="47"/>
  <c r="EN162" i="47" s="1"/>
  <c r="CA324" i="47"/>
  <c r="CB327" i="47"/>
  <c r="EM327" i="47" s="1"/>
  <c r="EG245" i="47"/>
  <c r="FE245" i="47" s="1"/>
  <c r="CC244" i="47"/>
  <c r="CC165" i="47"/>
  <c r="CA325" i="47"/>
  <c r="CB324" i="47"/>
  <c r="CC163" i="47"/>
  <c r="EL244" i="47"/>
  <c r="CB243" i="47"/>
  <c r="FI81" i="47"/>
  <c r="CA327" i="47"/>
  <c r="CB163" i="47"/>
  <c r="EL245" i="47"/>
  <c r="FI245" i="47" s="1"/>
  <c r="CB162" i="47"/>
  <c r="EM162" i="47" s="1"/>
  <c r="EG243" i="47"/>
  <c r="FE243" i="47" s="1"/>
  <c r="CC326" i="47"/>
  <c r="EN326" i="47" s="1"/>
  <c r="CB164" i="47"/>
  <c r="EM164" i="47" s="1"/>
  <c r="EO325" i="47"/>
  <c r="CC243" i="47"/>
  <c r="CB165" i="47"/>
  <c r="EO326" i="47"/>
  <c r="EO244" i="47"/>
  <c r="CB244" i="47"/>
  <c r="EO245" i="47"/>
  <c r="CC327" i="47"/>
  <c r="CB245" i="47"/>
  <c r="CC242" i="47"/>
  <c r="EO323" i="47"/>
  <c r="EO324" i="47"/>
  <c r="EL154" i="47"/>
  <c r="EO240" i="47"/>
  <c r="EO239" i="47"/>
  <c r="EO241" i="47"/>
  <c r="CB241" i="47"/>
  <c r="CC241" i="47"/>
  <c r="CB323" i="47"/>
  <c r="CC323" i="47"/>
  <c r="CA241" i="47"/>
  <c r="EL242" i="47" s="1"/>
  <c r="EL55" i="47"/>
  <c r="CB135" i="47"/>
  <c r="CA323" i="47"/>
  <c r="EO321" i="47"/>
  <c r="EO322" i="47"/>
  <c r="CC321" i="47"/>
  <c r="CC239" i="47"/>
  <c r="CC159" i="47"/>
  <c r="CC133" i="47"/>
  <c r="CC322" i="47"/>
  <c r="CC160" i="47"/>
  <c r="CC240" i="47"/>
  <c r="CB321" i="47"/>
  <c r="CB322" i="47"/>
  <c r="CB240" i="47"/>
  <c r="CB160" i="47"/>
  <c r="CB159" i="47"/>
  <c r="CB239" i="47"/>
  <c r="EM79" i="47"/>
  <c r="EM80" i="47"/>
  <c r="EL79" i="47"/>
  <c r="EL80" i="47"/>
  <c r="CA239" i="47"/>
  <c r="EL239" i="47" s="1"/>
  <c r="CA321" i="47"/>
  <c r="CA322" i="47"/>
  <c r="CA240" i="47"/>
  <c r="FI78" i="47"/>
  <c r="EL160" i="47"/>
  <c r="EL161" i="47"/>
  <c r="EO317" i="47"/>
  <c r="BG137" i="84"/>
  <c r="EM63" i="47"/>
  <c r="EO63" i="47"/>
  <c r="EM62" i="47"/>
  <c r="CC135" i="47"/>
  <c r="BG127" i="83"/>
  <c r="EL54" i="47"/>
  <c r="EL140" i="47"/>
  <c r="BG136" i="83"/>
  <c r="CC134" i="47"/>
  <c r="BG134" i="83"/>
  <c r="CB134" i="47"/>
  <c r="EM134" i="47" s="1"/>
  <c r="BG135" i="83"/>
  <c r="EL141" i="47"/>
  <c r="EN72" i="47"/>
  <c r="EL209" i="47"/>
  <c r="EO52" i="47"/>
  <c r="EL151" i="47"/>
  <c r="EL225" i="47"/>
  <c r="EN54" i="47"/>
  <c r="EO238" i="47"/>
  <c r="EO73" i="47"/>
  <c r="EO215" i="47"/>
  <c r="EO304" i="47"/>
  <c r="EO66" i="47"/>
  <c r="BG134" i="84"/>
  <c r="EN222" i="47"/>
  <c r="EL147" i="47"/>
  <c r="EL215" i="47"/>
  <c r="EL152" i="47"/>
  <c r="EL295" i="47"/>
  <c r="EL142" i="47"/>
  <c r="EG127" i="47"/>
  <c r="FE127" i="47" s="1"/>
  <c r="EL61" i="47"/>
  <c r="EM77" i="47"/>
  <c r="EL62" i="47"/>
  <c r="EL133" i="47"/>
  <c r="EG207" i="47"/>
  <c r="FE207" i="47" s="1"/>
  <c r="EL296" i="47"/>
  <c r="EL224" i="47"/>
  <c r="EO221" i="47"/>
  <c r="EG232" i="47"/>
  <c r="FE232" i="47" s="1"/>
  <c r="EG227" i="47"/>
  <c r="FE227" i="47" s="1"/>
  <c r="EO313" i="47"/>
  <c r="EM48" i="47"/>
  <c r="EO224" i="47"/>
  <c r="EN51" i="47"/>
  <c r="EO305" i="47"/>
  <c r="EN49" i="47"/>
  <c r="EO212" i="47"/>
  <c r="EO74" i="47"/>
  <c r="EL73" i="47"/>
  <c r="EL238" i="47"/>
  <c r="EL70" i="47"/>
  <c r="EL216" i="47"/>
  <c r="EL145" i="47"/>
  <c r="EL65" i="47"/>
  <c r="EG234" i="47"/>
  <c r="FE234" i="47" s="1"/>
  <c r="EG217" i="47"/>
  <c r="FE217" i="47" s="1"/>
  <c r="EG225" i="47"/>
  <c r="FE225" i="47" s="1"/>
  <c r="EM141" i="47"/>
  <c r="EM66" i="47"/>
  <c r="EM142" i="47"/>
  <c r="EM50" i="47"/>
  <c r="EM57" i="47"/>
  <c r="EM73" i="47"/>
  <c r="EN66" i="47"/>
  <c r="EN52" i="47"/>
  <c r="EN70" i="47"/>
  <c r="EN221" i="47"/>
  <c r="EN213" i="47"/>
  <c r="EO46" i="47"/>
  <c r="EO50" i="47"/>
  <c r="EO64" i="47"/>
  <c r="EO290" i="47"/>
  <c r="EO216" i="47"/>
  <c r="EO227" i="47"/>
  <c r="EO233" i="47"/>
  <c r="EO58" i="47"/>
  <c r="EO314" i="47"/>
  <c r="EO300" i="47"/>
  <c r="EO302" i="47"/>
  <c r="EO225" i="47"/>
  <c r="EO306" i="47"/>
  <c r="EM51" i="47"/>
  <c r="EM71" i="47"/>
  <c r="EL57" i="47"/>
  <c r="EO309" i="47"/>
  <c r="EO293" i="47"/>
  <c r="EO291" i="47"/>
  <c r="EO297" i="47"/>
  <c r="EO207" i="47"/>
  <c r="EO235" i="47"/>
  <c r="EO62" i="47"/>
  <c r="EN55" i="47"/>
  <c r="EN63" i="47"/>
  <c r="EN65" i="47"/>
  <c r="EN57" i="47"/>
  <c r="EM304" i="47"/>
  <c r="M55" i="81"/>
  <c r="AH205" i="76" s="1"/>
  <c r="BV205" i="47" s="1"/>
  <c r="AB55" i="81"/>
  <c r="AH125" i="76" s="1"/>
  <c r="BV125" i="47" s="1"/>
  <c r="EO57" i="47"/>
  <c r="EO230" i="47"/>
  <c r="EM70" i="47"/>
  <c r="EL56" i="47"/>
  <c r="EO232" i="47"/>
  <c r="FI60" i="47"/>
  <c r="EL234" i="47"/>
  <c r="EL217" i="47"/>
  <c r="EL230" i="47"/>
  <c r="EL232" i="47"/>
  <c r="Y40" i="76"/>
  <c r="V69" i="79"/>
  <c r="Y40" i="85"/>
  <c r="V240" i="79"/>
  <c r="CC132" i="47"/>
  <c r="BG126" i="84"/>
  <c r="AW288" i="47"/>
  <c r="AE288" i="47"/>
  <c r="AU207" i="47"/>
  <c r="AC207" i="47"/>
  <c r="T207" i="47"/>
  <c r="AU370" i="47"/>
  <c r="AC370" i="47"/>
  <c r="EO217" i="47"/>
  <c r="EO218" i="47"/>
  <c r="EO210" i="47"/>
  <c r="EO307" i="47"/>
  <c r="EO222" i="47"/>
  <c r="CB215" i="47"/>
  <c r="CB302" i="47"/>
  <c r="EM303" i="47" s="1"/>
  <c r="CA303" i="47"/>
  <c r="EL304" i="47" s="1"/>
  <c r="BG137" i="83"/>
  <c r="CB143" i="47"/>
  <c r="EM143" i="47" s="1"/>
  <c r="CB129" i="47"/>
  <c r="EM129" i="47" s="1"/>
  <c r="CB130" i="47"/>
  <c r="CB150" i="47"/>
  <c r="BG144" i="83"/>
  <c r="CB151" i="47"/>
  <c r="BG145" i="83"/>
  <c r="BG131" i="83"/>
  <c r="CB137" i="47"/>
  <c r="BG149" i="83"/>
  <c r="CB155" i="47"/>
  <c r="BG130" i="83"/>
  <c r="CB136" i="47"/>
  <c r="BG147" i="83"/>
  <c r="CB153" i="47"/>
  <c r="CB147" i="47"/>
  <c r="BG141" i="83"/>
  <c r="EM69" i="47"/>
  <c r="AE167" i="47"/>
  <c r="AE87" i="47"/>
  <c r="AG52" i="47"/>
  <c r="AG133" i="47"/>
  <c r="AG59" i="47"/>
  <c r="AG140" i="47"/>
  <c r="CA297" i="47"/>
  <c r="EL297" i="47" s="1"/>
  <c r="CC214" i="47"/>
  <c r="EN214" i="47" s="1"/>
  <c r="S44" i="47"/>
  <c r="AA44" i="85"/>
  <c r="AI44" i="85" s="1"/>
  <c r="R205" i="85"/>
  <c r="AA205" i="85"/>
  <c r="AI205" i="85" s="1"/>
  <c r="AA44" i="84"/>
  <c r="R44" i="47"/>
  <c r="AA43" i="83"/>
  <c r="Q43" i="47"/>
  <c r="CY36" i="38"/>
  <c r="AA43" i="85"/>
  <c r="AI43" i="85" s="1"/>
  <c r="S43" i="47"/>
  <c r="CD124" i="47"/>
  <c r="EL71" i="47"/>
  <c r="EG222" i="47"/>
  <c r="FE222" i="47" s="1"/>
  <c r="EG223" i="47"/>
  <c r="FE223" i="47" s="1"/>
  <c r="EL52" i="47"/>
  <c r="AD87" i="47"/>
  <c r="EN58" i="47"/>
  <c r="CC307" i="47"/>
  <c r="CC300" i="47"/>
  <c r="CC291" i="47"/>
  <c r="CC230" i="47"/>
  <c r="CC217" i="47"/>
  <c r="CC313" i="47"/>
  <c r="CC226" i="47"/>
  <c r="CC209" i="47"/>
  <c r="CC234" i="47"/>
  <c r="CC219" i="47"/>
  <c r="EN220" i="47" s="1"/>
  <c r="CC292" i="47"/>
  <c r="CC210" i="47"/>
  <c r="CC315" i="47"/>
  <c r="CC298" i="47"/>
  <c r="CC211" i="47"/>
  <c r="EN212" i="47" s="1"/>
  <c r="CC233" i="47"/>
  <c r="CC224" i="47"/>
  <c r="CC309" i="47"/>
  <c r="CC320" i="47"/>
  <c r="CC237" i="47"/>
  <c r="AF369" i="47"/>
  <c r="AX369" i="47"/>
  <c r="AD206" i="47"/>
  <c r="AV206" i="47"/>
  <c r="AV288" i="47"/>
  <c r="AD288" i="47"/>
  <c r="AE289" i="47"/>
  <c r="AW289" i="47"/>
  <c r="AD289" i="47"/>
  <c r="AV289" i="47"/>
  <c r="AV370" i="47"/>
  <c r="AD370" i="47"/>
  <c r="AG54" i="47"/>
  <c r="AG135" i="47"/>
  <c r="CB305" i="47"/>
  <c r="EM305" i="47" s="1"/>
  <c r="P44" i="47"/>
  <c r="AA44" i="76"/>
  <c r="E14" i="91"/>
  <c r="AH37" i="38" s="1"/>
  <c r="R44" i="76"/>
  <c r="R125" i="76"/>
  <c r="AI55" i="81"/>
  <c r="AH44" i="76" s="1"/>
  <c r="U55" i="81"/>
  <c r="AH287" i="76" s="1"/>
  <c r="A14" i="93"/>
  <c r="B14" i="93"/>
  <c r="AA43" i="76"/>
  <c r="P43" i="47"/>
  <c r="CB301" i="47"/>
  <c r="CB307" i="47"/>
  <c r="CB292" i="47"/>
  <c r="CB226" i="47"/>
  <c r="CB300" i="47"/>
  <c r="CB234" i="47"/>
  <c r="CB312" i="47"/>
  <c r="CB313" i="47"/>
  <c r="CB229" i="47"/>
  <c r="CB317" i="47"/>
  <c r="CB218" i="47"/>
  <c r="CB230" i="47"/>
  <c r="CB293" i="47"/>
  <c r="EM294" i="47" s="1"/>
  <c r="CB314" i="47"/>
  <c r="CB306" i="47"/>
  <c r="CB211" i="47"/>
  <c r="EM212" i="47" s="1"/>
  <c r="CB216" i="47"/>
  <c r="CB309" i="47"/>
  <c r="CB319" i="47"/>
  <c r="CB213" i="47"/>
  <c r="EM213" i="47" s="1"/>
  <c r="EG289" i="47"/>
  <c r="FE289" i="47" s="1"/>
  <c r="AF87" i="47"/>
  <c r="Y31" i="93"/>
  <c r="Y68" i="93" s="1"/>
  <c r="Q56" i="93"/>
  <c r="EO59" i="47"/>
  <c r="Q44" i="47"/>
  <c r="AA44" i="83"/>
  <c r="CY37" i="38"/>
  <c r="AA43" i="84"/>
  <c r="R43" i="47"/>
  <c r="AG13" i="91"/>
  <c r="EC36" i="38" s="1"/>
  <c r="R124" i="84"/>
  <c r="R43" i="84"/>
  <c r="L41" i="85"/>
  <c r="X241" i="79"/>
  <c r="L41" i="83"/>
  <c r="X126" i="79"/>
  <c r="L42" i="83"/>
  <c r="X127" i="79"/>
  <c r="L42" i="76"/>
  <c r="V16" i="79"/>
  <c r="D53" i="81"/>
  <c r="X71" i="79"/>
  <c r="L42" i="84"/>
  <c r="X184" i="79"/>
  <c r="CC129" i="47"/>
  <c r="EN129" i="47" s="1"/>
  <c r="BG148" i="84"/>
  <c r="CC154" i="47"/>
  <c r="BG149" i="84"/>
  <c r="CC155" i="47"/>
  <c r="BG132" i="84"/>
  <c r="CC138" i="47"/>
  <c r="BG139" i="84"/>
  <c r="CC145" i="47"/>
  <c r="BG131" i="84"/>
  <c r="CC137" i="47"/>
  <c r="BG130" i="84"/>
  <c r="CC136" i="47"/>
  <c r="CC131" i="47"/>
  <c r="BG138" i="84"/>
  <c r="CC144" i="47"/>
  <c r="EN144" i="47" s="1"/>
  <c r="CC158" i="47"/>
  <c r="CC141" i="47"/>
  <c r="EN141" i="47" s="1"/>
  <c r="BG135" i="84"/>
  <c r="EO47" i="47"/>
  <c r="CC206" i="47"/>
  <c r="CC288" i="47"/>
  <c r="AX370" i="47"/>
  <c r="AF370" i="47"/>
  <c r="AX207" i="47"/>
  <c r="AF207" i="47"/>
  <c r="EL207" i="47"/>
  <c r="EL46" i="47"/>
  <c r="CA221" i="47"/>
  <c r="EL221" i="47" s="1"/>
  <c r="CB132" i="47"/>
  <c r="EM133" i="47" s="1"/>
  <c r="BG126" i="83"/>
  <c r="EM64" i="47"/>
  <c r="AG208" i="47"/>
  <c r="AY208" i="47"/>
  <c r="AG290" i="47"/>
  <c r="AY290" i="47"/>
  <c r="AY371" i="47"/>
  <c r="AG371" i="47"/>
  <c r="CC296" i="47"/>
  <c r="EN296" i="47" s="1"/>
  <c r="CB295" i="47"/>
  <c r="EM295" i="47" s="1"/>
  <c r="EL137" i="47"/>
  <c r="CC208" i="47"/>
  <c r="CC305" i="47"/>
  <c r="EN305" i="47" s="1"/>
  <c r="EL72" i="47"/>
  <c r="EL58" i="47"/>
  <c r="CA316" i="47"/>
  <c r="EL220" i="47"/>
  <c r="EL219" i="47"/>
  <c r="CA291" i="47"/>
  <c r="EL291" i="47" s="1"/>
  <c r="CA317" i="47"/>
  <c r="CA308" i="47"/>
  <c r="CA311" i="47"/>
  <c r="EL226" i="47"/>
  <c r="CA315" i="47"/>
  <c r="CA298" i="47"/>
  <c r="CA306" i="47"/>
  <c r="EL227" i="47"/>
  <c r="CA320" i="47"/>
  <c r="CA319" i="47"/>
  <c r="EO213" i="47"/>
  <c r="EG230" i="47"/>
  <c r="FE230" i="47" s="1"/>
  <c r="EG233" i="47"/>
  <c r="FE233" i="47" s="1"/>
  <c r="EN48" i="47"/>
  <c r="EN64" i="47"/>
  <c r="EN56" i="47"/>
  <c r="EO53" i="47"/>
  <c r="EG218" i="47"/>
  <c r="FE218" i="47" s="1"/>
  <c r="EG210" i="47"/>
  <c r="FE210" i="47" s="1"/>
  <c r="EG231" i="47"/>
  <c r="FE231" i="47" s="1"/>
  <c r="EG226" i="47"/>
  <c r="FE226" i="47" s="1"/>
  <c r="EG219" i="47"/>
  <c r="FE219" i="47" s="1"/>
  <c r="EG220" i="47"/>
  <c r="FE220" i="47" s="1"/>
  <c r="EG211" i="47"/>
  <c r="FE211" i="47" s="1"/>
  <c r="EG212" i="47"/>
  <c r="FE212" i="47" s="1"/>
  <c r="CB290" i="47"/>
  <c r="EO289" i="47"/>
  <c r="CB126" i="47"/>
  <c r="CB45" i="47"/>
  <c r="CC127" i="47"/>
  <c r="EN128" i="47" s="1"/>
  <c r="CC289" i="47"/>
  <c r="CB289" i="47"/>
  <c r="CB46" i="47"/>
  <c r="EL223" i="47"/>
  <c r="EO71" i="47"/>
  <c r="EO72" i="47"/>
  <c r="EO56" i="47"/>
  <c r="EO65" i="47"/>
  <c r="A15" i="93"/>
  <c r="B15" i="93"/>
  <c r="AI54" i="81"/>
  <c r="AH43" i="76" s="1"/>
  <c r="M54" i="81"/>
  <c r="AH204" i="76" s="1"/>
  <c r="AU288" i="47"/>
  <c r="T288" i="47"/>
  <c r="AC288" i="47"/>
  <c r="T369" i="47"/>
  <c r="AY45" i="47"/>
  <c r="AU126" i="47"/>
  <c r="T126" i="47"/>
  <c r="AY126" i="47" s="1"/>
  <c r="EG46" i="47"/>
  <c r="FE46" i="47" s="1"/>
  <c r="EL208" i="47"/>
  <c r="AG141" i="47"/>
  <c r="AG60" i="47"/>
  <c r="EN53" i="47"/>
  <c r="AE128" i="47"/>
  <c r="AE47" i="47"/>
  <c r="EN62" i="47"/>
  <c r="V15" i="79"/>
  <c r="D52" i="81"/>
  <c r="L41" i="76"/>
  <c r="X70" i="79"/>
  <c r="L41" i="84"/>
  <c r="X183" i="79"/>
  <c r="L42" i="85"/>
  <c r="X242" i="79"/>
  <c r="EN304" i="47"/>
  <c r="Y40" i="84"/>
  <c r="V182" i="79"/>
  <c r="AD47" i="47"/>
  <c r="AD128" i="47"/>
  <c r="AW206" i="47"/>
  <c r="AE206" i="47"/>
  <c r="AW369" i="47"/>
  <c r="AE369" i="47"/>
  <c r="T289" i="47"/>
  <c r="AU289" i="47"/>
  <c r="AC289" i="47"/>
  <c r="T370" i="47"/>
  <c r="AY46" i="47"/>
  <c r="T127" i="47"/>
  <c r="AY127" i="47" s="1"/>
  <c r="AU127" i="47"/>
  <c r="BG143" i="83"/>
  <c r="CB149" i="47"/>
  <c r="CB154" i="47"/>
  <c r="BG148" i="83"/>
  <c r="BG132" i="83"/>
  <c r="CB138" i="47"/>
  <c r="BG133" i="83"/>
  <c r="CB139" i="47"/>
  <c r="EM140" i="47" s="1"/>
  <c r="CB146" i="47"/>
  <c r="BG140" i="83"/>
  <c r="BG139" i="83"/>
  <c r="CB145" i="47"/>
  <c r="CB131" i="47"/>
  <c r="CB152" i="47"/>
  <c r="BG146" i="83"/>
  <c r="CB144" i="47"/>
  <c r="BG138" i="83"/>
  <c r="CB157" i="47"/>
  <c r="CC297" i="47"/>
  <c r="CB214" i="47"/>
  <c r="CD125" i="47"/>
  <c r="AA288" i="85"/>
  <c r="AI288" i="85" s="1"/>
  <c r="R288" i="85"/>
  <c r="R125" i="84"/>
  <c r="AG14" i="91"/>
  <c r="EC37" i="38" s="1"/>
  <c r="R44" i="84"/>
  <c r="AF14" i="91"/>
  <c r="EX37" i="38" s="1"/>
  <c r="CD36" i="38"/>
  <c r="R43" i="83"/>
  <c r="R124" i="83"/>
  <c r="R287" i="85"/>
  <c r="AA287" i="85"/>
  <c r="AI287" i="85" s="1"/>
  <c r="AA204" i="85"/>
  <c r="AI204" i="85" s="1"/>
  <c r="R204" i="85"/>
  <c r="CC290" i="47"/>
  <c r="CC223" i="47"/>
  <c r="EN223" i="47" s="1"/>
  <c r="CA212" i="47"/>
  <c r="EL212" i="47" s="1"/>
  <c r="AD167" i="47"/>
  <c r="CC218" i="47"/>
  <c r="CC299" i="47"/>
  <c r="CC308" i="47"/>
  <c r="CC229" i="47"/>
  <c r="CC317" i="47"/>
  <c r="CC301" i="47"/>
  <c r="CC316" i="47"/>
  <c r="CC225" i="47"/>
  <c r="CC231" i="47"/>
  <c r="CC311" i="47"/>
  <c r="CC312" i="47"/>
  <c r="CC235" i="47"/>
  <c r="CC293" i="47"/>
  <c r="CC232" i="47"/>
  <c r="CC306" i="47"/>
  <c r="CC216" i="47"/>
  <c r="EN216" i="47" s="1"/>
  <c r="CC314" i="47"/>
  <c r="CC227" i="47"/>
  <c r="CC238" i="47"/>
  <c r="CC319" i="47"/>
  <c r="CC294" i="47"/>
  <c r="CB208" i="47"/>
  <c r="AF128" i="47"/>
  <c r="AF47" i="47"/>
  <c r="AX206" i="47"/>
  <c r="AF206" i="47"/>
  <c r="AF288" i="47"/>
  <c r="AX288" i="47"/>
  <c r="AV369" i="47"/>
  <c r="AD369" i="47"/>
  <c r="AW207" i="47"/>
  <c r="AE207" i="47"/>
  <c r="AE370" i="47"/>
  <c r="AW370" i="47"/>
  <c r="AV207" i="47"/>
  <c r="AD207" i="47"/>
  <c r="CB297" i="47"/>
  <c r="EM297" i="47" s="1"/>
  <c r="EO69" i="47"/>
  <c r="D14" i="91"/>
  <c r="BB37" i="38" s="1"/>
  <c r="R124" i="76"/>
  <c r="R43" i="76"/>
  <c r="E13" i="91"/>
  <c r="AH36" i="38" s="1"/>
  <c r="D13" i="91"/>
  <c r="BB36" i="38" s="1"/>
  <c r="EO303" i="47"/>
  <c r="CB210" i="47"/>
  <c r="CB219" i="47"/>
  <c r="CB231" i="47"/>
  <c r="CB209" i="47"/>
  <c r="CB217" i="47"/>
  <c r="CB225" i="47"/>
  <c r="CB235" i="47"/>
  <c r="CB308" i="47"/>
  <c r="CB291" i="47"/>
  <c r="CB311" i="47"/>
  <c r="CB316" i="47"/>
  <c r="CB299" i="47"/>
  <c r="CB224" i="47"/>
  <c r="EM224" i="47" s="1"/>
  <c r="CB315" i="47"/>
  <c r="CB298" i="47"/>
  <c r="CB233" i="47"/>
  <c r="CB232" i="47"/>
  <c r="CB227" i="47"/>
  <c r="CB237" i="47"/>
  <c r="EL214" i="47"/>
  <c r="AG62" i="47"/>
  <c r="AG143" i="47"/>
  <c r="EN59" i="47"/>
  <c r="AF167" i="47"/>
  <c r="AG410" i="47"/>
  <c r="AG51" i="47"/>
  <c r="AG132" i="47"/>
  <c r="AG247" i="47"/>
  <c r="AG329" i="47"/>
  <c r="EM52" i="47"/>
  <c r="EG128" i="47"/>
  <c r="FE128" i="47" s="1"/>
  <c r="EN143" i="47"/>
  <c r="R125" i="83"/>
  <c r="CD37" i="38"/>
  <c r="R44" i="83"/>
  <c r="AF13" i="91"/>
  <c r="EX36" i="38" s="1"/>
  <c r="Y202" i="85"/>
  <c r="Y122" i="85"/>
  <c r="Y285" i="85"/>
  <c r="Y202" i="83"/>
  <c r="Y122" i="83"/>
  <c r="Y284" i="83"/>
  <c r="Y123" i="83"/>
  <c r="Y285" i="83"/>
  <c r="Y203" i="83"/>
  <c r="Y203" i="76"/>
  <c r="Y123" i="76"/>
  <c r="Y285" i="76"/>
  <c r="Y123" i="84"/>
  <c r="Y286" i="84"/>
  <c r="Y203" i="84"/>
  <c r="BG145" i="84"/>
  <c r="CC151" i="47"/>
  <c r="BG143" i="84"/>
  <c r="CC149" i="47"/>
  <c r="BG133" i="84"/>
  <c r="CC139" i="47"/>
  <c r="CC146" i="47"/>
  <c r="BG140" i="84"/>
  <c r="CC130" i="47"/>
  <c r="BG144" i="84"/>
  <c r="CC150" i="47"/>
  <c r="CC152" i="47"/>
  <c r="BG146" i="84"/>
  <c r="CC153" i="47"/>
  <c r="BG147" i="84"/>
  <c r="BG141" i="84"/>
  <c r="CC147" i="47"/>
  <c r="CC157" i="47"/>
  <c r="AG53" i="47"/>
  <c r="AG134" i="47"/>
  <c r="EG235" i="47"/>
  <c r="FE235" i="47" s="1"/>
  <c r="CC126" i="47"/>
  <c r="CC45" i="47"/>
  <c r="AX289" i="47"/>
  <c r="AF289" i="47"/>
  <c r="EL289" i="47"/>
  <c r="EL127" i="47"/>
  <c r="EO320" i="47"/>
  <c r="EO211" i="47"/>
  <c r="EO315" i="47"/>
  <c r="EO226" i="47"/>
  <c r="EO231" i="47"/>
  <c r="EO219" i="47"/>
  <c r="EO308" i="47"/>
  <c r="EO234" i="47"/>
  <c r="EO301" i="47"/>
  <c r="EO292" i="47"/>
  <c r="EO312" i="47"/>
  <c r="EO316" i="47"/>
  <c r="EO299" i="47"/>
  <c r="CA305" i="47"/>
  <c r="EL305" i="47" s="1"/>
  <c r="EO51" i="47"/>
  <c r="EO294" i="47"/>
  <c r="EM72" i="47"/>
  <c r="EM58" i="47"/>
  <c r="EM65" i="47"/>
  <c r="EM56" i="47"/>
  <c r="EM49" i="47"/>
  <c r="EM74" i="47"/>
  <c r="AC47" i="47"/>
  <c r="AC128" i="47"/>
  <c r="EO220" i="47"/>
  <c r="CC302" i="47"/>
  <c r="EN303" i="47" s="1"/>
  <c r="CB222" i="47"/>
  <c r="EM222" i="47" s="1"/>
  <c r="EL66" i="47"/>
  <c r="EL74" i="47"/>
  <c r="EL69" i="47"/>
  <c r="EL64" i="47"/>
  <c r="CA301" i="47"/>
  <c r="CA312" i="47"/>
  <c r="CA313" i="47"/>
  <c r="CA292" i="47"/>
  <c r="EL218" i="47"/>
  <c r="EL231" i="47"/>
  <c r="EL210" i="47"/>
  <c r="CA300" i="47"/>
  <c r="EL235" i="47"/>
  <c r="CA307" i="47"/>
  <c r="CA299" i="47"/>
  <c r="EL211" i="47"/>
  <c r="CA314" i="47"/>
  <c r="EL233" i="47"/>
  <c r="CA293" i="47"/>
  <c r="EL294" i="47" s="1"/>
  <c r="CA309" i="47"/>
  <c r="CA302" i="47"/>
  <c r="EN77" i="47"/>
  <c r="EN50" i="47"/>
  <c r="EN71" i="47"/>
  <c r="EN69" i="47"/>
  <c r="EN73" i="47"/>
  <c r="EN74" i="47"/>
  <c r="EG238" i="47"/>
  <c r="FE238" i="47" s="1"/>
  <c r="EG214" i="47"/>
  <c r="FE214" i="47" s="1"/>
  <c r="EG215" i="47"/>
  <c r="FE215" i="47" s="1"/>
  <c r="CB288" i="47"/>
  <c r="CB206" i="47"/>
  <c r="CC46" i="47"/>
  <c r="CC207" i="47"/>
  <c r="CB207" i="47"/>
  <c r="CB127" i="47"/>
  <c r="CB220" i="47"/>
  <c r="EO77" i="47"/>
  <c r="EO70" i="47"/>
  <c r="EO49" i="47"/>
  <c r="AB54" i="81"/>
  <c r="AH124" i="76" s="1"/>
  <c r="U54" i="81"/>
  <c r="AH286" i="76" s="1"/>
  <c r="EO223" i="47"/>
  <c r="T206" i="47"/>
  <c r="AU206" i="47"/>
  <c r="AC206" i="47"/>
  <c r="AC369" i="47"/>
  <c r="AU369" i="47"/>
  <c r="EL290" i="47"/>
  <c r="AC87" i="47"/>
  <c r="AC167" i="47"/>
  <c r="EM53" i="47"/>
  <c r="EM61" i="47"/>
  <c r="AG142" i="47"/>
  <c r="AG61" i="47"/>
  <c r="EL153" i="47"/>
  <c r="Y122" i="76"/>
  <c r="Y284" i="76"/>
  <c r="Y202" i="76"/>
  <c r="Y285" i="84"/>
  <c r="Y202" i="84"/>
  <c r="Y122" i="84"/>
  <c r="Y286" i="85"/>
  <c r="Y203" i="85"/>
  <c r="Y123" i="85"/>
  <c r="EN164" i="47" l="1"/>
  <c r="EN239" i="47"/>
  <c r="EN159" i="47"/>
  <c r="EM244" i="47"/>
  <c r="EN163" i="47"/>
  <c r="FI164" i="47"/>
  <c r="EL325" i="47"/>
  <c r="EN165" i="47"/>
  <c r="EN325" i="47"/>
  <c r="FI162" i="47"/>
  <c r="EN327" i="47"/>
  <c r="EM325" i="47"/>
  <c r="EL326" i="47"/>
  <c r="EM243" i="47"/>
  <c r="EN242" i="47"/>
  <c r="EM245" i="47"/>
  <c r="EM242" i="47"/>
  <c r="EM163" i="47"/>
  <c r="FI163" i="47" s="1"/>
  <c r="EM165" i="47"/>
  <c r="EN244" i="47"/>
  <c r="FI244" i="47" s="1"/>
  <c r="EN245" i="47"/>
  <c r="EN243" i="47"/>
  <c r="EL327" i="47"/>
  <c r="FI327" i="47" s="1"/>
  <c r="EM326" i="47"/>
  <c r="EN292" i="47"/>
  <c r="EN323" i="47"/>
  <c r="EN324" i="47"/>
  <c r="EM324" i="47"/>
  <c r="EM323" i="47"/>
  <c r="EL324" i="47"/>
  <c r="EL323" i="47"/>
  <c r="EN133" i="47"/>
  <c r="FI55" i="47"/>
  <c r="EL302" i="47"/>
  <c r="EN134" i="47"/>
  <c r="FI134" i="47" s="1"/>
  <c r="FI80" i="47"/>
  <c r="EN321" i="47"/>
  <c r="EM136" i="47"/>
  <c r="EN160" i="47"/>
  <c r="EN161" i="47"/>
  <c r="EN322" i="47"/>
  <c r="EN240" i="47"/>
  <c r="EN241" i="47"/>
  <c r="FI79" i="47"/>
  <c r="EM240" i="47"/>
  <c r="EM241" i="47"/>
  <c r="EM322" i="47"/>
  <c r="EM161" i="47"/>
  <c r="EM160" i="47"/>
  <c r="EL240" i="47"/>
  <c r="EL241" i="47"/>
  <c r="EL321" i="47"/>
  <c r="EL322" i="47"/>
  <c r="FI63" i="47"/>
  <c r="EN136" i="47"/>
  <c r="N55" i="81"/>
  <c r="EM135" i="47"/>
  <c r="FI54" i="47"/>
  <c r="EN135" i="47"/>
  <c r="N54" i="81"/>
  <c r="EN301" i="47"/>
  <c r="EM227" i="47"/>
  <c r="EN227" i="47"/>
  <c r="EN46" i="47"/>
  <c r="EM291" i="47"/>
  <c r="FI61" i="47"/>
  <c r="EN147" i="47"/>
  <c r="EL222" i="47"/>
  <c r="FI222" i="47" s="1"/>
  <c r="EM298" i="47"/>
  <c r="EN215" i="47"/>
  <c r="EN299" i="47"/>
  <c r="EM144" i="47"/>
  <c r="FI144" i="47" s="1"/>
  <c r="EM220" i="47"/>
  <c r="FI220" i="47" s="1"/>
  <c r="EN314" i="47"/>
  <c r="EN218" i="47"/>
  <c r="FI50" i="47"/>
  <c r="EL299" i="47"/>
  <c r="EL317" i="47"/>
  <c r="EN231" i="47"/>
  <c r="EL312" i="47"/>
  <c r="EM231" i="47"/>
  <c r="EM308" i="47"/>
  <c r="EM154" i="47"/>
  <c r="FI141" i="47"/>
  <c r="EN235" i="47"/>
  <c r="FI48" i="47"/>
  <c r="EM306" i="47"/>
  <c r="EN139" i="47"/>
  <c r="EM127" i="47"/>
  <c r="EL314" i="47"/>
  <c r="FI66" i="47"/>
  <c r="FI51" i="47"/>
  <c r="EL309" i="47"/>
  <c r="EL298" i="47"/>
  <c r="EL292" i="47"/>
  <c r="EL307" i="47"/>
  <c r="EM217" i="47"/>
  <c r="EM138" i="47"/>
  <c r="EM131" i="47"/>
  <c r="FI70" i="47"/>
  <c r="EM223" i="47"/>
  <c r="FI223" i="47" s="1"/>
  <c r="FI73" i="47"/>
  <c r="FI143" i="47"/>
  <c r="EM46" i="47"/>
  <c r="EM216" i="47"/>
  <c r="FI216" i="47" s="1"/>
  <c r="EM209" i="47"/>
  <c r="EM314" i="47"/>
  <c r="FI133" i="47"/>
  <c r="FI304" i="47"/>
  <c r="EM219" i="47"/>
  <c r="EM152" i="47"/>
  <c r="FI212" i="47"/>
  <c r="EM214" i="47"/>
  <c r="FI214" i="47" s="1"/>
  <c r="EM235" i="47"/>
  <c r="EM315" i="47"/>
  <c r="EN130" i="47"/>
  <c r="EN155" i="47"/>
  <c r="FI64" i="47"/>
  <c r="EN316" i="47"/>
  <c r="EN290" i="47"/>
  <c r="EN297" i="47"/>
  <c r="FI297" i="47" s="1"/>
  <c r="EN146" i="47"/>
  <c r="EN238" i="47"/>
  <c r="EN294" i="47"/>
  <c r="FI294" i="47" s="1"/>
  <c r="EN308" i="47"/>
  <c r="EN293" i="47"/>
  <c r="EN207" i="47"/>
  <c r="EN225" i="47"/>
  <c r="EN295" i="47"/>
  <c r="FI295" i="47" s="1"/>
  <c r="EN302" i="47"/>
  <c r="EN289" i="47"/>
  <c r="EN306" i="47"/>
  <c r="EN210" i="47"/>
  <c r="FI59" i="47"/>
  <c r="EN152" i="47"/>
  <c r="EN150" i="47"/>
  <c r="EM232" i="47"/>
  <c r="EM293" i="47"/>
  <c r="FI62" i="47"/>
  <c r="EM207" i="47"/>
  <c r="EL300" i="47"/>
  <c r="FI57" i="47"/>
  <c r="EN232" i="47"/>
  <c r="FI65" i="47"/>
  <c r="FI72" i="47"/>
  <c r="FI56" i="47"/>
  <c r="EM230" i="47"/>
  <c r="EM313" i="47"/>
  <c r="EM130" i="47"/>
  <c r="EN211" i="47"/>
  <c r="EN312" i="47"/>
  <c r="EL293" i="47"/>
  <c r="EL316" i="47"/>
  <c r="FI77" i="47"/>
  <c r="EN151" i="47"/>
  <c r="EN137" i="47"/>
  <c r="BV124" i="47"/>
  <c r="EG125" i="47" s="1"/>
  <c r="FE125" i="47" s="1"/>
  <c r="EL301" i="47"/>
  <c r="FI69" i="47"/>
  <c r="FI74" i="47"/>
  <c r="AG87" i="47"/>
  <c r="AF126" i="47"/>
  <c r="AF45" i="47"/>
  <c r="EN317" i="47"/>
  <c r="CD204" i="47"/>
  <c r="AS13" i="91"/>
  <c r="GW36" i="38" s="1"/>
  <c r="CD287" i="47"/>
  <c r="EO125" i="47"/>
  <c r="EO126" i="47"/>
  <c r="AY370" i="47"/>
  <c r="AG370" i="47"/>
  <c r="AE45" i="47"/>
  <c r="AE126" i="47"/>
  <c r="Y201" i="84"/>
  <c r="Y121" i="84"/>
  <c r="Y284" i="84"/>
  <c r="L286" i="85"/>
  <c r="N286" i="85" s="1"/>
  <c r="L123" i="85"/>
  <c r="N123" i="85" s="1"/>
  <c r="AA123" i="85" s="1"/>
  <c r="AI123" i="85" s="1"/>
  <c r="L203" i="85"/>
  <c r="N203" i="85" s="1"/>
  <c r="N42" i="85"/>
  <c r="L202" i="84"/>
  <c r="N202" i="84" s="1"/>
  <c r="R202" i="84" s="1"/>
  <c r="L285" i="84"/>
  <c r="N285" i="84" s="1"/>
  <c r="R285" i="84" s="1"/>
  <c r="L122" i="84"/>
  <c r="N122" i="84" s="1"/>
  <c r="N41" i="84"/>
  <c r="L202" i="76"/>
  <c r="N202" i="76" s="1"/>
  <c r="R202" i="76" s="1"/>
  <c r="L284" i="76"/>
  <c r="N284" i="76" s="1"/>
  <c r="R284" i="76" s="1"/>
  <c r="L122" i="76"/>
  <c r="N122" i="76" s="1"/>
  <c r="N41" i="76"/>
  <c r="E12" i="93"/>
  <c r="G12" i="93" s="1"/>
  <c r="R15" i="79"/>
  <c r="X15" i="79"/>
  <c r="AC15" i="79" s="1"/>
  <c r="AY369" i="47"/>
  <c r="AG369" i="47"/>
  <c r="AY288" i="47"/>
  <c r="AG288" i="47"/>
  <c r="BV204" i="47"/>
  <c r="FI53" i="47"/>
  <c r="EL306" i="47"/>
  <c r="EL308" i="47"/>
  <c r="AF46" i="47"/>
  <c r="AF127" i="47"/>
  <c r="EG126" i="47"/>
  <c r="FE126" i="47" s="1"/>
  <c r="EN158" i="47"/>
  <c r="EN138" i="47"/>
  <c r="L203" i="84"/>
  <c r="N203" i="84" s="1"/>
  <c r="R203" i="84" s="1"/>
  <c r="L123" i="84"/>
  <c r="N123" i="84" s="1"/>
  <c r="L286" i="84"/>
  <c r="N286" i="84" s="1"/>
  <c r="R286" i="84" s="1"/>
  <c r="N42" i="84"/>
  <c r="Q53" i="81"/>
  <c r="S53" i="81" s="1"/>
  <c r="T53" i="81" s="1"/>
  <c r="X53" i="81"/>
  <c r="Z53" i="81" s="1"/>
  <c r="AA53" i="81" s="1"/>
  <c r="AE53" i="81"/>
  <c r="AG53" i="81" s="1"/>
  <c r="AH53" i="81" s="1"/>
  <c r="I53" i="81"/>
  <c r="K53" i="81" s="1"/>
  <c r="L53" i="81" s="1"/>
  <c r="F53" i="81"/>
  <c r="L123" i="76"/>
  <c r="N123" i="76" s="1"/>
  <c r="L203" i="76"/>
  <c r="N203" i="76" s="1"/>
  <c r="R203" i="76" s="1"/>
  <c r="L285" i="76"/>
  <c r="N285" i="76" s="1"/>
  <c r="R285" i="76" s="1"/>
  <c r="N42" i="76"/>
  <c r="L123" i="83"/>
  <c r="N123" i="83" s="1"/>
  <c r="L203" i="83"/>
  <c r="N203" i="83" s="1"/>
  <c r="R203" i="83" s="1"/>
  <c r="S12" i="91" s="1"/>
  <c r="L285" i="83"/>
  <c r="N285" i="83" s="1"/>
  <c r="R285" i="83" s="1"/>
  <c r="R12" i="91" s="1"/>
  <c r="N42" i="83"/>
  <c r="L122" i="83"/>
  <c r="N122" i="83" s="1"/>
  <c r="L284" i="83"/>
  <c r="N284" i="83" s="1"/>
  <c r="R284" i="83" s="1"/>
  <c r="R11" i="91" s="1"/>
  <c r="L202" i="83"/>
  <c r="N202" i="83" s="1"/>
  <c r="R202" i="83" s="1"/>
  <c r="S11" i="91" s="1"/>
  <c r="N41" i="83"/>
  <c r="L122" i="85"/>
  <c r="N122" i="85" s="1"/>
  <c r="AA122" i="85" s="1"/>
  <c r="AI122" i="85" s="1"/>
  <c r="L285" i="85"/>
  <c r="N285" i="85" s="1"/>
  <c r="L202" i="85"/>
  <c r="N202" i="85" s="1"/>
  <c r="N41" i="85"/>
  <c r="AA287" i="84"/>
  <c r="AI287" i="84" s="1"/>
  <c r="AI43" i="84"/>
  <c r="AA204" i="84"/>
  <c r="AI204" i="84" s="1"/>
  <c r="AA124" i="84"/>
  <c r="AI124" i="84" s="1"/>
  <c r="AV44" i="47"/>
  <c r="Q368" i="47"/>
  <c r="Q287" i="47"/>
  <c r="Q205" i="47"/>
  <c r="Q125" i="47"/>
  <c r="AV125" i="47" s="1"/>
  <c r="EM309" i="47"/>
  <c r="EM211" i="47"/>
  <c r="EM218" i="47"/>
  <c r="EM317" i="47"/>
  <c r="EM312" i="47"/>
  <c r="EM234" i="47"/>
  <c r="EM300" i="47"/>
  <c r="EM226" i="47"/>
  <c r="EM292" i="47"/>
  <c r="EM307" i="47"/>
  <c r="EM301" i="47"/>
  <c r="AA286" i="76"/>
  <c r="AI286" i="76" s="1"/>
  <c r="CA286" i="47" s="1"/>
  <c r="AI43" i="76"/>
  <c r="CA43" i="47" s="1"/>
  <c r="AA204" i="76"/>
  <c r="AI204" i="76" s="1"/>
  <c r="CA204" i="47" s="1"/>
  <c r="AA124" i="76"/>
  <c r="AI124" i="76" s="1"/>
  <c r="CA124" i="47" s="1"/>
  <c r="BV44" i="47"/>
  <c r="AA287" i="76"/>
  <c r="AI287" i="76" s="1"/>
  <c r="CA287" i="47" s="1"/>
  <c r="AI44" i="76"/>
  <c r="CA44" i="47" s="1"/>
  <c r="AA205" i="76"/>
  <c r="AI205" i="76" s="1"/>
  <c r="AA125" i="76"/>
  <c r="AI125" i="76" s="1"/>
  <c r="AD45" i="47"/>
  <c r="AD126" i="47"/>
  <c r="EN320" i="47"/>
  <c r="EN309" i="47"/>
  <c r="EN224" i="47"/>
  <c r="FI224" i="47" s="1"/>
  <c r="EN233" i="47"/>
  <c r="EN298" i="47"/>
  <c r="EN315" i="47"/>
  <c r="EN219" i="47"/>
  <c r="EN234" i="47"/>
  <c r="EN209" i="47"/>
  <c r="EN226" i="47"/>
  <c r="EN313" i="47"/>
  <c r="EN217" i="47"/>
  <c r="EN230" i="47"/>
  <c r="EN291" i="47"/>
  <c r="EN300" i="47"/>
  <c r="EN307" i="47"/>
  <c r="EL213" i="47"/>
  <c r="FI213" i="47" s="1"/>
  <c r="FI71" i="47"/>
  <c r="CD43" i="47"/>
  <c r="AA204" i="83"/>
  <c r="AI204" i="83" s="1"/>
  <c r="AI43" i="83"/>
  <c r="AA124" i="83"/>
  <c r="AI124" i="83" s="1"/>
  <c r="AA286" i="83"/>
  <c r="AI286" i="83" s="1"/>
  <c r="AA205" i="84"/>
  <c r="AI205" i="84" s="1"/>
  <c r="AA125" i="84"/>
  <c r="AI125" i="84" s="1"/>
  <c r="AA288" i="84"/>
  <c r="AI288" i="84" s="1"/>
  <c r="AI44" i="84"/>
  <c r="R125" i="85"/>
  <c r="AT14" i="91"/>
  <c r="GA37" i="38" s="1"/>
  <c r="R44" i="85"/>
  <c r="AX44" i="47"/>
  <c r="S368" i="47"/>
  <c r="S287" i="47"/>
  <c r="S205" i="47"/>
  <c r="S125" i="47"/>
  <c r="AX125" i="47" s="1"/>
  <c r="EN140" i="47"/>
  <c r="FI140" i="47" s="1"/>
  <c r="EN142" i="47"/>
  <c r="FI142" i="47" s="1"/>
  <c r="EM147" i="47"/>
  <c r="EM153" i="47"/>
  <c r="EM155" i="47"/>
  <c r="EM150" i="47"/>
  <c r="FI129" i="47"/>
  <c r="AG207" i="47"/>
  <c r="AY207" i="47"/>
  <c r="L40" i="85"/>
  <c r="X240" i="79"/>
  <c r="Y283" i="76"/>
  <c r="Y201" i="76"/>
  <c r="Y121" i="76"/>
  <c r="AC45" i="47"/>
  <c r="AC126" i="47"/>
  <c r="AY206" i="47"/>
  <c r="AG206" i="47"/>
  <c r="BV286" i="47"/>
  <c r="EL313" i="47"/>
  <c r="FI49" i="47"/>
  <c r="EN153" i="47"/>
  <c r="AG167" i="47"/>
  <c r="EM233" i="47"/>
  <c r="EM299" i="47"/>
  <c r="EM316" i="47"/>
  <c r="EM225" i="47"/>
  <c r="EM210" i="47"/>
  <c r="AD46" i="47"/>
  <c r="AD127" i="47"/>
  <c r="AE46" i="47"/>
  <c r="AE127" i="47"/>
  <c r="EM128" i="47"/>
  <c r="FI128" i="47" s="1"/>
  <c r="EM208" i="47"/>
  <c r="AT13" i="91"/>
  <c r="GA36" i="38" s="1"/>
  <c r="R124" i="85"/>
  <c r="R43" i="85"/>
  <c r="CD286" i="47"/>
  <c r="AS14" i="91"/>
  <c r="GW37" i="38" s="1"/>
  <c r="EM145" i="47"/>
  <c r="EM146" i="47"/>
  <c r="EM139" i="47"/>
  <c r="AG289" i="47"/>
  <c r="AY289" i="47"/>
  <c r="L40" i="84"/>
  <c r="X182" i="79"/>
  <c r="X52" i="81"/>
  <c r="Z52" i="81" s="1"/>
  <c r="AA52" i="81" s="1"/>
  <c r="AE52" i="81"/>
  <c r="AG52" i="81" s="1"/>
  <c r="AH52" i="81" s="1"/>
  <c r="Q52" i="81"/>
  <c r="S52" i="81" s="1"/>
  <c r="T52" i="81" s="1"/>
  <c r="I52" i="81"/>
  <c r="K52" i="81" s="1"/>
  <c r="L52" i="81" s="1"/>
  <c r="F52" i="81"/>
  <c r="EM221" i="47"/>
  <c r="FI221" i="47" s="1"/>
  <c r="BV43" i="47"/>
  <c r="EM289" i="47"/>
  <c r="EN127" i="47"/>
  <c r="EG206" i="47"/>
  <c r="FE206" i="47" s="1"/>
  <c r="EM47" i="47"/>
  <c r="EM290" i="47"/>
  <c r="EL320" i="47"/>
  <c r="EL315" i="47"/>
  <c r="FI58" i="47"/>
  <c r="EN47" i="47"/>
  <c r="EN208" i="47"/>
  <c r="AG47" i="47"/>
  <c r="AG128" i="47"/>
  <c r="EM132" i="47"/>
  <c r="EN131" i="47"/>
  <c r="EN145" i="47"/>
  <c r="EN154" i="47"/>
  <c r="R16" i="79"/>
  <c r="E13" i="93"/>
  <c r="G13" i="93" s="1"/>
  <c r="X16" i="79"/>
  <c r="AC16" i="79" s="1"/>
  <c r="R204" i="47"/>
  <c r="R124" i="47"/>
  <c r="AW124" i="47" s="1"/>
  <c r="AW43" i="47"/>
  <c r="R367" i="47"/>
  <c r="R286" i="47"/>
  <c r="AA125" i="83"/>
  <c r="AI125" i="83" s="1"/>
  <c r="AA287" i="83"/>
  <c r="AI287" i="83" s="1"/>
  <c r="AA205" i="83"/>
  <c r="AI205" i="83" s="1"/>
  <c r="AI44" i="83"/>
  <c r="EM296" i="47"/>
  <c r="FI296" i="47" s="1"/>
  <c r="P204" i="47"/>
  <c r="P367" i="47"/>
  <c r="P286" i="47"/>
  <c r="AU43" i="47"/>
  <c r="T43" i="47"/>
  <c r="U23" i="93" s="1"/>
  <c r="P124" i="47"/>
  <c r="BV287" i="47"/>
  <c r="AU44" i="47"/>
  <c r="T44" i="47"/>
  <c r="U24" i="93" s="1"/>
  <c r="P125" i="47"/>
  <c r="P205" i="47"/>
  <c r="P368" i="47"/>
  <c r="P287" i="47"/>
  <c r="FI305" i="47"/>
  <c r="FI52" i="47"/>
  <c r="AX43" i="47"/>
  <c r="S367" i="47"/>
  <c r="S204" i="47"/>
  <c r="S286" i="47"/>
  <c r="S124" i="47"/>
  <c r="AX124" i="47" s="1"/>
  <c r="AV43" i="47"/>
  <c r="Q367" i="47"/>
  <c r="Q204" i="47"/>
  <c r="Q286" i="47"/>
  <c r="Q124" i="47"/>
  <c r="AV124" i="47" s="1"/>
  <c r="R125" i="47"/>
  <c r="AW125" i="47" s="1"/>
  <c r="AW44" i="47"/>
  <c r="R368" i="47"/>
  <c r="R287" i="47"/>
  <c r="R205" i="47"/>
  <c r="CD205" i="47"/>
  <c r="CD44" i="47"/>
  <c r="EM137" i="47"/>
  <c r="EM151" i="47"/>
  <c r="EL303" i="47"/>
  <c r="FI303" i="47" s="1"/>
  <c r="EM302" i="47"/>
  <c r="EM215" i="47"/>
  <c r="AC127" i="47"/>
  <c r="AC46" i="47"/>
  <c r="EN132" i="47"/>
  <c r="Y40" i="83"/>
  <c r="V125" i="79"/>
  <c r="V14" i="79" s="1"/>
  <c r="Y121" i="85"/>
  <c r="Y284" i="85"/>
  <c r="Y201" i="85"/>
  <c r="D51" i="81"/>
  <c r="L40" i="76"/>
  <c r="X69" i="79"/>
  <c r="FI243" i="47" l="1"/>
  <c r="FI325" i="47"/>
  <c r="FI323" i="47"/>
  <c r="FI324" i="47"/>
  <c r="FI242" i="47"/>
  <c r="FI326" i="47"/>
  <c r="FI136" i="47"/>
  <c r="FI161" i="47"/>
  <c r="FI241" i="47"/>
  <c r="FI240" i="47"/>
  <c r="FI160" i="47"/>
  <c r="FI322" i="47"/>
  <c r="FI135" i="47"/>
  <c r="FI215" i="47"/>
  <c r="FI227" i="47"/>
  <c r="FI291" i="47"/>
  <c r="FI46" i="47"/>
  <c r="FI207" i="47"/>
  <c r="FI230" i="47"/>
  <c r="FI298" i="47"/>
  <c r="FI218" i="47"/>
  <c r="FI130" i="47"/>
  <c r="FI231" i="47"/>
  <c r="FI219" i="47"/>
  <c r="FI147" i="47"/>
  <c r="FI210" i="47"/>
  <c r="FI155" i="47"/>
  <c r="FI290" i="47"/>
  <c r="FI139" i="47"/>
  <c r="FI225" i="47"/>
  <c r="FI299" i="47"/>
  <c r="FI235" i="47"/>
  <c r="FI217" i="47"/>
  <c r="FI301" i="47"/>
  <c r="FI232" i="47"/>
  <c r="FI127" i="47"/>
  <c r="FI233" i="47"/>
  <c r="FI292" i="47"/>
  <c r="FI314" i="47"/>
  <c r="FI154" i="47"/>
  <c r="FI131" i="47"/>
  <c r="FI209" i="47"/>
  <c r="FI308" i="47"/>
  <c r="FI306" i="47"/>
  <c r="FI312" i="47"/>
  <c r="FI138" i="47"/>
  <c r="FI293" i="47"/>
  <c r="FI316" i="47"/>
  <c r="FI152" i="47"/>
  <c r="FI145" i="47"/>
  <c r="FI211" i="47"/>
  <c r="FI315" i="47"/>
  <c r="FI146" i="47"/>
  <c r="FI150" i="47"/>
  <c r="FI151" i="47"/>
  <c r="FI137" i="47"/>
  <c r="FI289" i="47"/>
  <c r="FI317" i="47"/>
  <c r="FI313" i="47"/>
  <c r="FI302" i="47"/>
  <c r="FI307" i="47"/>
  <c r="FI309" i="47"/>
  <c r="FI153" i="47"/>
  <c r="AG127" i="47"/>
  <c r="FI300" i="47"/>
  <c r="M53" i="81"/>
  <c r="AH203" i="76" s="1"/>
  <c r="BV203" i="47" s="1"/>
  <c r="EG204" i="47" s="1"/>
  <c r="FE204" i="47" s="1"/>
  <c r="AB53" i="81"/>
  <c r="AH123" i="76" s="1"/>
  <c r="BV123" i="47" s="1"/>
  <c r="EG124" i="47" s="1"/>
  <c r="FE124" i="47" s="1"/>
  <c r="FI208" i="47"/>
  <c r="FI226" i="47"/>
  <c r="Y39" i="76"/>
  <c r="V68" i="79"/>
  <c r="Y283" i="83"/>
  <c r="Y201" i="83"/>
  <c r="Y121" i="83"/>
  <c r="EO44" i="47"/>
  <c r="EO45" i="47"/>
  <c r="EO205" i="47"/>
  <c r="EO206" i="47"/>
  <c r="AE287" i="47"/>
  <c r="AW287" i="47"/>
  <c r="AV204" i="47"/>
  <c r="AD204" i="47"/>
  <c r="AF286" i="47"/>
  <c r="AX286" i="47"/>
  <c r="AF367" i="47"/>
  <c r="AX367" i="47"/>
  <c r="AU368" i="47"/>
  <c r="AC368" i="47"/>
  <c r="AU125" i="47"/>
  <c r="T125" i="47"/>
  <c r="AY125" i="47" s="1"/>
  <c r="EG287" i="47"/>
  <c r="FE287" i="47" s="1"/>
  <c r="EG288" i="47"/>
  <c r="FE288" i="47" s="1"/>
  <c r="AY43" i="47"/>
  <c r="T367" i="47"/>
  <c r="AU286" i="47"/>
  <c r="T286" i="47"/>
  <c r="AC286" i="47"/>
  <c r="AC204" i="47"/>
  <c r="AU204" i="47"/>
  <c r="T204" i="47"/>
  <c r="CB205" i="47"/>
  <c r="CB125" i="47"/>
  <c r="AE367" i="47"/>
  <c r="AW367" i="47"/>
  <c r="A13" i="93"/>
  <c r="B13" i="93"/>
  <c r="FI47" i="47"/>
  <c r="U52" i="81"/>
  <c r="AH284" i="76" s="1"/>
  <c r="AB52" i="81"/>
  <c r="AH122" i="76" s="1"/>
  <c r="L284" i="84"/>
  <c r="N284" i="84" s="1"/>
  <c r="R284" i="84" s="1"/>
  <c r="L121" i="84"/>
  <c r="N121" i="84" s="1"/>
  <c r="L201" i="84"/>
  <c r="N201" i="84" s="1"/>
  <c r="R201" i="84" s="1"/>
  <c r="N40" i="84"/>
  <c r="AF205" i="47"/>
  <c r="AX205" i="47"/>
  <c r="AF368" i="47"/>
  <c r="AX368" i="47"/>
  <c r="CC44" i="47"/>
  <c r="CC125" i="47"/>
  <c r="CB286" i="47"/>
  <c r="CB43" i="47"/>
  <c r="CA125" i="47"/>
  <c r="EL44" i="47"/>
  <c r="EL45" i="47"/>
  <c r="EG44" i="47"/>
  <c r="FE44" i="47" s="1"/>
  <c r="EG45" i="47"/>
  <c r="FE45" i="47" s="1"/>
  <c r="FI234" i="47"/>
  <c r="AD287" i="47"/>
  <c r="AV287" i="47"/>
  <c r="CC124" i="47"/>
  <c r="CC43" i="47"/>
  <c r="AA202" i="85"/>
  <c r="AI202" i="85" s="1"/>
  <c r="R202" i="85"/>
  <c r="CD122" i="47"/>
  <c r="R122" i="83"/>
  <c r="CD34" i="38"/>
  <c r="R41" i="83"/>
  <c r="CY35" i="38"/>
  <c r="D12" i="91"/>
  <c r="BB35" i="38" s="1"/>
  <c r="AA42" i="84"/>
  <c r="R42" i="47"/>
  <c r="P41" i="47"/>
  <c r="AA41" i="76"/>
  <c r="D11" i="91"/>
  <c r="BB34" i="38" s="1"/>
  <c r="AA41" i="84"/>
  <c r="R41" i="47"/>
  <c r="AF11" i="91"/>
  <c r="EX34" i="38" s="1"/>
  <c r="AA42" i="85"/>
  <c r="AI42" i="85" s="1"/>
  <c r="S42" i="47"/>
  <c r="CD123" i="47"/>
  <c r="EO287" i="47"/>
  <c r="EO288" i="47"/>
  <c r="Y39" i="84"/>
  <c r="V181" i="79"/>
  <c r="L121" i="76"/>
  <c r="N121" i="76" s="1"/>
  <c r="L283" i="76"/>
  <c r="N283" i="76" s="1"/>
  <c r="R283" i="76" s="1"/>
  <c r="L201" i="76"/>
  <c r="N201" i="76" s="1"/>
  <c r="R201" i="76" s="1"/>
  <c r="N40" i="76"/>
  <c r="Y39" i="85"/>
  <c r="V239" i="79"/>
  <c r="Y39" i="83"/>
  <c r="V124" i="79"/>
  <c r="R14" i="79"/>
  <c r="E11" i="93"/>
  <c r="G11" i="93" s="1"/>
  <c r="X14" i="79"/>
  <c r="AC14" i="79" s="1"/>
  <c r="AE51" i="81"/>
  <c r="AG51" i="81" s="1"/>
  <c r="AH51" i="81" s="1"/>
  <c r="I51" i="81"/>
  <c r="K51" i="81" s="1"/>
  <c r="L51" i="81" s="1"/>
  <c r="Q51" i="81"/>
  <c r="S51" i="81" s="1"/>
  <c r="T51" i="81" s="1"/>
  <c r="X51" i="81"/>
  <c r="Z51" i="81" s="1"/>
  <c r="AA51" i="81" s="1"/>
  <c r="F51" i="81"/>
  <c r="L40" i="83"/>
  <c r="X125" i="79"/>
  <c r="AW205" i="47"/>
  <c r="AE205" i="47"/>
  <c r="AE368" i="47"/>
  <c r="AW368" i="47"/>
  <c r="AD286" i="47"/>
  <c r="AV286" i="47"/>
  <c r="AV367" i="47"/>
  <c r="AD367" i="47"/>
  <c r="AX204" i="47"/>
  <c r="AF204" i="47"/>
  <c r="AU287" i="47"/>
  <c r="T287" i="47"/>
  <c r="AC287" i="47"/>
  <c r="AU205" i="47"/>
  <c r="T205" i="47"/>
  <c r="AC205" i="47"/>
  <c r="AY44" i="47"/>
  <c r="T368" i="47"/>
  <c r="T124" i="47"/>
  <c r="AY124" i="47" s="1"/>
  <c r="AU124" i="47"/>
  <c r="AC367" i="47"/>
  <c r="AU367" i="47"/>
  <c r="CB44" i="47"/>
  <c r="CB287" i="47"/>
  <c r="AW286" i="47"/>
  <c r="AE286" i="47"/>
  <c r="AE204" i="47"/>
  <c r="AW204" i="47"/>
  <c r="FI132" i="47"/>
  <c r="M52" i="81"/>
  <c r="AH202" i="76" s="1"/>
  <c r="AI52" i="81"/>
  <c r="AH41" i="76" s="1"/>
  <c r="AG126" i="47"/>
  <c r="AG45" i="47"/>
  <c r="L284" i="85"/>
  <c r="N284" i="85" s="1"/>
  <c r="L121" i="85"/>
  <c r="N121" i="85" s="1"/>
  <c r="AA121" i="85" s="1"/>
  <c r="AI121" i="85" s="1"/>
  <c r="L201" i="85"/>
  <c r="N201" i="85" s="1"/>
  <c r="N40" i="85"/>
  <c r="AG46" i="47"/>
  <c r="AF287" i="47"/>
  <c r="AX287" i="47"/>
  <c r="CC287" i="47"/>
  <c r="CC205" i="47"/>
  <c r="CB124" i="47"/>
  <c r="CB204" i="47"/>
  <c r="CA205" i="47"/>
  <c r="EL287" i="47"/>
  <c r="EL288" i="47"/>
  <c r="AD205" i="47"/>
  <c r="AV205" i="47"/>
  <c r="AD368" i="47"/>
  <c r="AV368" i="47"/>
  <c r="CC204" i="47"/>
  <c r="CC286" i="47"/>
  <c r="S41" i="47"/>
  <c r="AA41" i="85"/>
  <c r="AI41" i="85" s="1"/>
  <c r="AA285" i="85"/>
  <c r="AI285" i="85" s="1"/>
  <c r="R285" i="85"/>
  <c r="Q41" i="47"/>
  <c r="AA41" i="83"/>
  <c r="CY34" i="38"/>
  <c r="Q42" i="47"/>
  <c r="AA42" i="83"/>
  <c r="CD35" i="38"/>
  <c r="R42" i="83"/>
  <c r="R123" i="83"/>
  <c r="P42" i="47"/>
  <c r="AA42" i="76"/>
  <c r="E12" i="91"/>
  <c r="AH35" i="38" s="1"/>
  <c r="R42" i="76"/>
  <c r="R123" i="76"/>
  <c r="AI53" i="81"/>
  <c r="AH42" i="76" s="1"/>
  <c r="U53" i="81"/>
  <c r="AH285" i="76" s="1"/>
  <c r="AF12" i="91"/>
  <c r="EX35" i="38" s="1"/>
  <c r="R123" i="84"/>
  <c r="AG12" i="91"/>
  <c r="EC35" i="38" s="1"/>
  <c r="R42" i="84"/>
  <c r="A12" i="93"/>
  <c r="B12" i="93"/>
  <c r="E11" i="91"/>
  <c r="AH34" i="38" s="1"/>
  <c r="R122" i="76"/>
  <c r="R41" i="76"/>
  <c r="AG11" i="91"/>
  <c r="EC34" i="38" s="1"/>
  <c r="R41" i="84"/>
  <c r="R122" i="84"/>
  <c r="R203" i="85"/>
  <c r="AA203" i="85"/>
  <c r="AI203" i="85" s="1"/>
  <c r="AA286" i="85"/>
  <c r="AI286" i="85" s="1"/>
  <c r="R286" i="85"/>
  <c r="EG205" i="47"/>
  <c r="FE205" i="47" s="1"/>
  <c r="N53" i="81" l="1"/>
  <c r="AU42" i="47"/>
  <c r="T42" i="47"/>
  <c r="U22" i="93" s="1"/>
  <c r="P123" i="47"/>
  <c r="P203" i="47"/>
  <c r="P366" i="47"/>
  <c r="P285" i="47"/>
  <c r="Q203" i="47"/>
  <c r="Q123" i="47"/>
  <c r="AV123" i="47" s="1"/>
  <c r="AV42" i="47"/>
  <c r="Q366" i="47"/>
  <c r="Q285" i="47"/>
  <c r="Q122" i="47"/>
  <c r="AV122" i="47" s="1"/>
  <c r="AV41" i="47"/>
  <c r="Q365" i="47"/>
  <c r="Q202" i="47"/>
  <c r="Q284" i="47"/>
  <c r="CD284" i="47"/>
  <c r="S365" i="47"/>
  <c r="S202" i="47"/>
  <c r="S284" i="47"/>
  <c r="S122" i="47"/>
  <c r="AX122" i="47" s="1"/>
  <c r="AX41" i="47"/>
  <c r="AD44" i="47"/>
  <c r="AD125" i="47"/>
  <c r="AA40" i="85"/>
  <c r="AI40" i="85" s="1"/>
  <c r="S40" i="47"/>
  <c r="CD121" i="47"/>
  <c r="BV41" i="47"/>
  <c r="AE124" i="47"/>
  <c r="AE43" i="47"/>
  <c r="EM287" i="47"/>
  <c r="EM288" i="47"/>
  <c r="EM44" i="47"/>
  <c r="EM45" i="47"/>
  <c r="AG205" i="47"/>
  <c r="AY205" i="47"/>
  <c r="AF43" i="47"/>
  <c r="AF124" i="47"/>
  <c r="AE44" i="47"/>
  <c r="AE125" i="47"/>
  <c r="U51" i="81"/>
  <c r="AH283" i="76" s="1"/>
  <c r="AI51" i="81"/>
  <c r="AH40" i="76" s="1"/>
  <c r="A11" i="93"/>
  <c r="B11" i="93"/>
  <c r="L39" i="83"/>
  <c r="X124" i="79"/>
  <c r="L39" i="85"/>
  <c r="X239" i="79"/>
  <c r="P40" i="47"/>
  <c r="AA40" i="76"/>
  <c r="D10" i="91"/>
  <c r="BB33" i="38" s="1"/>
  <c r="L39" i="84"/>
  <c r="X181" i="79"/>
  <c r="EO123" i="47"/>
  <c r="EO124" i="47"/>
  <c r="CD42" i="47"/>
  <c r="AA285" i="84"/>
  <c r="AI285" i="84" s="1"/>
  <c r="AI41" i="84"/>
  <c r="AA202" i="84"/>
  <c r="AI202" i="84" s="1"/>
  <c r="AA122" i="84"/>
  <c r="AI122" i="84" s="1"/>
  <c r="AU41" i="47"/>
  <c r="T41" i="47"/>
  <c r="U21" i="93" s="1"/>
  <c r="P122" i="47"/>
  <c r="P202" i="47"/>
  <c r="P365" i="47"/>
  <c r="P284" i="47"/>
  <c r="AA286" i="84"/>
  <c r="AI286" i="84" s="1"/>
  <c r="AI42" i="84"/>
  <c r="AA203" i="84"/>
  <c r="AI203" i="84" s="1"/>
  <c r="AA123" i="84"/>
  <c r="AI123" i="84" s="1"/>
  <c r="CD202" i="47"/>
  <c r="EN125" i="47"/>
  <c r="EN126" i="47"/>
  <c r="EN44" i="47"/>
  <c r="EN45" i="47"/>
  <c r="R40" i="47"/>
  <c r="AA40" i="84"/>
  <c r="BV122" i="47"/>
  <c r="N52" i="81"/>
  <c r="EM125" i="47"/>
  <c r="EM126" i="47"/>
  <c r="EM205" i="47"/>
  <c r="EM206" i="47"/>
  <c r="AY204" i="47"/>
  <c r="AG204" i="47"/>
  <c r="AC124" i="47"/>
  <c r="AC43" i="47"/>
  <c r="AY286" i="47"/>
  <c r="AG286" i="47"/>
  <c r="AY367" i="47"/>
  <c r="AG367" i="47"/>
  <c r="Y282" i="76"/>
  <c r="Y200" i="76"/>
  <c r="Y120" i="76"/>
  <c r="V67" i="79"/>
  <c r="Y38" i="76"/>
  <c r="V238" i="79"/>
  <c r="Y38" i="85"/>
  <c r="Y37" i="85"/>
  <c r="V237" i="79"/>
  <c r="Y37" i="76"/>
  <c r="V66" i="79"/>
  <c r="AS12" i="91"/>
  <c r="GW35" i="38" s="1"/>
  <c r="CD203" i="47"/>
  <c r="BV285" i="47"/>
  <c r="EG286" i="47" s="1"/>
  <c r="FE286" i="47" s="1"/>
  <c r="Y38" i="84"/>
  <c r="V180" i="79"/>
  <c r="Y38" i="83"/>
  <c r="V123" i="79"/>
  <c r="V122" i="79"/>
  <c r="Y37" i="83"/>
  <c r="V179" i="79"/>
  <c r="Y37" i="84"/>
  <c r="CD285" i="47"/>
  <c r="AT12" i="91"/>
  <c r="GA35" i="38" s="1"/>
  <c r="R42" i="85"/>
  <c r="R123" i="85"/>
  <c r="BV42" i="47"/>
  <c r="AA285" i="76"/>
  <c r="AI285" i="76" s="1"/>
  <c r="CA285" i="47" s="1"/>
  <c r="AI42" i="76"/>
  <c r="CA42" i="47" s="1"/>
  <c r="AA203" i="76"/>
  <c r="AI203" i="76" s="1"/>
  <c r="AA123" i="76"/>
  <c r="AI123" i="76" s="1"/>
  <c r="AA285" i="83"/>
  <c r="AI285" i="83" s="1"/>
  <c r="AI42" i="83"/>
  <c r="AA203" i="83"/>
  <c r="AI203" i="83" s="1"/>
  <c r="AA123" i="83"/>
  <c r="AI123" i="83" s="1"/>
  <c r="AA202" i="83"/>
  <c r="AI202" i="83" s="1"/>
  <c r="AA122" i="83"/>
  <c r="AI122" i="83" s="1"/>
  <c r="AA284" i="83"/>
  <c r="AI284" i="83" s="1"/>
  <c r="AI41" i="83"/>
  <c r="AS11" i="91"/>
  <c r="GW34" i="38" s="1"/>
  <c r="CD41" i="47"/>
  <c r="EL205" i="47"/>
  <c r="EL206" i="47"/>
  <c r="EN205" i="47"/>
  <c r="EN206" i="47"/>
  <c r="EN287" i="47"/>
  <c r="EN288" i="47"/>
  <c r="R201" i="85"/>
  <c r="AA201" i="85"/>
  <c r="AI201" i="85" s="1"/>
  <c r="AA284" i="85"/>
  <c r="AI284" i="85" s="1"/>
  <c r="R284" i="85"/>
  <c r="BV202" i="47"/>
  <c r="EG203" i="47" s="1"/>
  <c r="FE203" i="47" s="1"/>
  <c r="AY368" i="47"/>
  <c r="AG368" i="47"/>
  <c r="AC125" i="47"/>
  <c r="AC44" i="47"/>
  <c r="AG287" i="47"/>
  <c r="AY287" i="47"/>
  <c r="L121" i="83"/>
  <c r="N121" i="83" s="1"/>
  <c r="L201" i="83"/>
  <c r="N201" i="83" s="1"/>
  <c r="R201" i="83" s="1"/>
  <c r="S10" i="91" s="1"/>
  <c r="L283" i="83"/>
  <c r="N283" i="83" s="1"/>
  <c r="R283" i="83" s="1"/>
  <c r="R10" i="91" s="1"/>
  <c r="N40" i="83"/>
  <c r="AB51" i="81"/>
  <c r="AH121" i="76" s="1"/>
  <c r="M51" i="81"/>
  <c r="AH201" i="76" s="1"/>
  <c r="Y200" i="83"/>
  <c r="Y282" i="83"/>
  <c r="Y120" i="83"/>
  <c r="Y283" i="85"/>
  <c r="Y200" i="85"/>
  <c r="Y120" i="85"/>
  <c r="E10" i="91"/>
  <c r="AH33" i="38" s="1"/>
  <c r="R40" i="76"/>
  <c r="R121" i="76"/>
  <c r="Y200" i="84"/>
  <c r="Y120" i="84"/>
  <c r="Y283" i="84"/>
  <c r="S123" i="47"/>
  <c r="AX123" i="47" s="1"/>
  <c r="AX42" i="47"/>
  <c r="S366" i="47"/>
  <c r="S285" i="47"/>
  <c r="S203" i="47"/>
  <c r="R202" i="47"/>
  <c r="R122" i="47"/>
  <c r="AW122" i="47" s="1"/>
  <c r="AW41" i="47"/>
  <c r="R365" i="47"/>
  <c r="R284" i="47"/>
  <c r="AA202" i="76"/>
  <c r="AI202" i="76" s="1"/>
  <c r="CA202" i="47" s="1"/>
  <c r="AA122" i="76"/>
  <c r="AI122" i="76" s="1"/>
  <c r="CA122" i="47" s="1"/>
  <c r="AA284" i="76"/>
  <c r="AI284" i="76" s="1"/>
  <c r="CA284" i="47" s="1"/>
  <c r="AI41" i="76"/>
  <c r="CA41" i="47" s="1"/>
  <c r="R123" i="47"/>
  <c r="AW123" i="47" s="1"/>
  <c r="AW42" i="47"/>
  <c r="R366" i="47"/>
  <c r="R285" i="47"/>
  <c r="R203" i="47"/>
  <c r="R122" i="85"/>
  <c r="AT11" i="91"/>
  <c r="GA34" i="38" s="1"/>
  <c r="R41" i="85"/>
  <c r="EL125" i="47"/>
  <c r="EL126" i="47"/>
  <c r="AF44" i="47"/>
  <c r="AF125" i="47"/>
  <c r="AG10" i="91"/>
  <c r="EC33" i="38" s="1"/>
  <c r="R40" i="84"/>
  <c r="R121" i="84"/>
  <c r="AF10" i="91"/>
  <c r="EX33" i="38" s="1"/>
  <c r="BV284" i="47"/>
  <c r="AD43" i="47"/>
  <c r="AD124" i="47"/>
  <c r="L39" i="76"/>
  <c r="D50" i="81"/>
  <c r="V13" i="79"/>
  <c r="X68" i="79"/>
  <c r="FI44" i="47" l="1"/>
  <c r="FI45" i="47"/>
  <c r="FI205" i="47"/>
  <c r="FI287" i="47"/>
  <c r="V178" i="79"/>
  <c r="Y36" i="84"/>
  <c r="AW366" i="47"/>
  <c r="AE366" i="47"/>
  <c r="BV201" i="47"/>
  <c r="EG202" i="47" s="1"/>
  <c r="FE202" i="47" s="1"/>
  <c r="Q40" i="47"/>
  <c r="T40" i="47" s="1"/>
  <c r="U20" i="93" s="1"/>
  <c r="AA40" i="83"/>
  <c r="CD283" i="47"/>
  <c r="EO284" i="47" s="1"/>
  <c r="R121" i="85"/>
  <c r="AT10" i="91"/>
  <c r="GA33" i="38" s="1"/>
  <c r="R40" i="85"/>
  <c r="CB122" i="47"/>
  <c r="CB42" i="47"/>
  <c r="CA203" i="47"/>
  <c r="L37" i="83"/>
  <c r="X122" i="79"/>
  <c r="Y281" i="83"/>
  <c r="Y199" i="83"/>
  <c r="Y119" i="83"/>
  <c r="Y119" i="84"/>
  <c r="Y282" i="84"/>
  <c r="Y199" i="84"/>
  <c r="EO203" i="47"/>
  <c r="EO204" i="47"/>
  <c r="Y280" i="76"/>
  <c r="Y198" i="76"/>
  <c r="Y118" i="76"/>
  <c r="Y281" i="85"/>
  <c r="Y198" i="85"/>
  <c r="Y118" i="85"/>
  <c r="L38" i="85"/>
  <c r="X238" i="79"/>
  <c r="L38" i="76"/>
  <c r="V12" i="79"/>
  <c r="D49" i="81"/>
  <c r="X67" i="79"/>
  <c r="AG43" i="47"/>
  <c r="AG124" i="47"/>
  <c r="AA121" i="84"/>
  <c r="AI121" i="84" s="1"/>
  <c r="AI40" i="84"/>
  <c r="AA284" i="84"/>
  <c r="AI284" i="84" s="1"/>
  <c r="AA201" i="84"/>
  <c r="AI201" i="84" s="1"/>
  <c r="CC123" i="47"/>
  <c r="CC42" i="47"/>
  <c r="AU284" i="47"/>
  <c r="T284" i="47"/>
  <c r="AC284" i="47"/>
  <c r="T202" i="47"/>
  <c r="AC202" i="47"/>
  <c r="AU202" i="47"/>
  <c r="T365" i="47"/>
  <c r="AY41" i="47"/>
  <c r="CC202" i="47"/>
  <c r="CC284" i="47"/>
  <c r="AA201" i="76"/>
  <c r="AI201" i="76" s="1"/>
  <c r="CA201" i="47" s="1"/>
  <c r="EL202" i="47" s="1"/>
  <c r="AA121" i="76"/>
  <c r="AI121" i="76" s="1"/>
  <c r="CA121" i="47" s="1"/>
  <c r="EL122" i="47" s="1"/>
  <c r="AA283" i="76"/>
  <c r="AI283" i="76" s="1"/>
  <c r="CA283" i="47" s="1"/>
  <c r="EL284" i="47" s="1"/>
  <c r="AI40" i="76"/>
  <c r="CA40" i="47" s="1"/>
  <c r="EL41" i="47" s="1"/>
  <c r="BV40" i="47"/>
  <c r="N51" i="81"/>
  <c r="CD40" i="47"/>
  <c r="EO41" i="47" s="1"/>
  <c r="AX202" i="47"/>
  <c r="AF202" i="47"/>
  <c r="AV284" i="47"/>
  <c r="AD284" i="47"/>
  <c r="AD365" i="47"/>
  <c r="AV365" i="47"/>
  <c r="AD285" i="47"/>
  <c r="AV285" i="47"/>
  <c r="AD203" i="47"/>
  <c r="AV203" i="47"/>
  <c r="AU366" i="47"/>
  <c r="AC366" i="47"/>
  <c r="T123" i="47"/>
  <c r="AY123" i="47" s="1"/>
  <c r="AU123" i="47"/>
  <c r="V236" i="79"/>
  <c r="Y36" i="85"/>
  <c r="R13" i="79"/>
  <c r="E10" i="93"/>
  <c r="G10" i="93" s="1"/>
  <c r="X13" i="79"/>
  <c r="AC13" i="79" s="1"/>
  <c r="L282" i="76"/>
  <c r="N282" i="76" s="1"/>
  <c r="R282" i="76" s="1"/>
  <c r="L120" i="76"/>
  <c r="N120" i="76" s="1"/>
  <c r="L200" i="76"/>
  <c r="N200" i="76" s="1"/>
  <c r="R200" i="76" s="1"/>
  <c r="N39" i="76"/>
  <c r="EG285" i="47"/>
  <c r="FE285" i="47" s="1"/>
  <c r="AE203" i="47"/>
  <c r="AW203" i="47"/>
  <c r="AW365" i="47"/>
  <c r="AE365" i="47"/>
  <c r="AX203" i="47"/>
  <c r="AF203" i="47"/>
  <c r="AX366" i="47"/>
  <c r="AF366" i="47"/>
  <c r="CD33" i="38"/>
  <c r="R121" i="83"/>
  <c r="R40" i="83"/>
  <c r="CB41" i="47"/>
  <c r="CB123" i="47"/>
  <c r="EL285" i="47"/>
  <c r="EL286" i="47"/>
  <c r="L37" i="84"/>
  <c r="X179" i="79"/>
  <c r="V121" i="79"/>
  <c r="Y36" i="83"/>
  <c r="V65" i="79"/>
  <c r="Y36" i="76"/>
  <c r="X50" i="81"/>
  <c r="Z50" i="81" s="1"/>
  <c r="AA50" i="81" s="1"/>
  <c r="AE50" i="81"/>
  <c r="AG50" i="81" s="1"/>
  <c r="AH50" i="81" s="1"/>
  <c r="Q50" i="81"/>
  <c r="S50" i="81" s="1"/>
  <c r="T50" i="81" s="1"/>
  <c r="I50" i="81"/>
  <c r="K50" i="81" s="1"/>
  <c r="L50" i="81" s="1"/>
  <c r="F50" i="81"/>
  <c r="FI126" i="47"/>
  <c r="AE285" i="47"/>
  <c r="AW285" i="47"/>
  <c r="AW284" i="47"/>
  <c r="AE284" i="47"/>
  <c r="AE202" i="47"/>
  <c r="AW202" i="47"/>
  <c r="AF285" i="47"/>
  <c r="AX285" i="47"/>
  <c r="BV121" i="47"/>
  <c r="EG122" i="47" s="1"/>
  <c r="FE122" i="47" s="1"/>
  <c r="CY33" i="38"/>
  <c r="AS10" i="91"/>
  <c r="GW33" i="38" s="1"/>
  <c r="CD201" i="47"/>
  <c r="FI206" i="47"/>
  <c r="CB284" i="47"/>
  <c r="CB202" i="47"/>
  <c r="CB203" i="47"/>
  <c r="CB285" i="47"/>
  <c r="CA123" i="47"/>
  <c r="EL42" i="47"/>
  <c r="EL43" i="47"/>
  <c r="EG42" i="47"/>
  <c r="FE42" i="47" s="1"/>
  <c r="EG43" i="47"/>
  <c r="FE43" i="47" s="1"/>
  <c r="EO285" i="47"/>
  <c r="EO286" i="47"/>
  <c r="Y118" i="84"/>
  <c r="Y281" i="84"/>
  <c r="Y198" i="84"/>
  <c r="Y118" i="83"/>
  <c r="Y280" i="83"/>
  <c r="Y198" i="83"/>
  <c r="L38" i="83"/>
  <c r="X123" i="79"/>
  <c r="L38" i="84"/>
  <c r="X180" i="79"/>
  <c r="D48" i="81"/>
  <c r="L37" i="76"/>
  <c r="V11" i="79"/>
  <c r="X66" i="79"/>
  <c r="L37" i="85"/>
  <c r="X237" i="79"/>
  <c r="Y119" i="85"/>
  <c r="Y282" i="85"/>
  <c r="Y199" i="85"/>
  <c r="Y199" i="76"/>
  <c r="Y119" i="76"/>
  <c r="Y281" i="76"/>
  <c r="FI125" i="47"/>
  <c r="R201" i="47"/>
  <c r="R121" i="47"/>
  <c r="AW121" i="47" s="1"/>
  <c r="AW40" i="47"/>
  <c r="R364" i="47"/>
  <c r="R283" i="47"/>
  <c r="EO122" i="47"/>
  <c r="EG123" i="47"/>
  <c r="FE123" i="47" s="1"/>
  <c r="CC203" i="47"/>
  <c r="CC285" i="47"/>
  <c r="AU365" i="47"/>
  <c r="AC365" i="47"/>
  <c r="T122" i="47"/>
  <c r="AY122" i="47" s="1"/>
  <c r="AU122" i="47"/>
  <c r="CC122" i="47"/>
  <c r="CC41" i="47"/>
  <c r="EO42" i="47"/>
  <c r="EO43" i="47"/>
  <c r="L120" i="84"/>
  <c r="N120" i="84" s="1"/>
  <c r="L283" i="84"/>
  <c r="N283" i="84" s="1"/>
  <c r="R283" i="84" s="1"/>
  <c r="L200" i="84"/>
  <c r="N200" i="84" s="1"/>
  <c r="R200" i="84" s="1"/>
  <c r="N39" i="84"/>
  <c r="P121" i="47"/>
  <c r="AU40" i="47"/>
  <c r="P364" i="47"/>
  <c r="P283" i="47"/>
  <c r="P201" i="47"/>
  <c r="L283" i="85"/>
  <c r="N283" i="85" s="1"/>
  <c r="L120" i="85"/>
  <c r="N120" i="85" s="1"/>
  <c r="AA120" i="85" s="1"/>
  <c r="AI120" i="85" s="1"/>
  <c r="L200" i="85"/>
  <c r="N200" i="85" s="1"/>
  <c r="N39" i="85"/>
  <c r="L200" i="83"/>
  <c r="N200" i="83" s="1"/>
  <c r="R200" i="83" s="1"/>
  <c r="S9" i="91" s="1"/>
  <c r="L120" i="83"/>
  <c r="N120" i="83" s="1"/>
  <c r="L282" i="83"/>
  <c r="N282" i="83" s="1"/>
  <c r="R282" i="83" s="1"/>
  <c r="R9" i="91" s="1"/>
  <c r="N39" i="83"/>
  <c r="BV283" i="47"/>
  <c r="AG44" i="47"/>
  <c r="AG125" i="47"/>
  <c r="FI288" i="47"/>
  <c r="S364" i="47"/>
  <c r="S283" i="47"/>
  <c r="S201" i="47"/>
  <c r="S121" i="47"/>
  <c r="AX121" i="47" s="1"/>
  <c r="AX40" i="47"/>
  <c r="AX284" i="47"/>
  <c r="AF284" i="47"/>
  <c r="AF365" i="47"/>
  <c r="AX365" i="47"/>
  <c r="AV202" i="47"/>
  <c r="AD202" i="47"/>
  <c r="AV366" i="47"/>
  <c r="AD366" i="47"/>
  <c r="T285" i="47"/>
  <c r="AU285" i="47"/>
  <c r="AC285" i="47"/>
  <c r="AU203" i="47"/>
  <c r="T203" i="47"/>
  <c r="AC203" i="47"/>
  <c r="AY42" i="47"/>
  <c r="T366" i="47"/>
  <c r="AG203" i="47" l="1"/>
  <c r="AY203" i="47"/>
  <c r="AG285" i="47"/>
  <c r="AY285" i="47"/>
  <c r="AX283" i="47"/>
  <c r="AF283" i="47"/>
  <c r="CY32" i="38"/>
  <c r="CD32" i="38"/>
  <c r="R39" i="83"/>
  <c r="R120" i="83"/>
  <c r="AA200" i="85"/>
  <c r="AI200" i="85" s="1"/>
  <c r="R200" i="85"/>
  <c r="R283" i="85"/>
  <c r="AA283" i="85"/>
  <c r="AI283" i="85" s="1"/>
  <c r="AU283" i="47"/>
  <c r="AC283" i="47"/>
  <c r="T364" i="47"/>
  <c r="AY40" i="47"/>
  <c r="AA39" i="84"/>
  <c r="R39" i="47"/>
  <c r="AF9" i="91"/>
  <c r="EX32" i="38" s="1"/>
  <c r="AW283" i="47"/>
  <c r="AE283" i="47"/>
  <c r="AW201" i="47"/>
  <c r="AE201" i="47"/>
  <c r="L198" i="85"/>
  <c r="N198" i="85" s="1"/>
  <c r="L281" i="85"/>
  <c r="N281" i="85" s="1"/>
  <c r="L118" i="85"/>
  <c r="N118" i="85" s="1"/>
  <c r="AA118" i="85" s="1"/>
  <c r="AI118" i="85" s="1"/>
  <c r="N37" i="85"/>
  <c r="R11" i="79"/>
  <c r="E8" i="93"/>
  <c r="G8" i="93" s="1"/>
  <c r="X11" i="79"/>
  <c r="AC11" i="79" s="1"/>
  <c r="Q48" i="81"/>
  <c r="S48" i="81" s="1"/>
  <c r="T48" i="81" s="1"/>
  <c r="AE48" i="81"/>
  <c r="AG48" i="81" s="1"/>
  <c r="AH48" i="81" s="1"/>
  <c r="X48" i="81"/>
  <c r="Z48" i="81" s="1"/>
  <c r="AA48" i="81" s="1"/>
  <c r="I48" i="81"/>
  <c r="K48" i="81" s="1"/>
  <c r="L48" i="81" s="1"/>
  <c r="F48" i="81"/>
  <c r="L119" i="84"/>
  <c r="N119" i="84" s="1"/>
  <c r="L199" i="84"/>
  <c r="N199" i="84" s="1"/>
  <c r="R199" i="84" s="1"/>
  <c r="L282" i="84"/>
  <c r="N282" i="84" s="1"/>
  <c r="R282" i="84" s="1"/>
  <c r="N38" i="84"/>
  <c r="L281" i="83"/>
  <c r="N281" i="83" s="1"/>
  <c r="R281" i="83" s="1"/>
  <c r="R8" i="91" s="1"/>
  <c r="L119" i="83"/>
  <c r="N119" i="83" s="1"/>
  <c r="L199" i="83"/>
  <c r="N199" i="83" s="1"/>
  <c r="R199" i="83" s="1"/>
  <c r="S8" i="91" s="1"/>
  <c r="N38" i="83"/>
  <c r="M50" i="81"/>
  <c r="AH200" i="76" s="1"/>
  <c r="AI50" i="81"/>
  <c r="AH39" i="76" s="1"/>
  <c r="Y197" i="76"/>
  <c r="Y117" i="76"/>
  <c r="Y279" i="76"/>
  <c r="Y279" i="83"/>
  <c r="Y197" i="83"/>
  <c r="Y117" i="83"/>
  <c r="L281" i="84"/>
  <c r="N281" i="84" s="1"/>
  <c r="R281" i="84" s="1"/>
  <c r="AF7" i="91" s="1"/>
  <c r="L198" i="84"/>
  <c r="N198" i="84" s="1"/>
  <c r="R198" i="84" s="1"/>
  <c r="AG7" i="91" s="1"/>
  <c r="L118" i="84"/>
  <c r="N118" i="84" s="1"/>
  <c r="N37" i="84"/>
  <c r="EM123" i="47"/>
  <c r="EM124" i="47"/>
  <c r="AF123" i="47"/>
  <c r="AF42" i="47"/>
  <c r="AE123" i="47"/>
  <c r="AE42" i="47"/>
  <c r="EG284" i="47"/>
  <c r="FE284" i="47" s="1"/>
  <c r="AA39" i="76"/>
  <c r="P39" i="47"/>
  <c r="L36" i="85"/>
  <c r="X236" i="79"/>
  <c r="AD123" i="47"/>
  <c r="AD42" i="47"/>
  <c r="AY202" i="47"/>
  <c r="AG202" i="47"/>
  <c r="AY284" i="47"/>
  <c r="AG284" i="47"/>
  <c r="CC201" i="47"/>
  <c r="EN202" i="47" s="1"/>
  <c r="CC40" i="47"/>
  <c r="EN41" i="47" s="1"/>
  <c r="R12" i="79"/>
  <c r="E9" i="93"/>
  <c r="G9" i="93" s="1"/>
  <c r="X12" i="79"/>
  <c r="AC12" i="79" s="1"/>
  <c r="Q121" i="47"/>
  <c r="AV121" i="47" s="1"/>
  <c r="AV40" i="47"/>
  <c r="Q364" i="47"/>
  <c r="Q201" i="47"/>
  <c r="T201" i="47" s="1"/>
  <c r="Q283" i="47"/>
  <c r="Y197" i="84"/>
  <c r="Y117" i="84"/>
  <c r="Y280" i="84"/>
  <c r="AY366" i="47"/>
  <c r="AG366" i="47"/>
  <c r="AC42" i="47"/>
  <c r="AC123" i="47"/>
  <c r="AD41" i="47"/>
  <c r="AD122" i="47"/>
  <c r="AX201" i="47"/>
  <c r="AF201" i="47"/>
  <c r="AF364" i="47"/>
  <c r="AX364" i="47"/>
  <c r="AA39" i="83"/>
  <c r="Q39" i="47"/>
  <c r="AA39" i="85"/>
  <c r="AI39" i="85" s="1"/>
  <c r="S39" i="47"/>
  <c r="CD120" i="47"/>
  <c r="AU201" i="47"/>
  <c r="AC201" i="47"/>
  <c r="AU364" i="47"/>
  <c r="AC364" i="47"/>
  <c r="AU121" i="47"/>
  <c r="AG9" i="91"/>
  <c r="EC32" i="38" s="1"/>
  <c r="R120" i="84"/>
  <c r="R39" i="84"/>
  <c r="EN285" i="47"/>
  <c r="EN286" i="47"/>
  <c r="EN203" i="47"/>
  <c r="EN204" i="47"/>
  <c r="AE364" i="47"/>
  <c r="AW364" i="47"/>
  <c r="L118" i="76"/>
  <c r="N118" i="76" s="1"/>
  <c r="L198" i="76"/>
  <c r="N198" i="76" s="1"/>
  <c r="R198" i="76" s="1"/>
  <c r="L280" i="76"/>
  <c r="N280" i="76" s="1"/>
  <c r="R280" i="76" s="1"/>
  <c r="N37" i="76"/>
  <c r="EL123" i="47"/>
  <c r="EL124" i="47"/>
  <c r="EM285" i="47"/>
  <c r="EM286" i="47"/>
  <c r="EM203" i="47"/>
  <c r="EM204" i="47"/>
  <c r="AE41" i="47"/>
  <c r="AE122" i="47"/>
  <c r="U50" i="81"/>
  <c r="AH282" i="76" s="1"/>
  <c r="AB50" i="81"/>
  <c r="AH120" i="76" s="1"/>
  <c r="D47" i="81"/>
  <c r="L36" i="76"/>
  <c r="V10" i="79"/>
  <c r="X65" i="79"/>
  <c r="L36" i="83"/>
  <c r="X121" i="79"/>
  <c r="R120" i="76"/>
  <c r="E9" i="91"/>
  <c r="AH32" i="38" s="1"/>
  <c r="R39" i="76"/>
  <c r="D9" i="91"/>
  <c r="BB32" i="38" s="1"/>
  <c r="A10" i="93"/>
  <c r="B10" i="93"/>
  <c r="Y197" i="85"/>
  <c r="Y280" i="85"/>
  <c r="Y117" i="85"/>
  <c r="AF122" i="47"/>
  <c r="AF41" i="47"/>
  <c r="EG41" i="47"/>
  <c r="FE41" i="47" s="1"/>
  <c r="AY365" i="47"/>
  <c r="AG365" i="47"/>
  <c r="AC122" i="47"/>
  <c r="AC41" i="47"/>
  <c r="EN42" i="47"/>
  <c r="EN43" i="47"/>
  <c r="EN123" i="47"/>
  <c r="EN124" i="47"/>
  <c r="EO202" i="47"/>
  <c r="CC283" i="47"/>
  <c r="CC121" i="47"/>
  <c r="Q49" i="81"/>
  <c r="S49" i="81" s="1"/>
  <c r="T49" i="81" s="1"/>
  <c r="I49" i="81"/>
  <c r="K49" i="81" s="1"/>
  <c r="L49" i="81" s="1"/>
  <c r="AE49" i="81"/>
  <c r="AG49" i="81" s="1"/>
  <c r="AH49" i="81" s="1"/>
  <c r="X49" i="81"/>
  <c r="Z49" i="81" s="1"/>
  <c r="AA49" i="81" s="1"/>
  <c r="F49" i="81"/>
  <c r="L281" i="76"/>
  <c r="N281" i="76" s="1"/>
  <c r="R281" i="76" s="1"/>
  <c r="L119" i="76"/>
  <c r="N119" i="76" s="1"/>
  <c r="L199" i="76"/>
  <c r="N199" i="76" s="1"/>
  <c r="R199" i="76" s="1"/>
  <c r="N38" i="76"/>
  <c r="L282" i="85"/>
  <c r="N282" i="85" s="1"/>
  <c r="L119" i="85"/>
  <c r="N119" i="85" s="1"/>
  <c r="AA119" i="85" s="1"/>
  <c r="AI119" i="85" s="1"/>
  <c r="L199" i="85"/>
  <c r="N199" i="85" s="1"/>
  <c r="N38" i="85"/>
  <c r="L198" i="83"/>
  <c r="N198" i="83" s="1"/>
  <c r="R198" i="83" s="1"/>
  <c r="S7" i="91" s="1"/>
  <c r="L280" i="83"/>
  <c r="N280" i="83" s="1"/>
  <c r="R280" i="83" s="1"/>
  <c r="R7" i="91" s="1"/>
  <c r="L118" i="83"/>
  <c r="N118" i="83" s="1"/>
  <c r="N37" i="83"/>
  <c r="EL203" i="47"/>
  <c r="EL204" i="47"/>
  <c r="EM42" i="47"/>
  <c r="EM43" i="47"/>
  <c r="AA201" i="83"/>
  <c r="AI201" i="83" s="1"/>
  <c r="AA121" i="83"/>
  <c r="AI121" i="83" s="1"/>
  <c r="AA283" i="83"/>
  <c r="AI283" i="83" s="1"/>
  <c r="AI40" i="83"/>
  <c r="L36" i="84"/>
  <c r="X178" i="79"/>
  <c r="FI286" i="47" l="1"/>
  <c r="FI285" i="47"/>
  <c r="FI203" i="47"/>
  <c r="FI204" i="47"/>
  <c r="FI43" i="47"/>
  <c r="FI42" i="47"/>
  <c r="N50" i="81"/>
  <c r="T121" i="47"/>
  <c r="AY121" i="47" s="1"/>
  <c r="L280" i="84"/>
  <c r="N280" i="84" s="1"/>
  <c r="R280" i="84" s="1"/>
  <c r="AF6" i="91" s="1"/>
  <c r="L117" i="84"/>
  <c r="N117" i="84" s="1"/>
  <c r="L197" i="84"/>
  <c r="N197" i="84" s="1"/>
  <c r="R197" i="84" s="1"/>
  <c r="AG6" i="91" s="1"/>
  <c r="N36" i="84"/>
  <c r="CB283" i="47"/>
  <c r="CB201" i="47"/>
  <c r="CD30" i="38"/>
  <c r="R118" i="83"/>
  <c r="R37" i="83"/>
  <c r="R199" i="85"/>
  <c r="AA199" i="85"/>
  <c r="AI199" i="85" s="1"/>
  <c r="R282" i="85"/>
  <c r="AA282" i="85"/>
  <c r="AI282" i="85" s="1"/>
  <c r="R119" i="76"/>
  <c r="E8" i="91"/>
  <c r="AH31" i="38" s="1"/>
  <c r="R38" i="76"/>
  <c r="D8" i="91"/>
  <c r="BB31" i="38" s="1"/>
  <c r="AB49" i="81"/>
  <c r="AH119" i="76" s="1"/>
  <c r="M49" i="81"/>
  <c r="AH199" i="76" s="1"/>
  <c r="EN284" i="47"/>
  <c r="L117" i="76"/>
  <c r="N117" i="76" s="1"/>
  <c r="L279" i="76"/>
  <c r="N279" i="76" s="1"/>
  <c r="R279" i="76" s="1"/>
  <c r="L197" i="76"/>
  <c r="N197" i="76" s="1"/>
  <c r="R197" i="76" s="1"/>
  <c r="N36" i="76"/>
  <c r="BV120" i="47"/>
  <c r="FI124" i="47"/>
  <c r="P37" i="47"/>
  <c r="AA37" i="76"/>
  <c r="E7" i="91"/>
  <c r="AH30" i="38" s="1"/>
  <c r="R37" i="76"/>
  <c r="R118" i="76"/>
  <c r="EN122" i="47"/>
  <c r="AC121" i="47"/>
  <c r="AC40" i="47"/>
  <c r="AY201" i="47"/>
  <c r="AG201" i="47"/>
  <c r="EO121" i="47"/>
  <c r="CD39" i="47"/>
  <c r="AA120" i="83"/>
  <c r="AI120" i="83" s="1"/>
  <c r="AA282" i="83"/>
  <c r="AI282" i="83" s="1"/>
  <c r="AA200" i="83"/>
  <c r="AI200" i="83" s="1"/>
  <c r="AI39" i="83"/>
  <c r="AD283" i="47"/>
  <c r="AV283" i="47"/>
  <c r="AV364" i="47"/>
  <c r="AD364" i="47"/>
  <c r="L197" i="85"/>
  <c r="N197" i="85" s="1"/>
  <c r="L117" i="85"/>
  <c r="N117" i="85" s="1"/>
  <c r="AA117" i="85" s="1"/>
  <c r="AI117" i="85" s="1"/>
  <c r="L280" i="85"/>
  <c r="N280" i="85" s="1"/>
  <c r="N36" i="85"/>
  <c r="AA282" i="76"/>
  <c r="AI282" i="76" s="1"/>
  <c r="CA282" i="47" s="1"/>
  <c r="AA200" i="76"/>
  <c r="AI200" i="76" s="1"/>
  <c r="CA200" i="47" s="1"/>
  <c r="AA120" i="76"/>
  <c r="AI120" i="76" s="1"/>
  <c r="CA120" i="47" s="1"/>
  <c r="AI39" i="76"/>
  <c r="CA39" i="47" s="1"/>
  <c r="EX30" i="38"/>
  <c r="BV200" i="47"/>
  <c r="Q38" i="47"/>
  <c r="AA38" i="83"/>
  <c r="AA38" i="84"/>
  <c r="R38" i="47"/>
  <c r="AG8" i="91"/>
  <c r="EC31" i="38" s="1"/>
  <c r="R119" i="84"/>
  <c r="R38" i="84"/>
  <c r="AB48" i="81"/>
  <c r="AH118" i="76" s="1"/>
  <c r="U48" i="81"/>
  <c r="AH280" i="76" s="1"/>
  <c r="A8" i="93"/>
  <c r="B8" i="93"/>
  <c r="S37" i="47"/>
  <c r="AA37" i="85"/>
  <c r="AI37" i="85" s="1"/>
  <c r="AA281" i="85"/>
  <c r="AI281" i="85" s="1"/>
  <c r="R281" i="85"/>
  <c r="AS7" i="91" s="1"/>
  <c r="AE121" i="47"/>
  <c r="AE40" i="47"/>
  <c r="R120" i="47"/>
  <c r="AW120" i="47" s="1"/>
  <c r="AW39" i="47"/>
  <c r="R363" i="47"/>
  <c r="R200" i="47"/>
  <c r="R282" i="47"/>
  <c r="AS9" i="91"/>
  <c r="GW32" i="38" s="1"/>
  <c r="CD200" i="47"/>
  <c r="AG123" i="47"/>
  <c r="AG42" i="47"/>
  <c r="CB40" i="47"/>
  <c r="CB121" i="47"/>
  <c r="Q37" i="47"/>
  <c r="AA37" i="83"/>
  <c r="CY30" i="38"/>
  <c r="AA38" i="85"/>
  <c r="AI38" i="85" s="1"/>
  <c r="S38" i="47"/>
  <c r="CD119" i="47"/>
  <c r="EO120" i="47" s="1"/>
  <c r="P38" i="47"/>
  <c r="AA38" i="76"/>
  <c r="AI49" i="81"/>
  <c r="AH38" i="76" s="1"/>
  <c r="U49" i="81"/>
  <c r="AH281" i="76" s="1"/>
  <c r="L117" i="83"/>
  <c r="N117" i="83" s="1"/>
  <c r="L279" i="83"/>
  <c r="N279" i="83" s="1"/>
  <c r="R279" i="83" s="1"/>
  <c r="R6" i="91" s="1"/>
  <c r="L197" i="83"/>
  <c r="N197" i="83" s="1"/>
  <c r="R197" i="83" s="1"/>
  <c r="S6" i="91" s="1"/>
  <c r="N36" i="83"/>
  <c r="E7" i="93"/>
  <c r="G7" i="93" s="1"/>
  <c r="R10" i="79"/>
  <c r="X10" i="79"/>
  <c r="AC10" i="79" s="1"/>
  <c r="X47" i="81"/>
  <c r="Z47" i="81" s="1"/>
  <c r="AA47" i="81" s="1"/>
  <c r="AE47" i="81"/>
  <c r="AG47" i="81" s="1"/>
  <c r="AH47" i="81" s="1"/>
  <c r="Q47" i="81"/>
  <c r="S47" i="81" s="1"/>
  <c r="T47" i="81" s="1"/>
  <c r="I47" i="81"/>
  <c r="K47" i="81" s="1"/>
  <c r="L47" i="81" s="1"/>
  <c r="F47" i="81"/>
  <c r="BV282" i="47"/>
  <c r="FI123" i="47"/>
  <c r="D7" i="91"/>
  <c r="BB30" i="38" s="1"/>
  <c r="S200" i="47"/>
  <c r="S120" i="47"/>
  <c r="AX120" i="47" s="1"/>
  <c r="AX39" i="47"/>
  <c r="S363" i="47"/>
  <c r="S282" i="47"/>
  <c r="Q120" i="47"/>
  <c r="AV120" i="47" s="1"/>
  <c r="AV39" i="47"/>
  <c r="Q363" i="47"/>
  <c r="Q282" i="47"/>
  <c r="Q200" i="47"/>
  <c r="AF121" i="47"/>
  <c r="AF40" i="47"/>
  <c r="AV201" i="47"/>
  <c r="AD201" i="47"/>
  <c r="A9" i="93"/>
  <c r="B9" i="93"/>
  <c r="AG122" i="47"/>
  <c r="AG41" i="47"/>
  <c r="T39" i="47"/>
  <c r="U19" i="93" s="1"/>
  <c r="P120" i="47"/>
  <c r="AU39" i="47"/>
  <c r="P363" i="47"/>
  <c r="P200" i="47"/>
  <c r="P282" i="47"/>
  <c r="AA37" i="84"/>
  <c r="R37" i="47"/>
  <c r="R118" i="84"/>
  <c r="EC30" i="38"/>
  <c r="R37" i="84"/>
  <c r="BV39" i="47"/>
  <c r="EG40" i="47" s="1"/>
  <c r="FE40" i="47" s="1"/>
  <c r="R119" i="83"/>
  <c r="CD31" i="38"/>
  <c r="R38" i="83"/>
  <c r="CY31" i="38"/>
  <c r="AF8" i="91"/>
  <c r="EX31" i="38" s="1"/>
  <c r="M48" i="81"/>
  <c r="AH198" i="76" s="1"/>
  <c r="AI48" i="81"/>
  <c r="AH37" i="76" s="1"/>
  <c r="CD118" i="47"/>
  <c r="AA198" i="85"/>
  <c r="AI198" i="85" s="1"/>
  <c r="R198" i="85"/>
  <c r="AT7" i="91" s="1"/>
  <c r="AA283" i="84"/>
  <c r="AI283" i="84" s="1"/>
  <c r="AA200" i="84"/>
  <c r="AI200" i="84" s="1"/>
  <c r="AA120" i="84"/>
  <c r="AI120" i="84" s="1"/>
  <c r="AI39" i="84"/>
  <c r="AY364" i="47"/>
  <c r="AG364" i="47"/>
  <c r="T283" i="47"/>
  <c r="CD282" i="47"/>
  <c r="R120" i="85"/>
  <c r="R39" i="85"/>
  <c r="AT9" i="91"/>
  <c r="GA32" i="38" s="1"/>
  <c r="N49" i="81" l="1"/>
  <c r="AY283" i="47"/>
  <c r="AG283" i="47"/>
  <c r="AG40" i="47" s="1"/>
  <c r="CC39" i="47"/>
  <c r="EO283" i="47"/>
  <c r="CC120" i="47"/>
  <c r="CC282" i="47"/>
  <c r="R118" i="85"/>
  <c r="R37" i="85"/>
  <c r="GA30" i="38"/>
  <c r="BV37" i="47"/>
  <c r="AW37" i="47"/>
  <c r="R361" i="47"/>
  <c r="R280" i="47"/>
  <c r="R198" i="47"/>
  <c r="R118" i="47"/>
  <c r="AW118" i="47" s="1"/>
  <c r="AU200" i="47"/>
  <c r="T200" i="47"/>
  <c r="AC200" i="47"/>
  <c r="AY39" i="47"/>
  <c r="T363" i="47"/>
  <c r="AD282" i="47"/>
  <c r="AV282" i="47"/>
  <c r="AF282" i="47"/>
  <c r="AX282" i="47"/>
  <c r="AX200" i="47"/>
  <c r="AF200" i="47"/>
  <c r="EG283" i="47"/>
  <c r="FE283" i="47" s="1"/>
  <c r="M47" i="81"/>
  <c r="AH197" i="76" s="1"/>
  <c r="AI47" i="81"/>
  <c r="AH36" i="76" s="1"/>
  <c r="A7" i="93"/>
  <c r="B7" i="93"/>
  <c r="R117" i="83"/>
  <c r="R36" i="83"/>
  <c r="CD29" i="38"/>
  <c r="BV38" i="47"/>
  <c r="AA199" i="76"/>
  <c r="AI199" i="76" s="1"/>
  <c r="CA199" i="47" s="1"/>
  <c r="EL200" i="47" s="1"/>
  <c r="AA119" i="76"/>
  <c r="AI119" i="76" s="1"/>
  <c r="CA119" i="47" s="1"/>
  <c r="EL120" i="47" s="1"/>
  <c r="AA281" i="76"/>
  <c r="AI281" i="76" s="1"/>
  <c r="CA281" i="47" s="1"/>
  <c r="EL282" i="47" s="1"/>
  <c r="AI38" i="76"/>
  <c r="CA38" i="47" s="1"/>
  <c r="EL39" i="47" s="1"/>
  <c r="S199" i="47"/>
  <c r="S119" i="47"/>
  <c r="AX119" i="47" s="1"/>
  <c r="AX38" i="47"/>
  <c r="S362" i="47"/>
  <c r="S281" i="47"/>
  <c r="AA118" i="83"/>
  <c r="AI118" i="83" s="1"/>
  <c r="AA280" i="83"/>
  <c r="AI280" i="83" s="1"/>
  <c r="AA198" i="83"/>
  <c r="AI198" i="83" s="1"/>
  <c r="AI37" i="83"/>
  <c r="EM122" i="47"/>
  <c r="FI122" i="47" s="1"/>
  <c r="EM41" i="47"/>
  <c r="FI41" i="47" s="1"/>
  <c r="EO201" i="47"/>
  <c r="AW282" i="47"/>
  <c r="AE282" i="47"/>
  <c r="AE363" i="47"/>
  <c r="AW363" i="47"/>
  <c r="CD280" i="47"/>
  <c r="AX37" i="47"/>
  <c r="S361" i="47"/>
  <c r="S280" i="47"/>
  <c r="S198" i="47"/>
  <c r="S118" i="47"/>
  <c r="AX118" i="47" s="1"/>
  <c r="BV118" i="47"/>
  <c r="AW38" i="47"/>
  <c r="R362" i="47"/>
  <c r="R199" i="47"/>
  <c r="R281" i="47"/>
  <c r="R119" i="47"/>
  <c r="AW119" i="47" s="1"/>
  <c r="AA199" i="83"/>
  <c r="AI199" i="83" s="1"/>
  <c r="AA119" i="83"/>
  <c r="AI119" i="83" s="1"/>
  <c r="AA281" i="83"/>
  <c r="AI281" i="83" s="1"/>
  <c r="AI38" i="83"/>
  <c r="EL40" i="47"/>
  <c r="EL201" i="47"/>
  <c r="AA36" i="85"/>
  <c r="AI36" i="85" s="1"/>
  <c r="S36" i="47"/>
  <c r="CD117" i="47"/>
  <c r="EO117" i="47" s="1"/>
  <c r="CB200" i="47"/>
  <c r="EM201" i="47" s="1"/>
  <c r="CB120" i="47"/>
  <c r="EO40" i="47"/>
  <c r="P118" i="47"/>
  <c r="AU37" i="47"/>
  <c r="T37" i="47"/>
  <c r="U17" i="93" s="1"/>
  <c r="P361" i="47"/>
  <c r="P280" i="47"/>
  <c r="P198" i="47"/>
  <c r="EG121" i="47"/>
  <c r="FE121" i="47" s="1"/>
  <c r="E6" i="91"/>
  <c r="AH29" i="38" s="1"/>
  <c r="AB4" i="38" s="1" a="1"/>
  <c r="R36" i="76"/>
  <c r="R117" i="76"/>
  <c r="BV199" i="47"/>
  <c r="EG200" i="47" s="1"/>
  <c r="FE200" i="47" s="1"/>
  <c r="CD281" i="47"/>
  <c r="CD199" i="47"/>
  <c r="EM202" i="47"/>
  <c r="FI202" i="47" s="1"/>
  <c r="EM284" i="47"/>
  <c r="FI284" i="47" s="1"/>
  <c r="EC29" i="38"/>
  <c r="R117" i="84"/>
  <c r="R36" i="84"/>
  <c r="EX29" i="38"/>
  <c r="CC200" i="47"/>
  <c r="EN201" i="47" s="1"/>
  <c r="CD198" i="47"/>
  <c r="BV198" i="47"/>
  <c r="AA281" i="84"/>
  <c r="AI281" i="84" s="1"/>
  <c r="AA198" i="84"/>
  <c r="AI198" i="84" s="1"/>
  <c r="AA118" i="84"/>
  <c r="AI118" i="84" s="1"/>
  <c r="AI37" i="84"/>
  <c r="AC282" i="47"/>
  <c r="T282" i="47"/>
  <c r="AU282" i="47"/>
  <c r="AC363" i="47"/>
  <c r="AU363" i="47"/>
  <c r="T120" i="47"/>
  <c r="AY120" i="47" s="1"/>
  <c r="AU120" i="47"/>
  <c r="AD121" i="47"/>
  <c r="AD40" i="47"/>
  <c r="AV200" i="47"/>
  <c r="AD200" i="47"/>
  <c r="AD363" i="47"/>
  <c r="AV363" i="47"/>
  <c r="AX363" i="47"/>
  <c r="AF363" i="47"/>
  <c r="U47" i="81"/>
  <c r="AH279" i="76" s="1"/>
  <c r="AB47" i="81"/>
  <c r="AH117" i="76" s="1"/>
  <c r="Q36" i="47"/>
  <c r="AA36" i="83"/>
  <c r="CY29" i="38"/>
  <c r="BV281" i="47"/>
  <c r="AU38" i="47"/>
  <c r="P362" i="47"/>
  <c r="P199" i="47"/>
  <c r="P281" i="47"/>
  <c r="P119" i="47"/>
  <c r="T38" i="47"/>
  <c r="U18" i="93" s="1"/>
  <c r="EO119" i="47"/>
  <c r="CD38" i="47"/>
  <c r="Q198" i="47"/>
  <c r="Q118" i="47"/>
  <c r="AV118" i="47" s="1"/>
  <c r="AV37" i="47"/>
  <c r="Q361" i="47"/>
  <c r="Q280" i="47"/>
  <c r="AW200" i="47"/>
  <c r="AE200" i="47"/>
  <c r="GW30" i="38"/>
  <c r="CD37" i="47"/>
  <c r="BV280" i="47"/>
  <c r="N48" i="81"/>
  <c r="AA199" i="84"/>
  <c r="AI199" i="84" s="1"/>
  <c r="AA119" i="84"/>
  <c r="AI119" i="84" s="1"/>
  <c r="AA282" i="84"/>
  <c r="AI282" i="84" s="1"/>
  <c r="AI38" i="84"/>
  <c r="AV38" i="47"/>
  <c r="Q362" i="47"/>
  <c r="Q281" i="47"/>
  <c r="Q199" i="47"/>
  <c r="Q119" i="47"/>
  <c r="AV119" i="47" s="1"/>
  <c r="EG201" i="47"/>
  <c r="FE201" i="47" s="1"/>
  <c r="EL121" i="47"/>
  <c r="EL283" i="47"/>
  <c r="R280" i="85"/>
  <c r="AS6" i="91" s="1"/>
  <c r="AA280" i="85"/>
  <c r="AI280" i="85" s="1"/>
  <c r="R197" i="85"/>
  <c r="AT6" i="91" s="1"/>
  <c r="AA197" i="85"/>
  <c r="AI197" i="85" s="1"/>
  <c r="CB39" i="47"/>
  <c r="CB282" i="47"/>
  <c r="AA280" i="76"/>
  <c r="AI280" i="76" s="1"/>
  <c r="CA280" i="47" s="1"/>
  <c r="AA198" i="76"/>
  <c r="AI198" i="76" s="1"/>
  <c r="CA198" i="47" s="1"/>
  <c r="AA118" i="76"/>
  <c r="AI118" i="76" s="1"/>
  <c r="CA118" i="47" s="1"/>
  <c r="AI37" i="76"/>
  <c r="CA37" i="47" s="1"/>
  <c r="AA36" i="76"/>
  <c r="P36" i="47"/>
  <c r="D6" i="91"/>
  <c r="BB29" i="38" s="1"/>
  <c r="BV119" i="47"/>
  <c r="AS8" i="91"/>
  <c r="GW31" i="38" s="1"/>
  <c r="R119" i="85"/>
  <c r="AT8" i="91"/>
  <c r="GA31" i="38" s="1"/>
  <c r="R38" i="85"/>
  <c r="AA36" i="84"/>
  <c r="R36" i="47"/>
  <c r="N47" i="81" l="1"/>
  <c r="AG121" i="47"/>
  <c r="EO118" i="47"/>
  <c r="EG119" i="47"/>
  <c r="FE119" i="47" s="1"/>
  <c r="EO281" i="47"/>
  <c r="AC4" i="38"/>
  <c r="AD4" i="38"/>
  <c r="AE4" i="38"/>
  <c r="AC8" i="38"/>
  <c r="AB7" i="38"/>
  <c r="AB6" i="38"/>
  <c r="AG4" i="38"/>
  <c r="AD7" i="38"/>
  <c r="AC6" i="38"/>
  <c r="AG7" i="38"/>
  <c r="AC7" i="38"/>
  <c r="AE6" i="38"/>
  <c r="AD5" i="38"/>
  <c r="AD8" i="38"/>
  <c r="AB8" i="38"/>
  <c r="AB4" i="38"/>
  <c r="AF6" i="38"/>
  <c r="AG8" i="38"/>
  <c r="AD6" i="38"/>
  <c r="AF7" i="38"/>
  <c r="AG6" i="38"/>
  <c r="AC5" i="38"/>
  <c r="AF8" i="38"/>
  <c r="AF4" i="38"/>
  <c r="AE5" i="38"/>
  <c r="AE8" i="38"/>
  <c r="AG5" i="38"/>
  <c r="AF5" i="38"/>
  <c r="AE7" i="38"/>
  <c r="AB5" i="38"/>
  <c r="EO199" i="47"/>
  <c r="EG281" i="47"/>
  <c r="FE281" i="47" s="1"/>
  <c r="R197" i="47"/>
  <c r="AW36" i="47"/>
  <c r="R117" i="47"/>
  <c r="AW117" i="47" s="1"/>
  <c r="R360" i="47"/>
  <c r="R279" i="47"/>
  <c r="AA197" i="76"/>
  <c r="AI197" i="76" s="1"/>
  <c r="CA197" i="47" s="1"/>
  <c r="EL198" i="47" s="1"/>
  <c r="AA117" i="76"/>
  <c r="AI117" i="76" s="1"/>
  <c r="CA117" i="47" s="1"/>
  <c r="EL117" i="47" s="1"/>
  <c r="FI117" i="47" s="1"/>
  <c r="FJ117" i="47" s="1"/>
  <c r="AA279" i="76"/>
  <c r="AI279" i="76" s="1"/>
  <c r="CA279" i="47" s="1"/>
  <c r="EL280" i="47" s="1"/>
  <c r="AI36" i="76"/>
  <c r="CA36" i="47" s="1"/>
  <c r="EL36" i="47" s="1"/>
  <c r="FI36" i="47" s="1"/>
  <c r="FJ36" i="47" s="1"/>
  <c r="GA29" i="38"/>
  <c r="R36" i="85"/>
  <c r="R117" i="85"/>
  <c r="GW29" i="38"/>
  <c r="AD281" i="47"/>
  <c r="AV281" i="47"/>
  <c r="CC281" i="47"/>
  <c r="EN282" i="47" s="1"/>
  <c r="CC199" i="47"/>
  <c r="AE39" i="47"/>
  <c r="AE120" i="47"/>
  <c r="AV361" i="47"/>
  <c r="AD361" i="47"/>
  <c r="EO38" i="47"/>
  <c r="T362" i="47"/>
  <c r="AY38" i="47"/>
  <c r="AU281" i="47"/>
  <c r="AC281" i="47"/>
  <c r="T281" i="47"/>
  <c r="AU362" i="47"/>
  <c r="AC362" i="47"/>
  <c r="AA197" i="83"/>
  <c r="AI197" i="83" s="1"/>
  <c r="AA279" i="83"/>
  <c r="AI279" i="83" s="1"/>
  <c r="AI36" i="83"/>
  <c r="AA117" i="83"/>
  <c r="AI117" i="83" s="1"/>
  <c r="BV117" i="47"/>
  <c r="EG117" i="47" s="1"/>
  <c r="FE117" i="47" s="1"/>
  <c r="FF117" i="47" s="1"/>
  <c r="AD120" i="47"/>
  <c r="AD39" i="47"/>
  <c r="AY282" i="47"/>
  <c r="AG282" i="47"/>
  <c r="CC37" i="47"/>
  <c r="CC198" i="47"/>
  <c r="DU4" i="38" a="1"/>
  <c r="EM283" i="47"/>
  <c r="EG199" i="47"/>
  <c r="FE199" i="47" s="1"/>
  <c r="EG120" i="47"/>
  <c r="FE120" i="47" s="1"/>
  <c r="AC198" i="47"/>
  <c r="AU198" i="47"/>
  <c r="T198" i="47"/>
  <c r="AC361" i="47"/>
  <c r="AU361" i="47"/>
  <c r="EO39" i="47"/>
  <c r="CD36" i="47"/>
  <c r="EO36" i="47" s="1"/>
  <c r="CB281" i="47"/>
  <c r="CB199" i="47"/>
  <c r="AE281" i="47"/>
  <c r="AW281" i="47"/>
  <c r="AE362" i="47"/>
  <c r="AW362" i="47"/>
  <c r="AX198" i="47"/>
  <c r="AF198" i="47"/>
  <c r="AF361" i="47"/>
  <c r="AX361" i="47"/>
  <c r="EM121" i="47"/>
  <c r="CB37" i="47"/>
  <c r="CB280" i="47"/>
  <c r="AF281" i="47"/>
  <c r="AX281" i="47"/>
  <c r="AF199" i="47"/>
  <c r="AX199" i="47"/>
  <c r="EL281" i="47"/>
  <c r="EL199" i="47"/>
  <c r="EG39" i="47"/>
  <c r="FE39" i="47" s="1"/>
  <c r="EG38" i="47"/>
  <c r="FE38" i="47" s="1"/>
  <c r="BW4" i="38" a="1"/>
  <c r="BV197" i="47"/>
  <c r="EG198" i="47" s="1"/>
  <c r="FE198" i="47" s="1"/>
  <c r="FF198" i="47" s="1"/>
  <c r="EG282" i="47"/>
  <c r="FE282" i="47" s="1"/>
  <c r="AF39" i="47"/>
  <c r="AF120" i="47"/>
  <c r="AY363" i="47"/>
  <c r="AG363" i="47"/>
  <c r="AC120" i="47"/>
  <c r="AC39" i="47"/>
  <c r="AW198" i="47"/>
  <c r="AE198" i="47"/>
  <c r="AE361" i="47"/>
  <c r="AW361" i="47"/>
  <c r="EN40" i="47"/>
  <c r="AA280" i="84"/>
  <c r="AI280" i="84" s="1"/>
  <c r="AI36" i="84"/>
  <c r="AA117" i="84"/>
  <c r="AI117" i="84" s="1"/>
  <c r="AA197" i="84"/>
  <c r="AI197" i="84" s="1"/>
  <c r="P117" i="47"/>
  <c r="P360" i="47"/>
  <c r="P279" i="47"/>
  <c r="T36" i="47"/>
  <c r="U16" i="93" s="1"/>
  <c r="P197" i="47"/>
  <c r="AC197" i="47" s="1"/>
  <c r="AU36" i="47"/>
  <c r="CD197" i="47"/>
  <c r="EO198" i="47" s="1"/>
  <c r="CD279" i="47"/>
  <c r="EO280" i="47" s="1"/>
  <c r="AV199" i="47"/>
  <c r="AD199" i="47"/>
  <c r="AV362" i="47"/>
  <c r="AD362" i="47"/>
  <c r="CC38" i="47"/>
  <c r="CC119" i="47"/>
  <c r="EN120" i="47" s="1"/>
  <c r="AV280" i="47"/>
  <c r="AD280" i="47"/>
  <c r="AD198" i="47"/>
  <c r="AV198" i="47"/>
  <c r="T119" i="47"/>
  <c r="AY119" i="47" s="1"/>
  <c r="AU119" i="47"/>
  <c r="AC199" i="47"/>
  <c r="T199" i="47"/>
  <c r="AU199" i="47"/>
  <c r="Q360" i="47"/>
  <c r="Q197" i="47"/>
  <c r="Q279" i="47"/>
  <c r="Q117" i="47"/>
  <c r="AV117" i="47" s="1"/>
  <c r="AV36" i="47"/>
  <c r="BV279" i="47"/>
  <c r="EG280" i="47" s="1"/>
  <c r="FE280" i="47" s="1"/>
  <c r="FF280" i="47" s="1"/>
  <c r="CC118" i="47"/>
  <c r="CC280" i="47"/>
  <c r="T280" i="47"/>
  <c r="AU280" i="47"/>
  <c r="AC280" i="47"/>
  <c r="AY37" i="47"/>
  <c r="T361" i="47"/>
  <c r="AU118" i="47"/>
  <c r="T118" i="47"/>
  <c r="AY118" i="47" s="1"/>
  <c r="S117" i="47"/>
  <c r="AX117" i="47" s="1"/>
  <c r="AX36" i="47"/>
  <c r="S360" i="47"/>
  <c r="S279" i="47"/>
  <c r="S197" i="47"/>
  <c r="FI201" i="47"/>
  <c r="CB38" i="47"/>
  <c r="EM39" i="47" s="1"/>
  <c r="CB119" i="47"/>
  <c r="EM120" i="47" s="1"/>
  <c r="AW199" i="47"/>
  <c r="AE199" i="47"/>
  <c r="AX280" i="47"/>
  <c r="AF280" i="47"/>
  <c r="EO200" i="47"/>
  <c r="EM40" i="47"/>
  <c r="CB198" i="47"/>
  <c r="CB118" i="47"/>
  <c r="AX362" i="47"/>
  <c r="AF362" i="47"/>
  <c r="EL38" i="47"/>
  <c r="EL119" i="47"/>
  <c r="BV36" i="47"/>
  <c r="EG36" i="47" s="1"/>
  <c r="FE36" i="47" s="1"/>
  <c r="FF36" i="47" s="1"/>
  <c r="AG200" i="47"/>
  <c r="AY200" i="47"/>
  <c r="AE280" i="47"/>
  <c r="AW280" i="47"/>
  <c r="EN283" i="47"/>
  <c r="EN121" i="47"/>
  <c r="EO282" i="47"/>
  <c r="EN38" i="47" l="1"/>
  <c r="EG118" i="47"/>
  <c r="FE118" i="47" s="1"/>
  <c r="FF118" i="47" s="1"/>
  <c r="FF119" i="47" s="1"/>
  <c r="FI283" i="47"/>
  <c r="EL118" i="47"/>
  <c r="FI40" i="47"/>
  <c r="FI121" i="47"/>
  <c r="EG37" i="47"/>
  <c r="FE37" i="47" s="1"/>
  <c r="FF37" i="47" s="1"/>
  <c r="FF38" i="47" s="1"/>
  <c r="FF39" i="47" s="1"/>
  <c r="FI120" i="47"/>
  <c r="EL37" i="47"/>
  <c r="FF281" i="47"/>
  <c r="FF282" i="47" s="1"/>
  <c r="AE119" i="47"/>
  <c r="AE38" i="47"/>
  <c r="AF197" i="47"/>
  <c r="AX197" i="47"/>
  <c r="AY199" i="47"/>
  <c r="AG199" i="47"/>
  <c r="AD38" i="47"/>
  <c r="AD119" i="47"/>
  <c r="T197" i="47"/>
  <c r="AU197" i="47"/>
  <c r="AC279" i="47"/>
  <c r="T279" i="47"/>
  <c r="AU279" i="47"/>
  <c r="T117" i="47"/>
  <c r="AY117" i="47" s="1"/>
  <c r="AU117" i="47"/>
  <c r="CC36" i="47"/>
  <c r="EN36" i="47" s="1"/>
  <c r="AE37" i="47"/>
  <c r="AE118" i="47"/>
  <c r="AF38" i="47"/>
  <c r="AF119" i="47"/>
  <c r="EM199" i="47"/>
  <c r="EM281" i="47"/>
  <c r="AY198" i="47"/>
  <c r="AG198" i="47"/>
  <c r="AC37" i="47"/>
  <c r="AC118" i="47"/>
  <c r="DZ8" i="38"/>
  <c r="DX6" i="38"/>
  <c r="DV4" i="38"/>
  <c r="EA6" i="38"/>
  <c r="DY4" i="38"/>
  <c r="DZ6" i="38"/>
  <c r="DX4" i="38"/>
  <c r="DV7" i="38"/>
  <c r="EA4" i="38"/>
  <c r="DV8" i="38"/>
  <c r="EA5" i="38"/>
  <c r="DY8" i="38"/>
  <c r="DW6" i="38"/>
  <c r="DX8" i="38"/>
  <c r="DV6" i="38"/>
  <c r="EA8" i="38"/>
  <c r="DY6" i="38"/>
  <c r="DW4" i="38"/>
  <c r="DY7" i="38"/>
  <c r="DW5" i="38"/>
  <c r="DU8" i="38"/>
  <c r="DZ5" i="38"/>
  <c r="EA7" i="38"/>
  <c r="DY5" i="38"/>
  <c r="DW8" i="38"/>
  <c r="DU6" i="38"/>
  <c r="DU4" i="38"/>
  <c r="DU7" i="38"/>
  <c r="DZ4" i="38"/>
  <c r="DX7" i="38"/>
  <c r="DV5" i="38"/>
  <c r="DW7" i="38"/>
  <c r="DU5" i="38"/>
  <c r="DZ7" i="38"/>
  <c r="DX5" i="38"/>
  <c r="CB117" i="47"/>
  <c r="EM117" i="47" s="1"/>
  <c r="CB279" i="47"/>
  <c r="EM280" i="47" s="1"/>
  <c r="AY281" i="47"/>
  <c r="AG281" i="47"/>
  <c r="AY362" i="47"/>
  <c r="AG362" i="47"/>
  <c r="EO37" i="47"/>
  <c r="EN200" i="47"/>
  <c r="EN199" i="47"/>
  <c r="EN281" i="47"/>
  <c r="AE360" i="47"/>
  <c r="AW360" i="47"/>
  <c r="AX360" i="47"/>
  <c r="AF360" i="47"/>
  <c r="AV197" i="47"/>
  <c r="AD197" i="47"/>
  <c r="CC197" i="47"/>
  <c r="EN198" i="47" s="1"/>
  <c r="AG120" i="47"/>
  <c r="AG39" i="47"/>
  <c r="EM119" i="47"/>
  <c r="EM38" i="47"/>
  <c r="AF279" i="47"/>
  <c r="AX279" i="47"/>
  <c r="AY361" i="47"/>
  <c r="AG361" i="47"/>
  <c r="AG280" i="47"/>
  <c r="AY280" i="47"/>
  <c r="AD279" i="47"/>
  <c r="AV279" i="47"/>
  <c r="AV360" i="47"/>
  <c r="AD360" i="47"/>
  <c r="AC38" i="47"/>
  <c r="AC119" i="47"/>
  <c r="AD118" i="47"/>
  <c r="AD37" i="47"/>
  <c r="EN119" i="47"/>
  <c r="T360" i="47"/>
  <c r="AY36" i="47"/>
  <c r="AU360" i="47"/>
  <c r="AC360" i="47"/>
  <c r="CC117" i="47"/>
  <c r="EN117" i="47" s="1"/>
  <c r="CC279" i="47"/>
  <c r="EN280" i="47" s="1"/>
  <c r="EN39" i="47"/>
  <c r="FI39" i="47" s="1"/>
  <c r="BX7" i="38"/>
  <c r="BZ4" i="38"/>
  <c r="BY11" i="38" s="1"/>
  <c r="CA6" i="38"/>
  <c r="CB8" i="38"/>
  <c r="BX6" i="38"/>
  <c r="BY8" i="38"/>
  <c r="CA5" i="38"/>
  <c r="BW4" i="38"/>
  <c r="CB11" i="38" s="1"/>
  <c r="BZ6" i="38"/>
  <c r="CA8" i="38"/>
  <c r="BW6" i="38"/>
  <c r="BX8" i="38"/>
  <c r="BZ5" i="38"/>
  <c r="CA7" i="38"/>
  <c r="BW5" i="38"/>
  <c r="BZ8" i="38"/>
  <c r="CB5" i="38"/>
  <c r="BW8" i="38"/>
  <c r="BY5" i="38"/>
  <c r="BZ7" i="38"/>
  <c r="CB4" i="38"/>
  <c r="BW11" i="38" s="1"/>
  <c r="BW7" i="38"/>
  <c r="BY4" i="38"/>
  <c r="BZ11" i="38" s="1"/>
  <c r="CB7" i="38"/>
  <c r="BX5" i="38"/>
  <c r="BY7" i="38"/>
  <c r="CA4" i="38"/>
  <c r="BX11" i="38" s="1"/>
  <c r="CB6" i="38"/>
  <c r="BX4" i="38"/>
  <c r="CA11" i="38" s="1"/>
  <c r="BY6" i="38"/>
  <c r="AF118" i="47"/>
  <c r="AF37" i="47"/>
  <c r="EM200" i="47"/>
  <c r="AG11" i="38"/>
  <c r="AF11" i="38"/>
  <c r="AE11" i="38"/>
  <c r="AD11" i="38"/>
  <c r="AC11" i="38"/>
  <c r="AB11" i="38"/>
  <c r="FF199" i="47"/>
  <c r="CB36" i="47"/>
  <c r="EM36" i="47" s="1"/>
  <c r="CB197" i="47"/>
  <c r="EM198" i="47" s="1"/>
  <c r="FS4" i="38" a="1"/>
  <c r="EM282" i="47"/>
  <c r="FI282" i="47" s="1"/>
  <c r="AE279" i="47"/>
  <c r="AW279" i="47"/>
  <c r="AE197" i="47"/>
  <c r="AW197" i="47"/>
  <c r="FI38" i="47" l="1"/>
  <c r="EN37" i="47"/>
  <c r="FI199" i="47"/>
  <c r="FI281" i="47"/>
  <c r="FI200" i="47"/>
  <c r="CE43" i="38"/>
  <c r="CG43" i="38"/>
  <c r="CE33" i="38" a="1"/>
  <c r="CE33" i="38" s="1"/>
  <c r="CE41" i="38" a="1"/>
  <c r="CE41" i="38" s="1"/>
  <c r="CE34" i="38" a="1"/>
  <c r="CE34" i="38" s="1"/>
  <c r="CE42" i="38" a="1"/>
  <c r="CE42" i="38" s="1"/>
  <c r="CE36" i="38" a="1"/>
  <c r="CE36" i="38" s="1"/>
  <c r="CE38" i="38" a="1"/>
  <c r="CE38" i="38" s="1"/>
  <c r="CE35" i="38" a="1"/>
  <c r="CE29" i="38" a="1"/>
  <c r="CE37" i="38" a="1"/>
  <c r="CE30" i="38" a="1"/>
  <c r="CE31" i="38" a="1"/>
  <c r="CE31" i="38" s="1"/>
  <c r="CE40" i="38" a="1"/>
  <c r="CE40" i="38" s="1"/>
  <c r="CE32" i="38" a="1"/>
  <c r="CE32" i="38" s="1"/>
  <c r="CE39" i="38" a="1"/>
  <c r="CE39" i="38" s="1"/>
  <c r="AK43" i="38"/>
  <c r="FI198" i="47"/>
  <c r="FJ198" i="47" s="1"/>
  <c r="FI280" i="47"/>
  <c r="FJ280" i="47" s="1"/>
  <c r="FI119" i="47"/>
  <c r="FV6" i="38"/>
  <c r="FY6" i="38"/>
  <c r="FX6" i="38"/>
  <c r="FT7" i="38"/>
  <c r="FT8" i="38"/>
  <c r="FW8" i="38"/>
  <c r="FV8" i="38"/>
  <c r="FY8" i="38"/>
  <c r="FU4" i="38"/>
  <c r="FW11" i="38" s="1"/>
  <c r="FU5" i="38"/>
  <c r="FX5" i="38"/>
  <c r="FW5" i="38"/>
  <c r="FS6" i="38"/>
  <c r="FS7" i="38"/>
  <c r="FV7" i="38"/>
  <c r="FU7" i="38"/>
  <c r="FX7" i="38"/>
  <c r="FX8" i="38"/>
  <c r="FT4" i="38"/>
  <c r="FX11" i="38" s="1"/>
  <c r="FW4" i="38"/>
  <c r="FU11" i="38" s="1"/>
  <c r="FV4" i="38"/>
  <c r="FV11" i="38" s="1"/>
  <c r="FY4" i="38"/>
  <c r="FS11" i="38" s="1"/>
  <c r="FY5" i="38"/>
  <c r="FU6" i="38"/>
  <c r="FT6" i="38"/>
  <c r="FW6" i="38"/>
  <c r="FW7" i="38"/>
  <c r="FS8" i="38"/>
  <c r="FY7" i="38"/>
  <c r="FU8" i="38"/>
  <c r="FS4" i="38"/>
  <c r="FY11" i="38" s="1"/>
  <c r="FX4" i="38"/>
  <c r="FT11" i="38" s="1"/>
  <c r="FT5" i="38"/>
  <c r="FS5" i="38"/>
  <c r="FV5" i="38"/>
  <c r="FF200" i="47"/>
  <c r="AK31" i="38"/>
  <c r="AK39" i="38"/>
  <c r="AI30" i="38"/>
  <c r="AI38" i="38"/>
  <c r="AK30" i="38"/>
  <c r="AK38" i="38"/>
  <c r="AI33" i="38"/>
  <c r="AI41" i="38"/>
  <c r="AK36" i="38"/>
  <c r="AK29" i="38"/>
  <c r="AI36" i="38"/>
  <c r="AI29" i="38"/>
  <c r="AK37" i="38"/>
  <c r="AI31" i="38"/>
  <c r="AI39" i="38"/>
  <c r="AK35" i="38"/>
  <c r="AI34" i="38"/>
  <c r="AI42" i="38"/>
  <c r="AK34" i="38"/>
  <c r="AK42" i="38"/>
  <c r="AI37" i="38"/>
  <c r="AK32" i="38"/>
  <c r="AK40" i="38"/>
  <c r="AI32" i="38"/>
  <c r="AI40" i="38"/>
  <c r="AK33" i="38"/>
  <c r="AK41" i="38"/>
  <c r="AI35" i="38"/>
  <c r="AI43" i="38"/>
  <c r="FF40" i="47"/>
  <c r="CG32" i="38"/>
  <c r="CG36" i="38"/>
  <c r="CG40" i="38"/>
  <c r="CG30" i="38"/>
  <c r="CG29" i="38"/>
  <c r="CG35" i="38"/>
  <c r="CG39" i="38"/>
  <c r="CE29" i="38"/>
  <c r="CE37" i="38"/>
  <c r="CE35" i="38"/>
  <c r="CG34" i="38"/>
  <c r="CG38" i="38"/>
  <c r="CG42" i="38"/>
  <c r="CG31" i="38"/>
  <c r="CG33" i="38"/>
  <c r="CG37" i="38"/>
  <c r="CG41" i="38"/>
  <c r="CE30" i="38"/>
  <c r="AD36" i="47"/>
  <c r="AD117" i="47"/>
  <c r="EN118" i="47"/>
  <c r="DV11" i="38"/>
  <c r="DV12" i="38"/>
  <c r="EA12" i="38"/>
  <c r="EA11" i="38"/>
  <c r="DU12" i="38"/>
  <c r="DU11" i="38"/>
  <c r="DX11" i="38"/>
  <c r="DX12" i="38"/>
  <c r="DW12" i="38"/>
  <c r="DW11" i="38"/>
  <c r="DZ11" i="38"/>
  <c r="DZ12" i="38"/>
  <c r="AG118" i="47"/>
  <c r="AG37" i="47"/>
  <c r="EM37" i="47"/>
  <c r="FF283" i="47"/>
  <c r="AG279" i="47"/>
  <c r="AY279" i="47"/>
  <c r="AC36" i="47"/>
  <c r="AC117" i="47"/>
  <c r="AY197" i="47"/>
  <c r="AG197" i="47"/>
  <c r="AF117" i="47"/>
  <c r="AF36" i="47"/>
  <c r="EM118" i="47"/>
  <c r="AE117" i="47"/>
  <c r="AE36" i="47"/>
  <c r="FF120" i="47"/>
  <c r="AY360" i="47"/>
  <c r="AG360" i="47"/>
  <c r="D17" i="92"/>
  <c r="DY12" i="38"/>
  <c r="DY11" i="38"/>
  <c r="AG38" i="47"/>
  <c r="AG119" i="47"/>
  <c r="FI37" i="47" l="1"/>
  <c r="FJ37" i="47" s="1"/>
  <c r="FJ38" i="47" s="1"/>
  <c r="FJ199" i="47"/>
  <c r="FJ200" i="47" s="1"/>
  <c r="FJ281" i="47"/>
  <c r="FJ282" i="47" s="1"/>
  <c r="FJ283" i="47" s="1"/>
  <c r="CH40" i="38"/>
  <c r="CF40" i="38" s="1"/>
  <c r="FI118" i="47"/>
  <c r="FJ118" i="47" s="1"/>
  <c r="FJ119" i="47" s="1"/>
  <c r="CH30" i="38"/>
  <c r="CF30" i="38" s="1"/>
  <c r="CH33" i="38"/>
  <c r="CF33" i="38" s="1"/>
  <c r="AL29" i="38"/>
  <c r="V197" i="76" s="1"/>
  <c r="AL32" i="38"/>
  <c r="V200" i="76" s="1"/>
  <c r="CH43" i="38"/>
  <c r="CF43" i="38" s="1"/>
  <c r="CH34" i="38"/>
  <c r="CF34" i="38" s="1"/>
  <c r="CH39" i="38"/>
  <c r="V207" i="83" s="1"/>
  <c r="AL40" i="38"/>
  <c r="AJ40" i="38" s="1"/>
  <c r="AL38" i="38"/>
  <c r="V206" i="76" s="1"/>
  <c r="AL42" i="38"/>
  <c r="V210" i="76" s="1"/>
  <c r="AL30" i="38"/>
  <c r="V198" i="76" s="1"/>
  <c r="AL34" i="38"/>
  <c r="V202" i="76" s="1"/>
  <c r="AL36" i="38"/>
  <c r="AJ36" i="38" s="1"/>
  <c r="CH31" i="38"/>
  <c r="CF31" i="38" s="1"/>
  <c r="CH32" i="38"/>
  <c r="V200" i="83" s="1"/>
  <c r="CH29" i="38"/>
  <c r="CF29" i="38" s="1"/>
  <c r="AL35" i="38"/>
  <c r="V203" i="76" s="1"/>
  <c r="AL39" i="38"/>
  <c r="V207" i="76" s="1"/>
  <c r="CH41" i="38"/>
  <c r="CF41" i="38" s="1"/>
  <c r="CH42" i="38"/>
  <c r="CF42" i="38" s="1"/>
  <c r="CH35" i="38"/>
  <c r="CF35" i="38" s="1"/>
  <c r="CH36" i="38"/>
  <c r="V204" i="83" s="1"/>
  <c r="AL43" i="38"/>
  <c r="V211" i="76" s="1"/>
  <c r="AL37" i="38"/>
  <c r="AJ37" i="38" s="1"/>
  <c r="AL31" i="38"/>
  <c r="V199" i="76" s="1"/>
  <c r="Y16" i="93"/>
  <c r="Q31" i="93"/>
  <c r="FF121" i="47"/>
  <c r="EF30" i="38"/>
  <c r="EF38" i="38"/>
  <c r="ED31" i="38"/>
  <c r="ED39" i="38"/>
  <c r="EF31" i="38"/>
  <c r="EF39" i="38"/>
  <c r="ED32" i="38"/>
  <c r="ED40" i="38"/>
  <c r="EF32" i="38"/>
  <c r="EF40" i="38"/>
  <c r="ED33" i="38"/>
  <c r="ED41" i="38"/>
  <c r="EF33" i="38"/>
  <c r="EF41" i="38"/>
  <c r="ED34" i="38"/>
  <c r="ED42" i="38"/>
  <c r="EF34" i="38"/>
  <c r="EF42" i="38"/>
  <c r="ED35" i="38"/>
  <c r="ED43" i="38"/>
  <c r="EF35" i="38"/>
  <c r="EF43" i="38"/>
  <c r="ED36" i="38"/>
  <c r="ED29" i="38"/>
  <c r="EF36" i="38"/>
  <c r="EF29" i="38"/>
  <c r="ED37" i="38"/>
  <c r="EF37" i="38"/>
  <c r="ED30" i="38"/>
  <c r="ED38" i="38"/>
  <c r="FF41" i="47"/>
  <c r="AL33" i="38"/>
  <c r="AG117" i="47"/>
  <c r="AG36" i="47"/>
  <c r="FF284" i="47"/>
  <c r="CH37" i="38"/>
  <c r="CH38" i="38"/>
  <c r="AL41" i="38"/>
  <c r="FF201" i="47"/>
  <c r="GD30" i="38"/>
  <c r="GD38" i="38"/>
  <c r="GB31" i="38"/>
  <c r="GB39" i="38"/>
  <c r="GD33" i="38"/>
  <c r="GD41" i="38"/>
  <c r="GB34" i="38"/>
  <c r="GB42" i="38"/>
  <c r="GD36" i="38"/>
  <c r="GB29" i="38"/>
  <c r="GB37" i="38"/>
  <c r="GD31" i="38"/>
  <c r="GD39" i="38"/>
  <c r="GB32" i="38"/>
  <c r="GB40" i="38"/>
  <c r="GD34" i="38"/>
  <c r="GD42" i="38"/>
  <c r="GB35" i="38"/>
  <c r="GB43" i="38"/>
  <c r="GD37" i="38"/>
  <c r="GB30" i="38"/>
  <c r="GB38" i="38"/>
  <c r="GD32" i="38"/>
  <c r="GD40" i="38"/>
  <c r="GB33" i="38"/>
  <c r="GB41" i="38"/>
  <c r="GD35" i="38"/>
  <c r="GD43" i="38"/>
  <c r="GB36" i="38"/>
  <c r="GD29" i="38"/>
  <c r="V198" i="83" l="1"/>
  <c r="V208" i="83"/>
  <c r="AP208" i="47" s="1"/>
  <c r="AJ208" i="47" s="1"/>
  <c r="V199" i="83"/>
  <c r="AP199" i="47" s="1"/>
  <c r="AJ199" i="47" s="1"/>
  <c r="V201" i="83"/>
  <c r="T201" i="83" s="1"/>
  <c r="GE38" i="38"/>
  <c r="V206" i="85" s="1"/>
  <c r="CF32" i="38"/>
  <c r="V211" i="83"/>
  <c r="T211" i="83" s="1"/>
  <c r="V202" i="83"/>
  <c r="AP202" i="47" s="1"/>
  <c r="AJ202" i="47" s="1"/>
  <c r="AJ29" i="38"/>
  <c r="AJ32" i="38"/>
  <c r="CF39" i="38"/>
  <c r="GE33" i="38"/>
  <c r="V201" i="85" s="1"/>
  <c r="V204" i="76"/>
  <c r="AO204" i="47" s="1"/>
  <c r="GE41" i="38"/>
  <c r="V209" i="85" s="1"/>
  <c r="GE36" i="38"/>
  <c r="V204" i="85" s="1"/>
  <c r="GE30" i="38"/>
  <c r="V198" i="85" s="1"/>
  <c r="V197" i="83"/>
  <c r="AP197" i="47" s="1"/>
  <c r="AJ197" i="47" s="1"/>
  <c r="V210" i="83"/>
  <c r="AP210" i="47" s="1"/>
  <c r="AJ210" i="47" s="1"/>
  <c r="CF36" i="38"/>
  <c r="V203" i="83"/>
  <c r="AP203" i="47" s="1"/>
  <c r="AJ203" i="47" s="1"/>
  <c r="V208" i="76"/>
  <c r="AO208" i="47" s="1"/>
  <c r="AJ39" i="38"/>
  <c r="AJ35" i="38"/>
  <c r="AJ34" i="38"/>
  <c r="AJ42" i="38"/>
  <c r="AJ38" i="38"/>
  <c r="V205" i="76"/>
  <c r="AO205" i="47" s="1"/>
  <c r="AJ30" i="38"/>
  <c r="V209" i="83"/>
  <c r="AP209" i="47" s="1"/>
  <c r="AJ209" i="47" s="1"/>
  <c r="AJ31" i="38"/>
  <c r="AJ43" i="38"/>
  <c r="EG30" i="38"/>
  <c r="V198" i="84" s="1"/>
  <c r="GE43" i="38"/>
  <c r="GC43" i="38" s="1"/>
  <c r="GE40" i="38"/>
  <c r="V208" i="85" s="1"/>
  <c r="GE37" i="38"/>
  <c r="GC37" i="38" s="1"/>
  <c r="GE34" i="38"/>
  <c r="V202" i="85" s="1"/>
  <c r="GE31" i="38"/>
  <c r="GC31" i="38" s="1"/>
  <c r="Y67" i="76"/>
  <c r="Y67" i="84"/>
  <c r="FJ120" i="47"/>
  <c r="AO206" i="47"/>
  <c r="T206" i="76"/>
  <c r="V206" i="83"/>
  <c r="CF38" i="38"/>
  <c r="AO198" i="47"/>
  <c r="T198" i="76"/>
  <c r="FF42" i="47"/>
  <c r="EG29" i="38"/>
  <c r="EG43" i="38"/>
  <c r="EG42" i="38"/>
  <c r="EG41" i="38"/>
  <c r="EG40" i="38"/>
  <c r="EG39" i="38"/>
  <c r="FJ284" i="47"/>
  <c r="FF122" i="47"/>
  <c r="FJ39" i="47"/>
  <c r="Y67" i="83"/>
  <c r="Y67" i="85"/>
  <c r="GE35" i="38"/>
  <c r="GE32" i="38"/>
  <c r="GE29" i="38"/>
  <c r="GE42" i="38"/>
  <c r="GE39" i="38"/>
  <c r="FF202" i="47"/>
  <c r="V209" i="76"/>
  <c r="AJ41" i="38"/>
  <c r="AO197" i="47"/>
  <c r="T197" i="76"/>
  <c r="AO199" i="47"/>
  <c r="T199" i="76"/>
  <c r="AO202" i="47"/>
  <c r="T202" i="76"/>
  <c r="AO211" i="47"/>
  <c r="T211" i="76"/>
  <c r="V205" i="83"/>
  <c r="CF37" i="38"/>
  <c r="AP204" i="47"/>
  <c r="AJ204" i="47" s="1"/>
  <c r="T204" i="83"/>
  <c r="AP207" i="47"/>
  <c r="AJ207" i="47" s="1"/>
  <c r="T207" i="83"/>
  <c r="FF285" i="47"/>
  <c r="FJ201" i="47"/>
  <c r="V201" i="76"/>
  <c r="AJ33" i="38"/>
  <c r="AO207" i="47"/>
  <c r="T207" i="76"/>
  <c r="AO210" i="47"/>
  <c r="T210" i="76"/>
  <c r="AO200" i="47"/>
  <c r="T200" i="76"/>
  <c r="AO203" i="47"/>
  <c r="T203" i="76"/>
  <c r="AP200" i="47"/>
  <c r="AJ200" i="47" s="1"/>
  <c r="T200" i="83"/>
  <c r="AP198" i="47"/>
  <c r="AJ198" i="47" s="1"/>
  <c r="T198" i="83"/>
  <c r="EG38" i="38"/>
  <c r="EG37" i="38"/>
  <c r="EG36" i="38"/>
  <c r="EG35" i="38"/>
  <c r="EG34" i="38"/>
  <c r="EG33" i="38"/>
  <c r="EG32" i="38"/>
  <c r="EG31" i="38"/>
  <c r="GC38" i="38" l="1"/>
  <c r="IA38" i="38"/>
  <c r="T199" i="83"/>
  <c r="AP201" i="47"/>
  <c r="AJ201" i="47" s="1"/>
  <c r="AP211" i="47"/>
  <c r="AJ211" i="47" s="1"/>
  <c r="T208" i="83"/>
  <c r="IA36" i="38"/>
  <c r="IA37" i="38"/>
  <c r="GC33" i="38"/>
  <c r="IA33" i="38"/>
  <c r="IA35" i="38"/>
  <c r="IA29" i="38"/>
  <c r="V205" i="85"/>
  <c r="AR205" i="47" s="1"/>
  <c r="AL205" i="47" s="1"/>
  <c r="T202" i="83"/>
  <c r="T197" i="83"/>
  <c r="IA41" i="38"/>
  <c r="T204" i="76"/>
  <c r="T210" i="83"/>
  <c r="GC30" i="38"/>
  <c r="GC41" i="38"/>
  <c r="V199" i="85"/>
  <c r="T199" i="85" s="1"/>
  <c r="T208" i="76"/>
  <c r="GC34" i="38"/>
  <c r="GC40" i="38"/>
  <c r="IA34" i="38"/>
  <c r="V211" i="85"/>
  <c r="AR211" i="47" s="1"/>
  <c r="AL211" i="47" s="1"/>
  <c r="IA40" i="38"/>
  <c r="IA43" i="38"/>
  <c r="IA31" i="38"/>
  <c r="GC36" i="38"/>
  <c r="IA32" i="38"/>
  <c r="T209" i="83"/>
  <c r="T203" i="83"/>
  <c r="T205" i="76"/>
  <c r="IA42" i="38"/>
  <c r="IA39" i="38"/>
  <c r="EE30" i="38"/>
  <c r="IA30" i="38"/>
  <c r="V199" i="84"/>
  <c r="EE31" i="38"/>
  <c r="V201" i="84"/>
  <c r="EE33" i="38"/>
  <c r="V203" i="84"/>
  <c r="EE35" i="38"/>
  <c r="V205" i="84"/>
  <c r="EE37" i="38"/>
  <c r="AI200" i="47"/>
  <c r="AI207" i="47"/>
  <c r="FJ202" i="47"/>
  <c r="FF286" i="47"/>
  <c r="AI211" i="47"/>
  <c r="AI205" i="47"/>
  <c r="AI199" i="47"/>
  <c r="FF203" i="47"/>
  <c r="V207" i="85"/>
  <c r="GC39" i="38"/>
  <c r="V197" i="85"/>
  <c r="GC29" i="38"/>
  <c r="V203" i="85"/>
  <c r="GC35" i="38"/>
  <c r="AR206" i="47"/>
  <c r="AL206" i="47" s="1"/>
  <c r="T206" i="85"/>
  <c r="AR209" i="47"/>
  <c r="AL209" i="47" s="1"/>
  <c r="T209" i="85"/>
  <c r="Y228" i="85"/>
  <c r="Y311" i="85"/>
  <c r="Y148" i="85"/>
  <c r="Y228" i="83"/>
  <c r="Y148" i="83"/>
  <c r="Y310" i="83"/>
  <c r="V208" i="84"/>
  <c r="EE40" i="38"/>
  <c r="V210" i="84"/>
  <c r="EE42" i="38"/>
  <c r="V197" i="84"/>
  <c r="EE29" i="38"/>
  <c r="AQ198" i="47"/>
  <c r="AK198" i="47" s="1"/>
  <c r="T198" i="84"/>
  <c r="AP206" i="47"/>
  <c r="AJ206" i="47" s="1"/>
  <c r="T206" i="83"/>
  <c r="FJ121" i="47"/>
  <c r="L67" i="84"/>
  <c r="L67" i="76"/>
  <c r="D78" i="81"/>
  <c r="V200" i="84"/>
  <c r="EE32" i="38"/>
  <c r="V202" i="84"/>
  <c r="EE34" i="38"/>
  <c r="V204" i="84"/>
  <c r="EE36" i="38"/>
  <c r="V206" i="84"/>
  <c r="EE38" i="38"/>
  <c r="AI203" i="47"/>
  <c r="AI210" i="47"/>
  <c r="AI204" i="47"/>
  <c r="AO201" i="47"/>
  <c r="T201" i="76"/>
  <c r="AP205" i="47"/>
  <c r="AJ205" i="47" s="1"/>
  <c r="T205" i="83"/>
  <c r="AI208" i="47"/>
  <c r="AI202" i="47"/>
  <c r="AI197" i="47"/>
  <c r="AO209" i="47"/>
  <c r="T209" i="76"/>
  <c r="GC42" i="38"/>
  <c r="V210" i="85"/>
  <c r="V200" i="85"/>
  <c r="GC32" i="38"/>
  <c r="L67" i="85"/>
  <c r="L67" i="83"/>
  <c r="FJ40" i="47"/>
  <c r="FF123" i="47"/>
  <c r="FJ285" i="47"/>
  <c r="V207" i="84"/>
  <c r="EE39" i="38"/>
  <c r="V209" i="84"/>
  <c r="EE41" i="38"/>
  <c r="V211" i="84"/>
  <c r="EE43" i="38"/>
  <c r="FF43" i="47"/>
  <c r="AI198" i="47"/>
  <c r="AI206" i="47"/>
  <c r="AR202" i="47"/>
  <c r="AL202" i="47" s="1"/>
  <c r="T202" i="85"/>
  <c r="AR208" i="47"/>
  <c r="AL208" i="47" s="1"/>
  <c r="T208" i="85"/>
  <c r="AR198" i="47"/>
  <c r="AL198" i="47" s="1"/>
  <c r="T198" i="85"/>
  <c r="AR201" i="47"/>
  <c r="AL201" i="47" s="1"/>
  <c r="T201" i="85"/>
  <c r="AR204" i="47"/>
  <c r="AL204" i="47" s="1"/>
  <c r="T204" i="85"/>
  <c r="Y311" i="84"/>
  <c r="Y228" i="84"/>
  <c r="Y148" i="84"/>
  <c r="Y310" i="76"/>
  <c r="Y228" i="76"/>
  <c r="Y148" i="76"/>
  <c r="T205" i="85" l="1"/>
  <c r="AR199" i="47"/>
  <c r="AL199" i="47" s="1"/>
  <c r="T211" i="85"/>
  <c r="AM198" i="47"/>
  <c r="FF44" i="47"/>
  <c r="FJ286" i="47"/>
  <c r="L310" i="83"/>
  <c r="N310" i="83" s="1"/>
  <c r="R310" i="83" s="1"/>
  <c r="R37" i="91" s="1"/>
  <c r="L148" i="83"/>
  <c r="N148" i="83" s="1"/>
  <c r="R148" i="83" s="1"/>
  <c r="L228" i="83"/>
  <c r="N228" i="83" s="1"/>
  <c r="R228" i="83" s="1"/>
  <c r="S37" i="91" s="1"/>
  <c r="N67" i="83"/>
  <c r="L311" i="85"/>
  <c r="N311" i="85" s="1"/>
  <c r="L148" i="85"/>
  <c r="N148" i="85" s="1"/>
  <c r="L228" i="85"/>
  <c r="N228" i="85" s="1"/>
  <c r="N67" i="85"/>
  <c r="AR200" i="47"/>
  <c r="AL200" i="47" s="1"/>
  <c r="T200" i="85"/>
  <c r="AQ206" i="47"/>
  <c r="T206" i="84"/>
  <c r="AQ204" i="47"/>
  <c r="T204" i="84"/>
  <c r="AQ202" i="47"/>
  <c r="T202" i="84"/>
  <c r="AQ200" i="47"/>
  <c r="T200" i="84"/>
  <c r="AE78" i="81"/>
  <c r="AG78" i="81" s="1"/>
  <c r="AH78" i="81" s="1"/>
  <c r="Q78" i="81"/>
  <c r="S78" i="81" s="1"/>
  <c r="T78" i="81" s="1"/>
  <c r="I78" i="81"/>
  <c r="K78" i="81" s="1"/>
  <c r="L78" i="81" s="1"/>
  <c r="X78" i="81"/>
  <c r="Z78" i="81" s="1"/>
  <c r="AA78" i="81" s="1"/>
  <c r="F78" i="81"/>
  <c r="E38" i="93"/>
  <c r="G38" i="93" s="1"/>
  <c r="D25" i="81"/>
  <c r="L148" i="84"/>
  <c r="N148" i="84" s="1"/>
  <c r="R148" i="84" s="1"/>
  <c r="L311" i="84"/>
  <c r="N311" i="84" s="1"/>
  <c r="R311" i="84" s="1"/>
  <c r="L228" i="84"/>
  <c r="N228" i="84" s="1"/>
  <c r="R228" i="84" s="1"/>
  <c r="N67" i="84"/>
  <c r="AQ197" i="47"/>
  <c r="T197" i="84"/>
  <c r="AQ210" i="47"/>
  <c r="T210" i="84"/>
  <c r="AQ208" i="47"/>
  <c r="T208" i="84"/>
  <c r="FF204" i="47"/>
  <c r="FF287" i="47"/>
  <c r="FJ203" i="47"/>
  <c r="AQ211" i="47"/>
  <c r="T211" i="84"/>
  <c r="AQ209" i="47"/>
  <c r="AK209" i="47" s="1"/>
  <c r="T209" i="84"/>
  <c r="AQ207" i="47"/>
  <c r="T207" i="84"/>
  <c r="FF124" i="47"/>
  <c r="FJ41" i="47"/>
  <c r="AR210" i="47"/>
  <c r="AL210" i="47" s="1"/>
  <c r="T210" i="85"/>
  <c r="AI209" i="47"/>
  <c r="AI201" i="47"/>
  <c r="L228" i="76"/>
  <c r="N228" i="76" s="1"/>
  <c r="R228" i="76" s="1"/>
  <c r="L148" i="76"/>
  <c r="N148" i="76" s="1"/>
  <c r="R148" i="76" s="1"/>
  <c r="L310" i="76"/>
  <c r="N310" i="76" s="1"/>
  <c r="R310" i="76" s="1"/>
  <c r="N67" i="76"/>
  <c r="FJ122" i="47"/>
  <c r="AR203" i="47"/>
  <c r="AL203" i="47" s="1"/>
  <c r="T203" i="85"/>
  <c r="AR197" i="47"/>
  <c r="AL197" i="47" s="1"/>
  <c r="T197" i="85"/>
  <c r="AR207" i="47"/>
  <c r="AL207" i="47" s="1"/>
  <c r="T207" i="85"/>
  <c r="AQ205" i="47"/>
  <c r="AK205" i="47" s="1"/>
  <c r="T205" i="84"/>
  <c r="AQ203" i="47"/>
  <c r="T203" i="84"/>
  <c r="AQ201" i="47"/>
  <c r="AK201" i="47" s="1"/>
  <c r="T201" i="84"/>
  <c r="AQ199" i="47"/>
  <c r="T199" i="84"/>
  <c r="AM209" i="47" l="1"/>
  <c r="AS209" i="47" s="1"/>
  <c r="IK41" i="38" s="1"/>
  <c r="IW41" i="38" s="1"/>
  <c r="AK199" i="47"/>
  <c r="AM199" i="47"/>
  <c r="AK203" i="47"/>
  <c r="AM203" i="47"/>
  <c r="FJ123" i="47"/>
  <c r="P67" i="47"/>
  <c r="AA67" i="76"/>
  <c r="FJ42" i="47"/>
  <c r="FF125" i="47"/>
  <c r="AK207" i="47"/>
  <c r="AM207" i="47"/>
  <c r="AK211" i="47"/>
  <c r="AM211" i="47"/>
  <c r="FJ204" i="47"/>
  <c r="FF288" i="47"/>
  <c r="FF205" i="47"/>
  <c r="AK208" i="47"/>
  <c r="AM208" i="47"/>
  <c r="AK197" i="47"/>
  <c r="AM197" i="47"/>
  <c r="AA67" i="84"/>
  <c r="R67" i="47"/>
  <c r="AF37" i="91"/>
  <c r="EX60" i="38" s="1"/>
  <c r="AC41" i="79"/>
  <c r="F25" i="81"/>
  <c r="A38" i="93"/>
  <c r="B38" i="93"/>
  <c r="M78" i="81"/>
  <c r="AH228" i="76" s="1"/>
  <c r="AI78" i="81"/>
  <c r="AH67" i="76" s="1"/>
  <c r="AK200" i="47"/>
  <c r="AM200" i="47"/>
  <c r="AK204" i="47"/>
  <c r="AM204" i="47"/>
  <c r="R228" i="85"/>
  <c r="AA228" i="85"/>
  <c r="AI228" i="85" s="1"/>
  <c r="R311" i="85"/>
  <c r="AA311" i="85"/>
  <c r="AI311" i="85" s="1"/>
  <c r="CD60" i="38"/>
  <c r="R67" i="83"/>
  <c r="CY60" i="38"/>
  <c r="FJ287" i="47"/>
  <c r="FF45" i="47"/>
  <c r="AS198" i="47"/>
  <c r="IK30" i="38" s="1"/>
  <c r="IW30" i="38" s="1"/>
  <c r="D37" i="91"/>
  <c r="BB60" i="38" s="1"/>
  <c r="E37" i="91"/>
  <c r="AH60" i="38" s="1"/>
  <c r="R67" i="76"/>
  <c r="AM201" i="47"/>
  <c r="AM205" i="47"/>
  <c r="AK210" i="47"/>
  <c r="AM210" i="47"/>
  <c r="AG37" i="91"/>
  <c r="EC60" i="38" s="1"/>
  <c r="R67" i="84"/>
  <c r="AB78" i="81"/>
  <c r="AH148" i="76" s="1"/>
  <c r="U78" i="81"/>
  <c r="AH310" i="76" s="1"/>
  <c r="AK202" i="47"/>
  <c r="AM202" i="47"/>
  <c r="AK206" i="47"/>
  <c r="AM206" i="47"/>
  <c r="AA67" i="85"/>
  <c r="S67" i="47"/>
  <c r="R148" i="85"/>
  <c r="AA148" i="85"/>
  <c r="AI148" i="85" s="1"/>
  <c r="Q67" i="47"/>
  <c r="AA67" i="83"/>
  <c r="AA228" i="83" l="1"/>
  <c r="AI228" i="83" s="1"/>
  <c r="AB67" i="83"/>
  <c r="AA310" i="83"/>
  <c r="AI310" i="83" s="1"/>
  <c r="AA148" i="83"/>
  <c r="AI148" i="83" s="1"/>
  <c r="AI67" i="83"/>
  <c r="BG142" i="85"/>
  <c r="CD148" i="47"/>
  <c r="S391" i="47"/>
  <c r="S310" i="47"/>
  <c r="AX67" i="47"/>
  <c r="S148" i="47"/>
  <c r="AX148" i="47" s="1"/>
  <c r="S228" i="47"/>
  <c r="AS206" i="47"/>
  <c r="IK38" i="38" s="1"/>
  <c r="IW38" i="38" s="1"/>
  <c r="BV310" i="47"/>
  <c r="AS210" i="47"/>
  <c r="IK42" i="38" s="1"/>
  <c r="IW42" i="38" s="1"/>
  <c r="AS205" i="47"/>
  <c r="IK37" i="38" s="1"/>
  <c r="IW37" i="38" s="1"/>
  <c r="CD122" i="38"/>
  <c r="AS37" i="91"/>
  <c r="AT37" i="91"/>
  <c r="GA60" i="38" s="1"/>
  <c r="R67" i="85"/>
  <c r="AS204" i="47"/>
  <c r="IK36" i="38" s="1"/>
  <c r="IW36" i="38" s="1"/>
  <c r="BV228" i="47"/>
  <c r="R391" i="47"/>
  <c r="R228" i="47"/>
  <c r="AW67" i="47"/>
  <c r="R148" i="47"/>
  <c r="AW148" i="47" s="1"/>
  <c r="R310" i="47"/>
  <c r="AS208" i="47"/>
  <c r="IK40" i="38" s="1"/>
  <c r="IW40" i="38" s="1"/>
  <c r="FF289" i="47"/>
  <c r="FJ205" i="47"/>
  <c r="AS211" i="47"/>
  <c r="IK43" i="38" s="1"/>
  <c r="IW43" i="38" s="1"/>
  <c r="FF126" i="47"/>
  <c r="FJ43" i="47"/>
  <c r="P391" i="47"/>
  <c r="P228" i="47"/>
  <c r="T67" i="47"/>
  <c r="U47" i="93" s="1"/>
  <c r="AU67" i="47"/>
  <c r="P148" i="47"/>
  <c r="P310" i="47"/>
  <c r="AS199" i="47"/>
  <c r="IK31" i="38" s="1"/>
  <c r="IW31" i="38" s="1"/>
  <c r="Q391" i="47"/>
  <c r="Q228" i="47"/>
  <c r="AV67" i="47"/>
  <c r="Q310" i="47"/>
  <c r="Q148" i="47"/>
  <c r="AV148" i="47" s="1"/>
  <c r="AB67" i="85"/>
  <c r="AI67" i="85"/>
  <c r="AS202" i="47"/>
  <c r="IK34" i="38" s="1"/>
  <c r="IW34" i="38" s="1"/>
  <c r="BV148" i="47"/>
  <c r="EC122" i="38"/>
  <c r="AS201" i="47"/>
  <c r="IK33" i="38" s="1"/>
  <c r="IW33" i="38" s="1"/>
  <c r="AH122" i="38"/>
  <c r="BB122" i="38"/>
  <c r="FF46" i="47"/>
  <c r="FJ288" i="47"/>
  <c r="CY122" i="38"/>
  <c r="CD310" i="47"/>
  <c r="CD228" i="47"/>
  <c r="AS200" i="47"/>
  <c r="IK32" i="38" s="1"/>
  <c r="IW32" i="38" s="1"/>
  <c r="BV67" i="47"/>
  <c r="N78" i="81"/>
  <c r="EX122" i="38"/>
  <c r="AA311" i="84"/>
  <c r="AI311" i="84" s="1"/>
  <c r="AA228" i="84"/>
  <c r="AI228" i="84" s="1"/>
  <c r="AI67" i="84"/>
  <c r="AA148" i="84"/>
  <c r="AI148" i="84" s="1"/>
  <c r="AB67" i="84"/>
  <c r="AS197" i="47"/>
  <c r="FF206" i="47"/>
  <c r="AS207" i="47"/>
  <c r="IK39" i="38" s="1"/>
  <c r="IW39" i="38" s="1"/>
  <c r="AA310" i="76"/>
  <c r="AI310" i="76" s="1"/>
  <c r="CA310" i="47" s="1"/>
  <c r="AA228" i="76"/>
  <c r="AI228" i="76" s="1"/>
  <c r="CA228" i="47" s="1"/>
  <c r="AI67" i="76"/>
  <c r="AA148" i="76"/>
  <c r="AI148" i="76" s="1"/>
  <c r="AB67" i="76"/>
  <c r="FJ124" i="47"/>
  <c r="AS203" i="47"/>
  <c r="IK35" i="38" s="1"/>
  <c r="IW35" i="38" s="1"/>
  <c r="IK29" i="38" l="1"/>
  <c r="IW29" i="38" s="1"/>
  <c r="CC67" i="47"/>
  <c r="BG61" i="84"/>
  <c r="CC310" i="47"/>
  <c r="EO228" i="47"/>
  <c r="EO229" i="47"/>
  <c r="EO310" i="47"/>
  <c r="EO311" i="47"/>
  <c r="EG148" i="47"/>
  <c r="FE148" i="47" s="1"/>
  <c r="EG149" i="47"/>
  <c r="FE149" i="47" s="1"/>
  <c r="AD391" i="47"/>
  <c r="AV391" i="47"/>
  <c r="AC310" i="47"/>
  <c r="AU310" i="47"/>
  <c r="T310" i="47"/>
  <c r="AC228" i="47"/>
  <c r="AU228" i="47"/>
  <c r="T228" i="47"/>
  <c r="FJ206" i="47"/>
  <c r="FF290" i="47"/>
  <c r="AW310" i="47"/>
  <c r="AE310" i="47"/>
  <c r="AE391" i="47"/>
  <c r="AW391" i="47"/>
  <c r="EG228" i="47"/>
  <c r="FE228" i="47" s="1"/>
  <c r="EG229" i="47"/>
  <c r="FE229" i="47" s="1"/>
  <c r="AX228" i="47"/>
  <c r="AF228" i="47"/>
  <c r="AF391" i="47"/>
  <c r="AX391" i="47"/>
  <c r="CB148" i="47"/>
  <c r="BG142" i="83"/>
  <c r="FJ125" i="47"/>
  <c r="CA67" i="47"/>
  <c r="BG61" i="76"/>
  <c r="EL310" i="47"/>
  <c r="EL311" i="47"/>
  <c r="CA148" i="47"/>
  <c r="BG142" i="76"/>
  <c r="EL228" i="47"/>
  <c r="EL229" i="47"/>
  <c r="FF207" i="47"/>
  <c r="CC148" i="47"/>
  <c r="BG142" i="84"/>
  <c r="CC228" i="47"/>
  <c r="EG67" i="47"/>
  <c r="FE67" i="47" s="1"/>
  <c r="EG68" i="47"/>
  <c r="FE68" i="47" s="1"/>
  <c r="FJ289" i="47"/>
  <c r="FF47" i="47"/>
  <c r="BG61" i="85"/>
  <c r="CD67" i="47"/>
  <c r="AV310" i="47"/>
  <c r="AD310" i="47"/>
  <c r="AV228" i="47"/>
  <c r="AD228" i="47"/>
  <c r="AU148" i="47"/>
  <c r="T148" i="47"/>
  <c r="AY148" i="47" s="1"/>
  <c r="T391" i="47"/>
  <c r="AY67" i="47"/>
  <c r="AU391" i="47"/>
  <c r="AC391" i="47"/>
  <c r="FJ44" i="47"/>
  <c r="FF127" i="47"/>
  <c r="AW228" i="47"/>
  <c r="AE228" i="47"/>
  <c r="GA122" i="38"/>
  <c r="GW60" i="38"/>
  <c r="EG310" i="47"/>
  <c r="FE310" i="47" s="1"/>
  <c r="EG311" i="47"/>
  <c r="FE311" i="47" s="1"/>
  <c r="AF310" i="47"/>
  <c r="AX310" i="47"/>
  <c r="EO148" i="47"/>
  <c r="EO149" i="47"/>
  <c r="CB67" i="47"/>
  <c r="BG61" i="83"/>
  <c r="CB310" i="47"/>
  <c r="CB228" i="47"/>
  <c r="AE67" i="47" l="1"/>
  <c r="AD148" i="47"/>
  <c r="FF128" i="47"/>
  <c r="FJ45" i="47"/>
  <c r="Y47" i="93"/>
  <c r="AG391" i="47"/>
  <c r="AY391" i="47"/>
  <c r="EO67" i="47"/>
  <c r="EO68" i="47"/>
  <c r="FF48" i="47"/>
  <c r="FJ290" i="47"/>
  <c r="FF208" i="47"/>
  <c r="FJ126" i="47"/>
  <c r="EM148" i="47"/>
  <c r="EM149" i="47"/>
  <c r="AE148" i="47"/>
  <c r="FF291" i="47"/>
  <c r="FJ207" i="47"/>
  <c r="AG228" i="47"/>
  <c r="AY228" i="47"/>
  <c r="AC67" i="47"/>
  <c r="AC148" i="47"/>
  <c r="EM228" i="47"/>
  <c r="EM229" i="47"/>
  <c r="EM310" i="47"/>
  <c r="EM311" i="47"/>
  <c r="EM67" i="47"/>
  <c r="EM68" i="47"/>
  <c r="GW122" i="38"/>
  <c r="AD67" i="47"/>
  <c r="EN228" i="47"/>
  <c r="EN229" i="47"/>
  <c r="EN148" i="47"/>
  <c r="EN149" i="47"/>
  <c r="EL148" i="47"/>
  <c r="EL149" i="47"/>
  <c r="EL67" i="47"/>
  <c r="EL68" i="47"/>
  <c r="AF67" i="47"/>
  <c r="AF148" i="47"/>
  <c r="AG310" i="47"/>
  <c r="AY310" i="47"/>
  <c r="EN310" i="47"/>
  <c r="EN311" i="47"/>
  <c r="EN67" i="47"/>
  <c r="EN68" i="47"/>
  <c r="FI149" i="47" l="1"/>
  <c r="FI229" i="47"/>
  <c r="FI148" i="47"/>
  <c r="FI67" i="47"/>
  <c r="FI311" i="47"/>
  <c r="FJ208" i="47"/>
  <c r="FF292" i="47"/>
  <c r="FF209" i="47"/>
  <c r="FJ291" i="47"/>
  <c r="FF49" i="47"/>
  <c r="FJ46" i="47"/>
  <c r="FF129" i="47"/>
  <c r="FI68" i="47"/>
  <c r="FI310" i="47"/>
  <c r="FI228" i="47"/>
  <c r="AG148" i="47"/>
  <c r="AG67" i="47"/>
  <c r="FJ127" i="47"/>
  <c r="Y75" i="83" l="1"/>
  <c r="Y75" i="85"/>
  <c r="FJ128" i="47"/>
  <c r="FF210" i="47"/>
  <c r="Y75" i="76"/>
  <c r="Y75" i="84"/>
  <c r="FF130" i="47"/>
  <c r="FJ47" i="47"/>
  <c r="FF50" i="47"/>
  <c r="FJ292" i="47"/>
  <c r="FF293" i="47"/>
  <c r="FJ209" i="47"/>
  <c r="L75" i="84" l="1"/>
  <c r="D86" i="81"/>
  <c r="L75" i="76"/>
  <c r="FJ129" i="47"/>
  <c r="L75" i="85"/>
  <c r="L75" i="83"/>
  <c r="FJ210" i="47"/>
  <c r="FF294" i="47"/>
  <c r="FJ293" i="47"/>
  <c r="FF51" i="47"/>
  <c r="FJ48" i="47"/>
  <c r="FF131" i="47"/>
  <c r="Y236" i="84"/>
  <c r="Y156" i="84"/>
  <c r="Y319" i="84"/>
  <c r="Y156" i="76"/>
  <c r="Y318" i="76"/>
  <c r="Y236" i="76"/>
  <c r="FF211" i="47"/>
  <c r="Y236" i="85"/>
  <c r="Y319" i="85"/>
  <c r="Y156" i="85"/>
  <c r="Y156" i="83"/>
  <c r="Y318" i="83"/>
  <c r="Y236" i="83"/>
  <c r="FF132" i="47" l="1"/>
  <c r="FJ49" i="47"/>
  <c r="FF87" i="47"/>
  <c r="FG51" i="47" s="1"/>
  <c r="CN51" i="47" s="1"/>
  <c r="FF52" i="47"/>
  <c r="FJ294" i="47"/>
  <c r="L236" i="83"/>
  <c r="N236" i="83" s="1"/>
  <c r="R236" i="83" s="1"/>
  <c r="S45" i="91" s="1"/>
  <c r="L156" i="83"/>
  <c r="N156" i="83" s="1"/>
  <c r="R156" i="83" s="1"/>
  <c r="L318" i="83"/>
  <c r="N318" i="83" s="1"/>
  <c r="R318" i="83" s="1"/>
  <c r="R45" i="91" s="1"/>
  <c r="N75" i="83"/>
  <c r="L156" i="85"/>
  <c r="N156" i="85" s="1"/>
  <c r="L236" i="85"/>
  <c r="N236" i="85" s="1"/>
  <c r="L319" i="85"/>
  <c r="N319" i="85" s="1"/>
  <c r="N75" i="85"/>
  <c r="I86" i="81"/>
  <c r="K86" i="81" s="1"/>
  <c r="L86" i="81" s="1"/>
  <c r="X86" i="81"/>
  <c r="Z86" i="81" s="1"/>
  <c r="AA86" i="81" s="1"/>
  <c r="AE86" i="81"/>
  <c r="AG86" i="81" s="1"/>
  <c r="AH86" i="81" s="1"/>
  <c r="Q86" i="81"/>
  <c r="S86" i="81" s="1"/>
  <c r="T86" i="81" s="1"/>
  <c r="F86" i="81"/>
  <c r="FF212" i="47"/>
  <c r="FF329" i="47"/>
  <c r="FG294" i="47" s="1"/>
  <c r="CN294" i="47" s="1"/>
  <c r="FF295" i="47"/>
  <c r="FJ211" i="47"/>
  <c r="FJ130" i="47"/>
  <c r="L156" i="76"/>
  <c r="N156" i="76" s="1"/>
  <c r="R156" i="76" s="1"/>
  <c r="L236" i="76"/>
  <c r="N236" i="76" s="1"/>
  <c r="R236" i="76" s="1"/>
  <c r="L318" i="76"/>
  <c r="N318" i="76" s="1"/>
  <c r="R318" i="76" s="1"/>
  <c r="N75" i="76"/>
  <c r="D33" i="81"/>
  <c r="E46" i="93"/>
  <c r="G46" i="93" s="1"/>
  <c r="L236" i="84"/>
  <c r="N236" i="84" s="1"/>
  <c r="R236" i="84" s="1"/>
  <c r="L319" i="84"/>
  <c r="N319" i="84" s="1"/>
  <c r="R319" i="84" s="1"/>
  <c r="L156" i="84"/>
  <c r="N156" i="84" s="1"/>
  <c r="R156" i="84" s="1"/>
  <c r="N75" i="84"/>
  <c r="U86" i="81" l="1"/>
  <c r="AH318" i="76" s="1"/>
  <c r="BV318" i="47" s="1"/>
  <c r="AB86" i="81"/>
  <c r="AH156" i="76" s="1"/>
  <c r="BV156" i="47" s="1"/>
  <c r="FV263" i="47"/>
  <c r="R75" i="47"/>
  <c r="AA75" i="84"/>
  <c r="AG45" i="91"/>
  <c r="EC68" i="38" s="1"/>
  <c r="DU16" i="38" s="1" a="1"/>
  <c r="R75" i="84"/>
  <c r="A46" i="93"/>
  <c r="B46" i="93"/>
  <c r="D45" i="91"/>
  <c r="BB68" i="38" s="1"/>
  <c r="FF247" i="47"/>
  <c r="FG212" i="47" s="1"/>
  <c r="CN212" i="47" s="1"/>
  <c r="FF213" i="47"/>
  <c r="AI86" i="81"/>
  <c r="AH75" i="76" s="1"/>
  <c r="M86" i="81"/>
  <c r="AH236" i="76" s="1"/>
  <c r="AA319" i="85"/>
  <c r="AI319" i="85" s="1"/>
  <c r="R319" i="85"/>
  <c r="AA156" i="85"/>
  <c r="AI156" i="85" s="1"/>
  <c r="R156" i="85"/>
  <c r="CY68" i="38"/>
  <c r="CD68" i="38"/>
  <c r="BW16" i="38" s="1" a="1"/>
  <c r="R75" i="83"/>
  <c r="FJ50" i="47"/>
  <c r="FF167" i="47"/>
  <c r="FF133" i="47"/>
  <c r="AF45" i="91"/>
  <c r="EX68" i="38" s="1"/>
  <c r="AC49" i="79"/>
  <c r="F33" i="81"/>
  <c r="P75" i="47"/>
  <c r="AA75" i="76"/>
  <c r="R75" i="76"/>
  <c r="E45" i="91"/>
  <c r="AH68" i="38" s="1"/>
  <c r="AB16" i="38" s="1" a="1"/>
  <c r="FJ131" i="47"/>
  <c r="FJ212" i="47"/>
  <c r="FG295" i="47"/>
  <c r="CN295" i="47" s="1"/>
  <c r="FF296" i="47"/>
  <c r="FG279" i="47"/>
  <c r="CN279" i="47" s="1"/>
  <c r="FG280" i="47"/>
  <c r="CN280" i="47" s="1"/>
  <c r="FG282" i="47"/>
  <c r="CN282" i="47" s="1"/>
  <c r="FG281" i="47"/>
  <c r="CN281" i="47" s="1"/>
  <c r="FG283" i="47"/>
  <c r="CN283" i="47" s="1"/>
  <c r="FG284" i="47"/>
  <c r="CN284" i="47" s="1"/>
  <c r="FG285" i="47"/>
  <c r="CN285" i="47" s="1"/>
  <c r="FG286" i="47"/>
  <c r="CN286" i="47" s="1"/>
  <c r="FG287" i="47"/>
  <c r="CN287" i="47" s="1"/>
  <c r="FG288" i="47"/>
  <c r="CN288" i="47" s="1"/>
  <c r="FG289" i="47"/>
  <c r="CN289" i="47" s="1"/>
  <c r="FG290" i="47"/>
  <c r="CN290" i="47" s="1"/>
  <c r="FG291" i="47"/>
  <c r="CN291" i="47" s="1"/>
  <c r="FG292" i="47"/>
  <c r="CN292" i="47" s="1"/>
  <c r="FG293" i="47"/>
  <c r="CN293" i="47" s="1"/>
  <c r="AA75" i="85"/>
  <c r="AI75" i="85" s="1"/>
  <c r="S75" i="47"/>
  <c r="AA236" i="85"/>
  <c r="AI236" i="85" s="1"/>
  <c r="R236" i="85"/>
  <c r="AA75" i="83"/>
  <c r="Q75" i="47"/>
  <c r="FJ329" i="47"/>
  <c r="FJ295" i="47"/>
  <c r="FG52" i="47"/>
  <c r="CN52" i="47" s="1"/>
  <c r="FF53" i="47"/>
  <c r="FG26" i="47"/>
  <c r="FG15" i="47"/>
  <c r="FG30" i="47"/>
  <c r="FG20" i="47"/>
  <c r="FG18" i="47"/>
  <c r="FG24" i="47"/>
  <c r="FG21" i="47"/>
  <c r="FG16" i="47"/>
  <c r="FG17" i="47"/>
  <c r="FG27" i="47"/>
  <c r="FG31" i="47"/>
  <c r="FG32" i="47"/>
  <c r="FG35" i="47"/>
  <c r="FG25" i="47"/>
  <c r="FG33" i="47"/>
  <c r="FG29" i="47"/>
  <c r="FG19" i="47"/>
  <c r="FG34" i="47"/>
  <c r="FG23" i="47"/>
  <c r="FG22" i="47"/>
  <c r="FG28" i="47"/>
  <c r="FG37" i="47"/>
  <c r="CN37" i="47" s="1"/>
  <c r="FG36" i="47"/>
  <c r="CN36" i="47" s="1"/>
  <c r="FG39" i="47"/>
  <c r="CN39" i="47" s="1"/>
  <c r="FG38" i="47"/>
  <c r="CN38" i="47" s="1"/>
  <c r="FG40" i="47"/>
  <c r="CN40" i="47" s="1"/>
  <c r="FG41" i="47"/>
  <c r="CN41" i="47" s="1"/>
  <c r="FG42" i="47"/>
  <c r="CN42" i="47" s="1"/>
  <c r="FG43" i="47"/>
  <c r="CN43" i="47" s="1"/>
  <c r="FG44" i="47"/>
  <c r="CN44" i="47" s="1"/>
  <c r="FG45" i="47"/>
  <c r="CN45" i="47" s="1"/>
  <c r="FG46" i="47"/>
  <c r="CN46" i="47" s="1"/>
  <c r="FG47" i="47"/>
  <c r="CN47" i="47" s="1"/>
  <c r="FG48" i="47"/>
  <c r="CN48" i="47" s="1"/>
  <c r="FG49" i="47"/>
  <c r="CN49" i="47" s="1"/>
  <c r="FG50" i="47"/>
  <c r="CN50" i="47" s="1"/>
  <c r="CB17" i="38" l="1"/>
  <c r="CA20" i="38"/>
  <c r="BY18" i="38"/>
  <c r="CA18" i="38"/>
  <c r="BY16" i="38"/>
  <c r="CA16" i="38"/>
  <c r="BX20" i="38"/>
  <c r="BY19" i="38"/>
  <c r="BX16" i="38"/>
  <c r="BW19" i="38"/>
  <c r="CB16" i="38"/>
  <c r="CA19" i="38"/>
  <c r="BX19" i="38"/>
  <c r="BX18" i="38"/>
  <c r="CB20" i="38"/>
  <c r="BZ18" i="38"/>
  <c r="BZ16" i="38"/>
  <c r="CA17" i="38"/>
  <c r="BW17" i="38"/>
  <c r="BW20" i="38"/>
  <c r="BZ19" i="38"/>
  <c r="BW18" i="38"/>
  <c r="BX17" i="38"/>
  <c r="BZ17" i="38"/>
  <c r="CB18" i="38"/>
  <c r="BW16" i="38"/>
  <c r="BY17" i="38"/>
  <c r="BZ20" i="38"/>
  <c r="CB19" i="38"/>
  <c r="BY20" i="38"/>
  <c r="DU16" i="38"/>
  <c r="DW17" i="38"/>
  <c r="DV20" i="38"/>
  <c r="DZ19" i="38"/>
  <c r="DY17" i="38"/>
  <c r="DX18" i="38"/>
  <c r="DU18" i="38"/>
  <c r="DW19" i="38"/>
  <c r="DY20" i="38"/>
  <c r="DZ16" i="38"/>
  <c r="DW16" i="38"/>
  <c r="EA18" i="38"/>
  <c r="EA20" i="38"/>
  <c r="DY19" i="38"/>
  <c r="DV19" i="38"/>
  <c r="DV17" i="38"/>
  <c r="DU20" i="38"/>
  <c r="EA17" i="38"/>
  <c r="DX19" i="38"/>
  <c r="EA16" i="38"/>
  <c r="DU19" i="38"/>
  <c r="DX20" i="38"/>
  <c r="DW18" i="38"/>
  <c r="DV16" i="38"/>
  <c r="DU17" i="38"/>
  <c r="DY16" i="38"/>
  <c r="DX16" i="38"/>
  <c r="DZ18" i="38"/>
  <c r="EA19" i="38"/>
  <c r="DZ17" i="38"/>
  <c r="DW20" i="38"/>
  <c r="DV18" i="38"/>
  <c r="DY18" i="38"/>
  <c r="DZ20" i="38"/>
  <c r="DX17" i="38"/>
  <c r="AB16" i="38"/>
  <c r="AC17" i="38"/>
  <c r="AE16" i="38"/>
  <c r="AD18" i="38"/>
  <c r="AD16" i="38"/>
  <c r="AC18" i="38"/>
  <c r="AG19" i="38"/>
  <c r="AG20" i="38"/>
  <c r="AC20" i="38"/>
  <c r="AG17" i="38"/>
  <c r="AG18" i="38"/>
  <c r="AE20" i="38"/>
  <c r="AC19" i="38"/>
  <c r="AF19" i="38"/>
  <c r="AG16" i="38"/>
  <c r="AC16" i="38"/>
  <c r="AE19" i="38"/>
  <c r="AB18" i="38"/>
  <c r="AF17" i="38"/>
  <c r="AB19" i="38"/>
  <c r="AB20" i="38"/>
  <c r="AF20" i="38"/>
  <c r="AF18" i="38"/>
  <c r="AB17" i="38"/>
  <c r="AE17" i="38"/>
  <c r="AD20" i="38"/>
  <c r="AF16" i="38"/>
  <c r="AD19" i="38"/>
  <c r="AD17" i="38"/>
  <c r="AE18" i="38"/>
  <c r="FG53" i="47"/>
  <c r="CN53" i="47" s="1"/>
  <c r="FF54" i="47"/>
  <c r="FK295" i="47"/>
  <c r="CO295" i="47" s="1"/>
  <c r="FW264" i="47" s="1"/>
  <c r="FJ296" i="47"/>
  <c r="FK279" i="47"/>
  <c r="CO279" i="47" s="1"/>
  <c r="FK280" i="47"/>
  <c r="CO280" i="47" s="1"/>
  <c r="FK282" i="47"/>
  <c r="CO282" i="47" s="1"/>
  <c r="FK281" i="47"/>
  <c r="CO281" i="47" s="1"/>
  <c r="FK283" i="47"/>
  <c r="CO283" i="47" s="1"/>
  <c r="FK284" i="47"/>
  <c r="CO284" i="47" s="1"/>
  <c r="FK285" i="47"/>
  <c r="CO285" i="47" s="1"/>
  <c r="FK286" i="47"/>
  <c r="CO286" i="47" s="1"/>
  <c r="FK287" i="47"/>
  <c r="CO287" i="47" s="1"/>
  <c r="FW256" i="47" s="1"/>
  <c r="FK288" i="47"/>
  <c r="CO288" i="47" s="1"/>
  <c r="FW257" i="47" s="1"/>
  <c r="FK289" i="47"/>
  <c r="CO289" i="47" s="1"/>
  <c r="FW258" i="47" s="1"/>
  <c r="FK290" i="47"/>
  <c r="CO290" i="47" s="1"/>
  <c r="FW259" i="47" s="1"/>
  <c r="FK291" i="47"/>
  <c r="CO291" i="47" s="1"/>
  <c r="FW260" i="47" s="1"/>
  <c r="FK292" i="47"/>
  <c r="CO292" i="47" s="1"/>
  <c r="FW261" i="47" s="1"/>
  <c r="FK293" i="47"/>
  <c r="CO293" i="47" s="1"/>
  <c r="FW262" i="47" s="1"/>
  <c r="Q236" i="47"/>
  <c r="Q399" i="47"/>
  <c r="AV75" i="47"/>
  <c r="Q318" i="47"/>
  <c r="Q156" i="47"/>
  <c r="AV156" i="47" s="1"/>
  <c r="AT45" i="91"/>
  <c r="GA68" i="38" s="1"/>
  <c r="FS16" i="38" s="1" a="1"/>
  <c r="R75" i="85"/>
  <c r="AX75" i="47"/>
  <c r="S156" i="47"/>
  <c r="AX156" i="47" s="1"/>
  <c r="S318" i="47"/>
  <c r="S236" i="47"/>
  <c r="S399" i="47"/>
  <c r="EG156" i="47"/>
  <c r="FE156" i="47" s="1"/>
  <c r="EG157" i="47"/>
  <c r="FE157" i="47" s="1"/>
  <c r="EG318" i="47"/>
  <c r="FE318" i="47" s="1"/>
  <c r="EG319" i="47"/>
  <c r="FE319" i="47" s="1"/>
  <c r="FV261" i="47"/>
  <c r="FV259" i="47"/>
  <c r="FV257" i="47"/>
  <c r="FG296" i="47"/>
  <c r="CN296" i="47" s="1"/>
  <c r="FF297" i="47"/>
  <c r="FJ247" i="47"/>
  <c r="FJ213" i="47"/>
  <c r="FJ132" i="47"/>
  <c r="P318" i="47"/>
  <c r="P236" i="47"/>
  <c r="P156" i="47"/>
  <c r="T75" i="47"/>
  <c r="U55" i="93" s="1"/>
  <c r="AU75" i="47"/>
  <c r="P399" i="47"/>
  <c r="EX130" i="38"/>
  <c r="FG132" i="47"/>
  <c r="CN132" i="47" s="1"/>
  <c r="FG113" i="47"/>
  <c r="FG109" i="47"/>
  <c r="FG104" i="47"/>
  <c r="FG115" i="47"/>
  <c r="FG106" i="47"/>
  <c r="FG99" i="47"/>
  <c r="FG108" i="47"/>
  <c r="FG100" i="47"/>
  <c r="FG96" i="47"/>
  <c r="FG102" i="47"/>
  <c r="FG112" i="47"/>
  <c r="FG107" i="47"/>
  <c r="FG114" i="47"/>
  <c r="FG110" i="47"/>
  <c r="FG116" i="47"/>
  <c r="FG103" i="47"/>
  <c r="FG97" i="47"/>
  <c r="FG98" i="47"/>
  <c r="FG105" i="47"/>
  <c r="FG101" i="47"/>
  <c r="FG111" i="47"/>
  <c r="FG118" i="47"/>
  <c r="CN118" i="47" s="1"/>
  <c r="FG117" i="47"/>
  <c r="CN117" i="47" s="1"/>
  <c r="FG119" i="47"/>
  <c r="CN119" i="47" s="1"/>
  <c r="FG120" i="47"/>
  <c r="CN120" i="47" s="1"/>
  <c r="FG121" i="47"/>
  <c r="CN121" i="47" s="1"/>
  <c r="FG122" i="47"/>
  <c r="CN122" i="47" s="1"/>
  <c r="FG123" i="47"/>
  <c r="CN123" i="47" s="1"/>
  <c r="FG124" i="47"/>
  <c r="CN124" i="47" s="1"/>
  <c r="FG125" i="47"/>
  <c r="CN125" i="47" s="1"/>
  <c r="FG126" i="47"/>
  <c r="CN126" i="47" s="1"/>
  <c r="FG127" i="47"/>
  <c r="CN127" i="47" s="1"/>
  <c r="FG128" i="47"/>
  <c r="CN128" i="47" s="1"/>
  <c r="FG129" i="47"/>
  <c r="CN129" i="47" s="1"/>
  <c r="FG130" i="47"/>
  <c r="CN130" i="47" s="1"/>
  <c r="FG131" i="47"/>
  <c r="CN131" i="47" s="1"/>
  <c r="AS45" i="91"/>
  <c r="BV236" i="47"/>
  <c r="N86" i="81"/>
  <c r="FV181" i="47"/>
  <c r="BB130" i="38"/>
  <c r="AW75" i="47"/>
  <c r="R318" i="47"/>
  <c r="R156" i="47"/>
  <c r="AW156" i="47" s="1"/>
  <c r="R399" i="47"/>
  <c r="R236" i="47"/>
  <c r="FK294" i="47"/>
  <c r="CO294" i="47" s="1"/>
  <c r="AA156" i="83"/>
  <c r="AI156" i="83" s="1"/>
  <c r="AA236" i="83"/>
  <c r="AI236" i="83" s="1"/>
  <c r="AA318" i="83"/>
  <c r="AI75" i="83"/>
  <c r="CD236" i="47"/>
  <c r="CD75" i="47"/>
  <c r="BG69" i="85"/>
  <c r="FV262" i="47"/>
  <c r="FV260" i="47"/>
  <c r="FV258" i="47"/>
  <c r="FV256" i="47"/>
  <c r="FV264" i="47"/>
  <c r="AH130" i="38"/>
  <c r="AA156" i="76"/>
  <c r="AI156" i="76" s="1"/>
  <c r="AI75" i="76"/>
  <c r="AA318" i="76"/>
  <c r="AI318" i="76" s="1"/>
  <c r="AA236" i="76"/>
  <c r="AI236" i="76" s="1"/>
  <c r="CA236" i="47" s="1"/>
  <c r="FG133" i="47"/>
  <c r="CN133" i="47" s="1"/>
  <c r="FF134" i="47"/>
  <c r="FJ51" i="47"/>
  <c r="CD130" i="38"/>
  <c r="CY130" i="38"/>
  <c r="CD156" i="47"/>
  <c r="BG150" i="85"/>
  <c r="CD318" i="47"/>
  <c r="BV75" i="47"/>
  <c r="FG213" i="47"/>
  <c r="CN213" i="47" s="1"/>
  <c r="FF214" i="47"/>
  <c r="FG183" i="47"/>
  <c r="FG191" i="47"/>
  <c r="FG195" i="47"/>
  <c r="FG193" i="47"/>
  <c r="FG185" i="47"/>
  <c r="FG192" i="47"/>
  <c r="FG182" i="47"/>
  <c r="FG190" i="47"/>
  <c r="FG178" i="47"/>
  <c r="FG180" i="47"/>
  <c r="FG187" i="47"/>
  <c r="FG176" i="47"/>
  <c r="FG184" i="47"/>
  <c r="FG189" i="47"/>
  <c r="FG179" i="47"/>
  <c r="FG196" i="47"/>
  <c r="FG188" i="47"/>
  <c r="FG186" i="47"/>
  <c r="FG194" i="47"/>
  <c r="FG181" i="47"/>
  <c r="FG197" i="47"/>
  <c r="CN197" i="47" s="1"/>
  <c r="FG177" i="47"/>
  <c r="FG198" i="47"/>
  <c r="CN198" i="47" s="1"/>
  <c r="FG199" i="47"/>
  <c r="CN199" i="47" s="1"/>
  <c r="FG200" i="47"/>
  <c r="CN200" i="47" s="1"/>
  <c r="FG201" i="47"/>
  <c r="CN201" i="47" s="1"/>
  <c r="FG202" i="47"/>
  <c r="CN202" i="47" s="1"/>
  <c r="FG203" i="47"/>
  <c r="CN203" i="47" s="1"/>
  <c r="FG204" i="47"/>
  <c r="CN204" i="47" s="1"/>
  <c r="FG205" i="47"/>
  <c r="CN205" i="47" s="1"/>
  <c r="FG206" i="47"/>
  <c r="CN206" i="47" s="1"/>
  <c r="FG207" i="47"/>
  <c r="CN207" i="47" s="1"/>
  <c r="FG208" i="47"/>
  <c r="CN208" i="47" s="1"/>
  <c r="FG209" i="47"/>
  <c r="CN209" i="47" s="1"/>
  <c r="FG210" i="47"/>
  <c r="CN210" i="47" s="1"/>
  <c r="FG211" i="47"/>
  <c r="CN211" i="47" s="1"/>
  <c r="EC130" i="38"/>
  <c r="AA156" i="84"/>
  <c r="AI156" i="84" s="1"/>
  <c r="AI75" i="84"/>
  <c r="AA319" i="84"/>
  <c r="AI319" i="84" s="1"/>
  <c r="AA236" i="84"/>
  <c r="AI236" i="84" s="1"/>
  <c r="FX17" i="38" l="1"/>
  <c r="FV17" i="38"/>
  <c r="FW18" i="38"/>
  <c r="FU16" i="38"/>
  <c r="FX20" i="38"/>
  <c r="FS20" i="38"/>
  <c r="FW19" i="38"/>
  <c r="FW20" i="38"/>
  <c r="FV20" i="38"/>
  <c r="FS19" i="38"/>
  <c r="FU18" i="38"/>
  <c r="FY17" i="38"/>
  <c r="FU17" i="38"/>
  <c r="FW16" i="38"/>
  <c r="FT16" i="38"/>
  <c r="FS18" i="38"/>
  <c r="FT17" i="38"/>
  <c r="FY18" i="38"/>
  <c r="FT19" i="38"/>
  <c r="FX18" i="38"/>
  <c r="FS17" i="38"/>
  <c r="FV19" i="38"/>
  <c r="FY16" i="38"/>
  <c r="FU20" i="38"/>
  <c r="FW17" i="38"/>
  <c r="FX19" i="38"/>
  <c r="FS16" i="38"/>
  <c r="FT20" i="38"/>
  <c r="FY19" i="38"/>
  <c r="FV16" i="38"/>
  <c r="FU19" i="38"/>
  <c r="FV18" i="38"/>
  <c r="FT18" i="38"/>
  <c r="FX16" i="38"/>
  <c r="FY20" i="38"/>
  <c r="FV179" i="47"/>
  <c r="FV177" i="47"/>
  <c r="FV175" i="47"/>
  <c r="FV182" i="47"/>
  <c r="CC318" i="47"/>
  <c r="BG150" i="84"/>
  <c r="CC156" i="47"/>
  <c r="FV180" i="47"/>
  <c r="FV178" i="47"/>
  <c r="FV176" i="47"/>
  <c r="FV174" i="47"/>
  <c r="FG214" i="47"/>
  <c r="CN214" i="47" s="1"/>
  <c r="FF215" i="47"/>
  <c r="EG75" i="47"/>
  <c r="FE75" i="47" s="1"/>
  <c r="EG76" i="47"/>
  <c r="FE76" i="47" s="1"/>
  <c r="EO318" i="47"/>
  <c r="EO319" i="47"/>
  <c r="EO156" i="47"/>
  <c r="EO157" i="47"/>
  <c r="BX23" i="38"/>
  <c r="CA23" i="38"/>
  <c r="BW23" i="38"/>
  <c r="BZ23" i="38"/>
  <c r="BY23" i="38"/>
  <c r="CB23" i="38"/>
  <c r="FV110" i="47"/>
  <c r="CA318" i="47"/>
  <c r="BG150" i="76"/>
  <c r="CA156" i="47"/>
  <c r="AI158" i="83"/>
  <c r="AI238" i="83"/>
  <c r="AI318" i="83"/>
  <c r="AI320" i="83"/>
  <c r="BG150" i="83"/>
  <c r="CB156" i="47"/>
  <c r="AW399" i="47"/>
  <c r="AE399" i="47"/>
  <c r="AW318" i="47"/>
  <c r="AE318" i="47"/>
  <c r="EG236" i="47"/>
  <c r="FE236" i="47" s="1"/>
  <c r="EG237" i="47"/>
  <c r="FE237" i="47" s="1"/>
  <c r="GW68" i="38"/>
  <c r="FV107" i="47"/>
  <c r="FV105" i="47"/>
  <c r="FV103" i="47"/>
  <c r="FV101" i="47"/>
  <c r="FV99" i="47"/>
  <c r="FV97" i="47"/>
  <c r="FV94" i="47"/>
  <c r="AU156" i="47"/>
  <c r="T156" i="47"/>
  <c r="AY156" i="47" s="1"/>
  <c r="T318" i="47"/>
  <c r="AC318" i="47"/>
  <c r="AU318" i="47"/>
  <c r="FJ167" i="47"/>
  <c r="FJ133" i="47"/>
  <c r="FK213" i="47"/>
  <c r="CO213" i="47" s="1"/>
  <c r="FW182" i="47" s="1"/>
  <c r="FJ214" i="47"/>
  <c r="FG297" i="47"/>
  <c r="CN297" i="47" s="1"/>
  <c r="FF298" i="47"/>
  <c r="AF399" i="47"/>
  <c r="AX399" i="47"/>
  <c r="AX318" i="47"/>
  <c r="AF318" i="47"/>
  <c r="AD236" i="47"/>
  <c r="AV236" i="47"/>
  <c r="FK296" i="47"/>
  <c r="CO296" i="47" s="1"/>
  <c r="FW265" i="47" s="1"/>
  <c r="FJ297" i="47"/>
  <c r="FG54" i="47"/>
  <c r="CN54" i="47" s="1"/>
  <c r="FF55" i="47"/>
  <c r="CC236" i="47"/>
  <c r="CC75" i="47"/>
  <c r="BG69" i="84"/>
  <c r="FJ87" i="47"/>
  <c r="FJ52" i="47"/>
  <c r="FG134" i="47"/>
  <c r="CN134" i="47" s="1"/>
  <c r="FF135" i="47"/>
  <c r="EL236" i="47"/>
  <c r="EL237" i="47"/>
  <c r="CA75" i="47"/>
  <c r="BG69" i="76"/>
  <c r="AD23" i="38"/>
  <c r="AC23" i="38"/>
  <c r="AE23" i="38"/>
  <c r="AF23" i="38"/>
  <c r="AB23" i="38"/>
  <c r="AG23" i="38"/>
  <c r="EO75" i="47"/>
  <c r="EO76" i="47"/>
  <c r="EO236" i="47"/>
  <c r="EO237" i="47"/>
  <c r="BG69" i="83"/>
  <c r="CB75" i="47"/>
  <c r="CB236" i="47"/>
  <c r="FW263" i="47"/>
  <c r="AW236" i="47"/>
  <c r="AE236" i="47"/>
  <c r="FV108" i="47"/>
  <c r="FV106" i="47"/>
  <c r="FV104" i="47"/>
  <c r="FV102" i="47"/>
  <c r="FV100" i="47"/>
  <c r="FV98" i="47"/>
  <c r="FV96" i="47"/>
  <c r="FV95" i="47"/>
  <c r="FV109" i="47"/>
  <c r="AU399" i="47"/>
  <c r="AC399" i="47"/>
  <c r="AY75" i="47"/>
  <c r="T399" i="47"/>
  <c r="AU236" i="47"/>
  <c r="T236" i="47"/>
  <c r="AC236" i="47"/>
  <c r="FK212" i="47"/>
  <c r="CO212" i="47" s="1"/>
  <c r="FK176" i="47"/>
  <c r="FK197" i="47"/>
  <c r="CO197" i="47" s="1"/>
  <c r="FK181" i="47"/>
  <c r="FK178" i="47"/>
  <c r="FK177" i="47"/>
  <c r="FK182" i="47"/>
  <c r="FK186" i="47"/>
  <c r="FK185" i="47"/>
  <c r="FK180" i="47"/>
  <c r="FK190" i="47"/>
  <c r="FK188" i="47"/>
  <c r="FK194" i="47"/>
  <c r="FK195" i="47"/>
  <c r="FK187" i="47"/>
  <c r="FK189" i="47"/>
  <c r="FK193" i="47"/>
  <c r="FK196" i="47"/>
  <c r="FK179" i="47"/>
  <c r="FK191" i="47"/>
  <c r="FK192" i="47"/>
  <c r="FK184" i="47"/>
  <c r="FK183" i="47"/>
  <c r="FK198" i="47"/>
  <c r="CO198" i="47" s="1"/>
  <c r="FK199" i="47"/>
  <c r="CO199" i="47" s="1"/>
  <c r="FK200" i="47"/>
  <c r="CO200" i="47" s="1"/>
  <c r="FK201" i="47"/>
  <c r="CO201" i="47" s="1"/>
  <c r="FK202" i="47"/>
  <c r="CO202" i="47" s="1"/>
  <c r="FK203" i="47"/>
  <c r="CO203" i="47" s="1"/>
  <c r="FK204" i="47"/>
  <c r="CO204" i="47" s="1"/>
  <c r="FK205" i="47"/>
  <c r="CO205" i="47" s="1"/>
  <c r="FW174" i="47" s="1"/>
  <c r="FK206" i="47"/>
  <c r="CO206" i="47" s="1"/>
  <c r="FW175" i="47" s="1"/>
  <c r="FK207" i="47"/>
  <c r="CO207" i="47" s="1"/>
  <c r="FW176" i="47" s="1"/>
  <c r="FK208" i="47"/>
  <c r="CO208" i="47" s="1"/>
  <c r="FW177" i="47" s="1"/>
  <c r="FK209" i="47"/>
  <c r="CO209" i="47" s="1"/>
  <c r="FW178" i="47" s="1"/>
  <c r="FK210" i="47"/>
  <c r="CO210" i="47" s="1"/>
  <c r="FW179" i="47" s="1"/>
  <c r="FK211" i="47"/>
  <c r="CO211" i="47" s="1"/>
  <c r="FW180" i="47" s="1"/>
  <c r="FV265" i="47"/>
  <c r="AX236" i="47"/>
  <c r="AF236" i="47"/>
  <c r="GA130" i="38"/>
  <c r="AD318" i="47"/>
  <c r="AV318" i="47"/>
  <c r="AD399" i="47"/>
  <c r="AV399" i="47"/>
  <c r="CE77" i="38" l="1"/>
  <c r="CG77" i="38"/>
  <c r="CE76" i="38"/>
  <c r="CG76" i="38"/>
  <c r="CE74" i="38"/>
  <c r="CG75" i="38"/>
  <c r="CG74" i="38"/>
  <c r="CE75" i="38"/>
  <c r="AK76" i="38"/>
  <c r="AI77" i="38"/>
  <c r="AK77" i="38"/>
  <c r="AI74" i="38"/>
  <c r="AI76" i="38"/>
  <c r="AK74" i="38"/>
  <c r="AI75" i="38"/>
  <c r="AK75" i="38"/>
  <c r="CG71" i="38"/>
  <c r="CG52" i="38"/>
  <c r="CG60" i="38"/>
  <c r="CG68" i="38"/>
  <c r="CE73" i="38"/>
  <c r="CG45" i="38"/>
  <c r="CG53" i="38"/>
  <c r="CG61" i="38"/>
  <c r="CG69" i="38"/>
  <c r="CG46" i="38"/>
  <c r="CG54" i="38"/>
  <c r="CG62" i="38"/>
  <c r="CG70" i="38"/>
  <c r="CG72" i="38"/>
  <c r="CG50" i="38"/>
  <c r="CG58" i="38"/>
  <c r="CG66" i="38"/>
  <c r="CG47" i="38"/>
  <c r="CG63" i="38"/>
  <c r="CG48" i="38"/>
  <c r="CG64" i="38"/>
  <c r="CG49" i="38"/>
  <c r="CG65" i="38"/>
  <c r="CG73" i="38"/>
  <c r="CG59" i="38"/>
  <c r="CE72" i="38"/>
  <c r="CG44" i="38"/>
  <c r="CG51" i="38"/>
  <c r="CE44" i="38"/>
  <c r="CG57" i="38"/>
  <c r="CG67" i="38"/>
  <c r="CG56" i="38"/>
  <c r="CG55" i="38"/>
  <c r="AI72" i="38"/>
  <c r="AI73" i="38"/>
  <c r="AK72" i="38"/>
  <c r="AK73" i="38"/>
  <c r="AK60" i="38"/>
  <c r="AK63" i="38"/>
  <c r="AK64" i="38"/>
  <c r="AK45" i="38"/>
  <c r="AK71" i="38"/>
  <c r="AK56" i="38"/>
  <c r="AK57" i="38"/>
  <c r="AK46" i="38"/>
  <c r="AK54" i="38"/>
  <c r="AK62" i="38"/>
  <c r="AK48" i="38"/>
  <c r="AK65" i="38"/>
  <c r="AK50" i="38"/>
  <c r="AK58" i="38"/>
  <c r="AK66" i="38"/>
  <c r="AK51" i="38"/>
  <c r="AK59" i="38"/>
  <c r="AK67" i="38"/>
  <c r="AK52" i="38"/>
  <c r="AK68" i="38"/>
  <c r="AK53" i="38"/>
  <c r="AK61" i="38"/>
  <c r="AK69" i="38"/>
  <c r="AK70" i="38"/>
  <c r="AK47" i="38"/>
  <c r="AK55" i="38"/>
  <c r="AK44" i="38"/>
  <c r="AK49" i="38"/>
  <c r="CE71" i="38"/>
  <c r="AI71" i="38"/>
  <c r="FW23" i="38"/>
  <c r="FS23" i="38"/>
  <c r="FY23" i="38"/>
  <c r="FT23" i="38"/>
  <c r="FU23" i="38"/>
  <c r="FX23" i="38"/>
  <c r="FV23" i="38"/>
  <c r="AC75" i="47"/>
  <c r="AC156" i="47"/>
  <c r="AE156" i="47"/>
  <c r="AE75" i="47"/>
  <c r="EL75" i="47"/>
  <c r="EL76" i="47"/>
  <c r="FV111" i="47"/>
  <c r="FK51" i="47"/>
  <c r="CO51" i="47" s="1"/>
  <c r="FK21" i="47"/>
  <c r="FK31" i="47"/>
  <c r="FK30" i="47"/>
  <c r="FK33" i="47"/>
  <c r="FK20" i="47"/>
  <c r="FK34" i="47"/>
  <c r="FK23" i="47"/>
  <c r="FK24" i="47"/>
  <c r="FK18" i="47"/>
  <c r="FK27" i="47"/>
  <c r="FK19" i="47"/>
  <c r="FK28" i="47"/>
  <c r="FK17" i="47"/>
  <c r="FK35" i="47"/>
  <c r="FK16" i="47"/>
  <c r="CO380" i="47"/>
  <c r="CO382" i="47"/>
  <c r="CO384" i="47"/>
  <c r="CO386" i="47"/>
  <c r="CO388" i="47"/>
  <c r="CO390" i="47"/>
  <c r="CO392" i="47"/>
  <c r="CO394" i="47"/>
  <c r="CO396" i="47"/>
  <c r="CO398" i="47"/>
  <c r="CO400" i="47"/>
  <c r="FK22" i="47"/>
  <c r="FK32" i="47"/>
  <c r="FK15" i="47"/>
  <c r="FK26" i="47"/>
  <c r="FK25" i="47"/>
  <c r="FK29" i="47"/>
  <c r="CO379" i="47"/>
  <c r="CO381" i="47"/>
  <c r="CO383" i="47"/>
  <c r="CO385" i="47"/>
  <c r="CO387" i="47"/>
  <c r="CO389" i="47"/>
  <c r="CO391" i="47"/>
  <c r="CO393" i="47"/>
  <c r="CO395" i="47"/>
  <c r="CO397" i="47"/>
  <c r="CO399" i="47"/>
  <c r="CO401" i="47"/>
  <c r="GK372" i="47" s="1"/>
  <c r="U142" i="59" s="1"/>
  <c r="FK36" i="47"/>
  <c r="CO36" i="47" s="1"/>
  <c r="FK37" i="47"/>
  <c r="CO37" i="47" s="1"/>
  <c r="FK38" i="47"/>
  <c r="CO38" i="47" s="1"/>
  <c r="FK39" i="47"/>
  <c r="CO39" i="47" s="1"/>
  <c r="FK40" i="47"/>
  <c r="CO40" i="47" s="1"/>
  <c r="FK41" i="47"/>
  <c r="CO41" i="47" s="1"/>
  <c r="FK42" i="47"/>
  <c r="CO42" i="47" s="1"/>
  <c r="FK43" i="47"/>
  <c r="CO43" i="47" s="1"/>
  <c r="FK44" i="47"/>
  <c r="CO44" i="47" s="1"/>
  <c r="FK45" i="47"/>
  <c r="CO45" i="47" s="1"/>
  <c r="FK46" i="47"/>
  <c r="CO46" i="47" s="1"/>
  <c r="FK47" i="47"/>
  <c r="CO47" i="47" s="1"/>
  <c r="FK48" i="47"/>
  <c r="CO48" i="47" s="1"/>
  <c r="FK49" i="47"/>
  <c r="CO49" i="47" s="1"/>
  <c r="FK50" i="47"/>
  <c r="CO50" i="47" s="1"/>
  <c r="FG55" i="47"/>
  <c r="CN55" i="47" s="1"/>
  <c r="FF56" i="47"/>
  <c r="FK297" i="47"/>
  <c r="CO297" i="47" s="1"/>
  <c r="FW266" i="47" s="1"/>
  <c r="FJ298" i="47"/>
  <c r="FV266" i="47"/>
  <c r="FK132" i="47"/>
  <c r="CO132" i="47" s="1"/>
  <c r="FK116" i="47"/>
  <c r="FK98" i="47"/>
  <c r="FK109" i="47"/>
  <c r="FK104" i="47"/>
  <c r="FK96" i="47"/>
  <c r="FK103" i="47"/>
  <c r="FK101" i="47"/>
  <c r="FK110" i="47"/>
  <c r="FK114" i="47"/>
  <c r="FK111" i="47"/>
  <c r="FK99" i="47"/>
  <c r="FK100" i="47"/>
  <c r="FK112" i="47"/>
  <c r="FK106" i="47"/>
  <c r="FK105" i="47"/>
  <c r="FK107" i="47"/>
  <c r="FK97" i="47"/>
  <c r="FK113" i="47"/>
  <c r="FK108" i="47"/>
  <c r="FK115" i="47"/>
  <c r="FK102" i="47"/>
  <c r="FK117" i="47"/>
  <c r="CO117" i="47" s="1"/>
  <c r="FK118" i="47"/>
  <c r="CO118" i="47" s="1"/>
  <c r="FK119" i="47"/>
  <c r="CO119" i="47" s="1"/>
  <c r="FK120" i="47"/>
  <c r="CO120" i="47" s="1"/>
  <c r="FK121" i="47"/>
  <c r="CO121" i="47" s="1"/>
  <c r="FK122" i="47"/>
  <c r="CO122" i="47" s="1"/>
  <c r="FK123" i="47"/>
  <c r="CO123" i="47" s="1"/>
  <c r="FK124" i="47"/>
  <c r="CO124" i="47" s="1"/>
  <c r="FK125" i="47"/>
  <c r="CO125" i="47" s="1"/>
  <c r="FK126" i="47"/>
  <c r="CO126" i="47" s="1"/>
  <c r="FK127" i="47"/>
  <c r="CO127" i="47" s="1"/>
  <c r="FK128" i="47"/>
  <c r="CO128" i="47" s="1"/>
  <c r="FK129" i="47"/>
  <c r="CO129" i="47" s="1"/>
  <c r="FK130" i="47"/>
  <c r="CO130" i="47" s="1"/>
  <c r="FK131" i="47"/>
  <c r="CO131" i="47" s="1"/>
  <c r="CB318" i="47"/>
  <c r="CB158" i="47"/>
  <c r="EL318" i="47"/>
  <c r="EL319" i="47"/>
  <c r="CE70" i="38"/>
  <c r="CE46" i="38"/>
  <c r="CE68" i="38"/>
  <c r="CE67" i="38"/>
  <c r="CE57" i="38"/>
  <c r="CE62" i="38"/>
  <c r="CE52" i="38"/>
  <c r="CE61" i="38"/>
  <c r="CE69" i="38"/>
  <c r="CE51" i="38"/>
  <c r="CE50" i="38"/>
  <c r="CE45" i="38"/>
  <c r="CE66" i="38"/>
  <c r="CE56" i="38"/>
  <c r="CE55" i="38"/>
  <c r="CE59" i="38"/>
  <c r="CE64" i="38"/>
  <c r="CE54" i="38"/>
  <c r="CE49" i="38"/>
  <c r="CE60" i="38"/>
  <c r="CE47" i="38"/>
  <c r="CE58" i="38"/>
  <c r="CE63" i="38"/>
  <c r="CE53" i="38"/>
  <c r="CE48" i="38"/>
  <c r="CE65" i="38"/>
  <c r="FG215" i="47"/>
  <c r="CN215" i="47" s="1"/>
  <c r="FF216" i="47"/>
  <c r="EN318" i="47"/>
  <c r="EN319" i="47"/>
  <c r="DY23" i="38"/>
  <c r="DY24" i="38"/>
  <c r="DV23" i="38"/>
  <c r="DV24" i="38"/>
  <c r="DX23" i="38"/>
  <c r="DX24" i="38"/>
  <c r="DU23" i="38"/>
  <c r="DU24" i="38"/>
  <c r="AF156" i="47"/>
  <c r="AF75" i="47"/>
  <c r="FW181" i="47"/>
  <c r="AG236" i="47"/>
  <c r="U236" i="47"/>
  <c r="AY236" i="47"/>
  <c r="AZ236" i="47" s="1"/>
  <c r="Y55" i="93"/>
  <c r="AG399" i="47"/>
  <c r="AY399" i="47"/>
  <c r="EM236" i="47"/>
  <c r="EM237" i="47"/>
  <c r="EM75" i="47"/>
  <c r="EM76" i="47"/>
  <c r="AI51" i="38"/>
  <c r="AI47" i="38"/>
  <c r="AI53" i="38"/>
  <c r="AI55" i="38"/>
  <c r="AI57" i="38"/>
  <c r="AI66" i="38"/>
  <c r="AI50" i="38"/>
  <c r="AI46" i="38"/>
  <c r="AI67" i="38"/>
  <c r="AI54" i="38"/>
  <c r="AI63" i="38"/>
  <c r="AI69" i="38"/>
  <c r="AI58" i="38"/>
  <c r="AI52" i="38"/>
  <c r="AI48" i="38"/>
  <c r="AI61" i="38"/>
  <c r="AI64" i="38"/>
  <c r="AI44" i="38"/>
  <c r="AI59" i="38"/>
  <c r="AI56" i="38"/>
  <c r="AI68" i="38"/>
  <c r="AI65" i="38"/>
  <c r="AI70" i="38"/>
  <c r="AI49" i="38"/>
  <c r="AI62" i="38"/>
  <c r="AI60" i="38"/>
  <c r="AI45" i="38"/>
  <c r="FG135" i="47"/>
  <c r="CN135" i="47" s="1"/>
  <c r="FF136" i="47"/>
  <c r="FK52" i="47"/>
  <c r="CO52" i="47" s="1"/>
  <c r="FJ53" i="47"/>
  <c r="EN75" i="47"/>
  <c r="EN76" i="47"/>
  <c r="EN236" i="47"/>
  <c r="EN237" i="47"/>
  <c r="AD75" i="47"/>
  <c r="AD156" i="47"/>
  <c r="FG298" i="47"/>
  <c r="CN298" i="47" s="1"/>
  <c r="FF299" i="47"/>
  <c r="FK214" i="47"/>
  <c r="CO214" i="47" s="1"/>
  <c r="FW183" i="47" s="1"/>
  <c r="FJ215" i="47"/>
  <c r="FK133" i="47"/>
  <c r="CO133" i="47" s="1"/>
  <c r="FJ134" i="47"/>
  <c r="AG318" i="47"/>
  <c r="AY318" i="47"/>
  <c r="GW130" i="38"/>
  <c r="EM156" i="47"/>
  <c r="EM157" i="47"/>
  <c r="CB320" i="47"/>
  <c r="CB238" i="47"/>
  <c r="EL156" i="47"/>
  <c r="EL157" i="47"/>
  <c r="FV183" i="47"/>
  <c r="EN156" i="47"/>
  <c r="EN157" i="47"/>
  <c r="DZ23" i="38"/>
  <c r="DZ24" i="38"/>
  <c r="DW23" i="38"/>
  <c r="DW24" i="38"/>
  <c r="EA23" i="38"/>
  <c r="EA24" i="38"/>
  <c r="AL74" i="38" l="1"/>
  <c r="AJ74" i="38" s="1"/>
  <c r="AL76" i="38"/>
  <c r="CH77" i="38"/>
  <c r="CF77" i="38"/>
  <c r="V245" i="83"/>
  <c r="AJ76" i="38"/>
  <c r="V244" i="76"/>
  <c r="CH75" i="38"/>
  <c r="CH74" i="38"/>
  <c r="GD74" i="38"/>
  <c r="GD76" i="38"/>
  <c r="GB75" i="38"/>
  <c r="GB76" i="38"/>
  <c r="GD75" i="38"/>
  <c r="GD77" i="38"/>
  <c r="GB77" i="38"/>
  <c r="GB74" i="38"/>
  <c r="ED77" i="38"/>
  <c r="EF74" i="38"/>
  <c r="EF76" i="38"/>
  <c r="ED76" i="38"/>
  <c r="EG76" i="38" s="1"/>
  <c r="EF75" i="38"/>
  <c r="ED74" i="38"/>
  <c r="EF77" i="38"/>
  <c r="ED75" i="38"/>
  <c r="CH76" i="38"/>
  <c r="AL75" i="38"/>
  <c r="AL77" i="38"/>
  <c r="EF46" i="38"/>
  <c r="EF48" i="38"/>
  <c r="EF50" i="38"/>
  <c r="EF52" i="38"/>
  <c r="EF54" i="38"/>
  <c r="EF56" i="38"/>
  <c r="EF58" i="38"/>
  <c r="EF60" i="38"/>
  <c r="EF62" i="38"/>
  <c r="EF64" i="38"/>
  <c r="EF66" i="38"/>
  <c r="EF68" i="38"/>
  <c r="EF70" i="38"/>
  <c r="EF72" i="38"/>
  <c r="EF44" i="38"/>
  <c r="EF45" i="38"/>
  <c r="EF47" i="38"/>
  <c r="EF49" i="38"/>
  <c r="EF51" i="38"/>
  <c r="EF53" i="38"/>
  <c r="EF55" i="38"/>
  <c r="EF57" i="38"/>
  <c r="EF59" i="38"/>
  <c r="EF61" i="38"/>
  <c r="EF63" i="38"/>
  <c r="EF65" i="38"/>
  <c r="EF67" i="38"/>
  <c r="EF69" i="38"/>
  <c r="EF71" i="38"/>
  <c r="EF73" i="38"/>
  <c r="GK371" i="47"/>
  <c r="U141" i="59" s="1"/>
  <c r="EM238" i="47"/>
  <c r="FI238" i="47" s="1"/>
  <c r="EM239" i="47"/>
  <c r="FI239" i="47" s="1"/>
  <c r="EM320" i="47"/>
  <c r="FI320" i="47" s="1"/>
  <c r="EM321" i="47"/>
  <c r="FI321" i="47" s="1"/>
  <c r="EM158" i="47"/>
  <c r="FI158" i="47" s="1"/>
  <c r="EM159" i="47"/>
  <c r="FI159" i="47" s="1"/>
  <c r="CH71" i="38"/>
  <c r="CH69" i="38"/>
  <c r="CF69" i="38" s="1"/>
  <c r="HG69" i="38" s="1"/>
  <c r="FI237" i="47"/>
  <c r="GD51" i="38"/>
  <c r="GD59" i="38"/>
  <c r="GD67" i="38"/>
  <c r="GB72" i="38"/>
  <c r="GD54" i="38"/>
  <c r="GD70" i="38"/>
  <c r="GD63" i="38"/>
  <c r="GD48" i="38"/>
  <c r="GD52" i="38"/>
  <c r="GD60" i="38"/>
  <c r="GD68" i="38"/>
  <c r="GB73" i="38"/>
  <c r="GD56" i="38"/>
  <c r="GD45" i="38"/>
  <c r="GD53" i="38"/>
  <c r="GD61" i="38"/>
  <c r="GD69" i="38"/>
  <c r="GD46" i="38"/>
  <c r="GD62" i="38"/>
  <c r="GD47" i="38"/>
  <c r="GD71" i="38"/>
  <c r="GD64" i="38"/>
  <c r="GD49" i="38"/>
  <c r="GD57" i="38"/>
  <c r="GD65" i="38"/>
  <c r="GD73" i="38"/>
  <c r="GD50" i="38"/>
  <c r="GD58" i="38"/>
  <c r="GD66" i="38"/>
  <c r="GD44" i="38"/>
  <c r="GD55" i="38"/>
  <c r="GD72" i="38"/>
  <c r="CH73" i="38"/>
  <c r="V241" i="83" s="1"/>
  <c r="ED72" i="38"/>
  <c r="ED73" i="38"/>
  <c r="AL72" i="38"/>
  <c r="CH72" i="38"/>
  <c r="V240" i="83" s="1"/>
  <c r="CH53" i="38"/>
  <c r="CF53" i="38" s="1"/>
  <c r="CH54" i="38"/>
  <c r="V222" i="83" s="1"/>
  <c r="AL48" i="38"/>
  <c r="V216" i="76" s="1"/>
  <c r="AL73" i="38"/>
  <c r="V241" i="76" s="1"/>
  <c r="AL52" i="38"/>
  <c r="AJ52" i="38" s="1"/>
  <c r="AL65" i="38"/>
  <c r="V233" i="76" s="1"/>
  <c r="AL71" i="38"/>
  <c r="V239" i="76" s="1"/>
  <c r="AL56" i="38"/>
  <c r="V224" i="76" s="1"/>
  <c r="AL55" i="38"/>
  <c r="V223" i="76" s="1"/>
  <c r="CH64" i="38"/>
  <c r="V232" i="83" s="1"/>
  <c r="AL44" i="38"/>
  <c r="V212" i="76" s="1"/>
  <c r="AL60" i="38"/>
  <c r="V228" i="76" s="1"/>
  <c r="AL64" i="38"/>
  <c r="V232" i="76" s="1"/>
  <c r="AL49" i="38"/>
  <c r="V217" i="76" s="1"/>
  <c r="AL68" i="38"/>
  <c r="V236" i="76" s="1"/>
  <c r="AL61" i="38"/>
  <c r="V229" i="76" s="1"/>
  <c r="CH44" i="38"/>
  <c r="CF44" i="38" s="1"/>
  <c r="CH66" i="38"/>
  <c r="V234" i="83" s="1"/>
  <c r="CH52" i="38"/>
  <c r="V220" i="83" s="1"/>
  <c r="GB71" i="38"/>
  <c r="ED71" i="38"/>
  <c r="FI156" i="47"/>
  <c r="FI236" i="47"/>
  <c r="AL69" i="38"/>
  <c r="V237" i="76" s="1"/>
  <c r="CH51" i="38"/>
  <c r="CF51" i="38" s="1"/>
  <c r="AL67" i="38"/>
  <c r="V235" i="76" s="1"/>
  <c r="CH67" i="38"/>
  <c r="CF67" i="38" s="1"/>
  <c r="CH68" i="38"/>
  <c r="V236" i="83" s="1"/>
  <c r="FI157" i="47"/>
  <c r="FK134" i="47"/>
  <c r="CO134" i="47" s="1"/>
  <c r="FJ135" i="47"/>
  <c r="FK215" i="47"/>
  <c r="CO215" i="47" s="1"/>
  <c r="FW184" i="47" s="1"/>
  <c r="FJ216" i="47"/>
  <c r="FG299" i="47"/>
  <c r="CN299" i="47" s="1"/>
  <c r="FF300" i="47"/>
  <c r="FK53" i="47"/>
  <c r="CO53" i="47" s="1"/>
  <c r="FJ54" i="47"/>
  <c r="FG136" i="47"/>
  <c r="CN136" i="47" s="1"/>
  <c r="FF137" i="47"/>
  <c r="AL54" i="38"/>
  <c r="AL50" i="38"/>
  <c r="AL66" i="38"/>
  <c r="AL57" i="38"/>
  <c r="AL47" i="38"/>
  <c r="ED56" i="38"/>
  <c r="ED45" i="38"/>
  <c r="ED53" i="38"/>
  <c r="ED46" i="38"/>
  <c r="ED61" i="38"/>
  <c r="ED55" i="38"/>
  <c r="ED58" i="38"/>
  <c r="ED44" i="38"/>
  <c r="ED65" i="38"/>
  <c r="ED49" i="38"/>
  <c r="ED57" i="38"/>
  <c r="ED63" i="38"/>
  <c r="ED59" i="38"/>
  <c r="ED54" i="38"/>
  <c r="ED64" i="38"/>
  <c r="ED70" i="38"/>
  <c r="ED50" i="38"/>
  <c r="ED52" i="38"/>
  <c r="ED48" i="38"/>
  <c r="ED51" i="38"/>
  <c r="ED60" i="38"/>
  <c r="ED47" i="38"/>
  <c r="ED69" i="38"/>
  <c r="ED66" i="38"/>
  <c r="ED62" i="38"/>
  <c r="ED67" i="38"/>
  <c r="ED68" i="38"/>
  <c r="FV184" i="47"/>
  <c r="CH59" i="38"/>
  <c r="CH50" i="38"/>
  <c r="GD107" i="47"/>
  <c r="M76" i="59" s="1"/>
  <c r="FW107" i="47"/>
  <c r="GD105" i="47"/>
  <c r="M74" i="59" s="1"/>
  <c r="FW105" i="47"/>
  <c r="GD103" i="47"/>
  <c r="M72" i="59" s="1"/>
  <c r="FW103" i="47"/>
  <c r="GD101" i="47"/>
  <c r="M70" i="59" s="1"/>
  <c r="FW101" i="47"/>
  <c r="GD99" i="47"/>
  <c r="M68" i="59" s="1"/>
  <c r="FW99" i="47"/>
  <c r="FW97" i="47"/>
  <c r="GD97" i="47"/>
  <c r="M66" i="59" s="1"/>
  <c r="GD95" i="47"/>
  <c r="M64" i="59" s="1"/>
  <c r="FW95" i="47"/>
  <c r="FK298" i="47"/>
  <c r="CO298" i="47" s="1"/>
  <c r="FW267" i="47" s="1"/>
  <c r="FJ299" i="47"/>
  <c r="FG56" i="47"/>
  <c r="CN56" i="47" s="1"/>
  <c r="FF57" i="47"/>
  <c r="GK22" i="47"/>
  <c r="GD29" i="47"/>
  <c r="M25" i="59" s="1"/>
  <c r="GK20" i="47"/>
  <c r="GD27" i="47"/>
  <c r="M23" i="59" s="1"/>
  <c r="GK18" i="47"/>
  <c r="GD25" i="47"/>
  <c r="M21" i="59" s="1"/>
  <c r="GK16" i="47"/>
  <c r="GD23" i="47"/>
  <c r="M19" i="59" s="1"/>
  <c r="GD21" i="47"/>
  <c r="M17" i="59" s="1"/>
  <c r="GD19" i="47"/>
  <c r="M15" i="59" s="1"/>
  <c r="GD17" i="47"/>
  <c r="M13" i="59" s="1"/>
  <c r="GD15" i="47"/>
  <c r="M11" i="59" s="1"/>
  <c r="GD377" i="47"/>
  <c r="M155" i="59" s="1"/>
  <c r="GK370" i="47"/>
  <c r="U140" i="59" s="1"/>
  <c r="CR399" i="47"/>
  <c r="GB377" i="47" s="1"/>
  <c r="CU399" i="47"/>
  <c r="CV399" i="47" s="1"/>
  <c r="GD373" i="47"/>
  <c r="M151" i="59" s="1"/>
  <c r="GK366" i="47"/>
  <c r="U136" i="59" s="1"/>
  <c r="CU395" i="47"/>
  <c r="CV395" i="47" s="1"/>
  <c r="CR395" i="47"/>
  <c r="GB373" i="47" s="1"/>
  <c r="GD369" i="47"/>
  <c r="M147" i="59" s="1"/>
  <c r="GK362" i="47"/>
  <c r="U132" i="59" s="1"/>
  <c r="CR391" i="47"/>
  <c r="GB369" i="47" s="1"/>
  <c r="CU391" i="47"/>
  <c r="CV391" i="47" s="1"/>
  <c r="GK358" i="47"/>
  <c r="U128" i="59" s="1"/>
  <c r="GD365" i="47"/>
  <c r="M143" i="59" s="1"/>
  <c r="CU387" i="47"/>
  <c r="CR387" i="47"/>
  <c r="GB365" i="47" s="1"/>
  <c r="GK354" i="47"/>
  <c r="U124" i="59" s="1"/>
  <c r="GD361" i="47"/>
  <c r="M139" i="59" s="1"/>
  <c r="CU383" i="47"/>
  <c r="CR383" i="47"/>
  <c r="GB361" i="47" s="1"/>
  <c r="GK350" i="47"/>
  <c r="U120" i="59" s="1"/>
  <c r="GD357" i="47"/>
  <c r="M135" i="59" s="1"/>
  <c r="CR379" i="47"/>
  <c r="GB357" i="47" s="1"/>
  <c r="CU379" i="47"/>
  <c r="GD351" i="47"/>
  <c r="M129" i="59" s="1"/>
  <c r="GK344" i="47"/>
  <c r="GB351" i="47"/>
  <c r="GD341" i="47"/>
  <c r="M119" i="59" s="1"/>
  <c r="GB341" i="47"/>
  <c r="GD339" i="47"/>
  <c r="M117" i="59" s="1"/>
  <c r="GB339" i="47"/>
  <c r="GK341" i="47"/>
  <c r="GD348" i="47"/>
  <c r="M126" i="59" s="1"/>
  <c r="GB348" i="47"/>
  <c r="GD340" i="47"/>
  <c r="M118" i="59" s="1"/>
  <c r="GB340" i="47"/>
  <c r="GK346" i="47"/>
  <c r="U116" i="59" s="1"/>
  <c r="GD353" i="47"/>
  <c r="M131" i="59" s="1"/>
  <c r="GB353" i="47"/>
  <c r="GD376" i="47"/>
  <c r="M154" i="59" s="1"/>
  <c r="GK369" i="47"/>
  <c r="U139" i="59" s="1"/>
  <c r="CR398" i="47"/>
  <c r="GB376" i="47" s="1"/>
  <c r="CU398" i="47"/>
  <c r="CV398" i="47" s="1"/>
  <c r="GD372" i="47"/>
  <c r="M150" i="59" s="1"/>
  <c r="GK365" i="47"/>
  <c r="U135" i="59" s="1"/>
  <c r="CR394" i="47"/>
  <c r="GB372" i="47" s="1"/>
  <c r="CU394" i="47"/>
  <c r="CV394" i="47" s="1"/>
  <c r="GK361" i="47"/>
  <c r="U131" i="59" s="1"/>
  <c r="GD368" i="47"/>
  <c r="M146" i="59" s="1"/>
  <c r="CU390" i="47"/>
  <c r="CR390" i="47"/>
  <c r="GB368" i="47" s="1"/>
  <c r="GK357" i="47"/>
  <c r="U127" i="59" s="1"/>
  <c r="GD364" i="47"/>
  <c r="M142" i="59" s="1"/>
  <c r="CU386" i="47"/>
  <c r="CR386" i="47"/>
  <c r="GB364" i="47" s="1"/>
  <c r="GK353" i="47"/>
  <c r="U123" i="59" s="1"/>
  <c r="GD360" i="47"/>
  <c r="M138" i="59" s="1"/>
  <c r="CR382" i="47"/>
  <c r="GB360" i="47" s="1"/>
  <c r="CU382" i="47"/>
  <c r="GK349" i="47"/>
  <c r="U119" i="59" s="1"/>
  <c r="GD356" i="47"/>
  <c r="M134" i="59" s="1"/>
  <c r="GB356" i="47"/>
  <c r="GD350" i="47"/>
  <c r="M128" i="59" s="1"/>
  <c r="GK343" i="47"/>
  <c r="GB350" i="47"/>
  <c r="GK339" i="47"/>
  <c r="GD346" i="47"/>
  <c r="M124" i="59" s="1"/>
  <c r="GB346" i="47"/>
  <c r="GD345" i="47"/>
  <c r="M123" i="59" s="1"/>
  <c r="GK338" i="47"/>
  <c r="GB345" i="47"/>
  <c r="GK345" i="47"/>
  <c r="GD352" i="47"/>
  <c r="M130" i="59" s="1"/>
  <c r="GB352" i="47"/>
  <c r="FI76" i="47"/>
  <c r="GD110" i="47"/>
  <c r="M79" i="59" s="1"/>
  <c r="FW110" i="47"/>
  <c r="FV267" i="47"/>
  <c r="GD31" i="47"/>
  <c r="M27" i="59" s="1"/>
  <c r="GK24" i="47"/>
  <c r="FV112" i="47"/>
  <c r="AL45" i="38"/>
  <c r="AL62" i="38"/>
  <c r="AL70" i="38"/>
  <c r="AL59" i="38"/>
  <c r="AL58" i="38"/>
  <c r="AL63" i="38"/>
  <c r="AL46" i="38"/>
  <c r="AL53" i="38"/>
  <c r="AL51" i="38"/>
  <c r="AG156" i="47"/>
  <c r="AG75" i="47"/>
  <c r="FG216" i="47"/>
  <c r="CN216" i="47" s="1"/>
  <c r="FF217" i="47"/>
  <c r="CH65" i="38"/>
  <c r="CH48" i="38"/>
  <c r="CH63" i="38"/>
  <c r="CH58" i="38"/>
  <c r="CH47" i="38"/>
  <c r="CH60" i="38"/>
  <c r="CH49" i="38"/>
  <c r="CH55" i="38"/>
  <c r="CH56" i="38"/>
  <c r="CH45" i="38"/>
  <c r="CH61" i="38"/>
  <c r="CH62" i="38"/>
  <c r="CH57" i="38"/>
  <c r="CH46" i="38"/>
  <c r="CH70" i="38"/>
  <c r="EM318" i="47"/>
  <c r="FI318" i="47" s="1"/>
  <c r="EM319" i="47"/>
  <c r="FI319" i="47" s="1"/>
  <c r="GD108" i="47"/>
  <c r="M77" i="59" s="1"/>
  <c r="FW108" i="47"/>
  <c r="FW106" i="47"/>
  <c r="GD106" i="47"/>
  <c r="M75" i="59" s="1"/>
  <c r="FW104" i="47"/>
  <c r="GD104" i="47"/>
  <c r="M73" i="59" s="1"/>
  <c r="FW102" i="47"/>
  <c r="GD102" i="47"/>
  <c r="M71" i="59" s="1"/>
  <c r="FW100" i="47"/>
  <c r="GD100" i="47"/>
  <c r="M69" i="59" s="1"/>
  <c r="GD98" i="47"/>
  <c r="M67" i="59" s="1"/>
  <c r="FW98" i="47"/>
  <c r="FW96" i="47"/>
  <c r="GD96" i="47"/>
  <c r="M65" i="59" s="1"/>
  <c r="FW94" i="47"/>
  <c r="GD94" i="47"/>
  <c r="M63" i="59" s="1"/>
  <c r="GD109" i="47"/>
  <c r="M78" i="59" s="1"/>
  <c r="FW109" i="47"/>
  <c r="GD28" i="47"/>
  <c r="M24" i="59" s="1"/>
  <c r="GK21" i="47"/>
  <c r="GD26" i="47"/>
  <c r="M22" i="59" s="1"/>
  <c r="GK19" i="47"/>
  <c r="GD24" i="47"/>
  <c r="M20" i="59" s="1"/>
  <c r="GK17" i="47"/>
  <c r="GK15" i="47"/>
  <c r="GD22" i="47"/>
  <c r="M18" i="59" s="1"/>
  <c r="GD20" i="47"/>
  <c r="M16" i="59" s="1"/>
  <c r="GD18" i="47"/>
  <c r="M14" i="59" s="1"/>
  <c r="GD16" i="47"/>
  <c r="M12" i="59" s="1"/>
  <c r="GD379" i="47"/>
  <c r="M157" i="59" s="1"/>
  <c r="CR401" i="47"/>
  <c r="GB379" i="47" s="1"/>
  <c r="CU401" i="47"/>
  <c r="CV401" i="47" s="1"/>
  <c r="GD375" i="47"/>
  <c r="M153" i="59" s="1"/>
  <c r="GK368" i="47"/>
  <c r="U138" i="59" s="1"/>
  <c r="CU397" i="47"/>
  <c r="CV397" i="47" s="1"/>
  <c r="CR397" i="47"/>
  <c r="GB375" i="47" s="1"/>
  <c r="GK364" i="47"/>
  <c r="U134" i="59" s="1"/>
  <c r="GD371" i="47"/>
  <c r="M149" i="59" s="1"/>
  <c r="CR393" i="47"/>
  <c r="GB371" i="47" s="1"/>
  <c r="CU393" i="47"/>
  <c r="CV393" i="47" s="1"/>
  <c r="GD367" i="47"/>
  <c r="M145" i="59" s="1"/>
  <c r="GK360" i="47"/>
  <c r="U130" i="59" s="1"/>
  <c r="CR389" i="47"/>
  <c r="GB367" i="47" s="1"/>
  <c r="CU389" i="47"/>
  <c r="GK356" i="47"/>
  <c r="U126" i="59" s="1"/>
  <c r="GD363" i="47"/>
  <c r="M141" i="59" s="1"/>
  <c r="CR385" i="47"/>
  <c r="GB363" i="47" s="1"/>
  <c r="CU385" i="47"/>
  <c r="GD359" i="47"/>
  <c r="M137" i="59" s="1"/>
  <c r="GK352" i="47"/>
  <c r="U122" i="59" s="1"/>
  <c r="CR381" i="47"/>
  <c r="GB359" i="47" s="1"/>
  <c r="CU381" i="47"/>
  <c r="GK348" i="47"/>
  <c r="U118" i="59" s="1"/>
  <c r="GD355" i="47"/>
  <c r="M133" i="59" s="1"/>
  <c r="GB355" i="47"/>
  <c r="GD349" i="47"/>
  <c r="M127" i="59" s="1"/>
  <c r="GK342" i="47"/>
  <c r="GB349" i="47"/>
  <c r="GD343" i="47"/>
  <c r="M121" i="59" s="1"/>
  <c r="GB343" i="47"/>
  <c r="GD378" i="47"/>
  <c r="M156" i="59" s="1"/>
  <c r="CR400" i="47"/>
  <c r="GB378" i="47" s="1"/>
  <c r="CU400" i="47"/>
  <c r="CV400" i="47" s="1"/>
  <c r="GD374" i="47"/>
  <c r="M152" i="59" s="1"/>
  <c r="GK367" i="47"/>
  <c r="U137" i="59" s="1"/>
  <c r="CR396" i="47"/>
  <c r="GB374" i="47" s="1"/>
  <c r="CU396" i="47"/>
  <c r="CV396" i="47" s="1"/>
  <c r="GD370" i="47"/>
  <c r="M148" i="59" s="1"/>
  <c r="GK363" i="47"/>
  <c r="U133" i="59" s="1"/>
  <c r="CR392" i="47"/>
  <c r="GB370" i="47" s="1"/>
  <c r="CU392" i="47"/>
  <c r="CV392" i="47" s="1"/>
  <c r="GD366" i="47"/>
  <c r="M144" i="59" s="1"/>
  <c r="GK359" i="47"/>
  <c r="U129" i="59" s="1"/>
  <c r="CR388" i="47"/>
  <c r="GB366" i="47" s="1"/>
  <c r="CU388" i="47"/>
  <c r="GK355" i="47"/>
  <c r="U125" i="59" s="1"/>
  <c r="GD362" i="47"/>
  <c r="M140" i="59" s="1"/>
  <c r="CU384" i="47"/>
  <c r="CR384" i="47"/>
  <c r="GB362" i="47" s="1"/>
  <c r="GK351" i="47"/>
  <c r="U121" i="59" s="1"/>
  <c r="GD358" i="47"/>
  <c r="M136" i="59" s="1"/>
  <c r="CR380" i="47"/>
  <c r="GB358" i="47" s="1"/>
  <c r="CU380" i="47"/>
  <c r="GK347" i="47"/>
  <c r="U117" i="59" s="1"/>
  <c r="GD354" i="47"/>
  <c r="M132" i="59" s="1"/>
  <c r="GB354" i="47"/>
  <c r="GD347" i="47"/>
  <c r="M125" i="59" s="1"/>
  <c r="GK340" i="47"/>
  <c r="GB347" i="47"/>
  <c r="GD342" i="47"/>
  <c r="M120" i="59" s="1"/>
  <c r="GB342" i="47"/>
  <c r="GD338" i="47"/>
  <c r="M116" i="59" s="1"/>
  <c r="GD344" i="47"/>
  <c r="M122" i="59" s="1"/>
  <c r="GB344" i="47"/>
  <c r="GK23" i="47"/>
  <c r="GD30" i="47"/>
  <c r="M26" i="59" s="1"/>
  <c r="FI75" i="47"/>
  <c r="GB61" i="38"/>
  <c r="GB50" i="38"/>
  <c r="GB46" i="38"/>
  <c r="GB48" i="38"/>
  <c r="GB68" i="38"/>
  <c r="GB67" i="38"/>
  <c r="GB57" i="38"/>
  <c r="GB63" i="38"/>
  <c r="GB54" i="38"/>
  <c r="GB58" i="38"/>
  <c r="GB64" i="38"/>
  <c r="GB45" i="38"/>
  <c r="GB56" i="38"/>
  <c r="GB53" i="38"/>
  <c r="GB44" i="38"/>
  <c r="GB66" i="38"/>
  <c r="GB70" i="38"/>
  <c r="GB51" i="38"/>
  <c r="GB47" i="38"/>
  <c r="GB60" i="38"/>
  <c r="GB62" i="38"/>
  <c r="GB49" i="38"/>
  <c r="GB65" i="38"/>
  <c r="GB55" i="38"/>
  <c r="GB69" i="38"/>
  <c r="GB59" i="38"/>
  <c r="GB52" i="38"/>
  <c r="V242" i="76" l="1"/>
  <c r="EG44" i="38"/>
  <c r="EG75" i="38"/>
  <c r="EE75" i="38" s="1"/>
  <c r="GE76" i="38"/>
  <c r="GC76" i="38"/>
  <c r="V244" i="85"/>
  <c r="EE76" i="38"/>
  <c r="V244" i="84"/>
  <c r="CF74" i="38"/>
  <c r="V242" i="83"/>
  <c r="CF75" i="38"/>
  <c r="V243" i="83"/>
  <c r="T244" i="76"/>
  <c r="AO244" i="47"/>
  <c r="T242" i="76"/>
  <c r="AO242" i="47"/>
  <c r="AP245" i="47"/>
  <c r="AJ245" i="47" s="1"/>
  <c r="T245" i="83"/>
  <c r="CF76" i="38"/>
  <c r="V244" i="83"/>
  <c r="AJ75" i="38"/>
  <c r="V243" i="76"/>
  <c r="GE75" i="38"/>
  <c r="GE74" i="38"/>
  <c r="AJ77" i="38"/>
  <c r="V245" i="76"/>
  <c r="GE77" i="38"/>
  <c r="EG74" i="38"/>
  <c r="EG77" i="38"/>
  <c r="EG72" i="38"/>
  <c r="V240" i="84" s="1"/>
  <c r="T240" i="84" s="1"/>
  <c r="EG59" i="38"/>
  <c r="V227" i="84" s="1"/>
  <c r="EG73" i="38"/>
  <c r="V241" i="84" s="1"/>
  <c r="T241" i="84" s="1"/>
  <c r="AO241" i="47"/>
  <c r="AI241" i="47" s="1"/>
  <c r="T241" i="76"/>
  <c r="T241" i="83"/>
  <c r="CF71" i="38"/>
  <c r="V239" i="83"/>
  <c r="AP239" i="47" s="1"/>
  <c r="AJ239" i="47" s="1"/>
  <c r="T240" i="83"/>
  <c r="T239" i="76"/>
  <c r="V240" i="76"/>
  <c r="V237" i="83"/>
  <c r="AP237" i="47" s="1"/>
  <c r="AJ237" i="47" s="1"/>
  <c r="CF72" i="38"/>
  <c r="AP240" i="47"/>
  <c r="AJ240" i="47" s="1"/>
  <c r="CF73" i="38"/>
  <c r="AP241" i="47"/>
  <c r="AJ73" i="38"/>
  <c r="AJ72" i="38"/>
  <c r="GE51" i="38"/>
  <c r="GC51" i="38" s="1"/>
  <c r="GE73" i="38"/>
  <c r="V241" i="85" s="1"/>
  <c r="AJ48" i="38"/>
  <c r="AI110" i="38" s="1"/>
  <c r="GE72" i="38"/>
  <c r="V240" i="85" s="1"/>
  <c r="V221" i="83"/>
  <c r="T221" i="83" s="1"/>
  <c r="CF54" i="38"/>
  <c r="CE116" i="38" s="1"/>
  <c r="CF66" i="38"/>
  <c r="HG66" i="38" s="1"/>
  <c r="GE69" i="38"/>
  <c r="GC69" i="38" s="1"/>
  <c r="HI69" i="38" s="1"/>
  <c r="GE48" i="38"/>
  <c r="V216" i="85" s="1"/>
  <c r="GE62" i="38"/>
  <c r="EG62" i="38"/>
  <c r="EE62" i="38" s="1"/>
  <c r="EG70" i="38"/>
  <c r="EE70" i="38" s="1"/>
  <c r="EG67" i="38"/>
  <c r="V235" i="84" s="1"/>
  <c r="EG54" i="38"/>
  <c r="V222" i="84" s="1"/>
  <c r="CF52" i="38"/>
  <c r="HG52" i="38" s="1"/>
  <c r="CF64" i="38"/>
  <c r="HG64" i="38" s="1"/>
  <c r="V220" i="76"/>
  <c r="T220" i="76" s="1"/>
  <c r="AJ65" i="38"/>
  <c r="AI127" i="38" s="1"/>
  <c r="AJ55" i="38"/>
  <c r="AI117" i="38" s="1"/>
  <c r="AJ56" i="38"/>
  <c r="HF56" i="38" s="1"/>
  <c r="AJ64" i="38"/>
  <c r="HF64" i="38" s="1"/>
  <c r="AJ44" i="38"/>
  <c r="AI106" i="38" s="1"/>
  <c r="AJ60" i="38"/>
  <c r="HF60" i="38" s="1"/>
  <c r="GE70" i="38"/>
  <c r="V238" i="85" s="1"/>
  <c r="GE44" i="38"/>
  <c r="GC44" i="38" s="1"/>
  <c r="EG47" i="38"/>
  <c r="EE47" i="38" s="1"/>
  <c r="EG50" i="38"/>
  <c r="EE50" i="38" s="1"/>
  <c r="EG52" i="38"/>
  <c r="V220" i="84" s="1"/>
  <c r="EG68" i="38"/>
  <c r="EE68" i="38" s="1"/>
  <c r="CF68" i="38"/>
  <c r="HG68" i="38" s="1"/>
  <c r="V212" i="83"/>
  <c r="V247" i="83" s="1"/>
  <c r="AJ222" i="83" s="1"/>
  <c r="AJ49" i="38"/>
  <c r="HF49" i="38" s="1"/>
  <c r="AJ68" i="38"/>
  <c r="AI130" i="38" s="1"/>
  <c r="AJ69" i="38"/>
  <c r="HF69" i="38" s="1"/>
  <c r="AJ61" i="38"/>
  <c r="AI123" i="38" s="1"/>
  <c r="AJ67" i="38"/>
  <c r="AI129" i="38" s="1"/>
  <c r="AJ71" i="38"/>
  <c r="GE52" i="38"/>
  <c r="V220" i="85" s="1"/>
  <c r="GE55" i="38"/>
  <c r="GC55" i="38" s="1"/>
  <c r="GE49" i="38"/>
  <c r="V217" i="85" s="1"/>
  <c r="GE47" i="38"/>
  <c r="V215" i="85" s="1"/>
  <c r="AO239" i="47"/>
  <c r="V219" i="83"/>
  <c r="AP219" i="47" s="1"/>
  <c r="AJ219" i="47" s="1"/>
  <c r="V235" i="83"/>
  <c r="AP235" i="47" s="1"/>
  <c r="AJ235" i="47" s="1"/>
  <c r="CV380" i="47"/>
  <c r="CV388" i="47"/>
  <c r="CV381" i="47"/>
  <c r="CV385" i="47"/>
  <c r="CV389" i="47"/>
  <c r="CV386" i="47"/>
  <c r="CV390" i="47"/>
  <c r="CV379" i="47"/>
  <c r="CV384" i="47"/>
  <c r="CV382" i="47"/>
  <c r="CV383" i="47"/>
  <c r="CV387" i="47"/>
  <c r="GE60" i="38"/>
  <c r="GC60" i="38" s="1"/>
  <c r="GE66" i="38"/>
  <c r="V234" i="85" s="1"/>
  <c r="GE58" i="38"/>
  <c r="GC58" i="38" s="1"/>
  <c r="GE71" i="38"/>
  <c r="V239" i="85" s="1"/>
  <c r="EG71" i="38"/>
  <c r="V239" i="84" s="1"/>
  <c r="GE59" i="38"/>
  <c r="GC59" i="38" s="1"/>
  <c r="GE65" i="38"/>
  <c r="GC65" i="38" s="1"/>
  <c r="EG66" i="38"/>
  <c r="EE66" i="38" s="1"/>
  <c r="EG51" i="38"/>
  <c r="EG64" i="38"/>
  <c r="V232" i="84" s="1"/>
  <c r="EG69" i="38"/>
  <c r="GE56" i="38"/>
  <c r="GE64" i="38"/>
  <c r="GE63" i="38"/>
  <c r="GE50" i="38"/>
  <c r="GE61" i="38"/>
  <c r="V238" i="83"/>
  <c r="CF70" i="38"/>
  <c r="V225" i="83"/>
  <c r="CF57" i="38"/>
  <c r="V229" i="83"/>
  <c r="CF61" i="38"/>
  <c r="V224" i="83"/>
  <c r="CF56" i="38"/>
  <c r="V217" i="83"/>
  <c r="CF49" i="38"/>
  <c r="V215" i="83"/>
  <c r="CF47" i="38"/>
  <c r="V231" i="83"/>
  <c r="CF63" i="38"/>
  <c r="V233" i="83"/>
  <c r="CF65" i="38"/>
  <c r="FV185" i="47"/>
  <c r="V221" i="76"/>
  <c r="AJ53" i="38"/>
  <c r="AO223" i="47"/>
  <c r="T223" i="76"/>
  <c r="V231" i="76"/>
  <c r="AJ63" i="38"/>
  <c r="HF52" i="38"/>
  <c r="AI114" i="38"/>
  <c r="V227" i="76"/>
  <c r="AJ59" i="38"/>
  <c r="AO233" i="47"/>
  <c r="T233" i="76"/>
  <c r="V230" i="76"/>
  <c r="AJ62" i="38"/>
  <c r="AO228" i="47"/>
  <c r="T228" i="76"/>
  <c r="AP236" i="47"/>
  <c r="AJ236" i="47" s="1"/>
  <c r="T236" i="83"/>
  <c r="CE129" i="38"/>
  <c r="HG67" i="38"/>
  <c r="HG51" i="38"/>
  <c r="CE113" i="38"/>
  <c r="V218" i="83"/>
  <c r="CF50" i="38"/>
  <c r="AP234" i="47"/>
  <c r="AJ234" i="47" s="1"/>
  <c r="T234" i="83"/>
  <c r="CE106" i="38"/>
  <c r="HG44" i="38"/>
  <c r="HG53" i="38"/>
  <c r="CE115" i="38"/>
  <c r="EG63" i="38"/>
  <c r="EG65" i="38"/>
  <c r="EG58" i="38"/>
  <c r="EG55" i="38"/>
  <c r="EG46" i="38"/>
  <c r="EG45" i="38"/>
  <c r="V215" i="76"/>
  <c r="AJ47" i="38"/>
  <c r="V234" i="76"/>
  <c r="AJ66" i="38"/>
  <c r="V222" i="76"/>
  <c r="AJ54" i="38"/>
  <c r="AO237" i="47"/>
  <c r="T237" i="76"/>
  <c r="AO216" i="47"/>
  <c r="T216" i="76"/>
  <c r="AO229" i="47"/>
  <c r="T229" i="76"/>
  <c r="AO212" i="47"/>
  <c r="V247" i="76"/>
  <c r="AJ223" i="76" s="1"/>
  <c r="T212" i="76"/>
  <c r="AO224" i="47"/>
  <c r="T224" i="76"/>
  <c r="AO236" i="47"/>
  <c r="T236" i="76"/>
  <c r="AO217" i="47"/>
  <c r="T217" i="76"/>
  <c r="FV113" i="47"/>
  <c r="GD32" i="47"/>
  <c r="M28" i="59" s="1"/>
  <c r="GK25" i="47"/>
  <c r="FG300" i="47"/>
  <c r="CN300" i="47" s="1"/>
  <c r="FF301" i="47"/>
  <c r="FK216" i="47"/>
  <c r="CO216" i="47" s="1"/>
  <c r="FW185" i="47" s="1"/>
  <c r="FJ217" i="47"/>
  <c r="FK135" i="47"/>
  <c r="CO135" i="47" s="1"/>
  <c r="FJ136" i="47"/>
  <c r="GE53" i="38"/>
  <c r="GE45" i="38"/>
  <c r="GE54" i="38"/>
  <c r="GE57" i="38"/>
  <c r="GE67" i="38"/>
  <c r="GE68" i="38"/>
  <c r="GE46" i="38"/>
  <c r="GB338" i="47"/>
  <c r="GI338" i="47"/>
  <c r="V214" i="83"/>
  <c r="CF46" i="38"/>
  <c r="V230" i="83"/>
  <c r="CF62" i="38"/>
  <c r="V213" i="83"/>
  <c r="CF45" i="38"/>
  <c r="V223" i="83"/>
  <c r="CF55" i="38"/>
  <c r="AP232" i="47"/>
  <c r="AJ232" i="47" s="1"/>
  <c r="T232" i="83"/>
  <c r="V228" i="83"/>
  <c r="CF60" i="38"/>
  <c r="V226" i="83"/>
  <c r="CF58" i="38"/>
  <c r="V216" i="83"/>
  <c r="CF48" i="38"/>
  <c r="FG217" i="47"/>
  <c r="CN217" i="47" s="1"/>
  <c r="FF218" i="47"/>
  <c r="V219" i="76"/>
  <c r="AJ51" i="38"/>
  <c r="V214" i="76"/>
  <c r="AJ46" i="38"/>
  <c r="V226" i="76"/>
  <c r="AJ58" i="38"/>
  <c r="AO232" i="47"/>
  <c r="T232" i="76"/>
  <c r="AJ70" i="38"/>
  <c r="V238" i="76"/>
  <c r="V213" i="76"/>
  <c r="AJ45" i="38"/>
  <c r="FG57" i="47"/>
  <c r="CN57" i="47" s="1"/>
  <c r="FF58" i="47"/>
  <c r="FK299" i="47"/>
  <c r="CO299" i="47" s="1"/>
  <c r="FW268" i="47" s="1"/>
  <c r="FJ300" i="47"/>
  <c r="AP220" i="47"/>
  <c r="AJ220" i="47" s="1"/>
  <c r="T220" i="83"/>
  <c r="V227" i="83"/>
  <c r="CF59" i="38"/>
  <c r="AP222" i="47"/>
  <c r="AJ222" i="47" s="1"/>
  <c r="T222" i="83"/>
  <c r="EG60" i="38"/>
  <c r="EG48" i="38"/>
  <c r="EG57" i="38"/>
  <c r="EG49" i="38"/>
  <c r="V212" i="84"/>
  <c r="EE44" i="38"/>
  <c r="EG61" i="38"/>
  <c r="EG53" i="38"/>
  <c r="EG56" i="38"/>
  <c r="V225" i="76"/>
  <c r="AJ57" i="38"/>
  <c r="V218" i="76"/>
  <c r="AJ50" i="38"/>
  <c r="AO235" i="47"/>
  <c r="T235" i="76"/>
  <c r="FG137" i="47"/>
  <c r="CN137" i="47" s="1"/>
  <c r="FF138" i="47"/>
  <c r="FK54" i="47"/>
  <c r="CO54" i="47" s="1"/>
  <c r="FJ55" i="47"/>
  <c r="FV268" i="47"/>
  <c r="FW111" i="47"/>
  <c r="GD111" i="47"/>
  <c r="M80" i="59" s="1"/>
  <c r="V243" i="84" l="1"/>
  <c r="EE59" i="38"/>
  <c r="HH59" i="38" s="1"/>
  <c r="GC75" i="38"/>
  <c r="V243" i="85"/>
  <c r="AJ244" i="76"/>
  <c r="T243" i="76"/>
  <c r="AO243" i="47"/>
  <c r="AJ243" i="76"/>
  <c r="T243" i="83"/>
  <c r="AP243" i="47"/>
  <c r="AJ243" i="47" s="1"/>
  <c r="AJ243" i="83"/>
  <c r="T244" i="83"/>
  <c r="AP244" i="47"/>
  <c r="AJ244" i="47" s="1"/>
  <c r="AJ244" i="83"/>
  <c r="AJ242" i="83"/>
  <c r="AP242" i="47"/>
  <c r="AJ242" i="47" s="1"/>
  <c r="T242" i="83"/>
  <c r="EE77" i="38"/>
  <c r="V245" i="84"/>
  <c r="AQ244" i="47"/>
  <c r="AK244" i="47" s="1"/>
  <c r="T244" i="84"/>
  <c r="EE74" i="38"/>
  <c r="V242" i="84"/>
  <c r="AJ245" i="83"/>
  <c r="GC77" i="38"/>
  <c r="V245" i="85"/>
  <c r="AJ242" i="76"/>
  <c r="T244" i="85"/>
  <c r="AR244" i="47"/>
  <c r="AL244" i="47" s="1"/>
  <c r="T245" i="76"/>
  <c r="AO245" i="47"/>
  <c r="AJ245" i="76"/>
  <c r="AI242" i="47"/>
  <c r="T243" i="84"/>
  <c r="AQ243" i="47"/>
  <c r="AK243" i="47" s="1"/>
  <c r="GC74" i="38"/>
  <c r="V242" i="85"/>
  <c r="AI244" i="47"/>
  <c r="AQ240" i="47"/>
  <c r="AK240" i="47" s="1"/>
  <c r="EE72" i="38"/>
  <c r="AQ241" i="47"/>
  <c r="AK241" i="47" s="1"/>
  <c r="EE73" i="38"/>
  <c r="AJ241" i="83"/>
  <c r="AJ241" i="76"/>
  <c r="T241" i="85"/>
  <c r="IA51" i="38"/>
  <c r="T240" i="85"/>
  <c r="T239" i="85"/>
  <c r="T239" i="84"/>
  <c r="AJ241" i="47"/>
  <c r="AJ240" i="83"/>
  <c r="T237" i="83"/>
  <c r="AJ239" i="83"/>
  <c r="T239" i="83"/>
  <c r="AJ240" i="76"/>
  <c r="T240" i="76"/>
  <c r="AO240" i="47"/>
  <c r="AI240" i="47" s="1"/>
  <c r="AJ239" i="76"/>
  <c r="CE114" i="38"/>
  <c r="HG54" i="38"/>
  <c r="V219" i="85"/>
  <c r="T219" i="85" s="1"/>
  <c r="GC72" i="38"/>
  <c r="AR240" i="47"/>
  <c r="AL240" i="47" s="1"/>
  <c r="GC73" i="38"/>
  <c r="AR241" i="47"/>
  <c r="AL241" i="47" s="1"/>
  <c r="EE67" i="38"/>
  <c r="ED129" i="38" s="1"/>
  <c r="IA72" i="38"/>
  <c r="IA73" i="38"/>
  <c r="HF48" i="38"/>
  <c r="AP221" i="47"/>
  <c r="AJ221" i="47" s="1"/>
  <c r="CE128" i="38"/>
  <c r="HF55" i="38"/>
  <c r="V230" i="84"/>
  <c r="T230" i="84" s="1"/>
  <c r="HF65" i="38"/>
  <c r="AO220" i="47"/>
  <c r="AI220" i="47" s="1"/>
  <c r="V237" i="85"/>
  <c r="AR237" i="47" s="1"/>
  <c r="AL237" i="47" s="1"/>
  <c r="IA69" i="38"/>
  <c r="IA62" i="38"/>
  <c r="AI118" i="38"/>
  <c r="GC49" i="38"/>
  <c r="GB111" i="38" s="1"/>
  <c r="V228" i="85"/>
  <c r="AR228" i="47" s="1"/>
  <c r="AL228" i="47" s="1"/>
  <c r="IA60" i="38"/>
  <c r="IA48" i="38"/>
  <c r="V212" i="85"/>
  <c r="V248" i="85" s="1"/>
  <c r="AJ234" i="85" s="1"/>
  <c r="V226" i="85"/>
  <c r="T226" i="85" s="1"/>
  <c r="GC62" i="38"/>
  <c r="HI62" i="38" s="1"/>
  <c r="GC48" i="38"/>
  <c r="HI48" i="38" s="1"/>
  <c r="V230" i="85"/>
  <c r="T230" i="85" s="1"/>
  <c r="IA44" i="38"/>
  <c r="GC70" i="38"/>
  <c r="IA70" i="38"/>
  <c r="IA67" i="38"/>
  <c r="V238" i="84"/>
  <c r="AQ238" i="47" s="1"/>
  <c r="AK238" i="47" s="1"/>
  <c r="V215" i="84"/>
  <c r="AQ215" i="47" s="1"/>
  <c r="AK215" i="47" s="1"/>
  <c r="V218" i="84"/>
  <c r="T218" i="84" s="1"/>
  <c r="IA50" i="38"/>
  <c r="EE52" i="38"/>
  <c r="HH52" i="38" s="1"/>
  <c r="EE54" i="38"/>
  <c r="HH54" i="38" s="1"/>
  <c r="IA54" i="38"/>
  <c r="IA47" i="38"/>
  <c r="CE130" i="38"/>
  <c r="CE126" i="38"/>
  <c r="HG81" i="38"/>
  <c r="HF44" i="38"/>
  <c r="AI126" i="38"/>
  <c r="AI122" i="38"/>
  <c r="AI111" i="38"/>
  <c r="HF68" i="38"/>
  <c r="V236" i="84"/>
  <c r="AQ236" i="47" s="1"/>
  <c r="AK236" i="47" s="1"/>
  <c r="EE51" i="38"/>
  <c r="ED113" i="38" s="1"/>
  <c r="V233" i="85"/>
  <c r="AR233" i="47" s="1"/>
  <c r="AL233" i="47" s="1"/>
  <c r="V219" i="84"/>
  <c r="T219" i="84" s="1"/>
  <c r="HF67" i="38"/>
  <c r="IA58" i="38"/>
  <c r="HF61" i="38"/>
  <c r="IA49" i="38"/>
  <c r="V227" i="85"/>
  <c r="T227" i="85" s="1"/>
  <c r="GC66" i="38"/>
  <c r="HI66" i="38" s="1"/>
  <c r="V223" i="85"/>
  <c r="AR223" i="47" s="1"/>
  <c r="AL223" i="47" s="1"/>
  <c r="T212" i="83"/>
  <c r="T247" i="83" s="1"/>
  <c r="AC212" i="83" s="1"/>
  <c r="AP212" i="47"/>
  <c r="AJ212" i="47" s="1"/>
  <c r="AJ247" i="47" s="1"/>
  <c r="GC52" i="38"/>
  <c r="GB114" i="38" s="1"/>
  <c r="V234" i="84"/>
  <c r="AQ234" i="47" s="1"/>
  <c r="AK234" i="47" s="1"/>
  <c r="IA68" i="38"/>
  <c r="V237" i="84"/>
  <c r="T237" i="84" s="1"/>
  <c r="IA52" i="38"/>
  <c r="EE69" i="38"/>
  <c r="HH69" i="38" s="1"/>
  <c r="AJ235" i="76"/>
  <c r="CF235" i="47" s="1"/>
  <c r="T235" i="83"/>
  <c r="T219" i="83"/>
  <c r="GC47" i="38"/>
  <c r="GB109" i="38" s="1"/>
  <c r="IA55" i="38"/>
  <c r="IA65" i="38"/>
  <c r="IA53" i="38"/>
  <c r="AJ232" i="76"/>
  <c r="CF232" i="47" s="1"/>
  <c r="AJ220" i="76"/>
  <c r="CF220" i="47" s="1"/>
  <c r="AQ239" i="47"/>
  <c r="AK239" i="47" s="1"/>
  <c r="GC71" i="38"/>
  <c r="AI239" i="47"/>
  <c r="IA56" i="38"/>
  <c r="IA61" i="38"/>
  <c r="IA57" i="38"/>
  <c r="IA63" i="38"/>
  <c r="IA46" i="38"/>
  <c r="IA45" i="38"/>
  <c r="EE64" i="38"/>
  <c r="HH64" i="38" s="1"/>
  <c r="IA64" i="38"/>
  <c r="EE71" i="38"/>
  <c r="IA71" i="38"/>
  <c r="IA66" i="38"/>
  <c r="IA59" i="38"/>
  <c r="AJ221" i="83"/>
  <c r="AK221" i="83" s="1"/>
  <c r="BR221" i="47" s="1"/>
  <c r="AJ212" i="83"/>
  <c r="AK212" i="83" s="1"/>
  <c r="BR212" i="47" s="1"/>
  <c r="AJ224" i="76"/>
  <c r="CF224" i="47" s="1"/>
  <c r="CF223" i="47"/>
  <c r="AO223" i="76"/>
  <c r="AK223" i="76"/>
  <c r="BQ223" i="47" s="1"/>
  <c r="FV114" i="47"/>
  <c r="FK55" i="47"/>
  <c r="CO55" i="47" s="1"/>
  <c r="FJ56" i="47"/>
  <c r="FG138" i="47"/>
  <c r="CN138" i="47" s="1"/>
  <c r="FF139" i="47"/>
  <c r="AI235" i="47"/>
  <c r="AJ218" i="76"/>
  <c r="AO218" i="47"/>
  <c r="T218" i="76"/>
  <c r="AO225" i="47"/>
  <c r="AJ225" i="76"/>
  <c r="T225" i="76"/>
  <c r="V221" i="84"/>
  <c r="EE53" i="38"/>
  <c r="ED106" i="38"/>
  <c r="HH44" i="38"/>
  <c r="V217" i="84"/>
  <c r="EE49" i="38"/>
  <c r="ED121" i="38"/>
  <c r="ED112" i="38"/>
  <c r="HH50" i="38"/>
  <c r="V216" i="84"/>
  <c r="EE48" i="38"/>
  <c r="ED128" i="38"/>
  <c r="HH66" i="38"/>
  <c r="AJ220" i="83"/>
  <c r="AJ203" i="83"/>
  <c r="AJ209" i="83"/>
  <c r="AJ207" i="83"/>
  <c r="AJ197" i="83"/>
  <c r="AJ211" i="83"/>
  <c r="AJ201" i="83"/>
  <c r="AJ199" i="83"/>
  <c r="AJ204" i="83"/>
  <c r="AJ210" i="83"/>
  <c r="AJ208" i="83"/>
  <c r="AJ200" i="83"/>
  <c r="AJ202" i="83"/>
  <c r="AJ198" i="83"/>
  <c r="AJ206" i="83"/>
  <c r="AJ205" i="83"/>
  <c r="CE121" i="38"/>
  <c r="HG59" i="38"/>
  <c r="AJ219" i="83"/>
  <c r="AJ237" i="83"/>
  <c r="HF45" i="38"/>
  <c r="AI107" i="38"/>
  <c r="AO238" i="47"/>
  <c r="AJ238" i="76"/>
  <c r="T238" i="76"/>
  <c r="AI232" i="47"/>
  <c r="HF58" i="38"/>
  <c r="AI120" i="38"/>
  <c r="AI108" i="38"/>
  <c r="HF46" i="38"/>
  <c r="AI113" i="38"/>
  <c r="HF51" i="38"/>
  <c r="FG218" i="47"/>
  <c r="CN218" i="47" s="1"/>
  <c r="FF219" i="47"/>
  <c r="CE110" i="38"/>
  <c r="HG48" i="38"/>
  <c r="HG58" i="38"/>
  <c r="CE120" i="38"/>
  <c r="HG60" i="38"/>
  <c r="CE122" i="38"/>
  <c r="AJ232" i="83"/>
  <c r="AP223" i="47"/>
  <c r="AJ223" i="47" s="1"/>
  <c r="AJ223" i="83"/>
  <c r="T223" i="83"/>
  <c r="AP213" i="47"/>
  <c r="AJ213" i="47" s="1"/>
  <c r="AJ213" i="83"/>
  <c r="T213" i="83"/>
  <c r="AJ230" i="83"/>
  <c r="AP230" i="47"/>
  <c r="AJ230" i="47" s="1"/>
  <c r="T230" i="83"/>
  <c r="AP214" i="47"/>
  <c r="AJ214" i="47" s="1"/>
  <c r="AJ214" i="83"/>
  <c r="T214" i="83"/>
  <c r="V214" i="85"/>
  <c r="GC46" i="38"/>
  <c r="V235" i="85"/>
  <c r="GC67" i="38"/>
  <c r="V222" i="85"/>
  <c r="GC54" i="38"/>
  <c r="V221" i="85"/>
  <c r="GC53" i="38"/>
  <c r="AR234" i="47"/>
  <c r="AL234" i="47" s="1"/>
  <c r="T234" i="85"/>
  <c r="AR215" i="47"/>
  <c r="AL215" i="47" s="1"/>
  <c r="T215" i="85"/>
  <c r="AR217" i="47"/>
  <c r="AL217" i="47" s="1"/>
  <c r="T217" i="85"/>
  <c r="FK136" i="47"/>
  <c r="CO136" i="47" s="1"/>
  <c r="FJ137" i="47"/>
  <c r="FK217" i="47"/>
  <c r="CO217" i="47" s="1"/>
  <c r="FW186" i="47" s="1"/>
  <c r="FJ218" i="47"/>
  <c r="FG301" i="47"/>
  <c r="CN301" i="47" s="1"/>
  <c r="FF302" i="47"/>
  <c r="AJ217" i="76"/>
  <c r="AI224" i="47"/>
  <c r="AJ212" i="76"/>
  <c r="AI212" i="47"/>
  <c r="AI229" i="47"/>
  <c r="AJ216" i="76"/>
  <c r="AI237" i="47"/>
  <c r="AI116" i="38"/>
  <c r="HF54" i="38"/>
  <c r="AI128" i="38"/>
  <c r="HF66" i="38"/>
  <c r="HF47" i="38"/>
  <c r="AI109" i="38"/>
  <c r="V213" i="84"/>
  <c r="EE45" i="38"/>
  <c r="V223" i="84"/>
  <c r="EE55" i="38"/>
  <c r="V233" i="84"/>
  <c r="EE65" i="38"/>
  <c r="ED109" i="38"/>
  <c r="HH47" i="38"/>
  <c r="ED124" i="38"/>
  <c r="HH62" i="38"/>
  <c r="ED130" i="38"/>
  <c r="HH68" i="38"/>
  <c r="CE112" i="38"/>
  <c r="HG50" i="38"/>
  <c r="AJ236" i="83"/>
  <c r="AJ228" i="76"/>
  <c r="HF62" i="38"/>
  <c r="AI124" i="38"/>
  <c r="AJ233" i="76"/>
  <c r="AO227" i="47"/>
  <c r="AJ227" i="76"/>
  <c r="T227" i="76"/>
  <c r="AJ231" i="76"/>
  <c r="AO231" i="47"/>
  <c r="T231" i="76"/>
  <c r="AI115" i="38"/>
  <c r="HF53" i="38"/>
  <c r="AJ233" i="83"/>
  <c r="AP233" i="47"/>
  <c r="AJ233" i="47" s="1"/>
  <c r="T233" i="83"/>
  <c r="AJ231" i="83"/>
  <c r="AP231" i="47"/>
  <c r="AJ231" i="47" s="1"/>
  <c r="T231" i="83"/>
  <c r="AJ215" i="83"/>
  <c r="AP215" i="47"/>
  <c r="AJ215" i="47" s="1"/>
  <c r="T215" i="83"/>
  <c r="AJ217" i="83"/>
  <c r="AP217" i="47"/>
  <c r="AJ217" i="47" s="1"/>
  <c r="T217" i="83"/>
  <c r="AP224" i="47"/>
  <c r="AJ224" i="47" s="1"/>
  <c r="AJ224" i="83"/>
  <c r="T224" i="83"/>
  <c r="AJ229" i="83"/>
  <c r="AP229" i="47"/>
  <c r="AJ229" i="47" s="1"/>
  <c r="T229" i="83"/>
  <c r="AJ225" i="83"/>
  <c r="AP225" i="47"/>
  <c r="AJ225" i="47" s="1"/>
  <c r="T225" i="83"/>
  <c r="AP238" i="47"/>
  <c r="AJ238" i="47" s="1"/>
  <c r="AJ238" i="83"/>
  <c r="T238" i="83"/>
  <c r="V218" i="85"/>
  <c r="GC50" i="38"/>
  <c r="AR216" i="47"/>
  <c r="AL216" i="47" s="1"/>
  <c r="T216" i="85"/>
  <c r="V232" i="85"/>
  <c r="GC64" i="38"/>
  <c r="HI51" i="38"/>
  <c r="GB113" i="38"/>
  <c r="HI65" i="38"/>
  <c r="GB127" i="38"/>
  <c r="HI59" i="38"/>
  <c r="GB121" i="38"/>
  <c r="GK26" i="47"/>
  <c r="GD33" i="47"/>
  <c r="M29" i="59" s="1"/>
  <c r="AI112" i="38"/>
  <c r="HF50" i="38"/>
  <c r="HF57" i="38"/>
  <c r="AI119" i="38"/>
  <c r="V224" i="84"/>
  <c r="EE56" i="38"/>
  <c r="V229" i="84"/>
  <c r="EE61" i="38"/>
  <c r="V248" i="84"/>
  <c r="AJ244" i="84" s="1"/>
  <c r="AQ212" i="47"/>
  <c r="AK212" i="47" s="1"/>
  <c r="T212" i="84"/>
  <c r="V225" i="84"/>
  <c r="EE57" i="38"/>
  <c r="AQ227" i="47"/>
  <c r="AK227" i="47" s="1"/>
  <c r="T227" i="84"/>
  <c r="AQ232" i="47"/>
  <c r="AK232" i="47" s="1"/>
  <c r="T232" i="84"/>
  <c r="AQ220" i="47"/>
  <c r="AK220" i="47" s="1"/>
  <c r="T220" i="84"/>
  <c r="V228" i="84"/>
  <c r="EE60" i="38"/>
  <c r="AQ235" i="47"/>
  <c r="AK235" i="47" s="1"/>
  <c r="T235" i="84"/>
  <c r="CG222" i="47"/>
  <c r="AO222" i="83"/>
  <c r="AK222" i="83"/>
  <c r="BR222" i="47" s="1"/>
  <c r="AP227" i="47"/>
  <c r="AJ227" i="47" s="1"/>
  <c r="AJ227" i="83"/>
  <c r="T227" i="83"/>
  <c r="AJ235" i="83"/>
  <c r="FK300" i="47"/>
  <c r="CO300" i="47" s="1"/>
  <c r="FW269" i="47" s="1"/>
  <c r="FJ301" i="47"/>
  <c r="FG58" i="47"/>
  <c r="CN58" i="47" s="1"/>
  <c r="FF59" i="47"/>
  <c r="AO213" i="47"/>
  <c r="AJ213" i="76"/>
  <c r="T213" i="76"/>
  <c r="AO226" i="47"/>
  <c r="AJ226" i="76"/>
  <c r="T226" i="76"/>
  <c r="AJ214" i="76"/>
  <c r="AO214" i="47"/>
  <c r="T214" i="76"/>
  <c r="AO219" i="47"/>
  <c r="AJ219" i="76"/>
  <c r="T219" i="76"/>
  <c r="FV186" i="47"/>
  <c r="AP216" i="47"/>
  <c r="AJ216" i="47" s="1"/>
  <c r="AJ216" i="83"/>
  <c r="T216" i="83"/>
  <c r="AJ226" i="83"/>
  <c r="AP226" i="47"/>
  <c r="AJ226" i="47" s="1"/>
  <c r="T226" i="83"/>
  <c r="AJ228" i="83"/>
  <c r="AP228" i="47"/>
  <c r="AJ228" i="47" s="1"/>
  <c r="T228" i="83"/>
  <c r="HG55" i="38"/>
  <c r="CE117" i="38"/>
  <c r="CE107" i="38"/>
  <c r="HG45" i="38"/>
  <c r="HG62" i="38"/>
  <c r="CE124" i="38"/>
  <c r="HG46" i="38"/>
  <c r="CE108" i="38"/>
  <c r="V236" i="85"/>
  <c r="GC68" i="38"/>
  <c r="V225" i="85"/>
  <c r="GC57" i="38"/>
  <c r="HI58" i="38"/>
  <c r="GB120" i="38"/>
  <c r="V213" i="85"/>
  <c r="GC45" i="38"/>
  <c r="GB106" i="38"/>
  <c r="HI44" i="38"/>
  <c r="AR238" i="47"/>
  <c r="AL238" i="47" s="1"/>
  <c r="T238" i="85"/>
  <c r="GB122" i="38"/>
  <c r="HI60" i="38"/>
  <c r="HI55" i="38"/>
  <c r="GB117" i="38"/>
  <c r="FW112" i="47"/>
  <c r="GD112" i="47"/>
  <c r="M81" i="59" s="1"/>
  <c r="FV269" i="47"/>
  <c r="AI217" i="47"/>
  <c r="AI236" i="47"/>
  <c r="T247" i="76"/>
  <c r="AC229" i="76" s="1"/>
  <c r="AJ236" i="76"/>
  <c r="AJ199" i="76"/>
  <c r="AJ205" i="76"/>
  <c r="AJ211" i="76"/>
  <c r="AJ207" i="76"/>
  <c r="AJ200" i="76"/>
  <c r="AJ206" i="76"/>
  <c r="AJ198" i="76"/>
  <c r="AJ197" i="76"/>
  <c r="AJ202" i="76"/>
  <c r="AJ208" i="76"/>
  <c r="AJ204" i="76"/>
  <c r="AJ210" i="76"/>
  <c r="AJ203" i="76"/>
  <c r="AJ201" i="76"/>
  <c r="AJ209" i="76"/>
  <c r="AJ229" i="76"/>
  <c r="AI216" i="47"/>
  <c r="AJ237" i="76"/>
  <c r="AO222" i="47"/>
  <c r="AJ222" i="76"/>
  <c r="T222" i="76"/>
  <c r="AO234" i="47"/>
  <c r="AJ234" i="76"/>
  <c r="T234" i="76"/>
  <c r="AO215" i="47"/>
  <c r="AJ215" i="76"/>
  <c r="T215" i="76"/>
  <c r="V214" i="84"/>
  <c r="EE46" i="38"/>
  <c r="V226" i="84"/>
  <c r="EE58" i="38"/>
  <c r="V231" i="84"/>
  <c r="EE63" i="38"/>
  <c r="AQ222" i="47"/>
  <c r="AK222" i="47" s="1"/>
  <c r="T222" i="84"/>
  <c r="AJ234" i="83"/>
  <c r="AP218" i="47"/>
  <c r="AJ218" i="47" s="1"/>
  <c r="AJ218" i="83"/>
  <c r="T218" i="83"/>
  <c r="AI228" i="47"/>
  <c r="AO230" i="47"/>
  <c r="AJ230" i="76"/>
  <c r="T230" i="76"/>
  <c r="AI233" i="47"/>
  <c r="AI121" i="38"/>
  <c r="HF59" i="38"/>
  <c r="AI125" i="38"/>
  <c r="HF63" i="38"/>
  <c r="AI223" i="47"/>
  <c r="AO221" i="47"/>
  <c r="AJ221" i="76"/>
  <c r="T221" i="76"/>
  <c r="HG65" i="38"/>
  <c r="CE127" i="38"/>
  <c r="HG63" i="38"/>
  <c r="CE125" i="38"/>
  <c r="HG47" i="38"/>
  <c r="CE109" i="38"/>
  <c r="HG49" i="38"/>
  <c r="CE111" i="38"/>
  <c r="CE118" i="38"/>
  <c r="HG56" i="38"/>
  <c r="HG61" i="38"/>
  <c r="CE123" i="38"/>
  <c r="CE119" i="38"/>
  <c r="HG57" i="38"/>
  <c r="V229" i="85"/>
  <c r="GC61" i="38"/>
  <c r="V231" i="85"/>
  <c r="GC63" i="38"/>
  <c r="V224" i="85"/>
  <c r="GC56" i="38"/>
  <c r="AR220" i="47"/>
  <c r="AL220" i="47" s="1"/>
  <c r="T220" i="85"/>
  <c r="AJ244" i="85" l="1"/>
  <c r="CH244" i="47"/>
  <c r="AK244" i="84"/>
  <c r="CI244" i="47"/>
  <c r="AO244" i="85"/>
  <c r="AK244" i="85"/>
  <c r="BT244" i="47" s="1"/>
  <c r="CG243" i="47"/>
  <c r="AO243" i="83"/>
  <c r="AK243" i="83"/>
  <c r="BR243" i="47" s="1"/>
  <c r="AJ243" i="84"/>
  <c r="T245" i="84"/>
  <c r="AQ245" i="47"/>
  <c r="AK245" i="47" s="1"/>
  <c r="AJ245" i="84"/>
  <c r="AC243" i="83"/>
  <c r="CF242" i="47"/>
  <c r="AK242" i="76"/>
  <c r="BQ242" i="47" s="1"/>
  <c r="AO242" i="76"/>
  <c r="AR245" i="47"/>
  <c r="AL245" i="47" s="1"/>
  <c r="AL165" i="47" s="1"/>
  <c r="AR165" i="47" s="1"/>
  <c r="AJ245" i="85"/>
  <c r="T245" i="85"/>
  <c r="AC245" i="83"/>
  <c r="AC242" i="76"/>
  <c r="AC244" i="76"/>
  <c r="CG245" i="47"/>
  <c r="AO245" i="83"/>
  <c r="AK245" i="83"/>
  <c r="AC242" i="83"/>
  <c r="CF243" i="47"/>
  <c r="EQ243" i="47" s="1"/>
  <c r="AO243" i="76"/>
  <c r="AK243" i="76"/>
  <c r="BQ243" i="47" s="1"/>
  <c r="DQ243" i="47" s="1"/>
  <c r="T242" i="84"/>
  <c r="AQ242" i="47"/>
  <c r="AK242" i="47" s="1"/>
  <c r="AJ242" i="84"/>
  <c r="AI243" i="47"/>
  <c r="AO242" i="83"/>
  <c r="CG242" i="47"/>
  <c r="AK242" i="83"/>
  <c r="AC243" i="76"/>
  <c r="AK245" i="76"/>
  <c r="BQ245" i="47" s="1"/>
  <c r="CF245" i="47"/>
  <c r="AO245" i="76"/>
  <c r="CG244" i="47"/>
  <c r="ER244" i="47" s="1"/>
  <c r="AO244" i="83"/>
  <c r="AK244" i="83"/>
  <c r="BR244" i="47" s="1"/>
  <c r="CF244" i="47"/>
  <c r="EQ244" i="47" s="1"/>
  <c r="AO244" i="76"/>
  <c r="AK244" i="76"/>
  <c r="BQ244" i="47" s="1"/>
  <c r="AM244" i="47"/>
  <c r="AI245" i="47"/>
  <c r="T243" i="85"/>
  <c r="AR243" i="47"/>
  <c r="AL243" i="47" s="1"/>
  <c r="AJ243" i="85"/>
  <c r="T242" i="85"/>
  <c r="AR242" i="47"/>
  <c r="AL242" i="47" s="1"/>
  <c r="AJ242" i="85"/>
  <c r="AC245" i="76"/>
  <c r="AC244" i="83"/>
  <c r="BC239" i="47"/>
  <c r="BC242" i="47"/>
  <c r="BC243" i="47"/>
  <c r="BC245" i="47"/>
  <c r="BC244" i="47"/>
  <c r="ED126" i="38"/>
  <c r="AM241" i="47"/>
  <c r="AS241" i="47" s="1"/>
  <c r="IK73" i="38" s="1"/>
  <c r="IW73" i="38" s="1"/>
  <c r="AC241" i="83"/>
  <c r="AJ241" i="85"/>
  <c r="AC241" i="76"/>
  <c r="AJ240" i="84"/>
  <c r="CH240" i="47" s="1"/>
  <c r="AJ241" i="84"/>
  <c r="CF241" i="47"/>
  <c r="EQ242" i="47" s="1"/>
  <c r="AK241" i="76"/>
  <c r="BQ241" i="47" s="1"/>
  <c r="DQ242" i="47" s="1"/>
  <c r="AO241" i="76"/>
  <c r="CG241" i="47"/>
  <c r="AO241" i="83"/>
  <c r="AK241" i="83"/>
  <c r="BR241" i="47" s="1"/>
  <c r="AJ239" i="85"/>
  <c r="AJ240" i="85"/>
  <c r="AJ239" i="84"/>
  <c r="AC240" i="83"/>
  <c r="CG239" i="47"/>
  <c r="AO239" i="83"/>
  <c r="AK239" i="83"/>
  <c r="BR239" i="47" s="1"/>
  <c r="CG240" i="47"/>
  <c r="AO240" i="83"/>
  <c r="AK240" i="83"/>
  <c r="AC239" i="83"/>
  <c r="BC241" i="47"/>
  <c r="AC239" i="76"/>
  <c r="CF239" i="47"/>
  <c r="AO239" i="76"/>
  <c r="AK239" i="76"/>
  <c r="BQ239" i="47" s="1"/>
  <c r="AC240" i="76"/>
  <c r="CF240" i="47"/>
  <c r="AK240" i="76"/>
  <c r="BQ240" i="47" s="1"/>
  <c r="AO240" i="76"/>
  <c r="BC240" i="47"/>
  <c r="AR219" i="47"/>
  <c r="AL219" i="47" s="1"/>
  <c r="HH67" i="38"/>
  <c r="AM240" i="47"/>
  <c r="AQ230" i="47"/>
  <c r="AK230" i="47" s="1"/>
  <c r="BC221" i="47"/>
  <c r="T237" i="85"/>
  <c r="HI49" i="38"/>
  <c r="HF81" i="38"/>
  <c r="T228" i="85"/>
  <c r="T215" i="84"/>
  <c r="T238" i="84"/>
  <c r="AQ218" i="47"/>
  <c r="AK218" i="47" s="1"/>
  <c r="T212" i="85"/>
  <c r="T248" i="85" s="1"/>
  <c r="AC212" i="85" s="1"/>
  <c r="AR212" i="47"/>
  <c r="AL212" i="47" s="1"/>
  <c r="AL247" i="47" s="1"/>
  <c r="GB124" i="38"/>
  <c r="AR226" i="47"/>
  <c r="AL226" i="47" s="1"/>
  <c r="GB110" i="38"/>
  <c r="AR230" i="47"/>
  <c r="AL230" i="47" s="1"/>
  <c r="GB128" i="38"/>
  <c r="ED116" i="38"/>
  <c r="ED114" i="38"/>
  <c r="HH51" i="38"/>
  <c r="AQ219" i="47"/>
  <c r="AK219" i="47" s="1"/>
  <c r="AJ219" i="84"/>
  <c r="AK219" i="84" s="1"/>
  <c r="BS219" i="47" s="1"/>
  <c r="AR227" i="47"/>
  <c r="AL227" i="47" s="1"/>
  <c r="T236" i="84"/>
  <c r="T233" i="85"/>
  <c r="AQ237" i="47"/>
  <c r="AK237" i="47" s="1"/>
  <c r="HI52" i="38"/>
  <c r="T234" i="84"/>
  <c r="T223" i="85"/>
  <c r="HI47" i="38"/>
  <c r="HH81" i="38"/>
  <c r="AK235" i="76"/>
  <c r="BQ235" i="47" s="1"/>
  <c r="BL235" i="47" s="1"/>
  <c r="AO235" i="76"/>
  <c r="AJ227" i="85"/>
  <c r="CI227" i="47" s="1"/>
  <c r="AJ216" i="85"/>
  <c r="AO216" i="85" s="1"/>
  <c r="AJ222" i="84"/>
  <c r="CH222" i="47" s="1"/>
  <c r="AJ237" i="84"/>
  <c r="AO237" i="84" s="1"/>
  <c r="AJ236" i="84"/>
  <c r="AK236" i="84" s="1"/>
  <c r="BS236" i="47" s="1"/>
  <c r="AJ215" i="84"/>
  <c r="CH215" i="47" s="1"/>
  <c r="AJ230" i="84"/>
  <c r="AO230" i="84" s="1"/>
  <c r="AO221" i="83"/>
  <c r="AJ234" i="84"/>
  <c r="CH234" i="47" s="1"/>
  <c r="AJ230" i="85"/>
  <c r="AK230" i="85" s="1"/>
  <c r="BT230" i="47" s="1"/>
  <c r="CG212" i="47"/>
  <c r="BC232" i="47"/>
  <c r="AJ237" i="85"/>
  <c r="CI237" i="47" s="1"/>
  <c r="AJ220" i="85"/>
  <c r="AO220" i="85" s="1"/>
  <c r="AC234" i="83"/>
  <c r="CG221" i="47"/>
  <c r="ER222" i="47" s="1"/>
  <c r="AJ219" i="85"/>
  <c r="CI219" i="47" s="1"/>
  <c r="AJ233" i="85"/>
  <c r="CI233" i="47" s="1"/>
  <c r="AJ238" i="85"/>
  <c r="AK238" i="85" s="1"/>
  <c r="BT238" i="47" s="1"/>
  <c r="BC219" i="47"/>
  <c r="BC237" i="47"/>
  <c r="AK220" i="76"/>
  <c r="BQ220" i="47" s="1"/>
  <c r="AK232" i="76"/>
  <c r="BQ232" i="47" s="1"/>
  <c r="BL232" i="47" s="1"/>
  <c r="AO232" i="76"/>
  <c r="BC236" i="47"/>
  <c r="HG83" i="38" s="1"/>
  <c r="AC223" i="76"/>
  <c r="AC228" i="76"/>
  <c r="AC237" i="83"/>
  <c r="AC222" i="83"/>
  <c r="AJ235" i="84"/>
  <c r="CH235" i="47" s="1"/>
  <c r="AJ218" i="84"/>
  <c r="AO218" i="84" s="1"/>
  <c r="AJ227" i="84"/>
  <c r="AK227" i="84" s="1"/>
  <c r="BS227" i="47" s="1"/>
  <c r="AC237" i="76"/>
  <c r="AO224" i="76"/>
  <c r="AO220" i="76"/>
  <c r="DR222" i="47"/>
  <c r="EQ224" i="47"/>
  <c r="AR239" i="47"/>
  <c r="AK224" i="76"/>
  <c r="BQ224" i="47" s="1"/>
  <c r="DQ224" i="47" s="1"/>
  <c r="AJ220" i="84"/>
  <c r="AO220" i="84" s="1"/>
  <c r="AJ223" i="85"/>
  <c r="AO223" i="85" s="1"/>
  <c r="BC220" i="47"/>
  <c r="AO212" i="83"/>
  <c r="AL212" i="83"/>
  <c r="AJ217" i="85"/>
  <c r="CI217" i="47" s="1"/>
  <c r="BC212" i="47"/>
  <c r="AJ228" i="85"/>
  <c r="CI228" i="47" s="1"/>
  <c r="AJ232" i="84"/>
  <c r="AO232" i="84" s="1"/>
  <c r="AL222" i="83"/>
  <c r="AJ212" i="84"/>
  <c r="CH212" i="47" s="1"/>
  <c r="AL221" i="83"/>
  <c r="GB118" i="38"/>
  <c r="HI56" i="38"/>
  <c r="HI63" i="38"/>
  <c r="GB125" i="38"/>
  <c r="HI61" i="38"/>
  <c r="GB123" i="38"/>
  <c r="AC221" i="76"/>
  <c r="AI221" i="47"/>
  <c r="AC230" i="76"/>
  <c r="AI230" i="47"/>
  <c r="CG218" i="47"/>
  <c r="AK218" i="83"/>
  <c r="BR218" i="47" s="1"/>
  <c r="AO218" i="83"/>
  <c r="CG234" i="47"/>
  <c r="AK234" i="83"/>
  <c r="BR234" i="47" s="1"/>
  <c r="AO234" i="83"/>
  <c r="ED125" i="38"/>
  <c r="HH63" i="38"/>
  <c r="ED120" i="38"/>
  <c r="HH58" i="38"/>
  <c r="HH46" i="38"/>
  <c r="ED108" i="38"/>
  <c r="AM215" i="47"/>
  <c r="AI215" i="47"/>
  <c r="CF234" i="47"/>
  <c r="EQ235" i="47" s="1"/>
  <c r="AO234" i="76"/>
  <c r="AK234" i="76"/>
  <c r="BQ234" i="47" s="1"/>
  <c r="AC222" i="76"/>
  <c r="AI222" i="47"/>
  <c r="CF201" i="47"/>
  <c r="AO201" i="76"/>
  <c r="AK201" i="76"/>
  <c r="BQ201" i="47" s="1"/>
  <c r="CF210" i="47"/>
  <c r="AO210" i="76"/>
  <c r="AK210" i="76"/>
  <c r="BQ210" i="47" s="1"/>
  <c r="CF208" i="47"/>
  <c r="AO208" i="76"/>
  <c r="AK208" i="76"/>
  <c r="BQ208" i="47" s="1"/>
  <c r="CF197" i="47"/>
  <c r="AO197" i="76"/>
  <c r="AK197" i="76"/>
  <c r="BQ197" i="47" s="1"/>
  <c r="CF206" i="47"/>
  <c r="AO206" i="76"/>
  <c r="AK206" i="76"/>
  <c r="BQ206" i="47" s="1"/>
  <c r="CF207" i="47"/>
  <c r="AO207" i="76"/>
  <c r="AK207" i="76"/>
  <c r="BQ207" i="47" s="1"/>
  <c r="CF205" i="47"/>
  <c r="AK205" i="76"/>
  <c r="BQ205" i="47" s="1"/>
  <c r="AO205" i="76"/>
  <c r="CF236" i="47"/>
  <c r="EQ236" i="47" s="1"/>
  <c r="AK236" i="76"/>
  <c r="BQ236" i="47" s="1"/>
  <c r="AO236" i="76"/>
  <c r="AC215" i="76"/>
  <c r="AC200" i="76"/>
  <c r="AC205" i="76"/>
  <c r="AC210" i="76"/>
  <c r="AC202" i="76"/>
  <c r="AC198" i="76"/>
  <c r="AC206" i="76"/>
  <c r="AC207" i="76"/>
  <c r="AC211" i="76"/>
  <c r="AC199" i="76"/>
  <c r="AC203" i="76"/>
  <c r="AC204" i="76"/>
  <c r="AC208" i="76"/>
  <c r="AC197" i="76"/>
  <c r="AC209" i="76"/>
  <c r="AC201" i="76"/>
  <c r="AC217" i="76"/>
  <c r="AR213" i="47"/>
  <c r="AL213" i="47" s="1"/>
  <c r="AJ213" i="85"/>
  <c r="T213" i="85"/>
  <c r="AR225" i="47"/>
  <c r="AL225" i="47" s="1"/>
  <c r="AJ225" i="85"/>
  <c r="T225" i="85"/>
  <c r="AR236" i="47"/>
  <c r="AL236" i="47" s="1"/>
  <c r="AJ236" i="85"/>
  <c r="T236" i="85"/>
  <c r="BC228" i="47"/>
  <c r="AC226" i="83"/>
  <c r="CG226" i="47"/>
  <c r="AK226" i="83"/>
  <c r="BR226" i="47" s="1"/>
  <c r="AO226" i="83"/>
  <c r="CG216" i="47"/>
  <c r="AO216" i="83"/>
  <c r="AK216" i="83"/>
  <c r="BR216" i="47" s="1"/>
  <c r="AC219" i="76"/>
  <c r="AI219" i="47"/>
  <c r="AI214" i="47"/>
  <c r="AC226" i="76"/>
  <c r="AI226" i="47"/>
  <c r="AC213" i="76"/>
  <c r="AI213" i="47"/>
  <c r="CG227" i="47"/>
  <c r="AO227" i="83"/>
  <c r="AK227" i="83"/>
  <c r="BR227" i="47" s="1"/>
  <c r="AC199" i="83"/>
  <c r="AC211" i="83"/>
  <c r="AC207" i="83"/>
  <c r="AC203" i="83"/>
  <c r="AC200" i="83"/>
  <c r="AC210" i="83"/>
  <c r="AC201" i="83"/>
  <c r="AC197" i="83"/>
  <c r="AC209" i="83"/>
  <c r="AC198" i="83"/>
  <c r="AC202" i="83"/>
  <c r="AC208" i="83"/>
  <c r="AC204" i="83"/>
  <c r="AC205" i="83"/>
  <c r="AC206" i="83"/>
  <c r="HH60" i="38"/>
  <c r="ED122" i="38"/>
  <c r="ED119" i="38"/>
  <c r="HH57" i="38"/>
  <c r="T248" i="84"/>
  <c r="AC241" i="84" s="1"/>
  <c r="HH61" i="38"/>
  <c r="ED123" i="38"/>
  <c r="ED118" i="38"/>
  <c r="HH56" i="38"/>
  <c r="HI64" i="38"/>
  <c r="GB126" i="38"/>
  <c r="AR218" i="47"/>
  <c r="AL218" i="47" s="1"/>
  <c r="AJ218" i="85"/>
  <c r="T218" i="85"/>
  <c r="AC238" i="83"/>
  <c r="BC238" i="47"/>
  <c r="BC225" i="47"/>
  <c r="AC229" i="83"/>
  <c r="CG229" i="47"/>
  <c r="AK229" i="83"/>
  <c r="BR229" i="47" s="1"/>
  <c r="AO229" i="83"/>
  <c r="CG224" i="47"/>
  <c r="AO224" i="83"/>
  <c r="AK224" i="83"/>
  <c r="BR224" i="47" s="1"/>
  <c r="AC217" i="83"/>
  <c r="CG217" i="47"/>
  <c r="AO217" i="83"/>
  <c r="AK217" i="83"/>
  <c r="BR217" i="47" s="1"/>
  <c r="BC215" i="47"/>
  <c r="AC231" i="83"/>
  <c r="CG231" i="47"/>
  <c r="AO231" i="83"/>
  <c r="AK231" i="83"/>
  <c r="BR231" i="47" s="1"/>
  <c r="BC233" i="47"/>
  <c r="AC231" i="76"/>
  <c r="CF231" i="47"/>
  <c r="EQ232" i="47" s="1"/>
  <c r="AO231" i="76"/>
  <c r="AK231" i="76"/>
  <c r="BQ231" i="47" s="1"/>
  <c r="CF227" i="47"/>
  <c r="AK227" i="76"/>
  <c r="BQ227" i="47" s="1"/>
  <c r="AO227" i="76"/>
  <c r="CF233" i="47"/>
  <c r="EQ233" i="47" s="1"/>
  <c r="AK233" i="76"/>
  <c r="BQ233" i="47" s="1"/>
  <c r="AO233" i="76"/>
  <c r="CF228" i="47"/>
  <c r="AK228" i="76"/>
  <c r="BQ228" i="47" s="1"/>
  <c r="AO228" i="76"/>
  <c r="CG236" i="47"/>
  <c r="AO236" i="83"/>
  <c r="AK236" i="83"/>
  <c r="BR236" i="47" s="1"/>
  <c r="AQ233" i="47"/>
  <c r="AJ233" i="84"/>
  <c r="T233" i="84"/>
  <c r="AQ223" i="47"/>
  <c r="AJ223" i="84"/>
  <c r="T223" i="84"/>
  <c r="AQ213" i="47"/>
  <c r="AK213" i="47" s="1"/>
  <c r="AJ213" i="84"/>
  <c r="T213" i="84"/>
  <c r="AC216" i="76"/>
  <c r="AC224" i="76"/>
  <c r="CF217" i="47"/>
  <c r="AO217" i="76"/>
  <c r="AK217" i="76"/>
  <c r="BQ217" i="47" s="1"/>
  <c r="FV270" i="47"/>
  <c r="GD113" i="47"/>
  <c r="M82" i="59" s="1"/>
  <c r="FW113" i="47"/>
  <c r="CI234" i="47"/>
  <c r="AO234" i="85"/>
  <c r="AK234" i="85"/>
  <c r="BT234" i="47" s="1"/>
  <c r="AJ209" i="85"/>
  <c r="AJ199" i="85"/>
  <c r="AJ205" i="85"/>
  <c r="AJ211" i="85"/>
  <c r="AJ201" i="85"/>
  <c r="AJ206" i="85"/>
  <c r="AJ202" i="85"/>
  <c r="AJ208" i="85"/>
  <c r="AJ198" i="85"/>
  <c r="AJ204" i="85"/>
  <c r="AJ200" i="85"/>
  <c r="AJ203" i="85"/>
  <c r="AJ207" i="85"/>
  <c r="AJ210" i="85"/>
  <c r="AJ197" i="85"/>
  <c r="GB115" i="38"/>
  <c r="HI53" i="38"/>
  <c r="AR222" i="47"/>
  <c r="AL222" i="47" s="1"/>
  <c r="AJ222" i="85"/>
  <c r="T222" i="85"/>
  <c r="AJ235" i="85"/>
  <c r="AR235" i="47"/>
  <c r="AL235" i="47" s="1"/>
  <c r="T235" i="85"/>
  <c r="AR214" i="47"/>
  <c r="AL214" i="47" s="1"/>
  <c r="AJ214" i="85"/>
  <c r="T214" i="85"/>
  <c r="CG214" i="47"/>
  <c r="AO214" i="83"/>
  <c r="AK214" i="83"/>
  <c r="BR214" i="47" s="1"/>
  <c r="AC230" i="83"/>
  <c r="CG230" i="47"/>
  <c r="AO230" i="83"/>
  <c r="AK230" i="83"/>
  <c r="BR230" i="47" s="1"/>
  <c r="CG213" i="47"/>
  <c r="AK213" i="83"/>
  <c r="BR213" i="47" s="1"/>
  <c r="DR213" i="47" s="1"/>
  <c r="AO213" i="83"/>
  <c r="AC223" i="83"/>
  <c r="AC232" i="83"/>
  <c r="FV187" i="47"/>
  <c r="AM220" i="47"/>
  <c r="AC232" i="76"/>
  <c r="AC238" i="76"/>
  <c r="AM238" i="47"/>
  <c r="AI238" i="47"/>
  <c r="AC220" i="83"/>
  <c r="CG219" i="47"/>
  <c r="AO219" i="83"/>
  <c r="AK219" i="83"/>
  <c r="BR219" i="47" s="1"/>
  <c r="CG205" i="47"/>
  <c r="AK205" i="83"/>
  <c r="BR205" i="47" s="1"/>
  <c r="AO205" i="83"/>
  <c r="CG198" i="47"/>
  <c r="AK198" i="83"/>
  <c r="BR198" i="47" s="1"/>
  <c r="AO198" i="83"/>
  <c r="CG200" i="47"/>
  <c r="AO200" i="83"/>
  <c r="AK200" i="83"/>
  <c r="BR200" i="47" s="1"/>
  <c r="CG210" i="47"/>
  <c r="AO210" i="83"/>
  <c r="AK210" i="83"/>
  <c r="BR210" i="47" s="1"/>
  <c r="CG199" i="47"/>
  <c r="AO199" i="83"/>
  <c r="AK199" i="83"/>
  <c r="BR199" i="47" s="1"/>
  <c r="CG211" i="47"/>
  <c r="AK211" i="83"/>
  <c r="BR211" i="47" s="1"/>
  <c r="DR212" i="47" s="1"/>
  <c r="AO211" i="83"/>
  <c r="CG207" i="47"/>
  <c r="AO207" i="83"/>
  <c r="AK207" i="83"/>
  <c r="BR207" i="47" s="1"/>
  <c r="CG203" i="47"/>
  <c r="AO203" i="83"/>
  <c r="AK203" i="83"/>
  <c r="BR203" i="47" s="1"/>
  <c r="AC221" i="83"/>
  <c r="HH48" i="38"/>
  <c r="ED110" i="38"/>
  <c r="HH49" i="38"/>
  <c r="ED111" i="38"/>
  <c r="ED115" i="38"/>
  <c r="HH53" i="38"/>
  <c r="AC225" i="76"/>
  <c r="AI225" i="47"/>
  <c r="AI218" i="47"/>
  <c r="AC235" i="76"/>
  <c r="FV115" i="47"/>
  <c r="GD34" i="47"/>
  <c r="M30" i="59" s="1"/>
  <c r="GK27" i="47"/>
  <c r="AR224" i="47"/>
  <c r="AL224" i="47" s="1"/>
  <c r="AJ224" i="85"/>
  <c r="T224" i="85"/>
  <c r="AR231" i="47"/>
  <c r="AL231" i="47" s="1"/>
  <c r="AJ231" i="85"/>
  <c r="T231" i="85"/>
  <c r="AR229" i="47"/>
  <c r="AL229" i="47" s="1"/>
  <c r="AJ229" i="85"/>
  <c r="T229" i="85"/>
  <c r="CF221" i="47"/>
  <c r="EQ221" i="47" s="1"/>
  <c r="AK221" i="76"/>
  <c r="BQ221" i="47" s="1"/>
  <c r="AO221" i="76"/>
  <c r="CF230" i="47"/>
  <c r="AK230" i="76"/>
  <c r="BQ230" i="47" s="1"/>
  <c r="AO230" i="76"/>
  <c r="AC218" i="83"/>
  <c r="BC218" i="47"/>
  <c r="AJ231" i="84"/>
  <c r="AQ231" i="47"/>
  <c r="AK231" i="47" s="1"/>
  <c r="T231" i="84"/>
  <c r="AQ226" i="47"/>
  <c r="AK226" i="47" s="1"/>
  <c r="AJ226" i="84"/>
  <c r="T226" i="84"/>
  <c r="AQ214" i="47"/>
  <c r="AK214" i="47" s="1"/>
  <c r="AJ214" i="84"/>
  <c r="T214" i="84"/>
  <c r="CF215" i="47"/>
  <c r="AK215" i="76"/>
  <c r="BQ215" i="47" s="1"/>
  <c r="AO215" i="76"/>
  <c r="AC234" i="76"/>
  <c r="AM234" i="47"/>
  <c r="AI234" i="47"/>
  <c r="CF222" i="47"/>
  <c r="EQ223" i="47" s="1"/>
  <c r="AO222" i="76"/>
  <c r="AK222" i="76"/>
  <c r="BQ222" i="47" s="1"/>
  <c r="CF237" i="47"/>
  <c r="AO237" i="76"/>
  <c r="AK237" i="76"/>
  <c r="BQ237" i="47" s="1"/>
  <c r="CF229" i="47"/>
  <c r="AO229" i="76"/>
  <c r="AK229" i="76"/>
  <c r="BQ229" i="47" s="1"/>
  <c r="CF209" i="47"/>
  <c r="AK209" i="76"/>
  <c r="BQ209" i="47" s="1"/>
  <c r="AO209" i="76"/>
  <c r="CF203" i="47"/>
  <c r="AK203" i="76"/>
  <c r="BQ203" i="47" s="1"/>
  <c r="AO203" i="76"/>
  <c r="CF204" i="47"/>
  <c r="AO204" i="76"/>
  <c r="AK204" i="76"/>
  <c r="BQ204" i="47" s="1"/>
  <c r="CF202" i="47"/>
  <c r="AO202" i="76"/>
  <c r="AK202" i="76"/>
  <c r="BQ202" i="47" s="1"/>
  <c r="CF198" i="47"/>
  <c r="AK198" i="76"/>
  <c r="BQ198" i="47" s="1"/>
  <c r="AO198" i="76"/>
  <c r="CF200" i="47"/>
  <c r="AO200" i="76"/>
  <c r="AK200" i="76"/>
  <c r="BQ200" i="47" s="1"/>
  <c r="CF211" i="47"/>
  <c r="AO211" i="76"/>
  <c r="AK211" i="76"/>
  <c r="BQ211" i="47" s="1"/>
  <c r="CF199" i="47"/>
  <c r="AO199" i="76"/>
  <c r="AK199" i="76"/>
  <c r="BQ199" i="47" s="1"/>
  <c r="AC212" i="76"/>
  <c r="GB107" i="38"/>
  <c r="HI45" i="38"/>
  <c r="GB119" i="38"/>
  <c r="HI57" i="38"/>
  <c r="HI68" i="38"/>
  <c r="HI81" i="38" s="1"/>
  <c r="GB130" i="38"/>
  <c r="AC228" i="83"/>
  <c r="CG228" i="47"/>
  <c r="AO228" i="83"/>
  <c r="AK228" i="83"/>
  <c r="BR228" i="47" s="1"/>
  <c r="BC226" i="47"/>
  <c r="AC216" i="83"/>
  <c r="BC216" i="47"/>
  <c r="CF219" i="47"/>
  <c r="AO219" i="76"/>
  <c r="AK219" i="76"/>
  <c r="BQ219" i="47" s="1"/>
  <c r="AC214" i="76"/>
  <c r="CF214" i="47"/>
  <c r="AO214" i="76"/>
  <c r="AK214" i="76"/>
  <c r="BQ214" i="47" s="1"/>
  <c r="CF226" i="47"/>
  <c r="AO226" i="76"/>
  <c r="AK226" i="76"/>
  <c r="BQ226" i="47" s="1"/>
  <c r="AC220" i="76"/>
  <c r="CF213" i="47"/>
  <c r="AK213" i="76"/>
  <c r="BQ213" i="47" s="1"/>
  <c r="AO213" i="76"/>
  <c r="FG59" i="47"/>
  <c r="CN59" i="47" s="1"/>
  <c r="FF60" i="47"/>
  <c r="FK301" i="47"/>
  <c r="CO301" i="47" s="1"/>
  <c r="FW270" i="47" s="1"/>
  <c r="FJ302" i="47"/>
  <c r="CG235" i="47"/>
  <c r="AO235" i="83"/>
  <c r="AK235" i="83"/>
  <c r="BR235" i="47" s="1"/>
  <c r="AC227" i="83"/>
  <c r="BC227" i="47"/>
  <c r="BC223" i="47"/>
  <c r="BC199" i="47"/>
  <c r="BC211" i="47"/>
  <c r="BC207" i="47"/>
  <c r="BC203" i="47"/>
  <c r="BC200" i="47"/>
  <c r="BC210" i="47"/>
  <c r="BC201" i="47"/>
  <c r="BC197" i="47"/>
  <c r="BC209" i="47"/>
  <c r="BC198" i="47"/>
  <c r="BC202" i="47"/>
  <c r="BC208" i="47"/>
  <c r="BC204" i="47"/>
  <c r="BC205" i="47"/>
  <c r="BC206" i="47"/>
  <c r="AQ228" i="47"/>
  <c r="AJ228" i="84"/>
  <c r="T228" i="84"/>
  <c r="AJ225" i="84"/>
  <c r="AQ225" i="47"/>
  <c r="AK225" i="47" s="1"/>
  <c r="T225" i="84"/>
  <c r="AK247" i="47"/>
  <c r="AJ198" i="84"/>
  <c r="AJ204" i="84"/>
  <c r="AJ200" i="84"/>
  <c r="AJ197" i="84"/>
  <c r="AJ208" i="84"/>
  <c r="AJ211" i="84"/>
  <c r="AJ207" i="84"/>
  <c r="AJ205" i="84"/>
  <c r="AJ201" i="84"/>
  <c r="AJ206" i="84"/>
  <c r="AJ202" i="84"/>
  <c r="AJ210" i="84"/>
  <c r="AJ209" i="84"/>
  <c r="AJ203" i="84"/>
  <c r="AJ199" i="84"/>
  <c r="AQ229" i="47"/>
  <c r="AK229" i="47" s="1"/>
  <c r="AJ229" i="84"/>
  <c r="T229" i="84"/>
  <c r="AQ224" i="47"/>
  <c r="AK224" i="47" s="1"/>
  <c r="AJ224" i="84"/>
  <c r="T224" i="84"/>
  <c r="AR232" i="47"/>
  <c r="AL232" i="47" s="1"/>
  <c r="AJ232" i="85"/>
  <c r="T232" i="85"/>
  <c r="GB112" i="38"/>
  <c r="HI50" i="38"/>
  <c r="CG238" i="47"/>
  <c r="AO238" i="83"/>
  <c r="AK238" i="83"/>
  <c r="BR238" i="47" s="1"/>
  <c r="AC225" i="83"/>
  <c r="CG225" i="47"/>
  <c r="AO225" i="83"/>
  <c r="AK225" i="83"/>
  <c r="BR225" i="47" s="1"/>
  <c r="BC229" i="47"/>
  <c r="AC224" i="83"/>
  <c r="BC224" i="47"/>
  <c r="BC217" i="47"/>
  <c r="AC215" i="83"/>
  <c r="CG215" i="47"/>
  <c r="AO215" i="83"/>
  <c r="AK215" i="83"/>
  <c r="BR215" i="47" s="1"/>
  <c r="BC231" i="47"/>
  <c r="AC233" i="83"/>
  <c r="CG233" i="47"/>
  <c r="AO233" i="83"/>
  <c r="AK233" i="83"/>
  <c r="BR233" i="47" s="1"/>
  <c r="AI231" i="47"/>
  <c r="AC227" i="76"/>
  <c r="AI227" i="47"/>
  <c r="AC233" i="76"/>
  <c r="AC236" i="83"/>
  <c r="BC234" i="47"/>
  <c r="AJ238" i="84"/>
  <c r="HH65" i="38"/>
  <c r="ED127" i="38"/>
  <c r="HH55" i="38"/>
  <c r="ED117" i="38"/>
  <c r="HH45" i="38"/>
  <c r="ED107" i="38"/>
  <c r="CF216" i="47"/>
  <c r="AO216" i="76"/>
  <c r="AK216" i="76"/>
  <c r="BQ216" i="47" s="1"/>
  <c r="AI247" i="47"/>
  <c r="CF212" i="47"/>
  <c r="AK212" i="76"/>
  <c r="BQ212" i="47" s="1"/>
  <c r="AO212" i="76"/>
  <c r="AC236" i="76"/>
  <c r="FG302" i="47"/>
  <c r="CN302" i="47" s="1"/>
  <c r="FF303" i="47"/>
  <c r="FK218" i="47"/>
  <c r="CO218" i="47" s="1"/>
  <c r="FW187" i="47" s="1"/>
  <c r="FJ219" i="47"/>
  <c r="FK137" i="47"/>
  <c r="CO137" i="47" s="1"/>
  <c r="FJ138" i="47"/>
  <c r="AJ215" i="85"/>
  <c r="AJ212" i="85"/>
  <c r="AR221" i="47"/>
  <c r="AL221" i="47" s="1"/>
  <c r="AJ221" i="85"/>
  <c r="T221" i="85"/>
  <c r="AJ226" i="85"/>
  <c r="HI54" i="38"/>
  <c r="GB116" i="38"/>
  <c r="GB129" i="38"/>
  <c r="HI67" i="38"/>
  <c r="HI46" i="38"/>
  <c r="GB108" i="38"/>
  <c r="AC214" i="83"/>
  <c r="BC214" i="47"/>
  <c r="BC230" i="47"/>
  <c r="AC213" i="83"/>
  <c r="BC213" i="47"/>
  <c r="CG223" i="47"/>
  <c r="ER223" i="47" s="1"/>
  <c r="AO223" i="83"/>
  <c r="AK223" i="83"/>
  <c r="BR223" i="47" s="1"/>
  <c r="DR223" i="47" s="1"/>
  <c r="CG232" i="47"/>
  <c r="AO232" i="83"/>
  <c r="AK232" i="83"/>
  <c r="BR232" i="47" s="1"/>
  <c r="FG219" i="47"/>
  <c r="CN219" i="47" s="1"/>
  <c r="FF220" i="47"/>
  <c r="CF238" i="47"/>
  <c r="AO238" i="76"/>
  <c r="AK238" i="76"/>
  <c r="BQ238" i="47" s="1"/>
  <c r="BC235" i="47"/>
  <c r="AC235" i="83"/>
  <c r="CG237" i="47"/>
  <c r="AO237" i="83"/>
  <c r="AK237" i="83"/>
  <c r="BR237" i="47" s="1"/>
  <c r="AC219" i="83"/>
  <c r="BC222" i="47"/>
  <c r="CG206" i="47"/>
  <c r="AO206" i="83"/>
  <c r="AK206" i="83"/>
  <c r="BR206" i="47" s="1"/>
  <c r="CG202" i="47"/>
  <c r="AO202" i="83"/>
  <c r="AK202" i="83"/>
  <c r="BR202" i="47" s="1"/>
  <c r="CG208" i="47"/>
  <c r="AO208" i="83"/>
  <c r="AK208" i="83"/>
  <c r="BR208" i="47" s="1"/>
  <c r="CG204" i="47"/>
  <c r="AO204" i="83"/>
  <c r="AK204" i="83"/>
  <c r="BR204" i="47" s="1"/>
  <c r="CG201" i="47"/>
  <c r="AO201" i="83"/>
  <c r="AK201" i="83"/>
  <c r="BR201" i="47" s="1"/>
  <c r="CG197" i="47"/>
  <c r="AO197" i="83"/>
  <c r="AK197" i="83"/>
  <c r="BR197" i="47" s="1"/>
  <c r="CG209" i="47"/>
  <c r="AO209" i="83"/>
  <c r="AK209" i="83"/>
  <c r="BR209" i="47" s="1"/>
  <c r="CG220" i="47"/>
  <c r="AK220" i="83"/>
  <c r="BR220" i="47" s="1"/>
  <c r="AO220" i="83"/>
  <c r="AQ216" i="47"/>
  <c r="AJ216" i="84"/>
  <c r="T216" i="84"/>
  <c r="AQ217" i="47"/>
  <c r="AJ217" i="84"/>
  <c r="T217" i="84"/>
  <c r="AJ221" i="84"/>
  <c r="AQ221" i="47"/>
  <c r="AK221" i="47" s="1"/>
  <c r="T221" i="84"/>
  <c r="CF225" i="47"/>
  <c r="EQ225" i="47" s="1"/>
  <c r="AO225" i="76"/>
  <c r="AK225" i="76"/>
  <c r="BQ225" i="47" s="1"/>
  <c r="AC218" i="76"/>
  <c r="CF218" i="47"/>
  <c r="AO218" i="76"/>
  <c r="AK218" i="76"/>
  <c r="BQ218" i="47" s="1"/>
  <c r="FG139" i="47"/>
  <c r="CN139" i="47" s="1"/>
  <c r="FF140" i="47"/>
  <c r="FK56" i="47"/>
  <c r="CO56" i="47" s="1"/>
  <c r="FJ57" i="47"/>
  <c r="AL223" i="76"/>
  <c r="DR244" i="47" l="1"/>
  <c r="ER242" i="47"/>
  <c r="AL242" i="76"/>
  <c r="DQ245" i="47"/>
  <c r="EW245" i="47" s="1"/>
  <c r="AL241" i="76"/>
  <c r="ER245" i="47"/>
  <c r="AC242" i="85"/>
  <c r="AC242" i="84"/>
  <c r="AC243" i="84"/>
  <c r="CH243" i="47"/>
  <c r="AK243" i="84"/>
  <c r="BS243" i="47" s="1"/>
  <c r="CI243" i="47"/>
  <c r="ET244" i="47" s="1"/>
  <c r="AO243" i="85"/>
  <c r="AK243" i="85"/>
  <c r="AL243" i="83"/>
  <c r="AC243" i="85"/>
  <c r="AL244" i="83"/>
  <c r="AL242" i="83"/>
  <c r="BR242" i="47"/>
  <c r="DR243" i="47" s="1"/>
  <c r="T165" i="85"/>
  <c r="AC245" i="85"/>
  <c r="T84" i="85"/>
  <c r="V84" i="85" s="1"/>
  <c r="AR84" i="47" s="1"/>
  <c r="AL243" i="76"/>
  <c r="CI245" i="47"/>
  <c r="ET245" i="47" s="1"/>
  <c r="AO245" i="85"/>
  <c r="AK245" i="85"/>
  <c r="BT245" i="47" s="1"/>
  <c r="DT245" i="47" s="1"/>
  <c r="ER243" i="47"/>
  <c r="AM242" i="47"/>
  <c r="AC244" i="85"/>
  <c r="AM245" i="47"/>
  <c r="AC244" i="84"/>
  <c r="AS244" i="47"/>
  <c r="AL245" i="76"/>
  <c r="AM243" i="47"/>
  <c r="CH245" i="47"/>
  <c r="ES245" i="47" s="1"/>
  <c r="AK245" i="84"/>
  <c r="BS245" i="47" s="1"/>
  <c r="AL244" i="85"/>
  <c r="DQ244" i="47"/>
  <c r="AL245" i="83"/>
  <c r="BR245" i="47"/>
  <c r="DR245" i="47" s="1"/>
  <c r="AL244" i="84"/>
  <c r="BS244" i="47"/>
  <c r="AO242" i="85"/>
  <c r="CI242" i="47"/>
  <c r="AK242" i="85"/>
  <c r="AL244" i="76"/>
  <c r="EQ245" i="47"/>
  <c r="FM245" i="47" s="1"/>
  <c r="CH242" i="47"/>
  <c r="AK242" i="84"/>
  <c r="AC245" i="84"/>
  <c r="BB241" i="47"/>
  <c r="BB244" i="47"/>
  <c r="BB245" i="47"/>
  <c r="BB242" i="47"/>
  <c r="BB243" i="47"/>
  <c r="BE240" i="47"/>
  <c r="BE242" i="47"/>
  <c r="BE243" i="47"/>
  <c r="BE244" i="47"/>
  <c r="BE245" i="47"/>
  <c r="BD243" i="47"/>
  <c r="BD244" i="47"/>
  <c r="BD245" i="47"/>
  <c r="BD242" i="47"/>
  <c r="EQ239" i="47"/>
  <c r="AL241" i="83"/>
  <c r="AC241" i="85"/>
  <c r="DR239" i="47"/>
  <c r="AO240" i="84"/>
  <c r="AK240" i="84"/>
  <c r="BS240" i="47" s="1"/>
  <c r="CI241" i="47"/>
  <c r="AO241" i="85"/>
  <c r="AK241" i="85"/>
  <c r="BT241" i="47" s="1"/>
  <c r="ER239" i="47"/>
  <c r="CH241" i="47"/>
  <c r="AK241" i="84"/>
  <c r="BS241" i="47" s="1"/>
  <c r="AO241" i="84"/>
  <c r="AC240" i="85"/>
  <c r="AC239" i="85"/>
  <c r="CI239" i="47"/>
  <c r="AK239" i="85"/>
  <c r="AO239" i="85"/>
  <c r="BE241" i="47"/>
  <c r="CI240" i="47"/>
  <c r="AO240" i="85"/>
  <c r="AK240" i="85"/>
  <c r="CH219" i="47"/>
  <c r="AC212" i="84"/>
  <c r="AC240" i="84"/>
  <c r="CH239" i="47"/>
  <c r="ES240" i="47" s="1"/>
  <c r="AO239" i="84"/>
  <c r="AK239" i="84"/>
  <c r="BS239" i="47" s="1"/>
  <c r="BD240" i="47"/>
  <c r="BD241" i="47"/>
  <c r="AC239" i="84"/>
  <c r="ER240" i="47"/>
  <c r="ER241" i="47"/>
  <c r="AL239" i="83"/>
  <c r="AL240" i="83"/>
  <c r="BR240" i="47"/>
  <c r="EQ241" i="47"/>
  <c r="EQ240" i="47"/>
  <c r="DQ239" i="47"/>
  <c r="AL240" i="76"/>
  <c r="AL239" i="76"/>
  <c r="DQ240" i="47"/>
  <c r="DQ241" i="47"/>
  <c r="BD239" i="47"/>
  <c r="BB235" i="47"/>
  <c r="BB240" i="47"/>
  <c r="BB239" i="47"/>
  <c r="AS240" i="47"/>
  <c r="IK72" i="38" s="1"/>
  <c r="IW72" i="38" s="1"/>
  <c r="AM212" i="47"/>
  <c r="AS212" i="47" s="1"/>
  <c r="IK44" i="38" s="1"/>
  <c r="IW44" i="38" s="1"/>
  <c r="AM230" i="47"/>
  <c r="AS230" i="47" s="1"/>
  <c r="IK62" i="38" s="1"/>
  <c r="IW62" i="38" s="1"/>
  <c r="AC233" i="85"/>
  <c r="AM227" i="47"/>
  <c r="AS227" i="47" s="1"/>
  <c r="IK59" i="38" s="1"/>
  <c r="IW59" i="38" s="1"/>
  <c r="AO219" i="84"/>
  <c r="AK215" i="84"/>
  <c r="BS215" i="47" s="1"/>
  <c r="AM219" i="47"/>
  <c r="AS219" i="47" s="1"/>
  <c r="IK51" i="38" s="1"/>
  <c r="IW51" i="38" s="1"/>
  <c r="BD219" i="47"/>
  <c r="AO215" i="84"/>
  <c r="AM237" i="47"/>
  <c r="AS237" i="47" s="1"/>
  <c r="IK69" i="38" s="1"/>
  <c r="IW69" i="38" s="1"/>
  <c r="AC228" i="85"/>
  <c r="AC230" i="85"/>
  <c r="AK230" i="84"/>
  <c r="BS230" i="47" s="1"/>
  <c r="DR215" i="47"/>
  <c r="CH230" i="47"/>
  <c r="DQ235" i="47"/>
  <c r="DQ198" i="47"/>
  <c r="DQ221" i="47"/>
  <c r="AC218" i="84"/>
  <c r="CI220" i="47"/>
  <c r="ET220" i="47" s="1"/>
  <c r="AL235" i="76"/>
  <c r="ER213" i="47"/>
  <c r="AK212" i="84"/>
  <c r="BS212" i="47" s="1"/>
  <c r="AO212" i="84"/>
  <c r="ER212" i="47"/>
  <c r="CI238" i="47"/>
  <c r="AK227" i="85"/>
  <c r="BT227" i="47" s="1"/>
  <c r="AK216" i="85"/>
  <c r="BT216" i="47" s="1"/>
  <c r="AC222" i="84"/>
  <c r="AK237" i="84"/>
  <c r="BS237" i="47" s="1"/>
  <c r="DS237" i="47" s="1"/>
  <c r="AO227" i="85"/>
  <c r="AK223" i="85"/>
  <c r="BT223" i="47" s="1"/>
  <c r="CH237" i="47"/>
  <c r="AK222" i="84"/>
  <c r="BS222" i="47" s="1"/>
  <c r="AC219" i="84"/>
  <c r="AO222" i="84"/>
  <c r="AO236" i="84"/>
  <c r="CH236" i="47"/>
  <c r="BN236" i="47" s="1"/>
  <c r="DR225" i="47"/>
  <c r="AC227" i="84"/>
  <c r="AC236" i="84"/>
  <c r="AO230" i="85"/>
  <c r="CI216" i="47"/>
  <c r="ET217" i="47" s="1"/>
  <c r="AK237" i="85"/>
  <c r="BT237" i="47" s="1"/>
  <c r="DT238" i="47" s="1"/>
  <c r="AC234" i="84"/>
  <c r="AO234" i="84"/>
  <c r="AK219" i="85"/>
  <c r="BT219" i="47" s="1"/>
  <c r="AK234" i="84"/>
  <c r="BS234" i="47" s="1"/>
  <c r="BN234" i="47" s="1"/>
  <c r="AO219" i="85"/>
  <c r="ER219" i="47"/>
  <c r="CI230" i="47"/>
  <c r="BO230" i="47" s="1"/>
  <c r="CI223" i="47"/>
  <c r="EQ198" i="47"/>
  <c r="AK233" i="85"/>
  <c r="BT233" i="47" s="1"/>
  <c r="DT234" i="47" s="1"/>
  <c r="DR204" i="47"/>
  <c r="AO237" i="85"/>
  <c r="AK235" i="84"/>
  <c r="BS235" i="47" s="1"/>
  <c r="DS236" i="47" s="1"/>
  <c r="DQ220" i="47"/>
  <c r="AK218" i="84"/>
  <c r="BS218" i="47" s="1"/>
  <c r="DS219" i="47" s="1"/>
  <c r="AO235" i="84"/>
  <c r="AC219" i="85"/>
  <c r="AC227" i="85"/>
  <c r="AC223" i="85"/>
  <c r="AC237" i="85"/>
  <c r="CH218" i="47"/>
  <c r="AK220" i="85"/>
  <c r="BT220" i="47" s="1"/>
  <c r="DQ232" i="47"/>
  <c r="AL220" i="76"/>
  <c r="AC234" i="85"/>
  <c r="AL203" i="76"/>
  <c r="DR227" i="47"/>
  <c r="DR206" i="47"/>
  <c r="DR220" i="47"/>
  <c r="DR201" i="47"/>
  <c r="ER221" i="47"/>
  <c r="ER225" i="47"/>
  <c r="AO238" i="85"/>
  <c r="DR219" i="47"/>
  <c r="ER201" i="47"/>
  <c r="EQ209" i="47"/>
  <c r="ET234" i="47"/>
  <c r="AO227" i="84"/>
  <c r="AO233" i="85"/>
  <c r="ER232" i="47"/>
  <c r="CH227" i="47"/>
  <c r="AL232" i="76"/>
  <c r="AK228" i="85"/>
  <c r="BT228" i="47" s="1"/>
  <c r="AK232" i="84"/>
  <c r="BS232" i="47" s="1"/>
  <c r="AO228" i="85"/>
  <c r="ER204" i="47"/>
  <c r="AO217" i="85"/>
  <c r="CH232" i="47"/>
  <c r="ER235" i="47"/>
  <c r="ER228" i="47"/>
  <c r="CH220" i="47"/>
  <c r="DR208" i="47"/>
  <c r="AK217" i="85"/>
  <c r="BT217" i="47" s="1"/>
  <c r="EQ216" i="47"/>
  <c r="AM235" i="47"/>
  <c r="AS235" i="47" s="1"/>
  <c r="IK67" i="38" s="1"/>
  <c r="IW67" i="38" s="1"/>
  <c r="ER211" i="47"/>
  <c r="AK220" i="84"/>
  <c r="BS220" i="47" s="1"/>
  <c r="DS220" i="47" s="1"/>
  <c r="ER208" i="47"/>
  <c r="AL224" i="76"/>
  <c r="DR199" i="47"/>
  <c r="EQ237" i="47"/>
  <c r="DQ211" i="47"/>
  <c r="EQ211" i="47"/>
  <c r="EQ204" i="47"/>
  <c r="AL205" i="76"/>
  <c r="BM237" i="47"/>
  <c r="BB220" i="47"/>
  <c r="AM224" i="47"/>
  <c r="AS224" i="47" s="1"/>
  <c r="IK56" i="38" s="1"/>
  <c r="IW56" i="38" s="1"/>
  <c r="AL239" i="47"/>
  <c r="AM239" i="47"/>
  <c r="DQ218" i="47"/>
  <c r="EQ218" i="47"/>
  <c r="DQ225" i="47"/>
  <c r="EQ238" i="47"/>
  <c r="DQ216" i="47"/>
  <c r="AL236" i="76"/>
  <c r="DQ207" i="47"/>
  <c r="EQ207" i="47"/>
  <c r="AL197" i="76"/>
  <c r="BB232" i="47"/>
  <c r="EQ222" i="47"/>
  <c r="ER220" i="47"/>
  <c r="ER237" i="47"/>
  <c r="ES235" i="47"/>
  <c r="EQ199" i="47"/>
  <c r="AL202" i="76"/>
  <c r="DQ204" i="47"/>
  <c r="DQ209" i="47"/>
  <c r="EQ229" i="47"/>
  <c r="DQ222" i="47"/>
  <c r="DR217" i="47"/>
  <c r="ER217" i="47"/>
  <c r="DR211" i="47"/>
  <c r="ER199" i="47"/>
  <c r="AL217" i="83"/>
  <c r="AL206" i="83"/>
  <c r="AL216" i="76"/>
  <c r="AL212" i="76"/>
  <c r="BB212" i="47"/>
  <c r="BB229" i="47"/>
  <c r="AL230" i="83"/>
  <c r="AL214" i="83"/>
  <c r="BB237" i="47"/>
  <c r="AL213" i="83"/>
  <c r="ER214" i="47"/>
  <c r="AL213" i="76"/>
  <c r="EQ214" i="47"/>
  <c r="AL199" i="76"/>
  <c r="AL230" i="76"/>
  <c r="AL221" i="76"/>
  <c r="AL230" i="85"/>
  <c r="AL227" i="76"/>
  <c r="DR221" i="47"/>
  <c r="AL220" i="83"/>
  <c r="DR209" i="47"/>
  <c r="ER209" i="47"/>
  <c r="AL201" i="83"/>
  <c r="DR202" i="47"/>
  <c r="ER206" i="47"/>
  <c r="DQ212" i="47"/>
  <c r="EQ212" i="47"/>
  <c r="AM231" i="47"/>
  <c r="AS231" i="47" s="1"/>
  <c r="IK63" i="38" s="1"/>
  <c r="IW63" i="38" s="1"/>
  <c r="AL233" i="83"/>
  <c r="ER215" i="47"/>
  <c r="DQ199" i="47"/>
  <c r="AL198" i="76"/>
  <c r="DQ202" i="47"/>
  <c r="EQ202" i="47"/>
  <c r="AL209" i="76"/>
  <c r="AL222" i="76"/>
  <c r="AC237" i="84"/>
  <c r="AM218" i="47"/>
  <c r="AS218" i="47" s="1"/>
  <c r="IK50" i="38" s="1"/>
  <c r="IW50" i="38" s="1"/>
  <c r="ER230" i="47"/>
  <c r="ET228" i="47"/>
  <c r="AC238" i="84"/>
  <c r="EQ228" i="47"/>
  <c r="AL229" i="83"/>
  <c r="AL227" i="84"/>
  <c r="ER227" i="47"/>
  <c r="BD221" i="47"/>
  <c r="AC217" i="84"/>
  <c r="AK217" i="47"/>
  <c r="AM217" i="47"/>
  <c r="CH216" i="47"/>
  <c r="ES216" i="47" s="1"/>
  <c r="AO216" i="84"/>
  <c r="AK216" i="84"/>
  <c r="BS216" i="47" s="1"/>
  <c r="AL209" i="83"/>
  <c r="AL197" i="83"/>
  <c r="AL204" i="83"/>
  <c r="AL208" i="83"/>
  <c r="AL237" i="83"/>
  <c r="FV188" i="47"/>
  <c r="DR232" i="47"/>
  <c r="BM232" i="47"/>
  <c r="AL223" i="83"/>
  <c r="AC221" i="85"/>
  <c r="BE221" i="47"/>
  <c r="BE212" i="47"/>
  <c r="BE201" i="47"/>
  <c r="BE205" i="47"/>
  <c r="BE204" i="47"/>
  <c r="BE198" i="47"/>
  <c r="BE202" i="47"/>
  <c r="BE206" i="47"/>
  <c r="BE211" i="47"/>
  <c r="BE199" i="47"/>
  <c r="BE209" i="47"/>
  <c r="BE208" i="47"/>
  <c r="BE207" i="47"/>
  <c r="BE200" i="47"/>
  <c r="BE197" i="47"/>
  <c r="BE210" i="47"/>
  <c r="BE203" i="47"/>
  <c r="BE223" i="47"/>
  <c r="FK138" i="47"/>
  <c r="CO138" i="47" s="1"/>
  <c r="FJ139" i="47"/>
  <c r="FK219" i="47"/>
  <c r="CO219" i="47" s="1"/>
  <c r="FW188" i="47" s="1"/>
  <c r="FJ220" i="47"/>
  <c r="FG303" i="47"/>
  <c r="CN303" i="47" s="1"/>
  <c r="FF304" i="47"/>
  <c r="ER233" i="47"/>
  <c r="AL215" i="83"/>
  <c r="DR238" i="47"/>
  <c r="BM238" i="47"/>
  <c r="ER238" i="47"/>
  <c r="AC232" i="85"/>
  <c r="BE232" i="47"/>
  <c r="AC224" i="84"/>
  <c r="BD224" i="47"/>
  <c r="CH229" i="47"/>
  <c r="AK229" i="84"/>
  <c r="BS229" i="47" s="1"/>
  <c r="AO229" i="84"/>
  <c r="CH199" i="47"/>
  <c r="AK199" i="84"/>
  <c r="BS199" i="47" s="1"/>
  <c r="AO199" i="84"/>
  <c r="CH209" i="47"/>
  <c r="AO209" i="84"/>
  <c r="AK209" i="84"/>
  <c r="BS209" i="47" s="1"/>
  <c r="CH202" i="47"/>
  <c r="AO202" i="84"/>
  <c r="AK202" i="84"/>
  <c r="BS202" i="47" s="1"/>
  <c r="CH201" i="47"/>
  <c r="AK201" i="84"/>
  <c r="BS201" i="47" s="1"/>
  <c r="AO201" i="84"/>
  <c r="CH207" i="47"/>
  <c r="AO207" i="84"/>
  <c r="AK207" i="84"/>
  <c r="BS207" i="47" s="1"/>
  <c r="CH208" i="47"/>
  <c r="AO208" i="84"/>
  <c r="AK208" i="84"/>
  <c r="BS208" i="47" s="1"/>
  <c r="CH200" i="47"/>
  <c r="AO200" i="84"/>
  <c r="AK200" i="84"/>
  <c r="BS200" i="47" s="1"/>
  <c r="CH198" i="47"/>
  <c r="AO198" i="84"/>
  <c r="AK198" i="84"/>
  <c r="BS198" i="47" s="1"/>
  <c r="BD226" i="47"/>
  <c r="BD198" i="47"/>
  <c r="BD201" i="47"/>
  <c r="BD205" i="47"/>
  <c r="BD209" i="47"/>
  <c r="BD200" i="47"/>
  <c r="BD207" i="47"/>
  <c r="BD203" i="47"/>
  <c r="BD206" i="47"/>
  <c r="BD204" i="47"/>
  <c r="BD199" i="47"/>
  <c r="BD211" i="47"/>
  <c r="BD202" i="47"/>
  <c r="BD197" i="47"/>
  <c r="BD210" i="47"/>
  <c r="BD208" i="47"/>
  <c r="AC225" i="84"/>
  <c r="CH225" i="47"/>
  <c r="AO225" i="84"/>
  <c r="AK225" i="84"/>
  <c r="BS225" i="47" s="1"/>
  <c r="BD220" i="47"/>
  <c r="CH228" i="47"/>
  <c r="AO228" i="84"/>
  <c r="AK228" i="84"/>
  <c r="BS228" i="47" s="1"/>
  <c r="BD234" i="47"/>
  <c r="DR235" i="47"/>
  <c r="BM235" i="47"/>
  <c r="FK302" i="47"/>
  <c r="CO302" i="47" s="1"/>
  <c r="FW271" i="47" s="1"/>
  <c r="FJ303" i="47"/>
  <c r="FG60" i="47"/>
  <c r="CN60" i="47" s="1"/>
  <c r="FF61" i="47"/>
  <c r="EQ226" i="47"/>
  <c r="DQ219" i="47"/>
  <c r="AL219" i="76"/>
  <c r="BM228" i="47"/>
  <c r="DR228" i="47"/>
  <c r="DQ200" i="47"/>
  <c r="AL200" i="76"/>
  <c r="DQ203" i="47"/>
  <c r="DQ229" i="47"/>
  <c r="BL229" i="47"/>
  <c r="AL229" i="76"/>
  <c r="BB216" i="47"/>
  <c r="BL237" i="47"/>
  <c r="DQ237" i="47"/>
  <c r="AL237" i="76"/>
  <c r="BB234" i="47"/>
  <c r="DQ215" i="47"/>
  <c r="EQ215" i="47"/>
  <c r="CH214" i="47"/>
  <c r="ES215" i="47" s="1"/>
  <c r="AK214" i="84"/>
  <c r="BS214" i="47" s="1"/>
  <c r="AO214" i="84"/>
  <c r="AC226" i="84"/>
  <c r="BD231" i="47"/>
  <c r="BD237" i="47"/>
  <c r="HH85" i="38"/>
  <c r="AL236" i="84"/>
  <c r="AC229" i="85"/>
  <c r="BE229" i="47"/>
  <c r="CI231" i="47"/>
  <c r="AO231" i="85"/>
  <c r="AK231" i="85"/>
  <c r="BT231" i="47" s="1"/>
  <c r="AC224" i="85"/>
  <c r="BE224" i="47"/>
  <c r="BE227" i="47"/>
  <c r="BE220" i="47"/>
  <c r="DQ223" i="47"/>
  <c r="BB218" i="47"/>
  <c r="BB225" i="47"/>
  <c r="ER203" i="47"/>
  <c r="DR207" i="47"/>
  <c r="ER207" i="47"/>
  <c r="ER210" i="47"/>
  <c r="DR200" i="47"/>
  <c r="ER200" i="47"/>
  <c r="DR198" i="47"/>
  <c r="ER198" i="47"/>
  <c r="DR205" i="47"/>
  <c r="ER205" i="47"/>
  <c r="BB238" i="47"/>
  <c r="AM232" i="47"/>
  <c r="CI214" i="47"/>
  <c r="AO214" i="85"/>
  <c r="AK214" i="85"/>
  <c r="BT214" i="47" s="1"/>
  <c r="AC235" i="85"/>
  <c r="CI235" i="47"/>
  <c r="ET235" i="47" s="1"/>
  <c r="AO235" i="85"/>
  <c r="AK235" i="85"/>
  <c r="BT235" i="47" s="1"/>
  <c r="CI222" i="47"/>
  <c r="AO222" i="85"/>
  <c r="AK222" i="85"/>
  <c r="BT222" i="47" s="1"/>
  <c r="BE226" i="47"/>
  <c r="CI210" i="47"/>
  <c r="AO210" i="85"/>
  <c r="AK210" i="85"/>
  <c r="BT210" i="47" s="1"/>
  <c r="CI203" i="47"/>
  <c r="AO203" i="85"/>
  <c r="AK203" i="85"/>
  <c r="BT203" i="47" s="1"/>
  <c r="CI204" i="47"/>
  <c r="AK204" i="85"/>
  <c r="BT204" i="47" s="1"/>
  <c r="AO204" i="85"/>
  <c r="CI208" i="47"/>
  <c r="AO208" i="85"/>
  <c r="AK208" i="85"/>
  <c r="BT208" i="47" s="1"/>
  <c r="CI206" i="47"/>
  <c r="AO206" i="85"/>
  <c r="AK206" i="85"/>
  <c r="BT206" i="47" s="1"/>
  <c r="CI211" i="47"/>
  <c r="AO211" i="85"/>
  <c r="AK211" i="85"/>
  <c r="BT211" i="47" s="1"/>
  <c r="CI199" i="47"/>
  <c r="AO199" i="85"/>
  <c r="AK199" i="85"/>
  <c r="BT199" i="47" s="1"/>
  <c r="AC213" i="85"/>
  <c r="AC201" i="85"/>
  <c r="AC205" i="85"/>
  <c r="AC204" i="85"/>
  <c r="AC198" i="85"/>
  <c r="AC202" i="85"/>
  <c r="AC206" i="85"/>
  <c r="AC211" i="85"/>
  <c r="AC199" i="85"/>
  <c r="AC209" i="85"/>
  <c r="AC208" i="85"/>
  <c r="AC207" i="85"/>
  <c r="AC200" i="85"/>
  <c r="AC197" i="85"/>
  <c r="AC210" i="85"/>
  <c r="AC203" i="85"/>
  <c r="BE215" i="47"/>
  <c r="AC215" i="85"/>
  <c r="DQ217" i="47"/>
  <c r="AL217" i="76"/>
  <c r="AM229" i="47"/>
  <c r="CH213" i="47"/>
  <c r="ES213" i="47" s="1"/>
  <c r="AO213" i="84"/>
  <c r="AK213" i="84"/>
  <c r="BS213" i="47" s="1"/>
  <c r="AC223" i="84"/>
  <c r="AK223" i="47"/>
  <c r="AM223" i="47"/>
  <c r="CH233" i="47"/>
  <c r="AO233" i="84"/>
  <c r="AK233" i="84"/>
  <c r="BS233" i="47" s="1"/>
  <c r="BD238" i="47"/>
  <c r="DR237" i="47"/>
  <c r="HG85" i="38"/>
  <c r="DR236" i="47"/>
  <c r="BM236" i="47"/>
  <c r="AL236" i="83"/>
  <c r="DQ228" i="47"/>
  <c r="BL228" i="47"/>
  <c r="DQ233" i="47"/>
  <c r="BL233" i="47"/>
  <c r="EQ227" i="47"/>
  <c r="EQ231" i="47"/>
  <c r="DR231" i="47"/>
  <c r="BM231" i="47"/>
  <c r="DR224" i="47"/>
  <c r="AC218" i="85"/>
  <c r="BE218" i="47"/>
  <c r="BE216" i="47"/>
  <c r="AC216" i="85"/>
  <c r="AC231" i="84"/>
  <c r="AC198" i="84"/>
  <c r="AC203" i="84"/>
  <c r="AC201" i="84"/>
  <c r="AC207" i="84"/>
  <c r="AC197" i="84"/>
  <c r="AC200" i="84"/>
  <c r="AC202" i="84"/>
  <c r="AC205" i="84"/>
  <c r="AC211" i="84"/>
  <c r="AC208" i="84"/>
  <c r="AC204" i="84"/>
  <c r="AC199" i="84"/>
  <c r="AC209" i="84"/>
  <c r="AC210" i="84"/>
  <c r="AC206" i="84"/>
  <c r="BD232" i="47"/>
  <c r="BD218" i="47"/>
  <c r="AC220" i="84"/>
  <c r="AC235" i="84"/>
  <c r="AM213" i="47"/>
  <c r="BB226" i="47"/>
  <c r="AM214" i="47"/>
  <c r="AL216" i="83"/>
  <c r="AL226" i="83"/>
  <c r="CI236" i="47"/>
  <c r="AO236" i="85"/>
  <c r="AK236" i="85"/>
  <c r="BT236" i="47" s="1"/>
  <c r="AC225" i="85"/>
  <c r="BE225" i="47"/>
  <c r="CI213" i="47"/>
  <c r="AK213" i="85"/>
  <c r="BT213" i="47" s="1"/>
  <c r="AO213" i="85"/>
  <c r="AC238" i="85"/>
  <c r="AM236" i="47"/>
  <c r="DQ236" i="47"/>
  <c r="BL236" i="47"/>
  <c r="HF85" i="38"/>
  <c r="EQ205" i="47"/>
  <c r="AL206" i="76"/>
  <c r="EQ206" i="47"/>
  <c r="EQ208" i="47"/>
  <c r="EQ210" i="47"/>
  <c r="EQ201" i="47"/>
  <c r="AM222" i="47"/>
  <c r="BL234" i="47"/>
  <c r="DQ234" i="47"/>
  <c r="AL234" i="76"/>
  <c r="BB215" i="47"/>
  <c r="BD215" i="47"/>
  <c r="AC215" i="84"/>
  <c r="BD236" i="47"/>
  <c r="HH83" i="38" s="1"/>
  <c r="BM234" i="47"/>
  <c r="DR234" i="47"/>
  <c r="ER234" i="47"/>
  <c r="DR218" i="47"/>
  <c r="ER218" i="47"/>
  <c r="BB230" i="47"/>
  <c r="AM221" i="47"/>
  <c r="AC220" i="85"/>
  <c r="AL219" i="84"/>
  <c r="FK57" i="47"/>
  <c r="CO57" i="47" s="1"/>
  <c r="FJ58" i="47"/>
  <c r="FG140" i="47"/>
  <c r="CN140" i="47" s="1"/>
  <c r="FF141" i="47"/>
  <c r="AL218" i="76"/>
  <c r="GK28" i="47"/>
  <c r="GD35" i="47"/>
  <c r="M31" i="59" s="1"/>
  <c r="FV116" i="47"/>
  <c r="AL225" i="76"/>
  <c r="AC221" i="84"/>
  <c r="CH221" i="47"/>
  <c r="AO221" i="84"/>
  <c r="AK221" i="84"/>
  <c r="BS221" i="47" s="1"/>
  <c r="CH217" i="47"/>
  <c r="AO217" i="84"/>
  <c r="AK217" i="84"/>
  <c r="BS217" i="47" s="1"/>
  <c r="AC216" i="84"/>
  <c r="AK216" i="47"/>
  <c r="AM216" i="47"/>
  <c r="AL202" i="83"/>
  <c r="ER202" i="47"/>
  <c r="BL238" i="47"/>
  <c r="DQ238" i="47"/>
  <c r="AL238" i="76"/>
  <c r="FG220" i="47"/>
  <c r="CN220" i="47" s="1"/>
  <c r="FF221" i="47"/>
  <c r="AL232" i="83"/>
  <c r="CI226" i="47"/>
  <c r="ET227" i="47" s="1"/>
  <c r="AO226" i="85"/>
  <c r="AK226" i="85"/>
  <c r="BT226" i="47" s="1"/>
  <c r="CI221" i="47"/>
  <c r="AO221" i="85"/>
  <c r="AK221" i="85"/>
  <c r="BT221" i="47" s="1"/>
  <c r="CI212" i="47"/>
  <c r="AO212" i="85"/>
  <c r="AK212" i="85"/>
  <c r="BT212" i="47" s="1"/>
  <c r="BE234" i="47"/>
  <c r="CI215" i="47"/>
  <c r="AO215" i="85"/>
  <c r="AK215" i="85"/>
  <c r="BT215" i="47" s="1"/>
  <c r="BE228" i="47"/>
  <c r="FW114" i="47"/>
  <c r="GD114" i="47"/>
  <c r="M83" i="59" s="1"/>
  <c r="FV271" i="47"/>
  <c r="BB227" i="47"/>
  <c r="BB207" i="47"/>
  <c r="BB206" i="47"/>
  <c r="BB198" i="47"/>
  <c r="BB197" i="47"/>
  <c r="BB208" i="47"/>
  <c r="BB204" i="47"/>
  <c r="BB203" i="47"/>
  <c r="BB199" i="47"/>
  <c r="BB211" i="47"/>
  <c r="BB202" i="47"/>
  <c r="BB210" i="47"/>
  <c r="BB205" i="47"/>
  <c r="BB200" i="47"/>
  <c r="BB201" i="47"/>
  <c r="BB209" i="47"/>
  <c r="CH238" i="47"/>
  <c r="AK238" i="84"/>
  <c r="BS238" i="47" s="1"/>
  <c r="AO238" i="84"/>
  <c r="BB231" i="47"/>
  <c r="DR233" i="47"/>
  <c r="BM233" i="47"/>
  <c r="AL225" i="83"/>
  <c r="AL238" i="83"/>
  <c r="CI232" i="47"/>
  <c r="ET233" i="47" s="1"/>
  <c r="AO232" i="85"/>
  <c r="AK232" i="85"/>
  <c r="BT232" i="47" s="1"/>
  <c r="CH224" i="47"/>
  <c r="AO224" i="84"/>
  <c r="AK224" i="84"/>
  <c r="BS224" i="47" s="1"/>
  <c r="AC229" i="84"/>
  <c r="BD229" i="47"/>
  <c r="CH203" i="47"/>
  <c r="AO203" i="84"/>
  <c r="AK203" i="84"/>
  <c r="BS203" i="47" s="1"/>
  <c r="CH210" i="47"/>
  <c r="AO210" i="84"/>
  <c r="AK210" i="84"/>
  <c r="BS210" i="47" s="1"/>
  <c r="CH206" i="47"/>
  <c r="AO206" i="84"/>
  <c r="AK206" i="84"/>
  <c r="BS206" i="47" s="1"/>
  <c r="CH205" i="47"/>
  <c r="AO205" i="84"/>
  <c r="AK205" i="84"/>
  <c r="BS205" i="47" s="1"/>
  <c r="CH211" i="47"/>
  <c r="AK211" i="84"/>
  <c r="BS211" i="47" s="1"/>
  <c r="AO211" i="84"/>
  <c r="CH197" i="47"/>
  <c r="AO197" i="84"/>
  <c r="AK197" i="84"/>
  <c r="BS197" i="47" s="1"/>
  <c r="CH204" i="47"/>
  <c r="AK204" i="84"/>
  <c r="BS204" i="47" s="1"/>
  <c r="AO204" i="84"/>
  <c r="BD212" i="47"/>
  <c r="BD225" i="47"/>
  <c r="BD227" i="47"/>
  <c r="AC228" i="84"/>
  <c r="AK228" i="47"/>
  <c r="AM228" i="47"/>
  <c r="AL235" i="83"/>
  <c r="DQ213" i="47"/>
  <c r="EQ213" i="47"/>
  <c r="DQ226" i="47"/>
  <c r="AL226" i="76"/>
  <c r="DQ214" i="47"/>
  <c r="AL214" i="76"/>
  <c r="EQ219" i="47"/>
  <c r="AL228" i="83"/>
  <c r="AL238" i="85"/>
  <c r="BB217" i="47"/>
  <c r="BB236" i="47"/>
  <c r="HF83" i="38" s="1"/>
  <c r="AL211" i="76"/>
  <c r="EQ200" i="47"/>
  <c r="AL204" i="76"/>
  <c r="EQ203" i="47"/>
  <c r="AS234" i="47"/>
  <c r="IK66" i="38" s="1"/>
  <c r="IW66" i="38" s="1"/>
  <c r="AL215" i="76"/>
  <c r="AC214" i="84"/>
  <c r="BD214" i="47"/>
  <c r="CH226" i="47"/>
  <c r="AK226" i="84"/>
  <c r="BS226" i="47" s="1"/>
  <c r="AO226" i="84"/>
  <c r="CH231" i="47"/>
  <c r="AK231" i="84"/>
  <c r="BS231" i="47" s="1"/>
  <c r="AO231" i="84"/>
  <c r="BB228" i="47"/>
  <c r="DQ230" i="47"/>
  <c r="BL230" i="47"/>
  <c r="EQ230" i="47"/>
  <c r="BB223" i="47"/>
  <c r="CI229" i="47"/>
  <c r="ET229" i="47" s="1"/>
  <c r="AK229" i="85"/>
  <c r="BT229" i="47" s="1"/>
  <c r="DT230" i="47" s="1"/>
  <c r="AO229" i="85"/>
  <c r="AC231" i="85"/>
  <c r="BE231" i="47"/>
  <c r="CI224" i="47"/>
  <c r="AO224" i="85"/>
  <c r="AK224" i="85"/>
  <c r="BT224" i="47" s="1"/>
  <c r="BE219" i="47"/>
  <c r="BE233" i="47"/>
  <c r="BE237" i="47"/>
  <c r="AM225" i="47"/>
  <c r="DR203" i="47"/>
  <c r="AL203" i="83"/>
  <c r="AL207" i="83"/>
  <c r="AL211" i="83"/>
  <c r="AL199" i="83"/>
  <c r="DR210" i="47"/>
  <c r="AL210" i="83"/>
  <c r="AL200" i="83"/>
  <c r="AL198" i="83"/>
  <c r="AL205" i="83"/>
  <c r="AL219" i="83"/>
  <c r="AS238" i="47"/>
  <c r="IK70" i="38" s="1"/>
  <c r="IW70" i="38" s="1"/>
  <c r="AS220" i="47"/>
  <c r="IK52" i="38" s="1"/>
  <c r="IW52" i="38" s="1"/>
  <c r="BM230" i="47"/>
  <c r="DR230" i="47"/>
  <c r="DR214" i="47"/>
  <c r="AC214" i="85"/>
  <c r="BE214" i="47"/>
  <c r="BE235" i="47"/>
  <c r="AC222" i="85"/>
  <c r="BE222" i="47"/>
  <c r="AC226" i="85"/>
  <c r="CI197" i="47"/>
  <c r="AK197" i="85"/>
  <c r="BT197" i="47" s="1"/>
  <c r="AO197" i="85"/>
  <c r="CI207" i="47"/>
  <c r="AO207" i="85"/>
  <c r="AK207" i="85"/>
  <c r="BT207" i="47" s="1"/>
  <c r="CI200" i="47"/>
  <c r="AO200" i="85"/>
  <c r="AK200" i="85"/>
  <c r="BT200" i="47" s="1"/>
  <c r="CI198" i="47"/>
  <c r="AO198" i="85"/>
  <c r="AK198" i="85"/>
  <c r="BT198" i="47" s="1"/>
  <c r="CI202" i="47"/>
  <c r="AO202" i="85"/>
  <c r="AK202" i="85"/>
  <c r="BT202" i="47" s="1"/>
  <c r="CI201" i="47"/>
  <c r="AO201" i="85"/>
  <c r="AK201" i="85"/>
  <c r="BT201" i="47" s="1"/>
  <c r="CI205" i="47"/>
  <c r="AO205" i="85"/>
  <c r="AK205" i="85"/>
  <c r="BT205" i="47" s="1"/>
  <c r="CI209" i="47"/>
  <c r="AK209" i="85"/>
  <c r="BT209" i="47" s="1"/>
  <c r="AO209" i="85"/>
  <c r="BO234" i="47"/>
  <c r="AL234" i="85"/>
  <c r="BE217" i="47"/>
  <c r="AC217" i="85"/>
  <c r="EQ217" i="47"/>
  <c r="BB224" i="47"/>
  <c r="AC213" i="84"/>
  <c r="BD213" i="47"/>
  <c r="CH223" i="47"/>
  <c r="ES223" i="47" s="1"/>
  <c r="AO223" i="84"/>
  <c r="AK223" i="84"/>
  <c r="BS223" i="47" s="1"/>
  <c r="AC233" i="84"/>
  <c r="AK233" i="47"/>
  <c r="AM233" i="47"/>
  <c r="ER236" i="47"/>
  <c r="AL228" i="76"/>
  <c r="AL233" i="76"/>
  <c r="DQ227" i="47"/>
  <c r="DQ231" i="47"/>
  <c r="BL231" i="47"/>
  <c r="AL231" i="76"/>
  <c r="AL231" i="83"/>
  <c r="ER231" i="47"/>
  <c r="AL224" i="83"/>
  <c r="ER224" i="47"/>
  <c r="BM229" i="47"/>
  <c r="DR229" i="47"/>
  <c r="ER229" i="47"/>
  <c r="CI218" i="47"/>
  <c r="ET218" i="47" s="1"/>
  <c r="AK218" i="85"/>
  <c r="BT218" i="47" s="1"/>
  <c r="AO218" i="85"/>
  <c r="AC232" i="84"/>
  <c r="BD235" i="47"/>
  <c r="AL227" i="83"/>
  <c r="BB213" i="47"/>
  <c r="EQ220" i="47"/>
  <c r="AM226" i="47"/>
  <c r="BB214" i="47"/>
  <c r="BB219" i="47"/>
  <c r="DR216" i="47"/>
  <c r="ER216" i="47"/>
  <c r="DR226" i="47"/>
  <c r="ER226" i="47"/>
  <c r="AC236" i="85"/>
  <c r="BE236" i="47"/>
  <c r="HI83" i="38" s="1"/>
  <c r="CI225" i="47"/>
  <c r="AO225" i="85"/>
  <c r="AK225" i="85"/>
  <c r="BT225" i="47" s="1"/>
  <c r="BE213" i="47"/>
  <c r="BE238" i="47"/>
  <c r="DQ205" i="47"/>
  <c r="AL207" i="76"/>
  <c r="DQ206" i="47"/>
  <c r="DQ208" i="47"/>
  <c r="AL208" i="76"/>
  <c r="DQ210" i="47"/>
  <c r="AL210" i="76"/>
  <c r="DQ201" i="47"/>
  <c r="AL201" i="76"/>
  <c r="BB222" i="47"/>
  <c r="EQ234" i="47"/>
  <c r="AS215" i="47"/>
  <c r="IK47" i="38" s="1"/>
  <c r="IW47" i="38" s="1"/>
  <c r="BD222" i="47"/>
  <c r="BD230" i="47"/>
  <c r="AC230" i="84"/>
  <c r="AL234" i="83"/>
  <c r="AL218" i="83"/>
  <c r="BB233" i="47"/>
  <c r="BB221" i="47"/>
  <c r="BE230" i="47"/>
  <c r="ES220" i="47" l="1"/>
  <c r="ES243" i="47"/>
  <c r="ES244" i="47"/>
  <c r="FM244" i="47" s="1"/>
  <c r="AS243" i="47"/>
  <c r="DS245" i="47"/>
  <c r="DS244" i="47"/>
  <c r="AL243" i="84"/>
  <c r="AL240" i="84"/>
  <c r="ET242" i="47"/>
  <c r="AL245" i="85"/>
  <c r="AL242" i="84"/>
  <c r="BS242" i="47"/>
  <c r="DS243" i="47" s="1"/>
  <c r="DR242" i="47"/>
  <c r="AS245" i="47"/>
  <c r="AL84" i="47"/>
  <c r="AR408" i="47"/>
  <c r="AL408" i="47" s="1"/>
  <c r="AL243" i="85"/>
  <c r="BT243" i="47"/>
  <c r="AS242" i="47"/>
  <c r="AL242" i="85"/>
  <c r="BT242" i="47"/>
  <c r="DT242" i="47" s="1"/>
  <c r="AL245" i="84"/>
  <c r="V165" i="85"/>
  <c r="ET243" i="47"/>
  <c r="FM243" i="47" s="1"/>
  <c r="ES241" i="47"/>
  <c r="ES242" i="47"/>
  <c r="ES219" i="47"/>
  <c r="AL241" i="85"/>
  <c r="ES239" i="47"/>
  <c r="AL241" i="84"/>
  <c r="ET240" i="47"/>
  <c r="FM240" i="47" s="1"/>
  <c r="ET241" i="47"/>
  <c r="AL239" i="85"/>
  <c r="BT239" i="47"/>
  <c r="DT239" i="47" s="1"/>
  <c r="AL240" i="85"/>
  <c r="BT240" i="47"/>
  <c r="AL239" i="84"/>
  <c r="DS239" i="47"/>
  <c r="DS240" i="47"/>
  <c r="DS241" i="47"/>
  <c r="AM247" i="47"/>
  <c r="DR240" i="47"/>
  <c r="DR241" i="47"/>
  <c r="BO238" i="47"/>
  <c r="ET239" i="47"/>
  <c r="BE239" i="47"/>
  <c r="DS230" i="47"/>
  <c r="EW230" i="47" s="1"/>
  <c r="AL222" i="84"/>
  <c r="DS215" i="47"/>
  <c r="AL215" i="84"/>
  <c r="DS216" i="47"/>
  <c r="BN230" i="47"/>
  <c r="AL230" i="84"/>
  <c r="ES231" i="47"/>
  <c r="DT233" i="47"/>
  <c r="AL212" i="84"/>
  <c r="ES230" i="47"/>
  <c r="AL237" i="84"/>
  <c r="DS213" i="47"/>
  <c r="BO233" i="47"/>
  <c r="ET221" i="47"/>
  <c r="AL233" i="85"/>
  <c r="BN237" i="47"/>
  <c r="DS222" i="47"/>
  <c r="ET238" i="47"/>
  <c r="DT217" i="47"/>
  <c r="DS223" i="47"/>
  <c r="DS211" i="47"/>
  <c r="AL227" i="85"/>
  <c r="AL216" i="85"/>
  <c r="DT228" i="47"/>
  <c r="AL219" i="85"/>
  <c r="DT220" i="47"/>
  <c r="EW220" i="47" s="1"/>
  <c r="AL235" i="84"/>
  <c r="DT223" i="47"/>
  <c r="AL237" i="85"/>
  <c r="ES238" i="47"/>
  <c r="DT237" i="47"/>
  <c r="EW237" i="47" s="1"/>
  <c r="BN235" i="47"/>
  <c r="AL223" i="85"/>
  <c r="DT224" i="47"/>
  <c r="ES236" i="47"/>
  <c r="ES237" i="47"/>
  <c r="AL234" i="84"/>
  <c r="DS235" i="47"/>
  <c r="ES218" i="47"/>
  <c r="FM218" i="47" s="1"/>
  <c r="DT221" i="47"/>
  <c r="BO237" i="47"/>
  <c r="ET223" i="47"/>
  <c r="FM223" i="47" s="1"/>
  <c r="AL220" i="85"/>
  <c r="AL218" i="84"/>
  <c r="DS218" i="47"/>
  <c r="ET231" i="47"/>
  <c r="DS234" i="47"/>
  <c r="EW234" i="47" s="1"/>
  <c r="ET224" i="47"/>
  <c r="ES228" i="47"/>
  <c r="FM228" i="47" s="1"/>
  <c r="DT205" i="47"/>
  <c r="BN232" i="47"/>
  <c r="BO228" i="47"/>
  <c r="AL232" i="84"/>
  <c r="DS210" i="47"/>
  <c r="ES221" i="47"/>
  <c r="ET236" i="47"/>
  <c r="AL228" i="85"/>
  <c r="ET200" i="47"/>
  <c r="AL220" i="84"/>
  <c r="ES233" i="47"/>
  <c r="FM233" i="47" s="1"/>
  <c r="ET215" i="47"/>
  <c r="FM215" i="47" s="1"/>
  <c r="FM220" i="47"/>
  <c r="DS221" i="47"/>
  <c r="DT204" i="47"/>
  <c r="DT212" i="47"/>
  <c r="DT198" i="47"/>
  <c r="ET230" i="47"/>
  <c r="DS226" i="47"/>
  <c r="ES210" i="47"/>
  <c r="ES200" i="47"/>
  <c r="DT218" i="47"/>
  <c r="ET205" i="47"/>
  <c r="ES204" i="47"/>
  <c r="AL217" i="85"/>
  <c r="ET212" i="47"/>
  <c r="DT215" i="47"/>
  <c r="DT216" i="47"/>
  <c r="DT200" i="47"/>
  <c r="DT209" i="47"/>
  <c r="DT225" i="47"/>
  <c r="ET225" i="47"/>
  <c r="ET209" i="47"/>
  <c r="ES226" i="47"/>
  <c r="ET232" i="47"/>
  <c r="DS200" i="47"/>
  <c r="ET216" i="47"/>
  <c r="FM216" i="47" s="1"/>
  <c r="AS239" i="47"/>
  <c r="IK71" i="38" s="1"/>
  <c r="IW71" i="38" s="1"/>
  <c r="ET219" i="47"/>
  <c r="FM219" i="47" s="1"/>
  <c r="DS212" i="47"/>
  <c r="DT207" i="47"/>
  <c r="ET207" i="47"/>
  <c r="ES222" i="47"/>
  <c r="DS203" i="47"/>
  <c r="ES203" i="47"/>
  <c r="DS217" i="47"/>
  <c r="ES217" i="47"/>
  <c r="FM217" i="47" s="1"/>
  <c r="FM235" i="47"/>
  <c r="ES234" i="47"/>
  <c r="FM234" i="47" s="1"/>
  <c r="ET204" i="47"/>
  <c r="DT211" i="47"/>
  <c r="ET211" i="47"/>
  <c r="ET201" i="47"/>
  <c r="ES211" i="47"/>
  <c r="AL216" i="84"/>
  <c r="AL204" i="84"/>
  <c r="AL214" i="85"/>
  <c r="ES208" i="47"/>
  <c r="DT201" i="47"/>
  <c r="ET198" i="47"/>
  <c r="AL229" i="85"/>
  <c r="AL211" i="84"/>
  <c r="DS205" i="47"/>
  <c r="AL210" i="84"/>
  <c r="AL221" i="85"/>
  <c r="AL208" i="85"/>
  <c r="AL204" i="85"/>
  <c r="AL203" i="85"/>
  <c r="AL210" i="85"/>
  <c r="AL225" i="84"/>
  <c r="AL198" i="84"/>
  <c r="DS209" i="47"/>
  <c r="AS226" i="47"/>
  <c r="IK58" i="38" s="1"/>
  <c r="IW58" i="38" s="1"/>
  <c r="BD233" i="47"/>
  <c r="AL223" i="84"/>
  <c r="DT202" i="47"/>
  <c r="ET202" i="47"/>
  <c r="BN231" i="47"/>
  <c r="DS231" i="47"/>
  <c r="BD228" i="47"/>
  <c r="ES232" i="47"/>
  <c r="DS232" i="47"/>
  <c r="AL205" i="84"/>
  <c r="DS206" i="47"/>
  <c r="AL206" i="84"/>
  <c r="AL203" i="84"/>
  <c r="DS224" i="47"/>
  <c r="ES224" i="47"/>
  <c r="DS238" i="47"/>
  <c r="EW238" i="47" s="1"/>
  <c r="BN238" i="47"/>
  <c r="DT226" i="47"/>
  <c r="AL226" i="85"/>
  <c r="FV189" i="47"/>
  <c r="AS216" i="47"/>
  <c r="IK48" i="38" s="1"/>
  <c r="IW48" i="38" s="1"/>
  <c r="FV117" i="47"/>
  <c r="GD36" i="47"/>
  <c r="M32" i="59" s="1"/>
  <c r="GK29" i="47"/>
  <c r="DT219" i="47"/>
  <c r="EW219" i="47" s="1"/>
  <c r="AS221" i="47"/>
  <c r="IK53" i="38" s="1"/>
  <c r="IW53" i="38" s="1"/>
  <c r="AS222" i="47"/>
  <c r="IK54" i="38" s="1"/>
  <c r="IW54" i="38" s="1"/>
  <c r="DT213" i="47"/>
  <c r="ET213" i="47"/>
  <c r="FM213" i="47" s="1"/>
  <c r="DT236" i="47"/>
  <c r="EW236" i="47" s="1"/>
  <c r="BO236" i="47"/>
  <c r="HI85" i="38"/>
  <c r="AL236" i="85"/>
  <c r="AS214" i="47"/>
  <c r="IK46" i="38" s="1"/>
  <c r="IW46" i="38" s="1"/>
  <c r="DS227" i="47"/>
  <c r="ES212" i="47"/>
  <c r="AL233" i="84"/>
  <c r="AS223" i="47"/>
  <c r="IK55" i="38" s="1"/>
  <c r="IW55" i="38" s="1"/>
  <c r="AS229" i="47"/>
  <c r="IK61" i="38" s="1"/>
  <c r="IW61" i="38" s="1"/>
  <c r="ET199" i="47"/>
  <c r="ET206" i="47"/>
  <c r="DT208" i="47"/>
  <c r="ET208" i="47"/>
  <c r="DT203" i="47"/>
  <c r="ET203" i="47"/>
  <c r="DT210" i="47"/>
  <c r="ET210" i="47"/>
  <c r="AL222" i="85"/>
  <c r="DT235" i="47"/>
  <c r="BO235" i="47"/>
  <c r="AL235" i="85"/>
  <c r="DT214" i="47"/>
  <c r="ET214" i="47"/>
  <c r="AS232" i="47"/>
  <c r="IK64" i="38" s="1"/>
  <c r="IW64" i="38" s="1"/>
  <c r="ET237" i="47"/>
  <c r="DT231" i="47"/>
  <c r="BO231" i="47"/>
  <c r="AL231" i="85"/>
  <c r="AL214" i="84"/>
  <c r="BN228" i="47"/>
  <c r="DS228" i="47"/>
  <c r="AL228" i="84"/>
  <c r="DS225" i="47"/>
  <c r="ES225" i="47"/>
  <c r="DS198" i="47"/>
  <c r="AL200" i="84"/>
  <c r="DS208" i="47"/>
  <c r="AL208" i="84"/>
  <c r="AL207" i="84"/>
  <c r="AL201" i="84"/>
  <c r="DS202" i="47"/>
  <c r="AL202" i="84"/>
  <c r="AL209" i="84"/>
  <c r="AL199" i="84"/>
  <c r="AL229" i="84"/>
  <c r="FV272" i="47"/>
  <c r="GD115" i="47"/>
  <c r="M84" i="59" s="1"/>
  <c r="FW115" i="47"/>
  <c r="BD217" i="47"/>
  <c r="AL225" i="85"/>
  <c r="AL218" i="85"/>
  <c r="AS233" i="47"/>
  <c r="IK65" i="38" s="1"/>
  <c r="IW65" i="38" s="1"/>
  <c r="AL209" i="85"/>
  <c r="AL205" i="85"/>
  <c r="AL201" i="85"/>
  <c r="AL202" i="85"/>
  <c r="AL198" i="85"/>
  <c r="AL200" i="85"/>
  <c r="AL207" i="85"/>
  <c r="AL197" i="85"/>
  <c r="AS225" i="47"/>
  <c r="IK57" i="38" s="1"/>
  <c r="IW57" i="38" s="1"/>
  <c r="AL224" i="85"/>
  <c r="DT229" i="47"/>
  <c r="BO229" i="47"/>
  <c r="AL231" i="84"/>
  <c r="AL226" i="84"/>
  <c r="AS228" i="47"/>
  <c r="IK60" i="38" s="1"/>
  <c r="IW60" i="38" s="1"/>
  <c r="DS204" i="47"/>
  <c r="AL197" i="84"/>
  <c r="ES205" i="47"/>
  <c r="ES206" i="47"/>
  <c r="AL224" i="84"/>
  <c r="DT232" i="47"/>
  <c r="BO232" i="47"/>
  <c r="AL232" i="85"/>
  <c r="AL238" i="84"/>
  <c r="AL215" i="85"/>
  <c r="AL212" i="85"/>
  <c r="ET226" i="47"/>
  <c r="FG221" i="47"/>
  <c r="CN221" i="47" s="1"/>
  <c r="FF222" i="47"/>
  <c r="BD216" i="47"/>
  <c r="AL217" i="84"/>
  <c r="AL221" i="84"/>
  <c r="FG141" i="47"/>
  <c r="CN141" i="47" s="1"/>
  <c r="FF142" i="47"/>
  <c r="FK58" i="47"/>
  <c r="CO58" i="47" s="1"/>
  <c r="FJ59" i="47"/>
  <c r="DT227" i="47"/>
  <c r="AS236" i="47"/>
  <c r="IK68" i="38" s="1"/>
  <c r="IW68" i="38" s="1"/>
  <c r="AL213" i="85"/>
  <c r="AS213" i="47"/>
  <c r="IK45" i="38" s="1"/>
  <c r="IW45" i="38" s="1"/>
  <c r="ES227" i="47"/>
  <c r="FM227" i="47" s="1"/>
  <c r="DS233" i="47"/>
  <c r="BN233" i="47"/>
  <c r="BD223" i="47"/>
  <c r="AL213" i="84"/>
  <c r="DT199" i="47"/>
  <c r="AL199" i="85"/>
  <c r="AL211" i="85"/>
  <c r="DT206" i="47"/>
  <c r="AL206" i="85"/>
  <c r="DT222" i="47"/>
  <c r="ET222" i="47"/>
  <c r="DS214" i="47"/>
  <c r="ES214" i="47"/>
  <c r="FG61" i="47"/>
  <c r="CN61" i="47" s="1"/>
  <c r="FF62" i="47"/>
  <c r="FK303" i="47"/>
  <c r="CO303" i="47" s="1"/>
  <c r="FW272" i="47" s="1"/>
  <c r="FJ304" i="47"/>
  <c r="ES198" i="47"/>
  <c r="DS207" i="47"/>
  <c r="ES207" i="47"/>
  <c r="DS201" i="47"/>
  <c r="ES201" i="47"/>
  <c r="ES202" i="47"/>
  <c r="ES209" i="47"/>
  <c r="DS199" i="47"/>
  <c r="ES199" i="47"/>
  <c r="DS229" i="47"/>
  <c r="BN229" i="47"/>
  <c r="ES229" i="47"/>
  <c r="FM229" i="47" s="1"/>
  <c r="FG304" i="47"/>
  <c r="CN304" i="47" s="1"/>
  <c r="FF305" i="47"/>
  <c r="FK220" i="47"/>
  <c r="CO220" i="47" s="1"/>
  <c r="FW189" i="47" s="1"/>
  <c r="FJ221" i="47"/>
  <c r="FK139" i="47"/>
  <c r="CO139" i="47" s="1"/>
  <c r="FJ140" i="47"/>
  <c r="AS217" i="47"/>
  <c r="IK49" i="38" s="1"/>
  <c r="IW49" i="38" s="1"/>
  <c r="FM242" i="47" l="1"/>
  <c r="DT243" i="47"/>
  <c r="EW243" i="47" s="1"/>
  <c r="DT244" i="47"/>
  <c r="EW244" i="47" s="1"/>
  <c r="FM241" i="47"/>
  <c r="DS242" i="47"/>
  <c r="EW242" i="47" s="1"/>
  <c r="FM239" i="47"/>
  <c r="EW239" i="47"/>
  <c r="DT241" i="47"/>
  <c r="EW241" i="47" s="1"/>
  <c r="DT240" i="47"/>
  <c r="EW240" i="47" s="1"/>
  <c r="EW215" i="47"/>
  <c r="EW216" i="47"/>
  <c r="EW223" i="47"/>
  <c r="EW233" i="47"/>
  <c r="FM231" i="47"/>
  <c r="EW222" i="47"/>
  <c r="FM237" i="47"/>
  <c r="FM230" i="47"/>
  <c r="EW213" i="47"/>
  <c r="EW235" i="47"/>
  <c r="EW211" i="47"/>
  <c r="FM221" i="47"/>
  <c r="FM238" i="47"/>
  <c r="EW217" i="47"/>
  <c r="FM236" i="47"/>
  <c r="EW221" i="47"/>
  <c r="EW228" i="47"/>
  <c r="FM198" i="47"/>
  <c r="FN198" i="47" s="1"/>
  <c r="EW227" i="47"/>
  <c r="FM224" i="47"/>
  <c r="EW224" i="47"/>
  <c r="EW218" i="47"/>
  <c r="FM203" i="47"/>
  <c r="FM232" i="47"/>
  <c r="FM225" i="47"/>
  <c r="EW205" i="47"/>
  <c r="FM212" i="47"/>
  <c r="FM211" i="47"/>
  <c r="EW204" i="47"/>
  <c r="FM210" i="47"/>
  <c r="EW210" i="47"/>
  <c r="EW198" i="47"/>
  <c r="EX198" i="47" s="1"/>
  <c r="FM200" i="47"/>
  <c r="EW231" i="47"/>
  <c r="EW212" i="47"/>
  <c r="FM222" i="47"/>
  <c r="EW225" i="47"/>
  <c r="EW203" i="47"/>
  <c r="EW201" i="47"/>
  <c r="FM226" i="47"/>
  <c r="EW206" i="47"/>
  <c r="FM214" i="47"/>
  <c r="FM204" i="47"/>
  <c r="EW226" i="47"/>
  <c r="EW200" i="47"/>
  <c r="FM209" i="47"/>
  <c r="EW232" i="47"/>
  <c r="FM205" i="47"/>
  <c r="EW207" i="47"/>
  <c r="EW209" i="47"/>
  <c r="FM208" i="47"/>
  <c r="FM201" i="47"/>
  <c r="FM207" i="47"/>
  <c r="EW214" i="47"/>
  <c r="GD116" i="47"/>
  <c r="M85" i="59" s="1"/>
  <c r="FW116" i="47"/>
  <c r="FV273" i="47"/>
  <c r="EW199" i="47"/>
  <c r="GD37" i="47"/>
  <c r="M33" i="59" s="1"/>
  <c r="GK30" i="47"/>
  <c r="FV118" i="47"/>
  <c r="FG222" i="47"/>
  <c r="CN222" i="47" s="1"/>
  <c r="FF223" i="47"/>
  <c r="EW229" i="47"/>
  <c r="EW208" i="47"/>
  <c r="FM202" i="47"/>
  <c r="FK140" i="47"/>
  <c r="CO140" i="47" s="1"/>
  <c r="FJ141" i="47"/>
  <c r="FK221" i="47"/>
  <c r="CO221" i="47" s="1"/>
  <c r="FW190" i="47" s="1"/>
  <c r="FJ222" i="47"/>
  <c r="FG305" i="47"/>
  <c r="CN305" i="47" s="1"/>
  <c r="FF306" i="47"/>
  <c r="FK304" i="47"/>
  <c r="CO304" i="47" s="1"/>
  <c r="FW273" i="47" s="1"/>
  <c r="FJ305" i="47"/>
  <c r="FG62" i="47"/>
  <c r="CN62" i="47" s="1"/>
  <c r="FF63" i="47"/>
  <c r="FK59" i="47"/>
  <c r="CO59" i="47" s="1"/>
  <c r="FJ60" i="47"/>
  <c r="FG142" i="47"/>
  <c r="CN142" i="47" s="1"/>
  <c r="FF143" i="47"/>
  <c r="FV190" i="47"/>
  <c r="FM206" i="47"/>
  <c r="FM199" i="47"/>
  <c r="EW202" i="47"/>
  <c r="FN199" i="47" l="1"/>
  <c r="FN200" i="47" s="1"/>
  <c r="EX199" i="47"/>
  <c r="EX200" i="47" s="1"/>
  <c r="FG143" i="47"/>
  <c r="CN143" i="47" s="1"/>
  <c r="FF144" i="47"/>
  <c r="FK60" i="47"/>
  <c r="CO60" i="47" s="1"/>
  <c r="FJ61" i="47"/>
  <c r="FG63" i="47"/>
  <c r="CN63" i="47" s="1"/>
  <c r="FF64" i="47"/>
  <c r="FK305" i="47"/>
  <c r="CO305" i="47" s="1"/>
  <c r="FW274" i="47" s="1"/>
  <c r="FJ306" i="47"/>
  <c r="FV274" i="47"/>
  <c r="FW117" i="47"/>
  <c r="GD117" i="47"/>
  <c r="M86" i="59" s="1"/>
  <c r="FV191" i="47"/>
  <c r="FV119" i="47"/>
  <c r="GD38" i="47"/>
  <c r="M34" i="59" s="1"/>
  <c r="GK31" i="47"/>
  <c r="FG306" i="47"/>
  <c r="CN306" i="47" s="1"/>
  <c r="FF307" i="47"/>
  <c r="FK222" i="47"/>
  <c r="CO222" i="47" s="1"/>
  <c r="FW191" i="47" s="1"/>
  <c r="FJ223" i="47"/>
  <c r="FK141" i="47"/>
  <c r="CO141" i="47" s="1"/>
  <c r="FJ142" i="47"/>
  <c r="FG223" i="47"/>
  <c r="CN223" i="47" s="1"/>
  <c r="FF224" i="47"/>
  <c r="FV192" i="47" l="1"/>
  <c r="FK142" i="47"/>
  <c r="CO142" i="47" s="1"/>
  <c r="FJ143" i="47"/>
  <c r="FK223" i="47"/>
  <c r="CO223" i="47" s="1"/>
  <c r="FW192" i="47" s="1"/>
  <c r="FJ224" i="47"/>
  <c r="FG307" i="47"/>
  <c r="CN307" i="47" s="1"/>
  <c r="FF308" i="47"/>
  <c r="FK306" i="47"/>
  <c r="CO306" i="47" s="1"/>
  <c r="FW275" i="47" s="1"/>
  <c r="FJ307" i="47"/>
  <c r="FG64" i="47"/>
  <c r="CN64" i="47" s="1"/>
  <c r="FF65" i="47"/>
  <c r="GK32" i="47"/>
  <c r="GD39" i="47"/>
  <c r="M35" i="59" s="1"/>
  <c r="FV120" i="47"/>
  <c r="FN201" i="47"/>
  <c r="EX201" i="47"/>
  <c r="FG224" i="47"/>
  <c r="CN224" i="47" s="1"/>
  <c r="FF225" i="47"/>
  <c r="GD118" i="47"/>
  <c r="M87" i="59" s="1"/>
  <c r="FW118" i="47"/>
  <c r="FV275" i="47"/>
  <c r="FK61" i="47"/>
  <c r="CO61" i="47" s="1"/>
  <c r="FJ62" i="47"/>
  <c r="FG144" i="47"/>
  <c r="CN144" i="47" s="1"/>
  <c r="FF145" i="47"/>
  <c r="FG225" i="47" l="1"/>
  <c r="CN225" i="47" s="1"/>
  <c r="FF226" i="47"/>
  <c r="EX202" i="47"/>
  <c r="FN202" i="47"/>
  <c r="FG65" i="47"/>
  <c r="CN65" i="47" s="1"/>
  <c r="FF66" i="47"/>
  <c r="FK307" i="47"/>
  <c r="CO307" i="47" s="1"/>
  <c r="FW276" i="47" s="1"/>
  <c r="FJ308" i="47"/>
  <c r="FG308" i="47"/>
  <c r="CN308" i="47" s="1"/>
  <c r="FF309" i="47"/>
  <c r="FK224" i="47"/>
  <c r="CO224" i="47" s="1"/>
  <c r="FW193" i="47" s="1"/>
  <c r="FJ225" i="47"/>
  <c r="FK143" i="47"/>
  <c r="CO143" i="47" s="1"/>
  <c r="FJ144" i="47"/>
  <c r="FV121" i="47"/>
  <c r="GK33" i="47"/>
  <c r="GD40" i="47"/>
  <c r="M36" i="59" s="1"/>
  <c r="FG145" i="47"/>
  <c r="CN145" i="47" s="1"/>
  <c r="FF146" i="47"/>
  <c r="FK62" i="47"/>
  <c r="CO62" i="47" s="1"/>
  <c r="FJ63" i="47"/>
  <c r="FV193" i="47"/>
  <c r="FV276" i="47"/>
  <c r="GD119" i="47"/>
  <c r="M88" i="59" s="1"/>
  <c r="FW119" i="47"/>
  <c r="GD41" i="47" l="1"/>
  <c r="M37" i="59" s="1"/>
  <c r="GK34" i="47"/>
  <c r="FV122" i="47"/>
  <c r="FK144" i="47"/>
  <c r="CO144" i="47" s="1"/>
  <c r="FJ145" i="47"/>
  <c r="FK225" i="47"/>
  <c r="CO225" i="47" s="1"/>
  <c r="FW194" i="47" s="1"/>
  <c r="FJ226" i="47"/>
  <c r="FG309" i="47"/>
  <c r="CN309" i="47" s="1"/>
  <c r="FF310" i="47"/>
  <c r="FK308" i="47"/>
  <c r="CO308" i="47" s="1"/>
  <c r="FW277" i="47" s="1"/>
  <c r="FJ309" i="47"/>
  <c r="FG66" i="47"/>
  <c r="CN66" i="47" s="1"/>
  <c r="FF67" i="47"/>
  <c r="FV194" i="47"/>
  <c r="FK63" i="47"/>
  <c r="CO63" i="47" s="1"/>
  <c r="FJ64" i="47"/>
  <c r="FG146" i="47"/>
  <c r="CN146" i="47" s="1"/>
  <c r="FF147" i="47"/>
  <c r="GD120" i="47"/>
  <c r="M89" i="59" s="1"/>
  <c r="FW120" i="47"/>
  <c r="FV277" i="47"/>
  <c r="FN203" i="47"/>
  <c r="EX203" i="47"/>
  <c r="FG226" i="47"/>
  <c r="CN226" i="47" s="1"/>
  <c r="FF227" i="47"/>
  <c r="FV195" i="47" l="1"/>
  <c r="FV123" i="47"/>
  <c r="GK35" i="47"/>
  <c r="GD42" i="47"/>
  <c r="M38" i="59" s="1"/>
  <c r="FG67" i="47"/>
  <c r="CN67" i="47" s="1"/>
  <c r="FF68" i="47"/>
  <c r="FK309" i="47"/>
  <c r="CO309" i="47" s="1"/>
  <c r="FW278" i="47" s="1"/>
  <c r="FJ310" i="47"/>
  <c r="FG310" i="47"/>
  <c r="CN310" i="47" s="1"/>
  <c r="FF311" i="47"/>
  <c r="FK226" i="47"/>
  <c r="CO226" i="47" s="1"/>
  <c r="FW195" i="47" s="1"/>
  <c r="FJ227" i="47"/>
  <c r="FK145" i="47"/>
  <c r="CO145" i="47" s="1"/>
  <c r="FJ146" i="47"/>
  <c r="FG227" i="47"/>
  <c r="CN227" i="47" s="1"/>
  <c r="FF228" i="47"/>
  <c r="EX204" i="47"/>
  <c r="FN204" i="47"/>
  <c r="FG147" i="47"/>
  <c r="CN147" i="47" s="1"/>
  <c r="FF148" i="47"/>
  <c r="FK64" i="47"/>
  <c r="CO64" i="47" s="1"/>
  <c r="FJ65" i="47"/>
  <c r="FV278" i="47"/>
  <c r="FW121" i="47"/>
  <c r="GD121" i="47"/>
  <c r="M90" i="59" s="1"/>
  <c r="FK65" i="47" l="1"/>
  <c r="CO65" i="47" s="1"/>
  <c r="FJ66" i="47"/>
  <c r="FG148" i="47"/>
  <c r="CN148" i="47" s="1"/>
  <c r="FF149" i="47"/>
  <c r="FN205" i="47"/>
  <c r="EX205" i="47"/>
  <c r="FG228" i="47"/>
  <c r="CN228" i="47" s="1"/>
  <c r="FF229" i="47"/>
  <c r="FK146" i="47"/>
  <c r="CO146" i="47" s="1"/>
  <c r="FJ147" i="47"/>
  <c r="FK227" i="47"/>
  <c r="CO227" i="47" s="1"/>
  <c r="FW196" i="47" s="1"/>
  <c r="FJ228" i="47"/>
  <c r="FG311" i="47"/>
  <c r="CN311" i="47" s="1"/>
  <c r="FF312" i="47"/>
  <c r="FK310" i="47"/>
  <c r="CO310" i="47" s="1"/>
  <c r="FW279" i="47" s="1"/>
  <c r="FJ311" i="47"/>
  <c r="FG68" i="47"/>
  <c r="CN68" i="47" s="1"/>
  <c r="FF69" i="47"/>
  <c r="GK36" i="47"/>
  <c r="GD43" i="47"/>
  <c r="M39" i="59" s="1"/>
  <c r="FV124" i="47"/>
  <c r="FV196" i="47"/>
  <c r="GD122" i="47"/>
  <c r="M91" i="59" s="1"/>
  <c r="FW122" i="47"/>
  <c r="FV279" i="47"/>
  <c r="FG69" i="47" l="1"/>
  <c r="CN69" i="47" s="1"/>
  <c r="FF70" i="47"/>
  <c r="FK311" i="47"/>
  <c r="CO311" i="47" s="1"/>
  <c r="FJ312" i="47"/>
  <c r="FG312" i="47"/>
  <c r="CN312" i="47" s="1"/>
  <c r="FF313" i="47"/>
  <c r="FK228" i="47"/>
  <c r="CO228" i="47" s="1"/>
  <c r="FW197" i="47" s="1"/>
  <c r="FJ229" i="47"/>
  <c r="FK147" i="47"/>
  <c r="CO147" i="47" s="1"/>
  <c r="FJ148" i="47"/>
  <c r="FV197" i="47"/>
  <c r="FV125" i="47"/>
  <c r="GD44" i="47"/>
  <c r="M40" i="59" s="1"/>
  <c r="GK37" i="47"/>
  <c r="FW123" i="47"/>
  <c r="GD123" i="47"/>
  <c r="M92" i="59" s="1"/>
  <c r="FG229" i="47"/>
  <c r="CN229" i="47" s="1"/>
  <c r="FF230" i="47"/>
  <c r="EX206" i="47"/>
  <c r="FN206" i="47"/>
  <c r="FG149" i="47"/>
  <c r="CN149" i="47" s="1"/>
  <c r="FF150" i="47"/>
  <c r="FK66" i="47"/>
  <c r="CO66" i="47" s="1"/>
  <c r="FJ67" i="47"/>
  <c r="FK148" i="47" l="1"/>
  <c r="CO148" i="47" s="1"/>
  <c r="FJ149" i="47"/>
  <c r="FK229" i="47"/>
  <c r="CO229" i="47" s="1"/>
  <c r="FW198" i="47" s="1"/>
  <c r="FJ230" i="47"/>
  <c r="FG313" i="47"/>
  <c r="CN313" i="47" s="1"/>
  <c r="FF314" i="47"/>
  <c r="FK312" i="47"/>
  <c r="CO312" i="47" s="1"/>
  <c r="FJ313" i="47"/>
  <c r="FG70" i="47"/>
  <c r="CN70" i="47" s="1"/>
  <c r="FF71" i="47"/>
  <c r="GD45" i="47"/>
  <c r="M41" i="59" s="1"/>
  <c r="GK38" i="47"/>
  <c r="FV126" i="47"/>
  <c r="FV198" i="47"/>
  <c r="FK67" i="47"/>
  <c r="CO67" i="47" s="1"/>
  <c r="FJ68" i="47"/>
  <c r="FG150" i="47"/>
  <c r="CN150" i="47" s="1"/>
  <c r="FF151" i="47"/>
  <c r="FN207" i="47"/>
  <c r="EX207" i="47"/>
  <c r="FG230" i="47"/>
  <c r="CN230" i="47" s="1"/>
  <c r="FF231" i="47"/>
  <c r="GD124" i="47"/>
  <c r="M93" i="59" s="1"/>
  <c r="FW124" i="47"/>
  <c r="FV199" i="47" l="1"/>
  <c r="FV127" i="47"/>
  <c r="GD46" i="47"/>
  <c r="M42" i="59" s="1"/>
  <c r="GK39" i="47"/>
  <c r="FG71" i="47"/>
  <c r="CN71" i="47" s="1"/>
  <c r="FF72" i="47"/>
  <c r="FK313" i="47"/>
  <c r="CO313" i="47" s="1"/>
  <c r="FJ314" i="47"/>
  <c r="FG314" i="47"/>
  <c r="CN314" i="47" s="1"/>
  <c r="FF315" i="47"/>
  <c r="FK230" i="47"/>
  <c r="CO230" i="47" s="1"/>
  <c r="FW199" i="47" s="1"/>
  <c r="FJ231" i="47"/>
  <c r="FK149" i="47"/>
  <c r="CO149" i="47" s="1"/>
  <c r="FJ150" i="47"/>
  <c r="FG231" i="47"/>
  <c r="CN231" i="47" s="1"/>
  <c r="FF232" i="47"/>
  <c r="EX208" i="47"/>
  <c r="FN208" i="47"/>
  <c r="FG151" i="47"/>
  <c r="CN151" i="47" s="1"/>
  <c r="FF152" i="47"/>
  <c r="FK68" i="47"/>
  <c r="CO68" i="47" s="1"/>
  <c r="FJ69" i="47"/>
  <c r="GD125" i="47"/>
  <c r="M94" i="59" s="1"/>
  <c r="FW125" i="47"/>
  <c r="GD47" i="47" l="1"/>
  <c r="M43" i="59" s="1"/>
  <c r="GK40" i="47"/>
  <c r="FV128" i="47"/>
  <c r="FV200" i="47"/>
  <c r="GD126" i="47"/>
  <c r="M95" i="59" s="1"/>
  <c r="FW126" i="47"/>
  <c r="FK69" i="47"/>
  <c r="CO69" i="47" s="1"/>
  <c r="FJ70" i="47"/>
  <c r="FG152" i="47"/>
  <c r="CN152" i="47" s="1"/>
  <c r="FF153" i="47"/>
  <c r="FN209" i="47"/>
  <c r="EX209" i="47"/>
  <c r="FG232" i="47"/>
  <c r="CN232" i="47" s="1"/>
  <c r="FF233" i="47"/>
  <c r="FK150" i="47"/>
  <c r="CO150" i="47" s="1"/>
  <c r="FJ151" i="47"/>
  <c r="FK231" i="47"/>
  <c r="CO231" i="47" s="1"/>
  <c r="FW200" i="47" s="1"/>
  <c r="FJ232" i="47"/>
  <c r="FG315" i="47"/>
  <c r="CN315" i="47" s="1"/>
  <c r="FF316" i="47"/>
  <c r="FK314" i="47"/>
  <c r="CO314" i="47" s="1"/>
  <c r="FJ315" i="47"/>
  <c r="FG72" i="47"/>
  <c r="CN72" i="47" s="1"/>
  <c r="FF73" i="47"/>
  <c r="FW127" i="47" l="1"/>
  <c r="GD127" i="47"/>
  <c r="M96" i="59" s="1"/>
  <c r="FV201" i="47"/>
  <c r="FV129" i="47"/>
  <c r="GD48" i="47"/>
  <c r="M44" i="59" s="1"/>
  <c r="GK41" i="47"/>
  <c r="FG73" i="47"/>
  <c r="CN73" i="47" s="1"/>
  <c r="FF74" i="47"/>
  <c r="FK315" i="47"/>
  <c r="CO315" i="47" s="1"/>
  <c r="FJ316" i="47"/>
  <c r="FG316" i="47"/>
  <c r="CN316" i="47" s="1"/>
  <c r="FF317" i="47"/>
  <c r="FK232" i="47"/>
  <c r="CO232" i="47" s="1"/>
  <c r="FW201" i="47" s="1"/>
  <c r="FJ233" i="47"/>
  <c r="FK151" i="47"/>
  <c r="CO151" i="47" s="1"/>
  <c r="FJ152" i="47"/>
  <c r="FG233" i="47"/>
  <c r="CN233" i="47" s="1"/>
  <c r="FF234" i="47"/>
  <c r="EX210" i="47"/>
  <c r="FN210" i="47"/>
  <c r="FG153" i="47"/>
  <c r="CN153" i="47" s="1"/>
  <c r="FF154" i="47"/>
  <c r="FK70" i="47"/>
  <c r="CO70" i="47" s="1"/>
  <c r="FJ71" i="47"/>
  <c r="FV130" i="47" l="1"/>
  <c r="FV202" i="47"/>
  <c r="GD128" i="47"/>
  <c r="M97" i="59" s="1"/>
  <c r="FW128" i="47"/>
  <c r="GK42" i="47"/>
  <c r="GD49" i="47"/>
  <c r="M45" i="59" s="1"/>
  <c r="FK71" i="47"/>
  <c r="CO71" i="47" s="1"/>
  <c r="FJ72" i="47"/>
  <c r="FG154" i="47"/>
  <c r="CN154" i="47" s="1"/>
  <c r="FF155" i="47"/>
  <c r="FN211" i="47"/>
  <c r="EX211" i="47"/>
  <c r="FG234" i="47"/>
  <c r="CN234" i="47" s="1"/>
  <c r="FF235" i="47"/>
  <c r="FK152" i="47"/>
  <c r="CO152" i="47" s="1"/>
  <c r="FJ153" i="47"/>
  <c r="FK233" i="47"/>
  <c r="CO233" i="47" s="1"/>
  <c r="FW202" i="47" s="1"/>
  <c r="FJ234" i="47"/>
  <c r="FG317" i="47"/>
  <c r="CN317" i="47" s="1"/>
  <c r="FF318" i="47"/>
  <c r="FK316" i="47"/>
  <c r="CO316" i="47" s="1"/>
  <c r="FJ317" i="47"/>
  <c r="FG74" i="47"/>
  <c r="CN74" i="47" s="1"/>
  <c r="FF75" i="47"/>
  <c r="FK317" i="47" l="1"/>
  <c r="CO317" i="47" s="1"/>
  <c r="FJ318" i="47"/>
  <c r="FW129" i="47"/>
  <c r="GD129" i="47"/>
  <c r="M98" i="59" s="1"/>
  <c r="FV203" i="47"/>
  <c r="FV131" i="47"/>
  <c r="GD50" i="47"/>
  <c r="M46" i="59" s="1"/>
  <c r="GK43" i="47"/>
  <c r="FG75" i="47"/>
  <c r="CN75" i="47" s="1"/>
  <c r="FF76" i="47"/>
  <c r="FG318" i="47"/>
  <c r="CN318" i="47" s="1"/>
  <c r="FF319" i="47"/>
  <c r="FK234" i="47"/>
  <c r="CO234" i="47" s="1"/>
  <c r="FW203" i="47" s="1"/>
  <c r="FJ235" i="47"/>
  <c r="FK153" i="47"/>
  <c r="CO153" i="47" s="1"/>
  <c r="FJ154" i="47"/>
  <c r="FG235" i="47"/>
  <c r="CN235" i="47" s="1"/>
  <c r="FF236" i="47"/>
  <c r="EX212" i="47"/>
  <c r="FN212" i="47"/>
  <c r="FG155" i="47"/>
  <c r="CN155" i="47" s="1"/>
  <c r="FF156" i="47"/>
  <c r="FK72" i="47"/>
  <c r="CO72" i="47" s="1"/>
  <c r="FJ73" i="47"/>
  <c r="FV132" i="47" l="1"/>
  <c r="FV204" i="47"/>
  <c r="GD130" i="47"/>
  <c r="M99" i="59" s="1"/>
  <c r="FW130" i="47"/>
  <c r="GK44" i="47"/>
  <c r="GD51" i="47"/>
  <c r="M47" i="59" s="1"/>
  <c r="FK73" i="47"/>
  <c r="CO73" i="47" s="1"/>
  <c r="FJ74" i="47"/>
  <c r="FG156" i="47"/>
  <c r="CN156" i="47" s="1"/>
  <c r="FF157" i="47"/>
  <c r="FN247" i="47"/>
  <c r="FO212" i="47" s="1"/>
  <c r="CP212" i="47" s="1"/>
  <c r="FN213" i="47"/>
  <c r="EX247" i="47"/>
  <c r="EX213" i="47"/>
  <c r="FG236" i="47"/>
  <c r="CN236" i="47" s="1"/>
  <c r="FF237" i="47"/>
  <c r="FK154" i="47"/>
  <c r="CO154" i="47" s="1"/>
  <c r="FJ155" i="47"/>
  <c r="FK235" i="47"/>
  <c r="CO235" i="47" s="1"/>
  <c r="FW204" i="47" s="1"/>
  <c r="FJ236" i="47"/>
  <c r="FG319" i="47"/>
  <c r="CN319" i="47" s="1"/>
  <c r="FF320" i="47"/>
  <c r="FG76" i="47"/>
  <c r="CN76" i="47" s="1"/>
  <c r="FF77" i="47"/>
  <c r="FK318" i="47"/>
  <c r="CO318" i="47" s="1"/>
  <c r="FJ319" i="47"/>
  <c r="FG320" i="47" l="1"/>
  <c r="CN320" i="47" s="1"/>
  <c r="FF321" i="47"/>
  <c r="FG77" i="47"/>
  <c r="CN77" i="47" s="1"/>
  <c r="FF78" i="47"/>
  <c r="EY212" i="47"/>
  <c r="CQ212" i="47" s="1"/>
  <c r="CR212" i="47" s="1"/>
  <c r="EY180" i="47"/>
  <c r="EY182" i="47"/>
  <c r="EY188" i="47"/>
  <c r="EY196" i="47"/>
  <c r="EY191" i="47"/>
  <c r="EY176" i="47"/>
  <c r="EY189" i="47"/>
  <c r="EY192" i="47"/>
  <c r="EY195" i="47"/>
  <c r="EY187" i="47"/>
  <c r="EY193" i="47"/>
  <c r="EY177" i="47"/>
  <c r="EY183" i="47"/>
  <c r="EY178" i="47"/>
  <c r="EY190" i="47"/>
  <c r="EY197" i="47"/>
  <c r="CQ197" i="47" s="1"/>
  <c r="EY179" i="47"/>
  <c r="EY186" i="47"/>
  <c r="EY194" i="47"/>
  <c r="EY181" i="47"/>
  <c r="EY184" i="47"/>
  <c r="EY185" i="47"/>
  <c r="EY198" i="47"/>
  <c r="CQ198" i="47" s="1"/>
  <c r="EY199" i="47"/>
  <c r="CQ199" i="47" s="1"/>
  <c r="EY200" i="47"/>
  <c r="CQ200" i="47" s="1"/>
  <c r="EY201" i="47"/>
  <c r="CQ201" i="47" s="1"/>
  <c r="EY202" i="47"/>
  <c r="CQ202" i="47" s="1"/>
  <c r="EY203" i="47"/>
  <c r="CQ203" i="47" s="1"/>
  <c r="EY204" i="47"/>
  <c r="CQ204" i="47" s="1"/>
  <c r="EY205" i="47"/>
  <c r="CQ205" i="47" s="1"/>
  <c r="EY206" i="47"/>
  <c r="CQ206" i="47" s="1"/>
  <c r="EY207" i="47"/>
  <c r="CQ207" i="47" s="1"/>
  <c r="EY208" i="47"/>
  <c r="CQ208" i="47" s="1"/>
  <c r="EY209" i="47"/>
  <c r="CQ209" i="47" s="1"/>
  <c r="EY210" i="47"/>
  <c r="CQ210" i="47" s="1"/>
  <c r="EY211" i="47"/>
  <c r="CQ211" i="47" s="1"/>
  <c r="FX181" i="47"/>
  <c r="CV212" i="47"/>
  <c r="CU212" i="47"/>
  <c r="Z51" i="99" s="1"/>
  <c r="FG157" i="47"/>
  <c r="CN157" i="47" s="1"/>
  <c r="FF158" i="47"/>
  <c r="FK74" i="47"/>
  <c r="CO74" i="47" s="1"/>
  <c r="FJ75" i="47"/>
  <c r="GD131" i="47"/>
  <c r="M100" i="59" s="1"/>
  <c r="FW131" i="47"/>
  <c r="FK319" i="47"/>
  <c r="CO319" i="47" s="1"/>
  <c r="FJ320" i="47"/>
  <c r="FK236" i="47"/>
  <c r="CO236" i="47" s="1"/>
  <c r="FJ237" i="47"/>
  <c r="FK155" i="47"/>
  <c r="CO155" i="47" s="1"/>
  <c r="FJ156" i="47"/>
  <c r="FG237" i="47"/>
  <c r="CN237" i="47" s="1"/>
  <c r="FF238" i="47"/>
  <c r="EY213" i="47"/>
  <c r="CQ213" i="47" s="1"/>
  <c r="EX214" i="47"/>
  <c r="FO213" i="47"/>
  <c r="CP213" i="47" s="1"/>
  <c r="FN214" i="47"/>
  <c r="FO179" i="47"/>
  <c r="FO185" i="47"/>
  <c r="FO190" i="47"/>
  <c r="FO189" i="47"/>
  <c r="FO178" i="47"/>
  <c r="FO182" i="47"/>
  <c r="FO184" i="47"/>
  <c r="FO195" i="47"/>
  <c r="FO181" i="47"/>
  <c r="FO186" i="47"/>
  <c r="FO197" i="47"/>
  <c r="CP197" i="47" s="1"/>
  <c r="FO188" i="47"/>
  <c r="FO196" i="47"/>
  <c r="FO183" i="47"/>
  <c r="FO194" i="47"/>
  <c r="FO193" i="47"/>
  <c r="FO192" i="47"/>
  <c r="FO176" i="47"/>
  <c r="FO180" i="47"/>
  <c r="FO191" i="47"/>
  <c r="FO187" i="47"/>
  <c r="FO177" i="47"/>
  <c r="FO198" i="47"/>
  <c r="CP198" i="47" s="1"/>
  <c r="FO199" i="47"/>
  <c r="CP199" i="47" s="1"/>
  <c r="FO200" i="47"/>
  <c r="CP200" i="47" s="1"/>
  <c r="FO201" i="47"/>
  <c r="CP201" i="47" s="1"/>
  <c r="FO202" i="47"/>
  <c r="CP202" i="47" s="1"/>
  <c r="FO203" i="47"/>
  <c r="CP203" i="47" s="1"/>
  <c r="FO204" i="47"/>
  <c r="CP204" i="47" s="1"/>
  <c r="FO205" i="47"/>
  <c r="CP205" i="47" s="1"/>
  <c r="FO206" i="47"/>
  <c r="CP206" i="47" s="1"/>
  <c r="FO207" i="47"/>
  <c r="CP207" i="47" s="1"/>
  <c r="FO208" i="47"/>
  <c r="CP208" i="47" s="1"/>
  <c r="FO209" i="47"/>
  <c r="CP209" i="47" s="1"/>
  <c r="FO210" i="47"/>
  <c r="CP210" i="47" s="1"/>
  <c r="FO211" i="47"/>
  <c r="CP211" i="47" s="1"/>
  <c r="GK45" i="47"/>
  <c r="GD52" i="47"/>
  <c r="M48" i="59" s="1"/>
  <c r="FG158" i="47" l="1"/>
  <c r="CN158" i="47" s="1"/>
  <c r="FF159" i="47"/>
  <c r="FG238" i="47"/>
  <c r="CN238" i="47" s="1"/>
  <c r="FF239" i="47"/>
  <c r="FG321" i="47"/>
  <c r="CN321" i="47" s="1"/>
  <c r="FF322" i="47"/>
  <c r="FF323" i="47" s="1"/>
  <c r="FK320" i="47"/>
  <c r="CO320" i="47" s="1"/>
  <c r="FJ321" i="47"/>
  <c r="FG78" i="47"/>
  <c r="CN78" i="47" s="1"/>
  <c r="FF79" i="47"/>
  <c r="CW213" i="47"/>
  <c r="CW210" i="47"/>
  <c r="CW208" i="47"/>
  <c r="CW206" i="47"/>
  <c r="CW204" i="47"/>
  <c r="CW202" i="47"/>
  <c r="CW200" i="47"/>
  <c r="CW198" i="47"/>
  <c r="CW211" i="47"/>
  <c r="CW209" i="47"/>
  <c r="CW207" i="47"/>
  <c r="CW205" i="47"/>
  <c r="CW203" i="47"/>
  <c r="CW201" i="47"/>
  <c r="CW199" i="47"/>
  <c r="CW197" i="47"/>
  <c r="CW212" i="47"/>
  <c r="FX179" i="47"/>
  <c r="CV210" i="47"/>
  <c r="CR210" i="47"/>
  <c r="CU210" i="47"/>
  <c r="Z49" i="99" s="1"/>
  <c r="FX177" i="47"/>
  <c r="CV208" i="47"/>
  <c r="CR208" i="47"/>
  <c r="CU208" i="47"/>
  <c r="Z47" i="99" s="1"/>
  <c r="FX175" i="47"/>
  <c r="CV206" i="47"/>
  <c r="CR206" i="47"/>
  <c r="CU206" i="47"/>
  <c r="Z45" i="99" s="1"/>
  <c r="CV204" i="47"/>
  <c r="CR204" i="47"/>
  <c r="CU204" i="47"/>
  <c r="Z43" i="99" s="1"/>
  <c r="CV202" i="47"/>
  <c r="CR202" i="47"/>
  <c r="CU202" i="47"/>
  <c r="Z41" i="99" s="1"/>
  <c r="CV200" i="47"/>
  <c r="CU200" i="47"/>
  <c r="Z39" i="99" s="1"/>
  <c r="CV198" i="47"/>
  <c r="CU198" i="47"/>
  <c r="Z37" i="99" s="1"/>
  <c r="CR198" i="47"/>
  <c r="CV197" i="47"/>
  <c r="CR197" i="47"/>
  <c r="CU197" i="47"/>
  <c r="Z36" i="99" s="1"/>
  <c r="FX182" i="47"/>
  <c r="CV213" i="47"/>
  <c r="CU213" i="47"/>
  <c r="Z52" i="99" s="1"/>
  <c r="CR213" i="47"/>
  <c r="D93" i="89"/>
  <c r="T52" i="99"/>
  <c r="FY182" i="47"/>
  <c r="N52" i="99"/>
  <c r="D87" i="93"/>
  <c r="GD132" i="47"/>
  <c r="M101" i="59" s="1"/>
  <c r="FW132" i="47"/>
  <c r="FK75" i="47"/>
  <c r="CO75" i="47" s="1"/>
  <c r="FJ76" i="47"/>
  <c r="N50" i="99"/>
  <c r="D91" i="89"/>
  <c r="T50" i="99"/>
  <c r="D85" i="93"/>
  <c r="FY180" i="47"/>
  <c r="N48" i="99"/>
  <c r="D83" i="93"/>
  <c r="FY178" i="47"/>
  <c r="T48" i="99"/>
  <c r="D89" i="89"/>
  <c r="N46" i="99"/>
  <c r="D87" i="89"/>
  <c r="T46" i="99"/>
  <c r="D81" i="93"/>
  <c r="FY176" i="47"/>
  <c r="N44" i="99"/>
  <c r="D79" i="93"/>
  <c r="FY174" i="47"/>
  <c r="T44" i="99"/>
  <c r="D85" i="89"/>
  <c r="T42" i="99"/>
  <c r="N42" i="99"/>
  <c r="D77" i="93"/>
  <c r="D83" i="89"/>
  <c r="CR201" i="47"/>
  <c r="T40" i="99"/>
  <c r="N40" i="99"/>
  <c r="D81" i="89"/>
  <c r="D75" i="93"/>
  <c r="T38" i="99"/>
  <c r="N38" i="99"/>
  <c r="D79" i="89"/>
  <c r="D73" i="93"/>
  <c r="T36" i="99"/>
  <c r="N36" i="99"/>
  <c r="DZ36" i="99" s="1"/>
  <c r="D71" i="93"/>
  <c r="D77" i="89"/>
  <c r="D92" i="89"/>
  <c r="N51" i="99"/>
  <c r="FY181" i="47"/>
  <c r="T51" i="99"/>
  <c r="D86" i="93"/>
  <c r="FX180" i="47"/>
  <c r="CV211" i="47"/>
  <c r="CU211" i="47"/>
  <c r="Z50" i="99" s="1"/>
  <c r="CR211" i="47"/>
  <c r="FX178" i="47"/>
  <c r="CV209" i="47"/>
  <c r="CR209" i="47"/>
  <c r="CU209" i="47"/>
  <c r="Z48" i="99" s="1"/>
  <c r="FX176" i="47"/>
  <c r="CV207" i="47"/>
  <c r="CR207" i="47"/>
  <c r="CU207" i="47"/>
  <c r="Z46" i="99" s="1"/>
  <c r="FX174" i="47"/>
  <c r="CV205" i="47"/>
  <c r="CR205" i="47"/>
  <c r="CU205" i="47"/>
  <c r="Z44" i="99" s="1"/>
  <c r="CV203" i="47"/>
  <c r="CR203" i="47"/>
  <c r="CU203" i="47"/>
  <c r="Z42" i="99" s="1"/>
  <c r="CV201" i="47"/>
  <c r="CU201" i="47"/>
  <c r="Z40" i="99" s="1"/>
  <c r="CV199" i="47"/>
  <c r="CR199" i="47"/>
  <c r="CU199" i="47"/>
  <c r="Z38" i="99" s="1"/>
  <c r="FO214" i="47"/>
  <c r="CP214" i="47" s="1"/>
  <c r="FN215" i="47"/>
  <c r="EY214" i="47"/>
  <c r="CQ214" i="47" s="1"/>
  <c r="EX215" i="47"/>
  <c r="FK156" i="47"/>
  <c r="CO156" i="47" s="1"/>
  <c r="FJ157" i="47"/>
  <c r="FK237" i="47"/>
  <c r="CO237" i="47" s="1"/>
  <c r="FJ238" i="47"/>
  <c r="GD53" i="47"/>
  <c r="M49" i="59" s="1"/>
  <c r="GK46" i="47"/>
  <c r="FY179" i="47"/>
  <c r="D90" i="89"/>
  <c r="N49" i="99"/>
  <c r="D84" i="93"/>
  <c r="T49" i="99"/>
  <c r="D82" i="93"/>
  <c r="D88" i="89"/>
  <c r="T47" i="99"/>
  <c r="N47" i="99"/>
  <c r="FY177" i="47"/>
  <c r="D80" i="93"/>
  <c r="D86" i="89"/>
  <c r="T45" i="99"/>
  <c r="N45" i="99"/>
  <c r="FY175" i="47"/>
  <c r="T43" i="99"/>
  <c r="N43" i="99"/>
  <c r="D78" i="93"/>
  <c r="D84" i="89"/>
  <c r="T41" i="99"/>
  <c r="N41" i="99"/>
  <c r="D76" i="93"/>
  <c r="D82" i="89"/>
  <c r="CR200" i="47"/>
  <c r="D74" i="93"/>
  <c r="D80" i="89"/>
  <c r="T39" i="99"/>
  <c r="N39" i="99"/>
  <c r="T37" i="99"/>
  <c r="N37" i="99"/>
  <c r="D78" i="89"/>
  <c r="D72" i="93"/>
  <c r="FG323" i="47" l="1"/>
  <c r="CN323" i="47" s="1"/>
  <c r="FF324" i="47"/>
  <c r="FG79" i="47"/>
  <c r="CN79" i="47" s="1"/>
  <c r="FF80" i="47"/>
  <c r="FG322" i="47"/>
  <c r="CN322" i="47" s="1"/>
  <c r="FK321" i="47"/>
  <c r="CO321" i="47" s="1"/>
  <c r="FJ322" i="47"/>
  <c r="FJ323" i="47" s="1"/>
  <c r="FK238" i="47"/>
  <c r="CO238" i="47" s="1"/>
  <c r="FJ239" i="47"/>
  <c r="FG239" i="47"/>
  <c r="CN239" i="47" s="1"/>
  <c r="FF240" i="47"/>
  <c r="FG159" i="47"/>
  <c r="CN159" i="47" s="1"/>
  <c r="FF160" i="47"/>
  <c r="DZ51" i="99"/>
  <c r="DZ39" i="99"/>
  <c r="DZ49" i="99"/>
  <c r="DZ45" i="99"/>
  <c r="DZ47" i="99"/>
  <c r="CW214" i="47"/>
  <c r="DZ37" i="99"/>
  <c r="DZ41" i="99"/>
  <c r="DZ43" i="99"/>
  <c r="GD133" i="47"/>
  <c r="M102" i="59" s="1"/>
  <c r="EY215" i="47"/>
  <c r="CQ215" i="47" s="1"/>
  <c r="EX216" i="47"/>
  <c r="FO215" i="47"/>
  <c r="CP215" i="47" s="1"/>
  <c r="FN216" i="47"/>
  <c r="DZ44" i="99"/>
  <c r="DZ46" i="99"/>
  <c r="DZ48" i="99"/>
  <c r="DZ50" i="99"/>
  <c r="FK76" i="47"/>
  <c r="CO76" i="47" s="1"/>
  <c r="FJ77" i="47"/>
  <c r="EL36" i="99"/>
  <c r="FK157" i="47"/>
  <c r="CO157" i="47" s="1"/>
  <c r="FJ158" i="47"/>
  <c r="D88" i="93"/>
  <c r="FY183" i="47"/>
  <c r="D94" i="89"/>
  <c r="N53" i="99"/>
  <c r="DZ53" i="99" s="1"/>
  <c r="T53" i="99"/>
  <c r="FX183" i="47"/>
  <c r="CU214" i="47"/>
  <c r="Z53" i="99" s="1"/>
  <c r="CV214" i="47"/>
  <c r="CR214" i="47"/>
  <c r="DZ38" i="99"/>
  <c r="DZ40" i="99"/>
  <c r="DZ42" i="99"/>
  <c r="GD54" i="47"/>
  <c r="M50" i="59" s="1"/>
  <c r="GK47" i="47"/>
  <c r="DZ52" i="99"/>
  <c r="EL52" i="99"/>
  <c r="FK323" i="47" l="1"/>
  <c r="CO323" i="47" s="1"/>
  <c r="FJ324" i="47"/>
  <c r="FG324" i="47"/>
  <c r="CN324" i="47" s="1"/>
  <c r="FF325" i="47"/>
  <c r="FG80" i="47"/>
  <c r="CN80" i="47" s="1"/>
  <c r="FF81" i="47"/>
  <c r="FG160" i="47"/>
  <c r="CN160" i="47" s="1"/>
  <c r="FF161" i="47"/>
  <c r="FK322" i="47"/>
  <c r="CO322" i="47" s="1"/>
  <c r="FG240" i="47"/>
  <c r="CN240" i="47" s="1"/>
  <c r="FF241" i="47"/>
  <c r="FK158" i="47"/>
  <c r="CO158" i="47" s="1"/>
  <c r="GD135" i="47" s="1"/>
  <c r="M104" i="59" s="1"/>
  <c r="FJ159" i="47"/>
  <c r="FK239" i="47"/>
  <c r="CO239" i="47" s="1"/>
  <c r="FJ240" i="47"/>
  <c r="FK77" i="47"/>
  <c r="CO77" i="47" s="1"/>
  <c r="GD56" i="47" s="1"/>
  <c r="M52" i="59" s="1"/>
  <c r="FJ78" i="47"/>
  <c r="EL43" i="99"/>
  <c r="EL45" i="99"/>
  <c r="EL39" i="99"/>
  <c r="CW215" i="47"/>
  <c r="EL50" i="99"/>
  <c r="EL40" i="99"/>
  <c r="EL47" i="99"/>
  <c r="EL42" i="99"/>
  <c r="EL49" i="99"/>
  <c r="EL53" i="99"/>
  <c r="EL41" i="99"/>
  <c r="EL37" i="99"/>
  <c r="GD55" i="47"/>
  <c r="M51" i="59" s="1"/>
  <c r="EL48" i="99"/>
  <c r="EL46" i="99"/>
  <c r="FX184" i="47"/>
  <c r="CV215" i="47"/>
  <c r="CU215" i="47"/>
  <c r="Z54" i="99" s="1"/>
  <c r="CR215" i="47"/>
  <c r="T54" i="99"/>
  <c r="D89" i="93"/>
  <c r="FY184" i="47"/>
  <c r="N54" i="99"/>
  <c r="DZ54" i="99" s="1"/>
  <c r="D95" i="89"/>
  <c r="GD134" i="47"/>
  <c r="M103" i="59" s="1"/>
  <c r="EL51" i="99"/>
  <c r="EL44" i="99"/>
  <c r="EL38" i="99"/>
  <c r="FO216" i="47"/>
  <c r="CP216" i="47" s="1"/>
  <c r="FN217" i="47"/>
  <c r="EY216" i="47"/>
  <c r="CQ216" i="47" s="1"/>
  <c r="EX217" i="47"/>
  <c r="FG325" i="47" l="1"/>
  <c r="CN325" i="47" s="1"/>
  <c r="FF326" i="47"/>
  <c r="FG241" i="47"/>
  <c r="CN241" i="47" s="1"/>
  <c r="FF242" i="47"/>
  <c r="FK324" i="47"/>
  <c r="CO324" i="47" s="1"/>
  <c r="FJ325" i="47"/>
  <c r="FG81" i="47"/>
  <c r="CN81" i="47" s="1"/>
  <c r="FF82" i="47"/>
  <c r="FG161" i="47"/>
  <c r="CN161" i="47" s="1"/>
  <c r="FF162" i="47"/>
  <c r="FK240" i="47"/>
  <c r="CO240" i="47" s="1"/>
  <c r="FJ241" i="47"/>
  <c r="FK159" i="47"/>
  <c r="CO159" i="47" s="1"/>
  <c r="GD136" i="47" s="1"/>
  <c r="M105" i="59" s="1"/>
  <c r="FJ160" i="47"/>
  <c r="FK78" i="47"/>
  <c r="CO78" i="47" s="1"/>
  <c r="GD57" i="47" s="1"/>
  <c r="M53" i="59" s="1"/>
  <c r="FJ79" i="47"/>
  <c r="CW216" i="47"/>
  <c r="EY217" i="47"/>
  <c r="CQ217" i="47" s="1"/>
  <c r="EX218" i="47"/>
  <c r="FO217" i="47"/>
  <c r="CP217" i="47" s="1"/>
  <c r="FN218" i="47"/>
  <c r="EL54" i="99"/>
  <c r="T55" i="99"/>
  <c r="FY185" i="47"/>
  <c r="D90" i="93"/>
  <c r="D96" i="89"/>
  <c r="N55" i="99"/>
  <c r="DZ55" i="99" s="1"/>
  <c r="FX185" i="47"/>
  <c r="CV216" i="47"/>
  <c r="CR216" i="47"/>
  <c r="CU216" i="47"/>
  <c r="Z55" i="99" s="1"/>
  <c r="FK325" i="47" l="1"/>
  <c r="CO325" i="47" s="1"/>
  <c r="FJ326" i="47"/>
  <c r="FG242" i="47"/>
  <c r="CN242" i="47" s="1"/>
  <c r="FF243" i="47"/>
  <c r="FK241" i="47"/>
  <c r="CO241" i="47" s="1"/>
  <c r="FJ242" i="47"/>
  <c r="FG326" i="47"/>
  <c r="CN326" i="47" s="1"/>
  <c r="FF327" i="47"/>
  <c r="FG327" i="47" s="1"/>
  <c r="CN327" i="47" s="1"/>
  <c r="FG82" i="47"/>
  <c r="CN82" i="47" s="1"/>
  <c r="FF83" i="47"/>
  <c r="FG162" i="47"/>
  <c r="CN162" i="47" s="1"/>
  <c r="FF163" i="47"/>
  <c r="FK79" i="47"/>
  <c r="CO79" i="47" s="1"/>
  <c r="GD58" i="47" s="1"/>
  <c r="M54" i="59" s="1"/>
  <c r="FJ80" i="47"/>
  <c r="FK160" i="47"/>
  <c r="CO160" i="47" s="1"/>
  <c r="GD137" i="47" s="1"/>
  <c r="M106" i="59" s="1"/>
  <c r="FJ161" i="47"/>
  <c r="CW217" i="47"/>
  <c r="FO218" i="47"/>
  <c r="CP218" i="47" s="1"/>
  <c r="FN219" i="47"/>
  <c r="EY218" i="47"/>
  <c r="CQ218" i="47" s="1"/>
  <c r="EX219" i="47"/>
  <c r="EL55" i="99"/>
  <c r="FX186" i="47"/>
  <c r="CU217" i="47"/>
  <c r="Z56" i="99" s="1"/>
  <c r="CV217" i="47"/>
  <c r="CR217" i="47"/>
  <c r="N56" i="99"/>
  <c r="DZ56" i="99" s="1"/>
  <c r="D91" i="93"/>
  <c r="D97" i="89"/>
  <c r="T56" i="99"/>
  <c r="FY186" i="47"/>
  <c r="FK242" i="47" l="1"/>
  <c r="CO242" i="47" s="1"/>
  <c r="FJ243" i="47"/>
  <c r="FG243" i="47"/>
  <c r="CN243" i="47" s="1"/>
  <c r="FF244" i="47"/>
  <c r="FK326" i="47"/>
  <c r="CO326" i="47" s="1"/>
  <c r="FJ327" i="47"/>
  <c r="FK327" i="47" s="1"/>
  <c r="CO327" i="47" s="1"/>
  <c r="FG83" i="47"/>
  <c r="CN83" i="47" s="1"/>
  <c r="FF84" i="47"/>
  <c r="FG84" i="47" s="1"/>
  <c r="CN84" i="47" s="1"/>
  <c r="FK80" i="47"/>
  <c r="CO80" i="47" s="1"/>
  <c r="FJ81" i="47"/>
  <c r="FG163" i="47"/>
  <c r="CN163" i="47" s="1"/>
  <c r="FF164" i="47"/>
  <c r="FK161" i="47"/>
  <c r="CO161" i="47" s="1"/>
  <c r="GD138" i="47" s="1"/>
  <c r="M107" i="59" s="1"/>
  <c r="FJ162" i="47"/>
  <c r="CW218" i="47"/>
  <c r="EL56" i="99"/>
  <c r="EY219" i="47"/>
  <c r="CQ219" i="47" s="1"/>
  <c r="EX220" i="47"/>
  <c r="FO219" i="47"/>
  <c r="CP219" i="47" s="1"/>
  <c r="FN220" i="47"/>
  <c r="N57" i="99"/>
  <c r="DZ57" i="99" s="1"/>
  <c r="D98" i="89"/>
  <c r="T57" i="99"/>
  <c r="D92" i="93"/>
  <c r="FY187" i="47"/>
  <c r="FX187" i="47"/>
  <c r="CV218" i="47"/>
  <c r="CU218" i="47"/>
  <c r="Z57" i="99" s="1"/>
  <c r="CR218" i="47"/>
  <c r="FG244" i="47" l="1"/>
  <c r="CN244" i="47" s="1"/>
  <c r="FF245" i="47"/>
  <c r="FG245" i="47" s="1"/>
  <c r="CN245" i="47" s="1"/>
  <c r="FK243" i="47"/>
  <c r="CO243" i="47" s="1"/>
  <c r="FJ244" i="47"/>
  <c r="FK81" i="47"/>
  <c r="CO81" i="47" s="1"/>
  <c r="GD60" i="47" s="1"/>
  <c r="M56" i="59" s="1"/>
  <c r="FJ82" i="47"/>
  <c r="FG164" i="47"/>
  <c r="CN164" i="47" s="1"/>
  <c r="FF165" i="47"/>
  <c r="FG165" i="47" s="1"/>
  <c r="CN165" i="47" s="1"/>
  <c r="FK162" i="47"/>
  <c r="CO162" i="47" s="1"/>
  <c r="GD139" i="47" s="1"/>
  <c r="M108" i="59" s="1"/>
  <c r="FJ163" i="47"/>
  <c r="GD59" i="47"/>
  <c r="M55" i="59" s="1"/>
  <c r="CW219" i="47"/>
  <c r="FO220" i="47"/>
  <c r="CP220" i="47" s="1"/>
  <c r="FN221" i="47"/>
  <c r="EY220" i="47"/>
  <c r="CQ220" i="47" s="1"/>
  <c r="EX221" i="47"/>
  <c r="EL57" i="99"/>
  <c r="FX188" i="47"/>
  <c r="CV219" i="47"/>
  <c r="CR219" i="47"/>
  <c r="CU219" i="47"/>
  <c r="Z58" i="99" s="1"/>
  <c r="T58" i="99"/>
  <c r="N58" i="99"/>
  <c r="DZ58" i="99" s="1"/>
  <c r="D93" i="93"/>
  <c r="D99" i="89"/>
  <c r="FY188" i="47"/>
  <c r="FK244" i="47" l="1"/>
  <c r="CO244" i="47" s="1"/>
  <c r="FJ245" i="47"/>
  <c r="FK245" i="47" s="1"/>
  <c r="CO245" i="47" s="1"/>
  <c r="FK82" i="47"/>
  <c r="CO82" i="47" s="1"/>
  <c r="GD61" i="47" s="1"/>
  <c r="M57" i="59" s="1"/>
  <c r="FJ83" i="47"/>
  <c r="FK163" i="47"/>
  <c r="CO163" i="47" s="1"/>
  <c r="GD140" i="47" s="1"/>
  <c r="M109" i="59" s="1"/>
  <c r="FJ164" i="47"/>
  <c r="CW220" i="47"/>
  <c r="EL58" i="99"/>
  <c r="EY221" i="47"/>
  <c r="CQ221" i="47" s="1"/>
  <c r="EX222" i="47"/>
  <c r="FO221" i="47"/>
  <c r="CP221" i="47" s="1"/>
  <c r="FN222" i="47"/>
  <c r="T59" i="99"/>
  <c r="D100" i="89"/>
  <c r="N59" i="99"/>
  <c r="DZ59" i="99" s="1"/>
  <c r="D94" i="93"/>
  <c r="FY189" i="47"/>
  <c r="FX189" i="47"/>
  <c r="CV220" i="47"/>
  <c r="CU220" i="47"/>
  <c r="Z59" i="99" s="1"/>
  <c r="CR220" i="47"/>
  <c r="FJ84" i="47" l="1"/>
  <c r="FK84" i="47" s="1"/>
  <c r="CO84" i="47" s="1"/>
  <c r="FK83" i="47"/>
  <c r="CO83" i="47" s="1"/>
  <c r="GD62" i="47" s="1"/>
  <c r="M58" i="59" s="1"/>
  <c r="FK164" i="47"/>
  <c r="CO164" i="47" s="1"/>
  <c r="GD141" i="47" s="1"/>
  <c r="M110" i="59" s="1"/>
  <c r="FJ165" i="47"/>
  <c r="FK165" i="47" s="1"/>
  <c r="CO165" i="47" s="1"/>
  <c r="CW221" i="47"/>
  <c r="FX190" i="47"/>
  <c r="CU221" i="47"/>
  <c r="Z60" i="99" s="1"/>
  <c r="CR221" i="47"/>
  <c r="CV221" i="47"/>
  <c r="N60" i="99"/>
  <c r="DZ60" i="99" s="1"/>
  <c r="T60" i="99"/>
  <c r="D95" i="93"/>
  <c r="D101" i="89"/>
  <c r="FY190" i="47"/>
  <c r="EL59" i="99"/>
  <c r="FO222" i="47"/>
  <c r="CP222" i="47" s="1"/>
  <c r="FN223" i="47"/>
  <c r="EY222" i="47"/>
  <c r="CQ222" i="47" s="1"/>
  <c r="EX223" i="47"/>
  <c r="CW222" i="47" l="1"/>
  <c r="EY223" i="47"/>
  <c r="CQ223" i="47" s="1"/>
  <c r="EX224" i="47"/>
  <c r="FO223" i="47"/>
  <c r="CP223" i="47" s="1"/>
  <c r="FN224" i="47"/>
  <c r="EL60" i="99"/>
  <c r="D102" i="89"/>
  <c r="FY191" i="47"/>
  <c r="D96" i="93"/>
  <c r="N61" i="99"/>
  <c r="DZ61" i="99" s="1"/>
  <c r="T61" i="99"/>
  <c r="FX191" i="47"/>
  <c r="CV222" i="47"/>
  <c r="CR222" i="47"/>
  <c r="CU222" i="47"/>
  <c r="Z61" i="99" s="1"/>
  <c r="CW223" i="47" l="1"/>
  <c r="FX192" i="47"/>
  <c r="CV223" i="47"/>
  <c r="CR223" i="47"/>
  <c r="CU223" i="47"/>
  <c r="Z62" i="99" s="1"/>
  <c r="T62" i="99"/>
  <c r="N62" i="99"/>
  <c r="DZ62" i="99" s="1"/>
  <c r="D97" i="93"/>
  <c r="FY192" i="47"/>
  <c r="D103" i="89"/>
  <c r="EL61" i="99"/>
  <c r="FO224" i="47"/>
  <c r="CP224" i="47" s="1"/>
  <c r="FN225" i="47"/>
  <c r="EY224" i="47"/>
  <c r="CQ224" i="47" s="1"/>
  <c r="EX225" i="47"/>
  <c r="CW224" i="47" l="1"/>
  <c r="CR224" i="47"/>
  <c r="D104" i="89"/>
  <c r="FY193" i="47"/>
  <c r="T63" i="99"/>
  <c r="N63" i="99"/>
  <c r="DZ63" i="99" s="1"/>
  <c r="D98" i="93"/>
  <c r="EL62" i="99"/>
  <c r="FX193" i="47"/>
  <c r="CV224" i="47"/>
  <c r="CU224" i="47"/>
  <c r="Z63" i="99" s="1"/>
  <c r="EY225" i="47"/>
  <c r="CQ225" i="47" s="1"/>
  <c r="EX226" i="47"/>
  <c r="FO225" i="47"/>
  <c r="CP225" i="47" s="1"/>
  <c r="FN226" i="47"/>
  <c r="CW225" i="47" l="1"/>
  <c r="FO226" i="47"/>
  <c r="CP226" i="47" s="1"/>
  <c r="FN227" i="47"/>
  <c r="EY226" i="47"/>
  <c r="CQ226" i="47" s="1"/>
  <c r="EX227" i="47"/>
  <c r="EL63" i="99"/>
  <c r="FX194" i="47"/>
  <c r="CV225" i="47"/>
  <c r="CU225" i="47"/>
  <c r="Z64" i="99" s="1"/>
  <c r="CR225" i="47"/>
  <c r="T64" i="99"/>
  <c r="D105" i="89"/>
  <c r="N64" i="99"/>
  <c r="DZ64" i="99" s="1"/>
  <c r="D99" i="93"/>
  <c r="FY194" i="47"/>
  <c r="CW226" i="47" l="1"/>
  <c r="EL64" i="99"/>
  <c r="EY227" i="47"/>
  <c r="CQ227" i="47" s="1"/>
  <c r="EX228" i="47"/>
  <c r="FO227" i="47"/>
  <c r="CP227" i="47" s="1"/>
  <c r="FN228" i="47"/>
  <c r="FY195" i="47"/>
  <c r="D106" i="89"/>
  <c r="D100" i="93"/>
  <c r="T65" i="99"/>
  <c r="N65" i="99"/>
  <c r="DZ65" i="99" s="1"/>
  <c r="FX195" i="47"/>
  <c r="CV226" i="47"/>
  <c r="CU226" i="47"/>
  <c r="Z65" i="99" s="1"/>
  <c r="CR226" i="47"/>
  <c r="CW227" i="47" l="1"/>
  <c r="EL65" i="99"/>
  <c r="FX196" i="47"/>
  <c r="CV227" i="47"/>
  <c r="CU227" i="47"/>
  <c r="Z66" i="99" s="1"/>
  <c r="CR227" i="47"/>
  <c r="N66" i="99"/>
  <c r="DZ66" i="99" s="1"/>
  <c r="D107" i="89"/>
  <c r="T66" i="99"/>
  <c r="D101" i="93"/>
  <c r="FY196" i="47"/>
  <c r="FO228" i="47"/>
  <c r="CP228" i="47" s="1"/>
  <c r="FN229" i="47"/>
  <c r="EY228" i="47"/>
  <c r="CQ228" i="47" s="1"/>
  <c r="EX229" i="47"/>
  <c r="CW228" i="47" l="1"/>
  <c r="EY229" i="47"/>
  <c r="CQ229" i="47" s="1"/>
  <c r="EX230" i="47"/>
  <c r="FO229" i="47"/>
  <c r="CP229" i="47" s="1"/>
  <c r="FN230" i="47"/>
  <c r="EL66" i="99"/>
  <c r="D108" i="89"/>
  <c r="FY197" i="47"/>
  <c r="D102" i="93"/>
  <c r="T67" i="99"/>
  <c r="N67" i="99"/>
  <c r="DZ67" i="99" s="1"/>
  <c r="FX197" i="47"/>
  <c r="CU228" i="47"/>
  <c r="Z67" i="99" s="1"/>
  <c r="CR228" i="47"/>
  <c r="CV228" i="47"/>
  <c r="CW229" i="47" l="1"/>
  <c r="EL67" i="99"/>
  <c r="FO230" i="47"/>
  <c r="CP230" i="47" s="1"/>
  <c r="FN231" i="47"/>
  <c r="EY230" i="47"/>
  <c r="CQ230" i="47" s="1"/>
  <c r="EX231" i="47"/>
  <c r="FX198" i="47"/>
  <c r="CU229" i="47"/>
  <c r="Z68" i="99" s="1"/>
  <c r="CV229" i="47"/>
  <c r="CR229" i="47"/>
  <c r="D109" i="89"/>
  <c r="FY198" i="47"/>
  <c r="T68" i="99"/>
  <c r="N68" i="99"/>
  <c r="DZ68" i="99" s="1"/>
  <c r="D103" i="93"/>
  <c r="CW230" i="47" l="1"/>
  <c r="EY231" i="47"/>
  <c r="CQ231" i="47" s="1"/>
  <c r="EX232" i="47"/>
  <c r="FO231" i="47"/>
  <c r="CP231" i="47" s="1"/>
  <c r="FN232" i="47"/>
  <c r="D104" i="93"/>
  <c r="FY199" i="47"/>
  <c r="N69" i="99"/>
  <c r="DZ69" i="99" s="1"/>
  <c r="D110" i="89"/>
  <c r="T69" i="99"/>
  <c r="FX199" i="47"/>
  <c r="CV230" i="47"/>
  <c r="CR230" i="47"/>
  <c r="CU230" i="47"/>
  <c r="Z69" i="99" s="1"/>
  <c r="CW231" i="47" l="1"/>
  <c r="FX200" i="47"/>
  <c r="CV231" i="47"/>
  <c r="CU231" i="47"/>
  <c r="Z70" i="99" s="1"/>
  <c r="CR231" i="47"/>
  <c r="D105" i="93"/>
  <c r="D111" i="89"/>
  <c r="N70" i="99"/>
  <c r="DZ70" i="99" s="1"/>
  <c r="T70" i="99"/>
  <c r="FY200" i="47"/>
  <c r="FO232" i="47"/>
  <c r="CP232" i="47" s="1"/>
  <c r="FN233" i="47"/>
  <c r="EY232" i="47"/>
  <c r="CQ232" i="47" s="1"/>
  <c r="EX233" i="47"/>
  <c r="BM68" i="99"/>
  <c r="EL68" i="99"/>
  <c r="CW232" i="47" l="1"/>
  <c r="D112" i="89"/>
  <c r="N71" i="99"/>
  <c r="DZ71" i="99" s="1"/>
  <c r="D106" i="93"/>
  <c r="FY201" i="47"/>
  <c r="T71" i="99"/>
  <c r="FX201" i="47"/>
  <c r="CV232" i="47"/>
  <c r="CR232" i="47"/>
  <c r="CU232" i="47"/>
  <c r="Z71" i="99" s="1"/>
  <c r="BM69" i="99"/>
  <c r="EL69" i="99"/>
  <c r="EY233" i="47"/>
  <c r="CQ233" i="47" s="1"/>
  <c r="EX234" i="47"/>
  <c r="FO233" i="47"/>
  <c r="CP233" i="47" s="1"/>
  <c r="FN234" i="47"/>
  <c r="CW233" i="47" l="1"/>
  <c r="BM70" i="99"/>
  <c r="EL70" i="99"/>
  <c r="FO234" i="47"/>
  <c r="CP234" i="47" s="1"/>
  <c r="FN235" i="47"/>
  <c r="EY234" i="47"/>
  <c r="CQ234" i="47" s="1"/>
  <c r="EX235" i="47"/>
  <c r="FX202" i="47"/>
  <c r="CV233" i="47"/>
  <c r="CU233" i="47"/>
  <c r="Z72" i="99" s="1"/>
  <c r="CR233" i="47"/>
  <c r="FY202" i="47"/>
  <c r="D113" i="89"/>
  <c r="D107" i="93"/>
  <c r="N72" i="99"/>
  <c r="DZ72" i="99" s="1"/>
  <c r="T72" i="99"/>
  <c r="CW234" i="47" l="1"/>
  <c r="EY235" i="47"/>
  <c r="CQ235" i="47" s="1"/>
  <c r="EX236" i="47"/>
  <c r="FO235" i="47"/>
  <c r="CP235" i="47" s="1"/>
  <c r="FN236" i="47"/>
  <c r="BM71" i="99"/>
  <c r="EL71" i="99"/>
  <c r="FY203" i="47"/>
  <c r="T73" i="99"/>
  <c r="D108" i="93"/>
  <c r="D114" i="89"/>
  <c r="N73" i="99"/>
  <c r="DZ73" i="99" s="1"/>
  <c r="FX203" i="47"/>
  <c r="CV234" i="47"/>
  <c r="CR234" i="47"/>
  <c r="CU234" i="47"/>
  <c r="Z73" i="99" s="1"/>
  <c r="CW235" i="47" l="1"/>
  <c r="FX204" i="47"/>
  <c r="CV235" i="47"/>
  <c r="CR235" i="47"/>
  <c r="CU235" i="47"/>
  <c r="Z74" i="99" s="1"/>
  <c r="N74" i="99"/>
  <c r="DZ74" i="99" s="1"/>
  <c r="T74" i="99"/>
  <c r="D109" i="93"/>
  <c r="FY204" i="47"/>
  <c r="D115" i="89"/>
  <c r="FO236" i="47"/>
  <c r="CP236" i="47" s="1"/>
  <c r="FN237" i="47"/>
  <c r="EY236" i="47"/>
  <c r="CQ236" i="47" s="1"/>
  <c r="EX237" i="47"/>
  <c r="BM72" i="99"/>
  <c r="EL72" i="99"/>
  <c r="CW236" i="47" l="1"/>
  <c r="EY237" i="47"/>
  <c r="CQ237" i="47" s="1"/>
  <c r="EX238" i="47"/>
  <c r="FO237" i="47"/>
  <c r="CP237" i="47" s="1"/>
  <c r="FN238" i="47"/>
  <c r="BM73" i="99"/>
  <c r="EL73" i="99"/>
  <c r="T75" i="99"/>
  <c r="N75" i="99"/>
  <c r="DZ75" i="99" s="1"/>
  <c r="D116" i="89"/>
  <c r="D110" i="93"/>
  <c r="CV236" i="47"/>
  <c r="CR236" i="47"/>
  <c r="CU236" i="47"/>
  <c r="Z75" i="99" s="1"/>
  <c r="FO238" i="47" l="1"/>
  <c r="CP238" i="47" s="1"/>
  <c r="CV238" i="47" s="1"/>
  <c r="FN239" i="47"/>
  <c r="EY238" i="47"/>
  <c r="CQ238" i="47" s="1"/>
  <c r="D118" i="89" s="1"/>
  <c r="EX239" i="47"/>
  <c r="CW237" i="47"/>
  <c r="EL74" i="99"/>
  <c r="BM74" i="99"/>
  <c r="CV237" i="47"/>
  <c r="CU237" i="47"/>
  <c r="Z76" i="99" s="1"/>
  <c r="CR237" i="47"/>
  <c r="N76" i="99"/>
  <c r="DZ76" i="99" s="1"/>
  <c r="D111" i="93"/>
  <c r="D117" i="89"/>
  <c r="T76" i="99"/>
  <c r="CU238" i="47" l="1"/>
  <c r="Z77" i="99" s="1"/>
  <c r="CW238" i="47"/>
  <c r="N77" i="99"/>
  <c r="DZ77" i="99" s="1"/>
  <c r="D112" i="93"/>
  <c r="T77" i="99"/>
  <c r="FO239" i="47"/>
  <c r="CP239" i="47" s="1"/>
  <c r="FN240" i="47"/>
  <c r="EY239" i="47"/>
  <c r="CQ239" i="47" s="1"/>
  <c r="EX240" i="47"/>
  <c r="CR238" i="47"/>
  <c r="EL75" i="99"/>
  <c r="BM75" i="99"/>
  <c r="CW239" i="47" l="1"/>
  <c r="CW247" i="47" s="1"/>
  <c r="D119" i="89"/>
  <c r="N78" i="99"/>
  <c r="DZ78" i="99" s="1"/>
  <c r="EY240" i="47"/>
  <c r="CQ240" i="47" s="1"/>
  <c r="EX241" i="47"/>
  <c r="FO240" i="47"/>
  <c r="CP240" i="47" s="1"/>
  <c r="CU240" i="47" s="1"/>
  <c r="Z79" i="99" s="1"/>
  <c r="FN241" i="47"/>
  <c r="T78" i="99"/>
  <c r="CQ247" i="47"/>
  <c r="D113" i="93"/>
  <c r="CV239" i="47"/>
  <c r="CR239" i="47"/>
  <c r="CU239" i="47"/>
  <c r="Z78" i="99" s="1"/>
  <c r="CP247" i="47"/>
  <c r="BM76" i="99"/>
  <c r="EL76" i="99"/>
  <c r="EL77" i="99"/>
  <c r="FO241" i="47" l="1"/>
  <c r="CP241" i="47" s="1"/>
  <c r="FN242" i="47"/>
  <c r="EY241" i="47"/>
  <c r="CQ241" i="47" s="1"/>
  <c r="CW241" i="47" s="1"/>
  <c r="EX242" i="47"/>
  <c r="CW240" i="47"/>
  <c r="D114" i="93"/>
  <c r="D120" i="89"/>
  <c r="D121" i="89"/>
  <c r="D115" i="93"/>
  <c r="N80" i="99"/>
  <c r="T80" i="99"/>
  <c r="T79" i="99"/>
  <c r="CV240" i="47"/>
  <c r="CR240" i="47"/>
  <c r="N79" i="99"/>
  <c r="DZ79" i="99" s="1"/>
  <c r="EL79" i="99"/>
  <c r="EL78" i="99"/>
  <c r="L30" i="38"/>
  <c r="N30" i="38" s="1"/>
  <c r="L32" i="38"/>
  <c r="N32" i="38" s="1"/>
  <c r="L34" i="38"/>
  <c r="N34" i="38" s="1"/>
  <c r="L36" i="38"/>
  <c r="N36" i="38" s="1"/>
  <c r="L38" i="38"/>
  <c r="N38" i="38" s="1"/>
  <c r="L40" i="38"/>
  <c r="N40" i="38" s="1"/>
  <c r="L42" i="38"/>
  <c r="N42" i="38" s="1"/>
  <c r="EY242" i="47" l="1"/>
  <c r="CQ242" i="47" s="1"/>
  <c r="D116" i="93" s="1"/>
  <c r="EX243" i="47"/>
  <c r="FO242" i="47"/>
  <c r="CP242" i="47" s="1"/>
  <c r="FN243" i="47"/>
  <c r="CV241" i="47"/>
  <c r="CU241" i="47"/>
  <c r="Z80" i="99" s="1"/>
  <c r="EL80" i="99" s="1"/>
  <c r="CR241" i="47"/>
  <c r="DZ80" i="99"/>
  <c r="GU42" i="38"/>
  <c r="CW42" i="38"/>
  <c r="EV42" i="38"/>
  <c r="AZ42" i="38"/>
  <c r="GU38" i="38"/>
  <c r="CW38" i="38"/>
  <c r="EV38" i="38"/>
  <c r="AZ38" i="38"/>
  <c r="L43" i="38"/>
  <c r="N43" i="38" s="1"/>
  <c r="L41" i="38"/>
  <c r="N41" i="38" s="1"/>
  <c r="L39" i="38"/>
  <c r="N39" i="38" s="1"/>
  <c r="L37" i="38"/>
  <c r="N37" i="38" s="1"/>
  <c r="L35" i="38"/>
  <c r="N35" i="38" s="1"/>
  <c r="L33" i="38"/>
  <c r="N33" i="38" s="1"/>
  <c r="L31" i="38"/>
  <c r="N31" i="38" s="1"/>
  <c r="L29" i="38"/>
  <c r="N29" i="38" s="1"/>
  <c r="EV40" i="38"/>
  <c r="AZ40" i="38"/>
  <c r="GU40" i="38"/>
  <c r="CW40" i="38"/>
  <c r="GU36" i="38"/>
  <c r="CW36" i="38"/>
  <c r="EV36" i="38"/>
  <c r="AZ36" i="38"/>
  <c r="EV34" i="38"/>
  <c r="AZ34" i="38"/>
  <c r="GU34" i="38"/>
  <c r="CW34" i="38"/>
  <c r="GU32" i="38"/>
  <c r="CW32" i="38"/>
  <c r="EV32" i="38"/>
  <c r="AZ32" i="38"/>
  <c r="EV30" i="38"/>
  <c r="AZ30" i="38"/>
  <c r="GU30" i="38"/>
  <c r="CW30" i="38"/>
  <c r="L45" i="38"/>
  <c r="N45" i="38" s="1"/>
  <c r="L44" i="38"/>
  <c r="N44" i="38" s="1"/>
  <c r="L46" i="38"/>
  <c r="N46" i="38" s="1"/>
  <c r="FO243" i="47" l="1"/>
  <c r="CP243" i="47" s="1"/>
  <c r="FN244" i="47"/>
  <c r="CV242" i="47"/>
  <c r="CU242" i="47"/>
  <c r="Z81" i="99" s="1"/>
  <c r="EL81" i="99" s="1"/>
  <c r="CR242" i="47"/>
  <c r="EY243" i="47"/>
  <c r="CQ243" i="47" s="1"/>
  <c r="D117" i="93" s="1"/>
  <c r="EX244" i="47"/>
  <c r="T81" i="99"/>
  <c r="CW242" i="47"/>
  <c r="N81" i="99"/>
  <c r="DZ81" i="99" s="1"/>
  <c r="GU44" i="38"/>
  <c r="CW44" i="38"/>
  <c r="EV44" i="38"/>
  <c r="AZ44" i="38"/>
  <c r="EV29" i="38"/>
  <c r="AZ29" i="38"/>
  <c r="GU29" i="38"/>
  <c r="CW29" i="38"/>
  <c r="GU33" i="38"/>
  <c r="CW33" i="38"/>
  <c r="EV33" i="38"/>
  <c r="AZ33" i="38"/>
  <c r="EV37" i="38"/>
  <c r="AZ37" i="38"/>
  <c r="GU37" i="38"/>
  <c r="CW37" i="38"/>
  <c r="GU41" i="38"/>
  <c r="CW41" i="38"/>
  <c r="EV41" i="38"/>
  <c r="AZ41" i="38"/>
  <c r="EV46" i="38"/>
  <c r="AZ46" i="38"/>
  <c r="GU46" i="38"/>
  <c r="CW46" i="38"/>
  <c r="GU45" i="38"/>
  <c r="CW45" i="38"/>
  <c r="EV45" i="38"/>
  <c r="AZ45" i="38"/>
  <c r="EV31" i="38"/>
  <c r="AZ31" i="38"/>
  <c r="GU31" i="38"/>
  <c r="CW31" i="38"/>
  <c r="GU35" i="38"/>
  <c r="CW35" i="38"/>
  <c r="EV35" i="38"/>
  <c r="AZ35" i="38"/>
  <c r="GU39" i="38"/>
  <c r="CW39" i="38"/>
  <c r="EV39" i="38"/>
  <c r="AZ39" i="38"/>
  <c r="EV43" i="38"/>
  <c r="AZ43" i="38"/>
  <c r="GU43" i="38"/>
  <c r="CW43" i="38"/>
  <c r="L47" i="38"/>
  <c r="N47" i="38" s="1"/>
  <c r="EY244" i="47" l="1"/>
  <c r="CQ244" i="47" s="1"/>
  <c r="D118" i="93" s="1"/>
  <c r="EX245" i="47"/>
  <c r="EY245" i="47" s="1"/>
  <c r="CQ245" i="47" s="1"/>
  <c r="CW245" i="47" s="1"/>
  <c r="T82" i="99"/>
  <c r="CW243" i="47"/>
  <c r="N82" i="99"/>
  <c r="DZ82" i="99" s="1"/>
  <c r="FO244" i="47"/>
  <c r="CP244" i="47" s="1"/>
  <c r="FN245" i="47"/>
  <c r="FO245" i="47" s="1"/>
  <c r="CP245" i="47" s="1"/>
  <c r="CU243" i="47"/>
  <c r="Z82" i="99" s="1"/>
  <c r="EL82" i="99" s="1"/>
  <c r="CR243" i="47"/>
  <c r="CV243" i="47"/>
  <c r="AU4" i="38" a="1"/>
  <c r="CR4" i="38" a="1"/>
  <c r="EV47" i="38"/>
  <c r="CW47" i="38"/>
  <c r="GU47" i="38"/>
  <c r="AZ47" i="38"/>
  <c r="GP4" i="38" a="1"/>
  <c r="EQ4" i="38" a="1"/>
  <c r="L48" i="38"/>
  <c r="N48" i="38" s="1"/>
  <c r="CV245" i="47" l="1"/>
  <c r="CR245" i="47"/>
  <c r="CU245" i="47"/>
  <c r="CV244" i="47"/>
  <c r="CU244" i="47"/>
  <c r="Z83" i="99" s="1"/>
  <c r="EL83" i="99" s="1"/>
  <c r="CR244" i="47"/>
  <c r="T83" i="99"/>
  <c r="CW244" i="47"/>
  <c r="N83" i="99"/>
  <c r="DZ83" i="99" s="1"/>
  <c r="AY6" i="38"/>
  <c r="AW8" i="38"/>
  <c r="AU4" i="38"/>
  <c r="AZ11" i="38" s="1"/>
  <c r="AU6" i="38"/>
  <c r="AY7" i="38"/>
  <c r="AV8" i="38"/>
  <c r="AW5" i="38"/>
  <c r="AU7" i="38"/>
  <c r="AX4" i="38"/>
  <c r="AW11" i="38" s="1"/>
  <c r="AX7" i="38"/>
  <c r="AY4" i="38"/>
  <c r="AV11" i="38" s="1"/>
  <c r="AW6" i="38"/>
  <c r="AZ6" i="38"/>
  <c r="AX8" i="38"/>
  <c r="AY5" i="38"/>
  <c r="AU8" i="38"/>
  <c r="AV6" i="38"/>
  <c r="AZ7" i="38"/>
  <c r="AU5" i="38"/>
  <c r="AW7" i="38"/>
  <c r="AX5" i="38"/>
  <c r="AV7" i="38"/>
  <c r="AW4" i="38"/>
  <c r="AX11" i="38" s="1"/>
  <c r="AZ4" i="38"/>
  <c r="AU11" i="38" s="1"/>
  <c r="AX6" i="38"/>
  <c r="AZ8" i="38"/>
  <c r="AV4" i="38"/>
  <c r="AY11" i="38" s="1"/>
  <c r="AZ5" i="38"/>
  <c r="AY8" i="38"/>
  <c r="AV5" i="38"/>
  <c r="EQ8" i="38"/>
  <c r="EV7" i="38"/>
  <c r="ER7" i="38"/>
  <c r="EU8" i="38"/>
  <c r="ET8" i="38"/>
  <c r="ER5" i="38"/>
  <c r="ET4" i="38"/>
  <c r="ES11" i="38" s="1"/>
  <c r="ET6" i="38"/>
  <c r="EV5" i="38"/>
  <c r="EV6" i="38"/>
  <c r="ER6" i="38"/>
  <c r="ER8" i="38"/>
  <c r="ET7" i="38"/>
  <c r="ER4" i="38"/>
  <c r="EU11" i="38" s="1"/>
  <c r="ES4" i="38"/>
  <c r="ET11" i="38" s="1"/>
  <c r="ET5" i="38"/>
  <c r="EV4" i="38"/>
  <c r="EQ11" i="38" s="1"/>
  <c r="ES6" i="38"/>
  <c r="EQ7" i="38"/>
  <c r="EQ5" i="38"/>
  <c r="EU5" i="38"/>
  <c r="EQ4" i="38"/>
  <c r="EV11" i="38" s="1"/>
  <c r="EU4" i="38"/>
  <c r="ER11" i="38" s="1"/>
  <c r="EU7" i="38"/>
  <c r="ES8" i="38"/>
  <c r="EU6" i="38"/>
  <c r="ES7" i="38"/>
  <c r="ES5" i="38"/>
  <c r="EQ6" i="38"/>
  <c r="EV8" i="38"/>
  <c r="EV48" i="38"/>
  <c r="CW48" i="38"/>
  <c r="GU48" i="38"/>
  <c r="AZ48" i="38"/>
  <c r="GR4" i="38"/>
  <c r="GS11" i="38" s="1"/>
  <c r="GP4" i="38"/>
  <c r="GU11" i="38" s="1"/>
  <c r="GS8" i="38"/>
  <c r="GU8" i="38"/>
  <c r="GU7" i="38"/>
  <c r="GQ8" i="38"/>
  <c r="GQ7" i="38"/>
  <c r="GS7" i="38"/>
  <c r="GS6" i="38"/>
  <c r="GU6" i="38"/>
  <c r="GU5" i="38"/>
  <c r="GQ6" i="38"/>
  <c r="GQ5" i="38"/>
  <c r="GS5" i="38"/>
  <c r="GS4" i="38"/>
  <c r="GR11" i="38" s="1"/>
  <c r="GU4" i="38"/>
  <c r="GP11" i="38" s="1"/>
  <c r="GT8" i="38"/>
  <c r="GQ4" i="38"/>
  <c r="GT11" i="38" s="1"/>
  <c r="GP8" i="38"/>
  <c r="GR8" i="38"/>
  <c r="GR7" i="38"/>
  <c r="GT7" i="38"/>
  <c r="GT6" i="38"/>
  <c r="GP7" i="38"/>
  <c r="GP6" i="38"/>
  <c r="GR6" i="38"/>
  <c r="GR5" i="38"/>
  <c r="GT5" i="38"/>
  <c r="GT4" i="38"/>
  <c r="GQ11" i="38" s="1"/>
  <c r="GP5" i="38"/>
  <c r="CR4" i="38"/>
  <c r="CW11" i="38" s="1"/>
  <c r="CV8" i="38"/>
  <c r="CS8" i="38"/>
  <c r="CV7" i="38"/>
  <c r="CS7" i="38"/>
  <c r="CV6" i="38"/>
  <c r="CS6" i="38"/>
  <c r="CV5" i="38"/>
  <c r="CS5" i="38"/>
  <c r="CV4" i="38"/>
  <c r="CS11" i="38" s="1"/>
  <c r="CS4" i="38"/>
  <c r="CV11" i="38" s="1"/>
  <c r="CU8" i="38"/>
  <c r="CR8" i="38"/>
  <c r="CU7" i="38"/>
  <c r="CR7" i="38"/>
  <c r="CU6" i="38"/>
  <c r="CR6" i="38"/>
  <c r="CU5" i="38"/>
  <c r="CR5" i="38"/>
  <c r="CU4" i="38"/>
  <c r="CT11" i="38" s="1"/>
  <c r="CW8" i="38"/>
  <c r="CT8" i="38"/>
  <c r="CW7" i="38"/>
  <c r="CT7" i="38"/>
  <c r="CW6" i="38"/>
  <c r="CT6" i="38"/>
  <c r="CW5" i="38"/>
  <c r="CT5" i="38"/>
  <c r="CW4" i="38"/>
  <c r="CR11" i="38" s="1"/>
  <c r="CT4" i="38"/>
  <c r="CU11" i="38" s="1"/>
  <c r="L49" i="38"/>
  <c r="N49" i="38" s="1"/>
  <c r="BC29" i="38" l="1"/>
  <c r="BE43" i="38"/>
  <c r="BE29" i="38"/>
  <c r="GX36" i="38" a="1"/>
  <c r="GX36" i="38" s="1"/>
  <c r="GX37" i="38" a="1"/>
  <c r="GX37" i="38" s="1"/>
  <c r="GX42" i="38" a="1"/>
  <c r="GX42" i="38" s="1"/>
  <c r="GX38" i="38" a="1"/>
  <c r="GX38" i="38" s="1"/>
  <c r="GX39" i="38" a="1"/>
  <c r="GX39" i="38" s="1"/>
  <c r="GX32" i="38" a="1"/>
  <c r="GX32" i="38" s="1"/>
  <c r="GX40" i="38" a="1"/>
  <c r="GX41" i="38" a="1"/>
  <c r="GX43" i="38" a="1"/>
  <c r="GX43" i="38" s="1"/>
  <c r="GX30" i="38" a="1"/>
  <c r="GX30" i="38" s="1"/>
  <c r="GX33" i="38" a="1"/>
  <c r="GX33" i="38" s="1"/>
  <c r="GX34" i="38" a="1"/>
  <c r="GX34" i="38" s="1"/>
  <c r="GX35" i="38" a="1"/>
  <c r="GX29" i="38" a="1"/>
  <c r="GX31" i="38" a="1"/>
  <c r="DB29" i="38"/>
  <c r="CZ30" i="38"/>
  <c r="CZ38" i="38"/>
  <c r="DB30" i="38"/>
  <c r="DB31" i="38"/>
  <c r="CZ31" i="38"/>
  <c r="CZ39" i="38"/>
  <c r="DB32" i="38"/>
  <c r="DB33" i="38"/>
  <c r="CZ32" i="38"/>
  <c r="CZ40" i="38"/>
  <c r="DB34" i="38"/>
  <c r="DB35" i="38"/>
  <c r="CZ33" i="38"/>
  <c r="CZ41" i="38"/>
  <c r="DB36" i="38"/>
  <c r="DB37" i="38"/>
  <c r="CZ34" i="38"/>
  <c r="CZ42" i="38"/>
  <c r="DB38" i="38"/>
  <c r="DB39" i="38"/>
  <c r="CZ35" i="38"/>
  <c r="CZ43" i="38"/>
  <c r="DB40" i="38"/>
  <c r="DB41" i="38"/>
  <c r="CZ36" i="38"/>
  <c r="CZ29" i="38"/>
  <c r="DB42" i="38"/>
  <c r="DB43" i="38"/>
  <c r="CZ37" i="38"/>
  <c r="BE39" i="38"/>
  <c r="BE40" i="38"/>
  <c r="BC39" i="38"/>
  <c r="BC40" i="38"/>
  <c r="BE41" i="38"/>
  <c r="BE42" i="38"/>
  <c r="BC30" i="38"/>
  <c r="BE35" i="38"/>
  <c r="BE36" i="38"/>
  <c r="BC35" i="38"/>
  <c r="BC36" i="38"/>
  <c r="BE37" i="38"/>
  <c r="BE38" i="38"/>
  <c r="BC41" i="38"/>
  <c r="BC42" i="38"/>
  <c r="BE31" i="38"/>
  <c r="BE32" i="38"/>
  <c r="BC31" i="38"/>
  <c r="BC32" i="38"/>
  <c r="BE33" i="38"/>
  <c r="BE34" i="38"/>
  <c r="BC37" i="38"/>
  <c r="BC38" i="38"/>
  <c r="BC43" i="38"/>
  <c r="BE30" i="38"/>
  <c r="BC33" i="38"/>
  <c r="BC34" i="38"/>
  <c r="EV25" i="38"/>
  <c r="EV26" i="38"/>
  <c r="EU25" i="38"/>
  <c r="EU26" i="38"/>
  <c r="EV49" i="38"/>
  <c r="CW49" i="38"/>
  <c r="GU49" i="38"/>
  <c r="AZ49" i="38"/>
  <c r="GZ42" i="38"/>
  <c r="GZ29" i="38"/>
  <c r="GZ37" i="38"/>
  <c r="GZ39" i="38"/>
  <c r="GZ33" i="38"/>
  <c r="GZ35" i="38"/>
  <c r="GZ30" i="38"/>
  <c r="GZ32" i="38"/>
  <c r="GZ41" i="38"/>
  <c r="GX35" i="38"/>
  <c r="GZ43" i="38"/>
  <c r="GX31" i="38"/>
  <c r="GZ38" i="38"/>
  <c r="GX41" i="38"/>
  <c r="GZ40" i="38"/>
  <c r="GZ34" i="38"/>
  <c r="GZ36" i="38"/>
  <c r="GX29" i="38"/>
  <c r="GZ31" i="38"/>
  <c r="GX40" i="38"/>
  <c r="FC41" i="38"/>
  <c r="EY36" i="38"/>
  <c r="EY29" i="38"/>
  <c r="EY33" i="38"/>
  <c r="EY41" i="38"/>
  <c r="FA35" i="38"/>
  <c r="FA37" i="38"/>
  <c r="FA39" i="38"/>
  <c r="FA41" i="38"/>
  <c r="EY30" i="38"/>
  <c r="EY38" i="38"/>
  <c r="FC43" i="38"/>
  <c r="EY35" i="38"/>
  <c r="EY43" i="38"/>
  <c r="FA43" i="38"/>
  <c r="FA30" i="38"/>
  <c r="FA32" i="38"/>
  <c r="ER26" i="38"/>
  <c r="EY32" i="38"/>
  <c r="EY40" i="38"/>
  <c r="ER25" i="38"/>
  <c r="EY37" i="38"/>
  <c r="FA34" i="38"/>
  <c r="FA36" i="38"/>
  <c r="FA38" i="38"/>
  <c r="FA40" i="38"/>
  <c r="FC42" i="38"/>
  <c r="EY34" i="38"/>
  <c r="EY42" i="38"/>
  <c r="EY31" i="38"/>
  <c r="EY39" i="38"/>
  <c r="FA42" i="38"/>
  <c r="FA29" i="38"/>
  <c r="FA31" i="38"/>
  <c r="FA33" i="38"/>
  <c r="ET25" i="38"/>
  <c r="ET26" i="38"/>
  <c r="ES26" i="38"/>
  <c r="ES25" i="38"/>
  <c r="L50" i="38"/>
  <c r="N50" i="38" s="1"/>
  <c r="DC29" i="38" l="1"/>
  <c r="V279" i="83" s="1"/>
  <c r="BF37" i="38"/>
  <c r="BD37" i="38" s="1"/>
  <c r="HA40" i="38"/>
  <c r="GY40" i="38" s="1"/>
  <c r="BF43" i="38"/>
  <c r="V293" i="76" s="1"/>
  <c r="BF31" i="38"/>
  <c r="BD31" i="38" s="1"/>
  <c r="BF35" i="38"/>
  <c r="BD35" i="38" s="1"/>
  <c r="HA42" i="38"/>
  <c r="V293" i="85" s="1"/>
  <c r="FB31" i="38"/>
  <c r="V282" i="84" s="1"/>
  <c r="FB40" i="38"/>
  <c r="EZ40" i="38" s="1"/>
  <c r="DC34" i="38"/>
  <c r="DA34" i="38" s="1"/>
  <c r="DC36" i="38"/>
  <c r="V286" i="83" s="1"/>
  <c r="DC32" i="38"/>
  <c r="V282" i="83" s="1"/>
  <c r="BF38" i="38"/>
  <c r="V288" i="76" s="1"/>
  <c r="BF40" i="38"/>
  <c r="V290" i="76" s="1"/>
  <c r="BF29" i="38"/>
  <c r="BD29" i="38" s="1"/>
  <c r="BF32" i="38"/>
  <c r="BD32" i="38" s="1"/>
  <c r="BF36" i="38"/>
  <c r="BD36" i="38" s="1"/>
  <c r="BF39" i="38"/>
  <c r="V289" i="76" s="1"/>
  <c r="FB39" i="38"/>
  <c r="EZ39" i="38" s="1"/>
  <c r="FB43" i="38"/>
  <c r="EZ43" i="38" s="1"/>
  <c r="FB35" i="38"/>
  <c r="EZ35" i="38" s="1"/>
  <c r="HA30" i="38"/>
  <c r="GY30" i="38" s="1"/>
  <c r="HA34" i="38"/>
  <c r="V285" i="85" s="1"/>
  <c r="HA37" i="38"/>
  <c r="GY37" i="38" s="1"/>
  <c r="HA41" i="38"/>
  <c r="V292" i="85" s="1"/>
  <c r="HA35" i="38"/>
  <c r="V286" i="85" s="1"/>
  <c r="HA39" i="38"/>
  <c r="V290" i="85" s="1"/>
  <c r="BF33" i="38"/>
  <c r="V283" i="76" s="1"/>
  <c r="BF42" i="38"/>
  <c r="BD42" i="38" s="1"/>
  <c r="HA38" i="38"/>
  <c r="V289" i="85" s="1"/>
  <c r="HA32" i="38"/>
  <c r="V283" i="85" s="1"/>
  <c r="HA29" i="38"/>
  <c r="GY29" i="38" s="1"/>
  <c r="BF34" i="38"/>
  <c r="BD34" i="38" s="1"/>
  <c r="BF41" i="38"/>
  <c r="V291" i="76" s="1"/>
  <c r="DC37" i="38"/>
  <c r="V287" i="83" s="1"/>
  <c r="DC35" i="38"/>
  <c r="V285" i="83" s="1"/>
  <c r="DC33" i="38"/>
  <c r="V283" i="83" s="1"/>
  <c r="FB42" i="38"/>
  <c r="EZ42" i="38" s="1"/>
  <c r="FB37" i="38"/>
  <c r="V288" i="84" s="1"/>
  <c r="EV50" i="38"/>
  <c r="CW50" i="38"/>
  <c r="GU50" i="38"/>
  <c r="AZ50" i="38"/>
  <c r="EW25" i="38"/>
  <c r="FB32" i="38"/>
  <c r="FB38" i="38"/>
  <c r="FB41" i="38"/>
  <c r="FB29" i="38"/>
  <c r="FB34" i="38"/>
  <c r="EW26" i="38"/>
  <c r="FB30" i="38"/>
  <c r="FB33" i="38"/>
  <c r="FB36" i="38"/>
  <c r="V291" i="85"/>
  <c r="HA33" i="38"/>
  <c r="DC31" i="38"/>
  <c r="DC30" i="38"/>
  <c r="HA31" i="38"/>
  <c r="HA36" i="38"/>
  <c r="HA43" i="38"/>
  <c r="BF30" i="38"/>
  <c r="DC43" i="38"/>
  <c r="DC42" i="38"/>
  <c r="DC41" i="38"/>
  <c r="DC40" i="38"/>
  <c r="DC39" i="38"/>
  <c r="DC38" i="38"/>
  <c r="L51" i="38"/>
  <c r="N51" i="38" s="1"/>
  <c r="DA29" i="38" l="1"/>
  <c r="V287" i="76"/>
  <c r="T287" i="76" s="1"/>
  <c r="EZ31" i="38"/>
  <c r="V281" i="76"/>
  <c r="AO281" i="47" s="1"/>
  <c r="BD43" i="38"/>
  <c r="V285" i="76"/>
  <c r="T285" i="76" s="1"/>
  <c r="GY32" i="38"/>
  <c r="V281" i="85"/>
  <c r="T281" i="85" s="1"/>
  <c r="V288" i="85"/>
  <c r="AR287" i="47" s="1"/>
  <c r="AL287" i="47" s="1"/>
  <c r="GY34" i="38"/>
  <c r="V279" i="76"/>
  <c r="T279" i="76" s="1"/>
  <c r="V280" i="85"/>
  <c r="AR279" i="47" s="1"/>
  <c r="AL279" i="47" s="1"/>
  <c r="GY42" i="38"/>
  <c r="V291" i="84"/>
  <c r="T291" i="84" s="1"/>
  <c r="V282" i="76"/>
  <c r="AO282" i="47" s="1"/>
  <c r="V286" i="76"/>
  <c r="AO286" i="47" s="1"/>
  <c r="IG32" i="38"/>
  <c r="IG29" i="38"/>
  <c r="GY35" i="38"/>
  <c r="DA35" i="38"/>
  <c r="BD38" i="38"/>
  <c r="DA36" i="38"/>
  <c r="DA37" i="38"/>
  <c r="BD41" i="38"/>
  <c r="V294" i="84"/>
  <c r="T294" i="84" s="1"/>
  <c r="DA32" i="38"/>
  <c r="BD40" i="38"/>
  <c r="V284" i="83"/>
  <c r="AP284" i="47" s="1"/>
  <c r="AJ284" i="47" s="1"/>
  <c r="GY39" i="38"/>
  <c r="GY41" i="38"/>
  <c r="GY38" i="38"/>
  <c r="V290" i="84"/>
  <c r="AQ289" i="47" s="1"/>
  <c r="AK289" i="47" s="1"/>
  <c r="EZ37" i="38"/>
  <c r="V286" i="84"/>
  <c r="T286" i="84" s="1"/>
  <c r="DA33" i="38"/>
  <c r="BD39" i="38"/>
  <c r="V284" i="76"/>
  <c r="AO284" i="47" s="1"/>
  <c r="BD33" i="38"/>
  <c r="V292" i="76"/>
  <c r="AO292" i="47" s="1"/>
  <c r="IG34" i="38"/>
  <c r="V293" i="84"/>
  <c r="T293" i="84" s="1"/>
  <c r="IG38" i="38"/>
  <c r="IG42" i="38"/>
  <c r="IG30" i="38"/>
  <c r="IG35" i="38"/>
  <c r="IG37" i="38"/>
  <c r="IG39" i="38"/>
  <c r="V289" i="83"/>
  <c r="DA39" i="38"/>
  <c r="V291" i="83"/>
  <c r="DA41" i="38"/>
  <c r="DA43" i="38"/>
  <c r="V293" i="83"/>
  <c r="T279" i="83"/>
  <c r="AP279" i="47"/>
  <c r="AJ279" i="47" s="1"/>
  <c r="T289" i="76"/>
  <c r="AO289" i="47"/>
  <c r="T288" i="76"/>
  <c r="AO288" i="47"/>
  <c r="AO283" i="47"/>
  <c r="T283" i="76"/>
  <c r="T290" i="85"/>
  <c r="AR289" i="47"/>
  <c r="AL289" i="47" s="1"/>
  <c r="IG36" i="38"/>
  <c r="GY36" i="38"/>
  <c r="V287" i="85"/>
  <c r="AR282" i="47"/>
  <c r="AL282" i="47" s="1"/>
  <c r="T283" i="85"/>
  <c r="T286" i="85"/>
  <c r="AR285" i="47"/>
  <c r="AL285" i="47" s="1"/>
  <c r="IG31" i="38"/>
  <c r="V282" i="85"/>
  <c r="GY31" i="38"/>
  <c r="DA31" i="38"/>
  <c r="V281" i="83"/>
  <c r="AP282" i="47"/>
  <c r="AJ282" i="47" s="1"/>
  <c r="T282" i="83"/>
  <c r="AP283" i="47"/>
  <c r="AJ283" i="47" s="1"/>
  <c r="T283" i="83"/>
  <c r="T286" i="83"/>
  <c r="AP286" i="47"/>
  <c r="AJ286" i="47" s="1"/>
  <c r="T287" i="83"/>
  <c r="AP287" i="47"/>
  <c r="AJ287" i="47" s="1"/>
  <c r="T290" i="76"/>
  <c r="AO290" i="47"/>
  <c r="T291" i="76"/>
  <c r="AO291" i="47"/>
  <c r="AR290" i="47"/>
  <c r="AL290" i="47" s="1"/>
  <c r="T291" i="85"/>
  <c r="EZ36" i="38"/>
  <c r="V287" i="84"/>
  <c r="EZ30" i="38"/>
  <c r="V281" i="84"/>
  <c r="EZ34" i="38"/>
  <c r="V285" i="84"/>
  <c r="EZ41" i="38"/>
  <c r="V292" i="84"/>
  <c r="T288" i="84"/>
  <c r="AQ287" i="47"/>
  <c r="AK287" i="47" s="1"/>
  <c r="V283" i="84"/>
  <c r="EZ32" i="38"/>
  <c r="EV51" i="38"/>
  <c r="CW51" i="38"/>
  <c r="GU51" i="38"/>
  <c r="AZ51" i="38"/>
  <c r="DA38" i="38"/>
  <c r="V288" i="83"/>
  <c r="V290" i="83"/>
  <c r="DA40" i="38"/>
  <c r="DA42" i="38"/>
  <c r="V292" i="83"/>
  <c r="BD30" i="38"/>
  <c r="V280" i="76"/>
  <c r="IG43" i="38"/>
  <c r="GY43" i="38"/>
  <c r="V294" i="85"/>
  <c r="AR292" i="47"/>
  <c r="AL292" i="47" s="1"/>
  <c r="T293" i="85"/>
  <c r="AR288" i="47"/>
  <c r="AL288" i="47" s="1"/>
  <c r="T289" i="85"/>
  <c r="AR291" i="47"/>
  <c r="AL291" i="47" s="1"/>
  <c r="T292" i="85"/>
  <c r="AR284" i="47"/>
  <c r="AL284" i="47" s="1"/>
  <c r="T285" i="85"/>
  <c r="V280" i="83"/>
  <c r="DA30" i="38"/>
  <c r="AP285" i="47"/>
  <c r="AJ285" i="47" s="1"/>
  <c r="T285" i="83"/>
  <c r="IG41" i="38"/>
  <c r="AO293" i="47"/>
  <c r="T293" i="76"/>
  <c r="IG33" i="38"/>
  <c r="GY33" i="38"/>
  <c r="V284" i="85"/>
  <c r="IG40" i="38"/>
  <c r="EZ33" i="38"/>
  <c r="V284" i="84"/>
  <c r="AQ281" i="47"/>
  <c r="AK281" i="47" s="1"/>
  <c r="T282" i="84"/>
  <c r="V280" i="84"/>
  <c r="EZ29" i="38"/>
  <c r="V289" i="84"/>
  <c r="EZ38" i="38"/>
  <c r="L52" i="38"/>
  <c r="N52" i="38" s="1"/>
  <c r="AO287" i="47" l="1"/>
  <c r="T288" i="85"/>
  <c r="T44" i="85" s="1"/>
  <c r="V44" i="85" s="1"/>
  <c r="AO285" i="47"/>
  <c r="AI285" i="47" s="1"/>
  <c r="AR280" i="47"/>
  <c r="AL280" i="47" s="1"/>
  <c r="AL118" i="47" s="1"/>
  <c r="T281" i="76"/>
  <c r="T119" i="76" s="1"/>
  <c r="T286" i="76"/>
  <c r="T124" i="76" s="1"/>
  <c r="AO279" i="47"/>
  <c r="AI279" i="47" s="1"/>
  <c r="AQ290" i="47"/>
  <c r="AK290" i="47" s="1"/>
  <c r="AK128" i="47" s="1"/>
  <c r="T280" i="85"/>
  <c r="T36" i="85" s="1"/>
  <c r="V36" i="85" s="1"/>
  <c r="T284" i="83"/>
  <c r="T122" i="83" s="1"/>
  <c r="AQ293" i="47"/>
  <c r="AK293" i="47" s="1"/>
  <c r="AK131" i="47" s="1"/>
  <c r="T282" i="76"/>
  <c r="T120" i="76" s="1"/>
  <c r="T290" i="84"/>
  <c r="T127" i="84" s="1"/>
  <c r="AQ285" i="47"/>
  <c r="AK285" i="47" s="1"/>
  <c r="AK123" i="47" s="1"/>
  <c r="T284" i="76"/>
  <c r="T122" i="76" s="1"/>
  <c r="T292" i="76"/>
  <c r="T49" i="76" s="1"/>
  <c r="AQ292" i="47"/>
  <c r="AK292" i="47" s="1"/>
  <c r="AK130" i="47" s="1"/>
  <c r="T130" i="84"/>
  <c r="T49" i="84"/>
  <c r="V49" i="84" s="1"/>
  <c r="T123" i="84"/>
  <c r="T42" i="84"/>
  <c r="V42" i="84" s="1"/>
  <c r="T289" i="84"/>
  <c r="AQ288" i="47"/>
  <c r="AK288" i="47" s="1"/>
  <c r="AQ279" i="47"/>
  <c r="AK279" i="47" s="1"/>
  <c r="T280" i="84"/>
  <c r="T119" i="84"/>
  <c r="T38" i="84"/>
  <c r="V38" i="84" s="1"/>
  <c r="AQ283" i="47"/>
  <c r="AK283" i="47" s="1"/>
  <c r="T284" i="84"/>
  <c r="AL117" i="47"/>
  <c r="AR283" i="47"/>
  <c r="AL283" i="47" s="1"/>
  <c r="T284" i="85"/>
  <c r="T131" i="76"/>
  <c r="T50" i="76"/>
  <c r="AI281" i="47"/>
  <c r="T42" i="76"/>
  <c r="T123" i="76"/>
  <c r="T42" i="83"/>
  <c r="T123" i="83"/>
  <c r="AJ122" i="47"/>
  <c r="AP280" i="47"/>
  <c r="AJ280" i="47" s="1"/>
  <c r="T280" i="83"/>
  <c r="AL122" i="47"/>
  <c r="T129" i="85"/>
  <c r="T48" i="85"/>
  <c r="V48" i="85" s="1"/>
  <c r="AL126" i="47"/>
  <c r="T130" i="85"/>
  <c r="T49" i="85"/>
  <c r="V49" i="85" s="1"/>
  <c r="T294" i="85"/>
  <c r="AR293" i="47"/>
  <c r="AL293" i="47" s="1"/>
  <c r="AI292" i="47"/>
  <c r="AO280" i="47"/>
  <c r="T280" i="76"/>
  <c r="AP292" i="47"/>
  <c r="AJ292" i="47" s="1"/>
  <c r="T292" i="83"/>
  <c r="AP288" i="47"/>
  <c r="AJ288" i="47" s="1"/>
  <c r="T288" i="83"/>
  <c r="AK127" i="47"/>
  <c r="T283" i="84"/>
  <c r="AQ282" i="47"/>
  <c r="AK282" i="47" s="1"/>
  <c r="AK125" i="47"/>
  <c r="T292" i="84"/>
  <c r="AQ291" i="47"/>
  <c r="AK291" i="47" s="1"/>
  <c r="AQ284" i="47"/>
  <c r="AK284" i="47" s="1"/>
  <c r="T285" i="84"/>
  <c r="T47" i="84"/>
  <c r="V47" i="84" s="1"/>
  <c r="T128" i="84"/>
  <c r="T47" i="85"/>
  <c r="V47" i="85" s="1"/>
  <c r="T128" i="85"/>
  <c r="AI284" i="47"/>
  <c r="T125" i="76"/>
  <c r="T44" i="76"/>
  <c r="T48" i="76"/>
  <c r="T129" i="76"/>
  <c r="AI290" i="47"/>
  <c r="T125" i="83"/>
  <c r="T44" i="83"/>
  <c r="AJ124" i="47"/>
  <c r="AJ121" i="47"/>
  <c r="T39" i="83"/>
  <c r="T120" i="83"/>
  <c r="T281" i="83"/>
  <c r="AP281" i="47"/>
  <c r="AJ281" i="47" s="1"/>
  <c r="T125" i="85"/>
  <c r="T282" i="85"/>
  <c r="AR281" i="47"/>
  <c r="AL281" i="47" s="1"/>
  <c r="T123" i="85"/>
  <c r="T42" i="85"/>
  <c r="V42" i="85" s="1"/>
  <c r="T120" i="85"/>
  <c r="T39" i="85"/>
  <c r="V39" i="85" s="1"/>
  <c r="T287" i="85"/>
  <c r="AR286" i="47"/>
  <c r="AL286" i="47" s="1"/>
  <c r="AL127" i="47"/>
  <c r="AI283" i="47"/>
  <c r="T36" i="76"/>
  <c r="T117" i="76"/>
  <c r="T126" i="76"/>
  <c r="T45" i="76"/>
  <c r="AI289" i="47"/>
  <c r="T36" i="83"/>
  <c r="T117" i="83"/>
  <c r="AP291" i="47"/>
  <c r="AJ291" i="47" s="1"/>
  <c r="T291" i="83"/>
  <c r="AP289" i="47"/>
  <c r="AJ289" i="47" s="1"/>
  <c r="T289" i="83"/>
  <c r="EV52" i="38"/>
  <c r="CW52" i="38"/>
  <c r="GU52" i="38"/>
  <c r="AZ52" i="38"/>
  <c r="T131" i="84"/>
  <c r="T50" i="84"/>
  <c r="V50" i="84" s="1"/>
  <c r="AK119" i="47"/>
  <c r="AI293" i="47"/>
  <c r="AJ123" i="47"/>
  <c r="T37" i="85"/>
  <c r="V37" i="85" s="1"/>
  <c r="T118" i="85"/>
  <c r="T122" i="85"/>
  <c r="T41" i="85"/>
  <c r="V41" i="85" s="1"/>
  <c r="AL129" i="47"/>
  <c r="T45" i="85"/>
  <c r="V45" i="85" s="1"/>
  <c r="T126" i="85"/>
  <c r="AL130" i="47"/>
  <c r="AP290" i="47"/>
  <c r="AJ290" i="47" s="1"/>
  <c r="T290" i="83"/>
  <c r="T44" i="84"/>
  <c r="V44" i="84" s="1"/>
  <c r="T125" i="84"/>
  <c r="T281" i="84"/>
  <c r="AQ280" i="47"/>
  <c r="AK280" i="47" s="1"/>
  <c r="T287" i="84"/>
  <c r="AQ286" i="47"/>
  <c r="AK286" i="47" s="1"/>
  <c r="AL128" i="47"/>
  <c r="AI287" i="47"/>
  <c r="AM287" i="47"/>
  <c r="AI291" i="47"/>
  <c r="T47" i="76"/>
  <c r="T128" i="76"/>
  <c r="AJ125" i="47"/>
  <c r="T124" i="83"/>
  <c r="T43" i="83"/>
  <c r="T40" i="83"/>
  <c r="T121" i="83"/>
  <c r="AJ120" i="47"/>
  <c r="AL125" i="47"/>
  <c r="AL123" i="47"/>
  <c r="AL120" i="47"/>
  <c r="T46" i="85"/>
  <c r="V46" i="85" s="1"/>
  <c r="T127" i="85"/>
  <c r="T121" i="76"/>
  <c r="T40" i="76"/>
  <c r="AI288" i="47"/>
  <c r="AI282" i="47"/>
  <c r="AI286" i="47"/>
  <c r="T46" i="76"/>
  <c r="T127" i="76"/>
  <c r="AJ117" i="47"/>
  <c r="AP293" i="47"/>
  <c r="AJ293" i="47" s="1"/>
  <c r="T293" i="83"/>
  <c r="L53" i="38"/>
  <c r="N53" i="38" s="1"/>
  <c r="T43" i="76" l="1"/>
  <c r="V43" i="76" s="1"/>
  <c r="T117" i="85"/>
  <c r="V117" i="85" s="1"/>
  <c r="T38" i="76"/>
  <c r="V38" i="76" s="1"/>
  <c r="T41" i="83"/>
  <c r="V41" i="83" s="1"/>
  <c r="T41" i="76"/>
  <c r="V41" i="76" s="1"/>
  <c r="T39" i="76"/>
  <c r="V39" i="76" s="1"/>
  <c r="T46" i="84"/>
  <c r="V46" i="84" s="1"/>
  <c r="AQ46" i="47" s="1"/>
  <c r="AM285" i="47"/>
  <c r="AS285" i="47" s="1"/>
  <c r="IL35" i="38" s="1"/>
  <c r="IY35" i="38" s="1"/>
  <c r="T130" i="76"/>
  <c r="V130" i="76" s="1"/>
  <c r="AM282" i="47"/>
  <c r="AM120" i="47" s="1"/>
  <c r="AM279" i="47"/>
  <c r="AM117" i="47" s="1"/>
  <c r="AM291" i="47"/>
  <c r="AS291" i="47" s="1"/>
  <c r="IL41" i="38" s="1"/>
  <c r="IY41" i="38" s="1"/>
  <c r="AM286" i="47"/>
  <c r="AS286" i="47" s="1"/>
  <c r="IL36" i="38" s="1"/>
  <c r="IY36" i="38" s="1"/>
  <c r="AM288" i="47"/>
  <c r="AM126" i="47" s="1"/>
  <c r="AM283" i="47"/>
  <c r="AM121" i="47" s="1"/>
  <c r="AM284" i="47"/>
  <c r="AS284" i="47" s="1"/>
  <c r="IL34" i="38" s="1"/>
  <c r="IY34" i="38" s="1"/>
  <c r="GU53" i="38"/>
  <c r="AZ53" i="38"/>
  <c r="EV53" i="38"/>
  <c r="CW53" i="38"/>
  <c r="AJ131" i="47"/>
  <c r="AP117" i="47"/>
  <c r="ER117" i="47" s="1"/>
  <c r="V46" i="76"/>
  <c r="AI124" i="47"/>
  <c r="AI120" i="47"/>
  <c r="AI117" i="47"/>
  <c r="V121" i="76"/>
  <c r="V127" i="85"/>
  <c r="V40" i="83"/>
  <c r="V43" i="83"/>
  <c r="V128" i="76"/>
  <c r="AS287" i="47"/>
  <c r="IL37" i="38" s="1"/>
  <c r="IY37" i="38" s="1"/>
  <c r="AM125" i="47"/>
  <c r="V122" i="76"/>
  <c r="T124" i="84"/>
  <c r="T43" i="84"/>
  <c r="V43" i="84" s="1"/>
  <c r="AK118" i="47"/>
  <c r="AQ44" i="47"/>
  <c r="V127" i="84"/>
  <c r="AJ128" i="47"/>
  <c r="V49" i="76"/>
  <c r="AR130" i="47"/>
  <c r="V126" i="85"/>
  <c r="V122" i="85"/>
  <c r="V118" i="85"/>
  <c r="V122" i="83"/>
  <c r="AP123" i="47"/>
  <c r="AI123" i="47"/>
  <c r="V119" i="76"/>
  <c r="AI131" i="47"/>
  <c r="AR36" i="47"/>
  <c r="V131" i="84"/>
  <c r="AQ130" i="47"/>
  <c r="T127" i="83"/>
  <c r="T46" i="83"/>
  <c r="AJ129" i="47"/>
  <c r="V117" i="83"/>
  <c r="AM289" i="47"/>
  <c r="V120" i="76"/>
  <c r="V45" i="76"/>
  <c r="V117" i="76"/>
  <c r="T43" i="85"/>
  <c r="V43" i="85" s="1"/>
  <c r="T124" i="85"/>
  <c r="AR39" i="47"/>
  <c r="V123" i="85"/>
  <c r="AL119" i="47"/>
  <c r="V125" i="85"/>
  <c r="AJ119" i="47"/>
  <c r="V39" i="83"/>
  <c r="AP121" i="47"/>
  <c r="AP124" i="47"/>
  <c r="V44" i="83"/>
  <c r="AM290" i="47"/>
  <c r="V129" i="76"/>
  <c r="V44" i="76"/>
  <c r="AR47" i="47"/>
  <c r="V128" i="84"/>
  <c r="AK122" i="47"/>
  <c r="AK129" i="47"/>
  <c r="T39" i="84"/>
  <c r="V39" i="84" s="1"/>
  <c r="T120" i="84"/>
  <c r="AQ127" i="47"/>
  <c r="T126" i="83"/>
  <c r="T45" i="83"/>
  <c r="AJ130" i="47"/>
  <c r="T37" i="76"/>
  <c r="T118" i="76"/>
  <c r="AM292" i="47"/>
  <c r="T50" i="85"/>
  <c r="V50" i="85" s="1"/>
  <c r="T131" i="85"/>
  <c r="AR49" i="47"/>
  <c r="V129" i="85"/>
  <c r="AR122" i="47"/>
  <c r="AR118" i="47"/>
  <c r="T118" i="83"/>
  <c r="T37" i="83"/>
  <c r="V42" i="83"/>
  <c r="V42" i="76"/>
  <c r="AI119" i="47"/>
  <c r="V131" i="76"/>
  <c r="T40" i="85"/>
  <c r="V40" i="85" s="1"/>
  <c r="T121" i="85"/>
  <c r="AK121" i="47"/>
  <c r="AQ38" i="47"/>
  <c r="AK117" i="47"/>
  <c r="AK126" i="47"/>
  <c r="V123" i="84"/>
  <c r="AQ131" i="47"/>
  <c r="AQ49" i="47"/>
  <c r="T50" i="83"/>
  <c r="T131" i="83"/>
  <c r="V127" i="76"/>
  <c r="AI126" i="47"/>
  <c r="V40" i="76"/>
  <c r="AR46" i="47"/>
  <c r="AR120" i="47"/>
  <c r="AR123" i="47"/>
  <c r="AR125" i="47"/>
  <c r="AP120" i="47"/>
  <c r="V121" i="83"/>
  <c r="V124" i="83"/>
  <c r="AP125" i="47"/>
  <c r="V47" i="76"/>
  <c r="AI129" i="47"/>
  <c r="AI125" i="47"/>
  <c r="AR128" i="47"/>
  <c r="AK124" i="47"/>
  <c r="T118" i="84"/>
  <c r="T37" i="84"/>
  <c r="V37" i="84" s="1"/>
  <c r="AQ128" i="47"/>
  <c r="V125" i="84"/>
  <c r="T128" i="83"/>
  <c r="T47" i="83"/>
  <c r="AR45" i="47"/>
  <c r="AR129" i="47"/>
  <c r="AR41" i="47"/>
  <c r="AR37" i="47"/>
  <c r="AM293" i="47"/>
  <c r="AQ119" i="47"/>
  <c r="AQ123" i="47"/>
  <c r="AQ50" i="47"/>
  <c r="AJ127" i="47"/>
  <c r="T48" i="83"/>
  <c r="T129" i="83"/>
  <c r="V36" i="83"/>
  <c r="AI127" i="47"/>
  <c r="V124" i="76"/>
  <c r="V126" i="76"/>
  <c r="V36" i="76"/>
  <c r="AI121" i="47"/>
  <c r="AR127" i="47"/>
  <c r="AL124" i="47"/>
  <c r="V120" i="85"/>
  <c r="AR42" i="47"/>
  <c r="T119" i="85"/>
  <c r="T38" i="85"/>
  <c r="V38" i="85" s="1"/>
  <c r="AR44" i="47"/>
  <c r="T38" i="83"/>
  <c r="T119" i="83"/>
  <c r="V120" i="83"/>
  <c r="V125" i="83"/>
  <c r="AI128" i="47"/>
  <c r="V48" i="76"/>
  <c r="V125" i="76"/>
  <c r="AI122" i="47"/>
  <c r="V128" i="85"/>
  <c r="AQ47" i="47"/>
  <c r="T41" i="84"/>
  <c r="V41" i="84" s="1"/>
  <c r="T122" i="84"/>
  <c r="T129" i="84"/>
  <c r="T48" i="84"/>
  <c r="V48" i="84" s="1"/>
  <c r="AQ125" i="47"/>
  <c r="AK120" i="47"/>
  <c r="AJ126" i="47"/>
  <c r="T49" i="83"/>
  <c r="T130" i="83"/>
  <c r="AI280" i="47"/>
  <c r="AM280" i="47"/>
  <c r="AI130" i="47"/>
  <c r="AL131" i="47"/>
  <c r="V130" i="85"/>
  <c r="AR126" i="47"/>
  <c r="AR48" i="47"/>
  <c r="AJ118" i="47"/>
  <c r="AP122" i="47"/>
  <c r="V123" i="83"/>
  <c r="V123" i="76"/>
  <c r="AM281" i="47"/>
  <c r="V50" i="76"/>
  <c r="AL121" i="47"/>
  <c r="AR117" i="47"/>
  <c r="ET117" i="47" s="1"/>
  <c r="T40" i="84"/>
  <c r="V40" i="84" s="1"/>
  <c r="T121" i="84"/>
  <c r="V119" i="84"/>
  <c r="T117" i="84"/>
  <c r="T36" i="84"/>
  <c r="V36" i="84" s="1"/>
  <c r="T126" i="84"/>
  <c r="T45" i="84"/>
  <c r="V45" i="84" s="1"/>
  <c r="AQ42" i="47"/>
  <c r="V130" i="84"/>
  <c r="L54" i="38"/>
  <c r="N54" i="38" s="1"/>
  <c r="AS282" i="47" l="1"/>
  <c r="IL32" i="38" s="1"/>
  <c r="IY32" i="38" s="1"/>
  <c r="AM123" i="47"/>
  <c r="AS123" i="47" s="1"/>
  <c r="AS279" i="47"/>
  <c r="IL29" i="38" s="1"/>
  <c r="IY29" i="38" s="1"/>
  <c r="AM129" i="47"/>
  <c r="AS129" i="47" s="1"/>
  <c r="AM124" i="47"/>
  <c r="AS124" i="47" s="1"/>
  <c r="ET123" i="47"/>
  <c r="AM122" i="47"/>
  <c r="AS122" i="47" s="1"/>
  <c r="ER122" i="47"/>
  <c r="AS283" i="47"/>
  <c r="IL33" i="38" s="1"/>
  <c r="IY33" i="38" s="1"/>
  <c r="AS288" i="47"/>
  <c r="IL38" i="38" s="1"/>
  <c r="IY38" i="38" s="1"/>
  <c r="ES131" i="47"/>
  <c r="ER125" i="47"/>
  <c r="ET126" i="47"/>
  <c r="ES128" i="47"/>
  <c r="ER124" i="47"/>
  <c r="ET129" i="47"/>
  <c r="AK42" i="47"/>
  <c r="AQ366" i="47"/>
  <c r="AK366" i="47" s="1"/>
  <c r="AQ45" i="47"/>
  <c r="V117" i="84"/>
  <c r="V121" i="84"/>
  <c r="AS281" i="47"/>
  <c r="IL31" i="38" s="1"/>
  <c r="IY31" i="38" s="1"/>
  <c r="AM119" i="47"/>
  <c r="AP118" i="47"/>
  <c r="ER118" i="47" s="1"/>
  <c r="AL48" i="47"/>
  <c r="AR372" i="47"/>
  <c r="AL372" i="47" s="1"/>
  <c r="AR131" i="47"/>
  <c r="ET131" i="47" s="1"/>
  <c r="AO130" i="47"/>
  <c r="AI118" i="47"/>
  <c r="V130" i="83"/>
  <c r="V129" i="84"/>
  <c r="V122" i="84"/>
  <c r="V38" i="83"/>
  <c r="AR368" i="47"/>
  <c r="AL368" i="47" s="1"/>
  <c r="AL44" i="47"/>
  <c r="AR38" i="47"/>
  <c r="V48" i="83"/>
  <c r="AP127" i="47"/>
  <c r="AQ374" i="47"/>
  <c r="AK374" i="47" s="1"/>
  <c r="AK50" i="47"/>
  <c r="V128" i="83"/>
  <c r="AK46" i="47"/>
  <c r="AQ370" i="47"/>
  <c r="AK370" i="47" s="1"/>
  <c r="AQ37" i="47"/>
  <c r="AS117" i="47"/>
  <c r="AS120" i="47"/>
  <c r="V50" i="83"/>
  <c r="AQ373" i="47"/>
  <c r="AK373" i="47" s="1"/>
  <c r="AK49" i="47"/>
  <c r="AQ126" i="47"/>
  <c r="ES126" i="47" s="1"/>
  <c r="AQ117" i="47"/>
  <c r="ES117" i="47" s="1"/>
  <c r="AK38" i="47"/>
  <c r="AQ362" i="47"/>
  <c r="AK362" i="47" s="1"/>
  <c r="AQ121" i="47"/>
  <c r="V121" i="85"/>
  <c r="V118" i="83"/>
  <c r="ET118" i="47"/>
  <c r="AL49" i="47"/>
  <c r="AR373" i="47"/>
  <c r="AL373" i="47" s="1"/>
  <c r="V131" i="85"/>
  <c r="AS292" i="47"/>
  <c r="IL42" i="38" s="1"/>
  <c r="IY42" i="38" s="1"/>
  <c r="AM130" i="47"/>
  <c r="V37" i="76"/>
  <c r="AP130" i="47"/>
  <c r="V45" i="83"/>
  <c r="AQ39" i="47"/>
  <c r="AQ129" i="47"/>
  <c r="ES129" i="47" s="1"/>
  <c r="AQ122" i="47"/>
  <c r="AL47" i="47"/>
  <c r="AR371" i="47"/>
  <c r="AL371" i="47" s="1"/>
  <c r="AO44" i="47"/>
  <c r="AR43" i="47"/>
  <c r="AO45" i="47"/>
  <c r="AO43" i="47"/>
  <c r="V127" i="83"/>
  <c r="AR360" i="47"/>
  <c r="AL360" i="47" s="1"/>
  <c r="AL36" i="47"/>
  <c r="AO131" i="47"/>
  <c r="AO123" i="47"/>
  <c r="ER123" i="47"/>
  <c r="ET130" i="47"/>
  <c r="AO49" i="47"/>
  <c r="AP128" i="47"/>
  <c r="AQ368" i="47"/>
  <c r="AK368" i="47" s="1"/>
  <c r="AK44" i="47"/>
  <c r="AQ118" i="47"/>
  <c r="AQ43" i="47"/>
  <c r="AS125" i="47"/>
  <c r="AS126" i="47"/>
  <c r="GU54" i="38"/>
  <c r="AZ54" i="38"/>
  <c r="EV54" i="38"/>
  <c r="CW54" i="38"/>
  <c r="V126" i="84"/>
  <c r="AQ36" i="47"/>
  <c r="AQ40" i="47"/>
  <c r="AR121" i="47"/>
  <c r="ET121" i="47" s="1"/>
  <c r="AO50" i="47"/>
  <c r="AS280" i="47"/>
  <c r="IL30" i="38" s="1"/>
  <c r="IY30" i="38" s="1"/>
  <c r="AM118" i="47"/>
  <c r="V49" i="83"/>
  <c r="AP126" i="47"/>
  <c r="ER126" i="47" s="1"/>
  <c r="AQ120" i="47"/>
  <c r="ES120" i="47" s="1"/>
  <c r="AQ48" i="47"/>
  <c r="AQ41" i="47"/>
  <c r="AQ371" i="47"/>
  <c r="AK371" i="47" s="1"/>
  <c r="AK47" i="47"/>
  <c r="AO122" i="47"/>
  <c r="AO48" i="47"/>
  <c r="AO128" i="47"/>
  <c r="V119" i="83"/>
  <c r="V119" i="85"/>
  <c r="AL42" i="47"/>
  <c r="AR366" i="47"/>
  <c r="AL366" i="47" s="1"/>
  <c r="AR124" i="47"/>
  <c r="ET124" i="47" s="1"/>
  <c r="ET127" i="47"/>
  <c r="AO121" i="47"/>
  <c r="AO36" i="47"/>
  <c r="AO39" i="47"/>
  <c r="AO127" i="47"/>
  <c r="AP36" i="47"/>
  <c r="V129" i="83"/>
  <c r="AS293" i="47"/>
  <c r="IL43" i="38" s="1"/>
  <c r="IY43" i="38" s="1"/>
  <c r="AM131" i="47"/>
  <c r="AO38" i="47"/>
  <c r="AP41" i="47"/>
  <c r="AR361" i="47"/>
  <c r="AL361" i="47" s="1"/>
  <c r="AL37" i="47"/>
  <c r="AL41" i="47"/>
  <c r="AR365" i="47"/>
  <c r="AL365" i="47" s="1"/>
  <c r="AL45" i="47"/>
  <c r="AR369" i="47"/>
  <c r="AL369" i="47" s="1"/>
  <c r="V47" i="83"/>
  <c r="V118" i="84"/>
  <c r="AQ124" i="47"/>
  <c r="ET128" i="47"/>
  <c r="AO41" i="47"/>
  <c r="AO125" i="47"/>
  <c r="AO129" i="47"/>
  <c r="AO47" i="47"/>
  <c r="AL46" i="47"/>
  <c r="AR370" i="47"/>
  <c r="AL370" i="47" s="1"/>
  <c r="AO40" i="47"/>
  <c r="AO126" i="47"/>
  <c r="V131" i="83"/>
  <c r="AR40" i="47"/>
  <c r="AO119" i="47"/>
  <c r="AO42" i="47"/>
  <c r="AP42" i="47"/>
  <c r="V37" i="83"/>
  <c r="AR50" i="47"/>
  <c r="V118" i="76"/>
  <c r="V126" i="83"/>
  <c r="V120" i="84"/>
  <c r="AS290" i="47"/>
  <c r="IL40" i="38" s="1"/>
  <c r="IY40" i="38" s="1"/>
  <c r="AM128" i="47"/>
  <c r="AP44" i="47"/>
  <c r="ER121" i="47"/>
  <c r="AP39" i="47"/>
  <c r="AP119" i="47"/>
  <c r="AR119" i="47"/>
  <c r="ET119" i="47" s="1"/>
  <c r="AL39" i="47"/>
  <c r="AR363" i="47"/>
  <c r="AL363" i="47" s="1"/>
  <c r="V124" i="85"/>
  <c r="AS121" i="47"/>
  <c r="AS289" i="47"/>
  <c r="IL39" i="38" s="1"/>
  <c r="IY39" i="38" s="1"/>
  <c r="AM127" i="47"/>
  <c r="AP129" i="47"/>
  <c r="V46" i="83"/>
  <c r="V124" i="84"/>
  <c r="AP43" i="47"/>
  <c r="AP40" i="47"/>
  <c r="AO117" i="47"/>
  <c r="EQ117" i="47" s="1"/>
  <c r="FM117" i="47" s="1"/>
  <c r="FN117" i="47" s="1"/>
  <c r="AO120" i="47"/>
  <c r="AO124" i="47"/>
  <c r="AO46" i="47"/>
  <c r="AP131" i="47"/>
  <c r="L55" i="38"/>
  <c r="N55" i="38" s="1"/>
  <c r="ES118" i="47" l="1"/>
  <c r="ER129" i="47"/>
  <c r="ET125" i="47"/>
  <c r="ER131" i="47"/>
  <c r="ES122" i="47"/>
  <c r="EQ124" i="47"/>
  <c r="ER119" i="47"/>
  <c r="ER128" i="47"/>
  <c r="ES130" i="47"/>
  <c r="ES127" i="47"/>
  <c r="EQ131" i="47"/>
  <c r="EQ120" i="47"/>
  <c r="EQ129" i="47"/>
  <c r="EQ127" i="47"/>
  <c r="ER120" i="47"/>
  <c r="AI46" i="47"/>
  <c r="AO370" i="47"/>
  <c r="AP364" i="47"/>
  <c r="AJ364" i="47" s="1"/>
  <c r="AJ40" i="47"/>
  <c r="AS127" i="47"/>
  <c r="AP368" i="47"/>
  <c r="AJ368" i="47" s="1"/>
  <c r="AJ44" i="47"/>
  <c r="AP363" i="47"/>
  <c r="AJ363" i="47" s="1"/>
  <c r="AJ39" i="47"/>
  <c r="AS128" i="47"/>
  <c r="AR374" i="47"/>
  <c r="AL374" i="47" s="1"/>
  <c r="AL50" i="47"/>
  <c r="AP37" i="47"/>
  <c r="AP366" i="47"/>
  <c r="AJ366" i="47" s="1"/>
  <c r="AJ42" i="47"/>
  <c r="AO366" i="47"/>
  <c r="AI42" i="47"/>
  <c r="AM42" i="47"/>
  <c r="AS42" i="47" s="1"/>
  <c r="EQ126" i="47"/>
  <c r="FM126" i="47" s="1"/>
  <c r="AO364" i="47"/>
  <c r="AI40" i="47"/>
  <c r="AM40" i="47"/>
  <c r="AS40" i="47" s="1"/>
  <c r="ES125" i="47"/>
  <c r="ES124" i="47"/>
  <c r="AP47" i="47"/>
  <c r="AM47" i="47" s="1"/>
  <c r="AS47" i="47" s="1"/>
  <c r="AS131" i="47"/>
  <c r="AI39" i="47"/>
  <c r="AO363" i="47"/>
  <c r="AM39" i="47"/>
  <c r="AS39" i="47" s="1"/>
  <c r="EQ122" i="47"/>
  <c r="AS118" i="47"/>
  <c r="AO373" i="47"/>
  <c r="AI49" i="47"/>
  <c r="EQ123" i="47"/>
  <c r="AO369" i="47"/>
  <c r="AI45" i="47"/>
  <c r="AM44" i="47"/>
  <c r="AS44" i="47" s="1"/>
  <c r="AO368" i="47"/>
  <c r="AI44" i="47"/>
  <c r="AS130" i="47"/>
  <c r="ES121" i="47"/>
  <c r="ES119" i="47"/>
  <c r="ER127" i="47"/>
  <c r="AP48" i="47"/>
  <c r="AM48" i="47" s="1"/>
  <c r="AS48" i="47" s="1"/>
  <c r="AR362" i="47"/>
  <c r="AL362" i="47" s="1"/>
  <c r="AL38" i="47"/>
  <c r="AP38" i="47"/>
  <c r="AM38" i="47" s="1"/>
  <c r="AS38" i="47" s="1"/>
  <c r="AO118" i="47"/>
  <c r="EQ118" i="47" s="1"/>
  <c r="EQ130" i="47"/>
  <c r="AS119" i="47"/>
  <c r="AK45" i="47"/>
  <c r="AQ369" i="47"/>
  <c r="AK369" i="47" s="1"/>
  <c r="GU55" i="38"/>
  <c r="AZ55" i="38"/>
  <c r="EV55" i="38"/>
  <c r="CW55" i="38"/>
  <c r="AJ43" i="47"/>
  <c r="AP367" i="47"/>
  <c r="AJ367" i="47" s="1"/>
  <c r="AP46" i="47"/>
  <c r="AL40" i="47"/>
  <c r="AR364" i="47"/>
  <c r="AL364" i="47" s="1"/>
  <c r="ET120" i="47"/>
  <c r="AO371" i="47"/>
  <c r="AI47" i="47"/>
  <c r="EQ125" i="47"/>
  <c r="AI41" i="47"/>
  <c r="AO365" i="47"/>
  <c r="AM41" i="47"/>
  <c r="AS41" i="47" s="1"/>
  <c r="AP365" i="47"/>
  <c r="AJ365" i="47" s="1"/>
  <c r="AJ41" i="47"/>
  <c r="AO362" i="47"/>
  <c r="AI38" i="47"/>
  <c r="AJ36" i="47"/>
  <c r="AP360" i="47"/>
  <c r="AJ360" i="47" s="1"/>
  <c r="AI36" i="47"/>
  <c r="AO360" i="47"/>
  <c r="AM36" i="47"/>
  <c r="AS36" i="47" s="1"/>
  <c r="EQ121" i="47"/>
  <c r="EQ128" i="47"/>
  <c r="AO372" i="47"/>
  <c r="AI48" i="47"/>
  <c r="AQ365" i="47"/>
  <c r="AK365" i="47" s="1"/>
  <c r="AK41" i="47"/>
  <c r="AK48" i="47"/>
  <c r="AQ372" i="47"/>
  <c r="AK372" i="47" s="1"/>
  <c r="AP49" i="47"/>
  <c r="AO374" i="47"/>
  <c r="AI50" i="47"/>
  <c r="AQ364" i="47"/>
  <c r="AK364" i="47" s="1"/>
  <c r="AK40" i="47"/>
  <c r="AK36" i="47"/>
  <c r="AQ360" i="47"/>
  <c r="AK360" i="47" s="1"/>
  <c r="AQ367" i="47"/>
  <c r="AK367" i="47" s="1"/>
  <c r="AK43" i="47"/>
  <c r="AM43" i="47"/>
  <c r="AS43" i="47" s="1"/>
  <c r="AO367" i="47"/>
  <c r="AI43" i="47"/>
  <c r="AR367" i="47"/>
  <c r="AL367" i="47" s="1"/>
  <c r="AL43" i="47"/>
  <c r="AK39" i="47"/>
  <c r="AQ363" i="47"/>
  <c r="AK363" i="47" s="1"/>
  <c r="AP45" i="47"/>
  <c r="ER130" i="47"/>
  <c r="AO37" i="47"/>
  <c r="ET122" i="47"/>
  <c r="AP50" i="47"/>
  <c r="AK37" i="47"/>
  <c r="AQ361" i="47"/>
  <c r="AK361" i="47" s="1"/>
  <c r="ES123" i="47"/>
  <c r="L56" i="38"/>
  <c r="N56" i="38" s="1"/>
  <c r="FM118" i="47" l="1"/>
  <c r="FN118" i="47" s="1"/>
  <c r="FM129" i="47"/>
  <c r="FM122" i="47"/>
  <c r="FM128" i="47"/>
  <c r="FM127" i="47"/>
  <c r="FM131" i="47"/>
  <c r="FM121" i="47"/>
  <c r="FM124" i="47"/>
  <c r="FM120" i="47"/>
  <c r="GU56" i="38"/>
  <c r="CW56" i="38"/>
  <c r="EV56" i="38"/>
  <c r="AZ56" i="38"/>
  <c r="AJ50" i="47"/>
  <c r="AP374" i="47"/>
  <c r="AJ374" i="47" s="1"/>
  <c r="AP369" i="47"/>
  <c r="AJ369" i="47" s="1"/>
  <c r="AJ45" i="47"/>
  <c r="AI367" i="47"/>
  <c r="AM367" i="47"/>
  <c r="AS367" i="47" s="1"/>
  <c r="AI374" i="47"/>
  <c r="AP373" i="47"/>
  <c r="AJ373" i="47" s="1"/>
  <c r="AJ49" i="47"/>
  <c r="AI372" i="47"/>
  <c r="AI362" i="47"/>
  <c r="AJ38" i="47"/>
  <c r="AP362" i="47"/>
  <c r="AJ362" i="47" s="1"/>
  <c r="AM49" i="47"/>
  <c r="AS49" i="47" s="1"/>
  <c r="AI373" i="47"/>
  <c r="AI363" i="47"/>
  <c r="AM363" i="47"/>
  <c r="AS363" i="47" s="1"/>
  <c r="AP371" i="47"/>
  <c r="AJ371" i="47" s="1"/>
  <c r="AJ47" i="47"/>
  <c r="AI366" i="47"/>
  <c r="AM366" i="47"/>
  <c r="AS366" i="47" s="1"/>
  <c r="AP361" i="47"/>
  <c r="AJ361" i="47" s="1"/>
  <c r="AJ37" i="47"/>
  <c r="AI370" i="47"/>
  <c r="AI37" i="47"/>
  <c r="AO361" i="47"/>
  <c r="AM37" i="47"/>
  <c r="AS37" i="47" s="1"/>
  <c r="AI360" i="47"/>
  <c r="AM360" i="47"/>
  <c r="AS360" i="47" s="1"/>
  <c r="AI365" i="47"/>
  <c r="AM365" i="47"/>
  <c r="AS365" i="47" s="1"/>
  <c r="AI371" i="47"/>
  <c r="AJ46" i="47"/>
  <c r="AP370" i="47"/>
  <c r="AJ370" i="47" s="1"/>
  <c r="FM130" i="47"/>
  <c r="AP372" i="47"/>
  <c r="AJ372" i="47" s="1"/>
  <c r="AJ48" i="47"/>
  <c r="AM368" i="47"/>
  <c r="AS368" i="47" s="1"/>
  <c r="AI368" i="47"/>
  <c r="AM45" i="47"/>
  <c r="AS45" i="47" s="1"/>
  <c r="AI369" i="47"/>
  <c r="FM123" i="47"/>
  <c r="FM125" i="47"/>
  <c r="AM364" i="47"/>
  <c r="AS364" i="47" s="1"/>
  <c r="AI364" i="47"/>
  <c r="EQ119" i="47"/>
  <c r="FM119" i="47" s="1"/>
  <c r="AM46" i="47"/>
  <c r="AS46" i="47" s="1"/>
  <c r="AM50" i="47"/>
  <c r="AS50" i="47" s="1"/>
  <c r="L57" i="38"/>
  <c r="N57" i="38" s="1"/>
  <c r="AM373" i="47" l="1"/>
  <c r="AS373" i="47" s="1"/>
  <c r="W29" i="93" s="1"/>
  <c r="X29" i="93" s="1"/>
  <c r="FN119" i="47"/>
  <c r="FN120" i="47" s="1"/>
  <c r="AM374" i="47"/>
  <c r="AS374" i="47" s="1"/>
  <c r="AD30" i="93" s="1"/>
  <c r="AM369" i="47"/>
  <c r="AS369" i="47" s="1"/>
  <c r="AD25" i="93" s="1"/>
  <c r="AM371" i="47"/>
  <c r="AS371" i="47" s="1"/>
  <c r="AD27" i="93" s="1"/>
  <c r="W20" i="93"/>
  <c r="X20" i="93" s="1"/>
  <c r="AD20" i="93"/>
  <c r="W21" i="93"/>
  <c r="X21" i="93" s="1"/>
  <c r="AD21" i="93"/>
  <c r="W16" i="93"/>
  <c r="X16" i="93" s="1"/>
  <c r="AD16" i="93"/>
  <c r="AM370" i="47"/>
  <c r="AS370" i="47" s="1"/>
  <c r="W19" i="93"/>
  <c r="X19" i="93" s="1"/>
  <c r="AD19" i="93"/>
  <c r="AM362" i="47"/>
  <c r="AS362" i="47" s="1"/>
  <c r="GU57" i="38"/>
  <c r="AZ57" i="38"/>
  <c r="EV57" i="38"/>
  <c r="CW57" i="38"/>
  <c r="W24" i="93"/>
  <c r="X24" i="93" s="1"/>
  <c r="AD24" i="93"/>
  <c r="AI361" i="47"/>
  <c r="AM361" i="47"/>
  <c r="AS361" i="47" s="1"/>
  <c r="AD22" i="93"/>
  <c r="W22" i="93"/>
  <c r="X22" i="93" s="1"/>
  <c r="AM372" i="47"/>
  <c r="AS372" i="47" s="1"/>
  <c r="AD23" i="93"/>
  <c r="W23" i="93"/>
  <c r="X23" i="93" s="1"/>
  <c r="L58" i="38"/>
  <c r="N58" i="38" s="1"/>
  <c r="AD29" i="93" l="1"/>
  <c r="W25" i="93"/>
  <c r="X25" i="93" s="1"/>
  <c r="AI25" i="93" s="1"/>
  <c r="W30" i="93"/>
  <c r="X30" i="93" s="1"/>
  <c r="AA30" i="93" s="1"/>
  <c r="W27" i="93"/>
  <c r="X27" i="93" s="1"/>
  <c r="AC27" i="93" s="1"/>
  <c r="GU58" i="38"/>
  <c r="AZ58" i="38"/>
  <c r="EV58" i="38"/>
  <c r="CW58" i="38"/>
  <c r="AA23" i="93"/>
  <c r="AC23" i="93"/>
  <c r="AI23" i="93"/>
  <c r="AB23" i="93"/>
  <c r="AD28" i="93"/>
  <c r="W28" i="93"/>
  <c r="X28" i="93" s="1"/>
  <c r="AC22" i="93"/>
  <c r="AA22" i="93"/>
  <c r="AB22" i="93"/>
  <c r="AI22" i="93"/>
  <c r="AD17" i="93"/>
  <c r="W17" i="93"/>
  <c r="X17" i="93" s="1"/>
  <c r="AA29" i="93"/>
  <c r="AB29" i="93"/>
  <c r="AC29" i="93"/>
  <c r="AI29" i="93"/>
  <c r="AC19" i="93"/>
  <c r="AI19" i="93"/>
  <c r="AA19" i="93"/>
  <c r="AB19" i="93"/>
  <c r="AD26" i="93"/>
  <c r="W26" i="93"/>
  <c r="X26" i="93" s="1"/>
  <c r="AB20" i="93"/>
  <c r="AI20" i="93"/>
  <c r="AC20" i="93"/>
  <c r="AA20" i="93"/>
  <c r="FN121" i="47"/>
  <c r="AA24" i="93"/>
  <c r="AI24" i="93"/>
  <c r="AB24" i="93"/>
  <c r="AC24" i="93"/>
  <c r="W18" i="93"/>
  <c r="X18" i="93" s="1"/>
  <c r="AD18" i="93"/>
  <c r="AA16" i="93"/>
  <c r="AB16" i="93"/>
  <c r="AI16" i="93"/>
  <c r="AC16" i="93"/>
  <c r="AC21" i="93"/>
  <c r="AI21" i="93"/>
  <c r="AA21" i="93"/>
  <c r="AB21" i="93"/>
  <c r="L59" i="38"/>
  <c r="N59" i="38" s="1"/>
  <c r="AC25" i="93" l="1"/>
  <c r="AB25" i="93"/>
  <c r="AA25" i="93"/>
  <c r="AC30" i="93"/>
  <c r="AB30" i="93"/>
  <c r="AI30" i="93"/>
  <c r="AI27" i="93"/>
  <c r="AA27" i="93"/>
  <c r="AB27" i="93"/>
  <c r="AA18" i="93"/>
  <c r="AI18" i="93"/>
  <c r="AB18" i="93"/>
  <c r="AC18" i="93"/>
  <c r="FN122" i="47"/>
  <c r="AI26" i="93"/>
  <c r="AC26" i="93"/>
  <c r="AA26" i="93"/>
  <c r="AB26" i="93"/>
  <c r="AB17" i="93"/>
  <c r="AI17" i="93"/>
  <c r="AC17" i="93"/>
  <c r="AA17" i="93"/>
  <c r="AI28" i="93"/>
  <c r="AA28" i="93"/>
  <c r="AC28" i="93"/>
  <c r="AB28" i="93"/>
  <c r="GU59" i="38"/>
  <c r="CW59" i="38"/>
  <c r="EV59" i="38"/>
  <c r="AZ59" i="38"/>
  <c r="L60" i="38"/>
  <c r="N60" i="38" s="1"/>
  <c r="GU60" i="38" l="1"/>
  <c r="AZ60" i="38"/>
  <c r="EV60" i="38"/>
  <c r="CW60" i="38"/>
  <c r="FN123" i="47"/>
  <c r="L61" i="38"/>
  <c r="N61" i="38" s="1"/>
  <c r="GU61" i="38" l="1"/>
  <c r="CW61" i="38"/>
  <c r="EV61" i="38"/>
  <c r="AZ61" i="38"/>
  <c r="FN124" i="47"/>
  <c r="L62" i="38"/>
  <c r="N62" i="38" s="1"/>
  <c r="GU62" i="38" l="1"/>
  <c r="CW62" i="38"/>
  <c r="EV62" i="38"/>
  <c r="AZ62" i="38"/>
  <c r="FN125" i="47"/>
  <c r="L63" i="38"/>
  <c r="N63" i="38" s="1"/>
  <c r="GU63" i="38" l="1"/>
  <c r="AZ63" i="38"/>
  <c r="EV63" i="38"/>
  <c r="CW63" i="38"/>
  <c r="FN126" i="47"/>
  <c r="L64" i="38"/>
  <c r="N64" i="38" s="1"/>
  <c r="FN127" i="47" l="1"/>
  <c r="GU64" i="38"/>
  <c r="AZ64" i="38"/>
  <c r="EV64" i="38"/>
  <c r="CW64" i="38"/>
  <c r="L65" i="38"/>
  <c r="N65" i="38" s="1"/>
  <c r="GU65" i="38" l="1"/>
  <c r="AZ65" i="38"/>
  <c r="EV65" i="38"/>
  <c r="CW65" i="38"/>
  <c r="FN128" i="47"/>
  <c r="L66" i="38"/>
  <c r="N66" i="38" s="1"/>
  <c r="GU66" i="38" l="1"/>
  <c r="CW66" i="38"/>
  <c r="EV66" i="38"/>
  <c r="AZ66" i="38"/>
  <c r="FN129" i="47"/>
  <c r="L67" i="38"/>
  <c r="N67" i="38" s="1"/>
  <c r="FN130" i="47" l="1"/>
  <c r="GU67" i="38"/>
  <c r="CW67" i="38"/>
  <c r="EV67" i="38"/>
  <c r="AZ67" i="38"/>
  <c r="L68" i="38"/>
  <c r="N68" i="38" s="1"/>
  <c r="L69" i="38" l="1"/>
  <c r="N69" i="38" s="1"/>
  <c r="FN131" i="47"/>
  <c r="EV68" i="38"/>
  <c r="AZ68" i="38"/>
  <c r="GU68" i="38"/>
  <c r="CW68" i="38"/>
  <c r="L70" i="38"/>
  <c r="N70" i="38" s="1"/>
  <c r="L71" i="38" l="1"/>
  <c r="N71" i="38" s="1"/>
  <c r="EV70" i="38"/>
  <c r="GU70" i="38"/>
  <c r="AZ70" i="38"/>
  <c r="CW70" i="38"/>
  <c r="GU69" i="38"/>
  <c r="CW69" i="38"/>
  <c r="EV69" i="38"/>
  <c r="AZ69" i="38"/>
  <c r="CW71" i="38" l="1"/>
  <c r="CR16" i="38" s="1" a="1"/>
  <c r="AZ71" i="38"/>
  <c r="AU16" i="38" s="1" a="1"/>
  <c r="EV71" i="38"/>
  <c r="EQ16" i="38" s="1" a="1"/>
  <c r="GU71" i="38"/>
  <c r="GP16" i="38" s="1" a="1"/>
  <c r="CU20" i="38" l="1"/>
  <c r="CV16" i="38"/>
  <c r="CW19" i="38"/>
  <c r="CV17" i="38"/>
  <c r="CW18" i="38"/>
  <c r="CT17" i="38"/>
  <c r="CW17" i="38"/>
  <c r="CU18" i="38"/>
  <c r="CT16" i="38"/>
  <c r="CU23" i="38" s="1"/>
  <c r="CU19" i="38"/>
  <c r="CR17" i="38"/>
  <c r="CV19" i="38"/>
  <c r="CW20" i="38"/>
  <c r="CU16" i="38"/>
  <c r="CV20" i="38"/>
  <c r="CR18" i="38"/>
  <c r="CT18" i="38"/>
  <c r="CS20" i="38"/>
  <c r="CU17" i="38"/>
  <c r="CV18" i="38"/>
  <c r="CS18" i="38"/>
  <c r="CW16" i="38"/>
  <c r="CR23" i="38" s="1"/>
  <c r="CR20" i="38"/>
  <c r="CS16" i="38"/>
  <c r="CV23" i="38" s="1"/>
  <c r="CR16" i="38"/>
  <c r="CS19" i="38"/>
  <c r="CS17" i="38"/>
  <c r="CT20" i="38"/>
  <c r="CT19" i="38"/>
  <c r="CR19" i="38"/>
  <c r="GT16" i="38"/>
  <c r="GQ23" i="38" s="1"/>
  <c r="GU17" i="38"/>
  <c r="GP16" i="38"/>
  <c r="GU23" i="38" s="1"/>
  <c r="GP20" i="38"/>
  <c r="GR19" i="38"/>
  <c r="GT19" i="38"/>
  <c r="GU19" i="38"/>
  <c r="GS16" i="38"/>
  <c r="GR23" i="38" s="1"/>
  <c r="GU16" i="38"/>
  <c r="GP23" i="38" s="1"/>
  <c r="GR17" i="38"/>
  <c r="GP19" i="38"/>
  <c r="GQ20" i="38"/>
  <c r="GU18" i="38"/>
  <c r="GU20" i="38"/>
  <c r="GT17" i="38"/>
  <c r="GP18" i="38"/>
  <c r="GP17" i="38"/>
  <c r="GT20" i="38"/>
  <c r="GS18" i="38"/>
  <c r="GR16" i="38"/>
  <c r="GS23" i="38" s="1"/>
  <c r="GQ18" i="38"/>
  <c r="GR20" i="38"/>
  <c r="GS19" i="38"/>
  <c r="GR18" i="38"/>
  <c r="GT18" i="38"/>
  <c r="GQ19" i="38"/>
  <c r="GQ16" i="38"/>
  <c r="GT23" i="38" s="1"/>
  <c r="GS20" i="38"/>
  <c r="GS17" i="38"/>
  <c r="GQ17" i="38"/>
  <c r="ET20" i="38"/>
  <c r="EU17" i="38"/>
  <c r="EV19" i="38"/>
  <c r="EQ17" i="38"/>
  <c r="EU20" i="38"/>
  <c r="EQ16" i="38"/>
  <c r="EQ20" i="38"/>
  <c r="ER19" i="38"/>
  <c r="ER20" i="38"/>
  <c r="ES19" i="38"/>
  <c r="ET16" i="38"/>
  <c r="EU19" i="38"/>
  <c r="ET19" i="38"/>
  <c r="ER17" i="38"/>
  <c r="ER16" i="38"/>
  <c r="EV20" i="38"/>
  <c r="ES20" i="38"/>
  <c r="EV17" i="38"/>
  <c r="EQ18" i="38"/>
  <c r="ET18" i="38"/>
  <c r="EU18" i="38"/>
  <c r="ET17" i="38"/>
  <c r="EQ19" i="38"/>
  <c r="ER18" i="38"/>
  <c r="ES18" i="38"/>
  <c r="EU16" i="38"/>
  <c r="EV18" i="38"/>
  <c r="EV16" i="38"/>
  <c r="ES16" i="38"/>
  <c r="ES17" i="38"/>
  <c r="AY20" i="38"/>
  <c r="AW16" i="38"/>
  <c r="AX23" i="38" s="1"/>
  <c r="AV19" i="38"/>
  <c r="AW20" i="38"/>
  <c r="AZ19" i="38"/>
  <c r="AX19" i="38"/>
  <c r="AU16" i="38"/>
  <c r="AV17" i="38"/>
  <c r="AZ20" i="38"/>
  <c r="AX17" i="38"/>
  <c r="AX20" i="38"/>
  <c r="AV20" i="38"/>
  <c r="AY18" i="38"/>
  <c r="AZ16" i="38"/>
  <c r="AU23" i="38" s="1"/>
  <c r="AY19" i="38"/>
  <c r="AU20" i="38"/>
  <c r="AW19" i="38"/>
  <c r="AY17" i="38"/>
  <c r="AW17" i="38"/>
  <c r="AX18" i="38"/>
  <c r="AZ18" i="38"/>
  <c r="AY16" i="38"/>
  <c r="AV23" i="38" s="1"/>
  <c r="AU17" i="38"/>
  <c r="AV18" i="38"/>
  <c r="AU18" i="38"/>
  <c r="AW18" i="38"/>
  <c r="AV16" i="38"/>
  <c r="AY23" i="38" s="1"/>
  <c r="AU19" i="38"/>
  <c r="AZ17" i="38"/>
  <c r="AX16" i="38"/>
  <c r="AW23" i="38" s="1"/>
  <c r="AZ23" i="38"/>
  <c r="CT23" i="38"/>
  <c r="CS23" i="38"/>
  <c r="CW23" i="38"/>
  <c r="GZ75" i="38" l="1"/>
  <c r="GX74" i="38"/>
  <c r="GX77" i="38"/>
  <c r="GZ76" i="38"/>
  <c r="GZ74" i="38"/>
  <c r="GZ77" i="38"/>
  <c r="GX76" i="38"/>
  <c r="HA76" i="38" s="1"/>
  <c r="GX75" i="38"/>
  <c r="HA75" i="38" s="1"/>
  <c r="DB76" i="38"/>
  <c r="DB74" i="38"/>
  <c r="DB77" i="38"/>
  <c r="DB75" i="38"/>
  <c r="CZ77" i="38"/>
  <c r="CZ74" i="38"/>
  <c r="CZ75" i="38"/>
  <c r="CZ76" i="38"/>
  <c r="BE76" i="38"/>
  <c r="BE77" i="38"/>
  <c r="BE75" i="38"/>
  <c r="BC76" i="38"/>
  <c r="BF76" i="38" s="1"/>
  <c r="BC77" i="38"/>
  <c r="BF77" i="38" s="1"/>
  <c r="BC75" i="38"/>
  <c r="BF75" i="38" s="1"/>
  <c r="BC74" i="38"/>
  <c r="BE74" i="38"/>
  <c r="GZ45" i="38"/>
  <c r="GZ53" i="38"/>
  <c r="GZ61" i="38"/>
  <c r="GZ69" i="38"/>
  <c r="GZ56" i="38"/>
  <c r="GZ44" i="38"/>
  <c r="GZ65" i="38"/>
  <c r="GZ58" i="38"/>
  <c r="GZ46" i="38"/>
  <c r="GZ54" i="38"/>
  <c r="GZ62" i="38"/>
  <c r="GZ70" i="38"/>
  <c r="GZ64" i="38"/>
  <c r="GZ49" i="38"/>
  <c r="GZ50" i="38"/>
  <c r="GZ47" i="38"/>
  <c r="GZ55" i="38"/>
  <c r="GZ63" i="38"/>
  <c r="GZ71" i="38"/>
  <c r="GZ48" i="38"/>
  <c r="GZ57" i="38"/>
  <c r="GZ66" i="38"/>
  <c r="GZ51" i="38"/>
  <c r="GZ59" i="38"/>
  <c r="GZ67" i="38"/>
  <c r="GZ52" i="38"/>
  <c r="GZ60" i="38"/>
  <c r="GZ68" i="38"/>
  <c r="GZ73" i="38"/>
  <c r="GX73" i="38"/>
  <c r="GX72" i="38"/>
  <c r="GZ72" i="38"/>
  <c r="BE46" i="38"/>
  <c r="BE54" i="38"/>
  <c r="BE62" i="38"/>
  <c r="BE70" i="38"/>
  <c r="BC72" i="38"/>
  <c r="BE51" i="38"/>
  <c r="BE59" i="38"/>
  <c r="BE67" i="38"/>
  <c r="BE50" i="38"/>
  <c r="BE61" i="38"/>
  <c r="BE72" i="38"/>
  <c r="BE55" i="38"/>
  <c r="BE52" i="38"/>
  <c r="BE63" i="38"/>
  <c r="BE73" i="38"/>
  <c r="BE53" i="38"/>
  <c r="BE64" i="38"/>
  <c r="BE44" i="38"/>
  <c r="BE65" i="38"/>
  <c r="BE48" i="38"/>
  <c r="BE58" i="38"/>
  <c r="BE69" i="38"/>
  <c r="BE49" i="38"/>
  <c r="BE60" i="38"/>
  <c r="BE71" i="38"/>
  <c r="BE47" i="38"/>
  <c r="BE56" i="38"/>
  <c r="BE57" i="38"/>
  <c r="BE66" i="38"/>
  <c r="BE68" i="38"/>
  <c r="BC73" i="38"/>
  <c r="BE45" i="38"/>
  <c r="DB52" i="38"/>
  <c r="DB60" i="38"/>
  <c r="DB68" i="38"/>
  <c r="DB45" i="38"/>
  <c r="DB53" i="38"/>
  <c r="DB61" i="38"/>
  <c r="DB69" i="38"/>
  <c r="DB46" i="38"/>
  <c r="DB54" i="38"/>
  <c r="DB62" i="38"/>
  <c r="DB70" i="38"/>
  <c r="DB50" i="38"/>
  <c r="DB58" i="38"/>
  <c r="DB66" i="38"/>
  <c r="DB44" i="38"/>
  <c r="DB56" i="38"/>
  <c r="DB72" i="38"/>
  <c r="DB57" i="38"/>
  <c r="DB73" i="38"/>
  <c r="DB59" i="38"/>
  <c r="DB55" i="38"/>
  <c r="DB71" i="38"/>
  <c r="DB67" i="38"/>
  <c r="DB51" i="38"/>
  <c r="DB47" i="38"/>
  <c r="DB49" i="38"/>
  <c r="DB48" i="38"/>
  <c r="DB64" i="38"/>
  <c r="DB65" i="38"/>
  <c r="DB63" i="38"/>
  <c r="CZ73" i="38"/>
  <c r="CZ72" i="38"/>
  <c r="BC71" i="38"/>
  <c r="BC61" i="38"/>
  <c r="BC51" i="38"/>
  <c r="BC69" i="38"/>
  <c r="BC57" i="38"/>
  <c r="BC45" i="38"/>
  <c r="BC58" i="38"/>
  <c r="BC60" i="38"/>
  <c r="BC70" i="38"/>
  <c r="BC65" i="38"/>
  <c r="BC44" i="38"/>
  <c r="BC64" i="38"/>
  <c r="BC68" i="38"/>
  <c r="BC46" i="38"/>
  <c r="BC52" i="38"/>
  <c r="BC62" i="38"/>
  <c r="BC48" i="38"/>
  <c r="BC50" i="38"/>
  <c r="BC54" i="38"/>
  <c r="BC67" i="38"/>
  <c r="BC47" i="38"/>
  <c r="BC56" i="38"/>
  <c r="BC53" i="38"/>
  <c r="BC66" i="38"/>
  <c r="BC63" i="38"/>
  <c r="BC55" i="38"/>
  <c r="BC49" i="38"/>
  <c r="BC59" i="38"/>
  <c r="ER23" i="38"/>
  <c r="ER24" i="38"/>
  <c r="ES23" i="38"/>
  <c r="ES24" i="38"/>
  <c r="CZ71" i="38"/>
  <c r="CZ66" i="38"/>
  <c r="CZ56" i="38"/>
  <c r="CZ70" i="38"/>
  <c r="CZ53" i="38"/>
  <c r="CZ65" i="38"/>
  <c r="CZ69" i="38"/>
  <c r="CZ62" i="38"/>
  <c r="CZ57" i="38"/>
  <c r="CZ58" i="38"/>
  <c r="CZ63" i="38"/>
  <c r="CZ55" i="38"/>
  <c r="CZ46" i="38"/>
  <c r="CZ68" i="38"/>
  <c r="CZ59" i="38"/>
  <c r="CZ45" i="38"/>
  <c r="CZ44" i="38"/>
  <c r="CZ47" i="38"/>
  <c r="CZ48" i="38"/>
  <c r="CZ61" i="38"/>
  <c r="CZ60" i="38"/>
  <c r="CZ52" i="38"/>
  <c r="CZ51" i="38"/>
  <c r="CZ49" i="38"/>
  <c r="CZ64" i="38"/>
  <c r="CZ50" i="38"/>
  <c r="CZ67" i="38"/>
  <c r="CZ54" i="38"/>
  <c r="GX64" i="38"/>
  <c r="GX44" i="38"/>
  <c r="GX56" i="38"/>
  <c r="GX45" i="38"/>
  <c r="GX50" i="38"/>
  <c r="GX65" i="38"/>
  <c r="GX68" i="38"/>
  <c r="GX46" i="38"/>
  <c r="GX58" i="38"/>
  <c r="GX63" i="38"/>
  <c r="GX61" i="38"/>
  <c r="GX55" i="38"/>
  <c r="GX66" i="38"/>
  <c r="GX71" i="38"/>
  <c r="GX70" i="38"/>
  <c r="GX47" i="38"/>
  <c r="GX62" i="38"/>
  <c r="GX59" i="38"/>
  <c r="GX69" i="38"/>
  <c r="GX53" i="38"/>
  <c r="GX67" i="38"/>
  <c r="GX60" i="38"/>
  <c r="GX51" i="38"/>
  <c r="GX49" i="38"/>
  <c r="GX48" i="38"/>
  <c r="GX52" i="38"/>
  <c r="GX57" i="38"/>
  <c r="GX54" i="38"/>
  <c r="ET23" i="38"/>
  <c r="ET24" i="38"/>
  <c r="EQ23" i="38"/>
  <c r="EQ24" i="38"/>
  <c r="EU23" i="38"/>
  <c r="EU24" i="38"/>
  <c r="EV23" i="38"/>
  <c r="EV24" i="38"/>
  <c r="BD75" i="38" l="1"/>
  <c r="V325" i="76"/>
  <c r="BD77" i="38"/>
  <c r="V327" i="76"/>
  <c r="BD76" i="38"/>
  <c r="V326" i="76"/>
  <c r="GY75" i="38"/>
  <c r="V326" i="85"/>
  <c r="GY76" i="38"/>
  <c r="V327" i="85"/>
  <c r="DC76" i="38"/>
  <c r="DC75" i="38"/>
  <c r="DC74" i="38"/>
  <c r="DC77" i="38"/>
  <c r="HA77" i="38"/>
  <c r="GY77" i="38" s="1"/>
  <c r="HA74" i="38"/>
  <c r="FA77" i="38"/>
  <c r="EY76" i="38"/>
  <c r="FA74" i="38"/>
  <c r="EY75" i="38"/>
  <c r="EY74" i="38"/>
  <c r="FB74" i="38" s="1"/>
  <c r="FA75" i="38"/>
  <c r="EY77" i="38"/>
  <c r="FA76" i="38"/>
  <c r="BF74" i="38"/>
  <c r="DC72" i="38"/>
  <c r="V322" i="83" s="1"/>
  <c r="DC73" i="38"/>
  <c r="V323" i="83" s="1"/>
  <c r="BF73" i="38"/>
  <c r="V323" i="76" s="1"/>
  <c r="BF72" i="38"/>
  <c r="V322" i="76" s="1"/>
  <c r="HA73" i="38"/>
  <c r="V324" i="85" s="1"/>
  <c r="HA72" i="38"/>
  <c r="V323" i="85" s="1"/>
  <c r="HA66" i="38"/>
  <c r="GY66" i="38" s="1"/>
  <c r="BF68" i="38"/>
  <c r="BD68" i="38" s="1"/>
  <c r="FA49" i="38"/>
  <c r="FA57" i="38"/>
  <c r="FA65" i="38"/>
  <c r="EY72" i="38"/>
  <c r="FA50" i="38"/>
  <c r="FA58" i="38"/>
  <c r="FA66" i="38"/>
  <c r="EY73" i="38"/>
  <c r="FA72" i="38"/>
  <c r="FA51" i="38"/>
  <c r="FA59" i="38"/>
  <c r="FA67" i="38"/>
  <c r="FA47" i="38"/>
  <c r="FA55" i="38"/>
  <c r="FA63" i="38"/>
  <c r="FA71" i="38"/>
  <c r="FA73" i="38"/>
  <c r="FA60" i="38"/>
  <c r="FA45" i="38"/>
  <c r="FA61" i="38"/>
  <c r="FA46" i="38"/>
  <c r="FA62" i="38"/>
  <c r="FA56" i="38"/>
  <c r="FA44" i="38"/>
  <c r="FA64" i="38"/>
  <c r="FA68" i="38"/>
  <c r="FA48" i="38"/>
  <c r="FA69" i="38"/>
  <c r="FA70" i="38"/>
  <c r="FA53" i="38"/>
  <c r="FA54" i="38"/>
  <c r="FA52" i="38"/>
  <c r="DC71" i="38"/>
  <c r="HA67" i="38"/>
  <c r="GY67" i="38" s="1"/>
  <c r="DC50" i="38"/>
  <c r="DA50" i="38" s="1"/>
  <c r="DC49" i="38"/>
  <c r="V299" i="83" s="1"/>
  <c r="BF57" i="38"/>
  <c r="V307" i="76" s="1"/>
  <c r="HA48" i="38"/>
  <c r="GY48" i="38" s="1"/>
  <c r="HA52" i="38"/>
  <c r="V303" i="85" s="1"/>
  <c r="HA49" i="38"/>
  <c r="GY49" i="38" s="1"/>
  <c r="HA51" i="38"/>
  <c r="GY51" i="38" s="1"/>
  <c r="HA59" i="38"/>
  <c r="GY59" i="38" s="1"/>
  <c r="HA71" i="38"/>
  <c r="V322" i="85" s="1"/>
  <c r="DC46" i="38"/>
  <c r="V296" i="83" s="1"/>
  <c r="DC67" i="38"/>
  <c r="DA67" i="38" s="1"/>
  <c r="DC44" i="38"/>
  <c r="V294" i="83" s="1"/>
  <c r="BF55" i="38"/>
  <c r="BD55" i="38" s="1"/>
  <c r="BF48" i="38"/>
  <c r="V298" i="76" s="1"/>
  <c r="BF63" i="38"/>
  <c r="BD63" i="38" s="1"/>
  <c r="BF58" i="38"/>
  <c r="V308" i="76" s="1"/>
  <c r="BF66" i="38"/>
  <c r="V316" i="76" s="1"/>
  <c r="HA54" i="38"/>
  <c r="V305" i="85" s="1"/>
  <c r="HA69" i="38"/>
  <c r="GY69" i="38" s="1"/>
  <c r="HN69" i="38" s="1"/>
  <c r="HA47" i="38"/>
  <c r="V298" i="85" s="1"/>
  <c r="HA58" i="38"/>
  <c r="V309" i="85" s="1"/>
  <c r="DC54" i="38"/>
  <c r="V304" i="83" s="1"/>
  <c r="DC64" i="38"/>
  <c r="DA64" i="38" s="1"/>
  <c r="DC51" i="38"/>
  <c r="V301" i="83" s="1"/>
  <c r="DC61" i="38"/>
  <c r="DA61" i="38" s="1"/>
  <c r="DC47" i="38"/>
  <c r="V297" i="83" s="1"/>
  <c r="DC59" i="38"/>
  <c r="DA59" i="38" s="1"/>
  <c r="HA57" i="38"/>
  <c r="GY57" i="38" s="1"/>
  <c r="HA60" i="38"/>
  <c r="V311" i="85" s="1"/>
  <c r="HA46" i="38"/>
  <c r="GY46" i="38" s="1"/>
  <c r="DC60" i="38"/>
  <c r="V310" i="83" s="1"/>
  <c r="DC48" i="38"/>
  <c r="DA48" i="38" s="1"/>
  <c r="DC68" i="38"/>
  <c r="V318" i="83" s="1"/>
  <c r="DC63" i="38"/>
  <c r="V313" i="83" s="1"/>
  <c r="DC58" i="38"/>
  <c r="DA58" i="38" s="1"/>
  <c r="BF49" i="38"/>
  <c r="V299" i="76" s="1"/>
  <c r="BF69" i="38"/>
  <c r="V319" i="76" s="1"/>
  <c r="BF59" i="38"/>
  <c r="V309" i="76" s="1"/>
  <c r="BF56" i="38"/>
  <c r="BD56" i="38" s="1"/>
  <c r="BF50" i="38"/>
  <c r="V300" i="76" s="1"/>
  <c r="BF62" i="38"/>
  <c r="BD62" i="38" s="1"/>
  <c r="BF64" i="38"/>
  <c r="BD64" i="38" s="1"/>
  <c r="BF65" i="38"/>
  <c r="BD65" i="38" s="1"/>
  <c r="DC55" i="38"/>
  <c r="V305" i="83" s="1"/>
  <c r="HA70" i="38"/>
  <c r="HA61" i="38"/>
  <c r="HA68" i="38"/>
  <c r="HA65" i="38"/>
  <c r="HA56" i="38"/>
  <c r="HA64" i="38"/>
  <c r="DC57" i="38"/>
  <c r="DC69" i="38"/>
  <c r="DC65" i="38"/>
  <c r="DC70" i="38"/>
  <c r="DC56" i="38"/>
  <c r="DC66" i="38"/>
  <c r="BF47" i="38"/>
  <c r="BF67" i="38"/>
  <c r="BF46" i="38"/>
  <c r="BF44" i="38"/>
  <c r="HA53" i="38"/>
  <c r="HA62" i="38"/>
  <c r="HA55" i="38"/>
  <c r="HA63" i="38"/>
  <c r="HA50" i="38"/>
  <c r="HA45" i="38"/>
  <c r="HA44" i="38"/>
  <c r="DC52" i="38"/>
  <c r="DC45" i="38"/>
  <c r="DC62" i="38"/>
  <c r="DC53" i="38"/>
  <c r="EY70" i="38"/>
  <c r="EY55" i="38"/>
  <c r="EY56" i="38"/>
  <c r="EY48" i="38"/>
  <c r="EY54" i="38"/>
  <c r="EY49" i="38"/>
  <c r="EY65" i="38"/>
  <c r="EY51" i="38"/>
  <c r="EY61" i="38"/>
  <c r="EY64" i="38"/>
  <c r="EY53" i="38"/>
  <c r="EY59" i="38"/>
  <c r="EY71" i="38"/>
  <c r="EY52" i="38"/>
  <c r="EY58" i="38"/>
  <c r="EY45" i="38"/>
  <c r="EY69" i="38"/>
  <c r="EY60" i="38"/>
  <c r="EY66" i="38"/>
  <c r="EY46" i="38"/>
  <c r="EY47" i="38"/>
  <c r="EY57" i="38"/>
  <c r="EY62" i="38"/>
  <c r="EY67" i="38"/>
  <c r="EY44" i="38"/>
  <c r="EY68" i="38"/>
  <c r="EY50" i="38"/>
  <c r="EY63" i="38"/>
  <c r="BF53" i="38"/>
  <c r="BF54" i="38"/>
  <c r="BF52" i="38"/>
  <c r="BF70" i="38"/>
  <c r="BF60" i="38"/>
  <c r="BF45" i="38"/>
  <c r="BF51" i="38"/>
  <c r="BF61" i="38"/>
  <c r="BF71" i="38"/>
  <c r="V321" i="76" s="1"/>
  <c r="DA76" i="38" l="1"/>
  <c r="V326" i="83"/>
  <c r="DA75" i="38"/>
  <c r="V325" i="83"/>
  <c r="AR326" i="47"/>
  <c r="AL326" i="47" s="1"/>
  <c r="AL164" i="47" s="1"/>
  <c r="AR164" i="47" s="1"/>
  <c r="T327" i="85"/>
  <c r="EZ74" i="38"/>
  <c r="V325" i="84"/>
  <c r="AR325" i="47"/>
  <c r="AL325" i="47" s="1"/>
  <c r="AL163" i="47" s="1"/>
  <c r="AR163" i="47" s="1"/>
  <c r="T326" i="85"/>
  <c r="T326" i="76"/>
  <c r="AO326" i="47"/>
  <c r="GY74" i="38"/>
  <c r="V325" i="85"/>
  <c r="AO327" i="47"/>
  <c r="T327" i="76"/>
  <c r="DA77" i="38"/>
  <c r="V327" i="83"/>
  <c r="T325" i="76"/>
  <c r="AO325" i="47"/>
  <c r="BD74" i="38"/>
  <c r="V324" i="76"/>
  <c r="DA74" i="38"/>
  <c r="V324" i="83"/>
  <c r="FB76" i="38"/>
  <c r="FB77" i="38"/>
  <c r="FB75" i="38"/>
  <c r="GY52" i="38"/>
  <c r="GX114" i="38" s="1"/>
  <c r="T324" i="85"/>
  <c r="AO323" i="47"/>
  <c r="AI323" i="47" s="1"/>
  <c r="AI161" i="47" s="1"/>
  <c r="AO161" i="47" s="1"/>
  <c r="T323" i="76"/>
  <c r="T323" i="83"/>
  <c r="AR322" i="47"/>
  <c r="AL322" i="47" s="1"/>
  <c r="AL160" i="47" s="1"/>
  <c r="AR160" i="47" s="1"/>
  <c r="T323" i="85"/>
  <c r="T322" i="85"/>
  <c r="T78" i="85" s="1"/>
  <c r="DA71" i="38"/>
  <c r="V321" i="83"/>
  <c r="AP322" i="47"/>
  <c r="AJ322" i="47" s="1"/>
  <c r="AJ160" i="47" s="1"/>
  <c r="AP160" i="47" s="1"/>
  <c r="T322" i="83"/>
  <c r="T321" i="76"/>
  <c r="T78" i="76" s="1"/>
  <c r="AO322" i="47"/>
  <c r="T322" i="76"/>
  <c r="V317" i="85"/>
  <c r="AR316" i="47" s="1"/>
  <c r="AL316" i="47" s="1"/>
  <c r="GY73" i="38"/>
  <c r="AR323" i="47"/>
  <c r="AL323" i="47" s="1"/>
  <c r="GY72" i="38"/>
  <c r="DA73" i="38"/>
  <c r="AP323" i="47"/>
  <c r="DA72" i="38"/>
  <c r="BD72" i="38"/>
  <c r="BD73" i="38"/>
  <c r="FB63" i="38"/>
  <c r="EZ63" i="38" s="1"/>
  <c r="V318" i="76"/>
  <c r="T318" i="76" s="1"/>
  <c r="FB72" i="38"/>
  <c r="V318" i="85"/>
  <c r="AR317" i="47" s="1"/>
  <c r="AL317" i="47" s="1"/>
  <c r="V299" i="85"/>
  <c r="AR298" i="47" s="1"/>
  <c r="AL298" i="47" s="1"/>
  <c r="BD57" i="38"/>
  <c r="HK57" i="38" s="1"/>
  <c r="V300" i="83"/>
  <c r="AP300" i="47" s="1"/>
  <c r="AJ300" i="47" s="1"/>
  <c r="FB73" i="38"/>
  <c r="V324" i="84" s="1"/>
  <c r="FB62" i="38"/>
  <c r="IG62" i="38" s="1"/>
  <c r="DA49" i="38"/>
  <c r="CZ111" i="38" s="1"/>
  <c r="V305" i="76"/>
  <c r="T305" i="76" s="1"/>
  <c r="V302" i="85"/>
  <c r="T302" i="85" s="1"/>
  <c r="BD69" i="38"/>
  <c r="HK69" i="38" s="1"/>
  <c r="V297" i="85"/>
  <c r="T297" i="85" s="1"/>
  <c r="V300" i="85"/>
  <c r="AR299" i="47" s="1"/>
  <c r="AL299" i="47" s="1"/>
  <c r="V310" i="85"/>
  <c r="AR309" i="47" s="1"/>
  <c r="AL309" i="47" s="1"/>
  <c r="BD48" i="38"/>
  <c r="BC110" i="38" s="1"/>
  <c r="V306" i="76"/>
  <c r="AO306" i="47" s="1"/>
  <c r="BD58" i="38"/>
  <c r="BC120" i="38" s="1"/>
  <c r="V313" i="76"/>
  <c r="T313" i="76" s="1"/>
  <c r="DA47" i="38"/>
  <c r="HL47" i="38" s="1"/>
  <c r="FB71" i="38"/>
  <c r="DA63" i="38"/>
  <c r="CZ125" i="38" s="1"/>
  <c r="V317" i="83"/>
  <c r="AP317" i="47" s="1"/>
  <c r="AJ317" i="47" s="1"/>
  <c r="DA46" i="38"/>
  <c r="CZ108" i="38" s="1"/>
  <c r="V298" i="83"/>
  <c r="T298" i="83" s="1"/>
  <c r="BD66" i="38"/>
  <c r="BC128" i="38" s="1"/>
  <c r="FB53" i="38"/>
  <c r="EZ53" i="38" s="1"/>
  <c r="V309" i="83"/>
  <c r="AP309" i="47" s="1"/>
  <c r="AJ309" i="47" s="1"/>
  <c r="DA44" i="38"/>
  <c r="CZ106" i="38" s="1"/>
  <c r="FB60" i="38"/>
  <c r="EZ60" i="38" s="1"/>
  <c r="DA68" i="38"/>
  <c r="CZ130" i="38" s="1"/>
  <c r="V320" i="85"/>
  <c r="T320" i="85" s="1"/>
  <c r="V308" i="85"/>
  <c r="T308" i="85" s="1"/>
  <c r="GY60" i="38"/>
  <c r="HN60" i="38" s="1"/>
  <c r="GY47" i="38"/>
  <c r="GX109" i="38" s="1"/>
  <c r="GY71" i="38"/>
  <c r="GY58" i="38"/>
  <c r="HN58" i="38" s="1"/>
  <c r="GY54" i="38"/>
  <c r="GX116" i="38" s="1"/>
  <c r="FB46" i="38"/>
  <c r="IG46" i="38" s="1"/>
  <c r="FB45" i="38"/>
  <c r="IG45" i="38" s="1"/>
  <c r="FB65" i="38"/>
  <c r="IG65" i="38" s="1"/>
  <c r="FB68" i="38"/>
  <c r="V319" i="84" s="1"/>
  <c r="V314" i="83"/>
  <c r="T314" i="83" s="1"/>
  <c r="V311" i="83"/>
  <c r="AP311" i="47" s="1"/>
  <c r="AJ311" i="47" s="1"/>
  <c r="DA51" i="38"/>
  <c r="HL51" i="38" s="1"/>
  <c r="DA55" i="38"/>
  <c r="HL55" i="38" s="1"/>
  <c r="DA60" i="38"/>
  <c r="CZ122" i="38" s="1"/>
  <c r="DA54" i="38"/>
  <c r="HL54" i="38" s="1"/>
  <c r="V308" i="83"/>
  <c r="AP308" i="47" s="1"/>
  <c r="AJ308" i="47" s="1"/>
  <c r="V315" i="76"/>
  <c r="AO315" i="47" s="1"/>
  <c r="V314" i="76"/>
  <c r="AO314" i="47" s="1"/>
  <c r="BD49" i="38"/>
  <c r="HK49" i="38" s="1"/>
  <c r="V312" i="76"/>
  <c r="AO312" i="47" s="1"/>
  <c r="BD50" i="38"/>
  <c r="HK50" i="38" s="1"/>
  <c r="BD59" i="38"/>
  <c r="BC121" i="38" s="1"/>
  <c r="FB50" i="38"/>
  <c r="V301" i="84" s="1"/>
  <c r="FB44" i="38"/>
  <c r="V295" i="84" s="1"/>
  <c r="FB57" i="38"/>
  <c r="IG57" i="38" s="1"/>
  <c r="FB47" i="38"/>
  <c r="IG47" i="38" s="1"/>
  <c r="FB69" i="38"/>
  <c r="V320" i="84" s="1"/>
  <c r="FB64" i="38"/>
  <c r="V315" i="84" s="1"/>
  <c r="AO321" i="47"/>
  <c r="AR321" i="47"/>
  <c r="AL321" i="47" s="1"/>
  <c r="AL159" i="47" s="1"/>
  <c r="V311" i="76"/>
  <c r="BD61" i="38"/>
  <c r="V295" i="76"/>
  <c r="BD45" i="38"/>
  <c r="BC107" i="38" s="1"/>
  <c r="V320" i="76"/>
  <c r="BD70" i="38"/>
  <c r="BD54" i="38"/>
  <c r="V304" i="76"/>
  <c r="FB67" i="38"/>
  <c r="IG67" i="38" s="1"/>
  <c r="FB52" i="38"/>
  <c r="FB59" i="38"/>
  <c r="FB61" i="38"/>
  <c r="IG61" i="38" s="1"/>
  <c r="FB51" i="38"/>
  <c r="FB54" i="38"/>
  <c r="IG54" i="38" s="1"/>
  <c r="FB56" i="38"/>
  <c r="IG56" i="38" s="1"/>
  <c r="FB70" i="38"/>
  <c r="IG70" i="38" s="1"/>
  <c r="DA62" i="38"/>
  <c r="V312" i="83"/>
  <c r="T313" i="83"/>
  <c r="AP313" i="47"/>
  <c r="AJ313" i="47" s="1"/>
  <c r="T305" i="83"/>
  <c r="AP305" i="47"/>
  <c r="AJ305" i="47" s="1"/>
  <c r="V302" i="83"/>
  <c r="DA52" i="38"/>
  <c r="AP299" i="47"/>
  <c r="AJ299" i="47" s="1"/>
  <c r="T299" i="83"/>
  <c r="V296" i="85"/>
  <c r="GY45" i="38"/>
  <c r="GX108" i="38"/>
  <c r="HN46" i="38"/>
  <c r="V314" i="85"/>
  <c r="GY63" i="38"/>
  <c r="V313" i="85"/>
  <c r="GY62" i="38"/>
  <c r="GX119" i="38"/>
  <c r="HN57" i="38"/>
  <c r="AO308" i="47"/>
  <c r="T308" i="76"/>
  <c r="V294" i="76"/>
  <c r="BD44" i="38"/>
  <c r="BC106" i="38" s="1"/>
  <c r="BC124" i="38"/>
  <c r="HK62" i="38"/>
  <c r="BD67" i="38"/>
  <c r="V317" i="76"/>
  <c r="HK63" i="38"/>
  <c r="BC125" i="38"/>
  <c r="HK55" i="38"/>
  <c r="BC117" i="38"/>
  <c r="DA66" i="38"/>
  <c r="V316" i="83"/>
  <c r="V320" i="83"/>
  <c r="DA70" i="38"/>
  <c r="DA69" i="38"/>
  <c r="HL69" i="38" s="1"/>
  <c r="V319" i="83"/>
  <c r="HL59" i="38"/>
  <c r="CZ121" i="38"/>
  <c r="CZ123" i="38"/>
  <c r="HL61" i="38"/>
  <c r="HL64" i="38"/>
  <c r="CZ126" i="38"/>
  <c r="GY64" i="38"/>
  <c r="V315" i="85"/>
  <c r="GY65" i="38"/>
  <c r="V316" i="85"/>
  <c r="V312" i="85"/>
  <c r="GY61" i="38"/>
  <c r="HN66" i="38"/>
  <c r="GX128" i="38"/>
  <c r="GX129" i="38"/>
  <c r="HN67" i="38"/>
  <c r="GX113" i="38"/>
  <c r="HN51" i="38"/>
  <c r="AR304" i="47"/>
  <c r="AL304" i="47" s="1"/>
  <c r="T305" i="85"/>
  <c r="BD71" i="38"/>
  <c r="V301" i="76"/>
  <c r="BD51" i="38"/>
  <c r="AO319" i="47"/>
  <c r="T319" i="76"/>
  <c r="V310" i="76"/>
  <c r="BD60" i="38"/>
  <c r="HK68" i="38"/>
  <c r="BC130" i="38"/>
  <c r="BD52" i="38"/>
  <c r="V302" i="76"/>
  <c r="BD53" i="38"/>
  <c r="V303" i="76"/>
  <c r="T316" i="76"/>
  <c r="AO316" i="47"/>
  <c r="T299" i="76"/>
  <c r="AO299" i="47"/>
  <c r="FB66" i="38"/>
  <c r="FB58" i="38"/>
  <c r="FB49" i="38"/>
  <c r="FB48" i="38"/>
  <c r="FB55" i="38"/>
  <c r="IG55" i="38" s="1"/>
  <c r="V303" i="83"/>
  <c r="DA53" i="38"/>
  <c r="HL58" i="38"/>
  <c r="CZ120" i="38"/>
  <c r="AP318" i="47"/>
  <c r="AJ318" i="47" s="1"/>
  <c r="T318" i="83"/>
  <c r="V295" i="83"/>
  <c r="DA45" i="38"/>
  <c r="HL48" i="38"/>
  <c r="CZ110" i="38"/>
  <c r="T310" i="83"/>
  <c r="AP310" i="47"/>
  <c r="AJ310" i="47" s="1"/>
  <c r="CZ112" i="38"/>
  <c r="HL50" i="38"/>
  <c r="HL67" i="38"/>
  <c r="CZ129" i="38"/>
  <c r="V295" i="85"/>
  <c r="GY44" i="38"/>
  <c r="V301" i="85"/>
  <c r="GY50" i="38"/>
  <c r="GY55" i="38"/>
  <c r="V306" i="85"/>
  <c r="V304" i="85"/>
  <c r="GY53" i="38"/>
  <c r="AR310" i="47"/>
  <c r="AL310" i="47" s="1"/>
  <c r="T311" i="85"/>
  <c r="GX111" i="38"/>
  <c r="HN49" i="38"/>
  <c r="HN48" i="38"/>
  <c r="GX110" i="38"/>
  <c r="AO307" i="47"/>
  <c r="T307" i="76"/>
  <c r="HK65" i="38"/>
  <c r="BC127" i="38"/>
  <c r="BC126" i="38"/>
  <c r="HK64" i="38"/>
  <c r="V296" i="76"/>
  <c r="BD46" i="38"/>
  <c r="BC108" i="38" s="1"/>
  <c r="T298" i="76"/>
  <c r="AO298" i="47"/>
  <c r="T300" i="76"/>
  <c r="AO300" i="47"/>
  <c r="BD47" i="38"/>
  <c r="BC109" i="38" s="1"/>
  <c r="V297" i="76"/>
  <c r="HK56" i="38"/>
  <c r="BC118" i="38"/>
  <c r="T309" i="76"/>
  <c r="AO309" i="47"/>
  <c r="DA56" i="38"/>
  <c r="V306" i="83"/>
  <c r="DA65" i="38"/>
  <c r="V315" i="83"/>
  <c r="V307" i="83"/>
  <c r="DA57" i="38"/>
  <c r="T296" i="83"/>
  <c r="AP296" i="47"/>
  <c r="AJ296" i="47" s="1"/>
  <c r="AP294" i="47"/>
  <c r="AJ294" i="47" s="1"/>
  <c r="T294" i="83"/>
  <c r="V329" i="83"/>
  <c r="AJ297" i="83" s="1"/>
  <c r="T297" i="83"/>
  <c r="AP297" i="47"/>
  <c r="AJ297" i="47" s="1"/>
  <c r="T301" i="83"/>
  <c r="AP301" i="47"/>
  <c r="AJ301" i="47" s="1"/>
  <c r="AP304" i="47"/>
  <c r="AJ304" i="47" s="1"/>
  <c r="T304" i="83"/>
  <c r="GY56" i="38"/>
  <c r="V307" i="85"/>
  <c r="V319" i="85"/>
  <c r="GY68" i="38"/>
  <c r="T309" i="85"/>
  <c r="AR308" i="47"/>
  <c r="AL308" i="47" s="1"/>
  <c r="GY70" i="38"/>
  <c r="V321" i="85"/>
  <c r="AR297" i="47"/>
  <c r="AL297" i="47" s="1"/>
  <c r="T298" i="85"/>
  <c r="GX121" i="38"/>
  <c r="HN59" i="38"/>
  <c r="AR302" i="47"/>
  <c r="AL302" i="47" s="1"/>
  <c r="T303" i="85"/>
  <c r="T163" i="76" l="1"/>
  <c r="T82" i="76"/>
  <c r="V82" i="76" s="1"/>
  <c r="AO82" i="47" s="1"/>
  <c r="T163" i="85"/>
  <c r="T82" i="85"/>
  <c r="V82" i="85" s="1"/>
  <c r="AR82" i="47" s="1"/>
  <c r="AJ327" i="83"/>
  <c r="AP327" i="47"/>
  <c r="AJ327" i="47" s="1"/>
  <c r="AJ165" i="47" s="1"/>
  <c r="AP165" i="47" s="1"/>
  <c r="T327" i="83"/>
  <c r="AQ324" i="47"/>
  <c r="AK324" i="47" s="1"/>
  <c r="AK162" i="47" s="1"/>
  <c r="AQ162" i="47" s="1"/>
  <c r="T325" i="84"/>
  <c r="EZ75" i="38"/>
  <c r="V326" i="84"/>
  <c r="T165" i="76"/>
  <c r="T84" i="76"/>
  <c r="V84" i="76" s="1"/>
  <c r="AO84" i="47" s="1"/>
  <c r="EZ77" i="38"/>
  <c r="V328" i="84"/>
  <c r="T164" i="85"/>
  <c r="T83" i="85"/>
  <c r="V83" i="85" s="1"/>
  <c r="AR83" i="47" s="1"/>
  <c r="EZ76" i="38"/>
  <c r="V327" i="84"/>
  <c r="AI327" i="47"/>
  <c r="AI165" i="47" s="1"/>
  <c r="AO165" i="47" s="1"/>
  <c r="AJ324" i="83"/>
  <c r="AP324" i="47"/>
  <c r="AJ324" i="47" s="1"/>
  <c r="AJ162" i="47" s="1"/>
  <c r="AP162" i="47" s="1"/>
  <c r="T324" i="83"/>
  <c r="T325" i="85"/>
  <c r="AR324" i="47"/>
  <c r="AL324" i="47" s="1"/>
  <c r="AL162" i="47" s="1"/>
  <c r="AR162" i="47" s="1"/>
  <c r="ET163" i="47" s="1"/>
  <c r="ET164" i="47"/>
  <c r="ET165" i="47"/>
  <c r="T325" i="83"/>
  <c r="AP325" i="47"/>
  <c r="AJ325" i="47" s="1"/>
  <c r="AJ163" i="47" s="1"/>
  <c r="AP163" i="47" s="1"/>
  <c r="AJ325" i="83"/>
  <c r="AO324" i="47"/>
  <c r="T324" i="76"/>
  <c r="AI326" i="47"/>
  <c r="AI164" i="47" s="1"/>
  <c r="AO164" i="47" s="1"/>
  <c r="AJ326" i="83"/>
  <c r="AP326" i="47"/>
  <c r="AJ326" i="47" s="1"/>
  <c r="AJ164" i="47" s="1"/>
  <c r="AP164" i="47" s="1"/>
  <c r="ER164" i="47" s="1"/>
  <c r="T326" i="83"/>
  <c r="AI325" i="47"/>
  <c r="AI163" i="47" s="1"/>
  <c r="AO163" i="47" s="1"/>
  <c r="T164" i="76"/>
  <c r="T83" i="76"/>
  <c r="V83" i="76" s="1"/>
  <c r="AO83" i="47" s="1"/>
  <c r="HN52" i="38"/>
  <c r="AJ323" i="83"/>
  <c r="CG323" i="47" s="1"/>
  <c r="T80" i="76"/>
  <c r="V80" i="76" s="1"/>
  <c r="AO80" i="47" s="1"/>
  <c r="T161" i="76"/>
  <c r="T324" i="84"/>
  <c r="T80" i="85"/>
  <c r="V80" i="85" s="1"/>
  <c r="AR80" i="47" s="1"/>
  <c r="AL80" i="47" s="1"/>
  <c r="T161" i="85"/>
  <c r="T80" i="83"/>
  <c r="V80" i="83" s="1"/>
  <c r="AP80" i="47" s="1"/>
  <c r="AJ80" i="47" s="1"/>
  <c r="T161" i="83"/>
  <c r="T159" i="85"/>
  <c r="T160" i="85"/>
  <c r="T79" i="85"/>
  <c r="V79" i="85" s="1"/>
  <c r="AR79" i="47" s="1"/>
  <c r="AL161" i="47"/>
  <c r="T317" i="85"/>
  <c r="T73" i="85" s="1"/>
  <c r="EZ71" i="38"/>
  <c r="V322" i="84"/>
  <c r="AQ321" i="47" s="1"/>
  <c r="AK321" i="47" s="1"/>
  <c r="AK159" i="47" s="1"/>
  <c r="IG72" i="38"/>
  <c r="V323" i="84"/>
  <c r="AJ323" i="47"/>
  <c r="T79" i="83"/>
  <c r="T160" i="83"/>
  <c r="AJ322" i="83"/>
  <c r="AJ321" i="83"/>
  <c r="T321" i="83"/>
  <c r="AO318" i="47"/>
  <c r="AI318" i="47" s="1"/>
  <c r="T79" i="76"/>
  <c r="V79" i="76" s="1"/>
  <c r="T160" i="76"/>
  <c r="AI322" i="47"/>
  <c r="AI160" i="47" s="1"/>
  <c r="AO160" i="47" s="1"/>
  <c r="EQ161" i="47" s="1"/>
  <c r="T159" i="76"/>
  <c r="AR159" i="47"/>
  <c r="V78" i="85"/>
  <c r="AR78" i="47" s="1"/>
  <c r="V78" i="76"/>
  <c r="V314" i="84"/>
  <c r="T314" i="84" s="1"/>
  <c r="IG63" i="38"/>
  <c r="T318" i="85"/>
  <c r="T74" i="85" s="1"/>
  <c r="EZ62" i="38"/>
  <c r="HM62" i="38" s="1"/>
  <c r="EZ73" i="38"/>
  <c r="AQ323" i="47"/>
  <c r="AK323" i="47" s="1"/>
  <c r="IG73" i="38"/>
  <c r="EZ72" i="38"/>
  <c r="T299" i="85"/>
  <c r="T55" i="85" s="1"/>
  <c r="BC119" i="38"/>
  <c r="V313" i="84"/>
  <c r="AQ312" i="47" s="1"/>
  <c r="AK312" i="47" s="1"/>
  <c r="T300" i="83"/>
  <c r="T57" i="83" s="1"/>
  <c r="AR301" i="47"/>
  <c r="AL301" i="47" s="1"/>
  <c r="AL139" i="47" s="1"/>
  <c r="HL49" i="38"/>
  <c r="AR296" i="47"/>
  <c r="AL296" i="47" s="1"/>
  <c r="AL134" i="47" s="1"/>
  <c r="HL44" i="38"/>
  <c r="AO305" i="47"/>
  <c r="AI305" i="47" s="1"/>
  <c r="T300" i="85"/>
  <c r="T137" i="85" s="1"/>
  <c r="HK48" i="38"/>
  <c r="HL63" i="38"/>
  <c r="T317" i="83"/>
  <c r="T155" i="83" s="1"/>
  <c r="T310" i="85"/>
  <c r="T147" i="85" s="1"/>
  <c r="AR319" i="47"/>
  <c r="AL319" i="47" s="1"/>
  <c r="AL157" i="47" s="1"/>
  <c r="V308" i="84"/>
  <c r="AQ307" i="47" s="1"/>
  <c r="AK307" i="47" s="1"/>
  <c r="GX120" i="38"/>
  <c r="HL46" i="38"/>
  <c r="AR307" i="47"/>
  <c r="AL307" i="47" s="1"/>
  <c r="AL145" i="47" s="1"/>
  <c r="HN47" i="38"/>
  <c r="CZ109" i="38"/>
  <c r="T306" i="76"/>
  <c r="T144" i="76" s="1"/>
  <c r="HK58" i="38"/>
  <c r="AO313" i="47"/>
  <c r="AI313" i="47" s="1"/>
  <c r="AP298" i="47"/>
  <c r="AJ298" i="47" s="1"/>
  <c r="AJ136" i="47" s="1"/>
  <c r="EZ44" i="38"/>
  <c r="EY106" i="38" s="1"/>
  <c r="HL68" i="38"/>
  <c r="EZ50" i="38"/>
  <c r="EY112" i="38" s="1"/>
  <c r="IG71" i="38"/>
  <c r="V296" i="84"/>
  <c r="T296" i="84" s="1"/>
  <c r="V297" i="84"/>
  <c r="T297" i="84" s="1"/>
  <c r="EZ46" i="38"/>
  <c r="HM46" i="38" s="1"/>
  <c r="CZ113" i="38"/>
  <c r="T309" i="83"/>
  <c r="T147" i="83" s="1"/>
  <c r="HK66" i="38"/>
  <c r="IG53" i="38"/>
  <c r="V316" i="84"/>
  <c r="AQ315" i="47" s="1"/>
  <c r="AK315" i="47" s="1"/>
  <c r="V304" i="84"/>
  <c r="AQ303" i="47" s="1"/>
  <c r="AK303" i="47" s="1"/>
  <c r="AK141" i="47" s="1"/>
  <c r="BC111" i="38"/>
  <c r="EZ68" i="38"/>
  <c r="EY130" i="38" s="1"/>
  <c r="IG60" i="38"/>
  <c r="EZ45" i="38"/>
  <c r="EY107" i="38" s="1"/>
  <c r="CZ117" i="38"/>
  <c r="V311" i="84"/>
  <c r="AQ310" i="47" s="1"/>
  <c r="AK310" i="47" s="1"/>
  <c r="IG50" i="38"/>
  <c r="BC112" i="38"/>
  <c r="HN54" i="38"/>
  <c r="EZ65" i="38"/>
  <c r="EY127" i="38" s="1"/>
  <c r="AP314" i="47"/>
  <c r="AJ314" i="47" s="1"/>
  <c r="AJ152" i="47" s="1"/>
  <c r="GX122" i="38"/>
  <c r="V298" i="84"/>
  <c r="AQ297" i="47" s="1"/>
  <c r="AK297" i="47" s="1"/>
  <c r="EZ57" i="38"/>
  <c r="HM57" i="38" s="1"/>
  <c r="IG69" i="38"/>
  <c r="T311" i="83"/>
  <c r="T68" i="83" s="1"/>
  <c r="EZ64" i="38"/>
  <c r="EY126" i="38" s="1"/>
  <c r="IG64" i="38"/>
  <c r="EZ69" i="38"/>
  <c r="HM69" i="38" s="1"/>
  <c r="IG68" i="38"/>
  <c r="T315" i="76"/>
  <c r="T153" i="76" s="1"/>
  <c r="T308" i="83"/>
  <c r="T65" i="83" s="1"/>
  <c r="T314" i="76"/>
  <c r="T152" i="76" s="1"/>
  <c r="CZ116" i="38"/>
  <c r="HL60" i="38"/>
  <c r="T312" i="76"/>
  <c r="T69" i="76" s="1"/>
  <c r="HK59" i="38"/>
  <c r="IG44" i="38"/>
  <c r="EZ47" i="38"/>
  <c r="HM47" i="38" s="1"/>
  <c r="AP321" i="47"/>
  <c r="AJ321" i="47" s="1"/>
  <c r="AJ159" i="47" s="1"/>
  <c r="AI321" i="47"/>
  <c r="AI159" i="47" s="1"/>
  <c r="AJ304" i="83"/>
  <c r="AO304" i="83" s="1"/>
  <c r="AJ301" i="83"/>
  <c r="CG301" i="47" s="1"/>
  <c r="AJ314" i="83"/>
  <c r="AK314" i="83" s="1"/>
  <c r="T59" i="85"/>
  <c r="T140" i="85"/>
  <c r="AL155" i="47"/>
  <c r="T157" i="85"/>
  <c r="T76" i="85"/>
  <c r="AL135" i="47"/>
  <c r="AL154" i="47"/>
  <c r="AL146" i="47"/>
  <c r="GX130" i="38"/>
  <c r="HN68" i="38"/>
  <c r="HN56" i="38"/>
  <c r="GX118" i="38"/>
  <c r="AJ142" i="47"/>
  <c r="T58" i="83"/>
  <c r="T139" i="83"/>
  <c r="CG297" i="47"/>
  <c r="AO297" i="83"/>
  <c r="AK297" i="83"/>
  <c r="BR297" i="47" s="1"/>
  <c r="T54" i="83"/>
  <c r="T135" i="83"/>
  <c r="AJ309" i="83"/>
  <c r="AJ282" i="83"/>
  <c r="AJ286" i="83"/>
  <c r="AJ285" i="83"/>
  <c r="AJ279" i="83"/>
  <c r="AJ283" i="83"/>
  <c r="AJ287" i="83"/>
  <c r="AJ284" i="83"/>
  <c r="AJ280" i="83"/>
  <c r="AJ288" i="83"/>
  <c r="AJ281" i="83"/>
  <c r="AJ289" i="83"/>
  <c r="AJ292" i="83"/>
  <c r="AJ291" i="83"/>
  <c r="AJ290" i="83"/>
  <c r="AJ293" i="83"/>
  <c r="AJ132" i="47"/>
  <c r="AJ329" i="47"/>
  <c r="AJ134" i="47"/>
  <c r="HL57" i="38"/>
  <c r="CZ119" i="38"/>
  <c r="AP315" i="47"/>
  <c r="AJ315" i="47" s="1"/>
  <c r="T315" i="83"/>
  <c r="AJ315" i="83"/>
  <c r="T306" i="83"/>
  <c r="AP306" i="47"/>
  <c r="AJ306" i="47" s="1"/>
  <c r="AJ306" i="83"/>
  <c r="T147" i="76"/>
  <c r="T66" i="76"/>
  <c r="T151" i="76"/>
  <c r="T70" i="76"/>
  <c r="HK47" i="38"/>
  <c r="AI300" i="47"/>
  <c r="T55" i="76"/>
  <c r="T136" i="76"/>
  <c r="AI312" i="47"/>
  <c r="HK46" i="38"/>
  <c r="AI307" i="47"/>
  <c r="T67" i="85"/>
  <c r="T148" i="85"/>
  <c r="HN53" i="38"/>
  <c r="GX115" i="38"/>
  <c r="HN55" i="38"/>
  <c r="GX117" i="38"/>
  <c r="T53" i="85"/>
  <c r="T134" i="85"/>
  <c r="T301" i="85"/>
  <c r="AR300" i="47"/>
  <c r="AL300" i="47" s="1"/>
  <c r="HN44" i="38"/>
  <c r="GX106" i="38"/>
  <c r="AJ148" i="47"/>
  <c r="CZ107" i="38"/>
  <c r="HL45" i="38"/>
  <c r="AJ318" i="83"/>
  <c r="AJ156" i="47"/>
  <c r="T303" i="83"/>
  <c r="AP303" i="47"/>
  <c r="AJ303" i="47" s="1"/>
  <c r="AJ303" i="83"/>
  <c r="IG48" i="38"/>
  <c r="EZ48" i="38"/>
  <c r="V299" i="84"/>
  <c r="T315" i="84"/>
  <c r="AQ314" i="47"/>
  <c r="AK314" i="47" s="1"/>
  <c r="IG58" i="38"/>
  <c r="V309" i="84"/>
  <c r="EZ58" i="38"/>
  <c r="AQ319" i="47"/>
  <c r="AK319" i="47" s="1"/>
  <c r="T320" i="84"/>
  <c r="AQ294" i="47"/>
  <c r="AK294" i="47" s="1"/>
  <c r="T295" i="84"/>
  <c r="V330" i="84"/>
  <c r="AJ301" i="84" s="1"/>
  <c r="T301" i="84"/>
  <c r="AQ300" i="47"/>
  <c r="AK300" i="47" s="1"/>
  <c r="T137" i="76"/>
  <c r="T56" i="76"/>
  <c r="AI316" i="47"/>
  <c r="AO303" i="47"/>
  <c r="T303" i="76"/>
  <c r="T302" i="76"/>
  <c r="AO302" i="47"/>
  <c r="BC122" i="38"/>
  <c r="HK60" i="38"/>
  <c r="AI319" i="47"/>
  <c r="AO301" i="47"/>
  <c r="T301" i="76"/>
  <c r="T61" i="85"/>
  <c r="T142" i="85"/>
  <c r="HN61" i="38"/>
  <c r="GX123" i="38"/>
  <c r="HN65" i="38"/>
  <c r="GX127" i="38"/>
  <c r="AR314" i="47"/>
  <c r="AL314" i="47" s="1"/>
  <c r="T315" i="85"/>
  <c r="T320" i="83"/>
  <c r="AP320" i="47"/>
  <c r="AJ320" i="47" s="1"/>
  <c r="AJ320" i="83"/>
  <c r="HL66" i="38"/>
  <c r="CZ128" i="38"/>
  <c r="AI306" i="47"/>
  <c r="AO317" i="47"/>
  <c r="T317" i="76"/>
  <c r="AI314" i="47"/>
  <c r="AO294" i="47"/>
  <c r="T294" i="76"/>
  <c r="W329" i="76"/>
  <c r="AI308" i="47"/>
  <c r="AL137" i="47"/>
  <c r="AR312" i="47"/>
  <c r="AL312" i="47" s="1"/>
  <c r="T313" i="85"/>
  <c r="HN63" i="38"/>
  <c r="GX125" i="38"/>
  <c r="T296" i="85"/>
  <c r="AR295" i="47"/>
  <c r="AL295" i="47" s="1"/>
  <c r="AJ317" i="83"/>
  <c r="AJ155" i="47"/>
  <c r="AJ299" i="83"/>
  <c r="AJ137" i="47"/>
  <c r="AP302" i="47"/>
  <c r="AJ302" i="47" s="1"/>
  <c r="T302" i="83"/>
  <c r="AJ302" i="83"/>
  <c r="T55" i="83"/>
  <c r="T136" i="83"/>
  <c r="AJ305" i="83"/>
  <c r="T62" i="83"/>
  <c r="V62" i="83" s="1"/>
  <c r="T143" i="83"/>
  <c r="AJ151" i="47"/>
  <c r="AJ308" i="83"/>
  <c r="CZ124" i="38"/>
  <c r="HL62" i="38"/>
  <c r="V307" i="84"/>
  <c r="EZ56" i="38"/>
  <c r="V302" i="84"/>
  <c r="EZ51" i="38"/>
  <c r="EZ59" i="38"/>
  <c r="V310" i="84"/>
  <c r="IG59" i="38"/>
  <c r="EY122" i="38"/>
  <c r="HM60" i="38"/>
  <c r="T319" i="84"/>
  <c r="AQ318" i="47"/>
  <c r="AK318" i="47" s="1"/>
  <c r="AO304" i="47"/>
  <c r="T304" i="76"/>
  <c r="T320" i="76"/>
  <c r="AO320" i="47"/>
  <c r="AO295" i="47"/>
  <c r="T295" i="76"/>
  <c r="AO311" i="47"/>
  <c r="T311" i="76"/>
  <c r="AL140" i="47"/>
  <c r="T139" i="85"/>
  <c r="T58" i="85"/>
  <c r="T54" i="85"/>
  <c r="T135" i="85"/>
  <c r="AR320" i="47"/>
  <c r="AL320" i="47" s="1"/>
  <c r="T321" i="85"/>
  <c r="T65" i="85"/>
  <c r="T146" i="85"/>
  <c r="T319" i="85"/>
  <c r="AR318" i="47"/>
  <c r="AL318" i="47" s="1"/>
  <c r="AR306" i="47"/>
  <c r="AL306" i="47" s="1"/>
  <c r="T307" i="85"/>
  <c r="T142" i="83"/>
  <c r="T61" i="83"/>
  <c r="T152" i="83"/>
  <c r="T71" i="83"/>
  <c r="AJ139" i="47"/>
  <c r="AJ311" i="83"/>
  <c r="AJ149" i="47"/>
  <c r="AJ135" i="47"/>
  <c r="AJ294" i="83"/>
  <c r="T329" i="83"/>
  <c r="AC322" i="83" s="1"/>
  <c r="T51" i="83"/>
  <c r="T132" i="83"/>
  <c r="AJ147" i="47"/>
  <c r="AJ296" i="83"/>
  <c r="T53" i="83"/>
  <c r="T134" i="83"/>
  <c r="V134" i="83" s="1"/>
  <c r="T307" i="83"/>
  <c r="AP307" i="47"/>
  <c r="AJ307" i="47" s="1"/>
  <c r="AJ307" i="83"/>
  <c r="HL65" i="38"/>
  <c r="CZ127" i="38"/>
  <c r="CZ118" i="38"/>
  <c r="HL56" i="38"/>
  <c r="AI309" i="47"/>
  <c r="T143" i="76"/>
  <c r="T62" i="76"/>
  <c r="AO297" i="47"/>
  <c r="T297" i="76"/>
  <c r="T138" i="76"/>
  <c r="T57" i="76"/>
  <c r="AI298" i="47"/>
  <c r="AO296" i="47"/>
  <c r="T296" i="76"/>
  <c r="T145" i="76"/>
  <c r="T64" i="76"/>
  <c r="T145" i="85"/>
  <c r="T64" i="85"/>
  <c r="AL148" i="47"/>
  <c r="AR303" i="47"/>
  <c r="AL303" i="47" s="1"/>
  <c r="T304" i="85"/>
  <c r="AR305" i="47"/>
  <c r="AL305" i="47" s="1"/>
  <c r="T306" i="85"/>
  <c r="HN50" i="38"/>
  <c r="GX112" i="38"/>
  <c r="V331" i="85"/>
  <c r="AJ325" i="85" s="1"/>
  <c r="AR294" i="47"/>
  <c r="AL294" i="47" s="1"/>
  <c r="T295" i="85"/>
  <c r="AJ310" i="83"/>
  <c r="T148" i="83"/>
  <c r="T67" i="83"/>
  <c r="T295" i="83"/>
  <c r="AP295" i="47"/>
  <c r="AJ295" i="47" s="1"/>
  <c r="AJ295" i="83"/>
  <c r="T156" i="83"/>
  <c r="T75" i="83"/>
  <c r="HL53" i="38"/>
  <c r="CZ115" i="38"/>
  <c r="EZ55" i="38"/>
  <c r="V306" i="84"/>
  <c r="IG49" i="38"/>
  <c r="EZ49" i="38"/>
  <c r="V300" i="84"/>
  <c r="EY115" i="38"/>
  <c r="HM53" i="38"/>
  <c r="IG66" i="38"/>
  <c r="V317" i="84"/>
  <c r="EZ66" i="38"/>
  <c r="AI299" i="47"/>
  <c r="T154" i="76"/>
  <c r="T73" i="76"/>
  <c r="HK53" i="38"/>
  <c r="BC115" i="38"/>
  <c r="HK52" i="38"/>
  <c r="BC114" i="38"/>
  <c r="T310" i="76"/>
  <c r="AO310" i="47"/>
  <c r="T157" i="76"/>
  <c r="T76" i="76"/>
  <c r="HK51" i="38"/>
  <c r="BC113" i="38"/>
  <c r="AL142" i="47"/>
  <c r="AL147" i="47"/>
  <c r="T312" i="85"/>
  <c r="AR311" i="47"/>
  <c r="AL311" i="47" s="1"/>
  <c r="AR315" i="47"/>
  <c r="AL315" i="47" s="1"/>
  <c r="T316" i="85"/>
  <c r="GX126" i="38"/>
  <c r="HN64" i="38"/>
  <c r="T319" i="83"/>
  <c r="AP319" i="47"/>
  <c r="AJ319" i="47" s="1"/>
  <c r="AJ319" i="83"/>
  <c r="AP316" i="47"/>
  <c r="AJ316" i="47" s="1"/>
  <c r="T316" i="83"/>
  <c r="AJ316" i="83"/>
  <c r="HK67" i="38"/>
  <c r="BC129" i="38"/>
  <c r="HK44" i="38"/>
  <c r="HK81" i="38" s="1"/>
  <c r="AI315" i="47"/>
  <c r="T146" i="76"/>
  <c r="T65" i="76"/>
  <c r="AL136" i="47"/>
  <c r="HN62" i="38"/>
  <c r="GX124" i="38"/>
  <c r="T314" i="85"/>
  <c r="AR313" i="47"/>
  <c r="AL313" i="47" s="1"/>
  <c r="HN45" i="38"/>
  <c r="GX107" i="38"/>
  <c r="AJ300" i="83"/>
  <c r="AJ138" i="47"/>
  <c r="T56" i="83"/>
  <c r="T137" i="83"/>
  <c r="CZ114" i="38"/>
  <c r="HL52" i="38"/>
  <c r="AJ298" i="83"/>
  <c r="AJ143" i="47"/>
  <c r="AJ313" i="83"/>
  <c r="T151" i="83"/>
  <c r="T70" i="83"/>
  <c r="AJ146" i="47"/>
  <c r="T312" i="83"/>
  <c r="AP312" i="47"/>
  <c r="AJ312" i="47" s="1"/>
  <c r="AJ312" i="83"/>
  <c r="V321" i="84"/>
  <c r="EZ70" i="38"/>
  <c r="EY132" i="38" s="1"/>
  <c r="V305" i="84"/>
  <c r="EZ54" i="38"/>
  <c r="V312" i="84"/>
  <c r="EZ61" i="38"/>
  <c r="IG52" i="38"/>
  <c r="V303" i="84"/>
  <c r="EZ52" i="38"/>
  <c r="EZ67" i="38"/>
  <c r="V318" i="84"/>
  <c r="HM63" i="38"/>
  <c r="EY125" i="38"/>
  <c r="BC116" i="38"/>
  <c r="HK54" i="38"/>
  <c r="T75" i="76"/>
  <c r="T156" i="76"/>
  <c r="HK45" i="38"/>
  <c r="BC123" i="38"/>
  <c r="HK61" i="38"/>
  <c r="IG51" i="38"/>
  <c r="CI324" i="47" l="1"/>
  <c r="AK325" i="85"/>
  <c r="AO325" i="85"/>
  <c r="AJ323" i="76"/>
  <c r="AJ326" i="76"/>
  <c r="AJ325" i="76"/>
  <c r="AJ327" i="76"/>
  <c r="AL83" i="47"/>
  <c r="AR407" i="47"/>
  <c r="AL407" i="47" s="1"/>
  <c r="AJ325" i="84"/>
  <c r="AC326" i="83"/>
  <c r="T164" i="83"/>
  <c r="T83" i="83"/>
  <c r="V83" i="83" s="1"/>
  <c r="AP83" i="47" s="1"/>
  <c r="V164" i="85"/>
  <c r="AC327" i="83"/>
  <c r="T165" i="83"/>
  <c r="T84" i="83"/>
  <c r="V84" i="83" s="1"/>
  <c r="AP84" i="47" s="1"/>
  <c r="ER165" i="47"/>
  <c r="CG326" i="47"/>
  <c r="AO326" i="83"/>
  <c r="AK326" i="83"/>
  <c r="BR326" i="47" s="1"/>
  <c r="AQ327" i="47"/>
  <c r="AK327" i="47" s="1"/>
  <c r="AK165" i="47" s="1"/>
  <c r="AQ165" i="47" s="1"/>
  <c r="AJ328" i="84"/>
  <c r="T328" i="84"/>
  <c r="CG327" i="47"/>
  <c r="AK327" i="83"/>
  <c r="AO327" i="83"/>
  <c r="T162" i="85"/>
  <c r="T81" i="85"/>
  <c r="V81" i="85" s="1"/>
  <c r="AR81" i="47" s="1"/>
  <c r="AL82" i="47"/>
  <c r="AR406" i="47"/>
  <c r="AL406" i="47" s="1"/>
  <c r="AJ324" i="85"/>
  <c r="CI323" i="47" s="1"/>
  <c r="AJ328" i="85"/>
  <c r="AJ327" i="85"/>
  <c r="AJ326" i="85"/>
  <c r="EQ164" i="47"/>
  <c r="AC324" i="83"/>
  <c r="T162" i="83"/>
  <c r="T81" i="83"/>
  <c r="V81" i="83" s="1"/>
  <c r="AP81" i="47" s="1"/>
  <c r="AO408" i="47"/>
  <c r="AI84" i="47"/>
  <c r="V163" i="85"/>
  <c r="T162" i="76"/>
  <c r="T81" i="76"/>
  <c r="V81" i="76" s="1"/>
  <c r="AO81" i="47" s="1"/>
  <c r="V165" i="76"/>
  <c r="AJ324" i="76"/>
  <c r="CG324" i="47"/>
  <c r="ER324" i="47" s="1"/>
  <c r="AK324" i="83"/>
  <c r="BR324" i="47" s="1"/>
  <c r="AO324" i="83"/>
  <c r="AO407" i="47"/>
  <c r="AI83" i="47"/>
  <c r="AI324" i="47"/>
  <c r="AI162" i="47" s="1"/>
  <c r="AO162" i="47" s="1"/>
  <c r="EQ162" i="47" s="1"/>
  <c r="AM324" i="47"/>
  <c r="EQ165" i="47"/>
  <c r="FM165" i="47" s="1"/>
  <c r="AJ326" i="84"/>
  <c r="AQ325" i="47"/>
  <c r="T326" i="84"/>
  <c r="AO406" i="47"/>
  <c r="AI82" i="47"/>
  <c r="V164" i="76"/>
  <c r="CG325" i="47"/>
  <c r="AK325" i="83"/>
  <c r="AO325" i="83"/>
  <c r="V163" i="76"/>
  <c r="ER163" i="47"/>
  <c r="AJ327" i="84"/>
  <c r="AQ326" i="47"/>
  <c r="AK326" i="47" s="1"/>
  <c r="AK164" i="47" s="1"/>
  <c r="AQ164" i="47" s="1"/>
  <c r="T327" i="84"/>
  <c r="T162" i="84"/>
  <c r="T81" i="84"/>
  <c r="V81" i="84" s="1"/>
  <c r="AQ81" i="47" s="1"/>
  <c r="AC325" i="83"/>
  <c r="T163" i="83"/>
  <c r="T82" i="83"/>
  <c r="V82" i="83" s="1"/>
  <c r="AP82" i="47" s="1"/>
  <c r="BC325" i="47"/>
  <c r="BC324" i="47"/>
  <c r="BC327" i="47"/>
  <c r="BC326" i="47"/>
  <c r="AI80" i="47"/>
  <c r="AK323" i="83"/>
  <c r="BR323" i="47" s="1"/>
  <c r="AO323" i="83"/>
  <c r="AR404" i="47"/>
  <c r="AL404" i="47" s="1"/>
  <c r="AJ324" i="84"/>
  <c r="CH323" i="47" s="1"/>
  <c r="AO404" i="47"/>
  <c r="AP404" i="47"/>
  <c r="AJ404" i="47" s="1"/>
  <c r="AC323" i="83"/>
  <c r="V161" i="83"/>
  <c r="CF323" i="47"/>
  <c r="AK323" i="76"/>
  <c r="BQ323" i="47" s="1"/>
  <c r="AO323" i="76"/>
  <c r="AK324" i="85"/>
  <c r="BT323" i="47" s="1"/>
  <c r="V161" i="76"/>
  <c r="V161" i="85"/>
  <c r="T80" i="84"/>
  <c r="V80" i="84" s="1"/>
  <c r="AQ80" i="47" s="1"/>
  <c r="AM80" i="47" s="1"/>
  <c r="T161" i="84"/>
  <c r="AR161" i="47"/>
  <c r="AJ313" i="85"/>
  <c r="AK313" i="85" s="1"/>
  <c r="BT312" i="47" s="1"/>
  <c r="AJ323" i="85"/>
  <c r="AJ322" i="85"/>
  <c r="V160" i="85"/>
  <c r="AR403" i="47"/>
  <c r="AL403" i="47" s="1"/>
  <c r="AL79" i="47"/>
  <c r="V159" i="85"/>
  <c r="T154" i="85"/>
  <c r="V154" i="85" s="1"/>
  <c r="AR402" i="47"/>
  <c r="AL402" i="47" s="1"/>
  <c r="AL78" i="47"/>
  <c r="AM323" i="47"/>
  <c r="AS323" i="47" s="1"/>
  <c r="IL73" i="38" s="1"/>
  <c r="IY73" i="38" s="1"/>
  <c r="AQ313" i="47"/>
  <c r="AK313" i="47" s="1"/>
  <c r="AK151" i="47" s="1"/>
  <c r="AK161" i="47"/>
  <c r="AJ322" i="84"/>
  <c r="T322" i="84"/>
  <c r="AJ323" i="84"/>
  <c r="AQ322" i="47"/>
  <c r="T323" i="84"/>
  <c r="V160" i="83"/>
  <c r="V79" i="83"/>
  <c r="AC321" i="83"/>
  <c r="T159" i="83"/>
  <c r="CG321" i="47"/>
  <c r="AO321" i="83"/>
  <c r="AK321" i="83"/>
  <c r="BR321" i="47" s="1"/>
  <c r="CG322" i="47"/>
  <c r="ER323" i="47" s="1"/>
  <c r="AO322" i="83"/>
  <c r="AK322" i="83"/>
  <c r="BR322" i="47" s="1"/>
  <c r="T78" i="83"/>
  <c r="V78" i="83" s="1"/>
  <c r="BC323" i="47"/>
  <c r="AJ161" i="47"/>
  <c r="V159" i="76"/>
  <c r="AO78" i="47"/>
  <c r="AO79" i="47"/>
  <c r="AJ294" i="76"/>
  <c r="CF294" i="47" s="1"/>
  <c r="AJ321" i="76"/>
  <c r="AJ322" i="76"/>
  <c r="V160" i="76"/>
  <c r="BC304" i="47"/>
  <c r="BC322" i="47"/>
  <c r="ET160" i="47"/>
  <c r="AQ159" i="47"/>
  <c r="AO159" i="47"/>
  <c r="AP159" i="47"/>
  <c r="T155" i="85"/>
  <c r="V155" i="85" s="1"/>
  <c r="T313" i="84"/>
  <c r="T69" i="84" s="1"/>
  <c r="T138" i="83"/>
  <c r="V138" i="83" s="1"/>
  <c r="EY124" i="38"/>
  <c r="T136" i="85"/>
  <c r="V136" i="85" s="1"/>
  <c r="HL81" i="38"/>
  <c r="T56" i="85"/>
  <c r="V56" i="85" s="1"/>
  <c r="T66" i="85"/>
  <c r="V66" i="85" s="1"/>
  <c r="T74" i="83"/>
  <c r="V74" i="83" s="1"/>
  <c r="T63" i="76"/>
  <c r="V63" i="76" s="1"/>
  <c r="T308" i="84"/>
  <c r="T64" i="84" s="1"/>
  <c r="HM50" i="38"/>
  <c r="T311" i="84"/>
  <c r="T148" i="84" s="1"/>
  <c r="EY119" i="38"/>
  <c r="T146" i="83"/>
  <c r="V146" i="83" s="1"/>
  <c r="EY109" i="38"/>
  <c r="EY108" i="38"/>
  <c r="HM44" i="38"/>
  <c r="HM64" i="38"/>
  <c r="T66" i="83"/>
  <c r="V66" i="83" s="1"/>
  <c r="HM45" i="38"/>
  <c r="AQ296" i="47"/>
  <c r="AK296" i="47" s="1"/>
  <c r="AK134" i="47" s="1"/>
  <c r="AQ295" i="47"/>
  <c r="AK295" i="47" s="1"/>
  <c r="AK133" i="47" s="1"/>
  <c r="T72" i="76"/>
  <c r="V72" i="76" s="1"/>
  <c r="T304" i="84"/>
  <c r="T141" i="84" s="1"/>
  <c r="HM68" i="38"/>
  <c r="T316" i="84"/>
  <c r="T72" i="84" s="1"/>
  <c r="T298" i="84"/>
  <c r="T135" i="84" s="1"/>
  <c r="AC311" i="83"/>
  <c r="T71" i="76"/>
  <c r="V71" i="76" s="1"/>
  <c r="HM65" i="38"/>
  <c r="T149" i="83"/>
  <c r="V149" i="83" s="1"/>
  <c r="EY131" i="38"/>
  <c r="AJ297" i="84"/>
  <c r="AO297" i="84" s="1"/>
  <c r="T150" i="76"/>
  <c r="V150" i="76" s="1"/>
  <c r="CG314" i="47"/>
  <c r="BC298" i="47"/>
  <c r="BC308" i="47"/>
  <c r="AJ298" i="84"/>
  <c r="AK298" i="84" s="1"/>
  <c r="BS297" i="47" s="1"/>
  <c r="AM321" i="47"/>
  <c r="AJ310" i="76"/>
  <c r="AO310" i="76" s="1"/>
  <c r="CG304" i="47"/>
  <c r="BC301" i="47"/>
  <c r="AC313" i="83"/>
  <c r="BC310" i="47"/>
  <c r="BC305" i="47"/>
  <c r="AJ313" i="84"/>
  <c r="AO313" i="84" s="1"/>
  <c r="AJ311" i="84"/>
  <c r="AK311" i="84" s="1"/>
  <c r="BS310" i="47" s="1"/>
  <c r="AJ296" i="84"/>
  <c r="AK296" i="84" s="1"/>
  <c r="BS295" i="47" s="1"/>
  <c r="AJ314" i="85"/>
  <c r="AO314" i="85" s="1"/>
  <c r="AM315" i="47"/>
  <c r="AS315" i="47" s="1"/>
  <c r="IL65" i="38" s="1"/>
  <c r="IY65" i="38" s="1"/>
  <c r="AJ316" i="85"/>
  <c r="AO316" i="85" s="1"/>
  <c r="AJ316" i="84"/>
  <c r="CH315" i="47" s="1"/>
  <c r="AJ311" i="76"/>
  <c r="AO311" i="76" s="1"/>
  <c r="AJ314" i="84"/>
  <c r="CH313" i="47" s="1"/>
  <c r="HN81" i="38"/>
  <c r="AC299" i="83"/>
  <c r="AC317" i="83"/>
  <c r="AC318" i="83"/>
  <c r="AC310" i="83"/>
  <c r="AJ320" i="76"/>
  <c r="CF320" i="47" s="1"/>
  <c r="AJ304" i="76"/>
  <c r="CF304" i="47" s="1"/>
  <c r="AJ319" i="84"/>
  <c r="AO319" i="84" s="1"/>
  <c r="BC313" i="47"/>
  <c r="BC299" i="47"/>
  <c r="AK304" i="83"/>
  <c r="BR304" i="47" s="1"/>
  <c r="AO301" i="83"/>
  <c r="AC296" i="83"/>
  <c r="AK301" i="83"/>
  <c r="BR301" i="47" s="1"/>
  <c r="BR314" i="47"/>
  <c r="AL314" i="83"/>
  <c r="BC300" i="47"/>
  <c r="AJ312" i="85"/>
  <c r="AK312" i="85" s="1"/>
  <c r="BT311" i="47" s="1"/>
  <c r="AJ296" i="76"/>
  <c r="AO296" i="76" s="1"/>
  <c r="AJ297" i="76"/>
  <c r="CF297" i="47" s="1"/>
  <c r="BC309" i="47"/>
  <c r="BC297" i="47"/>
  <c r="BC311" i="47"/>
  <c r="AO314" i="83"/>
  <c r="AJ295" i="76"/>
  <c r="CF295" i="47" s="1"/>
  <c r="BC317" i="47"/>
  <c r="AM314" i="47"/>
  <c r="AM152" i="47" s="1"/>
  <c r="BC318" i="47"/>
  <c r="HL83" i="38" s="1"/>
  <c r="AJ295" i="85"/>
  <c r="CI294" i="47" s="1"/>
  <c r="V156" i="76"/>
  <c r="AQ317" i="47"/>
  <c r="AK317" i="47" s="1"/>
  <c r="T318" i="84"/>
  <c r="AK150" i="47"/>
  <c r="T52" i="84"/>
  <c r="T133" i="84"/>
  <c r="AQ302" i="47"/>
  <c r="AK302" i="47" s="1"/>
  <c r="T303" i="84"/>
  <c r="AJ303" i="84"/>
  <c r="EY123" i="38"/>
  <c r="HM61" i="38"/>
  <c r="HM54" i="38"/>
  <c r="EY116" i="38"/>
  <c r="AO312" i="83"/>
  <c r="CG312" i="47"/>
  <c r="AK312" i="83"/>
  <c r="BR312" i="47" s="1"/>
  <c r="T69" i="83"/>
  <c r="T150" i="83"/>
  <c r="AC312" i="83"/>
  <c r="AP146" i="47"/>
  <c r="V70" i="83"/>
  <c r="AK313" i="83"/>
  <c r="BR313" i="47" s="1"/>
  <c r="CG313" i="47"/>
  <c r="AO313" i="83"/>
  <c r="AP143" i="47"/>
  <c r="AP136" i="47"/>
  <c r="V137" i="83"/>
  <c r="V56" i="83"/>
  <c r="V155" i="83"/>
  <c r="AL151" i="47"/>
  <c r="V137" i="85"/>
  <c r="AR136" i="47"/>
  <c r="V65" i="76"/>
  <c r="V144" i="76"/>
  <c r="CG316" i="47"/>
  <c r="AK316" i="83"/>
  <c r="BR316" i="47" s="1"/>
  <c r="AO316" i="83"/>
  <c r="AJ154" i="47"/>
  <c r="BC316" i="47"/>
  <c r="AJ157" i="47"/>
  <c r="BC319" i="47"/>
  <c r="AL153" i="47"/>
  <c r="AL149" i="47"/>
  <c r="V157" i="76"/>
  <c r="AI310" i="47"/>
  <c r="AM310" i="47"/>
  <c r="V73" i="76"/>
  <c r="AQ316" i="47"/>
  <c r="AK316" i="47" s="1"/>
  <c r="T317" i="84"/>
  <c r="AJ317" i="84"/>
  <c r="AK153" i="47"/>
  <c r="HM49" i="38"/>
  <c r="EY111" i="38"/>
  <c r="AJ306" i="84"/>
  <c r="T306" i="84"/>
  <c r="AQ305" i="47"/>
  <c r="V156" i="83"/>
  <c r="AJ133" i="47"/>
  <c r="BC295" i="47"/>
  <c r="V148" i="83"/>
  <c r="AL329" i="47"/>
  <c r="AL132" i="47"/>
  <c r="AJ306" i="85"/>
  <c r="AL143" i="47"/>
  <c r="AL141" i="47"/>
  <c r="AR148" i="47"/>
  <c r="V64" i="85"/>
  <c r="V145" i="76"/>
  <c r="T134" i="76"/>
  <c r="T53" i="76"/>
  <c r="V69" i="76"/>
  <c r="AI136" i="47"/>
  <c r="V57" i="76"/>
  <c r="AI297" i="47"/>
  <c r="AM297" i="47"/>
  <c r="AI151" i="47"/>
  <c r="V62" i="76"/>
  <c r="AK307" i="83"/>
  <c r="BR307" i="47" s="1"/>
  <c r="CG307" i="47"/>
  <c r="AO307" i="83"/>
  <c r="T64" i="83"/>
  <c r="T145" i="83"/>
  <c r="AC307" i="83"/>
  <c r="AK296" i="83"/>
  <c r="BR296" i="47" s="1"/>
  <c r="DR297" i="47" s="1"/>
  <c r="CG296" i="47"/>
  <c r="ER297" i="47" s="1"/>
  <c r="AO296" i="83"/>
  <c r="AP147" i="47"/>
  <c r="V51" i="83"/>
  <c r="T86" i="83"/>
  <c r="AO294" i="83"/>
  <c r="CG294" i="47"/>
  <c r="AK294" i="83"/>
  <c r="BR294" i="47" s="1"/>
  <c r="AP135" i="47"/>
  <c r="AP149" i="47"/>
  <c r="AC314" i="83"/>
  <c r="V152" i="83"/>
  <c r="V61" i="83"/>
  <c r="AJ307" i="85"/>
  <c r="AL144" i="47"/>
  <c r="AL156" i="47"/>
  <c r="V65" i="85"/>
  <c r="AJ321" i="85"/>
  <c r="AL158" i="47"/>
  <c r="V135" i="85"/>
  <c r="V74" i="85"/>
  <c r="V58" i="85"/>
  <c r="AI311" i="47"/>
  <c r="T133" i="76"/>
  <c r="T52" i="76"/>
  <c r="AI320" i="47"/>
  <c r="AI156" i="47"/>
  <c r="T61" i="76"/>
  <c r="T142" i="76"/>
  <c r="T70" i="84"/>
  <c r="T151" i="84"/>
  <c r="AK156" i="47"/>
  <c r="AJ310" i="84"/>
  <c r="T310" i="84"/>
  <c r="AQ309" i="47"/>
  <c r="HM51" i="38"/>
  <c r="EY113" i="38"/>
  <c r="EY118" i="38"/>
  <c r="HM56" i="38"/>
  <c r="AC308" i="83"/>
  <c r="V65" i="83"/>
  <c r="AC305" i="83"/>
  <c r="AP62" i="47"/>
  <c r="AC298" i="83"/>
  <c r="V55" i="83"/>
  <c r="T59" i="83"/>
  <c r="T140" i="83"/>
  <c r="AC302" i="83"/>
  <c r="CG299" i="47"/>
  <c r="AO299" i="83"/>
  <c r="AK299" i="83"/>
  <c r="BR299" i="47" s="1"/>
  <c r="V57" i="83"/>
  <c r="CG317" i="47"/>
  <c r="AO317" i="83"/>
  <c r="AK317" i="83"/>
  <c r="BR317" i="47" s="1"/>
  <c r="AL133" i="47"/>
  <c r="AL150" i="47"/>
  <c r="AR137" i="47"/>
  <c r="V55" i="85"/>
  <c r="V153" i="76"/>
  <c r="AJ289" i="76"/>
  <c r="AJ282" i="76"/>
  <c r="AJ279" i="76"/>
  <c r="AJ290" i="76"/>
  <c r="AJ287" i="76"/>
  <c r="AJ292" i="76"/>
  <c r="AJ293" i="76"/>
  <c r="AJ286" i="76"/>
  <c r="AJ288" i="76"/>
  <c r="AJ283" i="76"/>
  <c r="AJ291" i="76"/>
  <c r="AJ284" i="76"/>
  <c r="AJ285" i="76"/>
  <c r="AJ281" i="76"/>
  <c r="AJ280" i="76"/>
  <c r="AJ315" i="76"/>
  <c r="AJ306" i="76"/>
  <c r="AJ316" i="76"/>
  <c r="AJ312" i="76"/>
  <c r="AJ300" i="76"/>
  <c r="AJ305" i="76"/>
  <c r="AJ318" i="76"/>
  <c r="AJ308" i="76"/>
  <c r="AJ314" i="76"/>
  <c r="AJ319" i="76"/>
  <c r="AJ299" i="76"/>
  <c r="AJ307" i="76"/>
  <c r="AJ298" i="76"/>
  <c r="AJ313" i="76"/>
  <c r="AJ309" i="76"/>
  <c r="AI294" i="47"/>
  <c r="AM294" i="47"/>
  <c r="AI152" i="47"/>
  <c r="T74" i="76"/>
  <c r="T155" i="76"/>
  <c r="CG320" i="47"/>
  <c r="AK320" i="83"/>
  <c r="BR320" i="47" s="1"/>
  <c r="AO320" i="83"/>
  <c r="T158" i="83"/>
  <c r="T77" i="83"/>
  <c r="AC320" i="83"/>
  <c r="AL152" i="47"/>
  <c r="V142" i="85"/>
  <c r="AJ301" i="76"/>
  <c r="AI301" i="47"/>
  <c r="AI157" i="47"/>
  <c r="AI302" i="47"/>
  <c r="AJ303" i="76"/>
  <c r="AI303" i="47"/>
  <c r="AM303" i="47"/>
  <c r="AI154" i="47"/>
  <c r="V56" i="76"/>
  <c r="CH300" i="47"/>
  <c r="AK301" i="84"/>
  <c r="BS300" i="47" s="1"/>
  <c r="AO301" i="84"/>
  <c r="T57" i="84"/>
  <c r="T138" i="84"/>
  <c r="V138" i="84" s="1"/>
  <c r="AJ318" i="84"/>
  <c r="AJ288" i="84"/>
  <c r="AJ282" i="84"/>
  <c r="AJ294" i="84"/>
  <c r="AJ291" i="84"/>
  <c r="AJ290" i="84"/>
  <c r="AJ286" i="84"/>
  <c r="AJ293" i="84"/>
  <c r="AJ289" i="84"/>
  <c r="AJ292" i="84"/>
  <c r="AJ281" i="84"/>
  <c r="AJ280" i="84"/>
  <c r="AJ284" i="84"/>
  <c r="AJ283" i="84"/>
  <c r="AJ285" i="84"/>
  <c r="AJ287" i="84"/>
  <c r="AK329" i="47"/>
  <c r="AK132" i="47"/>
  <c r="AJ320" i="84"/>
  <c r="AK157" i="47"/>
  <c r="AQ308" i="47"/>
  <c r="AJ309" i="84"/>
  <c r="T309" i="84"/>
  <c r="AJ304" i="84"/>
  <c r="T71" i="84"/>
  <c r="T152" i="84"/>
  <c r="AQ298" i="47"/>
  <c r="AJ299" i="84"/>
  <c r="T299" i="84"/>
  <c r="AJ141" i="47"/>
  <c r="BC303" i="47"/>
  <c r="CG318" i="47"/>
  <c r="AO318" i="83"/>
  <c r="AK318" i="83"/>
  <c r="BR318" i="47" s="1"/>
  <c r="AP148" i="47"/>
  <c r="AL138" i="47"/>
  <c r="V53" i="85"/>
  <c r="V148" i="85"/>
  <c r="AM307" i="47"/>
  <c r="AM312" i="47"/>
  <c r="V55" i="76"/>
  <c r="AI138" i="47"/>
  <c r="V70" i="76"/>
  <c r="V147" i="76"/>
  <c r="AJ144" i="47"/>
  <c r="BC306" i="47"/>
  <c r="AO315" i="83"/>
  <c r="CG315" i="47"/>
  <c r="AK315" i="83"/>
  <c r="BR315" i="47" s="1"/>
  <c r="AJ153" i="47"/>
  <c r="BC315" i="47"/>
  <c r="BC296" i="47"/>
  <c r="BC294" i="47"/>
  <c r="AJ167" i="47"/>
  <c r="AP132" i="47"/>
  <c r="ER132" i="47" s="1"/>
  <c r="CG290" i="47"/>
  <c r="AO290" i="83"/>
  <c r="AK290" i="83"/>
  <c r="BR290" i="47" s="1"/>
  <c r="AK292" i="83"/>
  <c r="BR292" i="47" s="1"/>
  <c r="CG292" i="47"/>
  <c r="AO292" i="83"/>
  <c r="AK281" i="83"/>
  <c r="BR281" i="47" s="1"/>
  <c r="CG281" i="47"/>
  <c r="AO281" i="83"/>
  <c r="CG280" i="47"/>
  <c r="AK280" i="83"/>
  <c r="BR280" i="47" s="1"/>
  <c r="AO280" i="83"/>
  <c r="CG287" i="47"/>
  <c r="AO287" i="83"/>
  <c r="AK287" i="83"/>
  <c r="BR287" i="47" s="1"/>
  <c r="AO279" i="83"/>
  <c r="CG279" i="47"/>
  <c r="AK279" i="83"/>
  <c r="BR279" i="47" s="1"/>
  <c r="CG286" i="47"/>
  <c r="AK286" i="83"/>
  <c r="BR286" i="47" s="1"/>
  <c r="AO286" i="83"/>
  <c r="CG309" i="47"/>
  <c r="AK309" i="83"/>
  <c r="BR309" i="47" s="1"/>
  <c r="AO309" i="83"/>
  <c r="V54" i="83"/>
  <c r="AL297" i="83"/>
  <c r="V68" i="83"/>
  <c r="V139" i="83"/>
  <c r="BC314" i="47"/>
  <c r="V157" i="85"/>
  <c r="AR155" i="47"/>
  <c r="AR139" i="47"/>
  <c r="V140" i="85"/>
  <c r="V75" i="76"/>
  <c r="HM67" i="38"/>
  <c r="EY129" i="38"/>
  <c r="AK148" i="47"/>
  <c r="HM52" i="38"/>
  <c r="EY114" i="38"/>
  <c r="AJ312" i="84"/>
  <c r="AQ311" i="47"/>
  <c r="AK311" i="47" s="1"/>
  <c r="T312" i="84"/>
  <c r="AJ305" i="84"/>
  <c r="T305" i="84"/>
  <c r="AQ304" i="47"/>
  <c r="AK304" i="47" s="1"/>
  <c r="AQ320" i="47"/>
  <c r="AK320" i="47" s="1"/>
  <c r="T321" i="84"/>
  <c r="AJ321" i="84"/>
  <c r="BC312" i="47"/>
  <c r="AJ150" i="47"/>
  <c r="V151" i="83"/>
  <c r="CG298" i="47"/>
  <c r="ER298" i="47" s="1"/>
  <c r="AO298" i="83"/>
  <c r="AK298" i="83"/>
  <c r="BR298" i="47" s="1"/>
  <c r="DR298" i="47" s="1"/>
  <c r="AP138" i="47"/>
  <c r="AK300" i="83"/>
  <c r="BR300" i="47" s="1"/>
  <c r="CG300" i="47"/>
  <c r="AO300" i="83"/>
  <c r="T70" i="85"/>
  <c r="T151" i="85"/>
  <c r="V146" i="76"/>
  <c r="AI153" i="47"/>
  <c r="V152" i="76"/>
  <c r="T73" i="83"/>
  <c r="T154" i="83"/>
  <c r="AC316" i="83"/>
  <c r="AK319" i="83"/>
  <c r="BR319" i="47" s="1"/>
  <c r="CG319" i="47"/>
  <c r="AO319" i="83"/>
  <c r="T157" i="83"/>
  <c r="T76" i="83"/>
  <c r="AC319" i="83"/>
  <c r="T153" i="85"/>
  <c r="T72" i="85"/>
  <c r="T149" i="85"/>
  <c r="T68" i="85"/>
  <c r="AR147" i="47"/>
  <c r="AR142" i="47"/>
  <c r="V76" i="76"/>
  <c r="T67" i="76"/>
  <c r="T148" i="76"/>
  <c r="V154" i="76"/>
  <c r="AI137" i="47"/>
  <c r="AK135" i="47"/>
  <c r="EY128" i="38"/>
  <c r="HM66" i="38"/>
  <c r="AQ299" i="47"/>
  <c r="T300" i="84"/>
  <c r="AJ300" i="84"/>
  <c r="HM55" i="38"/>
  <c r="EY117" i="38"/>
  <c r="V75" i="83"/>
  <c r="CG295" i="47"/>
  <c r="AO295" i="83"/>
  <c r="AK295" i="83"/>
  <c r="BR295" i="47" s="1"/>
  <c r="AC295" i="83"/>
  <c r="T133" i="83"/>
  <c r="T52" i="83"/>
  <c r="V67" i="83"/>
  <c r="CG310" i="47"/>
  <c r="AK310" i="83"/>
  <c r="BR310" i="47" s="1"/>
  <c r="AO310" i="83"/>
  <c r="T331" i="85"/>
  <c r="AC325" i="85" s="1"/>
  <c r="T51" i="85"/>
  <c r="T132" i="85"/>
  <c r="AJ304" i="85"/>
  <c r="AJ290" i="85"/>
  <c r="AJ283" i="85"/>
  <c r="AJ291" i="85"/>
  <c r="AJ293" i="85"/>
  <c r="AJ292" i="85"/>
  <c r="AJ281" i="85"/>
  <c r="AJ280" i="85"/>
  <c r="AJ286" i="85"/>
  <c r="AJ288" i="85"/>
  <c r="AJ289" i="85"/>
  <c r="AJ285" i="85"/>
  <c r="AJ284" i="85"/>
  <c r="AJ282" i="85"/>
  <c r="AJ294" i="85"/>
  <c r="AJ287" i="85"/>
  <c r="AJ299" i="85"/>
  <c r="AJ310" i="85"/>
  <c r="AJ305" i="85"/>
  <c r="AJ311" i="85"/>
  <c r="AJ309" i="85"/>
  <c r="AJ320" i="85"/>
  <c r="AJ303" i="85"/>
  <c r="AJ300" i="85"/>
  <c r="AJ297" i="85"/>
  <c r="AJ308" i="85"/>
  <c r="AJ317" i="85"/>
  <c r="AJ298" i="85"/>
  <c r="AJ318" i="85"/>
  <c r="AJ302" i="85"/>
  <c r="AR134" i="47"/>
  <c r="T143" i="85"/>
  <c r="T62" i="85"/>
  <c r="T141" i="85"/>
  <c r="T60" i="85"/>
  <c r="V60" i="85" s="1"/>
  <c r="V145" i="85"/>
  <c r="V64" i="76"/>
  <c r="AI296" i="47"/>
  <c r="V138" i="76"/>
  <c r="T54" i="76"/>
  <c r="T135" i="76"/>
  <c r="V143" i="76"/>
  <c r="AI147" i="47"/>
  <c r="AJ145" i="47"/>
  <c r="BC307" i="47"/>
  <c r="V53" i="83"/>
  <c r="V132" i="83"/>
  <c r="T167" i="83"/>
  <c r="AC142" i="83" s="1"/>
  <c r="AC294" i="83"/>
  <c r="AC287" i="83"/>
  <c r="AC279" i="83"/>
  <c r="AC286" i="83"/>
  <c r="AC285" i="83"/>
  <c r="AC282" i="83"/>
  <c r="AC284" i="83"/>
  <c r="AC283" i="83"/>
  <c r="AC288" i="83"/>
  <c r="AC292" i="83"/>
  <c r="AC289" i="83"/>
  <c r="AC280" i="83"/>
  <c r="AC293" i="83"/>
  <c r="AC290" i="83"/>
  <c r="AC291" i="83"/>
  <c r="AC281" i="83"/>
  <c r="AK311" i="83"/>
  <c r="BR311" i="47" s="1"/>
  <c r="CG311" i="47"/>
  <c r="AO311" i="83"/>
  <c r="AP139" i="47"/>
  <c r="V71" i="83"/>
  <c r="AC304" i="83"/>
  <c r="V142" i="83"/>
  <c r="T63" i="85"/>
  <c r="T144" i="85"/>
  <c r="V144" i="85" s="1"/>
  <c r="AJ319" i="85"/>
  <c r="T156" i="85"/>
  <c r="T75" i="85"/>
  <c r="V146" i="85"/>
  <c r="V73" i="85"/>
  <c r="T158" i="85"/>
  <c r="T77" i="85"/>
  <c r="V54" i="85"/>
  <c r="AR157" i="47"/>
  <c r="V139" i="85"/>
  <c r="AR140" i="47"/>
  <c r="T149" i="76"/>
  <c r="T68" i="76"/>
  <c r="V68" i="76" s="1"/>
  <c r="AI295" i="47"/>
  <c r="T77" i="76"/>
  <c r="T158" i="76"/>
  <c r="V158" i="76" s="1"/>
  <c r="AM318" i="47"/>
  <c r="AI304" i="47"/>
  <c r="T156" i="84"/>
  <c r="T75" i="84"/>
  <c r="T134" i="84"/>
  <c r="T53" i="84"/>
  <c r="HM59" i="38"/>
  <c r="EY121" i="38"/>
  <c r="AJ302" i="84"/>
  <c r="T302" i="84"/>
  <c r="AQ301" i="47"/>
  <c r="AK301" i="47" s="1"/>
  <c r="AJ307" i="84"/>
  <c r="AQ306" i="47"/>
  <c r="T307" i="84"/>
  <c r="AK308" i="83"/>
  <c r="BR308" i="47" s="1"/>
  <c r="CG308" i="47"/>
  <c r="AO308" i="83"/>
  <c r="AP151" i="47"/>
  <c r="V143" i="83"/>
  <c r="CG305" i="47"/>
  <c r="AO305" i="83"/>
  <c r="AK305" i="83"/>
  <c r="BR305" i="47" s="1"/>
  <c r="V136" i="83"/>
  <c r="AO302" i="83"/>
  <c r="CG302" i="47"/>
  <c r="ER302" i="47" s="1"/>
  <c r="AK302" i="83"/>
  <c r="BR302" i="47" s="1"/>
  <c r="AJ140" i="47"/>
  <c r="BC302" i="47"/>
  <c r="AP137" i="47"/>
  <c r="AC300" i="83"/>
  <c r="AP155" i="47"/>
  <c r="AJ296" i="85"/>
  <c r="T133" i="85"/>
  <c r="T52" i="85"/>
  <c r="T150" i="85"/>
  <c r="T69" i="85"/>
  <c r="AI146" i="47"/>
  <c r="T51" i="76"/>
  <c r="T132" i="76"/>
  <c r="U329" i="76"/>
  <c r="AJ317" i="76"/>
  <c r="AI317" i="47"/>
  <c r="AI144" i="47"/>
  <c r="AJ158" i="47"/>
  <c r="BC320" i="47"/>
  <c r="T152" i="85"/>
  <c r="T71" i="85"/>
  <c r="AJ315" i="85"/>
  <c r="V147" i="85"/>
  <c r="V61" i="85"/>
  <c r="T139" i="76"/>
  <c r="T58" i="76"/>
  <c r="AM319" i="47"/>
  <c r="AJ302" i="76"/>
  <c r="T59" i="76"/>
  <c r="T140" i="76"/>
  <c r="T141" i="76"/>
  <c r="T60" i="76"/>
  <c r="V137" i="76"/>
  <c r="AK138" i="47"/>
  <c r="AJ295" i="84"/>
  <c r="T132" i="84"/>
  <c r="T51" i="84"/>
  <c r="T330" i="84"/>
  <c r="AC324" i="84" s="1"/>
  <c r="AJ308" i="84"/>
  <c r="AK145" i="47"/>
  <c r="T76" i="84"/>
  <c r="T157" i="84"/>
  <c r="EY120" i="38"/>
  <c r="HM58" i="38"/>
  <c r="AQ141" i="47"/>
  <c r="AK152" i="47"/>
  <c r="AJ315" i="84"/>
  <c r="EY110" i="38"/>
  <c r="HM48" i="38"/>
  <c r="AO303" i="83"/>
  <c r="CG303" i="47"/>
  <c r="AK303" i="83"/>
  <c r="BR303" i="47" s="1"/>
  <c r="T141" i="83"/>
  <c r="T60" i="83"/>
  <c r="AC303" i="83"/>
  <c r="AP156" i="47"/>
  <c r="AJ301" i="85"/>
  <c r="T138" i="85"/>
  <c r="T57" i="85"/>
  <c r="V134" i="85"/>
  <c r="V67" i="85"/>
  <c r="AR145" i="47"/>
  <c r="AI145" i="47"/>
  <c r="AI150" i="47"/>
  <c r="V136" i="76"/>
  <c r="AM300" i="47"/>
  <c r="V151" i="76"/>
  <c r="AI143" i="47"/>
  <c r="V66" i="76"/>
  <c r="CG306" i="47"/>
  <c r="AO306" i="83"/>
  <c r="AK306" i="83"/>
  <c r="BR306" i="47" s="1"/>
  <c r="AC306" i="83"/>
  <c r="T63" i="83"/>
  <c r="T144" i="83"/>
  <c r="AC315" i="83"/>
  <c r="T72" i="83"/>
  <c r="T153" i="83"/>
  <c r="AP134" i="47"/>
  <c r="V147" i="83"/>
  <c r="AC309" i="83"/>
  <c r="BC321" i="47"/>
  <c r="BC286" i="47"/>
  <c r="BC283" i="47"/>
  <c r="BC285" i="47"/>
  <c r="BC279" i="47"/>
  <c r="BC284" i="47"/>
  <c r="BC287" i="47"/>
  <c r="BC282" i="47"/>
  <c r="BC290" i="47"/>
  <c r="BC292" i="47"/>
  <c r="BC289" i="47"/>
  <c r="BC280" i="47"/>
  <c r="BC293" i="47"/>
  <c r="BC291" i="47"/>
  <c r="BC281" i="47"/>
  <c r="BC288" i="47"/>
  <c r="AO293" i="83"/>
  <c r="CG293" i="47"/>
  <c r="AK293" i="83"/>
  <c r="BR293" i="47" s="1"/>
  <c r="AO291" i="83"/>
  <c r="CG291" i="47"/>
  <c r="AK291" i="83"/>
  <c r="BR291" i="47" s="1"/>
  <c r="CG289" i="47"/>
  <c r="AO289" i="83"/>
  <c r="AK289" i="83"/>
  <c r="BR289" i="47" s="1"/>
  <c r="CG288" i="47"/>
  <c r="AO288" i="83"/>
  <c r="AK288" i="83"/>
  <c r="BR288" i="47" s="1"/>
  <c r="AO284" i="83"/>
  <c r="CG284" i="47"/>
  <c r="AK284" i="83"/>
  <c r="BR284" i="47" s="1"/>
  <c r="CG283" i="47"/>
  <c r="AK283" i="83"/>
  <c r="BR283" i="47" s="1"/>
  <c r="AO283" i="83"/>
  <c r="CG285" i="47"/>
  <c r="AK285" i="83"/>
  <c r="BR285" i="47" s="1"/>
  <c r="AO285" i="83"/>
  <c r="CG282" i="47"/>
  <c r="AO282" i="83"/>
  <c r="AK282" i="83"/>
  <c r="BR282" i="47" s="1"/>
  <c r="V135" i="83"/>
  <c r="AC297" i="83"/>
  <c r="AC301" i="83"/>
  <c r="V58" i="83"/>
  <c r="AP152" i="47"/>
  <c r="AP142" i="47"/>
  <c r="AR146" i="47"/>
  <c r="AR154" i="47"/>
  <c r="AR135" i="47"/>
  <c r="V76" i="85"/>
  <c r="V59" i="85"/>
  <c r="AO324" i="85" l="1"/>
  <c r="AM327" i="47"/>
  <c r="AL324" i="83"/>
  <c r="AL326" i="83"/>
  <c r="ER326" i="47"/>
  <c r="EQ163" i="47"/>
  <c r="AC323" i="76"/>
  <c r="AC325" i="76"/>
  <c r="AC326" i="76"/>
  <c r="AC327" i="76"/>
  <c r="AC325" i="84"/>
  <c r="AI407" i="47"/>
  <c r="AC327" i="84"/>
  <c r="T164" i="84"/>
  <c r="T83" i="84"/>
  <c r="V83" i="84" s="1"/>
  <c r="AQ83" i="47" s="1"/>
  <c r="CH324" i="47"/>
  <c r="AK325" i="84"/>
  <c r="BS324" i="47" s="1"/>
  <c r="AL81" i="47"/>
  <c r="AR405" i="47"/>
  <c r="AL405" i="47" s="1"/>
  <c r="CH326" i="47"/>
  <c r="AK327" i="84"/>
  <c r="BS326" i="47" s="1"/>
  <c r="AI406" i="47"/>
  <c r="AI408" i="47"/>
  <c r="V162" i="85"/>
  <c r="AC326" i="84"/>
  <c r="T82" i="84"/>
  <c r="V82" i="84" s="1"/>
  <c r="AQ82" i="47" s="1"/>
  <c r="T163" i="84"/>
  <c r="AP405" i="47"/>
  <c r="AJ405" i="47" s="1"/>
  <c r="AJ81" i="47"/>
  <c r="AK325" i="47"/>
  <c r="AK163" i="47" s="1"/>
  <c r="AQ163" i="47" s="1"/>
  <c r="ES163" i="47" s="1"/>
  <c r="FM163" i="47" s="1"/>
  <c r="AM325" i="47"/>
  <c r="CF324" i="47"/>
  <c r="AO324" i="76"/>
  <c r="AK324" i="76"/>
  <c r="BQ324" i="47" s="1"/>
  <c r="DQ324" i="47" s="1"/>
  <c r="AC162" i="83"/>
  <c r="V162" i="83"/>
  <c r="AM326" i="47"/>
  <c r="AJ84" i="47"/>
  <c r="AP408" i="47"/>
  <c r="AJ408" i="47" s="1"/>
  <c r="CF327" i="47"/>
  <c r="AO327" i="76"/>
  <c r="AK327" i="76"/>
  <c r="BQ327" i="47" s="1"/>
  <c r="CH325" i="47"/>
  <c r="ES325" i="47" s="1"/>
  <c r="AK326" i="84"/>
  <c r="BS325" i="47" s="1"/>
  <c r="DS325" i="47" s="1"/>
  <c r="V165" i="83"/>
  <c r="AC165" i="83"/>
  <c r="CF325" i="47"/>
  <c r="EQ325" i="47" s="1"/>
  <c r="AO325" i="76"/>
  <c r="AK325" i="76"/>
  <c r="BQ325" i="47" s="1"/>
  <c r="AJ82" i="47"/>
  <c r="AP406" i="47"/>
  <c r="AJ406" i="47" s="1"/>
  <c r="AS327" i="47"/>
  <c r="AM165" i="47"/>
  <c r="AS165" i="47" s="1"/>
  <c r="AL327" i="83"/>
  <c r="BR327" i="47"/>
  <c r="DR327" i="47" s="1"/>
  <c r="CF326" i="47"/>
  <c r="AO326" i="76"/>
  <c r="AK326" i="76"/>
  <c r="BQ326" i="47" s="1"/>
  <c r="AC163" i="83"/>
  <c r="V163" i="83"/>
  <c r="AS324" i="47"/>
  <c r="AM162" i="47"/>
  <c r="AS162" i="47" s="1"/>
  <c r="AO405" i="47"/>
  <c r="AM81" i="47"/>
  <c r="AS81" i="47" s="1"/>
  <c r="AI81" i="47"/>
  <c r="CI325" i="47"/>
  <c r="ET325" i="47" s="1"/>
  <c r="AK326" i="85"/>
  <c r="BT325" i="47" s="1"/>
  <c r="AO326" i="85"/>
  <c r="ER327" i="47"/>
  <c r="AL325" i="83"/>
  <c r="BR325" i="47"/>
  <c r="DR325" i="47" s="1"/>
  <c r="V162" i="76"/>
  <c r="CI326" i="47"/>
  <c r="AK327" i="85"/>
  <c r="BT326" i="47" s="1"/>
  <c r="AO327" i="85"/>
  <c r="AC328" i="84"/>
  <c r="T165" i="84"/>
  <c r="T84" i="84"/>
  <c r="V84" i="84" s="1"/>
  <c r="AQ84" i="47" s="1"/>
  <c r="AK81" i="47"/>
  <c r="AQ405" i="47"/>
  <c r="AK405" i="47" s="1"/>
  <c r="ER325" i="47"/>
  <c r="AC324" i="76"/>
  <c r="CI327" i="47"/>
  <c r="AO328" i="85"/>
  <c r="AK328" i="85"/>
  <c r="BT327" i="47" s="1"/>
  <c r="CH327" i="47"/>
  <c r="AK328" i="84"/>
  <c r="BS327" i="47" s="1"/>
  <c r="AJ83" i="47"/>
  <c r="AP407" i="47"/>
  <c r="AJ407" i="47" s="1"/>
  <c r="AL325" i="85"/>
  <c r="BT324" i="47"/>
  <c r="DT324" i="47" s="1"/>
  <c r="AC324" i="85"/>
  <c r="AC328" i="85"/>
  <c r="AC326" i="85"/>
  <c r="AC327" i="85"/>
  <c r="V162" i="84"/>
  <c r="ES165" i="47"/>
  <c r="AC164" i="83"/>
  <c r="V164" i="83"/>
  <c r="AC82" i="83"/>
  <c r="AC81" i="83"/>
  <c r="AC84" i="83"/>
  <c r="AC83" i="83"/>
  <c r="BE323" i="47"/>
  <c r="BE325" i="47"/>
  <c r="BE327" i="47"/>
  <c r="BE324" i="47"/>
  <c r="BE326" i="47"/>
  <c r="ES324" i="47"/>
  <c r="DR323" i="47"/>
  <c r="DR324" i="47"/>
  <c r="ET324" i="47"/>
  <c r="EQ324" i="47"/>
  <c r="BC163" i="47"/>
  <c r="BC162" i="47"/>
  <c r="BC165" i="47"/>
  <c r="BC164" i="47"/>
  <c r="BD323" i="47"/>
  <c r="BD324" i="47"/>
  <c r="BD326" i="47"/>
  <c r="BD327" i="47"/>
  <c r="AS80" i="47"/>
  <c r="AK80" i="47"/>
  <c r="ET161" i="47"/>
  <c r="ET162" i="47"/>
  <c r="AO313" i="85"/>
  <c r="AL323" i="83"/>
  <c r="AK294" i="76"/>
  <c r="BQ294" i="47" s="1"/>
  <c r="CI312" i="47"/>
  <c r="AO294" i="76"/>
  <c r="AL323" i="76"/>
  <c r="DR321" i="47"/>
  <c r="AK324" i="84"/>
  <c r="BS323" i="47" s="1"/>
  <c r="AO324" i="84"/>
  <c r="AI404" i="47"/>
  <c r="AM313" i="47"/>
  <c r="AM151" i="47" s="1"/>
  <c r="AQ404" i="47"/>
  <c r="AK404" i="47" s="1"/>
  <c r="V161" i="84"/>
  <c r="AL324" i="85"/>
  <c r="AC161" i="83"/>
  <c r="AL322" i="83"/>
  <c r="AL321" i="83"/>
  <c r="AM161" i="47"/>
  <c r="AS161" i="47" s="1"/>
  <c r="AC296" i="85"/>
  <c r="AC322" i="85"/>
  <c r="AC323" i="85"/>
  <c r="CI322" i="47"/>
  <c r="ET323" i="47" s="1"/>
  <c r="AK323" i="85"/>
  <c r="BT322" i="47" s="1"/>
  <c r="DT323" i="47" s="1"/>
  <c r="AO323" i="85"/>
  <c r="CI321" i="47"/>
  <c r="AO322" i="85"/>
  <c r="AK322" i="85"/>
  <c r="AC323" i="84"/>
  <c r="T160" i="84"/>
  <c r="T79" i="84"/>
  <c r="V79" i="84" s="1"/>
  <c r="AQ79" i="47" s="1"/>
  <c r="AK322" i="47"/>
  <c r="AK160" i="47" s="1"/>
  <c r="AQ160" i="47" s="1"/>
  <c r="ES160" i="47" s="1"/>
  <c r="AM322" i="47"/>
  <c r="CH322" i="47"/>
  <c r="ES323" i="47" s="1"/>
  <c r="AO323" i="84"/>
  <c r="AK323" i="84"/>
  <c r="BS322" i="47" s="1"/>
  <c r="CH321" i="47"/>
  <c r="AO322" i="84"/>
  <c r="AK322" i="84"/>
  <c r="BS321" i="47" s="1"/>
  <c r="AQ161" i="47"/>
  <c r="ES162" i="47" s="1"/>
  <c r="AC322" i="84"/>
  <c r="T159" i="84"/>
  <c r="AC61" i="83"/>
  <c r="AC80" i="83"/>
  <c r="AP78" i="47"/>
  <c r="AC78" i="83"/>
  <c r="AP79" i="47"/>
  <c r="DR322" i="47"/>
  <c r="ER322" i="47"/>
  <c r="AC79" i="83"/>
  <c r="AC159" i="83"/>
  <c r="V159" i="83"/>
  <c r="ER321" i="47"/>
  <c r="BC161" i="47"/>
  <c r="AP161" i="47"/>
  <c r="AC160" i="83"/>
  <c r="CF322" i="47"/>
  <c r="EQ323" i="47" s="1"/>
  <c r="AK322" i="76"/>
  <c r="BQ322" i="47" s="1"/>
  <c r="DQ323" i="47" s="1"/>
  <c r="AO322" i="76"/>
  <c r="AO402" i="47"/>
  <c r="AI78" i="47"/>
  <c r="CF321" i="47"/>
  <c r="EQ321" i="47" s="1"/>
  <c r="AK321" i="76"/>
  <c r="AO321" i="76"/>
  <c r="AO403" i="47"/>
  <c r="AI79" i="47"/>
  <c r="AC302" i="76"/>
  <c r="AC322" i="76"/>
  <c r="AC321" i="76"/>
  <c r="BD319" i="47"/>
  <c r="EQ160" i="47"/>
  <c r="BC139" i="47"/>
  <c r="BC160" i="47"/>
  <c r="BE320" i="47"/>
  <c r="BE322" i="47"/>
  <c r="ER160" i="47"/>
  <c r="BC159" i="47"/>
  <c r="AS321" i="47"/>
  <c r="AM159" i="47"/>
  <c r="T78" i="84"/>
  <c r="T150" i="84"/>
  <c r="V150" i="84" s="1"/>
  <c r="ER313" i="47"/>
  <c r="HM81" i="38"/>
  <c r="T145" i="84"/>
  <c r="V145" i="84" s="1"/>
  <c r="T67" i="84"/>
  <c r="V67" i="84" s="1"/>
  <c r="T60" i="84"/>
  <c r="V60" i="84" s="1"/>
  <c r="AC315" i="85"/>
  <c r="AM295" i="47"/>
  <c r="AS295" i="47" s="1"/>
  <c r="IL45" i="38" s="1"/>
  <c r="IY45" i="38" s="1"/>
  <c r="AM296" i="47"/>
  <c r="AM134" i="47" s="1"/>
  <c r="T54" i="84"/>
  <c r="V54" i="84" s="1"/>
  <c r="T153" i="84"/>
  <c r="V153" i="84" s="1"/>
  <c r="CH296" i="47"/>
  <c r="AK310" i="76"/>
  <c r="BQ310" i="47" s="1"/>
  <c r="DR295" i="47"/>
  <c r="CF310" i="47"/>
  <c r="CH295" i="47"/>
  <c r="AO316" i="84"/>
  <c r="AK297" i="84"/>
  <c r="BS296" i="47" s="1"/>
  <c r="DS297" i="47" s="1"/>
  <c r="ER315" i="47"/>
  <c r="BE295" i="47"/>
  <c r="BE318" i="47"/>
  <c r="HN83" i="38" s="1"/>
  <c r="DR306" i="47"/>
  <c r="AK320" i="76"/>
  <c r="BQ320" i="47" s="1"/>
  <c r="AO320" i="76"/>
  <c r="BM314" i="47"/>
  <c r="AK314" i="84"/>
  <c r="BS313" i="47" s="1"/>
  <c r="BN313" i="47" s="1"/>
  <c r="CH297" i="47"/>
  <c r="AO311" i="84"/>
  <c r="ER306" i="47"/>
  <c r="DR305" i="47"/>
  <c r="AO298" i="84"/>
  <c r="AK314" i="85"/>
  <c r="BT313" i="47" s="1"/>
  <c r="DT313" i="47" s="1"/>
  <c r="CI313" i="47"/>
  <c r="CH312" i="47"/>
  <c r="ES313" i="47" s="1"/>
  <c r="ER314" i="47"/>
  <c r="AM302" i="47"/>
  <c r="AS302" i="47" s="1"/>
  <c r="IL52" i="38" s="1"/>
  <c r="IY52" i="38" s="1"/>
  <c r="BE306" i="47"/>
  <c r="DR301" i="47"/>
  <c r="AO312" i="85"/>
  <c r="CH310" i="47"/>
  <c r="BN310" i="47" s="1"/>
  <c r="ER308" i="47"/>
  <c r="CI311" i="47"/>
  <c r="BO311" i="47" s="1"/>
  <c r="AL304" i="83"/>
  <c r="BE312" i="47"/>
  <c r="DR288" i="47"/>
  <c r="BC138" i="47"/>
  <c r="DR314" i="47"/>
  <c r="CI315" i="47"/>
  <c r="DR285" i="47"/>
  <c r="ER285" i="47"/>
  <c r="DR304" i="47"/>
  <c r="ER288" i="47"/>
  <c r="ER303" i="47"/>
  <c r="ER305" i="47"/>
  <c r="ER300" i="47"/>
  <c r="ER317" i="47"/>
  <c r="AK295" i="85"/>
  <c r="BT294" i="47" s="1"/>
  <c r="ET137" i="47"/>
  <c r="AK304" i="76"/>
  <c r="BQ304" i="47" s="1"/>
  <c r="AK297" i="76"/>
  <c r="BQ297" i="47" s="1"/>
  <c r="AS314" i="47"/>
  <c r="IL64" i="38" s="1"/>
  <c r="IY64" i="38" s="1"/>
  <c r="AK296" i="76"/>
  <c r="BQ296" i="47" s="1"/>
  <c r="AC55" i="83"/>
  <c r="AK316" i="85"/>
  <c r="BT315" i="47" s="1"/>
  <c r="AL283" i="83"/>
  <c r="AK319" i="84"/>
  <c r="BS318" i="47" s="1"/>
  <c r="HM85" i="38" s="1"/>
  <c r="AC319" i="85"/>
  <c r="AL310" i="83"/>
  <c r="AL286" i="83"/>
  <c r="BD294" i="47"/>
  <c r="CF311" i="47"/>
  <c r="DR303" i="47"/>
  <c r="DR308" i="47"/>
  <c r="ER282" i="47"/>
  <c r="BD313" i="47"/>
  <c r="ER139" i="47"/>
  <c r="AC306" i="85"/>
  <c r="ER310" i="47"/>
  <c r="CH318" i="47"/>
  <c r="AL285" i="83"/>
  <c r="ER137" i="47"/>
  <c r="AM304" i="47"/>
  <c r="AS304" i="47" s="1"/>
  <c r="IL54" i="38" s="1"/>
  <c r="IY54" i="38" s="1"/>
  <c r="AO295" i="76"/>
  <c r="AC307" i="85"/>
  <c r="AC67" i="83"/>
  <c r="AC75" i="83"/>
  <c r="AL309" i="83"/>
  <c r="AC53" i="83"/>
  <c r="BC134" i="47"/>
  <c r="BC156" i="47"/>
  <c r="AC65" i="83"/>
  <c r="AO314" i="84"/>
  <c r="AK313" i="84"/>
  <c r="BS312" i="47" s="1"/>
  <c r="AO304" i="76"/>
  <c r="AC301" i="76"/>
  <c r="CF296" i="47"/>
  <c r="EQ297" i="47" s="1"/>
  <c r="AC303" i="76"/>
  <c r="AK311" i="76"/>
  <c r="BQ311" i="47" s="1"/>
  <c r="AM153" i="47"/>
  <c r="AS153" i="47" s="1"/>
  <c r="AL294" i="76"/>
  <c r="AL316" i="83"/>
  <c r="AL280" i="83"/>
  <c r="AL301" i="84"/>
  <c r="AL320" i="83"/>
  <c r="AL298" i="84"/>
  <c r="BE294" i="47"/>
  <c r="ER304" i="47"/>
  <c r="BC152" i="47"/>
  <c r="AC58" i="83"/>
  <c r="ER291" i="47"/>
  <c r="BD314" i="47"/>
  <c r="BD307" i="47"/>
  <c r="BD300" i="47"/>
  <c r="AM317" i="47"/>
  <c r="AS317" i="47" s="1"/>
  <c r="IL67" i="38" s="1"/>
  <c r="IY67" i="38" s="1"/>
  <c r="DR302" i="47"/>
  <c r="AC143" i="83"/>
  <c r="AC146" i="83"/>
  <c r="ER295" i="47"/>
  <c r="AK316" i="84"/>
  <c r="BS315" i="47" s="1"/>
  <c r="BN315" i="47" s="1"/>
  <c r="BD297" i="47"/>
  <c r="AL312" i="85"/>
  <c r="ER319" i="47"/>
  <c r="BD310" i="47"/>
  <c r="AL301" i="83"/>
  <c r="BE300" i="47"/>
  <c r="BE314" i="47"/>
  <c r="AO296" i="84"/>
  <c r="ET135" i="47"/>
  <c r="ET146" i="47"/>
  <c r="AC149" i="83"/>
  <c r="AC135" i="83"/>
  <c r="AC147" i="83"/>
  <c r="AC138" i="83"/>
  <c r="AC136" i="83"/>
  <c r="ET140" i="47"/>
  <c r="AC54" i="83"/>
  <c r="AC66" i="83"/>
  <c r="ER148" i="47"/>
  <c r="AC316" i="85"/>
  <c r="AC304" i="76"/>
  <c r="DR293" i="47"/>
  <c r="AL308" i="83"/>
  <c r="AL307" i="83"/>
  <c r="AO297" i="76"/>
  <c r="AL300" i="83"/>
  <c r="BC142" i="47"/>
  <c r="ER152" i="47"/>
  <c r="ER301" i="47"/>
  <c r="DR282" i="47"/>
  <c r="DR291" i="47"/>
  <c r="ER293" i="47"/>
  <c r="ER156" i="47"/>
  <c r="AL303" i="83"/>
  <c r="AM316" i="47"/>
  <c r="AS316" i="47" s="1"/>
  <c r="IL66" i="38" s="1"/>
  <c r="IY66" i="38" s="1"/>
  <c r="AC313" i="85"/>
  <c r="BC155" i="47"/>
  <c r="BC137" i="47"/>
  <c r="AL302" i="83"/>
  <c r="BC151" i="47"/>
  <c r="AK295" i="76"/>
  <c r="BQ295" i="47" s="1"/>
  <c r="AC321" i="85"/>
  <c r="ER311" i="47"/>
  <c r="AC304" i="85"/>
  <c r="DR300" i="47"/>
  <c r="BD295" i="47"/>
  <c r="ER318" i="47"/>
  <c r="ER147" i="47"/>
  <c r="AO295" i="85"/>
  <c r="AL313" i="83"/>
  <c r="AL299" i="83"/>
  <c r="AL291" i="83"/>
  <c r="AL293" i="83"/>
  <c r="AC71" i="83"/>
  <c r="AC74" i="83"/>
  <c r="AC68" i="83"/>
  <c r="AC57" i="83"/>
  <c r="AL296" i="84"/>
  <c r="AL317" i="83"/>
  <c r="AL312" i="83"/>
  <c r="AL305" i="83"/>
  <c r="DR284" i="47"/>
  <c r="AL306" i="83"/>
  <c r="AL319" i="83"/>
  <c r="AL298" i="83"/>
  <c r="DR281" i="47"/>
  <c r="AC295" i="85"/>
  <c r="DR287" i="47"/>
  <c r="ER280" i="47"/>
  <c r="AL294" i="83"/>
  <c r="AL296" i="83"/>
  <c r="AR59" i="47"/>
  <c r="AR76" i="47"/>
  <c r="AL282" i="83"/>
  <c r="DR283" i="47"/>
  <c r="AL284" i="83"/>
  <c r="ER284" i="47"/>
  <c r="AL288" i="83"/>
  <c r="AL289" i="83"/>
  <c r="V72" i="83"/>
  <c r="AC72" i="83"/>
  <c r="V144" i="83"/>
  <c r="AC144" i="83"/>
  <c r="AO143" i="47"/>
  <c r="V57" i="85"/>
  <c r="AK301" i="85"/>
  <c r="BT300" i="47" s="1"/>
  <c r="CI300" i="47"/>
  <c r="AO301" i="85"/>
  <c r="V60" i="83"/>
  <c r="AC60" i="83"/>
  <c r="CH314" i="47"/>
  <c r="ES314" i="47" s="1"/>
  <c r="AO315" i="84"/>
  <c r="AK315" i="84"/>
  <c r="BS314" i="47" s="1"/>
  <c r="AQ152" i="47"/>
  <c r="V157" i="84"/>
  <c r="AQ145" i="47"/>
  <c r="AK308" i="84"/>
  <c r="BS307" i="47" s="1"/>
  <c r="CH307" i="47"/>
  <c r="AO308" i="84"/>
  <c r="AC310" i="84"/>
  <c r="AC293" i="84"/>
  <c r="AC282" i="84"/>
  <c r="AC291" i="84"/>
  <c r="AC290" i="84"/>
  <c r="AC286" i="84"/>
  <c r="AC294" i="84"/>
  <c r="AC288" i="84"/>
  <c r="AC287" i="84"/>
  <c r="AC281" i="84"/>
  <c r="AC285" i="84"/>
  <c r="AC284" i="84"/>
  <c r="AC289" i="84"/>
  <c r="AC283" i="84"/>
  <c r="AC292" i="84"/>
  <c r="AC280" i="84"/>
  <c r="T167" i="84"/>
  <c r="AC157" i="84" s="1"/>
  <c r="V132" i="84"/>
  <c r="V167" i="84" s="1"/>
  <c r="AJ138" i="84" s="1"/>
  <c r="V60" i="76"/>
  <c r="V59" i="76"/>
  <c r="AS319" i="47"/>
  <c r="IL69" i="38" s="1"/>
  <c r="IY69" i="38" s="1"/>
  <c r="AM157" i="47"/>
  <c r="V58" i="76"/>
  <c r="AO315" i="85"/>
  <c r="CI314" i="47"/>
  <c r="AK315" i="85"/>
  <c r="BT314" i="47" s="1"/>
  <c r="V71" i="85"/>
  <c r="CF317" i="47"/>
  <c r="AO317" i="76"/>
  <c r="AK317" i="76"/>
  <c r="BQ317" i="47" s="1"/>
  <c r="T167" i="76"/>
  <c r="V132" i="76"/>
  <c r="AO72" i="47"/>
  <c r="V69" i="85"/>
  <c r="V52" i="85"/>
  <c r="CI295" i="47"/>
  <c r="ET295" i="47" s="1"/>
  <c r="AO296" i="85"/>
  <c r="AK296" i="85"/>
  <c r="BT295" i="47" s="1"/>
  <c r="T144" i="84"/>
  <c r="T63" i="84"/>
  <c r="AC307" i="84"/>
  <c r="AK307" i="84"/>
  <c r="BS306" i="47" s="1"/>
  <c r="CH306" i="47"/>
  <c r="AO307" i="84"/>
  <c r="T139" i="84"/>
  <c r="T58" i="84"/>
  <c r="AC302" i="84"/>
  <c r="AC297" i="84"/>
  <c r="V134" i="84"/>
  <c r="V75" i="84"/>
  <c r="AQ151" i="47"/>
  <c r="AS318" i="47"/>
  <c r="IL68" i="38" s="1"/>
  <c r="IY68" i="38" s="1"/>
  <c r="AM156" i="47"/>
  <c r="AI133" i="47"/>
  <c r="AC311" i="76"/>
  <c r="V149" i="76"/>
  <c r="V77" i="85"/>
  <c r="V156" i="85"/>
  <c r="V63" i="85"/>
  <c r="AP71" i="47"/>
  <c r="BM311" i="47"/>
  <c r="DR311" i="47"/>
  <c r="AC134" i="83"/>
  <c r="AC122" i="83"/>
  <c r="AC123" i="83"/>
  <c r="AC117" i="83"/>
  <c r="AC121" i="83"/>
  <c r="AC124" i="83"/>
  <c r="AC120" i="83"/>
  <c r="AC125" i="83"/>
  <c r="AC130" i="83"/>
  <c r="AC128" i="83"/>
  <c r="AC118" i="83"/>
  <c r="AC126" i="83"/>
  <c r="AC127" i="83"/>
  <c r="AC119" i="83"/>
  <c r="AC129" i="83"/>
  <c r="AC131" i="83"/>
  <c r="V135" i="76"/>
  <c r="V141" i="85"/>
  <c r="V62" i="85"/>
  <c r="AK302" i="85"/>
  <c r="BT301" i="47" s="1"/>
  <c r="CI301" i="47"/>
  <c r="AO302" i="85"/>
  <c r="AK298" i="85"/>
  <c r="BT297" i="47" s="1"/>
  <c r="CI297" i="47"/>
  <c r="AO298" i="85"/>
  <c r="AK308" i="85"/>
  <c r="BT307" i="47" s="1"/>
  <c r="CI307" i="47"/>
  <c r="AO308" i="85"/>
  <c r="AO300" i="85"/>
  <c r="CI299" i="47"/>
  <c r="AK300" i="85"/>
  <c r="BT299" i="47" s="1"/>
  <c r="CI319" i="47"/>
  <c r="AK320" i="85"/>
  <c r="BT319" i="47" s="1"/>
  <c r="AO320" i="85"/>
  <c r="AK311" i="85"/>
  <c r="BT310" i="47" s="1"/>
  <c r="DT311" i="47" s="1"/>
  <c r="CI310" i="47"/>
  <c r="AO311" i="85"/>
  <c r="CI309" i="47"/>
  <c r="AO310" i="85"/>
  <c r="AK310" i="85"/>
  <c r="BT309" i="47" s="1"/>
  <c r="AK287" i="85"/>
  <c r="BT286" i="47" s="1"/>
  <c r="CI286" i="47"/>
  <c r="AO287" i="85"/>
  <c r="CI281" i="47"/>
  <c r="AO282" i="85"/>
  <c r="AK282" i="85"/>
  <c r="BT281" i="47" s="1"/>
  <c r="CI284" i="47"/>
  <c r="AO285" i="85"/>
  <c r="AK285" i="85"/>
  <c r="BT284" i="47" s="1"/>
  <c r="AK288" i="85"/>
  <c r="BT287" i="47" s="1"/>
  <c r="CI287" i="47"/>
  <c r="AO288" i="85"/>
  <c r="AK280" i="85"/>
  <c r="BT279" i="47" s="1"/>
  <c r="AO280" i="85"/>
  <c r="CI279" i="47"/>
  <c r="AO292" i="85"/>
  <c r="CI291" i="47"/>
  <c r="AK292" i="85"/>
  <c r="BT291" i="47" s="1"/>
  <c r="CI290" i="47"/>
  <c r="AK291" i="85"/>
  <c r="BT290" i="47" s="1"/>
  <c r="AO291" i="85"/>
  <c r="CI289" i="47"/>
  <c r="AK290" i="85"/>
  <c r="BT289" i="47" s="1"/>
  <c r="AO290" i="85"/>
  <c r="T86" i="85"/>
  <c r="V51" i="85"/>
  <c r="BM310" i="47"/>
  <c r="DR310" i="47"/>
  <c r="V52" i="83"/>
  <c r="AC52" i="83"/>
  <c r="AP75" i="47"/>
  <c r="T56" i="84"/>
  <c r="AC300" i="84"/>
  <c r="T137" i="84"/>
  <c r="AQ135" i="47"/>
  <c r="AC310" i="76"/>
  <c r="V67" i="76"/>
  <c r="AO76" i="47"/>
  <c r="V68" i="85"/>
  <c r="V72" i="85"/>
  <c r="AR72" i="47" s="1"/>
  <c r="V76" i="83"/>
  <c r="AC76" i="83"/>
  <c r="V73" i="83"/>
  <c r="AC73" i="83"/>
  <c r="AO63" i="47"/>
  <c r="AO153" i="47"/>
  <c r="AR56" i="47"/>
  <c r="V151" i="85"/>
  <c r="AC151" i="83"/>
  <c r="AP150" i="47"/>
  <c r="ER150" i="47" s="1"/>
  <c r="BC150" i="47"/>
  <c r="AO321" i="84"/>
  <c r="CH320" i="47"/>
  <c r="AK321" i="84"/>
  <c r="BS320" i="47" s="1"/>
  <c r="AK158" i="47"/>
  <c r="BD320" i="47"/>
  <c r="T142" i="84"/>
  <c r="T61" i="84"/>
  <c r="AC305" i="84"/>
  <c r="T149" i="84"/>
  <c r="AC312" i="84"/>
  <c r="T68" i="84"/>
  <c r="CH311" i="47"/>
  <c r="AO312" i="84"/>
  <c r="AK312" i="84"/>
  <c r="BS311" i="47" s="1"/>
  <c r="AQ133" i="47"/>
  <c r="V148" i="84"/>
  <c r="AC313" i="84"/>
  <c r="AO75" i="47"/>
  <c r="ET155" i="47"/>
  <c r="AP54" i="47"/>
  <c r="ER309" i="47"/>
  <c r="ER286" i="47"/>
  <c r="ER287" i="47"/>
  <c r="DR292" i="47"/>
  <c r="DR290" i="47"/>
  <c r="ER290" i="47"/>
  <c r="BC132" i="47"/>
  <c r="BC123" i="47"/>
  <c r="BC122" i="47"/>
  <c r="BC117" i="47"/>
  <c r="BC121" i="47"/>
  <c r="BC124" i="47"/>
  <c r="BC120" i="47"/>
  <c r="BC125" i="47"/>
  <c r="BC127" i="47"/>
  <c r="BC128" i="47"/>
  <c r="BC119" i="47"/>
  <c r="BC118" i="47"/>
  <c r="BC130" i="47"/>
  <c r="BC126" i="47"/>
  <c r="BC129" i="47"/>
  <c r="BC131" i="47"/>
  <c r="AP153" i="47"/>
  <c r="ER153" i="47" s="1"/>
  <c r="BC153" i="47"/>
  <c r="BM315" i="47"/>
  <c r="DR315" i="47"/>
  <c r="AP144" i="47"/>
  <c r="ER144" i="47" s="1"/>
  <c r="BC144" i="47"/>
  <c r="AO70" i="47"/>
  <c r="AO138" i="47"/>
  <c r="AO55" i="47"/>
  <c r="AS307" i="47"/>
  <c r="IL57" i="38" s="1"/>
  <c r="IY57" i="38" s="1"/>
  <c r="AM145" i="47"/>
  <c r="AR53" i="47"/>
  <c r="AR138" i="47"/>
  <c r="ET138" i="47" s="1"/>
  <c r="BC148" i="47"/>
  <c r="HL85" i="38"/>
  <c r="DR318" i="47"/>
  <c r="BM318" i="47"/>
  <c r="BC141" i="47"/>
  <c r="AP141" i="47"/>
  <c r="ER142" i="47" s="1"/>
  <c r="AK299" i="84"/>
  <c r="BS298" i="47" s="1"/>
  <c r="DS298" i="47" s="1"/>
  <c r="CH298" i="47"/>
  <c r="AO299" i="84"/>
  <c r="AC315" i="84"/>
  <c r="V71" i="84"/>
  <c r="AC304" i="84"/>
  <c r="V141" i="84"/>
  <c r="CH308" i="47"/>
  <c r="AK309" i="84"/>
  <c r="BS308" i="47" s="1"/>
  <c r="AO309" i="84"/>
  <c r="CH319" i="47"/>
  <c r="AO320" i="84"/>
  <c r="AK320" i="84"/>
  <c r="BS319" i="47" s="1"/>
  <c r="BD303" i="47"/>
  <c r="BD321" i="47"/>
  <c r="BD293" i="47"/>
  <c r="BD289" i="47"/>
  <c r="BD292" i="47"/>
  <c r="BD287" i="47"/>
  <c r="BD285" i="47"/>
  <c r="BD281" i="47"/>
  <c r="BD290" i="47"/>
  <c r="BD280" i="47"/>
  <c r="BD284" i="47"/>
  <c r="BD291" i="47"/>
  <c r="BD283" i="47"/>
  <c r="BD279" i="47"/>
  <c r="BD288" i="47"/>
  <c r="BD286" i="47"/>
  <c r="BD282" i="47"/>
  <c r="AO285" i="84"/>
  <c r="CH284" i="47"/>
  <c r="AK285" i="84"/>
  <c r="BS284" i="47" s="1"/>
  <c r="AK284" i="84"/>
  <c r="BS283" i="47" s="1"/>
  <c r="CH283" i="47"/>
  <c r="AO284" i="84"/>
  <c r="CH280" i="47"/>
  <c r="AK281" i="84"/>
  <c r="BS280" i="47" s="1"/>
  <c r="AO281" i="84"/>
  <c r="AO289" i="84"/>
  <c r="CH288" i="47"/>
  <c r="AK289" i="84"/>
  <c r="BS288" i="47" s="1"/>
  <c r="AK286" i="84"/>
  <c r="BS285" i="47" s="1"/>
  <c r="CH285" i="47"/>
  <c r="AO286" i="84"/>
  <c r="CH290" i="47"/>
  <c r="AK291" i="84"/>
  <c r="BS290" i="47" s="1"/>
  <c r="AO291" i="84"/>
  <c r="AK282" i="84"/>
  <c r="BS281" i="47" s="1"/>
  <c r="CH281" i="47"/>
  <c r="AO282" i="84"/>
  <c r="AO318" i="84"/>
  <c r="CH317" i="47"/>
  <c r="AK318" i="84"/>
  <c r="BS317" i="47" s="1"/>
  <c r="AS303" i="47"/>
  <c r="IL53" i="38" s="1"/>
  <c r="IY53" i="38" s="1"/>
  <c r="AM141" i="47"/>
  <c r="CF303" i="47"/>
  <c r="EQ304" i="47" s="1"/>
  <c r="AO303" i="76"/>
  <c r="AK303" i="76"/>
  <c r="BQ303" i="47" s="1"/>
  <c r="AI140" i="47"/>
  <c r="AO157" i="47"/>
  <c r="AI139" i="47"/>
  <c r="AC158" i="83"/>
  <c r="V158" i="83"/>
  <c r="ER320" i="47"/>
  <c r="V74" i="76"/>
  <c r="AS294" i="47"/>
  <c r="IL44" i="38" s="1"/>
  <c r="IY44" i="38" s="1"/>
  <c r="AM329" i="47"/>
  <c r="AM132" i="47"/>
  <c r="CF309" i="47"/>
  <c r="AK309" i="76"/>
  <c r="BQ309" i="47" s="1"/>
  <c r="AO309" i="76"/>
  <c r="AO298" i="76"/>
  <c r="CF298" i="47"/>
  <c r="AK298" i="76"/>
  <c r="BQ298" i="47" s="1"/>
  <c r="AK299" i="76"/>
  <c r="BQ299" i="47" s="1"/>
  <c r="CF299" i="47"/>
  <c r="AO299" i="76"/>
  <c r="CF314" i="47"/>
  <c r="AO314" i="76"/>
  <c r="AK314" i="76"/>
  <c r="BQ314" i="47" s="1"/>
  <c r="AO318" i="76"/>
  <c r="CF318" i="47"/>
  <c r="AK318" i="76"/>
  <c r="BQ318" i="47" s="1"/>
  <c r="AO300" i="76"/>
  <c r="CF300" i="47"/>
  <c r="AK300" i="76"/>
  <c r="BQ300" i="47" s="1"/>
  <c r="CF316" i="47"/>
  <c r="AO316" i="76"/>
  <c r="AK316" i="76"/>
  <c r="BQ316" i="47" s="1"/>
  <c r="AK315" i="76"/>
  <c r="BQ315" i="47" s="1"/>
  <c r="CF315" i="47"/>
  <c r="AO315" i="76"/>
  <c r="CF281" i="47"/>
  <c r="AK281" i="76"/>
  <c r="BQ281" i="47" s="1"/>
  <c r="AO281" i="76"/>
  <c r="CF284" i="47"/>
  <c r="AO284" i="76"/>
  <c r="AK284" i="76"/>
  <c r="BQ284" i="47" s="1"/>
  <c r="AO283" i="76"/>
  <c r="CF283" i="47"/>
  <c r="AK283" i="76"/>
  <c r="BQ283" i="47" s="1"/>
  <c r="AO286" i="76"/>
  <c r="CF286" i="47"/>
  <c r="AK286" i="76"/>
  <c r="BQ286" i="47" s="1"/>
  <c r="CF292" i="47"/>
  <c r="AK292" i="76"/>
  <c r="BQ292" i="47" s="1"/>
  <c r="AO292" i="76"/>
  <c r="AO290" i="76"/>
  <c r="CF290" i="47"/>
  <c r="AK290" i="76"/>
  <c r="BQ290" i="47" s="1"/>
  <c r="AO282" i="76"/>
  <c r="CF282" i="47"/>
  <c r="AK282" i="76"/>
  <c r="BQ282" i="47" s="1"/>
  <c r="AC59" i="83"/>
  <c r="V59" i="83"/>
  <c r="AP55" i="47"/>
  <c r="AK309" i="47"/>
  <c r="AM309" i="47"/>
  <c r="CH309" i="47"/>
  <c r="AO310" i="84"/>
  <c r="AK310" i="84"/>
  <c r="BS309" i="47" s="1"/>
  <c r="BD296" i="47"/>
  <c r="AQ156" i="47"/>
  <c r="V70" i="84"/>
  <c r="V61" i="76"/>
  <c r="AO156" i="47"/>
  <c r="AI158" i="47"/>
  <c r="V52" i="76"/>
  <c r="AM311" i="47"/>
  <c r="AK321" i="85"/>
  <c r="BT320" i="47" s="1"/>
  <c r="CI320" i="47"/>
  <c r="AO321" i="85"/>
  <c r="AR65" i="47"/>
  <c r="AR156" i="47"/>
  <c r="ET156" i="47" s="1"/>
  <c r="AR144" i="47"/>
  <c r="ET145" i="47" s="1"/>
  <c r="BC149" i="47"/>
  <c r="ER135" i="47"/>
  <c r="ER294" i="47"/>
  <c r="AC62" i="83"/>
  <c r="AC40" i="83"/>
  <c r="AC43" i="83"/>
  <c r="AC39" i="83"/>
  <c r="AC44" i="83"/>
  <c r="AC42" i="83"/>
  <c r="AC41" i="83"/>
  <c r="AC36" i="83"/>
  <c r="AC38" i="83"/>
  <c r="AC48" i="83"/>
  <c r="AC47" i="83"/>
  <c r="AC37" i="83"/>
  <c r="AC50" i="83"/>
  <c r="AC45" i="83"/>
  <c r="AC49" i="83"/>
  <c r="AC46" i="83"/>
  <c r="BC147" i="47"/>
  <c r="V145" i="83"/>
  <c r="AC145" i="83"/>
  <c r="ER307" i="47"/>
  <c r="AS297" i="47"/>
  <c r="IL47" i="38" s="1"/>
  <c r="IY47" i="38" s="1"/>
  <c r="AM135" i="47"/>
  <c r="AO57" i="47"/>
  <c r="AO69" i="47"/>
  <c r="V53" i="76"/>
  <c r="V134" i="76"/>
  <c r="AR64" i="47"/>
  <c r="AR141" i="47"/>
  <c r="ET141" i="47" s="1"/>
  <c r="AR143" i="47"/>
  <c r="ET143" i="47" s="1"/>
  <c r="BE321" i="47"/>
  <c r="BE280" i="47"/>
  <c r="BE284" i="47"/>
  <c r="BE292" i="47"/>
  <c r="BE279" i="47"/>
  <c r="BE288" i="47"/>
  <c r="BE289" i="47"/>
  <c r="BE291" i="47"/>
  <c r="BE290" i="47"/>
  <c r="BE287" i="47"/>
  <c r="BE285" i="47"/>
  <c r="BE282" i="47"/>
  <c r="BE293" i="47"/>
  <c r="BE281" i="47"/>
  <c r="BE286" i="47"/>
  <c r="BE283" i="47"/>
  <c r="BE301" i="47"/>
  <c r="BE317" i="47"/>
  <c r="BE299" i="47"/>
  <c r="BE310" i="47"/>
  <c r="BE298" i="47"/>
  <c r="BE297" i="47"/>
  <c r="BE316" i="47"/>
  <c r="BE308" i="47"/>
  <c r="BE307" i="47"/>
  <c r="BE302" i="47"/>
  <c r="BE319" i="47"/>
  <c r="BE296" i="47"/>
  <c r="BE304" i="47"/>
  <c r="BE309" i="47"/>
  <c r="AP133" i="47"/>
  <c r="ER133" i="47" s="1"/>
  <c r="BC133" i="47"/>
  <c r="AC306" i="84"/>
  <c r="T62" i="84"/>
  <c r="T143" i="84"/>
  <c r="AQ153" i="47"/>
  <c r="V72" i="84"/>
  <c r="AC316" i="84"/>
  <c r="T73" i="84"/>
  <c r="AC317" i="84"/>
  <c r="T154" i="84"/>
  <c r="AC298" i="84"/>
  <c r="AO73" i="47"/>
  <c r="AI148" i="47"/>
  <c r="AR149" i="47"/>
  <c r="ET149" i="47" s="1"/>
  <c r="AR153" i="47"/>
  <c r="ET154" i="47" s="1"/>
  <c r="BC157" i="47"/>
  <c r="AP157" i="47"/>
  <c r="ER157" i="47" s="1"/>
  <c r="BC154" i="47"/>
  <c r="AP154" i="47"/>
  <c r="ER316" i="47"/>
  <c r="AO71" i="47"/>
  <c r="ET136" i="47"/>
  <c r="AR151" i="47"/>
  <c r="AP56" i="47"/>
  <c r="BC136" i="47"/>
  <c r="BC143" i="47"/>
  <c r="DR313" i="47"/>
  <c r="BM313" i="47"/>
  <c r="AP70" i="47"/>
  <c r="AC150" i="83"/>
  <c r="V150" i="83"/>
  <c r="ER312" i="47"/>
  <c r="CH302" i="47"/>
  <c r="AO303" i="84"/>
  <c r="AK303" i="84"/>
  <c r="BS302" i="47" s="1"/>
  <c r="AK140" i="47"/>
  <c r="BD302" i="47"/>
  <c r="V52" i="84"/>
  <c r="AL311" i="84"/>
  <c r="BD312" i="47"/>
  <c r="T155" i="84"/>
  <c r="T74" i="84"/>
  <c r="AC318" i="84"/>
  <c r="AL313" i="85"/>
  <c r="AP58" i="47"/>
  <c r="ER283" i="47"/>
  <c r="DR289" i="47"/>
  <c r="ER289" i="47"/>
  <c r="AC153" i="83"/>
  <c r="V153" i="83"/>
  <c r="V63" i="83"/>
  <c r="AC63" i="83"/>
  <c r="AO66" i="47"/>
  <c r="AS300" i="47"/>
  <c r="IL50" i="38" s="1"/>
  <c r="IY50" i="38" s="1"/>
  <c r="AM138" i="47"/>
  <c r="AO150" i="47"/>
  <c r="AO145" i="47"/>
  <c r="AR67" i="47"/>
  <c r="V138" i="85"/>
  <c r="V141" i="83"/>
  <c r="AC141" i="83"/>
  <c r="AC320" i="84"/>
  <c r="V76" i="84"/>
  <c r="AC295" i="84"/>
  <c r="V51" i="84"/>
  <c r="T86" i="84"/>
  <c r="AK295" i="84"/>
  <c r="BS294" i="47" s="1"/>
  <c r="CH294" i="47"/>
  <c r="AO295" i="84"/>
  <c r="AQ138" i="47"/>
  <c r="V141" i="76"/>
  <c r="V140" i="76"/>
  <c r="CF302" i="47"/>
  <c r="AK302" i="76"/>
  <c r="BQ302" i="47" s="1"/>
  <c r="AO302" i="76"/>
  <c r="V139" i="76"/>
  <c r="AR61" i="47"/>
  <c r="V152" i="85"/>
  <c r="BC158" i="47"/>
  <c r="AP158" i="47"/>
  <c r="ER159" i="47" s="1"/>
  <c r="AO144" i="47"/>
  <c r="AI155" i="47"/>
  <c r="AS152" i="47"/>
  <c r="AC294" i="76"/>
  <c r="AC313" i="76"/>
  <c r="AC299" i="76"/>
  <c r="AC305" i="76"/>
  <c r="AC300" i="76"/>
  <c r="AC316" i="76"/>
  <c r="AC306" i="76"/>
  <c r="AC308" i="76"/>
  <c r="AC318" i="76"/>
  <c r="AC309" i="76"/>
  <c r="AC298" i="76"/>
  <c r="AC315" i="76"/>
  <c r="AC312" i="76"/>
  <c r="AC307" i="76"/>
  <c r="AC319" i="76"/>
  <c r="AC314" i="76"/>
  <c r="V51" i="76"/>
  <c r="T86" i="76"/>
  <c r="AO146" i="47"/>
  <c r="V150" i="85"/>
  <c r="V133" i="85"/>
  <c r="AP140" i="47"/>
  <c r="ER140" i="47" s="1"/>
  <c r="BC140" i="47"/>
  <c r="AK306" i="47"/>
  <c r="AM306" i="47"/>
  <c r="AK139" i="47"/>
  <c r="BD301" i="47"/>
  <c r="CH301" i="47"/>
  <c r="ES301" i="47" s="1"/>
  <c r="AK302" i="84"/>
  <c r="BS301" i="47" s="1"/>
  <c r="DS301" i="47" s="1"/>
  <c r="AO302" i="84"/>
  <c r="V53" i="84"/>
  <c r="AC319" i="84"/>
  <c r="V156" i="84"/>
  <c r="AI142" i="47"/>
  <c r="AC320" i="76"/>
  <c r="V77" i="76"/>
  <c r="EQ295" i="47"/>
  <c r="AO68" i="47"/>
  <c r="AR54" i="47"/>
  <c r="V158" i="85"/>
  <c r="AR73" i="47"/>
  <c r="V75" i="85"/>
  <c r="AK319" i="85"/>
  <c r="BT318" i="47" s="1"/>
  <c r="AO319" i="85"/>
  <c r="CI318" i="47"/>
  <c r="AL311" i="83"/>
  <c r="AC132" i="83"/>
  <c r="V167" i="83"/>
  <c r="AJ138" i="83" s="1"/>
  <c r="AP53" i="47"/>
  <c r="BC145" i="47"/>
  <c r="AP145" i="47"/>
  <c r="AO147" i="47"/>
  <c r="AC297" i="76"/>
  <c r="V54" i="76"/>
  <c r="AI134" i="47"/>
  <c r="AO64" i="47"/>
  <c r="AR60" i="47"/>
  <c r="V143" i="85"/>
  <c r="AK318" i="85"/>
  <c r="BT317" i="47" s="1"/>
  <c r="CI317" i="47"/>
  <c r="AO318" i="85"/>
  <c r="CI316" i="47"/>
  <c r="AK317" i="85"/>
  <c r="BT316" i="47" s="1"/>
  <c r="AO317" i="85"/>
  <c r="CI296" i="47"/>
  <c r="AK297" i="85"/>
  <c r="BT296" i="47" s="1"/>
  <c r="AO297" i="85"/>
  <c r="CI302" i="47"/>
  <c r="AO303" i="85"/>
  <c r="AK303" i="85"/>
  <c r="BT302" i="47" s="1"/>
  <c r="CI308" i="47"/>
  <c r="AO309" i="85"/>
  <c r="AK309" i="85"/>
  <c r="BT308" i="47" s="1"/>
  <c r="AK305" i="85"/>
  <c r="BT304" i="47" s="1"/>
  <c r="CI304" i="47"/>
  <c r="AO305" i="85"/>
  <c r="CI298" i="47"/>
  <c r="AO299" i="85"/>
  <c r="AK299" i="85"/>
  <c r="BT298" i="47" s="1"/>
  <c r="AO294" i="85"/>
  <c r="CI293" i="47"/>
  <c r="ET294" i="47" s="1"/>
  <c r="AK294" i="85"/>
  <c r="BT293" i="47" s="1"/>
  <c r="AO284" i="85"/>
  <c r="CI283" i="47"/>
  <c r="AK284" i="85"/>
  <c r="BT283" i="47" s="1"/>
  <c r="AK289" i="85"/>
  <c r="BT288" i="47" s="1"/>
  <c r="AO289" i="85"/>
  <c r="CI288" i="47"/>
  <c r="AO286" i="85"/>
  <c r="CI285" i="47"/>
  <c r="AK286" i="85"/>
  <c r="BT285" i="47" s="1"/>
  <c r="CI280" i="47"/>
  <c r="AK281" i="85"/>
  <c r="BT280" i="47" s="1"/>
  <c r="AO281" i="85"/>
  <c r="CI292" i="47"/>
  <c r="AK293" i="85"/>
  <c r="BT292" i="47" s="1"/>
  <c r="AO293" i="85"/>
  <c r="AK283" i="85"/>
  <c r="BT282" i="47" s="1"/>
  <c r="CI282" i="47"/>
  <c r="AO283" i="85"/>
  <c r="AK304" i="85"/>
  <c r="BT303" i="47" s="1"/>
  <c r="CI303" i="47"/>
  <c r="AO304" i="85"/>
  <c r="T167" i="85"/>
  <c r="AC162" i="85" s="1"/>
  <c r="V132" i="85"/>
  <c r="AC301" i="85"/>
  <c r="AC293" i="85"/>
  <c r="AC283" i="85"/>
  <c r="AC280" i="85"/>
  <c r="AC281" i="85"/>
  <c r="AC289" i="85"/>
  <c r="AC290" i="85"/>
  <c r="AC292" i="85"/>
  <c r="AC291" i="85"/>
  <c r="AC288" i="85"/>
  <c r="AC286" i="85"/>
  <c r="AC285" i="85"/>
  <c r="AC294" i="85"/>
  <c r="AC284" i="85"/>
  <c r="AC282" i="85"/>
  <c r="AC287" i="85"/>
  <c r="AC303" i="85"/>
  <c r="AC311" i="85"/>
  <c r="AC305" i="85"/>
  <c r="AC299" i="85"/>
  <c r="AC302" i="85"/>
  <c r="AC298" i="85"/>
  <c r="AC317" i="85"/>
  <c r="AC308" i="85"/>
  <c r="AC320" i="85"/>
  <c r="AC297" i="85"/>
  <c r="AC310" i="85"/>
  <c r="AC318" i="85"/>
  <c r="AC309" i="85"/>
  <c r="AC300" i="85"/>
  <c r="AP67" i="47"/>
  <c r="V133" i="83"/>
  <c r="AC133" i="83"/>
  <c r="AL295" i="83"/>
  <c r="CH299" i="47"/>
  <c r="ES300" i="47" s="1"/>
  <c r="AO300" i="84"/>
  <c r="AK300" i="84"/>
  <c r="BS299" i="47" s="1"/>
  <c r="AK299" i="47"/>
  <c r="AM299" i="47"/>
  <c r="AO137" i="47"/>
  <c r="V148" i="76"/>
  <c r="ET147" i="47"/>
  <c r="AC312" i="85"/>
  <c r="V149" i="85"/>
  <c r="V153" i="85"/>
  <c r="V157" i="83"/>
  <c r="AC157" i="83"/>
  <c r="BM319" i="47"/>
  <c r="DR319" i="47"/>
  <c r="V154" i="83"/>
  <c r="AC154" i="83"/>
  <c r="AC314" i="85"/>
  <c r="V70" i="85"/>
  <c r="AP74" i="47"/>
  <c r="ER138" i="47"/>
  <c r="T158" i="84"/>
  <c r="T77" i="84"/>
  <c r="AC321" i="84"/>
  <c r="AK142" i="47"/>
  <c r="BD304" i="47"/>
  <c r="AO305" i="84"/>
  <c r="CH304" i="47"/>
  <c r="AK305" i="84"/>
  <c r="BS304" i="47" s="1"/>
  <c r="BD311" i="47"/>
  <c r="AK149" i="47"/>
  <c r="AQ148" i="47"/>
  <c r="AC311" i="84"/>
  <c r="V69" i="84"/>
  <c r="AC139" i="83"/>
  <c r="AP68" i="47"/>
  <c r="DR309" i="47"/>
  <c r="DR286" i="47"/>
  <c r="AL279" i="83"/>
  <c r="AL287" i="83"/>
  <c r="DR280" i="47"/>
  <c r="AL281" i="83"/>
  <c r="ER281" i="47"/>
  <c r="AL292" i="83"/>
  <c r="ER292" i="47"/>
  <c r="AL290" i="83"/>
  <c r="AP66" i="47"/>
  <c r="AL315" i="83"/>
  <c r="AS312" i="47"/>
  <c r="IL62" i="38" s="1"/>
  <c r="IY62" i="38" s="1"/>
  <c r="AM150" i="47"/>
  <c r="AL318" i="83"/>
  <c r="T55" i="84"/>
  <c r="AC299" i="84"/>
  <c r="T136" i="84"/>
  <c r="AK298" i="47"/>
  <c r="AM298" i="47"/>
  <c r="V152" i="84"/>
  <c r="CH303" i="47"/>
  <c r="AO304" i="84"/>
  <c r="AK304" i="84"/>
  <c r="BS303" i="47" s="1"/>
  <c r="AC309" i="84"/>
  <c r="T146" i="84"/>
  <c r="T65" i="84"/>
  <c r="AK308" i="47"/>
  <c r="AM308" i="47"/>
  <c r="AQ157" i="47"/>
  <c r="V64" i="84"/>
  <c r="AC308" i="84"/>
  <c r="AK167" i="47"/>
  <c r="AQ132" i="47"/>
  <c r="ES132" i="47" s="1"/>
  <c r="CH286" i="47"/>
  <c r="AO287" i="84"/>
  <c r="AK287" i="84"/>
  <c r="BS286" i="47" s="1"/>
  <c r="CH282" i="47"/>
  <c r="AK283" i="84"/>
  <c r="BS282" i="47" s="1"/>
  <c r="AO283" i="84"/>
  <c r="CH279" i="47"/>
  <c r="AK280" i="84"/>
  <c r="BS279" i="47" s="1"/>
  <c r="AO280" i="84"/>
  <c r="AK292" i="84"/>
  <c r="BS291" i="47" s="1"/>
  <c r="CH291" i="47"/>
  <c r="AO292" i="84"/>
  <c r="CH292" i="47"/>
  <c r="AO293" i="84"/>
  <c r="AK293" i="84"/>
  <c r="BS292" i="47" s="1"/>
  <c r="AO290" i="84"/>
  <c r="CH289" i="47"/>
  <c r="AK290" i="84"/>
  <c r="BS289" i="47" s="1"/>
  <c r="AK294" i="84"/>
  <c r="BS293" i="47" s="1"/>
  <c r="CH293" i="47"/>
  <c r="AO294" i="84"/>
  <c r="AK288" i="84"/>
  <c r="BS287" i="47" s="1"/>
  <c r="CH287" i="47"/>
  <c r="AO288" i="84"/>
  <c r="AC301" i="84"/>
  <c r="V57" i="84"/>
  <c r="AO56" i="47"/>
  <c r="AO154" i="47"/>
  <c r="AI141" i="47"/>
  <c r="AM301" i="47"/>
  <c r="CF301" i="47"/>
  <c r="AK301" i="76"/>
  <c r="BQ301" i="47" s="1"/>
  <c r="AO301" i="76"/>
  <c r="AR66" i="47"/>
  <c r="AR152" i="47"/>
  <c r="V77" i="83"/>
  <c r="AC77" i="83"/>
  <c r="BM320" i="47"/>
  <c r="DR320" i="47"/>
  <c r="V155" i="76"/>
  <c r="AC317" i="76"/>
  <c r="AO152" i="47"/>
  <c r="AI132" i="47"/>
  <c r="AI329" i="47"/>
  <c r="AO313" i="76"/>
  <c r="CF313" i="47"/>
  <c r="AK313" i="76"/>
  <c r="BQ313" i="47" s="1"/>
  <c r="CF307" i="47"/>
  <c r="AO307" i="76"/>
  <c r="AK307" i="76"/>
  <c r="BQ307" i="47" s="1"/>
  <c r="AO319" i="76"/>
  <c r="CF319" i="47"/>
  <c r="EQ320" i="47" s="1"/>
  <c r="AK319" i="76"/>
  <c r="BQ319" i="47" s="1"/>
  <c r="CF308" i="47"/>
  <c r="AK308" i="76"/>
  <c r="BQ308" i="47" s="1"/>
  <c r="AO308" i="76"/>
  <c r="CF305" i="47"/>
  <c r="AK305" i="76"/>
  <c r="BQ305" i="47" s="1"/>
  <c r="AO305" i="76"/>
  <c r="CF312" i="47"/>
  <c r="AO312" i="76"/>
  <c r="AK312" i="76"/>
  <c r="BQ312" i="47" s="1"/>
  <c r="CF306" i="47"/>
  <c r="AO306" i="76"/>
  <c r="AK306" i="76"/>
  <c r="BQ306" i="47" s="1"/>
  <c r="AK280" i="76"/>
  <c r="BQ280" i="47" s="1"/>
  <c r="CF280" i="47"/>
  <c r="AO280" i="76"/>
  <c r="CF285" i="47"/>
  <c r="AK285" i="76"/>
  <c r="BQ285" i="47" s="1"/>
  <c r="AO285" i="76"/>
  <c r="AO291" i="76"/>
  <c r="CF291" i="47"/>
  <c r="AK291" i="76"/>
  <c r="BQ291" i="47" s="1"/>
  <c r="AO288" i="76"/>
  <c r="CF288" i="47"/>
  <c r="AK288" i="76"/>
  <c r="BQ288" i="47" s="1"/>
  <c r="AO293" i="76"/>
  <c r="CF293" i="47"/>
  <c r="AK293" i="76"/>
  <c r="BQ293" i="47" s="1"/>
  <c r="CF287" i="47"/>
  <c r="AK287" i="76"/>
  <c r="BQ287" i="47" s="1"/>
  <c r="AO287" i="76"/>
  <c r="CF279" i="47"/>
  <c r="AK279" i="76"/>
  <c r="BQ279" i="47" s="1"/>
  <c r="AO279" i="76"/>
  <c r="CF289" i="47"/>
  <c r="AK289" i="76"/>
  <c r="BQ289" i="47" s="1"/>
  <c r="AO289" i="76"/>
  <c r="AR55" i="47"/>
  <c r="AR150" i="47"/>
  <c r="AR133" i="47"/>
  <c r="BM317" i="47"/>
  <c r="DR317" i="47"/>
  <c r="AP57" i="47"/>
  <c r="DR299" i="47"/>
  <c r="ER299" i="47"/>
  <c r="V140" i="83"/>
  <c r="AC140" i="83"/>
  <c r="AJ62" i="47"/>
  <c r="AP386" i="47"/>
  <c r="AJ386" i="47" s="1"/>
  <c r="AP65" i="47"/>
  <c r="T147" i="84"/>
  <c r="T66" i="84"/>
  <c r="AQ134" i="47"/>
  <c r="BD318" i="47"/>
  <c r="HM83" i="38" s="1"/>
  <c r="V151" i="84"/>
  <c r="AC314" i="84"/>
  <c r="V142" i="76"/>
  <c r="AM320" i="47"/>
  <c r="AC295" i="76"/>
  <c r="V133" i="76"/>
  <c r="AI149" i="47"/>
  <c r="AR58" i="47"/>
  <c r="AR74" i="47"/>
  <c r="AR158" i="47"/>
  <c r="AK307" i="85"/>
  <c r="BT306" i="47" s="1"/>
  <c r="CI306" i="47"/>
  <c r="AO307" i="85"/>
  <c r="AP61" i="47"/>
  <c r="AC152" i="83"/>
  <c r="ER149" i="47"/>
  <c r="BC135" i="47"/>
  <c r="DR294" i="47"/>
  <c r="AC51" i="83"/>
  <c r="V86" i="83"/>
  <c r="AP51" i="47"/>
  <c r="ER296" i="47"/>
  <c r="DR296" i="47"/>
  <c r="V64" i="83"/>
  <c r="AC64" i="83"/>
  <c r="DR307" i="47"/>
  <c r="AO62" i="47"/>
  <c r="AO151" i="47"/>
  <c r="AI135" i="47"/>
  <c r="AO136" i="47"/>
  <c r="AC296" i="76"/>
  <c r="ET148" i="47"/>
  <c r="BE303" i="47"/>
  <c r="BE305" i="47"/>
  <c r="CI305" i="47"/>
  <c r="AK306" i="85"/>
  <c r="BT305" i="47" s="1"/>
  <c r="AO306" i="85"/>
  <c r="AL167" i="47"/>
  <c r="AR132" i="47"/>
  <c r="ET132" i="47" s="1"/>
  <c r="AC148" i="83"/>
  <c r="AC156" i="83"/>
  <c r="AK305" i="47"/>
  <c r="AM305" i="47"/>
  <c r="AK306" i="84"/>
  <c r="BS305" i="47" s="1"/>
  <c r="CH305" i="47"/>
  <c r="AO306" i="84"/>
  <c r="BD315" i="47"/>
  <c r="AO317" i="84"/>
  <c r="CH316" i="47"/>
  <c r="ES316" i="47" s="1"/>
  <c r="AK317" i="84"/>
  <c r="BS316" i="47" s="1"/>
  <c r="BD316" i="47"/>
  <c r="AK154" i="47"/>
  <c r="V135" i="84"/>
  <c r="AS310" i="47"/>
  <c r="IL60" i="38" s="1"/>
  <c r="IY60" i="38" s="1"/>
  <c r="AM148" i="47"/>
  <c r="BE311" i="47"/>
  <c r="BE315" i="47"/>
  <c r="DR316" i="47"/>
  <c r="BM316" i="47"/>
  <c r="AO65" i="47"/>
  <c r="BE313" i="47"/>
  <c r="AC155" i="83"/>
  <c r="AC56" i="83"/>
  <c r="AC137" i="83"/>
  <c r="ER136" i="47"/>
  <c r="ER143" i="47"/>
  <c r="AC70" i="83"/>
  <c r="BC146" i="47"/>
  <c r="V69" i="83"/>
  <c r="AC69" i="83"/>
  <c r="BM312" i="47"/>
  <c r="DR312" i="47"/>
  <c r="T140" i="84"/>
  <c r="T59" i="84"/>
  <c r="AC303" i="84"/>
  <c r="V133" i="84"/>
  <c r="AC296" i="84"/>
  <c r="AQ150" i="47"/>
  <c r="AK155" i="47"/>
  <c r="BD317" i="47"/>
  <c r="DT312" i="47"/>
  <c r="BO312" i="47"/>
  <c r="DT327" i="47" l="1"/>
  <c r="AL327" i="85"/>
  <c r="AL324" i="76"/>
  <c r="DS327" i="47"/>
  <c r="DR326" i="47"/>
  <c r="ES327" i="47"/>
  <c r="ET326" i="47"/>
  <c r="FM325" i="47"/>
  <c r="DT325" i="47"/>
  <c r="EQ326" i="47"/>
  <c r="AL326" i="85"/>
  <c r="DS326" i="47"/>
  <c r="AJ164" i="83"/>
  <c r="AK164" i="83" s="1"/>
  <c r="AL327" i="76"/>
  <c r="AL327" i="84"/>
  <c r="ES326" i="47"/>
  <c r="AL328" i="85"/>
  <c r="DQ325" i="47"/>
  <c r="AK84" i="47"/>
  <c r="AQ408" i="47"/>
  <c r="AK408" i="47" s="1"/>
  <c r="AM84" i="47"/>
  <c r="AS84" i="47" s="1"/>
  <c r="DQ326" i="47"/>
  <c r="AL328" i="84"/>
  <c r="V165" i="84"/>
  <c r="AJ165" i="84" s="1"/>
  <c r="AC165" i="84"/>
  <c r="AL326" i="76"/>
  <c r="AL325" i="76"/>
  <c r="EQ327" i="47"/>
  <c r="FM327" i="47" s="1"/>
  <c r="AC161" i="76"/>
  <c r="AC164" i="76"/>
  <c r="AC165" i="76"/>
  <c r="AC163" i="76"/>
  <c r="AJ162" i="84"/>
  <c r="AC162" i="84"/>
  <c r="AS326" i="47"/>
  <c r="AM164" i="47"/>
  <c r="AS164" i="47" s="1"/>
  <c r="AC163" i="84"/>
  <c r="V163" i="84"/>
  <c r="AJ163" i="84" s="1"/>
  <c r="BD325" i="47"/>
  <c r="DT326" i="47"/>
  <c r="AJ165" i="83"/>
  <c r="AJ162" i="83"/>
  <c r="AK82" i="47"/>
  <c r="AQ406" i="47"/>
  <c r="AK406" i="47" s="1"/>
  <c r="ES164" i="47"/>
  <c r="FM164" i="47" s="1"/>
  <c r="ET327" i="47"/>
  <c r="AI405" i="47"/>
  <c r="AM405" i="47"/>
  <c r="AS405" i="47" s="1"/>
  <c r="W61" i="93" s="1"/>
  <c r="X61" i="93" s="1"/>
  <c r="AL326" i="84"/>
  <c r="AC162" i="76"/>
  <c r="AL325" i="84"/>
  <c r="AC161" i="85"/>
  <c r="AC165" i="85"/>
  <c r="AC163" i="85"/>
  <c r="AC164" i="85"/>
  <c r="AJ163" i="83"/>
  <c r="AM408" i="47"/>
  <c r="AS408" i="47" s="1"/>
  <c r="W64" i="93" s="1"/>
  <c r="X64" i="93" s="1"/>
  <c r="AK83" i="47"/>
  <c r="AQ407" i="47"/>
  <c r="AM83" i="47"/>
  <c r="AS83" i="47" s="1"/>
  <c r="DQ327" i="47"/>
  <c r="EW327" i="47" s="1"/>
  <c r="AS325" i="47"/>
  <c r="AM163" i="47"/>
  <c r="AS163" i="47" s="1"/>
  <c r="AC164" i="84"/>
  <c r="V164" i="84"/>
  <c r="AJ164" i="84" s="1"/>
  <c r="AM82" i="47"/>
  <c r="AS82" i="47" s="1"/>
  <c r="AC80" i="76"/>
  <c r="AC82" i="76"/>
  <c r="AC84" i="76"/>
  <c r="AC81" i="76"/>
  <c r="AC83" i="76"/>
  <c r="AC80" i="85"/>
  <c r="AC81" i="85"/>
  <c r="AC83" i="85"/>
  <c r="AC82" i="85"/>
  <c r="AC84" i="85"/>
  <c r="AJ84" i="83"/>
  <c r="AJ81" i="83"/>
  <c r="AJ82" i="83"/>
  <c r="AJ83" i="83"/>
  <c r="AC83" i="84"/>
  <c r="AC82" i="84"/>
  <c r="AC81" i="84"/>
  <c r="AC84" i="84"/>
  <c r="BE161" i="47"/>
  <c r="BE162" i="47"/>
  <c r="BE163" i="47"/>
  <c r="BE164" i="47"/>
  <c r="BE165" i="47"/>
  <c r="AN165" i="47"/>
  <c r="AN162" i="47"/>
  <c r="BB323" i="47"/>
  <c r="BB324" i="47"/>
  <c r="BB327" i="47"/>
  <c r="BB325" i="47"/>
  <c r="BB326" i="47"/>
  <c r="FM323" i="47"/>
  <c r="FM324" i="47"/>
  <c r="BD161" i="47"/>
  <c r="BD164" i="47"/>
  <c r="BD163" i="47"/>
  <c r="BD162" i="47"/>
  <c r="BD165" i="47"/>
  <c r="DS323" i="47"/>
  <c r="EW323" i="47" s="1"/>
  <c r="DS324" i="47"/>
  <c r="EW324" i="47" s="1"/>
  <c r="ER161" i="47"/>
  <c r="ER162" i="47"/>
  <c r="FM162" i="47" s="1"/>
  <c r="AS313" i="47"/>
  <c r="IL63" i="38" s="1"/>
  <c r="IY63" i="38" s="1"/>
  <c r="ES321" i="47"/>
  <c r="ET313" i="47"/>
  <c r="AL324" i="84"/>
  <c r="AM404" i="47"/>
  <c r="AS404" i="47" s="1"/>
  <c r="W60" i="93" s="1"/>
  <c r="X60" i="93" s="1"/>
  <c r="ES161" i="47"/>
  <c r="AJ161" i="83"/>
  <c r="CG161" i="47" s="1"/>
  <c r="AJ161" i="84"/>
  <c r="CH161" i="47" s="1"/>
  <c r="AC161" i="84"/>
  <c r="AL322" i="76"/>
  <c r="AL323" i="84"/>
  <c r="ET321" i="47"/>
  <c r="AL322" i="85"/>
  <c r="BT321" i="47"/>
  <c r="DT322" i="47" s="1"/>
  <c r="ET322" i="47"/>
  <c r="AL323" i="85"/>
  <c r="AC159" i="85"/>
  <c r="AC160" i="85"/>
  <c r="AC79" i="84"/>
  <c r="AC80" i="84"/>
  <c r="AM79" i="47"/>
  <c r="AS79" i="47" s="1"/>
  <c r="ES322" i="47"/>
  <c r="AQ403" i="47"/>
  <c r="AK403" i="47" s="1"/>
  <c r="AK79" i="47"/>
  <c r="DS321" i="47"/>
  <c r="AC160" i="84"/>
  <c r="V160" i="84"/>
  <c r="AJ160" i="84" s="1"/>
  <c r="AM160" i="47"/>
  <c r="AS160" i="47" s="1"/>
  <c r="AS322" i="47"/>
  <c r="IL72" i="38" s="1"/>
  <c r="IY72" i="38" s="1"/>
  <c r="AL322" i="84"/>
  <c r="BD322" i="47"/>
  <c r="AC159" i="84"/>
  <c r="V159" i="84"/>
  <c r="AJ159" i="84" s="1"/>
  <c r="DS322" i="47"/>
  <c r="AJ71" i="83"/>
  <c r="CG71" i="47" s="1"/>
  <c r="AJ80" i="83"/>
  <c r="CG80" i="47" s="1"/>
  <c r="AJ79" i="83"/>
  <c r="AJ160" i="83"/>
  <c r="AJ159" i="83"/>
  <c r="AP402" i="47"/>
  <c r="AJ402" i="47" s="1"/>
  <c r="AJ78" i="47"/>
  <c r="AP403" i="47"/>
  <c r="AJ403" i="47" s="1"/>
  <c r="AJ79" i="47"/>
  <c r="AJ78" i="83"/>
  <c r="AI402" i="47"/>
  <c r="AN161" i="47"/>
  <c r="G34" i="89" s="1"/>
  <c r="AI403" i="47"/>
  <c r="AC132" i="76"/>
  <c r="AC159" i="76"/>
  <c r="AC160" i="76"/>
  <c r="AL321" i="76"/>
  <c r="BQ321" i="47"/>
  <c r="DQ321" i="47" s="1"/>
  <c r="EQ322" i="47"/>
  <c r="FM160" i="47"/>
  <c r="ET158" i="47"/>
  <c r="ET159" i="47"/>
  <c r="BL320" i="47"/>
  <c r="BB302" i="47"/>
  <c r="BB322" i="47"/>
  <c r="BE160" i="47"/>
  <c r="BE159" i="47"/>
  <c r="BD160" i="47"/>
  <c r="BD159" i="47"/>
  <c r="AN159" i="47"/>
  <c r="G32" i="89" s="1"/>
  <c r="AS159" i="47"/>
  <c r="AC79" i="85"/>
  <c r="AC78" i="85"/>
  <c r="AC78" i="84"/>
  <c r="V78" i="84"/>
  <c r="AQ78" i="47" s="1"/>
  <c r="AM78" i="47" s="1"/>
  <c r="AS78" i="47" s="1"/>
  <c r="AC79" i="76"/>
  <c r="AC78" i="76"/>
  <c r="AS296" i="47"/>
  <c r="IL46" i="38" s="1"/>
  <c r="IY46" i="38" s="1"/>
  <c r="AC54" i="76"/>
  <c r="AC36" i="76"/>
  <c r="AM133" i="47"/>
  <c r="AN133" i="47" s="1"/>
  <c r="G6" i="89" s="1"/>
  <c r="AL297" i="84"/>
  <c r="ES296" i="47"/>
  <c r="AL310" i="76"/>
  <c r="BL310" i="47"/>
  <c r="DQ310" i="47"/>
  <c r="ES297" i="47"/>
  <c r="AL314" i="85"/>
  <c r="DQ320" i="47"/>
  <c r="EQ311" i="47"/>
  <c r="DS296" i="47"/>
  <c r="AL320" i="76"/>
  <c r="BO315" i="47"/>
  <c r="AL314" i="84"/>
  <c r="DS313" i="47"/>
  <c r="ES298" i="47"/>
  <c r="AC148" i="84"/>
  <c r="AJ135" i="84"/>
  <c r="CH135" i="47" s="1"/>
  <c r="ET152" i="47"/>
  <c r="ES308" i="47"/>
  <c r="AM140" i="47"/>
  <c r="AN140" i="47" s="1"/>
  <c r="G13" i="89" s="1"/>
  <c r="DT315" i="47"/>
  <c r="AJ133" i="84"/>
  <c r="CH133" i="47" s="1"/>
  <c r="ET314" i="47"/>
  <c r="BO313" i="47"/>
  <c r="DT296" i="47"/>
  <c r="AC141" i="76"/>
  <c r="DQ298" i="47"/>
  <c r="AC132" i="84"/>
  <c r="ES318" i="47"/>
  <c r="ET315" i="47"/>
  <c r="AC135" i="76"/>
  <c r="DQ297" i="47"/>
  <c r="AC67" i="84"/>
  <c r="ET316" i="47"/>
  <c r="ES134" i="47"/>
  <c r="DT295" i="47"/>
  <c r="AL295" i="85"/>
  <c r="AC60" i="84"/>
  <c r="EQ296" i="47"/>
  <c r="ET311" i="47"/>
  <c r="ES291" i="47"/>
  <c r="ET280" i="47"/>
  <c r="ES311" i="47"/>
  <c r="ET312" i="47"/>
  <c r="AJ150" i="84"/>
  <c r="CH150" i="47" s="1"/>
  <c r="AL290" i="85"/>
  <c r="AL316" i="85"/>
  <c r="DS299" i="47"/>
  <c r="AJ153" i="84"/>
  <c r="AO153" i="84" s="1"/>
  <c r="BH147" i="84" s="1"/>
  <c r="ES289" i="47"/>
  <c r="DT282" i="47"/>
  <c r="ET285" i="47"/>
  <c r="DT294" i="47"/>
  <c r="AL302" i="84"/>
  <c r="DS309" i="47"/>
  <c r="ES319" i="47"/>
  <c r="BL311" i="47"/>
  <c r="AJ140" i="83"/>
  <c r="AO140" i="83" s="1"/>
  <c r="BH134" i="83" s="1"/>
  <c r="DS282" i="47"/>
  <c r="AL296" i="76"/>
  <c r="DQ296" i="47"/>
  <c r="ES312" i="47"/>
  <c r="ET305" i="47"/>
  <c r="EQ154" i="47"/>
  <c r="ES157" i="47"/>
  <c r="AL297" i="76"/>
  <c r="AC70" i="85"/>
  <c r="ET296" i="47"/>
  <c r="DT305" i="47"/>
  <c r="DT288" i="47"/>
  <c r="ES287" i="47"/>
  <c r="AC69" i="84"/>
  <c r="ET298" i="47"/>
  <c r="AC148" i="76"/>
  <c r="AC139" i="76"/>
  <c r="AL302" i="76"/>
  <c r="AN153" i="47"/>
  <c r="G26" i="89" s="1"/>
  <c r="DQ305" i="47"/>
  <c r="DQ304" i="47"/>
  <c r="AL304" i="76"/>
  <c r="AC142" i="76"/>
  <c r="AC134" i="76"/>
  <c r="BN312" i="47"/>
  <c r="DS312" i="47"/>
  <c r="DQ311" i="47"/>
  <c r="AC155" i="76"/>
  <c r="DS303" i="47"/>
  <c r="ES315" i="47"/>
  <c r="DT285" i="47"/>
  <c r="AL297" i="85"/>
  <c r="AL291" i="84"/>
  <c r="AL309" i="84"/>
  <c r="AL320" i="85"/>
  <c r="DS293" i="47"/>
  <c r="DS289" i="47"/>
  <c r="ES303" i="47"/>
  <c r="AJ154" i="83"/>
  <c r="CG154" i="47" s="1"/>
  <c r="DT308" i="47"/>
  <c r="BN318" i="47"/>
  <c r="DS318" i="47"/>
  <c r="DT280" i="47"/>
  <c r="AL313" i="84"/>
  <c r="DS310" i="47"/>
  <c r="AC133" i="76"/>
  <c r="ES286" i="47"/>
  <c r="AJ152" i="84"/>
  <c r="CH152" i="47" s="1"/>
  <c r="ET292" i="47"/>
  <c r="ET288" i="47"/>
  <c r="ER145" i="47"/>
  <c r="DQ295" i="47"/>
  <c r="AL292" i="76"/>
  <c r="AM142" i="47"/>
  <c r="AN142" i="47" s="1"/>
  <c r="G15" i="89" s="1"/>
  <c r="ET302" i="47"/>
  <c r="DS286" i="47"/>
  <c r="AJ151" i="84"/>
  <c r="AK151" i="84" s="1"/>
  <c r="ET303" i="47"/>
  <c r="AL281" i="85"/>
  <c r="AL317" i="85"/>
  <c r="AC75" i="85"/>
  <c r="AJ156" i="84"/>
  <c r="AO156" i="84" s="1"/>
  <c r="BH150" i="84" s="1"/>
  <c r="AC140" i="76"/>
  <c r="AL291" i="85"/>
  <c r="AL319" i="84"/>
  <c r="AL285" i="76"/>
  <c r="AN135" i="47"/>
  <c r="G8" i="89" s="1"/>
  <c r="AL308" i="76"/>
  <c r="AM155" i="47"/>
  <c r="AN155" i="47" s="1"/>
  <c r="G28" i="89" s="1"/>
  <c r="AN138" i="47"/>
  <c r="G11" i="89" s="1"/>
  <c r="AN150" i="47"/>
  <c r="G23" i="89" s="1"/>
  <c r="EQ144" i="47"/>
  <c r="AM154" i="47"/>
  <c r="AS154" i="47" s="1"/>
  <c r="AL295" i="76"/>
  <c r="AL305" i="76"/>
  <c r="AL311" i="76"/>
  <c r="AL289" i="76"/>
  <c r="AL279" i="76"/>
  <c r="AL287" i="76"/>
  <c r="AL293" i="85"/>
  <c r="AL281" i="76"/>
  <c r="AL281" i="84"/>
  <c r="AL306" i="85"/>
  <c r="AL301" i="76"/>
  <c r="ES292" i="47"/>
  <c r="AL280" i="84"/>
  <c r="AL283" i="84"/>
  <c r="AC132" i="85"/>
  <c r="AL309" i="76"/>
  <c r="AC51" i="85"/>
  <c r="AC158" i="76"/>
  <c r="AC153" i="85"/>
  <c r="ES281" i="47"/>
  <c r="AN141" i="47"/>
  <c r="G14" i="89" s="1"/>
  <c r="AN145" i="47"/>
  <c r="G18" i="89" s="1"/>
  <c r="AN134" i="47"/>
  <c r="G7" i="89" s="1"/>
  <c r="AN151" i="47"/>
  <c r="G24" i="89" s="1"/>
  <c r="AN156" i="47"/>
  <c r="G29" i="89" s="1"/>
  <c r="AN157" i="47"/>
  <c r="G30" i="89" s="1"/>
  <c r="AS148" i="47"/>
  <c r="AN148" i="47"/>
  <c r="G21" i="89" s="1"/>
  <c r="AN132" i="47"/>
  <c r="G5" i="89" s="1"/>
  <c r="AN120" i="47"/>
  <c r="AN121" i="47"/>
  <c r="AN117" i="47"/>
  <c r="AN125" i="47"/>
  <c r="AN126" i="47"/>
  <c r="AN124" i="47"/>
  <c r="AN123" i="47"/>
  <c r="AN122" i="47"/>
  <c r="AN129" i="47"/>
  <c r="AN130" i="47"/>
  <c r="AN128" i="47"/>
  <c r="AN118" i="47"/>
  <c r="AN127" i="47"/>
  <c r="AN131" i="47"/>
  <c r="AN119" i="47"/>
  <c r="AN152" i="47"/>
  <c r="G25" i="89" s="1"/>
  <c r="DS315" i="47"/>
  <c r="ES305" i="47"/>
  <c r="DQ291" i="47"/>
  <c r="DS291" i="47"/>
  <c r="ES282" i="47"/>
  <c r="ES299" i="47"/>
  <c r="ET282" i="47"/>
  <c r="DT292" i="47"/>
  <c r="DT298" i="47"/>
  <c r="ET308" i="47"/>
  <c r="ER154" i="47"/>
  <c r="ES309" i="47"/>
  <c r="ET287" i="47"/>
  <c r="DT301" i="47"/>
  <c r="AL316" i="84"/>
  <c r="DS285" i="47"/>
  <c r="BD132" i="47"/>
  <c r="BD150" i="47"/>
  <c r="DS305" i="47"/>
  <c r="BB297" i="47"/>
  <c r="BB311" i="47"/>
  <c r="AC57" i="84"/>
  <c r="AC64" i="84"/>
  <c r="AC53" i="84"/>
  <c r="EQ146" i="47"/>
  <c r="ES310" i="47"/>
  <c r="ET320" i="47"/>
  <c r="ES285" i="47"/>
  <c r="AJ145" i="84"/>
  <c r="AO145" i="84" s="1"/>
  <c r="BH139" i="84" s="1"/>
  <c r="DS308" i="47"/>
  <c r="AJ141" i="84"/>
  <c r="CH141" i="47" s="1"/>
  <c r="AJ148" i="84"/>
  <c r="CH148" i="47" s="1"/>
  <c r="ET301" i="47"/>
  <c r="AJ134" i="84"/>
  <c r="CH134" i="47" s="1"/>
  <c r="AC133" i="84"/>
  <c r="AC135" i="84"/>
  <c r="AC153" i="84"/>
  <c r="EQ151" i="47"/>
  <c r="AC151" i="84"/>
  <c r="BD134" i="47"/>
  <c r="ET150" i="47"/>
  <c r="AC152" i="84"/>
  <c r="AJ151" i="83"/>
  <c r="AK151" i="83" s="1"/>
  <c r="AJ133" i="83"/>
  <c r="AO133" i="83" s="1"/>
  <c r="BH127" i="83" s="1"/>
  <c r="AC156" i="84"/>
  <c r="ES153" i="47"/>
  <c r="AC145" i="84"/>
  <c r="AC141" i="84"/>
  <c r="AC150" i="84"/>
  <c r="AC134" i="84"/>
  <c r="DS287" i="47"/>
  <c r="ES293" i="47"/>
  <c r="DT303" i="47"/>
  <c r="EQ147" i="47"/>
  <c r="ER155" i="47"/>
  <c r="ER158" i="47"/>
  <c r="AC149" i="76"/>
  <c r="BE138" i="47"/>
  <c r="AC60" i="76"/>
  <c r="AC77" i="76"/>
  <c r="DT314" i="47"/>
  <c r="DT302" i="47"/>
  <c r="DQ285" i="47"/>
  <c r="DQ287" i="47"/>
  <c r="DQ293" i="47"/>
  <c r="DQ301" i="47"/>
  <c r="DQ299" i="47"/>
  <c r="DQ300" i="47"/>
  <c r="DT287" i="47"/>
  <c r="AL315" i="85"/>
  <c r="AL282" i="84"/>
  <c r="AL312" i="84"/>
  <c r="AL306" i="84"/>
  <c r="DQ289" i="47"/>
  <c r="AL291" i="76"/>
  <c r="AL280" i="76"/>
  <c r="AL306" i="76"/>
  <c r="AL312" i="76"/>
  <c r="DQ308" i="47"/>
  <c r="DS292" i="47"/>
  <c r="AJ132" i="83"/>
  <c r="AK132" i="83" s="1"/>
  <c r="AL310" i="84"/>
  <c r="DT306" i="47"/>
  <c r="ET133" i="47"/>
  <c r="AL288" i="84"/>
  <c r="AL294" i="84"/>
  <c r="AL290" i="84"/>
  <c r="AL293" i="84"/>
  <c r="AL292" i="84"/>
  <c r="AL287" i="84"/>
  <c r="AL318" i="84"/>
  <c r="AL286" i="84"/>
  <c r="AL289" i="84"/>
  <c r="AL284" i="84"/>
  <c r="AL285" i="84"/>
  <c r="ES284" i="47"/>
  <c r="AL321" i="84"/>
  <c r="DT291" i="47"/>
  <c r="AL293" i="76"/>
  <c r="AL288" i="76"/>
  <c r="AL319" i="76"/>
  <c r="AL307" i="76"/>
  <c r="AL313" i="76"/>
  <c r="BB294" i="47"/>
  <c r="DT293" i="47"/>
  <c r="AC51" i="76"/>
  <c r="AL282" i="76"/>
  <c r="AL290" i="76"/>
  <c r="AL286" i="76"/>
  <c r="AL283" i="76"/>
  <c r="AL284" i="76"/>
  <c r="AL315" i="76"/>
  <c r="AL316" i="76"/>
  <c r="AL300" i="76"/>
  <c r="AL318" i="76"/>
  <c r="AL314" i="76"/>
  <c r="AL299" i="76"/>
  <c r="AL298" i="76"/>
  <c r="AL303" i="76"/>
  <c r="AL317" i="76"/>
  <c r="CG138" i="47"/>
  <c r="AO138" i="83"/>
  <c r="BH132" i="83" s="1"/>
  <c r="AK138" i="83"/>
  <c r="DS316" i="47"/>
  <c r="BN316" i="47"/>
  <c r="AS305" i="47"/>
  <c r="IL55" i="38" s="1"/>
  <c r="IY55" i="38" s="1"/>
  <c r="AM143" i="47"/>
  <c r="AN143" i="47" s="1"/>
  <c r="AO135" i="47"/>
  <c r="EQ136" i="47" s="1"/>
  <c r="AI62" i="47"/>
  <c r="AO386" i="47"/>
  <c r="AJ61" i="47"/>
  <c r="AP385" i="47"/>
  <c r="AJ385" i="47" s="1"/>
  <c r="AR382" i="47"/>
  <c r="AL382" i="47" s="1"/>
  <c r="AL58" i="47"/>
  <c r="AO149" i="47"/>
  <c r="EQ150" i="47" s="1"/>
  <c r="AM158" i="47"/>
  <c r="AN158" i="47" s="1"/>
  <c r="G31" i="89" s="1"/>
  <c r="AS320" i="47"/>
  <c r="V147" i="84"/>
  <c r="AJ147" i="84" s="1"/>
  <c r="AC147" i="84"/>
  <c r="AP389" i="47"/>
  <c r="AJ389" i="47" s="1"/>
  <c r="AJ65" i="47"/>
  <c r="AJ57" i="47"/>
  <c r="AP381" i="47"/>
  <c r="AJ381" i="47" s="1"/>
  <c r="AR379" i="47"/>
  <c r="AL379" i="47" s="1"/>
  <c r="AL55" i="47"/>
  <c r="EQ293" i="47"/>
  <c r="EQ288" i="47"/>
  <c r="EQ291" i="47"/>
  <c r="EQ280" i="47"/>
  <c r="EQ319" i="47"/>
  <c r="EQ313" i="47"/>
  <c r="AI167" i="47"/>
  <c r="AO132" i="47"/>
  <c r="EQ132" i="47" s="1"/>
  <c r="FM132" i="47" s="1"/>
  <c r="FN132" i="47" s="1"/>
  <c r="EQ152" i="47"/>
  <c r="EQ301" i="47"/>
  <c r="AO141" i="47"/>
  <c r="AQ57" i="47"/>
  <c r="BD130" i="47"/>
  <c r="BD131" i="47"/>
  <c r="BD128" i="47"/>
  <c r="BD119" i="47"/>
  <c r="BD123" i="47"/>
  <c r="BD127" i="47"/>
  <c r="BD125" i="47"/>
  <c r="BD121" i="47"/>
  <c r="BD124" i="47"/>
  <c r="BD126" i="47"/>
  <c r="BD117" i="47"/>
  <c r="BD129" i="47"/>
  <c r="BD122" i="47"/>
  <c r="BD118" i="47"/>
  <c r="BD120" i="47"/>
  <c r="BD141" i="47"/>
  <c r="AQ64" i="47"/>
  <c r="AS308" i="47"/>
  <c r="IL58" i="38" s="1"/>
  <c r="IY58" i="38" s="1"/>
  <c r="AM146" i="47"/>
  <c r="AN146" i="47" s="1"/>
  <c r="AC65" i="84"/>
  <c r="V65" i="84"/>
  <c r="AQ60" i="47"/>
  <c r="BD298" i="47"/>
  <c r="AK136" i="47"/>
  <c r="AJ66" i="83"/>
  <c r="AP392" i="47"/>
  <c r="AJ392" i="47" s="1"/>
  <c r="AJ68" i="47"/>
  <c r="BD148" i="47"/>
  <c r="DS304" i="47"/>
  <c r="AQ142" i="47"/>
  <c r="ES142" i="47" s="1"/>
  <c r="BD142" i="47"/>
  <c r="V77" i="84"/>
  <c r="AQ77" i="47" s="1"/>
  <c r="AC77" i="84"/>
  <c r="AJ74" i="83"/>
  <c r="AR70" i="47"/>
  <c r="BD299" i="47"/>
  <c r="AK137" i="47"/>
  <c r="AJ67" i="47"/>
  <c r="AP391" i="47"/>
  <c r="AJ391" i="47" s="1"/>
  <c r="AC144" i="85"/>
  <c r="AC126" i="85"/>
  <c r="AC122" i="85"/>
  <c r="AC118" i="85"/>
  <c r="AC129" i="85"/>
  <c r="AC117" i="85"/>
  <c r="AC130" i="85"/>
  <c r="AC127" i="85"/>
  <c r="AC123" i="85"/>
  <c r="AC125" i="85"/>
  <c r="AC120" i="85"/>
  <c r="AC128" i="85"/>
  <c r="AC121" i="85"/>
  <c r="AC131" i="85"/>
  <c r="AC119" i="85"/>
  <c r="AC124" i="85"/>
  <c r="AC137" i="85"/>
  <c r="AC154" i="85"/>
  <c r="AC135" i="85"/>
  <c r="AC148" i="85"/>
  <c r="AC157" i="85"/>
  <c r="AC140" i="85"/>
  <c r="AC155" i="85"/>
  <c r="AC139" i="85"/>
  <c r="AC142" i="85"/>
  <c r="AC145" i="85"/>
  <c r="AC146" i="85"/>
  <c r="AC136" i="85"/>
  <c r="AC147" i="85"/>
  <c r="AC134" i="85"/>
  <c r="DT283" i="47"/>
  <c r="DT304" i="47"/>
  <c r="ET317" i="47"/>
  <c r="BO317" i="47"/>
  <c r="DT317" i="47"/>
  <c r="AC143" i="85"/>
  <c r="AO388" i="47"/>
  <c r="AI64" i="47"/>
  <c r="BB296" i="47"/>
  <c r="AJ53" i="47"/>
  <c r="AP377" i="47"/>
  <c r="AJ377" i="47" s="1"/>
  <c r="ET318" i="47"/>
  <c r="HN85" i="38"/>
  <c r="DT318" i="47"/>
  <c r="BO318" i="47"/>
  <c r="AR75" i="47"/>
  <c r="AC158" i="85"/>
  <c r="AO77" i="47"/>
  <c r="AO142" i="47"/>
  <c r="EQ143" i="47" s="1"/>
  <c r="AM144" i="47"/>
  <c r="AN144" i="47" s="1"/>
  <c r="AS306" i="47"/>
  <c r="IL56" i="38" s="1"/>
  <c r="IY56" i="38" s="1"/>
  <c r="V86" i="76"/>
  <c r="AO51" i="47"/>
  <c r="AO155" i="47"/>
  <c r="EQ155" i="47" s="1"/>
  <c r="DQ302" i="47"/>
  <c r="BD138" i="47"/>
  <c r="ES294" i="47"/>
  <c r="DS294" i="47"/>
  <c r="AQ76" i="47"/>
  <c r="AJ141" i="83"/>
  <c r="AS138" i="47"/>
  <c r="AP63" i="47"/>
  <c r="AJ63" i="83"/>
  <c r="AJ58" i="83"/>
  <c r="AC155" i="84"/>
  <c r="V155" i="84"/>
  <c r="AJ155" i="84" s="1"/>
  <c r="AQ52" i="47"/>
  <c r="ES295" i="47"/>
  <c r="FM295" i="47" s="1"/>
  <c r="AQ140" i="47"/>
  <c r="BD140" i="47"/>
  <c r="DS302" i="47"/>
  <c r="ES302" i="47"/>
  <c r="AJ150" i="83"/>
  <c r="ER146" i="47"/>
  <c r="AJ70" i="47"/>
  <c r="AP394" i="47"/>
  <c r="AJ394" i="47" s="1"/>
  <c r="AJ56" i="83"/>
  <c r="AJ155" i="83"/>
  <c r="ET151" i="47"/>
  <c r="AO395" i="47"/>
  <c r="AI71" i="47"/>
  <c r="ET153" i="47"/>
  <c r="BE149" i="47"/>
  <c r="AO148" i="47"/>
  <c r="EQ148" i="47" s="1"/>
  <c r="AQ54" i="47"/>
  <c r="AC72" i="84"/>
  <c r="BD153" i="47"/>
  <c r="AC62" i="84"/>
  <c r="V62" i="84"/>
  <c r="AJ156" i="83"/>
  <c r="AL64" i="47"/>
  <c r="AR388" i="47"/>
  <c r="AL388" i="47" s="1"/>
  <c r="AO53" i="47"/>
  <c r="AO393" i="47"/>
  <c r="AI69" i="47"/>
  <c r="AI57" i="47"/>
  <c r="AO381" i="47"/>
  <c r="BE144" i="47"/>
  <c r="BE156" i="47"/>
  <c r="DT320" i="47"/>
  <c r="BO320" i="47"/>
  <c r="AS311" i="47"/>
  <c r="IL61" i="38" s="1"/>
  <c r="IY61" i="38" s="1"/>
  <c r="AM149" i="47"/>
  <c r="AN149" i="47" s="1"/>
  <c r="AO52" i="47"/>
  <c r="AO158" i="47"/>
  <c r="AO61" i="47"/>
  <c r="AQ70" i="47"/>
  <c r="BD156" i="47"/>
  <c r="AM147" i="47"/>
  <c r="AN147" i="47" s="1"/>
  <c r="AS309" i="47"/>
  <c r="IL59" i="38" s="1"/>
  <c r="IY59" i="38" s="1"/>
  <c r="AJ55" i="47"/>
  <c r="AP379" i="47"/>
  <c r="AJ379" i="47" s="1"/>
  <c r="AJ59" i="83"/>
  <c r="AP59" i="47"/>
  <c r="EQ282" i="47"/>
  <c r="EQ290" i="47"/>
  <c r="DQ292" i="47"/>
  <c r="EQ286" i="47"/>
  <c r="EQ283" i="47"/>
  <c r="DQ281" i="47"/>
  <c r="EQ300" i="47"/>
  <c r="EQ318" i="47"/>
  <c r="EQ298" i="47"/>
  <c r="DQ309" i="47"/>
  <c r="AM167" i="47"/>
  <c r="AS132" i="47"/>
  <c r="AO74" i="47"/>
  <c r="AJ158" i="83"/>
  <c r="BB301" i="47"/>
  <c r="EQ157" i="47"/>
  <c r="AS141" i="47"/>
  <c r="DS300" i="47"/>
  <c r="ES317" i="47"/>
  <c r="DS290" i="47"/>
  <c r="ES288" i="47"/>
  <c r="DS280" i="47"/>
  <c r="DS319" i="47"/>
  <c r="BN319" i="47"/>
  <c r="AC71" i="84"/>
  <c r="AR377" i="47"/>
  <c r="AL377" i="47" s="1"/>
  <c r="AL53" i="47"/>
  <c r="AS145" i="47"/>
  <c r="EQ138" i="47"/>
  <c r="AI70" i="47"/>
  <c r="AO394" i="47"/>
  <c r="AJ54" i="83"/>
  <c r="AJ139" i="83"/>
  <c r="AO399" i="47"/>
  <c r="AI75" i="47"/>
  <c r="ES133" i="47"/>
  <c r="AC68" i="84"/>
  <c r="V68" i="84"/>
  <c r="AC149" i="84"/>
  <c r="V149" i="84"/>
  <c r="AJ149" i="84" s="1"/>
  <c r="V61" i="84"/>
  <c r="AC61" i="84"/>
  <c r="ES320" i="47"/>
  <c r="AR380" i="47"/>
  <c r="AL380" i="47" s="1"/>
  <c r="AL56" i="47"/>
  <c r="EQ153" i="47"/>
  <c r="AO387" i="47"/>
  <c r="AI63" i="47"/>
  <c r="AP73" i="47"/>
  <c r="AJ73" i="83"/>
  <c r="AP76" i="47"/>
  <c r="AJ76" i="83"/>
  <c r="AL72" i="47"/>
  <c r="AR396" i="47"/>
  <c r="AL396" i="47" s="1"/>
  <c r="AR68" i="47"/>
  <c r="AC67" i="76"/>
  <c r="ES135" i="47"/>
  <c r="AJ75" i="83"/>
  <c r="AC60" i="85"/>
  <c r="AC64" i="85"/>
  <c r="AC65" i="85"/>
  <c r="AC53" i="85"/>
  <c r="AC56" i="85"/>
  <c r="AC74" i="85"/>
  <c r="AC58" i="85"/>
  <c r="AC55" i="85"/>
  <c r="AC66" i="85"/>
  <c r="AC73" i="85"/>
  <c r="AC54" i="85"/>
  <c r="AC61" i="85"/>
  <c r="AC67" i="85"/>
  <c r="AC76" i="85"/>
  <c r="AC59" i="85"/>
  <c r="ET289" i="47"/>
  <c r="ET290" i="47"/>
  <c r="DT284" i="47"/>
  <c r="ET284" i="47"/>
  <c r="DT281" i="47"/>
  <c r="ET281" i="47"/>
  <c r="DT286" i="47"/>
  <c r="DT309" i="47"/>
  <c r="ET309" i="47"/>
  <c r="BO310" i="47"/>
  <c r="DT310" i="47"/>
  <c r="ET319" i="47"/>
  <c r="DT299" i="47"/>
  <c r="DT307" i="47"/>
  <c r="DT297" i="47"/>
  <c r="AR62" i="47"/>
  <c r="AS151" i="47"/>
  <c r="AJ142" i="83"/>
  <c r="AR63" i="47"/>
  <c r="AR77" i="47"/>
  <c r="AO133" i="47"/>
  <c r="BD151" i="47"/>
  <c r="AQ75" i="47"/>
  <c r="V139" i="84"/>
  <c r="AJ139" i="84" s="1"/>
  <c r="AC139" i="84"/>
  <c r="DS306" i="47"/>
  <c r="V63" i="84"/>
  <c r="AC63" i="84"/>
  <c r="AJ146" i="83"/>
  <c r="AJ143" i="83"/>
  <c r="AR52" i="47"/>
  <c r="AR69" i="47"/>
  <c r="AO396" i="47"/>
  <c r="AI72" i="47"/>
  <c r="AC119" i="76"/>
  <c r="AC120" i="76"/>
  <c r="AC117" i="76"/>
  <c r="AC129" i="76"/>
  <c r="AC123" i="76"/>
  <c r="AC121" i="76"/>
  <c r="AC128" i="76"/>
  <c r="AC122" i="76"/>
  <c r="AC131" i="76"/>
  <c r="AC127" i="76"/>
  <c r="AC130" i="76"/>
  <c r="AC124" i="76"/>
  <c r="AC126" i="76"/>
  <c r="AC125" i="76"/>
  <c r="AC118" i="76"/>
  <c r="AC156" i="76"/>
  <c r="AC144" i="76"/>
  <c r="AC157" i="76"/>
  <c r="AC145" i="76"/>
  <c r="AC146" i="76"/>
  <c r="AC152" i="76"/>
  <c r="AC138" i="76"/>
  <c r="AC153" i="76"/>
  <c r="AC147" i="76"/>
  <c r="AC154" i="76"/>
  <c r="AC150" i="76"/>
  <c r="AC143" i="76"/>
  <c r="AC137" i="76"/>
  <c r="AC136" i="76"/>
  <c r="AC151" i="76"/>
  <c r="DQ317" i="47"/>
  <c r="BL317" i="47"/>
  <c r="EQ317" i="47"/>
  <c r="AR71" i="47"/>
  <c r="BO314" i="47"/>
  <c r="AC58" i="76"/>
  <c r="AO59" i="47"/>
  <c r="AJ132" i="84"/>
  <c r="AJ130" i="84"/>
  <c r="AJ128" i="84"/>
  <c r="AJ119" i="84"/>
  <c r="AJ125" i="84"/>
  <c r="AJ123" i="84"/>
  <c r="AJ131" i="84"/>
  <c r="AJ127" i="84"/>
  <c r="AJ124" i="84"/>
  <c r="AJ118" i="84"/>
  <c r="AJ129" i="84"/>
  <c r="AJ117" i="84"/>
  <c r="AJ121" i="84"/>
  <c r="AJ122" i="84"/>
  <c r="AJ120" i="84"/>
  <c r="AJ126" i="84"/>
  <c r="AL308" i="84"/>
  <c r="ES307" i="47"/>
  <c r="BD145" i="47"/>
  <c r="ES152" i="47"/>
  <c r="AL315" i="84"/>
  <c r="AL301" i="85"/>
  <c r="ET300" i="47"/>
  <c r="AC57" i="85"/>
  <c r="ER134" i="47"/>
  <c r="V140" i="84"/>
  <c r="AJ140" i="84" s="1"/>
  <c r="AC140" i="84"/>
  <c r="AP69" i="47"/>
  <c r="AJ69" i="83"/>
  <c r="BE132" i="47"/>
  <c r="BE130" i="47"/>
  <c r="BE122" i="47"/>
  <c r="BE118" i="47"/>
  <c r="BE126" i="47"/>
  <c r="BE120" i="47"/>
  <c r="BE123" i="47"/>
  <c r="BE125" i="47"/>
  <c r="BE128" i="47"/>
  <c r="BE129" i="47"/>
  <c r="BE127" i="47"/>
  <c r="BE117" i="47"/>
  <c r="BE131" i="47"/>
  <c r="BE124" i="47"/>
  <c r="BE121" i="47"/>
  <c r="BE119" i="47"/>
  <c r="BE136" i="47"/>
  <c r="BE155" i="47"/>
  <c r="BE139" i="47"/>
  <c r="BE142" i="47"/>
  <c r="BE157" i="47"/>
  <c r="BE140" i="47"/>
  <c r="BE148" i="47"/>
  <c r="BE137" i="47"/>
  <c r="BE147" i="47"/>
  <c r="BE134" i="47"/>
  <c r="BE145" i="47"/>
  <c r="BE146" i="47"/>
  <c r="BE154" i="47"/>
  <c r="BE135" i="47"/>
  <c r="AJ51" i="47"/>
  <c r="AP375" i="47"/>
  <c r="AJ375" i="47" s="1"/>
  <c r="AL74" i="47"/>
  <c r="AR398" i="47"/>
  <c r="AL398" i="47" s="1"/>
  <c r="AQ155" i="47"/>
  <c r="ES156" i="47" s="1"/>
  <c r="BD155" i="47"/>
  <c r="V59" i="84"/>
  <c r="AC59" i="84"/>
  <c r="AO389" i="47"/>
  <c r="AI65" i="47"/>
  <c r="BD154" i="47"/>
  <c r="AQ154" i="47"/>
  <c r="ES154" i="47" s="1"/>
  <c r="AL317" i="84"/>
  <c r="BD305" i="47"/>
  <c r="AK143" i="47"/>
  <c r="AP64" i="47"/>
  <c r="AJ64" i="83"/>
  <c r="AJ51" i="83"/>
  <c r="AJ42" i="83"/>
  <c r="AJ39" i="83"/>
  <c r="AJ36" i="83"/>
  <c r="AJ41" i="83"/>
  <c r="AJ44" i="83"/>
  <c r="AJ43" i="83"/>
  <c r="AJ40" i="83"/>
  <c r="AJ37" i="83"/>
  <c r="AJ47" i="83"/>
  <c r="AJ38" i="83"/>
  <c r="AJ49" i="83"/>
  <c r="AJ45" i="83"/>
  <c r="AJ48" i="83"/>
  <c r="AJ46" i="83"/>
  <c r="AJ50" i="83"/>
  <c r="AJ62" i="83"/>
  <c r="AJ61" i="83"/>
  <c r="AL307" i="85"/>
  <c r="ET306" i="47"/>
  <c r="BE158" i="47"/>
  <c r="V66" i="84"/>
  <c r="AC66" i="84"/>
  <c r="AJ65" i="83"/>
  <c r="AJ57" i="83"/>
  <c r="BE133" i="47"/>
  <c r="BE150" i="47"/>
  <c r="EQ289" i="47"/>
  <c r="EQ287" i="47"/>
  <c r="DQ288" i="47"/>
  <c r="EQ285" i="47"/>
  <c r="DQ280" i="47"/>
  <c r="DQ306" i="47"/>
  <c r="EQ306" i="47"/>
  <c r="DQ312" i="47"/>
  <c r="BL312" i="47"/>
  <c r="EQ312" i="47"/>
  <c r="EQ305" i="47"/>
  <c r="EQ308" i="47"/>
  <c r="BL319" i="47"/>
  <c r="DQ319" i="47"/>
  <c r="DQ307" i="47"/>
  <c r="EQ307" i="47"/>
  <c r="BL313" i="47"/>
  <c r="DQ313" i="47"/>
  <c r="BB321" i="47"/>
  <c r="BB285" i="47"/>
  <c r="BB293" i="47"/>
  <c r="BB292" i="47"/>
  <c r="BB286" i="47"/>
  <c r="BB282" i="47"/>
  <c r="BB279" i="47"/>
  <c r="BB281" i="47"/>
  <c r="BB288" i="47"/>
  <c r="BB291" i="47"/>
  <c r="BB287" i="47"/>
  <c r="BB289" i="47"/>
  <c r="BB283" i="47"/>
  <c r="BB290" i="47"/>
  <c r="BB284" i="47"/>
  <c r="BB280" i="47"/>
  <c r="BB318" i="47"/>
  <c r="HK83" i="38" s="1"/>
  <c r="BB319" i="47"/>
  <c r="BB300" i="47"/>
  <c r="BB315" i="47"/>
  <c r="BB305" i="47"/>
  <c r="BB298" i="47"/>
  <c r="BB313" i="47"/>
  <c r="BB314" i="47"/>
  <c r="BB316" i="47"/>
  <c r="BB299" i="47"/>
  <c r="BB309" i="47"/>
  <c r="BB308" i="47"/>
  <c r="BB306" i="47"/>
  <c r="BB307" i="47"/>
  <c r="BB312" i="47"/>
  <c r="AP77" i="47"/>
  <c r="AJ77" i="83"/>
  <c r="BE152" i="47"/>
  <c r="AR390" i="47"/>
  <c r="AL390" i="47" s="1"/>
  <c r="AL66" i="47"/>
  <c r="AS301" i="47"/>
  <c r="IL51" i="38" s="1"/>
  <c r="IY51" i="38" s="1"/>
  <c r="AM139" i="47"/>
  <c r="AN139" i="47" s="1"/>
  <c r="BB303" i="47"/>
  <c r="AO380" i="47"/>
  <c r="AI56" i="47"/>
  <c r="BD157" i="47"/>
  <c r="BD308" i="47"/>
  <c r="AK146" i="47"/>
  <c r="AC146" i="84"/>
  <c r="V146" i="84"/>
  <c r="AJ146" i="84" s="1"/>
  <c r="AL304" i="84"/>
  <c r="AS298" i="47"/>
  <c r="IL48" i="38" s="1"/>
  <c r="IY48" i="38" s="1"/>
  <c r="AM136" i="47"/>
  <c r="AN136" i="47" s="1"/>
  <c r="V136" i="84"/>
  <c r="AJ136" i="84" s="1"/>
  <c r="AC136" i="84"/>
  <c r="V55" i="84"/>
  <c r="AC55" i="84"/>
  <c r="AS150" i="47"/>
  <c r="AP390" i="47"/>
  <c r="AJ390" i="47" s="1"/>
  <c r="AJ66" i="47"/>
  <c r="AJ68" i="83"/>
  <c r="AQ69" i="47"/>
  <c r="AQ67" i="47"/>
  <c r="BD149" i="47"/>
  <c r="AQ149" i="47"/>
  <c r="ES149" i="47" s="1"/>
  <c r="AL305" i="84"/>
  <c r="ES304" i="47"/>
  <c r="V158" i="84"/>
  <c r="AJ158" i="84" s="1"/>
  <c r="AC158" i="84"/>
  <c r="AP398" i="47"/>
  <c r="AJ398" i="47" s="1"/>
  <c r="AJ74" i="47"/>
  <c r="AC149" i="85"/>
  <c r="EQ137" i="47"/>
  <c r="AS299" i="47"/>
  <c r="IL49" i="38" s="1"/>
  <c r="IY49" i="38" s="1"/>
  <c r="AM137" i="47"/>
  <c r="AN137" i="47" s="1"/>
  <c r="AL300" i="84"/>
  <c r="AJ67" i="83"/>
  <c r="V167" i="85"/>
  <c r="AL304" i="85"/>
  <c r="AL283" i="85"/>
  <c r="AL286" i="85"/>
  <c r="AL289" i="85"/>
  <c r="AL284" i="85"/>
  <c r="ET283" i="47"/>
  <c r="AL294" i="85"/>
  <c r="ET293" i="47"/>
  <c r="AL299" i="85"/>
  <c r="AL305" i="85"/>
  <c r="ET304" i="47"/>
  <c r="AL309" i="85"/>
  <c r="AL303" i="85"/>
  <c r="BO316" i="47"/>
  <c r="DT316" i="47"/>
  <c r="AL318" i="85"/>
  <c r="ET134" i="47"/>
  <c r="AL60" i="47"/>
  <c r="AR384" i="47"/>
  <c r="AL384" i="47" s="1"/>
  <c r="AO134" i="47"/>
  <c r="AO54" i="47"/>
  <c r="AJ53" i="83"/>
  <c r="AJ157" i="83"/>
  <c r="AJ122" i="83"/>
  <c r="AJ125" i="83"/>
  <c r="AJ124" i="83"/>
  <c r="AJ123" i="83"/>
  <c r="AJ120" i="83"/>
  <c r="AJ121" i="83"/>
  <c r="AJ117" i="83"/>
  <c r="AJ118" i="83"/>
  <c r="AJ128" i="83"/>
  <c r="AJ131" i="83"/>
  <c r="AJ126" i="83"/>
  <c r="AJ130" i="83"/>
  <c r="AJ129" i="83"/>
  <c r="AJ119" i="83"/>
  <c r="AJ127" i="83"/>
  <c r="AJ134" i="83"/>
  <c r="AL319" i="85"/>
  <c r="AR397" i="47"/>
  <c r="AL397" i="47" s="1"/>
  <c r="AL73" i="47"/>
  <c r="AR378" i="47"/>
  <c r="AL378" i="47" s="1"/>
  <c r="AL54" i="47"/>
  <c r="AI68" i="47"/>
  <c r="AO392" i="47"/>
  <c r="BB304" i="47"/>
  <c r="AQ53" i="47"/>
  <c r="AQ139" i="47"/>
  <c r="ES139" i="47" s="1"/>
  <c r="BD139" i="47"/>
  <c r="AK144" i="47"/>
  <c r="BD306" i="47"/>
  <c r="AC133" i="85"/>
  <c r="AC150" i="85"/>
  <c r="EQ294" i="47"/>
  <c r="AC68" i="76"/>
  <c r="AC49" i="76"/>
  <c r="AC43" i="76"/>
  <c r="AC45" i="76"/>
  <c r="AC44" i="76"/>
  <c r="AC46" i="76"/>
  <c r="AC42" i="76"/>
  <c r="AC40" i="76"/>
  <c r="AC47" i="76"/>
  <c r="AC41" i="76"/>
  <c r="AC38" i="76"/>
  <c r="AC39" i="76"/>
  <c r="AC48" i="76"/>
  <c r="AC50" i="76"/>
  <c r="AC37" i="76"/>
  <c r="AC71" i="76"/>
  <c r="AC73" i="76"/>
  <c r="AC69" i="76"/>
  <c r="AC57" i="76"/>
  <c r="AC55" i="76"/>
  <c r="AC70" i="76"/>
  <c r="AC75" i="76"/>
  <c r="AC63" i="76"/>
  <c r="AC76" i="76"/>
  <c r="AC72" i="76"/>
  <c r="AC65" i="76"/>
  <c r="AC62" i="76"/>
  <c r="AC56" i="76"/>
  <c r="AC64" i="76"/>
  <c r="AC66" i="76"/>
  <c r="BB317" i="47"/>
  <c r="AC152" i="85"/>
  <c r="AR385" i="47"/>
  <c r="AL385" i="47" s="1"/>
  <c r="AL61" i="47"/>
  <c r="EQ302" i="47"/>
  <c r="AL295" i="84"/>
  <c r="AC51" i="84"/>
  <c r="AQ51" i="47"/>
  <c r="V86" i="84"/>
  <c r="AC76" i="84"/>
  <c r="AC138" i="85"/>
  <c r="AR391" i="47"/>
  <c r="AL391" i="47" s="1"/>
  <c r="AL67" i="47"/>
  <c r="EQ145" i="47"/>
  <c r="AO390" i="47"/>
  <c r="AI66" i="47"/>
  <c r="AJ153" i="83"/>
  <c r="AJ147" i="83"/>
  <c r="AJ135" i="83"/>
  <c r="AP382" i="47"/>
  <c r="AJ382" i="47" s="1"/>
  <c r="AJ58" i="47"/>
  <c r="AC74" i="84"/>
  <c r="V74" i="84"/>
  <c r="AC52" i="84"/>
  <c r="DS295" i="47"/>
  <c r="AL303" i="84"/>
  <c r="AJ70" i="83"/>
  <c r="AJ137" i="83"/>
  <c r="AP380" i="47"/>
  <c r="AJ380" i="47" s="1"/>
  <c r="AJ56" i="47"/>
  <c r="BE151" i="47"/>
  <c r="BE153" i="47"/>
  <c r="BB310" i="47"/>
  <c r="AI73" i="47"/>
  <c r="AO397" i="47"/>
  <c r="AC54" i="84"/>
  <c r="V154" i="84"/>
  <c r="AJ154" i="84" s="1"/>
  <c r="AC154" i="84"/>
  <c r="AC73" i="84"/>
  <c r="V73" i="84"/>
  <c r="AQ72" i="47"/>
  <c r="AC143" i="84"/>
  <c r="V143" i="84"/>
  <c r="AJ143" i="84" s="1"/>
  <c r="AJ148" i="83"/>
  <c r="BE143" i="47"/>
  <c r="BE141" i="47"/>
  <c r="AC53" i="76"/>
  <c r="AS135" i="47"/>
  <c r="AJ145" i="83"/>
  <c r="AJ152" i="83"/>
  <c r="ET144" i="47"/>
  <c r="AR389" i="47"/>
  <c r="AL389" i="47" s="1"/>
  <c r="AL65" i="47"/>
  <c r="AL321" i="85"/>
  <c r="AC52" i="76"/>
  <c r="BB320" i="47"/>
  <c r="AC61" i="76"/>
  <c r="AC70" i="84"/>
  <c r="BD309" i="47"/>
  <c r="AK147" i="47"/>
  <c r="AJ55" i="83"/>
  <c r="DQ282" i="47"/>
  <c r="DQ290" i="47"/>
  <c r="EQ292" i="47"/>
  <c r="DQ286" i="47"/>
  <c r="DQ283" i="47"/>
  <c r="DQ284" i="47"/>
  <c r="EQ284" i="47"/>
  <c r="EQ281" i="47"/>
  <c r="EQ315" i="47"/>
  <c r="DQ315" i="47"/>
  <c r="BL315" i="47"/>
  <c r="BL316" i="47"/>
  <c r="DQ316" i="47"/>
  <c r="EQ316" i="47"/>
  <c r="DQ318" i="47"/>
  <c r="HK85" i="38"/>
  <c r="BL318" i="47"/>
  <c r="DQ314" i="47"/>
  <c r="BL314" i="47"/>
  <c r="EQ314" i="47"/>
  <c r="EQ299" i="47"/>
  <c r="EQ309" i="47"/>
  <c r="AC74" i="76"/>
  <c r="AO139" i="47"/>
  <c r="EQ139" i="47" s="1"/>
  <c r="AO140" i="47"/>
  <c r="DQ303" i="47"/>
  <c r="EQ303" i="47"/>
  <c r="AO138" i="84"/>
  <c r="BH132" i="84" s="1"/>
  <c r="CH138" i="47"/>
  <c r="AK138" i="84"/>
  <c r="BN317" i="47"/>
  <c r="DS317" i="47"/>
  <c r="DS281" i="47"/>
  <c r="ES290" i="47"/>
  <c r="DS288" i="47"/>
  <c r="ES280" i="47"/>
  <c r="ES283" i="47"/>
  <c r="DS283" i="47"/>
  <c r="DS284" i="47"/>
  <c r="AL320" i="84"/>
  <c r="AQ71" i="47"/>
  <c r="AL299" i="84"/>
  <c r="ER141" i="47"/>
  <c r="AI55" i="47"/>
  <c r="AO379" i="47"/>
  <c r="AP378" i="47"/>
  <c r="AJ378" i="47" s="1"/>
  <c r="AJ54" i="47"/>
  <c r="ET139" i="47"/>
  <c r="BD133" i="47"/>
  <c r="BN311" i="47"/>
  <c r="DS311" i="47"/>
  <c r="V142" i="84"/>
  <c r="AJ142" i="84" s="1"/>
  <c r="AC142" i="84"/>
  <c r="BD158" i="47"/>
  <c r="AQ158" i="47"/>
  <c r="BN320" i="47"/>
  <c r="DS320" i="47"/>
  <c r="AC151" i="85"/>
  <c r="AC72" i="85"/>
  <c r="AC68" i="85"/>
  <c r="ET142" i="47"/>
  <c r="AO400" i="47"/>
  <c r="AI76" i="47"/>
  <c r="EQ310" i="47"/>
  <c r="AO67" i="47"/>
  <c r="BD135" i="47"/>
  <c r="AC137" i="84"/>
  <c r="V137" i="84"/>
  <c r="AJ137" i="84" s="1"/>
  <c r="AC56" i="84"/>
  <c r="V56" i="84"/>
  <c r="AP399" i="47"/>
  <c r="AJ399" i="47" s="1"/>
  <c r="AJ75" i="47"/>
  <c r="AJ52" i="83"/>
  <c r="AP52" i="47"/>
  <c r="AR51" i="47"/>
  <c r="V86" i="85"/>
  <c r="DT289" i="47"/>
  <c r="DT290" i="47"/>
  <c r="AL292" i="85"/>
  <c r="ET291" i="47"/>
  <c r="AL280" i="85"/>
  <c r="AL288" i="85"/>
  <c r="AL285" i="85"/>
  <c r="AL282" i="85"/>
  <c r="AL287" i="85"/>
  <c r="ET286" i="47"/>
  <c r="AL310" i="85"/>
  <c r="AL311" i="85"/>
  <c r="ET310" i="47"/>
  <c r="DT319" i="47"/>
  <c r="BO319" i="47"/>
  <c r="AL300" i="85"/>
  <c r="ET299" i="47"/>
  <c r="AL308" i="85"/>
  <c r="ET307" i="47"/>
  <c r="AL298" i="85"/>
  <c r="ET297" i="47"/>
  <c r="AL302" i="85"/>
  <c r="AC62" i="85"/>
  <c r="AC141" i="85"/>
  <c r="AS134" i="47"/>
  <c r="AJ71" i="47"/>
  <c r="AP395" i="47"/>
  <c r="AJ395" i="47" s="1"/>
  <c r="AC63" i="85"/>
  <c r="AC156" i="85"/>
  <c r="AC77" i="85"/>
  <c r="ET157" i="47"/>
  <c r="BB295" i="47"/>
  <c r="AS156" i="47"/>
  <c r="ES151" i="47"/>
  <c r="AC75" i="84"/>
  <c r="V58" i="84"/>
  <c r="AC58" i="84"/>
  <c r="AL307" i="84"/>
  <c r="ES306" i="47"/>
  <c r="AC144" i="84"/>
  <c r="V144" i="84"/>
  <c r="AJ144" i="84" s="1"/>
  <c r="ER151" i="47"/>
  <c r="AJ136" i="83"/>
  <c r="AL296" i="85"/>
  <c r="AC52" i="85"/>
  <c r="AC69" i="85"/>
  <c r="DQ294" i="47"/>
  <c r="V167" i="76"/>
  <c r="AJ162" i="76" s="1"/>
  <c r="AC71" i="85"/>
  <c r="AO58" i="47"/>
  <c r="AS157" i="47"/>
  <c r="AC59" i="76"/>
  <c r="AO60" i="47"/>
  <c r="AC138" i="84"/>
  <c r="AC127" i="84"/>
  <c r="AC131" i="84"/>
  <c r="AC128" i="84"/>
  <c r="AC123" i="84"/>
  <c r="AC125" i="84"/>
  <c r="AC119" i="84"/>
  <c r="AC130" i="84"/>
  <c r="AC117" i="84"/>
  <c r="AC129" i="84"/>
  <c r="AC122" i="84"/>
  <c r="AC118" i="84"/>
  <c r="AC121" i="84"/>
  <c r="AC126" i="84"/>
  <c r="AC120" i="84"/>
  <c r="AC124" i="84"/>
  <c r="DS307" i="47"/>
  <c r="AJ157" i="84"/>
  <c r="BD152" i="47"/>
  <c r="DS314" i="47"/>
  <c r="BN314" i="47"/>
  <c r="AP60" i="47"/>
  <c r="AJ60" i="83"/>
  <c r="DT300" i="47"/>
  <c r="AR57" i="47"/>
  <c r="AJ144" i="83"/>
  <c r="AJ72" i="83"/>
  <c r="AP72" i="47"/>
  <c r="AJ149" i="83"/>
  <c r="AL76" i="47"/>
  <c r="AR400" i="47"/>
  <c r="AL400" i="47" s="1"/>
  <c r="AL59" i="47"/>
  <c r="AR383" i="47"/>
  <c r="AL383" i="47" s="1"/>
  <c r="AK71" i="83" l="1"/>
  <c r="AL71" i="83" s="1"/>
  <c r="FM313" i="47"/>
  <c r="AN163" i="47"/>
  <c r="FM326" i="47"/>
  <c r="FM161" i="47"/>
  <c r="AO164" i="83"/>
  <c r="EW325" i="47"/>
  <c r="CG164" i="47"/>
  <c r="BR164" i="47"/>
  <c r="DR164" i="47" s="1"/>
  <c r="AL164" i="83"/>
  <c r="AN164" i="47"/>
  <c r="AM406" i="47"/>
  <c r="AS406" i="47" s="1"/>
  <c r="W62" i="93" s="1"/>
  <c r="X62" i="93" s="1"/>
  <c r="AC62" i="93" s="1"/>
  <c r="CF162" i="47"/>
  <c r="AO162" i="76"/>
  <c r="AK162" i="76"/>
  <c r="BQ162" i="47" s="1"/>
  <c r="AK407" i="47"/>
  <c r="AM407" i="47"/>
  <c r="AS407" i="47" s="1"/>
  <c r="W63" i="93" s="1"/>
  <c r="X63" i="93" s="1"/>
  <c r="AB61" i="93"/>
  <c r="AI61" i="93"/>
  <c r="AC61" i="93"/>
  <c r="AA61" i="93"/>
  <c r="AA64" i="93"/>
  <c r="AI64" i="93"/>
  <c r="AB64" i="93"/>
  <c r="AC64" i="93"/>
  <c r="CG163" i="47"/>
  <c r="AO163" i="83"/>
  <c r="AK163" i="83"/>
  <c r="BR163" i="47" s="1"/>
  <c r="CH164" i="47"/>
  <c r="AO164" i="84"/>
  <c r="AK164" i="84"/>
  <c r="CH162" i="47"/>
  <c r="AO162" i="84"/>
  <c r="AK162" i="84"/>
  <c r="AO165" i="84"/>
  <c r="CH165" i="47"/>
  <c r="AK165" i="84"/>
  <c r="AJ161" i="85"/>
  <c r="CI161" i="47" s="1"/>
  <c r="AJ165" i="85"/>
  <c r="AJ164" i="85"/>
  <c r="AJ163" i="85"/>
  <c r="CG162" i="47"/>
  <c r="AO162" i="83"/>
  <c r="AK162" i="83"/>
  <c r="BR162" i="47" s="1"/>
  <c r="CG165" i="47"/>
  <c r="AO165" i="83"/>
  <c r="AK165" i="83"/>
  <c r="BR165" i="47" s="1"/>
  <c r="DR165" i="47" s="1"/>
  <c r="EW326" i="47"/>
  <c r="AJ162" i="85"/>
  <c r="AJ161" i="76"/>
  <c r="CF161" i="47" s="1"/>
  <c r="AJ163" i="76"/>
  <c r="AJ165" i="76"/>
  <c r="AJ164" i="76"/>
  <c r="CH163" i="47"/>
  <c r="AO163" i="84"/>
  <c r="AK163" i="84"/>
  <c r="CG81" i="47"/>
  <c r="ER81" i="47" s="1"/>
  <c r="AO81" i="83"/>
  <c r="AK81" i="83"/>
  <c r="BR81" i="47" s="1"/>
  <c r="CG84" i="47"/>
  <c r="AO84" i="83"/>
  <c r="AK84" i="83"/>
  <c r="BR84" i="47" s="1"/>
  <c r="AJ80" i="84"/>
  <c r="CH80" i="47" s="1"/>
  <c r="AJ82" i="84"/>
  <c r="AJ84" i="84"/>
  <c r="AJ83" i="84"/>
  <c r="AJ81" i="84"/>
  <c r="AJ80" i="76"/>
  <c r="CF80" i="47" s="1"/>
  <c r="AJ81" i="76"/>
  <c r="AJ83" i="76"/>
  <c r="AJ84" i="76"/>
  <c r="AJ82" i="76"/>
  <c r="AJ80" i="85"/>
  <c r="CI80" i="47" s="1"/>
  <c r="AJ81" i="85"/>
  <c r="AJ84" i="85"/>
  <c r="AJ82" i="85"/>
  <c r="AJ83" i="85"/>
  <c r="CG83" i="47"/>
  <c r="AO83" i="83"/>
  <c r="AK83" i="83"/>
  <c r="BR83" i="47" s="1"/>
  <c r="CG82" i="47"/>
  <c r="AO82" i="83"/>
  <c r="AK82" i="83"/>
  <c r="BB161" i="47"/>
  <c r="BB164" i="47"/>
  <c r="BB162" i="47"/>
  <c r="BB165" i="47"/>
  <c r="BB163" i="47"/>
  <c r="FM321" i="47"/>
  <c r="AD60" i="93"/>
  <c r="AO71" i="83"/>
  <c r="BH65" i="83" s="1"/>
  <c r="AM403" i="47"/>
  <c r="AS403" i="47" s="1"/>
  <c r="AO161" i="84"/>
  <c r="AK161" i="84"/>
  <c r="AO161" i="85"/>
  <c r="AK161" i="83"/>
  <c r="AO161" i="83"/>
  <c r="DT321" i="47"/>
  <c r="EW321" i="47" s="1"/>
  <c r="AN160" i="47"/>
  <c r="G33" i="89" s="1"/>
  <c r="AJ132" i="85"/>
  <c r="AK132" i="85" s="1"/>
  <c r="AL132" i="85" s="1"/>
  <c r="AJ160" i="85"/>
  <c r="AJ159" i="85"/>
  <c r="FM322" i="47"/>
  <c r="AO159" i="84"/>
  <c r="CH159" i="47"/>
  <c r="AK159" i="84"/>
  <c r="AQ402" i="47"/>
  <c r="AK402" i="47" s="1"/>
  <c r="AK78" i="47"/>
  <c r="CH160" i="47"/>
  <c r="AO160" i="84"/>
  <c r="AK160" i="84"/>
  <c r="AO80" i="83"/>
  <c r="AK80" i="83"/>
  <c r="AO159" i="83"/>
  <c r="CG159" i="47"/>
  <c r="AK159" i="83"/>
  <c r="AO160" i="83"/>
  <c r="CG160" i="47"/>
  <c r="AK160" i="83"/>
  <c r="CG78" i="47"/>
  <c r="AO78" i="83"/>
  <c r="AK78" i="83"/>
  <c r="BR78" i="47" s="1"/>
  <c r="CG79" i="47"/>
  <c r="AO79" i="83"/>
  <c r="AK79" i="83"/>
  <c r="BR79" i="47" s="1"/>
  <c r="AJ148" i="76"/>
  <c r="CF148" i="47" s="1"/>
  <c r="AJ159" i="76"/>
  <c r="AJ160" i="76"/>
  <c r="DQ322" i="47"/>
  <c r="EW322" i="47" s="1"/>
  <c r="AJ53" i="76"/>
  <c r="CF53" i="47" s="1"/>
  <c r="AJ79" i="76"/>
  <c r="AJ78" i="76"/>
  <c r="BB160" i="47"/>
  <c r="BB159" i="47"/>
  <c r="ES158" i="47"/>
  <c r="ES159" i="47"/>
  <c r="EQ158" i="47"/>
  <c r="EQ159" i="47"/>
  <c r="AJ62" i="85"/>
  <c r="CI62" i="47" s="1"/>
  <c r="AJ79" i="85"/>
  <c r="CI79" i="47" s="1"/>
  <c r="AJ78" i="85"/>
  <c r="CI78" i="47" s="1"/>
  <c r="AJ64" i="84"/>
  <c r="CH64" i="47" s="1"/>
  <c r="AJ79" i="84"/>
  <c r="CH79" i="47" s="1"/>
  <c r="AJ78" i="84"/>
  <c r="CH78" i="47" s="1"/>
  <c r="AS133" i="47"/>
  <c r="FM297" i="47"/>
  <c r="FM296" i="47"/>
  <c r="EW313" i="47"/>
  <c r="CG151" i="47"/>
  <c r="AK140" i="83"/>
  <c r="AL140" i="83" s="1"/>
  <c r="AO135" i="84"/>
  <c r="BH129" i="84" s="1"/>
  <c r="FM316" i="47"/>
  <c r="FM314" i="47"/>
  <c r="CG140" i="47"/>
  <c r="AK135" i="84"/>
  <c r="AL135" i="84" s="1"/>
  <c r="AO141" i="84"/>
  <c r="BH135" i="84" s="1"/>
  <c r="AS140" i="47"/>
  <c r="AO133" i="84"/>
  <c r="BH127" i="84" s="1"/>
  <c r="AK134" i="84"/>
  <c r="BS134" i="47" s="1"/>
  <c r="AO134" i="84"/>
  <c r="BH128" i="84" s="1"/>
  <c r="EW315" i="47"/>
  <c r="AK153" i="84"/>
  <c r="AL153" i="84" s="1"/>
  <c r="CH153" i="47"/>
  <c r="AK141" i="84"/>
  <c r="BI135" i="84" s="1"/>
  <c r="AK133" i="84"/>
  <c r="AL133" i="84" s="1"/>
  <c r="AO151" i="84"/>
  <c r="BH145" i="84" s="1"/>
  <c r="AN154" i="47"/>
  <c r="G27" i="89" s="1"/>
  <c r="FM311" i="47"/>
  <c r="FM292" i="47"/>
  <c r="EW282" i="47"/>
  <c r="CH151" i="47"/>
  <c r="AM76" i="47"/>
  <c r="AS76" i="47" s="1"/>
  <c r="EW312" i="47"/>
  <c r="EW298" i="47"/>
  <c r="EW296" i="47"/>
  <c r="FM300" i="47"/>
  <c r="EW297" i="47"/>
  <c r="FM285" i="47"/>
  <c r="EW305" i="47"/>
  <c r="FM320" i="47"/>
  <c r="AK150" i="84"/>
  <c r="AL150" i="84" s="1"/>
  <c r="EW295" i="47"/>
  <c r="AO150" i="84"/>
  <c r="BH144" i="84" s="1"/>
  <c r="EW294" i="47"/>
  <c r="EW311" i="47"/>
  <c r="FM303" i="47"/>
  <c r="EW280" i="47"/>
  <c r="EX280" i="47" s="1"/>
  <c r="AS155" i="47"/>
  <c r="AS142" i="47"/>
  <c r="AO154" i="83"/>
  <c r="BH148" i="83" s="1"/>
  <c r="FM282" i="47"/>
  <c r="EW301" i="47"/>
  <c r="EW303" i="47"/>
  <c r="CH145" i="47"/>
  <c r="AK154" i="83"/>
  <c r="AL154" i="83" s="1"/>
  <c r="FM308" i="47"/>
  <c r="CH156" i="47"/>
  <c r="AO152" i="84"/>
  <c r="BH146" i="84" s="1"/>
  <c r="FM298" i="47"/>
  <c r="AK156" i="84"/>
  <c r="AL156" i="84" s="1"/>
  <c r="FM305" i="47"/>
  <c r="AK145" i="84"/>
  <c r="AL145" i="84" s="1"/>
  <c r="FM315" i="47"/>
  <c r="AK133" i="83"/>
  <c r="AL133" i="83" s="1"/>
  <c r="FM304" i="47"/>
  <c r="FM312" i="47"/>
  <c r="FM287" i="47"/>
  <c r="FM154" i="47"/>
  <c r="CG132" i="47"/>
  <c r="AJ58" i="76"/>
  <c r="AK58" i="76" s="1"/>
  <c r="AL58" i="76" s="1"/>
  <c r="FM139" i="47"/>
  <c r="AJ67" i="76"/>
  <c r="AO67" i="76" s="1"/>
  <c r="BH61" i="76" s="1"/>
  <c r="FM157" i="47"/>
  <c r="CG133" i="47"/>
  <c r="AK152" i="84"/>
  <c r="AL152" i="84" s="1"/>
  <c r="EW308" i="47"/>
  <c r="EW287" i="47"/>
  <c r="AJ60" i="76"/>
  <c r="AK60" i="76" s="1"/>
  <c r="AL60" i="76" s="1"/>
  <c r="EW310" i="47"/>
  <c r="EW285" i="47"/>
  <c r="FM301" i="47"/>
  <c r="AO148" i="84"/>
  <c r="BH142" i="84" s="1"/>
  <c r="AJ54" i="76"/>
  <c r="AO54" i="76" s="1"/>
  <c r="BH48" i="76" s="1"/>
  <c r="AK148" i="84"/>
  <c r="AL148" i="84" s="1"/>
  <c r="FM288" i="47"/>
  <c r="EW291" i="47"/>
  <c r="AJ72" i="84"/>
  <c r="AK72" i="84" s="1"/>
  <c r="FM310" i="47"/>
  <c r="AO151" i="83"/>
  <c r="BH145" i="83" s="1"/>
  <c r="AJ158" i="85"/>
  <c r="CI158" i="47" s="1"/>
  <c r="EQ134" i="47"/>
  <c r="FM134" i="47" s="1"/>
  <c r="EQ142" i="47"/>
  <c r="FM142" i="47" s="1"/>
  <c r="EW304" i="47"/>
  <c r="EQ133" i="47"/>
  <c r="FM133" i="47" s="1"/>
  <c r="FN133" i="47" s="1"/>
  <c r="AO132" i="83"/>
  <c r="BH126" i="83" s="1"/>
  <c r="EW293" i="47"/>
  <c r="AJ143" i="85"/>
  <c r="AK143" i="85" s="1"/>
  <c r="AJ61" i="76"/>
  <c r="AK61" i="76" s="1"/>
  <c r="EQ156" i="47"/>
  <c r="FM156" i="47" s="1"/>
  <c r="EQ140" i="47"/>
  <c r="BB141" i="47"/>
  <c r="FM307" i="47"/>
  <c r="FM280" i="47"/>
  <c r="FN280" i="47" s="1"/>
  <c r="EW290" i="47"/>
  <c r="EW299" i="47"/>
  <c r="FM299" i="47"/>
  <c r="AJ57" i="85"/>
  <c r="CI57" i="47" s="1"/>
  <c r="EW300" i="47"/>
  <c r="EW289" i="47"/>
  <c r="AJ71" i="84"/>
  <c r="CH71" i="47" s="1"/>
  <c r="BB140" i="47"/>
  <c r="BB139" i="47"/>
  <c r="BB134" i="47"/>
  <c r="FM319" i="47"/>
  <c r="EW309" i="47"/>
  <c r="BB142" i="47"/>
  <c r="AJ52" i="76"/>
  <c r="AK52" i="76" s="1"/>
  <c r="IL70" i="38"/>
  <c r="IY70" i="38" s="1"/>
  <c r="EW292" i="47"/>
  <c r="EW319" i="47"/>
  <c r="FM286" i="47"/>
  <c r="FM291" i="47"/>
  <c r="FM302" i="47"/>
  <c r="FM294" i="47"/>
  <c r="FM293" i="47"/>
  <c r="EW306" i="47"/>
  <c r="AJ59" i="76"/>
  <c r="AO59" i="76" s="1"/>
  <c r="BH53" i="76" s="1"/>
  <c r="BB133" i="47"/>
  <c r="AJ74" i="76"/>
  <c r="CF74" i="47" s="1"/>
  <c r="BB158" i="47"/>
  <c r="BB148" i="47"/>
  <c r="BB155" i="47"/>
  <c r="AJ153" i="85"/>
  <c r="AO153" i="85" s="1"/>
  <c r="BH147" i="85" s="1"/>
  <c r="EW288" i="47"/>
  <c r="EW302" i="47"/>
  <c r="FM152" i="47"/>
  <c r="EW314" i="47"/>
  <c r="AJ60" i="47"/>
  <c r="AP384" i="47"/>
  <c r="AJ384" i="47" s="1"/>
  <c r="AO384" i="47"/>
  <c r="AI60" i="47"/>
  <c r="AM60" i="47"/>
  <c r="AS60" i="47" s="1"/>
  <c r="AI58" i="47"/>
  <c r="AO382" i="47"/>
  <c r="AP396" i="47"/>
  <c r="AJ396" i="47" s="1"/>
  <c r="AJ72" i="47"/>
  <c r="AK144" i="83"/>
  <c r="CG144" i="47"/>
  <c r="AO144" i="83"/>
  <c r="BH138" i="83" s="1"/>
  <c r="AL57" i="47"/>
  <c r="AR381" i="47"/>
  <c r="AL381" i="47" s="1"/>
  <c r="CG60" i="47"/>
  <c r="AO60" i="83"/>
  <c r="BH54" i="83" s="1"/>
  <c r="AK60" i="83"/>
  <c r="AL60" i="83" s="1"/>
  <c r="AJ132" i="76"/>
  <c r="CG136" i="47"/>
  <c r="AK136" i="83"/>
  <c r="AO136" i="83"/>
  <c r="BH130" i="83" s="1"/>
  <c r="CH144" i="47"/>
  <c r="AK144" i="84"/>
  <c r="AO144" i="84"/>
  <c r="BH138" i="84" s="1"/>
  <c r="AJ51" i="85"/>
  <c r="AR375" i="47"/>
  <c r="AL375" i="47" s="1"/>
  <c r="AL51" i="47"/>
  <c r="AO52" i="83"/>
  <c r="BH46" i="83" s="1"/>
  <c r="CG52" i="47"/>
  <c r="AK52" i="83"/>
  <c r="AL52" i="83" s="1"/>
  <c r="AI400" i="47"/>
  <c r="AL138" i="84"/>
  <c r="BI132" i="84"/>
  <c r="BS138" i="47"/>
  <c r="AQ147" i="47"/>
  <c r="BD147" i="47"/>
  <c r="AO152" i="83"/>
  <c r="BH146" i="83" s="1"/>
  <c r="CG152" i="47"/>
  <c r="AK152" i="83"/>
  <c r="AL152" i="83" s="1"/>
  <c r="AO148" i="83"/>
  <c r="BH142" i="83" s="1"/>
  <c r="CG148" i="47"/>
  <c r="AK148" i="83"/>
  <c r="AL148" i="83" s="1"/>
  <c r="AQ396" i="47"/>
  <c r="AK396" i="47" s="1"/>
  <c r="AK72" i="47"/>
  <c r="CH154" i="47"/>
  <c r="AK154" i="84"/>
  <c r="AL154" i="84" s="1"/>
  <c r="AO154" i="84"/>
  <c r="BH148" i="84" s="1"/>
  <c r="AO70" i="83"/>
  <c r="BH64" i="83" s="1"/>
  <c r="CG70" i="47"/>
  <c r="ER71" i="47" s="1"/>
  <c r="AK70" i="83"/>
  <c r="AQ74" i="47"/>
  <c r="AM74" i="47" s="1"/>
  <c r="AS74" i="47" s="1"/>
  <c r="AJ74" i="84"/>
  <c r="AO135" i="83"/>
  <c r="BH129" i="83" s="1"/>
  <c r="CG135" i="47"/>
  <c r="AK135" i="83"/>
  <c r="AL135" i="83" s="1"/>
  <c r="CG153" i="47"/>
  <c r="AO153" i="83"/>
  <c r="BH147" i="83" s="1"/>
  <c r="AK153" i="83"/>
  <c r="AJ51" i="84"/>
  <c r="AK51" i="47"/>
  <c r="AQ375" i="47"/>
  <c r="AK375" i="47" s="1"/>
  <c r="AJ141" i="76"/>
  <c r="AJ53" i="84"/>
  <c r="AK127" i="83"/>
  <c r="BR127" i="47" s="1"/>
  <c r="CG127" i="47"/>
  <c r="AO127" i="83"/>
  <c r="AK129" i="83"/>
  <c r="BR129" i="47" s="1"/>
  <c r="CG129" i="47"/>
  <c r="AO129" i="83"/>
  <c r="AO126" i="83"/>
  <c r="CG126" i="47"/>
  <c r="AK126" i="83"/>
  <c r="BR126" i="47" s="1"/>
  <c r="AO128" i="83"/>
  <c r="CG128" i="47"/>
  <c r="AK128" i="83"/>
  <c r="BR128" i="47" s="1"/>
  <c r="CG117" i="47"/>
  <c r="AO117" i="83"/>
  <c r="AK117" i="83"/>
  <c r="BR117" i="47" s="1"/>
  <c r="DR117" i="47" s="1"/>
  <c r="CG120" i="47"/>
  <c r="AK120" i="83"/>
  <c r="BR120" i="47" s="1"/>
  <c r="AO120" i="83"/>
  <c r="CG124" i="47"/>
  <c r="AK124" i="83"/>
  <c r="BR124" i="47" s="1"/>
  <c r="AO124" i="83"/>
  <c r="CG122" i="47"/>
  <c r="AK122" i="83"/>
  <c r="BR122" i="47" s="1"/>
  <c r="AO122" i="83"/>
  <c r="AK53" i="83"/>
  <c r="AL53" i="83" s="1"/>
  <c r="CG53" i="47"/>
  <c r="AO53" i="83"/>
  <c r="BH47" i="83" s="1"/>
  <c r="AI54" i="47"/>
  <c r="AO378" i="47"/>
  <c r="AM54" i="47"/>
  <c r="AS54" i="47" s="1"/>
  <c r="EW316" i="47"/>
  <c r="FM283" i="47"/>
  <c r="AJ149" i="85"/>
  <c r="AJ130" i="85"/>
  <c r="AJ117" i="85"/>
  <c r="AJ122" i="85"/>
  <c r="AJ128" i="85"/>
  <c r="AJ120" i="85"/>
  <c r="AJ123" i="85"/>
  <c r="AJ127" i="85"/>
  <c r="AJ129" i="85"/>
  <c r="AJ118" i="85"/>
  <c r="AJ126" i="85"/>
  <c r="AJ125" i="85"/>
  <c r="AJ119" i="85"/>
  <c r="AJ131" i="85"/>
  <c r="AJ124" i="85"/>
  <c r="AJ121" i="85"/>
  <c r="AJ139" i="85"/>
  <c r="AJ157" i="85"/>
  <c r="AJ148" i="85"/>
  <c r="AJ135" i="85"/>
  <c r="AJ137" i="85"/>
  <c r="AJ134" i="85"/>
  <c r="AJ147" i="85"/>
  <c r="AJ136" i="85"/>
  <c r="AJ146" i="85"/>
  <c r="AJ155" i="85"/>
  <c r="AJ140" i="85"/>
  <c r="AJ154" i="85"/>
  <c r="AJ144" i="85"/>
  <c r="AJ145" i="85"/>
  <c r="AJ142" i="85"/>
  <c r="AJ67" i="84"/>
  <c r="AQ393" i="47"/>
  <c r="AK393" i="47" s="1"/>
  <c r="AK69" i="47"/>
  <c r="AS136" i="47"/>
  <c r="G9" i="89"/>
  <c r="AI380" i="47"/>
  <c r="AS139" i="47"/>
  <c r="G12" i="89"/>
  <c r="AP401" i="47"/>
  <c r="AJ401" i="47" s="1"/>
  <c r="AJ77" i="47"/>
  <c r="CG57" i="47"/>
  <c r="AK57" i="83"/>
  <c r="AL57" i="83" s="1"/>
  <c r="AO57" i="83"/>
  <c r="BH51" i="83" s="1"/>
  <c r="CG65" i="47"/>
  <c r="AO65" i="83"/>
  <c r="BH59" i="83" s="1"/>
  <c r="AK65" i="83"/>
  <c r="AL65" i="83" s="1"/>
  <c r="AJ66" i="84"/>
  <c r="AQ66" i="47"/>
  <c r="AJ142" i="76"/>
  <c r="AO62" i="83"/>
  <c r="BH56" i="83" s="1"/>
  <c r="CG62" i="47"/>
  <c r="AK62" i="83"/>
  <c r="AL62" i="83" s="1"/>
  <c r="AK46" i="83"/>
  <c r="BR46" i="47" s="1"/>
  <c r="CG46" i="47"/>
  <c r="AO46" i="83"/>
  <c r="CG45" i="47"/>
  <c r="AK45" i="83"/>
  <c r="BR45" i="47" s="1"/>
  <c r="AO45" i="83"/>
  <c r="AK38" i="83"/>
  <c r="BR38" i="47" s="1"/>
  <c r="CG38" i="47"/>
  <c r="AO38" i="83"/>
  <c r="AK37" i="83"/>
  <c r="BR37" i="47" s="1"/>
  <c r="CG37" i="47"/>
  <c r="AO37" i="83"/>
  <c r="AK43" i="83"/>
  <c r="BR43" i="47" s="1"/>
  <c r="CG43" i="47"/>
  <c r="AO43" i="83"/>
  <c r="AO41" i="83"/>
  <c r="CG41" i="47"/>
  <c r="AK41" i="83"/>
  <c r="BR41" i="47" s="1"/>
  <c r="AK39" i="83"/>
  <c r="BR39" i="47" s="1"/>
  <c r="CG39" i="47"/>
  <c r="AO39" i="83"/>
  <c r="CG51" i="47"/>
  <c r="AO51" i="83"/>
  <c r="BH45" i="83" s="1"/>
  <c r="AK51" i="83"/>
  <c r="AP388" i="47"/>
  <c r="AJ388" i="47" s="1"/>
  <c r="AJ64" i="47"/>
  <c r="AQ143" i="47"/>
  <c r="ES143" i="47" s="1"/>
  <c r="FM143" i="47" s="1"/>
  <c r="BD143" i="47"/>
  <c r="AJ410" i="47"/>
  <c r="AP393" i="47"/>
  <c r="AJ393" i="47" s="1"/>
  <c r="AJ69" i="47"/>
  <c r="AO140" i="84"/>
  <c r="BH134" i="84" s="1"/>
  <c r="CH140" i="47"/>
  <c r="AK140" i="84"/>
  <c r="CH126" i="47"/>
  <c r="AK126" i="84"/>
  <c r="BS126" i="47" s="1"/>
  <c r="AO126" i="84"/>
  <c r="CH122" i="47"/>
  <c r="AK122" i="84"/>
  <c r="BS122" i="47" s="1"/>
  <c r="AO122" i="84"/>
  <c r="CH117" i="47"/>
  <c r="AK117" i="84"/>
  <c r="BS117" i="47" s="1"/>
  <c r="DS117" i="47" s="1"/>
  <c r="AO117" i="84"/>
  <c r="AK118" i="84"/>
  <c r="BS118" i="47" s="1"/>
  <c r="CH118" i="47"/>
  <c r="AO118" i="84"/>
  <c r="CH127" i="47"/>
  <c r="AK127" i="84"/>
  <c r="BS127" i="47" s="1"/>
  <c r="AO127" i="84"/>
  <c r="CH123" i="47"/>
  <c r="AK123" i="84"/>
  <c r="BS123" i="47" s="1"/>
  <c r="AO123" i="84"/>
  <c r="CH119" i="47"/>
  <c r="AO119" i="84"/>
  <c r="AK119" i="84"/>
  <c r="BS119" i="47" s="1"/>
  <c r="AK130" i="84"/>
  <c r="BS130" i="47" s="1"/>
  <c r="CH130" i="47"/>
  <c r="AO130" i="84"/>
  <c r="AJ71" i="85"/>
  <c r="AM72" i="47"/>
  <c r="AS72" i="47" s="1"/>
  <c r="AI396" i="47"/>
  <c r="AR393" i="47"/>
  <c r="AL393" i="47" s="1"/>
  <c r="AL69" i="47"/>
  <c r="AL52" i="47"/>
  <c r="AR376" i="47"/>
  <c r="AL376" i="47" s="1"/>
  <c r="AO146" i="83"/>
  <c r="BH140" i="83" s="1"/>
  <c r="CG146" i="47"/>
  <c r="AK146" i="83"/>
  <c r="AJ63" i="84"/>
  <c r="AQ63" i="47"/>
  <c r="AQ399" i="47"/>
  <c r="AK399" i="47" s="1"/>
  <c r="AK75" i="47"/>
  <c r="AJ158" i="76"/>
  <c r="AJ77" i="85"/>
  <c r="AO77" i="85" s="1"/>
  <c r="AJ156" i="85"/>
  <c r="AL63" i="47"/>
  <c r="AR387" i="47"/>
  <c r="AL387" i="47" s="1"/>
  <c r="AJ135" i="76"/>
  <c r="EW307" i="47"/>
  <c r="FM281" i="47"/>
  <c r="FM284" i="47"/>
  <c r="FM289" i="47"/>
  <c r="AK75" i="83"/>
  <c r="CG75" i="47"/>
  <c r="AO75" i="83"/>
  <c r="BH69" i="83" s="1"/>
  <c r="AR392" i="47"/>
  <c r="AL392" i="47" s="1"/>
  <c r="AL68" i="47"/>
  <c r="AK76" i="83"/>
  <c r="BR76" i="47" s="1"/>
  <c r="CG76" i="47"/>
  <c r="AO76" i="83"/>
  <c r="CG73" i="47"/>
  <c r="AO73" i="83"/>
  <c r="BH67" i="83" s="1"/>
  <c r="AK73" i="83"/>
  <c r="AI387" i="47"/>
  <c r="AJ151" i="85"/>
  <c r="AQ61" i="47"/>
  <c r="AJ61" i="84"/>
  <c r="AM75" i="47"/>
  <c r="AS75" i="47" s="1"/>
  <c r="AI399" i="47"/>
  <c r="CG54" i="47"/>
  <c r="AK54" i="83"/>
  <c r="AL54" i="83" s="1"/>
  <c r="AO54" i="83"/>
  <c r="BH48" i="83" s="1"/>
  <c r="AO158" i="83"/>
  <c r="CG158" i="47"/>
  <c r="AK158" i="83"/>
  <c r="BR158" i="47" s="1"/>
  <c r="AO398" i="47"/>
  <c r="AI74" i="47"/>
  <c r="AK59" i="83"/>
  <c r="CG59" i="47"/>
  <c r="AO59" i="83"/>
  <c r="BH53" i="83" s="1"/>
  <c r="AS147" i="47"/>
  <c r="G20" i="89"/>
  <c r="AQ394" i="47"/>
  <c r="AK394" i="47" s="1"/>
  <c r="AK70" i="47"/>
  <c r="EW320" i="47"/>
  <c r="AM57" i="47"/>
  <c r="AS57" i="47" s="1"/>
  <c r="AQ62" i="47"/>
  <c r="AJ62" i="84"/>
  <c r="AJ54" i="84"/>
  <c r="AO155" i="83"/>
  <c r="BH149" i="83" s="1"/>
  <c r="CG155" i="47"/>
  <c r="AK155" i="83"/>
  <c r="AJ52" i="84"/>
  <c r="AO63" i="83"/>
  <c r="BH57" i="83" s="1"/>
  <c r="AK63" i="83"/>
  <c r="CG63" i="47"/>
  <c r="AO141" i="83"/>
  <c r="BH135" i="83" s="1"/>
  <c r="CG141" i="47"/>
  <c r="AK141" i="83"/>
  <c r="AL141" i="83" s="1"/>
  <c r="AK76" i="47"/>
  <c r="AQ400" i="47"/>
  <c r="AK400" i="47" s="1"/>
  <c r="AJ140" i="76"/>
  <c r="AJ139" i="76"/>
  <c r="AI51" i="47"/>
  <c r="AO375" i="47"/>
  <c r="AM51" i="47"/>
  <c r="AJ44" i="76"/>
  <c r="AJ45" i="76"/>
  <c r="AJ49" i="76"/>
  <c r="AJ39" i="76"/>
  <c r="AJ40" i="76"/>
  <c r="AJ42" i="76"/>
  <c r="AJ43" i="76"/>
  <c r="AJ50" i="76"/>
  <c r="AJ48" i="76"/>
  <c r="AJ36" i="76"/>
  <c r="AJ38" i="76"/>
  <c r="AJ41" i="76"/>
  <c r="AJ47" i="76"/>
  <c r="AJ46" i="76"/>
  <c r="AJ37" i="76"/>
  <c r="AJ72" i="76"/>
  <c r="AJ63" i="76"/>
  <c r="AJ75" i="76"/>
  <c r="AJ70" i="76"/>
  <c r="AJ57" i="76"/>
  <c r="AJ69" i="76"/>
  <c r="AJ71" i="76"/>
  <c r="AJ64" i="76"/>
  <c r="AJ62" i="76"/>
  <c r="AJ65" i="76"/>
  <c r="AJ76" i="76"/>
  <c r="AJ55" i="76"/>
  <c r="AJ73" i="76"/>
  <c r="AJ66" i="76"/>
  <c r="AJ68" i="76"/>
  <c r="AJ56" i="76"/>
  <c r="AJ150" i="85"/>
  <c r="AO401" i="47"/>
  <c r="AI77" i="47"/>
  <c r="AM77" i="47"/>
  <c r="AS77" i="47" s="1"/>
  <c r="AL75" i="47"/>
  <c r="AR399" i="47"/>
  <c r="AL399" i="47" s="1"/>
  <c r="EW318" i="47"/>
  <c r="FM318" i="47"/>
  <c r="AM64" i="47"/>
  <c r="AS64" i="47" s="1"/>
  <c r="EW283" i="47"/>
  <c r="AQ137" i="47"/>
  <c r="BD137" i="47"/>
  <c r="AM70" i="47"/>
  <c r="AS70" i="47" s="1"/>
  <c r="AL70" i="47"/>
  <c r="AR394" i="47"/>
  <c r="AL394" i="47" s="1"/>
  <c r="CG74" i="47"/>
  <c r="AO74" i="83"/>
  <c r="BH68" i="83" s="1"/>
  <c r="AK74" i="83"/>
  <c r="AL151" i="83"/>
  <c r="BR151" i="47"/>
  <c r="BI145" i="83"/>
  <c r="AO66" i="83"/>
  <c r="BH60" i="83" s="1"/>
  <c r="CG66" i="47"/>
  <c r="AK66" i="83"/>
  <c r="AK60" i="47"/>
  <c r="AQ384" i="47"/>
  <c r="AK384" i="47" s="1"/>
  <c r="AQ381" i="47"/>
  <c r="AK381" i="47" s="1"/>
  <c r="AK57" i="47"/>
  <c r="EQ141" i="47"/>
  <c r="BB132" i="47"/>
  <c r="BB130" i="47"/>
  <c r="BB123" i="47"/>
  <c r="BB122" i="47"/>
  <c r="BB126" i="47"/>
  <c r="BB119" i="47"/>
  <c r="BB131" i="47"/>
  <c r="BB128" i="47"/>
  <c r="BB121" i="47"/>
  <c r="BB127" i="47"/>
  <c r="BB125" i="47"/>
  <c r="BB129" i="47"/>
  <c r="BB117" i="47"/>
  <c r="BB120" i="47"/>
  <c r="BB124" i="47"/>
  <c r="BB118" i="47"/>
  <c r="BB143" i="47"/>
  <c r="BB153" i="47"/>
  <c r="BB138" i="47"/>
  <c r="BB157" i="47"/>
  <c r="BB156" i="47"/>
  <c r="BB146" i="47"/>
  <c r="BB147" i="47"/>
  <c r="BB152" i="47"/>
  <c r="BB136" i="47"/>
  <c r="BB151" i="47"/>
  <c r="BB150" i="47"/>
  <c r="BB145" i="47"/>
  <c r="BB144" i="47"/>
  <c r="BB137" i="47"/>
  <c r="BB154" i="47"/>
  <c r="BB149" i="47"/>
  <c r="EQ135" i="47"/>
  <c r="FM135" i="47" s="1"/>
  <c r="AL138" i="83"/>
  <c r="BI132" i="83"/>
  <c r="BR138" i="47"/>
  <c r="BI65" i="83"/>
  <c r="BR71" i="47"/>
  <c r="BM71" i="47" s="1"/>
  <c r="CG149" i="47"/>
  <c r="AO149" i="83"/>
  <c r="BH143" i="83" s="1"/>
  <c r="AK149" i="83"/>
  <c r="AK72" i="83"/>
  <c r="AL72" i="83" s="1"/>
  <c r="CG72" i="47"/>
  <c r="ER72" i="47" s="1"/>
  <c r="AO72" i="83"/>
  <c r="BH66" i="83" s="1"/>
  <c r="CH157" i="47"/>
  <c r="AK157" i="84"/>
  <c r="BS157" i="47" s="1"/>
  <c r="AO157" i="84"/>
  <c r="AJ143" i="76"/>
  <c r="AJ123" i="76"/>
  <c r="AJ117" i="76"/>
  <c r="AJ119" i="76"/>
  <c r="AJ126" i="76"/>
  <c r="AJ130" i="76"/>
  <c r="AJ131" i="76"/>
  <c r="AJ122" i="76"/>
  <c r="AJ129" i="76"/>
  <c r="AJ120" i="76"/>
  <c r="AJ125" i="76"/>
  <c r="AJ124" i="76"/>
  <c r="AJ127" i="76"/>
  <c r="AJ128" i="76"/>
  <c r="AJ121" i="76"/>
  <c r="AJ118" i="76"/>
  <c r="AJ138" i="76"/>
  <c r="AJ146" i="76"/>
  <c r="AJ145" i="76"/>
  <c r="AJ144" i="76"/>
  <c r="AJ156" i="76"/>
  <c r="AJ136" i="76"/>
  <c r="AJ154" i="76"/>
  <c r="AJ147" i="76"/>
  <c r="AJ153" i="76"/>
  <c r="AJ152" i="76"/>
  <c r="AJ157" i="76"/>
  <c r="AJ151" i="76"/>
  <c r="AJ137" i="76"/>
  <c r="AJ150" i="76"/>
  <c r="AQ58" i="47"/>
  <c r="AJ58" i="84"/>
  <c r="AJ72" i="85"/>
  <c r="AJ36" i="85"/>
  <c r="AJ47" i="85"/>
  <c r="AJ49" i="85"/>
  <c r="AJ44" i="85"/>
  <c r="AJ48" i="85"/>
  <c r="AJ39" i="85"/>
  <c r="AJ46" i="85"/>
  <c r="AJ45" i="85"/>
  <c r="AJ41" i="85"/>
  <c r="AJ37" i="85"/>
  <c r="AJ42" i="85"/>
  <c r="AJ38" i="85"/>
  <c r="AJ50" i="85"/>
  <c r="AJ43" i="85"/>
  <c r="AJ40" i="85"/>
  <c r="AJ56" i="85"/>
  <c r="AJ53" i="85"/>
  <c r="AJ64" i="85"/>
  <c r="AJ55" i="85"/>
  <c r="AJ58" i="85"/>
  <c r="AJ74" i="85"/>
  <c r="AJ59" i="85"/>
  <c r="AJ76" i="85"/>
  <c r="AJ65" i="85"/>
  <c r="AJ67" i="85"/>
  <c r="AJ61" i="85"/>
  <c r="AJ54" i="85"/>
  <c r="AJ73" i="85"/>
  <c r="AJ60" i="85"/>
  <c r="AJ66" i="85"/>
  <c r="AJ52" i="47"/>
  <c r="AP376" i="47"/>
  <c r="AJ376" i="47" s="1"/>
  <c r="AQ56" i="47"/>
  <c r="AJ56" i="84"/>
  <c r="CH137" i="47"/>
  <c r="AK137" i="84"/>
  <c r="AL137" i="84" s="1"/>
  <c r="AO137" i="84"/>
  <c r="BH131" i="84" s="1"/>
  <c r="AO391" i="47"/>
  <c r="AI67" i="47"/>
  <c r="AM67" i="47"/>
  <c r="AS67" i="47" s="1"/>
  <c r="CH142" i="47"/>
  <c r="AO142" i="84"/>
  <c r="BH136" i="84" s="1"/>
  <c r="AK142" i="84"/>
  <c r="AI379" i="47"/>
  <c r="AQ395" i="47"/>
  <c r="AK395" i="47" s="1"/>
  <c r="AK71" i="47"/>
  <c r="CG55" i="47"/>
  <c r="AO55" i="83"/>
  <c r="BH49" i="83" s="1"/>
  <c r="AK55" i="83"/>
  <c r="AL55" i="83" s="1"/>
  <c r="AK145" i="83"/>
  <c r="AL145" i="83" s="1"/>
  <c r="CG145" i="47"/>
  <c r="AO145" i="83"/>
  <c r="BH139" i="83" s="1"/>
  <c r="AJ134" i="76"/>
  <c r="AO143" i="84"/>
  <c r="BH137" i="84" s="1"/>
  <c r="CH143" i="47"/>
  <c r="AK143" i="84"/>
  <c r="AJ73" i="84"/>
  <c r="AQ73" i="47"/>
  <c r="AI397" i="47"/>
  <c r="AO137" i="83"/>
  <c r="BH131" i="83" s="1"/>
  <c r="CG137" i="47"/>
  <c r="AK137" i="83"/>
  <c r="CG147" i="47"/>
  <c r="AK147" i="83"/>
  <c r="AO147" i="83"/>
  <c r="BH141" i="83" s="1"/>
  <c r="AI390" i="47"/>
  <c r="AJ77" i="84"/>
  <c r="AJ44" i="84"/>
  <c r="AJ38" i="84"/>
  <c r="AJ49" i="84"/>
  <c r="AJ46" i="84"/>
  <c r="AJ50" i="84"/>
  <c r="AJ42" i="84"/>
  <c r="AJ47" i="84"/>
  <c r="AJ45" i="84"/>
  <c r="AJ37" i="84"/>
  <c r="AJ39" i="84"/>
  <c r="AJ43" i="84"/>
  <c r="AJ36" i="84"/>
  <c r="AJ40" i="84"/>
  <c r="AJ48" i="84"/>
  <c r="AJ41" i="84"/>
  <c r="AQ144" i="47"/>
  <c r="BD144" i="47"/>
  <c r="AQ377" i="47"/>
  <c r="AK377" i="47" s="1"/>
  <c r="AK53" i="47"/>
  <c r="AI392" i="47"/>
  <c r="CG134" i="47"/>
  <c r="AK134" i="83"/>
  <c r="AL134" i="83" s="1"/>
  <c r="AO134" i="83"/>
  <c r="BH128" i="83" s="1"/>
  <c r="AK119" i="83"/>
  <c r="BR119" i="47" s="1"/>
  <c r="CG119" i="47"/>
  <c r="AO119" i="83"/>
  <c r="CG130" i="47"/>
  <c r="AO130" i="83"/>
  <c r="AK130" i="83"/>
  <c r="BR130" i="47" s="1"/>
  <c r="AK131" i="83"/>
  <c r="BR131" i="47" s="1"/>
  <c r="CG131" i="47"/>
  <c r="AO131" i="83"/>
  <c r="CG118" i="47"/>
  <c r="AK118" i="83"/>
  <c r="BR118" i="47" s="1"/>
  <c r="AO118" i="83"/>
  <c r="AO121" i="83"/>
  <c r="CG121" i="47"/>
  <c r="AK121" i="83"/>
  <c r="BR121" i="47" s="1"/>
  <c r="CG123" i="47"/>
  <c r="AO123" i="83"/>
  <c r="AK123" i="83"/>
  <c r="BR123" i="47" s="1"/>
  <c r="CG125" i="47"/>
  <c r="AO125" i="83"/>
  <c r="AK125" i="83"/>
  <c r="BR125" i="47" s="1"/>
  <c r="AK157" i="83"/>
  <c r="BR157" i="47" s="1"/>
  <c r="CG157" i="47"/>
  <c r="AO157" i="83"/>
  <c r="AO132" i="85"/>
  <c r="BH126" i="85" s="1"/>
  <c r="AO67" i="83"/>
  <c r="BH61" i="83" s="1"/>
  <c r="CG67" i="47"/>
  <c r="AK67" i="83"/>
  <c r="AS137" i="47"/>
  <c r="G10" i="89"/>
  <c r="CH158" i="47"/>
  <c r="AK158" i="84"/>
  <c r="BS158" i="47" s="1"/>
  <c r="AO158" i="84"/>
  <c r="AQ391" i="47"/>
  <c r="AK391" i="47" s="1"/>
  <c r="AK67" i="47"/>
  <c r="AJ69" i="84"/>
  <c r="AK68" i="83"/>
  <c r="CG68" i="47"/>
  <c r="AO68" i="83"/>
  <c r="BH62" i="83" s="1"/>
  <c r="AJ55" i="84"/>
  <c r="AQ55" i="47"/>
  <c r="CH136" i="47"/>
  <c r="AK136" i="84"/>
  <c r="AL136" i="84" s="1"/>
  <c r="AO136" i="84"/>
  <c r="BH130" i="84" s="1"/>
  <c r="AK146" i="84"/>
  <c r="AL146" i="84" s="1"/>
  <c r="CH146" i="47"/>
  <c r="AO146" i="84"/>
  <c r="BH140" i="84" s="1"/>
  <c r="BD146" i="47"/>
  <c r="AQ146" i="47"/>
  <c r="ES146" i="47" s="1"/>
  <c r="FM146" i="47" s="1"/>
  <c r="CG77" i="47"/>
  <c r="AK77" i="83"/>
  <c r="BR77" i="47" s="1"/>
  <c r="AO77" i="83"/>
  <c r="AJ155" i="76"/>
  <c r="AL151" i="84"/>
  <c r="BI145" i="84"/>
  <c r="BS151" i="47"/>
  <c r="AJ133" i="76"/>
  <c r="FM306" i="47"/>
  <c r="AO61" i="83"/>
  <c r="BH55" i="83" s="1"/>
  <c r="CG61" i="47"/>
  <c r="AK61" i="83"/>
  <c r="AL61" i="83" s="1"/>
  <c r="CG50" i="47"/>
  <c r="AO50" i="83"/>
  <c r="AK50" i="83"/>
  <c r="BR50" i="47" s="1"/>
  <c r="AK48" i="83"/>
  <c r="BR48" i="47" s="1"/>
  <c r="CG48" i="47"/>
  <c r="AO48" i="83"/>
  <c r="AO49" i="83"/>
  <c r="CG49" i="47"/>
  <c r="AK49" i="83"/>
  <c r="BR49" i="47" s="1"/>
  <c r="AO47" i="83"/>
  <c r="CG47" i="47"/>
  <c r="AK47" i="83"/>
  <c r="BR47" i="47" s="1"/>
  <c r="CG40" i="47"/>
  <c r="AK40" i="83"/>
  <c r="BR40" i="47" s="1"/>
  <c r="AO40" i="83"/>
  <c r="AO44" i="83"/>
  <c r="CG44" i="47"/>
  <c r="AK44" i="83"/>
  <c r="BR44" i="47" s="1"/>
  <c r="CG36" i="47"/>
  <c r="ER36" i="47" s="1"/>
  <c r="AO36" i="83"/>
  <c r="AK36" i="83"/>
  <c r="BR36" i="47" s="1"/>
  <c r="DR36" i="47" s="1"/>
  <c r="CG42" i="47"/>
  <c r="AK42" i="83"/>
  <c r="BR42" i="47" s="1"/>
  <c r="AO42" i="83"/>
  <c r="CG64" i="47"/>
  <c r="AK64" i="83"/>
  <c r="AL64" i="83" s="1"/>
  <c r="AO64" i="83"/>
  <c r="BH58" i="83" s="1"/>
  <c r="FN167" i="47"/>
  <c r="AI389" i="47"/>
  <c r="AQ59" i="47"/>
  <c r="AM59" i="47" s="1"/>
  <c r="AS59" i="47" s="1"/>
  <c r="AJ59" i="84"/>
  <c r="ES155" i="47"/>
  <c r="FM155" i="47" s="1"/>
  <c r="AJ87" i="47"/>
  <c r="CG69" i="47"/>
  <c r="AK69" i="83"/>
  <c r="AL69" i="83" s="1"/>
  <c r="AO69" i="83"/>
  <c r="BH63" i="83" s="1"/>
  <c r="ES150" i="47"/>
  <c r="FM150" i="47" s="1"/>
  <c r="AO120" i="84"/>
  <c r="CH120" i="47"/>
  <c r="AK120" i="84"/>
  <c r="BS120" i="47" s="1"/>
  <c r="AK121" i="84"/>
  <c r="BS121" i="47" s="1"/>
  <c r="CH121" i="47"/>
  <c r="AO121" i="84"/>
  <c r="AO129" i="84"/>
  <c r="CH129" i="47"/>
  <c r="AK129" i="84"/>
  <c r="BS129" i="47" s="1"/>
  <c r="CH124" i="47"/>
  <c r="AK124" i="84"/>
  <c r="BS124" i="47" s="1"/>
  <c r="AO124" i="84"/>
  <c r="CH131" i="47"/>
  <c r="AK131" i="84"/>
  <c r="BS131" i="47" s="1"/>
  <c r="AO131" i="84"/>
  <c r="AK125" i="84"/>
  <c r="BS125" i="47" s="1"/>
  <c r="CH125" i="47"/>
  <c r="AO125" i="84"/>
  <c r="AO128" i="84"/>
  <c r="CH128" i="47"/>
  <c r="AK128" i="84"/>
  <c r="BS128" i="47" s="1"/>
  <c r="AO132" i="84"/>
  <c r="BH126" i="84" s="1"/>
  <c r="CH132" i="47"/>
  <c r="AK132" i="84"/>
  <c r="AI59" i="47"/>
  <c r="AO383" i="47"/>
  <c r="AL71" i="47"/>
  <c r="AR395" i="47"/>
  <c r="AL395" i="47" s="1"/>
  <c r="AJ69" i="85"/>
  <c r="AJ52" i="85"/>
  <c r="CG143" i="47"/>
  <c r="AK143" i="83"/>
  <c r="AL143" i="83" s="1"/>
  <c r="AO143" i="83"/>
  <c r="BH137" i="83" s="1"/>
  <c r="CH139" i="47"/>
  <c r="AK139" i="84"/>
  <c r="AL139" i="84" s="1"/>
  <c r="AO139" i="84"/>
  <c r="BH133" i="84" s="1"/>
  <c r="AJ75" i="84"/>
  <c r="AJ149" i="76"/>
  <c r="AL77" i="47"/>
  <c r="AR401" i="47"/>
  <c r="AL401" i="47" s="1"/>
  <c r="AJ63" i="85"/>
  <c r="AK142" i="83"/>
  <c r="CG142" i="47"/>
  <c r="AO142" i="83"/>
  <c r="BH136" i="83" s="1"/>
  <c r="AJ141" i="85"/>
  <c r="AL62" i="47"/>
  <c r="AR386" i="47"/>
  <c r="AL386" i="47" s="1"/>
  <c r="FM309" i="47"/>
  <c r="EW286" i="47"/>
  <c r="EW281" i="47"/>
  <c r="EW284" i="47"/>
  <c r="FM290" i="47"/>
  <c r="AJ68" i="85"/>
  <c r="AP400" i="47"/>
  <c r="AJ400" i="47" s="1"/>
  <c r="AJ76" i="47"/>
  <c r="AJ73" i="47"/>
  <c r="AP397" i="47"/>
  <c r="AJ397" i="47" s="1"/>
  <c r="CH149" i="47"/>
  <c r="AK149" i="84"/>
  <c r="AO149" i="84"/>
  <c r="BH143" i="84" s="1"/>
  <c r="AQ68" i="47"/>
  <c r="AJ68" i="84"/>
  <c r="CG139" i="47"/>
  <c r="AK139" i="83"/>
  <c r="AO139" i="83"/>
  <c r="BH133" i="83" s="1"/>
  <c r="AI394" i="47"/>
  <c r="AP383" i="47"/>
  <c r="AJ383" i="47" s="1"/>
  <c r="AJ59" i="47"/>
  <c r="AJ70" i="84"/>
  <c r="AO385" i="47"/>
  <c r="AI61" i="47"/>
  <c r="AO376" i="47"/>
  <c r="AI52" i="47"/>
  <c r="AM52" i="47"/>
  <c r="AS52" i="47" s="1"/>
  <c r="AS149" i="47"/>
  <c r="G22" i="89"/>
  <c r="AI381" i="47"/>
  <c r="AM69" i="47"/>
  <c r="AS69" i="47" s="1"/>
  <c r="AI393" i="47"/>
  <c r="AO377" i="47"/>
  <c r="AI53" i="47"/>
  <c r="AM53" i="47"/>
  <c r="AS53" i="47" s="1"/>
  <c r="CG156" i="47"/>
  <c r="AK156" i="83"/>
  <c r="AL156" i="83" s="1"/>
  <c r="AO156" i="83"/>
  <c r="BH150" i="83" s="1"/>
  <c r="AQ378" i="47"/>
  <c r="AK378" i="47" s="1"/>
  <c r="AK54" i="47"/>
  <c r="FM153" i="47"/>
  <c r="AM71" i="47"/>
  <c r="AS71" i="47" s="1"/>
  <c r="AI395" i="47"/>
  <c r="FM151" i="47"/>
  <c r="CG56" i="47"/>
  <c r="AK56" i="83"/>
  <c r="AL56" i="83" s="1"/>
  <c r="AO56" i="83"/>
  <c r="BH50" i="83" s="1"/>
  <c r="AO150" i="83"/>
  <c r="BH144" i="83" s="1"/>
  <c r="CG150" i="47"/>
  <c r="AK150" i="83"/>
  <c r="ES140" i="47"/>
  <c r="ES141" i="47"/>
  <c r="AQ376" i="47"/>
  <c r="AK376" i="47" s="1"/>
  <c r="AK52" i="47"/>
  <c r="CH155" i="47"/>
  <c r="AK155" i="84"/>
  <c r="AL155" i="84" s="1"/>
  <c r="AO155" i="84"/>
  <c r="BH149" i="84" s="1"/>
  <c r="CG58" i="47"/>
  <c r="AK58" i="83"/>
  <c r="AL58" i="83" s="1"/>
  <c r="AO58" i="83"/>
  <c r="BH52" i="83" s="1"/>
  <c r="AP387" i="47"/>
  <c r="AJ387" i="47" s="1"/>
  <c r="AJ63" i="47"/>
  <c r="AJ138" i="85"/>
  <c r="AJ76" i="84"/>
  <c r="AJ152" i="85"/>
  <c r="AJ51" i="76"/>
  <c r="AJ133" i="85"/>
  <c r="AS144" i="47"/>
  <c r="G17" i="89"/>
  <c r="AJ77" i="76"/>
  <c r="AJ75" i="85"/>
  <c r="AL132" i="83"/>
  <c r="BR132" i="47"/>
  <c r="BI126" i="83"/>
  <c r="AI388" i="47"/>
  <c r="EW317" i="47"/>
  <c r="FM317" i="47"/>
  <c r="AJ70" i="85"/>
  <c r="AQ401" i="47"/>
  <c r="AK401" i="47" s="1"/>
  <c r="AK77" i="47"/>
  <c r="AQ136" i="47"/>
  <c r="ES136" i="47" s="1"/>
  <c r="FM136" i="47" s="1"/>
  <c r="BD136" i="47"/>
  <c r="AJ60" i="84"/>
  <c r="AQ65" i="47"/>
  <c r="AJ65" i="84"/>
  <c r="G19" i="89"/>
  <c r="AS146" i="47"/>
  <c r="AK64" i="47"/>
  <c r="AQ388" i="47"/>
  <c r="AK388" i="47" s="1"/>
  <c r="AJ57" i="84"/>
  <c r="AK147" i="84"/>
  <c r="CH147" i="47"/>
  <c r="AO147" i="84"/>
  <c r="BH141" i="84" s="1"/>
  <c r="AS158" i="47"/>
  <c r="EQ149" i="47"/>
  <c r="FM149" i="47" s="1"/>
  <c r="AI386" i="47"/>
  <c r="BB135" i="47"/>
  <c r="AS143" i="47"/>
  <c r="G16" i="89"/>
  <c r="AK80" i="76" l="1"/>
  <c r="AO80" i="76"/>
  <c r="AK161" i="76"/>
  <c r="DR163" i="47"/>
  <c r="AI62" i="93"/>
  <c r="AA62" i="93"/>
  <c r="DR84" i="47"/>
  <c r="AB62" i="93"/>
  <c r="AK161" i="85"/>
  <c r="AL162" i="83"/>
  <c r="CF163" i="47"/>
  <c r="AO163" i="76"/>
  <c r="AK163" i="76"/>
  <c r="AL162" i="84"/>
  <c r="BS162" i="47"/>
  <c r="CI162" i="47"/>
  <c r="AO162" i="85"/>
  <c r="AK162" i="85"/>
  <c r="AL164" i="84"/>
  <c r="BS164" i="47"/>
  <c r="AO161" i="76"/>
  <c r="ER82" i="47"/>
  <c r="AO163" i="85"/>
  <c r="CI163" i="47"/>
  <c r="AK163" i="85"/>
  <c r="CI164" i="47"/>
  <c r="AO164" i="85"/>
  <c r="AK164" i="85"/>
  <c r="AA63" i="93"/>
  <c r="AI63" i="93"/>
  <c r="AC63" i="93"/>
  <c r="AB63" i="93"/>
  <c r="AL163" i="84"/>
  <c r="BS163" i="47"/>
  <c r="AL165" i="83"/>
  <c r="CI165" i="47"/>
  <c r="AO165" i="85"/>
  <c r="AK165" i="85"/>
  <c r="AL163" i="83"/>
  <c r="AL165" i="84"/>
  <c r="BS165" i="47"/>
  <c r="CF164" i="47"/>
  <c r="AO164" i="76"/>
  <c r="AK164" i="76"/>
  <c r="BQ164" i="47" s="1"/>
  <c r="AL162" i="76"/>
  <c r="CF165" i="47"/>
  <c r="AK165" i="76"/>
  <c r="BQ165" i="47" s="1"/>
  <c r="AO165" i="76"/>
  <c r="BC407" i="47"/>
  <c r="BC405" i="47"/>
  <c r="BC406" i="47"/>
  <c r="AK80" i="84"/>
  <c r="BS80" i="47" s="1"/>
  <c r="ER84" i="47"/>
  <c r="AO80" i="84"/>
  <c r="CI83" i="47"/>
  <c r="AO83" i="85"/>
  <c r="AK83" i="85"/>
  <c r="BT83" i="47" s="1"/>
  <c r="AO84" i="84"/>
  <c r="CH84" i="47"/>
  <c r="AK84" i="84"/>
  <c r="BS84" i="47" s="1"/>
  <c r="CI82" i="47"/>
  <c r="AO82" i="85"/>
  <c r="AK82" i="85"/>
  <c r="CH82" i="47"/>
  <c r="AO82" i="84"/>
  <c r="AK82" i="84"/>
  <c r="BS82" i="47" s="1"/>
  <c r="AO84" i="85"/>
  <c r="CI84" i="47"/>
  <c r="AK84" i="85"/>
  <c r="CI81" i="47"/>
  <c r="ET81" i="47" s="1"/>
  <c r="AO81" i="85"/>
  <c r="AK81" i="85"/>
  <c r="AL82" i="83"/>
  <c r="BR82" i="47"/>
  <c r="DR82" i="47" s="1"/>
  <c r="CF82" i="47"/>
  <c r="AO82" i="76"/>
  <c r="AK82" i="76"/>
  <c r="AL84" i="83"/>
  <c r="AO84" i="76"/>
  <c r="CF84" i="47"/>
  <c r="AK84" i="76"/>
  <c r="BQ84" i="47" s="1"/>
  <c r="CF83" i="47"/>
  <c r="AO83" i="76"/>
  <c r="AK83" i="76"/>
  <c r="BQ83" i="47" s="1"/>
  <c r="AK80" i="85"/>
  <c r="BT80" i="47" s="1"/>
  <c r="CF81" i="47"/>
  <c r="EQ81" i="47" s="1"/>
  <c r="AO81" i="76"/>
  <c r="AK81" i="76"/>
  <c r="BQ81" i="47" s="1"/>
  <c r="AO80" i="85"/>
  <c r="AL83" i="83"/>
  <c r="CH81" i="47"/>
  <c r="ES81" i="47" s="1"/>
  <c r="AO81" i="84"/>
  <c r="AK81" i="84"/>
  <c r="BS81" i="47" s="1"/>
  <c r="AL81" i="83"/>
  <c r="ER83" i="47"/>
  <c r="CH83" i="47"/>
  <c r="AO83" i="84"/>
  <c r="AK83" i="84"/>
  <c r="BC82" i="47"/>
  <c r="BC83" i="47"/>
  <c r="BC84" i="47"/>
  <c r="BC81" i="47"/>
  <c r="AK148" i="76"/>
  <c r="AL161" i="85"/>
  <c r="BT161" i="47"/>
  <c r="AL161" i="84"/>
  <c r="BS161" i="47"/>
  <c r="DS162" i="47" s="1"/>
  <c r="ER78" i="47"/>
  <c r="AO148" i="76"/>
  <c r="BH142" i="76" s="1"/>
  <c r="AL161" i="83"/>
  <c r="BR161" i="47"/>
  <c r="DR162" i="47" s="1"/>
  <c r="AL161" i="76"/>
  <c r="BQ161" i="47"/>
  <c r="DQ162" i="47" s="1"/>
  <c r="AD59" i="93"/>
  <c r="W59" i="93"/>
  <c r="X59" i="93" s="1"/>
  <c r="AB60" i="93"/>
  <c r="AC60" i="93"/>
  <c r="AI60" i="93"/>
  <c r="AA60" i="93"/>
  <c r="AO64" i="84"/>
  <c r="BH58" i="84" s="1"/>
  <c r="AL80" i="85"/>
  <c r="AL80" i="84"/>
  <c r="AL80" i="83"/>
  <c r="BR80" i="47"/>
  <c r="AL80" i="76"/>
  <c r="BQ80" i="47"/>
  <c r="FM158" i="47"/>
  <c r="CI132" i="47"/>
  <c r="AO62" i="85"/>
  <c r="BH56" i="85" s="1"/>
  <c r="ET79" i="47"/>
  <c r="ET80" i="47"/>
  <c r="CI159" i="47"/>
  <c r="AO159" i="85"/>
  <c r="AK159" i="85"/>
  <c r="AK62" i="85"/>
  <c r="BT62" i="47" s="1"/>
  <c r="AK160" i="85"/>
  <c r="BT160" i="47" s="1"/>
  <c r="CI160" i="47"/>
  <c r="AO160" i="85"/>
  <c r="AK64" i="84"/>
  <c r="AL64" i="84" s="1"/>
  <c r="AL160" i="84"/>
  <c r="BS160" i="47"/>
  <c r="FM159" i="47"/>
  <c r="AM402" i="47"/>
  <c r="AS402" i="47" s="1"/>
  <c r="ES80" i="47"/>
  <c r="ES79" i="47"/>
  <c r="AL159" i="84"/>
  <c r="BS159" i="47"/>
  <c r="DS159" i="47" s="1"/>
  <c r="DR78" i="47"/>
  <c r="BC404" i="47"/>
  <c r="BC80" i="47"/>
  <c r="AL159" i="83"/>
  <c r="BR159" i="47"/>
  <c r="DR159" i="47" s="1"/>
  <c r="AL160" i="83"/>
  <c r="BR160" i="47"/>
  <c r="AL79" i="83"/>
  <c r="AL78" i="83"/>
  <c r="DR79" i="47"/>
  <c r="ER79" i="47"/>
  <c r="ER80" i="47"/>
  <c r="AK53" i="76"/>
  <c r="BI47" i="76" s="1"/>
  <c r="CF79" i="47"/>
  <c r="AO79" i="76"/>
  <c r="AK79" i="76"/>
  <c r="BQ79" i="47" s="1"/>
  <c r="AO53" i="76"/>
  <c r="BH47" i="76" s="1"/>
  <c r="CF160" i="47"/>
  <c r="AO160" i="76"/>
  <c r="AK160" i="76"/>
  <c r="BQ160" i="47" s="1"/>
  <c r="CF78" i="47"/>
  <c r="AO78" i="76"/>
  <c r="AK78" i="76"/>
  <c r="CF159" i="47"/>
  <c r="AK159" i="76"/>
  <c r="BQ159" i="47" s="1"/>
  <c r="AO159" i="76"/>
  <c r="BC380" i="47"/>
  <c r="BC79" i="47"/>
  <c r="BC403" i="47"/>
  <c r="BC78" i="47"/>
  <c r="BC402" i="47"/>
  <c r="AO78" i="85"/>
  <c r="AK78" i="85"/>
  <c r="AO79" i="85"/>
  <c r="AK79" i="85"/>
  <c r="AO79" i="84"/>
  <c r="AK79" i="84"/>
  <c r="AO78" i="84"/>
  <c r="AK78" i="84"/>
  <c r="BR140" i="47"/>
  <c r="AO58" i="76"/>
  <c r="BH52" i="76" s="1"/>
  <c r="BI129" i="84"/>
  <c r="BI134" i="83"/>
  <c r="BS135" i="47"/>
  <c r="DS135" i="47" s="1"/>
  <c r="AL134" i="84"/>
  <c r="BI127" i="84"/>
  <c r="BS133" i="47"/>
  <c r="DS134" i="47" s="1"/>
  <c r="AK57" i="85"/>
  <c r="AL57" i="85" s="1"/>
  <c r="BI128" i="84"/>
  <c r="BS141" i="47"/>
  <c r="AK67" i="76"/>
  <c r="AL67" i="76" s="1"/>
  <c r="AL141" i="84"/>
  <c r="CH72" i="47"/>
  <c r="ES72" i="47" s="1"/>
  <c r="BI147" i="84"/>
  <c r="AO72" i="84"/>
  <c r="BH66" i="84" s="1"/>
  <c r="BS153" i="47"/>
  <c r="BN153" i="47" s="1"/>
  <c r="BS156" i="47"/>
  <c r="DS157" i="47" s="1"/>
  <c r="BS148" i="47"/>
  <c r="BN148" i="47" s="1"/>
  <c r="CF58" i="47"/>
  <c r="CF67" i="47"/>
  <c r="BI127" i="83"/>
  <c r="BS145" i="47"/>
  <c r="BI139" i="84"/>
  <c r="EX281" i="47"/>
  <c r="EX282" i="47" s="1"/>
  <c r="EX283" i="47" s="1"/>
  <c r="BI144" i="84"/>
  <c r="BS150" i="47"/>
  <c r="BN150" i="47" s="1"/>
  <c r="BS152" i="47"/>
  <c r="BN152" i="47" s="1"/>
  <c r="AL127" i="84"/>
  <c r="BI146" i="84"/>
  <c r="BI150" i="84"/>
  <c r="AO158" i="85"/>
  <c r="AK158" i="85"/>
  <c r="BT158" i="47" s="1"/>
  <c r="DS120" i="47"/>
  <c r="BI142" i="84"/>
  <c r="BR154" i="47"/>
  <c r="BM154" i="47" s="1"/>
  <c r="DR121" i="47"/>
  <c r="BC392" i="47"/>
  <c r="BC53" i="47"/>
  <c r="BC63" i="47"/>
  <c r="BR133" i="47"/>
  <c r="DR133" i="47" s="1"/>
  <c r="BC59" i="47"/>
  <c r="DR132" i="47"/>
  <c r="AL77" i="83"/>
  <c r="BI148" i="83"/>
  <c r="ER63" i="47"/>
  <c r="BC400" i="47"/>
  <c r="DR40" i="47"/>
  <c r="DR125" i="47"/>
  <c r="AO71" i="84"/>
  <c r="BH65" i="84" s="1"/>
  <c r="CF59" i="47"/>
  <c r="AM381" i="47"/>
  <c r="AS381" i="47" s="1"/>
  <c r="AD37" i="93" s="1"/>
  <c r="CI143" i="47"/>
  <c r="BC73" i="47"/>
  <c r="BC67" i="47"/>
  <c r="FM140" i="47"/>
  <c r="AK54" i="76"/>
  <c r="AL54" i="76" s="1"/>
  <c r="CF54" i="47"/>
  <c r="EQ54" i="47" s="1"/>
  <c r="AO74" i="76"/>
  <c r="BH68" i="76" s="1"/>
  <c r="AO61" i="76"/>
  <c r="BH55" i="76" s="1"/>
  <c r="FN134" i="47"/>
  <c r="FO134" i="47" s="1"/>
  <c r="CP134" i="47" s="1"/>
  <c r="CF52" i="47"/>
  <c r="EQ53" i="47" s="1"/>
  <c r="CF60" i="47"/>
  <c r="ER56" i="47"/>
  <c r="ER69" i="47"/>
  <c r="AL118" i="83"/>
  <c r="AO60" i="76"/>
  <c r="BH54" i="76" s="1"/>
  <c r="AL117" i="84"/>
  <c r="AL45" i="83"/>
  <c r="AL158" i="84"/>
  <c r="AM395" i="47"/>
  <c r="AS395" i="47" s="1"/>
  <c r="W51" i="93" s="1"/>
  <c r="X51" i="93" s="1"/>
  <c r="ER39" i="47"/>
  <c r="AL42" i="83"/>
  <c r="AO143" i="85"/>
  <c r="BH137" i="85" s="1"/>
  <c r="AL123" i="84"/>
  <c r="CF61" i="47"/>
  <c r="AL126" i="84"/>
  <c r="AL131" i="84"/>
  <c r="AL124" i="84"/>
  <c r="AL40" i="83"/>
  <c r="AL122" i="83"/>
  <c r="AL124" i="83"/>
  <c r="AL120" i="83"/>
  <c r="ER68" i="47"/>
  <c r="AL122" i="84"/>
  <c r="DR42" i="47"/>
  <c r="ER44" i="47"/>
  <c r="DR47" i="47"/>
  <c r="ER77" i="47"/>
  <c r="AL143" i="85"/>
  <c r="AO52" i="76"/>
  <c r="BH46" i="76" s="1"/>
  <c r="DS123" i="47"/>
  <c r="DS127" i="47"/>
  <c r="ER53" i="47"/>
  <c r="AK71" i="84"/>
  <c r="AL71" i="84" s="1"/>
  <c r="FN281" i="47"/>
  <c r="FN282" i="47" s="1"/>
  <c r="FN283" i="47" s="1"/>
  <c r="FN284" i="47" s="1"/>
  <c r="BC389" i="47"/>
  <c r="AM393" i="47"/>
  <c r="AS393" i="47" s="1"/>
  <c r="AD49" i="93" s="1"/>
  <c r="AK74" i="76"/>
  <c r="AL74" i="76" s="1"/>
  <c r="AM394" i="47"/>
  <c r="AS394" i="47" s="1"/>
  <c r="AD50" i="93" s="1"/>
  <c r="DS128" i="47"/>
  <c r="DS131" i="47"/>
  <c r="DS124" i="47"/>
  <c r="ER64" i="47"/>
  <c r="ER42" i="47"/>
  <c r="DR44" i="47"/>
  <c r="CI153" i="47"/>
  <c r="ER67" i="47"/>
  <c r="DR123" i="47"/>
  <c r="DR118" i="47"/>
  <c r="AL119" i="83"/>
  <c r="AO57" i="85"/>
  <c r="BH51" i="85" s="1"/>
  <c r="ER74" i="47"/>
  <c r="ER54" i="47"/>
  <c r="AM396" i="47"/>
  <c r="AS396" i="47" s="1"/>
  <c r="AD52" i="93" s="1"/>
  <c r="AK59" i="76"/>
  <c r="BI53" i="76" s="1"/>
  <c r="DS119" i="47"/>
  <c r="DR128" i="47"/>
  <c r="FO133" i="47"/>
  <c r="CP133" i="47" s="1"/>
  <c r="GE110" i="47" s="1"/>
  <c r="N79" i="59" s="1"/>
  <c r="AK153" i="85"/>
  <c r="AL153" i="85" s="1"/>
  <c r="DS118" i="47"/>
  <c r="BC61" i="47"/>
  <c r="BC381" i="47"/>
  <c r="BC387" i="47"/>
  <c r="ER58" i="47"/>
  <c r="BC70" i="47"/>
  <c r="BC379" i="47"/>
  <c r="BC383" i="47"/>
  <c r="BC397" i="47"/>
  <c r="BC76" i="47"/>
  <c r="ER40" i="47"/>
  <c r="ER47" i="47"/>
  <c r="DR49" i="47"/>
  <c r="AL50" i="83"/>
  <c r="ER61" i="47"/>
  <c r="DR130" i="47"/>
  <c r="ER55" i="47"/>
  <c r="ER66" i="47"/>
  <c r="ER76" i="47"/>
  <c r="DR39" i="47"/>
  <c r="AL38" i="83"/>
  <c r="DR131" i="47"/>
  <c r="AL130" i="83"/>
  <c r="AL127" i="83"/>
  <c r="AL121" i="83"/>
  <c r="AL131" i="83"/>
  <c r="AL44" i="83"/>
  <c r="AL47" i="83"/>
  <c r="AL49" i="83"/>
  <c r="ER49" i="47"/>
  <c r="AL48" i="83"/>
  <c r="AL46" i="83"/>
  <c r="AL129" i="83"/>
  <c r="AL37" i="83"/>
  <c r="DS125" i="47"/>
  <c r="DS121" i="47"/>
  <c r="BC51" i="47"/>
  <c r="FO132" i="47"/>
  <c r="CP132" i="47" s="1"/>
  <c r="GE109" i="47" s="1"/>
  <c r="N78" i="59" s="1"/>
  <c r="AL36" i="83"/>
  <c r="AL157" i="83"/>
  <c r="AL125" i="83"/>
  <c r="AL123" i="83"/>
  <c r="AL158" i="83"/>
  <c r="AL126" i="83"/>
  <c r="AL147" i="84"/>
  <c r="BS147" i="47"/>
  <c r="BI141" i="84"/>
  <c r="AK57" i="84"/>
  <c r="CH57" i="47"/>
  <c r="AO57" i="84"/>
  <c r="BH51" i="84" s="1"/>
  <c r="AQ389" i="47"/>
  <c r="AK65" i="47"/>
  <c r="AM65" i="47"/>
  <c r="AS65" i="47" s="1"/>
  <c r="AO75" i="85"/>
  <c r="BH69" i="85" s="1"/>
  <c r="CI75" i="47"/>
  <c r="AK75" i="85"/>
  <c r="AL75" i="85" s="1"/>
  <c r="CI133" i="47"/>
  <c r="AK133" i="85"/>
  <c r="AO133" i="85"/>
  <c r="BH127" i="85" s="1"/>
  <c r="CH76" i="47"/>
  <c r="AO76" i="84"/>
  <c r="AK76" i="84"/>
  <c r="BS76" i="47" s="1"/>
  <c r="BR58" i="47"/>
  <c r="BI52" i="83"/>
  <c r="BI149" i="84"/>
  <c r="BS155" i="47"/>
  <c r="AL150" i="83"/>
  <c r="BI144" i="83"/>
  <c r="BR150" i="47"/>
  <c r="DR151" i="47" s="1"/>
  <c r="BI50" i="83"/>
  <c r="BR56" i="47"/>
  <c r="AI377" i="47"/>
  <c r="AM377" i="47"/>
  <c r="AS377" i="47" s="1"/>
  <c r="AI376" i="47"/>
  <c r="AM376" i="47"/>
  <c r="AS376" i="47" s="1"/>
  <c r="AI385" i="47"/>
  <c r="AK68" i="47"/>
  <c r="AQ392" i="47"/>
  <c r="AL149" i="84"/>
  <c r="BS149" i="47"/>
  <c r="BI143" i="84"/>
  <c r="AK141" i="85"/>
  <c r="AL141" i="85" s="1"/>
  <c r="CI141" i="47"/>
  <c r="AO141" i="85"/>
  <c r="BH135" i="85" s="1"/>
  <c r="CI63" i="47"/>
  <c r="ET63" i="47" s="1"/>
  <c r="AK63" i="85"/>
  <c r="AL63" i="85" s="1"/>
  <c r="AO63" i="85"/>
  <c r="BH57" i="85" s="1"/>
  <c r="AK75" i="84"/>
  <c r="CH75" i="47"/>
  <c r="AO75" i="84"/>
  <c r="BH69" i="84" s="1"/>
  <c r="CI52" i="47"/>
  <c r="AO52" i="85"/>
  <c r="BH46" i="85" s="1"/>
  <c r="AK52" i="85"/>
  <c r="AL52" i="85" s="1"/>
  <c r="BI126" i="84"/>
  <c r="BS132" i="47"/>
  <c r="DS132" i="47" s="1"/>
  <c r="DS129" i="47"/>
  <c r="BI63" i="83"/>
  <c r="BR69" i="47"/>
  <c r="CH59" i="47"/>
  <c r="AK59" i="84"/>
  <c r="AL59" i="84" s="1"/>
  <c r="AO59" i="84"/>
  <c r="BH53" i="84" s="1"/>
  <c r="BI58" i="83"/>
  <c r="BR64" i="47"/>
  <c r="BN151" i="47"/>
  <c r="DR77" i="47"/>
  <c r="BM77" i="47"/>
  <c r="BS136" i="47"/>
  <c r="BI130" i="84"/>
  <c r="AK55" i="47"/>
  <c r="AQ379" i="47"/>
  <c r="AM55" i="47"/>
  <c r="AS55" i="47" s="1"/>
  <c r="BC390" i="47"/>
  <c r="AO69" i="84"/>
  <c r="BH63" i="84" s="1"/>
  <c r="CH69" i="47"/>
  <c r="AK69" i="84"/>
  <c r="AL69" i="84" s="1"/>
  <c r="BR67" i="47"/>
  <c r="BI61" i="83"/>
  <c r="BT132" i="47"/>
  <c r="BI126" i="85"/>
  <c r="BI128" i="83"/>
  <c r="BR134" i="47"/>
  <c r="AO48" i="84"/>
  <c r="CH48" i="47"/>
  <c r="AK48" i="84"/>
  <c r="BS48" i="47" s="1"/>
  <c r="CH36" i="47"/>
  <c r="ES36" i="47" s="1"/>
  <c r="AO36" i="84"/>
  <c r="AK36" i="84"/>
  <c r="BS36" i="47" s="1"/>
  <c r="DS36" i="47" s="1"/>
  <c r="AK39" i="84"/>
  <c r="BS39" i="47" s="1"/>
  <c r="CH39" i="47"/>
  <c r="AO39" i="84"/>
  <c r="CH45" i="47"/>
  <c r="AK45" i="84"/>
  <c r="BS45" i="47" s="1"/>
  <c r="AO45" i="84"/>
  <c r="AK42" i="84"/>
  <c r="BS42" i="47" s="1"/>
  <c r="CH42" i="47"/>
  <c r="AO42" i="84"/>
  <c r="CH46" i="47"/>
  <c r="AK46" i="84"/>
  <c r="BS46" i="47" s="1"/>
  <c r="AO46" i="84"/>
  <c r="AO38" i="84"/>
  <c r="CH38" i="47"/>
  <c r="AK38" i="84"/>
  <c r="BS38" i="47" s="1"/>
  <c r="AK77" i="84"/>
  <c r="BS77" i="47" s="1"/>
  <c r="CH77" i="47"/>
  <c r="ES78" i="47" s="1"/>
  <c r="AO77" i="84"/>
  <c r="BC56" i="47"/>
  <c r="CH73" i="47"/>
  <c r="AK73" i="84"/>
  <c r="AO73" i="84"/>
  <c r="BH67" i="84" s="1"/>
  <c r="BS72" i="47"/>
  <c r="BI66" i="84"/>
  <c r="BS143" i="47"/>
  <c r="BI137" i="84"/>
  <c r="BS137" i="47"/>
  <c r="BI131" i="84"/>
  <c r="AK56" i="84"/>
  <c r="CH56" i="47"/>
  <c r="AO56" i="84"/>
  <c r="BH50" i="84" s="1"/>
  <c r="BC75" i="47"/>
  <c r="BC52" i="47"/>
  <c r="CI60" i="47"/>
  <c r="AO60" i="85"/>
  <c r="BH54" i="85" s="1"/>
  <c r="AK60" i="85"/>
  <c r="AO54" i="85"/>
  <c r="BH48" i="85" s="1"/>
  <c r="CI54" i="47"/>
  <c r="AK54" i="85"/>
  <c r="AL54" i="85" s="1"/>
  <c r="AK67" i="85"/>
  <c r="CI67" i="47"/>
  <c r="AO67" i="85"/>
  <c r="BH61" i="85" s="1"/>
  <c r="CI76" i="47"/>
  <c r="AK76" i="85"/>
  <c r="BT76" i="47" s="1"/>
  <c r="AO76" i="85"/>
  <c r="AO74" i="85"/>
  <c r="BH68" i="85" s="1"/>
  <c r="CI74" i="47"/>
  <c r="AK74" i="85"/>
  <c r="AO55" i="85"/>
  <c r="BH49" i="85" s="1"/>
  <c r="CI55" i="47"/>
  <c r="AK55" i="85"/>
  <c r="AL55" i="85" s="1"/>
  <c r="CI53" i="47"/>
  <c r="AO53" i="85"/>
  <c r="BH47" i="85" s="1"/>
  <c r="AK53" i="85"/>
  <c r="AL53" i="85" s="1"/>
  <c r="CI40" i="47"/>
  <c r="AO40" i="85"/>
  <c r="AK40" i="85"/>
  <c r="BT40" i="47" s="1"/>
  <c r="AO50" i="85"/>
  <c r="CI50" i="47"/>
  <c r="AK50" i="85"/>
  <c r="BT50" i="47" s="1"/>
  <c r="CI42" i="47"/>
  <c r="AO42" i="85"/>
  <c r="AK42" i="85"/>
  <c r="BT42" i="47" s="1"/>
  <c r="CI41" i="47"/>
  <c r="AO41" i="85"/>
  <c r="AK41" i="85"/>
  <c r="BT41" i="47" s="1"/>
  <c r="AK46" i="85"/>
  <c r="BT46" i="47" s="1"/>
  <c r="CI46" i="47"/>
  <c r="AO46" i="85"/>
  <c r="AK48" i="85"/>
  <c r="BT48" i="47" s="1"/>
  <c r="CI48" i="47"/>
  <c r="AO48" i="85"/>
  <c r="CI49" i="47"/>
  <c r="AO49" i="85"/>
  <c r="AK49" i="85"/>
  <c r="BT49" i="47" s="1"/>
  <c r="AK36" i="85"/>
  <c r="BT36" i="47" s="1"/>
  <c r="DT36" i="47" s="1"/>
  <c r="CI36" i="47"/>
  <c r="ET36" i="47" s="1"/>
  <c r="AO36" i="85"/>
  <c r="BC395" i="47"/>
  <c r="AK58" i="84"/>
  <c r="AL58" i="84" s="1"/>
  <c r="CH58" i="47"/>
  <c r="AO58" i="84"/>
  <c r="BH52" i="84" s="1"/>
  <c r="CF150" i="47"/>
  <c r="AK150" i="76"/>
  <c r="AO150" i="76"/>
  <c r="BH144" i="76" s="1"/>
  <c r="AO151" i="76"/>
  <c r="BH145" i="76" s="1"/>
  <c r="CF151" i="47"/>
  <c r="AK151" i="76"/>
  <c r="AL151" i="76" s="1"/>
  <c r="CF152" i="47"/>
  <c r="AO152" i="76"/>
  <c r="BH146" i="76" s="1"/>
  <c r="AK152" i="76"/>
  <c r="AL152" i="76" s="1"/>
  <c r="CF147" i="47"/>
  <c r="AO147" i="76"/>
  <c r="BH141" i="76" s="1"/>
  <c r="AK147" i="76"/>
  <c r="AL147" i="76" s="1"/>
  <c r="AK136" i="76"/>
  <c r="CF136" i="47"/>
  <c r="AO136" i="76"/>
  <c r="BH130" i="76" s="1"/>
  <c r="AO144" i="76"/>
  <c r="BH138" i="76" s="1"/>
  <c r="CF144" i="47"/>
  <c r="AK144" i="76"/>
  <c r="AL144" i="76" s="1"/>
  <c r="CF146" i="47"/>
  <c r="AK146" i="76"/>
  <c r="AL146" i="76" s="1"/>
  <c r="AO146" i="76"/>
  <c r="BH140" i="76" s="1"/>
  <c r="CF118" i="47"/>
  <c r="AO118" i="76"/>
  <c r="AK118" i="76"/>
  <c r="BQ118" i="47" s="1"/>
  <c r="AO128" i="76"/>
  <c r="CF128" i="47"/>
  <c r="AK128" i="76"/>
  <c r="BQ128" i="47" s="1"/>
  <c r="AK124" i="76"/>
  <c r="BQ124" i="47" s="1"/>
  <c r="CF124" i="47"/>
  <c r="AO124" i="76"/>
  <c r="AK120" i="76"/>
  <c r="BQ120" i="47" s="1"/>
  <c r="CF120" i="47"/>
  <c r="AO120" i="76"/>
  <c r="AO122" i="76"/>
  <c r="CF122" i="47"/>
  <c r="AK122" i="76"/>
  <c r="BQ122" i="47" s="1"/>
  <c r="CF130" i="47"/>
  <c r="AK130" i="76"/>
  <c r="BQ130" i="47" s="1"/>
  <c r="AO130" i="76"/>
  <c r="CF119" i="47"/>
  <c r="AO119" i="76"/>
  <c r="AK119" i="76"/>
  <c r="BQ119" i="47" s="1"/>
  <c r="CF123" i="47"/>
  <c r="AO123" i="76"/>
  <c r="AK123" i="76"/>
  <c r="BQ123" i="47" s="1"/>
  <c r="BN157" i="47"/>
  <c r="AL149" i="83"/>
  <c r="BI143" i="83"/>
  <c r="BR149" i="47"/>
  <c r="BC385" i="47"/>
  <c r="BC65" i="47"/>
  <c r="FM141" i="47"/>
  <c r="BI60" i="83"/>
  <c r="BR66" i="47"/>
  <c r="BI68" i="83"/>
  <c r="BR74" i="47"/>
  <c r="ES137" i="47"/>
  <c r="FM137" i="47" s="1"/>
  <c r="ES138" i="47"/>
  <c r="FM138" i="47" s="1"/>
  <c r="AI401" i="47"/>
  <c r="AM401" i="47"/>
  <c r="AS401" i="47" s="1"/>
  <c r="AK56" i="76"/>
  <c r="AL56" i="76" s="1"/>
  <c r="CF56" i="47"/>
  <c r="AO56" i="76"/>
  <c r="BH50" i="76" s="1"/>
  <c r="AO66" i="76"/>
  <c r="BH60" i="76" s="1"/>
  <c r="CF66" i="47"/>
  <c r="AK66" i="76"/>
  <c r="AL66" i="76" s="1"/>
  <c r="CF55" i="47"/>
  <c r="AK55" i="76"/>
  <c r="AL55" i="76" s="1"/>
  <c r="AO55" i="76"/>
  <c r="BH49" i="76" s="1"/>
  <c r="AO65" i="76"/>
  <c r="BH59" i="76" s="1"/>
  <c r="CF65" i="47"/>
  <c r="AK65" i="76"/>
  <c r="AL65" i="76" s="1"/>
  <c r="AK64" i="76"/>
  <c r="AL64" i="76" s="1"/>
  <c r="CF64" i="47"/>
  <c r="AO64" i="76"/>
  <c r="BH58" i="76" s="1"/>
  <c r="AO69" i="76"/>
  <c r="BH63" i="76" s="1"/>
  <c r="CF69" i="47"/>
  <c r="AK69" i="76"/>
  <c r="AL69" i="76" s="1"/>
  <c r="CF70" i="47"/>
  <c r="AK70" i="76"/>
  <c r="AL70" i="76" s="1"/>
  <c r="AO70" i="76"/>
  <c r="BH64" i="76" s="1"/>
  <c r="CF63" i="47"/>
  <c r="AO63" i="76"/>
  <c r="BH57" i="76" s="1"/>
  <c r="AK63" i="76"/>
  <c r="AL63" i="76" s="1"/>
  <c r="AK37" i="76"/>
  <c r="BQ37" i="47" s="1"/>
  <c r="CF37" i="47"/>
  <c r="AO37" i="76"/>
  <c r="AO47" i="76"/>
  <c r="CF47" i="47"/>
  <c r="AK47" i="76"/>
  <c r="BQ47" i="47" s="1"/>
  <c r="CF38" i="47"/>
  <c r="AK38" i="76"/>
  <c r="BQ38" i="47" s="1"/>
  <c r="AO38" i="76"/>
  <c r="CF48" i="47"/>
  <c r="AK48" i="76"/>
  <c r="BQ48" i="47" s="1"/>
  <c r="AO48" i="76"/>
  <c r="AO43" i="76"/>
  <c r="CF43" i="47"/>
  <c r="AK43" i="76"/>
  <c r="BQ43" i="47" s="1"/>
  <c r="AK40" i="76"/>
  <c r="BQ40" i="47" s="1"/>
  <c r="CF40" i="47"/>
  <c r="AO40" i="76"/>
  <c r="CF49" i="47"/>
  <c r="AK49" i="76"/>
  <c r="BQ49" i="47" s="1"/>
  <c r="AO49" i="76"/>
  <c r="AK44" i="76"/>
  <c r="BQ44" i="47" s="1"/>
  <c r="CF44" i="47"/>
  <c r="AO44" i="76"/>
  <c r="AI375" i="47"/>
  <c r="AM375" i="47"/>
  <c r="CF139" i="47"/>
  <c r="AK139" i="76"/>
  <c r="AO139" i="76"/>
  <c r="BH133" i="76" s="1"/>
  <c r="BC394" i="47"/>
  <c r="AO62" i="84"/>
  <c r="BH56" i="84" s="1"/>
  <c r="CH62" i="47"/>
  <c r="AK62" i="84"/>
  <c r="AL62" i="84" s="1"/>
  <c r="BI46" i="76"/>
  <c r="BQ52" i="47"/>
  <c r="AL61" i="76"/>
  <c r="BQ61" i="47"/>
  <c r="BI55" i="76"/>
  <c r="BC55" i="47"/>
  <c r="BR59" i="47"/>
  <c r="BI53" i="83"/>
  <c r="BI48" i="83"/>
  <c r="BR54" i="47"/>
  <c r="AM399" i="47"/>
  <c r="AS399" i="47" s="1"/>
  <c r="AQ385" i="47"/>
  <c r="AK385" i="47" s="1"/>
  <c r="AK61" i="47"/>
  <c r="AM61" i="47"/>
  <c r="AS61" i="47" s="1"/>
  <c r="BR73" i="47"/>
  <c r="BI67" i="83"/>
  <c r="ER73" i="47"/>
  <c r="BM76" i="47"/>
  <c r="AM68" i="47"/>
  <c r="AS68" i="47" s="1"/>
  <c r="ER75" i="47"/>
  <c r="AO156" i="85"/>
  <c r="BH150" i="85" s="1"/>
  <c r="CI156" i="47"/>
  <c r="AK156" i="85"/>
  <c r="AL156" i="85" s="1"/>
  <c r="CF158" i="47"/>
  <c r="AO158" i="76"/>
  <c r="AK158" i="76"/>
  <c r="BQ158" i="47" s="1"/>
  <c r="AK63" i="47"/>
  <c r="AQ387" i="47"/>
  <c r="AK387" i="47" s="1"/>
  <c r="AM63" i="47"/>
  <c r="AS63" i="47" s="1"/>
  <c r="AL146" i="83"/>
  <c r="BI140" i="83"/>
  <c r="BR146" i="47"/>
  <c r="CI71" i="47"/>
  <c r="AO71" i="85"/>
  <c r="BH65" i="85" s="1"/>
  <c r="AK71" i="85"/>
  <c r="AL71" i="85" s="1"/>
  <c r="DS130" i="47"/>
  <c r="BC69" i="47"/>
  <c r="BC388" i="47"/>
  <c r="BI45" i="83"/>
  <c r="BR51" i="47"/>
  <c r="DR51" i="47" s="1"/>
  <c r="ER51" i="47"/>
  <c r="DR41" i="47"/>
  <c r="ER43" i="47"/>
  <c r="DR43" i="47"/>
  <c r="ER37" i="47"/>
  <c r="DR37" i="47"/>
  <c r="DR38" i="47"/>
  <c r="ER45" i="47"/>
  <c r="DR46" i="47"/>
  <c r="BI56" i="83"/>
  <c r="BR62" i="47"/>
  <c r="AK66" i="47"/>
  <c r="AQ390" i="47"/>
  <c r="AM66" i="47"/>
  <c r="AS66" i="47" s="1"/>
  <c r="BR57" i="47"/>
  <c r="BI51" i="83"/>
  <c r="BC77" i="47"/>
  <c r="AO67" i="84"/>
  <c r="BH61" i="84" s="1"/>
  <c r="CH67" i="47"/>
  <c r="AK67" i="84"/>
  <c r="AL67" i="84" s="1"/>
  <c r="CI142" i="47"/>
  <c r="AK142" i="85"/>
  <c r="AL142" i="85" s="1"/>
  <c r="AO142" i="85"/>
  <c r="BH136" i="85" s="1"/>
  <c r="CI144" i="47"/>
  <c r="AO144" i="85"/>
  <c r="BH138" i="85" s="1"/>
  <c r="AK144" i="85"/>
  <c r="AL144" i="85" s="1"/>
  <c r="CI140" i="47"/>
  <c r="AO140" i="85"/>
  <c r="BH134" i="85" s="1"/>
  <c r="AK140" i="85"/>
  <c r="AL140" i="85" s="1"/>
  <c r="AK146" i="85"/>
  <c r="AL146" i="85" s="1"/>
  <c r="CI146" i="47"/>
  <c r="AO146" i="85"/>
  <c r="BH140" i="85" s="1"/>
  <c r="CI147" i="47"/>
  <c r="AK147" i="85"/>
  <c r="AL147" i="85" s="1"/>
  <c r="AO147" i="85"/>
  <c r="BH141" i="85" s="1"/>
  <c r="AK137" i="85"/>
  <c r="CI137" i="47"/>
  <c r="AO137" i="85"/>
  <c r="BH131" i="85" s="1"/>
  <c r="CI148" i="47"/>
  <c r="AO148" i="85"/>
  <c r="BH142" i="85" s="1"/>
  <c r="AK148" i="85"/>
  <c r="AL148" i="85" s="1"/>
  <c r="CI139" i="47"/>
  <c r="AK139" i="85"/>
  <c r="AO139" i="85"/>
  <c r="BH133" i="85" s="1"/>
  <c r="CI124" i="47"/>
  <c r="AO124" i="85"/>
  <c r="AK124" i="85"/>
  <c r="BT124" i="47" s="1"/>
  <c r="AO119" i="85"/>
  <c r="CI119" i="47"/>
  <c r="AK119" i="85"/>
  <c r="BT119" i="47" s="1"/>
  <c r="AO126" i="85"/>
  <c r="CI126" i="47"/>
  <c r="AK126" i="85"/>
  <c r="BT126" i="47" s="1"/>
  <c r="AK129" i="85"/>
  <c r="BT129" i="47" s="1"/>
  <c r="CI129" i="47"/>
  <c r="AO129" i="85"/>
  <c r="CI123" i="47"/>
  <c r="AO123" i="85"/>
  <c r="AK123" i="85"/>
  <c r="BT123" i="47" s="1"/>
  <c r="CI128" i="47"/>
  <c r="AK128" i="85"/>
  <c r="BT128" i="47" s="1"/>
  <c r="AO128" i="85"/>
  <c r="CI117" i="47"/>
  <c r="AK117" i="85"/>
  <c r="BT117" i="47" s="1"/>
  <c r="DT117" i="47" s="1"/>
  <c r="AO117" i="85"/>
  <c r="CI149" i="47"/>
  <c r="AO149" i="85"/>
  <c r="BH143" i="85" s="1"/>
  <c r="AK149" i="85"/>
  <c r="AL149" i="85" s="1"/>
  <c r="BI47" i="83"/>
  <c r="BR53" i="47"/>
  <c r="DR126" i="47"/>
  <c r="DR129" i="47"/>
  <c r="DR127" i="47"/>
  <c r="CH53" i="47"/>
  <c r="AO53" i="84"/>
  <c r="BH47" i="84" s="1"/>
  <c r="AK53" i="84"/>
  <c r="AL53" i="84" s="1"/>
  <c r="AK141" i="76"/>
  <c r="AL141" i="76" s="1"/>
  <c r="CF141" i="47"/>
  <c r="AO141" i="76"/>
  <c r="BH135" i="76" s="1"/>
  <c r="AK87" i="47"/>
  <c r="AL153" i="83"/>
  <c r="BI147" i="83"/>
  <c r="BR153" i="47"/>
  <c r="BR135" i="47"/>
  <c r="BI129" i="83"/>
  <c r="AK74" i="47"/>
  <c r="AQ398" i="47"/>
  <c r="AK398" i="47" s="1"/>
  <c r="ER70" i="47"/>
  <c r="BI148" i="84"/>
  <c r="BS154" i="47"/>
  <c r="ES147" i="47"/>
  <c r="FM147" i="47" s="1"/>
  <c r="ES148" i="47"/>
  <c r="FM148" i="47" s="1"/>
  <c r="AM400" i="47"/>
  <c r="AS400" i="47" s="1"/>
  <c r="ER52" i="47"/>
  <c r="AL87" i="47"/>
  <c r="AK51" i="85"/>
  <c r="AL51" i="85" s="1"/>
  <c r="CI51" i="47"/>
  <c r="AO51" i="85"/>
  <c r="BH45" i="85" s="1"/>
  <c r="AL136" i="83"/>
  <c r="BI130" i="83"/>
  <c r="BR136" i="47"/>
  <c r="AO132" i="76"/>
  <c r="BH126" i="76" s="1"/>
  <c r="CF132" i="47"/>
  <c r="AK132" i="76"/>
  <c r="BQ58" i="47"/>
  <c r="BI52" i="76"/>
  <c r="BI54" i="76"/>
  <c r="BQ60" i="47"/>
  <c r="BR60" i="47"/>
  <c r="BI54" i="83"/>
  <c r="ER60" i="47"/>
  <c r="BC72" i="47"/>
  <c r="AI382" i="47"/>
  <c r="AI384" i="47"/>
  <c r="AM384" i="47"/>
  <c r="AS384" i="47" s="1"/>
  <c r="BC60" i="47"/>
  <c r="AO65" i="84"/>
  <c r="BH59" i="84" s="1"/>
  <c r="CH65" i="47"/>
  <c r="ES65" i="47" s="1"/>
  <c r="AK65" i="84"/>
  <c r="AL65" i="84" s="1"/>
  <c r="AK60" i="84"/>
  <c r="AL60" i="84" s="1"/>
  <c r="CH60" i="47"/>
  <c r="AO60" i="84"/>
  <c r="BH54" i="84" s="1"/>
  <c r="CI70" i="47"/>
  <c r="AK70" i="85"/>
  <c r="AL70" i="85" s="1"/>
  <c r="AO70" i="85"/>
  <c r="BH64" i="85" s="1"/>
  <c r="AM388" i="47"/>
  <c r="AS388" i="47" s="1"/>
  <c r="AO77" i="76"/>
  <c r="CF77" i="47"/>
  <c r="AK77" i="76"/>
  <c r="BQ77" i="47" s="1"/>
  <c r="CF51" i="47"/>
  <c r="AK51" i="76"/>
  <c r="AO51" i="76"/>
  <c r="BH45" i="76" s="1"/>
  <c r="AK152" i="85"/>
  <c r="CI152" i="47"/>
  <c r="AO152" i="85"/>
  <c r="BH146" i="85" s="1"/>
  <c r="CI138" i="47"/>
  <c r="AK138" i="85"/>
  <c r="AL138" i="85" s="1"/>
  <c r="AO138" i="85"/>
  <c r="BH132" i="85" s="1"/>
  <c r="BR156" i="47"/>
  <c r="DR157" i="47" s="1"/>
  <c r="BI150" i="83"/>
  <c r="AO70" i="84"/>
  <c r="BH64" i="84" s="1"/>
  <c r="CH70" i="47"/>
  <c r="AK70" i="84"/>
  <c r="AL70" i="84" s="1"/>
  <c r="AL139" i="83"/>
  <c r="BI133" i="83"/>
  <c r="BR139" i="47"/>
  <c r="DR139" i="47" s="1"/>
  <c r="CH68" i="47"/>
  <c r="AO68" i="84"/>
  <c r="BH62" i="84" s="1"/>
  <c r="AK68" i="84"/>
  <c r="AL68" i="84" s="1"/>
  <c r="CI68" i="47"/>
  <c r="AO68" i="85"/>
  <c r="BH62" i="85" s="1"/>
  <c r="AK68" i="85"/>
  <c r="AL68" i="85" s="1"/>
  <c r="AL142" i="83"/>
  <c r="BI136" i="83"/>
  <c r="BR142" i="47"/>
  <c r="CF149" i="47"/>
  <c r="AK149" i="76"/>
  <c r="AO149" i="76"/>
  <c r="BH143" i="76" s="1"/>
  <c r="BS139" i="47"/>
  <c r="DS139" i="47" s="1"/>
  <c r="BI133" i="84"/>
  <c r="BI137" i="83"/>
  <c r="BR143" i="47"/>
  <c r="AK69" i="85"/>
  <c r="AL69" i="85" s="1"/>
  <c r="CI69" i="47"/>
  <c r="AO69" i="85"/>
  <c r="BH63" i="85" s="1"/>
  <c r="AI383" i="47"/>
  <c r="AL132" i="84"/>
  <c r="AL128" i="84"/>
  <c r="AL125" i="84"/>
  <c r="AL129" i="84"/>
  <c r="AL121" i="84"/>
  <c r="AL120" i="84"/>
  <c r="BC399" i="47"/>
  <c r="BC365" i="47"/>
  <c r="BC367" i="47"/>
  <c r="BC368" i="47"/>
  <c r="BC44" i="47"/>
  <c r="BC360" i="47"/>
  <c r="BC366" i="47"/>
  <c r="BC363" i="47"/>
  <c r="BC40" i="47"/>
  <c r="BC36" i="47"/>
  <c r="BC41" i="47"/>
  <c r="BC43" i="47"/>
  <c r="BC42" i="47"/>
  <c r="BC39" i="47"/>
  <c r="BC364" i="47"/>
  <c r="BC48" i="47"/>
  <c r="BC37" i="47"/>
  <c r="BC47" i="47"/>
  <c r="BC49" i="47"/>
  <c r="BC369" i="47"/>
  <c r="BC372" i="47"/>
  <c r="BC370" i="47"/>
  <c r="BC371" i="47"/>
  <c r="BC373" i="47"/>
  <c r="BC45" i="47"/>
  <c r="BC46" i="47"/>
  <c r="BC362" i="47"/>
  <c r="BC374" i="47"/>
  <c r="BC361" i="47"/>
  <c r="BC38" i="47"/>
  <c r="BC50" i="47"/>
  <c r="BC62" i="47"/>
  <c r="BC386" i="47"/>
  <c r="AK59" i="47"/>
  <c r="AQ383" i="47"/>
  <c r="AK383" i="47" s="1"/>
  <c r="FO101" i="47"/>
  <c r="FO108" i="47"/>
  <c r="FO96" i="47"/>
  <c r="FO111" i="47"/>
  <c r="FO107" i="47"/>
  <c r="FO104" i="47"/>
  <c r="FO109" i="47"/>
  <c r="FO116" i="47"/>
  <c r="FO97" i="47"/>
  <c r="FO105" i="47"/>
  <c r="FO100" i="47"/>
  <c r="FO113" i="47"/>
  <c r="FO98" i="47"/>
  <c r="FO114" i="47"/>
  <c r="FO110" i="47"/>
  <c r="FO106" i="47"/>
  <c r="FO115" i="47"/>
  <c r="FO112" i="47"/>
  <c r="FO102" i="47"/>
  <c r="FO103" i="47"/>
  <c r="FO99" i="47"/>
  <c r="FO117" i="47"/>
  <c r="CP117" i="47" s="1"/>
  <c r="FO118" i="47"/>
  <c r="CP118" i="47" s="1"/>
  <c r="FO119" i="47"/>
  <c r="CP119" i="47" s="1"/>
  <c r="FO120" i="47"/>
  <c r="CP120" i="47" s="1"/>
  <c r="FO121" i="47"/>
  <c r="CP121" i="47" s="1"/>
  <c r="FO122" i="47"/>
  <c r="CP122" i="47" s="1"/>
  <c r="FO123" i="47"/>
  <c r="CP123" i="47" s="1"/>
  <c r="FO124" i="47"/>
  <c r="CP124" i="47" s="1"/>
  <c r="FO125" i="47"/>
  <c r="CP125" i="47" s="1"/>
  <c r="FO126" i="47"/>
  <c r="CP126" i="47" s="1"/>
  <c r="FO127" i="47"/>
  <c r="CP127" i="47" s="1"/>
  <c r="FO128" i="47"/>
  <c r="CP128" i="47" s="1"/>
  <c r="FO129" i="47"/>
  <c r="CP129" i="47" s="1"/>
  <c r="FO130" i="47"/>
  <c r="CP130" i="47" s="1"/>
  <c r="FO131" i="47"/>
  <c r="CP131" i="47" s="1"/>
  <c r="ER48" i="47"/>
  <c r="DR48" i="47"/>
  <c r="DR50" i="47"/>
  <c r="ER50" i="47"/>
  <c r="BR61" i="47"/>
  <c r="BI55" i="83"/>
  <c r="AK133" i="76"/>
  <c r="AL133" i="76" s="1"/>
  <c r="CF133" i="47"/>
  <c r="AO133" i="76"/>
  <c r="BH127" i="76" s="1"/>
  <c r="CF155" i="47"/>
  <c r="AK155" i="76"/>
  <c r="AO155" i="76"/>
  <c r="BH149" i="76" s="1"/>
  <c r="BS146" i="47"/>
  <c r="BI140" i="84"/>
  <c r="CH55" i="47"/>
  <c r="AK55" i="84"/>
  <c r="AL55" i="84" s="1"/>
  <c r="AO55" i="84"/>
  <c r="BH49" i="84" s="1"/>
  <c r="AL68" i="83"/>
  <c r="BR68" i="47"/>
  <c r="BI62" i="83"/>
  <c r="DS158" i="47"/>
  <c r="BN158" i="47"/>
  <c r="BC398" i="47"/>
  <c r="AL67" i="83"/>
  <c r="BT143" i="47"/>
  <c r="BI137" i="85"/>
  <c r="BM157" i="47"/>
  <c r="DR119" i="47"/>
  <c r="ES144" i="47"/>
  <c r="FM144" i="47" s="1"/>
  <c r="ES145" i="47"/>
  <c r="FM145" i="47" s="1"/>
  <c r="AK41" i="84"/>
  <c r="BS41" i="47" s="1"/>
  <c r="CH41" i="47"/>
  <c r="AO41" i="84"/>
  <c r="CH40" i="47"/>
  <c r="AK40" i="84"/>
  <c r="BS40" i="47" s="1"/>
  <c r="AO40" i="84"/>
  <c r="AK43" i="84"/>
  <c r="BS43" i="47" s="1"/>
  <c r="CH43" i="47"/>
  <c r="AO43" i="84"/>
  <c r="CH37" i="47"/>
  <c r="AO37" i="84"/>
  <c r="AK37" i="84"/>
  <c r="BS37" i="47" s="1"/>
  <c r="AO47" i="84"/>
  <c r="CH47" i="47"/>
  <c r="AK47" i="84"/>
  <c r="BS47" i="47" s="1"/>
  <c r="CH50" i="47"/>
  <c r="AK50" i="84"/>
  <c r="BS50" i="47" s="1"/>
  <c r="AO50" i="84"/>
  <c r="CH49" i="47"/>
  <c r="AK49" i="84"/>
  <c r="BS49" i="47" s="1"/>
  <c r="AO49" i="84"/>
  <c r="AO44" i="84"/>
  <c r="CH44" i="47"/>
  <c r="AK44" i="84"/>
  <c r="BS44" i="47" s="1"/>
  <c r="AL147" i="83"/>
  <c r="BR147" i="47"/>
  <c r="BI141" i="83"/>
  <c r="BC382" i="47"/>
  <c r="AL137" i="83"/>
  <c r="BR137" i="47"/>
  <c r="DR138" i="47" s="1"/>
  <c r="BI131" i="83"/>
  <c r="AQ397" i="47"/>
  <c r="AK397" i="47" s="1"/>
  <c r="AK73" i="47"/>
  <c r="AM73" i="47"/>
  <c r="AS73" i="47" s="1"/>
  <c r="AL72" i="84"/>
  <c r="AL143" i="84"/>
  <c r="AO134" i="76"/>
  <c r="BH128" i="76" s="1"/>
  <c r="CF134" i="47"/>
  <c r="AK134" i="76"/>
  <c r="AL134" i="76" s="1"/>
  <c r="BI139" i="83"/>
  <c r="BR145" i="47"/>
  <c r="BI49" i="83"/>
  <c r="BR55" i="47"/>
  <c r="BC378" i="47"/>
  <c r="AL142" i="84"/>
  <c r="BI136" i="84"/>
  <c r="BS142" i="47"/>
  <c r="AI391" i="47"/>
  <c r="AM391" i="47"/>
  <c r="AS391" i="47" s="1"/>
  <c r="AQ380" i="47"/>
  <c r="AK56" i="47"/>
  <c r="AM56" i="47"/>
  <c r="AS56" i="47" s="1"/>
  <c r="BC376" i="47"/>
  <c r="AK66" i="85"/>
  <c r="AL66" i="85" s="1"/>
  <c r="CI66" i="47"/>
  <c r="AO66" i="85"/>
  <c r="BH60" i="85" s="1"/>
  <c r="CI73" i="47"/>
  <c r="AK73" i="85"/>
  <c r="AL73" i="85" s="1"/>
  <c r="AO73" i="85"/>
  <c r="BH67" i="85" s="1"/>
  <c r="AO61" i="85"/>
  <c r="BH55" i="85" s="1"/>
  <c r="CI61" i="47"/>
  <c r="AK61" i="85"/>
  <c r="AK65" i="85"/>
  <c r="AL65" i="85" s="1"/>
  <c r="CI65" i="47"/>
  <c r="AO65" i="85"/>
  <c r="BH59" i="85" s="1"/>
  <c r="AK59" i="85"/>
  <c r="CI59" i="47"/>
  <c r="AO59" i="85"/>
  <c r="BH53" i="85" s="1"/>
  <c r="CI58" i="47"/>
  <c r="ET58" i="47" s="1"/>
  <c r="AK58" i="85"/>
  <c r="AO58" i="85"/>
  <c r="BH52" i="85" s="1"/>
  <c r="CI64" i="47"/>
  <c r="AK64" i="85"/>
  <c r="AL64" i="85" s="1"/>
  <c r="AO64" i="85"/>
  <c r="BH58" i="85" s="1"/>
  <c r="CI56" i="47"/>
  <c r="AK56" i="85"/>
  <c r="AO56" i="85"/>
  <c r="BH50" i="85" s="1"/>
  <c r="CI43" i="47"/>
  <c r="AO43" i="85"/>
  <c r="AK43" i="85"/>
  <c r="BT43" i="47" s="1"/>
  <c r="AO38" i="85"/>
  <c r="CI38" i="47"/>
  <c r="AK38" i="85"/>
  <c r="BT38" i="47" s="1"/>
  <c r="CI37" i="47"/>
  <c r="AK37" i="85"/>
  <c r="BT37" i="47" s="1"/>
  <c r="AO37" i="85"/>
  <c r="CI45" i="47"/>
  <c r="AK45" i="85"/>
  <c r="BT45" i="47" s="1"/>
  <c r="AO45" i="85"/>
  <c r="AK39" i="85"/>
  <c r="BT39" i="47" s="1"/>
  <c r="CI39" i="47"/>
  <c r="AO39" i="85"/>
  <c r="CI44" i="47"/>
  <c r="AK44" i="85"/>
  <c r="BT44" i="47" s="1"/>
  <c r="AO44" i="85"/>
  <c r="AO47" i="85"/>
  <c r="CI47" i="47"/>
  <c r="AK47" i="85"/>
  <c r="BT47" i="47" s="1"/>
  <c r="AO72" i="85"/>
  <c r="BH66" i="85" s="1"/>
  <c r="CI72" i="47"/>
  <c r="AK72" i="85"/>
  <c r="AL72" i="85" s="1"/>
  <c r="AK58" i="47"/>
  <c r="AQ382" i="47"/>
  <c r="AK382" i="47" s="1"/>
  <c r="CF137" i="47"/>
  <c r="AK137" i="76"/>
  <c r="AO137" i="76"/>
  <c r="BH131" i="76" s="1"/>
  <c r="CF157" i="47"/>
  <c r="AO157" i="76"/>
  <c r="AK157" i="76"/>
  <c r="BQ157" i="47" s="1"/>
  <c r="AO153" i="76"/>
  <c r="BH147" i="76" s="1"/>
  <c r="CF153" i="47"/>
  <c r="AK153" i="76"/>
  <c r="AK154" i="76"/>
  <c r="AL154" i="76" s="1"/>
  <c r="CF154" i="47"/>
  <c r="AO154" i="76"/>
  <c r="BH148" i="76" s="1"/>
  <c r="CF156" i="47"/>
  <c r="AO156" i="76"/>
  <c r="BH150" i="76" s="1"/>
  <c r="AK156" i="76"/>
  <c r="AL156" i="76" s="1"/>
  <c r="AO145" i="76"/>
  <c r="BH139" i="76" s="1"/>
  <c r="CF145" i="47"/>
  <c r="AK145" i="76"/>
  <c r="AL145" i="76" s="1"/>
  <c r="CF138" i="47"/>
  <c r="AK138" i="76"/>
  <c r="AL138" i="76" s="1"/>
  <c r="AO138" i="76"/>
  <c r="BH132" i="76" s="1"/>
  <c r="AO121" i="76"/>
  <c r="CF121" i="47"/>
  <c r="AK121" i="76"/>
  <c r="BQ121" i="47" s="1"/>
  <c r="AO127" i="76"/>
  <c r="CF127" i="47"/>
  <c r="AK127" i="76"/>
  <c r="BQ127" i="47" s="1"/>
  <c r="CF125" i="47"/>
  <c r="AO125" i="76"/>
  <c r="AK125" i="76"/>
  <c r="BQ125" i="47" s="1"/>
  <c r="CF129" i="47"/>
  <c r="AK129" i="76"/>
  <c r="BQ129" i="47" s="1"/>
  <c r="AO129" i="76"/>
  <c r="CF131" i="47"/>
  <c r="AO131" i="76"/>
  <c r="AK131" i="76"/>
  <c r="BQ131" i="47" s="1"/>
  <c r="CF126" i="47"/>
  <c r="AO126" i="76"/>
  <c r="AK126" i="76"/>
  <c r="BQ126" i="47" s="1"/>
  <c r="CF117" i="47"/>
  <c r="AK117" i="76"/>
  <c r="BQ117" i="47" s="1"/>
  <c r="DQ117" i="47" s="1"/>
  <c r="EW117" i="47" s="1"/>
  <c r="EX117" i="47" s="1"/>
  <c r="AO117" i="76"/>
  <c r="AO143" i="76"/>
  <c r="BH137" i="76" s="1"/>
  <c r="CF143" i="47"/>
  <c r="AK143" i="76"/>
  <c r="AL143" i="76" s="1"/>
  <c r="AL157" i="84"/>
  <c r="BI66" i="83"/>
  <c r="BR72" i="47"/>
  <c r="AM58" i="47"/>
  <c r="AS58" i="47" s="1"/>
  <c r="BC57" i="47"/>
  <c r="AL66" i="83"/>
  <c r="BC68" i="47"/>
  <c r="BM151" i="47"/>
  <c r="AL74" i="83"/>
  <c r="BC391" i="47"/>
  <c r="BC377" i="47"/>
  <c r="CI150" i="47"/>
  <c r="AK150" i="85"/>
  <c r="AL150" i="85" s="1"/>
  <c r="AO150" i="85"/>
  <c r="BH144" i="85" s="1"/>
  <c r="AO68" i="76"/>
  <c r="BH62" i="76" s="1"/>
  <c r="CF68" i="47"/>
  <c r="AK68" i="76"/>
  <c r="AK73" i="76"/>
  <c r="AL73" i="76" s="1"/>
  <c r="CF73" i="47"/>
  <c r="AO73" i="76"/>
  <c r="BH67" i="76" s="1"/>
  <c r="AO76" i="76"/>
  <c r="CF76" i="47"/>
  <c r="AK76" i="76"/>
  <c r="BQ76" i="47" s="1"/>
  <c r="AO62" i="76"/>
  <c r="BH56" i="76" s="1"/>
  <c r="CF62" i="47"/>
  <c r="AK62" i="76"/>
  <c r="AL62" i="76" s="1"/>
  <c r="CF71" i="47"/>
  <c r="AK71" i="76"/>
  <c r="AL71" i="76" s="1"/>
  <c r="AO71" i="76"/>
  <c r="BH65" i="76" s="1"/>
  <c r="CF57" i="47"/>
  <c r="AO57" i="76"/>
  <c r="BH51" i="76" s="1"/>
  <c r="AK57" i="76"/>
  <c r="AL57" i="76" s="1"/>
  <c r="AK75" i="76"/>
  <c r="AL75" i="76" s="1"/>
  <c r="CF75" i="47"/>
  <c r="EQ75" i="47" s="1"/>
  <c r="AO75" i="76"/>
  <c r="BH69" i="76" s="1"/>
  <c r="AK72" i="76"/>
  <c r="AL72" i="76" s="1"/>
  <c r="CF72" i="47"/>
  <c r="AO72" i="76"/>
  <c r="BH66" i="76" s="1"/>
  <c r="AO46" i="76"/>
  <c r="CF46" i="47"/>
  <c r="AK46" i="76"/>
  <c r="BQ46" i="47" s="1"/>
  <c r="AK41" i="76"/>
  <c r="BQ41" i="47" s="1"/>
  <c r="CF41" i="47"/>
  <c r="AO41" i="76"/>
  <c r="AK36" i="76"/>
  <c r="BQ36" i="47" s="1"/>
  <c r="DQ36" i="47" s="1"/>
  <c r="EW36" i="47" s="1"/>
  <c r="EX36" i="47" s="1"/>
  <c r="CF36" i="47"/>
  <c r="EQ36" i="47" s="1"/>
  <c r="FM36" i="47" s="1"/>
  <c r="FN36" i="47" s="1"/>
  <c r="AO36" i="76"/>
  <c r="CF50" i="47"/>
  <c r="AK50" i="76"/>
  <c r="BQ50" i="47" s="1"/>
  <c r="AO50" i="76"/>
  <c r="CF42" i="47"/>
  <c r="AK42" i="76"/>
  <c r="BQ42" i="47" s="1"/>
  <c r="AO42" i="76"/>
  <c r="CF39" i="47"/>
  <c r="AO39" i="76"/>
  <c r="AK39" i="76"/>
  <c r="BQ39" i="47" s="1"/>
  <c r="AO45" i="76"/>
  <c r="CF45" i="47"/>
  <c r="AK45" i="76"/>
  <c r="BQ45" i="47" s="1"/>
  <c r="AS51" i="47"/>
  <c r="AM87" i="47"/>
  <c r="AI87" i="47"/>
  <c r="AO140" i="76"/>
  <c r="BH134" i="76" s="1"/>
  <c r="CF140" i="47"/>
  <c r="AK140" i="76"/>
  <c r="AL140" i="76" s="1"/>
  <c r="BI135" i="83"/>
  <c r="BR141" i="47"/>
  <c r="AL63" i="83"/>
  <c r="BI57" i="83"/>
  <c r="BR63" i="47"/>
  <c r="CH52" i="47"/>
  <c r="AO52" i="84"/>
  <c r="BH46" i="84" s="1"/>
  <c r="AK52" i="84"/>
  <c r="AL155" i="83"/>
  <c r="BR155" i="47"/>
  <c r="BI149" i="83"/>
  <c r="CH54" i="47"/>
  <c r="AK54" i="84"/>
  <c r="AL54" i="84" s="1"/>
  <c r="AO54" i="84"/>
  <c r="BH48" i="84" s="1"/>
  <c r="AQ386" i="47"/>
  <c r="AK62" i="47"/>
  <c r="AM62" i="47"/>
  <c r="AS62" i="47" s="1"/>
  <c r="AL52" i="76"/>
  <c r="AL59" i="83"/>
  <c r="ER59" i="47"/>
  <c r="AI398" i="47"/>
  <c r="BM158" i="47"/>
  <c r="DR158" i="47"/>
  <c r="AK61" i="84"/>
  <c r="AL61" i="84" s="1"/>
  <c r="CH61" i="47"/>
  <c r="AO61" i="84"/>
  <c r="BH55" i="84" s="1"/>
  <c r="CI151" i="47"/>
  <c r="AK151" i="85"/>
  <c r="AL151" i="85" s="1"/>
  <c r="AO151" i="85"/>
  <c r="BH145" i="85" s="1"/>
  <c r="AL73" i="83"/>
  <c r="AL76" i="83"/>
  <c r="AL75" i="83"/>
  <c r="BI69" i="83"/>
  <c r="BR75" i="47"/>
  <c r="AO135" i="76"/>
  <c r="BH129" i="76" s="1"/>
  <c r="CF135" i="47"/>
  <c r="AK135" i="76"/>
  <c r="CI77" i="47"/>
  <c r="ET78" i="47" s="1"/>
  <c r="AK77" i="85"/>
  <c r="BT77" i="47" s="1"/>
  <c r="CH63" i="47"/>
  <c r="AK63" i="84"/>
  <c r="AL63" i="84" s="1"/>
  <c r="AO63" i="84"/>
  <c r="BH57" i="84" s="1"/>
  <c r="AL130" i="84"/>
  <c r="AL119" i="84"/>
  <c r="AL118" i="84"/>
  <c r="DS122" i="47"/>
  <c r="DS126" i="47"/>
  <c r="AL140" i="84"/>
  <c r="BS140" i="47"/>
  <c r="BI134" i="84"/>
  <c r="BC393" i="47"/>
  <c r="BC375" i="47"/>
  <c r="BC64" i="47"/>
  <c r="AL51" i="83"/>
  <c r="AL39" i="83"/>
  <c r="AL41" i="83"/>
  <c r="ER41" i="47"/>
  <c r="AL43" i="83"/>
  <c r="ER38" i="47"/>
  <c r="DR45" i="47"/>
  <c r="ER46" i="47"/>
  <c r="ER62" i="47"/>
  <c r="AO142" i="76"/>
  <c r="BH136" i="76" s="1"/>
  <c r="CF142" i="47"/>
  <c r="AK142" i="76"/>
  <c r="CH66" i="47"/>
  <c r="AK66" i="84"/>
  <c r="AO66" i="84"/>
  <c r="BH60" i="84" s="1"/>
  <c r="BI59" i="83"/>
  <c r="BR65" i="47"/>
  <c r="ER65" i="47"/>
  <c r="ER57" i="47"/>
  <c r="BC401" i="47"/>
  <c r="BC66" i="47"/>
  <c r="BC74" i="47"/>
  <c r="AO145" i="85"/>
  <c r="BH139" i="85" s="1"/>
  <c r="CI145" i="47"/>
  <c r="AK145" i="85"/>
  <c r="AL145" i="85" s="1"/>
  <c r="AO154" i="85"/>
  <c r="BH148" i="85" s="1"/>
  <c r="CI154" i="47"/>
  <c r="AK154" i="85"/>
  <c r="AL154" i="85" s="1"/>
  <c r="AK155" i="85"/>
  <c r="CI155" i="47"/>
  <c r="AO155" i="85"/>
  <c r="BH149" i="85" s="1"/>
  <c r="AO136" i="85"/>
  <c r="BH130" i="85" s="1"/>
  <c r="CI136" i="47"/>
  <c r="AK136" i="85"/>
  <c r="AL136" i="85" s="1"/>
  <c r="CI134" i="47"/>
  <c r="AK134" i="85"/>
  <c r="AL134" i="85" s="1"/>
  <c r="AO134" i="85"/>
  <c r="BH128" i="85" s="1"/>
  <c r="AO135" i="85"/>
  <c r="BH129" i="85" s="1"/>
  <c r="AK135" i="85"/>
  <c r="AL135" i="85" s="1"/>
  <c r="CI135" i="47"/>
  <c r="CI157" i="47"/>
  <c r="AK157" i="85"/>
  <c r="BT157" i="47" s="1"/>
  <c r="AO157" i="85"/>
  <c r="AK121" i="85"/>
  <c r="BT121" i="47" s="1"/>
  <c r="CI121" i="47"/>
  <c r="AO121" i="85"/>
  <c r="AO131" i="85"/>
  <c r="CI131" i="47"/>
  <c r="AK131" i="85"/>
  <c r="BT131" i="47" s="1"/>
  <c r="AK125" i="85"/>
  <c r="BT125" i="47" s="1"/>
  <c r="CI125" i="47"/>
  <c r="AO125" i="85"/>
  <c r="AO118" i="85"/>
  <c r="CI118" i="47"/>
  <c r="AK118" i="85"/>
  <c r="BT118" i="47" s="1"/>
  <c r="AO127" i="85"/>
  <c r="CI127" i="47"/>
  <c r="AK127" i="85"/>
  <c r="BT127" i="47" s="1"/>
  <c r="CI120" i="47"/>
  <c r="AO120" i="85"/>
  <c r="AK120" i="85"/>
  <c r="BT120" i="47" s="1"/>
  <c r="CI122" i="47"/>
  <c r="AO122" i="85"/>
  <c r="AK122" i="85"/>
  <c r="BT122" i="47" s="1"/>
  <c r="CI130" i="47"/>
  <c r="AK130" i="85"/>
  <c r="BT130" i="47" s="1"/>
  <c r="AO130" i="85"/>
  <c r="AI378" i="47"/>
  <c r="AM378" i="47"/>
  <c r="AS378" i="47" s="1"/>
  <c r="DR122" i="47"/>
  <c r="DR124" i="47"/>
  <c r="DR120" i="47"/>
  <c r="AL117" i="83"/>
  <c r="AL128" i="83"/>
  <c r="AK410" i="47"/>
  <c r="AO51" i="84"/>
  <c r="BH45" i="84" s="1"/>
  <c r="CH51" i="47"/>
  <c r="AK51" i="84"/>
  <c r="AL51" i="84" s="1"/>
  <c r="BC58" i="47"/>
  <c r="AO74" i="84"/>
  <c r="BH68" i="84" s="1"/>
  <c r="CH74" i="47"/>
  <c r="AK74" i="84"/>
  <c r="AL74" i="84" s="1"/>
  <c r="AL70" i="83"/>
  <c r="BR70" i="47"/>
  <c r="BI64" i="83"/>
  <c r="BI142" i="83"/>
  <c r="BR148" i="47"/>
  <c r="BI146" i="83"/>
  <c r="BR152" i="47"/>
  <c r="BC54" i="47"/>
  <c r="BR52" i="47"/>
  <c r="BI46" i="83"/>
  <c r="AL410" i="47"/>
  <c r="BC71" i="47"/>
  <c r="AL144" i="84"/>
  <c r="BS144" i="47"/>
  <c r="BI138" i="84"/>
  <c r="AL144" i="83"/>
  <c r="BI138" i="83"/>
  <c r="BR144" i="47"/>
  <c r="BC396" i="47"/>
  <c r="BC384" i="47"/>
  <c r="AL148" i="76"/>
  <c r="BI142" i="76"/>
  <c r="BQ148" i="47"/>
  <c r="DS163" i="47" l="1"/>
  <c r="DS81" i="47"/>
  <c r="ET84" i="47"/>
  <c r="DS164" i="47"/>
  <c r="AL164" i="76"/>
  <c r="AL162" i="85"/>
  <c r="BT162" i="47"/>
  <c r="DR83" i="47"/>
  <c r="DS165" i="47"/>
  <c r="AL164" i="85"/>
  <c r="BT164" i="47"/>
  <c r="DT164" i="47" s="1"/>
  <c r="DT162" i="47"/>
  <c r="EW162" i="47" s="1"/>
  <c r="AL83" i="76"/>
  <c r="AL165" i="85"/>
  <c r="BT165" i="47"/>
  <c r="AL81" i="84"/>
  <c r="DQ165" i="47"/>
  <c r="EW165" i="47" s="1"/>
  <c r="AL163" i="85"/>
  <c r="BT163" i="47"/>
  <c r="DT163" i="47" s="1"/>
  <c r="AL163" i="76"/>
  <c r="BQ163" i="47"/>
  <c r="DQ163" i="47" s="1"/>
  <c r="EW163" i="47" s="1"/>
  <c r="EQ83" i="47"/>
  <c r="AL165" i="76"/>
  <c r="DQ84" i="47"/>
  <c r="EW84" i="47" s="1"/>
  <c r="AL81" i="76"/>
  <c r="BB405" i="47"/>
  <c r="BB406" i="47"/>
  <c r="BB407" i="47"/>
  <c r="BB403" i="47"/>
  <c r="BE405" i="47"/>
  <c r="BE407" i="47"/>
  <c r="BE406" i="47"/>
  <c r="BD406" i="47"/>
  <c r="BD405" i="47"/>
  <c r="BD407" i="47"/>
  <c r="ET82" i="47"/>
  <c r="ES82" i="47"/>
  <c r="AL82" i="85"/>
  <c r="BT82" i="47"/>
  <c r="AL81" i="85"/>
  <c r="BT81" i="47"/>
  <c r="DT81" i="47" s="1"/>
  <c r="FM81" i="47"/>
  <c r="AL84" i="76"/>
  <c r="AL83" i="84"/>
  <c r="BS83" i="47"/>
  <c r="DS83" i="47" s="1"/>
  <c r="EQ84" i="47"/>
  <c r="FM84" i="47" s="1"/>
  <c r="AL84" i="84"/>
  <c r="AL84" i="85"/>
  <c r="BT84" i="47"/>
  <c r="DT84" i="47" s="1"/>
  <c r="ES84" i="47"/>
  <c r="ES83" i="47"/>
  <c r="AL82" i="76"/>
  <c r="BQ82" i="47"/>
  <c r="DQ82" i="47" s="1"/>
  <c r="DT83" i="47"/>
  <c r="DS82" i="47"/>
  <c r="EQ82" i="47"/>
  <c r="AL82" i="84"/>
  <c r="AL83" i="85"/>
  <c r="DQ81" i="47"/>
  <c r="ET83" i="47"/>
  <c r="BE83" i="47"/>
  <c r="BE84" i="47"/>
  <c r="BE81" i="47"/>
  <c r="BE82" i="47"/>
  <c r="BD84" i="47"/>
  <c r="BD82" i="47"/>
  <c r="BD83" i="47"/>
  <c r="BD81" i="47"/>
  <c r="DR80" i="47"/>
  <c r="DR81" i="47"/>
  <c r="BB83" i="47"/>
  <c r="BB81" i="47"/>
  <c r="BB84" i="47"/>
  <c r="BB82" i="47"/>
  <c r="AL53" i="76"/>
  <c r="EQ78" i="47"/>
  <c r="FM78" i="47" s="1"/>
  <c r="DQ159" i="47"/>
  <c r="BQ53" i="47"/>
  <c r="DQ53" i="47" s="1"/>
  <c r="AD58" i="93"/>
  <c r="W58" i="93"/>
  <c r="X58" i="93" s="1"/>
  <c r="AI59" i="93"/>
  <c r="AB59" i="93"/>
  <c r="AA59" i="93"/>
  <c r="AC59" i="93"/>
  <c r="BI58" i="84"/>
  <c r="BS64" i="47"/>
  <c r="AL62" i="85"/>
  <c r="AL79" i="85"/>
  <c r="BT79" i="47"/>
  <c r="AL78" i="85"/>
  <c r="BT78" i="47"/>
  <c r="DT78" i="47" s="1"/>
  <c r="DT161" i="47"/>
  <c r="AL159" i="85"/>
  <c r="BT159" i="47"/>
  <c r="DT159" i="47" s="1"/>
  <c r="BI56" i="85"/>
  <c r="BE80" i="47"/>
  <c r="BE404" i="47"/>
  <c r="AL160" i="85"/>
  <c r="AL79" i="84"/>
  <c r="BS79" i="47"/>
  <c r="DS160" i="47"/>
  <c r="DS161" i="47"/>
  <c r="BD80" i="47"/>
  <c r="BD404" i="47"/>
  <c r="AL78" i="84"/>
  <c r="BS78" i="47"/>
  <c r="DS78" i="47" s="1"/>
  <c r="DR160" i="47"/>
  <c r="DR161" i="47"/>
  <c r="AL159" i="76"/>
  <c r="DQ80" i="47"/>
  <c r="BB80" i="47"/>
  <c r="BB404" i="47"/>
  <c r="AL79" i="76"/>
  <c r="DQ160" i="47"/>
  <c r="DQ161" i="47"/>
  <c r="EQ79" i="47"/>
  <c r="FM79" i="47" s="1"/>
  <c r="EQ80" i="47"/>
  <c r="FM80" i="47" s="1"/>
  <c r="AL78" i="76"/>
  <c r="BQ78" i="47"/>
  <c r="DQ79" i="47" s="1"/>
  <c r="AL160" i="76"/>
  <c r="BB386" i="47"/>
  <c r="BB79" i="47"/>
  <c r="BB402" i="47"/>
  <c r="BB78" i="47"/>
  <c r="BO158" i="47"/>
  <c r="BD51" i="47"/>
  <c r="BD79" i="47"/>
  <c r="BD403" i="47"/>
  <c r="BD402" i="47"/>
  <c r="BD78" i="47"/>
  <c r="BE51" i="47"/>
  <c r="BE79" i="47"/>
  <c r="BE403" i="47"/>
  <c r="BE402" i="47"/>
  <c r="BE78" i="47"/>
  <c r="DR141" i="47"/>
  <c r="DS148" i="47"/>
  <c r="DR63" i="47"/>
  <c r="DS136" i="47"/>
  <c r="EQ59" i="47"/>
  <c r="EQ68" i="47"/>
  <c r="BI51" i="85"/>
  <c r="DS142" i="47"/>
  <c r="BQ67" i="47"/>
  <c r="BL67" i="47" s="1"/>
  <c r="BT57" i="47"/>
  <c r="BI61" i="76"/>
  <c r="EQ67" i="47"/>
  <c r="BD394" i="47"/>
  <c r="ET47" i="47"/>
  <c r="DT125" i="47"/>
  <c r="ES73" i="47"/>
  <c r="DS153" i="47"/>
  <c r="BN156" i="47"/>
  <c r="AL158" i="85"/>
  <c r="BS71" i="47"/>
  <c r="DS72" i="47" s="1"/>
  <c r="DS152" i="47"/>
  <c r="BI65" i="84"/>
  <c r="EQ55" i="47"/>
  <c r="BQ54" i="47"/>
  <c r="DS151" i="47"/>
  <c r="ES61" i="47"/>
  <c r="DT127" i="47"/>
  <c r="DS146" i="47"/>
  <c r="DR135" i="47"/>
  <c r="DT37" i="47"/>
  <c r="ET61" i="47"/>
  <c r="ES58" i="47"/>
  <c r="W52" i="93"/>
  <c r="X52" i="93" s="1"/>
  <c r="AB52" i="93" s="1"/>
  <c r="DS49" i="47"/>
  <c r="FN135" i="47"/>
  <c r="FO135" i="47" s="1"/>
  <c r="CP135" i="47" s="1"/>
  <c r="FX112" i="47" s="1"/>
  <c r="BE376" i="47"/>
  <c r="BD383" i="47"/>
  <c r="DR154" i="47"/>
  <c r="ET43" i="47"/>
  <c r="EQ60" i="47"/>
  <c r="DS40" i="47"/>
  <c r="DS37" i="47"/>
  <c r="DS46" i="47"/>
  <c r="BT153" i="47"/>
  <c r="BO153" i="47" s="1"/>
  <c r="ES43" i="47"/>
  <c r="W37" i="93"/>
  <c r="X37" i="93" s="1"/>
  <c r="AB37" i="93" s="1"/>
  <c r="ES60" i="47"/>
  <c r="DR60" i="47"/>
  <c r="DR134" i="47"/>
  <c r="DR65" i="47"/>
  <c r="ES63" i="47"/>
  <c r="ET68" i="47"/>
  <c r="ES70" i="47"/>
  <c r="FX109" i="47"/>
  <c r="BI48" i="76"/>
  <c r="ES47" i="47"/>
  <c r="DS144" i="47"/>
  <c r="ET37" i="47"/>
  <c r="AD51" i="93"/>
  <c r="DR55" i="47"/>
  <c r="DR59" i="47"/>
  <c r="ES37" i="47"/>
  <c r="FX110" i="47"/>
  <c r="DQ39" i="47"/>
  <c r="EQ52" i="47"/>
  <c r="DQ49" i="47"/>
  <c r="AL48" i="76"/>
  <c r="EQ61" i="47"/>
  <c r="EQ71" i="47"/>
  <c r="DQ129" i="47"/>
  <c r="EQ44" i="47"/>
  <c r="ET77" i="47"/>
  <c r="AL49" i="84"/>
  <c r="BD388" i="47"/>
  <c r="ET49" i="47"/>
  <c r="DS140" i="47"/>
  <c r="AM387" i="47"/>
  <c r="AS387" i="47" s="1"/>
  <c r="W43" i="93" s="1"/>
  <c r="X43" i="93" s="1"/>
  <c r="ES54" i="47"/>
  <c r="BE395" i="47"/>
  <c r="BD77" i="47"/>
  <c r="W49" i="93"/>
  <c r="X49" i="93" s="1"/>
  <c r="AA49" i="93" s="1"/>
  <c r="DT122" i="47"/>
  <c r="AM398" i="47"/>
  <c r="AS398" i="47" s="1"/>
  <c r="W54" i="93" s="1"/>
  <c r="X54" i="93" s="1"/>
  <c r="AL50" i="84"/>
  <c r="BD67" i="47"/>
  <c r="ES68" i="47"/>
  <c r="AL76" i="85"/>
  <c r="DT118" i="47"/>
  <c r="DS133" i="47"/>
  <c r="BD76" i="47"/>
  <c r="EQ45" i="47"/>
  <c r="DT43" i="47"/>
  <c r="ET56" i="47"/>
  <c r="ES49" i="47"/>
  <c r="EQ62" i="47"/>
  <c r="BD382" i="47"/>
  <c r="AL38" i="76"/>
  <c r="AL50" i="76"/>
  <c r="BQ59" i="47"/>
  <c r="DQ59" i="47" s="1"/>
  <c r="BB60" i="47"/>
  <c r="AL59" i="76"/>
  <c r="DQ41" i="47"/>
  <c r="AL129" i="76"/>
  <c r="DQ44" i="47"/>
  <c r="W50" i="93"/>
  <c r="X50" i="93" s="1"/>
  <c r="AC50" i="93" s="1"/>
  <c r="AL42" i="76"/>
  <c r="EQ39" i="47"/>
  <c r="BB398" i="47"/>
  <c r="EQ57" i="47"/>
  <c r="DQ131" i="47"/>
  <c r="BQ74" i="47"/>
  <c r="BL74" i="47" s="1"/>
  <c r="EQ48" i="47"/>
  <c r="EQ70" i="47"/>
  <c r="AL130" i="85"/>
  <c r="AL117" i="76"/>
  <c r="AL45" i="85"/>
  <c r="AL37" i="85"/>
  <c r="AL40" i="84"/>
  <c r="BD74" i="47"/>
  <c r="EQ49" i="47"/>
  <c r="AL130" i="76"/>
  <c r="AL45" i="84"/>
  <c r="AL157" i="85"/>
  <c r="AL44" i="85"/>
  <c r="AL117" i="85"/>
  <c r="AL128" i="85"/>
  <c r="AL49" i="76"/>
  <c r="AL46" i="84"/>
  <c r="BE381" i="47"/>
  <c r="EQ58" i="47"/>
  <c r="BE375" i="47"/>
  <c r="DR52" i="47"/>
  <c r="ES74" i="47"/>
  <c r="ES51" i="47"/>
  <c r="BD375" i="47"/>
  <c r="BB378" i="47"/>
  <c r="DT130" i="47"/>
  <c r="BD393" i="47"/>
  <c r="BE63" i="47"/>
  <c r="DQ45" i="47"/>
  <c r="EQ41" i="47"/>
  <c r="BE394" i="47"/>
  <c r="BD384" i="47"/>
  <c r="ET72" i="47"/>
  <c r="BD73" i="47"/>
  <c r="BI68" i="76"/>
  <c r="BD54" i="47"/>
  <c r="DR57" i="47"/>
  <c r="DQ119" i="47"/>
  <c r="BI147" i="85"/>
  <c r="ET57" i="47"/>
  <c r="DS44" i="47"/>
  <c r="DR143" i="47"/>
  <c r="AM397" i="47"/>
  <c r="AS397" i="47" s="1"/>
  <c r="AD53" i="93" s="1"/>
  <c r="DR137" i="47"/>
  <c r="DR147" i="47"/>
  <c r="ET62" i="47"/>
  <c r="BB58" i="47"/>
  <c r="DR144" i="47"/>
  <c r="BB400" i="47"/>
  <c r="BD396" i="47"/>
  <c r="DT120" i="47"/>
  <c r="ES66" i="47"/>
  <c r="BE69" i="47"/>
  <c r="BD75" i="47"/>
  <c r="BD62" i="47"/>
  <c r="DQ50" i="47"/>
  <c r="BE75" i="47"/>
  <c r="BD57" i="47"/>
  <c r="AL131" i="76"/>
  <c r="DQ125" i="47"/>
  <c r="DQ121" i="47"/>
  <c r="BD58" i="47"/>
  <c r="DT47" i="47"/>
  <c r="ET44" i="47"/>
  <c r="ET64" i="47"/>
  <c r="BD56" i="47"/>
  <c r="BD71" i="47"/>
  <c r="BD397" i="47"/>
  <c r="DS47" i="47"/>
  <c r="DS43" i="47"/>
  <c r="ES40" i="47"/>
  <c r="BD377" i="47"/>
  <c r="DR61" i="47"/>
  <c r="BD59" i="47"/>
  <c r="BE401" i="47"/>
  <c r="BE62" i="47"/>
  <c r="BD376" i="47"/>
  <c r="AL124" i="76"/>
  <c r="ET76" i="47"/>
  <c r="ES77" i="47"/>
  <c r="CU132" i="47"/>
  <c r="AO51" i="99" s="1"/>
  <c r="AO122" i="99" s="1"/>
  <c r="CU133" i="47"/>
  <c r="AO52" i="99" s="1"/>
  <c r="AO123" i="99" s="1"/>
  <c r="AL77" i="85"/>
  <c r="DQ126" i="47"/>
  <c r="BD72" i="47"/>
  <c r="AL119" i="76"/>
  <c r="AL125" i="76"/>
  <c r="BD398" i="47"/>
  <c r="EQ42" i="47"/>
  <c r="DT44" i="47"/>
  <c r="AL39" i="85"/>
  <c r="ET39" i="47"/>
  <c r="ES44" i="47"/>
  <c r="BE57" i="47"/>
  <c r="DT41" i="47"/>
  <c r="ET41" i="47"/>
  <c r="ET53" i="47"/>
  <c r="AL121" i="85"/>
  <c r="EQ38" i="47"/>
  <c r="DQ123" i="47"/>
  <c r="DT49" i="47"/>
  <c r="AL40" i="85"/>
  <c r="ET55" i="47"/>
  <c r="ES46" i="47"/>
  <c r="AL125" i="85"/>
  <c r="AL131" i="85"/>
  <c r="AL121" i="76"/>
  <c r="DT39" i="47"/>
  <c r="AL43" i="85"/>
  <c r="AL77" i="76"/>
  <c r="AL122" i="85"/>
  <c r="AL120" i="85"/>
  <c r="AL127" i="85"/>
  <c r="AL118" i="85"/>
  <c r="AL126" i="76"/>
  <c r="AL127" i="76"/>
  <c r="ET66" i="47"/>
  <c r="AL123" i="76"/>
  <c r="AL122" i="76"/>
  <c r="AL120" i="76"/>
  <c r="AL128" i="76"/>
  <c r="AL118" i="76"/>
  <c r="BO76" i="47"/>
  <c r="AL77" i="84"/>
  <c r="AL38" i="84"/>
  <c r="AL42" i="84"/>
  <c r="AL39" i="84"/>
  <c r="AL36" i="84"/>
  <c r="AL48" i="84"/>
  <c r="AL47" i="85"/>
  <c r="AL38" i="85"/>
  <c r="ET38" i="47"/>
  <c r="DS41" i="47"/>
  <c r="DT129" i="47"/>
  <c r="EX284" i="47"/>
  <c r="DR152" i="47"/>
  <c r="BM152" i="47"/>
  <c r="FX111" i="47"/>
  <c r="CU134" i="47"/>
  <c r="GE111" i="47"/>
  <c r="N80" i="59" s="1"/>
  <c r="BL148" i="47"/>
  <c r="BS74" i="47"/>
  <c r="BI68" i="84"/>
  <c r="DT131" i="47"/>
  <c r="DT121" i="47"/>
  <c r="BT136" i="47"/>
  <c r="BI130" i="85"/>
  <c r="BI57" i="84"/>
  <c r="BS63" i="47"/>
  <c r="DT77" i="47"/>
  <c r="BO77" i="47"/>
  <c r="DR76" i="47"/>
  <c r="BM75" i="47"/>
  <c r="DR75" i="47"/>
  <c r="BI145" i="85"/>
  <c r="BT151" i="47"/>
  <c r="BB399" i="47"/>
  <c r="BS54" i="47"/>
  <c r="BI48" i="84"/>
  <c r="BB51" i="47"/>
  <c r="AL45" i="76"/>
  <c r="AL39" i="76"/>
  <c r="DQ42" i="47"/>
  <c r="AL36" i="76"/>
  <c r="AL41" i="76"/>
  <c r="AL46" i="76"/>
  <c r="EQ46" i="47"/>
  <c r="EQ72" i="47"/>
  <c r="BQ71" i="47"/>
  <c r="BI65" i="76"/>
  <c r="AL76" i="76"/>
  <c r="EQ76" i="47"/>
  <c r="EQ73" i="47"/>
  <c r="AL68" i="76"/>
  <c r="BI62" i="76"/>
  <c r="BQ68" i="47"/>
  <c r="BI137" i="76"/>
  <c r="BQ143" i="47"/>
  <c r="DQ127" i="47"/>
  <c r="EW127" i="47" s="1"/>
  <c r="BQ145" i="47"/>
  <c r="BI139" i="76"/>
  <c r="BI150" i="76"/>
  <c r="BQ156" i="47"/>
  <c r="DQ157" i="47" s="1"/>
  <c r="BQ154" i="47"/>
  <c r="BI148" i="76"/>
  <c r="AL157" i="76"/>
  <c r="BT72" i="47"/>
  <c r="BO72" i="47" s="1"/>
  <c r="BI66" i="85"/>
  <c r="ET45" i="47"/>
  <c r="DT38" i="47"/>
  <c r="AL56" i="85"/>
  <c r="BT56" i="47"/>
  <c r="BI50" i="85"/>
  <c r="BI58" i="85"/>
  <c r="BT64" i="47"/>
  <c r="ET59" i="47"/>
  <c r="ET65" i="47"/>
  <c r="AL61" i="85"/>
  <c r="BI55" i="85"/>
  <c r="BT61" i="47"/>
  <c r="DT62" i="47" s="1"/>
  <c r="ET73" i="47"/>
  <c r="BT66" i="47"/>
  <c r="BI60" i="85"/>
  <c r="AK380" i="47"/>
  <c r="BD380" i="47" s="1"/>
  <c r="AM380" i="47"/>
  <c r="AS380" i="47" s="1"/>
  <c r="BB391" i="47"/>
  <c r="DR145" i="47"/>
  <c r="AL44" i="84"/>
  <c r="DS50" i="47"/>
  <c r="AL47" i="84"/>
  <c r="AL37" i="84"/>
  <c r="AL43" i="84"/>
  <c r="AL41" i="84"/>
  <c r="DR68" i="47"/>
  <c r="BM68" i="47"/>
  <c r="BS55" i="47"/>
  <c r="BI49" i="84"/>
  <c r="BI127" i="76"/>
  <c r="BQ133" i="47"/>
  <c r="GE107" i="47"/>
  <c r="N76" i="59" s="1"/>
  <c r="FX107" i="47"/>
  <c r="CU130" i="47"/>
  <c r="FX105" i="47"/>
  <c r="CU128" i="47"/>
  <c r="GE105" i="47"/>
  <c r="N74" i="59" s="1"/>
  <c r="GE103" i="47"/>
  <c r="N72" i="59" s="1"/>
  <c r="FX103" i="47"/>
  <c r="CU126" i="47"/>
  <c r="FX101" i="47"/>
  <c r="CU124" i="47"/>
  <c r="GE101" i="47"/>
  <c r="N70" i="59" s="1"/>
  <c r="GE99" i="47"/>
  <c r="N68" i="59" s="1"/>
  <c r="FX99" i="47"/>
  <c r="CU122" i="47"/>
  <c r="FX97" i="47"/>
  <c r="CU120" i="47"/>
  <c r="GE97" i="47"/>
  <c r="N66" i="59" s="1"/>
  <c r="GE95" i="47"/>
  <c r="N64" i="59" s="1"/>
  <c r="FX95" i="47"/>
  <c r="CU118" i="47"/>
  <c r="AM383" i="47"/>
  <c r="AS383" i="47" s="1"/>
  <c r="ET69" i="47"/>
  <c r="DR142" i="47"/>
  <c r="BT68" i="47"/>
  <c r="BI62" i="85"/>
  <c r="EQ74" i="47"/>
  <c r="BS70" i="47"/>
  <c r="BI64" i="84"/>
  <c r="BB52" i="47"/>
  <c r="BB53" i="47"/>
  <c r="DR156" i="47"/>
  <c r="BM156" i="47"/>
  <c r="AI51" i="93"/>
  <c r="AA51" i="93"/>
  <c r="AB51" i="93"/>
  <c r="AC51" i="93"/>
  <c r="DQ77" i="47"/>
  <c r="BL77" i="47"/>
  <c r="ET70" i="47"/>
  <c r="ES64" i="47"/>
  <c r="AD40" i="93"/>
  <c r="W40" i="93"/>
  <c r="X40" i="93" s="1"/>
  <c r="AM382" i="47"/>
  <c r="AS382" i="47" s="1"/>
  <c r="DR136" i="47"/>
  <c r="BI45" i="85"/>
  <c r="BT51" i="47"/>
  <c r="DT51" i="47" s="1"/>
  <c r="BE392" i="47"/>
  <c r="BE39" i="47"/>
  <c r="BE365" i="47"/>
  <c r="BE47" i="47"/>
  <c r="BE368" i="47"/>
  <c r="BE363" i="47"/>
  <c r="BE45" i="47"/>
  <c r="BE361" i="47"/>
  <c r="BE360" i="47"/>
  <c r="BE46" i="47"/>
  <c r="BE369" i="47"/>
  <c r="BE37" i="47"/>
  <c r="BE366" i="47"/>
  <c r="BE36" i="47"/>
  <c r="BE373" i="47"/>
  <c r="BE372" i="47"/>
  <c r="BE370" i="47"/>
  <c r="BE41" i="47"/>
  <c r="BE42" i="47"/>
  <c r="BE371" i="47"/>
  <c r="BE49" i="47"/>
  <c r="BE48" i="47"/>
  <c r="BE44" i="47"/>
  <c r="BE367" i="47"/>
  <c r="BE38" i="47"/>
  <c r="BE374" i="47"/>
  <c r="BE43" i="47"/>
  <c r="BE40" i="47"/>
  <c r="BE50" i="47"/>
  <c r="BE364" i="47"/>
  <c r="BE362" i="47"/>
  <c r="BE383" i="47"/>
  <c r="BE385" i="47"/>
  <c r="BE73" i="47"/>
  <c r="BE396" i="47"/>
  <c r="BE76" i="47"/>
  <c r="BE389" i="47"/>
  <c r="BE391" i="47"/>
  <c r="BE54" i="47"/>
  <c r="BE384" i="47"/>
  <c r="BE377" i="47"/>
  <c r="BE64" i="47"/>
  <c r="BE55" i="47"/>
  <c r="BE400" i="47"/>
  <c r="BE65" i="47"/>
  <c r="BE67" i="47"/>
  <c r="BE378" i="47"/>
  <c r="BE60" i="47"/>
  <c r="BE66" i="47"/>
  <c r="BE74" i="47"/>
  <c r="BE56" i="47"/>
  <c r="BE53" i="47"/>
  <c r="BE388" i="47"/>
  <c r="BE379" i="47"/>
  <c r="BE58" i="47"/>
  <c r="BE59" i="47"/>
  <c r="BE61" i="47"/>
  <c r="BE397" i="47"/>
  <c r="BE390" i="47"/>
  <c r="BE398" i="47"/>
  <c r="BE72" i="47"/>
  <c r="BE380" i="47"/>
  <c r="BE382" i="47"/>
  <c r="ES71" i="47"/>
  <c r="BM153" i="47"/>
  <c r="DR153" i="47"/>
  <c r="BD395" i="47"/>
  <c r="BD44" i="47"/>
  <c r="BD49" i="47"/>
  <c r="BD50" i="47"/>
  <c r="BD371" i="47"/>
  <c r="BD47" i="47"/>
  <c r="BD38" i="47"/>
  <c r="BD46" i="47"/>
  <c r="BD42" i="47"/>
  <c r="BD368" i="47"/>
  <c r="BD362" i="47"/>
  <c r="BD370" i="47"/>
  <c r="BD374" i="47"/>
  <c r="BD366" i="47"/>
  <c r="BD373" i="47"/>
  <c r="BD36" i="47"/>
  <c r="BD48" i="47"/>
  <c r="BD361" i="47"/>
  <c r="BD363" i="47"/>
  <c r="BD360" i="47"/>
  <c r="BD41" i="47"/>
  <c r="BD37" i="47"/>
  <c r="BD39" i="47"/>
  <c r="BD43" i="47"/>
  <c r="BD364" i="47"/>
  <c r="BD365" i="47"/>
  <c r="BD45" i="47"/>
  <c r="BD367" i="47"/>
  <c r="BD40" i="47"/>
  <c r="BD372" i="47"/>
  <c r="BD369" i="47"/>
  <c r="BQ141" i="47"/>
  <c r="BI135" i="76"/>
  <c r="BI47" i="84"/>
  <c r="BS53" i="47"/>
  <c r="ES53" i="47"/>
  <c r="DR53" i="47"/>
  <c r="BB54" i="47"/>
  <c r="DT128" i="47"/>
  <c r="AL123" i="85"/>
  <c r="AL129" i="85"/>
  <c r="AL126" i="85"/>
  <c r="AL119" i="85"/>
  <c r="AL124" i="85"/>
  <c r="BI142" i="85"/>
  <c r="BT148" i="47"/>
  <c r="BI141" i="85"/>
  <c r="BT147" i="47"/>
  <c r="BT142" i="47"/>
  <c r="DT143" i="47" s="1"/>
  <c r="BI136" i="85"/>
  <c r="ES67" i="47"/>
  <c r="BD69" i="47"/>
  <c r="AK390" i="47"/>
  <c r="BD390" i="47" s="1"/>
  <c r="AM390" i="47"/>
  <c r="AS390" i="47" s="1"/>
  <c r="DR62" i="47"/>
  <c r="BB396" i="47"/>
  <c r="BE52" i="47"/>
  <c r="BD63" i="47"/>
  <c r="AL158" i="76"/>
  <c r="BE387" i="47"/>
  <c r="BB387" i="47"/>
  <c r="BD61" i="47"/>
  <c r="AD55" i="93"/>
  <c r="W55" i="93"/>
  <c r="X55" i="93" s="1"/>
  <c r="BB74" i="47"/>
  <c r="BD70" i="47"/>
  <c r="DQ61" i="47"/>
  <c r="BI56" i="84"/>
  <c r="BS62" i="47"/>
  <c r="BD400" i="47"/>
  <c r="AL139" i="76"/>
  <c r="BQ139" i="47"/>
  <c r="BI133" i="76"/>
  <c r="AM410" i="47"/>
  <c r="AS375" i="47"/>
  <c r="AL44" i="76"/>
  <c r="AL40" i="76"/>
  <c r="AL43" i="76"/>
  <c r="EQ43" i="47"/>
  <c r="DQ48" i="47"/>
  <c r="DQ38" i="47"/>
  <c r="AL47" i="76"/>
  <c r="EQ47" i="47"/>
  <c r="AL37" i="76"/>
  <c r="EQ37" i="47"/>
  <c r="BI64" i="76"/>
  <c r="BQ70" i="47"/>
  <c r="EQ69" i="47"/>
  <c r="EQ64" i="47"/>
  <c r="EQ65" i="47"/>
  <c r="BI49" i="76"/>
  <c r="BQ55" i="47"/>
  <c r="EQ66" i="47"/>
  <c r="W57" i="93"/>
  <c r="X57" i="93" s="1"/>
  <c r="AD57" i="93"/>
  <c r="BE399" i="47"/>
  <c r="BM74" i="47"/>
  <c r="DR74" i="47"/>
  <c r="DR66" i="47"/>
  <c r="BD60" i="47"/>
  <c r="BM149" i="47"/>
  <c r="DR149" i="47"/>
  <c r="DQ122" i="47"/>
  <c r="DQ120" i="47"/>
  <c r="DQ124" i="47"/>
  <c r="DQ128" i="47"/>
  <c r="DQ118" i="47"/>
  <c r="BI138" i="76"/>
  <c r="BQ144" i="47"/>
  <c r="BS58" i="47"/>
  <c r="BI52" i="84"/>
  <c r="AL36" i="85"/>
  <c r="AL49" i="85"/>
  <c r="AL48" i="85"/>
  <c r="AL46" i="85"/>
  <c r="AL41" i="85"/>
  <c r="AL42" i="85"/>
  <c r="AL50" i="85"/>
  <c r="ET51" i="47"/>
  <c r="ET50" i="47"/>
  <c r="AL74" i="85"/>
  <c r="BT74" i="47"/>
  <c r="BI68" i="85"/>
  <c r="ET67" i="47"/>
  <c r="ET54" i="47"/>
  <c r="AL60" i="85"/>
  <c r="BI54" i="85"/>
  <c r="BT60" i="47"/>
  <c r="ET60" i="47"/>
  <c r="ES56" i="47"/>
  <c r="BB67" i="47"/>
  <c r="DS77" i="47"/>
  <c r="BN77" i="47"/>
  <c r="DS38" i="47"/>
  <c r="ES42" i="47"/>
  <c r="DS42" i="47"/>
  <c r="ES45" i="47"/>
  <c r="ES39" i="47"/>
  <c r="DS39" i="47"/>
  <c r="DS48" i="47"/>
  <c r="BD391" i="47"/>
  <c r="BS69" i="47"/>
  <c r="BI63" i="84"/>
  <c r="BD55" i="47"/>
  <c r="DR64" i="47"/>
  <c r="BS59" i="47"/>
  <c r="BI53" i="84"/>
  <c r="BM69" i="47"/>
  <c r="DR69" i="47"/>
  <c r="BB59" i="47"/>
  <c r="AL75" i="84"/>
  <c r="BS75" i="47"/>
  <c r="DS76" i="47" s="1"/>
  <c r="BI69" i="84"/>
  <c r="BT63" i="47"/>
  <c r="DT63" i="47" s="1"/>
  <c r="BI57" i="85"/>
  <c r="BE386" i="47"/>
  <c r="BD68" i="47"/>
  <c r="BB385" i="47"/>
  <c r="BB376" i="47"/>
  <c r="AD33" i="93"/>
  <c r="W33" i="93"/>
  <c r="X33" i="93" s="1"/>
  <c r="BD378" i="47"/>
  <c r="BB395" i="47"/>
  <c r="DR56" i="47"/>
  <c r="BM150" i="47"/>
  <c r="DR150" i="47"/>
  <c r="DS155" i="47"/>
  <c r="BN155" i="47"/>
  <c r="AL76" i="84"/>
  <c r="AL133" i="85"/>
  <c r="BI127" i="85"/>
  <c r="BT133" i="47"/>
  <c r="DT133" i="47" s="1"/>
  <c r="DS156" i="47"/>
  <c r="ET75" i="47"/>
  <c r="BB388" i="47"/>
  <c r="BD401" i="47"/>
  <c r="BD65" i="47"/>
  <c r="BD64" i="47"/>
  <c r="ES57" i="47"/>
  <c r="DR140" i="47"/>
  <c r="DS147" i="47"/>
  <c r="DR148" i="47"/>
  <c r="BM148" i="47"/>
  <c r="DR71" i="47"/>
  <c r="DR70" i="47"/>
  <c r="BM70" i="47"/>
  <c r="BI45" i="84"/>
  <c r="BS51" i="47"/>
  <c r="DS51" i="47" s="1"/>
  <c r="AD34" i="93"/>
  <c r="W34" i="93"/>
  <c r="X34" i="93" s="1"/>
  <c r="BO157" i="47"/>
  <c r="BT135" i="47"/>
  <c r="BI129" i="85"/>
  <c r="BI128" i="85"/>
  <c r="BT134" i="47"/>
  <c r="AL155" i="85"/>
  <c r="BI149" i="85"/>
  <c r="BT155" i="47"/>
  <c r="BI148" i="85"/>
  <c r="BT154" i="47"/>
  <c r="BT145" i="47"/>
  <c r="BI139" i="85"/>
  <c r="AL66" i="84"/>
  <c r="BI60" i="84"/>
  <c r="BS66" i="47"/>
  <c r="AL142" i="76"/>
  <c r="BI136" i="76"/>
  <c r="BQ142" i="47"/>
  <c r="AL135" i="76"/>
  <c r="BQ135" i="47"/>
  <c r="BI129" i="76"/>
  <c r="FN285" i="47"/>
  <c r="BS61" i="47"/>
  <c r="BI55" i="84"/>
  <c r="AK386" i="47"/>
  <c r="BD386" i="47" s="1"/>
  <c r="AM386" i="47"/>
  <c r="AS386" i="47" s="1"/>
  <c r="BM155" i="47"/>
  <c r="DR155" i="47"/>
  <c r="AL52" i="84"/>
  <c r="BI46" i="84"/>
  <c r="BS52" i="47"/>
  <c r="ES52" i="47"/>
  <c r="BI134" i="76"/>
  <c r="BQ140" i="47"/>
  <c r="BB75" i="47"/>
  <c r="BB36" i="47"/>
  <c r="BB47" i="47"/>
  <c r="BB45" i="47"/>
  <c r="BB40" i="47"/>
  <c r="BB50" i="47"/>
  <c r="BB38" i="47"/>
  <c r="BB49" i="47"/>
  <c r="BB42" i="47"/>
  <c r="BB41" i="47"/>
  <c r="BB44" i="47"/>
  <c r="BB43" i="47"/>
  <c r="BB48" i="47"/>
  <c r="BB39" i="47"/>
  <c r="BB46" i="47"/>
  <c r="BB369" i="47"/>
  <c r="BB37" i="47"/>
  <c r="BB364" i="47"/>
  <c r="BB365" i="47"/>
  <c r="BB370" i="47"/>
  <c r="BB373" i="47"/>
  <c r="BB362" i="47"/>
  <c r="BB368" i="47"/>
  <c r="BB366" i="47"/>
  <c r="BB372" i="47"/>
  <c r="BB367" i="47"/>
  <c r="BB371" i="47"/>
  <c r="BB360" i="47"/>
  <c r="BB363" i="47"/>
  <c r="BB374" i="47"/>
  <c r="BB361" i="47"/>
  <c r="BB73" i="47"/>
  <c r="BB66" i="47"/>
  <c r="BB68" i="47"/>
  <c r="BB65" i="47"/>
  <c r="BB70" i="47"/>
  <c r="BB69" i="47"/>
  <c r="BB62" i="47"/>
  <c r="BB56" i="47"/>
  <c r="BB63" i="47"/>
  <c r="BB64" i="47"/>
  <c r="BB55" i="47"/>
  <c r="BB57" i="47"/>
  <c r="BB71" i="47"/>
  <c r="BB76" i="47"/>
  <c r="BB72" i="47"/>
  <c r="EQ51" i="47"/>
  <c r="EQ50" i="47"/>
  <c r="DQ46" i="47"/>
  <c r="BI66" i="76"/>
  <c r="BQ72" i="47"/>
  <c r="BQ75" i="47"/>
  <c r="DQ76" i="47" s="1"/>
  <c r="BI69" i="76"/>
  <c r="BI51" i="76"/>
  <c r="BQ57" i="47"/>
  <c r="BI56" i="76"/>
  <c r="BQ62" i="47"/>
  <c r="DQ62" i="47" s="1"/>
  <c r="BL76" i="47"/>
  <c r="BI67" i="76"/>
  <c r="BQ73" i="47"/>
  <c r="BI144" i="85"/>
  <c r="BT150" i="47"/>
  <c r="BB77" i="47"/>
  <c r="DR72" i="47"/>
  <c r="BM72" i="47"/>
  <c r="BQ138" i="47"/>
  <c r="BI132" i="76"/>
  <c r="AL153" i="76"/>
  <c r="BI147" i="76"/>
  <c r="BQ153" i="47"/>
  <c r="BL157" i="47"/>
  <c r="AL137" i="76"/>
  <c r="BQ137" i="47"/>
  <c r="BI131" i="76"/>
  <c r="DT45" i="47"/>
  <c r="AL58" i="85"/>
  <c r="BT58" i="47"/>
  <c r="BI52" i="85"/>
  <c r="AL59" i="85"/>
  <c r="BI53" i="85"/>
  <c r="BT59" i="47"/>
  <c r="BI59" i="85"/>
  <c r="BT65" i="47"/>
  <c r="BI67" i="85"/>
  <c r="BT73" i="47"/>
  <c r="AD47" i="93"/>
  <c r="W47" i="93"/>
  <c r="X47" i="93" s="1"/>
  <c r="BI128" i="76"/>
  <c r="BQ134" i="47"/>
  <c r="BB390" i="47"/>
  <c r="ES50" i="47"/>
  <c r="ES41" i="47"/>
  <c r="BB392" i="47"/>
  <c r="DT158" i="47"/>
  <c r="ES55" i="47"/>
  <c r="AL155" i="76"/>
  <c r="BI149" i="76"/>
  <c r="BQ155" i="47"/>
  <c r="FX108" i="47"/>
  <c r="CU131" i="47"/>
  <c r="GE108" i="47"/>
  <c r="N77" i="59" s="1"/>
  <c r="GE106" i="47"/>
  <c r="N75" i="59" s="1"/>
  <c r="FX106" i="47"/>
  <c r="CU129" i="47"/>
  <c r="FX104" i="47"/>
  <c r="CU127" i="47"/>
  <c r="GE104" i="47"/>
  <c r="N73" i="59" s="1"/>
  <c r="GE102" i="47"/>
  <c r="N71" i="59" s="1"/>
  <c r="FX102" i="47"/>
  <c r="CU125" i="47"/>
  <c r="FX100" i="47"/>
  <c r="CU123" i="47"/>
  <c r="GE100" i="47"/>
  <c r="N69" i="59" s="1"/>
  <c r="GE98" i="47"/>
  <c r="N67" i="59" s="1"/>
  <c r="FX98" i="47"/>
  <c r="CU121" i="47"/>
  <c r="FX96" i="47"/>
  <c r="CU119" i="47"/>
  <c r="GE96" i="47"/>
  <c r="N65" i="59" s="1"/>
  <c r="GE94" i="47"/>
  <c r="N63" i="59" s="1"/>
  <c r="FX94" i="47"/>
  <c r="CU117" i="47"/>
  <c r="BB389" i="47"/>
  <c r="BB383" i="47"/>
  <c r="BI63" i="85"/>
  <c r="BT69" i="47"/>
  <c r="AL149" i="76"/>
  <c r="BQ149" i="47"/>
  <c r="BI143" i="76"/>
  <c r="BS68" i="47"/>
  <c r="BI62" i="84"/>
  <c r="BB394" i="47"/>
  <c r="BB61" i="47"/>
  <c r="BB381" i="47"/>
  <c r="BT138" i="47"/>
  <c r="BI132" i="85"/>
  <c r="AL152" i="85"/>
  <c r="BT152" i="47"/>
  <c r="BI146" i="85"/>
  <c r="AL51" i="76"/>
  <c r="BQ51" i="47"/>
  <c r="DQ51" i="47" s="1"/>
  <c r="BI45" i="76"/>
  <c r="EQ77" i="47"/>
  <c r="W44" i="93"/>
  <c r="X44" i="93" s="1"/>
  <c r="AD44" i="93"/>
  <c r="BT70" i="47"/>
  <c r="BI64" i="85"/>
  <c r="BS60" i="47"/>
  <c r="BI54" i="84"/>
  <c r="BS65" i="47"/>
  <c r="BI59" i="84"/>
  <c r="BB384" i="47"/>
  <c r="BB382" i="47"/>
  <c r="AL132" i="76"/>
  <c r="BQ132" i="47"/>
  <c r="DQ132" i="47" s="1"/>
  <c r="BI126" i="76"/>
  <c r="W56" i="93"/>
  <c r="X56" i="93" s="1"/>
  <c r="AD56" i="93"/>
  <c r="DS145" i="47"/>
  <c r="BN154" i="47"/>
  <c r="DS154" i="47"/>
  <c r="BT149" i="47"/>
  <c r="BI143" i="85"/>
  <c r="DT123" i="47"/>
  <c r="DT126" i="47"/>
  <c r="DT119" i="47"/>
  <c r="DT124" i="47"/>
  <c r="AL139" i="85"/>
  <c r="BT139" i="47"/>
  <c r="BI133" i="85"/>
  <c r="AL137" i="85"/>
  <c r="BI131" i="85"/>
  <c r="BT137" i="47"/>
  <c r="BI140" i="85"/>
  <c r="BT146" i="47"/>
  <c r="BI134" i="85"/>
  <c r="BT140" i="47"/>
  <c r="BI138" i="85"/>
  <c r="BT144" i="47"/>
  <c r="DT144" i="47" s="1"/>
  <c r="BI61" i="84"/>
  <c r="BS67" i="47"/>
  <c r="BB380" i="47"/>
  <c r="BD66" i="47"/>
  <c r="BI65" i="85"/>
  <c r="BT71" i="47"/>
  <c r="ET71" i="47"/>
  <c r="BE393" i="47"/>
  <c r="DR146" i="47"/>
  <c r="BD387" i="47"/>
  <c r="BD399" i="47"/>
  <c r="BL158" i="47"/>
  <c r="DQ158" i="47"/>
  <c r="BI150" i="85"/>
  <c r="BT156" i="47"/>
  <c r="BE68" i="47"/>
  <c r="DR73" i="47"/>
  <c r="BM73" i="47"/>
  <c r="BD385" i="47"/>
  <c r="DR54" i="47"/>
  <c r="DS141" i="47"/>
  <c r="ES62" i="47"/>
  <c r="AI410" i="47"/>
  <c r="BB375" i="47"/>
  <c r="EQ40" i="47"/>
  <c r="DQ40" i="47"/>
  <c r="DQ43" i="47"/>
  <c r="DQ47" i="47"/>
  <c r="DQ37" i="47"/>
  <c r="BI57" i="76"/>
  <c r="BQ63" i="47"/>
  <c r="EQ63" i="47"/>
  <c r="BI63" i="76"/>
  <c r="BQ69" i="47"/>
  <c r="BI58" i="76"/>
  <c r="BQ64" i="47"/>
  <c r="BQ65" i="47"/>
  <c r="BI59" i="76"/>
  <c r="BQ66" i="47"/>
  <c r="BI60" i="76"/>
  <c r="EQ56" i="47"/>
  <c r="BQ56" i="47"/>
  <c r="BI50" i="76"/>
  <c r="BB401" i="47"/>
  <c r="BE70" i="47"/>
  <c r="BD381" i="47"/>
  <c r="DQ130" i="47"/>
  <c r="BI140" i="76"/>
  <c r="BQ146" i="47"/>
  <c r="AL136" i="76"/>
  <c r="BI130" i="76"/>
  <c r="BQ136" i="47"/>
  <c r="BI141" i="76"/>
  <c r="BQ147" i="47"/>
  <c r="BI146" i="76"/>
  <c r="BQ152" i="47"/>
  <c r="BQ151" i="47"/>
  <c r="BI145" i="76"/>
  <c r="AL150" i="76"/>
  <c r="BI144" i="76"/>
  <c r="BQ150" i="47"/>
  <c r="ET48" i="47"/>
  <c r="DT48" i="47"/>
  <c r="ET46" i="47"/>
  <c r="DT46" i="47"/>
  <c r="DT42" i="47"/>
  <c r="ET42" i="47"/>
  <c r="DT50" i="47"/>
  <c r="DT40" i="47"/>
  <c r="ET40" i="47"/>
  <c r="BI47" i="85"/>
  <c r="BT53" i="47"/>
  <c r="BT55" i="47"/>
  <c r="BI49" i="85"/>
  <c r="ET74" i="47"/>
  <c r="AL67" i="85"/>
  <c r="BI61" i="85"/>
  <c r="BT67" i="47"/>
  <c r="BT54" i="47"/>
  <c r="BI48" i="85"/>
  <c r="AL56" i="84"/>
  <c r="BS56" i="47"/>
  <c r="BI50" i="84"/>
  <c r="DS138" i="47"/>
  <c r="DS137" i="47"/>
  <c r="BB379" i="47"/>
  <c r="DS143" i="47"/>
  <c r="BN72" i="47"/>
  <c r="AL73" i="84"/>
  <c r="BS73" i="47"/>
  <c r="BI67" i="84"/>
  <c r="BB397" i="47"/>
  <c r="ES38" i="47"/>
  <c r="DS45" i="47"/>
  <c r="ES48" i="47"/>
  <c r="BD53" i="47"/>
  <c r="DT132" i="47"/>
  <c r="BM67" i="47"/>
  <c r="DR67" i="47"/>
  <c r="ES69" i="47"/>
  <c r="AK379" i="47"/>
  <c r="BD379" i="47" s="1"/>
  <c r="AM379" i="47"/>
  <c r="AS379" i="47" s="1"/>
  <c r="ES59" i="47"/>
  <c r="BE71" i="47"/>
  <c r="BI46" i="85"/>
  <c r="BT52" i="47"/>
  <c r="ET52" i="47"/>
  <c r="ES75" i="47"/>
  <c r="BE77" i="47"/>
  <c r="BI135" i="85"/>
  <c r="BT141" i="47"/>
  <c r="BN149" i="47"/>
  <c r="DS149" i="47"/>
  <c r="AK392" i="47"/>
  <c r="BD392" i="47" s="1"/>
  <c r="AM392" i="47"/>
  <c r="AS392" i="47" s="1"/>
  <c r="DS150" i="47"/>
  <c r="AM385" i="47"/>
  <c r="AS385" i="47" s="1"/>
  <c r="AD32" i="93"/>
  <c r="W32" i="93"/>
  <c r="X32" i="93" s="1"/>
  <c r="BB393" i="47"/>
  <c r="BB377" i="47"/>
  <c r="BD52" i="47"/>
  <c r="DR58" i="47"/>
  <c r="BN76" i="47"/>
  <c r="ES76" i="47"/>
  <c r="BI69" i="85"/>
  <c r="BT75" i="47"/>
  <c r="AK389" i="47"/>
  <c r="BD389" i="47" s="1"/>
  <c r="AM389" i="47"/>
  <c r="AS389" i="47" s="1"/>
  <c r="AL57" i="84"/>
  <c r="BI51" i="84"/>
  <c r="BS57" i="47"/>
  <c r="DT165" i="47" l="1"/>
  <c r="DQ164" i="47"/>
  <c r="EW164" i="47" s="1"/>
  <c r="FM82" i="47"/>
  <c r="FM83" i="47"/>
  <c r="DS84" i="47"/>
  <c r="DQ83" i="47"/>
  <c r="EW83" i="47" s="1"/>
  <c r="DT82" i="47"/>
  <c r="EW82" i="47" s="1"/>
  <c r="EW81" i="47"/>
  <c r="DQ55" i="47"/>
  <c r="DS64" i="47"/>
  <c r="DQ54" i="47"/>
  <c r="FM72" i="47"/>
  <c r="EW161" i="47"/>
  <c r="EW159" i="47"/>
  <c r="AB58" i="93"/>
  <c r="AI58" i="93"/>
  <c r="AC58" i="93"/>
  <c r="AA58" i="93"/>
  <c r="DS65" i="47"/>
  <c r="DT160" i="47"/>
  <c r="EW160" i="47" s="1"/>
  <c r="DT80" i="47"/>
  <c r="DT79" i="47"/>
  <c r="DS79" i="47"/>
  <c r="DS80" i="47"/>
  <c r="DQ78" i="47"/>
  <c r="EW78" i="47" s="1"/>
  <c r="DT58" i="47"/>
  <c r="DT140" i="47"/>
  <c r="DT57" i="47"/>
  <c r="EW125" i="47"/>
  <c r="FM58" i="47"/>
  <c r="DS71" i="47"/>
  <c r="AI37" i="93"/>
  <c r="FM60" i="47"/>
  <c r="BN71" i="47"/>
  <c r="DS57" i="47"/>
  <c r="AA52" i="93"/>
  <c r="AC52" i="93"/>
  <c r="FM61" i="47"/>
  <c r="AA37" i="93"/>
  <c r="FM54" i="47"/>
  <c r="AC37" i="93"/>
  <c r="FM55" i="47"/>
  <c r="AI52" i="93"/>
  <c r="AI50" i="93"/>
  <c r="FN136" i="47"/>
  <c r="FO136" i="47" s="1"/>
  <c r="CP136" i="47" s="1"/>
  <c r="CU136" i="47" s="1"/>
  <c r="AO55" i="99" s="1"/>
  <c r="AO126" i="99" s="1"/>
  <c r="EW43" i="47"/>
  <c r="GE112" i="47"/>
  <c r="N81" i="59" s="1"/>
  <c r="FM39" i="47"/>
  <c r="CU135" i="47"/>
  <c r="AO54" i="99" s="1"/>
  <c r="AO125" i="99" s="1"/>
  <c r="EW49" i="47"/>
  <c r="FM63" i="47"/>
  <c r="FM49" i="47"/>
  <c r="FM43" i="47"/>
  <c r="EW37" i="47"/>
  <c r="EX37" i="47" s="1"/>
  <c r="FM68" i="47"/>
  <c r="FM70" i="47"/>
  <c r="FM52" i="47"/>
  <c r="EW130" i="47"/>
  <c r="EW50" i="47"/>
  <c r="AC49" i="93"/>
  <c r="EW129" i="47"/>
  <c r="AB50" i="93"/>
  <c r="EW118" i="47"/>
  <c r="EX118" i="47" s="1"/>
  <c r="FM47" i="47"/>
  <c r="AI49" i="93"/>
  <c r="AB49" i="93"/>
  <c r="AA50" i="93"/>
  <c r="EW122" i="47"/>
  <c r="FM37" i="47"/>
  <c r="FN37" i="47" s="1"/>
  <c r="DT59" i="47"/>
  <c r="AD54" i="93"/>
  <c r="W53" i="93"/>
  <c r="X53" i="93" s="1"/>
  <c r="AB53" i="93" s="1"/>
  <c r="AD43" i="93"/>
  <c r="EW42" i="47"/>
  <c r="DQ136" i="47"/>
  <c r="DQ56" i="47"/>
  <c r="FM53" i="47"/>
  <c r="DT137" i="47"/>
  <c r="FM62" i="47"/>
  <c r="DT139" i="47"/>
  <c r="EW41" i="47"/>
  <c r="EW121" i="47"/>
  <c r="FM66" i="47"/>
  <c r="EW48" i="47"/>
  <c r="EW47" i="47"/>
  <c r="DQ60" i="47"/>
  <c r="FM38" i="47"/>
  <c r="EW132" i="47"/>
  <c r="FM74" i="47"/>
  <c r="FM57" i="47"/>
  <c r="EW44" i="47"/>
  <c r="EW131" i="47"/>
  <c r="FM76" i="47"/>
  <c r="DQ146" i="47"/>
  <c r="EW119" i="47"/>
  <c r="DQ134" i="47"/>
  <c r="DQ66" i="47"/>
  <c r="DT54" i="47"/>
  <c r="DT52" i="47"/>
  <c r="FM56" i="47"/>
  <c r="FM71" i="47"/>
  <c r="DT65" i="47"/>
  <c r="EW39" i="47"/>
  <c r="FM64" i="47"/>
  <c r="DT141" i="47"/>
  <c r="FM40" i="47"/>
  <c r="DS60" i="47"/>
  <c r="FM44" i="47"/>
  <c r="DQ140" i="47"/>
  <c r="DQ142" i="47"/>
  <c r="DQ144" i="47"/>
  <c r="EW144" i="47" s="1"/>
  <c r="DS55" i="47"/>
  <c r="DS59" i="47"/>
  <c r="FM46" i="47"/>
  <c r="DS52" i="47"/>
  <c r="FM41" i="47"/>
  <c r="DS56" i="47"/>
  <c r="EW40" i="47"/>
  <c r="FM42" i="47"/>
  <c r="EW46" i="47"/>
  <c r="DQ63" i="47"/>
  <c r="DT146" i="47"/>
  <c r="EW124" i="47"/>
  <c r="EW126" i="47"/>
  <c r="EW123" i="47"/>
  <c r="FM77" i="47"/>
  <c r="EW120" i="47"/>
  <c r="FM73" i="47"/>
  <c r="FM67" i="47"/>
  <c r="DQ65" i="47"/>
  <c r="AO36" i="99"/>
  <c r="AO107" i="99" s="1"/>
  <c r="AO38" i="99"/>
  <c r="AO109" i="99" s="1"/>
  <c r="AO40" i="99"/>
  <c r="AO111" i="99" s="1"/>
  <c r="AO42" i="99"/>
  <c r="AO113" i="99" s="1"/>
  <c r="AO44" i="99"/>
  <c r="AO115" i="99" s="1"/>
  <c r="AO46" i="99"/>
  <c r="AO117" i="99" s="1"/>
  <c r="AO48" i="99"/>
  <c r="AO119" i="99" s="1"/>
  <c r="AO50" i="99"/>
  <c r="AO121" i="99" s="1"/>
  <c r="AO37" i="99"/>
  <c r="AO108" i="99" s="1"/>
  <c r="AO39" i="99"/>
  <c r="AO110" i="99" s="1"/>
  <c r="AO41" i="99"/>
  <c r="AO112" i="99" s="1"/>
  <c r="AO43" i="99"/>
  <c r="AO114" i="99" s="1"/>
  <c r="AO45" i="99"/>
  <c r="AO116" i="99" s="1"/>
  <c r="AO47" i="99"/>
  <c r="AO118" i="99" s="1"/>
  <c r="AO49" i="99"/>
  <c r="AO120" i="99" s="1"/>
  <c r="AO53" i="99"/>
  <c r="AO124" i="99" s="1"/>
  <c r="AI32" i="93"/>
  <c r="AA32" i="93"/>
  <c r="AB32" i="93"/>
  <c r="AC32" i="93"/>
  <c r="AD45" i="93"/>
  <c r="W45" i="93"/>
  <c r="X45" i="93" s="1"/>
  <c r="DT76" i="47"/>
  <c r="EW76" i="47" s="1"/>
  <c r="BO75" i="47"/>
  <c r="DT75" i="47"/>
  <c r="DS73" i="47"/>
  <c r="BN73" i="47"/>
  <c r="DT55" i="47"/>
  <c r="DT53" i="47"/>
  <c r="FM48" i="47"/>
  <c r="BL152" i="47"/>
  <c r="DQ152" i="47"/>
  <c r="DQ147" i="47"/>
  <c r="DQ64" i="47"/>
  <c r="DQ69" i="47"/>
  <c r="BL69" i="47"/>
  <c r="DT72" i="47"/>
  <c r="BO71" i="47"/>
  <c r="DT71" i="47"/>
  <c r="AB56" i="93"/>
  <c r="AA56" i="93"/>
  <c r="AC56" i="93"/>
  <c r="AI56" i="93"/>
  <c r="DT138" i="47"/>
  <c r="BL149" i="47"/>
  <c r="DQ149" i="47"/>
  <c r="DT69" i="47"/>
  <c r="BO69" i="47"/>
  <c r="DQ155" i="47"/>
  <c r="BL155" i="47"/>
  <c r="EW158" i="47"/>
  <c r="AA47" i="93"/>
  <c r="AI47" i="93"/>
  <c r="AB47" i="93"/>
  <c r="AC47" i="93"/>
  <c r="EW45" i="47"/>
  <c r="DQ137" i="47"/>
  <c r="BL153" i="47"/>
  <c r="DQ153" i="47"/>
  <c r="DQ138" i="47"/>
  <c r="DT150" i="47"/>
  <c r="BO150" i="47"/>
  <c r="BL73" i="47"/>
  <c r="DQ73" i="47"/>
  <c r="DQ57" i="47"/>
  <c r="DQ72" i="47"/>
  <c r="BL72" i="47"/>
  <c r="DS61" i="47"/>
  <c r="DQ135" i="47"/>
  <c r="DS66" i="47"/>
  <c r="DT145" i="47"/>
  <c r="DT135" i="47"/>
  <c r="DT134" i="47"/>
  <c r="AC33" i="93"/>
  <c r="AA33" i="93"/>
  <c r="AI33" i="93"/>
  <c r="AB33" i="93"/>
  <c r="DT74" i="47"/>
  <c r="BO74" i="47"/>
  <c r="FM51" i="47"/>
  <c r="DQ70" i="47"/>
  <c r="BL70" i="47"/>
  <c r="AD31" i="93"/>
  <c r="W31" i="93"/>
  <c r="X31" i="93" s="1"/>
  <c r="DS62" i="47"/>
  <c r="EW62" i="47" s="1"/>
  <c r="DQ52" i="47"/>
  <c r="AI55" i="93"/>
  <c r="AA55" i="93"/>
  <c r="AB55" i="93"/>
  <c r="AC55" i="93"/>
  <c r="W46" i="93"/>
  <c r="X46" i="93" s="1"/>
  <c r="AD46" i="93"/>
  <c r="DT147" i="47"/>
  <c r="BO148" i="47"/>
  <c r="DT148" i="47"/>
  <c r="DQ141" i="47"/>
  <c r="DQ58" i="47"/>
  <c r="AI40" i="93"/>
  <c r="AC40" i="93"/>
  <c r="AA40" i="93"/>
  <c r="AB40" i="93"/>
  <c r="BO68" i="47"/>
  <c r="DT68" i="47"/>
  <c r="FM69" i="47"/>
  <c r="DQ133" i="47"/>
  <c r="EW133" i="47" s="1"/>
  <c r="AD36" i="93"/>
  <c r="W36" i="93"/>
  <c r="X36" i="93" s="1"/>
  <c r="FM65" i="47"/>
  <c r="DT56" i="47"/>
  <c r="EW38" i="47"/>
  <c r="FM45" i="47"/>
  <c r="BL154" i="47"/>
  <c r="DQ154" i="47"/>
  <c r="DQ145" i="47"/>
  <c r="DQ143" i="47"/>
  <c r="EW143" i="47" s="1"/>
  <c r="BL68" i="47"/>
  <c r="DQ68" i="47"/>
  <c r="DS54" i="47"/>
  <c r="DT151" i="47"/>
  <c r="BO151" i="47"/>
  <c r="EW77" i="47"/>
  <c r="DT136" i="47"/>
  <c r="DQ148" i="47"/>
  <c r="EX285" i="47"/>
  <c r="AD41" i="93"/>
  <c r="W41" i="93"/>
  <c r="X41" i="93" s="1"/>
  <c r="AD48" i="93"/>
  <c r="W48" i="93"/>
  <c r="X48" i="93" s="1"/>
  <c r="AD35" i="93"/>
  <c r="W35" i="93"/>
  <c r="X35" i="93" s="1"/>
  <c r="BO67" i="47"/>
  <c r="DT67" i="47"/>
  <c r="BL150" i="47"/>
  <c r="DQ150" i="47"/>
  <c r="DQ151" i="47"/>
  <c r="BL151" i="47"/>
  <c r="DT156" i="47"/>
  <c r="BO156" i="47"/>
  <c r="BN67" i="47"/>
  <c r="DS67" i="47"/>
  <c r="DT149" i="47"/>
  <c r="BO149" i="47"/>
  <c r="BO70" i="47"/>
  <c r="DT70" i="47"/>
  <c r="AI44" i="93"/>
  <c r="AC44" i="93"/>
  <c r="AA44" i="93"/>
  <c r="AB44" i="93"/>
  <c r="DT152" i="47"/>
  <c r="BO152" i="47"/>
  <c r="BN68" i="47"/>
  <c r="DS68" i="47"/>
  <c r="BO73" i="47"/>
  <c r="DT73" i="47"/>
  <c r="BL75" i="47"/>
  <c r="DQ75" i="47"/>
  <c r="W42" i="93"/>
  <c r="X42" i="93" s="1"/>
  <c r="AD42" i="93"/>
  <c r="AC43" i="93"/>
  <c r="AB43" i="93"/>
  <c r="AA43" i="93"/>
  <c r="AI43" i="93"/>
  <c r="FN286" i="47"/>
  <c r="BO154" i="47"/>
  <c r="DT154" i="47"/>
  <c r="BO155" i="47"/>
  <c r="DT155" i="47"/>
  <c r="DT157" i="47"/>
  <c r="EW157" i="47" s="1"/>
  <c r="AA34" i="93"/>
  <c r="AI34" i="93"/>
  <c r="AC34" i="93"/>
  <c r="AB34" i="93"/>
  <c r="DQ67" i="47"/>
  <c r="FM75" i="47"/>
  <c r="DS75" i="47"/>
  <c r="BN75" i="47"/>
  <c r="DS69" i="47"/>
  <c r="BN69" i="47"/>
  <c r="DT153" i="47"/>
  <c r="DT60" i="47"/>
  <c r="FM50" i="47"/>
  <c r="DS58" i="47"/>
  <c r="AA57" i="93"/>
  <c r="AC57" i="93"/>
  <c r="AB57" i="93"/>
  <c r="AI57" i="93"/>
  <c r="DQ139" i="47"/>
  <c r="DT142" i="47"/>
  <c r="EW128" i="47"/>
  <c r="DS53" i="47"/>
  <c r="EW51" i="47"/>
  <c r="AD38" i="93"/>
  <c r="W38" i="93"/>
  <c r="X38" i="93" s="1"/>
  <c r="BN70" i="47"/>
  <c r="DS70" i="47"/>
  <c r="DQ74" i="47"/>
  <c r="AD39" i="93"/>
  <c r="W39" i="93"/>
  <c r="X39" i="93" s="1"/>
  <c r="DT66" i="47"/>
  <c r="DT61" i="47"/>
  <c r="FM59" i="47"/>
  <c r="DT64" i="47"/>
  <c r="DQ156" i="47"/>
  <c r="BL156" i="47"/>
  <c r="DQ71" i="47"/>
  <c r="BL71" i="47"/>
  <c r="AC54" i="93"/>
  <c r="AB54" i="93"/>
  <c r="AA54" i="93"/>
  <c r="AI54" i="93"/>
  <c r="DS63" i="47"/>
  <c r="DS74" i="47"/>
  <c r="BN74" i="47"/>
  <c r="EW64" i="47" l="1"/>
  <c r="EW80" i="47"/>
  <c r="EW79" i="47"/>
  <c r="EW140" i="47"/>
  <c r="FN137" i="47"/>
  <c r="FO137" i="47" s="1"/>
  <c r="CP137" i="47" s="1"/>
  <c r="FX114" i="47" s="1"/>
  <c r="EW57" i="47"/>
  <c r="AC53" i="93"/>
  <c r="EW52" i="47"/>
  <c r="FX113" i="47"/>
  <c r="GE113" i="47"/>
  <c r="N82" i="59" s="1"/>
  <c r="EW54" i="47"/>
  <c r="EW136" i="47"/>
  <c r="EX38" i="47"/>
  <c r="EX39" i="47" s="1"/>
  <c r="AA53" i="93"/>
  <c r="EW59" i="47"/>
  <c r="EW139" i="47"/>
  <c r="AI53" i="93"/>
  <c r="EW61" i="47"/>
  <c r="FN38" i="47"/>
  <c r="FN39" i="47" s="1"/>
  <c r="FN40" i="47" s="1"/>
  <c r="FN41" i="47" s="1"/>
  <c r="EW146" i="47"/>
  <c r="EW137" i="47"/>
  <c r="EW141" i="47"/>
  <c r="EW55" i="47"/>
  <c r="EW155" i="47"/>
  <c r="EW60" i="47"/>
  <c r="EX119" i="47"/>
  <c r="EX120" i="47" s="1"/>
  <c r="EW63" i="47"/>
  <c r="EW73" i="47"/>
  <c r="EW65" i="47"/>
  <c r="EW153" i="47"/>
  <c r="EW56" i="47"/>
  <c r="EW134" i="47"/>
  <c r="EW149" i="47"/>
  <c r="EW66" i="47"/>
  <c r="EW142" i="47"/>
  <c r="EW152" i="47"/>
  <c r="EW154" i="47"/>
  <c r="EW147" i="47"/>
  <c r="EW151" i="47"/>
  <c r="EW58" i="47"/>
  <c r="AI38" i="93"/>
  <c r="AC38" i="93"/>
  <c r="AA38" i="93"/>
  <c r="AB38" i="93"/>
  <c r="AB42" i="93"/>
  <c r="AA42" i="93"/>
  <c r="AI42" i="93"/>
  <c r="AC42" i="93"/>
  <c r="EW156" i="47"/>
  <c r="EW67" i="47"/>
  <c r="AA35" i="93"/>
  <c r="AC35" i="93"/>
  <c r="AB35" i="93"/>
  <c r="AI35" i="93"/>
  <c r="AI41" i="93"/>
  <c r="AA41" i="93"/>
  <c r="AB41" i="93"/>
  <c r="AC41" i="93"/>
  <c r="EX286" i="47"/>
  <c r="AB31" i="93"/>
  <c r="AA31" i="93"/>
  <c r="AI31" i="93"/>
  <c r="AC31" i="93"/>
  <c r="EW74" i="47"/>
  <c r="EW135" i="47"/>
  <c r="EW69" i="47"/>
  <c r="EW138" i="47"/>
  <c r="EW53" i="47"/>
  <c r="AA45" i="93"/>
  <c r="AC45" i="93"/>
  <c r="AB45" i="93"/>
  <c r="AI45" i="93"/>
  <c r="AI39" i="93"/>
  <c r="AA39" i="93"/>
  <c r="AB39" i="93"/>
  <c r="AC39" i="93"/>
  <c r="FN287" i="47"/>
  <c r="EW70" i="47"/>
  <c r="AB48" i="93"/>
  <c r="AA48" i="93"/>
  <c r="AC48" i="93"/>
  <c r="AI48" i="93"/>
  <c r="AC36" i="93"/>
  <c r="AI36" i="93"/>
  <c r="AB36" i="93"/>
  <c r="AA36" i="93"/>
  <c r="EW68" i="47"/>
  <c r="EW148" i="47"/>
  <c r="AB46" i="93"/>
  <c r="AC46" i="93"/>
  <c r="AI46" i="93"/>
  <c r="AA46" i="93"/>
  <c r="EW145" i="47"/>
  <c r="EW150" i="47"/>
  <c r="EW71" i="47"/>
  <c r="EW72" i="47"/>
  <c r="EW75" i="47"/>
  <c r="AJ62" i="93" l="1"/>
  <c r="AJ61" i="93"/>
  <c r="AJ64" i="93"/>
  <c r="AJ63" i="93"/>
  <c r="AJ33" i="93"/>
  <c r="AJ59" i="93"/>
  <c r="AJ58" i="93"/>
  <c r="AJ60" i="93"/>
  <c r="CU137" i="47"/>
  <c r="AO56" i="99" s="1"/>
  <c r="AO127" i="99" s="1"/>
  <c r="GE114" i="47"/>
  <c r="N83" i="59" s="1"/>
  <c r="FN138" i="47"/>
  <c r="FO138" i="47" s="1"/>
  <c r="CP138" i="47" s="1"/>
  <c r="CU138" i="47" s="1"/>
  <c r="AO57" i="99" s="1"/>
  <c r="AO128" i="99" s="1"/>
  <c r="AJ36" i="93"/>
  <c r="AJ57" i="93"/>
  <c r="AJ48" i="93"/>
  <c r="AJ47" i="93"/>
  <c r="AJ39" i="93"/>
  <c r="AJ56" i="93"/>
  <c r="AJ32" i="93"/>
  <c r="AJ55" i="93"/>
  <c r="AJ46" i="93"/>
  <c r="AJ43" i="93"/>
  <c r="AJ34" i="93"/>
  <c r="AJ45" i="93"/>
  <c r="AJ53" i="93"/>
  <c r="AJ49" i="93"/>
  <c r="AJ31" i="93"/>
  <c r="AJ16" i="93"/>
  <c r="AJ27" i="93"/>
  <c r="AJ29" i="93"/>
  <c r="AJ22" i="93"/>
  <c r="AJ25" i="93"/>
  <c r="AJ23" i="93"/>
  <c r="AJ20" i="93"/>
  <c r="AJ19" i="93"/>
  <c r="AJ30" i="93"/>
  <c r="AJ21" i="93"/>
  <c r="AJ24" i="93"/>
  <c r="AJ28" i="93"/>
  <c r="AJ26" i="93"/>
  <c r="AJ17" i="93"/>
  <c r="AJ18" i="93"/>
  <c r="AJ50" i="93"/>
  <c r="AJ37" i="93"/>
  <c r="AJ52" i="93"/>
  <c r="AJ51" i="93"/>
  <c r="EX40" i="47"/>
  <c r="EX287" i="47"/>
  <c r="AJ35" i="93"/>
  <c r="AJ42" i="93"/>
  <c r="AJ38" i="93"/>
  <c r="AJ54" i="93"/>
  <c r="EX121" i="47"/>
  <c r="FN42" i="47"/>
  <c r="FN288" i="47"/>
  <c r="AJ40" i="93"/>
  <c r="AJ41" i="93"/>
  <c r="AJ44" i="93"/>
  <c r="FX115" i="47" l="1"/>
  <c r="GE115" i="47"/>
  <c r="N84" i="59" s="1"/>
  <c r="FN139" i="47"/>
  <c r="FN140" i="47" s="1"/>
  <c r="FO140" i="47" s="1"/>
  <c r="CP140" i="47" s="1"/>
  <c r="FN289" i="47"/>
  <c r="EX41" i="47"/>
  <c r="FN43" i="47"/>
  <c r="EX122" i="47"/>
  <c r="EX288" i="47"/>
  <c r="FN141" i="47" l="1"/>
  <c r="FO141" i="47" s="1"/>
  <c r="CP141" i="47" s="1"/>
  <c r="FO139" i="47"/>
  <c r="CP139" i="47" s="1"/>
  <c r="FX116" i="47" s="1"/>
  <c r="GE117" i="47"/>
  <c r="N86" i="59" s="1"/>
  <c r="CU140" i="47"/>
  <c r="AO59" i="99" s="1"/>
  <c r="AO130" i="99" s="1"/>
  <c r="FX117" i="47"/>
  <c r="EX289" i="47"/>
  <c r="EX123" i="47"/>
  <c r="FN44" i="47"/>
  <c r="FN290" i="47"/>
  <c r="EX42" i="47"/>
  <c r="FN142" i="47" l="1"/>
  <c r="FO142" i="47" s="1"/>
  <c r="CP142" i="47" s="1"/>
  <c r="CU139" i="47"/>
  <c r="AO58" i="99" s="1"/>
  <c r="AO129" i="99" s="1"/>
  <c r="GE116" i="47"/>
  <c r="N85" i="59" s="1"/>
  <c r="FX118" i="47"/>
  <c r="CU141" i="47"/>
  <c r="AO60" i="99" s="1"/>
  <c r="AO131" i="99" s="1"/>
  <c r="GE118" i="47"/>
  <c r="N87" i="59" s="1"/>
  <c r="FN291" i="47"/>
  <c r="FN45" i="47"/>
  <c r="EX124" i="47"/>
  <c r="EX290" i="47"/>
  <c r="EX43" i="47"/>
  <c r="FN143" i="47" l="1"/>
  <c r="FO143" i="47" s="1"/>
  <c r="CP143" i="47" s="1"/>
  <c r="GE119" i="47"/>
  <c r="N88" i="59" s="1"/>
  <c r="FX119" i="47"/>
  <c r="CU142" i="47"/>
  <c r="AO61" i="99" s="1"/>
  <c r="AO132" i="99" s="1"/>
  <c r="EX44" i="47"/>
  <c r="EX291" i="47"/>
  <c r="EX125" i="47"/>
  <c r="FN46" i="47"/>
  <c r="FN292" i="47"/>
  <c r="FN144" i="47" l="1"/>
  <c r="FN145" i="47" s="1"/>
  <c r="GE120" i="47"/>
  <c r="N89" i="59" s="1"/>
  <c r="CU143" i="47"/>
  <c r="AO62" i="99" s="1"/>
  <c r="AO133" i="99" s="1"/>
  <c r="FX120" i="47"/>
  <c r="FN293" i="47"/>
  <c r="FN47" i="47"/>
  <c r="EX126" i="47"/>
  <c r="EX292" i="47"/>
  <c r="EX45" i="47"/>
  <c r="FO144" i="47" l="1"/>
  <c r="CP144" i="47" s="1"/>
  <c r="GE121" i="47" s="1"/>
  <c r="N90" i="59" s="1"/>
  <c r="FN146" i="47"/>
  <c r="FO145" i="47"/>
  <c r="CP145" i="47" s="1"/>
  <c r="EX46" i="47"/>
  <c r="EX293" i="47"/>
  <c r="EX127" i="47"/>
  <c r="FN48" i="47"/>
  <c r="FN294" i="47"/>
  <c r="CU144" i="47" l="1"/>
  <c r="AO63" i="99" s="1"/>
  <c r="AO134" i="99" s="1"/>
  <c r="FX121" i="47"/>
  <c r="GE122" i="47"/>
  <c r="N91" i="59" s="1"/>
  <c r="FX122" i="47"/>
  <c r="CU145" i="47"/>
  <c r="AO64" i="99" s="1"/>
  <c r="AO135" i="99" s="1"/>
  <c r="FN147" i="47"/>
  <c r="FO146" i="47"/>
  <c r="CP146" i="47" s="1"/>
  <c r="FN329" i="47"/>
  <c r="FO294" i="47" s="1"/>
  <c r="CP294" i="47" s="1"/>
  <c r="FN295" i="47"/>
  <c r="FN49" i="47"/>
  <c r="EX128" i="47"/>
  <c r="EX294" i="47"/>
  <c r="EX47" i="47"/>
  <c r="FX123" i="47" l="1"/>
  <c r="CU146" i="47"/>
  <c r="AO65" i="99" s="1"/>
  <c r="AO136" i="99" s="1"/>
  <c r="GE123" i="47"/>
  <c r="N92" i="59" s="1"/>
  <c r="FO147" i="47"/>
  <c r="CP147" i="47" s="1"/>
  <c r="FN148" i="47"/>
  <c r="FX263" i="47"/>
  <c r="CU294" i="47"/>
  <c r="W51" i="99" s="1"/>
  <c r="CV294" i="47"/>
  <c r="BP294" i="47"/>
  <c r="EX48" i="47"/>
  <c r="EX329" i="47"/>
  <c r="EY294" i="47" s="1"/>
  <c r="CQ294" i="47" s="1"/>
  <c r="EX295" i="47"/>
  <c r="EX129" i="47"/>
  <c r="FN50" i="47"/>
  <c r="FO295" i="47"/>
  <c r="CP295" i="47" s="1"/>
  <c r="FN296" i="47"/>
  <c r="FO279" i="47"/>
  <c r="CP279" i="47" s="1"/>
  <c r="FO280" i="47"/>
  <c r="CP280" i="47" s="1"/>
  <c r="FO281" i="47"/>
  <c r="CP281" i="47" s="1"/>
  <c r="FO282" i="47"/>
  <c r="CP282" i="47" s="1"/>
  <c r="FO284" i="47"/>
  <c r="CP284" i="47" s="1"/>
  <c r="FO283" i="47"/>
  <c r="CP283" i="47" s="1"/>
  <c r="FO285" i="47"/>
  <c r="CP285" i="47" s="1"/>
  <c r="FO286" i="47"/>
  <c r="CP286" i="47" s="1"/>
  <c r="FO287" i="47"/>
  <c r="CP287" i="47" s="1"/>
  <c r="FO288" i="47"/>
  <c r="CP288" i="47" s="1"/>
  <c r="FO289" i="47"/>
  <c r="CP289" i="47" s="1"/>
  <c r="FO290" i="47"/>
  <c r="CP290" i="47" s="1"/>
  <c r="FO291" i="47"/>
  <c r="CP291" i="47" s="1"/>
  <c r="FO292" i="47"/>
  <c r="CP292" i="47" s="1"/>
  <c r="FO293" i="47"/>
  <c r="CP293" i="47" s="1"/>
  <c r="FO148" i="47" l="1"/>
  <c r="CP148" i="47" s="1"/>
  <c r="FN149" i="47"/>
  <c r="CU147" i="47"/>
  <c r="AO66" i="99" s="1"/>
  <c r="AO137" i="99" s="1"/>
  <c r="GE124" i="47"/>
  <c r="N93" i="59" s="1"/>
  <c r="FX124" i="47"/>
  <c r="CV292" i="47"/>
  <c r="FX261" i="47"/>
  <c r="CU292" i="47"/>
  <c r="W49" i="99" s="1"/>
  <c r="BP292" i="47"/>
  <c r="FX259" i="47"/>
  <c r="CV290" i="47"/>
  <c r="CU290" i="47"/>
  <c r="W47" i="99" s="1"/>
  <c r="BP290" i="47"/>
  <c r="CV288" i="47"/>
  <c r="FX257" i="47"/>
  <c r="CU288" i="47"/>
  <c r="W45" i="99" s="1"/>
  <c r="BP288" i="47"/>
  <c r="CU286" i="47"/>
  <c r="W43" i="99" s="1"/>
  <c r="CV286" i="47"/>
  <c r="BP286" i="47"/>
  <c r="CU283" i="47"/>
  <c r="W40" i="99" s="1"/>
  <c r="CV283" i="47"/>
  <c r="BP283" i="47"/>
  <c r="CV282" i="47"/>
  <c r="CU282" i="47"/>
  <c r="W39" i="99" s="1"/>
  <c r="BP282" i="47"/>
  <c r="CV280" i="47"/>
  <c r="CU280" i="47"/>
  <c r="W37" i="99" s="1"/>
  <c r="BP280" i="47"/>
  <c r="FO296" i="47"/>
  <c r="CP296" i="47" s="1"/>
  <c r="FN297" i="47"/>
  <c r="FN51" i="47"/>
  <c r="EX130" i="47"/>
  <c r="EY295" i="47"/>
  <c r="CQ295" i="47" s="1"/>
  <c r="CR295" i="47" s="1"/>
  <c r="EX296" i="47"/>
  <c r="EY279" i="47"/>
  <c r="CQ279" i="47" s="1"/>
  <c r="CR279" i="47" s="1"/>
  <c r="EY280" i="47"/>
  <c r="CQ280" i="47" s="1"/>
  <c r="EY281" i="47"/>
  <c r="CQ281" i="47" s="1"/>
  <c r="CR281" i="47" s="1"/>
  <c r="EY283" i="47"/>
  <c r="CQ283" i="47" s="1"/>
  <c r="EY282" i="47"/>
  <c r="CQ282" i="47" s="1"/>
  <c r="EY284" i="47"/>
  <c r="CQ284" i="47" s="1"/>
  <c r="CR284" i="47" s="1"/>
  <c r="EY285" i="47"/>
  <c r="CQ285" i="47" s="1"/>
  <c r="CR285" i="47" s="1"/>
  <c r="EY286" i="47"/>
  <c r="CQ286" i="47" s="1"/>
  <c r="EY287" i="47"/>
  <c r="CQ287" i="47" s="1"/>
  <c r="CR287" i="47" s="1"/>
  <c r="EY288" i="47"/>
  <c r="CQ288" i="47" s="1"/>
  <c r="EY289" i="47"/>
  <c r="CQ289" i="47" s="1"/>
  <c r="CR289" i="47" s="1"/>
  <c r="EY290" i="47"/>
  <c r="CQ290" i="47" s="1"/>
  <c r="EY291" i="47"/>
  <c r="CQ291" i="47" s="1"/>
  <c r="EY292" i="47"/>
  <c r="CQ292" i="47" s="1"/>
  <c r="EY293" i="47"/>
  <c r="CQ293" i="47" s="1"/>
  <c r="FX262" i="47"/>
  <c r="CV293" i="47"/>
  <c r="CU293" i="47"/>
  <c r="W50" i="99" s="1"/>
  <c r="BP293" i="47"/>
  <c r="CU291" i="47"/>
  <c r="W48" i="99" s="1"/>
  <c r="FX260" i="47"/>
  <c r="CV291" i="47"/>
  <c r="BP291" i="47"/>
  <c r="FX258" i="47"/>
  <c r="CV289" i="47"/>
  <c r="CU289" i="47"/>
  <c r="W46" i="99" s="1"/>
  <c r="BP289" i="47"/>
  <c r="CU287" i="47"/>
  <c r="W44" i="99" s="1"/>
  <c r="FX256" i="47"/>
  <c r="CV287" i="47"/>
  <c r="BP287" i="47"/>
  <c r="CV285" i="47"/>
  <c r="CU285" i="47"/>
  <c r="W42" i="99" s="1"/>
  <c r="BP285" i="47"/>
  <c r="CV284" i="47"/>
  <c r="CU284" i="47"/>
  <c r="W41" i="99" s="1"/>
  <c r="BP284" i="47"/>
  <c r="CU281" i="47"/>
  <c r="W38" i="99" s="1"/>
  <c r="CV281" i="47"/>
  <c r="BP281" i="47"/>
  <c r="CU279" i="47"/>
  <c r="W36" i="99" s="1"/>
  <c r="CV279" i="47"/>
  <c r="BP279" i="47"/>
  <c r="FX264" i="47"/>
  <c r="CU295" i="47"/>
  <c r="W52" i="99" s="1"/>
  <c r="CV295" i="47"/>
  <c r="BP295" i="47"/>
  <c r="CW294" i="47"/>
  <c r="E86" i="93"/>
  <c r="E92" i="89"/>
  <c r="M51" i="99"/>
  <c r="M86" i="99" s="1"/>
  <c r="S51" i="99"/>
  <c r="FY263" i="47"/>
  <c r="EX49" i="47"/>
  <c r="CR294" i="47"/>
  <c r="FO149" i="47" l="1"/>
  <c r="CP149" i="47" s="1"/>
  <c r="FN150" i="47"/>
  <c r="FX125" i="47"/>
  <c r="CU148" i="47"/>
  <c r="AO67" i="99" s="1"/>
  <c r="AO138" i="99" s="1"/>
  <c r="GE125" i="47"/>
  <c r="N94" i="59" s="1"/>
  <c r="CR291" i="47"/>
  <c r="CR292" i="47"/>
  <c r="CR288" i="47"/>
  <c r="CR286" i="47"/>
  <c r="CR283" i="47"/>
  <c r="EX50" i="47"/>
  <c r="EK52" i="99"/>
  <c r="EW52" i="99" s="1"/>
  <c r="EK36" i="99"/>
  <c r="EW36" i="99" s="1"/>
  <c r="EK51" i="99"/>
  <c r="EW51" i="99" s="1"/>
  <c r="CW293" i="47"/>
  <c r="FY262" i="47"/>
  <c r="E91" i="89"/>
  <c r="M50" i="99"/>
  <c r="DY51" i="99" s="1"/>
  <c r="ES51" i="99" s="1"/>
  <c r="E85" i="93"/>
  <c r="S50" i="99"/>
  <c r="CW291" i="47"/>
  <c r="E89" i="89"/>
  <c r="E83" i="93"/>
  <c r="S48" i="99"/>
  <c r="FY260" i="47"/>
  <c r="M48" i="99"/>
  <c r="CW289" i="47"/>
  <c r="FY258" i="47"/>
  <c r="E87" i="89"/>
  <c r="M46" i="99"/>
  <c r="E81" i="93"/>
  <c r="S46" i="99"/>
  <c r="CW287" i="47"/>
  <c r="E85" i="89"/>
  <c r="E79" i="93"/>
  <c r="S44" i="99"/>
  <c r="FY256" i="47"/>
  <c r="M44" i="99"/>
  <c r="CW285" i="47"/>
  <c r="E83" i="89"/>
  <c r="S42" i="99"/>
  <c r="E77" i="93"/>
  <c r="M42" i="99"/>
  <c r="CW282" i="47"/>
  <c r="E80" i="89"/>
  <c r="S39" i="99"/>
  <c r="E74" i="93"/>
  <c r="M39" i="99"/>
  <c r="CW281" i="47"/>
  <c r="E79" i="89"/>
  <c r="S38" i="99"/>
  <c r="E73" i="93"/>
  <c r="M38" i="99"/>
  <c r="CW279" i="47"/>
  <c r="E77" i="89"/>
  <c r="S36" i="99"/>
  <c r="E71" i="93"/>
  <c r="M36" i="99"/>
  <c r="CW295" i="47"/>
  <c r="S52" i="99"/>
  <c r="E87" i="93"/>
  <c r="FY264" i="47"/>
  <c r="M52" i="99"/>
  <c r="E93" i="89"/>
  <c r="CV296" i="47"/>
  <c r="CU296" i="47"/>
  <c r="W53" i="99" s="1"/>
  <c r="FX265" i="47"/>
  <c r="BP296" i="47"/>
  <c r="EK37" i="99"/>
  <c r="EW37" i="99" s="1"/>
  <c r="EX37" i="99" s="1"/>
  <c r="BR51" i="99"/>
  <c r="CR293" i="47"/>
  <c r="CW292" i="47"/>
  <c r="E90" i="89"/>
  <c r="M49" i="99"/>
  <c r="S49" i="99"/>
  <c r="FY261" i="47"/>
  <c r="E84" i="93"/>
  <c r="CW290" i="47"/>
  <c r="E82" i="93"/>
  <c r="E88" i="89"/>
  <c r="M47" i="99"/>
  <c r="S47" i="99"/>
  <c r="FY259" i="47"/>
  <c r="CW288" i="47"/>
  <c r="E86" i="89"/>
  <c r="M45" i="99"/>
  <c r="S45" i="99"/>
  <c r="FY257" i="47"/>
  <c r="E80" i="93"/>
  <c r="CW286" i="47"/>
  <c r="E84" i="89"/>
  <c r="S43" i="99"/>
  <c r="E78" i="93"/>
  <c r="M43" i="99"/>
  <c r="CW284" i="47"/>
  <c r="E82" i="89"/>
  <c r="M41" i="99"/>
  <c r="E76" i="93"/>
  <c r="S41" i="99"/>
  <c r="CW283" i="47"/>
  <c r="E81" i="89"/>
  <c r="M40" i="99"/>
  <c r="E75" i="93"/>
  <c r="S40" i="99"/>
  <c r="CW280" i="47"/>
  <c r="E78" i="89"/>
  <c r="S37" i="99"/>
  <c r="E72" i="93"/>
  <c r="M37" i="99"/>
  <c r="EY296" i="47"/>
  <c r="CQ296" i="47" s="1"/>
  <c r="EX297" i="47"/>
  <c r="EX131" i="47"/>
  <c r="FN87" i="47"/>
  <c r="FO51" i="47" s="1"/>
  <c r="CP51" i="47" s="1"/>
  <c r="FN52" i="47"/>
  <c r="FO297" i="47"/>
  <c r="CP297" i="47" s="1"/>
  <c r="FN298" i="47"/>
  <c r="CR280" i="47"/>
  <c r="CR282" i="47"/>
  <c r="CR290" i="47"/>
  <c r="FO150" i="47" l="1"/>
  <c r="CP150" i="47" s="1"/>
  <c r="FN151" i="47"/>
  <c r="CU149" i="47"/>
  <c r="AO68" i="99" s="1"/>
  <c r="AO139" i="99" s="1"/>
  <c r="GE126" i="47"/>
  <c r="N95" i="59" s="1"/>
  <c r="FX126" i="47"/>
  <c r="EK40" i="99"/>
  <c r="EW40" i="99" s="1"/>
  <c r="EK47" i="99"/>
  <c r="EW47" i="99" s="1"/>
  <c r="EK44" i="99"/>
  <c r="EW44" i="99" s="1"/>
  <c r="EK48" i="99"/>
  <c r="EW48" i="99" s="1"/>
  <c r="EK38" i="99"/>
  <c r="EW38" i="99" s="1"/>
  <c r="EX38" i="99" s="1"/>
  <c r="EK42" i="99"/>
  <c r="EW42" i="99" s="1"/>
  <c r="GL23" i="47"/>
  <c r="GE30" i="47"/>
  <c r="N26" i="59" s="1"/>
  <c r="CU51" i="47"/>
  <c r="FX266" i="47"/>
  <c r="CV297" i="47"/>
  <c r="CU297" i="47"/>
  <c r="W54" i="99" s="1"/>
  <c r="BP297" i="47"/>
  <c r="EX132" i="47"/>
  <c r="EY297" i="47"/>
  <c r="CQ297" i="47" s="1"/>
  <c r="EX298" i="47"/>
  <c r="DY37" i="99"/>
  <c r="ES37" i="99" s="1"/>
  <c r="ET37" i="99" s="1"/>
  <c r="BR37" i="99"/>
  <c r="BR40" i="99"/>
  <c r="DY40" i="99"/>
  <c r="ES40" i="99" s="1"/>
  <c r="BR43" i="99"/>
  <c r="DY43" i="99"/>
  <c r="ES43" i="99" s="1"/>
  <c r="BR45" i="99"/>
  <c r="DY45" i="99"/>
  <c r="ES45" i="99" s="1"/>
  <c r="DY47" i="99"/>
  <c r="ES47" i="99" s="1"/>
  <c r="BR47" i="99"/>
  <c r="DY49" i="99"/>
  <c r="ES49" i="99" s="1"/>
  <c r="BR49" i="99"/>
  <c r="EK41" i="99"/>
  <c r="EW41" i="99" s="1"/>
  <c r="EK49" i="99"/>
  <c r="EW49" i="99" s="1"/>
  <c r="EK43" i="99"/>
  <c r="EW43" i="99" s="1"/>
  <c r="EK39" i="99"/>
  <c r="EW39" i="99" s="1"/>
  <c r="BR52" i="99"/>
  <c r="BX52" i="99" s="1"/>
  <c r="DY52" i="99"/>
  <c r="ES52" i="99" s="1"/>
  <c r="BR36" i="99"/>
  <c r="BX36" i="99" s="1"/>
  <c r="DY36" i="99"/>
  <c r="ES36" i="99" s="1"/>
  <c r="BR38" i="99"/>
  <c r="DY38" i="99"/>
  <c r="ES38" i="99" s="1"/>
  <c r="BR39" i="99"/>
  <c r="DY39" i="99"/>
  <c r="ES39" i="99" s="1"/>
  <c r="BR42" i="99"/>
  <c r="DY42" i="99"/>
  <c r="ES42" i="99" s="1"/>
  <c r="BR44" i="99"/>
  <c r="DY44" i="99"/>
  <c r="ES44" i="99" s="1"/>
  <c r="BR46" i="99"/>
  <c r="DY46" i="99"/>
  <c r="ES46" i="99" s="1"/>
  <c r="DY48" i="99"/>
  <c r="ES48" i="99" s="1"/>
  <c r="BR48" i="99"/>
  <c r="DY50" i="99"/>
  <c r="ES50" i="99" s="1"/>
  <c r="BR50" i="99"/>
  <c r="EX51" i="47"/>
  <c r="FO298" i="47"/>
  <c r="CP298" i="47" s="1"/>
  <c r="FN299" i="47"/>
  <c r="FO52" i="47"/>
  <c r="CP52" i="47" s="1"/>
  <c r="FN53" i="47"/>
  <c r="FO20" i="47"/>
  <c r="FO32" i="47"/>
  <c r="FO26" i="47"/>
  <c r="FO16" i="47"/>
  <c r="FO35" i="47"/>
  <c r="FO22" i="47"/>
  <c r="FO21" i="47"/>
  <c r="FO34" i="47"/>
  <c r="FO33" i="47"/>
  <c r="FO31" i="47"/>
  <c r="FO30" i="47"/>
  <c r="FO19" i="47"/>
  <c r="FO28" i="47"/>
  <c r="FO29" i="47"/>
  <c r="FO17" i="47"/>
  <c r="FO23" i="47"/>
  <c r="FO15" i="47"/>
  <c r="FO25" i="47"/>
  <c r="FO24" i="47"/>
  <c r="FO18" i="47"/>
  <c r="FO27" i="47"/>
  <c r="FO36" i="47"/>
  <c r="CP36" i="47" s="1"/>
  <c r="FO37" i="47"/>
  <c r="CP37" i="47" s="1"/>
  <c r="FO38" i="47"/>
  <c r="CP38" i="47" s="1"/>
  <c r="FO40" i="47"/>
  <c r="CP40" i="47" s="1"/>
  <c r="FO39" i="47"/>
  <c r="CP39" i="47" s="1"/>
  <c r="FO41" i="47"/>
  <c r="CP41" i="47" s="1"/>
  <c r="FO42" i="47"/>
  <c r="CP42" i="47" s="1"/>
  <c r="FO43" i="47"/>
  <c r="CP43" i="47" s="1"/>
  <c r="FO44" i="47"/>
  <c r="CP44" i="47" s="1"/>
  <c r="FO45" i="47"/>
  <c r="CP45" i="47" s="1"/>
  <c r="FO46" i="47"/>
  <c r="CP46" i="47" s="1"/>
  <c r="FO47" i="47"/>
  <c r="CP47" i="47" s="1"/>
  <c r="FO48" i="47"/>
  <c r="CP48" i="47" s="1"/>
  <c r="FO49" i="47"/>
  <c r="CP49" i="47" s="1"/>
  <c r="FO50" i="47"/>
  <c r="CP50" i="47" s="1"/>
  <c r="CW296" i="47"/>
  <c r="FY265" i="47"/>
  <c r="E94" i="89"/>
  <c r="S53" i="99"/>
  <c r="M53" i="99"/>
  <c r="E88" i="93"/>
  <c r="DY41" i="99"/>
  <c r="ES41" i="99" s="1"/>
  <c r="BR41" i="99"/>
  <c r="EK45" i="99"/>
  <c r="EW45" i="99" s="1"/>
  <c r="CR296" i="47"/>
  <c r="EK53" i="99"/>
  <c r="EW53" i="99" s="1"/>
  <c r="EK50" i="99"/>
  <c r="EW50" i="99" s="1"/>
  <c r="EK46" i="99"/>
  <c r="EW46" i="99" s="1"/>
  <c r="ET38" i="99" l="1"/>
  <c r="ET39" i="99" s="1"/>
  <c r="ET40" i="99" s="1"/>
  <c r="BX38" i="99"/>
  <c r="FO151" i="47"/>
  <c r="CP151" i="47" s="1"/>
  <c r="FN152" i="47"/>
  <c r="BX39" i="99"/>
  <c r="CU150" i="47"/>
  <c r="AO69" i="99" s="1"/>
  <c r="AO140" i="99" s="1"/>
  <c r="GE127" i="47"/>
  <c r="N96" i="59" s="1"/>
  <c r="FX127" i="47"/>
  <c r="BX41" i="99"/>
  <c r="BX50" i="99"/>
  <c r="BX48" i="99"/>
  <c r="BX46" i="99"/>
  <c r="BX44" i="99"/>
  <c r="CR297" i="47"/>
  <c r="GL22" i="47"/>
  <c r="CU50" i="47"/>
  <c r="GE29" i="47"/>
  <c r="N25" i="59" s="1"/>
  <c r="GL20" i="47"/>
  <c r="GE27" i="47"/>
  <c r="N23" i="59" s="1"/>
  <c r="CU48" i="47"/>
  <c r="GE25" i="47"/>
  <c r="N21" i="59" s="1"/>
  <c r="GL18" i="47"/>
  <c r="CU46" i="47"/>
  <c r="GL16" i="47"/>
  <c r="CU44" i="47"/>
  <c r="GE23" i="47"/>
  <c r="N19" i="59" s="1"/>
  <c r="CU42" i="47"/>
  <c r="GE21" i="47"/>
  <c r="N17" i="59" s="1"/>
  <c r="GE18" i="47"/>
  <c r="N14" i="59" s="1"/>
  <c r="CU39" i="47"/>
  <c r="CU38" i="47"/>
  <c r="GE17" i="47"/>
  <c r="N13" i="59" s="1"/>
  <c r="GE15" i="47"/>
  <c r="N11" i="59" s="1"/>
  <c r="CU36" i="47"/>
  <c r="FO53" i="47"/>
  <c r="CP53" i="47" s="1"/>
  <c r="FN54" i="47"/>
  <c r="FO299" i="47"/>
  <c r="CP299" i="47" s="1"/>
  <c r="FN300" i="47"/>
  <c r="BX42" i="99"/>
  <c r="EX39" i="99"/>
  <c r="BX49" i="99"/>
  <c r="BX47" i="99"/>
  <c r="BX37" i="99"/>
  <c r="EY298" i="47"/>
  <c r="CQ298" i="47" s="1"/>
  <c r="CR298" i="47" s="1"/>
  <c r="EX299" i="47"/>
  <c r="EX167" i="47"/>
  <c r="EY132" i="47" s="1"/>
  <c r="CQ132" i="47" s="1"/>
  <c r="EX133" i="47"/>
  <c r="BR53" i="99"/>
  <c r="BX53" i="99" s="1"/>
  <c r="DY53" i="99"/>
  <c r="ES53" i="99" s="1"/>
  <c r="GL21" i="47"/>
  <c r="GE28" i="47"/>
  <c r="N24" i="59" s="1"/>
  <c r="CU49" i="47"/>
  <c r="GE26" i="47"/>
  <c r="N22" i="59" s="1"/>
  <c r="CU47" i="47"/>
  <c r="GL19" i="47"/>
  <c r="GL17" i="47"/>
  <c r="GE24" i="47"/>
  <c r="N20" i="59" s="1"/>
  <c r="CU45" i="47"/>
  <c r="GL15" i="47"/>
  <c r="CU43" i="47"/>
  <c r="GE22" i="47"/>
  <c r="N18" i="59" s="1"/>
  <c r="CU41" i="47"/>
  <c r="GE20" i="47"/>
  <c r="N16" i="59" s="1"/>
  <c r="CU40" i="47"/>
  <c r="GE19" i="47"/>
  <c r="N15" i="59" s="1"/>
  <c r="GE16" i="47"/>
  <c r="N12" i="59" s="1"/>
  <c r="CU37" i="47"/>
  <c r="GL24" i="47"/>
  <c r="CU52" i="47"/>
  <c r="GE31" i="47"/>
  <c r="N27" i="59" s="1"/>
  <c r="CU298" i="47"/>
  <c r="W55" i="99" s="1"/>
  <c r="FX267" i="47"/>
  <c r="CV298" i="47"/>
  <c r="BP298" i="47"/>
  <c r="EX87" i="47"/>
  <c r="EY51" i="47" s="1"/>
  <c r="CQ51" i="47" s="1"/>
  <c r="EX52" i="47"/>
  <c r="BX51" i="99"/>
  <c r="BX45" i="99"/>
  <c r="BX43" i="99"/>
  <c r="BX40" i="99"/>
  <c r="CW297" i="47"/>
  <c r="E89" i="93"/>
  <c r="S54" i="99"/>
  <c r="E95" i="89"/>
  <c r="FY266" i="47"/>
  <c r="M54" i="99"/>
  <c r="EK54" i="99"/>
  <c r="EW54" i="99" s="1"/>
  <c r="FN153" i="47" l="1"/>
  <c r="FO152" i="47"/>
  <c r="CP152" i="47" s="1"/>
  <c r="FX128" i="47"/>
  <c r="CU151" i="47"/>
  <c r="AO70" i="99" s="1"/>
  <c r="AO141" i="99" s="1"/>
  <c r="GE128" i="47"/>
  <c r="N97" i="59" s="1"/>
  <c r="GF109" i="47"/>
  <c r="O78" i="59" s="1"/>
  <c r="FY109" i="47"/>
  <c r="AN51" i="99"/>
  <c r="F5" i="89"/>
  <c r="CR132" i="47"/>
  <c r="GB109" i="47" s="1"/>
  <c r="K78" i="59" s="1"/>
  <c r="DY54" i="99"/>
  <c r="ES54" i="99" s="1"/>
  <c r="BR54" i="99"/>
  <c r="BX54" i="99" s="1"/>
  <c r="EY52" i="47"/>
  <c r="CQ52" i="47" s="1"/>
  <c r="EX53" i="47"/>
  <c r="EY16" i="47"/>
  <c r="EY22" i="47"/>
  <c r="EY30" i="47"/>
  <c r="EY34" i="47"/>
  <c r="EY31" i="47"/>
  <c r="EY32" i="47"/>
  <c r="EY19" i="47"/>
  <c r="EY29" i="47"/>
  <c r="EY25" i="47"/>
  <c r="EY20" i="47"/>
  <c r="EY18" i="47"/>
  <c r="EY23" i="47"/>
  <c r="EY24" i="47"/>
  <c r="EY26" i="47"/>
  <c r="EY15" i="47"/>
  <c r="EY33" i="47"/>
  <c r="EY35" i="47"/>
  <c r="EY21" i="47"/>
  <c r="EY28" i="47"/>
  <c r="EY17" i="47"/>
  <c r="EY27" i="47"/>
  <c r="EY36" i="47"/>
  <c r="CQ36" i="47" s="1"/>
  <c r="EY37" i="47"/>
  <c r="CQ37" i="47" s="1"/>
  <c r="EY38" i="47"/>
  <c r="CQ38" i="47" s="1"/>
  <c r="EY39" i="47"/>
  <c r="CQ39" i="47" s="1"/>
  <c r="EY40" i="47"/>
  <c r="CQ40" i="47" s="1"/>
  <c r="EY41" i="47"/>
  <c r="CQ41" i="47" s="1"/>
  <c r="EY42" i="47"/>
  <c r="CQ42" i="47" s="1"/>
  <c r="EY43" i="47"/>
  <c r="CQ43" i="47" s="1"/>
  <c r="EY44" i="47"/>
  <c r="CQ44" i="47" s="1"/>
  <c r="EY45" i="47"/>
  <c r="CQ45" i="47" s="1"/>
  <c r="EY46" i="47"/>
  <c r="CQ46" i="47" s="1"/>
  <c r="EY47" i="47"/>
  <c r="CQ47" i="47" s="1"/>
  <c r="EY48" i="47"/>
  <c r="CQ48" i="47" s="1"/>
  <c r="EY49" i="47"/>
  <c r="CQ49" i="47" s="1"/>
  <c r="EY50" i="47"/>
  <c r="CQ50" i="47" s="1"/>
  <c r="EY299" i="47"/>
  <c r="CQ299" i="47" s="1"/>
  <c r="CR299" i="47" s="1"/>
  <c r="EX300" i="47"/>
  <c r="CU299" i="47"/>
  <c r="W56" i="99" s="1"/>
  <c r="FX268" i="47"/>
  <c r="CV299" i="47"/>
  <c r="BP299" i="47"/>
  <c r="GE32" i="47"/>
  <c r="N28" i="59" s="1"/>
  <c r="GL25" i="47"/>
  <c r="CU53" i="47"/>
  <c r="CR51" i="47"/>
  <c r="E5" i="89"/>
  <c r="GF30" i="47"/>
  <c r="O26" i="59" s="1"/>
  <c r="GM23" i="47"/>
  <c r="EK55" i="99"/>
  <c r="EW55" i="99" s="1"/>
  <c r="EY133" i="47"/>
  <c r="CQ133" i="47" s="1"/>
  <c r="EX134" i="47"/>
  <c r="EY105" i="47"/>
  <c r="EY97" i="47"/>
  <c r="EY115" i="47"/>
  <c r="EY116" i="47"/>
  <c r="EY99" i="47"/>
  <c r="EY110" i="47"/>
  <c r="EY98" i="47"/>
  <c r="EY107" i="47"/>
  <c r="EY114" i="47"/>
  <c r="EY102" i="47"/>
  <c r="EY108" i="47"/>
  <c r="EY96" i="47"/>
  <c r="EY100" i="47"/>
  <c r="EY109" i="47"/>
  <c r="EY101" i="47"/>
  <c r="EY112" i="47"/>
  <c r="EY113" i="47"/>
  <c r="EY106" i="47"/>
  <c r="EY111" i="47"/>
  <c r="EY103" i="47"/>
  <c r="EY104" i="47"/>
  <c r="EY117" i="47"/>
  <c r="CQ117" i="47" s="1"/>
  <c r="EY118" i="47"/>
  <c r="CQ118" i="47" s="1"/>
  <c r="EY119" i="47"/>
  <c r="CQ119" i="47" s="1"/>
  <c r="EY120" i="47"/>
  <c r="CQ120" i="47" s="1"/>
  <c r="EY121" i="47"/>
  <c r="CQ121" i="47" s="1"/>
  <c r="EY122" i="47"/>
  <c r="CQ122" i="47" s="1"/>
  <c r="EY123" i="47"/>
  <c r="CQ123" i="47" s="1"/>
  <c r="EY124" i="47"/>
  <c r="CQ124" i="47" s="1"/>
  <c r="EY125" i="47"/>
  <c r="CQ125" i="47" s="1"/>
  <c r="EY126" i="47"/>
  <c r="CQ126" i="47" s="1"/>
  <c r="EY127" i="47"/>
  <c r="CQ127" i="47" s="1"/>
  <c r="EY128" i="47"/>
  <c r="CQ128" i="47" s="1"/>
  <c r="EY129" i="47"/>
  <c r="CQ129" i="47" s="1"/>
  <c r="EY130" i="47"/>
  <c r="CQ130" i="47" s="1"/>
  <c r="EY131" i="47"/>
  <c r="CQ131" i="47" s="1"/>
  <c r="CW298" i="47"/>
  <c r="E96" i="89"/>
  <c r="M55" i="99"/>
  <c r="FY267" i="47"/>
  <c r="E90" i="93"/>
  <c r="S55" i="99"/>
  <c r="EX40" i="99"/>
  <c r="FO300" i="47"/>
  <c r="CP300" i="47" s="1"/>
  <c r="FN301" i="47"/>
  <c r="FO54" i="47"/>
  <c r="CP54" i="47" s="1"/>
  <c r="FN55" i="47"/>
  <c r="ET41" i="99"/>
  <c r="GE129" i="47" l="1"/>
  <c r="N98" i="59" s="1"/>
  <c r="CU152" i="47"/>
  <c r="AO71" i="99" s="1"/>
  <c r="AO142" i="99" s="1"/>
  <c r="FX129" i="47"/>
  <c r="FO153" i="47"/>
  <c r="CP153" i="47" s="1"/>
  <c r="FN154" i="47"/>
  <c r="EY134" i="47"/>
  <c r="CQ134" i="47" s="1"/>
  <c r="EX135" i="47"/>
  <c r="EK56" i="99"/>
  <c r="EW56" i="99" s="1"/>
  <c r="EY300" i="47"/>
  <c r="CQ300" i="47" s="1"/>
  <c r="CR300" i="47" s="1"/>
  <c r="EX301" i="47"/>
  <c r="CR50" i="47"/>
  <c r="GM22" i="47"/>
  <c r="GF29" i="47"/>
  <c r="O25" i="59" s="1"/>
  <c r="GM20" i="47"/>
  <c r="GF27" i="47"/>
  <c r="O23" i="59" s="1"/>
  <c r="CR48" i="47"/>
  <c r="CR46" i="47"/>
  <c r="GF25" i="47"/>
  <c r="O21" i="59" s="1"/>
  <c r="GM18" i="47"/>
  <c r="CR44" i="47"/>
  <c r="GM16" i="47"/>
  <c r="GF23" i="47"/>
  <c r="O19" i="59" s="1"/>
  <c r="GF21" i="47"/>
  <c r="O17" i="59" s="1"/>
  <c r="CR42" i="47"/>
  <c r="GB21" i="47" s="1"/>
  <c r="K17" i="59" s="1"/>
  <c r="GF19" i="47"/>
  <c r="O15" i="59" s="1"/>
  <c r="CR40" i="47"/>
  <c r="GB19" i="47" s="1"/>
  <c r="K15" i="59" s="1"/>
  <c r="GF17" i="47"/>
  <c r="O13" i="59" s="1"/>
  <c r="CR38" i="47"/>
  <c r="GB17" i="47" s="1"/>
  <c r="K13" i="59" s="1"/>
  <c r="GF15" i="47"/>
  <c r="O11" i="59" s="1"/>
  <c r="CR36" i="47"/>
  <c r="GB15" i="47" s="1"/>
  <c r="K11" i="59" s="1"/>
  <c r="EY53" i="47"/>
  <c r="CQ53" i="47" s="1"/>
  <c r="EX54" i="47"/>
  <c r="ET42" i="99"/>
  <c r="GL26" i="47"/>
  <c r="GE33" i="47"/>
  <c r="N29" i="59" s="1"/>
  <c r="CU54" i="47"/>
  <c r="CV300" i="47"/>
  <c r="FX269" i="47"/>
  <c r="CU300" i="47"/>
  <c r="W57" i="99" s="1"/>
  <c r="BP300" i="47"/>
  <c r="EX41" i="99"/>
  <c r="DY55" i="99"/>
  <c r="ES55" i="99" s="1"/>
  <c r="BR55" i="99"/>
  <c r="BX55" i="99" s="1"/>
  <c r="FY108" i="47"/>
  <c r="AN50" i="99"/>
  <c r="GF108" i="47"/>
  <c r="O77" i="59" s="1"/>
  <c r="CR131" i="47"/>
  <c r="GB108" i="47" s="1"/>
  <c r="K77" i="59" s="1"/>
  <c r="AN48" i="99"/>
  <c r="GF106" i="47"/>
  <c r="O75" i="59" s="1"/>
  <c r="FY106" i="47"/>
  <c r="CR129" i="47"/>
  <c r="GB106" i="47" s="1"/>
  <c r="K75" i="59" s="1"/>
  <c r="FY104" i="47"/>
  <c r="AN46" i="99"/>
  <c r="GF104" i="47"/>
  <c r="O73" i="59" s="1"/>
  <c r="CR127" i="47"/>
  <c r="GB104" i="47" s="1"/>
  <c r="K73" i="59" s="1"/>
  <c r="AN44" i="99"/>
  <c r="GF102" i="47"/>
  <c r="O71" i="59" s="1"/>
  <c r="FY102" i="47"/>
  <c r="CR125" i="47"/>
  <c r="GB102" i="47" s="1"/>
  <c r="K71" i="59" s="1"/>
  <c r="AN42" i="99"/>
  <c r="FY100" i="47"/>
  <c r="GF100" i="47"/>
  <c r="O69" i="59" s="1"/>
  <c r="CR123" i="47"/>
  <c r="GB100" i="47" s="1"/>
  <c r="K69" i="59" s="1"/>
  <c r="GF98" i="47"/>
  <c r="O67" i="59" s="1"/>
  <c r="FY98" i="47"/>
  <c r="AN40" i="99"/>
  <c r="CR121" i="47"/>
  <c r="GB98" i="47" s="1"/>
  <c r="K67" i="59" s="1"/>
  <c r="FY96" i="47"/>
  <c r="AN38" i="99"/>
  <c r="GF96" i="47"/>
  <c r="O65" i="59" s="1"/>
  <c r="CR119" i="47"/>
  <c r="GB96" i="47" s="1"/>
  <c r="K65" i="59" s="1"/>
  <c r="FY94" i="47"/>
  <c r="AN36" i="99"/>
  <c r="GF94" i="47"/>
  <c r="O63" i="59" s="1"/>
  <c r="CR117" i="47"/>
  <c r="GB94" i="47" s="1"/>
  <c r="K63" i="59" s="1"/>
  <c r="FO55" i="47"/>
  <c r="CP55" i="47" s="1"/>
  <c r="FN56" i="47"/>
  <c r="FO301" i="47"/>
  <c r="CP301" i="47" s="1"/>
  <c r="FN302" i="47"/>
  <c r="AN49" i="99"/>
  <c r="GF107" i="47"/>
  <c r="O76" i="59" s="1"/>
  <c r="FY107" i="47"/>
  <c r="CR130" i="47"/>
  <c r="GB107" i="47" s="1"/>
  <c r="K76" i="59" s="1"/>
  <c r="AN47" i="99"/>
  <c r="GF105" i="47"/>
  <c r="O74" i="59" s="1"/>
  <c r="FY105" i="47"/>
  <c r="CR128" i="47"/>
  <c r="GB105" i="47" s="1"/>
  <c r="K74" i="59" s="1"/>
  <c r="AN45" i="99"/>
  <c r="GF103" i="47"/>
  <c r="O72" i="59" s="1"/>
  <c r="FY103" i="47"/>
  <c r="CR126" i="47"/>
  <c r="GB103" i="47" s="1"/>
  <c r="K72" i="59" s="1"/>
  <c r="AN43" i="99"/>
  <c r="FY101" i="47"/>
  <c r="GF101" i="47"/>
  <c r="O70" i="59" s="1"/>
  <c r="CR124" i="47"/>
  <c r="GB101" i="47" s="1"/>
  <c r="K70" i="59" s="1"/>
  <c r="AN41" i="99"/>
  <c r="GF99" i="47"/>
  <c r="O68" i="59" s="1"/>
  <c r="FY99" i="47"/>
  <c r="CR122" i="47"/>
  <c r="GB99" i="47" s="1"/>
  <c r="K68" i="59" s="1"/>
  <c r="AN39" i="99"/>
  <c r="FY97" i="47"/>
  <c r="GF97" i="47"/>
  <c r="O66" i="59" s="1"/>
  <c r="CR120" i="47"/>
  <c r="GB97" i="47" s="1"/>
  <c r="K66" i="59" s="1"/>
  <c r="AN37" i="99"/>
  <c r="FY95" i="47"/>
  <c r="GF95" i="47"/>
  <c r="O64" i="59" s="1"/>
  <c r="CR118" i="47"/>
  <c r="GB95" i="47" s="1"/>
  <c r="K64" i="59" s="1"/>
  <c r="FY110" i="47"/>
  <c r="F6" i="89"/>
  <c r="GF110" i="47"/>
  <c r="O79" i="59" s="1"/>
  <c r="AN52" i="99"/>
  <c r="CR133" i="47"/>
  <c r="GB110" i="47" s="1"/>
  <c r="K79" i="59" s="1"/>
  <c r="GB30" i="47"/>
  <c r="K26" i="59" s="1"/>
  <c r="GI23" i="47"/>
  <c r="CW299" i="47"/>
  <c r="E91" i="93"/>
  <c r="M56" i="99"/>
  <c r="E97" i="89"/>
  <c r="FY268" i="47"/>
  <c r="S56" i="99"/>
  <c r="CR49" i="47"/>
  <c r="GM21" i="47"/>
  <c r="GF28" i="47"/>
  <c r="O24" i="59" s="1"/>
  <c r="CR47" i="47"/>
  <c r="GF26" i="47"/>
  <c r="O22" i="59" s="1"/>
  <c r="GM19" i="47"/>
  <c r="CR45" i="47"/>
  <c r="GF24" i="47"/>
  <c r="O20" i="59" s="1"/>
  <c r="GM17" i="47"/>
  <c r="CR43" i="47"/>
  <c r="GF22" i="47"/>
  <c r="O18" i="59" s="1"/>
  <c r="GM15" i="47"/>
  <c r="GF20" i="47"/>
  <c r="O16" i="59" s="1"/>
  <c r="CR41" i="47"/>
  <c r="GB20" i="47" s="1"/>
  <c r="K16" i="59" s="1"/>
  <c r="GF18" i="47"/>
  <c r="O14" i="59" s="1"/>
  <c r="CR39" i="47"/>
  <c r="GB18" i="47" s="1"/>
  <c r="K14" i="59" s="1"/>
  <c r="GF16" i="47"/>
  <c r="O12" i="59" s="1"/>
  <c r="CR37" i="47"/>
  <c r="GB16" i="47" s="1"/>
  <c r="K12" i="59" s="1"/>
  <c r="GM24" i="47"/>
  <c r="E6" i="89"/>
  <c r="GF31" i="47"/>
  <c r="O27" i="59" s="1"/>
  <c r="CR52" i="47"/>
  <c r="AR51" i="99"/>
  <c r="AN122" i="99"/>
  <c r="FO154" i="47" l="1"/>
  <c r="CP154" i="47" s="1"/>
  <c r="FN155" i="47"/>
  <c r="CU153" i="47"/>
  <c r="AO72" i="99" s="1"/>
  <c r="AO143" i="99" s="1"/>
  <c r="GE130" i="47"/>
  <c r="N99" i="59" s="1"/>
  <c r="FX130" i="47"/>
  <c r="GI17" i="47"/>
  <c r="GB24" i="47"/>
  <c r="K20" i="59" s="1"/>
  <c r="GI21" i="47"/>
  <c r="GB28" i="47"/>
  <c r="K24" i="59" s="1"/>
  <c r="BR56" i="99"/>
  <c r="BX56" i="99" s="1"/>
  <c r="DY56" i="99"/>
  <c r="ES56" i="99" s="1"/>
  <c r="AR37" i="99"/>
  <c r="AN108" i="99"/>
  <c r="AR39" i="99"/>
  <c r="AN110" i="99"/>
  <c r="AR41" i="99"/>
  <c r="AN112" i="99"/>
  <c r="AR43" i="99"/>
  <c r="AN114" i="99"/>
  <c r="AR45" i="99"/>
  <c r="AN116" i="99"/>
  <c r="AR47" i="99"/>
  <c r="AN118" i="99"/>
  <c r="AR49" i="99"/>
  <c r="AN120" i="99"/>
  <c r="CV301" i="47"/>
  <c r="FX270" i="47"/>
  <c r="CU301" i="47"/>
  <c r="W58" i="99" s="1"/>
  <c r="BP301" i="47"/>
  <c r="GE34" i="47"/>
  <c r="N30" i="59" s="1"/>
  <c r="GL27" i="47"/>
  <c r="CU55" i="47"/>
  <c r="AR40" i="99"/>
  <c r="AN111" i="99"/>
  <c r="AR42" i="99"/>
  <c r="AN113" i="99"/>
  <c r="AR44" i="99"/>
  <c r="AN115" i="99"/>
  <c r="AN119" i="99"/>
  <c r="AR48" i="99"/>
  <c r="EK57" i="99"/>
  <c r="EW57" i="99" s="1"/>
  <c r="CR53" i="47"/>
  <c r="GM25" i="47"/>
  <c r="GF32" i="47"/>
  <c r="O28" i="59" s="1"/>
  <c r="E7" i="89"/>
  <c r="GB25" i="47"/>
  <c r="K21" i="59" s="1"/>
  <c r="GI18" i="47"/>
  <c r="GB29" i="47"/>
  <c r="K25" i="59" s="1"/>
  <c r="GI22" i="47"/>
  <c r="CW300" i="47"/>
  <c r="E92" i="93"/>
  <c r="E98" i="89"/>
  <c r="FY269" i="47"/>
  <c r="S57" i="99"/>
  <c r="M57" i="99"/>
  <c r="EY135" i="47"/>
  <c r="CQ135" i="47" s="1"/>
  <c r="EX136" i="47"/>
  <c r="GB31" i="47"/>
  <c r="K27" i="59" s="1"/>
  <c r="GI24" i="47"/>
  <c r="GI15" i="47"/>
  <c r="GB22" i="47"/>
  <c r="K18" i="59" s="1"/>
  <c r="GI19" i="47"/>
  <c r="GB26" i="47"/>
  <c r="K22" i="59" s="1"/>
  <c r="AR52" i="99"/>
  <c r="AN123" i="99"/>
  <c r="FO302" i="47"/>
  <c r="CP302" i="47" s="1"/>
  <c r="FN303" i="47"/>
  <c r="FO56" i="47"/>
  <c r="CP56" i="47" s="1"/>
  <c r="FN57" i="47"/>
  <c r="AR36" i="99"/>
  <c r="AN107" i="99"/>
  <c r="AR38" i="99"/>
  <c r="AN109" i="99"/>
  <c r="AR46" i="99"/>
  <c r="AN117" i="99"/>
  <c r="AR50" i="99"/>
  <c r="AN121" i="99"/>
  <c r="EX42" i="99"/>
  <c r="ET43" i="99"/>
  <c r="EY54" i="47"/>
  <c r="CQ54" i="47" s="1"/>
  <c r="EX55" i="47"/>
  <c r="GI16" i="47"/>
  <c r="GB23" i="47"/>
  <c r="K19" i="59" s="1"/>
  <c r="GI20" i="47"/>
  <c r="GB27" i="47"/>
  <c r="K23" i="59" s="1"/>
  <c r="EY301" i="47"/>
  <c r="CQ301" i="47" s="1"/>
  <c r="EX302" i="47"/>
  <c r="AN53" i="99"/>
  <c r="F7" i="89"/>
  <c r="FY111" i="47"/>
  <c r="GF111" i="47"/>
  <c r="O80" i="59" s="1"/>
  <c r="CR134" i="47"/>
  <c r="GB111" i="47" s="1"/>
  <c r="K80" i="59" s="1"/>
  <c r="FN156" i="47" l="1"/>
  <c r="FO155" i="47"/>
  <c r="CP155" i="47" s="1"/>
  <c r="CU154" i="47"/>
  <c r="AO73" i="99" s="1"/>
  <c r="AO144" i="99" s="1"/>
  <c r="GE131" i="47"/>
  <c r="N100" i="59" s="1"/>
  <c r="FX131" i="47"/>
  <c r="CW301" i="47"/>
  <c r="S58" i="99"/>
  <c r="E99" i="89"/>
  <c r="FY270" i="47"/>
  <c r="E93" i="93"/>
  <c r="M58" i="99"/>
  <c r="CR54" i="47"/>
  <c r="GF33" i="47"/>
  <c r="O29" i="59" s="1"/>
  <c r="GM26" i="47"/>
  <c r="E8" i="89"/>
  <c r="GL28" i="47"/>
  <c r="CU56" i="47"/>
  <c r="GE35" i="47"/>
  <c r="N31" i="59" s="1"/>
  <c r="FX271" i="47"/>
  <c r="CU302" i="47"/>
  <c r="W59" i="99" s="1"/>
  <c r="CV302" i="47"/>
  <c r="BP302" i="47"/>
  <c r="GF112" i="47"/>
  <c r="O81" i="59" s="1"/>
  <c r="FY112" i="47"/>
  <c r="AN54" i="99"/>
  <c r="F8" i="89"/>
  <c r="CR135" i="47"/>
  <c r="GB112" i="47" s="1"/>
  <c r="K81" i="59" s="1"/>
  <c r="DY57" i="99"/>
  <c r="ES57" i="99" s="1"/>
  <c r="BR57" i="99"/>
  <c r="BX57" i="99" s="1"/>
  <c r="GB32" i="47"/>
  <c r="K28" i="59" s="1"/>
  <c r="GI25" i="47"/>
  <c r="CR301" i="47"/>
  <c r="AR53" i="99"/>
  <c r="AN124" i="99"/>
  <c r="EY302" i="47"/>
  <c r="CQ302" i="47" s="1"/>
  <c r="EX303" i="47"/>
  <c r="EY55" i="47"/>
  <c r="CQ55" i="47" s="1"/>
  <c r="EX56" i="47"/>
  <c r="ET44" i="99"/>
  <c r="EX43" i="99"/>
  <c r="FO57" i="47"/>
  <c r="CP57" i="47" s="1"/>
  <c r="FN58" i="47"/>
  <c r="FO303" i="47"/>
  <c r="CP303" i="47" s="1"/>
  <c r="FN304" i="47"/>
  <c r="EY136" i="47"/>
  <c r="CQ136" i="47" s="1"/>
  <c r="EX137" i="47"/>
  <c r="EK58" i="99"/>
  <c r="EW58" i="99" s="1"/>
  <c r="GE132" i="47" l="1"/>
  <c r="N101" i="59" s="1"/>
  <c r="FX132" i="47"/>
  <c r="CU155" i="47"/>
  <c r="AO74" i="99" s="1"/>
  <c r="AO145" i="99" s="1"/>
  <c r="FN157" i="47"/>
  <c r="FO156" i="47"/>
  <c r="CP156" i="47" s="1"/>
  <c r="CR302" i="47"/>
  <c r="EY137" i="47"/>
  <c r="CQ137" i="47" s="1"/>
  <c r="EX138" i="47"/>
  <c r="FO304" i="47"/>
  <c r="CP304" i="47" s="1"/>
  <c r="FN305" i="47"/>
  <c r="FO58" i="47"/>
  <c r="CP58" i="47" s="1"/>
  <c r="FN59" i="47"/>
  <c r="EX44" i="99"/>
  <c r="ET45" i="99"/>
  <c r="EY56" i="47"/>
  <c r="CQ56" i="47" s="1"/>
  <c r="EX57" i="47"/>
  <c r="EY303" i="47"/>
  <c r="CQ303" i="47" s="1"/>
  <c r="CR303" i="47" s="1"/>
  <c r="EX304" i="47"/>
  <c r="EK59" i="99"/>
  <c r="EW59" i="99" s="1"/>
  <c r="GB33" i="47"/>
  <c r="K29" i="59" s="1"/>
  <c r="GI26" i="47"/>
  <c r="FY113" i="47"/>
  <c r="AN55" i="99"/>
  <c r="F9" i="89"/>
  <c r="GF113" i="47"/>
  <c r="O82" i="59" s="1"/>
  <c r="CR136" i="47"/>
  <c r="GB113" i="47" s="1"/>
  <c r="K82" i="59" s="1"/>
  <c r="CV303" i="47"/>
  <c r="FX272" i="47"/>
  <c r="CU303" i="47"/>
  <c r="W60" i="99" s="1"/>
  <c r="BP303" i="47"/>
  <c r="GL29" i="47"/>
  <c r="CU57" i="47"/>
  <c r="GE36" i="47"/>
  <c r="N32" i="59" s="1"/>
  <c r="GM27" i="47"/>
  <c r="GF34" i="47"/>
  <c r="O30" i="59" s="1"/>
  <c r="E9" i="89"/>
  <c r="CR55" i="47"/>
  <c r="CW302" i="47"/>
  <c r="E94" i="93"/>
  <c r="M59" i="99"/>
  <c r="FY271" i="47"/>
  <c r="E100" i="89"/>
  <c r="S59" i="99"/>
  <c r="AR54" i="99"/>
  <c r="AN125" i="99"/>
  <c r="BR58" i="99"/>
  <c r="BX58" i="99" s="1"/>
  <c r="DY58" i="99"/>
  <c r="ES58" i="99" s="1"/>
  <c r="CU156" i="47" l="1"/>
  <c r="AO75" i="99" s="1"/>
  <c r="AO146" i="99" s="1"/>
  <c r="GE133" i="47"/>
  <c r="N102" i="59" s="1"/>
  <c r="FO157" i="47"/>
  <c r="CP157" i="47" s="1"/>
  <c r="FN158" i="47"/>
  <c r="AN126" i="99"/>
  <c r="AR55" i="99"/>
  <c r="CW303" i="47"/>
  <c r="M60" i="99"/>
  <c r="FY272" i="47"/>
  <c r="E101" i="89"/>
  <c r="E95" i="93"/>
  <c r="S60" i="99"/>
  <c r="E10" i="89"/>
  <c r="GF35" i="47"/>
  <c r="O31" i="59" s="1"/>
  <c r="GM28" i="47"/>
  <c r="CR56" i="47"/>
  <c r="GL30" i="47"/>
  <c r="GE37" i="47"/>
  <c r="N33" i="59" s="1"/>
  <c r="CU58" i="47"/>
  <c r="FX273" i="47"/>
  <c r="CV304" i="47"/>
  <c r="CU304" i="47"/>
  <c r="W61" i="99" s="1"/>
  <c r="BP304" i="47"/>
  <c r="GF114" i="47"/>
  <c r="O83" i="59" s="1"/>
  <c r="FY114" i="47"/>
  <c r="F10" i="89"/>
  <c r="AN56" i="99"/>
  <c r="CR137" i="47"/>
  <c r="GB114" i="47" s="1"/>
  <c r="K83" i="59" s="1"/>
  <c r="BR59" i="99"/>
  <c r="BX59" i="99" s="1"/>
  <c r="DY59" i="99"/>
  <c r="ES59" i="99" s="1"/>
  <c r="GB34" i="47"/>
  <c r="K30" i="59" s="1"/>
  <c r="GI27" i="47"/>
  <c r="EK60" i="99"/>
  <c r="EW60" i="99" s="1"/>
  <c r="EY304" i="47"/>
  <c r="CQ304" i="47" s="1"/>
  <c r="EX305" i="47"/>
  <c r="EY57" i="47"/>
  <c r="CQ57" i="47" s="1"/>
  <c r="EX58" i="47"/>
  <c r="ET46" i="99"/>
  <c r="EX45" i="99"/>
  <c r="FO59" i="47"/>
  <c r="CP59" i="47" s="1"/>
  <c r="FN60" i="47"/>
  <c r="FO305" i="47"/>
  <c r="CP305" i="47" s="1"/>
  <c r="FN306" i="47"/>
  <c r="EY138" i="47"/>
  <c r="CQ138" i="47" s="1"/>
  <c r="EX139" i="47"/>
  <c r="FO158" i="47" l="1"/>
  <c r="CP158" i="47" s="1"/>
  <c r="CU158" i="47" s="1"/>
  <c r="AO77" i="99" s="1"/>
  <c r="AO148" i="99" s="1"/>
  <c r="FN159" i="47"/>
  <c r="GE134" i="47"/>
  <c r="N103" i="59" s="1"/>
  <c r="CU157" i="47"/>
  <c r="AO76" i="99" s="1"/>
  <c r="AO147" i="99" s="1"/>
  <c r="F11" i="89"/>
  <c r="GF115" i="47"/>
  <c r="O84" i="59" s="1"/>
  <c r="AN57" i="99"/>
  <c r="FY115" i="47"/>
  <c r="CR138" i="47"/>
  <c r="GB115" i="47" s="1"/>
  <c r="K84" i="59" s="1"/>
  <c r="FX274" i="47"/>
  <c r="CU305" i="47"/>
  <c r="W62" i="99" s="1"/>
  <c r="CV305" i="47"/>
  <c r="BP305" i="47"/>
  <c r="GL31" i="47"/>
  <c r="CU59" i="47"/>
  <c r="GE38" i="47"/>
  <c r="N34" i="59" s="1"/>
  <c r="GF36" i="47"/>
  <c r="O32" i="59" s="1"/>
  <c r="E11" i="89"/>
  <c r="GM29" i="47"/>
  <c r="CR57" i="47"/>
  <c r="CW304" i="47"/>
  <c r="S61" i="99"/>
  <c r="E96" i="93"/>
  <c r="FY273" i="47"/>
  <c r="M61" i="99"/>
  <c r="E102" i="89"/>
  <c r="AN127" i="99"/>
  <c r="AR56" i="99"/>
  <c r="EK61" i="99"/>
  <c r="EW61" i="99" s="1"/>
  <c r="BR60" i="99"/>
  <c r="BX60" i="99" s="1"/>
  <c r="DY60" i="99"/>
  <c r="ES60" i="99" s="1"/>
  <c r="EY139" i="47"/>
  <c r="CQ139" i="47" s="1"/>
  <c r="EX140" i="47"/>
  <c r="FO306" i="47"/>
  <c r="CP306" i="47" s="1"/>
  <c r="FN307" i="47"/>
  <c r="FO60" i="47"/>
  <c r="CP60" i="47" s="1"/>
  <c r="FN61" i="47"/>
  <c r="EX46" i="99"/>
  <c r="ET47" i="99"/>
  <c r="EY58" i="47"/>
  <c r="CQ58" i="47" s="1"/>
  <c r="EX59" i="47"/>
  <c r="EY305" i="47"/>
  <c r="CQ305" i="47" s="1"/>
  <c r="EX306" i="47"/>
  <c r="CR304" i="47"/>
  <c r="GB35" i="47"/>
  <c r="K31" i="59" s="1"/>
  <c r="GI28" i="47"/>
  <c r="GE135" i="47" l="1"/>
  <c r="N104" i="59" s="1"/>
  <c r="FO159" i="47"/>
  <c r="CP159" i="47" s="1"/>
  <c r="GE136" i="47" s="1"/>
  <c r="N105" i="59" s="1"/>
  <c r="FN160" i="47"/>
  <c r="CR305" i="47"/>
  <c r="EY306" i="47"/>
  <c r="CQ306" i="47" s="1"/>
  <c r="CR306" i="47" s="1"/>
  <c r="EX307" i="47"/>
  <c r="EY59" i="47"/>
  <c r="CQ59" i="47" s="1"/>
  <c r="EX60" i="47"/>
  <c r="ET48" i="99"/>
  <c r="EX47" i="99"/>
  <c r="FO61" i="47"/>
  <c r="CP61" i="47" s="1"/>
  <c r="FN62" i="47"/>
  <c r="FO307" i="47"/>
  <c r="CP307" i="47" s="1"/>
  <c r="FN308" i="47"/>
  <c r="EY140" i="47"/>
  <c r="CQ140" i="47" s="1"/>
  <c r="EX141" i="47"/>
  <c r="EK62" i="99"/>
  <c r="EW62" i="99" s="1"/>
  <c r="CW305" i="47"/>
  <c r="E97" i="93"/>
  <c r="FY274" i="47"/>
  <c r="M62" i="99"/>
  <c r="S62" i="99"/>
  <c r="E103" i="89"/>
  <c r="GF37" i="47"/>
  <c r="O33" i="59" s="1"/>
  <c r="GM30" i="47"/>
  <c r="E12" i="89"/>
  <c r="CR58" i="47"/>
  <c r="GE39" i="47"/>
  <c r="N35" i="59" s="1"/>
  <c r="GL32" i="47"/>
  <c r="CU60" i="47"/>
  <c r="CU306" i="47"/>
  <c r="W63" i="99" s="1"/>
  <c r="FX275" i="47"/>
  <c r="CV306" i="47"/>
  <c r="BP306" i="47"/>
  <c r="FY116" i="47"/>
  <c r="F12" i="89"/>
  <c r="AN58" i="99"/>
  <c r="GF116" i="47"/>
  <c r="O85" i="59" s="1"/>
  <c r="CR139" i="47"/>
  <c r="GB116" i="47" s="1"/>
  <c r="K85" i="59" s="1"/>
  <c r="DY61" i="99"/>
  <c r="ES61" i="99" s="1"/>
  <c r="BR61" i="99"/>
  <c r="BX61" i="99" s="1"/>
  <c r="GI29" i="47"/>
  <c r="GB36" i="47"/>
  <c r="K32" i="59" s="1"/>
  <c r="AR57" i="99"/>
  <c r="AN128" i="99"/>
  <c r="FO160" i="47" l="1"/>
  <c r="CP160" i="47" s="1"/>
  <c r="FN161" i="47"/>
  <c r="CU159" i="47"/>
  <c r="AO78" i="99" s="1"/>
  <c r="AO149" i="99" s="1"/>
  <c r="AR58" i="99"/>
  <c r="AN129" i="99"/>
  <c r="GB37" i="47"/>
  <c r="K33" i="59" s="1"/>
  <c r="GI30" i="47"/>
  <c r="AN59" i="99"/>
  <c r="F13" i="89"/>
  <c r="FY117" i="47"/>
  <c r="GF117" i="47"/>
  <c r="O86" i="59" s="1"/>
  <c r="CR140" i="47"/>
  <c r="GB117" i="47" s="1"/>
  <c r="K86" i="59" s="1"/>
  <c r="FX276" i="47"/>
  <c r="CV307" i="47"/>
  <c r="CU307" i="47"/>
  <c r="W64" i="99" s="1"/>
  <c r="BP307" i="47"/>
  <c r="GE40" i="47"/>
  <c r="N36" i="59" s="1"/>
  <c r="CU61" i="47"/>
  <c r="GL33" i="47"/>
  <c r="CR59" i="47"/>
  <c r="E13" i="89"/>
  <c r="GF38" i="47"/>
  <c r="O34" i="59" s="1"/>
  <c r="GM31" i="47"/>
  <c r="CW306" i="47"/>
  <c r="M63" i="99"/>
  <c r="E98" i="93"/>
  <c r="E104" i="89"/>
  <c r="S63" i="99"/>
  <c r="FY275" i="47"/>
  <c r="EK63" i="99"/>
  <c r="EW63" i="99" s="1"/>
  <c r="BR62" i="99"/>
  <c r="BX62" i="99" s="1"/>
  <c r="DY62" i="99"/>
  <c r="ES62" i="99" s="1"/>
  <c r="EY141" i="47"/>
  <c r="CQ141" i="47" s="1"/>
  <c r="EX142" i="47"/>
  <c r="FO308" i="47"/>
  <c r="CP308" i="47" s="1"/>
  <c r="FN309" i="47"/>
  <c r="FO62" i="47"/>
  <c r="CP62" i="47" s="1"/>
  <c r="FN63" i="47"/>
  <c r="EX48" i="99"/>
  <c r="ET49" i="99"/>
  <c r="EY60" i="47"/>
  <c r="CQ60" i="47" s="1"/>
  <c r="EX61" i="47"/>
  <c r="EY307" i="47"/>
  <c r="CQ307" i="47" s="1"/>
  <c r="EX308" i="47"/>
  <c r="FO161" i="47" l="1"/>
  <c r="CP161" i="47" s="1"/>
  <c r="FN162" i="47"/>
  <c r="CU160" i="47"/>
  <c r="AO79" i="99" s="1"/>
  <c r="AO150" i="99" s="1"/>
  <c r="GE137" i="47"/>
  <c r="N106" i="59" s="1"/>
  <c r="CW307" i="47"/>
  <c r="M64" i="99"/>
  <c r="E99" i="93"/>
  <c r="FY276" i="47"/>
  <c r="S64" i="99"/>
  <c r="E105" i="89"/>
  <c r="E14" i="89"/>
  <c r="GF39" i="47"/>
  <c r="O35" i="59" s="1"/>
  <c r="GM32" i="47"/>
  <c r="CR60" i="47"/>
  <c r="GE41" i="47"/>
  <c r="N37" i="59" s="1"/>
  <c r="CU62" i="47"/>
  <c r="GL34" i="47"/>
  <c r="CV308" i="47"/>
  <c r="FX277" i="47"/>
  <c r="CU308" i="47"/>
  <c r="W65" i="99" s="1"/>
  <c r="BP308" i="47"/>
  <c r="AN60" i="99"/>
  <c r="F14" i="89"/>
  <c r="FY118" i="47"/>
  <c r="GF118" i="47"/>
  <c r="O87" i="59" s="1"/>
  <c r="CR141" i="47"/>
  <c r="GB118" i="47" s="1"/>
  <c r="K87" i="59" s="1"/>
  <c r="GI31" i="47"/>
  <c r="GB38" i="47"/>
  <c r="K34" i="59" s="1"/>
  <c r="EK64" i="99"/>
  <c r="EW64" i="99" s="1"/>
  <c r="AR59" i="99"/>
  <c r="AN130" i="99"/>
  <c r="EY308" i="47"/>
  <c r="CQ308" i="47" s="1"/>
  <c r="EX309" i="47"/>
  <c r="EY61" i="47"/>
  <c r="CQ61" i="47" s="1"/>
  <c r="EX62" i="47"/>
  <c r="ET50" i="99"/>
  <c r="EX49" i="99"/>
  <c r="FO63" i="47"/>
  <c r="CP63" i="47" s="1"/>
  <c r="FN64" i="47"/>
  <c r="FO309" i="47"/>
  <c r="CP309" i="47" s="1"/>
  <c r="FN310" i="47"/>
  <c r="EY142" i="47"/>
  <c r="CQ142" i="47" s="1"/>
  <c r="EX143" i="47"/>
  <c r="BR63" i="99"/>
  <c r="BX63" i="99" s="1"/>
  <c r="DY63" i="99"/>
  <c r="ES63" i="99" s="1"/>
  <c r="CR307" i="47"/>
  <c r="FO162" i="47" l="1"/>
  <c r="CP162" i="47" s="1"/>
  <c r="GE139" i="47" s="1"/>
  <c r="N108" i="59" s="1"/>
  <c r="FN163" i="47"/>
  <c r="CU161" i="47"/>
  <c r="AO80" i="99"/>
  <c r="AO151" i="99" s="1"/>
  <c r="GE138" i="47"/>
  <c r="N107" i="59" s="1"/>
  <c r="CR308" i="47"/>
  <c r="EY143" i="47"/>
  <c r="CQ143" i="47" s="1"/>
  <c r="EX144" i="47"/>
  <c r="FO310" i="47"/>
  <c r="CP310" i="47" s="1"/>
  <c r="FN311" i="47"/>
  <c r="FO64" i="47"/>
  <c r="CP64" i="47" s="1"/>
  <c r="FN65" i="47"/>
  <c r="EX50" i="99"/>
  <c r="ET51" i="99"/>
  <c r="EY62" i="47"/>
  <c r="CQ62" i="47" s="1"/>
  <c r="EX63" i="47"/>
  <c r="EY309" i="47"/>
  <c r="CQ309" i="47" s="1"/>
  <c r="CR309" i="47" s="1"/>
  <c r="EX310" i="47"/>
  <c r="BR64" i="99"/>
  <c r="BX64" i="99" s="1"/>
  <c r="DY64" i="99"/>
  <c r="ES64" i="99" s="1"/>
  <c r="FY119" i="47"/>
  <c r="GF119" i="47"/>
  <c r="O88" i="59" s="1"/>
  <c r="F15" i="89"/>
  <c r="AN61" i="99"/>
  <c r="CR142" i="47"/>
  <c r="GB119" i="47" s="1"/>
  <c r="K88" i="59" s="1"/>
  <c r="CU309" i="47"/>
  <c r="W66" i="99" s="1"/>
  <c r="FX278" i="47"/>
  <c r="CV309" i="47"/>
  <c r="BP309" i="47"/>
  <c r="GE42" i="47"/>
  <c r="N38" i="59" s="1"/>
  <c r="GL35" i="47"/>
  <c r="CU63" i="47"/>
  <c r="GF40" i="47"/>
  <c r="O36" i="59" s="1"/>
  <c r="E15" i="89"/>
  <c r="GM33" i="47"/>
  <c r="CR61" i="47"/>
  <c r="CW308" i="47"/>
  <c r="E100" i="93"/>
  <c r="E106" i="89"/>
  <c r="S65" i="99"/>
  <c r="FY277" i="47"/>
  <c r="M65" i="99"/>
  <c r="AR60" i="99"/>
  <c r="AN131" i="99"/>
  <c r="EK65" i="99"/>
  <c r="EW65" i="99" s="1"/>
  <c r="GB39" i="47"/>
  <c r="K35" i="59" s="1"/>
  <c r="GI32" i="47"/>
  <c r="FO163" i="47" l="1"/>
  <c r="CP163" i="47" s="1"/>
  <c r="GE140" i="47" s="1"/>
  <c r="N109" i="59" s="1"/>
  <c r="FN164" i="47"/>
  <c r="CU162" i="47"/>
  <c r="AO81" i="99" s="1"/>
  <c r="AO152" i="99" s="1"/>
  <c r="DY65" i="99"/>
  <c r="ES65" i="99" s="1"/>
  <c r="BR65" i="99"/>
  <c r="BX65" i="99" s="1"/>
  <c r="EK66" i="99"/>
  <c r="EW66" i="99" s="1"/>
  <c r="AN132" i="99"/>
  <c r="AR61" i="99"/>
  <c r="CW309" i="47"/>
  <c r="FY278" i="47"/>
  <c r="M66" i="99"/>
  <c r="S66" i="99"/>
  <c r="E101" i="93"/>
  <c r="E107" i="89"/>
  <c r="E16" i="89"/>
  <c r="GM34" i="47"/>
  <c r="GF41" i="47"/>
  <c r="O37" i="59" s="1"/>
  <c r="CR62" i="47"/>
  <c r="GE43" i="47"/>
  <c r="N39" i="59" s="1"/>
  <c r="CU64" i="47"/>
  <c r="GL36" i="47"/>
  <c r="CU310" i="47"/>
  <c r="W67" i="99" s="1"/>
  <c r="FX279" i="47"/>
  <c r="CV310" i="47"/>
  <c r="BP310" i="47"/>
  <c r="EY144" i="47"/>
  <c r="CQ144" i="47" s="1"/>
  <c r="EX145" i="47"/>
  <c r="GB40" i="47"/>
  <c r="K36" i="59" s="1"/>
  <c r="GI33" i="47"/>
  <c r="EY310" i="47"/>
  <c r="CQ310" i="47" s="1"/>
  <c r="EX311" i="47"/>
  <c r="EY63" i="47"/>
  <c r="CQ63" i="47" s="1"/>
  <c r="EX64" i="47"/>
  <c r="ET86" i="99"/>
  <c r="EU51" i="99" s="1"/>
  <c r="ET52" i="99"/>
  <c r="EX51" i="99"/>
  <c r="FO65" i="47"/>
  <c r="CP65" i="47" s="1"/>
  <c r="FN66" i="47"/>
  <c r="FO311" i="47"/>
  <c r="CP311" i="47" s="1"/>
  <c r="FN312" i="47"/>
  <c r="AN62" i="99"/>
  <c r="GF120" i="47"/>
  <c r="O89" i="59" s="1"/>
  <c r="F16" i="89"/>
  <c r="FY120" i="47"/>
  <c r="CR143" i="47"/>
  <c r="GB120" i="47" s="1"/>
  <c r="K89" i="59" s="1"/>
  <c r="FN165" i="47" l="1"/>
  <c r="FO165" i="47" s="1"/>
  <c r="CP165" i="47" s="1"/>
  <c r="FO164" i="47"/>
  <c r="CP164" i="47" s="1"/>
  <c r="GE141" i="47" s="1"/>
  <c r="N110" i="59" s="1"/>
  <c r="CU163" i="47"/>
  <c r="AO82" i="99" s="1"/>
  <c r="AO153" i="99" s="1"/>
  <c r="AN133" i="99"/>
  <c r="AR62" i="99"/>
  <c r="FO312" i="47"/>
  <c r="CP312" i="47" s="1"/>
  <c r="FN313" i="47"/>
  <c r="FO66" i="47"/>
  <c r="CP66" i="47" s="1"/>
  <c r="FN67" i="47"/>
  <c r="EX86" i="99"/>
  <c r="EX52" i="99"/>
  <c r="EU52" i="99"/>
  <c r="ET53" i="99"/>
  <c r="EU36" i="99"/>
  <c r="EU38" i="99"/>
  <c r="EU37" i="99"/>
  <c r="EU39" i="99"/>
  <c r="EU40" i="99"/>
  <c r="EU41" i="99"/>
  <c r="EU42" i="99"/>
  <c r="EU43" i="99"/>
  <c r="EU44" i="99"/>
  <c r="EU45" i="99"/>
  <c r="EU46" i="99"/>
  <c r="EU47" i="99"/>
  <c r="EU48" i="99"/>
  <c r="EU49" i="99"/>
  <c r="EU50" i="99"/>
  <c r="CR63" i="47"/>
  <c r="GM35" i="47"/>
  <c r="GF42" i="47"/>
  <c r="O38" i="59" s="1"/>
  <c r="E17" i="89"/>
  <c r="CW310" i="47"/>
  <c r="E102" i="93"/>
  <c r="M67" i="99"/>
  <c r="E108" i="89"/>
  <c r="FY279" i="47"/>
  <c r="S67" i="99"/>
  <c r="EY145" i="47"/>
  <c r="CQ145" i="47" s="1"/>
  <c r="EX146" i="47"/>
  <c r="EK67" i="99"/>
  <c r="EW67" i="99" s="1"/>
  <c r="CU311" i="47"/>
  <c r="W68" i="99" s="1"/>
  <c r="CV311" i="47"/>
  <c r="BP311" i="47"/>
  <c r="GE44" i="47"/>
  <c r="N40" i="59" s="1"/>
  <c r="CU65" i="47"/>
  <c r="GL37" i="47"/>
  <c r="AG51" i="99"/>
  <c r="F92" i="89" s="1"/>
  <c r="EY64" i="47"/>
  <c r="CQ64" i="47" s="1"/>
  <c r="EX65" i="47"/>
  <c r="EY311" i="47"/>
  <c r="CQ311" i="47" s="1"/>
  <c r="EX312" i="47"/>
  <c r="F17" i="89"/>
  <c r="FY121" i="47"/>
  <c r="AN63" i="99"/>
  <c r="GF121" i="47"/>
  <c r="O90" i="59" s="1"/>
  <c r="CR144" i="47"/>
  <c r="GB121" i="47" s="1"/>
  <c r="K90" i="59" s="1"/>
  <c r="CR310" i="47"/>
  <c r="GB41" i="47"/>
  <c r="K37" i="59" s="1"/>
  <c r="GI34" i="47"/>
  <c r="BR66" i="99"/>
  <c r="BX66" i="99" s="1"/>
  <c r="DY66" i="99"/>
  <c r="ES66" i="99" s="1"/>
  <c r="CU164" i="47" l="1"/>
  <c r="AO83" i="99" s="1"/>
  <c r="AO154" i="99" s="1"/>
  <c r="CU165" i="47"/>
  <c r="F86" i="93"/>
  <c r="AR63" i="99"/>
  <c r="AN134" i="99"/>
  <c r="CW311" i="47"/>
  <c r="S68" i="99"/>
  <c r="E103" i="93"/>
  <c r="M68" i="99"/>
  <c r="E109" i="89"/>
  <c r="GF43" i="47"/>
  <c r="O39" i="59" s="1"/>
  <c r="E18" i="89"/>
  <c r="GM36" i="47"/>
  <c r="CR64" i="47"/>
  <c r="CR311" i="47"/>
  <c r="EY146" i="47"/>
  <c r="CQ146" i="47" s="1"/>
  <c r="EX147" i="47"/>
  <c r="GI35" i="47"/>
  <c r="GB42" i="47"/>
  <c r="K38" i="59" s="1"/>
  <c r="AG49" i="99"/>
  <c r="F90" i="89" s="1"/>
  <c r="AG47" i="99"/>
  <c r="F88" i="89" s="1"/>
  <c r="AG45" i="99"/>
  <c r="F86" i="89" s="1"/>
  <c r="AG43" i="99"/>
  <c r="F84" i="89" s="1"/>
  <c r="AG41" i="99"/>
  <c r="F82" i="89" s="1"/>
  <c r="AG39" i="99"/>
  <c r="F80" i="89" s="1"/>
  <c r="AG38" i="99"/>
  <c r="F79" i="89" s="1"/>
  <c r="EU53" i="99"/>
  <c r="ET54" i="99"/>
  <c r="EY52" i="99"/>
  <c r="AE52" i="99" s="1"/>
  <c r="EX53" i="99"/>
  <c r="EY36" i="99"/>
  <c r="AE36" i="99" s="1"/>
  <c r="EY37" i="99"/>
  <c r="AE37" i="99" s="1"/>
  <c r="EY38" i="99"/>
  <c r="AE38" i="99" s="1"/>
  <c r="EY39" i="99"/>
  <c r="AE39" i="99" s="1"/>
  <c r="EY40" i="99"/>
  <c r="AE40" i="99" s="1"/>
  <c r="EY41" i="99"/>
  <c r="AE41" i="99" s="1"/>
  <c r="EY42" i="99"/>
  <c r="AE42" i="99" s="1"/>
  <c r="EY43" i="99"/>
  <c r="AE43" i="99" s="1"/>
  <c r="EY44" i="99"/>
  <c r="AE44" i="99" s="1"/>
  <c r="EY45" i="99"/>
  <c r="AE45" i="99" s="1"/>
  <c r="EY46" i="99"/>
  <c r="AE46" i="99" s="1"/>
  <c r="EY47" i="99"/>
  <c r="AE47" i="99" s="1"/>
  <c r="EY48" i="99"/>
  <c r="AE48" i="99" s="1"/>
  <c r="EY49" i="99"/>
  <c r="AE49" i="99" s="1"/>
  <c r="EY50" i="99"/>
  <c r="AE50" i="99" s="1"/>
  <c r="GL38" i="47"/>
  <c r="GE45" i="47"/>
  <c r="N41" i="59" s="1"/>
  <c r="CU66" i="47"/>
  <c r="CV312" i="47"/>
  <c r="CU312" i="47"/>
  <c r="W69" i="99" s="1"/>
  <c r="BP312" i="47"/>
  <c r="EY312" i="47"/>
  <c r="CQ312" i="47" s="1"/>
  <c r="EX313" i="47"/>
  <c r="EY65" i="47"/>
  <c r="CQ65" i="47" s="1"/>
  <c r="EX66" i="47"/>
  <c r="O131" i="59"/>
  <c r="EK68" i="99"/>
  <c r="EW68" i="99" s="1"/>
  <c r="F18" i="89"/>
  <c r="AN64" i="99"/>
  <c r="FY122" i="47"/>
  <c r="GF122" i="47"/>
  <c r="O91" i="59" s="1"/>
  <c r="CR145" i="47"/>
  <c r="GB122" i="47" s="1"/>
  <c r="K91" i="59" s="1"/>
  <c r="BR67" i="99"/>
  <c r="BX67" i="99" s="1"/>
  <c r="DY67" i="99"/>
  <c r="ES67" i="99" s="1"/>
  <c r="AG50" i="99"/>
  <c r="F91" i="89" s="1"/>
  <c r="AG48" i="99"/>
  <c r="F89" i="89" s="1"/>
  <c r="AG46" i="99"/>
  <c r="F87" i="89" s="1"/>
  <c r="AG44" i="99"/>
  <c r="F85" i="89" s="1"/>
  <c r="AG42" i="99"/>
  <c r="F83" i="89" s="1"/>
  <c r="AG40" i="99"/>
  <c r="F81" i="89" s="1"/>
  <c r="AG37" i="99"/>
  <c r="F78" i="89" s="1"/>
  <c r="AG36" i="99"/>
  <c r="F77" i="89" s="1"/>
  <c r="AG52" i="99"/>
  <c r="F93" i="89" s="1"/>
  <c r="EY51" i="99"/>
  <c r="FO67" i="47"/>
  <c r="CP67" i="47" s="1"/>
  <c r="FN68" i="47"/>
  <c r="FO313" i="47"/>
  <c r="CP313" i="47" s="1"/>
  <c r="FN314" i="47"/>
  <c r="FE37" i="99" l="1"/>
  <c r="FE52" i="99"/>
  <c r="FE36" i="99"/>
  <c r="FE40" i="99"/>
  <c r="FE42" i="99"/>
  <c r="FE44" i="99"/>
  <c r="FE46" i="99"/>
  <c r="FE48" i="99"/>
  <c r="FE50" i="99"/>
  <c r="F71" i="93"/>
  <c r="G86" i="93" s="1"/>
  <c r="F75" i="93"/>
  <c r="F77" i="93"/>
  <c r="F79" i="93"/>
  <c r="F81" i="93"/>
  <c r="F83" i="93"/>
  <c r="F85" i="93"/>
  <c r="CR312" i="47"/>
  <c r="F74" i="93"/>
  <c r="F78" i="93"/>
  <c r="F82" i="93"/>
  <c r="F87" i="93"/>
  <c r="F72" i="93"/>
  <c r="F73" i="93"/>
  <c r="F76" i="93"/>
  <c r="F80" i="93"/>
  <c r="F84" i="93"/>
  <c r="CV313" i="47"/>
  <c r="CU313" i="47"/>
  <c r="W70" i="99" s="1"/>
  <c r="BP313" i="47"/>
  <c r="GE46" i="47"/>
  <c r="N42" i="59" s="1"/>
  <c r="CU67" i="47"/>
  <c r="GL39" i="47"/>
  <c r="O132" i="59"/>
  <c r="O117" i="59"/>
  <c r="EY66" i="47"/>
  <c r="CQ66" i="47" s="1"/>
  <c r="EX67" i="47"/>
  <c r="EY313" i="47"/>
  <c r="CQ313" i="47" s="1"/>
  <c r="EX314" i="47"/>
  <c r="EK69" i="99"/>
  <c r="EW69" i="99" s="1"/>
  <c r="AL49" i="99"/>
  <c r="AA49" i="99" s="1"/>
  <c r="AK49" i="99"/>
  <c r="AH49" i="99"/>
  <c r="K129" i="59" s="1"/>
  <c r="AK47" i="99"/>
  <c r="AL47" i="99"/>
  <c r="AA47" i="99" s="1"/>
  <c r="AH47" i="99"/>
  <c r="K127" i="59" s="1"/>
  <c r="AL45" i="99"/>
  <c r="AA45" i="99" s="1"/>
  <c r="AK45" i="99"/>
  <c r="AH45" i="99"/>
  <c r="K125" i="59" s="1"/>
  <c r="AL43" i="99"/>
  <c r="AA43" i="99" s="1"/>
  <c r="AH43" i="99"/>
  <c r="K123" i="59" s="1"/>
  <c r="AL41" i="99"/>
  <c r="AA41" i="99" s="1"/>
  <c r="AH41" i="99"/>
  <c r="K121" i="59" s="1"/>
  <c r="AL39" i="99"/>
  <c r="AA39" i="99" s="1"/>
  <c r="AH39" i="99"/>
  <c r="K119" i="59" s="1"/>
  <c r="AL37" i="99"/>
  <c r="AA37" i="99" s="1"/>
  <c r="AH37" i="99"/>
  <c r="K117" i="59" s="1"/>
  <c r="EY53" i="99"/>
  <c r="AE53" i="99" s="1"/>
  <c r="EX54" i="99"/>
  <c r="EU54" i="99"/>
  <c r="ET55" i="99"/>
  <c r="FE38" i="99"/>
  <c r="O119" i="59"/>
  <c r="O121" i="59"/>
  <c r="O123" i="59"/>
  <c r="O125" i="59"/>
  <c r="O127" i="59"/>
  <c r="O129" i="59"/>
  <c r="EY147" i="47"/>
  <c r="CQ147" i="47" s="1"/>
  <c r="EX148" i="47"/>
  <c r="GB43" i="47"/>
  <c r="K39" i="59" s="1"/>
  <c r="GI36" i="47"/>
  <c r="FO314" i="47"/>
  <c r="CP314" i="47" s="1"/>
  <c r="FN315" i="47"/>
  <c r="FO68" i="47"/>
  <c r="CP68" i="47" s="1"/>
  <c r="FN69" i="47"/>
  <c r="AE51" i="99"/>
  <c r="FE51" i="99"/>
  <c r="O116" i="59"/>
  <c r="O120" i="59"/>
  <c r="O122" i="59"/>
  <c r="O124" i="59"/>
  <c r="O126" i="59"/>
  <c r="O128" i="59"/>
  <c r="O130" i="59"/>
  <c r="AR64" i="99"/>
  <c r="AN135" i="99"/>
  <c r="CR65" i="47"/>
  <c r="GM37" i="47"/>
  <c r="E19" i="89"/>
  <c r="GF44" i="47"/>
  <c r="O40" i="59" s="1"/>
  <c r="CW312" i="47"/>
  <c r="M69" i="99"/>
  <c r="E110" i="89"/>
  <c r="S69" i="99"/>
  <c r="E104" i="93"/>
  <c r="AK50" i="99"/>
  <c r="AL50" i="99"/>
  <c r="AA50" i="99" s="1"/>
  <c r="AH50" i="99"/>
  <c r="K130" i="59" s="1"/>
  <c r="AK48" i="99"/>
  <c r="AL48" i="99"/>
  <c r="AA48" i="99" s="1"/>
  <c r="AH48" i="99"/>
  <c r="K128" i="59" s="1"/>
  <c r="AK46" i="99"/>
  <c r="AL46" i="99"/>
  <c r="AA46" i="99" s="1"/>
  <c r="AH46" i="99"/>
  <c r="K126" i="59" s="1"/>
  <c r="AK44" i="99"/>
  <c r="AL44" i="99"/>
  <c r="AA44" i="99" s="1"/>
  <c r="AH44" i="99"/>
  <c r="K124" i="59" s="1"/>
  <c r="AL42" i="99"/>
  <c r="AA42" i="99" s="1"/>
  <c r="AH42" i="99"/>
  <c r="K122" i="59" s="1"/>
  <c r="AL40" i="99"/>
  <c r="AA40" i="99" s="1"/>
  <c r="AH40" i="99"/>
  <c r="K120" i="59" s="1"/>
  <c r="AL38" i="99"/>
  <c r="AA38" i="99" s="1"/>
  <c r="AH38" i="99"/>
  <c r="K118" i="59" s="1"/>
  <c r="AL36" i="99"/>
  <c r="AA36" i="99" s="1"/>
  <c r="AH36" i="99"/>
  <c r="K116" i="59" s="1"/>
  <c r="AK52" i="99"/>
  <c r="AL52" i="99"/>
  <c r="AA52" i="99" s="1"/>
  <c r="AH52" i="99"/>
  <c r="K132" i="59" s="1"/>
  <c r="AG53" i="99"/>
  <c r="F94" i="89" s="1"/>
  <c r="O118" i="59"/>
  <c r="FE39" i="99"/>
  <c r="FE41" i="99"/>
  <c r="FE43" i="99"/>
  <c r="FE45" i="99"/>
  <c r="FE47" i="99"/>
  <c r="FE49" i="99"/>
  <c r="AN65" i="99"/>
  <c r="F19" i="89"/>
  <c r="FY123" i="47"/>
  <c r="GF123" i="47"/>
  <c r="O92" i="59" s="1"/>
  <c r="CR146" i="47"/>
  <c r="GB123" i="47" s="1"/>
  <c r="K92" i="59" s="1"/>
  <c r="DY68" i="99"/>
  <c r="ES68" i="99" s="1"/>
  <c r="BR68" i="99"/>
  <c r="BX68" i="99" s="1"/>
  <c r="FE53" i="99" l="1"/>
  <c r="F88" i="93"/>
  <c r="AR65" i="99"/>
  <c r="AN136" i="99"/>
  <c r="O133" i="59"/>
  <c r="BR69" i="99"/>
  <c r="BX69" i="99" s="1"/>
  <c r="DY69" i="99"/>
  <c r="ES69" i="99" s="1"/>
  <c r="FO69" i="47"/>
  <c r="CP69" i="47" s="1"/>
  <c r="FN70" i="47"/>
  <c r="FO315" i="47"/>
  <c r="CP315" i="47" s="1"/>
  <c r="FN316" i="47"/>
  <c r="EY148" i="47"/>
  <c r="CQ148" i="47" s="1"/>
  <c r="EX149" i="47"/>
  <c r="EU55" i="99"/>
  <c r="ET56" i="99"/>
  <c r="EY54" i="99"/>
  <c r="AE54" i="99" s="1"/>
  <c r="EX55" i="99"/>
  <c r="CW313" i="47"/>
  <c r="M70" i="99"/>
  <c r="E111" i="89"/>
  <c r="S70" i="99"/>
  <c r="E105" i="93"/>
  <c r="GM38" i="47"/>
  <c r="GF45" i="47"/>
  <c r="O41" i="59" s="1"/>
  <c r="E20" i="89"/>
  <c r="CR66" i="47"/>
  <c r="EK70" i="99"/>
  <c r="EW70" i="99" s="1"/>
  <c r="GB44" i="47"/>
  <c r="K40" i="59" s="1"/>
  <c r="GI37" i="47"/>
  <c r="AL51" i="99"/>
  <c r="AA51" i="99" s="1"/>
  <c r="AK51" i="99"/>
  <c r="AH51" i="99"/>
  <c r="K131" i="59" s="1"/>
  <c r="GE47" i="47"/>
  <c r="N43" i="59" s="1"/>
  <c r="CU68" i="47"/>
  <c r="GL40" i="47"/>
  <c r="CV314" i="47"/>
  <c r="CU314" i="47"/>
  <c r="W71" i="99" s="1"/>
  <c r="BP314" i="47"/>
  <c r="F20" i="89"/>
  <c r="FY124" i="47"/>
  <c r="AN66" i="99"/>
  <c r="GF124" i="47"/>
  <c r="O93" i="59" s="1"/>
  <c r="CR147" i="47"/>
  <c r="GB124" i="47" s="1"/>
  <c r="K93" i="59" s="1"/>
  <c r="AG54" i="99"/>
  <c r="F95" i="89" s="1"/>
  <c r="AK53" i="99"/>
  <c r="AL53" i="99"/>
  <c r="AA53" i="99" s="1"/>
  <c r="AH53" i="99"/>
  <c r="K133" i="59" s="1"/>
  <c r="EY314" i="47"/>
  <c r="CQ314" i="47" s="1"/>
  <c r="EX315" i="47"/>
  <c r="EY67" i="47"/>
  <c r="CQ67" i="47" s="1"/>
  <c r="EX68" i="47"/>
  <c r="CR313" i="47"/>
  <c r="FE54" i="99" l="1"/>
  <c r="F89" i="93"/>
  <c r="EY68" i="47"/>
  <c r="CQ68" i="47" s="1"/>
  <c r="EX69" i="47"/>
  <c r="EY315" i="47"/>
  <c r="CQ315" i="47" s="1"/>
  <c r="CR315" i="47" s="1"/>
  <c r="EX316" i="47"/>
  <c r="AN137" i="99"/>
  <c r="AR66" i="99"/>
  <c r="EY55" i="99"/>
  <c r="AE55" i="99" s="1"/>
  <c r="EX56" i="99"/>
  <c r="EU56" i="99"/>
  <c r="ET57" i="99"/>
  <c r="EY149" i="47"/>
  <c r="CQ149" i="47" s="1"/>
  <c r="EX150" i="47"/>
  <c r="FO316" i="47"/>
  <c r="CP316" i="47" s="1"/>
  <c r="FN317" i="47"/>
  <c r="FO70" i="47"/>
  <c r="CP70" i="47" s="1"/>
  <c r="FN71" i="47"/>
  <c r="GM39" i="47"/>
  <c r="GF46" i="47"/>
  <c r="O42" i="59" s="1"/>
  <c r="E21" i="89"/>
  <c r="CR67" i="47"/>
  <c r="CW314" i="47"/>
  <c r="E112" i="89"/>
  <c r="M71" i="99"/>
  <c r="E106" i="93"/>
  <c r="S71" i="99"/>
  <c r="O134" i="59"/>
  <c r="EK71" i="99"/>
  <c r="EW71" i="99" s="1"/>
  <c r="CR314" i="47"/>
  <c r="GI38" i="47"/>
  <c r="GB45" i="47"/>
  <c r="K41" i="59" s="1"/>
  <c r="DY70" i="99"/>
  <c r="ES70" i="99" s="1"/>
  <c r="BR70" i="99"/>
  <c r="BX70" i="99" s="1"/>
  <c r="AK54" i="99"/>
  <c r="AL54" i="99"/>
  <c r="AA54" i="99" s="1"/>
  <c r="AH54" i="99"/>
  <c r="K134" i="59" s="1"/>
  <c r="AG55" i="99"/>
  <c r="F96" i="89" s="1"/>
  <c r="FY125" i="47"/>
  <c r="GF125" i="47"/>
  <c r="O94" i="59" s="1"/>
  <c r="F21" i="89"/>
  <c r="AN67" i="99"/>
  <c r="CR148" i="47"/>
  <c r="GB125" i="47" s="1"/>
  <c r="K94" i="59" s="1"/>
  <c r="CV315" i="47"/>
  <c r="CU315" i="47"/>
  <c r="W72" i="99" s="1"/>
  <c r="BP315" i="47"/>
  <c r="GL41" i="47"/>
  <c r="GE48" i="47"/>
  <c r="N44" i="59" s="1"/>
  <c r="CU69" i="47"/>
  <c r="FE55" i="99" l="1"/>
  <c r="F90" i="93"/>
  <c r="EK72" i="99"/>
  <c r="EW72" i="99" s="1"/>
  <c r="O135" i="59"/>
  <c r="BR71" i="99"/>
  <c r="BX71" i="99" s="1"/>
  <c r="DY71" i="99"/>
  <c r="ES71" i="99" s="1"/>
  <c r="GI39" i="47"/>
  <c r="GB46" i="47"/>
  <c r="K42" i="59" s="1"/>
  <c r="GL42" i="47"/>
  <c r="CU70" i="47"/>
  <c r="GE49" i="47"/>
  <c r="N45" i="59" s="1"/>
  <c r="CV316" i="47"/>
  <c r="CU316" i="47"/>
  <c r="W73" i="99" s="1"/>
  <c r="BP316" i="47"/>
  <c r="GF126" i="47"/>
  <c r="O95" i="59" s="1"/>
  <c r="F22" i="89"/>
  <c r="FY126" i="47"/>
  <c r="AN68" i="99"/>
  <c r="CR149" i="47"/>
  <c r="GB126" i="47" s="1"/>
  <c r="K95" i="59" s="1"/>
  <c r="AG56" i="99"/>
  <c r="F97" i="89" s="1"/>
  <c r="AK55" i="99"/>
  <c r="AL55" i="99"/>
  <c r="AA55" i="99" s="1"/>
  <c r="AH55" i="99"/>
  <c r="K135" i="59" s="1"/>
  <c r="EY316" i="47"/>
  <c r="CQ316" i="47" s="1"/>
  <c r="EX317" i="47"/>
  <c r="EY69" i="47"/>
  <c r="CQ69" i="47" s="1"/>
  <c r="EX70" i="47"/>
  <c r="AN138" i="99"/>
  <c r="AR67" i="99"/>
  <c r="FO71" i="47"/>
  <c r="CP71" i="47" s="1"/>
  <c r="FN72" i="47"/>
  <c r="FO317" i="47"/>
  <c r="CP317" i="47" s="1"/>
  <c r="FN318" i="47"/>
  <c r="EY150" i="47"/>
  <c r="CQ150" i="47" s="1"/>
  <c r="EX151" i="47"/>
  <c r="EU57" i="99"/>
  <c r="ET58" i="99"/>
  <c r="EY56" i="99"/>
  <c r="AE56" i="99" s="1"/>
  <c r="EX57" i="99"/>
  <c r="CW315" i="47"/>
  <c r="M72" i="99"/>
  <c r="E113" i="89"/>
  <c r="S72" i="99"/>
  <c r="E107" i="93"/>
  <c r="GM40" i="47"/>
  <c r="E22" i="89"/>
  <c r="GF47" i="47"/>
  <c r="O43" i="59" s="1"/>
  <c r="CR68" i="47"/>
  <c r="CR316" i="47" l="1"/>
  <c r="F91" i="93"/>
  <c r="BR72" i="99"/>
  <c r="BX72" i="99" s="1"/>
  <c r="DY72" i="99"/>
  <c r="ES72" i="99" s="1"/>
  <c r="AL56" i="99"/>
  <c r="AA56" i="99" s="1"/>
  <c r="AK56" i="99"/>
  <c r="AH56" i="99"/>
  <c r="K136" i="59" s="1"/>
  <c r="AG57" i="99"/>
  <c r="F98" i="89" s="1"/>
  <c r="FY127" i="47"/>
  <c r="AN69" i="99"/>
  <c r="GF127" i="47"/>
  <c r="O96" i="59" s="1"/>
  <c r="F23" i="89"/>
  <c r="CR150" i="47"/>
  <c r="GB127" i="47" s="1"/>
  <c r="K96" i="59" s="1"/>
  <c r="CV317" i="47"/>
  <c r="CU317" i="47"/>
  <c r="W74" i="99" s="1"/>
  <c r="BP317" i="47"/>
  <c r="GL43" i="47"/>
  <c r="GE50" i="47"/>
  <c r="N46" i="59" s="1"/>
  <c r="CU71" i="47"/>
  <c r="EY70" i="47"/>
  <c r="CQ70" i="47" s="1"/>
  <c r="EX71" i="47"/>
  <c r="EY317" i="47"/>
  <c r="CQ317" i="47" s="1"/>
  <c r="EX318" i="47"/>
  <c r="FE56" i="99"/>
  <c r="AR68" i="99"/>
  <c r="AN139" i="99"/>
  <c r="GI40" i="47"/>
  <c r="GB47" i="47"/>
  <c r="K43" i="59" s="1"/>
  <c r="EY57" i="99"/>
  <c r="AE57" i="99" s="1"/>
  <c r="EX58" i="99"/>
  <c r="EU58" i="99"/>
  <c r="ET59" i="99"/>
  <c r="EY151" i="47"/>
  <c r="CQ151" i="47" s="1"/>
  <c r="EX152" i="47"/>
  <c r="FO318" i="47"/>
  <c r="CP318" i="47" s="1"/>
  <c r="FN319" i="47"/>
  <c r="FO72" i="47"/>
  <c r="CP72" i="47" s="1"/>
  <c r="FN73" i="47"/>
  <c r="GF48" i="47"/>
  <c r="O44" i="59" s="1"/>
  <c r="GM41" i="47"/>
  <c r="E23" i="89"/>
  <c r="CR69" i="47"/>
  <c r="CW316" i="47"/>
  <c r="E114" i="89"/>
  <c r="M73" i="99"/>
  <c r="E108" i="93"/>
  <c r="S73" i="99"/>
  <c r="O136" i="59"/>
  <c r="EK73" i="99"/>
  <c r="EW73" i="99" s="1"/>
  <c r="F92" i="93" l="1"/>
  <c r="BR73" i="99"/>
  <c r="BX73" i="99" s="1"/>
  <c r="DY73" i="99"/>
  <c r="ES73" i="99" s="1"/>
  <c r="GB48" i="47"/>
  <c r="K44" i="59" s="1"/>
  <c r="GI41" i="47"/>
  <c r="GL44" i="47"/>
  <c r="GE51" i="47"/>
  <c r="N47" i="59" s="1"/>
  <c r="CU72" i="47"/>
  <c r="CU318" i="47"/>
  <c r="W75" i="99" s="1"/>
  <c r="CV318" i="47"/>
  <c r="BP318" i="47"/>
  <c r="AN70" i="99"/>
  <c r="F24" i="89"/>
  <c r="GF128" i="47"/>
  <c r="O97" i="59" s="1"/>
  <c r="FY128" i="47"/>
  <c r="CR151" i="47"/>
  <c r="GB128" i="47" s="1"/>
  <c r="K97" i="59" s="1"/>
  <c r="AG58" i="99"/>
  <c r="F99" i="89" s="1"/>
  <c r="AK57" i="99"/>
  <c r="AL57" i="99"/>
  <c r="AA57" i="99" s="1"/>
  <c r="AH57" i="99"/>
  <c r="K137" i="59" s="1"/>
  <c r="CW317" i="47"/>
  <c r="M74" i="99"/>
  <c r="E115" i="89"/>
  <c r="S74" i="99"/>
  <c r="E109" i="93"/>
  <c r="GM42" i="47"/>
  <c r="GF49" i="47"/>
  <c r="O45" i="59" s="1"/>
  <c r="E24" i="89"/>
  <c r="CR70" i="47"/>
  <c r="EK74" i="99"/>
  <c r="EW74" i="99" s="1"/>
  <c r="CR317" i="47"/>
  <c r="FE57" i="99"/>
  <c r="FO73" i="47"/>
  <c r="CP73" i="47" s="1"/>
  <c r="FN74" i="47"/>
  <c r="FO319" i="47"/>
  <c r="CP319" i="47" s="1"/>
  <c r="FN320" i="47"/>
  <c r="EY152" i="47"/>
  <c r="CQ152" i="47" s="1"/>
  <c r="EX153" i="47"/>
  <c r="EU59" i="99"/>
  <c r="ET60" i="99"/>
  <c r="EY58" i="99"/>
  <c r="AE58" i="99" s="1"/>
  <c r="EX59" i="99"/>
  <c r="EY318" i="47"/>
  <c r="CQ318" i="47" s="1"/>
  <c r="EX319" i="47"/>
  <c r="EY71" i="47"/>
  <c r="CQ71" i="47" s="1"/>
  <c r="EX72" i="47"/>
  <c r="AR69" i="99"/>
  <c r="AN140" i="99"/>
  <c r="O137" i="59"/>
  <c r="FO320" i="47" l="1"/>
  <c r="CP320" i="47" s="1"/>
  <c r="BP320" i="47" s="1"/>
  <c r="FN321" i="47"/>
  <c r="F93" i="93"/>
  <c r="GM43" i="47"/>
  <c r="GF50" i="47"/>
  <c r="O46" i="59" s="1"/>
  <c r="E25" i="89"/>
  <c r="CR71" i="47"/>
  <c r="CW318" i="47"/>
  <c r="M75" i="99"/>
  <c r="E116" i="89"/>
  <c r="S75" i="99"/>
  <c r="E110" i="93"/>
  <c r="AK58" i="99"/>
  <c r="AL58" i="99"/>
  <c r="AA58" i="99" s="1"/>
  <c r="AH58" i="99"/>
  <c r="K138" i="59" s="1"/>
  <c r="AG59" i="99"/>
  <c r="F100" i="89" s="1"/>
  <c r="GF129" i="47"/>
  <c r="O98" i="59" s="1"/>
  <c r="FY129" i="47"/>
  <c r="F25" i="89"/>
  <c r="AN71" i="99"/>
  <c r="CR152" i="47"/>
  <c r="GB129" i="47" s="1"/>
  <c r="K98" i="59" s="1"/>
  <c r="CV319" i="47"/>
  <c r="CU319" i="47"/>
  <c r="W76" i="99" s="1"/>
  <c r="BP319" i="47"/>
  <c r="GL45" i="47"/>
  <c r="CU73" i="47"/>
  <c r="GE52" i="47"/>
  <c r="N48" i="59" s="1"/>
  <c r="FE58" i="99"/>
  <c r="CR318" i="47"/>
  <c r="EK75" i="99"/>
  <c r="EW75" i="99" s="1"/>
  <c r="EY72" i="47"/>
  <c r="CQ72" i="47" s="1"/>
  <c r="EX73" i="47"/>
  <c r="EY319" i="47"/>
  <c r="CQ319" i="47" s="1"/>
  <c r="EX320" i="47"/>
  <c r="EY59" i="99"/>
  <c r="AE59" i="99" s="1"/>
  <c r="EX60" i="99"/>
  <c r="EU60" i="99"/>
  <c r="ET61" i="99"/>
  <c r="EY153" i="47"/>
  <c r="CQ153" i="47" s="1"/>
  <c r="EX154" i="47"/>
  <c r="FO74" i="47"/>
  <c r="CP74" i="47" s="1"/>
  <c r="FN75" i="47"/>
  <c r="GB49" i="47"/>
  <c r="K45" i="59" s="1"/>
  <c r="GI42" i="47"/>
  <c r="BR74" i="99"/>
  <c r="BX74" i="99" s="1"/>
  <c r="DY74" i="99"/>
  <c r="ES74" i="99" s="1"/>
  <c r="O138" i="59"/>
  <c r="AR70" i="99"/>
  <c r="AN141" i="99"/>
  <c r="CU320" i="47" l="1"/>
  <c r="W77" i="99" s="1"/>
  <c r="EK77" i="99" s="1"/>
  <c r="EW77" i="99" s="1"/>
  <c r="CV320" i="47"/>
  <c r="EY320" i="47"/>
  <c r="CQ320" i="47" s="1"/>
  <c r="E118" i="89" s="1"/>
  <c r="EX321" i="47"/>
  <c r="FO321" i="47"/>
  <c r="CP321" i="47" s="1"/>
  <c r="FN322" i="47"/>
  <c r="FN323" i="47" s="1"/>
  <c r="F94" i="93"/>
  <c r="FO75" i="47"/>
  <c r="CP75" i="47" s="1"/>
  <c r="FN76" i="47"/>
  <c r="F26" i="89"/>
  <c r="AN72" i="99"/>
  <c r="GF130" i="47"/>
  <c r="O99" i="59" s="1"/>
  <c r="FY130" i="47"/>
  <c r="CR153" i="47"/>
  <c r="GB130" i="47" s="1"/>
  <c r="K99" i="59" s="1"/>
  <c r="AG60" i="99"/>
  <c r="F101" i="89" s="1"/>
  <c r="AL59" i="99"/>
  <c r="AA59" i="99" s="1"/>
  <c r="AK59" i="99"/>
  <c r="AH59" i="99"/>
  <c r="K139" i="59" s="1"/>
  <c r="CW319" i="47"/>
  <c r="M76" i="99"/>
  <c r="E117" i="89"/>
  <c r="S76" i="99"/>
  <c r="E111" i="93"/>
  <c r="E26" i="89"/>
  <c r="GF51" i="47"/>
  <c r="O47" i="59" s="1"/>
  <c r="GM44" i="47"/>
  <c r="CR72" i="47"/>
  <c r="EK76" i="99"/>
  <c r="EW76" i="99" s="1"/>
  <c r="O139" i="59"/>
  <c r="DY75" i="99"/>
  <c r="ES75" i="99" s="1"/>
  <c r="BR75" i="99"/>
  <c r="BX75" i="99" s="1"/>
  <c r="GI43" i="47"/>
  <c r="GB50" i="47"/>
  <c r="K46" i="59" s="1"/>
  <c r="GE53" i="47"/>
  <c r="N49" i="59" s="1"/>
  <c r="CU74" i="47"/>
  <c r="GL46" i="47"/>
  <c r="EY154" i="47"/>
  <c r="CQ154" i="47" s="1"/>
  <c r="EX155" i="47"/>
  <c r="EU61" i="99"/>
  <c r="ET62" i="99"/>
  <c r="EY60" i="99"/>
  <c r="AE60" i="99" s="1"/>
  <c r="EX61" i="99"/>
  <c r="EY73" i="47"/>
  <c r="CQ73" i="47" s="1"/>
  <c r="EX74" i="47"/>
  <c r="CR319" i="47"/>
  <c r="AN142" i="99"/>
  <c r="AR71" i="99"/>
  <c r="FE59" i="99"/>
  <c r="FO323" i="47" l="1"/>
  <c r="CP323" i="47" s="1"/>
  <c r="FN324" i="47"/>
  <c r="M77" i="99"/>
  <c r="DY77" i="99" s="1"/>
  <c r="ES77" i="99" s="1"/>
  <c r="CW320" i="47"/>
  <c r="S77" i="99"/>
  <c r="E112" i="93"/>
  <c r="CR320" i="47"/>
  <c r="FO322" i="47"/>
  <c r="CP322" i="47" s="1"/>
  <c r="CV322" i="47" s="1"/>
  <c r="CU321" i="47"/>
  <c r="CV321" i="47"/>
  <c r="EY321" i="47"/>
  <c r="CQ321" i="47" s="1"/>
  <c r="EX322" i="47"/>
  <c r="EX323" i="47" s="1"/>
  <c r="F95" i="93"/>
  <c r="CR73" i="47"/>
  <c r="GM45" i="47"/>
  <c r="GF52" i="47"/>
  <c r="O48" i="59" s="1"/>
  <c r="E27" i="89"/>
  <c r="AL60" i="99"/>
  <c r="AA60" i="99" s="1"/>
  <c r="AK60" i="99"/>
  <c r="AH60" i="99"/>
  <c r="K140" i="59" s="1"/>
  <c r="AG61" i="99"/>
  <c r="F102" i="89" s="1"/>
  <c r="AN73" i="99"/>
  <c r="F27" i="89"/>
  <c r="FY131" i="47"/>
  <c r="GF131" i="47"/>
  <c r="O100" i="59" s="1"/>
  <c r="CR154" i="47"/>
  <c r="GB131" i="47" s="1"/>
  <c r="K100" i="59" s="1"/>
  <c r="GB51" i="47"/>
  <c r="K47" i="59" s="1"/>
  <c r="GI44" i="47"/>
  <c r="BR76" i="99"/>
  <c r="BX76" i="99" s="1"/>
  <c r="DY76" i="99"/>
  <c r="ES76" i="99" s="1"/>
  <c r="FE60" i="99"/>
  <c r="AR72" i="99"/>
  <c r="AN143" i="99"/>
  <c r="GE54" i="47"/>
  <c r="N50" i="59" s="1"/>
  <c r="CU75" i="47"/>
  <c r="GL47" i="47"/>
  <c r="EY74" i="47"/>
  <c r="CQ74" i="47" s="1"/>
  <c r="EX75" i="47"/>
  <c r="EY61" i="99"/>
  <c r="AE61" i="99" s="1"/>
  <c r="EX62" i="99"/>
  <c r="EU62" i="99"/>
  <c r="ET63" i="99"/>
  <c r="EY155" i="47"/>
  <c r="CQ155" i="47" s="1"/>
  <c r="EX156" i="47"/>
  <c r="O140" i="59"/>
  <c r="FO76" i="47"/>
  <c r="CP76" i="47" s="1"/>
  <c r="FN77" i="47"/>
  <c r="EY323" i="47" l="1"/>
  <c r="CQ323" i="47" s="1"/>
  <c r="CW323" i="47" s="1"/>
  <c r="EX324" i="47"/>
  <c r="FO324" i="47"/>
  <c r="CP324" i="47" s="1"/>
  <c r="FN325" i="47"/>
  <c r="CV323" i="47"/>
  <c r="CU323" i="47"/>
  <c r="W80" i="99" s="1"/>
  <c r="CR323" i="47"/>
  <c r="E115" i="93"/>
  <c r="E121" i="89"/>
  <c r="CW321" i="47"/>
  <c r="E119" i="89"/>
  <c r="CU322" i="47"/>
  <c r="W79" i="99" s="1"/>
  <c r="EY322" i="47"/>
  <c r="CQ322" i="47" s="1"/>
  <c r="FO77" i="47"/>
  <c r="CP77" i="47" s="1"/>
  <c r="GE56" i="47" s="1"/>
  <c r="N52" i="59" s="1"/>
  <c r="FN78" i="47"/>
  <c r="CR321" i="47"/>
  <c r="F96" i="93"/>
  <c r="EY156" i="47"/>
  <c r="CQ156" i="47" s="1"/>
  <c r="EX157" i="47"/>
  <c r="EU63" i="99"/>
  <c r="ET64" i="99"/>
  <c r="EY62" i="99"/>
  <c r="AE62" i="99" s="1"/>
  <c r="EX63" i="99"/>
  <c r="E28" i="89"/>
  <c r="GM46" i="47"/>
  <c r="GF53" i="47"/>
  <c r="O49" i="59" s="1"/>
  <c r="CR74" i="47"/>
  <c r="AR73" i="99"/>
  <c r="AN144" i="99"/>
  <c r="FE61" i="99"/>
  <c r="GE55" i="47"/>
  <c r="N51" i="59" s="1"/>
  <c r="CU76" i="47"/>
  <c r="GF132" i="47"/>
  <c r="O101" i="59" s="1"/>
  <c r="FY132" i="47"/>
  <c r="F28" i="89"/>
  <c r="AN74" i="99"/>
  <c r="CR155" i="47"/>
  <c r="GB132" i="47" s="1"/>
  <c r="K101" i="59" s="1"/>
  <c r="AG62" i="99"/>
  <c r="F103" i="89" s="1"/>
  <c r="AK61" i="99"/>
  <c r="AL61" i="99"/>
  <c r="AA61" i="99" s="1"/>
  <c r="AH61" i="99"/>
  <c r="K141" i="59" s="1"/>
  <c r="EY75" i="47"/>
  <c r="CQ75" i="47" s="1"/>
  <c r="EX76" i="47"/>
  <c r="O141" i="59"/>
  <c r="GI45" i="47"/>
  <c r="GB52" i="47"/>
  <c r="K48" i="59" s="1"/>
  <c r="EK80" i="99" l="1"/>
  <c r="EW80" i="99" s="1"/>
  <c r="FO325" i="47"/>
  <c r="CP325" i="47" s="1"/>
  <c r="FN326" i="47"/>
  <c r="CV324" i="47"/>
  <c r="CU324" i="47"/>
  <c r="W81" i="99" s="1"/>
  <c r="EK81" i="99" s="1"/>
  <c r="EW81" i="99" s="1"/>
  <c r="EY324" i="47"/>
  <c r="CQ324" i="47" s="1"/>
  <c r="EX325" i="47"/>
  <c r="CR322" i="47"/>
  <c r="E114" i="93"/>
  <c r="E120" i="89"/>
  <c r="M80" i="99"/>
  <c r="S80" i="99"/>
  <c r="M79" i="99"/>
  <c r="CW322" i="47"/>
  <c r="CU77" i="47"/>
  <c r="S79" i="99"/>
  <c r="FO78" i="47"/>
  <c r="CP78" i="47" s="1"/>
  <c r="GE57" i="47" s="1"/>
  <c r="N53" i="59" s="1"/>
  <c r="FN79" i="47"/>
  <c r="FE62" i="99"/>
  <c r="AR148" i="99"/>
  <c r="F97" i="93"/>
  <c r="EY76" i="47"/>
  <c r="CQ76" i="47" s="1"/>
  <c r="EX77" i="47"/>
  <c r="AR74" i="99"/>
  <c r="AN145" i="99"/>
  <c r="AK62" i="99"/>
  <c r="AL62" i="99"/>
  <c r="AA62" i="99" s="1"/>
  <c r="AH62" i="99"/>
  <c r="K142" i="59" s="1"/>
  <c r="AG63" i="99"/>
  <c r="F104" i="89" s="1"/>
  <c r="GF133" i="47"/>
  <c r="O102" i="59" s="1"/>
  <c r="AN75" i="99"/>
  <c r="F29" i="89"/>
  <c r="CR156" i="47"/>
  <c r="GB133" i="47" s="1"/>
  <c r="K102" i="59" s="1"/>
  <c r="GF54" i="47"/>
  <c r="O50" i="59" s="1"/>
  <c r="GM47" i="47"/>
  <c r="E29" i="89"/>
  <c r="CR75" i="47"/>
  <c r="O142" i="59"/>
  <c r="GI46" i="47"/>
  <c r="GB53" i="47"/>
  <c r="K49" i="59" s="1"/>
  <c r="EY63" i="99"/>
  <c r="AE63" i="99" s="1"/>
  <c r="EX64" i="99"/>
  <c r="EU64" i="99"/>
  <c r="ET65" i="99"/>
  <c r="EY157" i="47"/>
  <c r="CQ157" i="47" s="1"/>
  <c r="EX158" i="47"/>
  <c r="CR324" i="47" l="1"/>
  <c r="E116" i="93"/>
  <c r="EY325" i="47"/>
  <c r="CQ325" i="47" s="1"/>
  <c r="E117" i="93" s="1"/>
  <c r="EX326" i="47"/>
  <c r="CW324" i="47"/>
  <c r="S81" i="99"/>
  <c r="M81" i="99"/>
  <c r="DY81" i="99" s="1"/>
  <c r="ES81" i="99" s="1"/>
  <c r="FO326" i="47"/>
  <c r="CP326" i="47" s="1"/>
  <c r="FN327" i="47"/>
  <c r="FO327" i="47" s="1"/>
  <c r="CP327" i="47" s="1"/>
  <c r="CV325" i="47"/>
  <c r="CU325" i="47"/>
  <c r="W82" i="99" s="1"/>
  <c r="EK82" i="99" s="1"/>
  <c r="EW82" i="99" s="1"/>
  <c r="CR325" i="47"/>
  <c r="DY80" i="99"/>
  <c r="ES80" i="99" s="1"/>
  <c r="FO79" i="47"/>
  <c r="CP79" i="47" s="1"/>
  <c r="FN80" i="47"/>
  <c r="EY77" i="47"/>
  <c r="CQ77" i="47" s="1"/>
  <c r="E31" i="89" s="1"/>
  <c r="EX78" i="47"/>
  <c r="EY158" i="47"/>
  <c r="CQ158" i="47" s="1"/>
  <c r="F31" i="89" s="1"/>
  <c r="EX159" i="47"/>
  <c r="CU78" i="47"/>
  <c r="F98" i="93"/>
  <c r="EU65" i="99"/>
  <c r="ET66" i="99"/>
  <c r="EY64" i="99"/>
  <c r="AE64" i="99" s="1"/>
  <c r="EX65" i="99"/>
  <c r="GB54" i="47"/>
  <c r="K50" i="59" s="1"/>
  <c r="GI47" i="47"/>
  <c r="O143" i="59"/>
  <c r="GF134" i="47"/>
  <c r="O103" i="59" s="1"/>
  <c r="AN76" i="99"/>
  <c r="F30" i="89"/>
  <c r="CR157" i="47"/>
  <c r="GB134" i="47" s="1"/>
  <c r="K103" i="59" s="1"/>
  <c r="AG64" i="99"/>
  <c r="F105" i="89" s="1"/>
  <c r="AK63" i="99"/>
  <c r="AL63" i="99"/>
  <c r="AA63" i="99" s="1"/>
  <c r="AH63" i="99"/>
  <c r="K143" i="59" s="1"/>
  <c r="AN146" i="99"/>
  <c r="AR75" i="99"/>
  <c r="FE63" i="99"/>
  <c r="GF55" i="47"/>
  <c r="O51" i="59" s="1"/>
  <c r="E30" i="89"/>
  <c r="CR76" i="47"/>
  <c r="GB55" i="47" s="1"/>
  <c r="K51" i="59" s="1"/>
  <c r="CV327" i="47" l="1"/>
  <c r="CU327" i="47"/>
  <c r="CV326" i="47"/>
  <c r="CU326" i="47"/>
  <c r="W83" i="99" s="1"/>
  <c r="EK83" i="99" s="1"/>
  <c r="EW83" i="99" s="1"/>
  <c r="EX327" i="47"/>
  <c r="EY327" i="47" s="1"/>
  <c r="CQ327" i="47" s="1"/>
  <c r="CW327" i="47" s="1"/>
  <c r="EY326" i="47"/>
  <c r="CQ326" i="47" s="1"/>
  <c r="E118" i="93" s="1"/>
  <c r="M82" i="99"/>
  <c r="DY82" i="99" s="1"/>
  <c r="ES82" i="99" s="1"/>
  <c r="CW325" i="47"/>
  <c r="S82" i="99"/>
  <c r="FO80" i="47"/>
  <c r="CP80" i="47" s="1"/>
  <c r="FN81" i="47"/>
  <c r="CU79" i="47"/>
  <c r="GE58" i="47"/>
  <c r="N54" i="59" s="1"/>
  <c r="GF56" i="47"/>
  <c r="O52" i="59" s="1"/>
  <c r="CR77" i="47"/>
  <c r="GB56" i="47" s="1"/>
  <c r="K52" i="59" s="1"/>
  <c r="CR158" i="47"/>
  <c r="GB135" i="47" s="1"/>
  <c r="K104" i="59" s="1"/>
  <c r="AN77" i="99"/>
  <c r="AR77" i="99" s="1"/>
  <c r="EY159" i="47"/>
  <c r="CQ159" i="47" s="1"/>
  <c r="EX160" i="47"/>
  <c r="EY78" i="47"/>
  <c r="CQ78" i="47" s="1"/>
  <c r="E32" i="89" s="1"/>
  <c r="EX79" i="47"/>
  <c r="GF135" i="47"/>
  <c r="O104" i="59" s="1"/>
  <c r="FE64" i="99"/>
  <c r="F99" i="93"/>
  <c r="EY65" i="99"/>
  <c r="AE65" i="99" s="1"/>
  <c r="EX66" i="99"/>
  <c r="EU66" i="99"/>
  <c r="ET67" i="99"/>
  <c r="O144" i="59"/>
  <c r="AS76" i="99"/>
  <c r="AN147" i="99"/>
  <c r="AR147" i="99" s="1"/>
  <c r="AR76" i="99"/>
  <c r="AL64" i="99"/>
  <c r="AA64" i="99" s="1"/>
  <c r="AK64" i="99"/>
  <c r="AH64" i="99"/>
  <c r="K144" i="59" s="1"/>
  <c r="AG65" i="99"/>
  <c r="F106" i="89" s="1"/>
  <c r="CW326" i="47" l="1"/>
  <c r="S83" i="99"/>
  <c r="M83" i="99"/>
  <c r="DY83" i="99" s="1"/>
  <c r="ES83" i="99" s="1"/>
  <c r="CR327" i="47"/>
  <c r="CR326" i="47"/>
  <c r="FO81" i="47"/>
  <c r="CP81" i="47" s="1"/>
  <c r="GE60" i="47" s="1"/>
  <c r="N56" i="59" s="1"/>
  <c r="FN82" i="47"/>
  <c r="CU80" i="47"/>
  <c r="GF136" i="47"/>
  <c r="O105" i="59" s="1"/>
  <c r="F32" i="89"/>
  <c r="GE59" i="47"/>
  <c r="N55" i="59" s="1"/>
  <c r="CR78" i="47"/>
  <c r="GB57" i="47" s="1"/>
  <c r="K53" i="59" s="1"/>
  <c r="GF57" i="47"/>
  <c r="O53" i="59" s="1"/>
  <c r="AN148" i="99"/>
  <c r="EY79" i="47"/>
  <c r="CQ79" i="47" s="1"/>
  <c r="E33" i="89" s="1"/>
  <c r="EX80" i="47"/>
  <c r="EY160" i="47"/>
  <c r="CQ160" i="47" s="1"/>
  <c r="F33" i="89" s="1"/>
  <c r="EX161" i="47"/>
  <c r="AN78" i="99"/>
  <c r="CR159" i="47"/>
  <c r="GB136" i="47" s="1"/>
  <c r="K105" i="59" s="1"/>
  <c r="FE65" i="99"/>
  <c r="F100" i="93"/>
  <c r="O145" i="59"/>
  <c r="AS148" i="99"/>
  <c r="EU67" i="99"/>
  <c r="ET68" i="99"/>
  <c r="EY66" i="99"/>
  <c r="AE66" i="99" s="1"/>
  <c r="EX67" i="99"/>
  <c r="AG66" i="99"/>
  <c r="F107" i="89" s="1"/>
  <c r="AK65" i="99"/>
  <c r="AL65" i="99"/>
  <c r="AA65" i="99" s="1"/>
  <c r="AH65" i="99"/>
  <c r="K145" i="59" s="1"/>
  <c r="EY80" i="47" l="1"/>
  <c r="CQ80" i="47" s="1"/>
  <c r="GF59" i="47" s="1"/>
  <c r="O55" i="59" s="1"/>
  <c r="EX81" i="47"/>
  <c r="FO82" i="47"/>
  <c r="CP82" i="47" s="1"/>
  <c r="GE61" i="47" s="1"/>
  <c r="N57" i="59" s="1"/>
  <c r="FN83" i="47"/>
  <c r="CU81" i="47"/>
  <c r="EY161" i="47"/>
  <c r="CQ161" i="47" s="1"/>
  <c r="AN80" i="99" s="1"/>
  <c r="EX162" i="47"/>
  <c r="AR78" i="99"/>
  <c r="AN149" i="99"/>
  <c r="CR79" i="47"/>
  <c r="GB58" i="47" s="1"/>
  <c r="K54" i="59" s="1"/>
  <c r="GF58" i="47"/>
  <c r="O54" i="59" s="1"/>
  <c r="CR160" i="47"/>
  <c r="GB137" i="47" s="1"/>
  <c r="K106" i="59" s="1"/>
  <c r="GF137" i="47"/>
  <c r="O106" i="59" s="1"/>
  <c r="AN79" i="99"/>
  <c r="FE66" i="99"/>
  <c r="F101" i="93"/>
  <c r="O146" i="59"/>
  <c r="EY67" i="99"/>
  <c r="AE67" i="99" s="1"/>
  <c r="EX68" i="99"/>
  <c r="EU68" i="99"/>
  <c r="ET69" i="99"/>
  <c r="AL66" i="99"/>
  <c r="AA66" i="99" s="1"/>
  <c r="AK66" i="99"/>
  <c r="AH66" i="99"/>
  <c r="K146" i="59" s="1"/>
  <c r="AG67" i="99"/>
  <c r="F108" i="89" s="1"/>
  <c r="GF138" i="47" l="1"/>
  <c r="O107" i="59" s="1"/>
  <c r="EY81" i="47"/>
  <c r="CQ81" i="47" s="1"/>
  <c r="EX82" i="47"/>
  <c r="FN84" i="47"/>
  <c r="FO84" i="47" s="1"/>
  <c r="CP84" i="47" s="1"/>
  <c r="FO83" i="47"/>
  <c r="CP83" i="47" s="1"/>
  <c r="CU82" i="47"/>
  <c r="E34" i="89"/>
  <c r="CR80" i="47"/>
  <c r="GB59" i="47" s="1"/>
  <c r="K55" i="59" s="1"/>
  <c r="EY162" i="47"/>
  <c r="CQ162" i="47" s="1"/>
  <c r="GF139" i="47" s="1"/>
  <c r="O108" i="59" s="1"/>
  <c r="EX163" i="47"/>
  <c r="F34" i="89"/>
  <c r="CR161" i="47"/>
  <c r="GB138" i="47" s="1"/>
  <c r="K107" i="59" s="1"/>
  <c r="AR80" i="99"/>
  <c r="AN151" i="99"/>
  <c r="AR79" i="99"/>
  <c r="AN150" i="99"/>
  <c r="FE67" i="99"/>
  <c r="F102" i="93"/>
  <c r="O147" i="59"/>
  <c r="EU69" i="99"/>
  <c r="ET70" i="99"/>
  <c r="EY68" i="99"/>
  <c r="AE68" i="99" s="1"/>
  <c r="EX69" i="99"/>
  <c r="AG68" i="99"/>
  <c r="F109" i="89" s="1"/>
  <c r="AK67" i="99"/>
  <c r="AL67" i="99"/>
  <c r="AA67" i="99" s="1"/>
  <c r="AH67" i="99"/>
  <c r="K147" i="59" s="1"/>
  <c r="CU83" i="47" l="1"/>
  <c r="GE62" i="47"/>
  <c r="N58" i="59" s="1"/>
  <c r="CR81" i="47"/>
  <c r="GB60" i="47" s="1"/>
  <c r="K56" i="59" s="1"/>
  <c r="GF60" i="47"/>
  <c r="O56" i="59" s="1"/>
  <c r="CR162" i="47"/>
  <c r="GB139" i="47" s="1"/>
  <c r="K108" i="59" s="1"/>
  <c r="AN81" i="99"/>
  <c r="CU84" i="47"/>
  <c r="EY82" i="47"/>
  <c r="CQ82" i="47" s="1"/>
  <c r="EX83" i="47"/>
  <c r="EY163" i="47"/>
  <c r="CQ163" i="47" s="1"/>
  <c r="GF140" i="47" s="1"/>
  <c r="O109" i="59" s="1"/>
  <c r="EX164" i="47"/>
  <c r="F103" i="93"/>
  <c r="FE68" i="99"/>
  <c r="O148" i="59"/>
  <c r="EY69" i="99"/>
  <c r="AE69" i="99" s="1"/>
  <c r="EX70" i="99"/>
  <c r="EU70" i="99"/>
  <c r="ET71" i="99"/>
  <c r="AL68" i="99"/>
  <c r="AA68" i="99" s="1"/>
  <c r="AH68" i="99"/>
  <c r="K148" i="59" s="1"/>
  <c r="AG69" i="99"/>
  <c r="F110" i="89" s="1"/>
  <c r="CR82" i="47" l="1"/>
  <c r="GB61" i="47" s="1"/>
  <c r="K57" i="59" s="1"/>
  <c r="GF61" i="47"/>
  <c r="O57" i="59" s="1"/>
  <c r="AN152" i="99"/>
  <c r="AR81" i="99"/>
  <c r="CR163" i="47"/>
  <c r="GB140" i="47" s="1"/>
  <c r="K109" i="59" s="1"/>
  <c r="AN82" i="99"/>
  <c r="EY83" i="47"/>
  <c r="CQ83" i="47" s="1"/>
  <c r="EX84" i="47"/>
  <c r="EY84" i="47" s="1"/>
  <c r="CQ84" i="47" s="1"/>
  <c r="EY164" i="47"/>
  <c r="CQ164" i="47" s="1"/>
  <c r="GF141" i="47" s="1"/>
  <c r="O110" i="59" s="1"/>
  <c r="EX165" i="47"/>
  <c r="EY165" i="47" s="1"/>
  <c r="CQ165" i="47" s="1"/>
  <c r="CR165" i="47" s="1"/>
  <c r="FE69" i="99"/>
  <c r="F104" i="93"/>
  <c r="EU71" i="99"/>
  <c r="ET72" i="99"/>
  <c r="EY70" i="99"/>
  <c r="AE70" i="99" s="1"/>
  <c r="EX71" i="99"/>
  <c r="O149" i="59"/>
  <c r="AG70" i="99"/>
  <c r="F111" i="89" s="1"/>
  <c r="AL69" i="99"/>
  <c r="AA69" i="99" s="1"/>
  <c r="AH69" i="99"/>
  <c r="K149" i="59" s="1"/>
  <c r="CR84" i="47" l="1"/>
  <c r="CR83" i="47"/>
  <c r="GB62" i="47" s="1"/>
  <c r="K58" i="59" s="1"/>
  <c r="GF62" i="47"/>
  <c r="O58" i="59" s="1"/>
  <c r="CR164" i="47"/>
  <c r="GB141" i="47" s="1"/>
  <c r="K110" i="59" s="1"/>
  <c r="AN83" i="99"/>
  <c r="AN153" i="99"/>
  <c r="AR82" i="99"/>
  <c r="FE70" i="99"/>
  <c r="F105" i="93"/>
  <c r="EY71" i="99"/>
  <c r="AE71" i="99" s="1"/>
  <c r="EX72" i="99"/>
  <c r="EU72" i="99"/>
  <c r="ET73" i="99"/>
  <c r="O150" i="59"/>
  <c r="AL70" i="99"/>
  <c r="AA70" i="99" s="1"/>
  <c r="AH70" i="99"/>
  <c r="K150" i="59" s="1"/>
  <c r="AG71" i="99"/>
  <c r="F112" i="89" s="1"/>
  <c r="AN154" i="99" l="1"/>
  <c r="AR154" i="99" s="1"/>
  <c r="AR83" i="99"/>
  <c r="FE71" i="99"/>
  <c r="F106" i="93"/>
  <c r="O151" i="59"/>
  <c r="EU73" i="99"/>
  <c r="ET74" i="99"/>
  <c r="EY72" i="99"/>
  <c r="AE72" i="99" s="1"/>
  <c r="EX73" i="99"/>
  <c r="AG72" i="99"/>
  <c r="F113" i="89" s="1"/>
  <c r="AL71" i="99"/>
  <c r="AA71" i="99" s="1"/>
  <c r="AH71" i="99"/>
  <c r="K151" i="59" s="1"/>
  <c r="FE72" i="99" l="1"/>
  <c r="F107" i="93"/>
  <c r="EY73" i="99"/>
  <c r="AE73" i="99" s="1"/>
  <c r="EX74" i="99"/>
  <c r="EU74" i="99"/>
  <c r="ET75" i="99"/>
  <c r="O152" i="59"/>
  <c r="AL72" i="99"/>
  <c r="AA72" i="99" s="1"/>
  <c r="AH72" i="99"/>
  <c r="K152" i="59" s="1"/>
  <c r="AG73" i="99"/>
  <c r="F114" i="89" s="1"/>
  <c r="FE73" i="99" l="1"/>
  <c r="F108" i="93"/>
  <c r="EU75" i="99"/>
  <c r="ET76" i="99"/>
  <c r="EY74" i="99"/>
  <c r="AE74" i="99" s="1"/>
  <c r="EX75" i="99"/>
  <c r="O153" i="59"/>
  <c r="AG74" i="99"/>
  <c r="F115" i="89" s="1"/>
  <c r="AL73" i="99"/>
  <c r="AA73" i="99" s="1"/>
  <c r="AH73" i="99"/>
  <c r="K153" i="59" s="1"/>
  <c r="FE74" i="99" l="1"/>
  <c r="F109" i="93"/>
  <c r="O154" i="59"/>
  <c r="EY75" i="99"/>
  <c r="AE75" i="99" s="1"/>
  <c r="EX76" i="99"/>
  <c r="EU76" i="99"/>
  <c r="ET77" i="99"/>
  <c r="AL74" i="99"/>
  <c r="AA74" i="99" s="1"/>
  <c r="AH74" i="99"/>
  <c r="K154" i="59" s="1"/>
  <c r="AG75" i="99"/>
  <c r="F116" i="89" s="1"/>
  <c r="FE75" i="99" l="1"/>
  <c r="F110" i="93"/>
  <c r="EU77" i="99"/>
  <c r="AG77" i="99" s="1"/>
  <c r="F118" i="89" s="1"/>
  <c r="O155" i="59"/>
  <c r="EY76" i="99"/>
  <c r="AE76" i="99" s="1"/>
  <c r="EX77" i="99"/>
  <c r="FC86" i="99"/>
  <c r="AG76" i="99"/>
  <c r="F117" i="89" s="1"/>
  <c r="AL75" i="99"/>
  <c r="AA75" i="99" s="1"/>
  <c r="AH75" i="99"/>
  <c r="K155" i="59" s="1"/>
  <c r="FC87" i="99" l="1"/>
  <c r="EU88" i="99"/>
  <c r="EY77" i="99"/>
  <c r="AE77" i="99" s="1"/>
  <c r="AH77" i="99" s="1"/>
  <c r="K157" i="59" s="1"/>
  <c r="F112" i="93"/>
  <c r="G112" i="93" s="1"/>
  <c r="F111" i="93"/>
  <c r="FE76" i="99"/>
  <c r="O156" i="59"/>
  <c r="P156" i="59" s="1"/>
  <c r="AL76" i="99"/>
  <c r="AA76" i="99" s="1"/>
  <c r="AH76" i="99"/>
  <c r="K156" i="59" s="1"/>
  <c r="AS147" i="99"/>
  <c r="O157" i="59"/>
  <c r="FE77" i="99" l="1"/>
  <c r="AL77" i="99"/>
  <c r="AA77" i="99" s="1"/>
  <c r="AS328" i="47" l="1"/>
  <c r="IL71" i="38"/>
  <c r="IY71" i="38" s="1"/>
  <c r="W78" i="99"/>
  <c r="EK78" i="99" l="1"/>
  <c r="EW78" i="99" s="1"/>
  <c r="EX78" i="99" s="1"/>
  <c r="EY78" i="99" s="1"/>
  <c r="AE78" i="99" s="1"/>
  <c r="EK79" i="99"/>
  <c r="EW79" i="99" s="1"/>
  <c r="E113" i="93"/>
  <c r="EX79" i="99" l="1"/>
  <c r="AL78" i="99"/>
  <c r="S78" i="99"/>
  <c r="M78" i="99"/>
  <c r="EY79" i="99" l="1"/>
  <c r="AE79" i="99" s="1"/>
  <c r="AL79" i="99" s="1"/>
  <c r="EX80" i="99"/>
  <c r="DY78" i="99"/>
  <c r="ES78" i="99" s="1"/>
  <c r="ET78" i="99" s="1"/>
  <c r="EU78" i="99" s="1"/>
  <c r="AG78" i="99" s="1"/>
  <c r="F119" i="89" s="1"/>
  <c r="DY79" i="99"/>
  <c r="ES79" i="99" s="1"/>
  <c r="EY80" i="99" l="1"/>
  <c r="AE80" i="99" s="1"/>
  <c r="AL80" i="99" s="1"/>
  <c r="EX81" i="99"/>
  <c r="AH78" i="99"/>
  <c r="K158" i="59" s="1"/>
  <c r="O158" i="59"/>
  <c r="ET79" i="99"/>
  <c r="AA78" i="99"/>
  <c r="F113" i="93"/>
  <c r="FE78" i="99"/>
  <c r="EY81" i="99" l="1"/>
  <c r="AE81" i="99" s="1"/>
  <c r="EX82" i="99"/>
  <c r="EU79" i="99"/>
  <c r="AG79" i="99" s="1"/>
  <c r="ET80" i="99"/>
  <c r="EY82" i="99" l="1"/>
  <c r="AE82" i="99" s="1"/>
  <c r="EX83" i="99"/>
  <c r="EY83" i="99" s="1"/>
  <c r="AE83" i="99" s="1"/>
  <c r="EU80" i="99"/>
  <c r="FE80" i="99" s="1"/>
  <c r="ET81" i="99"/>
  <c r="AL81" i="99"/>
  <c r="F120" i="89"/>
  <c r="F114" i="93"/>
  <c r="FE79" i="99"/>
  <c r="AH79" i="99"/>
  <c r="K159" i="59" s="1"/>
  <c r="O159" i="59"/>
  <c r="AG80" i="99"/>
  <c r="AA79" i="99"/>
  <c r="AL83" i="99" l="1"/>
  <c r="EU81" i="99"/>
  <c r="ET82" i="99"/>
  <c r="AL82" i="99"/>
  <c r="F121" i="89"/>
  <c r="F115" i="93"/>
  <c r="AH80" i="99"/>
  <c r="K160" i="59" s="1"/>
  <c r="S147" i="59" s="1"/>
  <c r="O160" i="59"/>
  <c r="AA80" i="99"/>
  <c r="X50" i="104"/>
  <c r="Y50" i="104" s="1"/>
  <c r="EU82" i="99" l="1"/>
  <c r="ET83" i="99"/>
  <c r="EU83" i="99" s="1"/>
  <c r="AG81" i="99"/>
  <c r="FE81" i="99"/>
  <c r="F116" i="93" l="1"/>
  <c r="O161" i="59"/>
  <c r="AA81" i="99"/>
  <c r="AH81" i="99"/>
  <c r="K161" i="59" s="1"/>
  <c r="FE83" i="99"/>
  <c r="AG83" i="99"/>
  <c r="CQ92" i="47" s="1"/>
  <c r="CQ91" i="47" s="1"/>
  <c r="CQ90" i="47" s="1"/>
  <c r="FE82" i="99"/>
  <c r="AG82" i="99"/>
  <c r="F118" i="93" l="1"/>
  <c r="O163" i="59"/>
  <c r="F117" i="93"/>
  <c r="O162" i="59"/>
  <c r="AA82" i="99"/>
  <c r="AH82" i="99"/>
  <c r="K162" i="59" s="1"/>
  <c r="AH83" i="99"/>
  <c r="K163" i="59" s="1"/>
  <c r="AA83" i="9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I9" authorId="0" shapeId="0" xr:uid="{00000000-0006-0000-0700-000001000000}">
      <text>
        <r>
          <rPr>
            <b/>
            <sz val="8"/>
            <color indexed="81"/>
            <rFont val="Tahoma"/>
            <family val="2"/>
          </rPr>
          <t>Belzer, David B:</t>
        </r>
        <r>
          <rPr>
            <sz val="8"/>
            <color indexed="81"/>
            <rFont val="Tahoma"/>
            <family val="2"/>
          </rPr>
          <t xml:space="preserve">
From download spreadsheet from Census Bureau, NST-EST2016-01, 1/23/2017
https://www.census.gov/data/tables/2016/demo/popest/nation-total.html 
</t>
        </r>
      </text>
    </comment>
    <comment ref="AH279" authorId="0" shapeId="0" xr:uid="{00000000-0006-0000-0700-000002000000}">
      <text>
        <r>
          <rPr>
            <b/>
            <sz val="8"/>
            <color indexed="81"/>
            <rFont val="Tahoma"/>
            <family val="2"/>
          </rPr>
          <t>Belzer, David B:</t>
        </r>
        <r>
          <rPr>
            <sz val="8"/>
            <color indexed="81"/>
            <rFont val="Tahoma"/>
            <family val="2"/>
          </rPr>
          <t xml:space="preserve">
From spreadsheet AHS_summary_results!wgted_floorspace
</t>
        </r>
      </text>
    </comment>
    <comment ref="AH294" authorId="0" shapeId="0" xr:uid="{00000000-0006-0000-0700-000003000000}">
      <text>
        <r>
          <rPr>
            <b/>
            <sz val="8"/>
            <color indexed="81"/>
            <rFont val="Tahoma"/>
            <family val="2"/>
          </rPr>
          <t>Belzer, David B:</t>
        </r>
        <r>
          <rPr>
            <sz val="8"/>
            <color indexed="81"/>
            <rFont val="Tahoma"/>
            <family val="2"/>
          </rPr>
          <t xml:space="preserve">
From spreadsheet AHS_summary_results!wgted_floorspace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H279" authorId="0" shapeId="0" xr:uid="{00000000-0006-0000-0800-000001000000}">
      <text>
        <r>
          <rPr>
            <b/>
            <sz val="8"/>
            <color indexed="81"/>
            <rFont val="Tahoma"/>
            <family val="2"/>
          </rPr>
          <t>Belzer, David B:</t>
        </r>
        <r>
          <rPr>
            <sz val="8"/>
            <color indexed="81"/>
            <rFont val="Tahoma"/>
            <family val="2"/>
          </rPr>
          <t xml:space="preserve">
From spreadsheet AHS_summary_results!wgted_floorspace
</t>
        </r>
      </text>
    </comment>
    <comment ref="AH294" authorId="0" shapeId="0" xr:uid="{00000000-0006-0000-0800-000002000000}">
      <text>
        <r>
          <rPr>
            <b/>
            <sz val="8"/>
            <color indexed="81"/>
            <rFont val="Tahoma"/>
            <family val="2"/>
          </rPr>
          <t>Belzer, David B:</t>
        </r>
        <r>
          <rPr>
            <sz val="8"/>
            <color indexed="81"/>
            <rFont val="Tahoma"/>
            <family val="2"/>
          </rPr>
          <t xml:space="preserve">
From spreadsheet AHS_summary_results!wgted_floorspace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H280" authorId="0" shapeId="0" xr:uid="{00000000-0006-0000-0900-000001000000}">
      <text>
        <r>
          <rPr>
            <b/>
            <sz val="8"/>
            <color indexed="81"/>
            <rFont val="Tahoma"/>
            <family val="2"/>
          </rPr>
          <t>Belzer, David B:</t>
        </r>
        <r>
          <rPr>
            <sz val="8"/>
            <color indexed="81"/>
            <rFont val="Tahoma"/>
            <family val="2"/>
          </rPr>
          <t xml:space="preserve">
From spreadsheet AHS_summary_results!wgted_floorspace
</t>
        </r>
      </text>
    </comment>
    <comment ref="AH295" authorId="0" shapeId="0" xr:uid="{00000000-0006-0000-0900-000002000000}">
      <text>
        <r>
          <rPr>
            <b/>
            <sz val="8"/>
            <color indexed="81"/>
            <rFont val="Tahoma"/>
            <family val="2"/>
          </rPr>
          <t>Belzer, David B:</t>
        </r>
        <r>
          <rPr>
            <sz val="8"/>
            <color indexed="81"/>
            <rFont val="Tahoma"/>
            <family val="2"/>
          </rPr>
          <t xml:space="preserve">
From spreadsheet AHS_summary_results!wgted_floorspace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H280" authorId="0" shapeId="0" xr:uid="{00000000-0006-0000-0A00-000001000000}">
      <text>
        <r>
          <rPr>
            <b/>
            <sz val="8"/>
            <color indexed="81"/>
            <rFont val="Tahoma"/>
            <family val="2"/>
          </rPr>
          <t>Belzer, David B:</t>
        </r>
        <r>
          <rPr>
            <sz val="8"/>
            <color indexed="81"/>
            <rFont val="Tahoma"/>
            <family val="2"/>
          </rPr>
          <t xml:space="preserve">
From spreadsheet AHS_summary_results!wgted_floorspace
</t>
        </r>
      </text>
    </comment>
    <comment ref="AH295" authorId="0" shapeId="0" xr:uid="{00000000-0006-0000-0A00-000002000000}">
      <text>
        <r>
          <rPr>
            <b/>
            <sz val="8"/>
            <color indexed="81"/>
            <rFont val="Tahoma"/>
            <family val="2"/>
          </rPr>
          <t>Belzer, David B:</t>
        </r>
        <r>
          <rPr>
            <sz val="8"/>
            <color indexed="81"/>
            <rFont val="Tahoma"/>
            <family val="2"/>
          </rPr>
          <t xml:space="preserve">
From spreadsheet AHS_summary_results!wgted_floorspace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 Belzer</author>
  </authors>
  <commentList>
    <comment ref="M18" authorId="0" shapeId="0" xr:uid="{00000000-0006-0000-1900-000001000000}">
      <text>
        <r>
          <rPr>
            <b/>
            <sz val="8"/>
            <color indexed="81"/>
            <rFont val="Tahoma"/>
            <family val="2"/>
          </rPr>
          <t>D. Belzer:</t>
        </r>
        <r>
          <rPr>
            <sz val="8"/>
            <color indexed="81"/>
            <rFont val="Tahoma"/>
            <family val="2"/>
          </rPr>
          <t xml:space="preserve">
Adjusted down 0.1 million from published to make total equal 107.0 million instead of 107.2 million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 Belzer</author>
  </authors>
  <commentList>
    <comment ref="M18" authorId="0" shapeId="0" xr:uid="{00000000-0006-0000-1B00-000001000000}">
      <text>
        <r>
          <rPr>
            <b/>
            <sz val="8"/>
            <color indexed="81"/>
            <rFont val="Tahoma"/>
            <family val="2"/>
          </rPr>
          <t>D. Belzer:</t>
        </r>
        <r>
          <rPr>
            <sz val="8"/>
            <color indexed="81"/>
            <rFont val="Tahoma"/>
            <family val="2"/>
          </rPr>
          <t xml:space="preserve">
Adjusted down 0.1 million from published to make total equal 107.0 million instead of 107.2 million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N25" authorId="0" shapeId="0" xr:uid="{00000000-0006-0000-1F00-000001000000}">
      <text>
        <r>
          <rPr>
            <b/>
            <sz val="8"/>
            <color indexed="81"/>
            <rFont val="Tahoma"/>
            <family val="2"/>
          </rPr>
          <t>Belzer, David B:</t>
        </r>
        <r>
          <rPr>
            <sz val="8"/>
            <color indexed="81"/>
            <rFont val="Tahoma"/>
            <family val="2"/>
          </rPr>
          <t xml:space="preserve">
From cell k6</t>
        </r>
      </text>
    </comment>
  </commentList>
</comments>
</file>

<file path=xl/sharedStrings.xml><?xml version="1.0" encoding="utf-8"?>
<sst xmlns="http://schemas.openxmlformats.org/spreadsheetml/2006/main" count="9609" uniqueCount="1658">
  <si>
    <t>Energy consumption by type of energy, in trillion Btu</t>
  </si>
  <si>
    <t>See section below for notes related to table of final residential sector indicators.</t>
  </si>
  <si>
    <t xml:space="preserve">  Activity and Aggregate Intensity in terms of Energy per Houehold </t>
  </si>
  <si>
    <r>
      <t>Residential</t>
    </r>
    <r>
      <rPr>
        <sz val="10"/>
        <rFont val="Arial"/>
        <family val="2"/>
      </rPr>
      <t xml:space="preserve"> - National  (Northeast, Midwest, South, West)  [WS: National]</t>
    </r>
  </si>
  <si>
    <t>Index of total households, base year of index selected by user (as illustrated = 1985)</t>
  </si>
  <si>
    <t xml:space="preserve">Index of aggregate energy intensity, based upon Btu/household -- national numbers closely match published values from various RECS.  </t>
  </si>
  <si>
    <t>Structural change factor measuring the impact of the changing composition of households by census region.  This effect is most</t>
  </si>
  <si>
    <t xml:space="preserve">  Structure and Energy Intensity Indexes </t>
  </si>
  <si>
    <t>Nominal Energy Intensities (e.g., mmBtu/HH, kBtu/Sq.Ft.)</t>
  </si>
  <si>
    <t xml:space="preserve">Activities for the residential sector are in terms of both households (HH) and total floorspace (square feet, abbreviated as SF).  </t>
  </si>
  <si>
    <t xml:space="preserve">Structure and intensity indicators for the overall residential sector are based upon indicators developed at lower levels of the </t>
  </si>
  <si>
    <t>evident for fuels -- as populaton has shifted to the South and West, the aggregate (national average) fuels intensity per household has fallen.</t>
  </si>
  <si>
    <t>Structural change factor measuring the overall impact of the changing composition of households by housing type.</t>
  </si>
  <si>
    <t>These factors are computed for each of the census regions and aggregated (using energy consumption weights) to the national level.</t>
  </si>
  <si>
    <t>Structural change factor measuring the impact of larger housing units.  This factor essentially bridges between intensities measured</t>
  </si>
  <si>
    <t xml:space="preserve">on per household basis and on a per square foot basis.   The component intensity index is based upon a normalization to square feet.  </t>
  </si>
  <si>
    <t>However, a user may convert this intensity index to one based upon a household measure by multiplying by the house size structural index.</t>
  </si>
  <si>
    <t>Single Family - Detached</t>
  </si>
  <si>
    <t>Single Family - Attached</t>
  </si>
  <si>
    <t>Mobile</t>
  </si>
  <si>
    <t>Multi-Family - 2-4</t>
  </si>
  <si>
    <t>Multi-Family &gt;4</t>
  </si>
  <si>
    <t>Northeast</t>
  </si>
  <si>
    <t>Midwest</t>
  </si>
  <si>
    <t>South</t>
  </si>
  <si>
    <t>West</t>
  </si>
  <si>
    <t>Square Feet Per Unit</t>
  </si>
  <si>
    <t>Number of Housing Units (Millions)</t>
  </si>
  <si>
    <t>Total Square Feet (Billions)</t>
  </si>
  <si>
    <t>Primary Energy Consumption (Trillion Btu)</t>
  </si>
  <si>
    <t>Site Energy Consumption (Trillion Btu)</t>
  </si>
  <si>
    <t>Energy Use per Sq. Ft.</t>
  </si>
  <si>
    <t>Total</t>
  </si>
  <si>
    <t>Delivered</t>
  </si>
  <si>
    <t>Electricity</t>
  </si>
  <si>
    <t>Primary</t>
  </si>
  <si>
    <t xml:space="preserve">Index chg. </t>
  </si>
  <si>
    <t xml:space="preserve">  Index</t>
  </si>
  <si>
    <t>(unnorm.)</t>
  </si>
  <si>
    <t xml:space="preserve">  Total</t>
  </si>
  <si>
    <t>Final Indexes</t>
  </si>
  <si>
    <t xml:space="preserve">Conversion  </t>
  </si>
  <si>
    <t xml:space="preserve">  Factor</t>
  </si>
  <si>
    <t>Adj Factor</t>
  </si>
  <si>
    <t>Elec</t>
  </si>
  <si>
    <t xml:space="preserve"> RECS</t>
  </si>
  <si>
    <t>Cooling</t>
  </si>
  <si>
    <t>Total Elec</t>
  </si>
  <si>
    <t>Central</t>
  </si>
  <si>
    <t>Heating</t>
  </si>
  <si>
    <t>U.S.</t>
  </si>
  <si>
    <t xml:space="preserve"> U.S. Total</t>
  </si>
  <si>
    <t>Source:  http://www.eia.doe.gov/emeu/efficiency/data_tables.htm, spreadsheet recs_2.xls</t>
  </si>
  <si>
    <t>Notes:  (1) Data for 1978 and 1979 not available, values based upon unit sizes from 1980, see next table below.</t>
  </si>
  <si>
    <r>
      <t>1997</t>
    </r>
    <r>
      <rPr>
        <b/>
        <vertAlign val="superscript"/>
        <sz val="10"/>
        <rFont val="Arial"/>
        <family val="2"/>
      </rPr>
      <t>(2)</t>
    </r>
  </si>
  <si>
    <r>
      <t>1978</t>
    </r>
    <r>
      <rPr>
        <b/>
        <vertAlign val="superscript"/>
        <sz val="10"/>
        <rFont val="Arial"/>
        <family val="2"/>
      </rPr>
      <t>(1)</t>
    </r>
  </si>
  <si>
    <r>
      <t>1979</t>
    </r>
    <r>
      <rPr>
        <b/>
        <vertAlign val="superscript"/>
        <sz val="10"/>
        <rFont val="Arial"/>
        <family val="2"/>
      </rPr>
      <t>(1)</t>
    </r>
  </si>
  <si>
    <t xml:space="preserve">            (2) Data for 1997 based upon multiplying unit size times number of units, see next table below</t>
  </si>
  <si>
    <r>
      <t>Source</t>
    </r>
    <r>
      <rPr>
        <sz val="10"/>
        <rFont val="Arial"/>
        <family val="2"/>
      </rPr>
      <t>:  http://www.eia.doe.gov/emeu/efficiency/data_tables.htm, spreadsheet recs_2.xls</t>
    </r>
  </si>
  <si>
    <t>National</t>
  </si>
  <si>
    <t>Rgn Sum</t>
  </si>
  <si>
    <t>Electricity Consumption (Trillion Btu)</t>
  </si>
  <si>
    <t>Fuel Consumption (Trillion Btu)</t>
  </si>
  <si>
    <t>Year</t>
  </si>
  <si>
    <t>Notes:</t>
  </si>
  <si>
    <t xml:space="preserve">     (a)</t>
  </si>
  <si>
    <t xml:space="preserve">    (b)</t>
  </si>
  <si>
    <t xml:space="preserve">    ©</t>
  </si>
  <si>
    <t xml:space="preserve">           (b)</t>
  </si>
  <si>
    <t xml:space="preserve">  Ratio</t>
  </si>
  <si>
    <t xml:space="preserve"> (Billion Btu)</t>
  </si>
  <si>
    <t xml:space="preserve"> (Trillion Btu)</t>
  </si>
  <si>
    <t xml:space="preserve">    (d)</t>
  </si>
  <si>
    <t xml:space="preserve"> Census</t>
  </si>
  <si>
    <t xml:space="preserve">  RECS</t>
  </si>
  <si>
    <t>(thousands)</t>
  </si>
  <si>
    <t xml:space="preserve">U.S. Bureau of the Census.  Data for 1971-1979 interpolated </t>
  </si>
  <si>
    <t xml:space="preserve"> Column (a) multiplied by 0.001 to convert to millions</t>
  </si>
  <si>
    <t xml:space="preserve"> (millions)</t>
  </si>
  <si>
    <t>Fuels</t>
  </si>
  <si>
    <t>(a)</t>
  </si>
  <si>
    <t>Column</t>
  </si>
  <si>
    <t>(b)</t>
  </si>
  <si>
    <t xml:space="preserve"> Interpolated</t>
  </si>
  <si>
    <t>Site Energy per Household</t>
  </si>
  <si>
    <t>Interpolated</t>
  </si>
  <si>
    <t xml:space="preserve">    (e)</t>
  </si>
  <si>
    <t>Estimate</t>
  </si>
  <si>
    <t xml:space="preserve">  Adjusted </t>
  </si>
  <si>
    <t xml:space="preserve"> Sum of</t>
  </si>
  <si>
    <t>Initial Regional</t>
  </si>
  <si>
    <t xml:space="preserve"> Final</t>
  </si>
  <si>
    <t>Calibration</t>
  </si>
  <si>
    <t xml:space="preserve"> Factor</t>
  </si>
  <si>
    <t xml:space="preserve"> Estimates</t>
  </si>
  <si>
    <t>Energy Consumption (TBtu)</t>
  </si>
  <si>
    <t xml:space="preserve"> Energy Shares</t>
  </si>
  <si>
    <t>Log-Mean Divisia Weights</t>
  </si>
  <si>
    <t xml:space="preserve">Log-Mean Divisia Weights </t>
  </si>
  <si>
    <t>Log Changes - Intensity</t>
  </si>
  <si>
    <t>Log Changes - Activity Shares</t>
  </si>
  <si>
    <t>Compute Intensity Index</t>
  </si>
  <si>
    <t>Compute Structure Index</t>
  </si>
  <si>
    <t>(1)</t>
  </si>
  <si>
    <t>(2)</t>
  </si>
  <si>
    <t>(3)</t>
  </si>
  <si>
    <t>(4)</t>
  </si>
  <si>
    <t>(5)</t>
  </si>
  <si>
    <t>(6)</t>
  </si>
  <si>
    <t>(7)</t>
  </si>
  <si>
    <t>(8)</t>
  </si>
  <si>
    <t xml:space="preserve">        (normalized)</t>
  </si>
  <si>
    <t>Index of  Aggregate Intensity</t>
  </si>
  <si>
    <t>Component Intensity          Index</t>
  </si>
  <si>
    <t>Product: Activity x Structure x Intensity</t>
  </si>
  <si>
    <t>Actual Energy Use</t>
  </si>
  <si>
    <t>Total Structure</t>
  </si>
  <si>
    <t xml:space="preserve">  Delivered</t>
  </si>
  <si>
    <t xml:space="preserve"> =(1) x (2)</t>
  </si>
  <si>
    <t xml:space="preserve"> (TBtu)</t>
  </si>
  <si>
    <t xml:space="preserve">   (TBtu)</t>
  </si>
  <si>
    <t>1985 = 1.0</t>
  </si>
  <si>
    <t>Deliv</t>
  </si>
  <si>
    <t xml:space="preserve"> Electricity</t>
  </si>
  <si>
    <t>Single-Family Attached</t>
  </si>
  <si>
    <t>Mobile Home</t>
  </si>
  <si>
    <t>Multi-Family (2-4 units)</t>
  </si>
  <si>
    <t>Activity (Households)</t>
  </si>
  <si>
    <t>Million HH</t>
  </si>
  <si>
    <t>Activity (Floorspace)</t>
  </si>
  <si>
    <t>Billion SF</t>
  </si>
  <si>
    <t>Nominal Energy Intensity (MMBtu/HH)</t>
  </si>
  <si>
    <t>MMBtu/HH</t>
  </si>
  <si>
    <t>Electrical</t>
  </si>
  <si>
    <t>System</t>
  </si>
  <si>
    <t>Retail</t>
  </si>
  <si>
    <t>Energy</t>
  </si>
  <si>
    <t>[R]</t>
  </si>
  <si>
    <t xml:space="preserve">Sales </t>
  </si>
  <si>
    <t xml:space="preserve">Losses </t>
  </si>
  <si>
    <t xml:space="preserve">    Residential Electricity Consumption</t>
  </si>
  <si>
    <t xml:space="preserve">     Column</t>
  </si>
  <si>
    <t xml:space="preserve">           (a) </t>
  </si>
  <si>
    <t>Losses/</t>
  </si>
  <si>
    <t xml:space="preserve"> Sales</t>
  </si>
  <si>
    <t xml:space="preserve">  Year</t>
  </si>
  <si>
    <t xml:space="preserve"> Conversion</t>
  </si>
  <si>
    <t>Source</t>
  </si>
  <si>
    <t xml:space="preserve"> kBtu/SF</t>
  </si>
  <si>
    <t>Nominal Energy Intensity (kBtu/SF)</t>
  </si>
  <si>
    <t>General Inputs</t>
  </si>
  <si>
    <t>Base Year for Indexes:</t>
  </si>
  <si>
    <t>Labels</t>
  </si>
  <si>
    <t xml:space="preserve">    Primary</t>
  </si>
  <si>
    <t xml:space="preserve">    Secondary</t>
  </si>
  <si>
    <t>Not Used</t>
  </si>
  <si>
    <t>Fuel Type</t>
  </si>
  <si>
    <t xml:space="preserve">     Total</t>
  </si>
  <si>
    <t xml:space="preserve">     Delivered</t>
  </si>
  <si>
    <t xml:space="preserve">     Electricity</t>
  </si>
  <si>
    <t xml:space="preserve">     Primary </t>
  </si>
  <si>
    <t xml:space="preserve">     Fossil</t>
  </si>
  <si>
    <t xml:space="preserve">     Renewables</t>
  </si>
  <si>
    <t xml:space="preserve">                 </t>
  </si>
  <si>
    <t>Selected:</t>
  </si>
  <si>
    <t>Starting year for charts:</t>
  </si>
  <si>
    <t>Ending year for charts:</t>
  </si>
  <si>
    <t>Base Year</t>
  </si>
  <si>
    <t>Base2</t>
  </si>
  <si>
    <t>New</t>
  </si>
  <si>
    <t>Middle</t>
  </si>
  <si>
    <t>Mountain</t>
  </si>
  <si>
    <t>United</t>
  </si>
  <si>
    <t>England</t>
  </si>
  <si>
    <t>Atlantic</t>
  </si>
  <si>
    <t xml:space="preserve"> Constant</t>
  </si>
  <si>
    <t xml:space="preserve">  HDD</t>
  </si>
  <si>
    <t xml:space="preserve">  Time</t>
  </si>
  <si>
    <t>Cooling Degree Days</t>
  </si>
  <si>
    <t>Single-Family Detached</t>
  </si>
  <si>
    <t>Census Region</t>
  </si>
  <si>
    <t xml:space="preserve">    Northeast</t>
  </si>
  <si>
    <t xml:space="preserve"> Heating</t>
  </si>
  <si>
    <t xml:space="preserve"> Cooling</t>
  </si>
  <si>
    <t xml:space="preserve">    (a)</t>
  </si>
  <si>
    <t xml:space="preserve">                    Column</t>
  </si>
  <si>
    <t xml:space="preserve">             Notes</t>
  </si>
  <si>
    <t xml:space="preserve">    Midwest</t>
  </si>
  <si>
    <t xml:space="preserve">    South</t>
  </si>
  <si>
    <t xml:space="preserve">    West</t>
  </si>
  <si>
    <t xml:space="preserve">  Tbtu</t>
  </si>
  <si>
    <t xml:space="preserve"> New England</t>
  </si>
  <si>
    <t>Middle Atlantic</t>
  </si>
  <si>
    <t>Heating Degree Days</t>
  </si>
  <si>
    <t>Non Space Conditioning</t>
  </si>
  <si>
    <t xml:space="preserve">  Weight</t>
  </si>
  <si>
    <t>Normal Weather Factor</t>
  </si>
  <si>
    <t xml:space="preserve">      Electricity</t>
  </si>
  <si>
    <t>All Energy</t>
  </si>
  <si>
    <t xml:space="preserve"> All Fuels</t>
  </si>
  <si>
    <t>Heating: All Energy</t>
  </si>
  <si>
    <t>Heating: Fuels</t>
  </si>
  <si>
    <t>Heating shr of fuels</t>
  </si>
  <si>
    <t>(d)</t>
  </si>
  <si>
    <t>Fraction of consumption not used for heating or cooling</t>
  </si>
  <si>
    <t>(e)</t>
  </si>
  <si>
    <t>(f)</t>
  </si>
  <si>
    <t xml:space="preserve">Fraction of consumption used for heating </t>
  </si>
  <si>
    <t xml:space="preserve">Fraction of consumption used for cooling </t>
  </si>
  <si>
    <t xml:space="preserve">   New England</t>
  </si>
  <si>
    <t xml:space="preserve">   Middle Atlantic</t>
  </si>
  <si>
    <t xml:space="preserve">Midwest </t>
  </si>
  <si>
    <t xml:space="preserve">   East North Central</t>
  </si>
  <si>
    <t xml:space="preserve"> All Energy</t>
  </si>
  <si>
    <t xml:space="preserve">   West North Central</t>
  </si>
  <si>
    <t xml:space="preserve">   South Atlantic</t>
  </si>
  <si>
    <t xml:space="preserve">   East South Central</t>
  </si>
  <si>
    <t xml:space="preserve">   West South Central</t>
  </si>
  <si>
    <t xml:space="preserve">West </t>
  </si>
  <si>
    <t xml:space="preserve">  Mountain </t>
  </si>
  <si>
    <t xml:space="preserve">  Pacific</t>
  </si>
  <si>
    <t xml:space="preserve"> Fuels</t>
  </si>
  <si>
    <t xml:space="preserve"> Share of Region</t>
  </si>
  <si>
    <t xml:space="preserve">    (f)</t>
  </si>
  <si>
    <t xml:space="preserve">       U.S.</t>
  </si>
  <si>
    <t>Column (a) minus column (b)</t>
  </si>
  <si>
    <t>Table 5.2, RECS C&amp;E 1993; Major energy sources, column 1.</t>
  </si>
  <si>
    <t>Table 5.2, RECS C&amp;E 1993; Major energy sources, column 3.</t>
  </si>
  <si>
    <t>Table 5.11, RECS C&amp;E 1993</t>
  </si>
  <si>
    <r>
      <t>Table 5.2, RECS C&amp;E 1993 (</t>
    </r>
    <r>
      <rPr>
        <i/>
        <sz val="10"/>
        <rFont val="Times New Roman"/>
        <family val="1"/>
      </rPr>
      <t>Household Energy Consumption and Expenditures</t>
    </r>
    <r>
      <rPr>
        <sz val="10"/>
        <rFont val="Times New Roman"/>
        <family val="1"/>
      </rPr>
      <t xml:space="preserve"> 1993)</t>
    </r>
  </si>
  <si>
    <t>Table 5.14, RECS C&amp;E 1993, calculated from kWh converted to Btu</t>
  </si>
  <si>
    <t>Table 5.20, RECS C&amp;E 1993</t>
  </si>
  <si>
    <t xml:space="preserve">Table 5.12, RECS C&amp;E 1993 </t>
  </si>
  <si>
    <t>Table 5.16, RECS C&amp;E 1993, column 1</t>
  </si>
  <si>
    <t>Column (a) - column (b)</t>
  </si>
  <si>
    <t xml:space="preserve">Fraction of households in census region </t>
  </si>
  <si>
    <t>Number of Households Using Fuels for Main Space Heating  (millions)</t>
  </si>
  <si>
    <t xml:space="preserve">      Fuels</t>
  </si>
  <si>
    <t xml:space="preserve">    Year</t>
  </si>
  <si>
    <t xml:space="preserve">  </t>
  </si>
  <si>
    <t>Number of Households Using Electricty for Heating and Cooling</t>
  </si>
  <si>
    <t xml:space="preserve"> Households (millions)</t>
  </si>
  <si>
    <t xml:space="preserve">Table 5.14, RECS C&amp;E 1993 </t>
  </si>
  <si>
    <t xml:space="preserve">Table 5.20, RECS C&amp;E 1993 </t>
  </si>
  <si>
    <t>East North Central</t>
  </si>
  <si>
    <t>West North Central</t>
  </si>
  <si>
    <t>South Atlantic</t>
  </si>
  <si>
    <t>East South Central</t>
  </si>
  <si>
    <t>West South Central</t>
  </si>
  <si>
    <t>Pacific</t>
  </si>
  <si>
    <t xml:space="preserve"> Share</t>
  </si>
  <si>
    <t xml:space="preserve">  Fuels</t>
  </si>
  <si>
    <t xml:space="preserve"> regional factors, weighted by regional energy share from 1993 RECS</t>
  </si>
  <si>
    <t>Normal Weather Factors for U.S. developed from</t>
  </si>
  <si>
    <t xml:space="preserve">  (Tbtu)</t>
  </si>
  <si>
    <t>Consumption</t>
  </si>
  <si>
    <t xml:space="preserve">         Electricity</t>
  </si>
  <si>
    <t xml:space="preserve"> (fraction)</t>
  </si>
  <si>
    <t xml:space="preserve">        Fuels</t>
  </si>
  <si>
    <t xml:space="preserve"> Not Weather Normalized</t>
  </si>
  <si>
    <t xml:space="preserve"> Weather Normalized</t>
  </si>
  <si>
    <t>Electricity Consumption</t>
  </si>
  <si>
    <t>Fuels Consumption</t>
  </si>
  <si>
    <t xml:space="preserve">         </t>
  </si>
  <si>
    <t>Elec- Not WN</t>
  </si>
  <si>
    <t>Elec- WN</t>
  </si>
  <si>
    <t>Fuels Not WN</t>
  </si>
  <si>
    <t>Fuels- WN</t>
  </si>
  <si>
    <t xml:space="preserve">    Data for Chart</t>
  </si>
  <si>
    <t>61-90 Norm</t>
  </si>
  <si>
    <t>71-00 Norm</t>
  </si>
  <si>
    <t/>
  </si>
  <si>
    <t xml:space="preserve">Single-Family </t>
  </si>
  <si>
    <t>Multi-Family</t>
  </si>
  <si>
    <t>Nominal Energy Intensity (kBtu/SF) (Not Weather Adjusted)</t>
  </si>
  <si>
    <t>Weather Factors</t>
  </si>
  <si>
    <t xml:space="preserve">  Actual/    normal</t>
  </si>
  <si>
    <t>Nominal Energy Intensity (kBtu/SF) (Weather Adjusted)</t>
  </si>
  <si>
    <t>Household Size (Sq. Ft./HH)</t>
  </si>
  <si>
    <t>SF/HH</t>
  </si>
  <si>
    <t>Activity Shares (Shares of Total Households by Housing Type)</t>
  </si>
  <si>
    <t>Log Changes - Weather</t>
  </si>
  <si>
    <t>Nominal Energy Intensity (kBtu/SF)  (Not Weather Adjusted)</t>
  </si>
  <si>
    <t xml:space="preserve">Energy Intensity, Btu/SF, weather adjusted  (Index)  </t>
  </si>
  <si>
    <t>Log Changes - Household Size</t>
  </si>
  <si>
    <t xml:space="preserve">  (Household Composition)</t>
  </si>
  <si>
    <t xml:space="preserve">        (Household Size)           </t>
  </si>
  <si>
    <t>Structure:Housing Type Shift</t>
  </si>
  <si>
    <t>Energy/HH</t>
  </si>
  <si>
    <t>Structure:  Weather</t>
  </si>
  <si>
    <t xml:space="preserve">        (Weather)           </t>
  </si>
  <si>
    <t>=(1)x(3)x(4)x(5) x (6)</t>
  </si>
  <si>
    <t>Structure: House Size</t>
  </si>
  <si>
    <t>Energy/SF</t>
  </si>
  <si>
    <t>=(3) x (4) x(5)</t>
  </si>
  <si>
    <t>Base Row Numbers</t>
  </si>
  <si>
    <t xml:space="preserve"> Weather Factor</t>
  </si>
  <si>
    <t>Weather Factor</t>
  </si>
  <si>
    <t>Weather Factors   (Actual/30-year Normal)</t>
  </si>
  <si>
    <t>Energy Consumption (Trillion Btu)</t>
  </si>
  <si>
    <t>Activity (Floorspace, Square Feet )</t>
  </si>
  <si>
    <t>Household Size (Square Feet/HH)</t>
  </si>
  <si>
    <t>Index_label</t>
  </si>
  <si>
    <t>Energy Type</t>
  </si>
  <si>
    <t xml:space="preserve">             (Weather)           </t>
  </si>
  <si>
    <t>Compute Structure Index (1)</t>
  </si>
  <si>
    <t>Compute Structure Index (2)</t>
  </si>
  <si>
    <t>Compute Structure Index (3)</t>
  </si>
  <si>
    <t>Log-Mean Divisia Weights   (normalized)</t>
  </si>
  <si>
    <t xml:space="preserve">The second worksheet (General_inputs) is still under development.   Cell F6 (primary base year) can be </t>
  </si>
  <si>
    <t>The intensity indicators are organized in an hierarchical fashion, with energy intensity indicators for each level</t>
  </si>
  <si>
    <t xml:space="preserve">of the hierarchy contained in a single worksheet (WS).   The organization of the indicators in this spreadsheet </t>
  </si>
  <si>
    <t xml:space="preserve">   Level:</t>
  </si>
  <si>
    <t>Energy Type (1)</t>
  </si>
  <si>
    <t>Energy Intensity Indexes</t>
  </si>
  <si>
    <t xml:space="preserve"> Energy Intensity Indexes</t>
  </si>
  <si>
    <t>xx</t>
  </si>
  <si>
    <t>:</t>
  </si>
  <si>
    <t xml:space="preserve">     :</t>
  </si>
  <si>
    <t>This section contains about 10 sets of columns that are used to develop the log mean Divisia weights and then</t>
  </si>
  <si>
    <t xml:space="preserve">the application of these weights to develop the final intensity and structural indexes.  Because there are gaps in the </t>
  </si>
  <si>
    <t xml:space="preserve">underlying data, some entries in this portion of the worksheet will show #DIV/0! Entries.   </t>
  </si>
  <si>
    <t>Basic Data</t>
  </si>
  <si>
    <t xml:space="preserve">From Next Lower Level </t>
  </si>
  <si>
    <t xml:space="preserve">            (Transferred from lower level ---&gt;)</t>
  </si>
  <si>
    <t>Energy Intensity Index</t>
  </si>
  <si>
    <t>Structure Index (1):  Housing Unit Composition</t>
  </si>
  <si>
    <t>Structure Index (2):  Housing Unit Size</t>
  </si>
  <si>
    <t>Structure Index (3):  Weather</t>
  </si>
  <si>
    <t>Log Changes - Housing Type Mix</t>
  </si>
  <si>
    <t>Activity Shares (Shares of Total Households by Census Region)</t>
  </si>
  <si>
    <t xml:space="preserve">         (Geographic Shift)</t>
  </si>
  <si>
    <t>Compute Structure Index (4)</t>
  </si>
  <si>
    <t>Structure:  Geographic Shift</t>
  </si>
  <si>
    <t>Index of  Aggregate Intensity (Btu/HH)</t>
  </si>
  <si>
    <t>Component Intensity Index (Btu/SF)</t>
  </si>
  <si>
    <t>Residential Data Derived from Residential Energy Consumption Surveys</t>
  </si>
  <si>
    <t>(9)</t>
  </si>
  <si>
    <t>(10)</t>
  </si>
  <si>
    <t>=(1)x(3)x(4)x(5)x(6)x(7)</t>
  </si>
  <si>
    <t>=(3) x (4) x(5) x (6)</t>
  </si>
  <si>
    <t xml:space="preserve"> Check with RECS Ave.</t>
  </si>
  <si>
    <t xml:space="preserve">Northeast (Five housing unit types as shown below) [WS: Northeast] </t>
  </si>
  <si>
    <t xml:space="preserve">Midwest   (Five housing unit types as shown below) [WS: Midwest] </t>
  </si>
  <si>
    <t xml:space="preserve">West       (Five housing unit types as shown below) [WS: Northeast] </t>
  </si>
  <si>
    <t xml:space="preserve">South      (Five housing unit types as shown below) [WS: Midwest] </t>
  </si>
  <si>
    <t>Housing unit types for each census region:</t>
  </si>
  <si>
    <t>Single-family attached</t>
  </si>
  <si>
    <t>Single-family detached</t>
  </si>
  <si>
    <t>Mobile home</t>
  </si>
  <si>
    <t>Multi-family (2-4 units)</t>
  </si>
  <si>
    <t>Multi-family (&gt; 4 units)</t>
  </si>
  <si>
    <t>changed to renormalize all the time series indexes to a different base year.  As delivered, the base year is 1985.</t>
  </si>
  <si>
    <t>Indicators Hierarchy</t>
  </si>
  <si>
    <t>activity and energy intensity for the economy, including the energy-GDP ratio.   As shown in the green highlighted area below, the next level is defined by the broad</t>
  </si>
  <si>
    <t>end-use sectors covered by the Energy Information Administration energy data.  The total electricity generation sector is also defined at this level;  it</t>
  </si>
  <si>
    <t>is included in the derivation of indicators depending upon the definition of energy (see discussion below).</t>
  </si>
  <si>
    <t>Economy-wide</t>
  </si>
  <si>
    <t>Industrial</t>
  </si>
  <si>
    <t>Commercial</t>
  </si>
  <si>
    <t>Transportation</t>
  </si>
  <si>
    <t>Electric Utilities</t>
  </si>
  <si>
    <t>Energy Classification</t>
  </si>
  <si>
    <t>The energy intensity indicators are defined for four energy types:</t>
  </si>
  <si>
    <t>Delivered energy includes all energy delivered to the end user, but excludes utility generation and transmission losses</t>
  </si>
  <si>
    <t>Electricity consumption (sales), converted at 3,412 Btu/kWh.</t>
  </si>
  <si>
    <t>All fuels and renewable energy, excluding electricity use</t>
  </si>
  <si>
    <t>For each sector, delivered energy is the sum of electricity and primary energy.</t>
  </si>
  <si>
    <t xml:space="preserve">Layout of Data and Indicators   </t>
  </si>
  <si>
    <t>The derivation of the energy intensity indicators is similar for each energy type.  For each energy type, the layout of the data in</t>
  </si>
  <si>
    <t>the worksheet is the same.  The following schematic show how the data and computed indexes are generally arranged:</t>
  </si>
  <si>
    <t xml:space="preserve">  (From next lower level)[4]</t>
  </si>
  <si>
    <t xml:space="preserve"> Final Aggregate Indicators (5)</t>
  </si>
  <si>
    <t>Energy Consumption [Trillion Btu, (TBtu)] (2)</t>
  </si>
  <si>
    <t xml:space="preserve"> Activity Levels       (3)</t>
  </si>
  <si>
    <t xml:space="preserve">Total Structural Index </t>
  </si>
  <si>
    <t>Development of Indexes, log mean Divisia method (6)</t>
  </si>
  <si>
    <t xml:space="preserve">(3) </t>
  </si>
  <si>
    <t>Column numbers are shown in top row.  Some key relationships between the columns are shown in lower part of the tan</t>
  </si>
  <si>
    <t>section.  Ex.  Column (8) is equal to the product of Column (3) times Column (4).</t>
  </si>
  <si>
    <t>Specific notes for each column are:</t>
  </si>
  <si>
    <t>Conversion_factors</t>
  </si>
  <si>
    <t>Data used to calculate conversion factors from delivered to source electricity</t>
  </si>
  <si>
    <t xml:space="preserve">   Residential Energy Intensity Indicators</t>
  </si>
  <si>
    <t>This spreadsheet contains energy intensity indicators and underlying basic data for the residential sector</t>
  </si>
  <si>
    <t xml:space="preserve">The residential sector is disaggregated into 20 separate components:  five housing types in each of the four census regions.  </t>
  </si>
  <si>
    <t>The hierarchical structure of the indicators system is classified in terms of levels, beginning with Level 0.  Level 0 defines the economy-wide measures of</t>
  </si>
  <si>
    <t>Table of Final Residential Indicators</t>
  </si>
  <si>
    <t>(Starts in Column CK of National worksheet)</t>
  </si>
  <si>
    <t>Structural change factor accounting for year-to-year variation in weather.   This factor is based upon an weighted degree-days where the</t>
  </si>
  <si>
    <t>weights are based on heating, cooling, and other consumption from the 1993 RECS.</t>
  </si>
  <si>
    <t>Weighted average index of weather-adjusted energy intensity per square foot, using log mean Divisia weights by housing type and region.</t>
  </si>
  <si>
    <t>Product of the activity (households), structural, and component intensity indexes = index of total energy consumption</t>
  </si>
  <si>
    <t xml:space="preserve">Product of activity index and the index of aggregate energy intensity (energy per household) = index of total energy consumption.  </t>
  </si>
  <si>
    <t>When columns (8) and (9) are the same, we have a test that the Divisia indexing method has been implemented properly.</t>
  </si>
  <si>
    <t>National_Calibration</t>
  </si>
  <si>
    <t>Weather_factors</t>
  </si>
  <si>
    <t>Development of weather factors for electricity and fuels, based upon annual HDD and CDD by census division</t>
  </si>
  <si>
    <t>CDD_by_Division</t>
  </si>
  <si>
    <t>HDD_by_Division</t>
  </si>
  <si>
    <t>The basic activity and energy data used for the residential are arranged in various worksheets following the West worksheet.:</t>
  </si>
  <si>
    <t>Activity (House-holds)</t>
  </si>
  <si>
    <t xml:space="preserve">   = (1) x (2)</t>
  </si>
  <si>
    <t>Structure:  Regional Shift</t>
  </si>
  <si>
    <t>Total structural effect, calculated as the product of the four structural indexes</t>
  </si>
  <si>
    <t>is shown under the bold face Residential title.</t>
  </si>
  <si>
    <t xml:space="preserve">      Primary Data for Each Activity in this Level of the Hierarchy </t>
  </si>
  <si>
    <t xml:space="preserve">Structural Indexes </t>
  </si>
  <si>
    <t>Coal</t>
  </si>
  <si>
    <t>NA</t>
  </si>
  <si>
    <t xml:space="preserve"> Rgn. Sum</t>
  </si>
  <si>
    <t xml:space="preserve"> National</t>
  </si>
  <si>
    <t>Energy Use</t>
  </si>
  <si>
    <t>Housing Size</t>
  </si>
  <si>
    <t>Structure (incl. Weather)</t>
  </si>
  <si>
    <t>Intensity (per SF)</t>
  </si>
  <si>
    <t>Total Households</t>
  </si>
  <si>
    <t>Intensity Index (Btu/SF, weather-adj)</t>
  </si>
  <si>
    <t>Assemble Data for Charts   -----&gt;</t>
  </si>
  <si>
    <t>Develop Intensity Indexes (Log Mean Divisia Method)</t>
  </si>
  <si>
    <t xml:space="preserve">  (Data in this worksheet are taken from EIA website that contains various spreadsheets with historical RECS data, see source notes below)</t>
  </si>
  <si>
    <t>Households</t>
  </si>
  <si>
    <t>Energy/Household</t>
  </si>
  <si>
    <t>In this spreadsheet, the energy type is shown in column A:  total, delivered, electricity, or fuels</t>
  </si>
  <si>
    <t xml:space="preserve">indicators hierarchy - for the residential sector, the indicators brought up from the census region level to the national level  </t>
  </si>
  <si>
    <t xml:space="preserve">Total (or source energy) includes all energy forms, including electric utility generation and transmission losses </t>
  </si>
  <si>
    <t>Figure R1</t>
  </si>
  <si>
    <t>The Charts on this page are posted on the Intensity Indicators website (intensityindicators.pnl.gov)</t>
  </si>
  <si>
    <t>The name of the image file (.png), html page and figure number are listed as a reference</t>
  </si>
  <si>
    <t>In most cases, the associated data is included to the right of each chart</t>
  </si>
  <si>
    <t xml:space="preserve">Delivered Energy Use Per U.S. Household by Total and End Use </t>
  </si>
  <si>
    <t>Figure R2</t>
  </si>
  <si>
    <t>(chart and data from residential_enduse.xls)</t>
  </si>
  <si>
    <t>data from 'National' tab</t>
  </si>
  <si>
    <t xml:space="preserve"> Total</t>
  </si>
  <si>
    <t xml:space="preserve"> Water Ht.</t>
  </si>
  <si>
    <t xml:space="preserve"> Appliances</t>
  </si>
  <si>
    <t>Component Intensity  Index</t>
  </si>
  <si>
    <t xml:space="preserve">  (thousands)</t>
  </si>
  <si>
    <t xml:space="preserve">  Census-HH1.</t>
  </si>
  <si>
    <t xml:space="preserve">    Col. (b)</t>
  </si>
  <si>
    <t xml:space="preserve">     Col (a)</t>
  </si>
  <si>
    <t xml:space="preserve">    Col  c</t>
  </si>
  <si>
    <t>Interpolated values - non-RECS years</t>
  </si>
  <si>
    <t xml:space="preserve">    Activity (Households)</t>
  </si>
  <si>
    <t>total_residential.stm</t>
  </si>
  <si>
    <t>(Source:  1978, 1987 and 1997 RECS)</t>
  </si>
  <si>
    <t>delivered_residential.stm</t>
  </si>
  <si>
    <t>total_residential.stm and delivered_residential.stm</t>
  </si>
  <si>
    <t>residential_r1.png</t>
  </si>
  <si>
    <t>residential_r2.png</t>
  </si>
  <si>
    <t>delivered_res_r1.png</t>
  </si>
  <si>
    <t>                        (Billion Btu)</t>
  </si>
  <si>
    <t>Fossil Fuels</t>
  </si>
  <si>
    <t>energy content of electricity retail sales.  Total losses are allocated to the end-use sectors in proportion to</t>
  </si>
  <si>
    <t>each sector's share of total electricity retail sales.  See Note, "Electrical System Energy Losses," at end of</t>
  </si>
  <si>
    <t>section.</t>
  </si>
  <si>
    <t>R=Revised.  P=Preliminary.  NA=Not available.  </t>
  </si>
  <si>
    <t>Note:  Totals may not equal sum of components due to independent rounding.</t>
  </si>
  <si>
    <t>Sources:  Tables 2.1f, 5.14a, 6.5, 7.3, 8.9, 10.2a, A4, A5, and A6.</t>
  </si>
  <si>
    <t>energy service providers.</t>
  </si>
  <si>
    <t>Source:  http://ww.eia.doe.gov/emeu/efficiency/spreeadsheets/recs_1c.xls</t>
  </si>
  <si>
    <t>East North</t>
  </si>
  <si>
    <t>West North</t>
  </si>
  <si>
    <t>East South</t>
  </si>
  <si>
    <t>West South</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</si>
  <si>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</si>
  <si>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</si>
  <si>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</si>
  <si>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</si>
  <si>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</si>
  <si>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</si>
  <si>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</si>
  <si>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</si>
  <si>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</si>
  <si>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</si>
  <si>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</si>
  <si>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</si>
  <si>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</si>
  <si>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</si>
  <si>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</si>
  <si>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</si>
  <si>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</si>
  <si>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</si>
  <si>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</si>
  <si>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</si>
  <si>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</si>
  <si>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</si>
  <si>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</si>
  <si>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</si>
  <si>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</si>
  <si>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</si>
  <si>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</si>
  <si>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</si>
  <si>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</si>
  <si>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</si>
  <si>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</si>
  <si>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</si>
  <si>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</si>
  <si>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</si>
  <si>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</si>
  <si>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</si>
  <si>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</si>
  <si>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</si>
  <si>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</si>
  <si>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</si>
  <si>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</si>
  <si>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</si>
  <si>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</si>
  <si>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</si>
  <si>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</si>
  <si>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</si>
  <si>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</si>
  <si>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</si>
  <si>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</si>
  <si>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</si>
  <si>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</si>
  <si>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</si>
  <si>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</si>
  <si>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</si>
  <si>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</si>
  <si>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</si>
  <si>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</si>
  <si>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weather stations is used to calculate State-wide degree-day averages based on resident State population. </t>
  </si>
  <si>
    <t>Beginning in July 2001, data are weighted by the 2000 population.  The population-weighted State figures</t>
  </si>
  <si>
    <t>Source:  U.S. Department of Commerce, National Oceanic and Atmospheric Administration (NOAA),</t>
  </si>
  <si>
    <t>National Climatic Data Center, Asheville, North Carolina, Historical Climatology Series 5-1.</t>
  </si>
  <si>
    <t>Beginning in 2002, data are weighted by the 2000 population.  The population-weighted State figures are</t>
  </si>
  <si>
    <t>National Climatic Data Center, Asheville, North Carolina, Historical Climatology Series 5-2.</t>
  </si>
  <si>
    <t xml:space="preserve">        between decennial census values.  Data for 1998-2000 interpolated, as 2000 Census </t>
  </si>
  <si>
    <t xml:space="preserve">        yields discontinuity in households between 2000 and 2001</t>
  </si>
  <si>
    <t xml:space="preserve">  Time^2</t>
  </si>
  <si>
    <t>      2006</t>
  </si>
  <si>
    <t>P=Preliminary.  </t>
  </si>
  <si>
    <t>(Data Used to Aggregate Census Division07 Degree-Days to Census Regions)</t>
  </si>
  <si>
    <t xml:space="preserve"> RECS/AER07</t>
  </si>
  <si>
    <t>      2007</t>
  </si>
  <si>
    <t>divisions.</t>
  </si>
  <si>
    <t>(c)</t>
  </si>
  <si>
    <t>Column (c) minus column (d)</t>
  </si>
  <si>
    <t>Fraction of all fuels used for heating [column (e)/column (c)]</t>
  </si>
  <si>
    <t xml:space="preserve">   (c)</t>
  </si>
  <si>
    <r>
      <t>Primary Consumption </t>
    </r>
    <r>
      <rPr>
        <vertAlign val="superscript"/>
        <sz val="5"/>
        <color indexed="8"/>
        <rFont val="Arial"/>
        <family val="2"/>
      </rPr>
      <t>1</t>
    </r>
  </si>
  <si>
    <r>
      <t>Renewable Energy </t>
    </r>
    <r>
      <rPr>
        <vertAlign val="superscript"/>
        <sz val="5"/>
        <color indexed="8"/>
        <rFont val="Arial"/>
        <family val="2"/>
      </rPr>
      <t>2</t>
    </r>
  </si>
  <si>
    <r>
      <t>Natural Gas </t>
    </r>
    <r>
      <rPr>
        <vertAlign val="superscript"/>
        <sz val="5"/>
        <color indexed="8"/>
        <rFont val="Arial"/>
        <family val="2"/>
      </rPr>
      <t>3</t>
    </r>
  </si>
  <si>
    <r>
      <t>1</t>
    </r>
    <r>
      <rPr>
        <sz val="7"/>
        <color indexed="8"/>
        <rFont val="Arial"/>
        <family val="2"/>
      </rPr>
      <t>See "Primary Energy Consumption" in Glossary.</t>
    </r>
  </si>
  <si>
    <r>
      <t>2</t>
    </r>
    <r>
      <rPr>
        <sz val="7"/>
        <color indexed="8"/>
        <rFont val="Arial"/>
        <family val="2"/>
      </rPr>
      <t>Data are estimates.  See Table 10.2a for notes on series components.</t>
    </r>
  </si>
  <si>
    <r>
      <t>3</t>
    </r>
    <r>
      <rPr>
        <sz val="7"/>
        <color indexed="8"/>
        <rFont val="Arial"/>
        <family val="2"/>
      </rPr>
      <t>Natural gas only; excludes the estimated portion of supplemental gaseous fuels.  See Note 1,</t>
    </r>
  </si>
  <si>
    <t>Source-Site</t>
  </si>
  <si>
    <t>Source Energy Use</t>
  </si>
  <si>
    <t>User selected:  Includes utility sector efficiency</t>
  </si>
  <si>
    <t>in total (or primary) energy intensity</t>
  </si>
  <si>
    <t>Conversion</t>
  </si>
  <si>
    <t xml:space="preserve">Utility Efficiency </t>
  </si>
  <si>
    <t>Factor Index</t>
  </si>
  <si>
    <t>Adjustment Factor</t>
  </si>
  <si>
    <t xml:space="preserve">Factor </t>
  </si>
  <si>
    <t>(1985=1)</t>
  </si>
  <si>
    <t>(constant 1985)</t>
  </si>
  <si>
    <t>Source_Adj</t>
  </si>
  <si>
    <t>(User Select:  Include electricity utility efficiency in total commercial intensity:  1 = yes, 0 = no) ----------&gt;</t>
  </si>
  <si>
    <t>Site-Source</t>
  </si>
  <si>
    <t>Conversion Factor</t>
  </si>
  <si>
    <t xml:space="preserve">Selected </t>
  </si>
  <si>
    <t>(1 = yes, 2 = no)</t>
  </si>
  <si>
    <t xml:space="preserve">  Current 1978 values above</t>
  </si>
  <si>
    <t>2008 from Source</t>
  </si>
  <si>
    <t>The set of rows below develop source-intensity indexes holding electric utility intensity at 1985 value</t>
  </si>
  <si>
    <t>RECS</t>
  </si>
  <si>
    <t>Btu/HH</t>
  </si>
  <si>
    <t>HH</t>
  </si>
  <si>
    <t>Calibrated</t>
  </si>
  <si>
    <t>AER</t>
  </si>
  <si>
    <t>      2008</t>
  </si>
  <si>
    <t>"Supplemental Gaseous Fuels," at end of Section 6.</t>
  </si>
  <si>
    <t>Delivered Energy Use</t>
  </si>
  <si>
    <t>Energy/Household (Adjusted)</t>
  </si>
  <si>
    <t>Delivered Energy Use, Activity, Intensity and Other Factors in the Residential Sector</t>
  </si>
  <si>
    <t>Source Energy Use (Adjusted for Electric Utility Efficiency Improvement)</t>
  </si>
  <si>
    <t>Energy Use (Adjusted for Utility Efficiency)</t>
  </si>
  <si>
    <t>Energy/Household Intensity Index</t>
  </si>
  <si>
    <t>Energy Intensity (per sq. ft.</t>
  </si>
  <si>
    <t>Source Energy</t>
  </si>
  <si>
    <t>Delivered Energy</t>
  </si>
  <si>
    <t>Energy Intensity (per sq. ft.)</t>
  </si>
  <si>
    <t>Table 1.9  Heating Degree-Days by Census Division, 1949-2010</t>
  </si>
  <si>
    <r>
      <t>Pacific </t>
    </r>
    <r>
      <rPr>
        <vertAlign val="superscript"/>
        <sz val="5"/>
        <color indexed="8"/>
        <rFont val="Arial"/>
        <family val="2"/>
      </rPr>
      <t>1</t>
    </r>
  </si>
  <si>
    <r>
      <t> States </t>
    </r>
    <r>
      <rPr>
        <vertAlign val="superscript"/>
        <sz val="5"/>
        <color indexed="8"/>
        <rFont val="Arial"/>
        <family val="2"/>
      </rPr>
      <t>1</t>
    </r>
  </si>
  <si>
    <t>      2009</t>
  </si>
  <si>
    <r>
      <t>      2010</t>
    </r>
    <r>
      <rPr>
        <vertAlign val="superscript"/>
        <sz val="5"/>
        <color indexed="8"/>
        <rFont val="Arial"/>
        <family val="2"/>
      </rPr>
      <t>P</t>
    </r>
  </si>
  <si>
    <r>
      <t>Normal</t>
    </r>
    <r>
      <rPr>
        <vertAlign val="superscript"/>
        <sz val="5"/>
        <color indexed="8"/>
        <rFont val="Arial"/>
        <family val="2"/>
      </rPr>
      <t>2</t>
    </r>
  </si>
  <si>
    <r>
      <t>1</t>
    </r>
    <r>
      <rPr>
        <sz val="7"/>
        <color indexed="8"/>
        <rFont val="Arial"/>
        <family val="2"/>
      </rPr>
      <t>Excludes Alaska and Hawaii.</t>
    </r>
  </si>
  <si>
    <r>
      <t>Notes:  </t>
    </r>
    <r>
      <rPr>
        <sz val="7"/>
        <color indexed="8"/>
        <rFont val="Symbol"/>
        <family val="1"/>
        <charset val="2"/>
      </rPr>
      <t>·</t>
    </r>
    <r>
      <rPr>
        <sz val="7"/>
        <color indexed="8"/>
        <rFont val="Arial"/>
        <family val="2"/>
      </rPr>
      <t>  Degree-days are relative measurements of outdoor air temperature.  Heating degree-days are</t>
    </r>
  </si>
  <si>
    <r>
      <t>deviations below the mean daily temperature of 65</t>
    </r>
    <r>
      <rPr>
        <sz val="7"/>
        <color indexed="8"/>
        <rFont val="Symbol"/>
        <family val="1"/>
        <charset val="2"/>
      </rPr>
      <t>° </t>
    </r>
    <r>
      <rPr>
        <sz val="7"/>
        <color indexed="8"/>
        <rFont val="Arial"/>
        <family val="2"/>
      </rPr>
      <t>F.  For example, a weather station recording a mean</t>
    </r>
  </si>
  <si>
    <r>
      <t>daily temperature of 40</t>
    </r>
    <r>
      <rPr>
        <sz val="7"/>
        <color indexed="8"/>
        <rFont val="Symbol"/>
        <family val="1"/>
        <charset val="2"/>
      </rPr>
      <t>° </t>
    </r>
    <r>
      <rPr>
        <sz val="7"/>
        <color indexed="8"/>
        <rFont val="Arial"/>
        <family val="2"/>
      </rPr>
      <t>F would report 25 heating degree-days.  </t>
    </r>
    <r>
      <rPr>
        <sz val="7"/>
        <color indexed="8"/>
        <rFont val="Symbol"/>
        <family val="1"/>
        <charset val="2"/>
      </rPr>
      <t>·</t>
    </r>
    <r>
      <rPr>
        <sz val="7"/>
        <color indexed="8"/>
        <rFont val="Arial"/>
        <family val="2"/>
      </rPr>
      <t>  Temperature information recorded by</t>
    </r>
  </si>
  <si>
    <r>
      <t>are aggregated into Census divisions and the national average.  </t>
    </r>
    <r>
      <rPr>
        <sz val="7"/>
        <color indexed="8"/>
        <rFont val="Symbol"/>
        <family val="1"/>
        <charset val="2"/>
      </rPr>
      <t>·</t>
    </r>
    <r>
      <rPr>
        <sz val="7"/>
        <color indexed="8"/>
        <rFont val="Arial"/>
        <family val="2"/>
      </rPr>
      <t>  See Appendix C for map of Census</t>
    </r>
  </si>
  <si>
    <r>
      <t>2</t>
    </r>
    <r>
      <rPr>
        <sz val="7"/>
        <color indexed="8"/>
        <rFont val="Arial"/>
        <family val="2"/>
      </rPr>
      <t>Based on calculations of data from 1971 through 2000.</t>
    </r>
  </si>
  <si>
    <t>Web Page:  For current data, see http://www.eia.gov/totalenergy/data/monthly/#summary.</t>
  </si>
  <si>
    <t>Table 1.10  Cooling Degree-Days by Census Division, 1949-2010</t>
  </si>
  <si>
    <r>
      <t>Notes:  </t>
    </r>
    <r>
      <rPr>
        <sz val="7"/>
        <color indexed="8"/>
        <rFont val="Symbol"/>
        <family val="1"/>
        <charset val="2"/>
      </rPr>
      <t>·</t>
    </r>
    <r>
      <rPr>
        <sz val="7"/>
        <color indexed="8"/>
        <rFont val="Arial"/>
        <family val="2"/>
      </rPr>
      <t>  Degree-days are relative measurements of outdoor air temperature.  Cooling degree-days are</t>
    </r>
  </si>
  <si>
    <r>
      <t>deviations above the mean daily temperature of 65</t>
    </r>
    <r>
      <rPr>
        <sz val="7"/>
        <color indexed="8"/>
        <rFont val="Symbol"/>
        <family val="1"/>
        <charset val="2"/>
      </rPr>
      <t>° </t>
    </r>
    <r>
      <rPr>
        <sz val="7"/>
        <color indexed="8"/>
        <rFont val="Arial"/>
        <family val="2"/>
      </rPr>
      <t>F.  For example, a weather station recording a mean</t>
    </r>
  </si>
  <si>
    <r>
      <t>daily temperature of 78</t>
    </r>
    <r>
      <rPr>
        <sz val="7"/>
        <color indexed="8"/>
        <rFont val="Symbol"/>
        <family val="1"/>
        <charset val="2"/>
      </rPr>
      <t>° </t>
    </r>
    <r>
      <rPr>
        <sz val="7"/>
        <color indexed="8"/>
        <rFont val="Arial"/>
        <family val="2"/>
      </rPr>
      <t>F would report 13 cooling degree-days.  </t>
    </r>
    <r>
      <rPr>
        <sz val="7"/>
        <color indexed="8"/>
        <rFont val="Symbol"/>
        <family val="1"/>
        <charset val="2"/>
      </rPr>
      <t>·</t>
    </r>
    <r>
      <rPr>
        <sz val="7"/>
        <color indexed="8"/>
        <rFont val="Arial"/>
        <family val="2"/>
      </rPr>
      <t>  Temperature information recorded by</t>
    </r>
  </si>
  <si>
    <r>
      <t>aggregated into Census divisions and the national average.  </t>
    </r>
    <r>
      <rPr>
        <sz val="7"/>
        <color indexed="8"/>
        <rFont val="Symbol"/>
        <family val="1"/>
        <charset val="2"/>
      </rPr>
      <t>·</t>
    </r>
    <r>
      <rPr>
        <sz val="7"/>
        <color indexed="8"/>
        <rFont val="Arial"/>
        <family val="2"/>
      </rPr>
      <t>  See Appendix C for map of Census</t>
    </r>
  </si>
  <si>
    <t xml:space="preserve">  CDD</t>
  </si>
  <si>
    <t xml:space="preserve">  Intensity</t>
  </si>
  <si>
    <t xml:space="preserve">  Actual</t>
  </si>
  <si>
    <t>Predicted</t>
  </si>
  <si>
    <t xml:space="preserve"> Predicted</t>
  </si>
  <si>
    <t xml:space="preserve"> Intensity</t>
  </si>
  <si>
    <t>Normalized</t>
  </si>
  <si>
    <t>Intensity2</t>
  </si>
  <si>
    <t xml:space="preserve"> Norm1</t>
  </si>
  <si>
    <t xml:space="preserve">  Norm2</t>
  </si>
  <si>
    <t xml:space="preserve">   Time^3</t>
  </si>
  <si>
    <t xml:space="preserve">Weather </t>
  </si>
  <si>
    <t>Regression results</t>
  </si>
  <si>
    <t xml:space="preserve">  Time^3</t>
  </si>
  <si>
    <t xml:space="preserve">  Constant</t>
  </si>
  <si>
    <t xml:space="preserve">    CDD</t>
  </si>
  <si>
    <t xml:space="preserve">   HDD</t>
  </si>
  <si>
    <t xml:space="preserve"> Time*CDD</t>
  </si>
  <si>
    <t>HDD * Time</t>
  </si>
  <si>
    <t xml:space="preserve"> HDD*Time</t>
  </si>
  <si>
    <t>(t-value)</t>
  </si>
  <si>
    <t>Manufactured Homes</t>
  </si>
  <si>
    <t>Number of Occupied Units (thousands)  - Based upon model to interpolate/smooth AHS estimates</t>
  </si>
  <si>
    <t>Average Size</t>
  </si>
  <si>
    <t xml:space="preserve">Final Results - Total Floor Space </t>
  </si>
  <si>
    <t xml:space="preserve">National </t>
  </si>
  <si>
    <t>U.S. Total</t>
  </si>
  <si>
    <t>US. Total - Initial National</t>
  </si>
  <si>
    <t>US. Total - Initial Sum of Regions</t>
  </si>
  <si>
    <t>Shares by type</t>
  </si>
  <si>
    <t>Average Size, Square Feet</t>
  </si>
  <si>
    <t>Billion Square Feet</t>
  </si>
  <si>
    <t>Year-to-year</t>
  </si>
  <si>
    <t>% change</t>
  </si>
  <si>
    <t xml:space="preserve"> Single Family</t>
  </si>
  <si>
    <t>Man. Homes</t>
  </si>
  <si>
    <t xml:space="preserve">    SF</t>
  </si>
  <si>
    <t xml:space="preserve">   MF</t>
  </si>
  <si>
    <t xml:space="preserve">   MH</t>
  </si>
  <si>
    <t xml:space="preserve">    MF</t>
  </si>
  <si>
    <t>Regional Estimates</t>
  </si>
  <si>
    <t>SF</t>
  </si>
  <si>
    <t>MF</t>
  </si>
  <si>
    <t>MH</t>
  </si>
  <si>
    <t>Average size (after calibration</t>
  </si>
  <si>
    <t>Total floor space (after calibration to</t>
  </si>
  <si>
    <t xml:space="preserve"> to total national floor space)</t>
  </si>
  <si>
    <t>to total national floor space by type)</t>
  </si>
  <si>
    <t>Model-Estimated Regional Shares</t>
  </si>
  <si>
    <t>Fuel Consumption</t>
  </si>
  <si>
    <t>Calculate Intensities by Building Type, Average 1993 and 2001.   Use for structural change related to housing type mix</t>
  </si>
  <si>
    <t xml:space="preserve"> Weather Factor (old - not used)</t>
  </si>
  <si>
    <t>Intensity weights</t>
  </si>
  <si>
    <t>Actual Floor Space, billion sq. ft.</t>
  </si>
  <si>
    <t>Primary (Fuels)</t>
  </si>
  <si>
    <t xml:space="preserve">     MH</t>
  </si>
  <si>
    <t xml:space="preserve">   Total</t>
  </si>
  <si>
    <t xml:space="preserve">Delivered </t>
  </si>
  <si>
    <t>Source   (Constant Electricity Factor = 3.2)</t>
  </si>
  <si>
    <t xml:space="preserve">  Structure</t>
  </si>
  <si>
    <t>wgted sum</t>
  </si>
  <si>
    <t>Normalize</t>
  </si>
  <si>
    <t xml:space="preserve">    Index</t>
  </si>
  <si>
    <t>Intensities (Btu/sf)</t>
  </si>
  <si>
    <t xml:space="preserve"> Normalized to SF</t>
  </si>
  <si>
    <t>Adjusted</t>
  </si>
  <si>
    <t>Intensities</t>
  </si>
  <si>
    <t>Table 2.1b  Residential Sector Energy Consumption Estimates, 1949-2010</t>
  </si>
  <si>
    <r>
      <t>Sales </t>
    </r>
    <r>
      <rPr>
        <vertAlign val="superscript"/>
        <sz val="5"/>
        <color indexed="8"/>
        <rFont val="Arial"/>
        <family val="2"/>
      </rPr>
      <t>8</t>
    </r>
  </si>
  <si>
    <r>
      <t>Losses </t>
    </r>
    <r>
      <rPr>
        <vertAlign val="superscript"/>
        <sz val="5"/>
        <color indexed="8"/>
        <rFont val="Arial"/>
        <family val="2"/>
      </rPr>
      <t>9</t>
    </r>
  </si>
  <si>
    <r>
      <t>Petroleum </t>
    </r>
    <r>
      <rPr>
        <vertAlign val="superscript"/>
        <sz val="5"/>
        <color indexed="8"/>
        <rFont val="Arial"/>
        <family val="2"/>
      </rPr>
      <t>4</t>
    </r>
  </si>
  <si>
    <r>
      <t>Geothermal </t>
    </r>
    <r>
      <rPr>
        <vertAlign val="superscript"/>
        <sz val="5"/>
        <color indexed="8"/>
        <rFont val="Arial"/>
        <family val="2"/>
      </rPr>
      <t>5</t>
    </r>
  </si>
  <si>
    <r>
      <t>Solar/PV </t>
    </r>
    <r>
      <rPr>
        <vertAlign val="superscript"/>
        <sz val="5"/>
        <color indexed="8"/>
        <rFont val="Arial"/>
        <family val="2"/>
      </rPr>
      <t>6</t>
    </r>
  </si>
  <si>
    <r>
      <t>Biomass </t>
    </r>
    <r>
      <rPr>
        <vertAlign val="superscript"/>
        <sz val="5"/>
        <color indexed="8"/>
        <rFont val="Arial"/>
        <family val="2"/>
      </rPr>
      <t>7</t>
    </r>
  </si>
  <si>
    <r>
      <t>2010</t>
    </r>
    <r>
      <rPr>
        <vertAlign val="superscript"/>
        <sz val="5"/>
        <color indexed="8"/>
        <rFont val="Arial"/>
        <family val="2"/>
      </rPr>
      <t>P</t>
    </r>
  </si>
  <si>
    <r>
      <t>7</t>
    </r>
    <r>
      <rPr>
        <sz val="7"/>
        <color indexed="8"/>
        <rFont val="Arial"/>
        <family val="2"/>
      </rPr>
      <t>Wood and wood-derived fuels.</t>
    </r>
  </si>
  <si>
    <r>
      <t>8</t>
    </r>
    <r>
      <rPr>
        <sz val="7"/>
        <color indexed="8"/>
        <rFont val="Arial"/>
        <family val="2"/>
      </rPr>
      <t>Electricity retail sales to ultimate customers reported by electric utilities and, beginning in 1996, other</t>
    </r>
  </si>
  <si>
    <r>
      <t>9</t>
    </r>
    <r>
      <rPr>
        <sz val="7"/>
        <color indexed="8"/>
        <rFont val="Arial"/>
        <family val="2"/>
      </rPr>
      <t>Total losses are calculated as the primary energy consumed by the electric power sector minus the</t>
    </r>
  </si>
  <si>
    <r>
      <t>4</t>
    </r>
    <r>
      <rPr>
        <sz val="7"/>
        <color indexed="8"/>
        <rFont val="Arial"/>
        <family val="2"/>
      </rPr>
      <t>Based on petroleum product supplied.  For petroleum, product supplied is used as an approximation of</t>
    </r>
  </si>
  <si>
    <t>petroleum consumption.  See Note 1, "Petroleum Products Supplied and Petroleum Consumption," at end</t>
  </si>
  <si>
    <t>of Section 5.</t>
  </si>
  <si>
    <r>
      <t>5</t>
    </r>
    <r>
      <rPr>
        <sz val="7"/>
        <color indexed="8"/>
        <rFont val="Arial"/>
        <family val="2"/>
      </rPr>
      <t>Geothermal heat pump and direct use energy.</t>
    </r>
  </si>
  <si>
    <r>
      <t>6</t>
    </r>
    <r>
      <rPr>
        <sz val="7"/>
        <color indexed="8"/>
        <rFont val="Arial"/>
        <family val="2"/>
      </rPr>
      <t>Solar thermal direct use energy, and photovoltaic (PV) electricity net generation (converted to Btu</t>
    </r>
  </si>
  <si>
    <t>using the fossil-fuels heat ratesee Table A6).  Includes small amounts of distributed solar thermal and PV</t>
  </si>
  <si>
    <t>energy used in the commercial, industrial, and electric power sectors.</t>
  </si>
  <si>
    <t>Total Consumption (Trillion Btu)</t>
  </si>
  <si>
    <t>Total Consumption</t>
  </si>
  <si>
    <t>Activity (Occupied Housing Units)</t>
  </si>
  <si>
    <t>Occupied Housing Units</t>
  </si>
  <si>
    <t>Structure (excluding size)</t>
  </si>
  <si>
    <t>Nominal Energy Intensity (MMBtu/HU) (Not Weather Adjusted)</t>
  </si>
  <si>
    <t>Household Size (Square Feet/HU)</t>
  </si>
  <si>
    <t>Energy/HU</t>
  </si>
  <si>
    <t>MMBtu/HU</t>
  </si>
  <si>
    <t>SF/HU</t>
  </si>
  <si>
    <t>Household Size (Sq. Ft./HU)</t>
  </si>
  <si>
    <t>Thousand HU</t>
  </si>
  <si>
    <t>Million HU</t>
  </si>
  <si>
    <t>Structure: Housing Unit Size</t>
  </si>
  <si>
    <t>=(3) x (4) x (5)</t>
  </si>
  <si>
    <t xml:space="preserve">The SEDS data as of December 2011 is only available through 2009.   </t>
  </si>
  <si>
    <t>This worksheet is used to extrapolate electricity and fuel consumption through</t>
  </si>
  <si>
    <t>2010 and calibrate to match 2010 national consumption</t>
  </si>
  <si>
    <t>SEDS</t>
  </si>
  <si>
    <t xml:space="preserve">South </t>
  </si>
  <si>
    <t xml:space="preserve">  U.S.</t>
  </si>
  <si>
    <t>EIA-861</t>
  </si>
  <si>
    <t>from spreadsheet state_sales_2010</t>
  </si>
  <si>
    <t>2010 prelim</t>
  </si>
  <si>
    <t xml:space="preserve"> Table 2.1b</t>
  </si>
  <si>
    <t>2010 final</t>
  </si>
  <si>
    <t xml:space="preserve"> Scale Fac</t>
  </si>
  <si>
    <t>from spreadsheet state_sales_2010, Natural gas sales from EIA monthly data through Sept. 2011</t>
  </si>
  <si>
    <t>kBtu/sq. ft.</t>
  </si>
  <si>
    <t>(Calculated from regions)</t>
  </si>
  <si>
    <t>Overall size per housing unit</t>
  </si>
  <si>
    <t>Ave Size</t>
  </si>
  <si>
    <t>Total Fuels</t>
  </si>
  <si>
    <t>Regression results  (1970-1984)</t>
  </si>
  <si>
    <t>(1970-1984)</t>
  </si>
  <si>
    <t>= g$47"</t>
  </si>
  <si>
    <t>Elec-WN1</t>
  </si>
  <si>
    <t>Fuel-WN1</t>
  </si>
  <si>
    <t>South-Shr</t>
  </si>
  <si>
    <t xml:space="preserve">Regional Indexes - Source Adjusted </t>
  </si>
  <si>
    <t xml:space="preserve">Fuels </t>
  </si>
  <si>
    <t>Source (adjusted)</t>
  </si>
  <si>
    <t>1 = time^3</t>
  </si>
  <si>
    <t>2 = price</t>
  </si>
  <si>
    <t>Energy Price Index</t>
  </si>
  <si>
    <t>Price Index</t>
  </si>
  <si>
    <t>Norm-2</t>
  </si>
  <si>
    <t>Energy Use, Trillion Btu (TBtu)</t>
  </si>
  <si>
    <t>(TBtu)</t>
  </si>
  <si>
    <t>% of delivered</t>
  </si>
  <si>
    <t xml:space="preserve">  Electricity</t>
  </si>
  <si>
    <t>Activity, Square Feet</t>
  </si>
  <si>
    <t xml:space="preserve">Single Family </t>
  </si>
  <si>
    <t>Manufactured Home</t>
  </si>
  <si>
    <t>Household</t>
  </si>
  <si>
    <t>Square Feet</t>
  </si>
  <si>
    <t>MMBtu/Person</t>
  </si>
  <si>
    <t>MMBtu/thou.sq. ft.</t>
  </si>
  <si>
    <t>MMBtu/Housing Unit</t>
  </si>
  <si>
    <t>Adjusted Source</t>
  </si>
  <si>
    <t>Table 2.1a  Energy Consumption Estimates by Sector, 1949-2010</t>
  </si>
  <si>
    <t>End-Use Sectors</t>
  </si>
  <si>
    <t>Electric</t>
  </si>
  <si>
    <t>Power</t>
  </si>
  <si>
    <r>
      <t>Sector </t>
    </r>
    <r>
      <rPr>
        <vertAlign val="superscript"/>
        <sz val="5"/>
        <color indexed="8"/>
        <rFont val="Arial"/>
        <family val="2"/>
      </rPr>
      <t>3,4</t>
    </r>
  </si>
  <si>
    <t>Residential </t>
  </si>
  <si>
    <r>
      <t>Commercial </t>
    </r>
    <r>
      <rPr>
        <vertAlign val="superscript"/>
        <sz val="5"/>
        <color indexed="8"/>
        <rFont val="Arial"/>
        <family val="2"/>
      </rPr>
      <t>1</t>
    </r>
  </si>
  <si>
    <r>
      <t>Industrial </t>
    </r>
    <r>
      <rPr>
        <vertAlign val="superscript"/>
        <sz val="5"/>
        <color indexed="8"/>
        <rFont val="Arial"/>
        <family val="2"/>
      </rPr>
      <t>2</t>
    </r>
  </si>
  <si>
    <t>Balancing</t>
  </si>
  <si>
    <r>
      <t>Primary </t>
    </r>
    <r>
      <rPr>
        <vertAlign val="superscript"/>
        <sz val="5"/>
        <color indexed="8"/>
        <rFont val="Arial"/>
        <family val="2"/>
      </rPr>
      <t>5</t>
    </r>
  </si>
  <si>
    <r>
      <t>Total </t>
    </r>
    <r>
      <rPr>
        <vertAlign val="superscript"/>
        <sz val="5"/>
        <color indexed="8"/>
        <rFont val="Arial"/>
        <family val="2"/>
      </rPr>
      <t>6</t>
    </r>
  </si>
  <si>
    <r>
      <t>Item </t>
    </r>
    <r>
      <rPr>
        <vertAlign val="superscript"/>
        <sz val="5"/>
        <color indexed="8"/>
        <rFont val="Arial"/>
        <family val="2"/>
      </rPr>
      <t>7</t>
    </r>
  </si>
  <si>
    <r>
      <t>Primary </t>
    </r>
    <r>
      <rPr>
        <vertAlign val="superscript"/>
        <sz val="5"/>
        <color indexed="8"/>
        <rFont val="Arial"/>
        <family val="2"/>
      </rPr>
      <t>8</t>
    </r>
  </si>
  <si>
    <t>[4,R]</t>
  </si>
  <si>
    <r>
      <t>1</t>
    </r>
    <r>
      <rPr>
        <sz val="7"/>
        <color indexed="8"/>
        <rFont val="Arial"/>
        <family val="2"/>
      </rPr>
      <t>Commercial sector, including commercial combined-heat-and-power (CHP) and commercial</t>
    </r>
  </si>
  <si>
    <r>
      <t>7</t>
    </r>
    <r>
      <rPr>
        <sz val="7"/>
        <color indexed="8"/>
        <rFont val="Arial"/>
        <family val="2"/>
      </rPr>
      <t>A balancing item.  The sum of primary consumption in the five energy-use sectors equals the sum of</t>
    </r>
  </si>
  <si>
    <t>electricity-only plants.</t>
  </si>
  <si>
    <t>total consumption in the four end-use sectors.  However, total energy consumption does not equal the sum</t>
  </si>
  <si>
    <t>of the sectoral components due to the use of sector-specific conversion factors for natural gas and coal.</t>
  </si>
  <si>
    <r>
      <t>2</t>
    </r>
    <r>
      <rPr>
        <sz val="7"/>
        <color indexed="8"/>
        <rFont val="Arial"/>
        <family val="2"/>
      </rPr>
      <t>Industrial sector, including industrial combined-heat-and-power (CHP) and industrial electricity-only</t>
    </r>
  </si>
  <si>
    <r>
      <t>8</t>
    </r>
    <r>
      <rPr>
        <sz val="7"/>
        <color indexed="8"/>
        <rFont val="Arial"/>
        <family val="2"/>
      </rPr>
      <t>Primary energy consumption total.  See Table 1.3.</t>
    </r>
  </si>
  <si>
    <t>plants.</t>
  </si>
  <si>
    <r>
      <t>3</t>
    </r>
    <r>
      <rPr>
        <sz val="7"/>
        <color indexed="8"/>
        <rFont val="Arial"/>
        <family val="2"/>
      </rPr>
      <t>Electricity-only and combined-heat-and-power (CHP) plants within the NAICS 22 category whose</t>
    </r>
  </si>
  <si>
    <t>R=Revised.  P=Preliminary.  (s)=Less than 0.5 trillion Btu and greater than -0.5 trillion Btu.  </t>
  </si>
  <si>
    <t>primary business is to sell electricity, or electricity and heat, to the public.</t>
  </si>
  <si>
    <r>
      <t>4</t>
    </r>
    <r>
      <rPr>
        <sz val="7"/>
        <color indexed="8"/>
        <rFont val="Arial"/>
        <family val="2"/>
      </rPr>
      <t>Through 1988, data are for electric utilities only; beginning in 1989, data are for electric utilities and</t>
    </r>
  </si>
  <si>
    <r>
      <t>Notes:  </t>
    </r>
    <r>
      <rPr>
        <sz val="7"/>
        <color indexed="8"/>
        <rFont val="Symbol"/>
        <family val="1"/>
        <charset val="2"/>
      </rPr>
      <t>·</t>
    </r>
    <r>
      <rPr>
        <sz val="7"/>
        <color indexed="8"/>
        <rFont val="Arial"/>
        <family val="2"/>
      </rPr>
      <t>  See Note 2, "Classification of Power Plants Into Energy-Use Sectors," at end of Section 8.</t>
    </r>
  </si>
  <si>
    <t>independent power producers.</t>
  </si>
  <si>
    <r>
      <t>·</t>
    </r>
    <r>
      <rPr>
        <sz val="7"/>
        <color indexed="8"/>
        <rFont val="Arial"/>
        <family val="2"/>
      </rPr>
      <t>  Totals may not equal sum of components due to independent rounding.</t>
    </r>
  </si>
  <si>
    <r>
      <t>5</t>
    </r>
    <r>
      <rPr>
        <sz val="7"/>
        <color indexed="8"/>
        <rFont val="Arial"/>
        <family val="2"/>
      </rPr>
      <t>See "Primary Energy Consumption" in Glossary.</t>
    </r>
  </si>
  <si>
    <t>Sources:  Tables 1.3 and 2.1b-2.1f.</t>
  </si>
  <si>
    <r>
      <t>6</t>
    </r>
    <r>
      <rPr>
        <sz val="7"/>
        <color indexed="8"/>
        <rFont val="Arial"/>
        <family val="2"/>
      </rPr>
      <t>Total energy consumption in the end-use sectors consists of primary energy consumption, electricity</t>
    </r>
  </si>
  <si>
    <t>retail sales, and electrical system energy losses.  See Note, "Electrical System Energy Losses," at end of</t>
  </si>
  <si>
    <t>Residential</t>
  </si>
  <si>
    <t>Activity</t>
  </si>
  <si>
    <t>Sq. Ft. (billion)</t>
  </si>
  <si>
    <t>Housing Units (million)</t>
  </si>
  <si>
    <t>Population (million)</t>
  </si>
  <si>
    <t>Table 1.10  Cooling Degree-Days by Census Division, 1949-2011</t>
  </si>
  <si>
    <r>
      <t>Pacific </t>
    </r>
    <r>
      <rPr>
        <vertAlign val="superscript"/>
        <sz val="5"/>
        <color theme="1"/>
        <rFont val="Arial"/>
        <family val="2"/>
      </rPr>
      <t>1</t>
    </r>
  </si>
  <si>
    <r>
      <t> States </t>
    </r>
    <r>
      <rPr>
        <vertAlign val="superscript"/>
        <sz val="5"/>
        <color theme="1"/>
        <rFont val="Arial"/>
        <family val="2"/>
      </rPr>
      <t>1</t>
    </r>
  </si>
  <si>
    <t>      2010</t>
  </si>
  <si>
    <r>
      <t>Normal</t>
    </r>
    <r>
      <rPr>
        <vertAlign val="superscript"/>
        <sz val="5"/>
        <color theme="1"/>
        <rFont val="Arial"/>
        <family val="2"/>
      </rPr>
      <t>2</t>
    </r>
  </si>
  <si>
    <r>
      <t>1</t>
    </r>
    <r>
      <rPr>
        <sz val="7"/>
        <color theme="1"/>
        <rFont val="Arial"/>
        <family val="2"/>
      </rPr>
      <t>Excludes Alaska and Hawaii.</t>
    </r>
  </si>
  <si>
    <r>
      <t>Notes:  </t>
    </r>
    <r>
      <rPr>
        <sz val="7"/>
        <color theme="1"/>
        <rFont val="Symbol"/>
        <family val="1"/>
        <charset val="2"/>
      </rPr>
      <t>·</t>
    </r>
    <r>
      <rPr>
        <sz val="7"/>
        <color theme="1"/>
        <rFont val="Arial"/>
        <family val="2"/>
      </rPr>
      <t>  Degree-days are relative measurements of outdoor air temperature.  Cooling degree-days are</t>
    </r>
  </si>
  <si>
    <r>
      <t>deviations above the mean daily temperature of 65</t>
    </r>
    <r>
      <rPr>
        <sz val="7"/>
        <color theme="1"/>
        <rFont val="Symbol"/>
        <family val="1"/>
        <charset val="2"/>
      </rPr>
      <t>° </t>
    </r>
    <r>
      <rPr>
        <sz val="7"/>
        <color theme="1"/>
        <rFont val="Arial"/>
        <family val="2"/>
      </rPr>
      <t>F.  For example, a weather station recording a mean</t>
    </r>
  </si>
  <si>
    <r>
      <t>daily temperature of 78</t>
    </r>
    <r>
      <rPr>
        <sz val="7"/>
        <color theme="1"/>
        <rFont val="Symbol"/>
        <family val="1"/>
        <charset val="2"/>
      </rPr>
      <t>° </t>
    </r>
    <r>
      <rPr>
        <sz val="7"/>
        <color theme="1"/>
        <rFont val="Arial"/>
        <family val="2"/>
      </rPr>
      <t>F would report 13 cooling degree-days.  </t>
    </r>
    <r>
      <rPr>
        <sz val="7"/>
        <color theme="1"/>
        <rFont val="Symbol"/>
        <family val="1"/>
        <charset val="2"/>
      </rPr>
      <t>·</t>
    </r>
    <r>
      <rPr>
        <sz val="7"/>
        <color theme="1"/>
        <rFont val="Arial"/>
        <family val="2"/>
      </rPr>
      <t>  Temperature information recorded by</t>
    </r>
  </si>
  <si>
    <t>weather stations is used to calculate State-wide degree-day averages based on resident State population.</t>
  </si>
  <si>
    <r>
      <t>aggregated into Census divisions and the national average.  </t>
    </r>
    <r>
      <rPr>
        <sz val="7"/>
        <color theme="1"/>
        <rFont val="Symbol"/>
        <family val="1"/>
        <charset val="2"/>
      </rPr>
      <t>·</t>
    </r>
    <r>
      <rPr>
        <sz val="7"/>
        <color theme="1"/>
        <rFont val="Arial"/>
        <family val="2"/>
      </rPr>
      <t>  See Appendix C for map of Census</t>
    </r>
  </si>
  <si>
    <r>
      <t>2</t>
    </r>
    <r>
      <rPr>
        <sz val="7"/>
        <color theme="1"/>
        <rFont val="Arial"/>
        <family val="2"/>
      </rPr>
      <t>Based on calculations of data from 1971 through 2000.</t>
    </r>
  </si>
  <si>
    <t>R=Revised.  P=Preliminary.  </t>
  </si>
  <si>
    <r>
      <t>Sources:  </t>
    </r>
    <r>
      <rPr>
        <sz val="7"/>
        <color theme="1"/>
        <rFont val="Symbol"/>
        <family val="1"/>
        <charset val="2"/>
      </rPr>
      <t>·</t>
    </r>
    <r>
      <rPr>
        <sz val="7"/>
        <color theme="1"/>
        <rFont val="Arial"/>
        <family val="2"/>
      </rPr>
      <t>  1949-2010U.S. Department of Commerce, National Oceanic and Atmospheric</t>
    </r>
  </si>
  <si>
    <t>Administration (NOAA), National Climatic Data Center, Asheville, North Carolina, Historical Climatology</t>
  </si>
  <si>
    <r>
      <t>Series 5-2.  Data are compiled from about 8,000 weather stations.  </t>
    </r>
    <r>
      <rPr>
        <sz val="7"/>
        <color theme="1"/>
        <rFont val="Symbol"/>
        <family val="1"/>
        <charset val="2"/>
      </rPr>
      <t>·</t>
    </r>
    <r>
      <rPr>
        <sz val="7"/>
        <color theme="1"/>
        <rFont val="Arial"/>
        <family val="2"/>
      </rPr>
      <t>  2011 and NormalU.S. Department</t>
    </r>
  </si>
  <si>
    <t>of Commerce, NOAA, National Weather Service Climate Prediction Center, Camp Springs, Maryland,</t>
  </si>
  <si>
    <r>
      <t>Degree Days Statistics.  </t>
    </r>
    <r>
      <rPr>
        <sz val="7"/>
        <color theme="1"/>
        <rFont val="Arial"/>
        <family val="2"/>
      </rPr>
      <t>The data are the sum of monthly values and are based on mean daily</t>
    </r>
  </si>
  <si>
    <t>temperatures recorded at about 200 major weather stations around the country.</t>
  </si>
  <si>
    <t>Table 1.9  Heating Degree-Days by Census Division, 1949-2011</t>
  </si>
  <si>
    <r>
      <t>Notes:  </t>
    </r>
    <r>
      <rPr>
        <sz val="7"/>
        <color theme="1"/>
        <rFont val="Symbol"/>
        <family val="1"/>
        <charset val="2"/>
      </rPr>
      <t>·</t>
    </r>
    <r>
      <rPr>
        <sz val="7"/>
        <color theme="1"/>
        <rFont val="Arial"/>
        <family val="2"/>
      </rPr>
      <t>  Degree-days are relative measurements of outdoor air temperature.  Heating degree-days are</t>
    </r>
  </si>
  <si>
    <r>
      <t>deviations below the mean daily temperature of 65</t>
    </r>
    <r>
      <rPr>
        <sz val="7"/>
        <color theme="1"/>
        <rFont val="Symbol"/>
        <family val="1"/>
        <charset val="2"/>
      </rPr>
      <t>° </t>
    </r>
    <r>
      <rPr>
        <sz val="7"/>
        <color theme="1"/>
        <rFont val="Arial"/>
        <family val="2"/>
      </rPr>
      <t>F.  For example, a weather station recording a mean</t>
    </r>
  </si>
  <si>
    <r>
      <t>daily temperature of 40</t>
    </r>
    <r>
      <rPr>
        <sz val="7"/>
        <color theme="1"/>
        <rFont val="Symbol"/>
        <family val="1"/>
        <charset val="2"/>
      </rPr>
      <t>° </t>
    </r>
    <r>
      <rPr>
        <sz val="7"/>
        <color theme="1"/>
        <rFont val="Arial"/>
        <family val="2"/>
      </rPr>
      <t>F would report 25 heating degree-days.  </t>
    </r>
    <r>
      <rPr>
        <sz val="7"/>
        <color theme="1"/>
        <rFont val="Symbol"/>
        <family val="1"/>
        <charset val="2"/>
      </rPr>
      <t>·</t>
    </r>
    <r>
      <rPr>
        <sz val="7"/>
        <color theme="1"/>
        <rFont val="Arial"/>
        <family val="2"/>
      </rPr>
      <t>  Temperature information recorded by</t>
    </r>
  </si>
  <si>
    <r>
      <t>are aggregated into Census divisions and the national average.  </t>
    </r>
    <r>
      <rPr>
        <sz val="7"/>
        <color theme="1"/>
        <rFont val="Symbol"/>
        <family val="1"/>
        <charset val="2"/>
      </rPr>
      <t>·</t>
    </r>
    <r>
      <rPr>
        <sz val="7"/>
        <color theme="1"/>
        <rFont val="Arial"/>
        <family val="2"/>
      </rPr>
      <t>  See Appendix C for map of Census</t>
    </r>
  </si>
  <si>
    <r>
      <t>Series 5-1.  Data are compiled from about 8,000 weather stations.  </t>
    </r>
    <r>
      <rPr>
        <sz val="7"/>
        <color theme="1"/>
        <rFont val="Symbol"/>
        <family val="1"/>
        <charset val="2"/>
      </rPr>
      <t>·</t>
    </r>
    <r>
      <rPr>
        <sz val="7"/>
        <color theme="1"/>
        <rFont val="Arial"/>
        <family val="2"/>
      </rPr>
      <t>  2011 and NormalU.S. Department</t>
    </r>
  </si>
  <si>
    <t>NOT USED</t>
  </si>
  <si>
    <t>Table 2.1b  Residential Sector Energy Consumption Estimates, 1949-2011</t>
  </si>
  <si>
    <r>
      <t>Primary Consumption </t>
    </r>
    <r>
      <rPr>
        <vertAlign val="superscript"/>
        <sz val="5"/>
        <color rgb="FF000000"/>
        <rFont val="Arial"/>
        <family val="2"/>
      </rPr>
      <t>1</t>
    </r>
  </si>
  <si>
    <r>
      <t>Renewable Energy </t>
    </r>
    <r>
      <rPr>
        <vertAlign val="superscript"/>
        <sz val="5"/>
        <color rgb="FF000000"/>
        <rFont val="Arial"/>
        <family val="2"/>
      </rPr>
      <t>2</t>
    </r>
  </si>
  <si>
    <r>
      <t>Sales </t>
    </r>
    <r>
      <rPr>
        <vertAlign val="superscript"/>
        <sz val="5"/>
        <color rgb="FF000000"/>
        <rFont val="Arial"/>
        <family val="2"/>
      </rPr>
      <t>8</t>
    </r>
  </si>
  <si>
    <r>
      <t>Losses </t>
    </r>
    <r>
      <rPr>
        <vertAlign val="superscript"/>
        <sz val="5"/>
        <color rgb="FF000000"/>
        <rFont val="Arial"/>
        <family val="2"/>
      </rPr>
      <t>9</t>
    </r>
  </si>
  <si>
    <r>
      <t>Natural Gas </t>
    </r>
    <r>
      <rPr>
        <vertAlign val="superscript"/>
        <sz val="5"/>
        <color rgb="FF000000"/>
        <rFont val="Arial"/>
        <family val="2"/>
      </rPr>
      <t>3</t>
    </r>
  </si>
  <si>
    <r>
      <t>Petroleum </t>
    </r>
    <r>
      <rPr>
        <vertAlign val="superscript"/>
        <sz val="5"/>
        <color rgb="FF000000"/>
        <rFont val="Arial"/>
        <family val="2"/>
      </rPr>
      <t>4</t>
    </r>
  </si>
  <si>
    <r>
      <t>Geothermal </t>
    </r>
    <r>
      <rPr>
        <vertAlign val="superscript"/>
        <sz val="5"/>
        <color rgb="FF000000"/>
        <rFont val="Arial"/>
        <family val="2"/>
      </rPr>
      <t>5</t>
    </r>
  </si>
  <si>
    <r>
      <t>Solar/PV </t>
    </r>
    <r>
      <rPr>
        <vertAlign val="superscript"/>
        <sz val="5"/>
        <color rgb="FF000000"/>
        <rFont val="Arial"/>
        <family val="2"/>
      </rPr>
      <t>6</t>
    </r>
  </si>
  <si>
    <r>
      <t>Biomass </t>
    </r>
    <r>
      <rPr>
        <vertAlign val="superscript"/>
        <sz val="5"/>
        <color rgb="FF000000"/>
        <rFont val="Arial"/>
        <family val="2"/>
      </rPr>
      <t>7</t>
    </r>
  </si>
  <si>
    <r>
      <t>2011</t>
    </r>
    <r>
      <rPr>
        <vertAlign val="superscript"/>
        <sz val="5"/>
        <color rgb="FF000000"/>
        <rFont val="Arial"/>
        <family val="2"/>
      </rPr>
      <t>P</t>
    </r>
  </si>
  <si>
    <r>
      <t>1</t>
    </r>
    <r>
      <rPr>
        <sz val="7"/>
        <color rgb="FF000000"/>
        <rFont val="Arial"/>
        <family val="2"/>
      </rPr>
      <t>See "Primary Energy Consumption" in Glossary.</t>
    </r>
  </si>
  <si>
    <r>
      <t>8</t>
    </r>
    <r>
      <rPr>
        <sz val="7"/>
        <color rgb="FF000000"/>
        <rFont val="Arial"/>
        <family val="2"/>
      </rPr>
      <t>Electricity retail sales to ultimate customers reported by electric utilities and, beginning in 1996, other</t>
    </r>
  </si>
  <si>
    <r>
      <t>2</t>
    </r>
    <r>
      <rPr>
        <sz val="7"/>
        <color rgb="FF000000"/>
        <rFont val="Arial"/>
        <family val="2"/>
      </rPr>
      <t>Data are estimates.  See Table 10.2a for notes on series components.</t>
    </r>
  </si>
  <si>
    <r>
      <t>9</t>
    </r>
    <r>
      <rPr>
        <sz val="7"/>
        <color rgb="FF000000"/>
        <rFont val="Arial"/>
        <family val="2"/>
      </rPr>
      <t>Total losses are calculated as the primary energy consumed by the electric power sector minus the</t>
    </r>
  </si>
  <si>
    <r>
      <t>3</t>
    </r>
    <r>
      <rPr>
        <sz val="7"/>
        <color rgb="FF000000"/>
        <rFont val="Arial"/>
        <family val="2"/>
      </rPr>
      <t>Natural gas only; excludes the estimated portion of supplemental gaseous fuels.  See Note 1,</t>
    </r>
  </si>
  <si>
    <r>
      <t>4</t>
    </r>
    <r>
      <rPr>
        <sz val="7"/>
        <color rgb="FF000000"/>
        <rFont val="Arial"/>
        <family val="2"/>
      </rPr>
      <t>Based on petroleum product supplied.  For petroleum, product supplied is used as an approximation of</t>
    </r>
  </si>
  <si>
    <r>
      <t>5</t>
    </r>
    <r>
      <rPr>
        <sz val="7"/>
        <color rgb="FF000000"/>
        <rFont val="Arial"/>
        <family val="2"/>
      </rPr>
      <t>Geothermal heat pump and direct use energy.</t>
    </r>
  </si>
  <si>
    <t>Web Page:    See http://www.eia.gov/totalenergy/data/monthly/#consumption for updated monthly and</t>
  </si>
  <si>
    <t>annual data.</t>
  </si>
  <si>
    <r>
      <t>6</t>
    </r>
    <r>
      <rPr>
        <sz val="7"/>
        <color rgb="FF000000"/>
        <rFont val="Arial"/>
        <family val="2"/>
      </rPr>
      <t>Solar thermal direct use energy, and photovoltaic (PV) electricity net generation (converted to Btu</t>
    </r>
  </si>
  <si>
    <r>
      <t>7</t>
    </r>
    <r>
      <rPr>
        <sz val="7"/>
        <color rgb="FF000000"/>
        <rFont val="Arial"/>
        <family val="2"/>
      </rPr>
      <t>Wood and wood-derived fuels.</t>
    </r>
  </si>
  <si>
    <t>Columns to right of vertical blue column are not used pending further disaggregation of commercial sector.</t>
  </si>
  <si>
    <t>Intensity - Fuels</t>
  </si>
  <si>
    <t xml:space="preserve"> Source Intensity</t>
  </si>
  <si>
    <t>Weather Factors   - Fuels</t>
  </si>
  <si>
    <t>Weather Factors   - Electricity</t>
  </si>
  <si>
    <t>Activity Shares</t>
  </si>
  <si>
    <t>(Not Weather Adjusted)</t>
  </si>
  <si>
    <t>Total - U.S.</t>
  </si>
  <si>
    <t>Delivered Electricity</t>
  </si>
  <si>
    <t>Source Electricity</t>
  </si>
  <si>
    <t>Total Source</t>
  </si>
  <si>
    <t>Source/DelivereElectricityRatio</t>
  </si>
  <si>
    <t>Index of  Aggregate Intensity (Btu/SF)</t>
  </si>
  <si>
    <t>Structure:  Electric Generation Efficiency</t>
  </si>
  <si>
    <t>Actual: Activity x Structure x Intensity</t>
  </si>
  <si>
    <t>=(1)x(3)x(4)</t>
  </si>
  <si>
    <t>Energy/SF (not weather-adjusted)</t>
  </si>
  <si>
    <t xml:space="preserve"> (weather-adjusted)</t>
  </si>
  <si>
    <t>=(1) x (2)</t>
  </si>
  <si>
    <t>Weather Adjustment</t>
  </si>
  <si>
    <t>Electric Power Sector</t>
  </si>
  <si>
    <t>Energy Shares</t>
  </si>
  <si>
    <t>Log Mean Divisia Shares</t>
  </si>
  <si>
    <t>Log Changes -weather</t>
  </si>
  <si>
    <t>Log changes - Source-to-site</t>
  </si>
  <si>
    <t xml:space="preserve"> Sum</t>
  </si>
  <si>
    <t xml:space="preserve"> Delivered  Electricity</t>
  </si>
  <si>
    <t>Fuel</t>
  </si>
  <si>
    <t>=(1)x(3)x(4)x (5)</t>
  </si>
  <si>
    <t xml:space="preserve"> =(3) x (4)</t>
  </si>
  <si>
    <t>Index</t>
  </si>
  <si>
    <t>kBtu/SF</t>
  </si>
  <si>
    <t xml:space="preserve"> weather-adjusted)</t>
  </si>
  <si>
    <t>= (1) x (2)</t>
  </si>
  <si>
    <t>Structure, excl. size</t>
  </si>
  <si>
    <t>This worksheet decomposes the end-use sector intensity effect from the electric power sector intensity effect in the measure of source energy intensity.</t>
  </si>
  <si>
    <t>Intensity - Delivered Electricity</t>
  </si>
  <si>
    <t>Delivered Intensity</t>
  </si>
  <si>
    <t>Intensity Index -Fuels</t>
  </si>
  <si>
    <t>Intensity Index - Electricity</t>
  </si>
  <si>
    <t>Decompostion of Source Energy</t>
  </si>
  <si>
    <t>Decomposition with Delivered Intensity</t>
  </si>
  <si>
    <t>(11)</t>
  </si>
  <si>
    <t>(12)</t>
  </si>
  <si>
    <t>(13)</t>
  </si>
  <si>
    <t>Delivered Intensity Index</t>
  </si>
  <si>
    <t>Structure Weather - Delivered</t>
  </si>
  <si>
    <t>Electrification Effect</t>
  </si>
  <si>
    <t>Aggregate Source Energy Intensity</t>
  </si>
  <si>
    <t>Source Intensity</t>
  </si>
  <si>
    <t>Total Delivered (check purposes only)</t>
  </si>
  <si>
    <t>Log Changes - Total Delivered</t>
  </si>
  <si>
    <t>Energy Share - Delivered</t>
  </si>
  <si>
    <t>Log changes - shares</t>
  </si>
  <si>
    <t>Structural Factors - Delivered</t>
  </si>
  <si>
    <t>same as (4)</t>
  </si>
  <si>
    <t>Energy Intensity  (sq. ft.)</t>
  </si>
  <si>
    <t>Structure (incl. weather)</t>
  </si>
  <si>
    <t xml:space="preserve">Published </t>
  </si>
  <si>
    <t xml:space="preserve"> Source</t>
  </si>
  <si>
    <t>Elec Factor</t>
  </si>
  <si>
    <t>Square Feet (billion)</t>
  </si>
  <si>
    <t>U.S. Energy Information Administration</t>
  </si>
  <si>
    <t>September 2013 Monthly Energy Review</t>
  </si>
  <si>
    <t>Note: Information about data precision and revisions.</t>
  </si>
  <si>
    <t>Release Date: September 25, 2013</t>
  </si>
  <si>
    <t>Next Update: October 28, 2013</t>
  </si>
  <si>
    <t>Table 2.2. Residential Sector Energy Consumption</t>
  </si>
  <si>
    <t>Coal Consumed by the Residential Sector</t>
  </si>
  <si>
    <t>Natural Gas Consumed by the Residential Sector (Excluding Supplemental Gaseous Fuels)</t>
  </si>
  <si>
    <t>Petroleum Consumed by the Residential Sector</t>
  </si>
  <si>
    <t>Total Fossil Fuels Consumed by the Residential Sector</t>
  </si>
  <si>
    <t>Geothermal Energy Consumed by the Residential Sector</t>
  </si>
  <si>
    <t>Solar/PV Energy Consumed by the Residential Sector</t>
  </si>
  <si>
    <t>Biomass Energy Consumed by the Residential Sector</t>
  </si>
  <si>
    <t>Total Renewable Energy Consumed by the Residential Sector</t>
  </si>
  <si>
    <t>Total Primary Energy Consumed by the Residential Sector</t>
  </si>
  <si>
    <t>Electricity Retail Sales to the Residential Sector</t>
  </si>
  <si>
    <t>Residential Sector Electrical System Energy Losses</t>
  </si>
  <si>
    <t>Total Energy Consumed by the Residential Sector</t>
  </si>
  <si>
    <t>(Trillion Btu)</t>
  </si>
  <si>
    <t>1973 January</t>
  </si>
  <si>
    <t>Not Available</t>
  </si>
  <si>
    <t>1973 February</t>
  </si>
  <si>
    <t>1973 March</t>
  </si>
  <si>
    <t>1973 April</t>
  </si>
  <si>
    <t>1973 May</t>
  </si>
  <si>
    <t>1973 June</t>
  </si>
  <si>
    <t>1973 July</t>
  </si>
  <si>
    <t>1973 August</t>
  </si>
  <si>
    <t>1973 September</t>
  </si>
  <si>
    <t>1973 October</t>
  </si>
  <si>
    <t>1973 November</t>
  </si>
  <si>
    <t>1973 December</t>
  </si>
  <si>
    <r>
      <t xml:space="preserve">1973 </t>
    </r>
    <r>
      <rPr>
        <b/>
        <sz val="10"/>
        <color theme="1"/>
        <rFont val="Arial"/>
        <family val="2"/>
      </rPr>
      <t>Total</t>
    </r>
  </si>
  <si>
    <t>1974 January</t>
  </si>
  <si>
    <t>1974 February</t>
  </si>
  <si>
    <t>1974 March</t>
  </si>
  <si>
    <t>1974 April</t>
  </si>
  <si>
    <t>1974 May</t>
  </si>
  <si>
    <t>1974 June</t>
  </si>
  <si>
    <t>1974 July</t>
  </si>
  <si>
    <t>1974 August</t>
  </si>
  <si>
    <t>1974 September</t>
  </si>
  <si>
    <t>1974 October</t>
  </si>
  <si>
    <t>1974 November</t>
  </si>
  <si>
    <t>1974 December</t>
  </si>
  <si>
    <r>
      <t xml:space="preserve">1974 </t>
    </r>
    <r>
      <rPr>
        <b/>
        <sz val="10"/>
        <color theme="1"/>
        <rFont val="Arial"/>
        <family val="2"/>
      </rPr>
      <t>Total</t>
    </r>
  </si>
  <si>
    <t>1975 January</t>
  </si>
  <si>
    <t>1975 February</t>
  </si>
  <si>
    <t>1975 March</t>
  </si>
  <si>
    <t>1975 April</t>
  </si>
  <si>
    <t>1975 May</t>
  </si>
  <si>
    <t>1975 June</t>
  </si>
  <si>
    <t>1975 July</t>
  </si>
  <si>
    <t>1975 August</t>
  </si>
  <si>
    <t>1975 September</t>
  </si>
  <si>
    <t>1975 October</t>
  </si>
  <si>
    <t>1975 November</t>
  </si>
  <si>
    <t>1975 December</t>
  </si>
  <si>
    <r>
      <t xml:space="preserve">1975 </t>
    </r>
    <r>
      <rPr>
        <b/>
        <sz val="10"/>
        <color theme="1"/>
        <rFont val="Arial"/>
        <family val="2"/>
      </rPr>
      <t>Total</t>
    </r>
  </si>
  <si>
    <t>1976 January</t>
  </si>
  <si>
    <t>1976 February</t>
  </si>
  <si>
    <t>1976 March</t>
  </si>
  <si>
    <t>1976 April</t>
  </si>
  <si>
    <t>1976 May</t>
  </si>
  <si>
    <t>1976 June</t>
  </si>
  <si>
    <t>1976 July</t>
  </si>
  <si>
    <t>1976 August</t>
  </si>
  <si>
    <t>1976 September</t>
  </si>
  <si>
    <t>1976 October</t>
  </si>
  <si>
    <t>1976 November</t>
  </si>
  <si>
    <t>1976 December</t>
  </si>
  <si>
    <r>
      <t xml:space="preserve">1976 </t>
    </r>
    <r>
      <rPr>
        <b/>
        <sz val="10"/>
        <color theme="1"/>
        <rFont val="Arial"/>
        <family val="2"/>
      </rPr>
      <t>Total</t>
    </r>
  </si>
  <si>
    <t>1977 January</t>
  </si>
  <si>
    <t>1977 February</t>
  </si>
  <si>
    <t>1977 March</t>
  </si>
  <si>
    <t>1977 April</t>
  </si>
  <si>
    <t>1977 May</t>
  </si>
  <si>
    <t>1977 June</t>
  </si>
  <si>
    <t>1977 July</t>
  </si>
  <si>
    <t>1977 August</t>
  </si>
  <si>
    <t>1977 September</t>
  </si>
  <si>
    <t>1977 October</t>
  </si>
  <si>
    <t>1977 November</t>
  </si>
  <si>
    <t>1977 December</t>
  </si>
  <si>
    <r>
      <t xml:space="preserve">1977 </t>
    </r>
    <r>
      <rPr>
        <b/>
        <sz val="10"/>
        <color theme="1"/>
        <rFont val="Arial"/>
        <family val="2"/>
      </rPr>
      <t>Total</t>
    </r>
  </si>
  <si>
    <t>1978 January</t>
  </si>
  <si>
    <t>1978 February</t>
  </si>
  <si>
    <t>1978 March</t>
  </si>
  <si>
    <t>1978 April</t>
  </si>
  <si>
    <t>1978 May</t>
  </si>
  <si>
    <t>1978 June</t>
  </si>
  <si>
    <t>1978 July</t>
  </si>
  <si>
    <t>1978 August</t>
  </si>
  <si>
    <t>1978 September</t>
  </si>
  <si>
    <t>1978 October</t>
  </si>
  <si>
    <t>1978 November</t>
  </si>
  <si>
    <t>1978 December</t>
  </si>
  <si>
    <r>
      <t xml:space="preserve">1978 </t>
    </r>
    <r>
      <rPr>
        <b/>
        <sz val="10"/>
        <color theme="1"/>
        <rFont val="Arial"/>
        <family val="2"/>
      </rPr>
      <t>Total</t>
    </r>
  </si>
  <si>
    <t>1979 January</t>
  </si>
  <si>
    <t>1979 February</t>
  </si>
  <si>
    <t>1979 March</t>
  </si>
  <si>
    <t>1979 April</t>
  </si>
  <si>
    <t>1979 May</t>
  </si>
  <si>
    <t>1979 June</t>
  </si>
  <si>
    <t>1979 July</t>
  </si>
  <si>
    <t>1979 August</t>
  </si>
  <si>
    <t>1979 September</t>
  </si>
  <si>
    <t>1979 October</t>
  </si>
  <si>
    <t>1979 November</t>
  </si>
  <si>
    <t>1979 December</t>
  </si>
  <si>
    <r>
      <t xml:space="preserve">1979 </t>
    </r>
    <r>
      <rPr>
        <b/>
        <sz val="10"/>
        <color theme="1"/>
        <rFont val="Arial"/>
        <family val="2"/>
      </rPr>
      <t>Total</t>
    </r>
  </si>
  <si>
    <t>1980 January</t>
  </si>
  <si>
    <t>1980 February</t>
  </si>
  <si>
    <t>1980 March</t>
  </si>
  <si>
    <t>1980 April</t>
  </si>
  <si>
    <t>1980 May</t>
  </si>
  <si>
    <t>1980 June</t>
  </si>
  <si>
    <t>1980 July</t>
  </si>
  <si>
    <t>1980 August</t>
  </si>
  <si>
    <t>1980 September</t>
  </si>
  <si>
    <t>1980 October</t>
  </si>
  <si>
    <t>1980 November</t>
  </si>
  <si>
    <t>1980 December</t>
  </si>
  <si>
    <r>
      <t xml:space="preserve">1980 </t>
    </r>
    <r>
      <rPr>
        <b/>
        <sz val="10"/>
        <color theme="1"/>
        <rFont val="Arial"/>
        <family val="2"/>
      </rPr>
      <t>Total</t>
    </r>
  </si>
  <si>
    <t>1981 January</t>
  </si>
  <si>
    <t>1981 February</t>
  </si>
  <si>
    <t>1981 March</t>
  </si>
  <si>
    <t>1981 April</t>
  </si>
  <si>
    <t>1981 May</t>
  </si>
  <si>
    <t>1981 June</t>
  </si>
  <si>
    <t>1981 July</t>
  </si>
  <si>
    <t>1981 August</t>
  </si>
  <si>
    <t>1981 September</t>
  </si>
  <si>
    <t>1981 October</t>
  </si>
  <si>
    <t>1981 November</t>
  </si>
  <si>
    <t>1981 December</t>
  </si>
  <si>
    <r>
      <t xml:space="preserve">1981 </t>
    </r>
    <r>
      <rPr>
        <b/>
        <sz val="10"/>
        <color theme="1"/>
        <rFont val="Arial"/>
        <family val="2"/>
      </rPr>
      <t>Total</t>
    </r>
  </si>
  <si>
    <t>1982 January</t>
  </si>
  <si>
    <t>1982 February</t>
  </si>
  <si>
    <t>1982 March</t>
  </si>
  <si>
    <t>1982 April</t>
  </si>
  <si>
    <t>1982 May</t>
  </si>
  <si>
    <t>1982 June</t>
  </si>
  <si>
    <t>1982 July</t>
  </si>
  <si>
    <t>1982 August</t>
  </si>
  <si>
    <t>1982 September</t>
  </si>
  <si>
    <t>1982 October</t>
  </si>
  <si>
    <t>1982 November</t>
  </si>
  <si>
    <t>1982 December</t>
  </si>
  <si>
    <r>
      <t xml:space="preserve">1982 </t>
    </r>
    <r>
      <rPr>
        <b/>
        <sz val="10"/>
        <color theme="1"/>
        <rFont val="Arial"/>
        <family val="2"/>
      </rPr>
      <t>Total</t>
    </r>
  </si>
  <si>
    <t>1983 January</t>
  </si>
  <si>
    <t>1983 February</t>
  </si>
  <si>
    <t>1983 March</t>
  </si>
  <si>
    <t>1983 April</t>
  </si>
  <si>
    <t>1983 May</t>
  </si>
  <si>
    <t>1983 June</t>
  </si>
  <si>
    <t>1983 July</t>
  </si>
  <si>
    <t>1983 August</t>
  </si>
  <si>
    <t>1983 September</t>
  </si>
  <si>
    <t>1983 October</t>
  </si>
  <si>
    <t>1983 November</t>
  </si>
  <si>
    <t>1983 December</t>
  </si>
  <si>
    <r>
      <t xml:space="preserve">1983 </t>
    </r>
    <r>
      <rPr>
        <b/>
        <sz val="10"/>
        <color theme="1"/>
        <rFont val="Arial"/>
        <family val="2"/>
      </rPr>
      <t>Total</t>
    </r>
  </si>
  <si>
    <t>1984 January</t>
  </si>
  <si>
    <t>1984 February</t>
  </si>
  <si>
    <t>1984 March</t>
  </si>
  <si>
    <t>1984 April</t>
  </si>
  <si>
    <t>1984 May</t>
  </si>
  <si>
    <t>1984 June</t>
  </si>
  <si>
    <t>1984 July</t>
  </si>
  <si>
    <t>1984 August</t>
  </si>
  <si>
    <t>1984 September</t>
  </si>
  <si>
    <t>1984 October</t>
  </si>
  <si>
    <t>1984 November</t>
  </si>
  <si>
    <t>1984 December</t>
  </si>
  <si>
    <r>
      <t xml:space="preserve">1984 </t>
    </r>
    <r>
      <rPr>
        <b/>
        <sz val="10"/>
        <color theme="1"/>
        <rFont val="Arial"/>
        <family val="2"/>
      </rPr>
      <t>Total</t>
    </r>
  </si>
  <si>
    <t>1985 January</t>
  </si>
  <si>
    <t>1985 February</t>
  </si>
  <si>
    <t>1985 March</t>
  </si>
  <si>
    <t>1985 April</t>
  </si>
  <si>
    <t>1985 May</t>
  </si>
  <si>
    <t>1985 June</t>
  </si>
  <si>
    <t>1985 July</t>
  </si>
  <si>
    <t>1985 August</t>
  </si>
  <si>
    <t>1985 September</t>
  </si>
  <si>
    <t>1985 October</t>
  </si>
  <si>
    <t>1985 November</t>
  </si>
  <si>
    <t>1985 December</t>
  </si>
  <si>
    <r>
      <t xml:space="preserve">1985 </t>
    </r>
    <r>
      <rPr>
        <b/>
        <sz val="10"/>
        <color theme="1"/>
        <rFont val="Arial"/>
        <family val="2"/>
      </rPr>
      <t>Total</t>
    </r>
  </si>
  <si>
    <t>1986 January</t>
  </si>
  <si>
    <t>1986 February</t>
  </si>
  <si>
    <t>1986 March</t>
  </si>
  <si>
    <t>1986 April</t>
  </si>
  <si>
    <t>1986 May</t>
  </si>
  <si>
    <t>1986 June</t>
  </si>
  <si>
    <t>1986 July</t>
  </si>
  <si>
    <t>1986 August</t>
  </si>
  <si>
    <t>1986 September</t>
  </si>
  <si>
    <t>1986 October</t>
  </si>
  <si>
    <t>1986 November</t>
  </si>
  <si>
    <t>1986 December</t>
  </si>
  <si>
    <r>
      <t xml:space="preserve">1986 </t>
    </r>
    <r>
      <rPr>
        <b/>
        <sz val="10"/>
        <color theme="1"/>
        <rFont val="Arial"/>
        <family val="2"/>
      </rPr>
      <t>Total</t>
    </r>
  </si>
  <si>
    <t>1987 January</t>
  </si>
  <si>
    <t>1987 February</t>
  </si>
  <si>
    <t>1987 March</t>
  </si>
  <si>
    <t>1987 April</t>
  </si>
  <si>
    <t>1987 May</t>
  </si>
  <si>
    <t>1987 June</t>
  </si>
  <si>
    <t>1987 July</t>
  </si>
  <si>
    <t>1987 August</t>
  </si>
  <si>
    <t>1987 September</t>
  </si>
  <si>
    <t>1987 October</t>
  </si>
  <si>
    <t>1987 November</t>
  </si>
  <si>
    <t>1987 December</t>
  </si>
  <si>
    <r>
      <t xml:space="preserve">1987 </t>
    </r>
    <r>
      <rPr>
        <b/>
        <sz val="10"/>
        <color theme="1"/>
        <rFont val="Arial"/>
        <family val="2"/>
      </rPr>
      <t>Total</t>
    </r>
  </si>
  <si>
    <t>1988 January</t>
  </si>
  <si>
    <t>1988 February</t>
  </si>
  <si>
    <t>1988 March</t>
  </si>
  <si>
    <t>1988 April</t>
  </si>
  <si>
    <t>1988 May</t>
  </si>
  <si>
    <t>1988 June</t>
  </si>
  <si>
    <t>1988 July</t>
  </si>
  <si>
    <t>1988 August</t>
  </si>
  <si>
    <t>1988 September</t>
  </si>
  <si>
    <t>1988 October</t>
  </si>
  <si>
    <t>1988 November</t>
  </si>
  <si>
    <t>1988 December</t>
  </si>
  <si>
    <r>
      <t xml:space="preserve">1988 </t>
    </r>
    <r>
      <rPr>
        <b/>
        <sz val="10"/>
        <color theme="1"/>
        <rFont val="Arial"/>
        <family val="2"/>
      </rPr>
      <t>Total</t>
    </r>
  </si>
  <si>
    <t>1989 January</t>
  </si>
  <si>
    <t>1989 February</t>
  </si>
  <si>
    <t>1989 March</t>
  </si>
  <si>
    <t>1989 April</t>
  </si>
  <si>
    <t>1989 May</t>
  </si>
  <si>
    <t>1989 June</t>
  </si>
  <si>
    <t>1989 July</t>
  </si>
  <si>
    <t>1989 August</t>
  </si>
  <si>
    <t>1989 September</t>
  </si>
  <si>
    <t>1989 October</t>
  </si>
  <si>
    <t>1989 November</t>
  </si>
  <si>
    <t>1989 December</t>
  </si>
  <si>
    <r>
      <t xml:space="preserve">1989 </t>
    </r>
    <r>
      <rPr>
        <b/>
        <sz val="10"/>
        <color theme="1"/>
        <rFont val="Arial"/>
        <family val="2"/>
      </rPr>
      <t>Total</t>
    </r>
  </si>
  <si>
    <t>1990 January</t>
  </si>
  <si>
    <t>1990 February</t>
  </si>
  <si>
    <t>1990 March</t>
  </si>
  <si>
    <t>1990 April</t>
  </si>
  <si>
    <t>1990 May</t>
  </si>
  <si>
    <t>1990 June</t>
  </si>
  <si>
    <t>1990 July</t>
  </si>
  <si>
    <t>1990 August</t>
  </si>
  <si>
    <t>1990 September</t>
  </si>
  <si>
    <t>1990 October</t>
  </si>
  <si>
    <t>1990 November</t>
  </si>
  <si>
    <t>1990 December</t>
  </si>
  <si>
    <r>
      <t xml:space="preserve">1990 </t>
    </r>
    <r>
      <rPr>
        <b/>
        <sz val="10"/>
        <color theme="1"/>
        <rFont val="Arial"/>
        <family val="2"/>
      </rPr>
      <t>Total</t>
    </r>
  </si>
  <si>
    <t>1991 January</t>
  </si>
  <si>
    <t>1991 February</t>
  </si>
  <si>
    <t>1991 March</t>
  </si>
  <si>
    <t>1991 April</t>
  </si>
  <si>
    <t>1991 May</t>
  </si>
  <si>
    <t>1991 June</t>
  </si>
  <si>
    <t>1991 July</t>
  </si>
  <si>
    <t>1991 August</t>
  </si>
  <si>
    <t>1991 September</t>
  </si>
  <si>
    <t>1991 October</t>
  </si>
  <si>
    <t>1991 November</t>
  </si>
  <si>
    <t>1991 December</t>
  </si>
  <si>
    <r>
      <t xml:space="preserve">1991 </t>
    </r>
    <r>
      <rPr>
        <b/>
        <sz val="10"/>
        <color theme="1"/>
        <rFont val="Arial"/>
        <family val="2"/>
      </rPr>
      <t>Total</t>
    </r>
  </si>
  <si>
    <t>1992 January</t>
  </si>
  <si>
    <t>1992 February</t>
  </si>
  <si>
    <t>1992 March</t>
  </si>
  <si>
    <t>1992 April</t>
  </si>
  <si>
    <t>1992 May</t>
  </si>
  <si>
    <t>1992 June</t>
  </si>
  <si>
    <t>1992 July</t>
  </si>
  <si>
    <t>1992 August</t>
  </si>
  <si>
    <t>1992 September</t>
  </si>
  <si>
    <t>1992 October</t>
  </si>
  <si>
    <t>1992 November</t>
  </si>
  <si>
    <t>1992 December</t>
  </si>
  <si>
    <r>
      <t xml:space="preserve">1992 </t>
    </r>
    <r>
      <rPr>
        <b/>
        <sz val="10"/>
        <color theme="1"/>
        <rFont val="Arial"/>
        <family val="2"/>
      </rPr>
      <t>Total</t>
    </r>
  </si>
  <si>
    <t>1993 January</t>
  </si>
  <si>
    <t>1993 February</t>
  </si>
  <si>
    <t>1993 March</t>
  </si>
  <si>
    <t>1993 April</t>
  </si>
  <si>
    <t>1993 May</t>
  </si>
  <si>
    <t>1993 June</t>
  </si>
  <si>
    <t>1993 July</t>
  </si>
  <si>
    <t>1993 August</t>
  </si>
  <si>
    <t>1993 September</t>
  </si>
  <si>
    <t>1993 October</t>
  </si>
  <si>
    <t>1993 November</t>
  </si>
  <si>
    <t>1993 December</t>
  </si>
  <si>
    <r>
      <t xml:space="preserve">1993 </t>
    </r>
    <r>
      <rPr>
        <b/>
        <sz val="10"/>
        <color theme="1"/>
        <rFont val="Arial"/>
        <family val="2"/>
      </rPr>
      <t>Total</t>
    </r>
  </si>
  <si>
    <t>1994 January</t>
  </si>
  <si>
    <t>1994 February</t>
  </si>
  <si>
    <t>1994 March</t>
  </si>
  <si>
    <t>1994 April</t>
  </si>
  <si>
    <t>1994 May</t>
  </si>
  <si>
    <t>1994 June</t>
  </si>
  <si>
    <t>1994 July</t>
  </si>
  <si>
    <t>1994 August</t>
  </si>
  <si>
    <t>1994 September</t>
  </si>
  <si>
    <t>1994 October</t>
  </si>
  <si>
    <t>1994 November</t>
  </si>
  <si>
    <t>1994 December</t>
  </si>
  <si>
    <r>
      <t xml:space="preserve">1994 </t>
    </r>
    <r>
      <rPr>
        <b/>
        <sz val="10"/>
        <color theme="1"/>
        <rFont val="Arial"/>
        <family val="2"/>
      </rPr>
      <t>Total</t>
    </r>
  </si>
  <si>
    <t>1995 January</t>
  </si>
  <si>
    <t>1995 February</t>
  </si>
  <si>
    <t>1995 March</t>
  </si>
  <si>
    <t>1995 April</t>
  </si>
  <si>
    <t>1995 May</t>
  </si>
  <si>
    <t>1995 June</t>
  </si>
  <si>
    <t>1995 July</t>
  </si>
  <si>
    <t>1995 August</t>
  </si>
  <si>
    <t>1995 September</t>
  </si>
  <si>
    <t>1995 October</t>
  </si>
  <si>
    <t>1995 November</t>
  </si>
  <si>
    <t>1995 December</t>
  </si>
  <si>
    <r>
      <t xml:space="preserve">1995 </t>
    </r>
    <r>
      <rPr>
        <b/>
        <sz val="10"/>
        <color theme="1"/>
        <rFont val="Arial"/>
        <family val="2"/>
      </rPr>
      <t>Total</t>
    </r>
  </si>
  <si>
    <t>1996 January</t>
  </si>
  <si>
    <t>1996 February</t>
  </si>
  <si>
    <t>1996 March</t>
  </si>
  <si>
    <t>1996 April</t>
  </si>
  <si>
    <t>1996 May</t>
  </si>
  <si>
    <t>1996 June</t>
  </si>
  <si>
    <t>1996 July</t>
  </si>
  <si>
    <t>1996 August</t>
  </si>
  <si>
    <t>1996 September</t>
  </si>
  <si>
    <t>1996 October</t>
  </si>
  <si>
    <t>1996 November</t>
  </si>
  <si>
    <t>1996 December</t>
  </si>
  <si>
    <r>
      <t xml:space="preserve">1996 </t>
    </r>
    <r>
      <rPr>
        <b/>
        <sz val="10"/>
        <color theme="1"/>
        <rFont val="Arial"/>
        <family val="2"/>
      </rPr>
      <t>Total</t>
    </r>
  </si>
  <si>
    <t>1997 January</t>
  </si>
  <si>
    <t>1997 February</t>
  </si>
  <si>
    <t>1997 March</t>
  </si>
  <si>
    <t>1997 April</t>
  </si>
  <si>
    <t>1997 May</t>
  </si>
  <si>
    <t>1997 June</t>
  </si>
  <si>
    <t>1997 July</t>
  </si>
  <si>
    <t>1997 August</t>
  </si>
  <si>
    <t>1997 September</t>
  </si>
  <si>
    <t>1997 October</t>
  </si>
  <si>
    <t>1997 November</t>
  </si>
  <si>
    <t>1997 December</t>
  </si>
  <si>
    <r>
      <t xml:space="preserve">1997 </t>
    </r>
    <r>
      <rPr>
        <b/>
        <sz val="10"/>
        <color theme="1"/>
        <rFont val="Arial"/>
        <family val="2"/>
      </rPr>
      <t>Total</t>
    </r>
  </si>
  <si>
    <t>1998 January</t>
  </si>
  <si>
    <t>1998 February</t>
  </si>
  <si>
    <t>1998 March</t>
  </si>
  <si>
    <t>1998 April</t>
  </si>
  <si>
    <t>1998 May</t>
  </si>
  <si>
    <t>1998 June</t>
  </si>
  <si>
    <t>1998 July</t>
  </si>
  <si>
    <t>1998 August</t>
  </si>
  <si>
    <t>1998 September</t>
  </si>
  <si>
    <t>1998 October</t>
  </si>
  <si>
    <t>1998 November</t>
  </si>
  <si>
    <t>1998 December</t>
  </si>
  <si>
    <r>
      <t xml:space="preserve">1998 </t>
    </r>
    <r>
      <rPr>
        <b/>
        <sz val="10"/>
        <color theme="1"/>
        <rFont val="Arial"/>
        <family val="2"/>
      </rPr>
      <t>Total</t>
    </r>
  </si>
  <si>
    <t>1999 January</t>
  </si>
  <si>
    <t>1999 February</t>
  </si>
  <si>
    <t>1999 March</t>
  </si>
  <si>
    <t>1999 April</t>
  </si>
  <si>
    <t>1999 May</t>
  </si>
  <si>
    <t>1999 June</t>
  </si>
  <si>
    <t>1999 July</t>
  </si>
  <si>
    <t>1999 August</t>
  </si>
  <si>
    <t>1999 September</t>
  </si>
  <si>
    <t>1999 October</t>
  </si>
  <si>
    <t>1999 November</t>
  </si>
  <si>
    <t>1999 December</t>
  </si>
  <si>
    <r>
      <t xml:space="preserve">1999 </t>
    </r>
    <r>
      <rPr>
        <b/>
        <sz val="10"/>
        <color theme="1"/>
        <rFont val="Arial"/>
        <family val="2"/>
      </rPr>
      <t>Total</t>
    </r>
  </si>
  <si>
    <t>2000 January</t>
  </si>
  <si>
    <t>2000 February</t>
  </si>
  <si>
    <t>2000 March</t>
  </si>
  <si>
    <t>2000 April</t>
  </si>
  <si>
    <t>2000 May</t>
  </si>
  <si>
    <t>2000 June</t>
  </si>
  <si>
    <t>2000 July</t>
  </si>
  <si>
    <t>2000 August</t>
  </si>
  <si>
    <t>2000 September</t>
  </si>
  <si>
    <t>2000 October</t>
  </si>
  <si>
    <t>2000 November</t>
  </si>
  <si>
    <t>2000 December</t>
  </si>
  <si>
    <r>
      <t xml:space="preserve">2000 </t>
    </r>
    <r>
      <rPr>
        <b/>
        <sz val="10"/>
        <color theme="1"/>
        <rFont val="Arial"/>
        <family val="2"/>
      </rPr>
      <t>Total</t>
    </r>
  </si>
  <si>
    <t>2001 January</t>
  </si>
  <si>
    <t>2001 February</t>
  </si>
  <si>
    <t>2001 March</t>
  </si>
  <si>
    <t>2001 April</t>
  </si>
  <si>
    <t>2001 May</t>
  </si>
  <si>
    <t>2001 June</t>
  </si>
  <si>
    <t>2001 July</t>
  </si>
  <si>
    <t>2001 August</t>
  </si>
  <si>
    <t>2001 September</t>
  </si>
  <si>
    <t>2001 October</t>
  </si>
  <si>
    <t>2001 November</t>
  </si>
  <si>
    <t>2001 December</t>
  </si>
  <si>
    <r>
      <t xml:space="preserve">2001 </t>
    </r>
    <r>
      <rPr>
        <b/>
        <sz val="10"/>
        <color theme="1"/>
        <rFont val="Arial"/>
        <family val="2"/>
      </rPr>
      <t>Total</t>
    </r>
  </si>
  <si>
    <t>2002 January</t>
  </si>
  <si>
    <t>2002 February</t>
  </si>
  <si>
    <t>2002 March</t>
  </si>
  <si>
    <t>2002 April</t>
  </si>
  <si>
    <t>2002 May</t>
  </si>
  <si>
    <t>2002 June</t>
  </si>
  <si>
    <t>2002 July</t>
  </si>
  <si>
    <t>2002 August</t>
  </si>
  <si>
    <t>2002 September</t>
  </si>
  <si>
    <t>2002 October</t>
  </si>
  <si>
    <t>2002 November</t>
  </si>
  <si>
    <t>2002 December</t>
  </si>
  <si>
    <r>
      <t xml:space="preserve">2002 </t>
    </r>
    <r>
      <rPr>
        <b/>
        <sz val="10"/>
        <color theme="1"/>
        <rFont val="Arial"/>
        <family val="2"/>
      </rPr>
      <t>Total</t>
    </r>
  </si>
  <si>
    <t>2003 January</t>
  </si>
  <si>
    <t>2003 February</t>
  </si>
  <si>
    <t>2003 March</t>
  </si>
  <si>
    <t>2003 April</t>
  </si>
  <si>
    <t>2003 May</t>
  </si>
  <si>
    <t>2003 June</t>
  </si>
  <si>
    <t>2003 July</t>
  </si>
  <si>
    <t>2003 August</t>
  </si>
  <si>
    <t>2003 September</t>
  </si>
  <si>
    <t>2003 October</t>
  </si>
  <si>
    <t>2003 November</t>
  </si>
  <si>
    <t>2003 December</t>
  </si>
  <si>
    <r>
      <t xml:space="preserve">2003 </t>
    </r>
    <r>
      <rPr>
        <b/>
        <sz val="10"/>
        <color theme="1"/>
        <rFont val="Arial"/>
        <family val="2"/>
      </rPr>
      <t>Total</t>
    </r>
  </si>
  <si>
    <t>2004 January</t>
  </si>
  <si>
    <t>2004 February</t>
  </si>
  <si>
    <t>2004 March</t>
  </si>
  <si>
    <t>2004 April</t>
  </si>
  <si>
    <t>2004 May</t>
  </si>
  <si>
    <t>2004 June</t>
  </si>
  <si>
    <t>2004 July</t>
  </si>
  <si>
    <t>2004 August</t>
  </si>
  <si>
    <t>2004 September</t>
  </si>
  <si>
    <t>2004 October</t>
  </si>
  <si>
    <t>2004 November</t>
  </si>
  <si>
    <t>2004 December</t>
  </si>
  <si>
    <r>
      <t xml:space="preserve">2004 </t>
    </r>
    <r>
      <rPr>
        <b/>
        <sz val="10"/>
        <color theme="1"/>
        <rFont val="Arial"/>
        <family val="2"/>
      </rPr>
      <t>Total</t>
    </r>
  </si>
  <si>
    <t>2005 January</t>
  </si>
  <si>
    <t>2005 February</t>
  </si>
  <si>
    <t>2005 March</t>
  </si>
  <si>
    <t>2005 April</t>
  </si>
  <si>
    <t>2005 May</t>
  </si>
  <si>
    <t>2005 June</t>
  </si>
  <si>
    <t>2005 July</t>
  </si>
  <si>
    <t>2005 August</t>
  </si>
  <si>
    <t>2005 September</t>
  </si>
  <si>
    <t>2005 October</t>
  </si>
  <si>
    <t>2005 November</t>
  </si>
  <si>
    <t>2005 December</t>
  </si>
  <si>
    <r>
      <t xml:space="preserve">2005 </t>
    </r>
    <r>
      <rPr>
        <b/>
        <sz val="10"/>
        <color theme="1"/>
        <rFont val="Arial"/>
        <family val="2"/>
      </rPr>
      <t>Total</t>
    </r>
  </si>
  <si>
    <t>2006 January</t>
  </si>
  <si>
    <t>2006 February</t>
  </si>
  <si>
    <t>2006 March</t>
  </si>
  <si>
    <t>2006 April</t>
  </si>
  <si>
    <t>2006 May</t>
  </si>
  <si>
    <t>2006 June</t>
  </si>
  <si>
    <t>2006 July</t>
  </si>
  <si>
    <t>2006 August</t>
  </si>
  <si>
    <t>2006 September</t>
  </si>
  <si>
    <t>2006 October</t>
  </si>
  <si>
    <t>2006 November</t>
  </si>
  <si>
    <t>2006 December</t>
  </si>
  <si>
    <r>
      <t xml:space="preserve">2006 </t>
    </r>
    <r>
      <rPr>
        <b/>
        <sz val="10"/>
        <color theme="1"/>
        <rFont val="Arial"/>
        <family val="2"/>
      </rPr>
      <t>Total</t>
    </r>
  </si>
  <si>
    <t>2007 January</t>
  </si>
  <si>
    <t>2007 February</t>
  </si>
  <si>
    <t>2007 March</t>
  </si>
  <si>
    <t>2007 April</t>
  </si>
  <si>
    <t>2007 May</t>
  </si>
  <si>
    <t>2007 June</t>
  </si>
  <si>
    <t>2007 July</t>
  </si>
  <si>
    <t>2007 August</t>
  </si>
  <si>
    <t>2007 September</t>
  </si>
  <si>
    <t>2007 October</t>
  </si>
  <si>
    <t>2007 November</t>
  </si>
  <si>
    <t>2007 December</t>
  </si>
  <si>
    <r>
      <t xml:space="preserve">2007 </t>
    </r>
    <r>
      <rPr>
        <b/>
        <sz val="10"/>
        <color theme="1"/>
        <rFont val="Arial"/>
        <family val="2"/>
      </rPr>
      <t>Total</t>
    </r>
  </si>
  <si>
    <t>2008 January</t>
  </si>
  <si>
    <t>2008 February</t>
  </si>
  <si>
    <t>2008 March</t>
  </si>
  <si>
    <t>2008 April</t>
  </si>
  <si>
    <t>2008 May</t>
  </si>
  <si>
    <t>2008 June</t>
  </si>
  <si>
    <t>2008 July</t>
  </si>
  <si>
    <t>2008 August</t>
  </si>
  <si>
    <t>2008 September</t>
  </si>
  <si>
    <t>2008 October</t>
  </si>
  <si>
    <t>2008 November</t>
  </si>
  <si>
    <t>2008 December</t>
  </si>
  <si>
    <r>
      <t xml:space="preserve">2008 </t>
    </r>
    <r>
      <rPr>
        <b/>
        <sz val="10"/>
        <color theme="1"/>
        <rFont val="Arial"/>
        <family val="2"/>
      </rPr>
      <t>Total</t>
    </r>
  </si>
  <si>
    <t>2009 January</t>
  </si>
  <si>
    <t>2009 February</t>
  </si>
  <si>
    <t>2009 March</t>
  </si>
  <si>
    <t>2009 April</t>
  </si>
  <si>
    <t>2009 May</t>
  </si>
  <si>
    <t>2009 June</t>
  </si>
  <si>
    <t>2009 July</t>
  </si>
  <si>
    <t>2009 August</t>
  </si>
  <si>
    <t>2009 September</t>
  </si>
  <si>
    <t>2009 October</t>
  </si>
  <si>
    <t>2009 November</t>
  </si>
  <si>
    <t>2009 December</t>
  </si>
  <si>
    <r>
      <t xml:space="preserve">2009 </t>
    </r>
    <r>
      <rPr>
        <b/>
        <sz val="10"/>
        <color theme="1"/>
        <rFont val="Arial"/>
        <family val="2"/>
      </rPr>
      <t>Total</t>
    </r>
  </si>
  <si>
    <t>2010 January</t>
  </si>
  <si>
    <t>2010 February</t>
  </si>
  <si>
    <t>2010 March</t>
  </si>
  <si>
    <t>2010 April</t>
  </si>
  <si>
    <t>2010 May</t>
  </si>
  <si>
    <t>2010 June</t>
  </si>
  <si>
    <t>2010 July</t>
  </si>
  <si>
    <t>2010 August</t>
  </si>
  <si>
    <t>2010 September</t>
  </si>
  <si>
    <t>2010 October</t>
  </si>
  <si>
    <t>2010 November</t>
  </si>
  <si>
    <t>2010 December</t>
  </si>
  <si>
    <r>
      <t xml:space="preserve">2010 </t>
    </r>
    <r>
      <rPr>
        <b/>
        <sz val="10"/>
        <color theme="1"/>
        <rFont val="Arial"/>
        <family val="2"/>
      </rPr>
      <t>Total</t>
    </r>
  </si>
  <si>
    <t>2011 January</t>
  </si>
  <si>
    <t>2011 February</t>
  </si>
  <si>
    <t>2011 March</t>
  </si>
  <si>
    <t>2011 April</t>
  </si>
  <si>
    <t>2011 May</t>
  </si>
  <si>
    <t>2011 June</t>
  </si>
  <si>
    <t>2011 July</t>
  </si>
  <si>
    <t>2011 August</t>
  </si>
  <si>
    <t>2011 September</t>
  </si>
  <si>
    <t>2011 October</t>
  </si>
  <si>
    <t>2011 November</t>
  </si>
  <si>
    <t>2011 December</t>
  </si>
  <si>
    <r>
      <t xml:space="preserve">2011 </t>
    </r>
    <r>
      <rPr>
        <b/>
        <sz val="10"/>
        <color theme="1"/>
        <rFont val="Arial"/>
        <family val="2"/>
      </rPr>
      <t>Total</t>
    </r>
  </si>
  <si>
    <t>2012 January</t>
  </si>
  <si>
    <t>2012 February</t>
  </si>
  <si>
    <t>2012 March</t>
  </si>
  <si>
    <t>2012 April</t>
  </si>
  <si>
    <t>2012 May</t>
  </si>
  <si>
    <t>2012 June</t>
  </si>
  <si>
    <t>2012 July</t>
  </si>
  <si>
    <t>2012 August</t>
  </si>
  <si>
    <t>2012 September</t>
  </si>
  <si>
    <t>2012 October</t>
  </si>
  <si>
    <t>2012 November</t>
  </si>
  <si>
    <t>2012 December</t>
  </si>
  <si>
    <r>
      <t xml:space="preserve">2012 </t>
    </r>
    <r>
      <rPr>
        <b/>
        <sz val="10"/>
        <color theme="1"/>
        <rFont val="Arial"/>
        <family val="2"/>
      </rPr>
      <t>Total</t>
    </r>
  </si>
  <si>
    <t>2013 January</t>
  </si>
  <si>
    <t>2013 February</t>
  </si>
  <si>
    <t>2013 March</t>
  </si>
  <si>
    <t>2013 April</t>
  </si>
  <si>
    <t>2013 May</t>
  </si>
  <si>
    <t>2013 June</t>
  </si>
  <si>
    <t>from Res. National  Worksheet</t>
  </si>
  <si>
    <t xml:space="preserve">   </t>
  </si>
  <si>
    <t>Residential Sector</t>
  </si>
  <si>
    <t xml:space="preserve"> Total U.S.</t>
  </si>
  <si>
    <t>Commercial Sector</t>
  </si>
  <si>
    <t xml:space="preserve">  In Economy-wide Index</t>
  </si>
  <si>
    <t>Sq. Ft. per capita</t>
  </si>
  <si>
    <t>Pop - July 1</t>
  </si>
  <si>
    <t>Resident U.S.</t>
  </si>
  <si>
    <t>Factor</t>
  </si>
  <si>
    <t>W-Adjusted</t>
  </si>
  <si>
    <t>Derived from NOAA Table 6-2</t>
  </si>
  <si>
    <t>From spreadsheet Degree-day_update</t>
  </si>
  <si>
    <t>2012p</t>
  </si>
  <si>
    <t>Regression results (1985-2011)</t>
  </si>
  <si>
    <t>Price</t>
  </si>
  <si>
    <t xml:space="preserve"> Price</t>
  </si>
  <si>
    <t>Predicted Intensities</t>
  </si>
  <si>
    <t>U.S., from fixed weighting</t>
  </si>
  <si>
    <t>Moving Average Shares (5-year)</t>
  </si>
  <si>
    <t>regression-based factors</t>
  </si>
  <si>
    <t>December 2013 Monthly Energy Review</t>
  </si>
  <si>
    <t>Release Date: December 24, 2013</t>
  </si>
  <si>
    <t>Next Update: January 28, 2014</t>
  </si>
  <si>
    <t>Table 2.2 Residential Sector Energy Consumption</t>
  </si>
  <si>
    <t>Annual Total</t>
  </si>
  <si>
    <t>Intensity Index, Household</t>
  </si>
  <si>
    <t>Month</t>
  </si>
  <si>
    <t>Compare Weather Normalized consumption, methods 1 and 3</t>
  </si>
  <si>
    <t>Elec-WN3</t>
  </si>
  <si>
    <t>Fuel-WN3</t>
  </si>
  <si>
    <t>Copy Values from cells BQ36:ci77 (pasted values correspond to fixed source-to-site conversion factor, user must temporarily set flag in cell M4 to '2' in worksheet 'Conversion Factors')</t>
  </si>
  <si>
    <t>Delivered Intensity Index (per sq.ft.)</t>
  </si>
  <si>
    <t xml:space="preserve">  (Billion)</t>
  </si>
  <si>
    <t>Adjusted Source Energy Intensity (sq. ft.)</t>
  </si>
  <si>
    <t>Pop increase</t>
  </si>
  <si>
    <t xml:space="preserve">Simple average </t>
  </si>
  <si>
    <t>AER 11</t>
  </si>
  <si>
    <t>Ratio</t>
  </si>
  <si>
    <t>MER/SEDS</t>
  </si>
  <si>
    <t>Final Est.</t>
  </si>
  <si>
    <t>Households  (Not updated, Jan. 2014)</t>
  </si>
  <si>
    <t>Total Residential Sector - LMDI Adjustment for Utility Energy Effciency</t>
  </si>
  <si>
    <t>Worksheet to Calibrate SEDS energy consumption data to most recent data from the Annual or Monthly Energy Review</t>
  </si>
  <si>
    <t xml:space="preserve">(Data NOT USED, Number of Households </t>
  </si>
  <si>
    <t>taken from American Housing Survey)</t>
  </si>
  <si>
    <t>National (Method 1 - Fixed End-Use Share Weights)</t>
  </si>
  <si>
    <t xml:space="preserve">U.S., from 5-year moving average shares, applied to </t>
  </si>
  <si>
    <t>Moving Average Shares, Electricity</t>
  </si>
  <si>
    <t>Moving Average Shares, Fuels</t>
  </si>
  <si>
    <t>weather factor, total consumption weights, implicit  (Sum of census regions unnormalized/Sum of census regions weather normalized)</t>
  </si>
  <si>
    <r>
      <t>(</t>
    </r>
    <r>
      <rPr>
        <b/>
        <i/>
        <sz val="11"/>
        <rFont val="Arial"/>
        <family val="2"/>
      </rPr>
      <t>Note:</t>
    </r>
    <r>
      <rPr>
        <i/>
        <sz val="11"/>
        <rFont val="Arial"/>
        <family val="2"/>
      </rPr>
      <t xml:space="preserve"> national weather factors highlighted in yellow below do not influence national intensity index, they are shown below only for information purposes)</t>
    </r>
  </si>
  <si>
    <t>National (Method 2 - Regression models, with moving average weights)</t>
  </si>
  <si>
    <t>National (Method 2 - Regression models, but implicit national factors</t>
  </si>
  <si>
    <t>Preliminary estimates</t>
  </si>
  <si>
    <t>All Structural Factors, excl. Utilities</t>
  </si>
  <si>
    <t>All Structural Factors, within Sector</t>
  </si>
  <si>
    <t xml:space="preserve">   Source:</t>
  </si>
  <si>
    <t xml:space="preserve">Column K above </t>
  </si>
  <si>
    <t>Distributed Lag</t>
  </si>
  <si>
    <t xml:space="preserve"> Time^3</t>
  </si>
  <si>
    <t>Selected Variable</t>
  </si>
  <si>
    <t>assumed weights (3-2-1 pattern)</t>
  </si>
  <si>
    <t>1985 = 1</t>
  </si>
  <si>
    <t xml:space="preserve"> (not used here - for information)</t>
  </si>
  <si>
    <t>Regional and National Estimates of Residential Floor Space</t>
  </si>
  <si>
    <t>Shares by Housing Type</t>
  </si>
  <si>
    <t>Final Floorspace Estimates</t>
  </si>
  <si>
    <t xml:space="preserve">Estimates of number of occupied housing units, by type and census region, from external spreadsheet based  </t>
  </si>
  <si>
    <t xml:space="preserve">    on Annual Housing Survey, American Housing Survey, and selected data from RECS</t>
  </si>
  <si>
    <t>This worksheet computes the (energy) weighted floor space values that are used to impute structural change from the changing mix of housing unit types</t>
  </si>
  <si>
    <t>Regional_intensity (aggregate)</t>
  </si>
  <si>
    <t>Computes average electricity and fuels intensities (per sq.ft.) by census region for use in weather adjustment worksheet</t>
  </si>
  <si>
    <t>Wgted_Floorspace</t>
  </si>
  <si>
    <t>Computes energy-weighted floor space from fixed energy intensity by housing type - used to approximate structural change</t>
  </si>
  <si>
    <t>from changes in the mix of housing types - separate estimated for electricity and fuels.</t>
  </si>
  <si>
    <t xml:space="preserve">Calibration factors to force sum of SEDS estimates to match most recent published national estimates </t>
  </si>
  <si>
    <t>REC Data</t>
  </si>
  <si>
    <t>RECS_intensity_data</t>
  </si>
  <si>
    <t>Computes energy intensities by housing type and census region from the 1993 and 2001 RECS - used by Wgted_Floorspace worksheet</t>
  </si>
  <si>
    <t>SEDS_CensusDiv</t>
  </si>
  <si>
    <t>Electricity and fuels data from EIA's State Energy Data System (SEDS) database, used to compute regional energy annual intensities for purpose of regression-based weather adjustment</t>
  </si>
  <si>
    <r>
      <t xml:space="preserve">Historical heating degree-days by census division from </t>
    </r>
    <r>
      <rPr>
        <i/>
        <sz val="10"/>
        <rFont val="Arial"/>
        <family val="2"/>
      </rPr>
      <t xml:space="preserve">Annual Energy Review </t>
    </r>
    <r>
      <rPr>
        <sz val="10"/>
        <rFont val="Arial"/>
        <family val="2"/>
      </rPr>
      <t>(Table 1.10), updated with data from NOAA website</t>
    </r>
  </si>
  <si>
    <r>
      <t xml:space="preserve">Historical cooling degree-days by census division from </t>
    </r>
    <r>
      <rPr>
        <i/>
        <sz val="10"/>
        <rFont val="Arial"/>
        <family val="2"/>
      </rPr>
      <t xml:space="preserve">Annual Energy Review </t>
    </r>
    <r>
      <rPr>
        <sz val="10"/>
        <rFont val="Arial"/>
        <family val="2"/>
      </rPr>
      <t>(Table 1.10), updated with data from NOAA website</t>
    </r>
  </si>
  <si>
    <t>Basic data from the EIA's website with a compilation of RECS data for households, floorspace and energy consumption (no longer used)</t>
  </si>
  <si>
    <t>2011</t>
  </si>
  <si>
    <t>Energy Intensities per Square Foot -- Total Housing Stock (for use in weather adjustment regressions)</t>
  </si>
  <si>
    <t>Energy Use, Activity, Intensity and Other Factors in the Residential Sector (Source, unadjusted)</t>
  </si>
  <si>
    <t>Source Energy Use  (Not adjusted for utility efficiency changes)</t>
  </si>
  <si>
    <t>Source (Adjusted)</t>
  </si>
  <si>
    <t>of kBtu/SF</t>
  </si>
  <si>
    <t>Intensity Indexes by Fuel Type</t>
  </si>
  <si>
    <t>FOR REPORT</t>
  </si>
  <si>
    <t>Total Households (Occupied Housing Units)</t>
  </si>
  <si>
    <t>Number of Households (Occupied Housing Units)</t>
  </si>
  <si>
    <t>Sheck</t>
  </si>
  <si>
    <t>Release Date: July 28, 2014</t>
  </si>
  <si>
    <t>Next Update: August 26, 2014</t>
  </si>
  <si>
    <t>July 2014 Monthly Energy Review</t>
  </si>
  <si>
    <t xml:space="preserve">Internal Checks </t>
  </si>
  <si>
    <t>(Number)</t>
  </si>
  <si>
    <t>Heating Degree-Days, United States</t>
  </si>
  <si>
    <t>Heating Degree-Days, Pacific</t>
  </si>
  <si>
    <t>Heating Degree-Days, Mountain</t>
  </si>
  <si>
    <t>Heating Degree-Days, West South Central</t>
  </si>
  <si>
    <t>Heating Degree-Days, East South Central</t>
  </si>
  <si>
    <t>Heating Degree-Days, South Atlantic</t>
  </si>
  <si>
    <t>Heating Degree-Days, West North Central</t>
  </si>
  <si>
    <t>Heating Degree-Days, East North Central</t>
  </si>
  <si>
    <t>Heating Degree-Days, Middle Atlantic</t>
  </si>
  <si>
    <t>Heating Degree-Days, New England</t>
  </si>
  <si>
    <t>Table 1.9 Heating Degree-Days by Census Division</t>
  </si>
  <si>
    <t>Date</t>
  </si>
  <si>
    <t xml:space="preserve">Version # </t>
  </si>
  <si>
    <t>Sheet</t>
  </si>
  <si>
    <t>Cells</t>
  </si>
  <si>
    <t>Sources</t>
  </si>
  <si>
    <t>Notes</t>
  </si>
  <si>
    <t>Weather_Factors</t>
  </si>
  <si>
    <t>Table 1.10 Cooling Degree-Days by Census Division</t>
  </si>
  <si>
    <t>Cooling Degree-Days, New England</t>
  </si>
  <si>
    <t>Cooling Degree-Days, Middle Atlantic</t>
  </si>
  <si>
    <t>Cooling Degree-Days, East North Central</t>
  </si>
  <si>
    <t>Cooling Degree-Days, West North Central</t>
  </si>
  <si>
    <t>Cooling Degree-Days, South Atlantic</t>
  </si>
  <si>
    <t>Cooling Degree-Days, East South Central</t>
  </si>
  <si>
    <t>Cooling Degree-Days, West South Central</t>
  </si>
  <si>
    <t>Cooling Degree-Days, Mountain</t>
  </si>
  <si>
    <t>Cooling Degree-Days, Pacific</t>
  </si>
  <si>
    <t>Cooling Degree-Days, United States</t>
  </si>
  <si>
    <t>CDD_by_Division14</t>
  </si>
  <si>
    <t>ALL</t>
  </si>
  <si>
    <t>Added Sheet</t>
  </si>
  <si>
    <t>HDD and CDD</t>
  </si>
  <si>
    <t>14 HDD and CDD sheets</t>
  </si>
  <si>
    <t>Slope</t>
  </si>
  <si>
    <t>"+/-"</t>
  </si>
  <si>
    <t>R^2</t>
  </si>
  <si>
    <t>F</t>
  </si>
  <si>
    <t>Regression SS</t>
  </si>
  <si>
    <t>Intercept</t>
  </si>
  <si>
    <t>Share * Weather Factor</t>
  </si>
  <si>
    <t>fossil fuel</t>
  </si>
  <si>
    <t>HDD_by_Division14</t>
  </si>
  <si>
    <t xml:space="preserve">http://www.eia.gov/totalenergy/data/monthly/#summary </t>
  </si>
  <si>
    <t xml:space="preserve">http://www.eia.gov/beta/MER/index.cfm?tbl=T01.09#/?f=A&amp;start=2000&amp;end=2014&amp;charted=10-32-1-2-3-4-5-6-7-8-9 </t>
  </si>
  <si>
    <t>Averages</t>
  </si>
  <si>
    <t>1961-1990 Average</t>
  </si>
  <si>
    <t>1981-2010 Average</t>
  </si>
  <si>
    <t>Averages (new normals)</t>
  </si>
  <si>
    <t>Rows 80-82</t>
  </si>
  <si>
    <t>1961-1990 Avg</t>
  </si>
  <si>
    <t>1981-2010 Avg</t>
  </si>
  <si>
    <t>Select Variable</t>
  </si>
  <si>
    <t>Intensity (kBtu/sqft)</t>
  </si>
  <si>
    <t>Column Q - HB</t>
  </si>
  <si>
    <t>Updated Regression tables (85 and after now using newer 30 yr avg)</t>
  </si>
  <si>
    <t>December 2015 Monthly Energy Review</t>
  </si>
  <si>
    <t>Release Date: December 23, 2015</t>
  </si>
  <si>
    <t>Next Update: January 26, 2016</t>
  </si>
  <si>
    <t>NO LONGER BEING REFRENCED</t>
  </si>
  <si>
    <t>Column K</t>
  </si>
  <si>
    <t>Updated Fossil Fuel Price Index</t>
  </si>
  <si>
    <t>SEDS_2014</t>
  </si>
  <si>
    <t>Added Sheet that is update of SEDS_CensusRgn</t>
  </si>
  <si>
    <t>D175:229</t>
  </si>
  <si>
    <t>Northeast, Midwest, South, West</t>
  </si>
  <si>
    <t>Updated from SEDS_2014</t>
  </si>
  <si>
    <t>D174:H228</t>
  </si>
  <si>
    <t>Updated from above changes</t>
  </si>
  <si>
    <t>Using Method 1</t>
  </si>
  <si>
    <t>Column HE</t>
  </si>
  <si>
    <t>And to the right - updated all weather factors (SUBJECT TO CHANGE when actual floorspace numbers are added)</t>
  </si>
  <si>
    <t>March 2016 Monthly Energy Review</t>
  </si>
  <si>
    <t>Release Date: March 29, 2016</t>
  </si>
  <si>
    <t>Next Update: April 26, 2016</t>
  </si>
  <si>
    <t>AnnualData_MER2.2_2015</t>
  </si>
  <si>
    <t>Added sheet - hid sheet with old annual MER data that was no longer being used</t>
  </si>
  <si>
    <t>Conversion_Factors</t>
  </si>
  <si>
    <t>D-O</t>
  </si>
  <si>
    <t>Updated with references to new MER data, added 2012-2014</t>
  </si>
  <si>
    <t>D-H</t>
  </si>
  <si>
    <t>2013 and 2014 could be added now that Conversion_factors had been updated. 2014 still 2013 placeholders (SEDS_2014 2014 numbers not yet available)</t>
  </si>
  <si>
    <t xml:space="preserve">Post 1985 From external spreadsheet:  </t>
  </si>
  <si>
    <t>2014/2013</t>
  </si>
  <si>
    <t>\</t>
  </si>
  <si>
    <t>ave 2012-2016</t>
  </si>
  <si>
    <t>&lt;--- Estimated change, 2014/2013</t>
  </si>
  <si>
    <t>Break in series due to 2010 Census</t>
  </si>
  <si>
    <t xml:space="preserve"> difference between adjusted and unadjusted source energy use</t>
  </si>
  <si>
    <t>Multi-Family Share</t>
  </si>
  <si>
    <t>Single-Family Share</t>
  </si>
  <si>
    <t>(1985-2014)</t>
  </si>
  <si>
    <t>Solar Energy Consumed by the Residential Sector</t>
  </si>
  <si>
    <t>Next Update: April 25, 2017</t>
  </si>
  <si>
    <t>Release Date: March 28, 2017</t>
  </si>
  <si>
    <t>March 2017 Monthly Energy Review</t>
  </si>
  <si>
    <t xml:space="preserve"> 2006-2016 HH data from:</t>
  </si>
  <si>
    <t>https://www.census.gov/data/tables/time-series/demo/families/households.html</t>
  </si>
  <si>
    <t>Table HH-1.</t>
  </si>
  <si>
    <t xml:space="preserve"> These data are used to extrapolate the RECS 2005 estimate of 111.1 million households, Table H-1, Not used in 2017 update</t>
  </si>
  <si>
    <t>December 2019 Monthly Energy Review</t>
  </si>
  <si>
    <t>Release Date: December 23, 2019</t>
  </si>
  <si>
    <t>Next Update: January 28, 2020</t>
  </si>
  <si>
    <t>Trillion Btu</t>
  </si>
  <si>
    <t xml:space="preserve"> Source:  Table 2.2 in Monthly Energy Review, 12/2019</t>
  </si>
  <si>
    <t>MER, 12/19</t>
  </si>
  <si>
    <t>SEDS (10/18)</t>
  </si>
  <si>
    <t>2018'</t>
  </si>
  <si>
    <t>(1985-2017)</t>
  </si>
  <si>
    <t>Revised Methodology (Dec. 2011) - Revised Discussion February 20120</t>
  </si>
  <si>
    <t>Coefficient</t>
  </si>
  <si>
    <t>% SF</t>
  </si>
  <si>
    <t>Data from external spreadsheet:  use_all_btu_2017_pnnl.xlsx, Sheet: PT Results - Residental</t>
  </si>
  <si>
    <t>from file [EnergyPrices_by_Sector_0108120_DBB.xlsx]LMDI-Prices!EY114:EY164  in supporting sheets folder: Indicators 2020 Update</t>
  </si>
  <si>
    <t>AHS_summary_results_051720: Final Floorspace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</si>
</sst>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0.0000"/>
    <numFmt numFmtId="165" formatCode="0.000"/>
    <numFmt numFmtId="166" formatCode="0.00000"/>
    <numFmt numFmtId="167" formatCode="0.000000"/>
    <numFmt numFmtId="168" formatCode="0.0000000"/>
    <numFmt numFmtId="169" formatCode="0.0"/>
    <numFmt numFmtId="170" formatCode="#,##0.0"/>
    <numFmt numFmtId="171" formatCode="#,##0.000"/>
    <numFmt numFmtId="172" formatCode="#,##0.0000"/>
    <numFmt numFmtId="173" formatCode="0.0%"/>
    <numFmt numFmtId="174" formatCode="#,##0.00000"/>
    <numFmt numFmtId="175" formatCode="#,##0_)"/>
    <numFmt numFmtId="176" formatCode="0.00_)"/>
    <numFmt numFmtId="177" formatCode="_(* #,##0.0_);_(* \(#,##0.0\);_(* &quot;-&quot;??_);_(@_)"/>
    <numFmt numFmtId="178" formatCode="###0.00_)"/>
    <numFmt numFmtId="179" formatCode="0.0_W"/>
    <numFmt numFmtId="180" formatCode="yyyy\ mmmm"/>
  </numFmts>
  <fonts count="133" x14ac:knownFonts="1">
    <font>
      <sz val="10"/>
      <name val="Arial"/>
    </font>
    <font>
      <sz val="10"/>
      <color theme="1"/>
      <name val="Arial"/>
      <family val="2"/>
    </font>
    <font>
      <sz val="10"/>
      <color theme="1"/>
      <name val="Arial"/>
      <family val="2"/>
    </font>
    <font>
      <sz val="10"/>
      <name val="Arial"/>
      <family val="2"/>
    </font>
    <font>
      <sz val="10"/>
      <name val="Arial"/>
      <family val="2"/>
    </font>
    <font>
      <sz val="10"/>
      <name val="Arial"/>
      <family val="2"/>
    </font>
    <font>
      <sz val="10"/>
      <name val="Arial"/>
      <family val="2"/>
    </font>
    <font>
      <sz val="10"/>
      <color theme="1"/>
      <name val="Arial"/>
      <family val="2"/>
    </font>
    <font>
      <sz val="10"/>
      <name val="Arial"/>
      <family val="2"/>
    </font>
    <font>
      <sz val="10"/>
      <name val="Arial"/>
      <family val="2"/>
    </font>
    <font>
      <sz val="10"/>
      <name val="Arial"/>
      <family val="2"/>
    </font>
    <font>
      <sz val="11"/>
      <color theme="1"/>
      <name val="Calibri"/>
      <family val="2"/>
      <scheme val="minor"/>
    </font>
    <font>
      <sz val="10"/>
      <name val="Arial"/>
      <family val="2"/>
    </font>
    <font>
      <sz val="10"/>
      <name val="Arial"/>
      <family val="2"/>
    </font>
    <font>
      <sz val="10"/>
      <name val="Arial"/>
      <family val="2"/>
    </font>
    <font>
      <sz val="11"/>
      <color theme="1"/>
      <name val="Calibri"/>
      <family val="2"/>
      <scheme val="minor"/>
    </font>
    <font>
      <sz val="10"/>
      <name val="Arial"/>
      <family val="2"/>
    </font>
    <font>
      <sz val="10"/>
      <name val="Arial"/>
      <family val="2"/>
    </font>
    <font>
      <sz val="10"/>
      <name val="Arial"/>
      <family val="2"/>
    </font>
    <font>
      <sz val="10"/>
      <color theme="1"/>
      <name val="Arial"/>
      <family val="2"/>
    </font>
    <font>
      <sz val="10"/>
      <name val="Arial"/>
      <family val="2"/>
    </font>
    <font>
      <sz val="10"/>
      <name val="Arial"/>
      <family val="2"/>
    </font>
    <font>
      <sz val="10"/>
      <color theme="1"/>
      <name val="Arial"/>
      <family val="2"/>
    </font>
    <font>
      <sz val="10"/>
      <color theme="1"/>
      <name val="Arial"/>
      <family val="2"/>
    </font>
    <font>
      <sz val="10"/>
      <name val="Arial"/>
      <family val="2"/>
    </font>
    <font>
      <sz val="10"/>
      <color theme="1"/>
      <name val="Arial"/>
      <family val="2"/>
    </font>
    <font>
      <sz val="10"/>
      <name val="Arial"/>
      <family val="2"/>
    </font>
    <font>
      <sz val="10"/>
      <color theme="1"/>
      <name val="Arial"/>
      <family val="2"/>
    </font>
    <font>
      <sz val="10"/>
      <name val="Arial"/>
      <family val="2"/>
    </font>
    <font>
      <sz val="10"/>
      <name val="Arial"/>
      <family val="2"/>
    </font>
    <font>
      <b/>
      <sz val="10"/>
      <name val="Arial"/>
      <family val="2"/>
    </font>
    <font>
      <sz val="10"/>
      <name val="Arial"/>
      <family val="2"/>
    </font>
    <font>
      <sz val="8"/>
      <color indexed="81"/>
      <name val="Tahoma"/>
      <family val="2"/>
    </font>
    <font>
      <b/>
      <sz val="8"/>
      <color indexed="81"/>
      <name val="Tahoma"/>
      <family val="2"/>
    </font>
    <font>
      <sz val="10"/>
      <color indexed="61"/>
      <name val="Arial"/>
      <family val="2"/>
    </font>
    <font>
      <b/>
      <sz val="10"/>
      <name val="Times New Roman"/>
      <family val="1"/>
    </font>
    <font>
      <u/>
      <sz val="10"/>
      <color indexed="12"/>
      <name val="Arial"/>
      <family val="2"/>
    </font>
    <font>
      <b/>
      <sz val="14"/>
      <name val="Arial"/>
      <family val="2"/>
    </font>
    <font>
      <sz val="14"/>
      <name val="Arial"/>
      <family val="2"/>
    </font>
    <font>
      <sz val="12"/>
      <name val="Times New Roman"/>
      <family val="1"/>
    </font>
    <font>
      <sz val="11"/>
      <name val="Arial"/>
      <family val="2"/>
    </font>
    <font>
      <sz val="11"/>
      <name val="Times New Roman"/>
      <family val="1"/>
    </font>
    <font>
      <b/>
      <sz val="12"/>
      <name val="Times New Roman"/>
      <family val="1"/>
    </font>
    <font>
      <sz val="10"/>
      <color indexed="53"/>
      <name val="Arial"/>
      <family val="2"/>
    </font>
    <font>
      <b/>
      <vertAlign val="superscript"/>
      <sz val="10"/>
      <name val="Arial"/>
      <family val="2"/>
    </font>
    <font>
      <b/>
      <sz val="11"/>
      <name val="Arial"/>
      <family val="2"/>
    </font>
    <font>
      <i/>
      <sz val="10"/>
      <name val="Arial"/>
      <family val="2"/>
    </font>
    <font>
      <b/>
      <i/>
      <sz val="10"/>
      <name val="Arial"/>
      <family val="2"/>
    </font>
    <font>
      <b/>
      <i/>
      <sz val="11"/>
      <name val="Arial"/>
      <family val="2"/>
    </font>
    <font>
      <b/>
      <sz val="12"/>
      <name val="Arial"/>
      <family val="2"/>
    </font>
    <font>
      <sz val="7"/>
      <name val="Arial"/>
      <family val="2"/>
    </font>
    <font>
      <b/>
      <i/>
      <sz val="12"/>
      <name val="Arial"/>
      <family val="2"/>
    </font>
    <font>
      <sz val="9"/>
      <name val="Arial"/>
      <family val="2"/>
    </font>
    <font>
      <sz val="10"/>
      <name val="Times New Roman"/>
      <family val="1"/>
    </font>
    <font>
      <i/>
      <sz val="10"/>
      <name val="Times New Roman"/>
      <family val="1"/>
    </font>
    <font>
      <b/>
      <sz val="9"/>
      <name val="Arial"/>
      <family val="2"/>
    </font>
    <font>
      <sz val="10"/>
      <color indexed="10"/>
      <name val="Arial"/>
      <family val="2"/>
    </font>
    <font>
      <sz val="9"/>
      <name val="Helv"/>
    </font>
    <font>
      <sz val="8"/>
      <name val="Arial"/>
      <family val="2"/>
    </font>
    <font>
      <vertAlign val="superscript"/>
      <sz val="5"/>
      <color indexed="8"/>
      <name val="Arial"/>
      <family val="2"/>
    </font>
    <font>
      <sz val="7"/>
      <color indexed="8"/>
      <name val="Arial"/>
      <family val="2"/>
    </font>
    <font>
      <b/>
      <sz val="10"/>
      <color indexed="10"/>
      <name val="Arial"/>
      <family val="2"/>
    </font>
    <font>
      <sz val="10"/>
      <color indexed="10"/>
      <name val="Arial"/>
      <family val="2"/>
    </font>
    <font>
      <sz val="7"/>
      <color indexed="8"/>
      <name val="Symbol"/>
      <family val="1"/>
      <charset val="2"/>
    </font>
    <font>
      <u/>
      <sz val="11"/>
      <color rgb="FF0000FF"/>
      <name val="Calibri"/>
      <family val="2"/>
      <scheme val="minor"/>
    </font>
    <font>
      <sz val="11"/>
      <color rgb="FF000000"/>
      <name val="Calibri"/>
      <family val="2"/>
      <scheme val="minor"/>
    </font>
    <font>
      <b/>
      <sz val="7"/>
      <color rgb="FF000000"/>
      <name val="Arial"/>
      <family val="2"/>
    </font>
    <font>
      <sz val="7"/>
      <color rgb="FF000000"/>
      <name val="Arial"/>
      <family val="2"/>
    </font>
    <font>
      <vertAlign val="superscript"/>
      <sz val="5"/>
      <color rgb="FF000000"/>
      <name val="Arial"/>
      <family val="2"/>
    </font>
    <font>
      <b/>
      <sz val="12"/>
      <color rgb="FF000000"/>
      <name val="Arial"/>
      <family val="2"/>
    </font>
    <font>
      <b/>
      <sz val="10"/>
      <color theme="1"/>
      <name val="Arial"/>
      <family val="2"/>
    </font>
    <font>
      <b/>
      <sz val="16"/>
      <color theme="1"/>
      <name val="Arial"/>
      <family val="2"/>
    </font>
    <font>
      <sz val="11"/>
      <color theme="1"/>
      <name val="Arial"/>
      <family val="2"/>
    </font>
    <font>
      <b/>
      <sz val="14"/>
      <color theme="1"/>
      <name val="Arial"/>
      <family val="2"/>
    </font>
    <font>
      <sz val="14"/>
      <color theme="1"/>
      <name val="Arial"/>
      <family val="2"/>
    </font>
    <font>
      <b/>
      <sz val="12"/>
      <color theme="1"/>
      <name val="Arial"/>
      <family val="2"/>
    </font>
    <font>
      <sz val="10"/>
      <color rgb="FF000000"/>
      <name val="Arial"/>
      <family val="2"/>
    </font>
    <font>
      <sz val="5"/>
      <color rgb="FF000000"/>
      <name val="Arial"/>
      <family val="2"/>
    </font>
    <font>
      <sz val="10"/>
      <name val="Arial"/>
      <family val="2"/>
    </font>
    <font>
      <sz val="12"/>
      <name val="Courier New"/>
      <family val="3"/>
    </font>
    <font>
      <u/>
      <sz val="10.45"/>
      <color indexed="12"/>
      <name val="Courier New"/>
      <family val="3"/>
    </font>
    <font>
      <sz val="7"/>
      <color rgb="FF000000"/>
      <name val="Symbol"/>
      <family val="1"/>
      <charset val="2"/>
    </font>
    <font>
      <b/>
      <sz val="7"/>
      <color theme="1"/>
      <name val="Arial"/>
      <family val="2"/>
    </font>
    <font>
      <vertAlign val="superscript"/>
      <sz val="5"/>
      <color theme="1"/>
      <name val="Arial"/>
      <family val="2"/>
    </font>
    <font>
      <sz val="7"/>
      <color theme="1"/>
      <name val="Arial"/>
      <family val="2"/>
    </font>
    <font>
      <sz val="5"/>
      <color theme="1"/>
      <name val="Arial"/>
      <family val="2"/>
    </font>
    <font>
      <sz val="7"/>
      <color theme="1"/>
      <name val="Symbol"/>
      <family val="1"/>
      <charset val="2"/>
    </font>
    <font>
      <u/>
      <sz val="11"/>
      <color theme="10"/>
      <name val="Calibri"/>
      <family val="2"/>
      <scheme val="minor"/>
    </font>
    <font>
      <i/>
      <sz val="7"/>
      <color theme="1"/>
      <name val="Arial"/>
      <family val="2"/>
    </font>
    <font>
      <u/>
      <sz val="10"/>
      <color rgb="FF0000FF"/>
      <name val="Arial"/>
      <family val="2"/>
    </font>
    <font>
      <sz val="10"/>
      <color indexed="13"/>
      <name val="Arial"/>
      <family val="2"/>
    </font>
    <font>
      <b/>
      <sz val="15"/>
      <color theme="3"/>
      <name val="Calibri"/>
      <family val="2"/>
      <scheme val="minor"/>
    </font>
    <font>
      <b/>
      <sz val="13"/>
      <color theme="3"/>
      <name val="Calibri"/>
      <family val="2"/>
      <scheme val="minor"/>
    </font>
    <font>
      <b/>
      <sz val="11"/>
      <color theme="1"/>
      <name val="Calibri"/>
      <family val="2"/>
      <scheme val="minor"/>
    </font>
    <font>
      <i/>
      <sz val="14"/>
      <color theme="1"/>
      <name val="Arial"/>
      <family val="2"/>
    </font>
    <font>
      <u/>
      <sz val="10"/>
      <color theme="10"/>
      <name val="Arial"/>
      <family val="2"/>
    </font>
    <font>
      <sz val="12"/>
      <color theme="1"/>
      <name val="Arial"/>
      <family val="2"/>
    </font>
    <font>
      <sz val="12"/>
      <name val="Helv"/>
    </font>
    <font>
      <b/>
      <sz val="12"/>
      <name val="Helv"/>
    </font>
    <font>
      <vertAlign val="superscript"/>
      <sz val="12"/>
      <name val="Helv"/>
    </font>
    <font>
      <sz val="10"/>
      <name val="Helv"/>
    </font>
    <font>
      <u/>
      <sz val="11"/>
      <color rgb="FF800080"/>
      <name val="Calibri"/>
      <family val="2"/>
      <scheme val="minor"/>
    </font>
    <font>
      <b/>
      <sz val="9"/>
      <name val="Helv"/>
    </font>
    <font>
      <sz val="8.5"/>
      <name val="Helv"/>
    </font>
    <font>
      <b/>
      <sz val="10"/>
      <name val="HELV"/>
    </font>
    <font>
      <sz val="8"/>
      <name val="Helv"/>
    </font>
    <font>
      <b/>
      <sz val="14"/>
      <name val="Helv"/>
    </font>
    <font>
      <i/>
      <sz val="14"/>
      <name val="Arial"/>
      <family val="2"/>
    </font>
    <font>
      <b/>
      <u/>
      <sz val="10"/>
      <color indexed="12"/>
      <name val="Arial"/>
      <family val="2"/>
    </font>
    <font>
      <i/>
      <sz val="12"/>
      <name val="Arial"/>
      <family val="2"/>
    </font>
    <font>
      <i/>
      <sz val="11"/>
      <name val="Arial"/>
      <family val="2"/>
    </font>
    <font>
      <sz val="10"/>
      <color rgb="FFFF0000"/>
      <name val="Arial"/>
      <family val="2"/>
    </font>
    <font>
      <b/>
      <i/>
      <sz val="10"/>
      <color theme="1"/>
      <name val="Arial"/>
      <family val="2"/>
    </font>
    <font>
      <b/>
      <sz val="10"/>
      <name val="Arial"/>
      <family val="2"/>
    </font>
    <font>
      <b/>
      <sz val="12"/>
      <name val="Arial"/>
      <family val="2"/>
    </font>
    <font>
      <b/>
      <u/>
      <sz val="10"/>
      <color indexed="12"/>
      <name val="Arial"/>
      <family val="2"/>
    </font>
    <font>
      <b/>
      <sz val="14"/>
      <name val="Arial"/>
      <family val="2"/>
    </font>
    <font>
      <sz val="10"/>
      <color rgb="FF7030A0"/>
      <name val="Arial"/>
      <family val="2"/>
    </font>
    <font>
      <b/>
      <sz val="10"/>
      <color rgb="FF7030A0"/>
      <name val="Arial"/>
      <family val="2"/>
    </font>
    <font>
      <sz val="10"/>
      <color theme="0"/>
      <name val="Arial"/>
      <family val="2"/>
    </font>
    <font>
      <sz val="7"/>
      <color theme="0"/>
      <name val="Arial"/>
      <family val="2"/>
    </font>
    <font>
      <b/>
      <sz val="14"/>
      <color indexed="8"/>
      <name val="Calibri"/>
      <family val="2"/>
    </font>
    <font>
      <i/>
      <sz val="14"/>
      <color indexed="8"/>
      <name val="Calibri"/>
      <family val="2"/>
    </font>
    <font>
      <b/>
      <u/>
      <sz val="10"/>
      <color indexed="12"/>
      <name val="Calibri"/>
      <family val="2"/>
    </font>
    <font>
      <b/>
      <sz val="12"/>
      <color indexed="8"/>
      <name val="Calibri"/>
      <family val="2"/>
    </font>
    <font>
      <b/>
      <sz val="10"/>
      <color indexed="8"/>
      <name val="Calibri"/>
      <family val="2"/>
    </font>
    <font>
      <sz val="10"/>
      <name val="MS Sans Serif"/>
      <family val="2"/>
    </font>
    <font>
      <sz val="11"/>
      <color rgb="FF000000"/>
      <name val="Calibri"/>
      <family val="2"/>
    </font>
    <font>
      <b/>
      <sz val="10"/>
      <color rgb="FF000000"/>
      <name val="Calibri"/>
      <family val="2"/>
    </font>
    <font>
      <b/>
      <sz val="12"/>
      <color rgb="FF000000"/>
      <name val="Calibri"/>
      <family val="2"/>
    </font>
    <font>
      <b/>
      <u/>
      <sz val="10"/>
      <color rgb="FF0000FF"/>
      <name val="Calibri"/>
      <family val="2"/>
    </font>
    <font>
      <i/>
      <sz val="14"/>
      <color rgb="FF000000"/>
      <name val="Calibri"/>
      <family val="2"/>
    </font>
    <font>
      <b/>
      <sz val="14"/>
      <color rgb="FF000000"/>
      <name val="Calibri"/>
      <family val="2"/>
    </font>
  </fonts>
  <fills count="43">
    <fill>
      <patternFill patternType="none"/>
    </fill>
    <fill>
      <patternFill patternType="gray125"/>
    </fill>
    <fill>
      <patternFill patternType="solid">
        <fgColor indexed="41"/>
        <bgColor indexed="64"/>
      </patternFill>
    </fill>
    <fill>
      <patternFill patternType="solid">
        <fgColor indexed="15"/>
        <bgColor indexed="64"/>
      </patternFill>
    </fill>
    <fill>
      <patternFill patternType="solid">
        <fgColor indexed="40"/>
        <bgColor indexed="64"/>
      </patternFill>
    </fill>
    <fill>
      <patternFill patternType="solid">
        <fgColor indexed="13"/>
        <bgColor indexed="64"/>
      </patternFill>
    </fill>
    <fill>
      <patternFill patternType="solid">
        <fgColor indexed="50"/>
        <bgColor indexed="64"/>
      </patternFill>
    </fill>
    <fill>
      <patternFill patternType="solid">
        <fgColor indexed="47"/>
        <bgColor indexed="64"/>
      </patternFill>
    </fill>
    <fill>
      <patternFill patternType="solid">
        <fgColor indexed="10"/>
        <bgColor indexed="64"/>
      </patternFill>
    </fill>
    <fill>
      <patternFill patternType="solid">
        <fgColor indexed="57"/>
        <bgColor indexed="64"/>
      </patternFill>
    </fill>
    <fill>
      <patternFill patternType="solid">
        <fgColor indexed="51"/>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42"/>
        <bgColor indexed="64"/>
      </patternFill>
    </fill>
    <fill>
      <patternFill patternType="solid">
        <fgColor indexed="52"/>
        <bgColor indexed="64"/>
      </patternFill>
    </fill>
    <fill>
      <patternFill patternType="solid">
        <fgColor indexed="49"/>
        <bgColor indexed="64"/>
      </patternFill>
    </fill>
    <fill>
      <patternFill patternType="solid">
        <fgColor indexed="44"/>
        <bgColor indexed="64"/>
      </patternFill>
    </fill>
    <fill>
      <patternFill patternType="solid">
        <fgColor rgb="FFF0F0F0"/>
        <bgColor rgb="FF000000"/>
      </patternFill>
    </fill>
    <fill>
      <patternFill patternType="solid">
        <fgColor rgb="FF00B05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FFFF00"/>
        <bgColor indexed="64"/>
      </patternFill>
    </fill>
    <fill>
      <patternFill patternType="solid">
        <fgColor theme="6" tint="0.59999389629810485"/>
        <bgColor indexed="64"/>
      </patternFill>
    </fill>
    <fill>
      <patternFill patternType="solid">
        <fgColor rgb="FFF0F0F0"/>
        <bgColor indexed="64"/>
      </patternFill>
    </fill>
    <fill>
      <patternFill patternType="solid">
        <fgColor rgb="FFFFFF66"/>
        <bgColor indexed="64"/>
      </patternFill>
    </fill>
    <fill>
      <patternFill patternType="solid">
        <fgColor rgb="FFFFFFCC"/>
      </patternFill>
    </fill>
    <fill>
      <patternFill patternType="solid">
        <fgColor rgb="FFFFFFFF"/>
        <bgColor indexed="64"/>
      </patternFill>
    </fill>
    <fill>
      <patternFill patternType="solid">
        <fgColor theme="7" tint="0.59999389629810485"/>
        <bgColor indexed="64"/>
      </patternFill>
    </fill>
    <fill>
      <patternFill patternType="solid">
        <fgColor indexed="22"/>
        <bgColor indexed="9"/>
      </patternFill>
    </fill>
    <fill>
      <patternFill patternType="solid">
        <fgColor indexed="22"/>
        <bgColor indexed="55"/>
      </patternFill>
    </fill>
    <fill>
      <patternFill patternType="solid">
        <fgColor theme="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7030A0"/>
        <bgColor indexed="64"/>
      </patternFill>
    </fill>
    <fill>
      <patternFill patternType="solid">
        <fgColor rgb="FF7030A0"/>
        <bgColor rgb="FF000000"/>
      </patternFill>
    </fill>
    <fill>
      <patternFill patternType="solid">
        <fgColor theme="5" tint="0.79998168889431442"/>
        <bgColor indexed="64"/>
      </patternFill>
    </fill>
    <fill>
      <patternFill patternType="solid">
        <fgColor theme="9" tint="0.499984740745262"/>
        <bgColor indexed="64"/>
      </patternFill>
    </fill>
    <fill>
      <patternFill patternType="solid">
        <fgColor rgb="FF99FF99"/>
        <bgColor indexed="64"/>
      </patternFill>
    </fill>
    <fill>
      <patternFill patternType="solid">
        <fgColor theme="9" tint="0.749992370372631"/>
        <bgColor indexed="64"/>
      </patternFill>
    </fill>
    <fill>
      <patternFill patternType="solid">
        <fgColor theme="9" tint="0.89999084444715716"/>
        <bgColor indexed="64"/>
      </patternFill>
    </fill>
  </fills>
  <borders count="44">
    <border>
      <left/>
      <right/>
      <top/>
      <bottom/>
      <diagonal/>
    </border>
    <border>
      <left/>
      <right/>
      <top/>
      <bottom style="thin">
        <color indexed="22"/>
      </bottom>
      <diagonal/>
    </border>
    <border>
      <left/>
      <right/>
      <top/>
      <bottom style="medium">
        <color indexed="64"/>
      </bottom>
      <diagonal/>
    </border>
    <border>
      <left/>
      <right/>
      <top/>
      <bottom style="thin">
        <color indexed="64"/>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8"/>
      </left>
      <right style="thin">
        <color indexed="8"/>
      </right>
      <top style="thin">
        <color indexed="8"/>
      </top>
      <bottom style="thin">
        <color indexed="8"/>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hair">
        <color indexed="64"/>
      </bottom>
      <diagonal/>
    </border>
    <border>
      <left/>
      <right/>
      <top/>
      <bottom style="hair">
        <color indexed="8"/>
      </bottom>
      <diagonal/>
    </border>
  </borders>
  <cellStyleXfs count="117">
    <xf numFmtId="0" fontId="0" fillId="0" borderId="0"/>
    <xf numFmtId="0" fontId="36" fillId="0" borderId="0" applyNumberFormat="0" applyFill="0" applyBorder="0" applyAlignment="0" applyProtection="0">
      <alignment vertical="top"/>
      <protection locked="0"/>
    </xf>
    <xf numFmtId="0" fontId="64" fillId="0" borderId="0" applyNumberFormat="0" applyFill="0" applyBorder="0" applyAlignment="0" applyProtection="0"/>
    <xf numFmtId="0" fontId="65" fillId="0" borderId="0"/>
    <xf numFmtId="1" fontId="29" fillId="0" borderId="0"/>
    <xf numFmtId="1" fontId="29" fillId="0" borderId="0"/>
    <xf numFmtId="0" fontId="27" fillId="0" borderId="0"/>
    <xf numFmtId="9" fontId="27"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176" fontId="58" fillId="0" borderId="0"/>
    <xf numFmtId="0" fontId="28" fillId="0" borderId="0"/>
    <xf numFmtId="0" fontId="25" fillId="0" borderId="0"/>
    <xf numFmtId="9" fontId="25" fillId="0" borderId="0" applyFont="0" applyFill="0" applyBorder="0" applyAlignment="0" applyProtection="0"/>
    <xf numFmtId="0" fontId="23" fillId="0" borderId="0"/>
    <xf numFmtId="0" fontId="19" fillId="0" borderId="0"/>
    <xf numFmtId="9" fontId="78" fillId="0" borderId="0" applyFont="0" applyFill="0" applyBorder="0" applyAlignment="0" applyProtection="0"/>
    <xf numFmtId="3" fontId="79" fillId="0" borderId="0"/>
    <xf numFmtId="0" fontId="80" fillId="0" borderId="0" applyNumberFormat="0" applyFill="0" applyBorder="0" applyAlignment="0" applyProtection="0">
      <alignment vertical="top"/>
      <protection locked="0"/>
    </xf>
    <xf numFmtId="0" fontId="15" fillId="0" borderId="0"/>
    <xf numFmtId="0" fontId="87" fillId="0" borderId="0" applyNumberFormat="0" applyFill="0" applyBorder="0" applyAlignment="0" applyProtection="0"/>
    <xf numFmtId="0" fontId="19" fillId="0" borderId="0"/>
    <xf numFmtId="0" fontId="76" fillId="0" borderId="0"/>
    <xf numFmtId="0" fontId="89" fillId="0" borderId="0" applyNumberFormat="0" applyFill="0" applyBorder="0" applyAlignment="0" applyProtection="0"/>
    <xf numFmtId="1" fontId="16" fillId="0" borderId="0"/>
    <xf numFmtId="1" fontId="16" fillId="0" borderId="0"/>
    <xf numFmtId="0" fontId="19" fillId="0" borderId="0"/>
    <xf numFmtId="0" fontId="95" fillId="0" borderId="0" applyNumberFormat="0" applyFill="0" applyBorder="0" applyAlignment="0" applyProtection="0"/>
    <xf numFmtId="0" fontId="97" fillId="0" borderId="0">
      <alignment horizontal="center" vertical="center" wrapText="1"/>
    </xf>
    <xf numFmtId="43" fontId="11" fillId="0" borderId="0" applyFont="0" applyFill="0" applyBorder="0" applyAlignment="0" applyProtection="0"/>
    <xf numFmtId="3" fontId="12" fillId="0" borderId="0" applyFont="0" applyFill="0" applyBorder="0" applyAlignment="0" applyProtection="0"/>
    <xf numFmtId="0" fontId="98" fillId="0" borderId="0">
      <alignment horizontal="left" vertical="center" wrapText="1"/>
    </xf>
    <xf numFmtId="177" fontId="12" fillId="0" borderId="0" applyFont="0" applyFill="0" applyBorder="0" applyAlignment="0" applyProtection="0"/>
    <xf numFmtId="3" fontId="57" fillId="0" borderId="1" applyAlignment="0">
      <alignment horizontal="right" vertical="center"/>
    </xf>
    <xf numFmtId="175" fontId="57" fillId="0" borderId="1">
      <alignment horizontal="right" vertical="center"/>
    </xf>
    <xf numFmtId="49" fontId="99" fillId="0" borderId="1">
      <alignment horizontal="left" vertical="center"/>
    </xf>
    <xf numFmtId="178" fontId="100" fillId="0" borderId="1" applyNumberFormat="0" applyFill="0">
      <alignment horizontal="right"/>
    </xf>
    <xf numFmtId="179" fontId="100" fillId="0" borderId="1">
      <alignment horizontal="right"/>
    </xf>
    <xf numFmtId="0" fontId="12" fillId="0" borderId="0" applyFont="0" applyFill="0" applyBorder="0" applyAlignment="0" applyProtection="0"/>
    <xf numFmtId="2" fontId="12" fillId="0" borderId="0" applyFont="0" applyFill="0" applyBorder="0" applyAlignment="0" applyProtection="0"/>
    <xf numFmtId="0" fontId="101" fillId="0" borderId="0" applyNumberFormat="0" applyFill="0" applyBorder="0" applyAlignment="0" applyProtection="0"/>
    <xf numFmtId="0" fontId="91" fillId="0" borderId="38" applyNumberFormat="0" applyFill="0" applyAlignment="0" applyProtection="0"/>
    <xf numFmtId="0" fontId="92" fillId="0" borderId="39" applyNumberFormat="0" applyFill="0" applyAlignment="0" applyProtection="0"/>
    <xf numFmtId="0" fontId="102" fillId="0" borderId="1">
      <alignment horizontal="left"/>
    </xf>
    <xf numFmtId="0" fontId="102" fillId="0" borderId="42">
      <alignment horizontal="right" vertical="center"/>
    </xf>
    <xf numFmtId="0" fontId="103" fillId="0" borderId="1">
      <alignment horizontal="left" vertical="center"/>
    </xf>
    <xf numFmtId="0" fontId="100" fillId="0" borderId="1">
      <alignment horizontal="left" vertical="center"/>
    </xf>
    <xf numFmtId="0" fontId="104" fillId="0" borderId="1">
      <alignment horizontal="left"/>
    </xf>
    <xf numFmtId="0" fontId="104" fillId="30" borderId="0">
      <alignment horizontal="centerContinuous" wrapText="1"/>
    </xf>
    <xf numFmtId="49" fontId="104" fillId="30" borderId="3">
      <alignment horizontal="left" vertical="center"/>
    </xf>
    <xf numFmtId="0" fontId="104" fillId="30" borderId="0">
      <alignment horizontal="centerContinuous" vertical="center" wrapText="1"/>
    </xf>
    <xf numFmtId="0" fontId="95" fillId="0" borderId="0" applyNumberFormat="0" applyFill="0" applyBorder="0" applyAlignment="0" applyProtection="0"/>
    <xf numFmtId="0" fontId="95" fillId="0" borderId="0" applyNumberFormat="0" applyFill="0" applyBorder="0" applyAlignment="0" applyProtection="0"/>
    <xf numFmtId="0" fontId="12" fillId="0" borderId="0"/>
    <xf numFmtId="0" fontId="19" fillId="0" borderId="0"/>
    <xf numFmtId="0" fontId="19" fillId="0" borderId="0"/>
    <xf numFmtId="1" fontId="12" fillId="0" borderId="0"/>
    <xf numFmtId="0" fontId="12" fillId="0" borderId="0"/>
    <xf numFmtId="0" fontId="19" fillId="0" borderId="0"/>
    <xf numFmtId="0" fontId="19" fillId="0" borderId="0"/>
    <xf numFmtId="0" fontId="19" fillId="0" borderId="0"/>
    <xf numFmtId="0" fontId="19" fillId="0" borderId="0"/>
    <xf numFmtId="0" fontId="12" fillId="0" borderId="0"/>
    <xf numFmtId="0" fontId="11" fillId="27" borderId="40" applyNumberFormat="0" applyFont="0" applyAlignment="0" applyProtection="0"/>
    <xf numFmtId="9" fontId="19" fillId="0" borderId="0" applyFont="0" applyFill="0" applyBorder="0" applyAlignment="0" applyProtection="0"/>
    <xf numFmtId="9" fontId="19" fillId="0" borderId="0" applyFont="0" applyFill="0" applyBorder="0" applyAlignment="0" applyProtection="0"/>
    <xf numFmtId="9" fontId="12" fillId="0" borderId="0" applyFont="0" applyFill="0" applyBorder="0" applyAlignment="0" applyProtection="0"/>
    <xf numFmtId="3" fontId="57" fillId="0" borderId="0">
      <alignment horizontal="left" vertical="center"/>
    </xf>
    <xf numFmtId="0" fontId="97" fillId="0" borderId="0">
      <alignment horizontal="left" vertical="center"/>
    </xf>
    <xf numFmtId="0" fontId="105" fillId="0" borderId="0">
      <alignment horizontal="right"/>
    </xf>
    <xf numFmtId="49" fontId="105" fillId="0" borderId="0">
      <alignment horizontal="center"/>
    </xf>
    <xf numFmtId="0" fontId="99" fillId="0" borderId="0">
      <alignment horizontal="right"/>
    </xf>
    <xf numFmtId="0" fontId="105" fillId="0" borderId="0">
      <alignment horizontal="left"/>
    </xf>
    <xf numFmtId="49" fontId="57" fillId="0" borderId="0">
      <alignment horizontal="left" vertical="center"/>
    </xf>
    <xf numFmtId="49" fontId="99" fillId="0" borderId="1">
      <alignment horizontal="left" vertical="center"/>
    </xf>
    <xf numFmtId="49" fontId="97" fillId="0" borderId="1" applyFill="0">
      <alignment horizontal="left" vertical="center"/>
    </xf>
    <xf numFmtId="49" fontId="99" fillId="0" borderId="1">
      <alignment horizontal="left"/>
    </xf>
    <xf numFmtId="178" fontId="57" fillId="0" borderId="0" applyNumberFormat="0">
      <alignment horizontal="right"/>
    </xf>
    <xf numFmtId="0" fontId="102" fillId="31" borderId="0">
      <alignment horizontal="centerContinuous" vertical="center" wrapText="1"/>
    </xf>
    <xf numFmtId="0" fontId="102" fillId="0" borderId="43">
      <alignment horizontal="left" vertical="center"/>
    </xf>
    <xf numFmtId="0" fontId="106" fillId="0" borderId="0">
      <alignment horizontal="left" vertical="top"/>
    </xf>
    <xf numFmtId="0" fontId="104" fillId="0" borderId="0">
      <alignment horizontal="left"/>
    </xf>
    <xf numFmtId="0" fontId="98" fillId="0" borderId="0">
      <alignment horizontal="left"/>
    </xf>
    <xf numFmtId="0" fontId="100" fillId="0" borderId="0">
      <alignment horizontal="left"/>
    </xf>
    <xf numFmtId="0" fontId="106" fillId="0" borderId="0">
      <alignment horizontal="left" vertical="top"/>
    </xf>
    <xf numFmtId="0" fontId="98" fillId="0" borderId="0">
      <alignment horizontal="left"/>
    </xf>
    <xf numFmtId="0" fontId="100" fillId="0" borderId="0">
      <alignment horizontal="left"/>
    </xf>
    <xf numFmtId="0" fontId="93" fillId="0" borderId="41" applyNumberFormat="0" applyFill="0" applyAlignment="0" applyProtection="0"/>
    <xf numFmtId="49" fontId="57" fillId="0" borderId="1">
      <alignment horizontal="left"/>
    </xf>
    <xf numFmtId="0" fontId="102" fillId="0" borderId="42">
      <alignment horizontal="left"/>
    </xf>
    <xf numFmtId="0" fontId="104" fillId="0" borderId="0">
      <alignment horizontal="left" vertical="center"/>
    </xf>
    <xf numFmtId="49" fontId="105" fillId="0" borderId="1">
      <alignment horizontal="left"/>
    </xf>
    <xf numFmtId="0" fontId="8" fillId="0" borderId="0"/>
    <xf numFmtId="0" fontId="3" fillId="0" borderId="0"/>
    <xf numFmtId="43" fontId="3" fillId="0" borderId="0" applyFont="0" applyFill="0" applyBorder="0" applyAlignment="0" applyProtection="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0" fontId="11" fillId="0" borderId="0"/>
    <xf numFmtId="43" fontId="11" fillId="0" borderId="0" applyFont="0" applyFill="0" applyBorder="0" applyAlignment="0" applyProtection="0"/>
    <xf numFmtId="43" fontId="3" fillId="0" borderId="0" applyFont="0" applyFill="0" applyBorder="0" applyAlignment="0" applyProtection="0"/>
    <xf numFmtId="0" fontId="87" fillId="0" borderId="0" applyNumberFormat="0" applyFill="0" applyBorder="0" applyAlignment="0" applyProtection="0"/>
    <xf numFmtId="0" fontId="126" fillId="0" borderId="0"/>
    <xf numFmtId="0" fontId="3" fillId="0" borderId="0"/>
    <xf numFmtId="0" fontId="3" fillId="0" borderId="0"/>
    <xf numFmtId="0" fontId="126" fillId="0" borderId="0"/>
    <xf numFmtId="0" fontId="3" fillId="0" borderId="0"/>
    <xf numFmtId="0" fontId="3" fillId="0" borderId="0"/>
    <xf numFmtId="43" fontId="126" fillId="0" borderId="0" applyFont="0" applyFill="0" applyBorder="0" applyAlignment="0" applyProtection="0"/>
    <xf numFmtId="0" fontId="127" fillId="0" borderId="0"/>
    <xf numFmtId="0" fontId="3" fillId="0" borderId="0"/>
    <xf numFmtId="0" fontId="127" fillId="0" borderId="0"/>
  </cellStyleXfs>
  <cellXfs count="1002">
    <xf numFmtId="0" fontId="0" fillId="0" borderId="0" xfId="0"/>
    <xf numFmtId="0" fontId="30" fillId="0" borderId="0" xfId="0" applyFont="1"/>
    <xf numFmtId="0" fontId="0" fillId="0" borderId="0" xfId="0" applyBorder="1" applyAlignment="1">
      <alignment horizontal="center"/>
    </xf>
    <xf numFmtId="4" fontId="0" fillId="0" borderId="0" xfId="0" applyNumberFormat="1"/>
    <xf numFmtId="0" fontId="31" fillId="0" borderId="0" xfId="0" applyFont="1"/>
    <xf numFmtId="2" fontId="0" fillId="0" borderId="0" xfId="0" applyNumberFormat="1" applyAlignment="1">
      <alignment horizontal="center"/>
    </xf>
    <xf numFmtId="0" fontId="30" fillId="0" borderId="0" xfId="0" applyFont="1" applyAlignment="1">
      <alignment horizontal="center"/>
    </xf>
    <xf numFmtId="0" fontId="30" fillId="0" borderId="0" xfId="0" applyFont="1" applyBorder="1" applyAlignment="1">
      <alignment horizontal="center"/>
    </xf>
    <xf numFmtId="0" fontId="0" fillId="0" borderId="2" xfId="0" applyBorder="1"/>
    <xf numFmtId="2" fontId="0" fillId="0" borderId="0" xfId="0" applyNumberFormat="1"/>
    <xf numFmtId="0" fontId="30" fillId="0" borderId="3" xfId="0" applyFont="1" applyBorder="1" applyAlignment="1">
      <alignment horizontal="center"/>
    </xf>
    <xf numFmtId="0" fontId="30" fillId="0" borderId="2" xfId="0" applyFont="1" applyBorder="1" applyAlignment="1">
      <alignment horizontal="center"/>
    </xf>
    <xf numFmtId="164" fontId="0" fillId="0" borderId="0" xfId="0" applyNumberFormat="1"/>
    <xf numFmtId="0" fontId="0" fillId="0" borderId="0" xfId="0" applyFill="1"/>
    <xf numFmtId="169" fontId="0" fillId="0" borderId="0" xfId="0" applyNumberFormat="1"/>
    <xf numFmtId="0" fontId="0" fillId="0" borderId="0" xfId="0" applyBorder="1"/>
    <xf numFmtId="0" fontId="0" fillId="2" borderId="0" xfId="0" applyFill="1"/>
    <xf numFmtId="165" fontId="0" fillId="0" borderId="0" xfId="0" applyNumberFormat="1"/>
    <xf numFmtId="0" fontId="0" fillId="3" borderId="0" xfId="0" applyFill="1"/>
    <xf numFmtId="0" fontId="30" fillId="0" borderId="0" xfId="0" applyFont="1" applyAlignment="1">
      <alignment horizontal="left"/>
    </xf>
    <xf numFmtId="2" fontId="0" fillId="0" borderId="4" xfId="0" applyNumberFormat="1" applyBorder="1" applyAlignment="1">
      <alignment horizontal="center"/>
    </xf>
    <xf numFmtId="0" fontId="30" fillId="0" borderId="5" xfId="0" applyFont="1" applyBorder="1" applyAlignment="1">
      <alignment horizontal="center"/>
    </xf>
    <xf numFmtId="2" fontId="0" fillId="0" borderId="6" xfId="0" applyNumberForma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2" fontId="0" fillId="0" borderId="0" xfId="0" applyNumberFormat="1" applyBorder="1" applyAlignment="1">
      <alignment horizontal="center"/>
    </xf>
    <xf numFmtId="0" fontId="30" fillId="0" borderId="0" xfId="0" applyFont="1" applyFill="1" applyBorder="1" applyAlignment="1">
      <alignment horizontal="center"/>
    </xf>
    <xf numFmtId="0" fontId="30" fillId="4" borderId="2" xfId="0" applyFont="1" applyFill="1" applyBorder="1" applyAlignment="1">
      <alignment horizontal="center"/>
    </xf>
    <xf numFmtId="0" fontId="30" fillId="4" borderId="7" xfId="0" applyFont="1" applyFill="1" applyBorder="1" applyAlignment="1">
      <alignment horizontal="center"/>
    </xf>
    <xf numFmtId="0" fontId="30" fillId="5" borderId="2" xfId="0" applyFont="1" applyFill="1" applyBorder="1" applyAlignment="1">
      <alignment horizontal="center"/>
    </xf>
    <xf numFmtId="0" fontId="30" fillId="6" borderId="8" xfId="0" applyFont="1" applyFill="1" applyBorder="1" applyAlignment="1">
      <alignment horizontal="center"/>
    </xf>
    <xf numFmtId="0" fontId="30" fillId="6" borderId="2" xfId="0" applyFont="1" applyFill="1" applyBorder="1" applyAlignment="1">
      <alignment horizontal="center"/>
    </xf>
    <xf numFmtId="0" fontId="30" fillId="6" borderId="7" xfId="0" applyFont="1" applyFill="1" applyBorder="1" applyAlignment="1">
      <alignment horizontal="center"/>
    </xf>
    <xf numFmtId="2" fontId="30" fillId="0" borderId="0" xfId="0" applyNumberFormat="1" applyFont="1" applyAlignment="1">
      <alignment horizontal="center"/>
    </xf>
    <xf numFmtId="0" fontId="0" fillId="7" borderId="2" xfId="0" applyFill="1" applyBorder="1"/>
    <xf numFmtId="0" fontId="30" fillId="8" borderId="7" xfId="0" applyFont="1" applyFill="1" applyBorder="1" applyAlignment="1">
      <alignment horizontal="center"/>
    </xf>
    <xf numFmtId="0" fontId="30" fillId="8" borderId="3" xfId="0" applyFont="1" applyFill="1" applyBorder="1" applyAlignment="1">
      <alignment horizontal="center"/>
    </xf>
    <xf numFmtId="2" fontId="0" fillId="0" borderId="0" xfId="0" applyNumberFormat="1" applyFill="1" applyAlignment="1">
      <alignment horizontal="center"/>
    </xf>
    <xf numFmtId="3" fontId="0" fillId="0" borderId="0" xfId="0" applyNumberFormat="1"/>
    <xf numFmtId="0" fontId="0" fillId="0" borderId="0" xfId="0" applyAlignment="1">
      <alignment horizontal="center"/>
    </xf>
    <xf numFmtId="170" fontId="0" fillId="0" borderId="0" xfId="0" applyNumberFormat="1"/>
    <xf numFmtId="0" fontId="0" fillId="6" borderId="0" xfId="0" applyFill="1"/>
    <xf numFmtId="164" fontId="0" fillId="9" borderId="0" xfId="0" applyNumberFormat="1" applyFill="1"/>
    <xf numFmtId="164" fontId="0" fillId="6" borderId="0" xfId="0" applyNumberFormat="1" applyFill="1"/>
    <xf numFmtId="2" fontId="0" fillId="10" borderId="0" xfId="0" applyNumberFormat="1" applyFill="1" applyBorder="1" applyAlignment="1">
      <alignment horizontal="center"/>
    </xf>
    <xf numFmtId="0" fontId="46" fillId="0" borderId="0" xfId="0" applyFont="1"/>
    <xf numFmtId="0" fontId="47" fillId="0" borderId="0" xfId="0" applyFont="1"/>
    <xf numFmtId="165" fontId="0" fillId="0" borderId="0" xfId="0" applyNumberFormat="1" applyBorder="1" applyAlignment="1">
      <alignment horizontal="center"/>
    </xf>
    <xf numFmtId="165" fontId="0" fillId="0" borderId="0" xfId="0" applyNumberFormat="1" applyAlignment="1">
      <alignment horizontal="center"/>
    </xf>
    <xf numFmtId="0" fontId="0" fillId="4" borderId="0" xfId="0" applyFill="1"/>
    <xf numFmtId="1" fontId="29" fillId="2" borderId="0" xfId="4" applyFill="1"/>
    <xf numFmtId="1" fontId="29" fillId="0" borderId="0" xfId="4"/>
    <xf numFmtId="1" fontId="49" fillId="0" borderId="0" xfId="4" applyFont="1"/>
    <xf numFmtId="1" fontId="29" fillId="4" borderId="0" xfId="4" applyFill="1"/>
    <xf numFmtId="1" fontId="30" fillId="0" borderId="0" xfId="4" applyFont="1"/>
    <xf numFmtId="49" fontId="29" fillId="0" borderId="3" xfId="4" applyNumberFormat="1" applyBorder="1" applyAlignment="1">
      <alignment horizontal="center"/>
    </xf>
    <xf numFmtId="1" fontId="29" fillId="11" borderId="0" xfId="4" applyFill="1" applyAlignment="1">
      <alignment wrapText="1"/>
    </xf>
    <xf numFmtId="1" fontId="29" fillId="0" borderId="0" xfId="4" applyAlignment="1">
      <alignment wrapText="1"/>
    </xf>
    <xf numFmtId="1" fontId="29" fillId="0" borderId="0" xfId="4" applyFill="1" applyAlignment="1">
      <alignment wrapText="1"/>
    </xf>
    <xf numFmtId="1" fontId="29" fillId="5" borderId="6" xfId="4" applyFill="1" applyBorder="1" applyAlignment="1">
      <alignment wrapText="1"/>
    </xf>
    <xf numFmtId="1" fontId="29" fillId="10" borderId="0" xfId="4" applyFill="1"/>
    <xf numFmtId="1" fontId="29" fillId="12" borderId="0" xfId="4" applyFill="1" applyAlignment="1">
      <alignment wrapText="1"/>
    </xf>
    <xf numFmtId="1" fontId="29" fillId="12" borderId="0" xfId="4" applyFill="1"/>
    <xf numFmtId="1" fontId="29" fillId="5" borderId="9" xfId="4" applyFill="1" applyBorder="1"/>
    <xf numFmtId="49" fontId="29" fillId="5" borderId="9" xfId="4" applyNumberFormat="1" applyFill="1" applyBorder="1"/>
    <xf numFmtId="1" fontId="29" fillId="5" borderId="6" xfId="4" applyFill="1" applyBorder="1"/>
    <xf numFmtId="1" fontId="29" fillId="5" borderId="10" xfId="4" applyFill="1" applyBorder="1"/>
    <xf numFmtId="1" fontId="29" fillId="5" borderId="7" xfId="4" applyFill="1" applyBorder="1"/>
    <xf numFmtId="1" fontId="29" fillId="0" borderId="2" xfId="4" applyBorder="1"/>
    <xf numFmtId="170" fontId="29" fillId="0" borderId="0" xfId="4" applyNumberFormat="1"/>
    <xf numFmtId="1" fontId="29" fillId="0" borderId="0" xfId="4" applyNumberFormat="1"/>
    <xf numFmtId="164" fontId="29" fillId="0" borderId="0" xfId="4" applyNumberFormat="1"/>
    <xf numFmtId="164" fontId="29" fillId="0" borderId="0" xfId="4" applyNumberFormat="1" applyFill="1"/>
    <xf numFmtId="164" fontId="29" fillId="13" borderId="0" xfId="4" applyNumberFormat="1" applyFill="1"/>
    <xf numFmtId="169" fontId="29" fillId="0" borderId="0" xfId="4" applyNumberFormat="1"/>
    <xf numFmtId="1" fontId="29" fillId="2" borderId="0" xfId="4" applyFont="1" applyFill="1"/>
    <xf numFmtId="1" fontId="29" fillId="12" borderId="0" xfId="4" applyFont="1" applyFill="1" applyAlignment="1">
      <alignment wrapText="1"/>
    </xf>
    <xf numFmtId="1" fontId="29" fillId="11" borderId="0" xfId="4" applyFont="1" applyFill="1" applyAlignment="1">
      <alignment horizontal="center" wrapText="1"/>
    </xf>
    <xf numFmtId="1" fontId="29" fillId="11" borderId="0" xfId="4" applyFill="1" applyAlignment="1">
      <alignment horizontal="center" wrapText="1"/>
    </xf>
    <xf numFmtId="170" fontId="29" fillId="0" borderId="0" xfId="4" applyNumberFormat="1" applyAlignment="1">
      <alignment horizontal="center"/>
    </xf>
    <xf numFmtId="1" fontId="29" fillId="12" borderId="0" xfId="4" applyFont="1" applyFill="1" applyAlignment="1">
      <alignment horizontal="center" wrapText="1"/>
    </xf>
    <xf numFmtId="4" fontId="29" fillId="0" borderId="0" xfId="4" applyNumberFormat="1" applyAlignment="1">
      <alignment horizontal="center"/>
    </xf>
    <xf numFmtId="1" fontId="29" fillId="12" borderId="0" xfId="4" applyFill="1" applyAlignment="1">
      <alignment horizontal="center" wrapText="1"/>
    </xf>
    <xf numFmtId="1" fontId="29" fillId="0" borderId="0" xfId="4" applyAlignment="1">
      <alignment horizontal="center"/>
    </xf>
    <xf numFmtId="169" fontId="29" fillId="0" borderId="0" xfId="4" applyNumberFormat="1" applyAlignment="1">
      <alignment horizontal="center"/>
    </xf>
    <xf numFmtId="2" fontId="29" fillId="0" borderId="0" xfId="4" applyNumberFormat="1" applyAlignment="1">
      <alignment horizontal="center"/>
    </xf>
    <xf numFmtId="1" fontId="30" fillId="0" borderId="0" xfId="4" applyFont="1" applyAlignment="1">
      <alignment horizontal="left"/>
    </xf>
    <xf numFmtId="1" fontId="30" fillId="0" borderId="0" xfId="4" applyFont="1" applyAlignment="1"/>
    <xf numFmtId="0" fontId="0" fillId="0" borderId="3" xfId="0" applyBorder="1"/>
    <xf numFmtId="0" fontId="0" fillId="0" borderId="3" xfId="0" applyBorder="1" applyAlignment="1">
      <alignment horizontal="center"/>
    </xf>
    <xf numFmtId="0" fontId="0" fillId="14" borderId="0" xfId="0" applyFill="1"/>
    <xf numFmtId="0" fontId="0" fillId="3" borderId="0" xfId="0" applyFill="1" applyAlignment="1">
      <alignment horizontal="center"/>
    </xf>
    <xf numFmtId="0" fontId="0" fillId="2" borderId="0" xfId="0" applyFill="1" applyAlignment="1">
      <alignment horizontal="center"/>
    </xf>
    <xf numFmtId="0" fontId="0" fillId="0" borderId="0" xfId="0" applyAlignment="1">
      <alignment horizontal="right"/>
    </xf>
    <xf numFmtId="1" fontId="0" fillId="0" borderId="0" xfId="0" applyNumberFormat="1"/>
    <xf numFmtId="0" fontId="0" fillId="0" borderId="0" xfId="0" applyAlignment="1">
      <alignment horizontal="center" wrapText="1"/>
    </xf>
    <xf numFmtId="0" fontId="0" fillId="0" borderId="2" xfId="0" applyBorder="1" applyAlignment="1">
      <alignment horizontal="center" wrapText="1"/>
    </xf>
    <xf numFmtId="0" fontId="50" fillId="0" borderId="11" xfId="0" applyFont="1" applyBorder="1" applyAlignment="1">
      <alignment horizontal="center" wrapText="1"/>
    </xf>
    <xf numFmtId="0" fontId="0" fillId="0" borderId="2" xfId="0" applyBorder="1" applyAlignment="1">
      <alignment wrapText="1"/>
    </xf>
    <xf numFmtId="0" fontId="49" fillId="0" borderId="0" xfId="0" applyFont="1"/>
    <xf numFmtId="0" fontId="0" fillId="0" borderId="6" xfId="0" applyBorder="1"/>
    <xf numFmtId="0" fontId="0" fillId="0" borderId="7" xfId="0" applyBorder="1"/>
    <xf numFmtId="0" fontId="0" fillId="0" borderId="0" xfId="0" applyBorder="1" applyAlignment="1">
      <alignment horizontal="center" wrapText="1"/>
    </xf>
    <xf numFmtId="0" fontId="53" fillId="0" borderId="0" xfId="0" applyFont="1"/>
    <xf numFmtId="0" fontId="0" fillId="0" borderId="4" xfId="0" applyBorder="1"/>
    <xf numFmtId="3" fontId="31" fillId="0" borderId="0" xfId="0" applyNumberFormat="1" applyFont="1"/>
    <xf numFmtId="1" fontId="31" fillId="0" borderId="0" xfId="0" applyNumberFormat="1" applyFont="1"/>
    <xf numFmtId="0" fontId="53" fillId="0" borderId="4" xfId="0" applyFont="1" applyBorder="1"/>
    <xf numFmtId="0" fontId="31" fillId="0" borderId="0" xfId="0" applyFont="1" applyFill="1" applyBorder="1" applyAlignment="1">
      <alignment horizontal="center" wrapText="1"/>
    </xf>
    <xf numFmtId="0" fontId="0" fillId="0" borderId="0" xfId="0" quotePrefix="1"/>
    <xf numFmtId="165" fontId="0" fillId="15" borderId="0" xfId="0" applyNumberFormat="1" applyFill="1"/>
    <xf numFmtId="165" fontId="0" fillId="3" borderId="0" xfId="0" applyNumberFormat="1" applyFill="1"/>
    <xf numFmtId="165" fontId="0" fillId="0" borderId="0" xfId="0" applyNumberFormat="1" applyFill="1"/>
    <xf numFmtId="165" fontId="0" fillId="0" borderId="6" xfId="0" applyNumberFormat="1" applyBorder="1" applyAlignment="1">
      <alignment horizontal="center"/>
    </xf>
    <xf numFmtId="0" fontId="0" fillId="0" borderId="6" xfId="0" applyBorder="1" applyAlignment="1">
      <alignment horizontal="center"/>
    </xf>
    <xf numFmtId="0" fontId="0" fillId="0" borderId="0" xfId="0" applyAlignment="1">
      <alignment wrapText="1"/>
    </xf>
    <xf numFmtId="2" fontId="0" fillId="0" borderId="0" xfId="0" applyNumberFormat="1" applyFill="1"/>
    <xf numFmtId="1" fontId="29" fillId="0" borderId="0" xfId="4" applyFont="1"/>
    <xf numFmtId="165" fontId="29" fillId="0" borderId="0" xfId="4" applyNumberFormat="1"/>
    <xf numFmtId="1" fontId="29" fillId="5" borderId="9" xfId="4" applyFont="1" applyFill="1" applyBorder="1" applyAlignment="1">
      <alignment wrapText="1"/>
    </xf>
    <xf numFmtId="49" fontId="29" fillId="5" borderId="6" xfId="4" applyNumberFormat="1" applyFont="1" applyFill="1" applyBorder="1" applyAlignment="1">
      <alignment wrapText="1"/>
    </xf>
    <xf numFmtId="1" fontId="29" fillId="5" borderId="9" xfId="4" applyFont="1" applyFill="1" applyBorder="1" applyAlignment="1">
      <alignment horizontal="center" wrapText="1"/>
    </xf>
    <xf numFmtId="1" fontId="29" fillId="5" borderId="10" xfId="4" applyFont="1" applyFill="1" applyBorder="1"/>
    <xf numFmtId="1" fontId="29" fillId="11" borderId="0" xfId="4" applyFont="1" applyFill="1" applyAlignment="1">
      <alignment wrapText="1"/>
    </xf>
    <xf numFmtId="3" fontId="29" fillId="0" borderId="0" xfId="4" applyNumberFormat="1"/>
    <xf numFmtId="3" fontId="30" fillId="0" borderId="0" xfId="4" applyNumberFormat="1" applyFont="1"/>
    <xf numFmtId="3" fontId="29" fillId="11" borderId="0" xfId="4" applyNumberFormat="1" applyFill="1" applyAlignment="1">
      <alignment horizontal="center" wrapText="1"/>
    </xf>
    <xf numFmtId="3" fontId="29" fillId="12" borderId="0" xfId="4" applyNumberFormat="1" applyFill="1" applyAlignment="1">
      <alignment wrapText="1"/>
    </xf>
    <xf numFmtId="3" fontId="29" fillId="12" borderId="0" xfId="4" applyNumberFormat="1" applyFont="1" applyFill="1" applyAlignment="1">
      <alignment horizontal="center" wrapText="1"/>
    </xf>
    <xf numFmtId="172" fontId="0" fillId="0" borderId="0" xfId="0" applyNumberFormat="1" applyFill="1" applyBorder="1"/>
    <xf numFmtId="1" fontId="29" fillId="5" borderId="9" xfId="4" applyFill="1" applyBorder="1" applyAlignment="1">
      <alignment horizontal="center" wrapText="1"/>
    </xf>
    <xf numFmtId="1" fontId="29" fillId="5" borderId="6" xfId="4" applyFill="1" applyBorder="1" applyAlignment="1">
      <alignment horizontal="center" wrapText="1"/>
    </xf>
    <xf numFmtId="1" fontId="29" fillId="0" borderId="0" xfId="4" applyFill="1" applyAlignment="1">
      <alignment horizontal="center" wrapText="1"/>
    </xf>
    <xf numFmtId="1" fontId="29" fillId="0" borderId="0" xfId="4" applyFont="1" applyFill="1" applyAlignment="1">
      <alignment horizontal="center" wrapText="1"/>
    </xf>
    <xf numFmtId="1" fontId="29" fillId="5" borderId="13" xfId="4" applyFont="1" applyFill="1" applyBorder="1" applyAlignment="1">
      <alignment wrapText="1"/>
    </xf>
    <xf numFmtId="1" fontId="29" fillId="5" borderId="10" xfId="4" applyFont="1" applyFill="1" applyBorder="1" applyAlignment="1">
      <alignment wrapText="1"/>
    </xf>
    <xf numFmtId="1" fontId="29" fillId="2" borderId="0" xfId="4" applyFont="1" applyFill="1" applyAlignment="1">
      <alignment wrapText="1"/>
    </xf>
    <xf numFmtId="1" fontId="29" fillId="0" borderId="0" xfId="4" applyAlignment="1">
      <alignment horizontal="center" wrapText="1"/>
    </xf>
    <xf numFmtId="1" fontId="39" fillId="0" borderId="0" xfId="4" applyFont="1"/>
    <xf numFmtId="1" fontId="31" fillId="14" borderId="0" xfId="4" applyFont="1" applyFill="1"/>
    <xf numFmtId="1" fontId="29" fillId="0" borderId="0" xfId="4" applyBorder="1"/>
    <xf numFmtId="1" fontId="29" fillId="10" borderId="0" xfId="4" applyFill="1" applyAlignment="1">
      <alignment horizontal="center"/>
    </xf>
    <xf numFmtId="1" fontId="29" fillId="0" borderId="0" xfId="4" applyFill="1"/>
    <xf numFmtId="1" fontId="29" fillId="0" borderId="0" xfId="5"/>
    <xf numFmtId="1" fontId="29" fillId="0" borderId="0" xfId="5" applyFont="1"/>
    <xf numFmtId="1" fontId="29" fillId="6" borderId="0" xfId="5" applyFill="1"/>
    <xf numFmtId="1" fontId="29" fillId="0" borderId="0" xfId="5" applyFill="1"/>
    <xf numFmtId="164" fontId="29" fillId="6" borderId="0" xfId="4" applyNumberFormat="1" applyFill="1"/>
    <xf numFmtId="49" fontId="29" fillId="0" borderId="3" xfId="4" applyNumberFormat="1" applyFont="1" applyBorder="1" applyAlignment="1">
      <alignment horizontal="center"/>
    </xf>
    <xf numFmtId="169" fontId="34" fillId="0" borderId="0" xfId="4" applyNumberFormat="1" applyFont="1" applyFill="1"/>
    <xf numFmtId="1" fontId="34" fillId="0" borderId="0" xfId="4" applyFont="1" applyFill="1"/>
    <xf numFmtId="1" fontId="46" fillId="0" borderId="0" xfId="4" applyFont="1" applyAlignment="1">
      <alignment horizontal="center" wrapText="1"/>
    </xf>
    <xf numFmtId="1" fontId="37" fillId="0" borderId="0" xfId="5" applyFont="1"/>
    <xf numFmtId="1" fontId="38" fillId="0" borderId="0" xfId="5" applyFont="1"/>
    <xf numFmtId="1" fontId="39" fillId="0" borderId="0" xfId="5" applyFont="1"/>
    <xf numFmtId="1" fontId="45" fillId="0" borderId="0" xfId="5" applyFont="1"/>
    <xf numFmtId="1" fontId="40" fillId="0" borderId="0" xfId="5" applyFont="1"/>
    <xf numFmtId="1" fontId="31" fillId="0" borderId="0" xfId="5" applyFont="1" applyFill="1"/>
    <xf numFmtId="1" fontId="39" fillId="0" borderId="0" xfId="5" applyFont="1" applyFill="1"/>
    <xf numFmtId="1" fontId="31" fillId="14" borderId="3" xfId="5" applyFont="1" applyFill="1" applyBorder="1"/>
    <xf numFmtId="1" fontId="31" fillId="14" borderId="3" xfId="5" applyFont="1" applyFill="1" applyBorder="1" applyAlignment="1">
      <alignment horizontal="left"/>
    </xf>
    <xf numFmtId="1" fontId="31" fillId="14" borderId="0" xfId="5" applyFont="1" applyFill="1"/>
    <xf numFmtId="1" fontId="29" fillId="14" borderId="0" xfId="5" applyFill="1"/>
    <xf numFmtId="1" fontId="30" fillId="0" borderId="0" xfId="5" applyFont="1"/>
    <xf numFmtId="1" fontId="41" fillId="0" borderId="0" xfId="5" applyFont="1"/>
    <xf numFmtId="1" fontId="35" fillId="0" borderId="0" xfId="5" applyFont="1"/>
    <xf numFmtId="1" fontId="53" fillId="0" borderId="0" xfId="5" applyFont="1"/>
    <xf numFmtId="1" fontId="31" fillId="0" borderId="0" xfId="5" applyFont="1"/>
    <xf numFmtId="1" fontId="42" fillId="0" borderId="0" xfId="5" applyFont="1"/>
    <xf numFmtId="1" fontId="29" fillId="0" borderId="3" xfId="5" applyBorder="1"/>
    <xf numFmtId="1" fontId="29" fillId="2" borderId="14" xfId="5" applyFill="1" applyBorder="1"/>
    <xf numFmtId="1" fontId="29" fillId="2" borderId="15" xfId="5" applyFill="1" applyBorder="1"/>
    <xf numFmtId="0" fontId="0" fillId="4" borderId="15" xfId="0" applyFill="1" applyBorder="1" applyAlignment="1">
      <alignment horizontal="center" wrapText="1"/>
    </xf>
    <xf numFmtId="1" fontId="29" fillId="0" borderId="16" xfId="5" applyFill="1" applyBorder="1"/>
    <xf numFmtId="1" fontId="29" fillId="2" borderId="2" xfId="5" applyFill="1" applyBorder="1" applyAlignment="1">
      <alignment wrapText="1"/>
    </xf>
    <xf numFmtId="1" fontId="29" fillId="2" borderId="8" xfId="5" applyFill="1" applyBorder="1"/>
    <xf numFmtId="1" fontId="29" fillId="11" borderId="2" xfId="5" applyFont="1" applyFill="1" applyBorder="1" applyAlignment="1">
      <alignment horizontal="center" wrapText="1"/>
    </xf>
    <xf numFmtId="1" fontId="29" fillId="4" borderId="2" xfId="5" applyFill="1" applyBorder="1"/>
    <xf numFmtId="1" fontId="29" fillId="11" borderId="7" xfId="5" applyFont="1" applyFill="1" applyBorder="1" applyAlignment="1">
      <alignment wrapText="1"/>
    </xf>
    <xf numFmtId="1" fontId="29" fillId="2" borderId="0" xfId="5" applyFill="1" applyBorder="1"/>
    <xf numFmtId="1" fontId="29" fillId="2" borderId="4" xfId="5" applyFill="1" applyBorder="1"/>
    <xf numFmtId="1" fontId="29" fillId="0" borderId="0" xfId="5" applyBorder="1"/>
    <xf numFmtId="1" fontId="29" fillId="0" borderId="6" xfId="5" applyBorder="1"/>
    <xf numFmtId="1" fontId="29" fillId="0" borderId="4" xfId="5" applyBorder="1"/>
    <xf numFmtId="1" fontId="29" fillId="13" borderId="0" xfId="5" applyFill="1" applyBorder="1"/>
    <xf numFmtId="1" fontId="29" fillId="4" borderId="0" xfId="5" applyFill="1" applyBorder="1"/>
    <xf numFmtId="1" fontId="29" fillId="2" borderId="0" xfId="5" applyFill="1" applyBorder="1" applyAlignment="1">
      <alignment horizontal="center"/>
    </xf>
    <xf numFmtId="1" fontId="29" fillId="0" borderId="0" xfId="5" applyBorder="1" applyAlignment="1">
      <alignment horizontal="center"/>
    </xf>
    <xf numFmtId="1" fontId="29" fillId="0" borderId="6" xfId="5" applyBorder="1" applyAlignment="1">
      <alignment horizontal="center"/>
    </xf>
    <xf numFmtId="1" fontId="29" fillId="0" borderId="4" xfId="5" applyBorder="1" applyAlignment="1">
      <alignment horizontal="center"/>
    </xf>
    <xf numFmtId="1" fontId="29" fillId="13" borderId="0" xfId="5" applyFill="1" applyBorder="1" applyAlignment="1">
      <alignment horizontal="center"/>
    </xf>
    <xf numFmtId="1" fontId="29" fillId="4" borderId="0" xfId="5" applyFill="1" applyBorder="1" applyAlignment="1">
      <alignment horizontal="center"/>
    </xf>
    <xf numFmtId="1" fontId="29" fillId="2" borderId="4" xfId="5" applyFill="1" applyBorder="1" applyAlignment="1">
      <alignment horizontal="center"/>
    </xf>
    <xf numFmtId="1" fontId="29" fillId="0" borderId="0" xfId="5" applyFill="1" applyBorder="1" applyAlignment="1">
      <alignment horizontal="center"/>
    </xf>
    <xf numFmtId="1" fontId="29" fillId="0" borderId="6" xfId="5" applyFill="1" applyBorder="1" applyAlignment="1">
      <alignment horizontal="center"/>
    </xf>
    <xf numFmtId="1" fontId="29" fillId="2" borderId="3" xfId="5" applyFill="1" applyBorder="1" applyAlignment="1">
      <alignment horizontal="center"/>
    </xf>
    <xf numFmtId="1" fontId="29" fillId="2" borderId="17" xfId="5" applyFill="1" applyBorder="1"/>
    <xf numFmtId="1" fontId="29" fillId="0" borderId="3" xfId="5" applyBorder="1" applyAlignment="1">
      <alignment horizontal="center"/>
    </xf>
    <xf numFmtId="1" fontId="29" fillId="0" borderId="12" xfId="5" applyBorder="1" applyAlignment="1">
      <alignment horizontal="center"/>
    </xf>
    <xf numFmtId="1" fontId="29" fillId="0" borderId="17" xfId="5" applyBorder="1" applyAlignment="1">
      <alignment horizontal="center"/>
    </xf>
    <xf numFmtId="1" fontId="29" fillId="13" borderId="3" xfId="5" applyFill="1" applyBorder="1" applyAlignment="1">
      <alignment horizontal="center"/>
    </xf>
    <xf numFmtId="1" fontId="29" fillId="4" borderId="3" xfId="5" applyFill="1" applyBorder="1" applyAlignment="1">
      <alignment horizontal="center"/>
    </xf>
    <xf numFmtId="1" fontId="47" fillId="0" borderId="3" xfId="5" applyFont="1" applyBorder="1"/>
    <xf numFmtId="49" fontId="29" fillId="0" borderId="0" xfId="5" applyNumberFormat="1" applyFont="1" applyAlignment="1">
      <alignment horizontal="center"/>
    </xf>
    <xf numFmtId="49" fontId="29" fillId="0" borderId="0" xfId="5" applyNumberFormat="1" applyAlignment="1">
      <alignment horizontal="center"/>
    </xf>
    <xf numFmtId="49" fontId="29" fillId="0" borderId="0" xfId="5" applyNumberFormat="1"/>
    <xf numFmtId="49" fontId="31" fillId="7" borderId="6" xfId="0" applyNumberFormat="1" applyFont="1" applyFill="1" applyBorder="1" applyAlignment="1">
      <alignment horizontal="center"/>
    </xf>
    <xf numFmtId="49" fontId="31" fillId="7" borderId="9" xfId="0" applyNumberFormat="1" applyFont="1" applyFill="1" applyBorder="1" applyAlignment="1">
      <alignment horizontal="center"/>
    </xf>
    <xf numFmtId="49" fontId="31" fillId="7" borderId="12" xfId="0" applyNumberFormat="1" applyFont="1" applyFill="1" applyBorder="1" applyAlignment="1">
      <alignment horizontal="center"/>
    </xf>
    <xf numFmtId="49" fontId="31" fillId="7" borderId="13" xfId="0" applyNumberFormat="1" applyFont="1" applyFill="1" applyBorder="1" applyAlignment="1">
      <alignment horizontal="center"/>
    </xf>
    <xf numFmtId="0" fontId="0" fillId="11" borderId="15" xfId="0" applyFill="1" applyBorder="1" applyAlignment="1">
      <alignment horizontal="center" wrapText="1"/>
    </xf>
    <xf numFmtId="0" fontId="0" fillId="11" borderId="14" xfId="0" applyFill="1" applyBorder="1" applyAlignment="1">
      <alignment horizontal="center" wrapText="1"/>
    </xf>
    <xf numFmtId="0" fontId="0" fillId="11" borderId="16" xfId="0" applyFill="1" applyBorder="1" applyAlignment="1">
      <alignment horizontal="center" wrapText="1"/>
    </xf>
    <xf numFmtId="0" fontId="52" fillId="11" borderId="7" xfId="0" applyFont="1" applyFill="1" applyBorder="1" applyAlignment="1">
      <alignment horizontal="center" wrapText="1"/>
    </xf>
    <xf numFmtId="0" fontId="52" fillId="11" borderId="10" xfId="0" applyFont="1" applyFill="1" applyBorder="1" applyAlignment="1">
      <alignment horizontal="center" wrapText="1"/>
    </xf>
    <xf numFmtId="49" fontId="0" fillId="5" borderId="0" xfId="0" applyNumberFormat="1" applyFill="1" applyAlignment="1">
      <alignment horizontal="center"/>
    </xf>
    <xf numFmtId="49" fontId="0" fillId="13" borderId="0" xfId="0" applyNumberFormat="1" applyFill="1"/>
    <xf numFmtId="49" fontId="0" fillId="13" borderId="0" xfId="0" applyNumberFormat="1" applyFill="1" applyAlignment="1">
      <alignment horizontal="center"/>
    </xf>
    <xf numFmtId="49" fontId="30" fillId="0" borderId="0" xfId="5" applyNumberFormat="1" applyFont="1"/>
    <xf numFmtId="49" fontId="29" fillId="0" borderId="0" xfId="5" applyNumberFormat="1" applyFont="1"/>
    <xf numFmtId="1" fontId="29" fillId="0" borderId="3" xfId="5" applyFont="1" applyBorder="1"/>
    <xf numFmtId="1" fontId="43" fillId="0" borderId="0" xfId="5" applyFont="1"/>
    <xf numFmtId="1" fontId="30" fillId="14" borderId="0" xfId="4" applyFont="1" applyFill="1"/>
    <xf numFmtId="1" fontId="29" fillId="14" borderId="0" xfId="5" applyFont="1" applyFill="1"/>
    <xf numFmtId="1" fontId="29" fillId="7" borderId="0" xfId="5" applyFill="1"/>
    <xf numFmtId="1" fontId="29" fillId="7" borderId="9" xfId="5" applyFill="1" applyBorder="1"/>
    <xf numFmtId="0" fontId="0" fillId="11" borderId="3" xfId="0" applyFill="1" applyBorder="1" applyAlignment="1">
      <alignment horizontal="center" wrapText="1"/>
    </xf>
    <xf numFmtId="1" fontId="29" fillId="11" borderId="3" xfId="5" applyFill="1" applyBorder="1"/>
    <xf numFmtId="0" fontId="0" fillId="11" borderId="18" xfId="0" applyFill="1" applyBorder="1" applyAlignment="1">
      <alignment horizontal="center" wrapText="1"/>
    </xf>
    <xf numFmtId="1" fontId="29" fillId="7" borderId="13" xfId="5" applyFill="1" applyBorder="1"/>
    <xf numFmtId="49" fontId="29" fillId="7" borderId="6" xfId="4" applyNumberFormat="1" applyFont="1" applyFill="1" applyBorder="1" applyAlignment="1">
      <alignment wrapText="1"/>
    </xf>
    <xf numFmtId="49" fontId="29" fillId="7" borderId="6" xfId="4" applyNumberFormat="1" applyFont="1" applyFill="1" applyBorder="1" applyAlignment="1">
      <alignment horizontal="center" wrapText="1"/>
    </xf>
    <xf numFmtId="1" fontId="29" fillId="7" borderId="12" xfId="5" applyFont="1" applyFill="1" applyBorder="1"/>
    <xf numFmtId="1" fontId="29" fillId="11" borderId="7" xfId="5" applyFont="1" applyFill="1" applyBorder="1" applyAlignment="1">
      <alignment horizontal="center" wrapText="1"/>
    </xf>
    <xf numFmtId="1" fontId="29" fillId="11" borderId="8" xfId="5" applyFill="1" applyBorder="1" applyAlignment="1">
      <alignment horizontal="center" wrapText="1"/>
    </xf>
    <xf numFmtId="1" fontId="52" fillId="11" borderId="2" xfId="5" applyFont="1" applyFill="1" applyBorder="1" applyAlignment="1">
      <alignment horizontal="center" wrapText="1"/>
    </xf>
    <xf numFmtId="1" fontId="29" fillId="11" borderId="7" xfId="5" applyFill="1" applyBorder="1" applyAlignment="1">
      <alignment horizontal="center" wrapText="1"/>
    </xf>
    <xf numFmtId="1" fontId="29" fillId="0" borderId="0" xfId="4" applyFont="1" applyAlignment="1">
      <alignment wrapText="1"/>
    </xf>
    <xf numFmtId="1" fontId="29" fillId="16" borderId="0" xfId="4" applyFill="1"/>
    <xf numFmtId="1" fontId="51" fillId="0" borderId="0" xfId="4" applyFont="1"/>
    <xf numFmtId="1" fontId="55" fillId="2" borderId="0" xfId="4" applyFont="1" applyFill="1" applyAlignment="1">
      <alignment wrapText="1"/>
    </xf>
    <xf numFmtId="1" fontId="48" fillId="0" borderId="0" xfId="4" applyFont="1"/>
    <xf numFmtId="166" fontId="29" fillId="0" borderId="0" xfId="4" applyNumberFormat="1"/>
    <xf numFmtId="0" fontId="30" fillId="0" borderId="0" xfId="0" applyFont="1" applyFill="1"/>
    <xf numFmtId="3" fontId="56" fillId="0" borderId="0" xfId="0" applyNumberFormat="1" applyFont="1"/>
    <xf numFmtId="2" fontId="0" fillId="0" borderId="0" xfId="0" applyNumberFormat="1" applyFill="1" applyBorder="1" applyAlignment="1">
      <alignment horizontal="center"/>
    </xf>
    <xf numFmtId="0" fontId="36" fillId="0" borderId="0" xfId="1" applyAlignment="1" applyProtection="1"/>
    <xf numFmtId="0" fontId="50" fillId="0" borderId="19" xfId="0" applyFont="1" applyFill="1" applyBorder="1" applyAlignment="1">
      <alignment horizontal="center" wrapText="1"/>
    </xf>
    <xf numFmtId="0" fontId="0" fillId="0" borderId="0" xfId="0" applyFill="1" applyAlignment="1">
      <alignment horizontal="center"/>
    </xf>
    <xf numFmtId="3" fontId="0" fillId="6" borderId="0" xfId="0" applyNumberFormat="1" applyFill="1"/>
    <xf numFmtId="0" fontId="31" fillId="0" borderId="0" xfId="0" applyFont="1" applyAlignment="1">
      <alignment horizontal="right"/>
    </xf>
    <xf numFmtId="2" fontId="0" fillId="6" borderId="0" xfId="0" applyNumberFormat="1" applyFill="1"/>
    <xf numFmtId="1" fontId="0" fillId="0" borderId="2" xfId="0" applyNumberFormat="1" applyBorder="1" applyAlignment="1">
      <alignment wrapText="1"/>
    </xf>
    <xf numFmtId="1" fontId="61" fillId="0" borderId="0" xfId="4" applyFont="1"/>
    <xf numFmtId="1" fontId="62" fillId="0" borderId="0" xfId="4" applyFont="1"/>
    <xf numFmtId="1" fontId="29" fillId="14" borderId="0" xfId="4" applyFill="1"/>
    <xf numFmtId="164" fontId="29" fillId="0" borderId="0" xfId="4" applyNumberFormat="1" applyFont="1"/>
    <xf numFmtId="165" fontId="0" fillId="17" borderId="0" xfId="0" applyNumberFormat="1" applyFill="1"/>
    <xf numFmtId="1" fontId="29" fillId="10" borderId="0" xfId="4" applyFont="1" applyFill="1"/>
    <xf numFmtId="172" fontId="29" fillId="0" borderId="0" xfId="4" applyNumberFormat="1" applyAlignment="1">
      <alignment horizontal="center"/>
    </xf>
    <xf numFmtId="3" fontId="31" fillId="6" borderId="0" xfId="0" applyNumberFormat="1" applyFont="1" applyFill="1"/>
    <xf numFmtId="1" fontId="31" fillId="6" borderId="0" xfId="0" applyNumberFormat="1" applyFont="1" applyFill="1"/>
    <xf numFmtId="3" fontId="0" fillId="0" borderId="0" xfId="0" applyNumberFormat="1" applyFill="1"/>
    <xf numFmtId="1" fontId="0" fillId="0" borderId="0" xfId="0" applyNumberFormat="1" applyFill="1"/>
    <xf numFmtId="164" fontId="29" fillId="10" borderId="0" xfId="4" applyNumberFormat="1" applyFill="1"/>
    <xf numFmtId="2" fontId="29" fillId="0" borderId="0" xfId="4" applyNumberFormat="1"/>
    <xf numFmtId="1" fontId="29" fillId="0" borderId="0" xfId="4" quotePrefix="1" applyFont="1"/>
    <xf numFmtId="1" fontId="29" fillId="0" borderId="2" xfId="4" applyFont="1" applyBorder="1" applyAlignment="1">
      <alignment wrapText="1"/>
    </xf>
    <xf numFmtId="0" fontId="65" fillId="0" borderId="0" xfId="3" applyFont="1"/>
    <xf numFmtId="0" fontId="66" fillId="0" borderId="20" xfId="3" applyFont="1" applyBorder="1" applyAlignment="1">
      <alignment horizontal="center" wrapText="1"/>
    </xf>
    <xf numFmtId="0" fontId="66" fillId="0" borderId="21" xfId="3" applyFont="1" applyBorder="1" applyAlignment="1">
      <alignment horizontal="center" wrapText="1"/>
    </xf>
    <xf numFmtId="0" fontId="67" fillId="0" borderId="22" xfId="3" applyFont="1" applyBorder="1" applyAlignment="1">
      <alignment horizontal="left"/>
    </xf>
    <xf numFmtId="3" fontId="67" fillId="0" borderId="21" xfId="3" applyNumberFormat="1" applyFont="1" applyBorder="1" applyAlignment="1">
      <alignment horizontal="right" wrapText="1"/>
    </xf>
    <xf numFmtId="0" fontId="67" fillId="18" borderId="22" xfId="3" applyFont="1" applyFill="1" applyBorder="1" applyAlignment="1">
      <alignment horizontal="left"/>
    </xf>
    <xf numFmtId="3" fontId="67" fillId="18" borderId="21" xfId="3" applyNumberFormat="1" applyFont="1" applyFill="1" applyBorder="1" applyAlignment="1">
      <alignment horizontal="right" wrapText="1"/>
    </xf>
    <xf numFmtId="0" fontId="65" fillId="18" borderId="23" xfId="3" applyFont="1" applyFill="1" applyBorder="1" applyAlignment="1">
      <alignment horizontal="left"/>
    </xf>
    <xf numFmtId="0" fontId="67" fillId="0" borderId="21" xfId="3" applyFont="1" applyBorder="1" applyAlignment="1">
      <alignment horizontal="right" wrapText="1"/>
    </xf>
    <xf numFmtId="0" fontId="67" fillId="18" borderId="21" xfId="3" applyFont="1" applyFill="1" applyBorder="1" applyAlignment="1">
      <alignment horizontal="right" wrapText="1"/>
    </xf>
    <xf numFmtId="0" fontId="50" fillId="0" borderId="0" xfId="0" applyFont="1" applyBorder="1" applyAlignment="1">
      <alignment horizontal="center" wrapText="1"/>
    </xf>
    <xf numFmtId="1" fontId="0" fillId="19" borderId="0" xfId="0" applyNumberFormat="1" applyFill="1"/>
    <xf numFmtId="0" fontId="31" fillId="0" borderId="2" xfId="0" applyFont="1" applyBorder="1"/>
    <xf numFmtId="164" fontId="0" fillId="0" borderId="0" xfId="0" applyNumberFormat="1" applyFill="1" applyAlignment="1">
      <alignment horizontal="center"/>
    </xf>
    <xf numFmtId="171" fontId="0" fillId="0" borderId="0" xfId="0" applyNumberFormat="1"/>
    <xf numFmtId="3" fontId="0" fillId="20" borderId="0" xfId="0" applyNumberFormat="1" applyFill="1"/>
    <xf numFmtId="3" fontId="0" fillId="19" borderId="0" xfId="0" applyNumberFormat="1" applyFill="1"/>
    <xf numFmtId="174" fontId="0" fillId="0" borderId="0" xfId="0" applyNumberFormat="1"/>
    <xf numFmtId="164" fontId="0" fillId="21" borderId="0" xfId="0" applyNumberFormat="1" applyFill="1"/>
    <xf numFmtId="0" fontId="31" fillId="0" borderId="0" xfId="0" applyFont="1" applyBorder="1"/>
    <xf numFmtId="3" fontId="31" fillId="0" borderId="0" xfId="0" applyNumberFormat="1" applyFont="1" applyFill="1"/>
    <xf numFmtId="1" fontId="31" fillId="0" borderId="0" xfId="0" applyNumberFormat="1" applyFont="1" applyFill="1"/>
    <xf numFmtId="164" fontId="31" fillId="0" borderId="0" xfId="0" applyNumberFormat="1" applyFont="1" applyFill="1" applyAlignment="1">
      <alignment horizontal="center"/>
    </xf>
    <xf numFmtId="0" fontId="71" fillId="0" borderId="0" xfId="6" applyFont="1"/>
    <xf numFmtId="0" fontId="27" fillId="0" borderId="0" xfId="6"/>
    <xf numFmtId="0" fontId="27" fillId="22" borderId="0" xfId="6" applyFill="1"/>
    <xf numFmtId="0" fontId="72" fillId="0" borderId="0" xfId="6" applyFont="1"/>
    <xf numFmtId="0" fontId="73" fillId="0" borderId="0" xfId="6" applyFont="1"/>
    <xf numFmtId="0" fontId="74" fillId="0" borderId="0" xfId="6" applyFont="1"/>
    <xf numFmtId="0" fontId="70" fillId="0" borderId="0" xfId="6" applyFont="1"/>
    <xf numFmtId="0" fontId="75" fillId="0" borderId="0" xfId="6" applyFont="1"/>
    <xf numFmtId="0" fontId="27" fillId="0" borderId="0" xfId="6" applyAlignment="1">
      <alignment horizontal="center"/>
    </xf>
    <xf numFmtId="0" fontId="27" fillId="0" borderId="2" xfId="6" applyBorder="1"/>
    <xf numFmtId="0" fontId="27" fillId="0" borderId="2" xfId="6" applyFill="1" applyBorder="1" applyAlignment="1">
      <alignment horizontal="center"/>
    </xf>
    <xf numFmtId="171" fontId="27" fillId="0" borderId="0" xfId="6" applyNumberFormat="1" applyAlignment="1"/>
    <xf numFmtId="2" fontId="27" fillId="0" borderId="0" xfId="6" applyNumberFormat="1"/>
    <xf numFmtId="169" fontId="27" fillId="0" borderId="0" xfId="6" applyNumberFormat="1"/>
    <xf numFmtId="164" fontId="27" fillId="0" borderId="0" xfId="6" applyNumberFormat="1"/>
    <xf numFmtId="173" fontId="0" fillId="0" borderId="0" xfId="7" applyNumberFormat="1" applyFont="1"/>
    <xf numFmtId="165" fontId="27" fillId="0" borderId="0" xfId="6" applyNumberFormat="1"/>
    <xf numFmtId="2" fontId="27" fillId="0" borderId="2" xfId="6" applyNumberFormat="1" applyBorder="1"/>
    <xf numFmtId="0" fontId="65" fillId="21" borderId="0" xfId="3" applyFill="1"/>
    <xf numFmtId="0" fontId="65" fillId="0" borderId="0" xfId="3"/>
    <xf numFmtId="2" fontId="65" fillId="0" borderId="0" xfId="3" applyNumberFormat="1"/>
    <xf numFmtId="0" fontId="65" fillId="23" borderId="0" xfId="3" applyFill="1"/>
    <xf numFmtId="0" fontId="25" fillId="0" borderId="0" xfId="12"/>
    <xf numFmtId="0" fontId="73" fillId="0" borderId="0" xfId="12" applyFont="1"/>
    <xf numFmtId="0" fontId="70" fillId="0" borderId="0" xfId="12" applyFont="1"/>
    <xf numFmtId="0" fontId="75" fillId="0" borderId="0" xfId="12" applyFont="1"/>
    <xf numFmtId="0" fontId="25" fillId="0" borderId="2" xfId="12" applyBorder="1"/>
    <xf numFmtId="2" fontId="25" fillId="0" borderId="0" xfId="12" applyNumberFormat="1"/>
    <xf numFmtId="165" fontId="25" fillId="0" borderId="0" xfId="12" applyNumberFormat="1"/>
    <xf numFmtId="1" fontId="26" fillId="12" borderId="0" xfId="4" applyFont="1" applyFill="1" applyAlignment="1">
      <alignment horizontal="center" wrapText="1"/>
    </xf>
    <xf numFmtId="3" fontId="29" fillId="0" borderId="0" xfId="4" applyNumberFormat="1" applyAlignment="1">
      <alignment horizontal="center"/>
    </xf>
    <xf numFmtId="3" fontId="29" fillId="11" borderId="0" xfId="4" applyNumberFormat="1" applyFont="1" applyFill="1" applyAlignment="1">
      <alignment horizontal="center" wrapText="1"/>
    </xf>
    <xf numFmtId="3" fontId="26" fillId="11" borderId="0" xfId="4" applyNumberFormat="1" applyFont="1" applyFill="1" applyAlignment="1">
      <alignment horizontal="center" wrapText="1"/>
    </xf>
    <xf numFmtId="1" fontId="26" fillId="11" borderId="0" xfId="4" applyFont="1" applyFill="1" applyAlignment="1">
      <alignment horizontal="center" wrapText="1"/>
    </xf>
    <xf numFmtId="164" fontId="0" fillId="24" borderId="0" xfId="0" applyNumberFormat="1" applyFill="1" applyAlignment="1">
      <alignment horizontal="center"/>
    </xf>
    <xf numFmtId="0" fontId="26" fillId="0" borderId="2" xfId="0" applyFont="1" applyBorder="1" applyAlignment="1">
      <alignment horizontal="center" wrapText="1"/>
    </xf>
    <xf numFmtId="164" fontId="0" fillId="23" borderId="0" xfId="0" applyNumberFormat="1" applyFill="1"/>
    <xf numFmtId="165" fontId="25" fillId="23" borderId="0" xfId="12" applyNumberFormat="1" applyFill="1"/>
    <xf numFmtId="0" fontId="25" fillId="0" borderId="0" xfId="12" quotePrefix="1"/>
    <xf numFmtId="0" fontId="65" fillId="0" borderId="21" xfId="3" applyFont="1" applyBorder="1" applyAlignment="1">
      <alignment horizontal="right" wrapText="1"/>
    </xf>
    <xf numFmtId="0" fontId="77" fillId="0" borderId="21" xfId="3" applyFont="1" applyBorder="1" applyAlignment="1">
      <alignment horizontal="center" wrapText="1"/>
    </xf>
    <xf numFmtId="0" fontId="65" fillId="18" borderId="21" xfId="3" applyFont="1" applyFill="1" applyBorder="1" applyAlignment="1">
      <alignment horizontal="right" wrapText="1"/>
    </xf>
    <xf numFmtId="0" fontId="77" fillId="18" borderId="21" xfId="3" applyFont="1" applyFill="1" applyBorder="1" applyAlignment="1">
      <alignment horizontal="center" wrapText="1"/>
    </xf>
    <xf numFmtId="1" fontId="30" fillId="0" borderId="0" xfId="4" applyFont="1" applyAlignment="1">
      <alignment wrapText="1"/>
    </xf>
    <xf numFmtId="1" fontId="26" fillId="5" borderId="9" xfId="4" applyFont="1" applyFill="1" applyBorder="1" applyAlignment="1">
      <alignment horizontal="center" wrapText="1"/>
    </xf>
    <xf numFmtId="1" fontId="26" fillId="0" borderId="2" xfId="0" applyNumberFormat="1" applyFont="1" applyBorder="1" applyAlignment="1">
      <alignment wrapText="1"/>
    </xf>
    <xf numFmtId="1" fontId="0" fillId="0" borderId="0" xfId="0" applyNumberFormat="1" applyBorder="1"/>
    <xf numFmtId="1" fontId="0" fillId="0" borderId="0" xfId="0" applyNumberFormat="1" applyBorder="1" applyAlignment="1">
      <alignment wrapText="1"/>
    </xf>
    <xf numFmtId="1" fontId="30" fillId="0" borderId="0" xfId="4" applyFont="1" applyAlignment="1">
      <alignment horizontal="center" wrapText="1"/>
    </xf>
    <xf numFmtId="3" fontId="26" fillId="12" borderId="0" xfId="4" applyNumberFormat="1" applyFont="1" applyFill="1" applyAlignment="1">
      <alignment horizontal="center" wrapText="1"/>
    </xf>
    <xf numFmtId="49" fontId="26" fillId="5" borderId="6" xfId="4" applyNumberFormat="1" applyFont="1" applyFill="1" applyBorder="1" applyAlignment="1">
      <alignment wrapText="1"/>
    </xf>
    <xf numFmtId="1" fontId="26" fillId="5" borderId="10" xfId="4" applyFont="1" applyFill="1" applyBorder="1" applyAlignment="1">
      <alignment wrapText="1"/>
    </xf>
    <xf numFmtId="164" fontId="29" fillId="19" borderId="0" xfId="4" applyNumberFormat="1" applyFill="1"/>
    <xf numFmtId="170" fontId="29" fillId="0" borderId="0" xfId="4" applyNumberFormat="1" applyFill="1" applyAlignment="1">
      <alignment horizontal="center"/>
    </xf>
    <xf numFmtId="165" fontId="29" fillId="0" borderId="0" xfId="4" applyNumberFormat="1" applyAlignment="1">
      <alignment horizontal="center"/>
    </xf>
    <xf numFmtId="0" fontId="24" fillId="0" borderId="0" xfId="0" applyFont="1"/>
    <xf numFmtId="2" fontId="0" fillId="23" borderId="0" xfId="0" applyNumberFormat="1" applyFill="1"/>
    <xf numFmtId="2" fontId="23" fillId="0" borderId="0" xfId="14" applyNumberFormat="1"/>
    <xf numFmtId="2" fontId="27" fillId="0" borderId="0" xfId="6" applyNumberFormat="1" applyAlignment="1">
      <alignment horizontal="center"/>
    </xf>
    <xf numFmtId="0" fontId="27" fillId="0" borderId="0" xfId="6" applyBorder="1"/>
    <xf numFmtId="3" fontId="27" fillId="0" borderId="0" xfId="6" applyNumberFormat="1" applyBorder="1"/>
    <xf numFmtId="0" fontId="19" fillId="0" borderId="0" xfId="6" applyFont="1"/>
    <xf numFmtId="2" fontId="27" fillId="0" borderId="0" xfId="6" applyNumberFormat="1" applyBorder="1"/>
    <xf numFmtId="170" fontId="27" fillId="0" borderId="0" xfId="6" applyNumberFormat="1" applyAlignment="1"/>
    <xf numFmtId="170" fontId="27" fillId="0" borderId="0" xfId="6" applyNumberFormat="1" applyFill="1" applyBorder="1" applyAlignment="1">
      <alignment horizontal="center"/>
    </xf>
    <xf numFmtId="170" fontId="27" fillId="0" borderId="0" xfId="6" applyNumberFormat="1" applyBorder="1"/>
    <xf numFmtId="3" fontId="27" fillId="0" borderId="0" xfId="6" applyNumberFormat="1" applyAlignment="1">
      <alignment horizontal="center"/>
    </xf>
    <xf numFmtId="0" fontId="19" fillId="0" borderId="0" xfId="6" applyFont="1" applyBorder="1"/>
    <xf numFmtId="3" fontId="27" fillId="0" borderId="0" xfId="6" applyNumberFormat="1" applyBorder="1" applyAlignment="1">
      <alignment horizontal="center"/>
    </xf>
    <xf numFmtId="164" fontId="27" fillId="0" borderId="0" xfId="6" applyNumberFormat="1" applyBorder="1"/>
    <xf numFmtId="169" fontId="27" fillId="0" borderId="0" xfId="6" applyNumberFormat="1" applyBorder="1"/>
    <xf numFmtId="165" fontId="27" fillId="0" borderId="0" xfId="6" applyNumberFormat="1" applyBorder="1"/>
    <xf numFmtId="4" fontId="27" fillId="0" borderId="0" xfId="6" applyNumberFormat="1" applyBorder="1"/>
    <xf numFmtId="0" fontId="20" fillId="0" borderId="0" xfId="0" applyFont="1"/>
    <xf numFmtId="165" fontId="0" fillId="0" borderId="3" xfId="0" applyNumberFormat="1" applyBorder="1"/>
    <xf numFmtId="2" fontId="0" fillId="0" borderId="3" xfId="0" applyNumberFormat="1" applyBorder="1"/>
    <xf numFmtId="164" fontId="0" fillId="23" borderId="3" xfId="0" applyNumberFormat="1" applyFill="1" applyBorder="1"/>
    <xf numFmtId="0" fontId="20" fillId="0" borderId="0" xfId="0" quotePrefix="1" applyFont="1"/>
    <xf numFmtId="1" fontId="20" fillId="0" borderId="0" xfId="4" applyFont="1"/>
    <xf numFmtId="0" fontId="53" fillId="0" borderId="0" xfId="0" applyFont="1" applyBorder="1"/>
    <xf numFmtId="164" fontId="0" fillId="0" borderId="0" xfId="0" applyNumberFormat="1" applyFill="1"/>
    <xf numFmtId="0" fontId="18" fillId="0" borderId="0" xfId="0" applyFont="1"/>
    <xf numFmtId="0" fontId="0" fillId="20" borderId="0" xfId="0" applyFill="1"/>
    <xf numFmtId="0" fontId="0" fillId="0" borderId="0" xfId="0" applyFont="1" applyFill="1" applyBorder="1"/>
    <xf numFmtId="164" fontId="18" fillId="0" borderId="0" xfId="0" applyNumberFormat="1" applyFont="1"/>
    <xf numFmtId="165" fontId="0" fillId="0" borderId="0" xfId="0" applyNumberFormat="1" applyBorder="1" applyAlignment="1">
      <alignment horizontal="center" wrapText="1"/>
    </xf>
    <xf numFmtId="165" fontId="0" fillId="0" borderId="0" xfId="16" applyNumberFormat="1" applyFont="1" applyAlignment="1">
      <alignment horizontal="center"/>
    </xf>
    <xf numFmtId="165" fontId="0" fillId="0" borderId="0" xfId="0" applyNumberFormat="1" applyFill="1" applyAlignment="1">
      <alignment horizontal="center"/>
    </xf>
    <xf numFmtId="165" fontId="53" fillId="0" borderId="0" xfId="0" applyNumberFormat="1" applyFont="1" applyBorder="1" applyAlignment="1">
      <alignment horizontal="center"/>
    </xf>
    <xf numFmtId="0" fontId="31" fillId="0" borderId="0" xfId="0" applyFont="1" applyFill="1"/>
    <xf numFmtId="0" fontId="31" fillId="0" borderId="2" xfId="0" applyFont="1" applyFill="1" applyBorder="1"/>
    <xf numFmtId="0" fontId="18" fillId="0" borderId="0" xfId="0" applyFont="1" applyFill="1"/>
    <xf numFmtId="0" fontId="17" fillId="0" borderId="2" xfId="0" applyFont="1" applyBorder="1" applyAlignment="1">
      <alignment horizontal="center"/>
    </xf>
    <xf numFmtId="0" fontId="17" fillId="0" borderId="0" xfId="0" applyFont="1"/>
    <xf numFmtId="3" fontId="0" fillId="0" borderId="0" xfId="0" applyNumberFormat="1" applyAlignment="1">
      <alignment horizontal="right" indent="1"/>
    </xf>
    <xf numFmtId="0" fontId="17" fillId="0" borderId="0" xfId="0" applyFont="1" applyAlignment="1">
      <alignment horizontal="center"/>
    </xf>
    <xf numFmtId="173" fontId="0" fillId="0" borderId="0" xfId="0" applyNumberFormat="1" applyAlignment="1">
      <alignment horizontal="center"/>
    </xf>
    <xf numFmtId="3" fontId="46" fillId="0" borderId="0" xfId="0" applyNumberFormat="1" applyFont="1" applyAlignment="1">
      <alignment horizontal="right" indent="1"/>
    </xf>
    <xf numFmtId="3" fontId="17" fillId="0" borderId="2" xfId="0" applyNumberFormat="1" applyFont="1" applyBorder="1" applyAlignment="1">
      <alignment horizontal="right" indent="1"/>
    </xf>
    <xf numFmtId="170" fontId="0" fillId="0" borderId="0" xfId="0" applyNumberFormat="1" applyAlignment="1">
      <alignment horizontal="right" indent="1"/>
    </xf>
    <xf numFmtId="171" fontId="65" fillId="0" borderId="0" xfId="3" applyNumberFormat="1" applyFont="1"/>
    <xf numFmtId="0" fontId="17" fillId="0" borderId="2" xfId="0" applyFont="1" applyBorder="1" applyAlignment="1">
      <alignment horizontal="center" wrapText="1"/>
    </xf>
    <xf numFmtId="0" fontId="15" fillId="0" borderId="0" xfId="19"/>
    <xf numFmtId="0" fontId="84" fillId="0" borderId="34" xfId="19" applyFont="1" applyBorder="1" applyAlignment="1">
      <alignment horizontal="left"/>
    </xf>
    <xf numFmtId="0" fontId="84" fillId="0" borderId="34" xfId="19" applyFont="1" applyBorder="1" applyAlignment="1">
      <alignment horizontal="right" wrapText="1"/>
    </xf>
    <xf numFmtId="0" fontId="15" fillId="0" borderId="34" xfId="19" applyBorder="1" applyAlignment="1">
      <alignment horizontal="right" wrapText="1"/>
    </xf>
    <xf numFmtId="3" fontId="84" fillId="0" borderId="34" xfId="19" applyNumberFormat="1" applyFont="1" applyBorder="1" applyAlignment="1">
      <alignment horizontal="right" wrapText="1"/>
    </xf>
    <xf numFmtId="0" fontId="84" fillId="25" borderId="34" xfId="19" applyFont="1" applyFill="1" applyBorder="1" applyAlignment="1">
      <alignment horizontal="left"/>
    </xf>
    <xf numFmtId="0" fontId="84" fillId="25" borderId="34" xfId="19" applyFont="1" applyFill="1" applyBorder="1" applyAlignment="1">
      <alignment horizontal="right" wrapText="1"/>
    </xf>
    <xf numFmtId="0" fontId="15" fillId="25" borderId="34" xfId="19" applyFill="1" applyBorder="1" applyAlignment="1">
      <alignment horizontal="right" wrapText="1"/>
    </xf>
    <xf numFmtId="3" fontId="84" fillId="25" borderId="34" xfId="19" applyNumberFormat="1" applyFont="1" applyFill="1" applyBorder="1" applyAlignment="1">
      <alignment horizontal="right" wrapText="1"/>
    </xf>
    <xf numFmtId="0" fontId="15" fillId="0" borderId="27" xfId="19" applyBorder="1" applyAlignment="1">
      <alignment horizontal="left"/>
    </xf>
    <xf numFmtId="0" fontId="84" fillId="0" borderId="22" xfId="19" applyFont="1" applyBorder="1" applyAlignment="1">
      <alignment horizontal="left"/>
    </xf>
    <xf numFmtId="0" fontId="82" fillId="0" borderId="27" xfId="19" applyFont="1" applyBorder="1" applyAlignment="1">
      <alignment horizontal="center" wrapText="1"/>
    </xf>
    <xf numFmtId="0" fontId="82" fillId="0" borderId="22" xfId="19" applyFont="1" applyBorder="1" applyAlignment="1">
      <alignment horizontal="center" wrapText="1"/>
    </xf>
    <xf numFmtId="3" fontId="31" fillId="20" borderId="0" xfId="0" applyNumberFormat="1" applyFont="1" applyFill="1"/>
    <xf numFmtId="0" fontId="16" fillId="0" borderId="0" xfId="0" applyFont="1"/>
    <xf numFmtId="0" fontId="19" fillId="0" borderId="0" xfId="22" applyFont="1"/>
    <xf numFmtId="0" fontId="66" fillId="0" borderId="21" xfId="22" applyFont="1" applyBorder="1" applyAlignment="1">
      <alignment horizontal="center" wrapText="1"/>
    </xf>
    <xf numFmtId="0" fontId="67" fillId="0" borderId="22" xfId="22" applyFont="1" applyBorder="1" applyAlignment="1">
      <alignment horizontal="left"/>
    </xf>
    <xf numFmtId="3" fontId="67" fillId="0" borderId="21" xfId="22" applyNumberFormat="1" applyFont="1" applyBorder="1" applyAlignment="1">
      <alignment horizontal="right" wrapText="1"/>
    </xf>
    <xf numFmtId="0" fontId="76" fillId="0" borderId="21" xfId="22" applyFont="1" applyBorder="1" applyAlignment="1">
      <alignment horizontal="right" wrapText="1"/>
    </xf>
    <xf numFmtId="0" fontId="67" fillId="0" borderId="21" xfId="22" applyFont="1" applyBorder="1" applyAlignment="1">
      <alignment horizontal="right" wrapText="1"/>
    </xf>
    <xf numFmtId="0" fontId="67" fillId="18" borderId="22" xfId="22" applyFont="1" applyFill="1" applyBorder="1" applyAlignment="1">
      <alignment horizontal="left"/>
    </xf>
    <xf numFmtId="3" fontId="67" fillId="18" borderId="21" xfId="22" applyNumberFormat="1" applyFont="1" applyFill="1" applyBorder="1" applyAlignment="1">
      <alignment horizontal="right" wrapText="1"/>
    </xf>
    <xf numFmtId="0" fontId="76" fillId="18" borderId="21" xfId="22" applyFont="1" applyFill="1" applyBorder="1" applyAlignment="1">
      <alignment horizontal="right" wrapText="1"/>
    </xf>
    <xf numFmtId="0" fontId="67" fillId="18" borderId="21" xfId="22" applyFont="1" applyFill="1" applyBorder="1" applyAlignment="1">
      <alignment horizontal="right" wrapText="1"/>
    </xf>
    <xf numFmtId="0" fontId="77" fillId="0" borderId="21" xfId="22" applyFont="1" applyBorder="1" applyAlignment="1">
      <alignment horizontal="center" wrapText="1"/>
    </xf>
    <xf numFmtId="0" fontId="77" fillId="18" borderId="21" xfId="22" applyFont="1" applyFill="1" applyBorder="1" applyAlignment="1">
      <alignment horizontal="center" wrapText="1"/>
    </xf>
    <xf numFmtId="0" fontId="0" fillId="0" borderId="0" xfId="0" applyAlignment="1">
      <alignment horizontal="center"/>
    </xf>
    <xf numFmtId="1" fontId="16" fillId="2" borderId="0" xfId="24" applyFill="1"/>
    <xf numFmtId="1" fontId="16" fillId="0" borderId="0" xfId="24"/>
    <xf numFmtId="1" fontId="61" fillId="0" borderId="0" xfId="24" applyFont="1" applyFill="1"/>
    <xf numFmtId="1" fontId="56" fillId="0" borderId="0" xfId="24" applyFont="1" applyFill="1"/>
    <xf numFmtId="1" fontId="16" fillId="0" borderId="0" xfId="24" applyFill="1"/>
    <xf numFmtId="1" fontId="16" fillId="4" borderId="0" xfId="24" applyFill="1"/>
    <xf numFmtId="1" fontId="16" fillId="0" borderId="0" xfId="25" applyFill="1"/>
    <xf numFmtId="1" fontId="47" fillId="0" borderId="0" xfId="24" applyFont="1"/>
    <xf numFmtId="1" fontId="30" fillId="0" borderId="0" xfId="24" applyFont="1" applyAlignment="1">
      <alignment horizontal="center" wrapText="1"/>
    </xf>
    <xf numFmtId="1" fontId="16" fillId="0" borderId="0" xfId="24" applyAlignment="1">
      <alignment horizontal="center" wrapText="1"/>
    </xf>
    <xf numFmtId="1" fontId="30" fillId="0" borderId="0" xfId="24" applyFont="1" applyAlignment="1">
      <alignment wrapText="1"/>
    </xf>
    <xf numFmtId="1" fontId="16" fillId="0" borderId="0" xfId="24" applyAlignment="1">
      <alignment wrapText="1"/>
    </xf>
    <xf numFmtId="1" fontId="16" fillId="4" borderId="0" xfId="24" applyFill="1" applyAlignment="1">
      <alignment horizontal="center" wrapText="1"/>
    </xf>
    <xf numFmtId="1" fontId="30" fillId="0" borderId="0" xfId="24" applyFont="1" applyAlignment="1">
      <alignment horizontal="left"/>
    </xf>
    <xf numFmtId="1" fontId="16" fillId="0" borderId="0" xfId="24" applyFont="1" applyAlignment="1">
      <alignment horizontal="center" wrapText="1"/>
    </xf>
    <xf numFmtId="49" fontId="16" fillId="0" borderId="3" xfId="24" applyNumberFormat="1" applyBorder="1" applyAlignment="1">
      <alignment horizontal="center"/>
    </xf>
    <xf numFmtId="49" fontId="16" fillId="0" borderId="3" xfId="24" applyNumberFormat="1" applyFont="1" applyBorder="1" applyAlignment="1">
      <alignment horizontal="center"/>
    </xf>
    <xf numFmtId="49" fontId="16" fillId="0" borderId="0" xfId="24" applyNumberFormat="1" applyFont="1" applyBorder="1" applyAlignment="1">
      <alignment horizontal="center"/>
    </xf>
    <xf numFmtId="1" fontId="30" fillId="0" borderId="0" xfId="24" applyFont="1"/>
    <xf numFmtId="1" fontId="16" fillId="0" borderId="0" xfId="24" applyFont="1"/>
    <xf numFmtId="1" fontId="16" fillId="11" borderId="0" xfId="24" applyFont="1" applyFill="1" applyAlignment="1">
      <alignment horizontal="center" wrapText="1"/>
    </xf>
    <xf numFmtId="1" fontId="16" fillId="12" borderId="0" xfId="24" applyFont="1" applyFill="1" applyAlignment="1">
      <alignment horizontal="center" wrapText="1"/>
    </xf>
    <xf numFmtId="1" fontId="16" fillId="0" borderId="0" xfId="24" applyFont="1" applyFill="1" applyAlignment="1">
      <alignment horizontal="center" wrapText="1"/>
    </xf>
    <xf numFmtId="1" fontId="16" fillId="5" borderId="9" xfId="24" applyFont="1" applyFill="1" applyBorder="1" applyAlignment="1">
      <alignment horizontal="center" wrapText="1"/>
    </xf>
    <xf numFmtId="1" fontId="16" fillId="5" borderId="6" xfId="24" applyFont="1" applyFill="1" applyBorder="1" applyAlignment="1">
      <alignment horizontal="center" wrapText="1"/>
    </xf>
    <xf numFmtId="1" fontId="16" fillId="5" borderId="35" xfId="24" applyFill="1" applyBorder="1" applyAlignment="1">
      <alignment horizontal="center" wrapText="1"/>
    </xf>
    <xf numFmtId="1" fontId="16" fillId="5" borderId="36" xfId="24" applyFill="1" applyBorder="1" applyAlignment="1">
      <alignment wrapText="1"/>
    </xf>
    <xf numFmtId="1" fontId="16" fillId="5" borderId="36" xfId="24" applyFill="1" applyBorder="1" applyAlignment="1">
      <alignment horizontal="center" wrapText="1"/>
    </xf>
    <xf numFmtId="1" fontId="16" fillId="11" borderId="0" xfId="24" applyFill="1" applyAlignment="1">
      <alignment horizontal="center" wrapText="1"/>
    </xf>
    <xf numFmtId="1" fontId="16" fillId="0" borderId="0" xfId="24" applyFill="1" applyAlignment="1">
      <alignment horizontal="center" wrapText="1"/>
    </xf>
    <xf numFmtId="1" fontId="16" fillId="0" borderId="0" xfId="24" applyAlignment="1">
      <alignment horizontal="center"/>
    </xf>
    <xf numFmtId="1" fontId="16" fillId="10" borderId="0" xfId="24" applyFill="1"/>
    <xf numFmtId="1" fontId="30" fillId="2" borderId="0" xfId="24" applyFont="1" applyFill="1" applyAlignment="1">
      <alignment wrapText="1"/>
    </xf>
    <xf numFmtId="1" fontId="16" fillId="5" borderId="9" xfId="24" applyFill="1" applyBorder="1"/>
    <xf numFmtId="1" fontId="16" fillId="5" borderId="9" xfId="24" applyFont="1" applyFill="1" applyBorder="1" applyAlignment="1">
      <alignment wrapText="1"/>
    </xf>
    <xf numFmtId="49" fontId="16" fillId="5" borderId="6" xfId="24" applyNumberFormat="1" applyFont="1" applyFill="1" applyBorder="1" applyAlignment="1">
      <alignment wrapText="1"/>
    </xf>
    <xf numFmtId="49" fontId="16" fillId="5" borderId="9" xfId="24" applyNumberFormat="1" applyFill="1" applyBorder="1"/>
    <xf numFmtId="1" fontId="16" fillId="5" borderId="6" xfId="24" applyFill="1" applyBorder="1"/>
    <xf numFmtId="49" fontId="16" fillId="5" borderId="0" xfId="24" applyNumberFormat="1" applyFont="1" applyFill="1" applyBorder="1" applyAlignment="1">
      <alignment wrapText="1"/>
    </xf>
    <xf numFmtId="1" fontId="16" fillId="12" borderId="0" xfId="24" applyFill="1" applyAlignment="1">
      <alignment horizontal="center" wrapText="1"/>
    </xf>
    <xf numFmtId="1" fontId="46" fillId="0" borderId="0" xfId="24" applyFont="1" applyAlignment="1">
      <alignment horizontal="center" wrapText="1"/>
    </xf>
    <xf numFmtId="1" fontId="16" fillId="5" borderId="10" xfId="24" applyFill="1" applyBorder="1"/>
    <xf numFmtId="1" fontId="16" fillId="5" borderId="10" xfId="24" applyFont="1" applyFill="1" applyBorder="1" applyAlignment="1">
      <alignment horizontal="center" wrapText="1"/>
    </xf>
    <xf numFmtId="1" fontId="16" fillId="5" borderId="7" xfId="24" quotePrefix="1" applyFont="1" applyFill="1" applyBorder="1"/>
    <xf numFmtId="1" fontId="16" fillId="5" borderId="7" xfId="24" applyFill="1" applyBorder="1"/>
    <xf numFmtId="1" fontId="16" fillId="4" borderId="0" xfId="24" applyFill="1" applyAlignment="1">
      <alignment wrapText="1"/>
    </xf>
    <xf numFmtId="1" fontId="30" fillId="0" borderId="0" xfId="24" applyFont="1" applyAlignment="1"/>
    <xf numFmtId="1" fontId="16" fillId="0" borderId="0" xfId="24" applyAlignment="1"/>
    <xf numFmtId="1" fontId="16" fillId="2" borderId="0" xfId="24" applyFont="1" applyFill="1"/>
    <xf numFmtId="1" fontId="16" fillId="11" borderId="0" xfId="24" applyFill="1" applyAlignment="1">
      <alignment wrapText="1"/>
    </xf>
    <xf numFmtId="1" fontId="16" fillId="0" borderId="0" xfId="24" applyFill="1" applyAlignment="1">
      <alignment wrapText="1"/>
    </xf>
    <xf numFmtId="1" fontId="16" fillId="5" borderId="35" xfId="24" applyFont="1" applyFill="1" applyBorder="1" applyAlignment="1">
      <alignment horizontal="center" wrapText="1"/>
    </xf>
    <xf numFmtId="1" fontId="16" fillId="5" borderId="37" xfId="24" applyFill="1" applyBorder="1" applyAlignment="1">
      <alignment horizontal="center" wrapText="1"/>
    </xf>
    <xf numFmtId="1" fontId="16" fillId="10" borderId="0" xfId="24" applyFill="1" applyAlignment="1">
      <alignment horizontal="center"/>
    </xf>
    <xf numFmtId="1" fontId="16" fillId="0" borderId="0" xfId="24" applyFont="1" applyAlignment="1">
      <alignment wrapText="1"/>
    </xf>
    <xf numFmtId="49" fontId="16" fillId="0" borderId="0" xfId="24" applyNumberFormat="1" applyFont="1" applyFill="1" applyBorder="1" applyAlignment="1">
      <alignment wrapText="1"/>
    </xf>
    <xf numFmtId="1" fontId="16" fillId="2" borderId="0" xfId="24" applyFont="1" applyFill="1" applyAlignment="1">
      <alignment wrapText="1"/>
    </xf>
    <xf numFmtId="1" fontId="16" fillId="12" borderId="0" xfId="24" applyFill="1"/>
    <xf numFmtId="49" fontId="16" fillId="5" borderId="0" xfId="24" applyNumberFormat="1" applyFill="1" applyBorder="1"/>
    <xf numFmtId="164" fontId="16" fillId="0" borderId="0" xfId="24" applyNumberFormat="1"/>
    <xf numFmtId="165" fontId="16" fillId="0" borderId="0" xfId="24" applyNumberFormat="1"/>
    <xf numFmtId="1" fontId="16" fillId="5" borderId="2" xfId="24" applyFill="1" applyBorder="1"/>
    <xf numFmtId="1" fontId="16" fillId="0" borderId="2" xfId="24" applyBorder="1"/>
    <xf numFmtId="1" fontId="16" fillId="0" borderId="0" xfId="24" applyBorder="1"/>
    <xf numFmtId="170" fontId="16" fillId="0" borderId="0" xfId="24" applyNumberFormat="1" applyAlignment="1">
      <alignment horizontal="center"/>
    </xf>
    <xf numFmtId="4" fontId="16" fillId="0" borderId="0" xfId="24" applyNumberFormat="1" applyAlignment="1">
      <alignment horizontal="center"/>
    </xf>
    <xf numFmtId="169" fontId="16" fillId="0" borderId="0" xfId="24" applyNumberFormat="1"/>
    <xf numFmtId="169" fontId="16" fillId="0" borderId="0" xfId="24" applyNumberFormat="1" applyAlignment="1">
      <alignment horizontal="center"/>
    </xf>
    <xf numFmtId="164" fontId="16" fillId="0" borderId="0" xfId="24" applyNumberFormat="1" applyAlignment="1">
      <alignment horizontal="center"/>
    </xf>
    <xf numFmtId="164" fontId="16" fillId="0" borderId="0" xfId="24" applyNumberFormat="1" applyFill="1"/>
    <xf numFmtId="164" fontId="16" fillId="13" borderId="0" xfId="24" applyNumberFormat="1" applyFill="1"/>
    <xf numFmtId="164" fontId="16" fillId="26" borderId="0" xfId="24" applyNumberFormat="1" applyFill="1"/>
    <xf numFmtId="171" fontId="16" fillId="0" borderId="0" xfId="24" applyNumberFormat="1" applyAlignment="1">
      <alignment horizontal="center"/>
    </xf>
    <xf numFmtId="170" fontId="16" fillId="0" borderId="0" xfId="24" applyNumberFormat="1"/>
    <xf numFmtId="2" fontId="16" fillId="0" borderId="0" xfId="24" applyNumberFormat="1"/>
    <xf numFmtId="1" fontId="16" fillId="0" borderId="0" xfId="24" applyFont="1" applyFill="1"/>
    <xf numFmtId="1" fontId="30" fillId="0" borderId="0" xfId="24" applyFont="1" applyFill="1" applyAlignment="1">
      <alignment horizontal="left" wrapText="1"/>
    </xf>
    <xf numFmtId="1" fontId="30" fillId="0" borderId="0" xfId="24" applyFont="1" applyFill="1" applyAlignment="1">
      <alignment horizontal="center" wrapText="1"/>
    </xf>
    <xf numFmtId="1" fontId="16" fillId="0" borderId="0" xfId="24" applyFill="1" applyAlignment="1">
      <alignment horizontal="center"/>
    </xf>
    <xf numFmtId="1" fontId="16" fillId="0" borderId="0" xfId="24" applyFont="1" applyFill="1" applyAlignment="1">
      <alignment wrapText="1"/>
    </xf>
    <xf numFmtId="170" fontId="16" fillId="0" borderId="0" xfId="24" applyNumberFormat="1" applyFill="1" applyAlignment="1">
      <alignment horizontal="center"/>
    </xf>
    <xf numFmtId="169" fontId="16" fillId="0" borderId="0" xfId="24" applyNumberFormat="1" applyFill="1" applyAlignment="1">
      <alignment horizontal="center"/>
    </xf>
    <xf numFmtId="165" fontId="16" fillId="0" borderId="0" xfId="24" applyNumberFormat="1" applyFill="1"/>
    <xf numFmtId="169" fontId="34" fillId="0" borderId="0" xfId="24" applyNumberFormat="1" applyFont="1" applyFill="1"/>
    <xf numFmtId="1" fontId="34" fillId="0" borderId="0" xfId="24" applyFont="1" applyFill="1"/>
    <xf numFmtId="167" fontId="16" fillId="0" borderId="0" xfId="24" applyNumberFormat="1" applyFill="1"/>
    <xf numFmtId="168" fontId="16" fillId="0" borderId="0" xfId="24" applyNumberFormat="1"/>
    <xf numFmtId="170" fontId="16" fillId="0" borderId="0" xfId="24" applyNumberFormat="1" applyFill="1"/>
    <xf numFmtId="1" fontId="16" fillId="0" borderId="0" xfId="24" applyNumberFormat="1" applyFill="1"/>
    <xf numFmtId="169" fontId="16" fillId="0" borderId="0" xfId="24" applyNumberFormat="1" applyFill="1"/>
    <xf numFmtId="4" fontId="16" fillId="0" borderId="0" xfId="24" applyNumberFormat="1" applyFill="1" applyAlignment="1">
      <alignment horizontal="center"/>
    </xf>
    <xf numFmtId="1" fontId="30" fillId="0" borderId="0" xfId="24" applyFont="1" applyFill="1" applyAlignment="1">
      <alignment wrapText="1"/>
    </xf>
    <xf numFmtId="1" fontId="16" fillId="0" borderId="0" xfId="24" quotePrefix="1" applyFont="1" applyFill="1"/>
    <xf numFmtId="2" fontId="16" fillId="0" borderId="0" xfId="24" applyNumberFormat="1" applyFill="1" applyAlignment="1">
      <alignment horizontal="center"/>
    </xf>
    <xf numFmtId="1" fontId="30" fillId="0" borderId="0" xfId="24" applyFont="1" applyFill="1"/>
    <xf numFmtId="49" fontId="16" fillId="0" borderId="3" xfId="24" applyNumberFormat="1" applyFill="1" applyBorder="1" applyAlignment="1">
      <alignment horizontal="center"/>
    </xf>
    <xf numFmtId="49" fontId="16" fillId="0" borderId="3" xfId="24" applyNumberFormat="1" applyFont="1" applyFill="1" applyBorder="1" applyAlignment="1">
      <alignment horizontal="center"/>
    </xf>
    <xf numFmtId="49" fontId="16" fillId="0" borderId="0" xfId="24" applyNumberFormat="1" applyFont="1" applyFill="1" applyBorder="1" applyAlignment="1">
      <alignment horizontal="center"/>
    </xf>
    <xf numFmtId="1" fontId="16" fillId="0" borderId="9" xfId="24" applyFont="1" applyFill="1" applyBorder="1" applyAlignment="1">
      <alignment horizontal="center" wrapText="1"/>
    </xf>
    <xf numFmtId="1" fontId="16" fillId="0" borderId="9" xfId="24" applyFill="1" applyBorder="1"/>
    <xf numFmtId="1" fontId="16" fillId="0" borderId="9" xfId="24" applyFont="1" applyFill="1" applyBorder="1" applyAlignment="1">
      <alignment wrapText="1"/>
    </xf>
    <xf numFmtId="49" fontId="16" fillId="0" borderId="6" xfId="24" applyNumberFormat="1" applyFont="1" applyFill="1" applyBorder="1" applyAlignment="1">
      <alignment wrapText="1"/>
    </xf>
    <xf numFmtId="49" fontId="16" fillId="0" borderId="9" xfId="24" applyNumberFormat="1" applyFill="1" applyBorder="1"/>
    <xf numFmtId="1" fontId="16" fillId="0" borderId="6" xfId="24" applyFill="1" applyBorder="1"/>
    <xf numFmtId="1" fontId="90" fillId="0" borderId="0" xfId="24" applyFont="1" applyFill="1"/>
    <xf numFmtId="1" fontId="16" fillId="0" borderId="10" xfId="24" applyFill="1" applyBorder="1"/>
    <xf numFmtId="1" fontId="16" fillId="0" borderId="10" xfId="24" applyFont="1" applyFill="1" applyBorder="1" applyAlignment="1">
      <alignment horizontal="center" wrapText="1"/>
    </xf>
    <xf numFmtId="1" fontId="16" fillId="0" borderId="7" xfId="24" quotePrefix="1" applyFont="1" applyFill="1" applyBorder="1"/>
    <xf numFmtId="1" fontId="16" fillId="0" borderId="7" xfId="24" applyFill="1" applyBorder="1"/>
    <xf numFmtId="1" fontId="16" fillId="0" borderId="0" xfId="24" applyFill="1" applyBorder="1"/>
    <xf numFmtId="164" fontId="16" fillId="0" borderId="0" xfId="24" applyNumberFormat="1" applyFill="1" applyAlignment="1">
      <alignment horizontal="center"/>
    </xf>
    <xf numFmtId="1" fontId="16" fillId="0" borderId="3" xfId="24" applyBorder="1"/>
    <xf numFmtId="165" fontId="29" fillId="0" borderId="0" xfId="4" applyNumberFormat="1" applyFill="1"/>
    <xf numFmtId="1" fontId="47" fillId="0" borderId="0" xfId="4" applyFont="1"/>
    <xf numFmtId="1" fontId="16" fillId="0" borderId="0" xfId="24" applyFill="1" applyBorder="1" applyAlignment="1">
      <alignment horizontal="center" wrapText="1"/>
    </xf>
    <xf numFmtId="1" fontId="16" fillId="5" borderId="0" xfId="24" applyFill="1" applyBorder="1" applyAlignment="1">
      <alignment horizontal="center" wrapText="1"/>
    </xf>
    <xf numFmtId="1" fontId="16" fillId="5" borderId="0" xfId="24" applyFont="1" applyFill="1" applyBorder="1" applyAlignment="1">
      <alignment horizontal="center" wrapText="1"/>
    </xf>
    <xf numFmtId="1" fontId="16" fillId="5" borderId="0" xfId="24" applyFill="1" applyBorder="1"/>
    <xf numFmtId="49" fontId="16" fillId="0" borderId="0" xfId="24" applyNumberFormat="1" applyFill="1" applyBorder="1"/>
    <xf numFmtId="49" fontId="58" fillId="5" borderId="0" xfId="24" applyNumberFormat="1" applyFont="1" applyFill="1" applyBorder="1" applyAlignment="1">
      <alignment wrapText="1"/>
    </xf>
    <xf numFmtId="172" fontId="16" fillId="0" borderId="0" xfId="24" applyNumberFormat="1"/>
    <xf numFmtId="164" fontId="16" fillId="0" borderId="0" xfId="24" applyNumberFormat="1" applyFill="1" applyAlignment="1">
      <alignment wrapText="1"/>
    </xf>
    <xf numFmtId="1" fontId="14" fillId="0" borderId="2" xfId="0" applyNumberFormat="1" applyFont="1" applyBorder="1" applyAlignment="1">
      <alignment wrapText="1"/>
    </xf>
    <xf numFmtId="0" fontId="14" fillId="0" borderId="0" xfId="0" applyFont="1"/>
    <xf numFmtId="0" fontId="13" fillId="0" borderId="0" xfId="0" applyFont="1"/>
    <xf numFmtId="0" fontId="74" fillId="28" borderId="0" xfId="26" applyFont="1" applyFill="1"/>
    <xf numFmtId="0" fontId="19" fillId="28" borderId="0" xfId="26" applyFill="1"/>
    <xf numFmtId="0" fontId="94" fillId="28" borderId="0" xfId="26" applyFont="1" applyFill="1"/>
    <xf numFmtId="0" fontId="95" fillId="28" borderId="0" xfId="27" applyFill="1"/>
    <xf numFmtId="0" fontId="96" fillId="28" borderId="0" xfId="26" applyFont="1" applyFill="1"/>
    <xf numFmtId="0" fontId="70" fillId="28" borderId="27" xfId="26" applyFont="1" applyFill="1" applyBorder="1" applyAlignment="1">
      <alignment vertical="top" wrapText="1"/>
    </xf>
    <xf numFmtId="0" fontId="70" fillId="28" borderId="22" xfId="26" applyFont="1" applyFill="1" applyBorder="1" applyAlignment="1">
      <alignment vertical="top" wrapText="1"/>
    </xf>
    <xf numFmtId="0" fontId="19" fillId="28" borderId="34" xfId="26" applyFill="1" applyBorder="1" applyAlignment="1">
      <alignment wrapText="1"/>
    </xf>
    <xf numFmtId="0" fontId="19" fillId="29" borderId="0" xfId="26" applyFill="1"/>
    <xf numFmtId="1" fontId="29" fillId="32" borderId="0" xfId="4" applyFill="1"/>
    <xf numFmtId="164" fontId="10" fillId="20" borderId="0" xfId="4" applyNumberFormat="1" applyFont="1" applyFill="1"/>
    <xf numFmtId="3" fontId="27" fillId="0" borderId="0" xfId="6" applyNumberFormat="1" applyFill="1" applyAlignment="1">
      <alignment horizontal="center"/>
    </xf>
    <xf numFmtId="3" fontId="29" fillId="0" borderId="0" xfId="4" applyNumberFormat="1" applyFill="1" applyAlignment="1">
      <alignment horizontal="center"/>
    </xf>
    <xf numFmtId="4" fontId="27" fillId="0" borderId="0" xfId="6" applyNumberFormat="1" applyFill="1" applyAlignment="1">
      <alignment horizontal="center"/>
    </xf>
    <xf numFmtId="1" fontId="29" fillId="0" borderId="0" xfId="4" applyFill="1" applyAlignment="1">
      <alignment horizontal="center"/>
    </xf>
    <xf numFmtId="164" fontId="10" fillId="0" borderId="0" xfId="4" applyNumberFormat="1" applyFont="1" applyFill="1"/>
    <xf numFmtId="166" fontId="16" fillId="13" borderId="0" xfId="24" applyNumberFormat="1" applyFill="1"/>
    <xf numFmtId="0" fontId="39" fillId="0" borderId="0" xfId="0" applyFont="1"/>
    <xf numFmtId="171" fontId="27" fillId="0" borderId="0" xfId="6" applyNumberFormat="1" applyFill="1" applyAlignment="1"/>
    <xf numFmtId="0" fontId="27" fillId="0" borderId="0" xfId="6" applyFill="1"/>
    <xf numFmtId="0" fontId="8" fillId="0" borderId="0" xfId="0" applyFont="1"/>
    <xf numFmtId="0" fontId="84" fillId="0" borderId="34" xfId="19" applyFont="1" applyBorder="1" applyAlignment="1">
      <alignment horizontal="center"/>
    </xf>
    <xf numFmtId="0" fontId="84" fillId="20" borderId="34" xfId="19" applyFont="1" applyFill="1" applyBorder="1" applyAlignment="1">
      <alignment horizontal="right" wrapText="1"/>
    </xf>
    <xf numFmtId="0" fontId="15" fillId="20" borderId="34" xfId="19" applyFill="1" applyBorder="1" applyAlignment="1">
      <alignment horizontal="right" wrapText="1"/>
    </xf>
    <xf numFmtId="3" fontId="84" fillId="20" borderId="34" xfId="19" applyNumberFormat="1" applyFont="1" applyFill="1" applyBorder="1" applyAlignment="1">
      <alignment horizontal="right" wrapText="1"/>
    </xf>
    <xf numFmtId="0" fontId="15" fillId="20" borderId="0" xfId="19" applyFill="1"/>
    <xf numFmtId="0" fontId="11" fillId="20" borderId="0" xfId="19" applyFont="1" applyFill="1"/>
    <xf numFmtId="0" fontId="84" fillId="0" borderId="27" xfId="19" applyFont="1" applyBorder="1" applyAlignment="1">
      <alignment horizontal="center"/>
    </xf>
    <xf numFmtId="0" fontId="84" fillId="20" borderId="27" xfId="19" applyFont="1" applyFill="1" applyBorder="1" applyAlignment="1">
      <alignment horizontal="right" wrapText="1"/>
    </xf>
    <xf numFmtId="0" fontId="15" fillId="20" borderId="27" xfId="19" applyFill="1" applyBorder="1" applyAlignment="1">
      <alignment horizontal="right" wrapText="1"/>
    </xf>
    <xf numFmtId="3" fontId="84" fillId="20" borderId="27" xfId="19" applyNumberFormat="1" applyFont="1" applyFill="1" applyBorder="1" applyAlignment="1">
      <alignment horizontal="right" wrapText="1"/>
    </xf>
    <xf numFmtId="3" fontId="84" fillId="25" borderId="27" xfId="19" applyNumberFormat="1" applyFont="1" applyFill="1" applyBorder="1" applyAlignment="1">
      <alignment horizontal="right" wrapText="1"/>
    </xf>
    <xf numFmtId="0" fontId="84" fillId="25" borderId="34" xfId="19" applyFont="1" applyFill="1" applyBorder="1" applyAlignment="1">
      <alignment horizontal="center"/>
    </xf>
    <xf numFmtId="0" fontId="84" fillId="25" borderId="27" xfId="19" applyFont="1" applyFill="1" applyBorder="1" applyAlignment="1">
      <alignment horizontal="center"/>
    </xf>
    <xf numFmtId="0" fontId="0" fillId="21" borderId="0" xfId="0" applyFill="1"/>
    <xf numFmtId="0" fontId="8" fillId="0" borderId="2" xfId="0" applyFont="1" applyBorder="1" applyAlignment="1">
      <alignment horizontal="center"/>
    </xf>
    <xf numFmtId="0" fontId="8" fillId="0" borderId="0" xfId="0" applyFont="1" applyAlignment="1">
      <alignment horizontal="center"/>
    </xf>
    <xf numFmtId="1" fontId="8" fillId="0" borderId="0" xfId="4" applyFont="1"/>
    <xf numFmtId="0" fontId="8" fillId="0" borderId="3" xfId="0" applyFont="1" applyBorder="1"/>
    <xf numFmtId="0" fontId="8" fillId="0" borderId="3" xfId="0" applyFont="1" applyFill="1" applyBorder="1"/>
    <xf numFmtId="0" fontId="37" fillId="0" borderId="0" xfId="92" applyFont="1"/>
    <xf numFmtId="0" fontId="8" fillId="0" borderId="0" xfId="92"/>
    <xf numFmtId="0" fontId="107" fillId="0" borderId="0" xfId="92" applyFont="1"/>
    <xf numFmtId="0" fontId="108" fillId="0" borderId="0" xfId="92" applyFont="1"/>
    <xf numFmtId="0" fontId="49" fillId="0" borderId="0" xfId="92" applyFont="1"/>
    <xf numFmtId="0" fontId="30" fillId="0" borderId="0" xfId="92" applyFont="1"/>
    <xf numFmtId="0" fontId="8" fillId="0" borderId="0" xfId="92" applyFont="1" applyAlignment="1">
      <alignment horizontal="left"/>
    </xf>
    <xf numFmtId="171" fontId="29" fillId="0" borderId="0" xfId="4" applyNumberFormat="1" applyAlignment="1">
      <alignment horizontal="center"/>
    </xf>
    <xf numFmtId="1" fontId="8" fillId="0" borderId="0" xfId="4" applyFont="1" applyAlignment="1">
      <alignment wrapText="1"/>
    </xf>
    <xf numFmtId="0" fontId="17" fillId="0" borderId="0" xfId="0" applyFont="1" applyAlignment="1">
      <alignment wrapText="1"/>
    </xf>
    <xf numFmtId="0" fontId="8" fillId="0" borderId="0" xfId="0" applyFont="1" applyAlignment="1">
      <alignment wrapText="1"/>
    </xf>
    <xf numFmtId="180" fontId="8" fillId="0" borderId="0" xfId="92" applyNumberFormat="1" applyFont="1" applyAlignment="1">
      <alignment horizontal="left"/>
    </xf>
    <xf numFmtId="3" fontId="8" fillId="0" borderId="0" xfId="0" applyNumberFormat="1" applyFont="1"/>
    <xf numFmtId="165" fontId="0" fillId="0" borderId="0" xfId="0" applyNumberFormat="1" applyFill="1" applyBorder="1" applyAlignment="1">
      <alignment horizontal="center"/>
    </xf>
    <xf numFmtId="164" fontId="6" fillId="10" borderId="0" xfId="4" applyNumberFormat="1" applyFont="1" applyFill="1"/>
    <xf numFmtId="164" fontId="6" fillId="0" borderId="0" xfId="24" applyNumberFormat="1" applyFont="1" applyFill="1" applyAlignment="1">
      <alignment wrapText="1"/>
    </xf>
    <xf numFmtId="0" fontId="6" fillId="0" borderId="0" xfId="0" applyFont="1"/>
    <xf numFmtId="0" fontId="0" fillId="0" borderId="0" xfId="0" applyAlignment="1">
      <alignment horizontal="center"/>
    </xf>
    <xf numFmtId="0" fontId="0" fillId="0" borderId="0" xfId="0" applyAlignment="1"/>
    <xf numFmtId="1" fontId="6" fillId="0" borderId="2" xfId="0" applyNumberFormat="1" applyFont="1" applyBorder="1" applyAlignment="1">
      <alignment wrapText="1"/>
    </xf>
    <xf numFmtId="1" fontId="6" fillId="0" borderId="0" xfId="4" applyFont="1"/>
    <xf numFmtId="3" fontId="15" fillId="0" borderId="0" xfId="19" applyNumberFormat="1"/>
    <xf numFmtId="0" fontId="11" fillId="0" borderId="0" xfId="19" applyFont="1"/>
    <xf numFmtId="0" fontId="6" fillId="0" borderId="2" xfId="0" applyFont="1" applyBorder="1"/>
    <xf numFmtId="0" fontId="0" fillId="0" borderId="2" xfId="0" applyFill="1" applyBorder="1"/>
    <xf numFmtId="169" fontId="0" fillId="0" borderId="0" xfId="0" applyNumberFormat="1" applyFill="1"/>
    <xf numFmtId="0" fontId="6" fillId="0" borderId="0" xfId="0" applyFont="1" applyAlignment="1">
      <alignment horizontal="center"/>
    </xf>
    <xf numFmtId="0" fontId="0" fillId="0" borderId="0" xfId="0" applyFill="1" applyBorder="1"/>
    <xf numFmtId="0" fontId="109" fillId="0" borderId="0" xfId="0" applyFont="1"/>
    <xf numFmtId="0" fontId="5" fillId="0" borderId="0" xfId="0" applyFont="1"/>
    <xf numFmtId="0" fontId="5" fillId="21" borderId="0" xfId="0" applyFont="1" applyFill="1"/>
    <xf numFmtId="171" fontId="0" fillId="23" borderId="0" xfId="0" applyNumberFormat="1" applyFill="1"/>
    <xf numFmtId="0" fontId="0" fillId="35" borderId="0" xfId="0" applyFill="1"/>
    <xf numFmtId="0" fontId="0" fillId="35" borderId="0" xfId="0" applyFill="1" applyBorder="1"/>
    <xf numFmtId="165" fontId="0" fillId="35" borderId="0" xfId="0" applyNumberFormat="1" applyFill="1"/>
    <xf numFmtId="0" fontId="4" fillId="0" borderId="0" xfId="0" applyFont="1"/>
    <xf numFmtId="165" fontId="4" fillId="0" borderId="0" xfId="0" applyNumberFormat="1" applyFont="1"/>
    <xf numFmtId="0" fontId="110" fillId="0" borderId="0" xfId="0" applyFont="1"/>
    <xf numFmtId="0" fontId="4" fillId="0" borderId="0" xfId="0" quotePrefix="1" applyFont="1"/>
    <xf numFmtId="165" fontId="0" fillId="23" borderId="0" xfId="0" applyNumberFormat="1" applyFill="1"/>
    <xf numFmtId="0" fontId="0" fillId="35" borderId="0" xfId="0" applyFill="1" applyBorder="1" applyAlignment="1">
      <alignment horizontal="center" wrapText="1"/>
    </xf>
    <xf numFmtId="3" fontId="0" fillId="0" borderId="3" xfId="0" applyNumberFormat="1" applyBorder="1"/>
    <xf numFmtId="3" fontId="8" fillId="0" borderId="3" xfId="0" applyNumberFormat="1" applyFont="1" applyBorder="1"/>
    <xf numFmtId="164" fontId="16" fillId="21" borderId="0" xfId="24" applyNumberFormat="1" applyFill="1"/>
    <xf numFmtId="164" fontId="4" fillId="21" borderId="0" xfId="24" applyNumberFormat="1" applyFont="1" applyFill="1"/>
    <xf numFmtId="1" fontId="4" fillId="0" borderId="0" xfId="24" applyFont="1"/>
    <xf numFmtId="1" fontId="4" fillId="5" borderId="9" xfId="24" applyFont="1" applyFill="1" applyBorder="1" applyAlignment="1">
      <alignment horizontal="center" wrapText="1"/>
    </xf>
    <xf numFmtId="0" fontId="3" fillId="0" borderId="0" xfId="0" applyFont="1"/>
    <xf numFmtId="0" fontId="3" fillId="0" borderId="0" xfId="0" applyFont="1" applyBorder="1"/>
    <xf numFmtId="0" fontId="0" fillId="0" borderId="0" xfId="0" applyBorder="1" applyAlignment="1">
      <alignment horizontal="right"/>
    </xf>
    <xf numFmtId="0" fontId="18" fillId="0" borderId="3" xfId="0" applyFont="1" applyBorder="1" applyAlignment="1">
      <alignment horizontal="center"/>
    </xf>
    <xf numFmtId="0" fontId="3" fillId="0" borderId="3" xfId="0" applyFont="1" applyBorder="1"/>
    <xf numFmtId="0" fontId="3" fillId="0" borderId="0" xfId="0" applyFont="1" applyFill="1" applyBorder="1"/>
    <xf numFmtId="0" fontId="3" fillId="0" borderId="3" xfId="0" applyFont="1" applyFill="1" applyBorder="1"/>
    <xf numFmtId="0" fontId="30" fillId="0" borderId="0" xfId="93" applyFont="1"/>
    <xf numFmtId="0" fontId="3" fillId="0" borderId="0" xfId="93"/>
    <xf numFmtId="0" fontId="30" fillId="0" borderId="0" xfId="93" applyFont="1" applyAlignment="1">
      <alignment horizontal="left"/>
    </xf>
    <xf numFmtId="0" fontId="3" fillId="0" borderId="2" xfId="93" applyBorder="1"/>
    <xf numFmtId="0" fontId="30" fillId="8" borderId="7" xfId="93" applyFont="1" applyFill="1" applyBorder="1" applyAlignment="1">
      <alignment horizontal="center"/>
    </xf>
    <xf numFmtId="0" fontId="30" fillId="0" borderId="2" xfId="93" applyFont="1" applyBorder="1" applyAlignment="1">
      <alignment horizontal="center"/>
    </xf>
    <xf numFmtId="0" fontId="30" fillId="4" borderId="2" xfId="93" applyFont="1" applyFill="1" applyBorder="1" applyAlignment="1">
      <alignment horizontal="center"/>
    </xf>
    <xf numFmtId="0" fontId="30" fillId="6" borderId="7" xfId="93" applyFont="1" applyFill="1" applyBorder="1" applyAlignment="1">
      <alignment horizontal="center"/>
    </xf>
    <xf numFmtId="0" fontId="30" fillId="5" borderId="2" xfId="93" applyFont="1" applyFill="1" applyBorder="1" applyAlignment="1">
      <alignment horizontal="center"/>
    </xf>
    <xf numFmtId="0" fontId="30" fillId="0" borderId="0" xfId="93" applyFont="1" applyBorder="1" applyAlignment="1">
      <alignment horizontal="center"/>
    </xf>
    <xf numFmtId="0" fontId="30" fillId="0" borderId="4" xfId="93" applyFont="1" applyBorder="1" applyAlignment="1">
      <alignment horizontal="center"/>
    </xf>
    <xf numFmtId="0" fontId="30" fillId="0" borderId="6" xfId="93" applyFont="1" applyBorder="1" applyAlignment="1">
      <alignment horizontal="center"/>
    </xf>
    <xf numFmtId="0" fontId="30" fillId="0" borderId="5" xfId="93" applyFont="1" applyBorder="1" applyAlignment="1">
      <alignment horizontal="center"/>
    </xf>
    <xf numFmtId="0" fontId="30" fillId="0" borderId="0" xfId="93" applyFont="1" applyFill="1" applyBorder="1" applyAlignment="1">
      <alignment horizontal="center"/>
    </xf>
    <xf numFmtId="0" fontId="30" fillId="0" borderId="0" xfId="93" applyFont="1" applyAlignment="1">
      <alignment horizontal="center"/>
    </xf>
    <xf numFmtId="2" fontId="3" fillId="0" borderId="0" xfId="93" applyNumberFormat="1" applyAlignment="1">
      <alignment horizontal="center"/>
    </xf>
    <xf numFmtId="2" fontId="3" fillId="0" borderId="4" xfId="93" applyNumberFormat="1" applyBorder="1" applyAlignment="1">
      <alignment horizontal="center"/>
    </xf>
    <xf numFmtId="2" fontId="3" fillId="0" borderId="6" xfId="93" applyNumberFormat="1" applyBorder="1" applyAlignment="1">
      <alignment horizontal="center"/>
    </xf>
    <xf numFmtId="2" fontId="3" fillId="0" borderId="0" xfId="93" applyNumberFormat="1" applyBorder="1" applyAlignment="1">
      <alignment horizontal="center"/>
    </xf>
    <xf numFmtId="2" fontId="3" fillId="0" borderId="0" xfId="93" applyNumberFormat="1"/>
    <xf numFmtId="2" fontId="3" fillId="10" borderId="0" xfId="93" applyNumberFormat="1" applyFill="1" applyBorder="1" applyAlignment="1">
      <alignment horizontal="center"/>
    </xf>
    <xf numFmtId="2" fontId="3" fillId="0" borderId="0" xfId="93" applyNumberFormat="1" applyFill="1" applyBorder="1" applyAlignment="1">
      <alignment horizontal="center"/>
    </xf>
    <xf numFmtId="0" fontId="30" fillId="6" borderId="2" xfId="93" applyFont="1" applyFill="1" applyBorder="1" applyAlignment="1">
      <alignment horizontal="center"/>
    </xf>
    <xf numFmtId="0" fontId="3" fillId="0" borderId="0" xfId="93" applyBorder="1" applyAlignment="1">
      <alignment horizontal="center"/>
    </xf>
    <xf numFmtId="4" fontId="3" fillId="0" borderId="0" xfId="93" applyNumberFormat="1"/>
    <xf numFmtId="0" fontId="30" fillId="0" borderId="3" xfId="93" applyFont="1" applyBorder="1" applyAlignment="1">
      <alignment horizontal="center"/>
    </xf>
    <xf numFmtId="0" fontId="30" fillId="4" borderId="7" xfId="93" applyFont="1" applyFill="1" applyBorder="1" applyAlignment="1">
      <alignment horizontal="center"/>
    </xf>
    <xf numFmtId="0" fontId="30" fillId="6" borderId="8" xfId="93" applyFont="1" applyFill="1" applyBorder="1" applyAlignment="1">
      <alignment horizontal="center"/>
    </xf>
    <xf numFmtId="0" fontId="3" fillId="7" borderId="2" xfId="93" applyFill="1" applyBorder="1"/>
    <xf numFmtId="0" fontId="3" fillId="0" borderId="0" xfId="93" applyFont="1"/>
    <xf numFmtId="2" fontId="30" fillId="0" borderId="0" xfId="93" applyNumberFormat="1" applyFont="1" applyAlignment="1">
      <alignment horizontal="center"/>
    </xf>
    <xf numFmtId="0" fontId="30" fillId="8" borderId="3" xfId="93" applyFont="1" applyFill="1" applyBorder="1" applyAlignment="1">
      <alignment horizontal="center"/>
    </xf>
    <xf numFmtId="2" fontId="3" fillId="0" borderId="0" xfId="93" applyNumberFormat="1" applyFill="1" applyAlignment="1">
      <alignment horizontal="center"/>
    </xf>
    <xf numFmtId="0" fontId="3" fillId="0" borderId="0" xfId="93" applyAlignment="1">
      <alignment horizontal="center"/>
    </xf>
    <xf numFmtId="0" fontId="3" fillId="21" borderId="0" xfId="93" applyFill="1"/>
    <xf numFmtId="0" fontId="3" fillId="23" borderId="0" xfId="93" applyFill="1"/>
    <xf numFmtId="165" fontId="3" fillId="0" borderId="0" xfId="93" applyNumberFormat="1"/>
    <xf numFmtId="3" fontId="27" fillId="0" borderId="0" xfId="6" applyNumberFormat="1" applyFill="1" applyAlignment="1"/>
    <xf numFmtId="3" fontId="1" fillId="0" borderId="0" xfId="6" applyNumberFormat="1" applyFont="1" applyFill="1" applyAlignment="1"/>
    <xf numFmtId="1" fontId="111" fillId="0" borderId="0" xfId="5" applyFont="1"/>
    <xf numFmtId="1" fontId="3" fillId="0" borderId="0" xfId="5" applyFont="1"/>
    <xf numFmtId="49" fontId="3" fillId="5" borderId="0" xfId="0" applyNumberFormat="1" applyFont="1" applyFill="1" applyAlignment="1">
      <alignment horizontal="center"/>
    </xf>
    <xf numFmtId="0" fontId="20" fillId="0" borderId="3" xfId="0" applyFont="1" applyBorder="1"/>
    <xf numFmtId="0" fontId="30" fillId="0" borderId="3" xfId="0" applyFont="1" applyBorder="1"/>
    <xf numFmtId="1" fontId="3" fillId="0" borderId="2" xfId="0" applyNumberFormat="1" applyFont="1" applyBorder="1" applyAlignment="1">
      <alignment wrapText="1"/>
    </xf>
    <xf numFmtId="1" fontId="3" fillId="0" borderId="0" xfId="4" applyFont="1"/>
    <xf numFmtId="0" fontId="21" fillId="0" borderId="3" xfId="0" applyFont="1" applyBorder="1"/>
    <xf numFmtId="0" fontId="46" fillId="32" borderId="0" xfId="0" applyFont="1" applyFill="1"/>
    <xf numFmtId="0" fontId="0" fillId="32" borderId="0" xfId="0" applyFill="1"/>
    <xf numFmtId="0" fontId="17" fillId="32" borderId="2" xfId="0" applyFont="1" applyFill="1" applyBorder="1" applyAlignment="1">
      <alignment horizontal="center" wrapText="1"/>
    </xf>
    <xf numFmtId="0" fontId="17" fillId="32" borderId="0" xfId="0" applyFont="1" applyFill="1"/>
    <xf numFmtId="3" fontId="0" fillId="32" borderId="0" xfId="0" applyNumberFormat="1" applyFill="1" applyAlignment="1">
      <alignment horizontal="right" indent="1"/>
    </xf>
    <xf numFmtId="0" fontId="17" fillId="32" borderId="0" xfId="0" applyFont="1" applyFill="1" applyAlignment="1">
      <alignment horizontal="center"/>
    </xf>
    <xf numFmtId="173" fontId="0" fillId="32" borderId="0" xfId="0" applyNumberFormat="1" applyFill="1" applyAlignment="1">
      <alignment horizontal="center"/>
    </xf>
    <xf numFmtId="0" fontId="6" fillId="32" borderId="0" xfId="0" applyFont="1" applyFill="1"/>
    <xf numFmtId="3" fontId="46" fillId="32" borderId="0" xfId="0" applyNumberFormat="1" applyFont="1" applyFill="1" applyAlignment="1">
      <alignment horizontal="right" indent="1"/>
    </xf>
    <xf numFmtId="3" fontId="17" fillId="32" borderId="2" xfId="0" applyNumberFormat="1" applyFont="1" applyFill="1" applyBorder="1" applyAlignment="1">
      <alignment horizontal="right" indent="1"/>
    </xf>
    <xf numFmtId="0" fontId="0" fillId="32" borderId="2" xfId="0" applyFill="1" applyBorder="1"/>
    <xf numFmtId="0" fontId="13" fillId="32" borderId="0" xfId="0" applyFont="1" applyFill="1"/>
    <xf numFmtId="170" fontId="0" fillId="32" borderId="0" xfId="0" applyNumberFormat="1" applyFill="1" applyAlignment="1">
      <alignment horizontal="right" indent="1"/>
    </xf>
    <xf numFmtId="0" fontId="46" fillId="32" borderId="0" xfId="0" applyFont="1" applyFill="1" applyAlignment="1">
      <alignment vertical="center"/>
    </xf>
    <xf numFmtId="1" fontId="3" fillId="0" borderId="2" xfId="4" applyFont="1" applyBorder="1" applyAlignment="1">
      <alignment wrapText="1"/>
    </xf>
    <xf numFmtId="0" fontId="42" fillId="0" borderId="0" xfId="0" applyFont="1" applyBorder="1"/>
    <xf numFmtId="0" fontId="49" fillId="33" borderId="0" xfId="0" applyFont="1" applyFill="1" applyBorder="1" applyAlignment="1">
      <alignment horizontal="center"/>
    </xf>
    <xf numFmtId="0" fontId="49" fillId="0" borderId="0" xfId="0" applyFont="1" applyFill="1" applyBorder="1" applyAlignment="1">
      <alignment horizontal="center"/>
    </xf>
    <xf numFmtId="0" fontId="39" fillId="0" borderId="0" xfId="0" applyFont="1" applyBorder="1"/>
    <xf numFmtId="164" fontId="0" fillId="0" borderId="0" xfId="0" applyNumberFormat="1" applyBorder="1"/>
    <xf numFmtId="164" fontId="9" fillId="0" borderId="0" xfId="0" applyNumberFormat="1" applyFont="1" applyBorder="1"/>
    <xf numFmtId="164" fontId="0" fillId="0" borderId="0" xfId="0" applyNumberFormat="1" applyFill="1" applyBorder="1"/>
    <xf numFmtId="164" fontId="0" fillId="32" borderId="0" xfId="0" applyNumberFormat="1" applyFill="1" applyBorder="1"/>
    <xf numFmtId="164" fontId="0" fillId="23" borderId="0" xfId="0" applyNumberFormat="1" applyFill="1" applyBorder="1"/>
    <xf numFmtId="164" fontId="9" fillId="0" borderId="0" xfId="0" applyNumberFormat="1" applyFont="1" applyFill="1" applyBorder="1"/>
    <xf numFmtId="164" fontId="3" fillId="0" borderId="0" xfId="4" applyNumberFormat="1" applyFont="1"/>
    <xf numFmtId="0" fontId="0" fillId="0" borderId="0" xfId="0" applyFont="1" applyAlignment="1">
      <alignment horizontal="left"/>
    </xf>
    <xf numFmtId="0" fontId="113" fillId="0" borderId="0" xfId="0" applyFont="1"/>
    <xf numFmtId="0" fontId="114" fillId="0" borderId="0" xfId="0" applyFont="1"/>
    <xf numFmtId="0" fontId="115" fillId="0" borderId="0" xfId="0" applyFont="1"/>
    <xf numFmtId="0" fontId="116" fillId="0" borderId="0" xfId="0" applyFont="1"/>
    <xf numFmtId="0" fontId="0" fillId="0" borderId="0" xfId="0" applyAlignment="1">
      <alignment wrapText="1"/>
    </xf>
    <xf numFmtId="16" fontId="0" fillId="0" borderId="0" xfId="0" applyNumberFormat="1"/>
    <xf numFmtId="0" fontId="3" fillId="0" borderId="2" xfId="0" applyFont="1" applyBorder="1" applyAlignment="1">
      <alignment horizontal="center" wrapText="1"/>
    </xf>
    <xf numFmtId="3" fontId="3" fillId="0" borderId="0" xfId="0" applyNumberFormat="1" applyFont="1"/>
    <xf numFmtId="1" fontId="111" fillId="0" borderId="0" xfId="5" applyFont="1" applyFill="1"/>
    <xf numFmtId="0" fontId="3" fillId="0" borderId="0" xfId="93"/>
    <xf numFmtId="0" fontId="37" fillId="0" borderId="0" xfId="93" applyFont="1"/>
    <xf numFmtId="0" fontId="108" fillId="0" borderId="0" xfId="93" applyFont="1"/>
    <xf numFmtId="0" fontId="49" fillId="0" borderId="0" xfId="93" applyFont="1"/>
    <xf numFmtId="0" fontId="30" fillId="0" borderId="0" xfId="93" applyFont="1"/>
    <xf numFmtId="0" fontId="3" fillId="0" borderId="0" xfId="93" applyFont="1" applyAlignment="1">
      <alignment horizontal="left"/>
    </xf>
    <xf numFmtId="1" fontId="3" fillId="0" borderId="0" xfId="5" applyFont="1" applyFill="1"/>
    <xf numFmtId="0" fontId="30" fillId="0" borderId="0" xfId="93" applyFont="1" applyAlignment="1">
      <alignment wrapText="1"/>
    </xf>
    <xf numFmtId="0" fontId="117" fillId="0" borderId="0" xfId="0" applyFont="1"/>
    <xf numFmtId="0" fontId="117" fillId="0" borderId="0" xfId="0" applyFont="1" applyAlignment="1">
      <alignment horizontal="right"/>
    </xf>
    <xf numFmtId="0" fontId="118" fillId="0" borderId="0" xfId="0" applyFont="1" applyAlignment="1">
      <alignment horizontal="right"/>
    </xf>
    <xf numFmtId="0" fontId="118" fillId="0" borderId="0" xfId="0" applyFont="1" applyFill="1" applyBorder="1" applyAlignment="1">
      <alignment horizontal="right" wrapText="1"/>
    </xf>
    <xf numFmtId="0" fontId="118" fillId="0" borderId="0" xfId="0" applyFont="1"/>
    <xf numFmtId="1" fontId="117" fillId="0" borderId="0" xfId="4" applyFont="1"/>
    <xf numFmtId="165" fontId="117" fillId="0" borderId="0" xfId="0" applyNumberFormat="1" applyFont="1"/>
    <xf numFmtId="0" fontId="0" fillId="0" borderId="0" xfId="0"/>
    <xf numFmtId="0" fontId="50" fillId="0" borderId="18" xfId="0" applyFont="1" applyBorder="1" applyAlignment="1">
      <alignment horizontal="center" wrapText="1"/>
    </xf>
    <xf numFmtId="0" fontId="50" fillId="0" borderId="18" xfId="0" applyFont="1" applyFill="1" applyBorder="1" applyAlignment="1">
      <alignment horizontal="center" wrapText="1"/>
    </xf>
    <xf numFmtId="0" fontId="0" fillId="0" borderId="18" xfId="0" applyBorder="1"/>
    <xf numFmtId="2" fontId="3" fillId="21" borderId="0" xfId="0" applyNumberFormat="1" applyFont="1" applyFill="1"/>
    <xf numFmtId="0" fontId="3" fillId="0" borderId="2" xfId="0" applyFont="1" applyBorder="1"/>
    <xf numFmtId="0" fontId="118" fillId="0" borderId="0" xfId="0" applyFont="1" applyAlignment="1">
      <alignment horizontal="center"/>
    </xf>
    <xf numFmtId="1" fontId="0" fillId="0" borderId="3" xfId="0" applyNumberFormat="1" applyBorder="1"/>
    <xf numFmtId="0" fontId="0" fillId="0" borderId="3" xfId="0" applyFill="1" applyBorder="1"/>
    <xf numFmtId="1" fontId="19" fillId="0" borderId="0" xfId="22" applyNumberFormat="1" applyFont="1"/>
    <xf numFmtId="0" fontId="67" fillId="18" borderId="24" xfId="22" applyFont="1" applyFill="1" applyBorder="1" applyAlignment="1">
      <alignment horizontal="left"/>
    </xf>
    <xf numFmtId="0" fontId="3" fillId="0" borderId="0" xfId="93"/>
    <xf numFmtId="0" fontId="37" fillId="0" borderId="0" xfId="93" applyFont="1"/>
    <xf numFmtId="0" fontId="107" fillId="0" borderId="0" xfId="93" applyFont="1"/>
    <xf numFmtId="0" fontId="108" fillId="0" borderId="0" xfId="93" applyFont="1"/>
    <xf numFmtId="0" fontId="49" fillId="0" borderId="0" xfId="93" applyFont="1"/>
    <xf numFmtId="0" fontId="30" fillId="0" borderId="0" xfId="93" applyFont="1"/>
    <xf numFmtId="0" fontId="3" fillId="0" borderId="0" xfId="93" applyFont="1" applyAlignment="1">
      <alignment horizontal="left"/>
    </xf>
    <xf numFmtId="3" fontId="67" fillId="18" borderId="0" xfId="22" applyNumberFormat="1" applyFont="1" applyFill="1" applyBorder="1" applyAlignment="1">
      <alignment horizontal="right" wrapText="1"/>
    </xf>
    <xf numFmtId="0" fontId="76" fillId="18" borderId="0" xfId="22" applyFont="1" applyFill="1" applyBorder="1" applyAlignment="1">
      <alignment horizontal="right" wrapText="1"/>
    </xf>
    <xf numFmtId="0" fontId="76" fillId="18" borderId="20" xfId="22" applyFont="1" applyFill="1" applyBorder="1" applyAlignment="1">
      <alignment horizontal="right" wrapText="1"/>
    </xf>
    <xf numFmtId="3" fontId="120" fillId="36" borderId="21" xfId="22" applyNumberFormat="1" applyFont="1" applyFill="1" applyBorder="1" applyAlignment="1">
      <alignment horizontal="right" wrapText="1"/>
    </xf>
    <xf numFmtId="3" fontId="120" fillId="37" borderId="21" xfId="22" applyNumberFormat="1" applyFont="1" applyFill="1" applyBorder="1" applyAlignment="1">
      <alignment horizontal="right" wrapText="1"/>
    </xf>
    <xf numFmtId="0" fontId="119" fillId="36" borderId="0" xfId="92" applyFont="1" applyFill="1"/>
    <xf numFmtId="165" fontId="3" fillId="0" borderId="0" xfId="0" applyNumberFormat="1" applyFont="1" applyFill="1" applyBorder="1" applyAlignment="1">
      <alignment horizontal="center"/>
    </xf>
    <xf numFmtId="0" fontId="121" fillId="0" borderId="0" xfId="0" applyFont="1"/>
    <xf numFmtId="0" fontId="122" fillId="0" borderId="0" xfId="0" applyFont="1"/>
    <xf numFmtId="0" fontId="123" fillId="0" borderId="0" xfId="0" applyFont="1"/>
    <xf numFmtId="0" fontId="124" fillId="0" borderId="0" xfId="0" applyFont="1"/>
    <xf numFmtId="0" fontId="125" fillId="0" borderId="0" xfId="0" applyFont="1"/>
    <xf numFmtId="14" fontId="0" fillId="0" borderId="0" xfId="0" applyNumberFormat="1"/>
    <xf numFmtId="0" fontId="27" fillId="23" borderId="0" xfId="6" applyFill="1"/>
    <xf numFmtId="0" fontId="117" fillId="0" borderId="0" xfId="6" applyFont="1"/>
    <xf numFmtId="3" fontId="119" fillId="36" borderId="0" xfId="6" applyNumberFormat="1" applyFont="1" applyFill="1" applyAlignment="1"/>
    <xf numFmtId="0" fontId="22" fillId="0" borderId="0" xfId="6" applyFont="1" applyFill="1"/>
    <xf numFmtId="0" fontId="27" fillId="0" borderId="2" xfId="6" applyFill="1" applyBorder="1"/>
    <xf numFmtId="0" fontId="1" fillId="0" borderId="0" xfId="6" applyFont="1" applyFill="1"/>
    <xf numFmtId="0" fontId="112" fillId="0" borderId="0" xfId="6" applyFont="1" applyFill="1"/>
    <xf numFmtId="0" fontId="119" fillId="36" borderId="0" xfId="6" applyFont="1" applyFill="1"/>
    <xf numFmtId="0" fontId="7" fillId="0" borderId="0" xfId="6" applyFont="1" applyFill="1"/>
    <xf numFmtId="0" fontId="27" fillId="0" borderId="0" xfId="6" applyFill="1" applyBorder="1" applyAlignment="1">
      <alignment horizontal="center"/>
    </xf>
    <xf numFmtId="3" fontId="27" fillId="0" borderId="0" xfId="6" applyNumberFormat="1" applyFill="1" applyBorder="1"/>
    <xf numFmtId="0" fontId="27" fillId="0" borderId="0" xfId="6" applyFill="1" applyBorder="1"/>
    <xf numFmtId="3" fontId="1" fillId="0" borderId="0" xfId="6" applyNumberFormat="1" applyFont="1" applyFill="1" applyAlignment="1">
      <alignment wrapText="1"/>
    </xf>
    <xf numFmtId="3" fontId="1" fillId="0" borderId="0" xfId="95" applyNumberFormat="1" applyFill="1" applyAlignment="1"/>
    <xf numFmtId="1" fontId="3" fillId="2" borderId="0" xfId="4" applyFont="1" applyFill="1"/>
    <xf numFmtId="3" fontId="27" fillId="0" borderId="0" xfId="6" applyNumberFormat="1" applyFill="1"/>
    <xf numFmtId="170" fontId="27" fillId="0" borderId="0" xfId="6" applyNumberFormat="1" applyFill="1" applyBorder="1"/>
    <xf numFmtId="2" fontId="1" fillId="0" borderId="0" xfId="95" applyNumberFormat="1"/>
    <xf numFmtId="3" fontId="1" fillId="0" borderId="0" xfId="95" applyNumberFormat="1" applyAlignment="1"/>
    <xf numFmtId="2" fontId="1" fillId="0" borderId="0" xfId="95" applyNumberFormat="1"/>
    <xf numFmtId="3" fontId="1" fillId="0" borderId="0" xfId="95" applyNumberFormat="1" applyAlignment="1"/>
    <xf numFmtId="2" fontId="1" fillId="0" borderId="0" xfId="95" applyNumberFormat="1"/>
    <xf numFmtId="3" fontId="1" fillId="0" borderId="0" xfId="95" applyNumberFormat="1" applyAlignment="1"/>
    <xf numFmtId="2" fontId="1" fillId="0" borderId="0" xfId="95" applyNumberFormat="1"/>
    <xf numFmtId="3" fontId="1" fillId="0" borderId="0" xfId="95" applyNumberFormat="1" applyAlignment="1"/>
    <xf numFmtId="3" fontId="1" fillId="0" borderId="0" xfId="95" applyNumberFormat="1" applyFill="1"/>
    <xf numFmtId="2" fontId="1" fillId="0" borderId="0" xfId="95" applyNumberFormat="1"/>
    <xf numFmtId="3" fontId="1" fillId="0" borderId="0" xfId="95" applyNumberFormat="1" applyAlignment="1"/>
    <xf numFmtId="171" fontId="1" fillId="0" borderId="0" xfId="95" applyNumberFormat="1" applyFill="1" applyAlignment="1"/>
    <xf numFmtId="0" fontId="27" fillId="23" borderId="0" xfId="6" applyFill="1" applyBorder="1"/>
    <xf numFmtId="1" fontId="3" fillId="0" borderId="0" xfId="4" quotePrefix="1" applyFont="1"/>
    <xf numFmtId="0" fontId="0" fillId="0" borderId="0" xfId="0" applyAlignment="1">
      <alignment wrapText="1"/>
    </xf>
    <xf numFmtId="10" fontId="0" fillId="0" borderId="0" xfId="100" applyNumberFormat="1" applyFont="1"/>
    <xf numFmtId="2" fontId="3" fillId="0" borderId="0" xfId="0" applyNumberFormat="1" applyFont="1" applyFill="1"/>
    <xf numFmtId="164" fontId="3" fillId="0" borderId="0" xfId="0" applyNumberFormat="1" applyFont="1" applyFill="1"/>
    <xf numFmtId="3" fontId="0" fillId="21" borderId="0" xfId="0" applyNumberFormat="1" applyFill="1"/>
    <xf numFmtId="10" fontId="0" fillId="0" borderId="0" xfId="0" applyNumberFormat="1"/>
    <xf numFmtId="0" fontId="3" fillId="0" borderId="0" xfId="0" applyFont="1" applyAlignment="1">
      <alignment wrapText="1"/>
    </xf>
    <xf numFmtId="0" fontId="0" fillId="0" borderId="0" xfId="0" applyAlignment="1">
      <alignment horizontal="center"/>
    </xf>
    <xf numFmtId="0" fontId="127" fillId="0" borderId="0" xfId="114"/>
    <xf numFmtId="0" fontId="127" fillId="0" borderId="0" xfId="114" applyAlignment="1">
      <alignment horizontal="left"/>
    </xf>
    <xf numFmtId="0" fontId="128" fillId="0" borderId="0" xfId="114" applyFont="1"/>
    <xf numFmtId="0" fontId="129" fillId="0" borderId="0" xfId="114" applyFont="1"/>
    <xf numFmtId="0" fontId="130" fillId="0" borderId="0" xfId="114" applyFont="1"/>
    <xf numFmtId="0" fontId="131" fillId="0" borderId="0" xfId="114" applyFont="1"/>
    <xf numFmtId="0" fontId="132" fillId="0" borderId="0" xfId="114" applyFont="1"/>
    <xf numFmtId="0" fontId="128" fillId="0" borderId="0" xfId="114" applyFont="1" applyAlignment="1">
      <alignment wrapText="1"/>
    </xf>
    <xf numFmtId="0" fontId="127" fillId="0" borderId="0" xfId="114" applyAlignment="1">
      <alignment wrapText="1"/>
    </xf>
    <xf numFmtId="0" fontId="113" fillId="0" borderId="0" xfId="0" applyFont="1" applyAlignment="1">
      <alignment wrapText="1"/>
    </xf>
    <xf numFmtId="0" fontId="107" fillId="0" borderId="0" xfId="0" applyFont="1"/>
    <xf numFmtId="2" fontId="1" fillId="0" borderId="0" xfId="95" applyNumberFormat="1" applyFill="1"/>
    <xf numFmtId="0" fontId="0" fillId="0" borderId="0" xfId="0" applyAlignment="1">
      <alignment horizontal="center"/>
    </xf>
    <xf numFmtId="170" fontId="0" fillId="0" borderId="0" xfId="0" applyNumberFormat="1" applyFill="1"/>
    <xf numFmtId="170" fontId="0" fillId="21" borderId="0" xfId="0" applyNumberFormat="1" applyFill="1"/>
    <xf numFmtId="165" fontId="25" fillId="0" borderId="0" xfId="12" applyNumberFormat="1" applyFill="1"/>
    <xf numFmtId="164" fontId="3" fillId="0" borderId="0" xfId="4" applyNumberFormat="1" applyFont="1" applyFill="1"/>
    <xf numFmtId="164" fontId="111" fillId="0" borderId="0" xfId="4" applyNumberFormat="1" applyFont="1" applyFill="1"/>
    <xf numFmtId="4" fontId="0" fillId="0" borderId="0" xfId="0" applyNumberFormat="1" applyFill="1"/>
    <xf numFmtId="0" fontId="27" fillId="39" borderId="0" xfId="6" applyFill="1"/>
    <xf numFmtId="0" fontId="0" fillId="40" borderId="0" xfId="0" applyFill="1"/>
    <xf numFmtId="167" fontId="0" fillId="40" borderId="0" xfId="0" applyNumberFormat="1" applyFill="1"/>
    <xf numFmtId="171" fontId="29" fillId="0" borderId="0" xfId="4" applyNumberFormat="1"/>
    <xf numFmtId="0" fontId="2" fillId="20" borderId="0" xfId="15" applyFont="1" applyFill="1"/>
    <xf numFmtId="0" fontId="19" fillId="20" borderId="0" xfId="15" applyFill="1"/>
    <xf numFmtId="0" fontId="1" fillId="20" borderId="0" xfId="15" applyFont="1" applyFill="1"/>
    <xf numFmtId="1" fontId="29" fillId="4" borderId="14" xfId="5" applyFont="1" applyFill="1" applyBorder="1" applyAlignment="1">
      <alignment horizontal="center" wrapText="1"/>
    </xf>
    <xf numFmtId="1" fontId="29" fillId="4" borderId="16" xfId="5" applyFill="1" applyBorder="1" applyAlignment="1">
      <alignment horizontal="center" wrapText="1"/>
    </xf>
    <xf numFmtId="1" fontId="29" fillId="0" borderId="15" xfId="5" applyFont="1" applyBorder="1" applyAlignment="1">
      <alignment horizontal="center" wrapText="1"/>
    </xf>
    <xf numFmtId="1" fontId="29" fillId="0" borderId="15" xfId="5" applyBorder="1" applyAlignment="1">
      <alignment horizontal="center" wrapText="1"/>
    </xf>
    <xf numFmtId="1" fontId="29" fillId="0" borderId="16" xfId="5" applyBorder="1" applyAlignment="1">
      <alignment horizontal="center" wrapText="1"/>
    </xf>
    <xf numFmtId="1" fontId="29" fillId="7" borderId="14" xfId="5" applyFont="1" applyFill="1" applyBorder="1" applyAlignment="1">
      <alignment horizontal="center" wrapText="1"/>
    </xf>
    <xf numFmtId="0" fontId="0" fillId="0" borderId="15" xfId="0" applyBorder="1" applyAlignment="1">
      <alignment horizontal="center" wrapText="1"/>
    </xf>
    <xf numFmtId="0" fontId="30" fillId="34" borderId="0" xfId="0" applyFont="1" applyFill="1" applyBorder="1" applyAlignment="1">
      <alignment horizontal="center" wrapText="1"/>
    </xf>
    <xf numFmtId="0" fontId="0" fillId="4" borderId="0" xfId="0" applyFill="1" applyAlignment="1">
      <alignment horizontal="center"/>
    </xf>
    <xf numFmtId="0" fontId="0" fillId="0" borderId="0" xfId="0" applyAlignment="1">
      <alignment horizontal="center"/>
    </xf>
    <xf numFmtId="1" fontId="0" fillId="38" borderId="0" xfId="0" applyNumberFormat="1" applyFill="1" applyAlignment="1">
      <alignment horizontal="center"/>
    </xf>
    <xf numFmtId="1" fontId="0" fillId="34" borderId="0" xfId="0" applyNumberFormat="1" applyFill="1" applyAlignment="1">
      <alignment horizontal="center"/>
    </xf>
    <xf numFmtId="1" fontId="0" fillId="35" borderId="0" xfId="0" applyNumberFormat="1" applyFill="1" applyAlignment="1">
      <alignment horizontal="center"/>
    </xf>
    <xf numFmtId="1" fontId="3" fillId="39" borderId="0" xfId="0" applyNumberFormat="1" applyFont="1" applyFill="1" applyAlignment="1">
      <alignment horizontal="center"/>
    </xf>
    <xf numFmtId="1" fontId="0" fillId="42" borderId="0" xfId="0" applyNumberFormat="1" applyFill="1" applyAlignment="1">
      <alignment horizontal="center"/>
    </xf>
    <xf numFmtId="1" fontId="0" fillId="41" borderId="0" xfId="0" applyNumberFormat="1" applyFill="1" applyAlignment="1">
      <alignment horizontal="center"/>
    </xf>
    <xf numFmtId="2" fontId="27" fillId="0" borderId="0" xfId="6" applyNumberFormat="1" applyBorder="1" applyAlignment="1">
      <alignment horizontal="center"/>
    </xf>
    <xf numFmtId="3" fontId="119" fillId="36" borderId="0" xfId="6" applyNumberFormat="1" applyFont="1" applyFill="1" applyAlignment="1">
      <alignment horizontal="left" wrapText="1"/>
    </xf>
    <xf numFmtId="0" fontId="69" fillId="0" borderId="28" xfId="3" applyFont="1" applyBorder="1" applyAlignment="1">
      <alignment horizontal="left" wrapText="1"/>
    </xf>
    <xf numFmtId="0" fontId="69" fillId="0" borderId="29" xfId="3" applyFont="1" applyBorder="1" applyAlignment="1">
      <alignment horizontal="left" wrapText="1"/>
    </xf>
    <xf numFmtId="0" fontId="69" fillId="0" borderId="30" xfId="3" applyFont="1" applyBorder="1" applyAlignment="1">
      <alignment horizontal="left" wrapText="1"/>
    </xf>
    <xf numFmtId="0" fontId="76" fillId="0" borderId="25" xfId="3" applyFont="1" applyBorder="1" applyAlignment="1">
      <alignment horizontal="left" wrapText="1"/>
    </xf>
    <xf numFmtId="0" fontId="76" fillId="0" borderId="26" xfId="3" applyFont="1" applyBorder="1" applyAlignment="1">
      <alignment horizontal="left" wrapText="1"/>
    </xf>
    <xf numFmtId="0" fontId="76" fillId="0" borderId="21" xfId="3" applyFont="1" applyBorder="1" applyAlignment="1">
      <alignment horizontal="left" wrapText="1"/>
    </xf>
    <xf numFmtId="0" fontId="66" fillId="0" borderId="27" xfId="3" applyFont="1" applyBorder="1" applyAlignment="1">
      <alignment horizontal="center" wrapText="1"/>
    </xf>
    <xf numFmtId="0" fontId="66" fillId="0" borderId="23" xfId="3" applyFont="1" applyBorder="1" applyAlignment="1">
      <alignment horizontal="center" wrapText="1"/>
    </xf>
    <xf numFmtId="0" fontId="66" fillId="0" borderId="22" xfId="3" applyFont="1" applyBorder="1" applyAlignment="1">
      <alignment horizontal="center" wrapText="1"/>
    </xf>
    <xf numFmtId="0" fontId="66" fillId="0" borderId="28" xfId="3" applyFont="1" applyBorder="1" applyAlignment="1">
      <alignment horizontal="center" wrapText="1"/>
    </xf>
    <xf numFmtId="0" fontId="66" fillId="0" borderId="29" xfId="3" applyFont="1" applyBorder="1" applyAlignment="1">
      <alignment horizontal="center" wrapText="1"/>
    </xf>
    <xf numFmtId="0" fontId="66" fillId="0" borderId="30" xfId="3" applyFont="1" applyBorder="1" applyAlignment="1">
      <alignment horizontal="center" wrapText="1"/>
    </xf>
    <xf numFmtId="0" fontId="66" fillId="0" borderId="24" xfId="3" applyFont="1" applyBorder="1" applyAlignment="1">
      <alignment horizontal="center" wrapText="1"/>
    </xf>
    <xf numFmtId="0" fontId="66" fillId="0" borderId="0" xfId="3" applyFont="1" applyBorder="1" applyAlignment="1">
      <alignment horizontal="center" wrapText="1"/>
    </xf>
    <xf numFmtId="0" fontId="66" fillId="0" borderId="20" xfId="3" applyFont="1" applyBorder="1" applyAlignment="1">
      <alignment horizontal="center" wrapText="1"/>
    </xf>
    <xf numFmtId="0" fontId="66" fillId="0" borderId="25" xfId="3" applyFont="1" applyBorder="1" applyAlignment="1">
      <alignment horizontal="center" wrapText="1"/>
    </xf>
    <xf numFmtId="0" fontId="66" fillId="0" borderId="26" xfId="3" applyFont="1" applyBorder="1" applyAlignment="1">
      <alignment horizontal="center" wrapText="1"/>
    </xf>
    <xf numFmtId="0" fontId="66" fillId="0" borderId="21" xfId="3" applyFont="1" applyBorder="1" applyAlignment="1">
      <alignment horizontal="center" wrapText="1"/>
    </xf>
    <xf numFmtId="0" fontId="65" fillId="0" borderId="28" xfId="3" applyFont="1" applyBorder="1" applyAlignment="1">
      <alignment horizontal="center" wrapText="1"/>
    </xf>
    <xf numFmtId="0" fontId="65" fillId="0" borderId="30" xfId="3" applyFont="1" applyBorder="1" applyAlignment="1">
      <alignment horizontal="center" wrapText="1"/>
    </xf>
    <xf numFmtId="0" fontId="65" fillId="0" borderId="24" xfId="3" applyFont="1" applyBorder="1" applyAlignment="1">
      <alignment horizontal="center" wrapText="1"/>
    </xf>
    <xf numFmtId="0" fontId="65" fillId="0" borderId="20" xfId="3" applyFont="1" applyBorder="1" applyAlignment="1">
      <alignment horizontal="center" wrapText="1"/>
    </xf>
    <xf numFmtId="0" fontId="68" fillId="0" borderId="24" xfId="3" applyFont="1" applyBorder="1" applyAlignment="1">
      <alignment vertical="top" wrapText="1"/>
    </xf>
    <xf numFmtId="0" fontId="68" fillId="0" borderId="0" xfId="3" applyFont="1" applyBorder="1" applyAlignment="1">
      <alignment vertical="top" wrapText="1"/>
    </xf>
    <xf numFmtId="0" fontId="68" fillId="0" borderId="0" xfId="3" applyFont="1" applyAlignment="1">
      <alignment vertical="top" wrapText="1"/>
    </xf>
    <xf numFmtId="0" fontId="68" fillId="0" borderId="20" xfId="3" applyFont="1" applyBorder="1" applyAlignment="1">
      <alignment vertical="top" wrapText="1"/>
    </xf>
    <xf numFmtId="0" fontId="67" fillId="0" borderId="0" xfId="3" applyFont="1" applyAlignment="1">
      <alignment vertical="top" wrapText="1"/>
    </xf>
    <xf numFmtId="0" fontId="67" fillId="0" borderId="20" xfId="3" applyFont="1" applyBorder="1" applyAlignment="1">
      <alignment vertical="top" wrapText="1"/>
    </xf>
    <xf numFmtId="0" fontId="66" fillId="0" borderId="31" xfId="3" applyFont="1" applyBorder="1" applyAlignment="1">
      <alignment horizontal="center" wrapText="1"/>
    </xf>
    <xf numFmtId="0" fontId="66" fillId="0" borderId="33" xfId="3" applyFont="1" applyBorder="1" applyAlignment="1">
      <alignment horizontal="center" wrapText="1"/>
    </xf>
    <xf numFmtId="0" fontId="68" fillId="0" borderId="28" xfId="3" applyFont="1" applyBorder="1" applyAlignment="1">
      <alignment vertical="top" wrapText="1"/>
    </xf>
    <xf numFmtId="0" fontId="68" fillId="0" borderId="29" xfId="3" applyFont="1" applyBorder="1" applyAlignment="1">
      <alignment vertical="top" wrapText="1"/>
    </xf>
    <xf numFmtId="0" fontId="68" fillId="0" borderId="30" xfId="3" applyFont="1" applyBorder="1" applyAlignment="1">
      <alignment vertical="top" wrapText="1"/>
    </xf>
    <xf numFmtId="0" fontId="67" fillId="0" borderId="24" xfId="3" applyFont="1" applyBorder="1" applyAlignment="1">
      <alignment vertical="top" wrapText="1"/>
    </xf>
    <xf numFmtId="0" fontId="67" fillId="0" borderId="0" xfId="3" applyFont="1" applyBorder="1" applyAlignment="1">
      <alignment vertical="top" wrapText="1"/>
    </xf>
    <xf numFmtId="0" fontId="67" fillId="0" borderId="26" xfId="3" applyFont="1" applyBorder="1" applyAlignment="1">
      <alignment vertical="top" wrapText="1"/>
    </xf>
    <xf numFmtId="0" fontId="67" fillId="0" borderId="21" xfId="3" applyFont="1" applyBorder="1" applyAlignment="1">
      <alignment vertical="top" wrapText="1"/>
    </xf>
    <xf numFmtId="0" fontId="67" fillId="0" borderId="25" xfId="3" applyFont="1" applyBorder="1" applyAlignment="1">
      <alignment vertical="top" wrapText="1"/>
    </xf>
    <xf numFmtId="0" fontId="66" fillId="0" borderId="32" xfId="3" applyFont="1" applyBorder="1" applyAlignment="1">
      <alignment horizontal="center" wrapText="1"/>
    </xf>
    <xf numFmtId="0" fontId="81" fillId="0" borderId="0" xfId="3" applyFont="1" applyAlignment="1">
      <alignment vertical="top" wrapText="1"/>
    </xf>
    <xf numFmtId="0" fontId="81" fillId="0" borderId="20" xfId="3" applyFont="1" applyBorder="1" applyAlignment="1">
      <alignment vertical="top" wrapText="1"/>
    </xf>
    <xf numFmtId="0" fontId="65" fillId="0" borderId="0" xfId="3" applyFont="1" applyAlignment="1">
      <alignment wrapText="1"/>
    </xf>
    <xf numFmtId="0" fontId="65" fillId="0" borderId="20" xfId="3" applyFont="1" applyBorder="1" applyAlignment="1">
      <alignment wrapText="1"/>
    </xf>
    <xf numFmtId="0" fontId="65" fillId="0" borderId="26" xfId="3" applyFont="1" applyBorder="1" applyAlignment="1">
      <alignment wrapText="1"/>
    </xf>
    <xf numFmtId="0" fontId="65" fillId="0" borderId="21" xfId="3" applyFont="1" applyBorder="1" applyAlignment="1">
      <alignment wrapText="1"/>
    </xf>
    <xf numFmtId="0" fontId="69" fillId="0" borderId="28" xfId="22" applyFont="1" applyBorder="1" applyAlignment="1">
      <alignment horizontal="left" wrapText="1"/>
    </xf>
    <xf numFmtId="0" fontId="69" fillId="0" borderId="29" xfId="22" applyFont="1" applyBorder="1" applyAlignment="1">
      <alignment horizontal="left" wrapText="1"/>
    </xf>
    <xf numFmtId="0" fontId="69" fillId="0" borderId="30" xfId="22" applyFont="1" applyBorder="1" applyAlignment="1">
      <alignment horizontal="left" wrapText="1"/>
    </xf>
    <xf numFmtId="0" fontId="76" fillId="0" borderId="25" xfId="22" applyFont="1" applyBorder="1" applyAlignment="1">
      <alignment horizontal="left" wrapText="1"/>
    </xf>
    <xf numFmtId="0" fontId="76" fillId="0" borderId="26" xfId="22" applyFont="1" applyBorder="1" applyAlignment="1">
      <alignment horizontal="left" wrapText="1"/>
    </xf>
    <xf numFmtId="0" fontId="76" fillId="0" borderId="21" xfId="22" applyFont="1" applyBorder="1" applyAlignment="1">
      <alignment horizontal="left" wrapText="1"/>
    </xf>
    <xf numFmtId="0" fontId="66" fillId="0" borderId="27" xfId="22" applyFont="1" applyBorder="1" applyAlignment="1">
      <alignment horizontal="center" wrapText="1"/>
    </xf>
    <xf numFmtId="0" fontId="66" fillId="0" borderId="23" xfId="22" applyFont="1" applyBorder="1" applyAlignment="1">
      <alignment horizontal="center" wrapText="1"/>
    </xf>
    <xf numFmtId="0" fontId="66" fillId="0" borderId="22" xfId="22" applyFont="1" applyBorder="1" applyAlignment="1">
      <alignment horizontal="center" wrapText="1"/>
    </xf>
    <xf numFmtId="0" fontId="66" fillId="0" borderId="28" xfId="22" applyFont="1" applyBorder="1" applyAlignment="1">
      <alignment horizontal="center" wrapText="1"/>
    </xf>
    <xf numFmtId="0" fontId="66" fillId="0" borderId="29" xfId="22" applyFont="1" applyBorder="1" applyAlignment="1">
      <alignment horizontal="center" wrapText="1"/>
    </xf>
    <xf numFmtId="0" fontId="66" fillId="0" borderId="30" xfId="22" applyFont="1" applyBorder="1" applyAlignment="1">
      <alignment horizontal="center" wrapText="1"/>
    </xf>
    <xf numFmtId="0" fontId="66" fillId="0" borderId="24" xfId="22" applyFont="1" applyBorder="1" applyAlignment="1">
      <alignment horizontal="center" wrapText="1"/>
    </xf>
    <xf numFmtId="0" fontId="66" fillId="0" borderId="0" xfId="22" applyFont="1" applyBorder="1" applyAlignment="1">
      <alignment horizontal="center" wrapText="1"/>
    </xf>
    <xf numFmtId="0" fontId="66" fillId="0" borderId="20" xfId="22" applyFont="1" applyBorder="1" applyAlignment="1">
      <alignment horizontal="center" wrapText="1"/>
    </xf>
    <xf numFmtId="0" fontId="66" fillId="0" borderId="25" xfId="22" applyFont="1" applyBorder="1" applyAlignment="1">
      <alignment horizontal="center" wrapText="1"/>
    </xf>
    <xf numFmtId="0" fontId="66" fillId="0" borderId="26" xfId="22" applyFont="1" applyBorder="1" applyAlignment="1">
      <alignment horizontal="center" wrapText="1"/>
    </xf>
    <xf numFmtId="0" fontId="66" fillId="0" borderId="21" xfId="22" applyFont="1" applyBorder="1" applyAlignment="1">
      <alignment horizontal="center" wrapText="1"/>
    </xf>
    <xf numFmtId="0" fontId="76" fillId="0" borderId="28" xfId="22" applyFont="1" applyBorder="1" applyAlignment="1">
      <alignment horizontal="center" wrapText="1"/>
    </xf>
    <xf numFmtId="0" fontId="76" fillId="0" borderId="30" xfId="22" applyFont="1" applyBorder="1" applyAlignment="1">
      <alignment horizontal="center" wrapText="1"/>
    </xf>
    <xf numFmtId="0" fontId="76" fillId="0" borderId="24" xfId="22" applyFont="1" applyBorder="1" applyAlignment="1">
      <alignment horizontal="center" wrapText="1"/>
    </xf>
    <xf numFmtId="0" fontId="76" fillId="0" borderId="20" xfId="22" applyFont="1" applyBorder="1" applyAlignment="1">
      <alignment horizontal="center" wrapText="1"/>
    </xf>
    <xf numFmtId="0" fontId="68" fillId="0" borderId="24" xfId="22" applyFont="1" applyBorder="1" applyAlignment="1">
      <alignment vertical="top" wrapText="1"/>
    </xf>
    <xf numFmtId="0" fontId="68" fillId="0" borderId="0" xfId="22" applyFont="1" applyBorder="1" applyAlignment="1">
      <alignment vertical="top" wrapText="1"/>
    </xf>
    <xf numFmtId="0" fontId="67" fillId="0" borderId="0" xfId="22" applyFont="1" applyAlignment="1">
      <alignment vertical="top" wrapText="1"/>
    </xf>
    <xf numFmtId="0" fontId="67" fillId="0" borderId="20" xfId="22" applyFont="1" applyBorder="1" applyAlignment="1">
      <alignment vertical="top" wrapText="1"/>
    </xf>
    <xf numFmtId="0" fontId="67" fillId="0" borderId="24" xfId="22" applyFont="1" applyBorder="1" applyAlignment="1">
      <alignment vertical="top" wrapText="1"/>
    </xf>
    <xf numFmtId="0" fontId="67" fillId="0" borderId="0" xfId="22" applyFont="1" applyBorder="1" applyAlignment="1">
      <alignment vertical="top" wrapText="1"/>
    </xf>
    <xf numFmtId="0" fontId="66" fillId="0" borderId="31" xfId="22" applyFont="1" applyBorder="1" applyAlignment="1">
      <alignment horizontal="center" wrapText="1"/>
    </xf>
    <xf numFmtId="0" fontId="66" fillId="0" borderId="33" xfId="22" applyFont="1" applyBorder="1" applyAlignment="1">
      <alignment horizontal="center" wrapText="1"/>
    </xf>
    <xf numFmtId="0" fontId="68" fillId="0" borderId="28" xfId="22" applyFont="1" applyBorder="1" applyAlignment="1">
      <alignment vertical="top" wrapText="1"/>
    </xf>
    <xf numFmtId="0" fontId="68" fillId="0" borderId="29" xfId="22" applyFont="1" applyBorder="1" applyAlignment="1">
      <alignment vertical="top" wrapText="1"/>
    </xf>
    <xf numFmtId="0" fontId="68" fillId="0" borderId="30" xfId="22" applyFont="1" applyBorder="1" applyAlignment="1">
      <alignment vertical="top" wrapText="1"/>
    </xf>
    <xf numFmtId="0" fontId="68" fillId="0" borderId="0" xfId="22" applyFont="1" applyAlignment="1">
      <alignment vertical="top" wrapText="1"/>
    </xf>
    <xf numFmtId="0" fontId="68" fillId="0" borderId="20" xfId="22" applyFont="1" applyBorder="1" applyAlignment="1">
      <alignment vertical="top" wrapText="1"/>
    </xf>
    <xf numFmtId="0" fontId="89" fillId="0" borderId="0" xfId="23" applyBorder="1" applyAlignment="1">
      <alignment vertical="top" wrapText="1"/>
    </xf>
    <xf numFmtId="0" fontId="89" fillId="0" borderId="20" xfId="23" applyBorder="1" applyAlignment="1">
      <alignment vertical="top" wrapText="1"/>
    </xf>
    <xf numFmtId="0" fontId="68" fillId="0" borderId="25" xfId="22" applyFont="1" applyBorder="1" applyAlignment="1">
      <alignment vertical="top" wrapText="1"/>
    </xf>
    <xf numFmtId="0" fontId="68" fillId="0" borderId="26" xfId="22" applyFont="1" applyBorder="1" applyAlignment="1">
      <alignment vertical="top" wrapText="1"/>
    </xf>
    <xf numFmtId="0" fontId="76" fillId="0" borderId="26" xfId="22" applyFont="1" applyBorder="1" applyAlignment="1">
      <alignment wrapText="1"/>
    </xf>
    <xf numFmtId="0" fontId="76" fillId="0" borderId="21" xfId="22" applyFont="1" applyBorder="1" applyAlignment="1">
      <alignment wrapText="1"/>
    </xf>
    <xf numFmtId="0" fontId="70" fillId="28" borderId="27" xfId="26" applyFont="1" applyFill="1" applyBorder="1" applyAlignment="1">
      <alignment vertical="top" wrapText="1"/>
    </xf>
    <xf numFmtId="0" fontId="70" fillId="28" borderId="22" xfId="26" applyFont="1" applyFill="1" applyBorder="1" applyAlignment="1">
      <alignment vertical="top" wrapText="1"/>
    </xf>
    <xf numFmtId="0" fontId="30" fillId="7" borderId="2" xfId="0" applyFont="1" applyFill="1" applyBorder="1" applyAlignment="1">
      <alignment horizontal="center"/>
    </xf>
    <xf numFmtId="0" fontId="30" fillId="8" borderId="2" xfId="0" applyFont="1" applyFill="1" applyBorder="1" applyAlignment="1">
      <alignment horizontal="center"/>
    </xf>
    <xf numFmtId="0" fontId="30" fillId="4" borderId="2" xfId="0" applyFont="1" applyFill="1" applyBorder="1" applyAlignment="1">
      <alignment horizontal="center"/>
    </xf>
    <xf numFmtId="0" fontId="30" fillId="6" borderId="2" xfId="0" applyFont="1" applyFill="1" applyBorder="1" applyAlignment="1">
      <alignment horizontal="center"/>
    </xf>
    <xf numFmtId="0" fontId="30" fillId="5" borderId="2" xfId="0" applyFont="1" applyFill="1" applyBorder="1" applyAlignment="1">
      <alignment horizontal="center"/>
    </xf>
    <xf numFmtId="0" fontId="30" fillId="7" borderId="8" xfId="0" applyFont="1" applyFill="1" applyBorder="1" applyAlignment="1">
      <alignment horizontal="center"/>
    </xf>
    <xf numFmtId="0" fontId="30" fillId="7" borderId="7" xfId="0" applyFont="1" applyFill="1" applyBorder="1" applyAlignment="1">
      <alignment horizontal="center"/>
    </xf>
    <xf numFmtId="0" fontId="30" fillId="5" borderId="8" xfId="0" applyFont="1" applyFill="1" applyBorder="1" applyAlignment="1">
      <alignment horizontal="center"/>
    </xf>
    <xf numFmtId="0" fontId="30" fillId="5" borderId="7" xfId="0" applyFont="1" applyFill="1" applyBorder="1" applyAlignment="1">
      <alignment horizontal="center"/>
    </xf>
    <xf numFmtId="0" fontId="30" fillId="8" borderId="2" xfId="93" applyFont="1" applyFill="1" applyBorder="1" applyAlignment="1">
      <alignment horizontal="center"/>
    </xf>
    <xf numFmtId="0" fontId="30" fillId="4" borderId="2" xfId="93" applyFont="1" applyFill="1" applyBorder="1" applyAlignment="1">
      <alignment horizontal="center"/>
    </xf>
    <xf numFmtId="0" fontId="30" fillId="6" borderId="2" xfId="93" applyFont="1" applyFill="1" applyBorder="1" applyAlignment="1">
      <alignment horizontal="center"/>
    </xf>
    <xf numFmtId="0" fontId="30" fillId="5" borderId="2" xfId="93" applyFont="1" applyFill="1" applyBorder="1" applyAlignment="1">
      <alignment horizontal="center"/>
    </xf>
    <xf numFmtId="0" fontId="30" fillId="7" borderId="2" xfId="93" applyFont="1" applyFill="1" applyBorder="1" applyAlignment="1">
      <alignment horizontal="center"/>
    </xf>
    <xf numFmtId="0" fontId="30" fillId="5" borderId="8" xfId="93" applyFont="1" applyFill="1" applyBorder="1" applyAlignment="1">
      <alignment horizontal="center"/>
    </xf>
    <xf numFmtId="0" fontId="30" fillId="5" borderId="7" xfId="93" applyFont="1" applyFill="1" applyBorder="1" applyAlignment="1">
      <alignment horizontal="center"/>
    </xf>
    <xf numFmtId="0" fontId="30" fillId="7" borderId="8" xfId="93" applyFont="1" applyFill="1" applyBorder="1" applyAlignment="1">
      <alignment horizontal="center"/>
    </xf>
    <xf numFmtId="0" fontId="30" fillId="7" borderId="7" xfId="93" applyFont="1" applyFill="1" applyBorder="1" applyAlignment="1">
      <alignment horizontal="center"/>
    </xf>
    <xf numFmtId="0" fontId="0" fillId="0" borderId="0" xfId="0" applyAlignment="1">
      <alignment wrapText="1"/>
    </xf>
    <xf numFmtId="0" fontId="0" fillId="0" borderId="0" xfId="0" applyAlignment="1"/>
    <xf numFmtId="0" fontId="64" fillId="0" borderId="0" xfId="2" applyBorder="1" applyAlignment="1">
      <alignment vertical="top" wrapText="1"/>
    </xf>
    <xf numFmtId="0" fontId="64" fillId="0" borderId="20" xfId="2" applyBorder="1" applyAlignment="1">
      <alignment vertical="top" wrapText="1"/>
    </xf>
    <xf numFmtId="0" fontId="67" fillId="0" borderId="29" xfId="3" applyFont="1" applyBorder="1" applyAlignment="1">
      <alignment vertical="top" wrapText="1"/>
    </xf>
    <xf numFmtId="0" fontId="67" fillId="0" borderId="30" xfId="3" applyFont="1" applyBorder="1" applyAlignment="1">
      <alignment vertical="top" wrapText="1"/>
    </xf>
    <xf numFmtId="0" fontId="69" fillId="0" borderId="31" xfId="3" applyFont="1" applyBorder="1" applyAlignment="1">
      <alignment horizontal="left" wrapText="1"/>
    </xf>
    <xf numFmtId="0" fontId="69" fillId="0" borderId="32" xfId="3" applyFont="1" applyBorder="1" applyAlignment="1">
      <alignment horizontal="left" wrapText="1"/>
    </xf>
    <xf numFmtId="0" fontId="69" fillId="0" borderId="33" xfId="3" applyFont="1" applyBorder="1" applyAlignment="1">
      <alignment horizontal="left" wrapText="1"/>
    </xf>
    <xf numFmtId="0" fontId="67" fillId="18" borderId="27" xfId="3" applyFont="1" applyFill="1" applyBorder="1" applyAlignment="1">
      <alignment horizontal="right" wrapText="1"/>
    </xf>
    <xf numFmtId="0" fontId="67" fillId="18" borderId="22" xfId="3" applyFont="1" applyFill="1" applyBorder="1" applyAlignment="1">
      <alignment horizontal="right" wrapText="1"/>
    </xf>
    <xf numFmtId="3" fontId="67" fillId="18" borderId="27" xfId="3" applyNumberFormat="1" applyFont="1" applyFill="1" applyBorder="1" applyAlignment="1">
      <alignment horizontal="right" wrapText="1"/>
    </xf>
    <xf numFmtId="3" fontId="67" fillId="18" borderId="22" xfId="3" applyNumberFormat="1" applyFont="1" applyFill="1" applyBorder="1" applyAlignment="1">
      <alignment horizontal="right" wrapText="1"/>
    </xf>
    <xf numFmtId="0" fontId="83" fillId="0" borderId="24" xfId="19" applyFont="1" applyBorder="1" applyAlignment="1">
      <alignment vertical="top" wrapText="1"/>
    </xf>
    <xf numFmtId="0" fontId="83" fillId="0" borderId="0" xfId="19" applyFont="1" applyAlignment="1">
      <alignment vertical="top" wrapText="1"/>
    </xf>
    <xf numFmtId="0" fontId="87" fillId="0" borderId="0" xfId="20" applyAlignment="1">
      <alignment vertical="top" wrapText="1"/>
    </xf>
    <xf numFmtId="0" fontId="87" fillId="0" borderId="20" xfId="20" applyBorder="1" applyAlignment="1">
      <alignment vertical="top" wrapText="1"/>
    </xf>
    <xf numFmtId="0" fontId="84" fillId="0" borderId="24" xfId="19" applyFont="1" applyBorder="1" applyAlignment="1">
      <alignment vertical="top" wrapText="1"/>
    </xf>
    <xf numFmtId="0" fontId="84" fillId="0" borderId="0" xfId="19" applyFont="1" applyAlignment="1">
      <alignment vertical="top" wrapText="1"/>
    </xf>
    <xf numFmtId="0" fontId="84" fillId="0" borderId="25" xfId="19" applyFont="1" applyBorder="1" applyAlignment="1">
      <alignment vertical="top" wrapText="1"/>
    </xf>
    <xf numFmtId="0" fontId="84" fillId="0" borderId="26" xfId="19" applyFont="1" applyBorder="1" applyAlignment="1">
      <alignment vertical="top" wrapText="1"/>
    </xf>
    <xf numFmtId="0" fontId="84" fillId="0" borderId="20" xfId="19" applyFont="1" applyBorder="1" applyAlignment="1">
      <alignment vertical="top" wrapText="1"/>
    </xf>
    <xf numFmtId="0" fontId="88" fillId="0" borderId="0" xfId="19" applyFont="1" applyAlignment="1">
      <alignment vertical="top" wrapText="1"/>
    </xf>
    <xf numFmtId="0" fontId="88" fillId="0" borderId="20" xfId="19" applyFont="1" applyBorder="1" applyAlignment="1">
      <alignment vertical="top" wrapText="1"/>
    </xf>
    <xf numFmtId="0" fontId="84" fillId="0" borderId="21" xfId="19" applyFont="1" applyBorder="1" applyAlignment="1">
      <alignment vertical="top" wrapText="1"/>
    </xf>
    <xf numFmtId="0" fontId="83" fillId="0" borderId="28" xfId="19" applyFont="1" applyBorder="1" applyAlignment="1">
      <alignment vertical="top" wrapText="1"/>
    </xf>
    <xf numFmtId="0" fontId="83" fillId="0" borderId="29" xfId="19" applyFont="1" applyBorder="1" applyAlignment="1">
      <alignment vertical="top" wrapText="1"/>
    </xf>
    <xf numFmtId="0" fontId="84" fillId="0" borderId="29" xfId="19" applyFont="1" applyBorder="1" applyAlignment="1">
      <alignment vertical="top" wrapText="1"/>
    </xf>
    <xf numFmtId="0" fontId="84" fillId="0" borderId="30" xfId="19" applyFont="1" applyBorder="1" applyAlignment="1">
      <alignment vertical="top" wrapText="1"/>
    </xf>
    <xf numFmtId="0" fontId="85" fillId="0" borderId="27" xfId="19" applyFont="1" applyBorder="1" applyAlignment="1">
      <alignment horizontal="center" wrapText="1"/>
    </xf>
    <xf numFmtId="0" fontId="85" fillId="0" borderId="22" xfId="19" applyFont="1" applyBorder="1" applyAlignment="1">
      <alignment horizontal="center" wrapText="1"/>
    </xf>
    <xf numFmtId="0" fontId="84" fillId="0" borderId="27" xfId="19" applyFont="1" applyBorder="1" applyAlignment="1">
      <alignment horizontal="right" wrapText="1"/>
    </xf>
    <xf numFmtId="0" fontId="84" fillId="0" borderId="22" xfId="19" applyFont="1" applyBorder="1" applyAlignment="1">
      <alignment horizontal="right" wrapText="1"/>
    </xf>
    <xf numFmtId="3" fontId="84" fillId="0" borderId="27" xfId="19" applyNumberFormat="1" applyFont="1" applyBorder="1" applyAlignment="1">
      <alignment horizontal="right" wrapText="1"/>
    </xf>
    <xf numFmtId="3" fontId="84" fillId="0" borderId="22" xfId="19" applyNumberFormat="1" applyFont="1" applyBorder="1" applyAlignment="1">
      <alignment horizontal="right" wrapText="1"/>
    </xf>
    <xf numFmtId="0" fontId="82" fillId="0" borderId="25" xfId="19" applyFont="1" applyBorder="1" applyAlignment="1">
      <alignment horizontal="center" wrapText="1"/>
    </xf>
    <xf numFmtId="0" fontId="82" fillId="0" borderId="21" xfId="19" applyFont="1" applyBorder="1" applyAlignment="1">
      <alignment horizontal="center" wrapText="1"/>
    </xf>
    <xf numFmtId="0" fontId="75" fillId="0" borderId="31" xfId="19" applyFont="1" applyBorder="1" applyAlignment="1">
      <alignment horizontal="left" wrapText="1"/>
    </xf>
    <xf numFmtId="0" fontId="75" fillId="0" borderId="32" xfId="19" applyFont="1" applyBorder="1" applyAlignment="1">
      <alignment horizontal="left" wrapText="1"/>
    </xf>
    <xf numFmtId="0" fontId="75" fillId="0" borderId="33" xfId="19" applyFont="1" applyBorder="1" applyAlignment="1">
      <alignment horizontal="left" wrapText="1"/>
    </xf>
    <xf numFmtId="0" fontId="82" fillId="0" borderId="27" xfId="19" applyFont="1" applyBorder="1" applyAlignment="1">
      <alignment horizontal="center" wrapText="1"/>
    </xf>
    <xf numFmtId="0" fontId="82" fillId="0" borderId="22" xfId="19" applyFont="1" applyBorder="1" applyAlignment="1">
      <alignment horizontal="center" wrapText="1"/>
    </xf>
    <xf numFmtId="0" fontId="82" fillId="0" borderId="28" xfId="19" applyFont="1" applyBorder="1" applyAlignment="1">
      <alignment horizontal="center" wrapText="1"/>
    </xf>
    <xf numFmtId="0" fontId="82" fillId="0" borderId="30" xfId="19" applyFont="1" applyBorder="1" applyAlignment="1">
      <alignment horizontal="center" wrapText="1"/>
    </xf>
  </cellXfs>
  <cellStyles count="117">
    <cellStyle name="Column heading" xfId="28" xr:uid="{00000000-0005-0000-0000-000000000000}"/>
    <cellStyle name="Comma 2" xfId="8" xr:uid="{00000000-0005-0000-0000-000001000000}"/>
    <cellStyle name="Comma 2 2" xfId="29" xr:uid="{00000000-0005-0000-0000-000002000000}"/>
    <cellStyle name="Comma 2 2 2" xfId="105" xr:uid="{00000000-0005-0000-0000-000003000000}"/>
    <cellStyle name="Comma 2 3" xfId="96" xr:uid="{00000000-0005-0000-0000-000004000000}"/>
    <cellStyle name="Comma 3" xfId="9" xr:uid="{00000000-0005-0000-0000-000005000000}"/>
    <cellStyle name="Comma 3 2" xfId="97" xr:uid="{00000000-0005-0000-0000-000006000000}"/>
    <cellStyle name="Comma 4" xfId="94" xr:uid="{00000000-0005-0000-0000-000007000000}"/>
    <cellStyle name="Comma 5" xfId="104" xr:uid="{00000000-0005-0000-0000-000008000000}"/>
    <cellStyle name="Comma 6" xfId="113" xr:uid="{00000000-0005-0000-0000-000009000000}"/>
    <cellStyle name="Comma0" xfId="30" xr:uid="{00000000-0005-0000-0000-00000A000000}"/>
    <cellStyle name="Corner heading" xfId="31" xr:uid="{00000000-0005-0000-0000-00000B000000}"/>
    <cellStyle name="Currency0" xfId="32" xr:uid="{00000000-0005-0000-0000-00000C000000}"/>
    <cellStyle name="Data" xfId="33" xr:uid="{00000000-0005-0000-0000-00000D000000}"/>
    <cellStyle name="Data no deci" xfId="34" xr:uid="{00000000-0005-0000-0000-00000E000000}"/>
    <cellStyle name="Data Superscript" xfId="35" xr:uid="{00000000-0005-0000-0000-00000F000000}"/>
    <cellStyle name="Data_1-1A-Regular" xfId="36" xr:uid="{00000000-0005-0000-0000-000010000000}"/>
    <cellStyle name="Data-one deci" xfId="37" xr:uid="{00000000-0005-0000-0000-000011000000}"/>
    <cellStyle name="Date" xfId="38" xr:uid="{00000000-0005-0000-0000-000012000000}"/>
    <cellStyle name="Fixed" xfId="39" xr:uid="{00000000-0005-0000-0000-000013000000}"/>
    <cellStyle name="Followed Hyperlink 2" xfId="40" xr:uid="{00000000-0005-0000-0000-000014000000}"/>
    <cellStyle name="Heading 1 2" xfId="41" xr:uid="{00000000-0005-0000-0000-000015000000}"/>
    <cellStyle name="Heading 2 2" xfId="42" xr:uid="{00000000-0005-0000-0000-000016000000}"/>
    <cellStyle name="Hed Side" xfId="43" xr:uid="{00000000-0005-0000-0000-000017000000}"/>
    <cellStyle name="Hed Side bold" xfId="44" xr:uid="{00000000-0005-0000-0000-000018000000}"/>
    <cellStyle name="Hed Side Indent" xfId="45" xr:uid="{00000000-0005-0000-0000-000019000000}"/>
    <cellStyle name="Hed Side Regular" xfId="46" xr:uid="{00000000-0005-0000-0000-00001A000000}"/>
    <cellStyle name="Hed Side_1-1A-Regular" xfId="47" xr:uid="{00000000-0005-0000-0000-00001B000000}"/>
    <cellStyle name="Hed Top" xfId="48" xr:uid="{00000000-0005-0000-0000-00001C000000}"/>
    <cellStyle name="Hed Top - SECTION" xfId="49" xr:uid="{00000000-0005-0000-0000-00001D000000}"/>
    <cellStyle name="Hed Top_3-new4" xfId="50" xr:uid="{00000000-0005-0000-0000-00001E000000}"/>
    <cellStyle name="Hyperlink" xfId="1" builtinId="8"/>
    <cellStyle name="Hyperlink 2" xfId="2" xr:uid="{00000000-0005-0000-0000-000020000000}"/>
    <cellStyle name="Hyperlink 2 2" xfId="27" xr:uid="{00000000-0005-0000-0000-000021000000}"/>
    <cellStyle name="Hyperlink 2 3" xfId="106" xr:uid="{00000000-0005-0000-0000-000022000000}"/>
    <cellStyle name="Hyperlink 3" xfId="18" xr:uid="{00000000-0005-0000-0000-000023000000}"/>
    <cellStyle name="Hyperlink 3 2" xfId="20" xr:uid="{00000000-0005-0000-0000-000024000000}"/>
    <cellStyle name="Hyperlink 3 3" xfId="51" xr:uid="{00000000-0005-0000-0000-000025000000}"/>
    <cellStyle name="Hyperlink 4" xfId="23" xr:uid="{00000000-0005-0000-0000-000026000000}"/>
    <cellStyle name="Hyperlink 5" xfId="52" xr:uid="{00000000-0005-0000-0000-000027000000}"/>
    <cellStyle name="Normal" xfId="0" builtinId="0"/>
    <cellStyle name="Normal 10" xfId="21" xr:uid="{00000000-0005-0000-0000-000029000000}"/>
    <cellStyle name="Normal 10 2" xfId="53" xr:uid="{00000000-0005-0000-0000-00002A000000}"/>
    <cellStyle name="Normal 10 2 2" xfId="115" xr:uid="{064B01C7-0434-4DCC-A8D2-DC528DA1BEF9}"/>
    <cellStyle name="Normal 11" xfId="19" xr:uid="{00000000-0005-0000-0000-00002B000000}"/>
    <cellStyle name="Normal 11 2" xfId="54" xr:uid="{00000000-0005-0000-0000-00002C000000}"/>
    <cellStyle name="Normal 11 3" xfId="55" xr:uid="{00000000-0005-0000-0000-00002D000000}"/>
    <cellStyle name="Normal 12" xfId="22" xr:uid="{00000000-0005-0000-0000-00002E000000}"/>
    <cellStyle name="Normal 13" xfId="26" xr:uid="{00000000-0005-0000-0000-00002F000000}"/>
    <cellStyle name="Normal 14" xfId="92" xr:uid="{00000000-0005-0000-0000-000030000000}"/>
    <cellStyle name="Normal 15" xfId="95" xr:uid="{00000000-0005-0000-0000-000031000000}"/>
    <cellStyle name="Normal 16" xfId="114" xr:uid="{00000000-0005-0000-0000-000032000000}"/>
    <cellStyle name="Normal 17" xfId="116" xr:uid="{933FB29B-A4BA-4338-8D23-A6A5B3A6DE0E}"/>
    <cellStyle name="Normal 2" xfId="3" xr:uid="{00000000-0005-0000-0000-000033000000}"/>
    <cellStyle name="Normal 2 2" xfId="93" xr:uid="{00000000-0005-0000-0000-000034000000}"/>
    <cellStyle name="Normal 2 2 2" xfId="107" xr:uid="{00000000-0005-0000-0000-000035000000}"/>
    <cellStyle name="Normal 28" xfId="108" xr:uid="{00000000-0005-0000-0000-000036000000}"/>
    <cellStyle name="Normal 3" xfId="6" xr:uid="{00000000-0005-0000-0000-000037000000}"/>
    <cellStyle name="Normal 3 2" xfId="56" xr:uid="{00000000-0005-0000-0000-000038000000}"/>
    <cellStyle name="Normal 3 2 2" xfId="109" xr:uid="{00000000-0005-0000-0000-000039000000}"/>
    <cellStyle name="Normal 3 3" xfId="98" xr:uid="{00000000-0005-0000-0000-00003A000000}"/>
    <cellStyle name="Normal 4" xfId="10" xr:uid="{00000000-0005-0000-0000-00003B000000}"/>
    <cellStyle name="Normal 4 2" xfId="57" xr:uid="{00000000-0005-0000-0000-00003C000000}"/>
    <cellStyle name="Normal 4 2 2" xfId="110" xr:uid="{00000000-0005-0000-0000-00003D000000}"/>
    <cellStyle name="Normal 4 3" xfId="58" xr:uid="{00000000-0005-0000-0000-00003E000000}"/>
    <cellStyle name="Normal 5" xfId="11" xr:uid="{00000000-0005-0000-0000-00003F000000}"/>
    <cellStyle name="Normal 5 2" xfId="99" xr:uid="{00000000-0005-0000-0000-000040000000}"/>
    <cellStyle name="Normal 5 3" xfId="111" xr:uid="{00000000-0005-0000-0000-000041000000}"/>
    <cellStyle name="Normal 6" xfId="12" xr:uid="{00000000-0005-0000-0000-000042000000}"/>
    <cellStyle name="Normal 6 2" xfId="59" xr:uid="{00000000-0005-0000-0000-000043000000}"/>
    <cellStyle name="Normal 6 3" xfId="112" xr:uid="{00000000-0005-0000-0000-000044000000}"/>
    <cellStyle name="Normal 7" xfId="14" xr:uid="{00000000-0005-0000-0000-000045000000}"/>
    <cellStyle name="Normal 7 2" xfId="60" xr:uid="{00000000-0005-0000-0000-000046000000}"/>
    <cellStyle name="Normal 7 3" xfId="103" xr:uid="{00000000-0005-0000-0000-000047000000}"/>
    <cellStyle name="Normal 8" xfId="15" xr:uid="{00000000-0005-0000-0000-000048000000}"/>
    <cellStyle name="Normal 8 2" xfId="61" xr:uid="{00000000-0005-0000-0000-000049000000}"/>
    <cellStyle name="Normal 9" xfId="17" xr:uid="{00000000-0005-0000-0000-00004A000000}"/>
    <cellStyle name="Normal 9 2" xfId="62" xr:uid="{00000000-0005-0000-0000-00004B000000}"/>
    <cellStyle name="Normal_transportation_indicators_1204" xfId="4" xr:uid="{00000000-0005-0000-0000-00004C000000}"/>
    <cellStyle name="Normal_transportation_indicators_1204 2" xfId="24" xr:uid="{00000000-0005-0000-0000-00004D000000}"/>
    <cellStyle name="Normal_TransportationIndicators_092002" xfId="5" xr:uid="{00000000-0005-0000-0000-00004E000000}"/>
    <cellStyle name="Normal_TransportationIndicators_092002 2" xfId="25" xr:uid="{00000000-0005-0000-0000-00004F000000}"/>
    <cellStyle name="Note 2" xfId="63" xr:uid="{00000000-0005-0000-0000-000050000000}"/>
    <cellStyle name="Percent" xfId="16" builtinId="5"/>
    <cellStyle name="Percent 2" xfId="7" xr:uid="{00000000-0005-0000-0000-000052000000}"/>
    <cellStyle name="Percent 2 2" xfId="64" xr:uid="{00000000-0005-0000-0000-000053000000}"/>
    <cellStyle name="Percent 2 3" xfId="100" xr:uid="{00000000-0005-0000-0000-000054000000}"/>
    <cellStyle name="Percent 3" xfId="13" xr:uid="{00000000-0005-0000-0000-000055000000}"/>
    <cellStyle name="Percent 3 2" xfId="65" xr:uid="{00000000-0005-0000-0000-000056000000}"/>
    <cellStyle name="Percent 3 3" xfId="102" xr:uid="{00000000-0005-0000-0000-000057000000}"/>
    <cellStyle name="Percent 4" xfId="66" xr:uid="{00000000-0005-0000-0000-000058000000}"/>
    <cellStyle name="Percent 5" xfId="101" xr:uid="{00000000-0005-0000-0000-000059000000}"/>
    <cellStyle name="Reference" xfId="67" xr:uid="{00000000-0005-0000-0000-00005A000000}"/>
    <cellStyle name="Row heading" xfId="68" xr:uid="{00000000-0005-0000-0000-00005B000000}"/>
    <cellStyle name="Source Hed" xfId="69" xr:uid="{00000000-0005-0000-0000-00005C000000}"/>
    <cellStyle name="Source Letter" xfId="70" xr:uid="{00000000-0005-0000-0000-00005D000000}"/>
    <cellStyle name="Source Superscript" xfId="71" xr:uid="{00000000-0005-0000-0000-00005E000000}"/>
    <cellStyle name="Source Text" xfId="72" xr:uid="{00000000-0005-0000-0000-00005F000000}"/>
    <cellStyle name="State" xfId="73" xr:uid="{00000000-0005-0000-0000-000060000000}"/>
    <cellStyle name="Superscript" xfId="74" xr:uid="{00000000-0005-0000-0000-000061000000}"/>
    <cellStyle name="Superscript- regular" xfId="75" xr:uid="{00000000-0005-0000-0000-000062000000}"/>
    <cellStyle name="Superscript_1-1A-Regular" xfId="76" xr:uid="{00000000-0005-0000-0000-000063000000}"/>
    <cellStyle name="Table Data" xfId="77" xr:uid="{00000000-0005-0000-0000-000064000000}"/>
    <cellStyle name="Table Head Top" xfId="78" xr:uid="{00000000-0005-0000-0000-000065000000}"/>
    <cellStyle name="Table Hed Side" xfId="79" xr:uid="{00000000-0005-0000-0000-000066000000}"/>
    <cellStyle name="Table Title" xfId="80" xr:uid="{00000000-0005-0000-0000-000067000000}"/>
    <cellStyle name="Title Text" xfId="81" xr:uid="{00000000-0005-0000-0000-000068000000}"/>
    <cellStyle name="Title Text 1" xfId="82" xr:uid="{00000000-0005-0000-0000-000069000000}"/>
    <cellStyle name="Title Text 2" xfId="83" xr:uid="{00000000-0005-0000-0000-00006A000000}"/>
    <cellStyle name="Title-1" xfId="84" xr:uid="{00000000-0005-0000-0000-00006B000000}"/>
    <cellStyle name="Title-2" xfId="85" xr:uid="{00000000-0005-0000-0000-00006C000000}"/>
    <cellStyle name="Title-3" xfId="86" xr:uid="{00000000-0005-0000-0000-00006D000000}"/>
    <cellStyle name="Total 2" xfId="87" xr:uid="{00000000-0005-0000-0000-00006E000000}"/>
    <cellStyle name="Wrap" xfId="88" xr:uid="{00000000-0005-0000-0000-00006F000000}"/>
    <cellStyle name="Wrap Bold" xfId="89" xr:uid="{00000000-0005-0000-0000-000070000000}"/>
    <cellStyle name="Wrap Title" xfId="90" xr:uid="{00000000-0005-0000-0000-000071000000}"/>
    <cellStyle name="Wrap_NTS99-~11" xfId="91" xr:uid="{00000000-0005-0000-0000-000072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66"/>
      <rgbColor rgb="00666699"/>
      <rgbColor rgb="00FF9900"/>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FF00"/>
      <color rgb="FF99FF99"/>
      <color rgb="FF66FF66"/>
      <color rgb="FFFFEFCA"/>
      <color rgb="FFFFCC99"/>
      <color rgb="FFFFCC66"/>
      <color rgb="FFFF9900"/>
      <color rgb="FFFF3399"/>
      <color rgb="FFFF66CC"/>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50" Type="http://schemas.openxmlformats.org/officeDocument/2006/relationships/externalLink" Target="externalLinks/externalLink9.xml"/><Relationship Id="rId55" Type="http://schemas.openxmlformats.org/officeDocument/2006/relationships/externalLink" Target="externalLinks/externalLink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3" Type="http://schemas.openxmlformats.org/officeDocument/2006/relationships/externalLink" Target="externalLinks/externalLink12.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8.xml"/><Relationship Id="rId57" Type="http://schemas.openxmlformats.org/officeDocument/2006/relationships/externalLink" Target="externalLinks/externalLink16.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externalLink" Target="externalLinks/externalLink11.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externalLink" Target="externalLinks/externalLink7.xml"/><Relationship Id="rId56"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externalLink" Target="externalLinks/externalLink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5.xml"/><Relationship Id="rId59" Type="http://schemas.openxmlformats.org/officeDocument/2006/relationships/styles" Target="styles.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83148228346456687"/>
          <c:h val="0.79523549139690874"/>
        </c:manualLayout>
      </c:layout>
      <c:lineChart>
        <c:grouping val="standard"/>
        <c:varyColors val="0"/>
        <c:ser>
          <c:idx val="0"/>
          <c:order val="0"/>
          <c:tx>
            <c:strRef>
              <c:f>Residential_Total_LMDI_UtilAdj!$AN$106</c:f>
              <c:strCache>
                <c:ptCount val="1"/>
                <c:pt idx="0">
                  <c:v>Delivered Intensity Index (per sq.ft.)</c:v>
                </c:pt>
              </c:strCache>
            </c:strRef>
          </c:tx>
          <c:spPr>
            <a:ln>
              <a:solidFill>
                <a:srgbClr val="0070C0"/>
              </a:solidFill>
            </a:ln>
          </c:spPr>
          <c:marker>
            <c:spPr>
              <a:solidFill>
                <a:srgbClr val="0070C0"/>
              </a:solidFill>
              <a:ln>
                <a:solidFill>
                  <a:srgbClr val="0070C0"/>
                </a:solidFill>
              </a:ln>
            </c:spPr>
          </c:marker>
          <c:cat>
            <c:numRef>
              <c:f>Residential_Total_LMDI_UtilAdj!$AM$107:$AM$154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Residential_Total_LMDI_UtilAdj!$AN$107:$AN$154</c:f>
              <c:numCache>
                <c:formatCode>0.0000</c:formatCode>
                <c:ptCount val="48"/>
                <c:pt idx="0">
                  <c:v>1.4445026148903892</c:v>
                </c:pt>
                <c:pt idx="1">
                  <c:v>1.4586703727620935</c:v>
                </c:pt>
                <c:pt idx="2">
                  <c:v>1.4435656812302855</c:v>
                </c:pt>
                <c:pt idx="3">
                  <c:v>1.4143740654227905</c:v>
                </c:pt>
                <c:pt idx="4">
                  <c:v>1.3316897819048379</c:v>
                </c:pt>
                <c:pt idx="5">
                  <c:v>1.3020550456661539</c:v>
                </c:pt>
                <c:pt idx="6">
                  <c:v>1.3110722003094477</c:v>
                </c:pt>
                <c:pt idx="7">
                  <c:v>1.2854813843184862</c:v>
                </c:pt>
                <c:pt idx="8">
                  <c:v>1.2474762109340627</c:v>
                </c:pt>
                <c:pt idx="9">
                  <c:v>1.2062261995055497</c:v>
                </c:pt>
                <c:pt idx="10">
                  <c:v>1.0821016248246191</c:v>
                </c:pt>
                <c:pt idx="11">
                  <c:v>1.0723250636943547</c:v>
                </c:pt>
                <c:pt idx="12">
                  <c:v>1.0855099196336568</c:v>
                </c:pt>
                <c:pt idx="13">
                  <c:v>1.0311771684541209</c:v>
                </c:pt>
                <c:pt idx="14">
                  <c:v>1.0590469644645346</c:v>
                </c:pt>
                <c:pt idx="15">
                  <c:v>1</c:v>
                </c:pt>
                <c:pt idx="16">
                  <c:v>0.99986827196759676</c:v>
                </c:pt>
                <c:pt idx="17">
                  <c:v>0.98683679653541556</c:v>
                </c:pt>
                <c:pt idx="18">
                  <c:v>0.98777238699280279</c:v>
                </c:pt>
                <c:pt idx="19">
                  <c:v>0.98838794562429233</c:v>
                </c:pt>
                <c:pt idx="20">
                  <c:v>0.95489789164294236</c:v>
                </c:pt>
                <c:pt idx="21">
                  <c:v>0.94930348103121798</c:v>
                </c:pt>
                <c:pt idx="22">
                  <c:v>0.92933403881763876</c:v>
                </c:pt>
                <c:pt idx="23">
                  <c:v>0.90802197928167538</c:v>
                </c:pt>
                <c:pt idx="24">
                  <c:v>0.90046080012328278</c:v>
                </c:pt>
                <c:pt idx="25">
                  <c:v>0.88090742273094791</c:v>
                </c:pt>
                <c:pt idx="26">
                  <c:v>0.91123037968076082</c:v>
                </c:pt>
                <c:pt idx="27">
                  <c:v>0.87848814390103203</c:v>
                </c:pt>
                <c:pt idx="28">
                  <c:v>0.87345219840995758</c:v>
                </c:pt>
                <c:pt idx="29">
                  <c:v>0.87424552774012831</c:v>
                </c:pt>
                <c:pt idx="30">
                  <c:v>0.87202628129502069</c:v>
                </c:pt>
                <c:pt idx="31">
                  <c:v>0.86766592231012363</c:v>
                </c:pt>
                <c:pt idx="32">
                  <c:v>0.85341441719278777</c:v>
                </c:pt>
                <c:pt idx="33">
                  <c:v>0.85034883153682284</c:v>
                </c:pt>
                <c:pt idx="34">
                  <c:v>0.84284980139024523</c:v>
                </c:pt>
                <c:pt idx="35">
                  <c:v>0.82548122185905781</c:v>
                </c:pt>
                <c:pt idx="36">
                  <c:v>0.79300784646058564</c:v>
                </c:pt>
                <c:pt idx="37">
                  <c:v>0.79825779969073729</c:v>
                </c:pt>
                <c:pt idx="38">
                  <c:v>0.79037470629044693</c:v>
                </c:pt>
                <c:pt idx="39">
                  <c:v>0.76825520601019692</c:v>
                </c:pt>
                <c:pt idx="40">
                  <c:v>0.77006978238728119</c:v>
                </c:pt>
                <c:pt idx="41">
                  <c:v>0.76367246851322024</c:v>
                </c:pt>
                <c:pt idx="42">
                  <c:v>0.74842196877291944</c:v>
                </c:pt>
                <c:pt idx="43">
                  <c:v>0.74484726700447834</c:v>
                </c:pt>
                <c:pt idx="44">
                  <c:v>0.74386660760848156</c:v>
                </c:pt>
                <c:pt idx="45">
                  <c:v>0.74184723981700185</c:v>
                </c:pt>
                <c:pt idx="46">
                  <c:v>0.72615726934952918</c:v>
                </c:pt>
                <c:pt idx="47">
                  <c:v>0.72708192669759864</c:v>
                </c:pt>
              </c:numCache>
            </c:numRef>
          </c:val>
          <c:smooth val="0"/>
          <c:extLst>
            <c:ext xmlns:c16="http://schemas.microsoft.com/office/drawing/2014/chart" uri="{C3380CC4-5D6E-409C-BE32-E72D297353CC}">
              <c16:uniqueId val="{00000000-94C9-4254-9D1A-19E2C5BA81EF}"/>
            </c:ext>
          </c:extLst>
        </c:ser>
        <c:ser>
          <c:idx val="2"/>
          <c:order val="1"/>
          <c:tx>
            <c:strRef>
              <c:f>Residential_Total_LMDI_UtilAdj!$AP$106</c:f>
              <c:strCache>
                <c:ptCount val="1"/>
                <c:pt idx="0">
                  <c:v>Electrification Effect</c:v>
                </c:pt>
              </c:strCache>
            </c:strRef>
          </c:tx>
          <c:spPr>
            <a:ln>
              <a:solidFill>
                <a:srgbClr val="FF0000"/>
              </a:solidFill>
            </a:ln>
          </c:spPr>
          <c:marker>
            <c:symbol val="triangle"/>
            <c:size val="5"/>
            <c:spPr>
              <a:solidFill>
                <a:srgbClr val="FF0000"/>
              </a:solidFill>
              <a:ln>
                <a:solidFill>
                  <a:srgbClr val="FF0000"/>
                </a:solidFill>
              </a:ln>
            </c:spPr>
          </c:marker>
          <c:cat>
            <c:numRef>
              <c:f>Residential_Total_LMDI_UtilAdj!$AM$107:$AM$154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Residential_Total_LMDI_UtilAdj!$AP$107:$AP$154</c:f>
              <c:numCache>
                <c:formatCode>0.0000</c:formatCode>
                <c:ptCount val="48"/>
                <c:pt idx="0">
                  <c:v>0.83516266315764165</c:v>
                </c:pt>
                <c:pt idx="1">
                  <c:v>0.84637651045783979</c:v>
                </c:pt>
                <c:pt idx="2">
                  <c:v>0.85641385830893635</c:v>
                </c:pt>
                <c:pt idx="3">
                  <c:v>0.88164481815779727</c:v>
                </c:pt>
                <c:pt idx="4">
                  <c:v>0.89094929958759916</c:v>
                </c:pt>
                <c:pt idx="5">
                  <c:v>0.89239719153116526</c:v>
                </c:pt>
                <c:pt idx="6">
                  <c:v>0.88816142468552839</c:v>
                </c:pt>
                <c:pt idx="7">
                  <c:v>0.90830888583103875</c:v>
                </c:pt>
                <c:pt idx="8">
                  <c:v>0.91703357347939651</c:v>
                </c:pt>
                <c:pt idx="9">
                  <c:v>0.93090613541829792</c:v>
                </c:pt>
                <c:pt idx="10">
                  <c:v>0.97818149355873651</c:v>
                </c:pt>
                <c:pt idx="11">
                  <c:v>0.97659941206211498</c:v>
                </c:pt>
                <c:pt idx="12">
                  <c:v>0.96178659778467235</c:v>
                </c:pt>
                <c:pt idx="13">
                  <c:v>0.99721119543576242</c:v>
                </c:pt>
                <c:pt idx="14">
                  <c:v>0.99277366316679894</c:v>
                </c:pt>
                <c:pt idx="15">
                  <c:v>1</c:v>
                </c:pt>
                <c:pt idx="16">
                  <c:v>1.0185273817786409</c:v>
                </c:pt>
                <c:pt idx="17">
                  <c:v>1.0284787365800121</c:v>
                </c:pt>
                <c:pt idx="18">
                  <c:v>1.0249031126067059</c:v>
                </c:pt>
                <c:pt idx="19">
                  <c:v>1.0207612052897936</c:v>
                </c:pt>
                <c:pt idx="20">
                  <c:v>1.0698761881805503</c:v>
                </c:pt>
                <c:pt idx="21">
                  <c:v>1.0717968236731767</c:v>
                </c:pt>
                <c:pt idx="22">
                  <c:v>1.0565691388210563</c:v>
                </c:pt>
                <c:pt idx="23">
                  <c:v>1.0659316056888939</c:v>
                </c:pt>
                <c:pt idx="24">
                  <c:v>1.0777472208451611</c:v>
                </c:pt>
                <c:pt idx="25">
                  <c:v>1.0895162657013311</c:v>
                </c:pt>
                <c:pt idx="26">
                  <c:v>1.0780618907101081</c:v>
                </c:pt>
                <c:pt idx="27">
                  <c:v>1.0949186727500686</c:v>
                </c:pt>
                <c:pt idx="28">
                  <c:v>1.1402504845593264</c:v>
                </c:pt>
                <c:pt idx="29">
                  <c:v>1.1268603782539548</c:v>
                </c:pt>
                <c:pt idx="30">
                  <c:v>1.1231022578418421</c:v>
                </c:pt>
                <c:pt idx="31">
                  <c:v>1.1381185231900104</c:v>
                </c:pt>
                <c:pt idx="32">
                  <c:v>1.1527525544749695</c:v>
                </c:pt>
                <c:pt idx="33">
                  <c:v>1.140408680759688</c:v>
                </c:pt>
                <c:pt idx="34">
                  <c:v>1.1556094376430275</c:v>
                </c:pt>
                <c:pt idx="35">
                  <c:v>1.1763744061716292</c:v>
                </c:pt>
                <c:pt idx="36">
                  <c:v>1.2124926619516654</c:v>
                </c:pt>
                <c:pt idx="37">
                  <c:v>1.1992654613481715</c:v>
                </c:pt>
                <c:pt idx="38">
                  <c:v>1.182173787866645</c:v>
                </c:pt>
                <c:pt idx="39">
                  <c:v>1.1902027168890363</c:v>
                </c:pt>
                <c:pt idx="40">
                  <c:v>1.2090974600728324</c:v>
                </c:pt>
                <c:pt idx="41">
                  <c:v>1.2119951383615357</c:v>
                </c:pt>
                <c:pt idx="42">
                  <c:v>1.2431416428750783</c:v>
                </c:pt>
                <c:pt idx="43">
                  <c:v>1.1952366939263943</c:v>
                </c:pt>
                <c:pt idx="44">
                  <c:v>1.183371065216994</c:v>
                </c:pt>
                <c:pt idx="45">
                  <c:v>1.2078570246571119</c:v>
                </c:pt>
                <c:pt idx="46">
                  <c:v>1.231093355550366</c:v>
                </c:pt>
                <c:pt idx="47">
                  <c:v>1.2197935372041038</c:v>
                </c:pt>
              </c:numCache>
            </c:numRef>
          </c:val>
          <c:smooth val="0"/>
          <c:extLst>
            <c:ext xmlns:c16="http://schemas.microsoft.com/office/drawing/2014/chart" uri="{C3380CC4-5D6E-409C-BE32-E72D297353CC}">
              <c16:uniqueId val="{00000001-94C9-4254-9D1A-19E2C5BA81EF}"/>
            </c:ext>
          </c:extLst>
        </c:ser>
        <c:ser>
          <c:idx val="3"/>
          <c:order val="2"/>
          <c:tx>
            <c:strRef>
              <c:f>Residential_Total_LMDI_UtilAdj!$AQ$106</c:f>
              <c:strCache>
                <c:ptCount val="1"/>
                <c:pt idx="0">
                  <c:v>Structure:  Electric Generation Efficiency</c:v>
                </c:pt>
              </c:strCache>
            </c:strRef>
          </c:tx>
          <c:spPr>
            <a:ln>
              <a:solidFill>
                <a:srgbClr val="00B050"/>
              </a:solidFill>
            </a:ln>
          </c:spPr>
          <c:marker>
            <c:symbol val="x"/>
            <c:size val="2"/>
            <c:spPr>
              <a:solidFill>
                <a:srgbClr val="00B050"/>
              </a:solidFill>
              <a:ln>
                <a:solidFill>
                  <a:srgbClr val="00B050"/>
                </a:solidFill>
              </a:ln>
            </c:spPr>
          </c:marker>
          <c:cat>
            <c:numRef>
              <c:f>Residential_Total_LMDI_UtilAdj!$AM$107:$AM$154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Residential_Total_LMDI_UtilAdj!$AQ$107:$AQ$154</c:f>
              <c:numCache>
                <c:formatCode>0.0000</c:formatCode>
                <c:ptCount val="48"/>
                <c:pt idx="0">
                  <c:v>1.0218560837703483</c:v>
                </c:pt>
                <c:pt idx="1">
                  <c:v>1.0209619322427284</c:v>
                </c:pt>
                <c:pt idx="2">
                  <c:v>1.0179698469259855</c:v>
                </c:pt>
                <c:pt idx="3">
                  <c:v>1.0161594655720902</c:v>
                </c:pt>
                <c:pt idx="4">
                  <c:v>1.0221239566229408</c:v>
                </c:pt>
                <c:pt idx="5">
                  <c:v>1.0194563650519399</c:v>
                </c:pt>
                <c:pt idx="6">
                  <c:v>1.018320531165541</c:v>
                </c:pt>
                <c:pt idx="7">
                  <c:v>1.0183236759138501</c:v>
                </c:pt>
                <c:pt idx="8">
                  <c:v>1.0224650645447426</c:v>
                </c:pt>
                <c:pt idx="9">
                  <c:v>1.0176398646716229</c:v>
                </c:pt>
                <c:pt idx="10">
                  <c:v>1.0188735525005861</c:v>
                </c:pt>
                <c:pt idx="11">
                  <c:v>1.0087509098398555</c:v>
                </c:pt>
                <c:pt idx="12">
                  <c:v>1.0142776930646105</c:v>
                </c:pt>
                <c:pt idx="13">
                  <c:v>1.0118888386410687</c:v>
                </c:pt>
                <c:pt idx="14">
                  <c:v>1.0006694198682811</c:v>
                </c:pt>
                <c:pt idx="15">
                  <c:v>1</c:v>
                </c:pt>
                <c:pt idx="16">
                  <c:v>0.99349540298022077</c:v>
                </c:pt>
                <c:pt idx="17">
                  <c:v>0.98891036261128473</c:v>
                </c:pt>
                <c:pt idx="18">
                  <c:v>0.98715854806293191</c:v>
                </c:pt>
                <c:pt idx="19">
                  <c:v>1.004414177453095</c:v>
                </c:pt>
                <c:pt idx="20">
                  <c:v>1.0021505821926657</c:v>
                </c:pt>
                <c:pt idx="21">
                  <c:v>0.99828547734422646</c:v>
                </c:pt>
                <c:pt idx="22">
                  <c:v>0.99536794171803944</c:v>
                </c:pt>
                <c:pt idx="23">
                  <c:v>0.99600461560650377</c:v>
                </c:pt>
                <c:pt idx="24">
                  <c:v>0.99111020675366057</c:v>
                </c:pt>
                <c:pt idx="25">
                  <c:v>0.99500621950565571</c:v>
                </c:pt>
                <c:pt idx="26">
                  <c:v>0.9955561441174765</c:v>
                </c:pt>
                <c:pt idx="27">
                  <c:v>0.99389137324999255</c:v>
                </c:pt>
                <c:pt idx="28">
                  <c:v>0.99430398098492501</c:v>
                </c:pt>
                <c:pt idx="29">
                  <c:v>0.99820478662338141</c:v>
                </c:pt>
                <c:pt idx="30">
                  <c:v>0.99591354973971946</c:v>
                </c:pt>
                <c:pt idx="31">
                  <c:v>0.98645593444486057</c:v>
                </c:pt>
                <c:pt idx="32">
                  <c:v>0.98684290447540546</c:v>
                </c:pt>
                <c:pt idx="33">
                  <c:v>0.98174970553086072</c:v>
                </c:pt>
                <c:pt idx="34">
                  <c:v>0.9832294368411304</c:v>
                </c:pt>
                <c:pt idx="35">
                  <c:v>0.97801132978685001</c:v>
                </c:pt>
                <c:pt idx="36">
                  <c:v>0.9727947329430654</c:v>
                </c:pt>
                <c:pt idx="37">
                  <c:v>0.97174485357114537</c:v>
                </c:pt>
                <c:pt idx="38">
                  <c:v>0.97052167415154267</c:v>
                </c:pt>
                <c:pt idx="39">
                  <c:v>0.96305722597433774</c:v>
                </c:pt>
                <c:pt idx="40">
                  <c:v>0.96100226117640641</c:v>
                </c:pt>
                <c:pt idx="41">
                  <c:v>0.95636786001392449</c:v>
                </c:pt>
                <c:pt idx="42">
                  <c:v>0.94617510163176355</c:v>
                </c:pt>
                <c:pt idx="43">
                  <c:v>0.94468976938189664</c:v>
                </c:pt>
                <c:pt idx="44">
                  <c:v>0.94241960783156498</c:v>
                </c:pt>
                <c:pt idx="45">
                  <c:v>0.93106956294842047</c:v>
                </c:pt>
                <c:pt idx="46">
                  <c:v>0.92769488474535866</c:v>
                </c:pt>
                <c:pt idx="47">
                  <c:v>0.92607757552124381</c:v>
                </c:pt>
              </c:numCache>
            </c:numRef>
          </c:val>
          <c:smooth val="0"/>
          <c:extLst>
            <c:ext xmlns:c16="http://schemas.microsoft.com/office/drawing/2014/chart" uri="{C3380CC4-5D6E-409C-BE32-E72D297353CC}">
              <c16:uniqueId val="{00000002-94C9-4254-9D1A-19E2C5BA81EF}"/>
            </c:ext>
          </c:extLst>
        </c:ser>
        <c:dLbls>
          <c:showLegendKey val="0"/>
          <c:showVal val="0"/>
          <c:showCatName val="0"/>
          <c:showSerName val="0"/>
          <c:showPercent val="0"/>
          <c:showBubbleSize val="0"/>
        </c:dLbls>
        <c:marker val="1"/>
        <c:smooth val="0"/>
        <c:axId val="119113216"/>
        <c:axId val="117205824"/>
      </c:lineChart>
      <c:catAx>
        <c:axId val="119113216"/>
        <c:scaling>
          <c:orientation val="minMax"/>
        </c:scaling>
        <c:delete val="0"/>
        <c:axPos val="b"/>
        <c:numFmt formatCode="0" sourceLinked="1"/>
        <c:majorTickMark val="out"/>
        <c:minorTickMark val="none"/>
        <c:tickLblPos val="nextTo"/>
        <c:crossAx val="117205824"/>
        <c:crosses val="autoZero"/>
        <c:auto val="1"/>
        <c:lblAlgn val="ctr"/>
        <c:lblOffset val="100"/>
        <c:tickLblSkip val="5"/>
        <c:tickMarkSkip val="1"/>
        <c:noMultiLvlLbl val="0"/>
      </c:catAx>
      <c:valAx>
        <c:axId val="117205824"/>
        <c:scaling>
          <c:orientation val="minMax"/>
        </c:scaling>
        <c:delete val="0"/>
        <c:axPos val="l"/>
        <c:majorGridlines/>
        <c:title>
          <c:tx>
            <c:rich>
              <a:bodyPr rot="-5400000" vert="horz"/>
              <a:lstStyle/>
              <a:p>
                <a:pPr>
                  <a:defRPr sz="1100" baseline="0"/>
                </a:pPr>
                <a:r>
                  <a:rPr lang="en-US" sz="1100" baseline="0"/>
                  <a:t>Index, (1985 = 1.0)</a:t>
                </a:r>
              </a:p>
            </c:rich>
          </c:tx>
          <c:overlay val="0"/>
        </c:title>
        <c:numFmt formatCode="0.0" sourceLinked="0"/>
        <c:majorTickMark val="out"/>
        <c:minorTickMark val="none"/>
        <c:tickLblPos val="nextTo"/>
        <c:crossAx val="119113216"/>
        <c:crosses val="autoZero"/>
        <c:crossBetween val="midCat"/>
      </c:valAx>
      <c:spPr>
        <a:solidFill>
          <a:schemeClr val="bg1"/>
        </a:solidFill>
        <a:ln>
          <a:solidFill>
            <a:schemeClr val="accent1"/>
          </a:solidFill>
        </a:ln>
      </c:spPr>
    </c:plotArea>
    <c:legend>
      <c:legendPos val="r"/>
      <c:layout>
        <c:manualLayout>
          <c:xMode val="edge"/>
          <c:yMode val="edge"/>
          <c:x val="0.17531523553920481"/>
          <c:y val="0.5045756876479881"/>
          <c:w val="0.51124571244229799"/>
          <c:h val="0.2234408891147277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Source Energy</a:t>
            </a:r>
          </a:p>
        </c:rich>
      </c:tx>
      <c:layout>
        <c:manualLayout>
          <c:xMode val="edge"/>
          <c:yMode val="edge"/>
          <c:x val="0.15606956644870257"/>
          <c:y val="3.1662269129287601E-2"/>
        </c:manualLayout>
      </c:layout>
      <c:overlay val="0"/>
      <c:spPr>
        <a:noFill/>
        <a:ln w="25400">
          <a:noFill/>
        </a:ln>
      </c:spPr>
    </c:title>
    <c:autoTitleDeleted val="0"/>
    <c:plotArea>
      <c:layout>
        <c:manualLayout>
          <c:layoutTarget val="inner"/>
          <c:xMode val="edge"/>
          <c:yMode val="edge"/>
          <c:x val="0.16955715911977495"/>
          <c:y val="0.19261238535360498"/>
          <c:w val="0.73603221345175041"/>
          <c:h val="0.65171587921014285"/>
        </c:manualLayout>
      </c:layout>
      <c:lineChart>
        <c:grouping val="standard"/>
        <c:varyColors val="0"/>
        <c:ser>
          <c:idx val="0"/>
          <c:order val="0"/>
          <c:tx>
            <c:strRef>
              <c:f>Northeast!$BE$44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Northeast!$BE$45:$BE$69</c:f>
              <c:numCache>
                <c:formatCode>0.00</c:formatCode>
                <c:ptCount val="25"/>
                <c:pt idx="0">
                  <c:v>1</c:v>
                </c:pt>
                <c:pt idx="1">
                  <c:v>1.0194825532598193</c:v>
                </c:pt>
                <c:pt idx="2">
                  <c:v>1.0465764898089334</c:v>
                </c:pt>
                <c:pt idx="3">
                  <c:v>1.1048726176309054</c:v>
                </c:pt>
                <c:pt idx="4">
                  <c:v>1.1307398404386153</c:v>
                </c:pt>
                <c:pt idx="5">
                  <c:v>1.0369940729585576</c:v>
                </c:pt>
                <c:pt idx="6">
                  <c:v>1.0390015304619045</c:v>
                </c:pt>
                <c:pt idx="7">
                  <c:v>1.0887343334376041</c:v>
                </c:pt>
                <c:pt idx="8">
                  <c:v>1.1090465707151387</c:v>
                </c:pt>
                <c:pt idx="9">
                  <c:v>1.1132127849548681</c:v>
                </c:pt>
                <c:pt idx="10">
                  <c:v>1.0892917198065502</c:v>
                </c:pt>
                <c:pt idx="11">
                  <c:v>1.1318460418297025</c:v>
                </c:pt>
                <c:pt idx="12">
                  <c:v>1.0997804432513423</c:v>
                </c:pt>
                <c:pt idx="13">
                  <c:v>1.0442549082283354</c:v>
                </c:pt>
                <c:pt idx="14">
                  <c:v>1.1128082075432153</c:v>
                </c:pt>
                <c:pt idx="15">
                  <c:v>1.1696979111298313</c:v>
                </c:pt>
                <c:pt idx="16">
                  <c:v>1.1477047500114828</c:v>
                </c:pt>
                <c:pt idx="17">
                  <c:v>1.1569077632012026</c:v>
                </c:pt>
                <c:pt idx="18">
                  <c:v>1.2335098557971498</c:v>
                </c:pt>
                <c:pt idx="19">
                  <c:v>1.2241388811970089</c:v>
                </c:pt>
                <c:pt idx="20">
                  <c:v>1.2352838500061696</c:v>
                </c:pt>
                <c:pt idx="21">
                  <c:v>1.1128686758272766</c:v>
                </c:pt>
                <c:pt idx="22">
                  <c:v>1.1827798112486294</c:v>
                </c:pt>
                <c:pt idx="23">
                  <c:v>1.1809343416159808</c:v>
                </c:pt>
                <c:pt idx="24">
                  <c:v>1.1290102526791461</c:v>
                </c:pt>
              </c:numCache>
            </c:numRef>
          </c:val>
          <c:smooth val="0"/>
          <c:extLst>
            <c:ext xmlns:c16="http://schemas.microsoft.com/office/drawing/2014/chart" uri="{C3380CC4-5D6E-409C-BE32-E72D297353CC}">
              <c16:uniqueId val="{00000000-A5F6-4E95-98DC-2DFCE26FCD41}"/>
            </c:ext>
          </c:extLst>
        </c:ser>
        <c:ser>
          <c:idx val="1"/>
          <c:order val="1"/>
          <c:tx>
            <c:strRef>
              <c:f>Northeast!$BF$44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Northeast!$BF$45:$BF$69</c:f>
              <c:numCache>
                <c:formatCode>0.00</c:formatCode>
                <c:ptCount val="25"/>
                <c:pt idx="0">
                  <c:v>1</c:v>
                </c:pt>
                <c:pt idx="1">
                  <c:v>1.0100199166232808</c:v>
                </c:pt>
                <c:pt idx="2">
                  <c:v>1.0195773125283081</c:v>
                </c:pt>
                <c:pt idx="3">
                  <c:v>1.0299679256244889</c:v>
                </c:pt>
                <c:pt idx="4">
                  <c:v>1.0390398920631745</c:v>
                </c:pt>
                <c:pt idx="5">
                  <c:v>1.0391570307634868</c:v>
                </c:pt>
                <c:pt idx="6">
                  <c:v>1.037718460258402</c:v>
                </c:pt>
                <c:pt idx="7">
                  <c:v>1.0416808191115081</c:v>
                </c:pt>
                <c:pt idx="8">
                  <c:v>1.0458756931273623</c:v>
                </c:pt>
                <c:pt idx="9">
                  <c:v>1.0532808891791905</c:v>
                </c:pt>
                <c:pt idx="10">
                  <c:v>1.0611353388981235</c:v>
                </c:pt>
                <c:pt idx="11">
                  <c:v>1.0699177603345582</c:v>
                </c:pt>
                <c:pt idx="12">
                  <c:v>1.0789605542782073</c:v>
                </c:pt>
                <c:pt idx="13">
                  <c:v>1.0883219448030457</c:v>
                </c:pt>
                <c:pt idx="14">
                  <c:v>1.0986170628496903</c:v>
                </c:pt>
                <c:pt idx="15">
                  <c:v>1.1047053903478925</c:v>
                </c:pt>
                <c:pt idx="16">
                  <c:v>1.1103446445041547</c:v>
                </c:pt>
                <c:pt idx="17">
                  <c:v>1.1131360369980343</c:v>
                </c:pt>
                <c:pt idx="18">
                  <c:v>1.1161936642191757</c:v>
                </c:pt>
                <c:pt idx="19">
                  <c:v>1.1214621552304218</c:v>
                </c:pt>
                <c:pt idx="20">
                  <c:v>1.1275410164628137</c:v>
                </c:pt>
                <c:pt idx="21">
                  <c:v>1.1242827557497963</c:v>
                </c:pt>
                <c:pt idx="22">
                  <c:v>1.1190603297308797</c:v>
                </c:pt>
                <c:pt idx="23">
                  <c:v>1.1225216532604365</c:v>
                </c:pt>
                <c:pt idx="24">
                  <c:v>1.1232829128594419</c:v>
                </c:pt>
              </c:numCache>
            </c:numRef>
          </c:val>
          <c:smooth val="0"/>
          <c:extLst>
            <c:ext xmlns:c16="http://schemas.microsoft.com/office/drawing/2014/chart" uri="{C3380CC4-5D6E-409C-BE32-E72D297353CC}">
              <c16:uniqueId val="{00000001-A5F6-4E95-98DC-2DFCE26FCD41}"/>
            </c:ext>
          </c:extLst>
        </c:ser>
        <c:ser>
          <c:idx val="2"/>
          <c:order val="2"/>
          <c:tx>
            <c:strRef>
              <c:f>Northeast!$BG$44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Northeast!$BG$45:$BG$69</c:f>
              <c:numCache>
                <c:formatCode>0.00</c:formatCode>
                <c:ptCount val="25"/>
                <c:pt idx="0">
                  <c:v>1</c:v>
                </c:pt>
                <c:pt idx="1">
                  <c:v>1.0014598161721104</c:v>
                </c:pt>
                <c:pt idx="2">
                  <c:v>1.0092957017265305</c:v>
                </c:pt>
                <c:pt idx="3">
                  <c:v>1.0199391146398133</c:v>
                </c:pt>
                <c:pt idx="4">
                  <c:v>1.0301109701176796</c:v>
                </c:pt>
                <c:pt idx="5">
                  <c:v>1.0378294818203675</c:v>
                </c:pt>
                <c:pt idx="6">
                  <c:v>1.0434354552200387</c:v>
                </c:pt>
                <c:pt idx="7">
                  <c:v>1.0496243702267847</c:v>
                </c:pt>
                <c:pt idx="8">
                  <c:v>1.0554568998498572</c:v>
                </c:pt>
                <c:pt idx="9">
                  <c:v>1.0590940306551251</c:v>
                </c:pt>
                <c:pt idx="10">
                  <c:v>1.0613949012863459</c:v>
                </c:pt>
                <c:pt idx="11">
                  <c:v>1.0701096097077609</c:v>
                </c:pt>
                <c:pt idx="12">
                  <c:v>1.078416555634836</c:v>
                </c:pt>
                <c:pt idx="13">
                  <c:v>1.0897422304261708</c:v>
                </c:pt>
                <c:pt idx="14">
                  <c:v>1.1022554997059364</c:v>
                </c:pt>
                <c:pt idx="15">
                  <c:v>1.110058576282932</c:v>
                </c:pt>
                <c:pt idx="16">
                  <c:v>1.1182606577078069</c:v>
                </c:pt>
                <c:pt idx="17">
                  <c:v>1.1245666411664423</c:v>
                </c:pt>
                <c:pt idx="18">
                  <c:v>1.1305986212767756</c:v>
                </c:pt>
                <c:pt idx="19">
                  <c:v>1.1358008169474119</c:v>
                </c:pt>
                <c:pt idx="20">
                  <c:v>1.1415137481747206</c:v>
                </c:pt>
                <c:pt idx="21">
                  <c:v>1.1518446203293198</c:v>
                </c:pt>
                <c:pt idx="22">
                  <c:v>1.1572118826378419</c:v>
                </c:pt>
                <c:pt idx="23">
                  <c:v>1.1604422140352884</c:v>
                </c:pt>
                <c:pt idx="24">
                  <c:v>1.1617527488904151</c:v>
                </c:pt>
              </c:numCache>
            </c:numRef>
          </c:val>
          <c:smooth val="0"/>
          <c:extLst>
            <c:ext xmlns:c16="http://schemas.microsoft.com/office/drawing/2014/chart" uri="{C3380CC4-5D6E-409C-BE32-E72D297353CC}">
              <c16:uniqueId val="{00000002-A5F6-4E95-98DC-2DFCE26FCD41}"/>
            </c:ext>
          </c:extLst>
        </c:ser>
        <c:ser>
          <c:idx val="3"/>
          <c:order val="3"/>
          <c:tx>
            <c:strRef>
              <c:f>Northeast!$BH$44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Northeast!$BH$45:$BH$69</c:f>
              <c:numCache>
                <c:formatCode>0.00</c:formatCode>
                <c:ptCount val="25"/>
                <c:pt idx="0">
                  <c:v>1</c:v>
                </c:pt>
                <c:pt idx="1">
                  <c:v>0.99954486180233137</c:v>
                </c:pt>
                <c:pt idx="2">
                  <c:v>1.0102508649533617</c:v>
                </c:pt>
                <c:pt idx="3">
                  <c:v>1.042909209461105</c:v>
                </c:pt>
                <c:pt idx="4">
                  <c:v>1.0379017506994823</c:v>
                </c:pt>
                <c:pt idx="5">
                  <c:v>0.9444385777221519</c:v>
                </c:pt>
                <c:pt idx="6">
                  <c:v>0.9697177091041923</c:v>
                </c:pt>
                <c:pt idx="7">
                  <c:v>1.0116998296367925</c:v>
                </c:pt>
                <c:pt idx="8">
                  <c:v>1.0291036277732379</c:v>
                </c:pt>
                <c:pt idx="9">
                  <c:v>1.0267905533839472</c:v>
                </c:pt>
                <c:pt idx="10">
                  <c:v>1.0224779040993164</c:v>
                </c:pt>
                <c:pt idx="11">
                  <c:v>1.0208850889559729</c:v>
                </c:pt>
                <c:pt idx="12">
                  <c:v>1.0058664230240832</c:v>
                </c:pt>
                <c:pt idx="13">
                  <c:v>0.92760996600776002</c:v>
                </c:pt>
                <c:pt idx="14">
                  <c:v>0.97674636742130538</c:v>
                </c:pt>
                <c:pt idx="15">
                  <c:v>0.99021423578095069</c:v>
                </c:pt>
                <c:pt idx="16">
                  <c:v>0.95087502916472633</c:v>
                </c:pt>
                <c:pt idx="17">
                  <c:v>0.97572051859945852</c:v>
                </c:pt>
                <c:pt idx="18">
                  <c:v>1.0292031533026071</c:v>
                </c:pt>
                <c:pt idx="19">
                  <c:v>0.99580337441012345</c:v>
                </c:pt>
                <c:pt idx="20">
                  <c:v>1.0238866450942268</c:v>
                </c:pt>
                <c:pt idx="21">
                  <c:v>0.93908057580685378</c:v>
                </c:pt>
                <c:pt idx="22">
                  <c:v>0.99085181140162104</c:v>
                </c:pt>
                <c:pt idx="23">
                  <c:v>0.98761612491685946</c:v>
                </c:pt>
                <c:pt idx="24">
                  <c:v>0.98988835186173674</c:v>
                </c:pt>
              </c:numCache>
            </c:numRef>
          </c:val>
          <c:smooth val="0"/>
          <c:extLst>
            <c:ext xmlns:c16="http://schemas.microsoft.com/office/drawing/2014/chart" uri="{C3380CC4-5D6E-409C-BE32-E72D297353CC}">
              <c16:uniqueId val="{00000003-A5F6-4E95-98DC-2DFCE26FCD41}"/>
            </c:ext>
          </c:extLst>
        </c:ser>
        <c:ser>
          <c:idx val="4"/>
          <c:order val="4"/>
          <c:tx>
            <c:strRef>
              <c:f>Northeast!$BI$44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Northeast!$BI$45:$BI$69</c:f>
              <c:numCache>
                <c:formatCode>0.00</c:formatCode>
                <c:ptCount val="25"/>
                <c:pt idx="0">
                  <c:v>1</c:v>
                </c:pt>
                <c:pt idx="1">
                  <c:v>1.0083563589642224</c:v>
                </c:pt>
                <c:pt idx="2">
                  <c:v>1.0067071585557377</c:v>
                </c:pt>
                <c:pt idx="3">
                  <c:v>1.0084810922605163</c:v>
                </c:pt>
                <c:pt idx="4">
                  <c:v>1.017865081370706</c:v>
                </c:pt>
                <c:pt idx="5">
                  <c:v>1.0181115672413978</c:v>
                </c:pt>
                <c:pt idx="6">
                  <c:v>0.98952262408112646</c:v>
                </c:pt>
                <c:pt idx="7">
                  <c:v>0.98424149081147216</c:v>
                </c:pt>
                <c:pt idx="8">
                  <c:v>0.97627035281986974</c:v>
                </c:pt>
                <c:pt idx="9">
                  <c:v>0.97189108040952477</c:v>
                </c:pt>
                <c:pt idx="10">
                  <c:v>0.94589405449784236</c:v>
                </c:pt>
                <c:pt idx="11">
                  <c:v>0.96834883639253788</c:v>
                </c:pt>
                <c:pt idx="12">
                  <c:v>0.93966611768711117</c:v>
                </c:pt>
                <c:pt idx="13">
                  <c:v>0.94920485669256227</c:v>
                </c:pt>
                <c:pt idx="14">
                  <c:v>0.94082727897727503</c:v>
                </c:pt>
                <c:pt idx="15">
                  <c:v>0.96327919183744914</c:v>
                </c:pt>
                <c:pt idx="16">
                  <c:v>0.9720886856991422</c:v>
                </c:pt>
                <c:pt idx="17">
                  <c:v>0.94719600544658256</c:v>
                </c:pt>
                <c:pt idx="18">
                  <c:v>0.94971546749982094</c:v>
                </c:pt>
                <c:pt idx="19">
                  <c:v>0.96509551956152617</c:v>
                </c:pt>
                <c:pt idx="20">
                  <c:v>0.93734914934716407</c:v>
                </c:pt>
                <c:pt idx="21">
                  <c:v>0.91510644284476528</c:v>
                </c:pt>
                <c:pt idx="22">
                  <c:v>0.92178324627765418</c:v>
                </c:pt>
                <c:pt idx="23">
                  <c:v>0.91795065018755562</c:v>
                </c:pt>
                <c:pt idx="24">
                  <c:v>0.87399472335418182</c:v>
                </c:pt>
              </c:numCache>
            </c:numRef>
          </c:val>
          <c:smooth val="0"/>
          <c:extLst>
            <c:ext xmlns:c16="http://schemas.microsoft.com/office/drawing/2014/chart" uri="{C3380CC4-5D6E-409C-BE32-E72D297353CC}">
              <c16:uniqueId val="{00000004-A5F6-4E95-98DC-2DFCE26FCD41}"/>
            </c:ext>
          </c:extLst>
        </c:ser>
        <c:dLbls>
          <c:showLegendKey val="0"/>
          <c:showVal val="0"/>
          <c:showCatName val="0"/>
          <c:showSerName val="0"/>
          <c:showPercent val="0"/>
          <c:showBubbleSize val="0"/>
        </c:dLbls>
        <c:marker val="1"/>
        <c:smooth val="0"/>
        <c:axId val="119479808"/>
        <c:axId val="117208128"/>
      </c:lineChart>
      <c:catAx>
        <c:axId val="119479808"/>
        <c:scaling>
          <c:orientation val="minMax"/>
        </c:scaling>
        <c:delete val="0"/>
        <c:axPos val="b"/>
        <c:numFmt formatCode="0"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17208128"/>
        <c:crosses val="autoZero"/>
        <c:auto val="1"/>
        <c:lblAlgn val="ctr"/>
        <c:lblOffset val="100"/>
        <c:tickLblSkip val="2"/>
        <c:tickMarkSkip val="1"/>
        <c:noMultiLvlLbl val="0"/>
      </c:catAx>
      <c:valAx>
        <c:axId val="117208128"/>
        <c:scaling>
          <c:orientation val="minMax"/>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Index, 1985 = 1.0</a:t>
                </a:r>
              </a:p>
            </c:rich>
          </c:tx>
          <c:layout>
            <c:manualLayout>
              <c:xMode val="edge"/>
              <c:yMode val="edge"/>
              <c:x val="2.8901734104046242E-2"/>
              <c:y val="0.2875992216012576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9479808"/>
        <c:crosses val="autoZero"/>
        <c:crossBetween val="midCat"/>
      </c:valAx>
      <c:spPr>
        <a:noFill/>
        <a:ln w="12700">
          <a:solidFill>
            <a:srgbClr val="808080"/>
          </a:solidFill>
          <a:prstDash val="solid"/>
        </a:ln>
      </c:spPr>
    </c:plotArea>
    <c:legend>
      <c:legendPos val="r"/>
      <c:layout>
        <c:manualLayout>
          <c:xMode val="edge"/>
          <c:yMode val="edge"/>
          <c:x val="0.21387323694364793"/>
          <c:y val="0.52770503950858383"/>
          <c:w val="0.36994280339235053"/>
          <c:h val="0.2453828627622074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Delivered Energy</a:t>
            </a:r>
          </a:p>
        </c:rich>
      </c:tx>
      <c:layout>
        <c:manualLayout>
          <c:xMode val="edge"/>
          <c:yMode val="edge"/>
          <c:x val="0.13653866343630122"/>
          <c:y val="3.1578947368421054E-2"/>
        </c:manualLayout>
      </c:layout>
      <c:overlay val="0"/>
      <c:spPr>
        <a:noFill/>
        <a:ln w="25400">
          <a:noFill/>
        </a:ln>
      </c:spPr>
    </c:title>
    <c:autoTitleDeleted val="0"/>
    <c:plotArea>
      <c:layout>
        <c:manualLayout>
          <c:layoutTarget val="inner"/>
          <c:xMode val="edge"/>
          <c:yMode val="edge"/>
          <c:x val="0.14230782593508295"/>
          <c:y val="0.18947368421052632"/>
          <c:w val="0.76538533408328391"/>
          <c:h val="0.70263157894736838"/>
        </c:manualLayout>
      </c:layout>
      <c:lineChart>
        <c:grouping val="standard"/>
        <c:varyColors val="0"/>
        <c:ser>
          <c:idx val="0"/>
          <c:order val="0"/>
          <c:tx>
            <c:strRef>
              <c:f>Northeast!$BE$44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Northeast!$BE$126:$BE$150</c:f>
              <c:numCache>
                <c:formatCode>0.00</c:formatCode>
                <c:ptCount val="25"/>
                <c:pt idx="0">
                  <c:v>1</c:v>
                </c:pt>
                <c:pt idx="1">
                  <c:v>1.0177221756465478</c:v>
                </c:pt>
                <c:pt idx="2">
                  <c:v>1.038773711475238</c:v>
                </c:pt>
                <c:pt idx="3">
                  <c:v>1.0954640263492621</c:v>
                </c:pt>
                <c:pt idx="4">
                  <c:v>1.1067524500262607</c:v>
                </c:pt>
                <c:pt idx="5">
                  <c:v>0.97902158965334651</c:v>
                </c:pt>
                <c:pt idx="6">
                  <c:v>0.97685922613453124</c:v>
                </c:pt>
                <c:pt idx="7">
                  <c:v>1.0532104022288646</c:v>
                </c:pt>
                <c:pt idx="8">
                  <c:v>1.0628745799048593</c:v>
                </c:pt>
                <c:pt idx="9">
                  <c:v>1.0688738804811313</c:v>
                </c:pt>
                <c:pt idx="10">
                  <c:v>1.0304636456666054</c:v>
                </c:pt>
                <c:pt idx="11">
                  <c:v>1.0820072170549271</c:v>
                </c:pt>
                <c:pt idx="12">
                  <c:v>1.0447192433147177</c:v>
                </c:pt>
                <c:pt idx="13">
                  <c:v>0.96203712107558115</c:v>
                </c:pt>
                <c:pt idx="14">
                  <c:v>1.0287606822349384</c:v>
                </c:pt>
                <c:pt idx="15">
                  <c:v>1.105775579616229</c:v>
                </c:pt>
                <c:pt idx="16">
                  <c:v>1.0722716344964731</c:v>
                </c:pt>
                <c:pt idx="17">
                  <c:v>1.0574607133347758</c:v>
                </c:pt>
                <c:pt idx="18">
                  <c:v>1.1567621068913883</c:v>
                </c:pt>
                <c:pt idx="19">
                  <c:v>1.1343194663044232</c:v>
                </c:pt>
                <c:pt idx="20">
                  <c:v>1.1238724158207412</c:v>
                </c:pt>
                <c:pt idx="21">
                  <c:v>0.98504583892348985</c:v>
                </c:pt>
                <c:pt idx="22">
                  <c:v>1.0609814902198966</c:v>
                </c:pt>
                <c:pt idx="23">
                  <c:v>1.0718974040884026</c:v>
                </c:pt>
                <c:pt idx="24">
                  <c:v>1.0205362162552787</c:v>
                </c:pt>
              </c:numCache>
            </c:numRef>
          </c:val>
          <c:smooth val="0"/>
          <c:extLst>
            <c:ext xmlns:c16="http://schemas.microsoft.com/office/drawing/2014/chart" uri="{C3380CC4-5D6E-409C-BE32-E72D297353CC}">
              <c16:uniqueId val="{00000000-A90A-45C0-8D6F-8EB2399F015C}"/>
            </c:ext>
          </c:extLst>
        </c:ser>
        <c:ser>
          <c:idx val="1"/>
          <c:order val="1"/>
          <c:tx>
            <c:strRef>
              <c:f>Northeast!$BF$44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Northeast!$BF$126:$BF$150</c:f>
              <c:numCache>
                <c:formatCode>0.00</c:formatCode>
                <c:ptCount val="25"/>
                <c:pt idx="0">
                  <c:v>1</c:v>
                </c:pt>
                <c:pt idx="1">
                  <c:v>1.0100199166232808</c:v>
                </c:pt>
                <c:pt idx="2">
                  <c:v>1.0195773125283081</c:v>
                </c:pt>
                <c:pt idx="3">
                  <c:v>1.0299679256244889</c:v>
                </c:pt>
                <c:pt idx="4">
                  <c:v>1.0390398920631745</c:v>
                </c:pt>
                <c:pt idx="5">
                  <c:v>1.0391570307634868</c:v>
                </c:pt>
                <c:pt idx="6">
                  <c:v>1.037718460258402</c:v>
                </c:pt>
                <c:pt idx="7">
                  <c:v>1.0416808191115081</c:v>
                </c:pt>
                <c:pt idx="8">
                  <c:v>1.0458756931273623</c:v>
                </c:pt>
                <c:pt idx="9">
                  <c:v>1.0532808891791905</c:v>
                </c:pt>
                <c:pt idx="10">
                  <c:v>1.0611353388981235</c:v>
                </c:pt>
                <c:pt idx="11">
                  <c:v>1.0699177603345582</c:v>
                </c:pt>
                <c:pt idx="12">
                  <c:v>1.0789605542782073</c:v>
                </c:pt>
                <c:pt idx="13">
                  <c:v>1.0883219448030457</c:v>
                </c:pt>
                <c:pt idx="14">
                  <c:v>1.0986170628496903</c:v>
                </c:pt>
                <c:pt idx="15">
                  <c:v>1.1047053903478925</c:v>
                </c:pt>
                <c:pt idx="16">
                  <c:v>1.1103446445041547</c:v>
                </c:pt>
                <c:pt idx="17">
                  <c:v>1.1131360369980343</c:v>
                </c:pt>
                <c:pt idx="18">
                  <c:v>1.1161936642191757</c:v>
                </c:pt>
                <c:pt idx="19">
                  <c:v>1.1214621552304218</c:v>
                </c:pt>
                <c:pt idx="20">
                  <c:v>1.1275410164628137</c:v>
                </c:pt>
                <c:pt idx="21">
                  <c:v>1.1242827557497963</c:v>
                </c:pt>
                <c:pt idx="22">
                  <c:v>1.1190603297308797</c:v>
                </c:pt>
                <c:pt idx="23">
                  <c:v>1.1225216532604365</c:v>
                </c:pt>
                <c:pt idx="24">
                  <c:v>1.1232829128594419</c:v>
                </c:pt>
              </c:numCache>
            </c:numRef>
          </c:val>
          <c:smooth val="0"/>
          <c:extLst>
            <c:ext xmlns:c16="http://schemas.microsoft.com/office/drawing/2014/chart" uri="{C3380CC4-5D6E-409C-BE32-E72D297353CC}">
              <c16:uniqueId val="{00000001-A90A-45C0-8D6F-8EB2399F015C}"/>
            </c:ext>
          </c:extLst>
        </c:ser>
        <c:ser>
          <c:idx val="2"/>
          <c:order val="2"/>
          <c:tx>
            <c:strRef>
              <c:f>Northeast!$BG$44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Northeast!$BG$126:$BG$150</c:f>
              <c:numCache>
                <c:formatCode>0.00</c:formatCode>
                <c:ptCount val="25"/>
                <c:pt idx="0">
                  <c:v>1</c:v>
                </c:pt>
                <c:pt idx="1">
                  <c:v>1.0014598161721104</c:v>
                </c:pt>
                <c:pt idx="2">
                  <c:v>1.0092957017265305</c:v>
                </c:pt>
                <c:pt idx="3">
                  <c:v>1.0199391146398133</c:v>
                </c:pt>
                <c:pt idx="4">
                  <c:v>1.0301109701176796</c:v>
                </c:pt>
                <c:pt idx="5">
                  <c:v>1.0378294818203675</c:v>
                </c:pt>
                <c:pt idx="6">
                  <c:v>1.0434354552200387</c:v>
                </c:pt>
                <c:pt idx="7">
                  <c:v>1.0496243702267847</c:v>
                </c:pt>
                <c:pt idx="8">
                  <c:v>1.0554568998498572</c:v>
                </c:pt>
                <c:pt idx="9">
                  <c:v>1.0590940306551251</c:v>
                </c:pt>
                <c:pt idx="10">
                  <c:v>1.0613949012863459</c:v>
                </c:pt>
                <c:pt idx="11">
                  <c:v>1.0701096097077609</c:v>
                </c:pt>
                <c:pt idx="12">
                  <c:v>1.078416555634836</c:v>
                </c:pt>
                <c:pt idx="13">
                  <c:v>1.0897422304261708</c:v>
                </c:pt>
                <c:pt idx="14">
                  <c:v>1.1022554997059364</c:v>
                </c:pt>
                <c:pt idx="15">
                  <c:v>1.110058576282932</c:v>
                </c:pt>
                <c:pt idx="16">
                  <c:v>1.1182606577078069</c:v>
                </c:pt>
                <c:pt idx="17">
                  <c:v>1.1245666411664423</c:v>
                </c:pt>
                <c:pt idx="18">
                  <c:v>1.1305986212767756</c:v>
                </c:pt>
                <c:pt idx="19">
                  <c:v>1.1358008169474119</c:v>
                </c:pt>
                <c:pt idx="20">
                  <c:v>1.1415137481747206</c:v>
                </c:pt>
                <c:pt idx="21">
                  <c:v>1.1518446203293198</c:v>
                </c:pt>
                <c:pt idx="22">
                  <c:v>1.1572118826378419</c:v>
                </c:pt>
                <c:pt idx="23">
                  <c:v>1.1604422140352884</c:v>
                </c:pt>
                <c:pt idx="24">
                  <c:v>1.1617527488904151</c:v>
                </c:pt>
              </c:numCache>
            </c:numRef>
          </c:val>
          <c:smooth val="0"/>
          <c:extLst>
            <c:ext xmlns:c16="http://schemas.microsoft.com/office/drawing/2014/chart" uri="{C3380CC4-5D6E-409C-BE32-E72D297353CC}">
              <c16:uniqueId val="{00000002-A90A-45C0-8D6F-8EB2399F015C}"/>
            </c:ext>
          </c:extLst>
        </c:ser>
        <c:ser>
          <c:idx val="3"/>
          <c:order val="3"/>
          <c:tx>
            <c:strRef>
              <c:f>Northeast!$BH$44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Northeast!$BH$126:$BH$150</c:f>
              <c:numCache>
                <c:formatCode>0.00</c:formatCode>
                <c:ptCount val="25"/>
                <c:pt idx="0">
                  <c:v>1</c:v>
                </c:pt>
                <c:pt idx="1">
                  <c:v>0.99963138358306325</c:v>
                </c:pt>
                <c:pt idx="2">
                  <c:v>1.0051072684657016</c:v>
                </c:pt>
                <c:pt idx="3">
                  <c:v>1.0396078686179746</c:v>
                </c:pt>
                <c:pt idx="4">
                  <c:v>1.0424914407882935</c:v>
                </c:pt>
                <c:pt idx="5">
                  <c:v>0.92779377386309558</c:v>
                </c:pt>
                <c:pt idx="6">
                  <c:v>0.9481481446187161</c:v>
                </c:pt>
                <c:pt idx="7">
                  <c:v>1.0225486683995511</c:v>
                </c:pt>
                <c:pt idx="8">
                  <c:v>1.0263613780409926</c:v>
                </c:pt>
                <c:pt idx="9">
                  <c:v>1.0243108814746529</c:v>
                </c:pt>
                <c:pt idx="10">
                  <c:v>1.0151194494203981</c:v>
                </c:pt>
                <c:pt idx="11">
                  <c:v>1.0246602198878694</c:v>
                </c:pt>
                <c:pt idx="12">
                  <c:v>1.0085407388609247</c:v>
                </c:pt>
                <c:pt idx="13">
                  <c:v>0.89904467503881413</c:v>
                </c:pt>
                <c:pt idx="14">
                  <c:v>0.95351735781038149</c:v>
                </c:pt>
                <c:pt idx="15">
                  <c:v>0.9917984543140953</c:v>
                </c:pt>
                <c:pt idx="16">
                  <c:v>0.92836913561712786</c:v>
                </c:pt>
                <c:pt idx="17">
                  <c:v>0.95306747228970878</c:v>
                </c:pt>
                <c:pt idx="18">
                  <c:v>1.0312657178953579</c:v>
                </c:pt>
                <c:pt idx="19">
                  <c:v>0.99062992451771958</c:v>
                </c:pt>
                <c:pt idx="20">
                  <c:v>1.005973044316077</c:v>
                </c:pt>
                <c:pt idx="21">
                  <c:v>0.90866735640809382</c:v>
                </c:pt>
                <c:pt idx="22">
                  <c:v>0.97700817399101725</c:v>
                </c:pt>
                <c:pt idx="23">
                  <c:v>0.97425582337822192</c:v>
                </c:pt>
                <c:pt idx="24">
                  <c:v>0.98722315484193135</c:v>
                </c:pt>
              </c:numCache>
            </c:numRef>
          </c:val>
          <c:smooth val="0"/>
          <c:extLst>
            <c:ext xmlns:c16="http://schemas.microsoft.com/office/drawing/2014/chart" uri="{C3380CC4-5D6E-409C-BE32-E72D297353CC}">
              <c16:uniqueId val="{00000003-A90A-45C0-8D6F-8EB2399F015C}"/>
            </c:ext>
          </c:extLst>
        </c:ser>
        <c:ser>
          <c:idx val="4"/>
          <c:order val="4"/>
          <c:tx>
            <c:strRef>
              <c:f>Northeast!$BI$44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Northeast!$BD$45:$BD$69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Northeast!$BI$126:$BI$150</c:f>
              <c:numCache>
                <c:formatCode>0.00</c:formatCode>
                <c:ptCount val="25"/>
                <c:pt idx="0">
                  <c:v>1</c:v>
                </c:pt>
                <c:pt idx="1">
                  <c:v>1.0065280671002006</c:v>
                </c:pt>
                <c:pt idx="2">
                  <c:v>1.0043150016642823</c:v>
                </c:pt>
                <c:pt idx="3">
                  <c:v>1.0030685520385052</c:v>
                </c:pt>
                <c:pt idx="4">
                  <c:v>0.99188599915319342</c:v>
                </c:pt>
                <c:pt idx="5">
                  <c:v>0.97843872126205667</c:v>
                </c:pt>
                <c:pt idx="6">
                  <c:v>0.95150407121179226</c:v>
                </c:pt>
                <c:pt idx="7">
                  <c:v>0.94202532716346732</c:v>
                </c:pt>
                <c:pt idx="8">
                  <c:v>0.93812594287907103</c:v>
                </c:pt>
                <c:pt idx="9">
                  <c:v>0.93544003646840967</c:v>
                </c:pt>
                <c:pt idx="10">
                  <c:v>0.90129663732061305</c:v>
                </c:pt>
                <c:pt idx="11">
                  <c:v>0.9222987513731038</c:v>
                </c:pt>
                <c:pt idx="12">
                  <c:v>0.8902542067339303</c:v>
                </c:pt>
                <c:pt idx="13">
                  <c:v>0.90225519079799532</c:v>
                </c:pt>
                <c:pt idx="14">
                  <c:v>0.89095781209682712</c:v>
                </c:pt>
                <c:pt idx="15">
                  <c:v>0.9091827721497433</c:v>
                </c:pt>
                <c:pt idx="16">
                  <c:v>0.93021486592914127</c:v>
                </c:pt>
                <c:pt idx="17">
                  <c:v>0.8863538886719321</c:v>
                </c:pt>
                <c:pt idx="18">
                  <c:v>0.88884384257466553</c:v>
                </c:pt>
                <c:pt idx="19">
                  <c:v>0.89895332504623682</c:v>
                </c:pt>
                <c:pt idx="20">
                  <c:v>0.86799489882189407</c:v>
                </c:pt>
                <c:pt idx="21">
                  <c:v>0.83710910673082606</c:v>
                </c:pt>
                <c:pt idx="22">
                  <c:v>0.83857753783867761</c:v>
                </c:pt>
                <c:pt idx="23">
                  <c:v>0.84462116997042092</c:v>
                </c:pt>
                <c:pt idx="24">
                  <c:v>0.7921551081458702</c:v>
                </c:pt>
              </c:numCache>
            </c:numRef>
          </c:val>
          <c:smooth val="0"/>
          <c:extLst>
            <c:ext xmlns:c16="http://schemas.microsoft.com/office/drawing/2014/chart" uri="{C3380CC4-5D6E-409C-BE32-E72D297353CC}">
              <c16:uniqueId val="{00000004-A90A-45C0-8D6F-8EB2399F015C}"/>
            </c:ext>
          </c:extLst>
        </c:ser>
        <c:dLbls>
          <c:showLegendKey val="0"/>
          <c:showVal val="0"/>
          <c:showCatName val="0"/>
          <c:showSerName val="0"/>
          <c:showPercent val="0"/>
          <c:showBubbleSize val="0"/>
        </c:dLbls>
        <c:marker val="1"/>
        <c:smooth val="0"/>
        <c:axId val="129635328"/>
        <c:axId val="117210432"/>
      </c:lineChart>
      <c:catAx>
        <c:axId val="129635328"/>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7210432"/>
        <c:crosses val="autoZero"/>
        <c:auto val="1"/>
        <c:lblAlgn val="ctr"/>
        <c:lblOffset val="100"/>
        <c:tickLblSkip val="2"/>
        <c:tickMarkSkip val="1"/>
        <c:noMultiLvlLbl val="0"/>
      </c:catAx>
      <c:valAx>
        <c:axId val="11721043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Index, 1985 = 1.0</a:t>
                </a:r>
              </a:p>
            </c:rich>
          </c:tx>
          <c:layout>
            <c:manualLayout>
              <c:xMode val="edge"/>
              <c:yMode val="edge"/>
              <c:x val="2.8846153846153848E-2"/>
              <c:y val="0.3815789473684210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9635328"/>
        <c:crosses val="autoZero"/>
        <c:crossBetween val="midCat"/>
      </c:valAx>
      <c:spPr>
        <a:noFill/>
        <a:ln w="12700">
          <a:solidFill>
            <a:srgbClr val="808080"/>
          </a:solidFill>
          <a:prstDash val="solid"/>
        </a:ln>
      </c:spPr>
    </c:plotArea>
    <c:legend>
      <c:legendPos val="r"/>
      <c:layout>
        <c:manualLayout>
          <c:xMode val="edge"/>
          <c:yMode val="edge"/>
          <c:x val="0.19615404805168585"/>
          <c:y val="0.56052631578947365"/>
          <c:w val="0.36923117302644864"/>
          <c:h val="0.2447368421052631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Source Energy</a:t>
            </a:r>
          </a:p>
        </c:rich>
      </c:tx>
      <c:layout>
        <c:manualLayout>
          <c:xMode val="edge"/>
          <c:yMode val="edge"/>
          <c:x val="0.15606956644870257"/>
          <c:y val="3.1662269129287601E-2"/>
        </c:manualLayout>
      </c:layout>
      <c:overlay val="0"/>
      <c:spPr>
        <a:noFill/>
        <a:ln w="25400">
          <a:noFill/>
        </a:ln>
      </c:spPr>
    </c:title>
    <c:autoTitleDeleted val="0"/>
    <c:plotArea>
      <c:layout>
        <c:manualLayout>
          <c:layoutTarget val="inner"/>
          <c:xMode val="edge"/>
          <c:yMode val="edge"/>
          <c:x val="0.16955715911977495"/>
          <c:y val="0.19261238535360498"/>
          <c:w val="0.73603221345175041"/>
          <c:h val="0.65171587921014285"/>
        </c:manualLayout>
      </c:layout>
      <c:lineChart>
        <c:grouping val="standard"/>
        <c:varyColors val="0"/>
        <c:ser>
          <c:idx val="0"/>
          <c:order val="0"/>
          <c:tx>
            <c:strRef>
              <c:f>Midwest!$BE$44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Midwest!$BE$45:$BE$69</c:f>
              <c:numCache>
                <c:formatCode>0.00</c:formatCode>
                <c:ptCount val="25"/>
                <c:pt idx="0">
                  <c:v>1</c:v>
                </c:pt>
                <c:pt idx="1">
                  <c:v>0.99077657984935874</c:v>
                </c:pt>
                <c:pt idx="2">
                  <c:v>0.97940143133361357</c:v>
                </c:pt>
                <c:pt idx="3">
                  <c:v>1.0595157204059695</c:v>
                </c:pt>
                <c:pt idx="4">
                  <c:v>1.0903865151403667</c:v>
                </c:pt>
                <c:pt idx="5">
                  <c:v>1.0070669018610308</c:v>
                </c:pt>
                <c:pt idx="6">
                  <c:v>1.0664632363008906</c:v>
                </c:pt>
                <c:pt idx="7">
                  <c:v>1.0330151926351063</c:v>
                </c:pt>
                <c:pt idx="8">
                  <c:v>1.0905932439989869</c:v>
                </c:pt>
                <c:pt idx="9">
                  <c:v>1.0679722199692767</c:v>
                </c:pt>
                <c:pt idx="10">
                  <c:v>1.1209476547456014</c:v>
                </c:pt>
                <c:pt idx="11">
                  <c:v>1.1769174103181106</c:v>
                </c:pt>
                <c:pt idx="12">
                  <c:v>1.1260445962430876</c:v>
                </c:pt>
                <c:pt idx="13">
                  <c:v>1.0645693222877475</c:v>
                </c:pt>
                <c:pt idx="14">
                  <c:v>1.1207545202794904</c:v>
                </c:pt>
                <c:pt idx="15">
                  <c:v>1.1507711098489606</c:v>
                </c:pt>
                <c:pt idx="16">
                  <c:v>1.1306354630344613</c:v>
                </c:pt>
                <c:pt idx="17">
                  <c:v>1.1957228054720477</c:v>
                </c:pt>
                <c:pt idx="18">
                  <c:v>1.1983794172366307</c:v>
                </c:pt>
                <c:pt idx="19">
                  <c:v>1.1648858125318784</c:v>
                </c:pt>
                <c:pt idx="20">
                  <c:v>1.2147092804575721</c:v>
                </c:pt>
                <c:pt idx="21">
                  <c:v>1.1277562954046361</c:v>
                </c:pt>
                <c:pt idx="22">
                  <c:v>1.1960779341313106</c:v>
                </c:pt>
                <c:pt idx="23">
                  <c:v>1.2190105638944921</c:v>
                </c:pt>
                <c:pt idx="24">
                  <c:v>1.1595385430721477</c:v>
                </c:pt>
              </c:numCache>
            </c:numRef>
          </c:val>
          <c:smooth val="0"/>
          <c:extLst>
            <c:ext xmlns:c16="http://schemas.microsoft.com/office/drawing/2014/chart" uri="{C3380CC4-5D6E-409C-BE32-E72D297353CC}">
              <c16:uniqueId val="{00000000-39EB-44BD-AB05-70C884D96CCB}"/>
            </c:ext>
          </c:extLst>
        </c:ser>
        <c:ser>
          <c:idx val="1"/>
          <c:order val="1"/>
          <c:tx>
            <c:strRef>
              <c:f>Midwest!$BF$44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Midwest!$BF$45:$BF$69</c:f>
              <c:numCache>
                <c:formatCode>0.00</c:formatCode>
                <c:ptCount val="25"/>
                <c:pt idx="0">
                  <c:v>1</c:v>
                </c:pt>
                <c:pt idx="1">
                  <c:v>0.99908867623133124</c:v>
                </c:pt>
                <c:pt idx="2">
                  <c:v>0.9974802703459682</c:v>
                </c:pt>
                <c:pt idx="3">
                  <c:v>1.0131900861299583</c:v>
                </c:pt>
                <c:pt idx="4">
                  <c:v>1.0279034235447071</c:v>
                </c:pt>
                <c:pt idx="5">
                  <c:v>1.0300573853068866</c:v>
                </c:pt>
                <c:pt idx="6">
                  <c:v>1.0305628410427972</c:v>
                </c:pt>
                <c:pt idx="7">
                  <c:v>1.0473371125781685</c:v>
                </c:pt>
                <c:pt idx="8">
                  <c:v>1.0651498565239885</c:v>
                </c:pt>
                <c:pt idx="9">
                  <c:v>1.0849725244026518</c:v>
                </c:pt>
                <c:pt idx="10">
                  <c:v>1.1056017566655132</c:v>
                </c:pt>
                <c:pt idx="11">
                  <c:v>1.1056515588614308</c:v>
                </c:pt>
                <c:pt idx="12">
                  <c:v>1.1057727557791808</c:v>
                </c:pt>
                <c:pt idx="13">
                  <c:v>1.1087888536144539</c:v>
                </c:pt>
                <c:pt idx="14">
                  <c:v>1.112485458628006</c:v>
                </c:pt>
                <c:pt idx="15">
                  <c:v>1.1162507701059199</c:v>
                </c:pt>
                <c:pt idx="16">
                  <c:v>1.1192552190763481</c:v>
                </c:pt>
                <c:pt idx="17">
                  <c:v>1.1251015073174142</c:v>
                </c:pt>
                <c:pt idx="18">
                  <c:v>1.1311732944433148</c:v>
                </c:pt>
                <c:pt idx="19">
                  <c:v>1.1393234099183289</c:v>
                </c:pt>
                <c:pt idx="20">
                  <c:v>1.1484680095575721</c:v>
                </c:pt>
                <c:pt idx="21">
                  <c:v>1.1515988070779737</c:v>
                </c:pt>
                <c:pt idx="22">
                  <c:v>1.1523518889829987</c:v>
                </c:pt>
                <c:pt idx="23">
                  <c:v>1.1552212002168818</c:v>
                </c:pt>
                <c:pt idx="24">
                  <c:v>1.1548543146069239</c:v>
                </c:pt>
              </c:numCache>
            </c:numRef>
          </c:val>
          <c:smooth val="0"/>
          <c:extLst>
            <c:ext xmlns:c16="http://schemas.microsoft.com/office/drawing/2014/chart" uri="{C3380CC4-5D6E-409C-BE32-E72D297353CC}">
              <c16:uniqueId val="{00000001-39EB-44BD-AB05-70C884D96CCB}"/>
            </c:ext>
          </c:extLst>
        </c:ser>
        <c:ser>
          <c:idx val="2"/>
          <c:order val="2"/>
          <c:tx>
            <c:strRef>
              <c:f>Midwest!$BG$44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Midwest!$BG$45:$BG$69</c:f>
              <c:numCache>
                <c:formatCode>0.00</c:formatCode>
                <c:ptCount val="25"/>
                <c:pt idx="0">
                  <c:v>1</c:v>
                </c:pt>
                <c:pt idx="1">
                  <c:v>1.0054999512251483</c:v>
                </c:pt>
                <c:pt idx="2">
                  <c:v>1.0184339759728682</c:v>
                </c:pt>
                <c:pt idx="3">
                  <c:v>1.0263594672776628</c:v>
                </c:pt>
                <c:pt idx="4">
                  <c:v>1.0339471509040101</c:v>
                </c:pt>
                <c:pt idx="5">
                  <c:v>1.0406406614582642</c:v>
                </c:pt>
                <c:pt idx="6">
                  <c:v>1.0453380184886913</c:v>
                </c:pt>
                <c:pt idx="7">
                  <c:v>1.0554631890492223</c:v>
                </c:pt>
                <c:pt idx="8">
                  <c:v>1.0652521986720285</c:v>
                </c:pt>
                <c:pt idx="9">
                  <c:v>1.0787141639353923</c:v>
                </c:pt>
                <c:pt idx="10">
                  <c:v>1.0905125250334176</c:v>
                </c:pt>
                <c:pt idx="11">
                  <c:v>1.0988732141348232</c:v>
                </c:pt>
                <c:pt idx="12">
                  <c:v>1.1067912111538234</c:v>
                </c:pt>
                <c:pt idx="13">
                  <c:v>1.1182475015249287</c:v>
                </c:pt>
                <c:pt idx="14">
                  <c:v>1.1309375376439603</c:v>
                </c:pt>
                <c:pt idx="15">
                  <c:v>1.1376344467841168</c:v>
                </c:pt>
                <c:pt idx="16">
                  <c:v>1.1449547979371359</c:v>
                </c:pt>
                <c:pt idx="17">
                  <c:v>1.1548167483249812</c:v>
                </c:pt>
                <c:pt idx="18">
                  <c:v>1.1646337069401305</c:v>
                </c:pt>
                <c:pt idx="19">
                  <c:v>1.175297837880952</c:v>
                </c:pt>
                <c:pt idx="20">
                  <c:v>1.1867202996356343</c:v>
                </c:pt>
                <c:pt idx="21">
                  <c:v>1.1949601127911387</c:v>
                </c:pt>
                <c:pt idx="22">
                  <c:v>1.1980480340912678</c:v>
                </c:pt>
                <c:pt idx="23">
                  <c:v>1.2017686353574315</c:v>
                </c:pt>
                <c:pt idx="24">
                  <c:v>1.2037913592308667</c:v>
                </c:pt>
              </c:numCache>
            </c:numRef>
          </c:val>
          <c:smooth val="0"/>
          <c:extLst>
            <c:ext xmlns:c16="http://schemas.microsoft.com/office/drawing/2014/chart" uri="{C3380CC4-5D6E-409C-BE32-E72D297353CC}">
              <c16:uniqueId val="{00000002-39EB-44BD-AB05-70C884D96CCB}"/>
            </c:ext>
          </c:extLst>
        </c:ser>
        <c:ser>
          <c:idx val="3"/>
          <c:order val="3"/>
          <c:tx>
            <c:strRef>
              <c:f>Midwest!$BH$44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Midwest!$BH$45:$BH$69</c:f>
              <c:numCache>
                <c:formatCode>0.00</c:formatCode>
                <c:ptCount val="25"/>
                <c:pt idx="0">
                  <c:v>1</c:v>
                </c:pt>
                <c:pt idx="1">
                  <c:v>0.97563064564562796</c:v>
                </c:pt>
                <c:pt idx="2">
                  <c:v>0.96082566669819491</c:v>
                </c:pt>
                <c:pt idx="3">
                  <c:v>1.0159197902509602</c:v>
                </c:pt>
                <c:pt idx="4">
                  <c:v>1.0085032546447819</c:v>
                </c:pt>
                <c:pt idx="5">
                  <c:v>0.94458534798565685</c:v>
                </c:pt>
                <c:pt idx="6">
                  <c:v>0.98108249020799365</c:v>
                </c:pt>
                <c:pt idx="7">
                  <c:v>0.95644283900179605</c:v>
                </c:pt>
                <c:pt idx="8">
                  <c:v>1.0074890270189558</c:v>
                </c:pt>
                <c:pt idx="9">
                  <c:v>0.97793573121711941</c:v>
                </c:pt>
                <c:pt idx="10">
                  <c:v>1.0090409926531585</c:v>
                </c:pt>
                <c:pt idx="11">
                  <c:v>1.0122123454252487</c:v>
                </c:pt>
                <c:pt idx="12">
                  <c:v>0.98455100857144418</c:v>
                </c:pt>
                <c:pt idx="13">
                  <c:v>0.92526080445386905</c:v>
                </c:pt>
                <c:pt idx="14">
                  <c:v>0.95017731478210476</c:v>
                </c:pt>
                <c:pt idx="15">
                  <c:v>0.96720124552141684</c:v>
                </c:pt>
                <c:pt idx="16">
                  <c:v>0.94472533445483386</c:v>
                </c:pt>
                <c:pt idx="17">
                  <c:v>0.97309830622794802</c:v>
                </c:pt>
                <c:pt idx="18">
                  <c:v>0.97412419108608805</c:v>
                </c:pt>
                <c:pt idx="19">
                  <c:v>0.9432404277591806</c:v>
                </c:pt>
                <c:pt idx="20">
                  <c:v>0.97104828632112516</c:v>
                </c:pt>
                <c:pt idx="21">
                  <c:v>0.92583964915018957</c:v>
                </c:pt>
                <c:pt idx="22">
                  <c:v>0.96620523275206216</c:v>
                </c:pt>
                <c:pt idx="23">
                  <c:v>0.99161416541303116</c:v>
                </c:pt>
                <c:pt idx="24">
                  <c:v>0.96461162932243483</c:v>
                </c:pt>
              </c:numCache>
            </c:numRef>
          </c:val>
          <c:smooth val="0"/>
          <c:extLst>
            <c:ext xmlns:c16="http://schemas.microsoft.com/office/drawing/2014/chart" uri="{C3380CC4-5D6E-409C-BE32-E72D297353CC}">
              <c16:uniqueId val="{00000003-39EB-44BD-AB05-70C884D96CCB}"/>
            </c:ext>
          </c:extLst>
        </c:ser>
        <c:ser>
          <c:idx val="4"/>
          <c:order val="4"/>
          <c:tx>
            <c:strRef>
              <c:f>Midwest!$BI$44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Midwest!$BI$45:$BI$69</c:f>
              <c:numCache>
                <c:formatCode>0.00</c:formatCode>
                <c:ptCount val="25"/>
                <c:pt idx="0">
                  <c:v>1</c:v>
                </c:pt>
                <c:pt idx="1">
                  <c:v>1.0108907160846836</c:v>
                </c:pt>
                <c:pt idx="2">
                  <c:v>1.0034112010648426</c:v>
                </c:pt>
                <c:pt idx="3">
                  <c:v>1.0028998354186345</c:v>
                </c:pt>
                <c:pt idx="4">
                  <c:v>1.0173081281302894</c:v>
                </c:pt>
                <c:pt idx="5">
                  <c:v>0.9946147752055351</c:v>
                </c:pt>
                <c:pt idx="6">
                  <c:v>1.0090417576161741</c:v>
                </c:pt>
                <c:pt idx="7">
                  <c:v>0.97705295952503801</c:v>
                </c:pt>
                <c:pt idx="8">
                  <c:v>0.9540240561569433</c:v>
                </c:pt>
                <c:pt idx="9">
                  <c:v>0.93309211615173515</c:v>
                </c:pt>
                <c:pt idx="10">
                  <c:v>0.92139774413037456</c:v>
                </c:pt>
                <c:pt idx="11">
                  <c:v>0.95699239772264533</c:v>
                </c:pt>
                <c:pt idx="12">
                  <c:v>0.93451393567937269</c:v>
                </c:pt>
                <c:pt idx="13">
                  <c:v>0.92794661926118538</c:v>
                </c:pt>
                <c:pt idx="14">
                  <c:v>0.93750346029313336</c:v>
                </c:pt>
                <c:pt idx="15">
                  <c:v>0.93693097721303853</c:v>
                </c:pt>
                <c:pt idx="16">
                  <c:v>0.93389827202358533</c:v>
                </c:pt>
                <c:pt idx="17">
                  <c:v>0.94573402797325734</c:v>
                </c:pt>
                <c:pt idx="18">
                  <c:v>0.93381643637246781</c:v>
                </c:pt>
                <c:pt idx="19">
                  <c:v>0.92228679610688569</c:v>
                </c:pt>
                <c:pt idx="20">
                  <c:v>0.91783422831179828</c:v>
                </c:pt>
                <c:pt idx="21">
                  <c:v>0.88516629619049869</c:v>
                </c:pt>
                <c:pt idx="22">
                  <c:v>0.89666608643900392</c:v>
                </c:pt>
                <c:pt idx="23">
                  <c:v>0.8854799492026012</c:v>
                </c:pt>
                <c:pt idx="24">
                  <c:v>0.86467772814739874</c:v>
                </c:pt>
              </c:numCache>
            </c:numRef>
          </c:val>
          <c:smooth val="0"/>
          <c:extLst>
            <c:ext xmlns:c16="http://schemas.microsoft.com/office/drawing/2014/chart" uri="{C3380CC4-5D6E-409C-BE32-E72D297353CC}">
              <c16:uniqueId val="{00000004-39EB-44BD-AB05-70C884D96CCB}"/>
            </c:ext>
          </c:extLst>
        </c:ser>
        <c:dLbls>
          <c:showLegendKey val="0"/>
          <c:showVal val="0"/>
          <c:showCatName val="0"/>
          <c:showSerName val="0"/>
          <c:showPercent val="0"/>
          <c:showBubbleSize val="0"/>
        </c:dLbls>
        <c:marker val="1"/>
        <c:smooth val="0"/>
        <c:axId val="119631872"/>
        <c:axId val="117262016"/>
      </c:lineChart>
      <c:catAx>
        <c:axId val="119631872"/>
        <c:scaling>
          <c:orientation val="minMax"/>
        </c:scaling>
        <c:delete val="0"/>
        <c:axPos val="b"/>
        <c:numFmt formatCode="0"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17262016"/>
        <c:crosses val="autoZero"/>
        <c:auto val="1"/>
        <c:lblAlgn val="ctr"/>
        <c:lblOffset val="100"/>
        <c:tickLblSkip val="2"/>
        <c:tickMarkSkip val="1"/>
        <c:noMultiLvlLbl val="0"/>
      </c:catAx>
      <c:valAx>
        <c:axId val="117262016"/>
        <c:scaling>
          <c:orientation val="minMax"/>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Index, 1985 = 1.0</a:t>
                </a:r>
              </a:p>
            </c:rich>
          </c:tx>
          <c:layout>
            <c:manualLayout>
              <c:xMode val="edge"/>
              <c:yMode val="edge"/>
              <c:x val="2.8901734104046242E-2"/>
              <c:y val="0.2875992216012576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9631872"/>
        <c:crosses val="autoZero"/>
        <c:crossBetween val="midCat"/>
      </c:valAx>
      <c:spPr>
        <a:noFill/>
        <a:ln w="12700">
          <a:solidFill>
            <a:srgbClr val="808080"/>
          </a:solidFill>
          <a:prstDash val="solid"/>
        </a:ln>
      </c:spPr>
    </c:plotArea>
    <c:legend>
      <c:legendPos val="r"/>
      <c:layout>
        <c:manualLayout>
          <c:xMode val="edge"/>
          <c:yMode val="edge"/>
          <c:x val="0.21387323694364793"/>
          <c:y val="0.52770503950858383"/>
          <c:w val="0.36994280339235053"/>
          <c:h val="0.2453828627622074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Delivered Energy</a:t>
            </a:r>
          </a:p>
        </c:rich>
      </c:tx>
      <c:layout>
        <c:manualLayout>
          <c:xMode val="edge"/>
          <c:yMode val="edge"/>
          <c:x val="0.13653866343630122"/>
          <c:y val="3.1578947368421054E-2"/>
        </c:manualLayout>
      </c:layout>
      <c:overlay val="0"/>
      <c:spPr>
        <a:noFill/>
        <a:ln w="25400">
          <a:noFill/>
        </a:ln>
      </c:spPr>
    </c:title>
    <c:autoTitleDeleted val="0"/>
    <c:plotArea>
      <c:layout>
        <c:manualLayout>
          <c:layoutTarget val="inner"/>
          <c:xMode val="edge"/>
          <c:yMode val="edge"/>
          <c:x val="0.14230782593508295"/>
          <c:y val="0.18947368421052632"/>
          <c:w val="0.76538533408328391"/>
          <c:h val="0.70263157894736838"/>
        </c:manualLayout>
      </c:layout>
      <c:lineChart>
        <c:grouping val="standard"/>
        <c:varyColors val="0"/>
        <c:ser>
          <c:idx val="0"/>
          <c:order val="0"/>
          <c:tx>
            <c:strRef>
              <c:f>Midwest!$BE$44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Midwest!$BE$126:$BE$150</c:f>
              <c:numCache>
                <c:formatCode>0.00</c:formatCode>
                <c:ptCount val="25"/>
                <c:pt idx="0">
                  <c:v>1</c:v>
                </c:pt>
                <c:pt idx="1">
                  <c:v>0.98102996286369937</c:v>
                </c:pt>
                <c:pt idx="2">
                  <c:v>0.95850574877221129</c:v>
                </c:pt>
                <c:pt idx="3">
                  <c:v>1.0491942086635748</c:v>
                </c:pt>
                <c:pt idx="4">
                  <c:v>1.0794776056262863</c:v>
                </c:pt>
                <c:pt idx="5">
                  <c:v>0.95788258004219984</c:v>
                </c:pt>
                <c:pt idx="6">
                  <c:v>1.0120273191964606</c:v>
                </c:pt>
                <c:pt idx="7">
                  <c:v>1.0026134036922829</c:v>
                </c:pt>
                <c:pt idx="8">
                  <c:v>1.0452101591797471</c:v>
                </c:pt>
                <c:pt idx="9">
                  <c:v>1.0142401376633419</c:v>
                </c:pt>
                <c:pt idx="10">
                  <c:v>1.0557103082195793</c:v>
                </c:pt>
                <c:pt idx="11">
                  <c:v>1.1312351041521584</c:v>
                </c:pt>
                <c:pt idx="12">
                  <c:v>1.062583712875089</c:v>
                </c:pt>
                <c:pt idx="13">
                  <c:v>0.94980026059191591</c:v>
                </c:pt>
                <c:pt idx="14">
                  <c:v>1.0162775577252747</c:v>
                </c:pt>
                <c:pt idx="15">
                  <c:v>1.0506686616743746</c:v>
                </c:pt>
                <c:pt idx="16">
                  <c:v>1.0166996203063845</c:v>
                </c:pt>
                <c:pt idx="17">
                  <c:v>1.0711242159138095</c:v>
                </c:pt>
                <c:pt idx="18">
                  <c:v>1.095506546688517</c:v>
                </c:pt>
                <c:pt idx="19">
                  <c:v>1.0442527897783409</c:v>
                </c:pt>
                <c:pt idx="20">
                  <c:v>1.0703015681072983</c:v>
                </c:pt>
                <c:pt idx="21">
                  <c:v>0.97130234780039337</c:v>
                </c:pt>
                <c:pt idx="22">
                  <c:v>1.0421678592022658</c:v>
                </c:pt>
                <c:pt idx="23">
                  <c:v>1.0897454087270957</c:v>
                </c:pt>
                <c:pt idx="24">
                  <c:v>1.037178278973929</c:v>
                </c:pt>
              </c:numCache>
            </c:numRef>
          </c:val>
          <c:smooth val="0"/>
          <c:extLst>
            <c:ext xmlns:c16="http://schemas.microsoft.com/office/drawing/2014/chart" uri="{C3380CC4-5D6E-409C-BE32-E72D297353CC}">
              <c16:uniqueId val="{00000000-42DC-4C72-9661-30B006AC0E83}"/>
            </c:ext>
          </c:extLst>
        </c:ser>
        <c:ser>
          <c:idx val="1"/>
          <c:order val="1"/>
          <c:tx>
            <c:strRef>
              <c:f>Midwest!$BF$44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Midwest!$BF$126:$BF$150</c:f>
              <c:numCache>
                <c:formatCode>0.00</c:formatCode>
                <c:ptCount val="25"/>
                <c:pt idx="0">
                  <c:v>1</c:v>
                </c:pt>
                <c:pt idx="1">
                  <c:v>0.99908867623133124</c:v>
                </c:pt>
                <c:pt idx="2">
                  <c:v>0.9974802703459682</c:v>
                </c:pt>
                <c:pt idx="3">
                  <c:v>1.0131900861299583</c:v>
                </c:pt>
                <c:pt idx="4">
                  <c:v>1.0279034235447071</c:v>
                </c:pt>
                <c:pt idx="5">
                  <c:v>1.0300573853068866</c:v>
                </c:pt>
                <c:pt idx="6">
                  <c:v>1.0305628410427972</c:v>
                </c:pt>
                <c:pt idx="7">
                  <c:v>1.0473371125781685</c:v>
                </c:pt>
                <c:pt idx="8">
                  <c:v>1.0651498565239885</c:v>
                </c:pt>
                <c:pt idx="9">
                  <c:v>1.0849725244026518</c:v>
                </c:pt>
                <c:pt idx="10">
                  <c:v>1.1056017566655132</c:v>
                </c:pt>
                <c:pt idx="11">
                  <c:v>1.1056515588614308</c:v>
                </c:pt>
                <c:pt idx="12">
                  <c:v>1.1057727557791808</c:v>
                </c:pt>
                <c:pt idx="13">
                  <c:v>1.1087888536144539</c:v>
                </c:pt>
                <c:pt idx="14">
                  <c:v>1.112485458628006</c:v>
                </c:pt>
                <c:pt idx="15">
                  <c:v>1.1162507701059199</c:v>
                </c:pt>
                <c:pt idx="16">
                  <c:v>1.1192552190763481</c:v>
                </c:pt>
                <c:pt idx="17">
                  <c:v>1.1251015073174142</c:v>
                </c:pt>
                <c:pt idx="18">
                  <c:v>1.1311732944433148</c:v>
                </c:pt>
                <c:pt idx="19">
                  <c:v>1.1393234099183289</c:v>
                </c:pt>
                <c:pt idx="20">
                  <c:v>1.1484680095575721</c:v>
                </c:pt>
                <c:pt idx="21">
                  <c:v>1.1515988070779737</c:v>
                </c:pt>
                <c:pt idx="22">
                  <c:v>1.1523518889829987</c:v>
                </c:pt>
                <c:pt idx="23">
                  <c:v>1.1552212002168818</c:v>
                </c:pt>
                <c:pt idx="24">
                  <c:v>1.1548543146069239</c:v>
                </c:pt>
              </c:numCache>
            </c:numRef>
          </c:val>
          <c:smooth val="0"/>
          <c:extLst>
            <c:ext xmlns:c16="http://schemas.microsoft.com/office/drawing/2014/chart" uri="{C3380CC4-5D6E-409C-BE32-E72D297353CC}">
              <c16:uniqueId val="{00000001-42DC-4C72-9661-30B006AC0E83}"/>
            </c:ext>
          </c:extLst>
        </c:ser>
        <c:ser>
          <c:idx val="2"/>
          <c:order val="2"/>
          <c:tx>
            <c:strRef>
              <c:f>Midwest!$BG$44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Midwest!$BG$126:$BG$150</c:f>
              <c:numCache>
                <c:formatCode>0.00</c:formatCode>
                <c:ptCount val="25"/>
                <c:pt idx="0">
                  <c:v>1</c:v>
                </c:pt>
                <c:pt idx="1">
                  <c:v>1.0054999512251483</c:v>
                </c:pt>
                <c:pt idx="2">
                  <c:v>1.0184339759728682</c:v>
                </c:pt>
                <c:pt idx="3">
                  <c:v>1.0263594672776628</c:v>
                </c:pt>
                <c:pt idx="4">
                  <c:v>1.0339471509040101</c:v>
                </c:pt>
                <c:pt idx="5">
                  <c:v>1.0406406614582642</c:v>
                </c:pt>
                <c:pt idx="6">
                  <c:v>1.0453380184886913</c:v>
                </c:pt>
                <c:pt idx="7">
                  <c:v>1.0554631890492223</c:v>
                </c:pt>
                <c:pt idx="8">
                  <c:v>1.0652521986720285</c:v>
                </c:pt>
                <c:pt idx="9">
                  <c:v>1.0787141639353923</c:v>
                </c:pt>
                <c:pt idx="10">
                  <c:v>1.0905125250334176</c:v>
                </c:pt>
                <c:pt idx="11">
                  <c:v>1.0988732141348232</c:v>
                </c:pt>
                <c:pt idx="12">
                  <c:v>1.1067912111538234</c:v>
                </c:pt>
                <c:pt idx="13">
                  <c:v>1.1182475015249287</c:v>
                </c:pt>
                <c:pt idx="14">
                  <c:v>1.1309375376439603</c:v>
                </c:pt>
                <c:pt idx="15">
                  <c:v>1.1376344467841168</c:v>
                </c:pt>
                <c:pt idx="16">
                  <c:v>1.1449547979371359</c:v>
                </c:pt>
                <c:pt idx="17">
                  <c:v>1.1548167483249812</c:v>
                </c:pt>
                <c:pt idx="18">
                  <c:v>1.1646337069401305</c:v>
                </c:pt>
                <c:pt idx="19">
                  <c:v>1.175297837880952</c:v>
                </c:pt>
                <c:pt idx="20">
                  <c:v>1.1867202996356343</c:v>
                </c:pt>
                <c:pt idx="21">
                  <c:v>1.1949601127911387</c:v>
                </c:pt>
                <c:pt idx="22">
                  <c:v>1.1980480340912678</c:v>
                </c:pt>
                <c:pt idx="23">
                  <c:v>1.2017686353574315</c:v>
                </c:pt>
                <c:pt idx="24">
                  <c:v>1.2037913592308667</c:v>
                </c:pt>
              </c:numCache>
            </c:numRef>
          </c:val>
          <c:smooth val="0"/>
          <c:extLst>
            <c:ext xmlns:c16="http://schemas.microsoft.com/office/drawing/2014/chart" uri="{C3380CC4-5D6E-409C-BE32-E72D297353CC}">
              <c16:uniqueId val="{00000002-42DC-4C72-9661-30B006AC0E83}"/>
            </c:ext>
          </c:extLst>
        </c:ser>
        <c:ser>
          <c:idx val="3"/>
          <c:order val="3"/>
          <c:tx>
            <c:strRef>
              <c:f>Midwest!$BH$44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Midwest!$BH$126:$BH$150</c:f>
              <c:numCache>
                <c:formatCode>0.00</c:formatCode>
                <c:ptCount val="25"/>
                <c:pt idx="0">
                  <c:v>1</c:v>
                </c:pt>
                <c:pt idx="1">
                  <c:v>0.96324624185146845</c:v>
                </c:pt>
                <c:pt idx="2">
                  <c:v>0.93655746144938712</c:v>
                </c:pt>
                <c:pt idx="3">
                  <c:v>1.0003088948639496</c:v>
                </c:pt>
                <c:pt idx="4">
                  <c:v>1.0115829291061456</c:v>
                </c:pt>
                <c:pt idx="5">
                  <c:v>0.92817796724461832</c:v>
                </c:pt>
                <c:pt idx="6">
                  <c:v>0.95757555529570071</c:v>
                </c:pt>
                <c:pt idx="7">
                  <c:v>0.95961451175908274</c:v>
                </c:pt>
                <c:pt idx="8">
                  <c:v>1.0090624419670129</c:v>
                </c:pt>
                <c:pt idx="9">
                  <c:v>0.97357963018304927</c:v>
                </c:pt>
                <c:pt idx="10">
                  <c:v>1.0013000422410026</c:v>
                </c:pt>
                <c:pt idx="11">
                  <c:v>1.0214665970966048</c:v>
                </c:pt>
                <c:pt idx="12">
                  <c:v>0.98671259474785999</c:v>
                </c:pt>
                <c:pt idx="13">
                  <c:v>0.88669602702060135</c:v>
                </c:pt>
                <c:pt idx="14">
                  <c:v>0.92685352985983127</c:v>
                </c:pt>
                <c:pt idx="15">
                  <c:v>0.95649246465814486</c:v>
                </c:pt>
                <c:pt idx="16">
                  <c:v>0.92085162362156203</c:v>
                </c:pt>
                <c:pt idx="17">
                  <c:v>0.95046716465267622</c:v>
                </c:pt>
                <c:pt idx="18">
                  <c:v>0.96975014367219869</c:v>
                </c:pt>
                <c:pt idx="19">
                  <c:v>0.93335529485513269</c:v>
                </c:pt>
                <c:pt idx="20">
                  <c:v>0.9464999576443035</c:v>
                </c:pt>
                <c:pt idx="21">
                  <c:v>0.89318830974891195</c:v>
                </c:pt>
                <c:pt idx="22">
                  <c:v>0.94056034341133954</c:v>
                </c:pt>
                <c:pt idx="23">
                  <c:v>0.99456935409408542</c:v>
                </c:pt>
                <c:pt idx="24">
                  <c:v>0.96768156579009479</c:v>
                </c:pt>
              </c:numCache>
            </c:numRef>
          </c:val>
          <c:smooth val="0"/>
          <c:extLst>
            <c:ext xmlns:c16="http://schemas.microsoft.com/office/drawing/2014/chart" uri="{C3380CC4-5D6E-409C-BE32-E72D297353CC}">
              <c16:uniqueId val="{00000003-42DC-4C72-9661-30B006AC0E83}"/>
            </c:ext>
          </c:extLst>
        </c:ser>
        <c:ser>
          <c:idx val="4"/>
          <c:order val="4"/>
          <c:tx>
            <c:strRef>
              <c:f>Midwest!$BI$44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Midwest!$BD$45:$BD$69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Midwest!$BI$126:$BI$150</c:f>
              <c:numCache>
                <c:formatCode>0.00</c:formatCode>
                <c:ptCount val="25"/>
                <c:pt idx="0">
                  <c:v>1</c:v>
                </c:pt>
                <c:pt idx="1">
                  <c:v>1.0138153397334944</c:v>
                </c:pt>
                <c:pt idx="2">
                  <c:v>1.0074490694854104</c:v>
                </c:pt>
                <c:pt idx="3">
                  <c:v>1.0086287189437699</c:v>
                </c:pt>
                <c:pt idx="4">
                  <c:v>1.0040642216119962</c:v>
                </c:pt>
                <c:pt idx="5">
                  <c:v>0.96276170787111537</c:v>
                </c:pt>
                <c:pt idx="6">
                  <c:v>0.98104281265333759</c:v>
                </c:pt>
                <c:pt idx="7">
                  <c:v>0.94516387688575287</c:v>
                </c:pt>
                <c:pt idx="8">
                  <c:v>0.91289836263001833</c:v>
                </c:pt>
                <c:pt idx="9">
                  <c:v>0.89011105117394984</c:v>
                </c:pt>
                <c:pt idx="10">
                  <c:v>0.87448255374681927</c:v>
                </c:pt>
                <c:pt idx="11">
                  <c:v>0.91151293162134217</c:v>
                </c:pt>
                <c:pt idx="12">
                  <c:v>0.8799153536296388</c:v>
                </c:pt>
                <c:pt idx="13">
                  <c:v>0.86391444155202779</c:v>
                </c:pt>
                <c:pt idx="14">
                  <c:v>0.87150175244483219</c:v>
                </c:pt>
                <c:pt idx="15">
                  <c:v>0.86500719631148659</c:v>
                </c:pt>
                <c:pt idx="16">
                  <c:v>0.86156001205931509</c:v>
                </c:pt>
                <c:pt idx="17">
                  <c:v>0.86735710320299608</c:v>
                </c:pt>
                <c:pt idx="18">
                  <c:v>0.85750493048186183</c:v>
                </c:pt>
                <c:pt idx="19">
                  <c:v>0.83553315981042242</c:v>
                </c:pt>
                <c:pt idx="20">
                  <c:v>0.82969464875374122</c:v>
                </c:pt>
                <c:pt idx="21">
                  <c:v>0.79023596793829853</c:v>
                </c:pt>
                <c:pt idx="22">
                  <c:v>0.80258615298869673</c:v>
                </c:pt>
                <c:pt idx="23">
                  <c:v>0.78923067978978445</c:v>
                </c:pt>
                <c:pt idx="24">
                  <c:v>0.77097895276585893</c:v>
                </c:pt>
              </c:numCache>
            </c:numRef>
          </c:val>
          <c:smooth val="0"/>
          <c:extLst>
            <c:ext xmlns:c16="http://schemas.microsoft.com/office/drawing/2014/chart" uri="{C3380CC4-5D6E-409C-BE32-E72D297353CC}">
              <c16:uniqueId val="{00000004-42DC-4C72-9661-30B006AC0E83}"/>
            </c:ext>
          </c:extLst>
        </c:ser>
        <c:dLbls>
          <c:showLegendKey val="0"/>
          <c:showVal val="0"/>
          <c:showCatName val="0"/>
          <c:showSerName val="0"/>
          <c:showPercent val="0"/>
          <c:showBubbleSize val="0"/>
        </c:dLbls>
        <c:marker val="1"/>
        <c:smooth val="0"/>
        <c:axId val="129635840"/>
        <c:axId val="117264320"/>
      </c:lineChart>
      <c:catAx>
        <c:axId val="129635840"/>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7264320"/>
        <c:crosses val="autoZero"/>
        <c:auto val="1"/>
        <c:lblAlgn val="ctr"/>
        <c:lblOffset val="100"/>
        <c:tickLblSkip val="2"/>
        <c:tickMarkSkip val="1"/>
        <c:noMultiLvlLbl val="0"/>
      </c:catAx>
      <c:valAx>
        <c:axId val="1172643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Index, 1985 = 1.0</a:t>
                </a:r>
              </a:p>
            </c:rich>
          </c:tx>
          <c:layout>
            <c:manualLayout>
              <c:xMode val="edge"/>
              <c:yMode val="edge"/>
              <c:x val="2.8846153846153848E-2"/>
              <c:y val="0.3815789473684210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9635840"/>
        <c:crosses val="autoZero"/>
        <c:crossBetween val="midCat"/>
      </c:valAx>
      <c:spPr>
        <a:noFill/>
        <a:ln w="12700">
          <a:solidFill>
            <a:srgbClr val="808080"/>
          </a:solidFill>
          <a:prstDash val="solid"/>
        </a:ln>
      </c:spPr>
    </c:plotArea>
    <c:legend>
      <c:legendPos val="r"/>
      <c:layout>
        <c:manualLayout>
          <c:xMode val="edge"/>
          <c:yMode val="edge"/>
          <c:x val="0.19615404805168585"/>
          <c:y val="0.56052631578947365"/>
          <c:w val="0.36923117302644864"/>
          <c:h val="0.2447368421052631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Source Energy</a:t>
            </a:r>
          </a:p>
        </c:rich>
      </c:tx>
      <c:layout>
        <c:manualLayout>
          <c:xMode val="edge"/>
          <c:yMode val="edge"/>
          <c:x val="0.15606956644870257"/>
          <c:y val="3.1662269129287601E-2"/>
        </c:manualLayout>
      </c:layout>
      <c:overlay val="0"/>
      <c:spPr>
        <a:noFill/>
        <a:ln w="25400">
          <a:noFill/>
        </a:ln>
      </c:spPr>
    </c:title>
    <c:autoTitleDeleted val="0"/>
    <c:plotArea>
      <c:layout>
        <c:manualLayout>
          <c:layoutTarget val="inner"/>
          <c:xMode val="edge"/>
          <c:yMode val="edge"/>
          <c:x val="0.16955715911977495"/>
          <c:y val="0.19261238535360498"/>
          <c:w val="0.73603221345175041"/>
          <c:h val="0.65171587921014285"/>
        </c:manualLayout>
      </c:layout>
      <c:lineChart>
        <c:grouping val="standard"/>
        <c:varyColors val="0"/>
        <c:ser>
          <c:idx val="0"/>
          <c:order val="0"/>
          <c:tx>
            <c:strRef>
              <c:f>South!$BE$44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South!$BE$45:$BE$69</c:f>
              <c:numCache>
                <c:formatCode>0.00</c:formatCode>
                <c:ptCount val="25"/>
                <c:pt idx="0">
                  <c:v>1</c:v>
                </c:pt>
                <c:pt idx="1">
                  <c:v>1.015866770577758</c:v>
                </c:pt>
                <c:pt idx="2">
                  <c:v>1.0487484949528276</c:v>
                </c:pt>
                <c:pt idx="3">
                  <c:v>1.0858119280496374</c:v>
                </c:pt>
                <c:pt idx="4">
                  <c:v>1.1358290073324508</c:v>
                </c:pt>
                <c:pt idx="5">
                  <c:v>1.1116420706078594</c:v>
                </c:pt>
                <c:pt idx="6">
                  <c:v>1.1361240182924721</c:v>
                </c:pt>
                <c:pt idx="7">
                  <c:v>1.1332184071450286</c:v>
                </c:pt>
                <c:pt idx="8">
                  <c:v>1.210686611872251</c:v>
                </c:pt>
                <c:pt idx="9">
                  <c:v>1.2050938470791905</c:v>
                </c:pt>
                <c:pt idx="10">
                  <c:v>1.2560549731142481</c:v>
                </c:pt>
                <c:pt idx="11">
                  <c:v>1.3358338553686342</c:v>
                </c:pt>
                <c:pt idx="12">
                  <c:v>1.2950998909421729</c:v>
                </c:pt>
                <c:pt idx="13">
                  <c:v>1.3517141132326402</c:v>
                </c:pt>
                <c:pt idx="14">
                  <c:v>1.3575827307147359</c:v>
                </c:pt>
                <c:pt idx="15">
                  <c:v>1.4477034968278948</c:v>
                </c:pt>
                <c:pt idx="16">
                  <c:v>1.4128245360875629</c:v>
                </c:pt>
                <c:pt idx="17">
                  <c:v>1.4838832791699554</c:v>
                </c:pt>
                <c:pt idx="18">
                  <c:v>1.4884766218655243</c:v>
                </c:pt>
                <c:pt idx="19">
                  <c:v>1.5007490539835564</c:v>
                </c:pt>
                <c:pt idx="20">
                  <c:v>1.5439569555143022</c:v>
                </c:pt>
                <c:pt idx="21">
                  <c:v>1.4974974504911625</c:v>
                </c:pt>
                <c:pt idx="22">
                  <c:v>1.5406836232413259</c:v>
                </c:pt>
                <c:pt idx="23">
                  <c:v>1.536502580184405</c:v>
                </c:pt>
                <c:pt idx="24">
                  <c:v>1.5234077532509724</c:v>
                </c:pt>
              </c:numCache>
            </c:numRef>
          </c:val>
          <c:smooth val="0"/>
          <c:extLst>
            <c:ext xmlns:c16="http://schemas.microsoft.com/office/drawing/2014/chart" uri="{C3380CC4-5D6E-409C-BE32-E72D297353CC}">
              <c16:uniqueId val="{00000000-B42D-431C-A639-0ED07F7A4304}"/>
            </c:ext>
          </c:extLst>
        </c:ser>
        <c:ser>
          <c:idx val="1"/>
          <c:order val="1"/>
          <c:tx>
            <c:strRef>
              <c:f>South!$BF$44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South!$BF$45:$BF$69</c:f>
              <c:numCache>
                <c:formatCode>0.00</c:formatCode>
                <c:ptCount val="25"/>
                <c:pt idx="0">
                  <c:v>1</c:v>
                </c:pt>
                <c:pt idx="1">
                  <c:v>1.0237329580253611</c:v>
                </c:pt>
                <c:pt idx="2">
                  <c:v>1.0475367827307775</c:v>
                </c:pt>
                <c:pt idx="3">
                  <c:v>1.0691145535567768</c:v>
                </c:pt>
                <c:pt idx="4">
                  <c:v>1.0897524827941245</c:v>
                </c:pt>
                <c:pt idx="5">
                  <c:v>1.091679773662475</c:v>
                </c:pt>
                <c:pt idx="6">
                  <c:v>1.0918453470640588</c:v>
                </c:pt>
                <c:pt idx="7">
                  <c:v>1.1199928236528272</c:v>
                </c:pt>
                <c:pt idx="8">
                  <c:v>1.149715485459651</c:v>
                </c:pt>
                <c:pt idx="9">
                  <c:v>1.1638256658291899</c:v>
                </c:pt>
                <c:pt idx="10">
                  <c:v>1.1786807328106412</c:v>
                </c:pt>
                <c:pt idx="11">
                  <c:v>1.1893403047854036</c:v>
                </c:pt>
                <c:pt idx="12">
                  <c:v>1.2002445529191261</c:v>
                </c:pt>
                <c:pt idx="13">
                  <c:v>1.2201241630135522</c:v>
                </c:pt>
                <c:pt idx="14">
                  <c:v>1.2408335651153095</c:v>
                </c:pt>
                <c:pt idx="15">
                  <c:v>1.2630221326934521</c:v>
                </c:pt>
                <c:pt idx="16">
                  <c:v>1.2843322813135394</c:v>
                </c:pt>
                <c:pt idx="17">
                  <c:v>1.2981451442414971</c:v>
                </c:pt>
                <c:pt idx="18">
                  <c:v>1.3121686921035012</c:v>
                </c:pt>
                <c:pt idx="19">
                  <c:v>1.3370331398841151</c:v>
                </c:pt>
                <c:pt idx="20">
                  <c:v>1.3632442668049987</c:v>
                </c:pt>
                <c:pt idx="21">
                  <c:v>1.3808644935029428</c:v>
                </c:pt>
                <c:pt idx="22">
                  <c:v>1.3959446544392169</c:v>
                </c:pt>
                <c:pt idx="23">
                  <c:v>1.4083668264532725</c:v>
                </c:pt>
                <c:pt idx="24">
                  <c:v>1.4169900517941776</c:v>
                </c:pt>
              </c:numCache>
            </c:numRef>
          </c:val>
          <c:smooth val="0"/>
          <c:extLst>
            <c:ext xmlns:c16="http://schemas.microsoft.com/office/drawing/2014/chart" uri="{C3380CC4-5D6E-409C-BE32-E72D297353CC}">
              <c16:uniqueId val="{00000001-B42D-431C-A639-0ED07F7A4304}"/>
            </c:ext>
          </c:extLst>
        </c:ser>
        <c:ser>
          <c:idx val="2"/>
          <c:order val="2"/>
          <c:tx>
            <c:strRef>
              <c:f>South!$BG$44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South!$BG$45:$BG$69</c:f>
              <c:numCache>
                <c:formatCode>0.00</c:formatCode>
                <c:ptCount val="25"/>
                <c:pt idx="0">
                  <c:v>1</c:v>
                </c:pt>
                <c:pt idx="1">
                  <c:v>1.0043179380244514</c:v>
                </c:pt>
                <c:pt idx="2">
                  <c:v>1.0156390255872871</c:v>
                </c:pt>
                <c:pt idx="3">
                  <c:v>1.0250162735609352</c:v>
                </c:pt>
                <c:pt idx="4">
                  <c:v>1.034117832053663</c:v>
                </c:pt>
                <c:pt idx="5">
                  <c:v>1.0454432280593133</c:v>
                </c:pt>
                <c:pt idx="6">
                  <c:v>1.054605119417138</c:v>
                </c:pt>
                <c:pt idx="7">
                  <c:v>1.0636951081287942</c:v>
                </c:pt>
                <c:pt idx="8">
                  <c:v>1.0724530771615222</c:v>
                </c:pt>
                <c:pt idx="9">
                  <c:v>1.0833595494463946</c:v>
                </c:pt>
                <c:pt idx="10">
                  <c:v>1.0925688377810907</c:v>
                </c:pt>
                <c:pt idx="11">
                  <c:v>1.1018333538452776</c:v>
                </c:pt>
                <c:pt idx="12">
                  <c:v>1.1106794221835103</c:v>
                </c:pt>
                <c:pt idx="13">
                  <c:v>1.1192844728176337</c:v>
                </c:pt>
                <c:pt idx="14">
                  <c:v>1.1291014588481507</c:v>
                </c:pt>
                <c:pt idx="15">
                  <c:v>1.1409702536548407</c:v>
                </c:pt>
                <c:pt idx="16">
                  <c:v>1.1536587537037053</c:v>
                </c:pt>
                <c:pt idx="17">
                  <c:v>1.1658649983758984</c:v>
                </c:pt>
                <c:pt idx="18">
                  <c:v>1.1781583943354317</c:v>
                </c:pt>
                <c:pt idx="19">
                  <c:v>1.1925076399303247</c:v>
                </c:pt>
                <c:pt idx="20">
                  <c:v>1.2077581333861416</c:v>
                </c:pt>
                <c:pt idx="21">
                  <c:v>1.2235501983537014</c:v>
                </c:pt>
                <c:pt idx="22">
                  <c:v>1.2343449347967892</c:v>
                </c:pt>
                <c:pt idx="23">
                  <c:v>1.2436225298931491</c:v>
                </c:pt>
                <c:pt idx="24">
                  <c:v>1.2512584110169613</c:v>
                </c:pt>
              </c:numCache>
            </c:numRef>
          </c:val>
          <c:smooth val="0"/>
          <c:extLst>
            <c:ext xmlns:c16="http://schemas.microsoft.com/office/drawing/2014/chart" uri="{C3380CC4-5D6E-409C-BE32-E72D297353CC}">
              <c16:uniqueId val="{00000002-B42D-431C-A639-0ED07F7A4304}"/>
            </c:ext>
          </c:extLst>
        </c:ser>
        <c:ser>
          <c:idx val="3"/>
          <c:order val="3"/>
          <c:tx>
            <c:strRef>
              <c:f>South!$BH$44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South!$BH$45:$BH$69</c:f>
              <c:numCache>
                <c:formatCode>0.00</c:formatCode>
                <c:ptCount val="25"/>
                <c:pt idx="0">
                  <c:v>1</c:v>
                </c:pt>
                <c:pt idx="1">
                  <c:v>0.99581435900637028</c:v>
                </c:pt>
                <c:pt idx="2">
                  <c:v>1.000528842549034</c:v>
                </c:pt>
                <c:pt idx="3">
                  <c:v>1.0069212112168575</c:v>
                </c:pt>
                <c:pt idx="4">
                  <c:v>0.99335613854595506</c:v>
                </c:pt>
                <c:pt idx="5">
                  <c:v>0.9583703884131487</c:v>
                </c:pt>
                <c:pt idx="6">
                  <c:v>0.98634187667138296</c:v>
                </c:pt>
                <c:pt idx="7">
                  <c:v>0.95763829208745233</c:v>
                </c:pt>
                <c:pt idx="8">
                  <c:v>1.0130027324518118</c:v>
                </c:pt>
                <c:pt idx="9">
                  <c:v>0.97566634639598793</c:v>
                </c:pt>
                <c:pt idx="10">
                  <c:v>1.0022879713105872</c:v>
                </c:pt>
                <c:pt idx="11">
                  <c:v>1.0019400581193845</c:v>
                </c:pt>
                <c:pt idx="12">
                  <c:v>0.98497843789202844</c:v>
                </c:pt>
                <c:pt idx="13">
                  <c:v>1.0033353326514141</c:v>
                </c:pt>
                <c:pt idx="14">
                  <c:v>0.97721461426245393</c:v>
                </c:pt>
                <c:pt idx="15">
                  <c:v>1.0082959621821828</c:v>
                </c:pt>
                <c:pt idx="16">
                  <c:v>0.97605844224200078</c:v>
                </c:pt>
                <c:pt idx="17">
                  <c:v>1.0054043546973823</c:v>
                </c:pt>
                <c:pt idx="18">
                  <c:v>0.99631325316571728</c:v>
                </c:pt>
                <c:pt idx="19">
                  <c:v>0.98201550949155569</c:v>
                </c:pt>
                <c:pt idx="20">
                  <c:v>0.99614134425963352</c:v>
                </c:pt>
                <c:pt idx="21">
                  <c:v>0.97352189843730041</c:v>
                </c:pt>
                <c:pt idx="22">
                  <c:v>0.98681596092969603</c:v>
                </c:pt>
                <c:pt idx="23">
                  <c:v>0.98529449104098843</c:v>
                </c:pt>
                <c:pt idx="24">
                  <c:v>0.99263416281236116</c:v>
                </c:pt>
              </c:numCache>
            </c:numRef>
          </c:val>
          <c:smooth val="0"/>
          <c:extLst>
            <c:ext xmlns:c16="http://schemas.microsoft.com/office/drawing/2014/chart" uri="{C3380CC4-5D6E-409C-BE32-E72D297353CC}">
              <c16:uniqueId val="{00000003-B42D-431C-A639-0ED07F7A4304}"/>
            </c:ext>
          </c:extLst>
        </c:ser>
        <c:ser>
          <c:idx val="4"/>
          <c:order val="4"/>
          <c:tx>
            <c:strRef>
              <c:f>South!$BI$44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South!$BI$45:$BI$69</c:f>
              <c:numCache>
                <c:formatCode>0.00</c:formatCode>
                <c:ptCount val="25"/>
                <c:pt idx="0">
                  <c:v>1</c:v>
                </c:pt>
                <c:pt idx="1">
                  <c:v>0.99220283943579624</c:v>
                </c:pt>
                <c:pt idx="2">
                  <c:v>0.98521967509379849</c:v>
                </c:pt>
                <c:pt idx="3">
                  <c:v>0.98402043328130195</c:v>
                </c:pt>
                <c:pt idx="4">
                  <c:v>1.0146355661173247</c:v>
                </c:pt>
                <c:pt idx="5">
                  <c:v>1.016332632865935</c:v>
                </c:pt>
                <c:pt idx="6">
                  <c:v>1.0003391502470187</c:v>
                </c:pt>
                <c:pt idx="7">
                  <c:v>0.9932983520292501</c:v>
                </c:pt>
                <c:pt idx="8">
                  <c:v>0.96928712153148344</c:v>
                </c:pt>
                <c:pt idx="9">
                  <c:v>0.97962305524224691</c:v>
                </c:pt>
                <c:pt idx="10">
                  <c:v>0.97313061358546848</c:v>
                </c:pt>
                <c:pt idx="11">
                  <c:v>1.0173927868269439</c:v>
                </c:pt>
                <c:pt idx="12">
                  <c:v>0.98632053233307171</c:v>
                </c:pt>
                <c:pt idx="13">
                  <c:v>0.98649351593913559</c:v>
                </c:pt>
                <c:pt idx="14">
                  <c:v>0.99158477582704541</c:v>
                </c:pt>
                <c:pt idx="15">
                  <c:v>0.99633712329715463</c:v>
                </c:pt>
                <c:pt idx="16">
                  <c:v>0.97691694369275439</c:v>
                </c:pt>
                <c:pt idx="17">
                  <c:v>0.97518600907678032</c:v>
                </c:pt>
                <c:pt idx="18">
                  <c:v>0.96639073402797415</c:v>
                </c:pt>
                <c:pt idx="19">
                  <c:v>0.95848735869932555</c:v>
                </c:pt>
                <c:pt idx="20">
                  <c:v>0.9413704726946297</c:v>
                </c:pt>
                <c:pt idx="21">
                  <c:v>0.91043199642314299</c:v>
                </c:pt>
                <c:pt idx="22">
                  <c:v>0.90609255458329008</c:v>
                </c:pt>
                <c:pt idx="23">
                  <c:v>0.89035432189002639</c:v>
                </c:pt>
                <c:pt idx="24">
                  <c:v>0.86559179796157326</c:v>
                </c:pt>
              </c:numCache>
            </c:numRef>
          </c:val>
          <c:smooth val="0"/>
          <c:extLst>
            <c:ext xmlns:c16="http://schemas.microsoft.com/office/drawing/2014/chart" uri="{C3380CC4-5D6E-409C-BE32-E72D297353CC}">
              <c16:uniqueId val="{00000004-B42D-431C-A639-0ED07F7A4304}"/>
            </c:ext>
          </c:extLst>
        </c:ser>
        <c:dLbls>
          <c:showLegendKey val="0"/>
          <c:showVal val="0"/>
          <c:showCatName val="0"/>
          <c:showSerName val="0"/>
          <c:showPercent val="0"/>
          <c:showBubbleSize val="0"/>
        </c:dLbls>
        <c:marker val="1"/>
        <c:smooth val="0"/>
        <c:axId val="119634432"/>
        <c:axId val="117266624"/>
      </c:lineChart>
      <c:catAx>
        <c:axId val="119634432"/>
        <c:scaling>
          <c:orientation val="minMax"/>
        </c:scaling>
        <c:delete val="0"/>
        <c:axPos val="b"/>
        <c:numFmt formatCode="0"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17266624"/>
        <c:crosses val="autoZero"/>
        <c:auto val="1"/>
        <c:lblAlgn val="ctr"/>
        <c:lblOffset val="100"/>
        <c:tickLblSkip val="2"/>
        <c:tickMarkSkip val="1"/>
        <c:noMultiLvlLbl val="0"/>
      </c:catAx>
      <c:valAx>
        <c:axId val="117266624"/>
        <c:scaling>
          <c:orientation val="minMax"/>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Index, 1985 = 1.0</a:t>
                </a:r>
              </a:p>
            </c:rich>
          </c:tx>
          <c:layout>
            <c:manualLayout>
              <c:xMode val="edge"/>
              <c:yMode val="edge"/>
              <c:x val="2.8901734104046242E-2"/>
              <c:y val="0.2875992216012576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9634432"/>
        <c:crosses val="autoZero"/>
        <c:crossBetween val="midCat"/>
      </c:valAx>
      <c:spPr>
        <a:noFill/>
        <a:ln w="12700">
          <a:solidFill>
            <a:srgbClr val="808080"/>
          </a:solidFill>
          <a:prstDash val="solid"/>
        </a:ln>
      </c:spPr>
    </c:plotArea>
    <c:legend>
      <c:legendPos val="r"/>
      <c:layout>
        <c:manualLayout>
          <c:xMode val="edge"/>
          <c:yMode val="edge"/>
          <c:x val="0.21387323694364793"/>
          <c:y val="0.52770503950858383"/>
          <c:w val="0.36994280339235053"/>
          <c:h val="0.2453828627622074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Delivered Energy</a:t>
            </a:r>
          </a:p>
        </c:rich>
      </c:tx>
      <c:layout>
        <c:manualLayout>
          <c:xMode val="edge"/>
          <c:yMode val="edge"/>
          <c:x val="0.13653866343630122"/>
          <c:y val="3.1578947368421054E-2"/>
        </c:manualLayout>
      </c:layout>
      <c:overlay val="0"/>
      <c:spPr>
        <a:noFill/>
        <a:ln w="25400">
          <a:noFill/>
        </a:ln>
      </c:spPr>
    </c:title>
    <c:autoTitleDeleted val="0"/>
    <c:plotArea>
      <c:layout>
        <c:manualLayout>
          <c:layoutTarget val="inner"/>
          <c:xMode val="edge"/>
          <c:yMode val="edge"/>
          <c:x val="0.14230782593508295"/>
          <c:y val="0.18947368421052632"/>
          <c:w val="0.76538533408328391"/>
          <c:h val="0.70263157894736838"/>
        </c:manualLayout>
      </c:layout>
      <c:lineChart>
        <c:grouping val="standard"/>
        <c:varyColors val="0"/>
        <c:ser>
          <c:idx val="0"/>
          <c:order val="0"/>
          <c:tx>
            <c:strRef>
              <c:f>South!$BE$44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South!$BE$126:$BE$150</c:f>
              <c:numCache>
                <c:formatCode>0.00</c:formatCode>
                <c:ptCount val="25"/>
                <c:pt idx="0">
                  <c:v>1</c:v>
                </c:pt>
                <c:pt idx="1">
                  <c:v>0.99834581260651278</c:v>
                </c:pt>
                <c:pt idx="2">
                  <c:v>1.0307940819170005</c:v>
                </c:pt>
                <c:pt idx="3">
                  <c:v>1.0713157356869791</c:v>
                </c:pt>
                <c:pt idx="4">
                  <c:v>1.091694950140482</c:v>
                </c:pt>
                <c:pt idx="5">
                  <c:v>1.0108099724793884</c:v>
                </c:pt>
                <c:pt idx="6">
                  <c:v>1.0392157921099905</c:v>
                </c:pt>
                <c:pt idx="7">
                  <c:v>1.0543985479710747</c:v>
                </c:pt>
                <c:pt idx="8">
                  <c:v>1.118320638155774</c:v>
                </c:pt>
                <c:pt idx="9">
                  <c:v>1.1013555916355762</c:v>
                </c:pt>
                <c:pt idx="10">
                  <c:v>1.1328945436645017</c:v>
                </c:pt>
                <c:pt idx="11">
                  <c:v>1.2177766310856251</c:v>
                </c:pt>
                <c:pt idx="12">
                  <c:v>1.16161126560269</c:v>
                </c:pt>
                <c:pt idx="13">
                  <c:v>1.1616328560407168</c:v>
                </c:pt>
                <c:pt idx="14">
                  <c:v>1.1636436455022798</c:v>
                </c:pt>
                <c:pt idx="15">
                  <c:v>1.262283519874718</c:v>
                </c:pt>
                <c:pt idx="16">
                  <c:v>1.2262623929114274</c:v>
                </c:pt>
                <c:pt idx="17">
                  <c:v>1.268978714706831</c:v>
                </c:pt>
                <c:pt idx="18">
                  <c:v>1.2882103973792089</c:v>
                </c:pt>
                <c:pt idx="19">
                  <c:v>1.2787213998664273</c:v>
                </c:pt>
                <c:pt idx="20">
                  <c:v>1.3110070212104463</c:v>
                </c:pt>
                <c:pt idx="21">
                  <c:v>1.2452832089724104</c:v>
                </c:pt>
                <c:pt idx="22">
                  <c:v>1.2938663724609645</c:v>
                </c:pt>
                <c:pt idx="23">
                  <c:v>1.3039368724379345</c:v>
                </c:pt>
                <c:pt idx="24">
                  <c:v>1.3080257415595784</c:v>
                </c:pt>
              </c:numCache>
            </c:numRef>
          </c:val>
          <c:smooth val="0"/>
          <c:extLst>
            <c:ext xmlns:c16="http://schemas.microsoft.com/office/drawing/2014/chart" uri="{C3380CC4-5D6E-409C-BE32-E72D297353CC}">
              <c16:uniqueId val="{00000000-5A3D-4C56-ABD8-03D596860FC3}"/>
            </c:ext>
          </c:extLst>
        </c:ser>
        <c:ser>
          <c:idx val="1"/>
          <c:order val="1"/>
          <c:tx>
            <c:strRef>
              <c:f>South!$BF$44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South!$BF$126:$BF$150</c:f>
              <c:numCache>
                <c:formatCode>0.00</c:formatCode>
                <c:ptCount val="25"/>
                <c:pt idx="0">
                  <c:v>1</c:v>
                </c:pt>
                <c:pt idx="1">
                  <c:v>1.0237329580253611</c:v>
                </c:pt>
                <c:pt idx="2">
                  <c:v>1.0475367827307775</c:v>
                </c:pt>
                <c:pt idx="3">
                  <c:v>1.0691145535567768</c:v>
                </c:pt>
                <c:pt idx="4">
                  <c:v>1.0897524827941245</c:v>
                </c:pt>
                <c:pt idx="5">
                  <c:v>1.091679773662475</c:v>
                </c:pt>
                <c:pt idx="6">
                  <c:v>1.0918453470640588</c:v>
                </c:pt>
                <c:pt idx="7">
                  <c:v>1.1199928236528272</c:v>
                </c:pt>
                <c:pt idx="8">
                  <c:v>1.149715485459651</c:v>
                </c:pt>
                <c:pt idx="9">
                  <c:v>1.1638256658291899</c:v>
                </c:pt>
                <c:pt idx="10">
                  <c:v>1.1786807328106412</c:v>
                </c:pt>
                <c:pt idx="11">
                  <c:v>1.1893403047854036</c:v>
                </c:pt>
                <c:pt idx="12">
                  <c:v>1.2002445529191261</c:v>
                </c:pt>
                <c:pt idx="13">
                  <c:v>1.2201241630135522</c:v>
                </c:pt>
                <c:pt idx="14">
                  <c:v>1.2408335651153095</c:v>
                </c:pt>
                <c:pt idx="15">
                  <c:v>1.2630221326934521</c:v>
                </c:pt>
                <c:pt idx="16">
                  <c:v>1.2843322813135394</c:v>
                </c:pt>
                <c:pt idx="17">
                  <c:v>1.2981451442414971</c:v>
                </c:pt>
                <c:pt idx="18">
                  <c:v>1.3121686921035012</c:v>
                </c:pt>
                <c:pt idx="19">
                  <c:v>1.3370331398841151</c:v>
                </c:pt>
                <c:pt idx="20">
                  <c:v>1.3632442668049987</c:v>
                </c:pt>
                <c:pt idx="21">
                  <c:v>1.3808644935029428</c:v>
                </c:pt>
                <c:pt idx="22">
                  <c:v>1.3959446544392169</c:v>
                </c:pt>
                <c:pt idx="23">
                  <c:v>1.4083668264532725</c:v>
                </c:pt>
                <c:pt idx="24">
                  <c:v>1.4169900517941776</c:v>
                </c:pt>
              </c:numCache>
            </c:numRef>
          </c:val>
          <c:smooth val="0"/>
          <c:extLst>
            <c:ext xmlns:c16="http://schemas.microsoft.com/office/drawing/2014/chart" uri="{C3380CC4-5D6E-409C-BE32-E72D297353CC}">
              <c16:uniqueId val="{00000001-5A3D-4C56-ABD8-03D596860FC3}"/>
            </c:ext>
          </c:extLst>
        </c:ser>
        <c:ser>
          <c:idx val="2"/>
          <c:order val="2"/>
          <c:tx>
            <c:strRef>
              <c:f>South!$BG$44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South!$BG$126:$BG$150</c:f>
              <c:numCache>
                <c:formatCode>0.00</c:formatCode>
                <c:ptCount val="25"/>
                <c:pt idx="0">
                  <c:v>1</c:v>
                </c:pt>
                <c:pt idx="1">
                  <c:v>1.0043179380244514</c:v>
                </c:pt>
                <c:pt idx="2">
                  <c:v>1.0156390255872871</c:v>
                </c:pt>
                <c:pt idx="3">
                  <c:v>1.0250162735609352</c:v>
                </c:pt>
                <c:pt idx="4">
                  <c:v>1.034117832053663</c:v>
                </c:pt>
                <c:pt idx="5">
                  <c:v>1.0454432280593133</c:v>
                </c:pt>
                <c:pt idx="6">
                  <c:v>1.054605119417138</c:v>
                </c:pt>
                <c:pt idx="7">
                  <c:v>1.0636951081287942</c:v>
                </c:pt>
                <c:pt idx="8">
                  <c:v>1.0724530771615222</c:v>
                </c:pt>
                <c:pt idx="9">
                  <c:v>1.0833595494463946</c:v>
                </c:pt>
                <c:pt idx="10">
                  <c:v>1.0925688377810907</c:v>
                </c:pt>
                <c:pt idx="11">
                  <c:v>1.1018333538452776</c:v>
                </c:pt>
                <c:pt idx="12">
                  <c:v>1.1106794221835103</c:v>
                </c:pt>
                <c:pt idx="13">
                  <c:v>1.1192844728176337</c:v>
                </c:pt>
                <c:pt idx="14">
                  <c:v>1.1291014588481507</c:v>
                </c:pt>
                <c:pt idx="15">
                  <c:v>1.1409702536548407</c:v>
                </c:pt>
                <c:pt idx="16">
                  <c:v>1.1536587537037053</c:v>
                </c:pt>
                <c:pt idx="17">
                  <c:v>1.1658649983758984</c:v>
                </c:pt>
                <c:pt idx="18">
                  <c:v>1.1781583943354317</c:v>
                </c:pt>
                <c:pt idx="19">
                  <c:v>1.1925076399303247</c:v>
                </c:pt>
                <c:pt idx="20">
                  <c:v>1.2077581333861416</c:v>
                </c:pt>
                <c:pt idx="21">
                  <c:v>1.2235501983537014</c:v>
                </c:pt>
                <c:pt idx="22">
                  <c:v>1.2343449347967892</c:v>
                </c:pt>
                <c:pt idx="23">
                  <c:v>1.2436225298931491</c:v>
                </c:pt>
                <c:pt idx="24">
                  <c:v>1.2512584110169613</c:v>
                </c:pt>
              </c:numCache>
            </c:numRef>
          </c:val>
          <c:smooth val="0"/>
          <c:extLst>
            <c:ext xmlns:c16="http://schemas.microsoft.com/office/drawing/2014/chart" uri="{C3380CC4-5D6E-409C-BE32-E72D297353CC}">
              <c16:uniqueId val="{00000002-5A3D-4C56-ABD8-03D596860FC3}"/>
            </c:ext>
          </c:extLst>
        </c:ser>
        <c:ser>
          <c:idx val="3"/>
          <c:order val="3"/>
          <c:tx>
            <c:strRef>
              <c:f>South!$BH$44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South!$BH$126:$BH$150</c:f>
              <c:numCache>
                <c:formatCode>0.00</c:formatCode>
                <c:ptCount val="25"/>
                <c:pt idx="0">
                  <c:v>1</c:v>
                </c:pt>
                <c:pt idx="1">
                  <c:v>0.98138911331001211</c:v>
                </c:pt>
                <c:pt idx="2">
                  <c:v>1.0008061399749957</c:v>
                </c:pt>
                <c:pt idx="3">
                  <c:v>1.0166695108878665</c:v>
                </c:pt>
                <c:pt idx="4">
                  <c:v>1.0035500781735736</c:v>
                </c:pt>
                <c:pt idx="5">
                  <c:v>0.9337598715373262</c:v>
                </c:pt>
                <c:pt idx="6">
                  <c:v>0.97013687168246621</c:v>
                </c:pt>
                <c:pt idx="7">
                  <c:v>0.96635778024010766</c:v>
                </c:pt>
                <c:pt idx="8">
                  <c:v>1.0204781321609526</c:v>
                </c:pt>
                <c:pt idx="9">
                  <c:v>0.97179708573064327</c:v>
                </c:pt>
                <c:pt idx="10">
                  <c:v>1.001412617296066</c:v>
                </c:pt>
                <c:pt idx="11">
                  <c:v>1.0120799697172012</c:v>
                </c:pt>
                <c:pt idx="12">
                  <c:v>0.9942905253958233</c:v>
                </c:pt>
                <c:pt idx="13">
                  <c:v>0.97156395950009</c:v>
                </c:pt>
                <c:pt idx="14">
                  <c:v>0.957615115696967</c:v>
                </c:pt>
                <c:pt idx="15">
                  <c:v>1.005793705942398</c:v>
                </c:pt>
                <c:pt idx="16">
                  <c:v>0.9699655064793945</c:v>
                </c:pt>
                <c:pt idx="17">
                  <c:v>0.99718470440455587</c:v>
                </c:pt>
                <c:pt idx="18">
                  <c:v>0.99626177617289335</c:v>
                </c:pt>
                <c:pt idx="19">
                  <c:v>0.97152236723519503</c:v>
                </c:pt>
                <c:pt idx="20">
                  <c:v>0.98389780277094652</c:v>
                </c:pt>
                <c:pt idx="21">
                  <c:v>0.94833478588468112</c:v>
                </c:pt>
                <c:pt idx="22">
                  <c:v>0.96784701594478584</c:v>
                </c:pt>
                <c:pt idx="23">
                  <c:v>0.97996743564992317</c:v>
                </c:pt>
                <c:pt idx="24">
                  <c:v>0.98829546535263402</c:v>
                </c:pt>
              </c:numCache>
            </c:numRef>
          </c:val>
          <c:smooth val="0"/>
          <c:extLst>
            <c:ext xmlns:c16="http://schemas.microsoft.com/office/drawing/2014/chart" uri="{C3380CC4-5D6E-409C-BE32-E72D297353CC}">
              <c16:uniqueId val="{00000003-5A3D-4C56-ABD8-03D596860FC3}"/>
            </c:ext>
          </c:extLst>
        </c:ser>
        <c:ser>
          <c:idx val="4"/>
          <c:order val="4"/>
          <c:tx>
            <c:strRef>
              <c:f>South!$BI$44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South!$BD$45:$BD$69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South!$BI$126:$BI$150</c:f>
              <c:numCache>
                <c:formatCode>0.00</c:formatCode>
                <c:ptCount val="25"/>
                <c:pt idx="0">
                  <c:v>1</c:v>
                </c:pt>
                <c:pt idx="1">
                  <c:v>0.98942267692840091</c:v>
                </c:pt>
                <c:pt idx="2">
                  <c:v>0.96808456022395106</c:v>
                </c:pt>
                <c:pt idx="3">
                  <c:v>0.96157393453393003</c:v>
                </c:pt>
                <c:pt idx="4">
                  <c:v>0.96530456073946347</c:v>
                </c:pt>
                <c:pt idx="5">
                  <c:v>0.94850274946652924</c:v>
                </c:pt>
                <c:pt idx="6">
                  <c:v>0.93029722147004923</c:v>
                </c:pt>
                <c:pt idx="7">
                  <c:v>0.91587129931934574</c:v>
                </c:pt>
                <c:pt idx="8">
                  <c:v>0.8887793518235666</c:v>
                </c:pt>
                <c:pt idx="9">
                  <c:v>0.89885869202281243</c:v>
                </c:pt>
                <c:pt idx="10">
                  <c:v>0.87847909730723361</c:v>
                </c:pt>
                <c:pt idx="11">
                  <c:v>0.91818618587816125</c:v>
                </c:pt>
                <c:pt idx="12">
                  <c:v>0.87637311276945473</c:v>
                </c:pt>
                <c:pt idx="13">
                  <c:v>0.87549361718591845</c:v>
                </c:pt>
                <c:pt idx="14">
                  <c:v>0.86732628495146846</c:v>
                </c:pt>
                <c:pt idx="15">
                  <c:v>0.87088882043637827</c:v>
                </c:pt>
                <c:pt idx="16">
                  <c:v>0.85324225507417739</c:v>
                </c:pt>
                <c:pt idx="17">
                  <c:v>0.84082808979616763</c:v>
                </c:pt>
                <c:pt idx="18">
                  <c:v>0.83641146803223532</c:v>
                </c:pt>
                <c:pt idx="19">
                  <c:v>0.82550515114849976</c:v>
                </c:pt>
                <c:pt idx="20">
                  <c:v>0.80928478620838717</c:v>
                </c:pt>
                <c:pt idx="21">
                  <c:v>0.77720144004988079</c:v>
                </c:pt>
                <c:pt idx="22">
                  <c:v>0.77585036916078121</c:v>
                </c:pt>
                <c:pt idx="23">
                  <c:v>0.75969724930697635</c:v>
                </c:pt>
                <c:pt idx="24">
                  <c:v>0.74647570412555686</c:v>
                </c:pt>
              </c:numCache>
            </c:numRef>
          </c:val>
          <c:smooth val="0"/>
          <c:extLst>
            <c:ext xmlns:c16="http://schemas.microsoft.com/office/drawing/2014/chart" uri="{C3380CC4-5D6E-409C-BE32-E72D297353CC}">
              <c16:uniqueId val="{00000004-5A3D-4C56-ABD8-03D596860FC3}"/>
            </c:ext>
          </c:extLst>
        </c:ser>
        <c:dLbls>
          <c:showLegendKey val="0"/>
          <c:showVal val="0"/>
          <c:showCatName val="0"/>
          <c:showSerName val="0"/>
          <c:showPercent val="0"/>
          <c:showBubbleSize val="0"/>
        </c:dLbls>
        <c:marker val="1"/>
        <c:smooth val="0"/>
        <c:axId val="130359296"/>
        <c:axId val="131605056"/>
      </c:lineChart>
      <c:catAx>
        <c:axId val="130359296"/>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605056"/>
        <c:crosses val="autoZero"/>
        <c:auto val="1"/>
        <c:lblAlgn val="ctr"/>
        <c:lblOffset val="100"/>
        <c:tickLblSkip val="2"/>
        <c:tickMarkSkip val="1"/>
        <c:noMultiLvlLbl val="0"/>
      </c:catAx>
      <c:valAx>
        <c:axId val="13160505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Index, 1985 = 1.0</a:t>
                </a:r>
              </a:p>
            </c:rich>
          </c:tx>
          <c:layout>
            <c:manualLayout>
              <c:xMode val="edge"/>
              <c:yMode val="edge"/>
              <c:x val="2.8846153846153848E-2"/>
              <c:y val="0.3815789473684210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0359296"/>
        <c:crosses val="autoZero"/>
        <c:crossBetween val="midCat"/>
      </c:valAx>
      <c:spPr>
        <a:noFill/>
        <a:ln w="12700">
          <a:solidFill>
            <a:srgbClr val="808080"/>
          </a:solidFill>
          <a:prstDash val="solid"/>
        </a:ln>
      </c:spPr>
    </c:plotArea>
    <c:legend>
      <c:legendPos val="r"/>
      <c:layout>
        <c:manualLayout>
          <c:xMode val="edge"/>
          <c:yMode val="edge"/>
          <c:x val="0.19615404805168585"/>
          <c:y val="0.56052631578947365"/>
          <c:w val="0.36923117302644864"/>
          <c:h val="0.2447368421052631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Source Energy</a:t>
            </a:r>
          </a:p>
        </c:rich>
      </c:tx>
      <c:layout>
        <c:manualLayout>
          <c:xMode val="edge"/>
          <c:yMode val="edge"/>
          <c:x val="0.15606956644870257"/>
          <c:y val="3.1662269129287601E-2"/>
        </c:manualLayout>
      </c:layout>
      <c:overlay val="0"/>
      <c:spPr>
        <a:noFill/>
        <a:ln w="25400">
          <a:noFill/>
        </a:ln>
      </c:spPr>
    </c:title>
    <c:autoTitleDeleted val="0"/>
    <c:plotArea>
      <c:layout>
        <c:manualLayout>
          <c:layoutTarget val="inner"/>
          <c:xMode val="edge"/>
          <c:yMode val="edge"/>
          <c:x val="0.16955715911977495"/>
          <c:y val="0.19261238535360498"/>
          <c:w val="0.73603221345175041"/>
          <c:h val="0.65171587921014285"/>
        </c:manualLayout>
      </c:layout>
      <c:lineChart>
        <c:grouping val="standard"/>
        <c:varyColors val="0"/>
        <c:ser>
          <c:idx val="0"/>
          <c:order val="0"/>
          <c:tx>
            <c:strRef>
              <c:f>West!$BE$44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West!$BE$45:$BE$69</c:f>
              <c:numCache>
                <c:formatCode>0.00</c:formatCode>
                <c:ptCount val="25"/>
                <c:pt idx="0">
                  <c:v>1</c:v>
                </c:pt>
                <c:pt idx="1">
                  <c:v>0.93809387710961856</c:v>
                </c:pt>
                <c:pt idx="2">
                  <c:v>0.96421531374935798</c:v>
                </c:pt>
                <c:pt idx="3">
                  <c:v>1.0069505063254809</c:v>
                </c:pt>
                <c:pt idx="4">
                  <c:v>1.0632325900522224</c:v>
                </c:pt>
                <c:pt idx="5">
                  <c:v>1.0519767355503153</c:v>
                </c:pt>
                <c:pt idx="6">
                  <c:v>1.0723366621056951</c:v>
                </c:pt>
                <c:pt idx="7">
                  <c:v>1.0509215366234697</c:v>
                </c:pt>
                <c:pt idx="8">
                  <c:v>1.0960493113971104</c:v>
                </c:pt>
                <c:pt idx="9">
                  <c:v>1.0981098570756209</c:v>
                </c:pt>
                <c:pt idx="10">
                  <c:v>1.0884137201577273</c:v>
                </c:pt>
                <c:pt idx="11">
                  <c:v>1.1468387446205468</c:v>
                </c:pt>
                <c:pt idx="12">
                  <c:v>1.1516521660328245</c:v>
                </c:pt>
                <c:pt idx="13">
                  <c:v>1.1992396926363837</c:v>
                </c:pt>
                <c:pt idx="14">
                  <c:v>1.2316959420616491</c:v>
                </c:pt>
                <c:pt idx="15">
                  <c:v>1.2435584959496753</c:v>
                </c:pt>
                <c:pt idx="16">
                  <c:v>1.239893225023325</c:v>
                </c:pt>
                <c:pt idx="17">
                  <c:v>1.2527703172761508</c:v>
                </c:pt>
                <c:pt idx="18">
                  <c:v>1.2715977493286581</c:v>
                </c:pt>
                <c:pt idx="19">
                  <c:v>1.2991090226184334</c:v>
                </c:pt>
                <c:pt idx="20">
                  <c:v>1.3100002469473915</c:v>
                </c:pt>
                <c:pt idx="21">
                  <c:v>1.3440059196248126</c:v>
                </c:pt>
                <c:pt idx="22">
                  <c:v>1.3751990400637129</c:v>
                </c:pt>
                <c:pt idx="23">
                  <c:v>1.3997566984721055</c:v>
                </c:pt>
                <c:pt idx="24">
                  <c:v>1.3739531840352641</c:v>
                </c:pt>
              </c:numCache>
            </c:numRef>
          </c:val>
          <c:smooth val="0"/>
          <c:extLst>
            <c:ext xmlns:c16="http://schemas.microsoft.com/office/drawing/2014/chart" uri="{C3380CC4-5D6E-409C-BE32-E72D297353CC}">
              <c16:uniqueId val="{00000000-FD65-45BF-A4C9-1AE8133DBD21}"/>
            </c:ext>
          </c:extLst>
        </c:ser>
        <c:ser>
          <c:idx val="1"/>
          <c:order val="1"/>
          <c:tx>
            <c:strRef>
              <c:f>West!$BF$44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West!$BF$45:$BF$69</c:f>
              <c:numCache>
                <c:formatCode>0.00</c:formatCode>
                <c:ptCount val="25"/>
                <c:pt idx="0">
                  <c:v>1</c:v>
                </c:pt>
                <c:pt idx="1">
                  <c:v>1.0273471247213788</c:v>
                </c:pt>
                <c:pt idx="2">
                  <c:v>1.0547205797964008</c:v>
                </c:pt>
                <c:pt idx="3">
                  <c:v>1.0696036936311812</c:v>
                </c:pt>
                <c:pt idx="4">
                  <c:v>1.083290986530798</c:v>
                </c:pt>
                <c:pt idx="5">
                  <c:v>1.1099352655478496</c:v>
                </c:pt>
                <c:pt idx="6">
                  <c:v>1.13521918941459</c:v>
                </c:pt>
                <c:pt idx="7">
                  <c:v>1.1514531608853094</c:v>
                </c:pt>
                <c:pt idx="8">
                  <c:v>1.1687202620028716</c:v>
                </c:pt>
                <c:pt idx="9">
                  <c:v>1.1892936255693654</c:v>
                </c:pt>
                <c:pt idx="10">
                  <c:v>1.21064179402705</c:v>
                </c:pt>
                <c:pt idx="11">
                  <c:v>1.2295365014697337</c:v>
                </c:pt>
                <c:pt idx="12">
                  <c:v>1.24878925379445</c:v>
                </c:pt>
                <c:pt idx="13">
                  <c:v>1.2707550891258257</c:v>
                </c:pt>
                <c:pt idx="14">
                  <c:v>1.2940487006312933</c:v>
                </c:pt>
                <c:pt idx="15">
                  <c:v>1.314659168500109</c:v>
                </c:pt>
                <c:pt idx="16">
                  <c:v>1.3346076687178614</c:v>
                </c:pt>
                <c:pt idx="17">
                  <c:v>1.3495639880459493</c:v>
                </c:pt>
                <c:pt idx="18">
                  <c:v>1.3647916200312542</c:v>
                </c:pt>
                <c:pt idx="19">
                  <c:v>1.3799967025088009</c:v>
                </c:pt>
                <c:pt idx="20">
                  <c:v>1.3962871370879826</c:v>
                </c:pt>
                <c:pt idx="21">
                  <c:v>1.4128779086491845</c:v>
                </c:pt>
                <c:pt idx="22">
                  <c:v>1.4269878709102835</c:v>
                </c:pt>
                <c:pt idx="23">
                  <c:v>1.4314073649740284</c:v>
                </c:pt>
                <c:pt idx="24">
                  <c:v>1.4319543842444833</c:v>
                </c:pt>
              </c:numCache>
            </c:numRef>
          </c:val>
          <c:smooth val="0"/>
          <c:extLst>
            <c:ext xmlns:c16="http://schemas.microsoft.com/office/drawing/2014/chart" uri="{C3380CC4-5D6E-409C-BE32-E72D297353CC}">
              <c16:uniqueId val="{00000001-FD65-45BF-A4C9-1AE8133DBD21}"/>
            </c:ext>
          </c:extLst>
        </c:ser>
        <c:ser>
          <c:idx val="2"/>
          <c:order val="2"/>
          <c:tx>
            <c:strRef>
              <c:f>West!$BG$44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West!$BG$45:$BG$69</c:f>
              <c:numCache>
                <c:formatCode>0.00</c:formatCode>
                <c:ptCount val="25"/>
                <c:pt idx="0">
                  <c:v>1</c:v>
                </c:pt>
                <c:pt idx="1">
                  <c:v>1.0028674644982853</c:v>
                </c:pt>
                <c:pt idx="2">
                  <c:v>1.0124322994673804</c:v>
                </c:pt>
                <c:pt idx="3">
                  <c:v>1.020394738165896</c:v>
                </c:pt>
                <c:pt idx="4">
                  <c:v>1.0279090514452942</c:v>
                </c:pt>
                <c:pt idx="5">
                  <c:v>1.0390902123778332</c:v>
                </c:pt>
                <c:pt idx="6">
                  <c:v>1.0480471914076643</c:v>
                </c:pt>
                <c:pt idx="7">
                  <c:v>1.0581462879046917</c:v>
                </c:pt>
                <c:pt idx="8">
                  <c:v>1.0679039920859958</c:v>
                </c:pt>
                <c:pt idx="9">
                  <c:v>1.0726009885093066</c:v>
                </c:pt>
                <c:pt idx="10">
                  <c:v>1.0757707309684583</c:v>
                </c:pt>
                <c:pt idx="11">
                  <c:v>1.0829123001884597</c:v>
                </c:pt>
                <c:pt idx="12">
                  <c:v>1.0896597704284128</c:v>
                </c:pt>
                <c:pt idx="13">
                  <c:v>1.1016553972163399</c:v>
                </c:pt>
                <c:pt idx="14">
                  <c:v>1.1148337584826933</c:v>
                </c:pt>
                <c:pt idx="15">
                  <c:v>1.1272398464122799</c:v>
                </c:pt>
                <c:pt idx="16">
                  <c:v>1.1403295260463644</c:v>
                </c:pt>
                <c:pt idx="17">
                  <c:v>1.1529137647318932</c:v>
                </c:pt>
                <c:pt idx="18">
                  <c:v>1.1654822276967216</c:v>
                </c:pt>
                <c:pt idx="19">
                  <c:v>1.1818448449602457</c:v>
                </c:pt>
                <c:pt idx="20">
                  <c:v>1.1992005825783114</c:v>
                </c:pt>
                <c:pt idx="21">
                  <c:v>1.2147182204876226</c:v>
                </c:pt>
                <c:pt idx="22">
                  <c:v>1.2251434772099346</c:v>
                </c:pt>
                <c:pt idx="23">
                  <c:v>1.2324111033245486</c:v>
                </c:pt>
                <c:pt idx="24">
                  <c:v>1.2378953590720578</c:v>
                </c:pt>
              </c:numCache>
            </c:numRef>
          </c:val>
          <c:smooth val="0"/>
          <c:extLst>
            <c:ext xmlns:c16="http://schemas.microsoft.com/office/drawing/2014/chart" uri="{C3380CC4-5D6E-409C-BE32-E72D297353CC}">
              <c16:uniqueId val="{00000002-FD65-45BF-A4C9-1AE8133DBD21}"/>
            </c:ext>
          </c:extLst>
        </c:ser>
        <c:ser>
          <c:idx val="3"/>
          <c:order val="3"/>
          <c:tx>
            <c:strRef>
              <c:f>West!$BH$44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West!$BH$45:$BH$69</c:f>
              <c:numCache>
                <c:formatCode>0.00</c:formatCode>
                <c:ptCount val="25"/>
                <c:pt idx="0">
                  <c:v>1</c:v>
                </c:pt>
                <c:pt idx="1">
                  <c:v>0.92898257901738013</c:v>
                </c:pt>
                <c:pt idx="2">
                  <c:v>0.94866059285170523</c:v>
                </c:pt>
                <c:pt idx="3">
                  <c:v>0.94802579191610992</c:v>
                </c:pt>
                <c:pt idx="4">
                  <c:v>0.95029198747855048</c:v>
                </c:pt>
                <c:pt idx="5">
                  <c:v>0.9616768568324644</c:v>
                </c:pt>
                <c:pt idx="6">
                  <c:v>0.95402456721380291</c:v>
                </c:pt>
                <c:pt idx="7">
                  <c:v>0.92931757467359832</c:v>
                </c:pt>
                <c:pt idx="8">
                  <c:v>0.95256995869279404</c:v>
                </c:pt>
                <c:pt idx="9">
                  <c:v>0.95785444134570374</c:v>
                </c:pt>
                <c:pt idx="10">
                  <c:v>0.92779889983804431</c:v>
                </c:pt>
                <c:pt idx="11">
                  <c:v>0.93960830378577453</c:v>
                </c:pt>
                <c:pt idx="12">
                  <c:v>0.93721720326536107</c:v>
                </c:pt>
                <c:pt idx="13">
                  <c:v>0.96551914602672428</c:v>
                </c:pt>
                <c:pt idx="14">
                  <c:v>0.94097370978271888</c:v>
                </c:pt>
                <c:pt idx="15">
                  <c:v>0.93947118226518822</c:v>
                </c:pt>
                <c:pt idx="16">
                  <c:v>0.94953302397432793</c:v>
                </c:pt>
                <c:pt idx="17">
                  <c:v>0.9476567378719517</c:v>
                </c:pt>
                <c:pt idx="18">
                  <c:v>0.93696149630181746</c:v>
                </c:pt>
                <c:pt idx="19">
                  <c:v>0.9289739171386644</c:v>
                </c:pt>
                <c:pt idx="20">
                  <c:v>0.92659034986110911</c:v>
                </c:pt>
                <c:pt idx="21">
                  <c:v>0.94771731912056589</c:v>
                </c:pt>
                <c:pt idx="22">
                  <c:v>0.94206694108274613</c:v>
                </c:pt>
                <c:pt idx="23">
                  <c:v>0.95488445913472053</c:v>
                </c:pt>
                <c:pt idx="24">
                  <c:v>0.95063725433856183</c:v>
                </c:pt>
              </c:numCache>
            </c:numRef>
          </c:val>
          <c:smooth val="0"/>
          <c:extLst>
            <c:ext xmlns:c16="http://schemas.microsoft.com/office/drawing/2014/chart" uri="{C3380CC4-5D6E-409C-BE32-E72D297353CC}">
              <c16:uniqueId val="{00000003-FD65-45BF-A4C9-1AE8133DBD21}"/>
            </c:ext>
          </c:extLst>
        </c:ser>
        <c:ser>
          <c:idx val="4"/>
          <c:order val="4"/>
          <c:tx>
            <c:strRef>
              <c:f>West!$BI$44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West!$BI$45:$BI$69</c:f>
              <c:numCache>
                <c:formatCode>0.00</c:formatCode>
                <c:ptCount val="25"/>
                <c:pt idx="0">
                  <c:v>1</c:v>
                </c:pt>
                <c:pt idx="1">
                  <c:v>0.9801171302591819</c:v>
                </c:pt>
                <c:pt idx="2">
                  <c:v>0.95183079634663925</c:v>
                </c:pt>
                <c:pt idx="3">
                  <c:v>0.97318827368501859</c:v>
                </c:pt>
                <c:pt idx="4">
                  <c:v>1.0047809502436982</c:v>
                </c:pt>
                <c:pt idx="5">
                  <c:v>0.94847538938474418</c:v>
                </c:pt>
                <c:pt idx="6">
                  <c:v>0.9447372375234564</c:v>
                </c:pt>
                <c:pt idx="7">
                  <c:v>0.92814141679932571</c:v>
                </c:pt>
                <c:pt idx="8">
                  <c:v>0.92191404028048929</c:v>
                </c:pt>
                <c:pt idx="9">
                  <c:v>0.89870878842169466</c:v>
                </c:pt>
                <c:pt idx="10">
                  <c:v>0.90075103085467156</c:v>
                </c:pt>
                <c:pt idx="11">
                  <c:v>0.9166864198061524</c:v>
                </c:pt>
                <c:pt idx="12">
                  <c:v>0.90302756384613447</c:v>
                </c:pt>
                <c:pt idx="13">
                  <c:v>0.88723257798348698</c:v>
                </c:pt>
                <c:pt idx="14">
                  <c:v>0.90733003775382537</c:v>
                </c:pt>
                <c:pt idx="15">
                  <c:v>0.89320932698683531</c:v>
                </c:pt>
                <c:pt idx="16">
                  <c:v>0.85800580814701388</c:v>
                </c:pt>
                <c:pt idx="17">
                  <c:v>0.84963050087822989</c:v>
                </c:pt>
                <c:pt idx="18">
                  <c:v>0.85321013113572974</c:v>
                </c:pt>
                <c:pt idx="19">
                  <c:v>0.85743965457668658</c:v>
                </c:pt>
                <c:pt idx="20">
                  <c:v>0.84433936324432146</c:v>
                </c:pt>
                <c:pt idx="21">
                  <c:v>0.82630843063491721</c:v>
                </c:pt>
                <c:pt idx="22">
                  <c:v>0.8349809415565832</c:v>
                </c:pt>
                <c:pt idx="23">
                  <c:v>0.83096528241188461</c:v>
                </c:pt>
                <c:pt idx="24">
                  <c:v>0.81534983350545198</c:v>
                </c:pt>
              </c:numCache>
            </c:numRef>
          </c:val>
          <c:smooth val="0"/>
          <c:extLst>
            <c:ext xmlns:c16="http://schemas.microsoft.com/office/drawing/2014/chart" uri="{C3380CC4-5D6E-409C-BE32-E72D297353CC}">
              <c16:uniqueId val="{00000004-FD65-45BF-A4C9-1AE8133DBD21}"/>
            </c:ext>
          </c:extLst>
        </c:ser>
        <c:dLbls>
          <c:showLegendKey val="0"/>
          <c:showVal val="0"/>
          <c:showCatName val="0"/>
          <c:showSerName val="0"/>
          <c:showPercent val="0"/>
          <c:showBubbleSize val="0"/>
        </c:dLbls>
        <c:marker val="1"/>
        <c:smooth val="0"/>
        <c:axId val="130362880"/>
        <c:axId val="131607360"/>
      </c:lineChart>
      <c:catAx>
        <c:axId val="130362880"/>
        <c:scaling>
          <c:orientation val="minMax"/>
        </c:scaling>
        <c:delete val="0"/>
        <c:axPos val="b"/>
        <c:numFmt formatCode="0"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31607360"/>
        <c:crosses val="autoZero"/>
        <c:auto val="1"/>
        <c:lblAlgn val="ctr"/>
        <c:lblOffset val="100"/>
        <c:tickLblSkip val="2"/>
        <c:tickMarkSkip val="1"/>
        <c:noMultiLvlLbl val="0"/>
      </c:catAx>
      <c:valAx>
        <c:axId val="131607360"/>
        <c:scaling>
          <c:orientation val="minMax"/>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Index, 1985 = 1.0</a:t>
                </a:r>
              </a:p>
            </c:rich>
          </c:tx>
          <c:layout>
            <c:manualLayout>
              <c:xMode val="edge"/>
              <c:yMode val="edge"/>
              <c:x val="2.8901734104046242E-2"/>
              <c:y val="0.2875992216012576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0362880"/>
        <c:crosses val="autoZero"/>
        <c:crossBetween val="midCat"/>
      </c:valAx>
      <c:spPr>
        <a:noFill/>
        <a:ln w="12700">
          <a:solidFill>
            <a:srgbClr val="808080"/>
          </a:solidFill>
          <a:prstDash val="solid"/>
        </a:ln>
      </c:spPr>
    </c:plotArea>
    <c:legend>
      <c:legendPos val="r"/>
      <c:layout>
        <c:manualLayout>
          <c:xMode val="edge"/>
          <c:yMode val="edge"/>
          <c:x val="0.21387323694364793"/>
          <c:y val="0.52770503950858383"/>
          <c:w val="0.36994280339235053"/>
          <c:h val="0.2453828627622074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Residential Northeast - Delivered Energy</a:t>
            </a:r>
          </a:p>
        </c:rich>
      </c:tx>
      <c:layout>
        <c:manualLayout>
          <c:xMode val="edge"/>
          <c:yMode val="edge"/>
          <c:x val="0.13653866343630122"/>
          <c:y val="3.1578947368421054E-2"/>
        </c:manualLayout>
      </c:layout>
      <c:overlay val="0"/>
      <c:spPr>
        <a:noFill/>
        <a:ln w="25400">
          <a:noFill/>
        </a:ln>
      </c:spPr>
    </c:title>
    <c:autoTitleDeleted val="0"/>
    <c:plotArea>
      <c:layout>
        <c:manualLayout>
          <c:layoutTarget val="inner"/>
          <c:xMode val="edge"/>
          <c:yMode val="edge"/>
          <c:x val="0.14230782593508295"/>
          <c:y val="0.18947368421052632"/>
          <c:w val="0.76538533408328391"/>
          <c:h val="0.70263157894736838"/>
        </c:manualLayout>
      </c:layout>
      <c:lineChart>
        <c:grouping val="standard"/>
        <c:varyColors val="0"/>
        <c:ser>
          <c:idx val="0"/>
          <c:order val="0"/>
          <c:tx>
            <c:strRef>
              <c:f>West!$BE$44</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West!$BE$126:$BE$150</c:f>
              <c:numCache>
                <c:formatCode>0.00</c:formatCode>
                <c:ptCount val="25"/>
                <c:pt idx="0">
                  <c:v>1</c:v>
                </c:pt>
                <c:pt idx="1">
                  <c:v>0.91941986693476674</c:v>
                </c:pt>
                <c:pt idx="2">
                  <c:v>0.95305637033977753</c:v>
                </c:pt>
                <c:pt idx="3">
                  <c:v>0.98782697299203837</c:v>
                </c:pt>
                <c:pt idx="4">
                  <c:v>1.0356074605763346</c:v>
                </c:pt>
                <c:pt idx="5">
                  <c:v>1.0043265795844047</c:v>
                </c:pt>
                <c:pt idx="6">
                  <c:v>1.0327098098680503</c:v>
                </c:pt>
                <c:pt idx="7">
                  <c:v>0.99873988972527783</c:v>
                </c:pt>
                <c:pt idx="8">
                  <c:v>1.0475399210773038</c:v>
                </c:pt>
                <c:pt idx="9">
                  <c:v>1.0470051278650176</c:v>
                </c:pt>
                <c:pt idx="10">
                  <c:v>1.0208014663101379</c:v>
                </c:pt>
                <c:pt idx="11">
                  <c:v>1.0719028569533671</c:v>
                </c:pt>
                <c:pt idx="12">
                  <c:v>1.0684324288474816</c:v>
                </c:pt>
                <c:pt idx="13">
                  <c:v>1.1308060786754977</c:v>
                </c:pt>
                <c:pt idx="14">
                  <c:v>1.1561529858282813</c:v>
                </c:pt>
                <c:pt idx="15">
                  <c:v>1.1357645221679926</c:v>
                </c:pt>
                <c:pt idx="16">
                  <c:v>1.1610173732428546</c:v>
                </c:pt>
                <c:pt idx="17">
                  <c:v>1.1669091424316509</c:v>
                </c:pt>
                <c:pt idx="18">
                  <c:v>1.1700606239656093</c:v>
                </c:pt>
                <c:pt idx="19">
                  <c:v>1.1983238724575469</c:v>
                </c:pt>
                <c:pt idx="20">
                  <c:v>1.1954075311183929</c:v>
                </c:pt>
                <c:pt idx="21">
                  <c:v>1.2160437963685915</c:v>
                </c:pt>
                <c:pt idx="22">
                  <c:v>1.2478124425338466</c:v>
                </c:pt>
                <c:pt idx="23">
                  <c:v>1.2812626425537432</c:v>
                </c:pt>
                <c:pt idx="24">
                  <c:v>1.2634173105388025</c:v>
                </c:pt>
              </c:numCache>
            </c:numRef>
          </c:val>
          <c:smooth val="0"/>
          <c:extLst>
            <c:ext xmlns:c16="http://schemas.microsoft.com/office/drawing/2014/chart" uri="{C3380CC4-5D6E-409C-BE32-E72D297353CC}">
              <c16:uniqueId val="{00000000-E9D8-4EDB-90F8-E6ADA8F2E19B}"/>
            </c:ext>
          </c:extLst>
        </c:ser>
        <c:ser>
          <c:idx val="1"/>
          <c:order val="1"/>
          <c:tx>
            <c:strRef>
              <c:f>West!$BF$44</c:f>
              <c:strCache>
                <c:ptCount val="1"/>
                <c:pt idx="0">
                  <c:v>Occupied Housing Units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West!$BF$126:$BF$150</c:f>
              <c:numCache>
                <c:formatCode>0.00</c:formatCode>
                <c:ptCount val="25"/>
                <c:pt idx="0">
                  <c:v>1</c:v>
                </c:pt>
                <c:pt idx="1">
                  <c:v>1.0273471247213788</c:v>
                </c:pt>
                <c:pt idx="2">
                  <c:v>1.0547205797964008</c:v>
                </c:pt>
                <c:pt idx="3">
                  <c:v>1.0696036936311812</c:v>
                </c:pt>
                <c:pt idx="4">
                  <c:v>1.083290986530798</c:v>
                </c:pt>
                <c:pt idx="5">
                  <c:v>1.1099352655478496</c:v>
                </c:pt>
                <c:pt idx="6">
                  <c:v>1.13521918941459</c:v>
                </c:pt>
                <c:pt idx="7">
                  <c:v>1.1514531608853094</c:v>
                </c:pt>
                <c:pt idx="8">
                  <c:v>1.1687202620028716</c:v>
                </c:pt>
                <c:pt idx="9">
                  <c:v>1.1892936255693654</c:v>
                </c:pt>
                <c:pt idx="10">
                  <c:v>1.21064179402705</c:v>
                </c:pt>
                <c:pt idx="11">
                  <c:v>1.2295365014697337</c:v>
                </c:pt>
                <c:pt idx="12">
                  <c:v>1.24878925379445</c:v>
                </c:pt>
                <c:pt idx="13">
                  <c:v>1.2707550891258257</c:v>
                </c:pt>
                <c:pt idx="14">
                  <c:v>1.2940487006312933</c:v>
                </c:pt>
                <c:pt idx="15">
                  <c:v>1.314659168500109</c:v>
                </c:pt>
                <c:pt idx="16">
                  <c:v>1.3346076687178614</c:v>
                </c:pt>
                <c:pt idx="17">
                  <c:v>1.3495639880459493</c:v>
                </c:pt>
                <c:pt idx="18">
                  <c:v>1.3647916200312542</c:v>
                </c:pt>
                <c:pt idx="19">
                  <c:v>1.3799967025088009</c:v>
                </c:pt>
                <c:pt idx="20">
                  <c:v>1.3962871370879826</c:v>
                </c:pt>
                <c:pt idx="21">
                  <c:v>1.4128779086491845</c:v>
                </c:pt>
                <c:pt idx="22">
                  <c:v>1.4269878709102835</c:v>
                </c:pt>
                <c:pt idx="23">
                  <c:v>1.4314073649740284</c:v>
                </c:pt>
                <c:pt idx="24">
                  <c:v>1.4319543842444833</c:v>
                </c:pt>
              </c:numCache>
            </c:numRef>
          </c:val>
          <c:smooth val="0"/>
          <c:extLst>
            <c:ext xmlns:c16="http://schemas.microsoft.com/office/drawing/2014/chart" uri="{C3380CC4-5D6E-409C-BE32-E72D297353CC}">
              <c16:uniqueId val="{00000001-E9D8-4EDB-90F8-E6ADA8F2E19B}"/>
            </c:ext>
          </c:extLst>
        </c:ser>
        <c:ser>
          <c:idx val="2"/>
          <c:order val="2"/>
          <c:tx>
            <c:strRef>
              <c:f>West!$BG$44</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West!$BG$126:$BG$150</c:f>
              <c:numCache>
                <c:formatCode>0.00</c:formatCode>
                <c:ptCount val="25"/>
                <c:pt idx="0">
                  <c:v>1</c:v>
                </c:pt>
                <c:pt idx="1">
                  <c:v>1.0028674644982853</c:v>
                </c:pt>
                <c:pt idx="2">
                  <c:v>1.0124322994673804</c:v>
                </c:pt>
                <c:pt idx="3">
                  <c:v>1.020394738165896</c:v>
                </c:pt>
                <c:pt idx="4">
                  <c:v>1.0279090514452942</c:v>
                </c:pt>
                <c:pt idx="5">
                  <c:v>1.0390902123778332</c:v>
                </c:pt>
                <c:pt idx="6">
                  <c:v>1.0480471914076643</c:v>
                </c:pt>
                <c:pt idx="7">
                  <c:v>1.0581462879046917</c:v>
                </c:pt>
                <c:pt idx="8">
                  <c:v>1.0679039920859958</c:v>
                </c:pt>
                <c:pt idx="9">
                  <c:v>1.0726009885093066</c:v>
                </c:pt>
                <c:pt idx="10">
                  <c:v>1.0757707309684583</c:v>
                </c:pt>
                <c:pt idx="11">
                  <c:v>1.0829123001884597</c:v>
                </c:pt>
                <c:pt idx="12">
                  <c:v>1.0896597704284128</c:v>
                </c:pt>
                <c:pt idx="13">
                  <c:v>1.1016553972163399</c:v>
                </c:pt>
                <c:pt idx="14">
                  <c:v>1.1148337584826933</c:v>
                </c:pt>
                <c:pt idx="15">
                  <c:v>1.1272398464122799</c:v>
                </c:pt>
                <c:pt idx="16">
                  <c:v>1.1403295260463644</c:v>
                </c:pt>
                <c:pt idx="17">
                  <c:v>1.1529137647318932</c:v>
                </c:pt>
                <c:pt idx="18">
                  <c:v>1.1654822276967216</c:v>
                </c:pt>
                <c:pt idx="19">
                  <c:v>1.1818448449602457</c:v>
                </c:pt>
                <c:pt idx="20">
                  <c:v>1.1992005825783114</c:v>
                </c:pt>
                <c:pt idx="21">
                  <c:v>1.2147182204876226</c:v>
                </c:pt>
                <c:pt idx="22">
                  <c:v>1.2251434772099346</c:v>
                </c:pt>
                <c:pt idx="23">
                  <c:v>1.2324111033245486</c:v>
                </c:pt>
                <c:pt idx="24">
                  <c:v>1.2378953590720578</c:v>
                </c:pt>
              </c:numCache>
            </c:numRef>
          </c:val>
          <c:smooth val="0"/>
          <c:extLst>
            <c:ext xmlns:c16="http://schemas.microsoft.com/office/drawing/2014/chart" uri="{C3380CC4-5D6E-409C-BE32-E72D297353CC}">
              <c16:uniqueId val="{00000002-E9D8-4EDB-90F8-E6ADA8F2E19B}"/>
            </c:ext>
          </c:extLst>
        </c:ser>
        <c:ser>
          <c:idx val="3"/>
          <c:order val="3"/>
          <c:tx>
            <c:strRef>
              <c:f>West!$BH$44</c:f>
              <c:strCache>
                <c:ptCount val="1"/>
                <c:pt idx="0">
                  <c:v>Structure (excluding size)</c:v>
                </c:pt>
              </c:strCache>
            </c:strRef>
          </c:tx>
          <c:spPr>
            <a:ln w="12700">
              <a:solidFill>
                <a:srgbClr val="0066CC"/>
              </a:solidFill>
              <a:prstDash val="solid"/>
            </a:ln>
          </c:spPr>
          <c:marker>
            <c:symbol val="x"/>
            <c:size val="5"/>
            <c:spPr>
              <a:noFill/>
              <a:ln>
                <a:solidFill>
                  <a:srgbClr val="0066CC"/>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West!$BH$126:$BH$150</c:f>
              <c:numCache>
                <c:formatCode>0.00</c:formatCode>
                <c:ptCount val="25"/>
                <c:pt idx="0">
                  <c:v>1</c:v>
                </c:pt>
                <c:pt idx="1">
                  <c:v>0.90868075393322079</c:v>
                </c:pt>
                <c:pt idx="2">
                  <c:v>0.93391592641744969</c:v>
                </c:pt>
                <c:pt idx="3">
                  <c:v>0.93030600296388533</c:v>
                </c:pt>
                <c:pt idx="4">
                  <c:v>0.93428445104123892</c:v>
                </c:pt>
                <c:pt idx="5">
                  <c:v>0.94720263518850956</c:v>
                </c:pt>
                <c:pt idx="6">
                  <c:v>0.94193371974136197</c:v>
                </c:pt>
                <c:pt idx="7">
                  <c:v>0.90509169042289872</c:v>
                </c:pt>
                <c:pt idx="8">
                  <c:v>0.94290816579740855</c:v>
                </c:pt>
                <c:pt idx="9">
                  <c:v>0.94093676197071485</c:v>
                </c:pt>
                <c:pt idx="10">
                  <c:v>0.90430139671474441</c:v>
                </c:pt>
                <c:pt idx="11">
                  <c:v>0.91510653701303324</c:v>
                </c:pt>
                <c:pt idx="12">
                  <c:v>0.91251189374334829</c:v>
                </c:pt>
                <c:pt idx="13">
                  <c:v>0.95510810868105755</c:v>
                </c:pt>
                <c:pt idx="14">
                  <c:v>0.92659275424420717</c:v>
                </c:pt>
                <c:pt idx="15">
                  <c:v>0.91840738013833823</c:v>
                </c:pt>
                <c:pt idx="16">
                  <c:v>0.92865410709810658</c:v>
                </c:pt>
                <c:pt idx="17">
                  <c:v>0.9294690489510371</c:v>
                </c:pt>
                <c:pt idx="18">
                  <c:v>0.90763754167995869</c:v>
                </c:pt>
                <c:pt idx="19">
                  <c:v>0.90644391728810758</c:v>
                </c:pt>
                <c:pt idx="20">
                  <c:v>0.90430500692175375</c:v>
                </c:pt>
                <c:pt idx="21">
                  <c:v>0.92564886430275961</c:v>
                </c:pt>
                <c:pt idx="22">
                  <c:v>0.92025539324959038</c:v>
                </c:pt>
                <c:pt idx="23">
                  <c:v>0.93674072192239932</c:v>
                </c:pt>
                <c:pt idx="24">
                  <c:v>0.93178396486096626</c:v>
                </c:pt>
              </c:numCache>
            </c:numRef>
          </c:val>
          <c:smooth val="0"/>
          <c:extLst>
            <c:ext xmlns:c16="http://schemas.microsoft.com/office/drawing/2014/chart" uri="{C3380CC4-5D6E-409C-BE32-E72D297353CC}">
              <c16:uniqueId val="{00000003-E9D8-4EDB-90F8-E6ADA8F2E19B}"/>
            </c:ext>
          </c:extLst>
        </c:ser>
        <c:ser>
          <c:idx val="4"/>
          <c:order val="4"/>
          <c:tx>
            <c:strRef>
              <c:f>West!$BI$44</c:f>
              <c:strCache>
                <c:ptCount val="1"/>
                <c:pt idx="0">
                  <c:v>Energy Intensity (per sq. ft.)</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West!$BD$45:$BD$69</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numCache>
            </c:numRef>
          </c:cat>
          <c:val>
            <c:numRef>
              <c:f>West!$BI$126:$BI$150</c:f>
              <c:numCache>
                <c:formatCode>0.00</c:formatCode>
                <c:ptCount val="25"/>
                <c:pt idx="0">
                  <c:v>1</c:v>
                </c:pt>
                <c:pt idx="1">
                  <c:v>0.9820685478582144</c:v>
                </c:pt>
                <c:pt idx="2">
                  <c:v>0.95566877184183918</c:v>
                </c:pt>
                <c:pt idx="3">
                  <c:v>0.97289047795647354</c:v>
                </c:pt>
                <c:pt idx="4">
                  <c:v>0.99544261588233951</c:v>
                </c:pt>
                <c:pt idx="5">
                  <c:v>0.91935058029540373</c:v>
                </c:pt>
                <c:pt idx="6">
                  <c:v>0.92150436357603649</c:v>
                </c:pt>
                <c:pt idx="7">
                  <c:v>0.90566551041259902</c:v>
                </c:pt>
                <c:pt idx="8">
                  <c:v>0.89014017441139948</c:v>
                </c:pt>
                <c:pt idx="9">
                  <c:v>0.8722903905070124</c:v>
                </c:pt>
                <c:pt idx="10">
                  <c:v>0.86674769805487939</c:v>
                </c:pt>
                <c:pt idx="11">
                  <c:v>0.87972930232577817</c:v>
                </c:pt>
                <c:pt idx="12">
                  <c:v>0.86045558382724241</c:v>
                </c:pt>
                <c:pt idx="13">
                  <c:v>0.84572268145879093</c:v>
                </c:pt>
                <c:pt idx="14">
                  <c:v>0.86489955391601547</c:v>
                </c:pt>
                <c:pt idx="15">
                  <c:v>0.83449440051388779</c:v>
                </c:pt>
                <c:pt idx="16">
                  <c:v>0.82148710232372579</c:v>
                </c:pt>
                <c:pt idx="17">
                  <c:v>0.80688530231270661</c:v>
                </c:pt>
                <c:pt idx="18">
                  <c:v>0.81044567845100046</c:v>
                </c:pt>
                <c:pt idx="19">
                  <c:v>0.81057789931695101</c:v>
                </c:pt>
                <c:pt idx="20">
                  <c:v>0.78946791444061681</c:v>
                </c:pt>
                <c:pt idx="21">
                  <c:v>0.76546046232945075</c:v>
                </c:pt>
                <c:pt idx="22">
                  <c:v>0.77559268907619972</c:v>
                </c:pt>
                <c:pt idx="23">
                  <c:v>0.77535378911942132</c:v>
                </c:pt>
                <c:pt idx="24">
                  <c:v>0.76492432585111214</c:v>
                </c:pt>
              </c:numCache>
            </c:numRef>
          </c:val>
          <c:smooth val="0"/>
          <c:extLst>
            <c:ext xmlns:c16="http://schemas.microsoft.com/office/drawing/2014/chart" uri="{C3380CC4-5D6E-409C-BE32-E72D297353CC}">
              <c16:uniqueId val="{00000004-E9D8-4EDB-90F8-E6ADA8F2E19B}"/>
            </c:ext>
          </c:extLst>
        </c:ser>
        <c:dLbls>
          <c:showLegendKey val="0"/>
          <c:showVal val="0"/>
          <c:showCatName val="0"/>
          <c:showSerName val="0"/>
          <c:showPercent val="0"/>
          <c:showBubbleSize val="0"/>
        </c:dLbls>
        <c:marker val="1"/>
        <c:smooth val="0"/>
        <c:axId val="131093504"/>
        <c:axId val="131609664"/>
      </c:lineChart>
      <c:catAx>
        <c:axId val="131093504"/>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609664"/>
        <c:crosses val="autoZero"/>
        <c:auto val="1"/>
        <c:lblAlgn val="ctr"/>
        <c:lblOffset val="100"/>
        <c:tickLblSkip val="2"/>
        <c:tickMarkSkip val="1"/>
        <c:noMultiLvlLbl val="0"/>
      </c:catAx>
      <c:valAx>
        <c:axId val="1316096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Index, 1985 = 1.0</a:t>
                </a:r>
              </a:p>
            </c:rich>
          </c:tx>
          <c:layout>
            <c:manualLayout>
              <c:xMode val="edge"/>
              <c:yMode val="edge"/>
              <c:x val="2.8846153846153848E-2"/>
              <c:y val="0.3815789473684210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093504"/>
        <c:crosses val="autoZero"/>
        <c:crossBetween val="midCat"/>
      </c:valAx>
      <c:spPr>
        <a:noFill/>
        <a:ln w="12700">
          <a:solidFill>
            <a:srgbClr val="808080"/>
          </a:solidFill>
          <a:prstDash val="solid"/>
        </a:ln>
      </c:spPr>
    </c:plotArea>
    <c:legend>
      <c:legendPos val="r"/>
      <c:layout>
        <c:manualLayout>
          <c:xMode val="edge"/>
          <c:yMode val="edge"/>
          <c:x val="0.19615404805168585"/>
          <c:y val="0.56052631578947365"/>
          <c:w val="0.36923117302644864"/>
          <c:h val="0.24473684210526314"/>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81498425196850399"/>
          <c:h val="0.79523549139690874"/>
        </c:manualLayout>
      </c:layout>
      <c:areaChart>
        <c:grouping val="stacked"/>
        <c:varyColors val="0"/>
        <c:ser>
          <c:idx val="0"/>
          <c:order val="0"/>
          <c:tx>
            <c:strRef>
              <c:f>Report_graphs!$D$6</c:f>
              <c:strCache>
                <c:ptCount val="1"/>
                <c:pt idx="0">
                  <c:v>Single Family </c:v>
                </c:pt>
              </c:strCache>
            </c:strRef>
          </c:tx>
          <c:spPr>
            <a:pattFill prst="dkDnDiag">
              <a:fgClr>
                <a:srgbClr val="FFC000"/>
              </a:fgClr>
              <a:bgClr>
                <a:schemeClr val="bg1"/>
              </a:bgClr>
            </a:pattFill>
            <a:ln>
              <a:solidFill>
                <a:schemeClr val="accent1"/>
              </a:solidFill>
            </a:ln>
          </c:spPr>
          <c:cat>
            <c:numRef>
              <c:f>Report_graphs!$C$7:$C$54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Report_graphs!$D$7:$D$54</c:f>
              <c:numCache>
                <c:formatCode>#,##0.00</c:formatCode>
                <c:ptCount val="48"/>
                <c:pt idx="0">
                  <c:v>76.485781730473022</c:v>
                </c:pt>
                <c:pt idx="1">
                  <c:v>78.569110994627167</c:v>
                </c:pt>
                <c:pt idx="2">
                  <c:v>80.974078284343477</c:v>
                </c:pt>
                <c:pt idx="3">
                  <c:v>82.706521244718516</c:v>
                </c:pt>
                <c:pt idx="4">
                  <c:v>84.379338199799378</c:v>
                </c:pt>
                <c:pt idx="5">
                  <c:v>86.851154196013781</c:v>
                </c:pt>
                <c:pt idx="6">
                  <c:v>88.538872933235226</c:v>
                </c:pt>
                <c:pt idx="7">
                  <c:v>89.737159384132553</c:v>
                </c:pt>
                <c:pt idx="8">
                  <c:v>91.857958172663103</c:v>
                </c:pt>
                <c:pt idx="9">
                  <c:v>94.723669955979048</c:v>
                </c:pt>
                <c:pt idx="10">
                  <c:v>96.82359230786011</c:v>
                </c:pt>
                <c:pt idx="11">
                  <c:v>100.4164135632048</c:v>
                </c:pt>
                <c:pt idx="12">
                  <c:v>100.94732393603773</c:v>
                </c:pt>
                <c:pt idx="13">
                  <c:v>101.73821177817953</c:v>
                </c:pt>
                <c:pt idx="14">
                  <c:v>103.56314165966558</c:v>
                </c:pt>
                <c:pt idx="15">
                  <c:v>108.03747267576522</c:v>
                </c:pt>
                <c:pt idx="16">
                  <c:v>109.73397740185293</c:v>
                </c:pt>
                <c:pt idx="17">
                  <c:v>112.51927535964501</c:v>
                </c:pt>
                <c:pt idx="18">
                  <c:v>115.09427508559475</c:v>
                </c:pt>
                <c:pt idx="19">
                  <c:v>117.58880948552878</c:v>
                </c:pt>
                <c:pt idx="20">
                  <c:v>119.31670987327701</c:v>
                </c:pt>
                <c:pt idx="21">
                  <c:v>120.7298805053244</c:v>
                </c:pt>
                <c:pt idx="22">
                  <c:v>123.99117357647596</c:v>
                </c:pt>
                <c:pt idx="23">
                  <c:v>127.43586188845045</c:v>
                </c:pt>
                <c:pt idx="24">
                  <c:v>130.51959822161481</c:v>
                </c:pt>
                <c:pt idx="25">
                  <c:v>133.37110644407292</c:v>
                </c:pt>
                <c:pt idx="26">
                  <c:v>135.5001584899133</c:v>
                </c:pt>
                <c:pt idx="27">
                  <c:v>137.59738305138623</c:v>
                </c:pt>
                <c:pt idx="28">
                  <c:v>140.9052333973365</c:v>
                </c:pt>
                <c:pt idx="29">
                  <c:v>144.52380076185449</c:v>
                </c:pt>
                <c:pt idx="30">
                  <c:v>147.51150081215135</c:v>
                </c:pt>
                <c:pt idx="31">
                  <c:v>150.60150728970891</c:v>
                </c:pt>
                <c:pt idx="32">
                  <c:v>153.38791254831452</c:v>
                </c:pt>
                <c:pt idx="33">
                  <c:v>156.29264756912559</c:v>
                </c:pt>
                <c:pt idx="34">
                  <c:v>160.02434242162172</c:v>
                </c:pt>
                <c:pt idx="35">
                  <c:v>164.12906772619303</c:v>
                </c:pt>
                <c:pt idx="36">
                  <c:v>167.31277157534649</c:v>
                </c:pt>
                <c:pt idx="37">
                  <c:v>169.37270627869484</c:v>
                </c:pt>
                <c:pt idx="38">
                  <c:v>171.47322949288872</c:v>
                </c:pt>
                <c:pt idx="39">
                  <c:v>172.7981515553783</c:v>
                </c:pt>
                <c:pt idx="40">
                  <c:v>174.32551067644999</c:v>
                </c:pt>
                <c:pt idx="41">
                  <c:v>175.85758757328446</c:v>
                </c:pt>
                <c:pt idx="42">
                  <c:v>177.45802050188004</c:v>
                </c:pt>
                <c:pt idx="43">
                  <c:v>179.33185847857769</c:v>
                </c:pt>
                <c:pt idx="44">
                  <c:v>181.88336246002353</c:v>
                </c:pt>
                <c:pt idx="45">
                  <c:v>184.53691348889114</c:v>
                </c:pt>
                <c:pt idx="46">
                  <c:v>187.7274103895904</c:v>
                </c:pt>
                <c:pt idx="47">
                  <c:v>191.07288879056753</c:v>
                </c:pt>
              </c:numCache>
            </c:numRef>
          </c:val>
          <c:extLst>
            <c:ext xmlns:c16="http://schemas.microsoft.com/office/drawing/2014/chart" uri="{C3380CC4-5D6E-409C-BE32-E72D297353CC}">
              <c16:uniqueId val="{00000000-B4E5-4A06-B1E9-CD117BF0D131}"/>
            </c:ext>
          </c:extLst>
        </c:ser>
        <c:ser>
          <c:idx val="1"/>
          <c:order val="1"/>
          <c:tx>
            <c:strRef>
              <c:f>Report_graphs!$E$6</c:f>
              <c:strCache>
                <c:ptCount val="1"/>
                <c:pt idx="0">
                  <c:v>Multi-Family</c:v>
                </c:pt>
              </c:strCache>
            </c:strRef>
          </c:tx>
          <c:spPr>
            <a:pattFill prst="wave">
              <a:fgClr>
                <a:schemeClr val="accent1"/>
              </a:fgClr>
              <a:bgClr>
                <a:schemeClr val="bg1"/>
              </a:bgClr>
            </a:pattFill>
            <a:ln>
              <a:solidFill>
                <a:schemeClr val="accent1"/>
              </a:solidFill>
            </a:ln>
          </c:spPr>
          <c:cat>
            <c:numRef>
              <c:f>Report_graphs!$C$7:$C$54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Report_graphs!$E$7:$E$54</c:f>
              <c:numCache>
                <c:formatCode>#,##0.00</c:formatCode>
                <c:ptCount val="48"/>
                <c:pt idx="0">
                  <c:v>14.328688166354533</c:v>
                </c:pt>
                <c:pt idx="1">
                  <c:v>14.641204395003365</c:v>
                </c:pt>
                <c:pt idx="2">
                  <c:v>15.002310676177313</c:v>
                </c:pt>
                <c:pt idx="3">
                  <c:v>15.555496533016083</c:v>
                </c:pt>
                <c:pt idx="4">
                  <c:v>15.78949481784694</c:v>
                </c:pt>
                <c:pt idx="5">
                  <c:v>16.492536030790841</c:v>
                </c:pt>
                <c:pt idx="6">
                  <c:v>16.84902814964731</c:v>
                </c:pt>
                <c:pt idx="7">
                  <c:v>17.452801886857507</c:v>
                </c:pt>
                <c:pt idx="8">
                  <c:v>18.204736364590524</c:v>
                </c:pt>
                <c:pt idx="9">
                  <c:v>18.216343428264224</c:v>
                </c:pt>
                <c:pt idx="10">
                  <c:v>18.510816433360677</c:v>
                </c:pt>
                <c:pt idx="11">
                  <c:v>19.419977529881514</c:v>
                </c:pt>
                <c:pt idx="12">
                  <c:v>19.722812641436601</c:v>
                </c:pt>
                <c:pt idx="13">
                  <c:v>20.037595825162388</c:v>
                </c:pt>
                <c:pt idx="14">
                  <c:v>20.12418820158976</c:v>
                </c:pt>
                <c:pt idx="15">
                  <c:v>19.903149932090489</c:v>
                </c:pt>
                <c:pt idx="16">
                  <c:v>20.494510757708937</c:v>
                </c:pt>
                <c:pt idx="17">
                  <c:v>20.965041252879754</c:v>
                </c:pt>
                <c:pt idx="18">
                  <c:v>21.596035768359464</c:v>
                </c:pt>
                <c:pt idx="19">
                  <c:v>22.153032386297642</c:v>
                </c:pt>
                <c:pt idx="20">
                  <c:v>22.28629396189687</c:v>
                </c:pt>
                <c:pt idx="21">
                  <c:v>22.285985655320136</c:v>
                </c:pt>
                <c:pt idx="22">
                  <c:v>22.595608821951643</c:v>
                </c:pt>
                <c:pt idx="23">
                  <c:v>22.840126480404724</c:v>
                </c:pt>
                <c:pt idx="24">
                  <c:v>23.014610209119567</c:v>
                </c:pt>
                <c:pt idx="25">
                  <c:v>23.295526591041533</c:v>
                </c:pt>
                <c:pt idx="26">
                  <c:v>23.592635770548199</c:v>
                </c:pt>
                <c:pt idx="27">
                  <c:v>23.90942247406716</c:v>
                </c:pt>
                <c:pt idx="28">
                  <c:v>23.896009832963838</c:v>
                </c:pt>
                <c:pt idx="29">
                  <c:v>23.926083971019246</c:v>
                </c:pt>
                <c:pt idx="30">
                  <c:v>24.254056396230322</c:v>
                </c:pt>
                <c:pt idx="31">
                  <c:v>24.562193823960062</c:v>
                </c:pt>
                <c:pt idx="32">
                  <c:v>25.066973719859199</c:v>
                </c:pt>
                <c:pt idx="33">
                  <c:v>25.531687627903242</c:v>
                </c:pt>
                <c:pt idx="34">
                  <c:v>25.768675543414918</c:v>
                </c:pt>
                <c:pt idx="35">
                  <c:v>25.991417398721062</c:v>
                </c:pt>
                <c:pt idx="36">
                  <c:v>26.363562677884445</c:v>
                </c:pt>
                <c:pt idx="37">
                  <c:v>26.675638339898605</c:v>
                </c:pt>
                <c:pt idx="38">
                  <c:v>26.715200363481735</c:v>
                </c:pt>
                <c:pt idx="39">
                  <c:v>26.705824739061658</c:v>
                </c:pt>
                <c:pt idx="40">
                  <c:v>27.21030998076985</c:v>
                </c:pt>
                <c:pt idx="41">
                  <c:v>27.724645253925367</c:v>
                </c:pt>
                <c:pt idx="42">
                  <c:v>27.931244201661563</c:v>
                </c:pt>
                <c:pt idx="43">
                  <c:v>28.152604654108508</c:v>
                </c:pt>
                <c:pt idx="44">
                  <c:v>28.37621745393173</c:v>
                </c:pt>
                <c:pt idx="45">
                  <c:v>28.632855810386392</c:v>
                </c:pt>
                <c:pt idx="46">
                  <c:v>28.813587190131734</c:v>
                </c:pt>
                <c:pt idx="47">
                  <c:v>29.004017985051057</c:v>
                </c:pt>
              </c:numCache>
            </c:numRef>
          </c:val>
          <c:extLst>
            <c:ext xmlns:c16="http://schemas.microsoft.com/office/drawing/2014/chart" uri="{C3380CC4-5D6E-409C-BE32-E72D297353CC}">
              <c16:uniqueId val="{00000001-B4E5-4A06-B1E9-CD117BF0D131}"/>
            </c:ext>
          </c:extLst>
        </c:ser>
        <c:ser>
          <c:idx val="2"/>
          <c:order val="2"/>
          <c:tx>
            <c:strRef>
              <c:f>Report_graphs!$F$6</c:f>
              <c:strCache>
                <c:ptCount val="1"/>
                <c:pt idx="0">
                  <c:v>Manufactured Home</c:v>
                </c:pt>
              </c:strCache>
            </c:strRef>
          </c:tx>
          <c:cat>
            <c:numRef>
              <c:f>Report_graphs!$C$7:$C$54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Report_graphs!$F$7:$F$54</c:f>
              <c:numCache>
                <c:formatCode>#,##0.00</c:formatCode>
                <c:ptCount val="48"/>
                <c:pt idx="0">
                  <c:v>1.4357786148262917</c:v>
                </c:pt>
                <c:pt idx="1">
                  <c:v>1.7395149744502076</c:v>
                </c:pt>
                <c:pt idx="2">
                  <c:v>2.1034441007442979</c:v>
                </c:pt>
                <c:pt idx="3">
                  <c:v>2.5531763210558061</c:v>
                </c:pt>
                <c:pt idx="4">
                  <c:v>3.0108026525371141</c:v>
                </c:pt>
                <c:pt idx="5">
                  <c:v>2.7641793032242332</c:v>
                </c:pt>
                <c:pt idx="6">
                  <c:v>3.0567387215279007</c:v>
                </c:pt>
                <c:pt idx="7">
                  <c:v>3.1770175881914491</c:v>
                </c:pt>
                <c:pt idx="8">
                  <c:v>3.2229927343278284</c:v>
                </c:pt>
                <c:pt idx="9">
                  <c:v>3.2437623271242382</c:v>
                </c:pt>
                <c:pt idx="10">
                  <c:v>3.4542828379982438</c:v>
                </c:pt>
                <c:pt idx="11">
                  <c:v>3.6041731644157595</c:v>
                </c:pt>
                <c:pt idx="12">
                  <c:v>3.7112727133218919</c:v>
                </c:pt>
                <c:pt idx="13">
                  <c:v>3.8435231329942479</c:v>
                </c:pt>
                <c:pt idx="14">
                  <c:v>3.9959334783283467</c:v>
                </c:pt>
                <c:pt idx="15">
                  <c:v>4.2217387561696782</c:v>
                </c:pt>
                <c:pt idx="16">
                  <c:v>4.3907030215967708</c:v>
                </c:pt>
                <c:pt idx="17">
                  <c:v>4.5108420447274842</c:v>
                </c:pt>
                <c:pt idx="18">
                  <c:v>4.7362921935915869</c:v>
                </c:pt>
                <c:pt idx="19">
                  <c:v>4.9548983361743613</c:v>
                </c:pt>
                <c:pt idx="20">
                  <c:v>5.2318699442184364</c:v>
                </c:pt>
                <c:pt idx="21">
                  <c:v>5.449988356564254</c:v>
                </c:pt>
                <c:pt idx="22">
                  <c:v>5.5887115226741395</c:v>
                </c:pt>
                <c:pt idx="23">
                  <c:v>5.7481515508317544</c:v>
                </c:pt>
                <c:pt idx="24">
                  <c:v>5.9423968778654164</c:v>
                </c:pt>
                <c:pt idx="25">
                  <c:v>6.1631104740613374</c:v>
                </c:pt>
                <c:pt idx="26">
                  <c:v>6.3052013732803776</c:v>
                </c:pt>
                <c:pt idx="27">
                  <c:v>6.4477651156542306</c:v>
                </c:pt>
                <c:pt idx="28">
                  <c:v>6.7405960979039365</c:v>
                </c:pt>
                <c:pt idx="29">
                  <c:v>7.0381060369659156</c:v>
                </c:pt>
                <c:pt idx="30">
                  <c:v>7.2743910668244904</c:v>
                </c:pt>
                <c:pt idx="31">
                  <c:v>7.4657867893058469</c:v>
                </c:pt>
                <c:pt idx="32">
                  <c:v>7.2921515484700654</c:v>
                </c:pt>
                <c:pt idx="33">
                  <c:v>7.0989551393318022</c:v>
                </c:pt>
                <c:pt idx="34">
                  <c:v>7.30729015201306</c:v>
                </c:pt>
                <c:pt idx="35">
                  <c:v>7.5120114014767934</c:v>
                </c:pt>
                <c:pt idx="36">
                  <c:v>7.526607963954139</c:v>
                </c:pt>
                <c:pt idx="37">
                  <c:v>7.5335478785395242</c:v>
                </c:pt>
                <c:pt idx="38">
                  <c:v>7.5058604938505376</c:v>
                </c:pt>
                <c:pt idx="39">
                  <c:v>7.4690163000943945</c:v>
                </c:pt>
                <c:pt idx="40">
                  <c:v>7.6454501672499671</c:v>
                </c:pt>
                <c:pt idx="41">
                  <c:v>7.822424047961027</c:v>
                </c:pt>
                <c:pt idx="42">
                  <c:v>7.975397490137456</c:v>
                </c:pt>
                <c:pt idx="43">
                  <c:v>8.1307890613963156</c:v>
                </c:pt>
                <c:pt idx="44">
                  <c:v>8.1885218893576646</c:v>
                </c:pt>
                <c:pt idx="45">
                  <c:v>8.2429395789228224</c:v>
                </c:pt>
                <c:pt idx="46">
                  <c:v>8.2930039383479812</c:v>
                </c:pt>
                <c:pt idx="47">
                  <c:v>8.3458902048168007</c:v>
                </c:pt>
              </c:numCache>
            </c:numRef>
          </c:val>
          <c:extLst>
            <c:ext xmlns:c16="http://schemas.microsoft.com/office/drawing/2014/chart" uri="{C3380CC4-5D6E-409C-BE32-E72D297353CC}">
              <c16:uniqueId val="{00000002-B4E5-4A06-B1E9-CD117BF0D131}"/>
            </c:ext>
          </c:extLst>
        </c:ser>
        <c:dLbls>
          <c:showLegendKey val="0"/>
          <c:showVal val="0"/>
          <c:showCatName val="0"/>
          <c:showSerName val="0"/>
          <c:showPercent val="0"/>
          <c:showBubbleSize val="0"/>
        </c:dLbls>
        <c:axId val="132110336"/>
        <c:axId val="131611968"/>
      </c:areaChart>
      <c:catAx>
        <c:axId val="132110336"/>
        <c:scaling>
          <c:orientation val="minMax"/>
        </c:scaling>
        <c:delete val="0"/>
        <c:axPos val="b"/>
        <c:numFmt formatCode="General" sourceLinked="1"/>
        <c:majorTickMark val="out"/>
        <c:minorTickMark val="none"/>
        <c:tickLblPos val="nextTo"/>
        <c:crossAx val="131611968"/>
        <c:crosses val="autoZero"/>
        <c:auto val="1"/>
        <c:lblAlgn val="ctr"/>
        <c:lblOffset val="100"/>
        <c:tickLblSkip val="5"/>
        <c:noMultiLvlLbl val="0"/>
      </c:catAx>
      <c:valAx>
        <c:axId val="131611968"/>
        <c:scaling>
          <c:orientation val="minMax"/>
        </c:scaling>
        <c:delete val="0"/>
        <c:axPos val="l"/>
        <c:majorGridlines/>
        <c:title>
          <c:tx>
            <c:rich>
              <a:bodyPr rot="-5400000" vert="horz"/>
              <a:lstStyle/>
              <a:p>
                <a:pPr>
                  <a:defRPr/>
                </a:pPr>
                <a:r>
                  <a:rPr lang="en-US"/>
                  <a:t>Billion Square Feet</a:t>
                </a:r>
              </a:p>
            </c:rich>
          </c:tx>
          <c:overlay val="0"/>
        </c:title>
        <c:numFmt formatCode="#,##0" sourceLinked="0"/>
        <c:majorTickMark val="out"/>
        <c:minorTickMark val="none"/>
        <c:tickLblPos val="nextTo"/>
        <c:crossAx val="132110336"/>
        <c:crosses val="autoZero"/>
        <c:crossBetween val="midCat"/>
      </c:valAx>
      <c:spPr>
        <a:ln>
          <a:solidFill>
            <a:schemeClr val="accent1"/>
          </a:solidFill>
        </a:ln>
      </c:spPr>
    </c:plotArea>
    <c:legend>
      <c:legendPos val="r"/>
      <c:layout>
        <c:manualLayout>
          <c:xMode val="edge"/>
          <c:yMode val="edge"/>
          <c:x val="0.17904308836395449"/>
          <c:y val="9.6646252551764358E-2"/>
          <c:w val="0.28320778652668416"/>
          <c:h val="0.25115157480314959"/>
        </c:manualLayout>
      </c:layout>
      <c:overlay val="0"/>
      <c:spPr>
        <a:solidFill>
          <a:schemeClr val="bg1"/>
        </a:solidFill>
        <a:ln>
          <a:solidFill>
            <a:schemeClr val="accent1"/>
          </a:solidFill>
        </a:ln>
      </c:spPr>
    </c:legend>
    <c:plotVisOnly val="1"/>
    <c:dispBlanksAs val="zero"/>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4968933840166516"/>
          <c:h val="0.79523549139690874"/>
        </c:manualLayout>
      </c:layout>
      <c:lineChart>
        <c:grouping val="standard"/>
        <c:varyColors val="0"/>
        <c:ser>
          <c:idx val="0"/>
          <c:order val="0"/>
          <c:tx>
            <c:strRef>
              <c:f>Report_graphs!$AA$15</c:f>
              <c:strCache>
                <c:ptCount val="1"/>
                <c:pt idx="0">
                  <c:v>MMBtu/Person</c:v>
                </c:pt>
              </c:strCache>
            </c:strRef>
          </c:tx>
          <c:spPr>
            <a:ln>
              <a:solidFill>
                <a:srgbClr val="0070C0"/>
              </a:solidFill>
            </a:ln>
          </c:spPr>
          <c:marker>
            <c:spPr>
              <a:solidFill>
                <a:srgbClr val="0070C0"/>
              </a:solidFill>
            </c:spPr>
          </c:marker>
          <c:cat>
            <c:numRef>
              <c:f>Report_graphs!$Z$16:$Z$63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Report_graphs!$AA$16:$AA$63</c:f>
              <c:numCache>
                <c:formatCode>General</c:formatCode>
                <c:ptCount val="48"/>
                <c:pt idx="0">
                  <c:v>64.987777762072668</c:v>
                </c:pt>
                <c:pt idx="1">
                  <c:v>67.537689141848716</c:v>
                </c:pt>
                <c:pt idx="2">
                  <c:v>69.259309826346282</c:v>
                </c:pt>
                <c:pt idx="3">
                  <c:v>70.526466688473832</c:v>
                </c:pt>
                <c:pt idx="4">
                  <c:v>68.494038069861119</c:v>
                </c:pt>
                <c:pt idx="5">
                  <c:v>68.075248779530014</c:v>
                </c:pt>
                <c:pt idx="6">
                  <c:v>69.589741627139347</c:v>
                </c:pt>
                <c:pt idx="7">
                  <c:v>69.369549258701298</c:v>
                </c:pt>
                <c:pt idx="8">
                  <c:v>69.389443483187478</c:v>
                </c:pt>
                <c:pt idx="9">
                  <c:v>69.153140377183249</c:v>
                </c:pt>
                <c:pt idx="10">
                  <c:v>65.141514629497834</c:v>
                </c:pt>
                <c:pt idx="11">
                  <c:v>66.498449260375011</c:v>
                </c:pt>
                <c:pt idx="12">
                  <c:v>66.730212234678746</c:v>
                </c:pt>
                <c:pt idx="13">
                  <c:v>65.037242609031608</c:v>
                </c:pt>
                <c:pt idx="14">
                  <c:v>67.396385549222899</c:v>
                </c:pt>
                <c:pt idx="15">
                  <c:v>66.312464559213069</c:v>
                </c:pt>
                <c:pt idx="16">
                  <c:v>67.248822364737094</c:v>
                </c:pt>
                <c:pt idx="17">
                  <c:v>67.923492224859004</c:v>
                </c:pt>
                <c:pt idx="18">
                  <c:v>69.388071211165268</c:v>
                </c:pt>
                <c:pt idx="19">
                  <c:v>70.684263355695734</c:v>
                </c:pt>
                <c:pt idx="20">
                  <c:v>70.005061807299242</c:v>
                </c:pt>
                <c:pt idx="21">
                  <c:v>69.529565969916163</c:v>
                </c:pt>
                <c:pt idx="22">
                  <c:v>69.426834801562919</c:v>
                </c:pt>
                <c:pt idx="23">
                  <c:v>68.950204626118776</c:v>
                </c:pt>
                <c:pt idx="24">
                  <c:v>69.441491939539958</c:v>
                </c:pt>
                <c:pt idx="25">
                  <c:v>69.043266085969108</c:v>
                </c:pt>
                <c:pt idx="26">
                  <c:v>71.67813750210702</c:v>
                </c:pt>
                <c:pt idx="27">
                  <c:v>70.159847419703468</c:v>
                </c:pt>
                <c:pt idx="28">
                  <c:v>70.536501733741702</c:v>
                </c:pt>
                <c:pt idx="29">
                  <c:v>71.498014297647131</c:v>
                </c:pt>
                <c:pt idx="30">
                  <c:v>72.547870979763658</c:v>
                </c:pt>
                <c:pt idx="31">
                  <c:v>72.940622531605058</c:v>
                </c:pt>
                <c:pt idx="32">
                  <c:v>73.126507170166903</c:v>
                </c:pt>
                <c:pt idx="33">
                  <c:v>73.654653343102282</c:v>
                </c:pt>
                <c:pt idx="34">
                  <c:v>74.272816163515401</c:v>
                </c:pt>
                <c:pt idx="35">
                  <c:v>74.488519327252732</c:v>
                </c:pt>
                <c:pt idx="36">
                  <c:v>73.232131132069654</c:v>
                </c:pt>
                <c:pt idx="37">
                  <c:v>73.77167808870928</c:v>
                </c:pt>
                <c:pt idx="38">
                  <c:v>73.053300533027098</c:v>
                </c:pt>
                <c:pt idx="39">
                  <c:v>71.30860167678388</c:v>
                </c:pt>
                <c:pt idx="40">
                  <c:v>71.823817715503409</c:v>
                </c:pt>
                <c:pt idx="41">
                  <c:v>71.252071003155493</c:v>
                </c:pt>
                <c:pt idx="42">
                  <c:v>69.912710371355828</c:v>
                </c:pt>
                <c:pt idx="43">
                  <c:v>70.083221461759933</c:v>
                </c:pt>
                <c:pt idx="44">
                  <c:v>70.257811435492854</c:v>
                </c:pt>
                <c:pt idx="45">
                  <c:v>69.877302054986529</c:v>
                </c:pt>
                <c:pt idx="46">
                  <c:v>69.132649398021158</c:v>
                </c:pt>
                <c:pt idx="47">
                  <c:v>69.412911414140027</c:v>
                </c:pt>
              </c:numCache>
            </c:numRef>
          </c:val>
          <c:smooth val="0"/>
          <c:extLst>
            <c:ext xmlns:c16="http://schemas.microsoft.com/office/drawing/2014/chart" uri="{C3380CC4-5D6E-409C-BE32-E72D297353CC}">
              <c16:uniqueId val="{00000000-5F9D-41DD-A363-95E78BAC976E}"/>
            </c:ext>
          </c:extLst>
        </c:ser>
        <c:ser>
          <c:idx val="1"/>
          <c:order val="1"/>
          <c:tx>
            <c:strRef>
              <c:f>Report_graphs!$AB$15</c:f>
              <c:strCache>
                <c:ptCount val="1"/>
                <c:pt idx="0">
                  <c:v>MMBtu/Housing Unit</c:v>
                </c:pt>
              </c:strCache>
            </c:strRef>
          </c:tx>
          <c:spPr>
            <a:ln>
              <a:solidFill>
                <a:srgbClr val="FF0000"/>
              </a:solidFill>
            </a:ln>
          </c:spPr>
          <c:marker>
            <c:symbol val="square"/>
            <c:size val="4"/>
            <c:spPr>
              <a:solidFill>
                <a:srgbClr val="FF0000"/>
              </a:solidFill>
            </c:spPr>
          </c:marker>
          <c:cat>
            <c:numRef>
              <c:f>Report_graphs!$Z$16:$Z$63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Report_graphs!$AB$16:$AB$63</c:f>
              <c:numCache>
                <c:formatCode>General</c:formatCode>
                <c:ptCount val="48"/>
                <c:pt idx="0">
                  <c:v>208.95081977552496</c:v>
                </c:pt>
                <c:pt idx="1">
                  <c:v>214.20580563064541</c:v>
                </c:pt>
                <c:pt idx="2">
                  <c:v>215.45981882622075</c:v>
                </c:pt>
                <c:pt idx="3">
                  <c:v>215.2107557206665</c:v>
                </c:pt>
                <c:pt idx="4">
                  <c:v>206.36574629317866</c:v>
                </c:pt>
                <c:pt idx="5">
                  <c:v>202.25729180903625</c:v>
                </c:pt>
                <c:pt idx="6">
                  <c:v>204.46479429491788</c:v>
                </c:pt>
                <c:pt idx="7">
                  <c:v>202.27506117018146</c:v>
                </c:pt>
                <c:pt idx="8">
                  <c:v>199.42122026919128</c:v>
                </c:pt>
                <c:pt idx="9">
                  <c:v>197.35454504266275</c:v>
                </c:pt>
                <c:pt idx="10">
                  <c:v>184.50056250867289</c:v>
                </c:pt>
                <c:pt idx="11">
                  <c:v>182.98197845576962</c:v>
                </c:pt>
                <c:pt idx="12">
                  <c:v>183.8759296895756</c:v>
                </c:pt>
                <c:pt idx="13">
                  <c:v>179.00876259187791</c:v>
                </c:pt>
                <c:pt idx="14">
                  <c:v>184.51910309071553</c:v>
                </c:pt>
                <c:pt idx="15">
                  <c:v>181.67400469928515</c:v>
                </c:pt>
                <c:pt idx="16">
                  <c:v>183.14189388176595</c:v>
                </c:pt>
                <c:pt idx="17">
                  <c:v>183.90719091486784</c:v>
                </c:pt>
                <c:pt idx="18">
                  <c:v>186.61403559887131</c:v>
                </c:pt>
                <c:pt idx="19">
                  <c:v>189.13467454421607</c:v>
                </c:pt>
                <c:pt idx="20">
                  <c:v>188.29384274032944</c:v>
                </c:pt>
                <c:pt idx="21">
                  <c:v>188.66820439076417</c:v>
                </c:pt>
                <c:pt idx="22">
                  <c:v>187.90181294462113</c:v>
                </c:pt>
                <c:pt idx="23">
                  <c:v>185.87564807791375</c:v>
                </c:pt>
                <c:pt idx="24">
                  <c:v>186.91396654334079</c:v>
                </c:pt>
                <c:pt idx="25">
                  <c:v>185.41258424242517</c:v>
                </c:pt>
                <c:pt idx="26">
                  <c:v>193.18195352157139</c:v>
                </c:pt>
                <c:pt idx="27">
                  <c:v>189.81634560629541</c:v>
                </c:pt>
                <c:pt idx="28">
                  <c:v>190.8083974139137</c:v>
                </c:pt>
                <c:pt idx="29">
                  <c:v>193.21970508952722</c:v>
                </c:pt>
                <c:pt idx="30">
                  <c:v>195.97815910501873</c:v>
                </c:pt>
                <c:pt idx="31">
                  <c:v>196.92429700558083</c:v>
                </c:pt>
                <c:pt idx="32">
                  <c:v>197.73324172161796</c:v>
                </c:pt>
                <c:pt idx="33">
                  <c:v>199.29006494710057</c:v>
                </c:pt>
                <c:pt idx="34">
                  <c:v>200.47662829742373</c:v>
                </c:pt>
                <c:pt idx="35">
                  <c:v>200.40068158757671</c:v>
                </c:pt>
                <c:pt idx="36">
                  <c:v>197.45327378156242</c:v>
                </c:pt>
                <c:pt idx="37">
                  <c:v>199.80281097048606</c:v>
                </c:pt>
                <c:pt idx="38">
                  <c:v>198.67811889177798</c:v>
                </c:pt>
                <c:pt idx="39">
                  <c:v>195.14132765020804</c:v>
                </c:pt>
                <c:pt idx="40">
                  <c:v>196.22354210549582</c:v>
                </c:pt>
                <c:pt idx="41">
                  <c:v>194.39393894755733</c:v>
                </c:pt>
                <c:pt idx="42">
                  <c:v>190.98117372998544</c:v>
                </c:pt>
                <c:pt idx="43">
                  <c:v>191.51030449355565</c:v>
                </c:pt>
                <c:pt idx="44">
                  <c:v>191.91814158613155</c:v>
                </c:pt>
                <c:pt idx="45">
                  <c:v>190.72068454749152</c:v>
                </c:pt>
                <c:pt idx="46">
                  <c:v>188.21832886347073</c:v>
                </c:pt>
                <c:pt idx="47">
                  <c:v>188.24751568733132</c:v>
                </c:pt>
              </c:numCache>
            </c:numRef>
          </c:val>
          <c:smooth val="0"/>
          <c:extLst>
            <c:ext xmlns:c16="http://schemas.microsoft.com/office/drawing/2014/chart" uri="{C3380CC4-5D6E-409C-BE32-E72D297353CC}">
              <c16:uniqueId val="{00000001-5F9D-41DD-A363-95E78BAC976E}"/>
            </c:ext>
          </c:extLst>
        </c:ser>
        <c:ser>
          <c:idx val="2"/>
          <c:order val="2"/>
          <c:tx>
            <c:strRef>
              <c:f>Report_graphs!$AC$15</c:f>
              <c:strCache>
                <c:ptCount val="1"/>
                <c:pt idx="0">
                  <c:v>MMBtu/thou.sq. ft.</c:v>
                </c:pt>
              </c:strCache>
            </c:strRef>
          </c:tx>
          <c:spPr>
            <a:ln>
              <a:solidFill>
                <a:srgbClr val="00B050"/>
              </a:solidFill>
            </a:ln>
          </c:spPr>
          <c:marker>
            <c:symbol val="triangle"/>
            <c:size val="6"/>
            <c:spPr>
              <a:solidFill>
                <a:srgbClr val="00B050"/>
              </a:solidFill>
              <a:ln>
                <a:solidFill>
                  <a:srgbClr val="00B050"/>
                </a:solidFill>
              </a:ln>
            </c:spPr>
          </c:marker>
          <c:cat>
            <c:numRef>
              <c:f>Report_graphs!$Z$16:$Z$63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Report_graphs!$AC$16:$AC$63</c:f>
              <c:numCache>
                <c:formatCode>General</c:formatCode>
                <c:ptCount val="48"/>
                <c:pt idx="0">
                  <c:v>143.70115065157748</c:v>
                </c:pt>
                <c:pt idx="1">
                  <c:v>147.11577238820885</c:v>
                </c:pt>
                <c:pt idx="2">
                  <c:v>147.78639956129319</c:v>
                </c:pt>
                <c:pt idx="3">
                  <c:v>147.85730021279213</c:v>
                </c:pt>
                <c:pt idx="4">
                  <c:v>141.6234412438717</c:v>
                </c:pt>
                <c:pt idx="5">
                  <c:v>138.23511435342118</c:v>
                </c:pt>
                <c:pt idx="6">
                  <c:v>139.61181470040322</c:v>
                </c:pt>
                <c:pt idx="7">
                  <c:v>138.12693164812478</c:v>
                </c:pt>
                <c:pt idx="8">
                  <c:v>136.03703011002077</c:v>
                </c:pt>
                <c:pt idx="9">
                  <c:v>133.66335514575198</c:v>
                </c:pt>
                <c:pt idx="10">
                  <c:v>124.60597439796264</c:v>
                </c:pt>
                <c:pt idx="11">
                  <c:v>123.6152252686567</c:v>
                </c:pt>
                <c:pt idx="12">
                  <c:v>124.28696519262323</c:v>
                </c:pt>
                <c:pt idx="13">
                  <c:v>121.04177704914744</c:v>
                </c:pt>
                <c:pt idx="14">
                  <c:v>124.477963723991</c:v>
                </c:pt>
                <c:pt idx="15">
                  <c:v>119.37836654060267</c:v>
                </c:pt>
                <c:pt idx="16">
                  <c:v>119.95809304172666</c:v>
                </c:pt>
                <c:pt idx="17">
                  <c:v>119.25864043204946</c:v>
                </c:pt>
                <c:pt idx="18">
                  <c:v>119.95843538259334</c:v>
                </c:pt>
                <c:pt idx="19">
                  <c:v>120.57092075544078</c:v>
                </c:pt>
                <c:pt idx="20">
                  <c:v>119.01037603490613</c:v>
                </c:pt>
                <c:pt idx="21">
                  <c:v>118.47612493683879</c:v>
                </c:pt>
                <c:pt idx="22">
                  <c:v>117.02906061551212</c:v>
                </c:pt>
                <c:pt idx="23">
                  <c:v>114.86343232169841</c:v>
                </c:pt>
                <c:pt idx="24">
                  <c:v>114.57393372981508</c:v>
                </c:pt>
                <c:pt idx="25">
                  <c:v>112.90752175018727</c:v>
                </c:pt>
                <c:pt idx="26">
                  <c:v>116.74663952398809</c:v>
                </c:pt>
                <c:pt idx="27">
                  <c:v>113.89313102002606</c:v>
                </c:pt>
                <c:pt idx="28">
                  <c:v>113.42874849343188</c:v>
                </c:pt>
                <c:pt idx="29">
                  <c:v>113.68758524212534</c:v>
                </c:pt>
                <c:pt idx="30">
                  <c:v>114.33748751220307</c:v>
                </c:pt>
                <c:pt idx="31">
                  <c:v>113.85926112656161</c:v>
                </c:pt>
                <c:pt idx="32">
                  <c:v>113.3051784673838</c:v>
                </c:pt>
                <c:pt idx="33">
                  <c:v>113.18806087072434</c:v>
                </c:pt>
                <c:pt idx="34">
                  <c:v>112.71526129445763</c:v>
                </c:pt>
                <c:pt idx="35">
                  <c:v>111.47054985287389</c:v>
                </c:pt>
                <c:pt idx="36">
                  <c:v>108.67933386140321</c:v>
                </c:pt>
                <c:pt idx="37">
                  <c:v>109.28311160240474</c:v>
                </c:pt>
                <c:pt idx="38">
                  <c:v>108.1002215077587</c:v>
                </c:pt>
                <c:pt idx="39">
                  <c:v>105.77341323885609</c:v>
                </c:pt>
                <c:pt idx="40">
                  <c:v>106.20782088104639</c:v>
                </c:pt>
                <c:pt idx="41">
                  <c:v>105.00753301114889</c:v>
                </c:pt>
                <c:pt idx="42">
                  <c:v>102.83228526679133</c:v>
                </c:pt>
                <c:pt idx="43">
                  <c:v>102.71016200028893</c:v>
                </c:pt>
                <c:pt idx="44">
                  <c:v>102.37274415808018</c:v>
                </c:pt>
                <c:pt idx="45">
                  <c:v>101.19161116774787</c:v>
                </c:pt>
                <c:pt idx="46">
                  <c:v>99.298890641556326</c:v>
                </c:pt>
                <c:pt idx="47">
                  <c:v>98.756449562115449</c:v>
                </c:pt>
              </c:numCache>
            </c:numRef>
          </c:val>
          <c:smooth val="0"/>
          <c:extLst>
            <c:ext xmlns:c16="http://schemas.microsoft.com/office/drawing/2014/chart" uri="{C3380CC4-5D6E-409C-BE32-E72D297353CC}">
              <c16:uniqueId val="{00000002-5F9D-41DD-A363-95E78BAC976E}"/>
            </c:ext>
          </c:extLst>
        </c:ser>
        <c:dLbls>
          <c:showLegendKey val="0"/>
          <c:showVal val="0"/>
          <c:showCatName val="0"/>
          <c:showSerName val="0"/>
          <c:showPercent val="0"/>
          <c:showBubbleSize val="0"/>
        </c:dLbls>
        <c:marker val="1"/>
        <c:smooth val="0"/>
        <c:axId val="132111872"/>
        <c:axId val="131827392"/>
      </c:lineChart>
      <c:catAx>
        <c:axId val="132111872"/>
        <c:scaling>
          <c:orientation val="minMax"/>
        </c:scaling>
        <c:delete val="0"/>
        <c:axPos val="b"/>
        <c:numFmt formatCode="General" sourceLinked="1"/>
        <c:majorTickMark val="out"/>
        <c:minorTickMark val="none"/>
        <c:tickLblPos val="nextTo"/>
        <c:crossAx val="131827392"/>
        <c:crosses val="autoZero"/>
        <c:auto val="1"/>
        <c:lblAlgn val="ctr"/>
        <c:lblOffset val="100"/>
        <c:tickLblSkip val="5"/>
        <c:noMultiLvlLbl val="0"/>
      </c:catAx>
      <c:valAx>
        <c:axId val="131827392"/>
        <c:scaling>
          <c:orientation val="minMax"/>
        </c:scaling>
        <c:delete val="0"/>
        <c:axPos val="l"/>
        <c:majorGridlines/>
        <c:numFmt formatCode="General" sourceLinked="1"/>
        <c:majorTickMark val="out"/>
        <c:minorTickMark val="none"/>
        <c:tickLblPos val="nextTo"/>
        <c:crossAx val="132111872"/>
        <c:crosses val="autoZero"/>
        <c:crossBetween val="midCat"/>
      </c:valAx>
      <c:spPr>
        <a:solidFill>
          <a:schemeClr val="bg1"/>
        </a:solidFill>
        <a:ln>
          <a:solidFill>
            <a:schemeClr val="accent1"/>
          </a:solidFill>
        </a:ln>
      </c:spPr>
    </c:plotArea>
    <c:legend>
      <c:legendPos val="r"/>
      <c:layout>
        <c:manualLayout>
          <c:xMode val="edge"/>
          <c:yMode val="edge"/>
          <c:x val="0.4402254935524364"/>
          <c:y val="0.66149316619703469"/>
          <c:w val="0.45973709536307961"/>
          <c:h val="0.1678182414698162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622462817147856"/>
          <c:y val="5.1400554097404488E-2"/>
          <c:w val="0.80084361329833775"/>
          <c:h val="0.79523549139690874"/>
        </c:manualLayout>
      </c:layout>
      <c:lineChart>
        <c:grouping val="standard"/>
        <c:varyColors val="0"/>
        <c:ser>
          <c:idx val="0"/>
          <c:order val="0"/>
          <c:tx>
            <c:strRef>
              <c:f>Report_graphs!$D$70</c:f>
              <c:strCache>
                <c:ptCount val="1"/>
                <c:pt idx="0">
                  <c:v>Electricity</c:v>
                </c:pt>
              </c:strCache>
            </c:strRef>
          </c:tx>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Report_graphs!$D$71:$D$118</c:f>
              <c:numCache>
                <c:formatCode>General</c:formatCode>
                <c:ptCount val="48"/>
                <c:pt idx="0">
                  <c:v>0.86825929287474124</c:v>
                </c:pt>
                <c:pt idx="1">
                  <c:v>0.91536535535999619</c:v>
                </c:pt>
                <c:pt idx="2">
                  <c:v>0.94903938299630586</c:v>
                </c:pt>
                <c:pt idx="3">
                  <c:v>0.98481149061693118</c:v>
                </c:pt>
                <c:pt idx="4">
                  <c:v>0.97329691928899609</c:v>
                </c:pt>
                <c:pt idx="5">
                  <c:v>0.9507685440367426</c:v>
                </c:pt>
                <c:pt idx="6">
                  <c:v>0.9609189470103795</c:v>
                </c:pt>
                <c:pt idx="7">
                  <c:v>0.96553475665304589</c:v>
                </c:pt>
                <c:pt idx="8">
                  <c:v>0.97771470727227183</c:v>
                </c:pt>
                <c:pt idx="9">
                  <c:v>0.99530113180980562</c:v>
                </c:pt>
                <c:pt idx="10">
                  <c:v>0.98926138296229393</c:v>
                </c:pt>
                <c:pt idx="11">
                  <c:v>0.98165195555750939</c:v>
                </c:pt>
                <c:pt idx="12">
                  <c:v>0.9738600380347916</c:v>
                </c:pt>
                <c:pt idx="13">
                  <c:v>0.98604718701346672</c:v>
                </c:pt>
                <c:pt idx="14">
                  <c:v>1.0163219638333636</c:v>
                </c:pt>
                <c:pt idx="15">
                  <c:v>1</c:v>
                </c:pt>
                <c:pt idx="16">
                  <c:v>1.0131948088674507</c:v>
                </c:pt>
                <c:pt idx="17">
                  <c:v>1.0202527453530232</c:v>
                </c:pt>
                <c:pt idx="18">
                  <c:v>1.0321753503058666</c:v>
                </c:pt>
                <c:pt idx="19">
                  <c:v>1.0423198628368497</c:v>
                </c:pt>
                <c:pt idx="20">
                  <c:v>1.0600732257507914</c:v>
                </c:pt>
                <c:pt idx="21">
                  <c:v>1.0580578206095437</c:v>
                </c:pt>
                <c:pt idx="22">
                  <c:v>1.0573864475837988</c:v>
                </c:pt>
                <c:pt idx="23">
                  <c:v>1.0439197306408345</c:v>
                </c:pt>
                <c:pt idx="24">
                  <c:v>1.04995445278808</c:v>
                </c:pt>
                <c:pt idx="25">
                  <c:v>1.0446362467638581</c:v>
                </c:pt>
                <c:pt idx="26">
                  <c:v>1.0801870084116778</c:v>
                </c:pt>
                <c:pt idx="27">
                  <c:v>1.0702653724426303</c:v>
                </c:pt>
                <c:pt idx="28">
                  <c:v>1.0695345611576814</c:v>
                </c:pt>
                <c:pt idx="29">
                  <c:v>1.0757279079245583</c:v>
                </c:pt>
                <c:pt idx="30">
                  <c:v>1.0923779658549517</c:v>
                </c:pt>
                <c:pt idx="31">
                  <c:v>1.0887123384142885</c:v>
                </c:pt>
                <c:pt idx="32">
                  <c:v>1.1009195807306691</c:v>
                </c:pt>
                <c:pt idx="33">
                  <c:v>1.1049521803456268</c:v>
                </c:pt>
                <c:pt idx="34">
                  <c:v>1.1068315479703563</c:v>
                </c:pt>
                <c:pt idx="35">
                  <c:v>1.1072654880199861</c:v>
                </c:pt>
                <c:pt idx="36">
                  <c:v>1.0989001715924855</c:v>
                </c:pt>
                <c:pt idx="37">
                  <c:v>1.1038403358590794</c:v>
                </c:pt>
                <c:pt idx="38">
                  <c:v>1.0921595200703633</c:v>
                </c:pt>
                <c:pt idx="39">
                  <c:v>1.0781039086545166</c:v>
                </c:pt>
                <c:pt idx="40">
                  <c:v>1.0843909682588884</c:v>
                </c:pt>
                <c:pt idx="41">
                  <c:v>1.0675312840072342</c:v>
                </c:pt>
                <c:pt idx="42">
                  <c:v>1.043609533909436</c:v>
                </c:pt>
                <c:pt idx="43">
                  <c:v>1.0466168590819003</c:v>
                </c:pt>
                <c:pt idx="44">
                  <c:v>1.0414736261951416</c:v>
                </c:pt>
                <c:pt idx="45">
                  <c:v>1.0198486201048493</c:v>
                </c:pt>
                <c:pt idx="46">
                  <c:v>1.0049096533428878</c:v>
                </c:pt>
                <c:pt idx="47">
                  <c:v>0.99177202575920931</c:v>
                </c:pt>
              </c:numCache>
            </c:numRef>
          </c:val>
          <c:smooth val="0"/>
          <c:extLst>
            <c:ext xmlns:c16="http://schemas.microsoft.com/office/drawing/2014/chart" uri="{C3380CC4-5D6E-409C-BE32-E72D297353CC}">
              <c16:uniqueId val="{00000000-E28B-4C66-BBDB-DF08CB1D2457}"/>
            </c:ext>
          </c:extLst>
        </c:ser>
        <c:ser>
          <c:idx val="1"/>
          <c:order val="1"/>
          <c:tx>
            <c:strRef>
              <c:f>Report_graphs!$E$70</c:f>
              <c:strCache>
                <c:ptCount val="1"/>
                <c:pt idx="0">
                  <c:v>Fuels</c:v>
                </c:pt>
              </c:strCache>
            </c:strRef>
          </c:tx>
          <c:marker>
            <c:symbol val="square"/>
            <c:size val="4"/>
          </c:marker>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Report_graphs!$E$71:$E$118</c:f>
              <c:numCache>
                <c:formatCode>General</c:formatCode>
                <c:ptCount val="48"/>
                <c:pt idx="0">
                  <c:v>1.6551169552887903</c:v>
                </c:pt>
                <c:pt idx="1">
                  <c:v>1.65837188233975</c:v>
                </c:pt>
                <c:pt idx="2">
                  <c:v>1.6269046549662756</c:v>
                </c:pt>
                <c:pt idx="3">
                  <c:v>1.5762638278242167</c:v>
                </c:pt>
                <c:pt idx="4">
                  <c:v>1.4686992916352051</c:v>
                </c:pt>
                <c:pt idx="5">
                  <c:v>1.4355831401609707</c:v>
                </c:pt>
                <c:pt idx="6">
                  <c:v>1.4451220827204589</c:v>
                </c:pt>
                <c:pt idx="7">
                  <c:v>1.4087258205841433</c:v>
                </c:pt>
                <c:pt idx="8">
                  <c:v>1.3514545872797961</c:v>
                </c:pt>
                <c:pt idx="9">
                  <c:v>1.2874001277045375</c:v>
                </c:pt>
                <c:pt idx="10">
                  <c:v>1.1181947274780806</c:v>
                </c:pt>
                <c:pt idx="11">
                  <c:v>1.1076851056641226</c:v>
                </c:pt>
                <c:pt idx="12">
                  <c:v>1.129422310107137</c:v>
                </c:pt>
                <c:pt idx="13">
                  <c:v>1.0494620733121125</c:v>
                </c:pt>
                <c:pt idx="14">
                  <c:v>1.0763012760497079</c:v>
                </c:pt>
                <c:pt idx="15">
                  <c:v>1</c:v>
                </c:pt>
                <c:pt idx="16">
                  <c:v>0.99469551408331602</c:v>
                </c:pt>
                <c:pt idx="17">
                  <c:v>0.97372130173415794</c:v>
                </c:pt>
                <c:pt idx="18">
                  <c:v>0.97041694436778003</c:v>
                </c:pt>
                <c:pt idx="19">
                  <c:v>0.96742782019508777</c:v>
                </c:pt>
                <c:pt idx="20">
                  <c:v>0.91348660242470259</c:v>
                </c:pt>
                <c:pt idx="21">
                  <c:v>0.90658194626196731</c:v>
                </c:pt>
                <c:pt idx="22">
                  <c:v>0.87909935145900908</c:v>
                </c:pt>
                <c:pt idx="23">
                  <c:v>0.85485709934301268</c:v>
                </c:pt>
                <c:pt idx="24">
                  <c:v>0.84190184519563926</c:v>
                </c:pt>
                <c:pt idx="25">
                  <c:v>0.81671256985902696</c:v>
                </c:pt>
                <c:pt idx="26">
                  <c:v>0.8453053381118466</c:v>
                </c:pt>
                <c:pt idx="27">
                  <c:v>0.80340532185864155</c:v>
                </c:pt>
                <c:pt idx="28">
                  <c:v>0.79681474900026938</c:v>
                </c:pt>
                <c:pt idx="29">
                  <c:v>0.79580731505125446</c:v>
                </c:pt>
                <c:pt idx="30">
                  <c:v>0.78596578352543744</c:v>
                </c:pt>
                <c:pt idx="31">
                  <c:v>0.78147195845087014</c:v>
                </c:pt>
                <c:pt idx="32">
                  <c:v>0.75588158327525345</c:v>
                </c:pt>
                <c:pt idx="33">
                  <c:v>0.74953008093870466</c:v>
                </c:pt>
                <c:pt idx="34">
                  <c:v>0.73816930543869941</c:v>
                </c:pt>
                <c:pt idx="35">
                  <c:v>0.71339063515047929</c:v>
                </c:pt>
                <c:pt idx="36">
                  <c:v>0.67057992652016507</c:v>
                </c:pt>
                <c:pt idx="37">
                  <c:v>0.67596923532289943</c:v>
                </c:pt>
                <c:pt idx="38">
                  <c:v>0.66948850264967819</c:v>
                </c:pt>
                <c:pt idx="39">
                  <c:v>0.64355123048059792</c:v>
                </c:pt>
                <c:pt idx="40">
                  <c:v>0.64328901890628354</c:v>
                </c:pt>
                <c:pt idx="41">
                  <c:v>0.64133394543524147</c:v>
                </c:pt>
                <c:pt idx="42">
                  <c:v>0.62963391240874522</c:v>
                </c:pt>
                <c:pt idx="43">
                  <c:v>0.62335349379090332</c:v>
                </c:pt>
                <c:pt idx="44">
                  <c:v>0.62399084888953826</c:v>
                </c:pt>
                <c:pt idx="45">
                  <c:v>0.63043034109684759</c:v>
                </c:pt>
                <c:pt idx="46">
                  <c:v>0.61426889829519116</c:v>
                </c:pt>
                <c:pt idx="47">
                  <c:v>0.62081789446642188</c:v>
                </c:pt>
              </c:numCache>
            </c:numRef>
          </c:val>
          <c:smooth val="0"/>
          <c:extLst>
            <c:ext xmlns:c16="http://schemas.microsoft.com/office/drawing/2014/chart" uri="{C3380CC4-5D6E-409C-BE32-E72D297353CC}">
              <c16:uniqueId val="{00000001-E28B-4C66-BBDB-DF08CB1D2457}"/>
            </c:ext>
          </c:extLst>
        </c:ser>
        <c:ser>
          <c:idx val="2"/>
          <c:order val="2"/>
          <c:tx>
            <c:strRef>
              <c:f>Report_graphs!$F$70</c:f>
              <c:strCache>
                <c:ptCount val="1"/>
                <c:pt idx="0">
                  <c:v>Adjusted Source</c:v>
                </c:pt>
              </c:strCache>
            </c:strRef>
          </c:tx>
          <c:marker>
            <c:symbol val="triangle"/>
            <c:size val="6"/>
          </c:marker>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Report_graphs!$F$71:$F$118</c:f>
              <c:numCache>
                <c:formatCode>General</c:formatCode>
                <c:ptCount val="48"/>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pt idx="45">
                  <c:v>0.85232485895641596</c:v>
                </c:pt>
                <c:pt idx="46">
                  <c:v>0.83696027485805569</c:v>
                </c:pt>
                <c:pt idx="47">
                  <c:v>0.8319897330600613</c:v>
                </c:pt>
              </c:numCache>
            </c:numRef>
          </c:val>
          <c:smooth val="0"/>
          <c:extLst>
            <c:ext xmlns:c16="http://schemas.microsoft.com/office/drawing/2014/chart" uri="{C3380CC4-5D6E-409C-BE32-E72D297353CC}">
              <c16:uniqueId val="{00000002-E28B-4C66-BBDB-DF08CB1D2457}"/>
            </c:ext>
          </c:extLst>
        </c:ser>
        <c:dLbls>
          <c:showLegendKey val="0"/>
          <c:showVal val="0"/>
          <c:showCatName val="0"/>
          <c:showSerName val="0"/>
          <c:showPercent val="0"/>
          <c:showBubbleSize val="0"/>
        </c:dLbls>
        <c:marker val="1"/>
        <c:smooth val="0"/>
        <c:axId val="136782336"/>
        <c:axId val="131829696"/>
      </c:lineChart>
      <c:catAx>
        <c:axId val="136782336"/>
        <c:scaling>
          <c:orientation val="minMax"/>
        </c:scaling>
        <c:delete val="0"/>
        <c:axPos val="b"/>
        <c:numFmt formatCode="General" sourceLinked="1"/>
        <c:majorTickMark val="out"/>
        <c:minorTickMark val="none"/>
        <c:tickLblPos val="nextTo"/>
        <c:crossAx val="131829696"/>
        <c:crosses val="autoZero"/>
        <c:auto val="1"/>
        <c:lblAlgn val="ctr"/>
        <c:lblOffset val="100"/>
        <c:tickLblSkip val="5"/>
        <c:noMultiLvlLbl val="0"/>
      </c:catAx>
      <c:valAx>
        <c:axId val="131829696"/>
        <c:scaling>
          <c:orientation val="minMax"/>
        </c:scaling>
        <c:delete val="0"/>
        <c:axPos val="l"/>
        <c:majorGridlines/>
        <c:title>
          <c:tx>
            <c:rich>
              <a:bodyPr rot="-5400000" vert="horz"/>
              <a:lstStyle/>
              <a:p>
                <a:pPr>
                  <a:defRPr/>
                </a:pPr>
                <a:r>
                  <a:rPr lang="en-US"/>
                  <a:t>Index, 1985 = 1.0</a:t>
                </a:r>
              </a:p>
            </c:rich>
          </c:tx>
          <c:overlay val="0"/>
        </c:title>
        <c:numFmt formatCode="General" sourceLinked="1"/>
        <c:majorTickMark val="out"/>
        <c:minorTickMark val="none"/>
        <c:tickLblPos val="nextTo"/>
        <c:crossAx val="136782336"/>
        <c:crosses val="autoZero"/>
        <c:crossBetween val="midCat"/>
      </c:valAx>
      <c:spPr>
        <a:ln>
          <a:solidFill>
            <a:schemeClr val="accent1"/>
          </a:solidFill>
        </a:ln>
      </c:spPr>
    </c:plotArea>
    <c:legend>
      <c:legendPos val="r"/>
      <c:layout>
        <c:manualLayout>
          <c:xMode val="edge"/>
          <c:yMode val="edge"/>
          <c:x val="0.16317935258092733"/>
          <c:y val="0.55497958588509766"/>
          <c:w val="0.26737620297462816"/>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55796150481189"/>
          <c:y val="5.1400554097404488E-2"/>
          <c:w val="0.78448556430446192"/>
          <c:h val="0.78278032954214061"/>
        </c:manualLayout>
      </c:layout>
      <c:lineChart>
        <c:grouping val="standard"/>
        <c:varyColors val="0"/>
        <c:ser>
          <c:idx val="0"/>
          <c:order val="0"/>
          <c:tx>
            <c:strRef>
              <c:f>Report_graphs!$S$70</c:f>
              <c:strCache>
                <c:ptCount val="1"/>
                <c:pt idx="0">
                  <c:v>Northeast</c:v>
                </c:pt>
              </c:strCache>
            </c:strRef>
          </c:tx>
          <c:cat>
            <c:numRef>
              <c:f>Report_graphs!$R$71:$R$118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Report_graphs!$S$71:$S$118</c:f>
              <c:numCache>
                <c:formatCode>General</c:formatCode>
                <c:ptCount val="48"/>
                <c:pt idx="0">
                  <c:v>1.258453799760052</c:v>
                </c:pt>
                <c:pt idx="1">
                  <c:v>1.2763927682708553</c:v>
                </c:pt>
                <c:pt idx="2">
                  <c:v>1.2919128346975035</c:v>
                </c:pt>
                <c:pt idx="3">
                  <c:v>1.3005030689042145</c:v>
                </c:pt>
                <c:pt idx="4">
                  <c:v>1.2064454957091546</c:v>
                </c:pt>
                <c:pt idx="5">
                  <c:v>1.1783453078305588</c:v>
                </c:pt>
                <c:pt idx="6">
                  <c:v>1.2229098303370669</c:v>
                </c:pt>
                <c:pt idx="7">
                  <c:v>1.2161487606433092</c:v>
                </c:pt>
                <c:pt idx="8">
                  <c:v>1.1669308392254083</c:v>
                </c:pt>
                <c:pt idx="9">
                  <c:v>1.1051303910975587</c:v>
                </c:pt>
                <c:pt idx="10">
                  <c:v>1.0472484528053547</c:v>
                </c:pt>
                <c:pt idx="11">
                  <c:v>0.99665655912858364</c:v>
                </c:pt>
                <c:pt idx="12">
                  <c:v>1.0513212453468606</c:v>
                </c:pt>
                <c:pt idx="13">
                  <c:v>0.99274550937865369</c:v>
                </c:pt>
                <c:pt idx="14">
                  <c:v>1.0327913247575471</c:v>
                </c:pt>
                <c:pt idx="15">
                  <c:v>1</c:v>
                </c:pt>
                <c:pt idx="16">
                  <c:v>1.0131680960738934</c:v>
                </c:pt>
                <c:pt idx="17">
                  <c:v>1.014932528343319</c:v>
                </c:pt>
                <c:pt idx="18">
                  <c:v>1.018115766500554</c:v>
                </c:pt>
                <c:pt idx="19">
                  <c:v>1.0146259153407309</c:v>
                </c:pt>
                <c:pt idx="20">
                  <c:v>1.0164671788632957</c:v>
                </c:pt>
                <c:pt idx="21">
                  <c:v>0.99069515020592269</c:v>
                </c:pt>
                <c:pt idx="22">
                  <c:v>0.98757245056714527</c:v>
                </c:pt>
                <c:pt idx="23">
                  <c:v>0.97907858382141877</c:v>
                </c:pt>
                <c:pt idx="24">
                  <c:v>0.97822050981234743</c:v>
                </c:pt>
                <c:pt idx="25">
                  <c:v>0.94942136252876685</c:v>
                </c:pt>
                <c:pt idx="26">
                  <c:v>0.97156599967669977</c:v>
                </c:pt>
                <c:pt idx="27">
                  <c:v>0.9440012264491987</c:v>
                </c:pt>
                <c:pt idx="28">
                  <c:v>0.95327205671006088</c:v>
                </c:pt>
                <c:pt idx="29">
                  <c:v>0.94228469932398473</c:v>
                </c:pt>
                <c:pt idx="30">
                  <c:v>0.96637154342966325</c:v>
                </c:pt>
                <c:pt idx="31">
                  <c:v>0.98167898468520753</c:v>
                </c:pt>
                <c:pt idx="32">
                  <c:v>0.95670985804260633</c:v>
                </c:pt>
                <c:pt idx="33">
                  <c:v>0.96290544924965205</c:v>
                </c:pt>
                <c:pt idx="34">
                  <c:v>0.97753993600364841</c:v>
                </c:pt>
                <c:pt idx="35">
                  <c:v>0.95336325324592008</c:v>
                </c:pt>
                <c:pt idx="36">
                  <c:v>0.93486683907849677</c:v>
                </c:pt>
                <c:pt idx="37">
                  <c:v>0.94266214523310488</c:v>
                </c:pt>
                <c:pt idx="38">
                  <c:v>0.93919573701950454</c:v>
                </c:pt>
                <c:pt idx="39">
                  <c:v>0.90028457132442496</c:v>
                </c:pt>
                <c:pt idx="40">
                  <c:v>0.92345719960735906</c:v>
                </c:pt>
                <c:pt idx="41">
                  <c:v>0.9152504734049548</c:v>
                </c:pt>
                <c:pt idx="42">
                  <c:v>0.91020486038263637</c:v>
                </c:pt>
                <c:pt idx="43">
                  <c:v>0.89060331813013327</c:v>
                </c:pt>
                <c:pt idx="44">
                  <c:v>0.89408976571161169</c:v>
                </c:pt>
                <c:pt idx="45">
                  <c:v>0.90854767564801364</c:v>
                </c:pt>
                <c:pt idx="46">
                  <c:v>0.87478805946479676</c:v>
                </c:pt>
                <c:pt idx="47">
                  <c:v>0.88298718910279439</c:v>
                </c:pt>
              </c:numCache>
            </c:numRef>
          </c:val>
          <c:smooth val="0"/>
          <c:extLst>
            <c:ext xmlns:c16="http://schemas.microsoft.com/office/drawing/2014/chart" uri="{C3380CC4-5D6E-409C-BE32-E72D297353CC}">
              <c16:uniqueId val="{00000000-F9DE-465E-8985-9C76FE1351F9}"/>
            </c:ext>
          </c:extLst>
        </c:ser>
        <c:ser>
          <c:idx val="1"/>
          <c:order val="1"/>
          <c:tx>
            <c:strRef>
              <c:f>Report_graphs!$T$70</c:f>
              <c:strCache>
                <c:ptCount val="1"/>
                <c:pt idx="0">
                  <c:v>Midwest</c:v>
                </c:pt>
              </c:strCache>
            </c:strRef>
          </c:tx>
          <c:marker>
            <c:symbol val="square"/>
            <c:size val="4"/>
          </c:marker>
          <c:cat>
            <c:numRef>
              <c:f>Report_graphs!$R$71:$R$118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Report_graphs!$T$71:$T$118</c:f>
              <c:numCache>
                <c:formatCode>General</c:formatCode>
                <c:ptCount val="48"/>
                <c:pt idx="0">
                  <c:v>1.3122559830571057</c:v>
                </c:pt>
                <c:pt idx="1">
                  <c:v>1.3326507136467824</c:v>
                </c:pt>
                <c:pt idx="2">
                  <c:v>1.3217991810104066</c:v>
                </c:pt>
                <c:pt idx="3">
                  <c:v>1.3176506105260872</c:v>
                </c:pt>
                <c:pt idx="4">
                  <c:v>1.2743633329476725</c:v>
                </c:pt>
                <c:pt idx="5">
                  <c:v>1.2482771887431432</c:v>
                </c:pt>
                <c:pt idx="6">
                  <c:v>1.241062437411433</c:v>
                </c:pt>
                <c:pt idx="7">
                  <c:v>1.2303465259510542</c:v>
                </c:pt>
                <c:pt idx="8">
                  <c:v>1.2267533261229262</c:v>
                </c:pt>
                <c:pt idx="9">
                  <c:v>1.1654408300896029</c:v>
                </c:pt>
                <c:pt idx="10">
                  <c:v>1.0711109604349931</c:v>
                </c:pt>
                <c:pt idx="11">
                  <c:v>1.076075980982943</c:v>
                </c:pt>
                <c:pt idx="12">
                  <c:v>1.0925418489742016</c:v>
                </c:pt>
                <c:pt idx="13">
                  <c:v>1.0359023744580125</c:v>
                </c:pt>
                <c:pt idx="14">
                  <c:v>1.060672275060764</c:v>
                </c:pt>
                <c:pt idx="15">
                  <c:v>1</c:v>
                </c:pt>
                <c:pt idx="16">
                  <c:v>1.01641678877418</c:v>
                </c:pt>
                <c:pt idx="17">
                  <c:v>1.0127642360427764</c:v>
                </c:pt>
                <c:pt idx="18">
                  <c:v>1.0137105829903614</c:v>
                </c:pt>
                <c:pt idx="19">
                  <c:v>1.0136953470777299</c:v>
                </c:pt>
                <c:pt idx="20">
                  <c:v>0.99281248598889027</c:v>
                </c:pt>
                <c:pt idx="21">
                  <c:v>1.0103729967911257</c:v>
                </c:pt>
                <c:pt idx="22">
                  <c:v>0.98073119281855137</c:v>
                </c:pt>
                <c:pt idx="23">
                  <c:v>0.95716592543054058</c:v>
                </c:pt>
                <c:pt idx="24">
                  <c:v>0.94011298776066021</c:v>
                </c:pt>
                <c:pt idx="25">
                  <c:v>0.92531578406238546</c:v>
                </c:pt>
                <c:pt idx="26">
                  <c:v>0.96059213489955042</c:v>
                </c:pt>
                <c:pt idx="27">
                  <c:v>0.93944008423761693</c:v>
                </c:pt>
                <c:pt idx="28">
                  <c:v>0.93261031585374132</c:v>
                </c:pt>
                <c:pt idx="29">
                  <c:v>0.93919730478033092</c:v>
                </c:pt>
                <c:pt idx="30">
                  <c:v>0.94045364456922109</c:v>
                </c:pt>
                <c:pt idx="31">
                  <c:v>0.94502342342510082</c:v>
                </c:pt>
                <c:pt idx="32">
                  <c:v>0.95678773917665727</c:v>
                </c:pt>
                <c:pt idx="33">
                  <c:v>0.94889232228250298</c:v>
                </c:pt>
                <c:pt idx="34">
                  <c:v>0.93627072815317613</c:v>
                </c:pt>
                <c:pt idx="35">
                  <c:v>0.93611070344056957</c:v>
                </c:pt>
                <c:pt idx="36">
                  <c:v>0.90734596814262636</c:v>
                </c:pt>
                <c:pt idx="37">
                  <c:v>0.91990151433918044</c:v>
                </c:pt>
                <c:pt idx="38">
                  <c:v>0.90957472497316749</c:v>
                </c:pt>
                <c:pt idx="39">
                  <c:v>0.89435407553185753</c:v>
                </c:pt>
                <c:pt idx="40">
                  <c:v>0.89422329323504079</c:v>
                </c:pt>
                <c:pt idx="41">
                  <c:v>0.88765218246460442</c:v>
                </c:pt>
                <c:pt idx="42">
                  <c:v>0.86573971968939345</c:v>
                </c:pt>
                <c:pt idx="43">
                  <c:v>0.86805424338991444</c:v>
                </c:pt>
                <c:pt idx="44">
                  <c:v>0.85846620325423706</c:v>
                </c:pt>
                <c:pt idx="45">
                  <c:v>0.84274038713915245</c:v>
                </c:pt>
                <c:pt idx="46">
                  <c:v>0.83724250952656565</c:v>
                </c:pt>
                <c:pt idx="47">
                  <c:v>0.82093309202923481</c:v>
                </c:pt>
              </c:numCache>
            </c:numRef>
          </c:val>
          <c:smooth val="0"/>
          <c:extLst>
            <c:ext xmlns:c16="http://schemas.microsoft.com/office/drawing/2014/chart" uri="{C3380CC4-5D6E-409C-BE32-E72D297353CC}">
              <c16:uniqueId val="{00000001-F9DE-465E-8985-9C76FE1351F9}"/>
            </c:ext>
          </c:extLst>
        </c:ser>
        <c:ser>
          <c:idx val="2"/>
          <c:order val="2"/>
          <c:tx>
            <c:strRef>
              <c:f>Report_graphs!$U$70</c:f>
              <c:strCache>
                <c:ptCount val="1"/>
                <c:pt idx="0">
                  <c:v>South</c:v>
                </c:pt>
              </c:strCache>
            </c:strRef>
          </c:tx>
          <c:marker>
            <c:symbol val="triangle"/>
            <c:size val="5"/>
          </c:marker>
          <c:cat>
            <c:numRef>
              <c:f>Report_graphs!$R$71:$R$118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Report_graphs!$U$71:$U$118</c:f>
              <c:numCache>
                <c:formatCode>General</c:formatCode>
                <c:ptCount val="48"/>
                <c:pt idx="0">
                  <c:v>1.1225655855024543</c:v>
                </c:pt>
                <c:pt idx="1">
                  <c:v>1.1649170573764043</c:v>
                </c:pt>
                <c:pt idx="2">
                  <c:v>1.1566211846298875</c:v>
                </c:pt>
                <c:pt idx="3">
                  <c:v>1.1599663977744372</c:v>
                </c:pt>
                <c:pt idx="4">
                  <c:v>1.1225713911433586</c:v>
                </c:pt>
                <c:pt idx="5">
                  <c:v>1.0851507904182065</c:v>
                </c:pt>
                <c:pt idx="6">
                  <c:v>1.08887023693142</c:v>
                </c:pt>
                <c:pt idx="7">
                  <c:v>1.0902428170900806</c:v>
                </c:pt>
                <c:pt idx="8">
                  <c:v>1.0705474586087076</c:v>
                </c:pt>
                <c:pt idx="9">
                  <c:v>1.0842863361275437</c:v>
                </c:pt>
                <c:pt idx="10">
                  <c:v>0.99883554683198683</c:v>
                </c:pt>
                <c:pt idx="11">
                  <c:v>1.0064522337765132</c:v>
                </c:pt>
                <c:pt idx="12">
                  <c:v>0.99576271288789941</c:v>
                </c:pt>
                <c:pt idx="13">
                  <c:v>0.99087441545935173</c:v>
                </c:pt>
                <c:pt idx="14">
                  <c:v>1.0438503884311146</c:v>
                </c:pt>
                <c:pt idx="15">
                  <c:v>1</c:v>
                </c:pt>
                <c:pt idx="16">
                  <c:v>1.0005752702316217</c:v>
                </c:pt>
                <c:pt idx="17">
                  <c:v>0.9996253549642814</c:v>
                </c:pt>
                <c:pt idx="18">
                  <c:v>1.0008047188845148</c:v>
                </c:pt>
                <c:pt idx="19">
                  <c:v>1.0090106178519185</c:v>
                </c:pt>
                <c:pt idx="20">
                  <c:v>1.0135169659363346</c:v>
                </c:pt>
                <c:pt idx="21">
                  <c:v>1.0023791325762741</c:v>
                </c:pt>
                <c:pt idx="22">
                  <c:v>0.99906537833869924</c:v>
                </c:pt>
                <c:pt idx="23">
                  <c:v>0.97413368572138292</c:v>
                </c:pt>
                <c:pt idx="24">
                  <c:v>0.99073699907044122</c:v>
                </c:pt>
                <c:pt idx="25">
                  <c:v>0.97939410414333472</c:v>
                </c:pt>
                <c:pt idx="26">
                  <c:v>1.0232198835612116</c:v>
                </c:pt>
                <c:pt idx="27">
                  <c:v>0.99417311634128991</c:v>
                </c:pt>
                <c:pt idx="28">
                  <c:v>0.99383970554038226</c:v>
                </c:pt>
                <c:pt idx="29">
                  <c:v>0.99426172008702651</c:v>
                </c:pt>
                <c:pt idx="30">
                  <c:v>1.0018701830166186</c:v>
                </c:pt>
                <c:pt idx="31">
                  <c:v>0.99408752911602571</c:v>
                </c:pt>
                <c:pt idx="32">
                  <c:v>0.99202728374420723</c:v>
                </c:pt>
                <c:pt idx="33">
                  <c:v>0.98944621383488596</c:v>
                </c:pt>
                <c:pt idx="34">
                  <c:v>0.97956742491380222</c:v>
                </c:pt>
                <c:pt idx="35">
                  <c:v>0.96848563434350754</c:v>
                </c:pt>
                <c:pt idx="36">
                  <c:v>0.94298307777520107</c:v>
                </c:pt>
                <c:pt idx="37">
                  <c:v>0.93965466699188516</c:v>
                </c:pt>
                <c:pt idx="38">
                  <c:v>0.92488175341085199</c:v>
                </c:pt>
                <c:pt idx="39">
                  <c:v>0.9076416658173424</c:v>
                </c:pt>
                <c:pt idx="40">
                  <c:v>0.91750053985942026</c:v>
                </c:pt>
                <c:pt idx="41">
                  <c:v>0.9068296038826138</c:v>
                </c:pt>
                <c:pt idx="42">
                  <c:v>0.87790333245368535</c:v>
                </c:pt>
                <c:pt idx="43">
                  <c:v>0.87896092895238809</c:v>
                </c:pt>
                <c:pt idx="44">
                  <c:v>0.88243667864828301</c:v>
                </c:pt>
                <c:pt idx="45">
                  <c:v>0.86956325867202466</c:v>
                </c:pt>
                <c:pt idx="46">
                  <c:v>0.84821184820642159</c:v>
                </c:pt>
                <c:pt idx="47">
                  <c:v>0.84013899481916388</c:v>
                </c:pt>
              </c:numCache>
            </c:numRef>
          </c:val>
          <c:smooth val="0"/>
          <c:extLst>
            <c:ext xmlns:c16="http://schemas.microsoft.com/office/drawing/2014/chart" uri="{C3380CC4-5D6E-409C-BE32-E72D297353CC}">
              <c16:uniqueId val="{00000002-F9DE-465E-8985-9C76FE1351F9}"/>
            </c:ext>
          </c:extLst>
        </c:ser>
        <c:ser>
          <c:idx val="3"/>
          <c:order val="3"/>
          <c:tx>
            <c:strRef>
              <c:f>Report_graphs!$V$70</c:f>
              <c:strCache>
                <c:ptCount val="1"/>
                <c:pt idx="0">
                  <c:v>West</c:v>
                </c:pt>
              </c:strCache>
            </c:strRef>
          </c:tx>
          <c:spPr>
            <a:ln>
              <a:solidFill>
                <a:srgbClr val="002060"/>
              </a:solidFill>
            </a:ln>
          </c:spPr>
          <c:marker>
            <c:symbol val="x"/>
            <c:size val="4"/>
          </c:marker>
          <c:cat>
            <c:numRef>
              <c:f>Report_graphs!$R$71:$R$118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Report_graphs!$V$71:$V$118</c:f>
              <c:numCache>
                <c:formatCode>General</c:formatCode>
                <c:ptCount val="48"/>
                <c:pt idx="0">
                  <c:v>1.2058124063265854</c:v>
                </c:pt>
                <c:pt idx="1">
                  <c:v>1.229686281315296</c:v>
                </c:pt>
                <c:pt idx="2">
                  <c:v>1.2671797117044858</c:v>
                </c:pt>
                <c:pt idx="3">
                  <c:v>1.230714133648676</c:v>
                </c:pt>
                <c:pt idx="4">
                  <c:v>1.1742162431203869</c:v>
                </c:pt>
                <c:pt idx="5">
                  <c:v>1.1641813024146397</c:v>
                </c:pt>
                <c:pt idx="6">
                  <c:v>1.1689538114337608</c:v>
                </c:pt>
                <c:pt idx="7">
                  <c:v>1.1067218886134393</c:v>
                </c:pt>
                <c:pt idx="8">
                  <c:v>1.1043815795736533</c:v>
                </c:pt>
                <c:pt idx="9">
                  <c:v>1.1551270547325523</c:v>
                </c:pt>
                <c:pt idx="10">
                  <c:v>1.0955964186535567</c:v>
                </c:pt>
                <c:pt idx="11">
                  <c:v>1.0816639542899251</c:v>
                </c:pt>
                <c:pt idx="12">
                  <c:v>1.0356421857315266</c:v>
                </c:pt>
                <c:pt idx="13">
                  <c:v>1.0471192448343782</c:v>
                </c:pt>
                <c:pt idx="14">
                  <c:v>1.0207520400833818</c:v>
                </c:pt>
                <c:pt idx="15">
                  <c:v>1</c:v>
                </c:pt>
                <c:pt idx="16">
                  <c:v>0.98703715949898174</c:v>
                </c:pt>
                <c:pt idx="17">
                  <c:v>0.96328447358066971</c:v>
                </c:pt>
                <c:pt idx="18">
                  <c:v>0.98686902091154372</c:v>
                </c:pt>
                <c:pt idx="19">
                  <c:v>1.0002450589604985</c:v>
                </c:pt>
                <c:pt idx="20">
                  <c:v>0.94631240185063648</c:v>
                </c:pt>
                <c:pt idx="21">
                  <c:v>0.94630425475214974</c:v>
                </c:pt>
                <c:pt idx="22">
                  <c:v>0.93249269007082625</c:v>
                </c:pt>
                <c:pt idx="23">
                  <c:v>0.92567207643979632</c:v>
                </c:pt>
                <c:pt idx="24">
                  <c:v>0.90697807296840605</c:v>
                </c:pt>
                <c:pt idx="25">
                  <c:v>0.90544495876063769</c:v>
                </c:pt>
                <c:pt idx="26">
                  <c:v>0.92095508064996578</c:v>
                </c:pt>
                <c:pt idx="27">
                  <c:v>0.90885575409467378</c:v>
                </c:pt>
                <c:pt idx="28">
                  <c:v>0.89257664300506157</c:v>
                </c:pt>
                <c:pt idx="29">
                  <c:v>0.90928670812706225</c:v>
                </c:pt>
                <c:pt idx="30">
                  <c:v>0.8972698023044825</c:v>
                </c:pt>
                <c:pt idx="31">
                  <c:v>0.86998443574029771</c:v>
                </c:pt>
                <c:pt idx="32">
                  <c:v>0.86127774740137808</c:v>
                </c:pt>
                <c:pt idx="33">
                  <c:v>0.86939987274699593</c:v>
                </c:pt>
                <c:pt idx="34">
                  <c:v>0.87247190076031345</c:v>
                </c:pt>
                <c:pt idx="35">
                  <c:v>0.86396004854492625</c:v>
                </c:pt>
                <c:pt idx="36">
                  <c:v>0.85027492159300944</c:v>
                </c:pt>
                <c:pt idx="37">
                  <c:v>0.86004801096991523</c:v>
                </c:pt>
                <c:pt idx="38">
                  <c:v>0.85685700895439121</c:v>
                </c:pt>
                <c:pt idx="39">
                  <c:v>0.84720788030803651</c:v>
                </c:pt>
                <c:pt idx="40">
                  <c:v>0.82565547090878144</c:v>
                </c:pt>
                <c:pt idx="41">
                  <c:v>0.80785924761102523</c:v>
                </c:pt>
                <c:pt idx="42">
                  <c:v>0.80247087790440097</c:v>
                </c:pt>
                <c:pt idx="43">
                  <c:v>0.80885717089717557</c:v>
                </c:pt>
                <c:pt idx="44">
                  <c:v>0.79693777709765323</c:v>
                </c:pt>
                <c:pt idx="45">
                  <c:v>0.77864052141330498</c:v>
                </c:pt>
                <c:pt idx="46">
                  <c:v>0.77895816891232772</c:v>
                </c:pt>
                <c:pt idx="47">
                  <c:v>0.78401091070749507</c:v>
                </c:pt>
              </c:numCache>
            </c:numRef>
          </c:val>
          <c:smooth val="0"/>
          <c:extLst>
            <c:ext xmlns:c16="http://schemas.microsoft.com/office/drawing/2014/chart" uri="{C3380CC4-5D6E-409C-BE32-E72D297353CC}">
              <c16:uniqueId val="{00000003-F9DE-465E-8985-9C76FE1351F9}"/>
            </c:ext>
          </c:extLst>
        </c:ser>
        <c:dLbls>
          <c:showLegendKey val="0"/>
          <c:showVal val="0"/>
          <c:showCatName val="0"/>
          <c:showSerName val="0"/>
          <c:showPercent val="0"/>
          <c:showBubbleSize val="0"/>
        </c:dLbls>
        <c:marker val="1"/>
        <c:smooth val="0"/>
        <c:axId val="136782848"/>
        <c:axId val="131832000"/>
      </c:lineChart>
      <c:catAx>
        <c:axId val="136782848"/>
        <c:scaling>
          <c:orientation val="minMax"/>
        </c:scaling>
        <c:delete val="0"/>
        <c:axPos val="b"/>
        <c:numFmt formatCode="General" sourceLinked="1"/>
        <c:majorTickMark val="out"/>
        <c:minorTickMark val="none"/>
        <c:tickLblPos val="nextTo"/>
        <c:crossAx val="131832000"/>
        <c:crosses val="autoZero"/>
        <c:auto val="1"/>
        <c:lblAlgn val="ctr"/>
        <c:lblOffset val="100"/>
        <c:tickLblSkip val="5"/>
        <c:noMultiLvlLbl val="0"/>
      </c:catAx>
      <c:valAx>
        <c:axId val="131832000"/>
        <c:scaling>
          <c:orientation val="minMax"/>
          <c:min val="0.5"/>
        </c:scaling>
        <c:delete val="0"/>
        <c:axPos val="l"/>
        <c:majorGridlines/>
        <c:title>
          <c:tx>
            <c:rich>
              <a:bodyPr rot="-5400000" vert="horz"/>
              <a:lstStyle/>
              <a:p>
                <a:pPr>
                  <a:defRPr/>
                </a:pPr>
                <a:r>
                  <a:rPr lang="en-US"/>
                  <a:t>Index, 1985 = 1.0</a:t>
                </a:r>
              </a:p>
            </c:rich>
          </c:tx>
          <c:overlay val="0"/>
        </c:title>
        <c:numFmt formatCode="General" sourceLinked="1"/>
        <c:majorTickMark val="out"/>
        <c:minorTickMark val="none"/>
        <c:tickLblPos val="nextTo"/>
        <c:crossAx val="136782848"/>
        <c:crosses val="autoZero"/>
        <c:crossBetween val="midCat"/>
      </c:valAx>
      <c:spPr>
        <a:ln>
          <a:solidFill>
            <a:schemeClr val="accent1"/>
          </a:solidFill>
        </a:ln>
      </c:spPr>
    </c:plotArea>
    <c:legend>
      <c:legendPos val="r"/>
      <c:layout>
        <c:manualLayout>
          <c:xMode val="edge"/>
          <c:yMode val="edge"/>
          <c:x val="0.19765223097112861"/>
          <c:y val="0.53163969087197438"/>
          <c:w val="0.27734776902887137"/>
          <c:h val="0.27468358121901432"/>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622462817147856"/>
          <c:y val="5.1400554097404488E-2"/>
          <c:w val="0.80084361329833775"/>
          <c:h val="0.79523549139690874"/>
        </c:manualLayout>
      </c:layout>
      <c:lineChart>
        <c:grouping val="standard"/>
        <c:varyColors val="0"/>
        <c:ser>
          <c:idx val="0"/>
          <c:order val="0"/>
          <c:tx>
            <c:strRef>
              <c:f>Report_graphs!$D$70</c:f>
              <c:strCache>
                <c:ptCount val="1"/>
                <c:pt idx="0">
                  <c:v>Electricity</c:v>
                </c:pt>
              </c:strCache>
            </c:strRef>
          </c:tx>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Report_graphs!$D$71:$D$118</c:f>
              <c:numCache>
                <c:formatCode>General</c:formatCode>
                <c:ptCount val="48"/>
                <c:pt idx="0">
                  <c:v>0.86825929287474124</c:v>
                </c:pt>
                <c:pt idx="1">
                  <c:v>0.91536535535999619</c:v>
                </c:pt>
                <c:pt idx="2">
                  <c:v>0.94903938299630586</c:v>
                </c:pt>
                <c:pt idx="3">
                  <c:v>0.98481149061693118</c:v>
                </c:pt>
                <c:pt idx="4">
                  <c:v>0.97329691928899609</c:v>
                </c:pt>
                <c:pt idx="5">
                  <c:v>0.9507685440367426</c:v>
                </c:pt>
                <c:pt idx="6">
                  <c:v>0.9609189470103795</c:v>
                </c:pt>
                <c:pt idx="7">
                  <c:v>0.96553475665304589</c:v>
                </c:pt>
                <c:pt idx="8">
                  <c:v>0.97771470727227183</c:v>
                </c:pt>
                <c:pt idx="9">
                  <c:v>0.99530113180980562</c:v>
                </c:pt>
                <c:pt idx="10">
                  <c:v>0.98926138296229393</c:v>
                </c:pt>
                <c:pt idx="11">
                  <c:v>0.98165195555750939</c:v>
                </c:pt>
                <c:pt idx="12">
                  <c:v>0.9738600380347916</c:v>
                </c:pt>
                <c:pt idx="13">
                  <c:v>0.98604718701346672</c:v>
                </c:pt>
                <c:pt idx="14">
                  <c:v>1.0163219638333636</c:v>
                </c:pt>
                <c:pt idx="15">
                  <c:v>1</c:v>
                </c:pt>
                <c:pt idx="16">
                  <c:v>1.0131948088674507</c:v>
                </c:pt>
                <c:pt idx="17">
                  <c:v>1.0202527453530232</c:v>
                </c:pt>
                <c:pt idx="18">
                  <c:v>1.0321753503058666</c:v>
                </c:pt>
                <c:pt idx="19">
                  <c:v>1.0423198628368497</c:v>
                </c:pt>
                <c:pt idx="20">
                  <c:v>1.0600732257507914</c:v>
                </c:pt>
                <c:pt idx="21">
                  <c:v>1.0580578206095437</c:v>
                </c:pt>
                <c:pt idx="22">
                  <c:v>1.0573864475837988</c:v>
                </c:pt>
                <c:pt idx="23">
                  <c:v>1.0439197306408345</c:v>
                </c:pt>
                <c:pt idx="24">
                  <c:v>1.04995445278808</c:v>
                </c:pt>
                <c:pt idx="25">
                  <c:v>1.0446362467638581</c:v>
                </c:pt>
                <c:pt idx="26">
                  <c:v>1.0801870084116778</c:v>
                </c:pt>
                <c:pt idx="27">
                  <c:v>1.0702653724426303</c:v>
                </c:pt>
                <c:pt idx="28">
                  <c:v>1.0695345611576814</c:v>
                </c:pt>
                <c:pt idx="29">
                  <c:v>1.0757279079245583</c:v>
                </c:pt>
                <c:pt idx="30">
                  <c:v>1.0923779658549517</c:v>
                </c:pt>
                <c:pt idx="31">
                  <c:v>1.0887123384142885</c:v>
                </c:pt>
                <c:pt idx="32">
                  <c:v>1.1009195807306691</c:v>
                </c:pt>
                <c:pt idx="33">
                  <c:v>1.1049521803456268</c:v>
                </c:pt>
                <c:pt idx="34">
                  <c:v>1.1068315479703563</c:v>
                </c:pt>
                <c:pt idx="35">
                  <c:v>1.1072654880199861</c:v>
                </c:pt>
                <c:pt idx="36">
                  <c:v>1.0989001715924855</c:v>
                </c:pt>
                <c:pt idx="37">
                  <c:v>1.1038403358590794</c:v>
                </c:pt>
                <c:pt idx="38">
                  <c:v>1.0921595200703633</c:v>
                </c:pt>
                <c:pt idx="39">
                  <c:v>1.0781039086545166</c:v>
                </c:pt>
                <c:pt idx="40">
                  <c:v>1.0843909682588884</c:v>
                </c:pt>
                <c:pt idx="41">
                  <c:v>1.0675312840072342</c:v>
                </c:pt>
                <c:pt idx="42">
                  <c:v>1.043609533909436</c:v>
                </c:pt>
                <c:pt idx="43">
                  <c:v>1.0466168590819003</c:v>
                </c:pt>
                <c:pt idx="44">
                  <c:v>1.0414736261951416</c:v>
                </c:pt>
                <c:pt idx="45">
                  <c:v>1.0198486201048493</c:v>
                </c:pt>
                <c:pt idx="46">
                  <c:v>1.0049096533428878</c:v>
                </c:pt>
                <c:pt idx="47">
                  <c:v>0.99177202575920931</c:v>
                </c:pt>
              </c:numCache>
            </c:numRef>
          </c:val>
          <c:smooth val="0"/>
          <c:extLst>
            <c:ext xmlns:c16="http://schemas.microsoft.com/office/drawing/2014/chart" uri="{C3380CC4-5D6E-409C-BE32-E72D297353CC}">
              <c16:uniqueId val="{00000000-086C-441A-B926-53A7CE037EA8}"/>
            </c:ext>
          </c:extLst>
        </c:ser>
        <c:ser>
          <c:idx val="1"/>
          <c:order val="1"/>
          <c:tx>
            <c:strRef>
              <c:f>Report_graphs!$E$70</c:f>
              <c:strCache>
                <c:ptCount val="1"/>
                <c:pt idx="0">
                  <c:v>Fuels</c:v>
                </c:pt>
              </c:strCache>
            </c:strRef>
          </c:tx>
          <c:marker>
            <c:symbol val="square"/>
            <c:size val="4"/>
          </c:marker>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Report_graphs!$E$71:$E$118</c:f>
              <c:numCache>
                <c:formatCode>General</c:formatCode>
                <c:ptCount val="48"/>
                <c:pt idx="0">
                  <c:v>1.6551169552887903</c:v>
                </c:pt>
                <c:pt idx="1">
                  <c:v>1.65837188233975</c:v>
                </c:pt>
                <c:pt idx="2">
                  <c:v>1.6269046549662756</c:v>
                </c:pt>
                <c:pt idx="3">
                  <c:v>1.5762638278242167</c:v>
                </c:pt>
                <c:pt idx="4">
                  <c:v>1.4686992916352051</c:v>
                </c:pt>
                <c:pt idx="5">
                  <c:v>1.4355831401609707</c:v>
                </c:pt>
                <c:pt idx="6">
                  <c:v>1.4451220827204589</c:v>
                </c:pt>
                <c:pt idx="7">
                  <c:v>1.4087258205841433</c:v>
                </c:pt>
                <c:pt idx="8">
                  <c:v>1.3514545872797961</c:v>
                </c:pt>
                <c:pt idx="9">
                  <c:v>1.2874001277045375</c:v>
                </c:pt>
                <c:pt idx="10">
                  <c:v>1.1181947274780806</c:v>
                </c:pt>
                <c:pt idx="11">
                  <c:v>1.1076851056641226</c:v>
                </c:pt>
                <c:pt idx="12">
                  <c:v>1.129422310107137</c:v>
                </c:pt>
                <c:pt idx="13">
                  <c:v>1.0494620733121125</c:v>
                </c:pt>
                <c:pt idx="14">
                  <c:v>1.0763012760497079</c:v>
                </c:pt>
                <c:pt idx="15">
                  <c:v>1</c:v>
                </c:pt>
                <c:pt idx="16">
                  <c:v>0.99469551408331602</c:v>
                </c:pt>
                <c:pt idx="17">
                  <c:v>0.97372130173415794</c:v>
                </c:pt>
                <c:pt idx="18">
                  <c:v>0.97041694436778003</c:v>
                </c:pt>
                <c:pt idx="19">
                  <c:v>0.96742782019508777</c:v>
                </c:pt>
                <c:pt idx="20">
                  <c:v>0.91348660242470259</c:v>
                </c:pt>
                <c:pt idx="21">
                  <c:v>0.90658194626196731</c:v>
                </c:pt>
                <c:pt idx="22">
                  <c:v>0.87909935145900908</c:v>
                </c:pt>
                <c:pt idx="23">
                  <c:v>0.85485709934301268</c:v>
                </c:pt>
                <c:pt idx="24">
                  <c:v>0.84190184519563926</c:v>
                </c:pt>
                <c:pt idx="25">
                  <c:v>0.81671256985902696</c:v>
                </c:pt>
                <c:pt idx="26">
                  <c:v>0.8453053381118466</c:v>
                </c:pt>
                <c:pt idx="27">
                  <c:v>0.80340532185864155</c:v>
                </c:pt>
                <c:pt idx="28">
                  <c:v>0.79681474900026938</c:v>
                </c:pt>
                <c:pt idx="29">
                  <c:v>0.79580731505125446</c:v>
                </c:pt>
                <c:pt idx="30">
                  <c:v>0.78596578352543744</c:v>
                </c:pt>
                <c:pt idx="31">
                  <c:v>0.78147195845087014</c:v>
                </c:pt>
                <c:pt idx="32">
                  <c:v>0.75588158327525345</c:v>
                </c:pt>
                <c:pt idx="33">
                  <c:v>0.74953008093870466</c:v>
                </c:pt>
                <c:pt idx="34">
                  <c:v>0.73816930543869941</c:v>
                </c:pt>
                <c:pt idx="35">
                  <c:v>0.71339063515047929</c:v>
                </c:pt>
                <c:pt idx="36">
                  <c:v>0.67057992652016507</c:v>
                </c:pt>
                <c:pt idx="37">
                  <c:v>0.67596923532289943</c:v>
                </c:pt>
                <c:pt idx="38">
                  <c:v>0.66948850264967819</c:v>
                </c:pt>
                <c:pt idx="39">
                  <c:v>0.64355123048059792</c:v>
                </c:pt>
                <c:pt idx="40">
                  <c:v>0.64328901890628354</c:v>
                </c:pt>
                <c:pt idx="41">
                  <c:v>0.64133394543524147</c:v>
                </c:pt>
                <c:pt idx="42">
                  <c:v>0.62963391240874522</c:v>
                </c:pt>
                <c:pt idx="43">
                  <c:v>0.62335349379090332</c:v>
                </c:pt>
                <c:pt idx="44">
                  <c:v>0.62399084888953826</c:v>
                </c:pt>
                <c:pt idx="45">
                  <c:v>0.63043034109684759</c:v>
                </c:pt>
                <c:pt idx="46">
                  <c:v>0.61426889829519116</c:v>
                </c:pt>
                <c:pt idx="47">
                  <c:v>0.62081789446642188</c:v>
                </c:pt>
              </c:numCache>
            </c:numRef>
          </c:val>
          <c:smooth val="0"/>
          <c:extLst>
            <c:ext xmlns:c16="http://schemas.microsoft.com/office/drawing/2014/chart" uri="{C3380CC4-5D6E-409C-BE32-E72D297353CC}">
              <c16:uniqueId val="{00000001-086C-441A-B926-53A7CE037EA8}"/>
            </c:ext>
          </c:extLst>
        </c:ser>
        <c:ser>
          <c:idx val="2"/>
          <c:order val="2"/>
          <c:tx>
            <c:strRef>
              <c:f>Report_graphs!$F$70</c:f>
              <c:strCache>
                <c:ptCount val="1"/>
                <c:pt idx="0">
                  <c:v>Adjusted Source</c:v>
                </c:pt>
              </c:strCache>
            </c:strRef>
          </c:tx>
          <c:marker>
            <c:symbol val="triangle"/>
            <c:size val="6"/>
          </c:marker>
          <c:cat>
            <c:numRef>
              <c:f>Report_graphs!$C$71:$C$118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Report_graphs!$F$71:$F$118</c:f>
              <c:numCache>
                <c:formatCode>General</c:formatCode>
                <c:ptCount val="48"/>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pt idx="45">
                  <c:v>0.85232485895641596</c:v>
                </c:pt>
                <c:pt idx="46">
                  <c:v>0.83696027485805569</c:v>
                </c:pt>
                <c:pt idx="47">
                  <c:v>0.8319897330600613</c:v>
                </c:pt>
              </c:numCache>
            </c:numRef>
          </c:val>
          <c:smooth val="0"/>
          <c:extLst>
            <c:ext xmlns:c16="http://schemas.microsoft.com/office/drawing/2014/chart" uri="{C3380CC4-5D6E-409C-BE32-E72D297353CC}">
              <c16:uniqueId val="{00000002-086C-441A-B926-53A7CE037EA8}"/>
            </c:ext>
          </c:extLst>
        </c:ser>
        <c:dLbls>
          <c:showLegendKey val="0"/>
          <c:showVal val="0"/>
          <c:showCatName val="0"/>
          <c:showSerName val="0"/>
          <c:showPercent val="0"/>
          <c:showBubbleSize val="0"/>
        </c:dLbls>
        <c:marker val="1"/>
        <c:smooth val="0"/>
        <c:axId val="136783360"/>
        <c:axId val="137568832"/>
      </c:lineChart>
      <c:catAx>
        <c:axId val="136783360"/>
        <c:scaling>
          <c:orientation val="minMax"/>
        </c:scaling>
        <c:delete val="0"/>
        <c:axPos val="b"/>
        <c:numFmt formatCode="General" sourceLinked="1"/>
        <c:majorTickMark val="out"/>
        <c:minorTickMark val="none"/>
        <c:tickLblPos val="nextTo"/>
        <c:crossAx val="137568832"/>
        <c:crosses val="autoZero"/>
        <c:auto val="1"/>
        <c:lblAlgn val="ctr"/>
        <c:lblOffset val="100"/>
        <c:tickLblSkip val="5"/>
        <c:noMultiLvlLbl val="0"/>
      </c:catAx>
      <c:valAx>
        <c:axId val="137568832"/>
        <c:scaling>
          <c:orientation val="minMax"/>
        </c:scaling>
        <c:delete val="0"/>
        <c:axPos val="l"/>
        <c:majorGridlines/>
        <c:title>
          <c:tx>
            <c:rich>
              <a:bodyPr rot="-5400000" vert="horz"/>
              <a:lstStyle/>
              <a:p>
                <a:pPr>
                  <a:defRPr/>
                </a:pPr>
                <a:r>
                  <a:rPr lang="en-US"/>
                  <a:t>Index, 1985 = 1.0</a:t>
                </a:r>
              </a:p>
            </c:rich>
          </c:tx>
          <c:overlay val="0"/>
        </c:title>
        <c:numFmt formatCode="General" sourceLinked="1"/>
        <c:majorTickMark val="out"/>
        <c:minorTickMark val="none"/>
        <c:tickLblPos val="nextTo"/>
        <c:crossAx val="136783360"/>
        <c:crosses val="autoZero"/>
        <c:crossBetween val="midCat"/>
      </c:valAx>
      <c:spPr>
        <a:ln>
          <a:solidFill>
            <a:schemeClr val="accent1"/>
          </a:solidFill>
        </a:ln>
      </c:spPr>
    </c:plotArea>
    <c:legend>
      <c:legendPos val="r"/>
      <c:layout>
        <c:manualLayout>
          <c:xMode val="edge"/>
          <c:yMode val="edge"/>
          <c:x val="0.16317935258092733"/>
          <c:y val="0.55497958588509766"/>
          <c:w val="0.26737620297462816"/>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'Final Floorspace Estimates'!$AC$9</c:f>
              <c:strCache>
                <c:ptCount val="1"/>
                <c:pt idx="0">
                  <c:v>Ave Size</c:v>
                </c:pt>
              </c:strCache>
            </c:strRef>
          </c:tx>
          <c:cat>
            <c:numRef>
              <c:f>'Final Floorspace Estimates'!$AB$10:$AB$53</c:f>
              <c:numCache>
                <c:formatCode>General</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'Final Floorspace Estimates'!$AC$10:$AC$53</c:f>
              <c:numCache>
                <c:formatCode>General</c:formatCode>
                <c:ptCount val="44"/>
                <c:pt idx="0">
                  <c:v>1454.0650428203876</c:v>
                </c:pt>
                <c:pt idx="1">
                  <c:v>1456.0356252312602</c:v>
                </c:pt>
                <c:pt idx="2">
                  <c:v>1457.913715103808</c:v>
                </c:pt>
                <c:pt idx="3">
                  <c:v>1455.5301321675772</c:v>
                </c:pt>
                <c:pt idx="4">
                  <c:v>1457.1439902934039</c:v>
                </c:pt>
                <c:pt idx="5">
                  <c:v>1463.1397583390549</c:v>
                </c:pt>
                <c:pt idx="6">
                  <c:v>1464.5235772752073</c:v>
                </c:pt>
                <c:pt idx="7">
                  <c:v>1464.4143524846593</c:v>
                </c:pt>
                <c:pt idx="8">
                  <c:v>1465.9333573212252</c:v>
                </c:pt>
                <c:pt idx="9">
                  <c:v>1476.5044976422992</c:v>
                </c:pt>
                <c:pt idx="10">
                  <c:v>1480.6718811043584</c:v>
                </c:pt>
                <c:pt idx="11">
                  <c:v>1480.2543785208447</c:v>
                </c:pt>
                <c:pt idx="12">
                  <c:v>1479.4466129621867</c:v>
                </c:pt>
                <c:pt idx="13">
                  <c:v>1478.9006486511985</c:v>
                </c:pt>
                <c:pt idx="14">
                  <c:v>1482.3435214593937</c:v>
                </c:pt>
                <c:pt idx="15">
                  <c:v>1521.8335613387258</c:v>
                </c:pt>
                <c:pt idx="16">
                  <c:v>1526.7156157447523</c:v>
                </c:pt>
                <c:pt idx="17">
                  <c:v>1542.0869318030964</c:v>
                </c:pt>
                <c:pt idx="18">
                  <c:v>1555.6557986413195</c:v>
                </c:pt>
                <c:pt idx="19">
                  <c:v>1568.6591207829135</c:v>
                </c:pt>
                <c:pt idx="20">
                  <c:v>1582.1632450358966</c:v>
                </c:pt>
                <c:pt idx="21">
                  <c:v>1592.4575900110319</c:v>
                </c:pt>
                <c:pt idx="22">
                  <c:v>1605.5996002732584</c:v>
                </c:pt>
                <c:pt idx="23">
                  <c:v>1618.2317063043279</c:v>
                </c:pt>
                <c:pt idx="24">
                  <c:v>1631.3829896433153</c:v>
                </c:pt>
                <c:pt idx="25">
                  <c:v>1642.1632621842364</c:v>
                </c:pt>
                <c:pt idx="26">
                  <c:v>1654.7110418701004</c:v>
                </c:pt>
                <c:pt idx="27">
                  <c:v>1666.6180296063653</c:v>
                </c:pt>
                <c:pt idx="28">
                  <c:v>1682.1872756972409</c:v>
                </c:pt>
                <c:pt idx="29">
                  <c:v>1699.5673245941398</c:v>
                </c:pt>
                <c:pt idx="30">
                  <c:v>1714.0324085230773</c:v>
                </c:pt>
                <c:pt idx="31">
                  <c:v>1729.5413219543668</c:v>
                </c:pt>
                <c:pt idx="32">
                  <c:v>1745.1386105758415</c:v>
                </c:pt>
                <c:pt idx="33">
                  <c:v>1760.6986409522119</c:v>
                </c:pt>
                <c:pt idx="34">
                  <c:v>1778.6112190584213</c:v>
                </c:pt>
                <c:pt idx="35">
                  <c:v>1797.7903746960847</c:v>
                </c:pt>
                <c:pt idx="36">
                  <c:v>1816.8428786412239</c:v>
                </c:pt>
                <c:pt idx="37">
                  <c:v>1828.3045572257431</c:v>
                </c:pt>
                <c:pt idx="38">
                  <c:v>1837.906676976774</c:v>
                </c:pt>
                <c:pt idx="39">
                  <c:v>1844.8995988201918</c:v>
                </c:pt>
                <c:pt idx="40">
                  <c:v>1847.5432456642509</c:v>
                </c:pt>
                <c:pt idx="41">
                  <c:v>1851.2380338172309</c:v>
                </c:pt>
                <c:pt idx="42">
                  <c:v>1857.2102451530457</c:v>
                </c:pt>
                <c:pt idx="43">
                  <c:v>1864.5701726477355</c:v>
                </c:pt>
              </c:numCache>
            </c:numRef>
          </c:val>
          <c:smooth val="0"/>
          <c:extLst>
            <c:ext xmlns:c16="http://schemas.microsoft.com/office/drawing/2014/chart" uri="{C3380CC4-5D6E-409C-BE32-E72D297353CC}">
              <c16:uniqueId val="{00000000-7631-43B2-A584-BD799D65E477}"/>
            </c:ext>
          </c:extLst>
        </c:ser>
        <c:dLbls>
          <c:showLegendKey val="0"/>
          <c:showVal val="0"/>
          <c:showCatName val="0"/>
          <c:showSerName val="0"/>
          <c:showPercent val="0"/>
          <c:showBubbleSize val="0"/>
        </c:dLbls>
        <c:marker val="1"/>
        <c:smooth val="0"/>
        <c:axId val="136783872"/>
        <c:axId val="137571136"/>
      </c:lineChart>
      <c:catAx>
        <c:axId val="136783872"/>
        <c:scaling>
          <c:orientation val="minMax"/>
        </c:scaling>
        <c:delete val="0"/>
        <c:axPos val="b"/>
        <c:numFmt formatCode="General" sourceLinked="1"/>
        <c:majorTickMark val="out"/>
        <c:minorTickMark val="none"/>
        <c:tickLblPos val="nextTo"/>
        <c:crossAx val="137571136"/>
        <c:crosses val="autoZero"/>
        <c:auto val="1"/>
        <c:lblAlgn val="ctr"/>
        <c:lblOffset val="100"/>
        <c:tickLblSkip val="5"/>
        <c:noMultiLvlLbl val="0"/>
      </c:catAx>
      <c:valAx>
        <c:axId val="137571136"/>
        <c:scaling>
          <c:orientation val="minMax"/>
        </c:scaling>
        <c:delete val="0"/>
        <c:axPos val="l"/>
        <c:majorGridlines/>
        <c:numFmt formatCode="General" sourceLinked="1"/>
        <c:majorTickMark val="out"/>
        <c:minorTickMark val="none"/>
        <c:tickLblPos val="nextTo"/>
        <c:crossAx val="136783872"/>
        <c:crosses val="autoZero"/>
        <c:crossBetween val="between"/>
      </c:val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3558639545056868"/>
          <c:h val="0.78278032954214061"/>
        </c:manualLayout>
      </c:layout>
      <c:lineChart>
        <c:grouping val="standard"/>
        <c:varyColors val="0"/>
        <c:ser>
          <c:idx val="0"/>
          <c:order val="0"/>
          <c:tx>
            <c:strRef>
              <c:f>'Regional_intensity (aggregate)'!$D$5</c:f>
              <c:strCache>
                <c:ptCount val="1"/>
                <c:pt idx="0">
                  <c:v>Fuels</c:v>
                </c:pt>
              </c:strCache>
            </c:strRef>
          </c:tx>
          <c:cat>
            <c:numRef>
              <c:f>'Regional_intensity (aggregate)'!$C$6:$C$53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(aggregate)'!$D$6:$D$53</c:f>
              <c:numCache>
                <c:formatCode>0.000</c:formatCode>
                <c:ptCount val="48"/>
                <c:pt idx="0">
                  <c:v>97.623029224045112</c:v>
                </c:pt>
                <c:pt idx="1">
                  <c:v>96.524508322757825</c:v>
                </c:pt>
                <c:pt idx="2">
                  <c:v>97.865808085603277</c:v>
                </c:pt>
                <c:pt idx="3">
                  <c:v>92.948254057866805</c:v>
                </c:pt>
                <c:pt idx="4">
                  <c:v>85.805609995643835</c:v>
                </c:pt>
                <c:pt idx="5">
                  <c:v>82.416740822593482</c:v>
                </c:pt>
                <c:pt idx="6">
                  <c:v>88.906860292291128</c:v>
                </c:pt>
                <c:pt idx="7">
                  <c:v>86.297135278797768</c:v>
                </c:pt>
                <c:pt idx="8">
                  <c:v>84.316693264224995</c:v>
                </c:pt>
                <c:pt idx="9">
                  <c:v>73.53190521726934</c:v>
                </c:pt>
                <c:pt idx="10">
                  <c:v>70.741800437479426</c:v>
                </c:pt>
                <c:pt idx="11">
                  <c:v>64.823052037371156</c:v>
                </c:pt>
                <c:pt idx="12">
                  <c:v>69.778280410154082</c:v>
                </c:pt>
                <c:pt idx="13">
                  <c:v>62.089122910097416</c:v>
                </c:pt>
                <c:pt idx="14">
                  <c:v>65.374942234531076</c:v>
                </c:pt>
                <c:pt idx="15">
                  <c:v>63.904558078624703</c:v>
                </c:pt>
                <c:pt idx="16">
                  <c:v>63.997759959691699</c:v>
                </c:pt>
                <c:pt idx="17">
                  <c:v>63.771720575558113</c:v>
                </c:pt>
                <c:pt idx="18">
                  <c:v>65.761254930030049</c:v>
                </c:pt>
                <c:pt idx="19">
                  <c:v>65.190445631388059</c:v>
                </c:pt>
                <c:pt idx="20">
                  <c:v>55.588965359955374</c:v>
                </c:pt>
                <c:pt idx="21">
                  <c:v>54.93239478480951</c:v>
                </c:pt>
                <c:pt idx="22">
                  <c:v>59.89784844840257</c:v>
                </c:pt>
                <c:pt idx="23">
                  <c:v>59.455348272927523</c:v>
                </c:pt>
                <c:pt idx="24">
                  <c:v>59.087652400988695</c:v>
                </c:pt>
                <c:pt idx="25">
                  <c:v>55.874443633531655</c:v>
                </c:pt>
                <c:pt idx="26">
                  <c:v>58.221929297499976</c:v>
                </c:pt>
                <c:pt idx="27">
                  <c:v>54.981190294530712</c:v>
                </c:pt>
                <c:pt idx="28">
                  <c:v>48.4334633634816</c:v>
                </c:pt>
                <c:pt idx="29">
                  <c:v>50.997685974467132</c:v>
                </c:pt>
                <c:pt idx="30">
                  <c:v>55.06401502041529</c:v>
                </c:pt>
                <c:pt idx="31">
                  <c:v>51.927243332438024</c:v>
                </c:pt>
                <c:pt idx="32">
                  <c:v>49.849042072508432</c:v>
                </c:pt>
                <c:pt idx="33">
                  <c:v>55.134295483828424</c:v>
                </c:pt>
                <c:pt idx="34">
                  <c:v>53.061302084332958</c:v>
                </c:pt>
                <c:pt idx="35">
                  <c:v>51.004117570614362</c:v>
                </c:pt>
                <c:pt idx="36">
                  <c:v>43.122481353066682</c:v>
                </c:pt>
                <c:pt idx="37">
                  <c:v>47.016464704229499</c:v>
                </c:pt>
                <c:pt idx="38">
                  <c:v>47.712859095500527</c:v>
                </c:pt>
                <c:pt idx="39">
                  <c:v>44.918686604923991</c:v>
                </c:pt>
                <c:pt idx="40">
                  <c:v>43.688223645293427</c:v>
                </c:pt>
                <c:pt idx="41">
                  <c:v>42.859708217564666</c:v>
                </c:pt>
                <c:pt idx="42">
                  <c:v>38.725307008363991</c:v>
                </c:pt>
                <c:pt idx="43">
                  <c:v>43.220523036921655</c:v>
                </c:pt>
                <c:pt idx="44">
                  <c:v>46.954323951551871</c:v>
                </c:pt>
                <c:pt idx="45">
                  <c:v>46.597169376550418</c:v>
                </c:pt>
                <c:pt idx="46">
                  <c:v>40.38534504558784</c:v>
                </c:pt>
                <c:pt idx="47">
                  <c:v>41.333841064172425</c:v>
                </c:pt>
              </c:numCache>
            </c:numRef>
          </c:val>
          <c:smooth val="0"/>
          <c:extLst>
            <c:ext xmlns:c16="http://schemas.microsoft.com/office/drawing/2014/chart" uri="{C3380CC4-5D6E-409C-BE32-E72D297353CC}">
              <c16:uniqueId val="{00000000-17E3-46EB-9884-529B43F9B642}"/>
            </c:ext>
          </c:extLst>
        </c:ser>
        <c:ser>
          <c:idx val="1"/>
          <c:order val="1"/>
          <c:tx>
            <c:strRef>
              <c:f>'Regional_intensity (aggregate)'!$E$5</c:f>
              <c:strCache>
                <c:ptCount val="1"/>
                <c:pt idx="0">
                  <c:v>Electricity</c:v>
                </c:pt>
              </c:strCache>
            </c:strRef>
          </c:tx>
          <c:marker>
            <c:symbol val="square"/>
            <c:size val="4"/>
          </c:marker>
          <c:cat>
            <c:numRef>
              <c:f>'Regional_intensity (aggregate)'!$C$6:$C$53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(aggregate)'!$E$6:$E$53</c:f>
              <c:numCache>
                <c:formatCode>0.000</c:formatCode>
                <c:ptCount val="48"/>
                <c:pt idx="0">
                  <c:v>11.599983856878689</c:v>
                </c:pt>
                <c:pt idx="1">
                  <c:v>12.114118067237772</c:v>
                </c:pt>
                <c:pt idx="2">
                  <c:v>12.582733649899529</c:v>
                </c:pt>
                <c:pt idx="3">
                  <c:v>13.156915345997257</c:v>
                </c:pt>
                <c:pt idx="4">
                  <c:v>12.660916286041163</c:v>
                </c:pt>
                <c:pt idx="5">
                  <c:v>12.472604868171251</c:v>
                </c:pt>
                <c:pt idx="6">
                  <c:v>12.906062774173337</c:v>
                </c:pt>
                <c:pt idx="7">
                  <c:v>13.088065868392057</c:v>
                </c:pt>
                <c:pt idx="8">
                  <c:v>13.05455704090326</c:v>
                </c:pt>
                <c:pt idx="9">
                  <c:v>13.013297608389928</c:v>
                </c:pt>
                <c:pt idx="10">
                  <c:v>13.04782965933946</c:v>
                </c:pt>
                <c:pt idx="11">
                  <c:v>12.536703975333261</c:v>
                </c:pt>
                <c:pt idx="12">
                  <c:v>12.440784203465453</c:v>
                </c:pt>
                <c:pt idx="13">
                  <c:v>12.804685499224682</c:v>
                </c:pt>
                <c:pt idx="14">
                  <c:v>13.035881370822025</c:v>
                </c:pt>
                <c:pt idx="15">
                  <c:v>12.833085149757661</c:v>
                </c:pt>
                <c:pt idx="16">
                  <c:v>13.2123603398705</c:v>
                </c:pt>
                <c:pt idx="17">
                  <c:v>13.690656590814028</c:v>
                </c:pt>
                <c:pt idx="18">
                  <c:v>14.260602842485964</c:v>
                </c:pt>
                <c:pt idx="19">
                  <c:v>14.158784052375646</c:v>
                </c:pt>
                <c:pt idx="20">
                  <c:v>14.072650190300648</c:v>
                </c:pt>
                <c:pt idx="21">
                  <c:v>14.297760759088495</c:v>
                </c:pt>
                <c:pt idx="22">
                  <c:v>14.020971277967337</c:v>
                </c:pt>
                <c:pt idx="23">
                  <c:v>14.431970007813737</c:v>
                </c:pt>
                <c:pt idx="24">
                  <c:v>14.440930658866135</c:v>
                </c:pt>
                <c:pt idx="25">
                  <c:v>14.33464838671263</c:v>
                </c:pt>
                <c:pt idx="26">
                  <c:v>14.298431100183024</c:v>
                </c:pt>
                <c:pt idx="27">
                  <c:v>13.918288603243024</c:v>
                </c:pt>
                <c:pt idx="28">
                  <c:v>13.813636101602187</c:v>
                </c:pt>
                <c:pt idx="29">
                  <c:v>14.194298368997726</c:v>
                </c:pt>
                <c:pt idx="30">
                  <c:v>14.132318283720885</c:v>
                </c:pt>
                <c:pt idx="31">
                  <c:v>14.342063248336949</c:v>
                </c:pt>
                <c:pt idx="32">
                  <c:v>14.975470354846628</c:v>
                </c:pt>
                <c:pt idx="33">
                  <c:v>15.206051453599452</c:v>
                </c:pt>
                <c:pt idx="34">
                  <c:v>15.275876292141076</c:v>
                </c:pt>
                <c:pt idx="35">
                  <c:v>16.001617135417675</c:v>
                </c:pt>
                <c:pt idx="36">
                  <c:v>15.248292358832011</c:v>
                </c:pt>
                <c:pt idx="37">
                  <c:v>15.854464543770288</c:v>
                </c:pt>
                <c:pt idx="38">
                  <c:v>15.432789718039119</c:v>
                </c:pt>
                <c:pt idx="39">
                  <c:v>15.092749119031742</c:v>
                </c:pt>
                <c:pt idx="40">
                  <c:v>15.971399950053302</c:v>
                </c:pt>
                <c:pt idx="41">
                  <c:v>15.78523518276393</c:v>
                </c:pt>
                <c:pt idx="42">
                  <c:v>15.380826618195062</c:v>
                </c:pt>
                <c:pt idx="43">
                  <c:v>15.47266420854988</c:v>
                </c:pt>
                <c:pt idx="44">
                  <c:v>15.131612166787193</c:v>
                </c:pt>
                <c:pt idx="45">
                  <c:v>15.226665645482393</c:v>
                </c:pt>
                <c:pt idx="46">
                  <c:v>14.958426612042821</c:v>
                </c:pt>
                <c:pt idx="47">
                  <c:v>14.338290805930315</c:v>
                </c:pt>
              </c:numCache>
            </c:numRef>
          </c:val>
          <c:smooth val="0"/>
          <c:extLst>
            <c:ext xmlns:c16="http://schemas.microsoft.com/office/drawing/2014/chart" uri="{C3380CC4-5D6E-409C-BE32-E72D297353CC}">
              <c16:uniqueId val="{00000001-17E3-46EB-9884-529B43F9B642}"/>
            </c:ext>
          </c:extLst>
        </c:ser>
        <c:dLbls>
          <c:showLegendKey val="0"/>
          <c:showVal val="0"/>
          <c:showCatName val="0"/>
          <c:showSerName val="0"/>
          <c:showPercent val="0"/>
          <c:showBubbleSize val="0"/>
        </c:dLbls>
        <c:marker val="1"/>
        <c:smooth val="0"/>
        <c:axId val="43646976"/>
        <c:axId val="137574016"/>
      </c:lineChart>
      <c:catAx>
        <c:axId val="43646976"/>
        <c:scaling>
          <c:orientation val="minMax"/>
        </c:scaling>
        <c:delete val="0"/>
        <c:axPos val="b"/>
        <c:numFmt formatCode="General" sourceLinked="1"/>
        <c:majorTickMark val="out"/>
        <c:minorTickMark val="none"/>
        <c:tickLblPos val="nextTo"/>
        <c:crossAx val="137574016"/>
        <c:crosses val="autoZero"/>
        <c:auto val="1"/>
        <c:lblAlgn val="ctr"/>
        <c:lblOffset val="100"/>
        <c:tickLblSkip val="5"/>
        <c:noMultiLvlLbl val="0"/>
      </c:catAx>
      <c:valAx>
        <c:axId val="137574016"/>
        <c:scaling>
          <c:orientation val="minMax"/>
        </c:scaling>
        <c:delete val="0"/>
        <c:axPos val="l"/>
        <c:majorGridlines/>
        <c:numFmt formatCode="0.000" sourceLinked="1"/>
        <c:majorTickMark val="out"/>
        <c:minorTickMark val="none"/>
        <c:tickLblPos val="nextTo"/>
        <c:crossAx val="43646976"/>
        <c:crosses val="autoZero"/>
        <c:crossBetween val="midCat"/>
      </c:valAx>
      <c:spPr>
        <a:ln>
          <a:solidFill>
            <a:schemeClr val="accent1"/>
          </a:solidFill>
        </a:ln>
      </c:spPr>
    </c:plotArea>
    <c:legend>
      <c:legendPos val="r"/>
      <c:layout>
        <c:manualLayout>
          <c:xMode val="edge"/>
          <c:yMode val="edge"/>
          <c:x val="0.16967979002624672"/>
          <c:y val="0.49498651210265382"/>
          <c:w val="0.19420909886264215"/>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3558639545056868"/>
          <c:h val="0.78278032954214061"/>
        </c:manualLayout>
      </c:layout>
      <c:lineChart>
        <c:grouping val="standard"/>
        <c:varyColors val="0"/>
        <c:ser>
          <c:idx val="0"/>
          <c:order val="0"/>
          <c:tx>
            <c:strRef>
              <c:f>'Regional_intensity (aggregate)'!$R$5</c:f>
              <c:strCache>
                <c:ptCount val="1"/>
                <c:pt idx="0">
                  <c:v>Fuels</c:v>
                </c:pt>
              </c:strCache>
            </c:strRef>
          </c:tx>
          <c:cat>
            <c:numRef>
              <c:f>'Regional_intensity (aggregate)'!$Q$6:$Q$53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(aggregate)'!$R$6:$R$53</c:f>
              <c:numCache>
                <c:formatCode>0.000</c:formatCode>
                <c:ptCount val="48"/>
                <c:pt idx="0">
                  <c:v>116.46823243078346</c:v>
                </c:pt>
                <c:pt idx="1">
                  <c:v>114.52581086058214</c:v>
                </c:pt>
                <c:pt idx="2">
                  <c:v>115.84113401151875</c:v>
                </c:pt>
                <c:pt idx="3">
                  <c:v>106.08696955310397</c:v>
                </c:pt>
                <c:pt idx="4">
                  <c:v>103.80167262042416</c:v>
                </c:pt>
                <c:pt idx="5">
                  <c:v>101.79769841812043</c:v>
                </c:pt>
                <c:pt idx="6">
                  <c:v>103.60458457172875</c:v>
                </c:pt>
                <c:pt idx="7">
                  <c:v>99.439584640279989</c:v>
                </c:pt>
                <c:pt idx="8">
                  <c:v>100.85912242990372</c:v>
                </c:pt>
                <c:pt idx="9">
                  <c:v>91.648621313139486</c:v>
                </c:pt>
                <c:pt idx="10">
                  <c:v>79.022190217538238</c:v>
                </c:pt>
                <c:pt idx="11">
                  <c:v>78.204134117337105</c:v>
                </c:pt>
                <c:pt idx="12">
                  <c:v>81.040355067534605</c:v>
                </c:pt>
                <c:pt idx="13">
                  <c:v>72.788501610153872</c:v>
                </c:pt>
                <c:pt idx="14">
                  <c:v>74.564560861363319</c:v>
                </c:pt>
                <c:pt idx="15">
                  <c:v>71.096156842455699</c:v>
                </c:pt>
                <c:pt idx="16">
                  <c:v>68.561567009278292</c:v>
                </c:pt>
                <c:pt idx="17">
                  <c:v>65.369049204096797</c:v>
                </c:pt>
                <c:pt idx="18">
                  <c:v>70.525400457592127</c:v>
                </c:pt>
                <c:pt idx="19">
                  <c:v>71.825968298638628</c:v>
                </c:pt>
                <c:pt idx="20">
                  <c:v>60.997231570226397</c:v>
                </c:pt>
                <c:pt idx="21">
                  <c:v>63.811538565751725</c:v>
                </c:pt>
                <c:pt idx="22">
                  <c:v>62.708283015068048</c:v>
                </c:pt>
                <c:pt idx="23">
                  <c:v>63.017886743181656</c:v>
                </c:pt>
                <c:pt idx="24">
                  <c:v>58.586229471438784</c:v>
                </c:pt>
                <c:pt idx="25">
                  <c:v>58.921183868983348</c:v>
                </c:pt>
                <c:pt idx="26">
                  <c:v>63.836095327869593</c:v>
                </c:pt>
                <c:pt idx="27">
                  <c:v>58.478513911766605</c:v>
                </c:pt>
                <c:pt idx="28">
                  <c:v>48.887119289631222</c:v>
                </c:pt>
                <c:pt idx="29">
                  <c:v>52.566455148233281</c:v>
                </c:pt>
                <c:pt idx="30">
                  <c:v>54.102060428049334</c:v>
                </c:pt>
                <c:pt idx="31">
                  <c:v>50.684103352575228</c:v>
                </c:pt>
                <c:pt idx="32">
                  <c:v>52.476363916753279</c:v>
                </c:pt>
                <c:pt idx="33">
                  <c:v>53.804567986786232</c:v>
                </c:pt>
                <c:pt idx="34">
                  <c:v>49.516373725120502</c:v>
                </c:pt>
                <c:pt idx="35">
                  <c:v>48.708777424702241</c:v>
                </c:pt>
                <c:pt idx="36">
                  <c:v>42.433361153564135</c:v>
                </c:pt>
                <c:pt idx="37">
                  <c:v>45.950503461247905</c:v>
                </c:pt>
                <c:pt idx="38">
                  <c:v>49.119359572301533</c:v>
                </c:pt>
                <c:pt idx="39">
                  <c:v>46.38138588665386</c:v>
                </c:pt>
                <c:pt idx="40">
                  <c:v>44.1106779244056</c:v>
                </c:pt>
                <c:pt idx="41">
                  <c:v>43.905448747654283</c:v>
                </c:pt>
                <c:pt idx="42">
                  <c:v>37.104532534481081</c:v>
                </c:pt>
                <c:pt idx="43">
                  <c:v>45.923846811516718</c:v>
                </c:pt>
                <c:pt idx="44">
                  <c:v>48.280645036862751</c:v>
                </c:pt>
                <c:pt idx="45">
                  <c:v>41.351619219883872</c:v>
                </c:pt>
                <c:pt idx="46">
                  <c:v>38.562015899722859</c:v>
                </c:pt>
                <c:pt idx="47">
                  <c:v>37.933802753637401</c:v>
                </c:pt>
              </c:numCache>
            </c:numRef>
          </c:val>
          <c:smooth val="0"/>
          <c:extLst>
            <c:ext xmlns:c16="http://schemas.microsoft.com/office/drawing/2014/chart" uri="{C3380CC4-5D6E-409C-BE32-E72D297353CC}">
              <c16:uniqueId val="{00000000-3B6C-4697-A153-B48B256B8717}"/>
            </c:ext>
          </c:extLst>
        </c:ser>
        <c:ser>
          <c:idx val="1"/>
          <c:order val="1"/>
          <c:tx>
            <c:strRef>
              <c:f>'Regional_intensity (aggregate)'!$S$5</c:f>
              <c:strCache>
                <c:ptCount val="1"/>
                <c:pt idx="0">
                  <c:v>Electricity</c:v>
                </c:pt>
              </c:strCache>
            </c:strRef>
          </c:tx>
          <c:marker>
            <c:symbol val="square"/>
            <c:size val="4"/>
          </c:marker>
          <c:cat>
            <c:numRef>
              <c:f>'Regional_intensity (aggregate)'!$Q$6:$Q$53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(aggregate)'!$S$6:$S$53</c:f>
              <c:numCache>
                <c:formatCode>0.000</c:formatCode>
                <c:ptCount val="48"/>
                <c:pt idx="0">
                  <c:v>16.288000125900432</c:v>
                </c:pt>
                <c:pt idx="1">
                  <c:v>16.846699681063189</c:v>
                </c:pt>
                <c:pt idx="2">
                  <c:v>17.459974666406797</c:v>
                </c:pt>
                <c:pt idx="3">
                  <c:v>18.020478779962296</c:v>
                </c:pt>
                <c:pt idx="4">
                  <c:v>17.835283289334846</c:v>
                </c:pt>
                <c:pt idx="5">
                  <c:v>17.66270741256297</c:v>
                </c:pt>
                <c:pt idx="6">
                  <c:v>17.54536161261586</c:v>
                </c:pt>
                <c:pt idx="7">
                  <c:v>18.325875041179522</c:v>
                </c:pt>
                <c:pt idx="8">
                  <c:v>18.825930444066461</c:v>
                </c:pt>
                <c:pt idx="9">
                  <c:v>18.440953289261934</c:v>
                </c:pt>
                <c:pt idx="10">
                  <c:v>18.492042391212575</c:v>
                </c:pt>
                <c:pt idx="11">
                  <c:v>18.083288495059481</c:v>
                </c:pt>
                <c:pt idx="12">
                  <c:v>18.255317581823778</c:v>
                </c:pt>
                <c:pt idx="13">
                  <c:v>18.99688454279411</c:v>
                </c:pt>
                <c:pt idx="14">
                  <c:v>18.940612789831782</c:v>
                </c:pt>
                <c:pt idx="15">
                  <c:v>18.266185750626668</c:v>
                </c:pt>
                <c:pt idx="16">
                  <c:v>18.705569650409736</c:v>
                </c:pt>
                <c:pt idx="17">
                  <c:v>18.947354263547112</c:v>
                </c:pt>
                <c:pt idx="18">
                  <c:v>19.635866425976122</c:v>
                </c:pt>
                <c:pt idx="19">
                  <c:v>18.938847122597043</c:v>
                </c:pt>
                <c:pt idx="20">
                  <c:v>18.85822715880785</c:v>
                </c:pt>
                <c:pt idx="21">
                  <c:v>20.137467093452937</c:v>
                </c:pt>
                <c:pt idx="22">
                  <c:v>18.342733700658385</c:v>
                </c:pt>
                <c:pt idx="23">
                  <c:v>19.300152053688929</c:v>
                </c:pt>
                <c:pt idx="24">
                  <c:v>18.8546393754477</c:v>
                </c:pt>
                <c:pt idx="25">
                  <c:v>19.326218543998291</c:v>
                </c:pt>
                <c:pt idx="26">
                  <c:v>19.367395728296387</c:v>
                </c:pt>
                <c:pt idx="27">
                  <c:v>19.10797745968484</c:v>
                </c:pt>
                <c:pt idx="28">
                  <c:v>19.567071594748498</c:v>
                </c:pt>
                <c:pt idx="29">
                  <c:v>19.616377025399476</c:v>
                </c:pt>
                <c:pt idx="30">
                  <c:v>19.83391699943752</c:v>
                </c:pt>
                <c:pt idx="31">
                  <c:v>20.213203304697412</c:v>
                </c:pt>
                <c:pt idx="32">
                  <c:v>21.193455054179921</c:v>
                </c:pt>
                <c:pt idx="33">
                  <c:v>20.506075752065154</c:v>
                </c:pt>
                <c:pt idx="34">
                  <c:v>20.172786479509671</c:v>
                </c:pt>
                <c:pt idx="35">
                  <c:v>21.468001910926475</c:v>
                </c:pt>
                <c:pt idx="36">
                  <c:v>20.641218985067464</c:v>
                </c:pt>
                <c:pt idx="37">
                  <c:v>21.507404954666764</c:v>
                </c:pt>
                <c:pt idx="38">
                  <c:v>21.02513292792311</c:v>
                </c:pt>
                <c:pt idx="39">
                  <c:v>20.288472894708235</c:v>
                </c:pt>
                <c:pt idx="40">
                  <c:v>21.533771298854255</c:v>
                </c:pt>
                <c:pt idx="41">
                  <c:v>21.092239907027437</c:v>
                </c:pt>
                <c:pt idx="42">
                  <c:v>20.442388485883846</c:v>
                </c:pt>
                <c:pt idx="43">
                  <c:v>20.425349632266929</c:v>
                </c:pt>
                <c:pt idx="44">
                  <c:v>20.22251500522777</c:v>
                </c:pt>
                <c:pt idx="45">
                  <c:v>19.291765023550631</c:v>
                </c:pt>
                <c:pt idx="46">
                  <c:v>19.378587884844325</c:v>
                </c:pt>
                <c:pt idx="47">
                  <c:v>18.336044255585904</c:v>
                </c:pt>
              </c:numCache>
            </c:numRef>
          </c:val>
          <c:smooth val="0"/>
          <c:extLst>
            <c:ext xmlns:c16="http://schemas.microsoft.com/office/drawing/2014/chart" uri="{C3380CC4-5D6E-409C-BE32-E72D297353CC}">
              <c16:uniqueId val="{00000001-3B6C-4697-A153-B48B256B8717}"/>
            </c:ext>
          </c:extLst>
        </c:ser>
        <c:dLbls>
          <c:showLegendKey val="0"/>
          <c:showVal val="0"/>
          <c:showCatName val="0"/>
          <c:showSerName val="0"/>
          <c:showPercent val="0"/>
          <c:showBubbleSize val="0"/>
        </c:dLbls>
        <c:marker val="1"/>
        <c:smooth val="0"/>
        <c:axId val="43648000"/>
        <c:axId val="137575744"/>
      </c:lineChart>
      <c:catAx>
        <c:axId val="43648000"/>
        <c:scaling>
          <c:orientation val="minMax"/>
        </c:scaling>
        <c:delete val="0"/>
        <c:axPos val="b"/>
        <c:numFmt formatCode="General" sourceLinked="1"/>
        <c:majorTickMark val="out"/>
        <c:minorTickMark val="none"/>
        <c:tickLblPos val="nextTo"/>
        <c:crossAx val="137575744"/>
        <c:crosses val="autoZero"/>
        <c:auto val="1"/>
        <c:lblAlgn val="ctr"/>
        <c:lblOffset val="100"/>
        <c:tickLblSkip val="5"/>
        <c:noMultiLvlLbl val="0"/>
      </c:catAx>
      <c:valAx>
        <c:axId val="137575744"/>
        <c:scaling>
          <c:orientation val="minMax"/>
        </c:scaling>
        <c:delete val="0"/>
        <c:axPos val="l"/>
        <c:majorGridlines/>
        <c:numFmt formatCode="0.000" sourceLinked="1"/>
        <c:majorTickMark val="out"/>
        <c:minorTickMark val="none"/>
        <c:tickLblPos val="nextTo"/>
        <c:crossAx val="43648000"/>
        <c:crosses val="autoZero"/>
        <c:crossBetween val="midCat"/>
      </c:valAx>
      <c:spPr>
        <a:ln>
          <a:solidFill>
            <a:schemeClr val="accent1"/>
          </a:solidFill>
        </a:ln>
      </c:spPr>
    </c:plotArea>
    <c:legend>
      <c:legendPos val="r"/>
      <c:layout>
        <c:manualLayout>
          <c:xMode val="edge"/>
          <c:yMode val="edge"/>
          <c:x val="0.17245756780402449"/>
          <c:y val="0.51350503062117236"/>
          <c:w val="0.19420909886264215"/>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3558639545056868"/>
          <c:h val="0.78278032954214061"/>
        </c:manualLayout>
      </c:layout>
      <c:lineChart>
        <c:grouping val="standard"/>
        <c:varyColors val="0"/>
        <c:ser>
          <c:idx val="0"/>
          <c:order val="0"/>
          <c:tx>
            <c:strRef>
              <c:f>'Regional_intensity (aggregate)'!$AF$5</c:f>
              <c:strCache>
                <c:ptCount val="1"/>
                <c:pt idx="0">
                  <c:v>Fuels</c:v>
                </c:pt>
              </c:strCache>
            </c:strRef>
          </c:tx>
          <c:cat>
            <c:numRef>
              <c:f>'Regional_intensity (aggregate)'!$AE$6:$AE$53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(aggregate)'!$AF$6:$AF$53</c:f>
              <c:numCache>
                <c:formatCode>0.000</c:formatCode>
                <c:ptCount val="48"/>
                <c:pt idx="0">
                  <c:v>66.805832997217536</c:v>
                </c:pt>
                <c:pt idx="1">
                  <c:v>62.904352488559859</c:v>
                </c:pt>
                <c:pt idx="2">
                  <c:v>60.529443858586731</c:v>
                </c:pt>
                <c:pt idx="3">
                  <c:v>56.658218536721769</c:v>
                </c:pt>
                <c:pt idx="4">
                  <c:v>51.267693994157433</c:v>
                </c:pt>
                <c:pt idx="5">
                  <c:v>50.505682475817665</c:v>
                </c:pt>
                <c:pt idx="6">
                  <c:v>52.328163724780843</c:v>
                </c:pt>
                <c:pt idx="7">
                  <c:v>52.607039892033185</c:v>
                </c:pt>
                <c:pt idx="8">
                  <c:v>49.924418764871902</c:v>
                </c:pt>
                <c:pt idx="9">
                  <c:v>49.411163512036339</c:v>
                </c:pt>
                <c:pt idx="10">
                  <c:v>38.888238691367391</c:v>
                </c:pt>
                <c:pt idx="11">
                  <c:v>39.246738383231957</c:v>
                </c:pt>
                <c:pt idx="12">
                  <c:v>39.765574141297904</c:v>
                </c:pt>
                <c:pt idx="13">
                  <c:v>36.453213227450846</c:v>
                </c:pt>
                <c:pt idx="14">
                  <c:v>40.193290353080627</c:v>
                </c:pt>
                <c:pt idx="15">
                  <c:v>36.488164762947719</c:v>
                </c:pt>
                <c:pt idx="16">
                  <c:v>34.023832917941355</c:v>
                </c:pt>
                <c:pt idx="17">
                  <c:v>33.627309496621876</c:v>
                </c:pt>
                <c:pt idx="18">
                  <c:v>34.019595097279122</c:v>
                </c:pt>
                <c:pt idx="19">
                  <c:v>33.485960927939423</c:v>
                </c:pt>
                <c:pt idx="20">
                  <c:v>27.583182290375323</c:v>
                </c:pt>
                <c:pt idx="21">
                  <c:v>28.165163277307624</c:v>
                </c:pt>
                <c:pt idx="22">
                  <c:v>28.334174259758662</c:v>
                </c:pt>
                <c:pt idx="23">
                  <c:v>28.683095463563085</c:v>
                </c:pt>
                <c:pt idx="24">
                  <c:v>26.723444897444658</c:v>
                </c:pt>
                <c:pt idx="25">
                  <c:v>26.464616458933826</c:v>
                </c:pt>
                <c:pt idx="26">
                  <c:v>28.60670924435831</c:v>
                </c:pt>
                <c:pt idx="27">
                  <c:v>25.833859695862294</c:v>
                </c:pt>
                <c:pt idx="28">
                  <c:v>22.922789968444043</c:v>
                </c:pt>
                <c:pt idx="29">
                  <c:v>22.504639202817646</c:v>
                </c:pt>
                <c:pt idx="30">
                  <c:v>24.537427555752931</c:v>
                </c:pt>
                <c:pt idx="31">
                  <c:v>22.304080653906642</c:v>
                </c:pt>
                <c:pt idx="32">
                  <c:v>21.800410445289977</c:v>
                </c:pt>
                <c:pt idx="33">
                  <c:v>21.97329481636033</c:v>
                </c:pt>
                <c:pt idx="34">
                  <c:v>20.41015322051739</c:v>
                </c:pt>
                <c:pt idx="35">
                  <c:v>19.723155016479815</c:v>
                </c:pt>
                <c:pt idx="36">
                  <c:v>16.852922213105384</c:v>
                </c:pt>
                <c:pt idx="37">
                  <c:v>17.620862419366478</c:v>
                </c:pt>
                <c:pt idx="38">
                  <c:v>17.934655263583515</c:v>
                </c:pt>
                <c:pt idx="39">
                  <c:v>17.88782150120473</c:v>
                </c:pt>
                <c:pt idx="40">
                  <c:v>19.376481219885584</c:v>
                </c:pt>
                <c:pt idx="41">
                  <c:v>16.942064717566534</c:v>
                </c:pt>
                <c:pt idx="42">
                  <c:v>14.181063630401804</c:v>
                </c:pt>
                <c:pt idx="43">
                  <c:v>17.193448739677986</c:v>
                </c:pt>
                <c:pt idx="44">
                  <c:v>18.524894483078249</c:v>
                </c:pt>
                <c:pt idx="45">
                  <c:v>15.536885939283788</c:v>
                </c:pt>
                <c:pt idx="46">
                  <c:v>13.661683157906555</c:v>
                </c:pt>
                <c:pt idx="47">
                  <c:v>12.762743253413351</c:v>
                </c:pt>
              </c:numCache>
            </c:numRef>
          </c:val>
          <c:smooth val="0"/>
          <c:extLst>
            <c:ext xmlns:c16="http://schemas.microsoft.com/office/drawing/2014/chart" uri="{C3380CC4-5D6E-409C-BE32-E72D297353CC}">
              <c16:uniqueId val="{00000000-03D1-4015-9203-ED95B7252813}"/>
            </c:ext>
          </c:extLst>
        </c:ser>
        <c:ser>
          <c:idx val="1"/>
          <c:order val="1"/>
          <c:tx>
            <c:strRef>
              <c:f>'Regional_intensity (aggregate)'!$AG$5</c:f>
              <c:strCache>
                <c:ptCount val="1"/>
                <c:pt idx="0">
                  <c:v>Electricity</c:v>
                </c:pt>
              </c:strCache>
            </c:strRef>
          </c:tx>
          <c:marker>
            <c:symbol val="square"/>
            <c:size val="4"/>
          </c:marker>
          <c:cat>
            <c:numRef>
              <c:f>'Regional_intensity (aggregate)'!$AE$6:$AE$53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(aggregate)'!$AG$6:$AG$53</c:f>
              <c:numCache>
                <c:formatCode>0.000</c:formatCode>
                <c:ptCount val="48"/>
                <c:pt idx="0">
                  <c:v>22.61326728005173</c:v>
                </c:pt>
                <c:pt idx="1">
                  <c:v>23.324596633810916</c:v>
                </c:pt>
                <c:pt idx="2">
                  <c:v>24.389097020351162</c:v>
                </c:pt>
                <c:pt idx="3">
                  <c:v>25.818858094034393</c:v>
                </c:pt>
                <c:pt idx="4">
                  <c:v>25.019249913957839</c:v>
                </c:pt>
                <c:pt idx="5">
                  <c:v>24.717130220304789</c:v>
                </c:pt>
                <c:pt idx="6">
                  <c:v>24.860439321860479</c:v>
                </c:pt>
                <c:pt idx="7">
                  <c:v>26.651742776756091</c:v>
                </c:pt>
                <c:pt idx="8">
                  <c:v>27.03732489026531</c:v>
                </c:pt>
                <c:pt idx="9">
                  <c:v>25.965238895163242</c:v>
                </c:pt>
                <c:pt idx="10">
                  <c:v>27.61590757443734</c:v>
                </c:pt>
                <c:pt idx="11">
                  <c:v>26.70287187421517</c:v>
                </c:pt>
                <c:pt idx="12">
                  <c:v>26.053422724228898</c:v>
                </c:pt>
                <c:pt idx="13">
                  <c:v>26.74804878458087</c:v>
                </c:pt>
                <c:pt idx="14">
                  <c:v>27.790505842573879</c:v>
                </c:pt>
                <c:pt idx="15">
                  <c:v>27.337087644514238</c:v>
                </c:pt>
                <c:pt idx="16">
                  <c:v>27.951038849629214</c:v>
                </c:pt>
                <c:pt idx="17">
                  <c:v>28.210741882822322</c:v>
                </c:pt>
                <c:pt idx="18">
                  <c:v>28.376156858318136</c:v>
                </c:pt>
                <c:pt idx="19">
                  <c:v>28.34356949336739</c:v>
                </c:pt>
                <c:pt idx="20">
                  <c:v>28.945171895999152</c:v>
                </c:pt>
                <c:pt idx="21">
                  <c:v>29.438125003041396</c:v>
                </c:pt>
                <c:pt idx="22">
                  <c:v>28.154962519498167</c:v>
                </c:pt>
                <c:pt idx="23">
                  <c:v>29.205125126217244</c:v>
                </c:pt>
                <c:pt idx="24">
                  <c:v>29.028440110565416</c:v>
                </c:pt>
                <c:pt idx="25">
                  <c:v>29.683737912615356</c:v>
                </c:pt>
                <c:pt idx="26">
                  <c:v>30.704683909737433</c:v>
                </c:pt>
                <c:pt idx="27">
                  <c:v>29.781517480070175</c:v>
                </c:pt>
                <c:pt idx="28">
                  <c:v>31.366844965667653</c:v>
                </c:pt>
                <c:pt idx="29">
                  <c:v>30.506366290293748</c:v>
                </c:pt>
                <c:pt idx="30">
                  <c:v>31.369312627082291</c:v>
                </c:pt>
                <c:pt idx="31">
                  <c:v>30.518691110048433</c:v>
                </c:pt>
                <c:pt idx="32">
                  <c:v>31.714568780639159</c:v>
                </c:pt>
                <c:pt idx="33">
                  <c:v>31.211316259555939</c:v>
                </c:pt>
                <c:pt idx="34">
                  <c:v>30.777489774635164</c:v>
                </c:pt>
                <c:pt idx="35">
                  <c:v>31.097927067180663</c:v>
                </c:pt>
                <c:pt idx="36">
                  <c:v>30.189298889175156</c:v>
                </c:pt>
                <c:pt idx="37">
                  <c:v>30.305804568379575</c:v>
                </c:pt>
                <c:pt idx="38">
                  <c:v>29.581877076952846</c:v>
                </c:pt>
                <c:pt idx="39">
                  <c:v>29.198527879193996</c:v>
                </c:pt>
                <c:pt idx="40">
                  <c:v>31.293387134263224</c:v>
                </c:pt>
                <c:pt idx="41">
                  <c:v>29.977697092234063</c:v>
                </c:pt>
                <c:pt idx="42">
                  <c:v>28.057734767218182</c:v>
                </c:pt>
                <c:pt idx="43">
                  <c:v>28.33021115355405</c:v>
                </c:pt>
                <c:pt idx="44">
                  <c:v>28.726989995394668</c:v>
                </c:pt>
                <c:pt idx="45">
                  <c:v>28.50881938544665</c:v>
                </c:pt>
                <c:pt idx="46">
                  <c:v>28.041791822290403</c:v>
                </c:pt>
                <c:pt idx="47">
                  <c:v>26.580695109726758</c:v>
                </c:pt>
              </c:numCache>
            </c:numRef>
          </c:val>
          <c:smooth val="0"/>
          <c:extLst>
            <c:ext xmlns:c16="http://schemas.microsoft.com/office/drawing/2014/chart" uri="{C3380CC4-5D6E-409C-BE32-E72D297353CC}">
              <c16:uniqueId val="{00000001-03D1-4015-9203-ED95B7252813}"/>
            </c:ext>
          </c:extLst>
        </c:ser>
        <c:dLbls>
          <c:showLegendKey val="0"/>
          <c:showVal val="0"/>
          <c:showCatName val="0"/>
          <c:showSerName val="0"/>
          <c:showPercent val="0"/>
          <c:showBubbleSize val="0"/>
        </c:dLbls>
        <c:marker val="1"/>
        <c:smooth val="0"/>
        <c:axId val="43648512"/>
        <c:axId val="43321024"/>
      </c:lineChart>
      <c:catAx>
        <c:axId val="43648512"/>
        <c:scaling>
          <c:orientation val="minMax"/>
        </c:scaling>
        <c:delete val="0"/>
        <c:axPos val="b"/>
        <c:numFmt formatCode="General" sourceLinked="1"/>
        <c:majorTickMark val="out"/>
        <c:minorTickMark val="none"/>
        <c:tickLblPos val="nextTo"/>
        <c:spPr>
          <a:ln>
            <a:solidFill>
              <a:schemeClr val="accent1"/>
            </a:solidFill>
          </a:ln>
        </c:spPr>
        <c:crossAx val="43321024"/>
        <c:crosses val="autoZero"/>
        <c:auto val="1"/>
        <c:lblAlgn val="ctr"/>
        <c:lblOffset val="100"/>
        <c:tickLblSkip val="5"/>
        <c:noMultiLvlLbl val="0"/>
      </c:catAx>
      <c:valAx>
        <c:axId val="43321024"/>
        <c:scaling>
          <c:orientation val="minMax"/>
        </c:scaling>
        <c:delete val="0"/>
        <c:axPos val="l"/>
        <c:majorGridlines/>
        <c:numFmt formatCode="0.000" sourceLinked="1"/>
        <c:majorTickMark val="out"/>
        <c:minorTickMark val="none"/>
        <c:tickLblPos val="nextTo"/>
        <c:crossAx val="43648512"/>
        <c:crosses val="autoZero"/>
        <c:crossBetween val="midCat"/>
      </c:valAx>
      <c:spPr>
        <a:ln>
          <a:solidFill>
            <a:schemeClr val="accent1"/>
          </a:solidFill>
        </a:ln>
      </c:spPr>
    </c:plotArea>
    <c:legend>
      <c:legendPos val="r"/>
      <c:layout>
        <c:manualLayout>
          <c:xMode val="edge"/>
          <c:yMode val="edge"/>
          <c:x val="0.64190201224846899"/>
          <c:y val="0.16628280839895013"/>
          <c:w val="0.19420909886264215"/>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83558639545056868"/>
          <c:h val="0.78278032954214061"/>
        </c:manualLayout>
      </c:layout>
      <c:lineChart>
        <c:grouping val="standard"/>
        <c:varyColors val="0"/>
        <c:ser>
          <c:idx val="0"/>
          <c:order val="0"/>
          <c:tx>
            <c:strRef>
              <c:f>'Regional_intensity (aggregate)'!$AS$5</c:f>
              <c:strCache>
                <c:ptCount val="1"/>
                <c:pt idx="0">
                  <c:v>Fuels</c:v>
                </c:pt>
              </c:strCache>
            </c:strRef>
          </c:tx>
          <c:cat>
            <c:numRef>
              <c:f>'Regional_intensity (aggregate)'!$AR$6:$AR$53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(aggregate)'!$AS$6:$AS$53</c:f>
              <c:numCache>
                <c:formatCode>0.000</c:formatCode>
                <c:ptCount val="48"/>
                <c:pt idx="0">
                  <c:v>73.484608141893318</c:v>
                </c:pt>
                <c:pt idx="1">
                  <c:v>77.871381235368162</c:v>
                </c:pt>
                <c:pt idx="2">
                  <c:v>75.958175267424409</c:v>
                </c:pt>
                <c:pt idx="3">
                  <c:v>70.90331360414217</c:v>
                </c:pt>
                <c:pt idx="4">
                  <c:v>64.814381215103055</c:v>
                </c:pt>
                <c:pt idx="5">
                  <c:v>67.372895453571942</c:v>
                </c:pt>
                <c:pt idx="6">
                  <c:v>64.5830658820433</c:v>
                </c:pt>
                <c:pt idx="7">
                  <c:v>57.308513418726037</c:v>
                </c:pt>
                <c:pt idx="8">
                  <c:v>56.215360867199394</c:v>
                </c:pt>
                <c:pt idx="9">
                  <c:v>58.509732499699716</c:v>
                </c:pt>
                <c:pt idx="10">
                  <c:v>49.183115167837073</c:v>
                </c:pt>
                <c:pt idx="11">
                  <c:v>50.486266040881169</c:v>
                </c:pt>
                <c:pt idx="12">
                  <c:v>49.037133846512546</c:v>
                </c:pt>
                <c:pt idx="13">
                  <c:v>48.357362066645813</c:v>
                </c:pt>
                <c:pt idx="14">
                  <c:v>47.060415609236522</c:v>
                </c:pt>
                <c:pt idx="15">
                  <c:v>48.327719097337884</c:v>
                </c:pt>
                <c:pt idx="16">
                  <c:v>41.865507212599944</c:v>
                </c:pt>
                <c:pt idx="17">
                  <c:v>42.041457549700148</c:v>
                </c:pt>
                <c:pt idx="18">
                  <c:v>42.176080202846485</c:v>
                </c:pt>
                <c:pt idx="19">
                  <c:v>43.893698940978084</c:v>
                </c:pt>
                <c:pt idx="20">
                  <c:v>40.07080636374927</c:v>
                </c:pt>
                <c:pt idx="21">
                  <c:v>40.163162521440753</c:v>
                </c:pt>
                <c:pt idx="22">
                  <c:v>37.207480076901788</c:v>
                </c:pt>
                <c:pt idx="23">
                  <c:v>38.386344226580952</c:v>
                </c:pt>
                <c:pt idx="24">
                  <c:v>37.204163791591633</c:v>
                </c:pt>
                <c:pt idx="25">
                  <c:v>34.990202942994117</c:v>
                </c:pt>
                <c:pt idx="26">
                  <c:v>35.810657701460883</c:v>
                </c:pt>
                <c:pt idx="27">
                  <c:v>34.525035696082952</c:v>
                </c:pt>
                <c:pt idx="28">
                  <c:v>36.266586033369933</c:v>
                </c:pt>
                <c:pt idx="29">
                  <c:v>35.949354916758885</c:v>
                </c:pt>
                <c:pt idx="30">
                  <c:v>33.10957975060402</c:v>
                </c:pt>
                <c:pt idx="31">
                  <c:v>33.621695312379792</c:v>
                </c:pt>
                <c:pt idx="32">
                  <c:v>32.845494157682474</c:v>
                </c:pt>
                <c:pt idx="33">
                  <c:v>31.482268076247816</c:v>
                </c:pt>
                <c:pt idx="34">
                  <c:v>31.614956803504558</c:v>
                </c:pt>
                <c:pt idx="35">
                  <c:v>30.049732151155315</c:v>
                </c:pt>
                <c:pt idx="36">
                  <c:v>29.242535725830141</c:v>
                </c:pt>
                <c:pt idx="37">
                  <c:v>29.534098426440401</c:v>
                </c:pt>
                <c:pt idx="38">
                  <c:v>30.381763106512327</c:v>
                </c:pt>
                <c:pt idx="39">
                  <c:v>29.684884071692419</c:v>
                </c:pt>
                <c:pt idx="40">
                  <c:v>29.296850738088175</c:v>
                </c:pt>
                <c:pt idx="41">
                  <c:v>29.665861784838604</c:v>
                </c:pt>
                <c:pt idx="42">
                  <c:v>26.729778781573611</c:v>
                </c:pt>
                <c:pt idx="43">
                  <c:v>28.728352572581127</c:v>
                </c:pt>
                <c:pt idx="44">
                  <c:v>25.608391303655008</c:v>
                </c:pt>
                <c:pt idx="45">
                  <c:v>25.288184652030026</c:v>
                </c:pt>
                <c:pt idx="46">
                  <c:v>26.066871302801612</c:v>
                </c:pt>
                <c:pt idx="47">
                  <c:v>27.265463612339609</c:v>
                </c:pt>
              </c:numCache>
            </c:numRef>
          </c:val>
          <c:smooth val="0"/>
          <c:extLst>
            <c:ext xmlns:c16="http://schemas.microsoft.com/office/drawing/2014/chart" uri="{C3380CC4-5D6E-409C-BE32-E72D297353CC}">
              <c16:uniqueId val="{00000000-92E1-4A2D-9EF1-B2EB32F29B10}"/>
            </c:ext>
          </c:extLst>
        </c:ser>
        <c:ser>
          <c:idx val="1"/>
          <c:order val="1"/>
          <c:tx>
            <c:strRef>
              <c:f>'Regional_intensity (aggregate)'!$AT$5</c:f>
              <c:strCache>
                <c:ptCount val="1"/>
                <c:pt idx="0">
                  <c:v>Electricity</c:v>
                </c:pt>
              </c:strCache>
            </c:strRef>
          </c:tx>
          <c:marker>
            <c:symbol val="square"/>
            <c:size val="4"/>
          </c:marker>
          <c:cat>
            <c:numRef>
              <c:f>'Regional_intensity (aggregate)'!$AR$6:$AR$53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'Regional_intensity (aggregate)'!$AT$6:$AT$53</c:f>
              <c:numCache>
                <c:formatCode>0.000</c:formatCode>
                <c:ptCount val="48"/>
                <c:pt idx="0">
                  <c:v>18.229127838967923</c:v>
                </c:pt>
                <c:pt idx="1">
                  <c:v>19.236000431951727</c:v>
                </c:pt>
                <c:pt idx="2">
                  <c:v>20.036522413537444</c:v>
                </c:pt>
                <c:pt idx="3">
                  <c:v>20.657969181926013</c:v>
                </c:pt>
                <c:pt idx="4">
                  <c:v>20.138158537261457</c:v>
                </c:pt>
                <c:pt idx="5">
                  <c:v>19.837364400752467</c:v>
                </c:pt>
                <c:pt idx="6">
                  <c:v>19.912329753489061</c:v>
                </c:pt>
                <c:pt idx="7">
                  <c:v>19.946069215054116</c:v>
                </c:pt>
                <c:pt idx="8">
                  <c:v>20.428934723518708</c:v>
                </c:pt>
                <c:pt idx="9">
                  <c:v>21.451193576348995</c:v>
                </c:pt>
                <c:pt idx="10">
                  <c:v>22.085267796458066</c:v>
                </c:pt>
                <c:pt idx="11">
                  <c:v>21.687392731094334</c:v>
                </c:pt>
                <c:pt idx="12">
                  <c:v>19.953260008299264</c:v>
                </c:pt>
                <c:pt idx="13">
                  <c:v>21.066685036122859</c:v>
                </c:pt>
                <c:pt idx="14">
                  <c:v>21.210387821037628</c:v>
                </c:pt>
                <c:pt idx="15">
                  <c:v>20.958137794895947</c:v>
                </c:pt>
                <c:pt idx="16">
                  <c:v>19.96427610667752</c:v>
                </c:pt>
                <c:pt idx="17">
                  <c:v>19.797159572285214</c:v>
                </c:pt>
                <c:pt idx="18">
                  <c:v>20.53356860495613</c:v>
                </c:pt>
                <c:pt idx="19">
                  <c:v>20.543988057230003</c:v>
                </c:pt>
                <c:pt idx="20">
                  <c:v>20.264100215929393</c:v>
                </c:pt>
                <c:pt idx="21">
                  <c:v>19.97668639994108</c:v>
                </c:pt>
                <c:pt idx="22">
                  <c:v>19.586852386545452</c:v>
                </c:pt>
                <c:pt idx="23">
                  <c:v>19.766691607566585</c:v>
                </c:pt>
                <c:pt idx="24">
                  <c:v>19.663595589545285</c:v>
                </c:pt>
                <c:pt idx="25">
                  <c:v>19.316131641575279</c:v>
                </c:pt>
                <c:pt idx="26">
                  <c:v>19.967646696168551</c:v>
                </c:pt>
                <c:pt idx="27">
                  <c:v>19.876553107400568</c:v>
                </c:pt>
                <c:pt idx="28">
                  <c:v>19.699521517562896</c:v>
                </c:pt>
                <c:pt idx="29">
                  <c:v>19.577000084726151</c:v>
                </c:pt>
                <c:pt idx="30">
                  <c:v>19.99150394618988</c:v>
                </c:pt>
                <c:pt idx="31">
                  <c:v>19.234917075765502</c:v>
                </c:pt>
                <c:pt idx="32">
                  <c:v>19.117160444813162</c:v>
                </c:pt>
                <c:pt idx="33">
                  <c:v>19.483779363583562</c:v>
                </c:pt>
                <c:pt idx="34">
                  <c:v>19.292369699574074</c:v>
                </c:pt>
                <c:pt idx="35">
                  <c:v>19.41481210115678</c:v>
                </c:pt>
                <c:pt idx="36">
                  <c:v>19.849792417335525</c:v>
                </c:pt>
                <c:pt idx="37">
                  <c:v>19.918221531922867</c:v>
                </c:pt>
                <c:pt idx="38">
                  <c:v>19.940933620814384</c:v>
                </c:pt>
                <c:pt idx="39">
                  <c:v>19.698210036376476</c:v>
                </c:pt>
                <c:pt idx="40">
                  <c:v>18.85388587682219</c:v>
                </c:pt>
                <c:pt idx="41">
                  <c:v>18.822175232568043</c:v>
                </c:pt>
                <c:pt idx="42">
                  <c:v>18.631398587795971</c:v>
                </c:pt>
                <c:pt idx="43">
                  <c:v>18.507922895861604</c:v>
                </c:pt>
                <c:pt idx="44">
                  <c:v>17.860513966954979</c:v>
                </c:pt>
                <c:pt idx="45">
                  <c:v>17.542393393111414</c:v>
                </c:pt>
                <c:pt idx="46">
                  <c:v>17.373319966856418</c:v>
                </c:pt>
                <c:pt idx="47">
                  <c:v>17.68445672345781</c:v>
                </c:pt>
              </c:numCache>
            </c:numRef>
          </c:val>
          <c:smooth val="0"/>
          <c:extLst>
            <c:ext xmlns:c16="http://schemas.microsoft.com/office/drawing/2014/chart" uri="{C3380CC4-5D6E-409C-BE32-E72D297353CC}">
              <c16:uniqueId val="{00000001-92E1-4A2D-9EF1-B2EB32F29B10}"/>
            </c:ext>
          </c:extLst>
        </c:ser>
        <c:dLbls>
          <c:showLegendKey val="0"/>
          <c:showVal val="0"/>
          <c:showCatName val="0"/>
          <c:showSerName val="0"/>
          <c:showPercent val="0"/>
          <c:showBubbleSize val="0"/>
        </c:dLbls>
        <c:marker val="1"/>
        <c:smooth val="0"/>
        <c:axId val="43649536"/>
        <c:axId val="43323904"/>
      </c:lineChart>
      <c:catAx>
        <c:axId val="43649536"/>
        <c:scaling>
          <c:orientation val="minMax"/>
        </c:scaling>
        <c:delete val="0"/>
        <c:axPos val="b"/>
        <c:numFmt formatCode="General" sourceLinked="1"/>
        <c:majorTickMark val="out"/>
        <c:minorTickMark val="none"/>
        <c:tickLblPos val="nextTo"/>
        <c:crossAx val="43323904"/>
        <c:crosses val="autoZero"/>
        <c:auto val="1"/>
        <c:lblAlgn val="ctr"/>
        <c:lblOffset val="100"/>
        <c:tickLblSkip val="5"/>
        <c:noMultiLvlLbl val="0"/>
      </c:catAx>
      <c:valAx>
        <c:axId val="43323904"/>
        <c:scaling>
          <c:orientation val="minMax"/>
        </c:scaling>
        <c:delete val="0"/>
        <c:axPos val="l"/>
        <c:majorGridlines/>
        <c:numFmt formatCode="0.000" sourceLinked="1"/>
        <c:majorTickMark val="out"/>
        <c:minorTickMark val="none"/>
        <c:tickLblPos val="nextTo"/>
        <c:crossAx val="43649536"/>
        <c:crosses val="autoZero"/>
        <c:crossBetween val="midCat"/>
      </c:valAx>
      <c:spPr>
        <a:ln>
          <a:solidFill>
            <a:schemeClr val="accent1"/>
          </a:solidFill>
        </a:ln>
      </c:spPr>
    </c:plotArea>
    <c:legend>
      <c:legendPos val="r"/>
      <c:layout>
        <c:manualLayout>
          <c:xMode val="edge"/>
          <c:yMode val="edge"/>
          <c:x val="0.64467979002624676"/>
          <c:y val="0.11072725284339457"/>
          <c:w val="0.19420909886264215"/>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832953446608644E-2"/>
          <c:y val="5.1400554097404488E-2"/>
          <c:w val="0.8009562784915043"/>
          <c:h val="0.8326195683872849"/>
        </c:manualLayout>
      </c:layout>
      <c:lineChart>
        <c:grouping val="standard"/>
        <c:varyColors val="0"/>
        <c:ser>
          <c:idx val="0"/>
          <c:order val="0"/>
          <c:tx>
            <c:strRef>
              <c:f>Weather_Factors!$AH$27</c:f>
              <c:strCache>
                <c:ptCount val="1"/>
                <c:pt idx="0">
                  <c:v>  Actual</c:v>
                </c:pt>
              </c:strCache>
            </c:strRef>
          </c:tx>
          <c:cat>
            <c:strRef>
              <c:f>Weather_Factors!$AB$28:$AB$73</c:f>
              <c:strCache>
                <c:ptCount val="46"/>
                <c:pt idx="0">
                  <c:v>  Year</c:v>
                </c:pt>
                <c:pt idx="1">
                  <c:v>1970</c:v>
                </c:pt>
                <c:pt idx="2">
                  <c:v>1971</c:v>
                </c:pt>
                <c:pt idx="3">
                  <c:v>1972</c:v>
                </c:pt>
                <c:pt idx="4">
                  <c:v>1973</c:v>
                </c:pt>
                <c:pt idx="5">
                  <c:v>1974</c:v>
                </c:pt>
                <c:pt idx="6">
                  <c:v>1975</c:v>
                </c:pt>
                <c:pt idx="7">
                  <c:v>1976</c:v>
                </c:pt>
                <c:pt idx="8">
                  <c:v>1977</c:v>
                </c:pt>
                <c:pt idx="9">
                  <c:v>1978</c:v>
                </c:pt>
                <c:pt idx="10">
                  <c:v>1979</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strCache>
            </c:strRef>
          </c:cat>
          <c:val>
            <c:numRef>
              <c:f>Weather_Factors!$AH$28:$AH$76</c:f>
              <c:numCache>
                <c:formatCode>General</c:formatCode>
                <c:ptCount val="49"/>
                <c:pt idx="0">
                  <c:v>0</c:v>
                </c:pt>
                <c:pt idx="1">
                  <c:v>11.599983856878689</c:v>
                </c:pt>
                <c:pt idx="2">
                  <c:v>12.114118067237772</c:v>
                </c:pt>
                <c:pt idx="3">
                  <c:v>12.582733649899529</c:v>
                </c:pt>
                <c:pt idx="4">
                  <c:v>13.156915345997257</c:v>
                </c:pt>
                <c:pt idx="5">
                  <c:v>12.660916286041163</c:v>
                </c:pt>
                <c:pt idx="6">
                  <c:v>12.472604868171251</c:v>
                </c:pt>
                <c:pt idx="7">
                  <c:v>12.906062774173337</c:v>
                </c:pt>
                <c:pt idx="8">
                  <c:v>13.088065868392057</c:v>
                </c:pt>
                <c:pt idx="9">
                  <c:v>13.05455704090326</c:v>
                </c:pt>
                <c:pt idx="10">
                  <c:v>13.013297608389928</c:v>
                </c:pt>
                <c:pt idx="11">
                  <c:v>13.04782965933946</c:v>
                </c:pt>
                <c:pt idx="12">
                  <c:v>12.536703975333261</c:v>
                </c:pt>
                <c:pt idx="13">
                  <c:v>12.440784203465453</c:v>
                </c:pt>
                <c:pt idx="14">
                  <c:v>12.804685499224682</c:v>
                </c:pt>
                <c:pt idx="15">
                  <c:v>13.035881370822025</c:v>
                </c:pt>
                <c:pt idx="16" formatCode="0.00">
                  <c:v>12.833085149757661</c:v>
                </c:pt>
                <c:pt idx="17" formatCode="0.00">
                  <c:v>13.2123603398705</c:v>
                </c:pt>
                <c:pt idx="18" formatCode="0.00">
                  <c:v>13.690656590814028</c:v>
                </c:pt>
                <c:pt idx="19" formatCode="0.00">
                  <c:v>14.260602842485964</c:v>
                </c:pt>
                <c:pt idx="20" formatCode="0.00">
                  <c:v>14.158784052375646</c:v>
                </c:pt>
                <c:pt idx="21" formatCode="0.00">
                  <c:v>14.072650190300648</c:v>
                </c:pt>
                <c:pt idx="22" formatCode="0.00">
                  <c:v>14.297760759088495</c:v>
                </c:pt>
                <c:pt idx="23" formatCode="0.00">
                  <c:v>14.020971277967337</c:v>
                </c:pt>
                <c:pt idx="24" formatCode="0.00">
                  <c:v>14.431970007813737</c:v>
                </c:pt>
                <c:pt idx="25" formatCode="0.00">
                  <c:v>14.440930658866135</c:v>
                </c:pt>
                <c:pt idx="26" formatCode="0.00">
                  <c:v>14.33464838671263</c:v>
                </c:pt>
                <c:pt idx="27" formatCode="0.00">
                  <c:v>14.298431100183024</c:v>
                </c:pt>
                <c:pt idx="28" formatCode="0.00">
                  <c:v>13.918288603243024</c:v>
                </c:pt>
                <c:pt idx="29" formatCode="0.00">
                  <c:v>13.813636101602187</c:v>
                </c:pt>
                <c:pt idx="30" formatCode="0.00">
                  <c:v>14.194298368997726</c:v>
                </c:pt>
                <c:pt idx="31" formatCode="0.00">
                  <c:v>14.132318283720885</c:v>
                </c:pt>
                <c:pt idx="32" formatCode="0.00">
                  <c:v>14.342063248336949</c:v>
                </c:pt>
                <c:pt idx="33" formatCode="0.00">
                  <c:v>14.975470354846628</c:v>
                </c:pt>
                <c:pt idx="34" formatCode="0.00">
                  <c:v>15.206051453599452</c:v>
                </c:pt>
                <c:pt idx="35" formatCode="0.00">
                  <c:v>15.275876292141076</c:v>
                </c:pt>
                <c:pt idx="36" formatCode="0.00">
                  <c:v>16.001617135417675</c:v>
                </c:pt>
                <c:pt idx="37" formatCode="0.00">
                  <c:v>15.248292358832011</c:v>
                </c:pt>
                <c:pt idx="38" formatCode="0.00">
                  <c:v>15.854464543770288</c:v>
                </c:pt>
                <c:pt idx="39" formatCode="0.00">
                  <c:v>15.432789718039119</c:v>
                </c:pt>
                <c:pt idx="40" formatCode="0.00">
                  <c:v>15.092749119031742</c:v>
                </c:pt>
                <c:pt idx="41" formatCode="0.00">
                  <c:v>15.971399950053302</c:v>
                </c:pt>
                <c:pt idx="42" formatCode="0.00">
                  <c:v>15.78523518276393</c:v>
                </c:pt>
                <c:pt idx="43" formatCode="0.00">
                  <c:v>15.380826618195062</c:v>
                </c:pt>
                <c:pt idx="44" formatCode="0.00">
                  <c:v>15.47266420854988</c:v>
                </c:pt>
                <c:pt idx="45" formatCode="0.00">
                  <c:v>15.131612166787193</c:v>
                </c:pt>
                <c:pt idx="46" formatCode="0.00">
                  <c:v>15.226665645482393</c:v>
                </c:pt>
                <c:pt idx="47" formatCode="0.00">
                  <c:v>14.958426612042821</c:v>
                </c:pt>
                <c:pt idx="48" formatCode="0.00">
                  <c:v>14.338290805930315</c:v>
                </c:pt>
              </c:numCache>
            </c:numRef>
          </c:val>
          <c:smooth val="0"/>
          <c:extLst>
            <c:ext xmlns:c16="http://schemas.microsoft.com/office/drawing/2014/chart" uri="{C3380CC4-5D6E-409C-BE32-E72D297353CC}">
              <c16:uniqueId val="{00000000-DFA8-4E68-85E8-60F1F4F8073D}"/>
            </c:ext>
          </c:extLst>
        </c:ser>
        <c:ser>
          <c:idx val="1"/>
          <c:order val="1"/>
          <c:tx>
            <c:strRef>
              <c:f>Weather_Factors!$AI$27</c:f>
              <c:strCache>
                <c:ptCount val="1"/>
                <c:pt idx="0">
                  <c:v> Predicted</c:v>
                </c:pt>
              </c:strCache>
            </c:strRef>
          </c:tx>
          <c:cat>
            <c:strRef>
              <c:f>Weather_Factors!$AB$28:$AB$73</c:f>
              <c:strCache>
                <c:ptCount val="46"/>
                <c:pt idx="0">
                  <c:v>  Year</c:v>
                </c:pt>
                <c:pt idx="1">
                  <c:v>1970</c:v>
                </c:pt>
                <c:pt idx="2">
                  <c:v>1971</c:v>
                </c:pt>
                <c:pt idx="3">
                  <c:v>1972</c:v>
                </c:pt>
                <c:pt idx="4">
                  <c:v>1973</c:v>
                </c:pt>
                <c:pt idx="5">
                  <c:v>1974</c:v>
                </c:pt>
                <c:pt idx="6">
                  <c:v>1975</c:v>
                </c:pt>
                <c:pt idx="7">
                  <c:v>1976</c:v>
                </c:pt>
                <c:pt idx="8">
                  <c:v>1977</c:v>
                </c:pt>
                <c:pt idx="9">
                  <c:v>1978</c:v>
                </c:pt>
                <c:pt idx="10">
                  <c:v>1979</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strCache>
            </c:strRef>
          </c:cat>
          <c:val>
            <c:numRef>
              <c:f>Weather_Factors!$AI$28:$AI$76</c:f>
              <c:numCache>
                <c:formatCode>0.00</c:formatCode>
                <c:ptCount val="49"/>
                <c:pt idx="0" formatCode="General">
                  <c:v>0</c:v>
                </c:pt>
                <c:pt idx="1">
                  <c:v>11.688180691148419</c:v>
                </c:pt>
                <c:pt idx="2">
                  <c:v>12.104396064472187</c:v>
                </c:pt>
                <c:pt idx="3">
                  <c:v>12.461593198667686</c:v>
                </c:pt>
                <c:pt idx="4">
                  <c:v>12.844415551826335</c:v>
                </c:pt>
                <c:pt idx="5">
                  <c:v>12.776610892743859</c:v>
                </c:pt>
                <c:pt idx="6">
                  <c:v>12.940275926449548</c:v>
                </c:pt>
                <c:pt idx="7">
                  <c:v>12.983061526811461</c:v>
                </c:pt>
                <c:pt idx="8">
                  <c:v>12.978492120476275</c:v>
                </c:pt>
                <c:pt idx="9">
                  <c:v>12.977985600793746</c:v>
                </c:pt>
                <c:pt idx="10">
                  <c:v>12.673566156030612</c:v>
                </c:pt>
                <c:pt idx="11">
                  <c:v>13.046293708829872</c:v>
                </c:pt>
                <c:pt idx="12">
                  <c:v>12.717230858760459</c:v>
                </c:pt>
                <c:pt idx="13">
                  <c:v>12.472136372075287</c:v>
                </c:pt>
                <c:pt idx="14">
                  <c:v>12.932484345828213</c:v>
                </c:pt>
                <c:pt idx="15">
                  <c:v>12.918417059355189</c:v>
                </c:pt>
                <c:pt idx="16">
                  <c:v>13.43139446855777</c:v>
                </c:pt>
                <c:pt idx="17">
                  <c:v>13.397949311667444</c:v>
                </c:pt>
                <c:pt idx="18">
                  <c:v>13.726615684785274</c:v>
                </c:pt>
                <c:pt idx="19">
                  <c:v>14.141669885394125</c:v>
                </c:pt>
                <c:pt idx="20">
                  <c:v>13.885140310737873</c:v>
                </c:pt>
                <c:pt idx="21">
                  <c:v>13.341820999909793</c:v>
                </c:pt>
                <c:pt idx="22">
                  <c:v>13.902685626567827</c:v>
                </c:pt>
                <c:pt idx="23">
                  <c:v>13.561394759203989</c:v>
                </c:pt>
                <c:pt idx="24">
                  <c:v>14.323493947277951</c:v>
                </c:pt>
                <c:pt idx="25">
                  <c:v>14.367699252083824</c:v>
                </c:pt>
                <c:pt idx="26">
                  <c:v>14.549943993299916</c:v>
                </c:pt>
                <c:pt idx="27">
                  <c:v>14.299008360357661</c:v>
                </c:pt>
                <c:pt idx="28">
                  <c:v>14.244393175530501</c:v>
                </c:pt>
                <c:pt idx="29">
                  <c:v>14.226697480586664</c:v>
                </c:pt>
                <c:pt idx="30">
                  <c:v>14.881185549014976</c:v>
                </c:pt>
                <c:pt idx="31">
                  <c:v>14.395116382383215</c:v>
                </c:pt>
                <c:pt idx="32">
                  <c:v>14.696837810690269</c:v>
                </c:pt>
                <c:pt idx="33">
                  <c:v>15.143259855963667</c:v>
                </c:pt>
                <c:pt idx="34">
                  <c:v>15.270330416353961</c:v>
                </c:pt>
                <c:pt idx="35">
                  <c:v>15.050966632906249</c:v>
                </c:pt>
                <c:pt idx="36">
                  <c:v>15.903652290734152</c:v>
                </c:pt>
                <c:pt idx="37">
                  <c:v>15.057283845575293</c:v>
                </c:pt>
                <c:pt idx="38">
                  <c:v>15.399141075369275</c:v>
                </c:pt>
                <c:pt idx="39">
                  <c:v>15.372798260064494</c:v>
                </c:pt>
                <c:pt idx="40">
                  <c:v>15.10381485734184</c:v>
                </c:pt>
                <c:pt idx="41">
                  <c:v>15.823592513179962</c:v>
                </c:pt>
                <c:pt idx="42">
                  <c:v>15.594562730113404</c:v>
                </c:pt>
                <c:pt idx="43">
                  <c:v>15.217073743857862</c:v>
                </c:pt>
                <c:pt idx="44">
                  <c:v>15.330138859632958</c:v>
                </c:pt>
                <c:pt idx="45">
                  <c:v>15.172796225535157</c:v>
                </c:pt>
                <c:pt idx="46">
                  <c:v>15.372934770469039</c:v>
                </c:pt>
                <c:pt idx="47">
                  <c:v>15.186110352090742</c:v>
                </c:pt>
                <c:pt idx="48">
                  <c:v>14.434384700382248</c:v>
                </c:pt>
              </c:numCache>
            </c:numRef>
          </c:val>
          <c:smooth val="0"/>
          <c:extLst>
            <c:ext xmlns:c16="http://schemas.microsoft.com/office/drawing/2014/chart" uri="{C3380CC4-5D6E-409C-BE32-E72D297353CC}">
              <c16:uniqueId val="{00000001-DFA8-4E68-85E8-60F1F4F8073D}"/>
            </c:ext>
          </c:extLst>
        </c:ser>
        <c:ser>
          <c:idx val="2"/>
          <c:order val="2"/>
          <c:tx>
            <c:strRef>
              <c:f>Weather_Factors!$AJ$27</c:f>
              <c:strCache>
                <c:ptCount val="1"/>
                <c:pt idx="0">
                  <c:v>Normalized</c:v>
                </c:pt>
              </c:strCache>
            </c:strRef>
          </c:tx>
          <c:cat>
            <c:strRef>
              <c:f>Weather_Factors!$AB$28:$AB$73</c:f>
              <c:strCache>
                <c:ptCount val="46"/>
                <c:pt idx="0">
                  <c:v>  Year</c:v>
                </c:pt>
                <c:pt idx="1">
                  <c:v>1970</c:v>
                </c:pt>
                <c:pt idx="2">
                  <c:v>1971</c:v>
                </c:pt>
                <c:pt idx="3">
                  <c:v>1972</c:v>
                </c:pt>
                <c:pt idx="4">
                  <c:v>1973</c:v>
                </c:pt>
                <c:pt idx="5">
                  <c:v>1974</c:v>
                </c:pt>
                <c:pt idx="6">
                  <c:v>1975</c:v>
                </c:pt>
                <c:pt idx="7">
                  <c:v>1976</c:v>
                </c:pt>
                <c:pt idx="8">
                  <c:v>1977</c:v>
                </c:pt>
                <c:pt idx="9">
                  <c:v>1978</c:v>
                </c:pt>
                <c:pt idx="10">
                  <c:v>1979</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strCache>
            </c:strRef>
          </c:cat>
          <c:val>
            <c:numRef>
              <c:f>Weather_Factors!$AJ$28:$AJ$76</c:f>
              <c:numCache>
                <c:formatCode>0.00</c:formatCode>
                <c:ptCount val="49"/>
                <c:pt idx="0" formatCode="General">
                  <c:v>0</c:v>
                </c:pt>
                <c:pt idx="1">
                  <c:v>11.428056048454135</c:v>
                </c:pt>
                <c:pt idx="2">
                  <c:v>12.082420833597739</c:v>
                </c:pt>
                <c:pt idx="3">
                  <c:v>12.601172828866249</c:v>
                </c:pt>
                <c:pt idx="4">
                  <c:v>13.066865521722965</c:v>
                </c:pt>
                <c:pt idx="5">
                  <c:v>12.805821798324528</c:v>
                </c:pt>
                <c:pt idx="6">
                  <c:v>12.529235433257826</c:v>
                </c:pt>
                <c:pt idx="7">
                  <c:v>12.928109496965993</c:v>
                </c:pt>
                <c:pt idx="8">
                  <c:v>13.071068755963214</c:v>
                </c:pt>
                <c:pt idx="9">
                  <c:v>12.964432425691614</c:v>
                </c:pt>
                <c:pt idx="10">
                  <c:v>13.148936321940363</c:v>
                </c:pt>
                <c:pt idx="11">
                  <c:v>12.735126203542963</c:v>
                </c:pt>
                <c:pt idx="12">
                  <c:v>12.512271414489224</c:v>
                </c:pt>
                <c:pt idx="13">
                  <c:v>12.67035845384537</c:v>
                </c:pt>
                <c:pt idx="14">
                  <c:v>12.656997475091012</c:v>
                </c:pt>
                <c:pt idx="15">
                  <c:v>13.073516416843226</c:v>
                </c:pt>
                <c:pt idx="16">
                  <c:v>13.068640894136406</c:v>
                </c:pt>
                <c:pt idx="17">
                  <c:v>13.485750282290926</c:v>
                </c:pt>
                <c:pt idx="18">
                  <c:v>13.654146676915426</c:v>
                </c:pt>
                <c:pt idx="19">
                  <c:v>13.836273441485744</c:v>
                </c:pt>
                <c:pt idx="20">
                  <c:v>14.037544264165136</c:v>
                </c:pt>
                <c:pt idx="21">
                  <c:v>14.581830831293864</c:v>
                </c:pt>
                <c:pt idx="22">
                  <c:v>14.289115992850929</c:v>
                </c:pt>
                <c:pt idx="23">
                  <c:v>14.44741739867864</c:v>
                </c:pt>
                <c:pt idx="24">
                  <c:v>14.168257759770693</c:v>
                </c:pt>
                <c:pt idx="25">
                  <c:v>14.228592914379528</c:v>
                </c:pt>
                <c:pt idx="26">
                  <c:v>14.045390780517875</c:v>
                </c:pt>
                <c:pt idx="27">
                  <c:v>14.359350861271583</c:v>
                </c:pt>
                <c:pt idx="28">
                  <c:v>14.134489752304308</c:v>
                </c:pt>
                <c:pt idx="29">
                  <c:v>14.148899097864632</c:v>
                </c:pt>
                <c:pt idx="30">
                  <c:v>13.999884432567942</c:v>
                </c:pt>
                <c:pt idx="31">
                  <c:v>14.510420291901422</c:v>
                </c:pt>
                <c:pt idx="32">
                  <c:v>14.519924605636101</c:v>
                </c:pt>
                <c:pt idx="33">
                  <c:v>14.806471701791885</c:v>
                </c:pt>
                <c:pt idx="34">
                  <c:v>14.995124298706635</c:v>
                </c:pt>
                <c:pt idx="35">
                  <c:v>15.362166537241105</c:v>
                </c:pt>
                <c:pt idx="36">
                  <c:v>15.296898191105097</c:v>
                </c:pt>
                <c:pt idx="37">
                  <c:v>15.452315653284643</c:v>
                </c:pt>
                <c:pt idx="38">
                  <c:v>15.753373381031929</c:v>
                </c:pt>
                <c:pt idx="39">
                  <c:v>15.388126476714023</c:v>
                </c:pt>
                <c:pt idx="40">
                  <c:v>15.328035399361678</c:v>
                </c:pt>
                <c:pt idx="41">
                  <c:v>15.475522237369937</c:v>
                </c:pt>
                <c:pt idx="42">
                  <c:v>15.492997615651248</c:v>
                </c:pt>
                <c:pt idx="43">
                  <c:v>15.422580522809405</c:v>
                </c:pt>
                <c:pt idx="44">
                  <c:v>15.32955060058573</c:v>
                </c:pt>
                <c:pt idx="45">
                  <c:v>15.053221440946448</c:v>
                </c:pt>
                <c:pt idx="46">
                  <c:v>14.831907642312245</c:v>
                </c:pt>
                <c:pt idx="47">
                  <c:v>14.605071582536691</c:v>
                </c:pt>
                <c:pt idx="48">
                  <c:v>14.554084335033057</c:v>
                </c:pt>
              </c:numCache>
            </c:numRef>
          </c:val>
          <c:smooth val="0"/>
          <c:extLst>
            <c:ext xmlns:c16="http://schemas.microsoft.com/office/drawing/2014/chart" uri="{C3380CC4-5D6E-409C-BE32-E72D297353CC}">
              <c16:uniqueId val="{00000002-DFA8-4E68-85E8-60F1F4F8073D}"/>
            </c:ext>
          </c:extLst>
        </c:ser>
        <c:dLbls>
          <c:showLegendKey val="0"/>
          <c:showVal val="0"/>
          <c:showCatName val="0"/>
          <c:showSerName val="0"/>
          <c:showPercent val="0"/>
          <c:showBubbleSize val="0"/>
        </c:dLbls>
        <c:marker val="1"/>
        <c:smooth val="0"/>
        <c:axId val="43650560"/>
        <c:axId val="43325632"/>
      </c:lineChart>
      <c:catAx>
        <c:axId val="43650560"/>
        <c:scaling>
          <c:orientation val="minMax"/>
        </c:scaling>
        <c:delete val="0"/>
        <c:axPos val="b"/>
        <c:numFmt formatCode="General" sourceLinked="1"/>
        <c:majorTickMark val="out"/>
        <c:minorTickMark val="none"/>
        <c:tickLblPos val="nextTo"/>
        <c:crossAx val="43325632"/>
        <c:crosses val="autoZero"/>
        <c:auto val="1"/>
        <c:lblAlgn val="ctr"/>
        <c:lblOffset val="100"/>
        <c:tickLblSkip val="5"/>
        <c:tickMarkSkip val="1"/>
        <c:noMultiLvlLbl val="0"/>
      </c:catAx>
      <c:valAx>
        <c:axId val="43325632"/>
        <c:scaling>
          <c:orientation val="minMax"/>
          <c:min val="10"/>
        </c:scaling>
        <c:delete val="0"/>
        <c:axPos val="l"/>
        <c:majorGridlines/>
        <c:numFmt formatCode="General" sourceLinked="1"/>
        <c:majorTickMark val="out"/>
        <c:minorTickMark val="none"/>
        <c:tickLblPos val="nextTo"/>
        <c:crossAx val="43650560"/>
        <c:crosses val="autoZero"/>
        <c:crossBetween val="midCat"/>
      </c:valAx>
    </c:plotArea>
    <c:legend>
      <c:legendPos val="r"/>
      <c:layout>
        <c:manualLayout>
          <c:xMode val="edge"/>
          <c:yMode val="edge"/>
          <c:x val="0.39096387622599804"/>
          <c:y val="0.54109069699620882"/>
          <c:w val="0.25596594833540542"/>
          <c:h val="0.25115157480314959"/>
        </c:manualLayout>
      </c:layout>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Weather_Factors!$AH$105</c:f>
              <c:strCache>
                <c:ptCount val="1"/>
                <c:pt idx="0">
                  <c:v> Norm1</c:v>
                </c:pt>
              </c:strCache>
            </c:strRef>
          </c:tx>
          <c:cat>
            <c:numRef>
              <c:f>Weather_Factors!$AE$106:$AE$130</c:f>
              <c:numCache>
                <c:formatCode>0</c:formatCode>
                <c:ptCount val="25"/>
              </c:numCache>
            </c:numRef>
          </c:cat>
          <c:val>
            <c:numRef>
              <c:f>Weather_Factors!$AH$106:$AH$130</c:f>
              <c:numCache>
                <c:formatCode>General</c:formatCode>
                <c:ptCount val="25"/>
                <c:pt idx="0">
                  <c:v>12.981831551310062</c:v>
                </c:pt>
                <c:pt idx="1">
                  <c:v>13.389416150063088</c:v>
                </c:pt>
                <c:pt idx="2">
                  <c:v>13.613714821638036</c:v>
                </c:pt>
                <c:pt idx="3">
                  <c:v>13.98952784072369</c:v>
                </c:pt>
                <c:pt idx="4">
                  <c:v>14.10626670639447</c:v>
                </c:pt>
                <c:pt idx="5">
                  <c:v>14.251808066476636</c:v>
                </c:pt>
                <c:pt idx="6">
                  <c:v>14.179665843581796</c:v>
                </c:pt>
                <c:pt idx="7">
                  <c:v>14.558978228892331</c:v>
                </c:pt>
                <c:pt idx="8">
                  <c:v>14.237439287892149</c:v>
                </c:pt>
                <c:pt idx="9">
                  <c:v>14.275517483124611</c:v>
                </c:pt>
                <c:pt idx="10">
                  <c:v>14.107146291291667</c:v>
                </c:pt>
                <c:pt idx="11">
                  <c:v>14.358346396966221</c:v>
                </c:pt>
                <c:pt idx="12">
                  <c:v>14.089197477918184</c:v>
                </c:pt>
                <c:pt idx="13">
                  <c:v>13.8754374894372</c:v>
                </c:pt>
                <c:pt idx="14">
                  <c:v>13.987654195037736</c:v>
                </c:pt>
                <c:pt idx="15">
                  <c:v>14.453551797972366</c:v>
                </c:pt>
                <c:pt idx="16">
                  <c:v>14.342971198686387</c:v>
                </c:pt>
                <c:pt idx="17">
                  <c:v>14.772847342830865</c:v>
                </c:pt>
                <c:pt idx="18">
                  <c:v>15.046911256802453</c:v>
                </c:pt>
                <c:pt idx="19">
                  <c:v>15.274003960575648</c:v>
                </c:pt>
                <c:pt idx="20">
                  <c:v>15.548401428213543</c:v>
                </c:pt>
                <c:pt idx="21">
                  <c:v>15.234010201404976</c:v>
                </c:pt>
                <c:pt idx="22">
                  <c:v>15.692873766995783</c:v>
                </c:pt>
                <c:pt idx="23">
                  <c:v>15.308670551734743</c:v>
                </c:pt>
                <c:pt idx="24">
                  <c:v>15.232425080754682</c:v>
                </c:pt>
              </c:numCache>
            </c:numRef>
          </c:val>
          <c:smooth val="0"/>
          <c:extLst>
            <c:ext xmlns:c16="http://schemas.microsoft.com/office/drawing/2014/chart" uri="{C3380CC4-5D6E-409C-BE32-E72D297353CC}">
              <c16:uniqueId val="{00000000-8861-4D8E-8B80-94556437DFDC}"/>
            </c:ext>
          </c:extLst>
        </c:ser>
        <c:ser>
          <c:idx val="1"/>
          <c:order val="1"/>
          <c:tx>
            <c:strRef>
              <c:f>Weather_Factors!$AI$105</c:f>
              <c:strCache>
                <c:ptCount val="1"/>
                <c:pt idx="0">
                  <c:v>  Norm2</c:v>
                </c:pt>
              </c:strCache>
            </c:strRef>
          </c:tx>
          <c:cat>
            <c:numRef>
              <c:f>Weather_Factors!$AE$106:$AE$130</c:f>
              <c:numCache>
                <c:formatCode>0</c:formatCode>
                <c:ptCount val="25"/>
              </c:numCache>
            </c:numRef>
          </c:cat>
          <c:val>
            <c:numRef>
              <c:f>Weather_Factors!$AI$106:$AI$130</c:f>
              <c:numCache>
                <c:formatCode>General</c:formatCode>
                <c:ptCount val="25"/>
                <c:pt idx="0">
                  <c:v>13.068640894136406</c:v>
                </c:pt>
                <c:pt idx="1">
                  <c:v>13.485750282290926</c:v>
                </c:pt>
                <c:pt idx="2">
                  <c:v>13.654146676915426</c:v>
                </c:pt>
                <c:pt idx="3">
                  <c:v>13.836273441485744</c:v>
                </c:pt>
                <c:pt idx="4">
                  <c:v>14.037544264165136</c:v>
                </c:pt>
                <c:pt idx="5">
                  <c:v>14.581830831293864</c:v>
                </c:pt>
                <c:pt idx="6">
                  <c:v>14.289115992850929</c:v>
                </c:pt>
                <c:pt idx="7">
                  <c:v>14.44741739867864</c:v>
                </c:pt>
                <c:pt idx="8">
                  <c:v>14.168257759770693</c:v>
                </c:pt>
                <c:pt idx="9">
                  <c:v>14.228592914379528</c:v>
                </c:pt>
                <c:pt idx="10">
                  <c:v>14.045390780517875</c:v>
                </c:pt>
                <c:pt idx="11">
                  <c:v>14.359350861271583</c:v>
                </c:pt>
                <c:pt idx="12">
                  <c:v>14.134489752304308</c:v>
                </c:pt>
                <c:pt idx="13">
                  <c:v>14.148899097864632</c:v>
                </c:pt>
                <c:pt idx="14">
                  <c:v>13.999884432567942</c:v>
                </c:pt>
                <c:pt idx="15">
                  <c:v>14.510420291901422</c:v>
                </c:pt>
                <c:pt idx="16">
                  <c:v>14.519924605636101</c:v>
                </c:pt>
                <c:pt idx="17">
                  <c:v>14.806471701791885</c:v>
                </c:pt>
                <c:pt idx="18">
                  <c:v>14.995124298706635</c:v>
                </c:pt>
                <c:pt idx="19">
                  <c:v>15.362166537241105</c:v>
                </c:pt>
                <c:pt idx="20">
                  <c:v>15.296898191105097</c:v>
                </c:pt>
                <c:pt idx="21">
                  <c:v>15.452315653284643</c:v>
                </c:pt>
                <c:pt idx="22">
                  <c:v>15.753373381031929</c:v>
                </c:pt>
                <c:pt idx="23">
                  <c:v>15.388126476714023</c:v>
                </c:pt>
                <c:pt idx="24">
                  <c:v>15.328035399361678</c:v>
                </c:pt>
              </c:numCache>
            </c:numRef>
          </c:val>
          <c:smooth val="0"/>
          <c:extLst>
            <c:ext xmlns:c16="http://schemas.microsoft.com/office/drawing/2014/chart" uri="{C3380CC4-5D6E-409C-BE32-E72D297353CC}">
              <c16:uniqueId val="{00000001-8861-4D8E-8B80-94556437DFDC}"/>
            </c:ext>
          </c:extLst>
        </c:ser>
        <c:dLbls>
          <c:showLegendKey val="0"/>
          <c:showVal val="0"/>
          <c:showCatName val="0"/>
          <c:showSerName val="0"/>
          <c:showPercent val="0"/>
          <c:showBubbleSize val="0"/>
        </c:dLbls>
        <c:marker val="1"/>
        <c:smooth val="0"/>
        <c:axId val="46752256"/>
        <c:axId val="46040192"/>
      </c:lineChart>
      <c:catAx>
        <c:axId val="46752256"/>
        <c:scaling>
          <c:orientation val="minMax"/>
        </c:scaling>
        <c:delete val="0"/>
        <c:axPos val="b"/>
        <c:numFmt formatCode="0" sourceLinked="1"/>
        <c:majorTickMark val="out"/>
        <c:minorTickMark val="none"/>
        <c:tickLblPos val="nextTo"/>
        <c:crossAx val="46040192"/>
        <c:crosses val="autoZero"/>
        <c:auto val="1"/>
        <c:lblAlgn val="ctr"/>
        <c:lblOffset val="100"/>
        <c:noMultiLvlLbl val="0"/>
      </c:catAx>
      <c:valAx>
        <c:axId val="46040192"/>
        <c:scaling>
          <c:orientation val="minMax"/>
        </c:scaling>
        <c:delete val="0"/>
        <c:axPos val="l"/>
        <c:majorGridlines/>
        <c:numFmt formatCode="General" sourceLinked="1"/>
        <c:majorTickMark val="out"/>
        <c:minorTickMark val="none"/>
        <c:tickLblPos val="nextTo"/>
        <c:crossAx val="467522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50342620215952"/>
          <c:y val="2.8252405949256341E-2"/>
          <c:w val="0.79488933448536314"/>
          <c:h val="0.79523549139690874"/>
        </c:manualLayout>
      </c:layout>
      <c:lineChart>
        <c:grouping val="standard"/>
        <c:varyColors val="0"/>
        <c:ser>
          <c:idx val="0"/>
          <c:order val="0"/>
          <c:tx>
            <c:strRef>
              <c:f>Weather_Factors!$CD$27:$CD$28</c:f>
              <c:strCache>
                <c:ptCount val="2"/>
                <c:pt idx="0">
                  <c:v>  Actual</c:v>
                </c:pt>
                <c:pt idx="1">
                  <c:v>  Intensity</c:v>
                </c:pt>
              </c:strCache>
            </c:strRef>
          </c:tx>
          <c:cat>
            <c:numRef>
              <c:f>Weather_Factors!$CC$29:$CC$76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Weather_Factors!$CD$29:$CD$76</c:f>
              <c:numCache>
                <c:formatCode>0.00</c:formatCode>
                <c:ptCount val="48"/>
                <c:pt idx="0">
                  <c:v>16.288000125900432</c:v>
                </c:pt>
                <c:pt idx="1">
                  <c:v>16.846699681063189</c:v>
                </c:pt>
                <c:pt idx="2">
                  <c:v>17.459974666406797</c:v>
                </c:pt>
                <c:pt idx="3">
                  <c:v>18.020478779962296</c:v>
                </c:pt>
                <c:pt idx="4">
                  <c:v>17.835283289334846</c:v>
                </c:pt>
                <c:pt idx="5">
                  <c:v>17.66270741256297</c:v>
                </c:pt>
                <c:pt idx="6">
                  <c:v>17.54536161261586</c:v>
                </c:pt>
                <c:pt idx="7">
                  <c:v>18.325875041179522</c:v>
                </c:pt>
                <c:pt idx="8">
                  <c:v>18.825930444066461</c:v>
                </c:pt>
                <c:pt idx="9">
                  <c:v>18.440953289261934</c:v>
                </c:pt>
                <c:pt idx="10">
                  <c:v>18.492042391212575</c:v>
                </c:pt>
                <c:pt idx="11">
                  <c:v>18.083288495059481</c:v>
                </c:pt>
                <c:pt idx="12">
                  <c:v>18.255317581823778</c:v>
                </c:pt>
                <c:pt idx="13">
                  <c:v>18.99688454279411</c:v>
                </c:pt>
                <c:pt idx="14">
                  <c:v>18.940612789831782</c:v>
                </c:pt>
                <c:pt idx="15">
                  <c:v>18.266185750626668</c:v>
                </c:pt>
                <c:pt idx="16">
                  <c:v>18.705569650409736</c:v>
                </c:pt>
                <c:pt idx="17">
                  <c:v>18.947354263547112</c:v>
                </c:pt>
                <c:pt idx="18">
                  <c:v>19.635866425976122</c:v>
                </c:pt>
                <c:pt idx="19">
                  <c:v>18.938847122597043</c:v>
                </c:pt>
                <c:pt idx="20">
                  <c:v>18.85822715880785</c:v>
                </c:pt>
                <c:pt idx="21">
                  <c:v>20.137467093452937</c:v>
                </c:pt>
                <c:pt idx="22">
                  <c:v>18.342733700658385</c:v>
                </c:pt>
                <c:pt idx="23">
                  <c:v>19.300152053688929</c:v>
                </c:pt>
                <c:pt idx="24">
                  <c:v>18.8546393754477</c:v>
                </c:pt>
                <c:pt idx="25">
                  <c:v>19.326218543998291</c:v>
                </c:pt>
                <c:pt idx="26">
                  <c:v>19.367395728296387</c:v>
                </c:pt>
                <c:pt idx="27">
                  <c:v>19.10797745968484</c:v>
                </c:pt>
                <c:pt idx="28">
                  <c:v>19.567071594748498</c:v>
                </c:pt>
                <c:pt idx="29">
                  <c:v>19.616377025399476</c:v>
                </c:pt>
                <c:pt idx="30">
                  <c:v>19.83391699943752</c:v>
                </c:pt>
                <c:pt idx="31">
                  <c:v>20.213203304697412</c:v>
                </c:pt>
                <c:pt idx="32">
                  <c:v>21.193455054179921</c:v>
                </c:pt>
                <c:pt idx="33">
                  <c:v>20.506075752065154</c:v>
                </c:pt>
                <c:pt idx="34">
                  <c:v>20.172786479509671</c:v>
                </c:pt>
                <c:pt idx="35">
                  <c:v>21.468001910926475</c:v>
                </c:pt>
                <c:pt idx="36">
                  <c:v>20.641218985067464</c:v>
                </c:pt>
                <c:pt idx="37">
                  <c:v>21.507404954666764</c:v>
                </c:pt>
                <c:pt idx="38">
                  <c:v>21.02513292792311</c:v>
                </c:pt>
                <c:pt idx="39">
                  <c:v>20.288472894708235</c:v>
                </c:pt>
                <c:pt idx="40">
                  <c:v>21.533771298854255</c:v>
                </c:pt>
                <c:pt idx="41">
                  <c:v>21.092239907027437</c:v>
                </c:pt>
                <c:pt idx="42">
                  <c:v>20.442388485883846</c:v>
                </c:pt>
                <c:pt idx="43">
                  <c:v>20.425349632266929</c:v>
                </c:pt>
                <c:pt idx="44">
                  <c:v>20.22251500522777</c:v>
                </c:pt>
                <c:pt idx="45">
                  <c:v>19.291765023550631</c:v>
                </c:pt>
                <c:pt idx="46">
                  <c:v>19.378587884844325</c:v>
                </c:pt>
                <c:pt idx="47">
                  <c:v>18.336044255585904</c:v>
                </c:pt>
              </c:numCache>
            </c:numRef>
          </c:val>
          <c:smooth val="0"/>
          <c:extLst>
            <c:ext xmlns:c16="http://schemas.microsoft.com/office/drawing/2014/chart" uri="{C3380CC4-5D6E-409C-BE32-E72D297353CC}">
              <c16:uniqueId val="{00000000-DCF7-41F6-82AF-75A7B47D0D88}"/>
            </c:ext>
          </c:extLst>
        </c:ser>
        <c:ser>
          <c:idx val="1"/>
          <c:order val="1"/>
          <c:tx>
            <c:strRef>
              <c:f>Weather_Factors!$CE$27:$CE$28</c:f>
              <c:strCache>
                <c:ptCount val="2"/>
                <c:pt idx="0">
                  <c:v> Predicted</c:v>
                </c:pt>
                <c:pt idx="1">
                  <c:v> Intensity</c:v>
                </c:pt>
              </c:strCache>
            </c:strRef>
          </c:tx>
          <c:marker>
            <c:symbol val="square"/>
            <c:size val="3"/>
          </c:marker>
          <c:cat>
            <c:numRef>
              <c:f>Weather_Factors!$CC$29:$CC$76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Weather_Factors!$CE$29:$CE$76</c:f>
              <c:numCache>
                <c:formatCode>0.00</c:formatCode>
                <c:ptCount val="48"/>
                <c:pt idx="0">
                  <c:v>16.43309345236171</c:v>
                </c:pt>
                <c:pt idx="1">
                  <c:v>16.839376604179265</c:v>
                </c:pt>
                <c:pt idx="2">
                  <c:v>17.386008202316262</c:v>
                </c:pt>
                <c:pt idx="3">
                  <c:v>17.589829372666369</c:v>
                </c:pt>
                <c:pt idx="4">
                  <c:v>17.667915079524064</c:v>
                </c:pt>
                <c:pt idx="5">
                  <c:v>18.070801859571077</c:v>
                </c:pt>
                <c:pt idx="6">
                  <c:v>18.080654445041652</c:v>
                </c:pt>
                <c:pt idx="7">
                  <c:v>18.349280956829176</c:v>
                </c:pt>
                <c:pt idx="8">
                  <c:v>18.506242376931031</c:v>
                </c:pt>
                <c:pt idx="9">
                  <c:v>18.228550737034851</c:v>
                </c:pt>
                <c:pt idx="10">
                  <c:v>18.534781941325122</c:v>
                </c:pt>
                <c:pt idx="11">
                  <c:v>18.048966585270829</c:v>
                </c:pt>
                <c:pt idx="12">
                  <c:v>18.316849672668923</c:v>
                </c:pt>
                <c:pt idx="13">
                  <c:v>19.029251538423811</c:v>
                </c:pt>
                <c:pt idx="14">
                  <c:v>18.937807318931952</c:v>
                </c:pt>
                <c:pt idx="15">
                  <c:v>18.774328947396409</c:v>
                </c:pt>
                <c:pt idx="16">
                  <c:v>18.769241120187239</c:v>
                </c:pt>
                <c:pt idx="17">
                  <c:v>18.973405988844476</c:v>
                </c:pt>
                <c:pt idx="18">
                  <c:v>19.623871615065859</c:v>
                </c:pt>
                <c:pt idx="19">
                  <c:v>18.761032664380039</c:v>
                </c:pt>
                <c:pt idx="20">
                  <c:v>18.324135550034388</c:v>
                </c:pt>
                <c:pt idx="21">
                  <c:v>19.323437875719428</c:v>
                </c:pt>
                <c:pt idx="22">
                  <c:v>17.999810215026077</c:v>
                </c:pt>
                <c:pt idx="23">
                  <c:v>19.186402138182849</c:v>
                </c:pt>
                <c:pt idx="24">
                  <c:v>19.021935691115033</c:v>
                </c:pt>
                <c:pt idx="25">
                  <c:v>19.948081314434031</c:v>
                </c:pt>
                <c:pt idx="26">
                  <c:v>19.548484747222027</c:v>
                </c:pt>
                <c:pt idx="27">
                  <c:v>19.434462451820842</c:v>
                </c:pt>
                <c:pt idx="28">
                  <c:v>19.866414186779089</c:v>
                </c:pt>
                <c:pt idx="29">
                  <c:v>20.022681243608766</c:v>
                </c:pt>
                <c:pt idx="30">
                  <c:v>20.074088953080135</c:v>
                </c:pt>
                <c:pt idx="31">
                  <c:v>20.213666909574052</c:v>
                </c:pt>
                <c:pt idx="32">
                  <c:v>20.914936531760311</c:v>
                </c:pt>
                <c:pt idx="33">
                  <c:v>20.456140500185981</c:v>
                </c:pt>
                <c:pt idx="34">
                  <c:v>20.120269525404062</c:v>
                </c:pt>
                <c:pt idx="35">
                  <c:v>21.297942372194623</c:v>
                </c:pt>
                <c:pt idx="36">
                  <c:v>20.639532619864074</c:v>
                </c:pt>
                <c:pt idx="37">
                  <c:v>21.275967204119294</c:v>
                </c:pt>
                <c:pt idx="38">
                  <c:v>20.895254209579988</c:v>
                </c:pt>
                <c:pt idx="39">
                  <c:v>20.301862155611019</c:v>
                </c:pt>
                <c:pt idx="40">
                  <c:v>21.374861578767828</c:v>
                </c:pt>
                <c:pt idx="41">
                  <c:v>21.001481204076804</c:v>
                </c:pt>
                <c:pt idx="42">
                  <c:v>20.745529215241959</c:v>
                </c:pt>
                <c:pt idx="43">
                  <c:v>20.317438215372228</c:v>
                </c:pt>
                <c:pt idx="44">
                  <c:v>20.003834364722302</c:v>
                </c:pt>
                <c:pt idx="45">
                  <c:v>19.473755466922555</c:v>
                </c:pt>
                <c:pt idx="46">
                  <c:v>19.484870752374995</c:v>
                </c:pt>
                <c:pt idx="47">
                  <c:v>18.375256175093519</c:v>
                </c:pt>
              </c:numCache>
            </c:numRef>
          </c:val>
          <c:smooth val="0"/>
          <c:extLst>
            <c:ext xmlns:c16="http://schemas.microsoft.com/office/drawing/2014/chart" uri="{C3380CC4-5D6E-409C-BE32-E72D297353CC}">
              <c16:uniqueId val="{00000001-DCF7-41F6-82AF-75A7B47D0D88}"/>
            </c:ext>
          </c:extLst>
        </c:ser>
        <c:ser>
          <c:idx val="2"/>
          <c:order val="2"/>
          <c:tx>
            <c:strRef>
              <c:f>Weather_Factors!$CF$27:$CF$28</c:f>
              <c:strCache>
                <c:ptCount val="2"/>
                <c:pt idx="0">
                  <c:v>Normalized</c:v>
                </c:pt>
                <c:pt idx="1">
                  <c:v> Intensity</c:v>
                </c:pt>
              </c:strCache>
            </c:strRef>
          </c:tx>
          <c:cat>
            <c:numRef>
              <c:f>Weather_Factors!$CC$29:$CC$76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Weather_Factors!$CF$29:$CF$76</c:f>
              <c:numCache>
                <c:formatCode>0.00</c:formatCode>
                <c:ptCount val="48"/>
                <c:pt idx="0">
                  <c:v>16.100190991110129</c:v>
                </c:pt>
                <c:pt idx="1">
                  <c:v>16.887680305783853</c:v>
                </c:pt>
                <c:pt idx="2">
                  <c:v>17.431645331773368</c:v>
                </c:pt>
                <c:pt idx="3">
                  <c:v>18.13216540544903</c:v>
                </c:pt>
                <c:pt idx="4">
                  <c:v>18.096157082611644</c:v>
                </c:pt>
                <c:pt idx="5">
                  <c:v>17.655216345066965</c:v>
                </c:pt>
                <c:pt idx="6">
                  <c:v>17.595279110820549</c:v>
                </c:pt>
                <c:pt idx="7">
                  <c:v>18.13291007385725</c:v>
                </c:pt>
                <c:pt idx="8">
                  <c:v>18.471589811637976</c:v>
                </c:pt>
                <c:pt idx="9">
                  <c:v>18.372109805106305</c:v>
                </c:pt>
                <c:pt idx="10">
                  <c:v>18.144733805801774</c:v>
                </c:pt>
                <c:pt idx="11">
                  <c:v>18.294009330172596</c:v>
                </c:pt>
                <c:pt idx="12">
                  <c:v>18.339392433355073</c:v>
                </c:pt>
                <c:pt idx="13">
                  <c:v>18.603592271932598</c:v>
                </c:pt>
                <c:pt idx="14">
                  <c:v>18.987200861055932</c:v>
                </c:pt>
                <c:pt idx="15">
                  <c:v>18.415730905874945</c:v>
                </c:pt>
                <c:pt idx="16">
                  <c:v>18.775766660052923</c:v>
                </c:pt>
                <c:pt idx="17">
                  <c:v>18.765429316127982</c:v>
                </c:pt>
                <c:pt idx="18">
                  <c:v>18.790715743891958</c:v>
                </c:pt>
                <c:pt idx="19">
                  <c:v>18.978423450753713</c:v>
                </c:pt>
                <c:pt idx="20">
                  <c:v>19.400214433326475</c:v>
                </c:pt>
                <c:pt idx="21">
                  <c:v>19.724730241585096</c:v>
                </c:pt>
                <c:pt idx="22">
                  <c:v>19.389101616195447</c:v>
                </c:pt>
                <c:pt idx="23">
                  <c:v>19.258510702809772</c:v>
                </c:pt>
                <c:pt idx="24">
                  <c:v>19.109539572312226</c:v>
                </c:pt>
                <c:pt idx="25">
                  <c:v>18.819861909060013</c:v>
                </c:pt>
                <c:pt idx="26">
                  <c:v>19.399163470141072</c:v>
                </c:pt>
                <c:pt idx="27">
                  <c:v>19.409358447279796</c:v>
                </c:pt>
                <c:pt idx="28">
                  <c:v>19.603404798341344</c:v>
                </c:pt>
                <c:pt idx="29">
                  <c:v>19.656878740576911</c:v>
                </c:pt>
                <c:pt idx="30">
                  <c:v>19.9777762788339</c:v>
                </c:pt>
                <c:pt idx="31">
                  <c:v>20.366382737834318</c:v>
                </c:pt>
                <c:pt idx="32">
                  <c:v>20.775062240341153</c:v>
                </c:pt>
                <c:pt idx="33">
                  <c:v>20.672148144155162</c:v>
                </c:pt>
                <c:pt idx="34">
                  <c:v>20.776779746321736</c:v>
                </c:pt>
                <c:pt idx="35">
                  <c:v>20.967322653771401</c:v>
                </c:pt>
                <c:pt idx="36">
                  <c:v>20.85567045284624</c:v>
                </c:pt>
                <c:pt idx="37">
                  <c:v>21.104546389098694</c:v>
                </c:pt>
                <c:pt idx="38">
                  <c:v>20.997912780676895</c:v>
                </c:pt>
                <c:pt idx="39">
                  <c:v>20.809050618804147</c:v>
                </c:pt>
                <c:pt idx="40">
                  <c:v>20.891901851445969</c:v>
                </c:pt>
                <c:pt idx="41">
                  <c:v>20.698644974970929</c:v>
                </c:pt>
                <c:pt idx="42">
                  <c:v>20.13627661811433</c:v>
                </c:pt>
                <c:pt idx="43">
                  <c:v>20.317506297545112</c:v>
                </c:pt>
                <c:pt idx="44">
                  <c:v>20.149876376960904</c:v>
                </c:pt>
                <c:pt idx="45">
                  <c:v>19.413728226975525</c:v>
                </c:pt>
                <c:pt idx="46">
                  <c:v>19.096633576575133</c:v>
                </c:pt>
                <c:pt idx="47">
                  <c:v>18.702030577907671</c:v>
                </c:pt>
              </c:numCache>
            </c:numRef>
          </c:val>
          <c:smooth val="0"/>
          <c:extLst>
            <c:ext xmlns:c16="http://schemas.microsoft.com/office/drawing/2014/chart" uri="{C3380CC4-5D6E-409C-BE32-E72D297353CC}">
              <c16:uniqueId val="{00000002-DCF7-41F6-82AF-75A7B47D0D88}"/>
            </c:ext>
          </c:extLst>
        </c:ser>
        <c:dLbls>
          <c:showLegendKey val="0"/>
          <c:showVal val="0"/>
          <c:showCatName val="0"/>
          <c:showSerName val="0"/>
          <c:showPercent val="0"/>
          <c:showBubbleSize val="0"/>
        </c:dLbls>
        <c:marker val="1"/>
        <c:smooth val="0"/>
        <c:axId val="46752768"/>
        <c:axId val="46042496"/>
      </c:lineChart>
      <c:catAx>
        <c:axId val="46752768"/>
        <c:scaling>
          <c:orientation val="minMax"/>
        </c:scaling>
        <c:delete val="0"/>
        <c:axPos val="b"/>
        <c:numFmt formatCode="0" sourceLinked="1"/>
        <c:majorTickMark val="out"/>
        <c:minorTickMark val="none"/>
        <c:tickLblPos val="nextTo"/>
        <c:crossAx val="46042496"/>
        <c:crosses val="autoZero"/>
        <c:auto val="1"/>
        <c:lblAlgn val="ctr"/>
        <c:lblOffset val="100"/>
        <c:noMultiLvlLbl val="0"/>
      </c:catAx>
      <c:valAx>
        <c:axId val="46042496"/>
        <c:scaling>
          <c:orientation val="minMax"/>
        </c:scaling>
        <c:delete val="0"/>
        <c:axPos val="l"/>
        <c:majorGridlines/>
        <c:numFmt formatCode="0.00" sourceLinked="1"/>
        <c:majorTickMark val="out"/>
        <c:minorTickMark val="none"/>
        <c:tickLblPos val="nextTo"/>
        <c:crossAx val="46752768"/>
        <c:crosses val="autoZero"/>
        <c:crossBetween val="between"/>
      </c:valAx>
    </c:plotArea>
    <c:legend>
      <c:legendPos val="r"/>
      <c:layout>
        <c:manualLayout>
          <c:xMode val="edge"/>
          <c:yMode val="edge"/>
          <c:x val="0.16433271927965523"/>
          <c:y val="0.45775736366287545"/>
          <c:w val="0.32220972378452695"/>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Weather_Factors!$CD$105</c:f>
              <c:strCache>
                <c:ptCount val="1"/>
                <c:pt idx="0">
                  <c:v> Norm1</c:v>
                </c:pt>
              </c:strCache>
            </c:strRef>
          </c:tx>
          <c:cat>
            <c:numRef>
              <c:f>Weather_Factors!$CC$106:$CC$130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Weather_Factors!$CD$106:$CD$130</c:f>
              <c:numCache>
                <c:formatCode>General</c:formatCode>
                <c:ptCount val="25"/>
                <c:pt idx="0">
                  <c:v>18.497404348973156</c:v>
                </c:pt>
                <c:pt idx="1">
                  <c:v>18.748590412405722</c:v>
                </c:pt>
                <c:pt idx="2">
                  <c:v>18.824564206750871</c:v>
                </c:pt>
                <c:pt idx="3">
                  <c:v>19.104771632591731</c:v>
                </c:pt>
                <c:pt idx="4">
                  <c:v>19.08307006126422</c:v>
                </c:pt>
                <c:pt idx="5">
                  <c:v>19.257742344067989</c:v>
                </c:pt>
                <c:pt idx="6">
                  <c:v>19.86053756702761</c:v>
                </c:pt>
                <c:pt idx="7">
                  <c:v>19.6428624116385</c:v>
                </c:pt>
                <c:pt idx="8">
                  <c:v>19.354601652449265</c:v>
                </c:pt>
                <c:pt idx="9">
                  <c:v>19.101023915467362</c:v>
                </c:pt>
                <c:pt idx="10">
                  <c:v>18.981864816762286</c:v>
                </c:pt>
                <c:pt idx="11">
                  <c:v>19.562795806953883</c:v>
                </c:pt>
                <c:pt idx="12">
                  <c:v>19.473034961866091</c:v>
                </c:pt>
                <c:pt idx="13">
                  <c:v>19.605728266601101</c:v>
                </c:pt>
                <c:pt idx="14">
                  <c:v>19.626229110092488</c:v>
                </c:pt>
                <c:pt idx="15">
                  <c:v>19.954725797531133</c:v>
                </c:pt>
                <c:pt idx="16">
                  <c:v>20.308038658659566</c:v>
                </c:pt>
                <c:pt idx="17">
                  <c:v>20.886601631914228</c:v>
                </c:pt>
                <c:pt idx="18">
                  <c:v>20.681718948649415</c:v>
                </c:pt>
                <c:pt idx="19">
                  <c:v>20.764506128809838</c:v>
                </c:pt>
                <c:pt idx="20">
                  <c:v>21.110631775788235</c:v>
                </c:pt>
                <c:pt idx="21">
                  <c:v>20.785470454272176</c:v>
                </c:pt>
                <c:pt idx="22">
                  <c:v>21.208902904702573</c:v>
                </c:pt>
                <c:pt idx="23">
                  <c:v>21.071640747128551</c:v>
                </c:pt>
                <c:pt idx="24">
                  <c:v>20.933510487487954</c:v>
                </c:pt>
              </c:numCache>
            </c:numRef>
          </c:val>
          <c:smooth val="0"/>
          <c:extLst>
            <c:ext xmlns:c16="http://schemas.microsoft.com/office/drawing/2014/chart" uri="{C3380CC4-5D6E-409C-BE32-E72D297353CC}">
              <c16:uniqueId val="{00000000-64FB-4616-888C-0E82CF362763}"/>
            </c:ext>
          </c:extLst>
        </c:ser>
        <c:ser>
          <c:idx val="1"/>
          <c:order val="1"/>
          <c:tx>
            <c:strRef>
              <c:f>Weather_Factors!$CE$105</c:f>
              <c:strCache>
                <c:ptCount val="1"/>
                <c:pt idx="0">
                  <c:v>  Norm2</c:v>
                </c:pt>
              </c:strCache>
            </c:strRef>
          </c:tx>
          <c:cat>
            <c:numRef>
              <c:f>Weather_Factors!$CC$106:$CC$130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Weather_Factors!$CE$106:$CE$130</c:f>
              <c:numCache>
                <c:formatCode>General</c:formatCode>
                <c:ptCount val="25"/>
                <c:pt idx="0">
                  <c:v>18.415730905874945</c:v>
                </c:pt>
                <c:pt idx="1">
                  <c:v>18.775766660052923</c:v>
                </c:pt>
                <c:pt idx="2">
                  <c:v>18.765429316127982</c:v>
                </c:pt>
                <c:pt idx="3">
                  <c:v>18.790715743891958</c:v>
                </c:pt>
                <c:pt idx="4">
                  <c:v>18.978423450753713</c:v>
                </c:pt>
                <c:pt idx="5">
                  <c:v>19.400214433326475</c:v>
                </c:pt>
                <c:pt idx="6">
                  <c:v>19.724730241585096</c:v>
                </c:pt>
                <c:pt idx="7">
                  <c:v>19.389101616195447</c:v>
                </c:pt>
                <c:pt idx="8">
                  <c:v>19.258510702809772</c:v>
                </c:pt>
                <c:pt idx="9">
                  <c:v>19.109539572312226</c:v>
                </c:pt>
                <c:pt idx="10">
                  <c:v>18.819861909060013</c:v>
                </c:pt>
                <c:pt idx="11">
                  <c:v>19.399163470141072</c:v>
                </c:pt>
                <c:pt idx="12">
                  <c:v>19.409358447279796</c:v>
                </c:pt>
                <c:pt idx="13">
                  <c:v>19.603404798341344</c:v>
                </c:pt>
                <c:pt idx="14">
                  <c:v>19.656878740576911</c:v>
                </c:pt>
                <c:pt idx="15">
                  <c:v>19.9777762788339</c:v>
                </c:pt>
                <c:pt idx="16">
                  <c:v>20.366382737834318</c:v>
                </c:pt>
                <c:pt idx="17">
                  <c:v>20.775062240341153</c:v>
                </c:pt>
                <c:pt idx="18">
                  <c:v>20.672148144155162</c:v>
                </c:pt>
                <c:pt idx="19">
                  <c:v>20.776779746321736</c:v>
                </c:pt>
                <c:pt idx="20">
                  <c:v>20.967322653771401</c:v>
                </c:pt>
                <c:pt idx="21">
                  <c:v>20.85567045284624</c:v>
                </c:pt>
                <c:pt idx="22">
                  <c:v>21.104546389098694</c:v>
                </c:pt>
                <c:pt idx="23">
                  <c:v>20.997912780676895</c:v>
                </c:pt>
                <c:pt idx="24">
                  <c:v>20.809050618804147</c:v>
                </c:pt>
              </c:numCache>
            </c:numRef>
          </c:val>
          <c:smooth val="0"/>
          <c:extLst>
            <c:ext xmlns:c16="http://schemas.microsoft.com/office/drawing/2014/chart" uri="{C3380CC4-5D6E-409C-BE32-E72D297353CC}">
              <c16:uniqueId val="{00000001-64FB-4616-888C-0E82CF362763}"/>
            </c:ext>
          </c:extLst>
        </c:ser>
        <c:dLbls>
          <c:showLegendKey val="0"/>
          <c:showVal val="0"/>
          <c:showCatName val="0"/>
          <c:showSerName val="0"/>
          <c:showPercent val="0"/>
          <c:showBubbleSize val="0"/>
        </c:dLbls>
        <c:marker val="1"/>
        <c:smooth val="0"/>
        <c:axId val="46753280"/>
        <c:axId val="46044224"/>
      </c:lineChart>
      <c:catAx>
        <c:axId val="46753280"/>
        <c:scaling>
          <c:orientation val="minMax"/>
        </c:scaling>
        <c:delete val="0"/>
        <c:axPos val="b"/>
        <c:numFmt formatCode="0" sourceLinked="1"/>
        <c:majorTickMark val="out"/>
        <c:minorTickMark val="none"/>
        <c:tickLblPos val="nextTo"/>
        <c:crossAx val="46044224"/>
        <c:crosses val="autoZero"/>
        <c:auto val="1"/>
        <c:lblAlgn val="ctr"/>
        <c:lblOffset val="100"/>
        <c:noMultiLvlLbl val="0"/>
      </c:catAx>
      <c:valAx>
        <c:axId val="46044224"/>
        <c:scaling>
          <c:orientation val="minMax"/>
        </c:scaling>
        <c:delete val="0"/>
        <c:axPos val="l"/>
        <c:majorGridlines/>
        <c:numFmt formatCode="General" sourceLinked="1"/>
        <c:majorTickMark val="out"/>
        <c:minorTickMark val="none"/>
        <c:tickLblPos val="nextTo"/>
        <c:crossAx val="467532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353958448192178E-2"/>
          <c:y val="5.1400554097404488E-2"/>
          <c:w val="0.8145884636951799"/>
          <c:h val="0.78278032954214061"/>
        </c:manualLayout>
      </c:layout>
      <c:lineChart>
        <c:grouping val="standard"/>
        <c:varyColors val="0"/>
        <c:ser>
          <c:idx val="0"/>
          <c:order val="0"/>
          <c:tx>
            <c:strRef>
              <c:f>Weather_Factors!$EC$27:$EC$28</c:f>
              <c:strCache>
                <c:ptCount val="2"/>
                <c:pt idx="0">
                  <c:v>  Actual</c:v>
                </c:pt>
                <c:pt idx="1">
                  <c:v>  Intensity</c:v>
                </c:pt>
              </c:strCache>
            </c:strRef>
          </c:tx>
          <c:cat>
            <c:numRef>
              <c:f>Weather_Factors!$EB$29:$EB$76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Weather_Factors!$EC$29:$EC$76</c:f>
              <c:numCache>
                <c:formatCode>0.00</c:formatCode>
                <c:ptCount val="48"/>
                <c:pt idx="0">
                  <c:v>22.61326728005173</c:v>
                </c:pt>
                <c:pt idx="1">
                  <c:v>23.324596633810916</c:v>
                </c:pt>
                <c:pt idx="2">
                  <c:v>24.389097020351162</c:v>
                </c:pt>
                <c:pt idx="3">
                  <c:v>25.818858094034393</c:v>
                </c:pt>
                <c:pt idx="4">
                  <c:v>25.019249913957839</c:v>
                </c:pt>
                <c:pt idx="5">
                  <c:v>24.717130220304789</c:v>
                </c:pt>
                <c:pt idx="6">
                  <c:v>24.860439321860479</c:v>
                </c:pt>
                <c:pt idx="7">
                  <c:v>26.651742776756091</c:v>
                </c:pt>
                <c:pt idx="8">
                  <c:v>27.03732489026531</c:v>
                </c:pt>
                <c:pt idx="9">
                  <c:v>25.965238895163242</c:v>
                </c:pt>
                <c:pt idx="10">
                  <c:v>27.61590757443734</c:v>
                </c:pt>
                <c:pt idx="11">
                  <c:v>26.70287187421517</c:v>
                </c:pt>
                <c:pt idx="12">
                  <c:v>26.053422724228898</c:v>
                </c:pt>
                <c:pt idx="13">
                  <c:v>26.74804878458087</c:v>
                </c:pt>
                <c:pt idx="14">
                  <c:v>27.790505842573879</c:v>
                </c:pt>
                <c:pt idx="15">
                  <c:v>27.337087644514238</c:v>
                </c:pt>
                <c:pt idx="16">
                  <c:v>27.951038849629214</c:v>
                </c:pt>
                <c:pt idx="17">
                  <c:v>28.210741882822322</c:v>
                </c:pt>
                <c:pt idx="18">
                  <c:v>28.376156858318136</c:v>
                </c:pt>
                <c:pt idx="19">
                  <c:v>28.34356949336739</c:v>
                </c:pt>
                <c:pt idx="20">
                  <c:v>28.945171895999152</c:v>
                </c:pt>
                <c:pt idx="21">
                  <c:v>29.438125003041396</c:v>
                </c:pt>
                <c:pt idx="22">
                  <c:v>28.154962519498167</c:v>
                </c:pt>
                <c:pt idx="23">
                  <c:v>29.205125126217244</c:v>
                </c:pt>
                <c:pt idx="24">
                  <c:v>29.028440110565416</c:v>
                </c:pt>
                <c:pt idx="25">
                  <c:v>29.683737912615356</c:v>
                </c:pt>
                <c:pt idx="26">
                  <c:v>30.704683909737433</c:v>
                </c:pt>
                <c:pt idx="27">
                  <c:v>29.781517480070175</c:v>
                </c:pt>
                <c:pt idx="28">
                  <c:v>31.366844965667653</c:v>
                </c:pt>
                <c:pt idx="29">
                  <c:v>30.506366290293748</c:v>
                </c:pt>
                <c:pt idx="30">
                  <c:v>31.369312627082291</c:v>
                </c:pt>
                <c:pt idx="31">
                  <c:v>30.518691110048433</c:v>
                </c:pt>
                <c:pt idx="32">
                  <c:v>31.714568780639159</c:v>
                </c:pt>
                <c:pt idx="33">
                  <c:v>31.211316259555939</c:v>
                </c:pt>
                <c:pt idx="34">
                  <c:v>30.777489774635164</c:v>
                </c:pt>
                <c:pt idx="35">
                  <c:v>31.097927067180663</c:v>
                </c:pt>
                <c:pt idx="36">
                  <c:v>30.189298889175156</c:v>
                </c:pt>
                <c:pt idx="37">
                  <c:v>30.305804568379575</c:v>
                </c:pt>
                <c:pt idx="38">
                  <c:v>29.581877076952846</c:v>
                </c:pt>
                <c:pt idx="39">
                  <c:v>29.198527879193996</c:v>
                </c:pt>
                <c:pt idx="40">
                  <c:v>31.293387134263224</c:v>
                </c:pt>
                <c:pt idx="41">
                  <c:v>29.977697092234063</c:v>
                </c:pt>
                <c:pt idx="42">
                  <c:v>28.057734767218182</c:v>
                </c:pt>
                <c:pt idx="43">
                  <c:v>28.33021115355405</c:v>
                </c:pt>
                <c:pt idx="44">
                  <c:v>28.726989995394668</c:v>
                </c:pt>
                <c:pt idx="45">
                  <c:v>28.50881938544665</c:v>
                </c:pt>
                <c:pt idx="46">
                  <c:v>28.041791822290403</c:v>
                </c:pt>
                <c:pt idx="47">
                  <c:v>26.580695109726758</c:v>
                </c:pt>
              </c:numCache>
            </c:numRef>
          </c:val>
          <c:smooth val="0"/>
          <c:extLst>
            <c:ext xmlns:c16="http://schemas.microsoft.com/office/drawing/2014/chart" uri="{C3380CC4-5D6E-409C-BE32-E72D297353CC}">
              <c16:uniqueId val="{00000000-085F-4A11-80FC-F04C205B3ABA}"/>
            </c:ext>
          </c:extLst>
        </c:ser>
        <c:ser>
          <c:idx val="1"/>
          <c:order val="1"/>
          <c:tx>
            <c:strRef>
              <c:f>Weather_Factors!$ED$27:$ED$28</c:f>
              <c:strCache>
                <c:ptCount val="2"/>
                <c:pt idx="0">
                  <c:v> Predicted</c:v>
                </c:pt>
                <c:pt idx="1">
                  <c:v> Intensity</c:v>
                </c:pt>
              </c:strCache>
            </c:strRef>
          </c:tx>
          <c:cat>
            <c:numRef>
              <c:f>Weather_Factors!$EB$29:$EB$76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Weather_Factors!$ED$29:$ED$76</c:f>
              <c:numCache>
                <c:formatCode>0.00</c:formatCode>
                <c:ptCount val="48"/>
                <c:pt idx="0">
                  <c:v>22.720685834015487</c:v>
                </c:pt>
                <c:pt idx="1">
                  <c:v>23.429868391380801</c:v>
                </c:pt>
                <c:pt idx="2">
                  <c:v>24.366040762631368</c:v>
                </c:pt>
                <c:pt idx="3">
                  <c:v>25.133808147393477</c:v>
                </c:pt>
                <c:pt idx="4">
                  <c:v>24.769590296771209</c:v>
                </c:pt>
                <c:pt idx="5">
                  <c:v>25.465095060959115</c:v>
                </c:pt>
                <c:pt idx="6">
                  <c:v>25.038039416496787</c:v>
                </c:pt>
                <c:pt idx="7">
                  <c:v>26.994660878375534</c:v>
                </c:pt>
                <c:pt idx="8">
                  <c:v>27.01385677894508</c:v>
                </c:pt>
                <c:pt idx="9">
                  <c:v>25.557717266961077</c:v>
                </c:pt>
                <c:pt idx="10">
                  <c:v>27.349147480635207</c:v>
                </c:pt>
                <c:pt idx="11">
                  <c:v>26.394400935286583</c:v>
                </c:pt>
                <c:pt idx="12">
                  <c:v>26.353674355275714</c:v>
                </c:pt>
                <c:pt idx="13">
                  <c:v>27.201932562751193</c:v>
                </c:pt>
                <c:pt idx="14">
                  <c:v>27.519183678713453</c:v>
                </c:pt>
                <c:pt idx="15">
                  <c:v>27.253604325089494</c:v>
                </c:pt>
                <c:pt idx="16">
                  <c:v>27.976116238474766</c:v>
                </c:pt>
                <c:pt idx="17">
                  <c:v>28.109467568360092</c:v>
                </c:pt>
                <c:pt idx="18">
                  <c:v>28.362164752297819</c:v>
                </c:pt>
                <c:pt idx="19">
                  <c:v>28.291896842831967</c:v>
                </c:pt>
                <c:pt idx="20">
                  <c:v>28.51056230247989</c:v>
                </c:pt>
                <c:pt idx="21">
                  <c:v>29.401271124091171</c:v>
                </c:pt>
                <c:pt idx="22">
                  <c:v>28.150318068238715</c:v>
                </c:pt>
                <c:pt idx="23">
                  <c:v>30.05520108487373</c:v>
                </c:pt>
                <c:pt idx="24">
                  <c:v>29.455659428708163</c:v>
                </c:pt>
                <c:pt idx="25">
                  <c:v>30.379848808359501</c:v>
                </c:pt>
                <c:pt idx="26">
                  <c:v>30.243162106457003</c:v>
                </c:pt>
                <c:pt idx="27">
                  <c:v>29.880441638648229</c:v>
                </c:pt>
                <c:pt idx="28">
                  <c:v>31.55363955814494</c:v>
                </c:pt>
                <c:pt idx="29">
                  <c:v>30.497247913168188</c:v>
                </c:pt>
                <c:pt idx="30">
                  <c:v>31.093589671534016</c:v>
                </c:pt>
                <c:pt idx="31">
                  <c:v>30.218993856036079</c:v>
                </c:pt>
                <c:pt idx="32">
                  <c:v>31.148080000996647</c:v>
                </c:pt>
                <c:pt idx="33">
                  <c:v>30.625394375356006</c:v>
                </c:pt>
                <c:pt idx="34">
                  <c:v>30.3873057945151</c:v>
                </c:pt>
                <c:pt idx="35">
                  <c:v>30.786496853625426</c:v>
                </c:pt>
                <c:pt idx="36">
                  <c:v>30.282566397004484</c:v>
                </c:pt>
                <c:pt idx="37">
                  <c:v>30.40117975050072</c:v>
                </c:pt>
                <c:pt idx="38">
                  <c:v>29.872211912453068</c:v>
                </c:pt>
                <c:pt idx="39">
                  <c:v>29.867644971147254</c:v>
                </c:pt>
                <c:pt idx="40">
                  <c:v>31.153194421950833</c:v>
                </c:pt>
                <c:pt idx="41">
                  <c:v>30.139067161383778</c:v>
                </c:pt>
                <c:pt idx="42">
                  <c:v>28.836895398104893</c:v>
                </c:pt>
                <c:pt idx="43">
                  <c:v>28.55042779059346</c:v>
                </c:pt>
                <c:pt idx="44">
                  <c:v>28.485736587326581</c:v>
                </c:pt>
                <c:pt idx="45">
                  <c:v>28.286284596376102</c:v>
                </c:pt>
                <c:pt idx="46">
                  <c:v>27.873548764198368</c:v>
                </c:pt>
                <c:pt idx="47">
                  <c:v>26.386490372001791</c:v>
                </c:pt>
              </c:numCache>
            </c:numRef>
          </c:val>
          <c:smooth val="0"/>
          <c:extLst>
            <c:ext xmlns:c16="http://schemas.microsoft.com/office/drawing/2014/chart" uri="{C3380CC4-5D6E-409C-BE32-E72D297353CC}">
              <c16:uniqueId val="{00000001-085F-4A11-80FC-F04C205B3ABA}"/>
            </c:ext>
          </c:extLst>
        </c:ser>
        <c:ser>
          <c:idx val="2"/>
          <c:order val="2"/>
          <c:tx>
            <c:strRef>
              <c:f>Weather_Factors!$EE$27:$EE$28</c:f>
              <c:strCache>
                <c:ptCount val="2"/>
                <c:pt idx="0">
                  <c:v>Normalized</c:v>
                </c:pt>
                <c:pt idx="1">
                  <c:v> Intensity</c:v>
                </c:pt>
              </c:strCache>
            </c:strRef>
          </c:tx>
          <c:cat>
            <c:numRef>
              <c:f>Weather_Factors!$EB$29:$EB$76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Weather_Factors!$EE$29:$EE$76</c:f>
              <c:numCache>
                <c:formatCode>0.00</c:formatCode>
                <c:ptCount val="48"/>
                <c:pt idx="0">
                  <c:v>22.362155925569791</c:v>
                </c:pt>
                <c:pt idx="1">
                  <c:v>23.63816795573171</c:v>
                </c:pt>
                <c:pt idx="2">
                  <c:v>24.702967274313234</c:v>
                </c:pt>
                <c:pt idx="3">
                  <c:v>26.013907986309718</c:v>
                </c:pt>
                <c:pt idx="4">
                  <c:v>25.98740414898483</c:v>
                </c:pt>
                <c:pt idx="5">
                  <c:v>25.181813291884797</c:v>
                </c:pt>
                <c:pt idx="6">
                  <c:v>25.837395473052698</c:v>
                </c:pt>
                <c:pt idx="7">
                  <c:v>25.683057164253249</c:v>
                </c:pt>
                <c:pt idx="8">
                  <c:v>25.992034023037125</c:v>
                </c:pt>
                <c:pt idx="9">
                  <c:v>26.354514247683703</c:v>
                </c:pt>
                <c:pt idx="10">
                  <c:v>26.232157567388633</c:v>
                </c:pt>
                <c:pt idx="11">
                  <c:v>26.439568740274449</c:v>
                </c:pt>
                <c:pt idx="12">
                  <c:v>26.156591903440592</c:v>
                </c:pt>
                <c:pt idx="13">
                  <c:v>26.55092741411169</c:v>
                </c:pt>
                <c:pt idx="14">
                  <c:v>28.08970722805034</c:v>
                </c:pt>
                <c:pt idx="15">
                  <c:v>27.370684728813377</c:v>
                </c:pt>
                <c:pt idx="16">
                  <c:v>27.6615222786102</c:v>
                </c:pt>
                <c:pt idx="17">
                  <c:v>28.16358924466153</c:v>
                </c:pt>
                <c:pt idx="18">
                  <c:v>28.429188732585175</c:v>
                </c:pt>
                <c:pt idx="19">
                  <c:v>28.796535982117394</c:v>
                </c:pt>
                <c:pt idx="20">
                  <c:v>29.49153741743002</c:v>
                </c:pt>
                <c:pt idx="21">
                  <c:v>29.365632354235103</c:v>
                </c:pt>
                <c:pt idx="22">
                  <c:v>29.588992478208365</c:v>
                </c:pt>
                <c:pt idx="23">
                  <c:v>28.970833300215013</c:v>
                </c:pt>
                <c:pt idx="24">
                  <c:v>29.583060927480258</c:v>
                </c:pt>
                <c:pt idx="25">
                  <c:v>29.504892586118633</c:v>
                </c:pt>
                <c:pt idx="26">
                  <c:v>30.811962760074</c:v>
                </c:pt>
                <c:pt idx="27">
                  <c:v>30.373249024192596</c:v>
                </c:pt>
                <c:pt idx="28">
                  <c:v>30.391393373984286</c:v>
                </c:pt>
                <c:pt idx="29">
                  <c:v>30.652350105355193</c:v>
                </c:pt>
                <c:pt idx="30">
                  <c:v>30.958315274846846</c:v>
                </c:pt>
                <c:pt idx="31">
                  <c:v>31.005546183340059</c:v>
                </c:pt>
                <c:pt idx="32">
                  <c:v>31.245527030746608</c:v>
                </c:pt>
                <c:pt idx="33">
                  <c:v>31.231183567004777</c:v>
                </c:pt>
                <c:pt idx="34">
                  <c:v>30.965693901442279</c:v>
                </c:pt>
                <c:pt idx="35">
                  <c:v>30.780007219724887</c:v>
                </c:pt>
                <c:pt idx="36">
                  <c:v>30.24699237147674</c:v>
                </c:pt>
                <c:pt idx="37">
                  <c:v>30.084117153344991</c:v>
                </c:pt>
                <c:pt idx="38">
                  <c:v>29.695023926226469</c:v>
                </c:pt>
                <c:pt idx="39">
                  <c:v>29.096325679140861</c:v>
                </c:pt>
                <c:pt idx="40">
                  <c:v>29.641118417529739</c:v>
                </c:pt>
                <c:pt idx="41">
                  <c:v>29.065330527385928</c:v>
                </c:pt>
                <c:pt idx="42">
                  <c:v>28.122174019530551</c:v>
                </c:pt>
                <c:pt idx="43">
                  <c:v>28.331742440814939</c:v>
                </c:pt>
                <c:pt idx="44">
                  <c:v>28.406530848007673</c:v>
                </c:pt>
                <c:pt idx="45">
                  <c:v>27.969077750653486</c:v>
                </c:pt>
                <c:pt idx="46">
                  <c:v>27.464752927824971</c:v>
                </c:pt>
                <c:pt idx="47">
                  <c:v>27.012615520943779</c:v>
                </c:pt>
              </c:numCache>
            </c:numRef>
          </c:val>
          <c:smooth val="0"/>
          <c:extLst>
            <c:ext xmlns:c16="http://schemas.microsoft.com/office/drawing/2014/chart" uri="{C3380CC4-5D6E-409C-BE32-E72D297353CC}">
              <c16:uniqueId val="{00000002-085F-4A11-80FC-F04C205B3ABA}"/>
            </c:ext>
          </c:extLst>
        </c:ser>
        <c:dLbls>
          <c:showLegendKey val="0"/>
          <c:showVal val="0"/>
          <c:showCatName val="0"/>
          <c:showSerName val="0"/>
          <c:showPercent val="0"/>
          <c:showBubbleSize val="0"/>
        </c:dLbls>
        <c:marker val="1"/>
        <c:smooth val="0"/>
        <c:axId val="46753792"/>
        <c:axId val="46046528"/>
      </c:lineChart>
      <c:catAx>
        <c:axId val="46753792"/>
        <c:scaling>
          <c:orientation val="minMax"/>
        </c:scaling>
        <c:delete val="0"/>
        <c:axPos val="b"/>
        <c:numFmt formatCode="0" sourceLinked="1"/>
        <c:majorTickMark val="out"/>
        <c:minorTickMark val="none"/>
        <c:tickLblPos val="nextTo"/>
        <c:crossAx val="46046528"/>
        <c:crosses val="autoZero"/>
        <c:auto val="1"/>
        <c:lblAlgn val="ctr"/>
        <c:lblOffset val="100"/>
        <c:noMultiLvlLbl val="0"/>
      </c:catAx>
      <c:valAx>
        <c:axId val="46046528"/>
        <c:scaling>
          <c:orientation val="minMax"/>
        </c:scaling>
        <c:delete val="0"/>
        <c:axPos val="l"/>
        <c:majorGridlines/>
        <c:numFmt formatCode="0.00" sourceLinked="1"/>
        <c:majorTickMark val="out"/>
        <c:minorTickMark val="none"/>
        <c:tickLblPos val="nextTo"/>
        <c:crossAx val="46753792"/>
        <c:crosses val="autoZero"/>
        <c:crossBetween val="between"/>
      </c:valAx>
    </c:plotArea>
    <c:legend>
      <c:legendPos val="r"/>
      <c:layout>
        <c:manualLayout>
          <c:xMode val="edge"/>
          <c:yMode val="edge"/>
          <c:x val="0.22508564346871363"/>
          <c:y val="0.44386847477398661"/>
          <c:w val="0.2794026868723995"/>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Weather_Factors!$EC$105</c:f>
              <c:strCache>
                <c:ptCount val="1"/>
                <c:pt idx="0">
                  <c:v> Norm1</c:v>
                </c:pt>
              </c:strCache>
            </c:strRef>
          </c:tx>
          <c:cat>
            <c:numRef>
              <c:f>Weather_Factors!$EB$106:$EB$130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Weather_Factors!$EC$106:$EC$130</c:f>
              <c:numCache>
                <c:formatCode>General</c:formatCode>
                <c:ptCount val="25"/>
                <c:pt idx="0">
                  <c:v>27.189043310628538</c:v>
                </c:pt>
                <c:pt idx="1">
                  <c:v>27.803072304898926</c:v>
                </c:pt>
                <c:pt idx="2">
                  <c:v>28.011521674583243</c:v>
                </c:pt>
                <c:pt idx="3">
                  <c:v>28.15347380376577</c:v>
                </c:pt>
                <c:pt idx="4">
                  <c:v>28.385137344585242</c:v>
                </c:pt>
                <c:pt idx="5">
                  <c:v>29.633759557120083</c:v>
                </c:pt>
                <c:pt idx="6">
                  <c:v>29.510148619729417</c:v>
                </c:pt>
                <c:pt idx="7">
                  <c:v>28.906601170351479</c:v>
                </c:pt>
                <c:pt idx="8">
                  <c:v>28.867830962049656</c:v>
                </c:pt>
                <c:pt idx="9">
                  <c:v>29.324307358924525</c:v>
                </c:pt>
                <c:pt idx="10">
                  <c:v>29.448041952162026</c:v>
                </c:pt>
                <c:pt idx="11">
                  <c:v>30.579660557188369</c:v>
                </c:pt>
                <c:pt idx="12">
                  <c:v>30.0364015942462</c:v>
                </c:pt>
                <c:pt idx="13">
                  <c:v>31.190339466550459</c:v>
                </c:pt>
                <c:pt idx="14">
                  <c:v>30.767992270180148</c:v>
                </c:pt>
                <c:pt idx="15">
                  <c:v>31.016863089695303</c:v>
                </c:pt>
                <c:pt idx="16">
                  <c:v>30.875312391139431</c:v>
                </c:pt>
                <c:pt idx="17">
                  <c:v>31.407038847675757</c:v>
                </c:pt>
                <c:pt idx="18">
                  <c:v>31.126934624418901</c:v>
                </c:pt>
                <c:pt idx="19">
                  <c:v>30.920273864045274</c:v>
                </c:pt>
                <c:pt idx="20">
                  <c:v>30.884963077992577</c:v>
                </c:pt>
                <c:pt idx="21">
                  <c:v>30.43684178821907</c:v>
                </c:pt>
                <c:pt idx="22">
                  <c:v>30.267199258489004</c:v>
                </c:pt>
                <c:pt idx="23">
                  <c:v>29.621296836599161</c:v>
                </c:pt>
                <c:pt idx="24">
                  <c:v>29.058848491700246</c:v>
                </c:pt>
              </c:numCache>
            </c:numRef>
          </c:val>
          <c:smooth val="0"/>
          <c:extLst>
            <c:ext xmlns:c16="http://schemas.microsoft.com/office/drawing/2014/chart" uri="{C3380CC4-5D6E-409C-BE32-E72D297353CC}">
              <c16:uniqueId val="{00000000-41F3-45C6-8DB8-E00CAA73F3B2}"/>
            </c:ext>
          </c:extLst>
        </c:ser>
        <c:ser>
          <c:idx val="1"/>
          <c:order val="1"/>
          <c:tx>
            <c:strRef>
              <c:f>Weather_Factors!$ED$105</c:f>
              <c:strCache>
                <c:ptCount val="1"/>
                <c:pt idx="0">
                  <c:v>  Norm2</c:v>
                </c:pt>
              </c:strCache>
            </c:strRef>
          </c:tx>
          <c:cat>
            <c:numRef>
              <c:f>Weather_Factors!$EB$106:$EB$130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Weather_Factors!$ED$106:$ED$130</c:f>
              <c:numCache>
                <c:formatCode>General</c:formatCode>
                <c:ptCount val="25"/>
                <c:pt idx="0">
                  <c:v>27.370684728813377</c:v>
                </c:pt>
                <c:pt idx="1">
                  <c:v>27.6615222786102</c:v>
                </c:pt>
                <c:pt idx="2">
                  <c:v>28.16358924466153</c:v>
                </c:pt>
                <c:pt idx="3">
                  <c:v>28.429188732585175</c:v>
                </c:pt>
                <c:pt idx="4">
                  <c:v>28.796535982117394</c:v>
                </c:pt>
                <c:pt idx="5">
                  <c:v>29.49153741743002</c:v>
                </c:pt>
                <c:pt idx="6">
                  <c:v>29.365632354235103</c:v>
                </c:pt>
                <c:pt idx="7">
                  <c:v>29.588992478208365</c:v>
                </c:pt>
                <c:pt idx="8">
                  <c:v>28.970833300215013</c:v>
                </c:pt>
                <c:pt idx="9">
                  <c:v>29.583060927480258</c:v>
                </c:pt>
                <c:pt idx="10">
                  <c:v>29.504892586118633</c:v>
                </c:pt>
                <c:pt idx="11">
                  <c:v>30.811962760074</c:v>
                </c:pt>
                <c:pt idx="12">
                  <c:v>30.373249024192596</c:v>
                </c:pt>
                <c:pt idx="13">
                  <c:v>30.391393373984286</c:v>
                </c:pt>
                <c:pt idx="14">
                  <c:v>30.652350105355193</c:v>
                </c:pt>
                <c:pt idx="15">
                  <c:v>30.958315274846846</c:v>
                </c:pt>
                <c:pt idx="16">
                  <c:v>31.005546183340059</c:v>
                </c:pt>
                <c:pt idx="17">
                  <c:v>31.245527030746608</c:v>
                </c:pt>
                <c:pt idx="18">
                  <c:v>31.231183567004777</c:v>
                </c:pt>
                <c:pt idx="19">
                  <c:v>30.965693901442279</c:v>
                </c:pt>
                <c:pt idx="20">
                  <c:v>30.780007219724887</c:v>
                </c:pt>
                <c:pt idx="21">
                  <c:v>30.24699237147674</c:v>
                </c:pt>
                <c:pt idx="22">
                  <c:v>30.084117153344991</c:v>
                </c:pt>
                <c:pt idx="23">
                  <c:v>29.695023926226469</c:v>
                </c:pt>
                <c:pt idx="24">
                  <c:v>29.096325679140861</c:v>
                </c:pt>
              </c:numCache>
            </c:numRef>
          </c:val>
          <c:smooth val="0"/>
          <c:extLst>
            <c:ext xmlns:c16="http://schemas.microsoft.com/office/drawing/2014/chart" uri="{C3380CC4-5D6E-409C-BE32-E72D297353CC}">
              <c16:uniqueId val="{00000001-41F3-45C6-8DB8-E00CAA73F3B2}"/>
            </c:ext>
          </c:extLst>
        </c:ser>
        <c:dLbls>
          <c:showLegendKey val="0"/>
          <c:showVal val="0"/>
          <c:showCatName val="0"/>
          <c:showSerName val="0"/>
          <c:showPercent val="0"/>
          <c:showBubbleSize val="0"/>
        </c:dLbls>
        <c:marker val="1"/>
        <c:smooth val="0"/>
        <c:axId val="46754304"/>
        <c:axId val="47670976"/>
      </c:lineChart>
      <c:catAx>
        <c:axId val="46754304"/>
        <c:scaling>
          <c:orientation val="minMax"/>
        </c:scaling>
        <c:delete val="0"/>
        <c:axPos val="b"/>
        <c:numFmt formatCode="0" sourceLinked="1"/>
        <c:majorTickMark val="out"/>
        <c:minorTickMark val="none"/>
        <c:tickLblPos val="nextTo"/>
        <c:crossAx val="47670976"/>
        <c:crosses val="autoZero"/>
        <c:auto val="1"/>
        <c:lblAlgn val="ctr"/>
        <c:lblOffset val="100"/>
        <c:noMultiLvlLbl val="0"/>
      </c:catAx>
      <c:valAx>
        <c:axId val="47670976"/>
        <c:scaling>
          <c:orientation val="minMax"/>
        </c:scaling>
        <c:delete val="0"/>
        <c:axPos val="l"/>
        <c:majorGridlines/>
        <c:numFmt formatCode="General" sourceLinked="1"/>
        <c:majorTickMark val="out"/>
        <c:minorTickMark val="none"/>
        <c:tickLblPos val="nextTo"/>
        <c:crossAx val="46754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84638517060367446"/>
          <c:h val="0.79523549139690874"/>
        </c:manualLayout>
      </c:layout>
      <c:lineChart>
        <c:grouping val="standard"/>
        <c:varyColors val="0"/>
        <c:ser>
          <c:idx val="0"/>
          <c:order val="0"/>
          <c:tx>
            <c:strRef>
              <c:f>Weather_Factors!$GA$27:$GA$28</c:f>
              <c:strCache>
                <c:ptCount val="2"/>
                <c:pt idx="0">
                  <c:v>  Actual</c:v>
                </c:pt>
                <c:pt idx="1">
                  <c:v>  Intensity</c:v>
                </c:pt>
              </c:strCache>
            </c:strRef>
          </c:tx>
          <c:cat>
            <c:numRef>
              <c:f>Weather_Factors!$FZ$29:$FZ$76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Weather_Factors!$GA$29:$GA$76</c:f>
              <c:numCache>
                <c:formatCode>0.00</c:formatCode>
                <c:ptCount val="48"/>
                <c:pt idx="0">
                  <c:v>18.229127838967923</c:v>
                </c:pt>
                <c:pt idx="1">
                  <c:v>19.236000431951727</c:v>
                </c:pt>
                <c:pt idx="2">
                  <c:v>20.036522413537444</c:v>
                </c:pt>
                <c:pt idx="3">
                  <c:v>20.657969181926013</c:v>
                </c:pt>
                <c:pt idx="4">
                  <c:v>20.138158537261457</c:v>
                </c:pt>
                <c:pt idx="5">
                  <c:v>19.837364400752467</c:v>
                </c:pt>
                <c:pt idx="6">
                  <c:v>19.912329753489061</c:v>
                </c:pt>
                <c:pt idx="7">
                  <c:v>19.946069215054116</c:v>
                </c:pt>
                <c:pt idx="8">
                  <c:v>20.428934723518708</c:v>
                </c:pt>
                <c:pt idx="9">
                  <c:v>21.451193576348995</c:v>
                </c:pt>
                <c:pt idx="10">
                  <c:v>22.085267796458066</c:v>
                </c:pt>
                <c:pt idx="11">
                  <c:v>21.687392731094334</c:v>
                </c:pt>
                <c:pt idx="12">
                  <c:v>19.953260008299264</c:v>
                </c:pt>
                <c:pt idx="13">
                  <c:v>21.066685036122859</c:v>
                </c:pt>
                <c:pt idx="14">
                  <c:v>21.210387821037628</c:v>
                </c:pt>
                <c:pt idx="15">
                  <c:v>20.958137794895947</c:v>
                </c:pt>
                <c:pt idx="16">
                  <c:v>19.96427610667752</c:v>
                </c:pt>
                <c:pt idx="17">
                  <c:v>19.797159572285214</c:v>
                </c:pt>
                <c:pt idx="18">
                  <c:v>20.53356860495613</c:v>
                </c:pt>
                <c:pt idx="19">
                  <c:v>20.543988057230003</c:v>
                </c:pt>
                <c:pt idx="20">
                  <c:v>20.264100215929393</c:v>
                </c:pt>
                <c:pt idx="21">
                  <c:v>19.97668639994108</c:v>
                </c:pt>
                <c:pt idx="22">
                  <c:v>19.586852386545452</c:v>
                </c:pt>
                <c:pt idx="23">
                  <c:v>19.766691607566585</c:v>
                </c:pt>
                <c:pt idx="24">
                  <c:v>19.663595589545285</c:v>
                </c:pt>
                <c:pt idx="25">
                  <c:v>19.316131641575279</c:v>
                </c:pt>
                <c:pt idx="26">
                  <c:v>19.967646696168551</c:v>
                </c:pt>
                <c:pt idx="27">
                  <c:v>19.876553107400568</c:v>
                </c:pt>
                <c:pt idx="28">
                  <c:v>19.699521517562896</c:v>
                </c:pt>
                <c:pt idx="29">
                  <c:v>19.577000084726151</c:v>
                </c:pt>
                <c:pt idx="30">
                  <c:v>19.99150394618988</c:v>
                </c:pt>
                <c:pt idx="31">
                  <c:v>19.234917075765502</c:v>
                </c:pt>
                <c:pt idx="32">
                  <c:v>19.117160444813162</c:v>
                </c:pt>
                <c:pt idx="33">
                  <c:v>19.483779363583562</c:v>
                </c:pt>
                <c:pt idx="34">
                  <c:v>19.292369699574074</c:v>
                </c:pt>
                <c:pt idx="35">
                  <c:v>19.41481210115678</c:v>
                </c:pt>
                <c:pt idx="36">
                  <c:v>19.849792417335525</c:v>
                </c:pt>
                <c:pt idx="37">
                  <c:v>19.918221531922867</c:v>
                </c:pt>
                <c:pt idx="38">
                  <c:v>19.940933620814384</c:v>
                </c:pt>
                <c:pt idx="39">
                  <c:v>19.698210036376476</c:v>
                </c:pt>
                <c:pt idx="40">
                  <c:v>18.85388587682219</c:v>
                </c:pt>
                <c:pt idx="41">
                  <c:v>18.822175232568043</c:v>
                </c:pt>
                <c:pt idx="42">
                  <c:v>18.631398587795971</c:v>
                </c:pt>
                <c:pt idx="43">
                  <c:v>18.507922895861604</c:v>
                </c:pt>
                <c:pt idx="44">
                  <c:v>17.860513966954979</c:v>
                </c:pt>
                <c:pt idx="45">
                  <c:v>17.542393393111414</c:v>
                </c:pt>
                <c:pt idx="46">
                  <c:v>17.373319966856418</c:v>
                </c:pt>
                <c:pt idx="47">
                  <c:v>17.68445672345781</c:v>
                </c:pt>
              </c:numCache>
            </c:numRef>
          </c:val>
          <c:smooth val="0"/>
          <c:extLst>
            <c:ext xmlns:c16="http://schemas.microsoft.com/office/drawing/2014/chart" uri="{C3380CC4-5D6E-409C-BE32-E72D297353CC}">
              <c16:uniqueId val="{00000000-105D-451E-A24D-2EF76DEF5E70}"/>
            </c:ext>
          </c:extLst>
        </c:ser>
        <c:ser>
          <c:idx val="1"/>
          <c:order val="1"/>
          <c:tx>
            <c:strRef>
              <c:f>Weather_Factors!$GB$27:$GB$28</c:f>
              <c:strCache>
                <c:ptCount val="2"/>
                <c:pt idx="0">
                  <c:v> Predicted</c:v>
                </c:pt>
                <c:pt idx="1">
                  <c:v> Intensity</c:v>
                </c:pt>
              </c:strCache>
            </c:strRef>
          </c:tx>
          <c:cat>
            <c:numRef>
              <c:f>Weather_Factors!$FZ$29:$FZ$76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Weather_Factors!$GB$29:$GB$76</c:f>
              <c:numCache>
                <c:formatCode>0.00</c:formatCode>
                <c:ptCount val="48"/>
                <c:pt idx="0">
                  <c:v>18.857030188026787</c:v>
                </c:pt>
                <c:pt idx="1">
                  <c:v>19.021840464956</c:v>
                </c:pt>
                <c:pt idx="2">
                  <c:v>19.510054489857112</c:v>
                </c:pt>
                <c:pt idx="3">
                  <c:v>19.827665363484087</c:v>
                </c:pt>
                <c:pt idx="4">
                  <c:v>20.056498293916555</c:v>
                </c:pt>
                <c:pt idx="5">
                  <c:v>20.156894528950595</c:v>
                </c:pt>
                <c:pt idx="6">
                  <c:v>20.639936726011062</c:v>
                </c:pt>
                <c:pt idx="7">
                  <c:v>20.808623821402396</c:v>
                </c:pt>
                <c:pt idx="8">
                  <c:v>20.820339004957287</c:v>
                </c:pt>
                <c:pt idx="9">
                  <c:v>20.863162647964234</c:v>
                </c:pt>
                <c:pt idx="10">
                  <c:v>21.003042853578602</c:v>
                </c:pt>
                <c:pt idx="11">
                  <c:v>21.60818166294959</c:v>
                </c:pt>
                <c:pt idx="12">
                  <c:v>20.357428942253854</c:v>
                </c:pt>
                <c:pt idx="13">
                  <c:v>20.94310612365522</c:v>
                </c:pt>
                <c:pt idx="14">
                  <c:v>21.402858353856637</c:v>
                </c:pt>
                <c:pt idx="15">
                  <c:v>21.109940318943767</c:v>
                </c:pt>
                <c:pt idx="16">
                  <c:v>20.07377272144657</c:v>
                </c:pt>
                <c:pt idx="17">
                  <c:v>20.181455840130344</c:v>
                </c:pt>
                <c:pt idx="18">
                  <c:v>20.132922357447018</c:v>
                </c:pt>
                <c:pt idx="19">
                  <c:v>20.024391686448773</c:v>
                </c:pt>
                <c:pt idx="20">
                  <c:v>20.155707945211638</c:v>
                </c:pt>
                <c:pt idx="21">
                  <c:v>19.881464964218253</c:v>
                </c:pt>
                <c:pt idx="22">
                  <c:v>19.691168095848774</c:v>
                </c:pt>
                <c:pt idx="23">
                  <c:v>19.753788571814969</c:v>
                </c:pt>
                <c:pt idx="24">
                  <c:v>19.989751687592417</c:v>
                </c:pt>
                <c:pt idx="25">
                  <c:v>19.491376537208879</c:v>
                </c:pt>
                <c:pt idx="26">
                  <c:v>19.733674142464462</c:v>
                </c:pt>
                <c:pt idx="27">
                  <c:v>19.66785065359602</c:v>
                </c:pt>
                <c:pt idx="28">
                  <c:v>19.881343172557262</c:v>
                </c:pt>
                <c:pt idx="29">
                  <c:v>19.501006519472362</c:v>
                </c:pt>
                <c:pt idx="30">
                  <c:v>19.629319070127941</c:v>
                </c:pt>
                <c:pt idx="31">
                  <c:v>19.824214297935946</c:v>
                </c:pt>
                <c:pt idx="32">
                  <c:v>19.691247318774209</c:v>
                </c:pt>
                <c:pt idx="33">
                  <c:v>19.736451964719354</c:v>
                </c:pt>
                <c:pt idx="34">
                  <c:v>19.378424705833986</c:v>
                </c:pt>
                <c:pt idx="35">
                  <c:v>19.293529684304147</c:v>
                </c:pt>
                <c:pt idx="36">
                  <c:v>19.653226024038027</c:v>
                </c:pt>
                <c:pt idx="37">
                  <c:v>19.457406714199983</c:v>
                </c:pt>
                <c:pt idx="38">
                  <c:v>19.518408960855123</c:v>
                </c:pt>
                <c:pt idx="39">
                  <c:v>19.322703258845348</c:v>
                </c:pt>
                <c:pt idx="40">
                  <c:v>18.886088460711921</c:v>
                </c:pt>
                <c:pt idx="41">
                  <c:v>19.115470745621472</c:v>
                </c:pt>
                <c:pt idx="42">
                  <c:v>18.741035428976001</c:v>
                </c:pt>
                <c:pt idx="43">
                  <c:v>18.574901059933499</c:v>
                </c:pt>
                <c:pt idx="44">
                  <c:v>17.953690017457923</c:v>
                </c:pt>
                <c:pt idx="45">
                  <c:v>17.79761421243937</c:v>
                </c:pt>
                <c:pt idx="46">
                  <c:v>17.409930481270777</c:v>
                </c:pt>
                <c:pt idx="47">
                  <c:v>17.456398643520096</c:v>
                </c:pt>
              </c:numCache>
            </c:numRef>
          </c:val>
          <c:smooth val="0"/>
          <c:extLst>
            <c:ext xmlns:c16="http://schemas.microsoft.com/office/drawing/2014/chart" uri="{C3380CC4-5D6E-409C-BE32-E72D297353CC}">
              <c16:uniqueId val="{00000001-105D-451E-A24D-2EF76DEF5E70}"/>
            </c:ext>
          </c:extLst>
        </c:ser>
        <c:ser>
          <c:idx val="2"/>
          <c:order val="2"/>
          <c:tx>
            <c:strRef>
              <c:f>Weather_Factors!$GC$27:$GC$28</c:f>
              <c:strCache>
                <c:ptCount val="2"/>
                <c:pt idx="0">
                  <c:v>Normalized</c:v>
                </c:pt>
                <c:pt idx="1">
                  <c:v> Intensity</c:v>
                </c:pt>
              </c:strCache>
            </c:strRef>
          </c:tx>
          <c:cat>
            <c:numRef>
              <c:f>Weather_Factors!$FZ$29:$FZ$76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Weather_Factors!$GC$29:$GC$76</c:f>
              <c:numCache>
                <c:formatCode>0.00</c:formatCode>
                <c:ptCount val="48"/>
                <c:pt idx="0">
                  <c:v>18.271306274212254</c:v>
                </c:pt>
                <c:pt idx="1">
                  <c:v>19.470474758821751</c:v>
                </c:pt>
                <c:pt idx="2">
                  <c:v>20.104865692437883</c:v>
                </c:pt>
                <c:pt idx="3">
                  <c:v>20.699754047493471</c:v>
                </c:pt>
                <c:pt idx="4">
                  <c:v>20.20756849664831</c:v>
                </c:pt>
                <c:pt idx="5">
                  <c:v>20.026017447272196</c:v>
                </c:pt>
                <c:pt idx="6">
                  <c:v>19.81115549660429</c:v>
                </c:pt>
                <c:pt idx="7">
                  <c:v>19.826113432844465</c:v>
                </c:pt>
                <c:pt idx="8">
                  <c:v>20.401371690462483</c:v>
                </c:pt>
                <c:pt idx="9">
                  <c:v>21.447719168489336</c:v>
                </c:pt>
                <c:pt idx="10">
                  <c:v>21.960620609790261</c:v>
                </c:pt>
                <c:pt idx="11">
                  <c:v>20.941310658451233</c:v>
                </c:pt>
                <c:pt idx="12">
                  <c:v>20.386223562507293</c:v>
                </c:pt>
                <c:pt idx="13">
                  <c:v>20.807995068243375</c:v>
                </c:pt>
                <c:pt idx="14">
                  <c:v>20.3389910444657</c:v>
                </c:pt>
                <c:pt idx="15">
                  <c:v>20.494361665368789</c:v>
                </c:pt>
                <c:pt idx="16">
                  <c:v>20.369490298980935</c:v>
                </c:pt>
                <c:pt idx="17">
                  <c:v>19.954107474507673</c:v>
                </c:pt>
                <c:pt idx="18">
                  <c:v>20.624130005063769</c:v>
                </c:pt>
                <c:pt idx="19">
                  <c:v>20.642279583748476</c:v>
                </c:pt>
                <c:pt idx="20">
                  <c:v>20.142824138232282</c:v>
                </c:pt>
                <c:pt idx="21">
                  <c:v>20.060174884993266</c:v>
                </c:pt>
                <c:pt idx="22">
                  <c:v>19.801352634343548</c:v>
                </c:pt>
                <c:pt idx="23">
                  <c:v>19.873007458759716</c:v>
                </c:pt>
                <c:pt idx="24">
                  <c:v>19.498991269177285</c:v>
                </c:pt>
                <c:pt idx="25">
                  <c:v>19.614196641056175</c:v>
                </c:pt>
                <c:pt idx="26">
                  <c:v>20.001782133868222</c:v>
                </c:pt>
                <c:pt idx="27">
                  <c:v>19.955933410736186</c:v>
                </c:pt>
                <c:pt idx="28">
                  <c:v>19.54688521772125</c:v>
                </c:pt>
                <c:pt idx="29">
                  <c:v>19.785101526246308</c:v>
                </c:pt>
                <c:pt idx="30">
                  <c:v>20.050852534712803</c:v>
                </c:pt>
                <c:pt idx="31">
                  <c:v>19.078847917888975</c:v>
                </c:pt>
                <c:pt idx="32">
                  <c:v>19.061390475059067</c:v>
                </c:pt>
                <c:pt idx="33">
                  <c:v>19.346209359588062</c:v>
                </c:pt>
                <c:pt idx="34">
                  <c:v>19.464615058231011</c:v>
                </c:pt>
                <c:pt idx="35">
                  <c:v>19.617561711208591</c:v>
                </c:pt>
                <c:pt idx="36">
                  <c:v>19.6203035560474</c:v>
                </c:pt>
                <c:pt idx="37">
                  <c:v>19.800714310181579</c:v>
                </c:pt>
                <c:pt idx="38">
                  <c:v>19.659589817549964</c:v>
                </c:pt>
                <c:pt idx="39">
                  <c:v>19.497096721255463</c:v>
                </c:pt>
                <c:pt idx="40">
                  <c:v>18.955622247699498</c:v>
                </c:pt>
                <c:pt idx="41">
                  <c:v>18.540040568806205</c:v>
                </c:pt>
                <c:pt idx="42">
                  <c:v>18.537352483304048</c:v>
                </c:pt>
                <c:pt idx="43">
                  <c:v>18.372188899637802</c:v>
                </c:pt>
                <c:pt idx="44">
                  <c:v>18.109373994487402</c:v>
                </c:pt>
                <c:pt idx="45">
                  <c:v>17.68287732970396</c:v>
                </c:pt>
                <c:pt idx="46">
                  <c:v>17.608639311168211</c:v>
                </c:pt>
                <c:pt idx="47">
                  <c:v>17.545109175961898</c:v>
                </c:pt>
              </c:numCache>
            </c:numRef>
          </c:val>
          <c:smooth val="0"/>
          <c:extLst>
            <c:ext xmlns:c16="http://schemas.microsoft.com/office/drawing/2014/chart" uri="{C3380CC4-5D6E-409C-BE32-E72D297353CC}">
              <c16:uniqueId val="{00000002-105D-451E-A24D-2EF76DEF5E70}"/>
            </c:ext>
          </c:extLst>
        </c:ser>
        <c:dLbls>
          <c:showLegendKey val="0"/>
          <c:showVal val="0"/>
          <c:showCatName val="0"/>
          <c:showSerName val="0"/>
          <c:showPercent val="0"/>
          <c:showBubbleSize val="0"/>
        </c:dLbls>
        <c:marker val="1"/>
        <c:smooth val="0"/>
        <c:axId val="46754816"/>
        <c:axId val="47673280"/>
      </c:lineChart>
      <c:catAx>
        <c:axId val="46754816"/>
        <c:scaling>
          <c:orientation val="minMax"/>
        </c:scaling>
        <c:delete val="0"/>
        <c:axPos val="b"/>
        <c:numFmt formatCode="0" sourceLinked="1"/>
        <c:majorTickMark val="out"/>
        <c:minorTickMark val="none"/>
        <c:tickLblPos val="nextTo"/>
        <c:crossAx val="47673280"/>
        <c:crosses val="autoZero"/>
        <c:auto val="1"/>
        <c:lblAlgn val="ctr"/>
        <c:lblOffset val="100"/>
        <c:tickLblSkip val="5"/>
        <c:noMultiLvlLbl val="0"/>
      </c:catAx>
      <c:valAx>
        <c:axId val="47673280"/>
        <c:scaling>
          <c:orientation val="minMax"/>
          <c:min val="0"/>
        </c:scaling>
        <c:delete val="0"/>
        <c:axPos val="l"/>
        <c:majorGridlines/>
        <c:numFmt formatCode="0.00" sourceLinked="1"/>
        <c:majorTickMark val="out"/>
        <c:minorTickMark val="none"/>
        <c:tickLblPos val="nextTo"/>
        <c:crossAx val="46754816"/>
        <c:crosses val="autoZero"/>
        <c:crossBetween val="between"/>
      </c:valAx>
    </c:plotArea>
    <c:legend>
      <c:legendPos val="r"/>
      <c:layout>
        <c:manualLayout>
          <c:xMode val="edge"/>
          <c:yMode val="edge"/>
          <c:x val="0.20355424321959753"/>
          <c:y val="0.53183143773694952"/>
          <c:w val="0.3242235345581802"/>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Weather_Factors!$GA$105</c:f>
              <c:strCache>
                <c:ptCount val="1"/>
                <c:pt idx="0">
                  <c:v> Norm1</c:v>
                </c:pt>
              </c:strCache>
            </c:strRef>
          </c:tx>
          <c:cat>
            <c:numRef>
              <c:f>Weather_Factors!$FZ$106:$FZ$130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Weather_Factors!$GA$106:$GA$130</c:f>
              <c:numCache>
                <c:formatCode>General</c:formatCode>
                <c:ptCount val="25"/>
                <c:pt idx="0">
                  <c:v>20.739952555267529</c:v>
                </c:pt>
                <c:pt idx="1">
                  <c:v>20.359966491464863</c:v>
                </c:pt>
                <c:pt idx="2">
                  <c:v>19.995174497324268</c:v>
                </c:pt>
                <c:pt idx="3">
                  <c:v>20.679800108108282</c:v>
                </c:pt>
                <c:pt idx="4">
                  <c:v>20.693661283777914</c:v>
                </c:pt>
                <c:pt idx="5">
                  <c:v>20.259070769725888</c:v>
                </c:pt>
                <c:pt idx="6">
                  <c:v>20.111298702175347</c:v>
                </c:pt>
                <c:pt idx="7">
                  <c:v>19.840560737039837</c:v>
                </c:pt>
                <c:pt idx="8">
                  <c:v>19.915907808976414</c:v>
                </c:pt>
                <c:pt idx="9">
                  <c:v>19.640130023700994</c:v>
                </c:pt>
                <c:pt idx="10">
                  <c:v>19.610515727511768</c:v>
                </c:pt>
                <c:pt idx="11">
                  <c:v>20.109346639980963</c:v>
                </c:pt>
                <c:pt idx="12">
                  <c:v>20.048117491930064</c:v>
                </c:pt>
                <c:pt idx="13">
                  <c:v>19.663277587996419</c:v>
                </c:pt>
                <c:pt idx="14">
                  <c:v>19.778117116601589</c:v>
                </c:pt>
                <c:pt idx="15">
                  <c:v>20.132847279235872</c:v>
                </c:pt>
                <c:pt idx="16">
                  <c:v>19.252969721752322</c:v>
                </c:pt>
                <c:pt idx="17">
                  <c:v>19.172717009998514</c:v>
                </c:pt>
                <c:pt idx="18">
                  <c:v>19.599832924789595</c:v>
                </c:pt>
                <c:pt idx="19">
                  <c:v>19.509751633591428</c:v>
                </c:pt>
                <c:pt idx="20">
                  <c:v>19.648269452818134</c:v>
                </c:pt>
                <c:pt idx="21">
                  <c:v>19.855500868542105</c:v>
                </c:pt>
                <c:pt idx="22">
                  <c:v>19.981242474869386</c:v>
                </c:pt>
                <c:pt idx="23">
                  <c:v>19.89691104909258</c:v>
                </c:pt>
                <c:pt idx="24">
                  <c:v>19.701970195426885</c:v>
                </c:pt>
              </c:numCache>
            </c:numRef>
          </c:val>
          <c:smooth val="0"/>
          <c:extLst>
            <c:ext xmlns:c16="http://schemas.microsoft.com/office/drawing/2014/chart" uri="{C3380CC4-5D6E-409C-BE32-E72D297353CC}">
              <c16:uniqueId val="{00000000-5272-41C7-83D6-756C443E281C}"/>
            </c:ext>
          </c:extLst>
        </c:ser>
        <c:ser>
          <c:idx val="1"/>
          <c:order val="1"/>
          <c:tx>
            <c:strRef>
              <c:f>Weather_Factors!$GB$105</c:f>
              <c:strCache>
                <c:ptCount val="1"/>
                <c:pt idx="0">
                  <c:v>  Norm2</c:v>
                </c:pt>
              </c:strCache>
            </c:strRef>
          </c:tx>
          <c:cat>
            <c:numRef>
              <c:f>Weather_Factors!$FZ$106:$FZ$130</c:f>
              <c:numCache>
                <c:formatCode>0</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Weather_Factors!$GB$106:$GB$130</c:f>
              <c:numCache>
                <c:formatCode>General</c:formatCode>
                <c:ptCount val="25"/>
                <c:pt idx="0">
                  <c:v>20.494361665368789</c:v>
                </c:pt>
                <c:pt idx="1">
                  <c:v>20.369490298980935</c:v>
                </c:pt>
                <c:pt idx="2">
                  <c:v>19.954107474507673</c:v>
                </c:pt>
                <c:pt idx="3">
                  <c:v>20.624130005063769</c:v>
                </c:pt>
                <c:pt idx="4">
                  <c:v>20.642279583748476</c:v>
                </c:pt>
                <c:pt idx="5">
                  <c:v>20.142824138232282</c:v>
                </c:pt>
                <c:pt idx="6">
                  <c:v>20.060174884993266</c:v>
                </c:pt>
                <c:pt idx="7">
                  <c:v>19.801352634343548</c:v>
                </c:pt>
                <c:pt idx="8">
                  <c:v>19.873007458759716</c:v>
                </c:pt>
                <c:pt idx="9">
                  <c:v>19.498991269177285</c:v>
                </c:pt>
                <c:pt idx="10">
                  <c:v>19.614196641056175</c:v>
                </c:pt>
                <c:pt idx="11">
                  <c:v>20.001782133868222</c:v>
                </c:pt>
                <c:pt idx="12">
                  <c:v>19.955933410736186</c:v>
                </c:pt>
                <c:pt idx="13">
                  <c:v>19.54688521772125</c:v>
                </c:pt>
                <c:pt idx="14">
                  <c:v>19.785101526246308</c:v>
                </c:pt>
                <c:pt idx="15">
                  <c:v>20.050852534712803</c:v>
                </c:pt>
                <c:pt idx="16">
                  <c:v>19.078847917888975</c:v>
                </c:pt>
                <c:pt idx="17">
                  <c:v>19.061390475059067</c:v>
                </c:pt>
                <c:pt idx="18">
                  <c:v>19.346209359588062</c:v>
                </c:pt>
                <c:pt idx="19">
                  <c:v>19.464615058231011</c:v>
                </c:pt>
                <c:pt idx="20">
                  <c:v>19.617561711208591</c:v>
                </c:pt>
                <c:pt idx="21">
                  <c:v>19.6203035560474</c:v>
                </c:pt>
                <c:pt idx="22">
                  <c:v>19.800714310181579</c:v>
                </c:pt>
                <c:pt idx="23">
                  <c:v>19.659589817549964</c:v>
                </c:pt>
                <c:pt idx="24">
                  <c:v>19.497096721255463</c:v>
                </c:pt>
              </c:numCache>
            </c:numRef>
          </c:val>
          <c:smooth val="0"/>
          <c:extLst>
            <c:ext xmlns:c16="http://schemas.microsoft.com/office/drawing/2014/chart" uri="{C3380CC4-5D6E-409C-BE32-E72D297353CC}">
              <c16:uniqueId val="{00000001-5272-41C7-83D6-756C443E281C}"/>
            </c:ext>
          </c:extLst>
        </c:ser>
        <c:dLbls>
          <c:showLegendKey val="0"/>
          <c:showVal val="0"/>
          <c:showCatName val="0"/>
          <c:showSerName val="0"/>
          <c:showPercent val="0"/>
          <c:showBubbleSize val="0"/>
        </c:dLbls>
        <c:marker val="1"/>
        <c:smooth val="0"/>
        <c:axId val="46755328"/>
        <c:axId val="47675584"/>
      </c:lineChart>
      <c:catAx>
        <c:axId val="46755328"/>
        <c:scaling>
          <c:orientation val="minMax"/>
        </c:scaling>
        <c:delete val="0"/>
        <c:axPos val="b"/>
        <c:numFmt formatCode="0" sourceLinked="1"/>
        <c:majorTickMark val="out"/>
        <c:minorTickMark val="none"/>
        <c:tickLblPos val="nextTo"/>
        <c:crossAx val="47675584"/>
        <c:crosses val="autoZero"/>
        <c:auto val="1"/>
        <c:lblAlgn val="ctr"/>
        <c:lblOffset val="100"/>
        <c:noMultiLvlLbl val="0"/>
      </c:catAx>
      <c:valAx>
        <c:axId val="47675584"/>
        <c:scaling>
          <c:orientation val="minMax"/>
        </c:scaling>
        <c:delete val="0"/>
        <c:axPos val="l"/>
        <c:majorGridlines/>
        <c:numFmt formatCode="General" sourceLinked="1"/>
        <c:majorTickMark val="out"/>
        <c:minorTickMark val="none"/>
        <c:tickLblPos val="nextTo"/>
        <c:crossAx val="46755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533573928258968"/>
          <c:y val="5.1400554097404488E-2"/>
          <c:w val="0.80710739282589661"/>
          <c:h val="0.79523549139690874"/>
        </c:manualLayout>
      </c:layout>
      <c:lineChart>
        <c:grouping val="standard"/>
        <c:varyColors val="0"/>
        <c:ser>
          <c:idx val="0"/>
          <c:order val="0"/>
          <c:tx>
            <c:strRef>
              <c:f>Weather_Factors!$BB$27:$BB$28</c:f>
              <c:strCache>
                <c:ptCount val="2"/>
                <c:pt idx="0">
                  <c:v>  Actual</c:v>
                </c:pt>
                <c:pt idx="1">
                  <c:v>  Intensity</c:v>
                </c:pt>
              </c:strCache>
            </c:strRef>
          </c:tx>
          <c:cat>
            <c:numRef>
              <c:f>Weather_Factors!$BA$29:$BA$73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Weather_Factors!$BB$29:$BB$78</c:f>
              <c:numCache>
                <c:formatCode>0.000</c:formatCode>
                <c:ptCount val="50"/>
                <c:pt idx="0">
                  <c:v>97.623029224045112</c:v>
                </c:pt>
                <c:pt idx="1">
                  <c:v>96.524508322757825</c:v>
                </c:pt>
                <c:pt idx="2">
                  <c:v>97.865808085603277</c:v>
                </c:pt>
                <c:pt idx="3">
                  <c:v>92.948254057866805</c:v>
                </c:pt>
                <c:pt idx="4">
                  <c:v>85.805609995643835</c:v>
                </c:pt>
                <c:pt idx="5">
                  <c:v>82.416740822593482</c:v>
                </c:pt>
                <c:pt idx="6">
                  <c:v>88.906860292291128</c:v>
                </c:pt>
                <c:pt idx="7">
                  <c:v>86.297135278797768</c:v>
                </c:pt>
                <c:pt idx="8">
                  <c:v>84.316693264224995</c:v>
                </c:pt>
                <c:pt idx="9">
                  <c:v>73.53190521726934</c:v>
                </c:pt>
                <c:pt idx="10">
                  <c:v>70.741800437479426</c:v>
                </c:pt>
                <c:pt idx="11">
                  <c:v>64.823052037371156</c:v>
                </c:pt>
                <c:pt idx="12">
                  <c:v>69.778280410154082</c:v>
                </c:pt>
                <c:pt idx="13">
                  <c:v>62.089122910097416</c:v>
                </c:pt>
                <c:pt idx="14">
                  <c:v>65.374942234531076</c:v>
                </c:pt>
                <c:pt idx="15">
                  <c:v>63.904558078624703</c:v>
                </c:pt>
                <c:pt idx="16">
                  <c:v>63.997759959691699</c:v>
                </c:pt>
                <c:pt idx="17">
                  <c:v>63.771720575558113</c:v>
                </c:pt>
                <c:pt idx="18">
                  <c:v>65.761254930030049</c:v>
                </c:pt>
                <c:pt idx="19">
                  <c:v>65.190445631388059</c:v>
                </c:pt>
                <c:pt idx="20">
                  <c:v>55.588965359955374</c:v>
                </c:pt>
                <c:pt idx="21">
                  <c:v>54.93239478480951</c:v>
                </c:pt>
                <c:pt idx="22">
                  <c:v>59.89784844840257</c:v>
                </c:pt>
                <c:pt idx="23">
                  <c:v>59.455348272927523</c:v>
                </c:pt>
                <c:pt idx="24">
                  <c:v>59.087652400988695</c:v>
                </c:pt>
                <c:pt idx="25">
                  <c:v>55.874443633531655</c:v>
                </c:pt>
                <c:pt idx="26">
                  <c:v>58.221929297499976</c:v>
                </c:pt>
                <c:pt idx="27">
                  <c:v>54.981190294530712</c:v>
                </c:pt>
                <c:pt idx="28">
                  <c:v>48.4334633634816</c:v>
                </c:pt>
                <c:pt idx="29">
                  <c:v>50.997685974467132</c:v>
                </c:pt>
                <c:pt idx="30">
                  <c:v>55.06401502041529</c:v>
                </c:pt>
                <c:pt idx="31">
                  <c:v>51.927243332438024</c:v>
                </c:pt>
                <c:pt idx="32">
                  <c:v>49.849042072508432</c:v>
                </c:pt>
                <c:pt idx="33">
                  <c:v>55.134295483828424</c:v>
                </c:pt>
                <c:pt idx="34">
                  <c:v>53.061302084332958</c:v>
                </c:pt>
                <c:pt idx="35">
                  <c:v>51.004117570614362</c:v>
                </c:pt>
                <c:pt idx="36">
                  <c:v>43.122481353066682</c:v>
                </c:pt>
                <c:pt idx="37">
                  <c:v>47.016464704229499</c:v>
                </c:pt>
                <c:pt idx="38">
                  <c:v>47.712859095500527</c:v>
                </c:pt>
                <c:pt idx="39">
                  <c:v>44.918686604923991</c:v>
                </c:pt>
                <c:pt idx="40">
                  <c:v>43.688223645293427</c:v>
                </c:pt>
                <c:pt idx="41">
                  <c:v>42.859708217564666</c:v>
                </c:pt>
                <c:pt idx="42">
                  <c:v>38.725307008363991</c:v>
                </c:pt>
                <c:pt idx="43">
                  <c:v>43.220523036921655</c:v>
                </c:pt>
                <c:pt idx="44">
                  <c:v>46.954323951551871</c:v>
                </c:pt>
                <c:pt idx="45">
                  <c:v>46.597169376550418</c:v>
                </c:pt>
                <c:pt idx="46">
                  <c:v>40.38534504558784</c:v>
                </c:pt>
                <c:pt idx="47">
                  <c:v>41.333841064172425</c:v>
                </c:pt>
                <c:pt idx="48">
                  <c:v>0</c:v>
                </c:pt>
              </c:numCache>
            </c:numRef>
          </c:val>
          <c:smooth val="0"/>
          <c:extLst>
            <c:ext xmlns:c16="http://schemas.microsoft.com/office/drawing/2014/chart" uri="{C3380CC4-5D6E-409C-BE32-E72D297353CC}">
              <c16:uniqueId val="{00000000-4911-4C99-B96F-CC9EE8378988}"/>
            </c:ext>
          </c:extLst>
        </c:ser>
        <c:ser>
          <c:idx val="1"/>
          <c:order val="1"/>
          <c:tx>
            <c:strRef>
              <c:f>Weather_Factors!$BC$27:$BC$28</c:f>
              <c:strCache>
                <c:ptCount val="2"/>
                <c:pt idx="0">
                  <c:v> Predicted</c:v>
                </c:pt>
                <c:pt idx="1">
                  <c:v> Intensity</c:v>
                </c:pt>
              </c:strCache>
            </c:strRef>
          </c:tx>
          <c:marker>
            <c:symbol val="square"/>
            <c:size val="5"/>
          </c:marker>
          <c:cat>
            <c:numRef>
              <c:f>Weather_Factors!$BA$29:$BA$73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Weather_Factors!$BC$29:$BC$78</c:f>
              <c:numCache>
                <c:formatCode>0.00</c:formatCode>
                <c:ptCount val="50"/>
                <c:pt idx="0">
                  <c:v>98.854687621636117</c:v>
                </c:pt>
                <c:pt idx="1">
                  <c:v>96.69673363192264</c:v>
                </c:pt>
                <c:pt idx="2">
                  <c:v>97.065207757747103</c:v>
                </c:pt>
                <c:pt idx="3">
                  <c:v>90.477884034316872</c:v>
                </c:pt>
                <c:pt idx="4">
                  <c:v>88.469139967614751</c:v>
                </c:pt>
                <c:pt idx="5">
                  <c:v>84.418760678671731</c:v>
                </c:pt>
                <c:pt idx="6">
                  <c:v>85.485886683755496</c:v>
                </c:pt>
                <c:pt idx="7">
                  <c:v>81.823800383075024</c:v>
                </c:pt>
                <c:pt idx="8">
                  <c:v>84.106503076292199</c:v>
                </c:pt>
                <c:pt idx="9">
                  <c:v>77.571396276116204</c:v>
                </c:pt>
                <c:pt idx="10">
                  <c:v>73.982289123466046</c:v>
                </c:pt>
                <c:pt idx="11">
                  <c:v>67.904679752511498</c:v>
                </c:pt>
                <c:pt idx="12">
                  <c:v>64.839622309124536</c:v>
                </c:pt>
                <c:pt idx="13">
                  <c:v>62.15006937799005</c:v>
                </c:pt>
                <c:pt idx="14">
                  <c:v>65.19708191648661</c:v>
                </c:pt>
                <c:pt idx="15">
                  <c:v>64.208980656989809</c:v>
                </c:pt>
                <c:pt idx="16">
                  <c:v>63.45910716958722</c:v>
                </c:pt>
                <c:pt idx="17">
                  <c:v>62.905710122636869</c:v>
                </c:pt>
                <c:pt idx="18">
                  <c:v>64.542903386631011</c:v>
                </c:pt>
                <c:pt idx="19">
                  <c:v>64.368358775523674</c:v>
                </c:pt>
                <c:pt idx="20">
                  <c:v>55.624283492772705</c:v>
                </c:pt>
                <c:pt idx="21">
                  <c:v>55.987157354327053</c:v>
                </c:pt>
                <c:pt idx="22">
                  <c:v>61.332067172859595</c:v>
                </c:pt>
                <c:pt idx="23">
                  <c:v>60.258355000108068</c:v>
                </c:pt>
                <c:pt idx="24">
                  <c:v>59.435108206407932</c:v>
                </c:pt>
                <c:pt idx="25">
                  <c:v>58.01254617155427</c:v>
                </c:pt>
                <c:pt idx="26">
                  <c:v>58.414118897353603</c:v>
                </c:pt>
                <c:pt idx="27">
                  <c:v>56.757691500108137</c:v>
                </c:pt>
                <c:pt idx="28">
                  <c:v>48.73460992829726</c:v>
                </c:pt>
                <c:pt idx="29">
                  <c:v>51.565392189187506</c:v>
                </c:pt>
                <c:pt idx="30">
                  <c:v>54.009451181039097</c:v>
                </c:pt>
                <c:pt idx="31">
                  <c:v>48.678562761872485</c:v>
                </c:pt>
                <c:pt idx="32">
                  <c:v>49.439290821923443</c:v>
                </c:pt>
                <c:pt idx="33">
                  <c:v>53.970929110141185</c:v>
                </c:pt>
                <c:pt idx="34">
                  <c:v>50.759391331847176</c:v>
                </c:pt>
                <c:pt idx="35">
                  <c:v>50.00578819628597</c:v>
                </c:pt>
                <c:pt idx="36">
                  <c:v>43.739462238219595</c:v>
                </c:pt>
                <c:pt idx="37">
                  <c:v>47.296347313911028</c:v>
                </c:pt>
                <c:pt idx="38">
                  <c:v>46.587523361294522</c:v>
                </c:pt>
                <c:pt idx="39">
                  <c:v>47.478228238055266</c:v>
                </c:pt>
                <c:pt idx="40">
                  <c:v>43.862240097609188</c:v>
                </c:pt>
                <c:pt idx="41">
                  <c:v>43.413382982830917</c:v>
                </c:pt>
                <c:pt idx="42">
                  <c:v>39.143608676509864</c:v>
                </c:pt>
                <c:pt idx="43">
                  <c:v>45.137147560584495</c:v>
                </c:pt>
                <c:pt idx="44">
                  <c:v>47.21660800224155</c:v>
                </c:pt>
                <c:pt idx="45">
                  <c:v>44.521606764619143</c:v>
                </c:pt>
                <c:pt idx="46">
                  <c:v>41.00855196920017</c:v>
                </c:pt>
                <c:pt idx="47">
                  <c:v>40.797099041222012</c:v>
                </c:pt>
                <c:pt idx="48">
                  <c:v>43.405424816841624</c:v>
                </c:pt>
              </c:numCache>
            </c:numRef>
          </c:val>
          <c:smooth val="0"/>
          <c:extLst>
            <c:ext xmlns:c16="http://schemas.microsoft.com/office/drawing/2014/chart" uri="{C3380CC4-5D6E-409C-BE32-E72D297353CC}">
              <c16:uniqueId val="{00000001-4911-4C99-B96F-CC9EE8378988}"/>
            </c:ext>
          </c:extLst>
        </c:ser>
        <c:ser>
          <c:idx val="2"/>
          <c:order val="2"/>
          <c:tx>
            <c:strRef>
              <c:f>Weather_Factors!$BD$27:$BD$28</c:f>
              <c:strCache>
                <c:ptCount val="2"/>
                <c:pt idx="0">
                  <c:v>Normalized</c:v>
                </c:pt>
                <c:pt idx="1">
                  <c:v> Intensity</c:v>
                </c:pt>
              </c:strCache>
            </c:strRef>
          </c:tx>
          <c:cat>
            <c:numRef>
              <c:f>Weather_Factors!$BA$29:$BA$73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Weather_Factors!$BD$29:$BD$73</c:f>
              <c:numCache>
                <c:formatCode>0.00</c:formatCode>
                <c:ptCount val="45"/>
                <c:pt idx="0">
                  <c:v>96.908431453682354</c:v>
                </c:pt>
                <c:pt idx="1">
                  <c:v>96.618538397309678</c:v>
                </c:pt>
                <c:pt idx="2">
                  <c:v>96.506871146769441</c:v>
                </c:pt>
                <c:pt idx="3">
                  <c:v>95.698333742063269</c:v>
                </c:pt>
                <c:pt idx="4">
                  <c:v>86.329194060317917</c:v>
                </c:pt>
                <c:pt idx="5">
                  <c:v>84.171865469619945</c:v>
                </c:pt>
                <c:pt idx="6">
                  <c:v>87.506671692047561</c:v>
                </c:pt>
                <c:pt idx="7">
                  <c:v>86.38129347037912</c:v>
                </c:pt>
                <c:pt idx="8">
                  <c:v>81.614430948131229</c:v>
                </c:pt>
                <c:pt idx="9">
                  <c:v>74.245085079833487</c:v>
                </c:pt>
                <c:pt idx="10">
                  <c:v>69.340675493553277</c:v>
                </c:pt>
                <c:pt idx="11">
                  <c:v>64.583661312950142</c:v>
                </c:pt>
                <c:pt idx="12">
                  <c:v>69.958170642311899</c:v>
                </c:pt>
                <c:pt idx="13">
                  <c:v>63.843546912348103</c:v>
                </c:pt>
                <c:pt idx="14">
                  <c:v>66.74365291355808</c:v>
                </c:pt>
                <c:pt idx="15">
                  <c:v>63.169975688010467</c:v>
                </c:pt>
                <c:pt idx="16">
                  <c:v>63.38734232241557</c:v>
                </c:pt>
                <c:pt idx="17">
                  <c:v>63.108708817575845</c:v>
                </c:pt>
                <c:pt idx="18">
                  <c:v>62.783314235809087</c:v>
                </c:pt>
                <c:pt idx="19">
                  <c:v>61.664728304933519</c:v>
                </c:pt>
                <c:pt idx="20">
                  <c:v>60.063794748325904</c:v>
                </c:pt>
                <c:pt idx="21">
                  <c:v>58.257068637257717</c:v>
                </c:pt>
                <c:pt idx="22">
                  <c:v>57.338079965479771</c:v>
                </c:pt>
                <c:pt idx="23">
                  <c:v>57.266898189613975</c:v>
                </c:pt>
                <c:pt idx="24">
                  <c:v>57.016035442415664</c:v>
                </c:pt>
                <c:pt idx="25">
                  <c:v>54.642248026782994</c:v>
                </c:pt>
                <c:pt idx="26">
                  <c:v>55.871059982976796</c:v>
                </c:pt>
                <c:pt idx="27">
                  <c:v>53.604807131263229</c:v>
                </c:pt>
                <c:pt idx="28">
                  <c:v>54.372207968620479</c:v>
                </c:pt>
                <c:pt idx="29">
                  <c:v>53.536252842153395</c:v>
                </c:pt>
                <c:pt idx="30">
                  <c:v>54.379366911451996</c:v>
                </c:pt>
                <c:pt idx="31">
                  <c:v>55.928578125301136</c:v>
                </c:pt>
                <c:pt idx="32">
                  <c:v>52.341563704650092</c:v>
                </c:pt>
                <c:pt idx="33">
                  <c:v>52.354953068996885</c:v>
                </c:pt>
                <c:pt idx="34">
                  <c:v>52.797487552113182</c:v>
                </c:pt>
                <c:pt idx="35">
                  <c:v>50.549748413861231</c:v>
                </c:pt>
                <c:pt idx="36">
                  <c:v>48.019917118461116</c:v>
                </c:pt>
                <c:pt idx="37">
                  <c:v>47.816054141710893</c:v>
                </c:pt>
                <c:pt idx="38">
                  <c:v>48.589785547688955</c:v>
                </c:pt>
                <c:pt idx="39">
                  <c:v>44.639299268910449</c:v>
                </c:pt>
                <c:pt idx="40">
                  <c:v>46.713862962849532</c:v>
                </c:pt>
                <c:pt idx="41">
                  <c:v>45.905514529411981</c:v>
                </c:pt>
                <c:pt idx="42">
                  <c:v>45.57077901497825</c:v>
                </c:pt>
                <c:pt idx="43">
                  <c:v>43.766667078824078</c:v>
                </c:pt>
                <c:pt idx="44">
                  <c:v>45.075395854044238</c:v>
                </c:pt>
              </c:numCache>
            </c:numRef>
          </c:val>
          <c:smooth val="0"/>
          <c:extLst>
            <c:ext xmlns:c16="http://schemas.microsoft.com/office/drawing/2014/chart" uri="{C3380CC4-5D6E-409C-BE32-E72D297353CC}">
              <c16:uniqueId val="{00000002-4911-4C99-B96F-CC9EE8378988}"/>
            </c:ext>
          </c:extLst>
        </c:ser>
        <c:dLbls>
          <c:showLegendKey val="0"/>
          <c:showVal val="0"/>
          <c:showCatName val="0"/>
          <c:showSerName val="0"/>
          <c:showPercent val="0"/>
          <c:showBubbleSize val="0"/>
        </c:dLbls>
        <c:marker val="1"/>
        <c:smooth val="0"/>
        <c:axId val="47894528"/>
        <c:axId val="47637056"/>
      </c:lineChart>
      <c:catAx>
        <c:axId val="47894528"/>
        <c:scaling>
          <c:orientation val="minMax"/>
        </c:scaling>
        <c:delete val="0"/>
        <c:axPos val="b"/>
        <c:numFmt formatCode="General" sourceLinked="1"/>
        <c:majorTickMark val="out"/>
        <c:minorTickMark val="none"/>
        <c:tickLblPos val="nextTo"/>
        <c:crossAx val="47637056"/>
        <c:crosses val="autoZero"/>
        <c:auto val="1"/>
        <c:lblAlgn val="ctr"/>
        <c:lblOffset val="100"/>
        <c:tickLblSkip val="5"/>
        <c:noMultiLvlLbl val="0"/>
      </c:catAx>
      <c:valAx>
        <c:axId val="47637056"/>
        <c:scaling>
          <c:orientation val="minMax"/>
        </c:scaling>
        <c:delete val="0"/>
        <c:axPos val="l"/>
        <c:majorGridlines/>
        <c:numFmt formatCode="0.000" sourceLinked="1"/>
        <c:majorTickMark val="out"/>
        <c:minorTickMark val="none"/>
        <c:tickLblPos val="nextTo"/>
        <c:crossAx val="47894528"/>
        <c:crosses val="autoZero"/>
        <c:crossBetween val="midCat"/>
      </c:valAx>
    </c:plotArea>
    <c:legend>
      <c:legendPos val="r"/>
      <c:layout>
        <c:manualLayout>
          <c:xMode val="edge"/>
          <c:yMode val="edge"/>
          <c:x val="0.20910979877515309"/>
          <c:y val="0.51794254884806068"/>
          <c:w val="0.3242235345581802"/>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Weather_Factors!$BB$105</c:f>
              <c:strCache>
                <c:ptCount val="1"/>
                <c:pt idx="0">
                  <c:v> Norm1</c:v>
                </c:pt>
              </c:strCache>
            </c:strRef>
          </c:tx>
          <c:cat>
            <c:numRef>
              <c:f>Weather_Factors!$BA$106:$BA$130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Weather_Factors!$BB$106:$BB$130</c:f>
              <c:numCache>
                <c:formatCode>General</c:formatCode>
                <c:ptCount val="25"/>
                <c:pt idx="0">
                  <c:v>65.653906995719794</c:v>
                </c:pt>
                <c:pt idx="1">
                  <c:v>65.903140321565616</c:v>
                </c:pt>
                <c:pt idx="2">
                  <c:v>65.615304713477713</c:v>
                </c:pt>
                <c:pt idx="3">
                  <c:v>65.120021589331131</c:v>
                </c:pt>
                <c:pt idx="4">
                  <c:v>63.975611146657073</c:v>
                </c:pt>
                <c:pt idx="5">
                  <c:v>62.974176850347078</c:v>
                </c:pt>
                <c:pt idx="6">
                  <c:v>60.892071459890538</c:v>
                </c:pt>
                <c:pt idx="7">
                  <c:v>59.619845826238773</c:v>
                </c:pt>
                <c:pt idx="8">
                  <c:v>59.577270749733842</c:v>
                </c:pt>
                <c:pt idx="9">
                  <c:v>59.343343315278872</c:v>
                </c:pt>
                <c:pt idx="10">
                  <c:v>56.882334714904466</c:v>
                </c:pt>
                <c:pt idx="11">
                  <c:v>58.212932488648612</c:v>
                </c:pt>
                <c:pt idx="12">
                  <c:v>55.841681965375216</c:v>
                </c:pt>
                <c:pt idx="13">
                  <c:v>56.535609071514479</c:v>
                </c:pt>
                <c:pt idx="14">
                  <c:v>55.617608579807332</c:v>
                </c:pt>
                <c:pt idx="15">
                  <c:v>56.647843491487464</c:v>
                </c:pt>
                <c:pt idx="16">
                  <c:v>57.926130086401891</c:v>
                </c:pt>
                <c:pt idx="17">
                  <c:v>54.259661939806726</c:v>
                </c:pt>
                <c:pt idx="18">
                  <c:v>54.8176144287103</c:v>
                </c:pt>
                <c:pt idx="19">
                  <c:v>54.985688987427153</c:v>
                </c:pt>
                <c:pt idx="20">
                  <c:v>52.678318751095972</c:v>
                </c:pt>
                <c:pt idx="21">
                  <c:v>49.255702815539614</c:v>
                </c:pt>
                <c:pt idx="22">
                  <c:v>49.632870419878948</c:v>
                </c:pt>
                <c:pt idx="23">
                  <c:v>50.413737415039968</c:v>
                </c:pt>
                <c:pt idx="24">
                  <c:v>46.514447545291397</c:v>
                </c:pt>
              </c:numCache>
            </c:numRef>
          </c:val>
          <c:smooth val="0"/>
          <c:extLst>
            <c:ext xmlns:c16="http://schemas.microsoft.com/office/drawing/2014/chart" uri="{C3380CC4-5D6E-409C-BE32-E72D297353CC}">
              <c16:uniqueId val="{00000000-51A4-496D-A5A5-2AE3E07F0D92}"/>
            </c:ext>
          </c:extLst>
        </c:ser>
        <c:ser>
          <c:idx val="1"/>
          <c:order val="1"/>
          <c:tx>
            <c:strRef>
              <c:f>Weather_Factors!$BC$105</c:f>
              <c:strCache>
                <c:ptCount val="1"/>
                <c:pt idx="0">
                  <c:v>  Norm2</c:v>
                </c:pt>
              </c:strCache>
            </c:strRef>
          </c:tx>
          <c:cat>
            <c:numRef>
              <c:f>Weather_Factors!$BA$106:$BA$130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Weather_Factors!$BC$106:$BC$130</c:f>
              <c:numCache>
                <c:formatCode>General</c:formatCode>
                <c:ptCount val="25"/>
                <c:pt idx="0">
                  <c:v>63.169975688010467</c:v>
                </c:pt>
                <c:pt idx="1">
                  <c:v>63.38734232241557</c:v>
                </c:pt>
                <c:pt idx="2">
                  <c:v>63.108708817575845</c:v>
                </c:pt>
                <c:pt idx="3">
                  <c:v>62.783314235809087</c:v>
                </c:pt>
                <c:pt idx="4">
                  <c:v>61.664728304933519</c:v>
                </c:pt>
                <c:pt idx="5">
                  <c:v>60.063794748325904</c:v>
                </c:pt>
                <c:pt idx="6">
                  <c:v>58.257068637257717</c:v>
                </c:pt>
                <c:pt idx="7">
                  <c:v>57.338079965479771</c:v>
                </c:pt>
                <c:pt idx="8">
                  <c:v>57.266898189613975</c:v>
                </c:pt>
                <c:pt idx="9">
                  <c:v>57.016035442415664</c:v>
                </c:pt>
                <c:pt idx="10">
                  <c:v>54.642248026782994</c:v>
                </c:pt>
                <c:pt idx="11">
                  <c:v>55.871059982976796</c:v>
                </c:pt>
                <c:pt idx="12">
                  <c:v>53.604807131263229</c:v>
                </c:pt>
                <c:pt idx="13">
                  <c:v>54.372207968620479</c:v>
                </c:pt>
                <c:pt idx="14">
                  <c:v>53.536252842153395</c:v>
                </c:pt>
                <c:pt idx="15">
                  <c:v>54.379366911451996</c:v>
                </c:pt>
                <c:pt idx="16">
                  <c:v>55.928578125301136</c:v>
                </c:pt>
                <c:pt idx="17">
                  <c:v>52.341563704650092</c:v>
                </c:pt>
                <c:pt idx="18">
                  <c:v>52.354953068996885</c:v>
                </c:pt>
                <c:pt idx="19">
                  <c:v>52.797487552113182</c:v>
                </c:pt>
                <c:pt idx="20">
                  <c:v>50.549748413861231</c:v>
                </c:pt>
                <c:pt idx="21">
                  <c:v>48.019917118461116</c:v>
                </c:pt>
                <c:pt idx="22">
                  <c:v>47.816054141710893</c:v>
                </c:pt>
                <c:pt idx="23">
                  <c:v>48.589785547688955</c:v>
                </c:pt>
                <c:pt idx="24">
                  <c:v>44.639299268910449</c:v>
                </c:pt>
              </c:numCache>
            </c:numRef>
          </c:val>
          <c:smooth val="0"/>
          <c:extLst>
            <c:ext xmlns:c16="http://schemas.microsoft.com/office/drawing/2014/chart" uri="{C3380CC4-5D6E-409C-BE32-E72D297353CC}">
              <c16:uniqueId val="{00000001-51A4-496D-A5A5-2AE3E07F0D92}"/>
            </c:ext>
          </c:extLst>
        </c:ser>
        <c:dLbls>
          <c:showLegendKey val="0"/>
          <c:showVal val="0"/>
          <c:showCatName val="0"/>
          <c:showSerName val="0"/>
          <c:showPercent val="0"/>
          <c:showBubbleSize val="0"/>
        </c:dLbls>
        <c:marker val="1"/>
        <c:smooth val="0"/>
        <c:axId val="46751744"/>
        <c:axId val="47639360"/>
      </c:lineChart>
      <c:catAx>
        <c:axId val="46751744"/>
        <c:scaling>
          <c:orientation val="minMax"/>
        </c:scaling>
        <c:delete val="0"/>
        <c:axPos val="b"/>
        <c:numFmt formatCode="General" sourceLinked="1"/>
        <c:majorTickMark val="out"/>
        <c:minorTickMark val="none"/>
        <c:tickLblPos val="nextTo"/>
        <c:crossAx val="47639360"/>
        <c:crosses val="autoZero"/>
        <c:auto val="1"/>
        <c:lblAlgn val="ctr"/>
        <c:lblOffset val="100"/>
        <c:noMultiLvlLbl val="0"/>
      </c:catAx>
      <c:valAx>
        <c:axId val="47639360"/>
        <c:scaling>
          <c:orientation val="minMax"/>
        </c:scaling>
        <c:delete val="0"/>
        <c:axPos val="l"/>
        <c:majorGridlines/>
        <c:numFmt formatCode="General" sourceLinked="1"/>
        <c:majorTickMark val="out"/>
        <c:minorTickMark val="none"/>
        <c:tickLblPos val="nextTo"/>
        <c:crossAx val="467517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81563517060367463"/>
          <c:h val="0.79523549139690874"/>
        </c:manualLayout>
      </c:layout>
      <c:lineChart>
        <c:grouping val="standard"/>
        <c:varyColors val="0"/>
        <c:ser>
          <c:idx val="0"/>
          <c:order val="0"/>
          <c:tx>
            <c:strRef>
              <c:f>Weather_Factors!$CY$27:$CY$28</c:f>
              <c:strCache>
                <c:ptCount val="2"/>
                <c:pt idx="0">
                  <c:v>  Actual</c:v>
                </c:pt>
                <c:pt idx="1">
                  <c:v>  Intensity</c:v>
                </c:pt>
              </c:strCache>
            </c:strRef>
          </c:tx>
          <c:cat>
            <c:numRef>
              <c:f>Weather_Factors!$CX$29:$CX$76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Weather_Factors!$CY$29:$CY$76</c:f>
              <c:numCache>
                <c:formatCode>0.00</c:formatCode>
                <c:ptCount val="48"/>
                <c:pt idx="0">
                  <c:v>116.46823243078346</c:v>
                </c:pt>
                <c:pt idx="1">
                  <c:v>114.52581086058214</c:v>
                </c:pt>
                <c:pt idx="2">
                  <c:v>115.84113401151875</c:v>
                </c:pt>
                <c:pt idx="3">
                  <c:v>106.08696955310397</c:v>
                </c:pt>
                <c:pt idx="4">
                  <c:v>103.80167262042416</c:v>
                </c:pt>
                <c:pt idx="5">
                  <c:v>101.79769841812043</c:v>
                </c:pt>
                <c:pt idx="6">
                  <c:v>103.60458457172875</c:v>
                </c:pt>
                <c:pt idx="7">
                  <c:v>99.439584640279989</c:v>
                </c:pt>
                <c:pt idx="8">
                  <c:v>100.85912242990372</c:v>
                </c:pt>
                <c:pt idx="9">
                  <c:v>91.648621313139486</c:v>
                </c:pt>
                <c:pt idx="10">
                  <c:v>79.022190217538238</c:v>
                </c:pt>
                <c:pt idx="11">
                  <c:v>78.204134117337105</c:v>
                </c:pt>
                <c:pt idx="12">
                  <c:v>81.040355067534605</c:v>
                </c:pt>
                <c:pt idx="13">
                  <c:v>72.788501610153872</c:v>
                </c:pt>
                <c:pt idx="14">
                  <c:v>74.564560861363319</c:v>
                </c:pt>
                <c:pt idx="15">
                  <c:v>71.096156842455699</c:v>
                </c:pt>
                <c:pt idx="16">
                  <c:v>68.561567009278292</c:v>
                </c:pt>
                <c:pt idx="17">
                  <c:v>65.369049204096797</c:v>
                </c:pt>
                <c:pt idx="18">
                  <c:v>70.525400457592127</c:v>
                </c:pt>
                <c:pt idx="19">
                  <c:v>71.825968298638628</c:v>
                </c:pt>
                <c:pt idx="20">
                  <c:v>60.997231570226397</c:v>
                </c:pt>
                <c:pt idx="21">
                  <c:v>63.811538565751725</c:v>
                </c:pt>
                <c:pt idx="22">
                  <c:v>62.708283015068048</c:v>
                </c:pt>
                <c:pt idx="23">
                  <c:v>63.017886743181656</c:v>
                </c:pt>
                <c:pt idx="24">
                  <c:v>58.586229471438784</c:v>
                </c:pt>
                <c:pt idx="25">
                  <c:v>58.921183868983348</c:v>
                </c:pt>
                <c:pt idx="26">
                  <c:v>63.836095327869593</c:v>
                </c:pt>
                <c:pt idx="27">
                  <c:v>58.478513911766605</c:v>
                </c:pt>
                <c:pt idx="28">
                  <c:v>48.887119289631222</c:v>
                </c:pt>
                <c:pt idx="29">
                  <c:v>52.566455148233281</c:v>
                </c:pt>
                <c:pt idx="30">
                  <c:v>54.102060428049334</c:v>
                </c:pt>
                <c:pt idx="31">
                  <c:v>50.684103352575228</c:v>
                </c:pt>
                <c:pt idx="32">
                  <c:v>52.476363916753279</c:v>
                </c:pt>
                <c:pt idx="33">
                  <c:v>53.804567986786232</c:v>
                </c:pt>
                <c:pt idx="34">
                  <c:v>49.516373725120502</c:v>
                </c:pt>
                <c:pt idx="35">
                  <c:v>48.708777424702241</c:v>
                </c:pt>
                <c:pt idx="36">
                  <c:v>42.433361153564135</c:v>
                </c:pt>
                <c:pt idx="37">
                  <c:v>45.950503461247905</c:v>
                </c:pt>
                <c:pt idx="38">
                  <c:v>49.119359572301533</c:v>
                </c:pt>
                <c:pt idx="39">
                  <c:v>46.38138588665386</c:v>
                </c:pt>
                <c:pt idx="40">
                  <c:v>44.1106779244056</c:v>
                </c:pt>
                <c:pt idx="41">
                  <c:v>43.905448747654283</c:v>
                </c:pt>
                <c:pt idx="42">
                  <c:v>37.104532534481081</c:v>
                </c:pt>
                <c:pt idx="43">
                  <c:v>45.923846811516718</c:v>
                </c:pt>
                <c:pt idx="44">
                  <c:v>48.280645036862751</c:v>
                </c:pt>
                <c:pt idx="45">
                  <c:v>41.351619219883872</c:v>
                </c:pt>
                <c:pt idx="46">
                  <c:v>38.562015899722859</c:v>
                </c:pt>
                <c:pt idx="47">
                  <c:v>37.933802753637401</c:v>
                </c:pt>
              </c:numCache>
            </c:numRef>
          </c:val>
          <c:smooth val="0"/>
          <c:extLst>
            <c:ext xmlns:c16="http://schemas.microsoft.com/office/drawing/2014/chart" uri="{C3380CC4-5D6E-409C-BE32-E72D297353CC}">
              <c16:uniqueId val="{00000000-F915-4802-9F3B-76A4581D224F}"/>
            </c:ext>
          </c:extLst>
        </c:ser>
        <c:ser>
          <c:idx val="1"/>
          <c:order val="1"/>
          <c:tx>
            <c:strRef>
              <c:f>Weather_Factors!$CZ$27:$CZ$28</c:f>
              <c:strCache>
                <c:ptCount val="2"/>
                <c:pt idx="0">
                  <c:v> Predicted</c:v>
                </c:pt>
                <c:pt idx="1">
                  <c:v> Intensity</c:v>
                </c:pt>
              </c:strCache>
            </c:strRef>
          </c:tx>
          <c:cat>
            <c:numRef>
              <c:f>Weather_Factors!$CX$29:$CX$76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Weather_Factors!$CZ$29:$CZ$76</c:f>
              <c:numCache>
                <c:formatCode>0.00</c:formatCode>
                <c:ptCount val="48"/>
                <c:pt idx="0">
                  <c:v>117.21248596985856</c:v>
                </c:pt>
                <c:pt idx="1">
                  <c:v>113.56362983668419</c:v>
                </c:pt>
                <c:pt idx="2">
                  <c:v>116.53187088977269</c:v>
                </c:pt>
                <c:pt idx="3">
                  <c:v>106.16559375753604</c:v>
                </c:pt>
                <c:pt idx="4">
                  <c:v>104.96424148097546</c:v>
                </c:pt>
                <c:pt idx="5">
                  <c:v>101.59820302627465</c:v>
                </c:pt>
                <c:pt idx="6">
                  <c:v>101.37935432458653</c:v>
                </c:pt>
                <c:pt idx="7">
                  <c:v>97.110762608900643</c:v>
                </c:pt>
                <c:pt idx="8">
                  <c:v>98.398374001201887</c:v>
                </c:pt>
                <c:pt idx="9">
                  <c:v>93.693274477297706</c:v>
                </c:pt>
                <c:pt idx="10">
                  <c:v>86.002266494052236</c:v>
                </c:pt>
                <c:pt idx="11">
                  <c:v>79.197135132473861</c:v>
                </c:pt>
                <c:pt idx="12">
                  <c:v>76.133616712270822</c:v>
                </c:pt>
                <c:pt idx="13">
                  <c:v>73.452356014352816</c:v>
                </c:pt>
                <c:pt idx="14">
                  <c:v>74.290007997274429</c:v>
                </c:pt>
                <c:pt idx="15">
                  <c:v>72.920221515404307</c:v>
                </c:pt>
                <c:pt idx="16">
                  <c:v>68.552043860287</c:v>
                </c:pt>
                <c:pt idx="17">
                  <c:v>65.033658495250705</c:v>
                </c:pt>
                <c:pt idx="18">
                  <c:v>68.903293457463462</c:v>
                </c:pt>
                <c:pt idx="19">
                  <c:v>69.470335713431496</c:v>
                </c:pt>
                <c:pt idx="20">
                  <c:v>61.416179605447134</c:v>
                </c:pt>
                <c:pt idx="21">
                  <c:v>61.790761887326958</c:v>
                </c:pt>
                <c:pt idx="22">
                  <c:v>62.412121760294688</c:v>
                </c:pt>
                <c:pt idx="23">
                  <c:v>64.475630572526171</c:v>
                </c:pt>
                <c:pt idx="24">
                  <c:v>61.001621958703375</c:v>
                </c:pt>
                <c:pt idx="25">
                  <c:v>61.723539668211039</c:v>
                </c:pt>
                <c:pt idx="26">
                  <c:v>62.799591884212376</c:v>
                </c:pt>
                <c:pt idx="27">
                  <c:v>59.204372006559744</c:v>
                </c:pt>
                <c:pt idx="28">
                  <c:v>50.191269547981364</c:v>
                </c:pt>
                <c:pt idx="29">
                  <c:v>52.674802530445021</c:v>
                </c:pt>
                <c:pt idx="30">
                  <c:v>53.971500065174283</c:v>
                </c:pt>
                <c:pt idx="31">
                  <c:v>50.046597385120151</c:v>
                </c:pt>
                <c:pt idx="32">
                  <c:v>51.03992998557861</c:v>
                </c:pt>
                <c:pt idx="33">
                  <c:v>52.211389843244945</c:v>
                </c:pt>
                <c:pt idx="34">
                  <c:v>49.032484387661327</c:v>
                </c:pt>
                <c:pt idx="35">
                  <c:v>47.808460271890965</c:v>
                </c:pt>
                <c:pt idx="36">
                  <c:v>43.513172103829135</c:v>
                </c:pt>
                <c:pt idx="37">
                  <c:v>45.461994054667173</c:v>
                </c:pt>
                <c:pt idx="38">
                  <c:v>48.815477081185648</c:v>
                </c:pt>
                <c:pt idx="39">
                  <c:v>47.078852890013593</c:v>
                </c:pt>
                <c:pt idx="40">
                  <c:v>44.539882710206257</c:v>
                </c:pt>
                <c:pt idx="41">
                  <c:v>43.905322083440851</c:v>
                </c:pt>
                <c:pt idx="42">
                  <c:v>37.388640296044542</c:v>
                </c:pt>
                <c:pt idx="43">
                  <c:v>46.065343878512763</c:v>
                </c:pt>
                <c:pt idx="44">
                  <c:v>48.689485914730128</c:v>
                </c:pt>
                <c:pt idx="45">
                  <c:v>41.185446703271381</c:v>
                </c:pt>
                <c:pt idx="46">
                  <c:v>38.151918295152448</c:v>
                </c:pt>
                <c:pt idx="47">
                  <c:v>38.062782146861906</c:v>
                </c:pt>
              </c:numCache>
            </c:numRef>
          </c:val>
          <c:smooth val="0"/>
          <c:extLst>
            <c:ext xmlns:c16="http://schemas.microsoft.com/office/drawing/2014/chart" uri="{C3380CC4-5D6E-409C-BE32-E72D297353CC}">
              <c16:uniqueId val="{00000001-F915-4802-9F3B-76A4581D224F}"/>
            </c:ext>
          </c:extLst>
        </c:ser>
        <c:ser>
          <c:idx val="2"/>
          <c:order val="2"/>
          <c:tx>
            <c:strRef>
              <c:f>Weather_Factors!$DA$27:$DA$28</c:f>
              <c:strCache>
                <c:ptCount val="2"/>
                <c:pt idx="0">
                  <c:v>Normalized</c:v>
                </c:pt>
                <c:pt idx="1">
                  <c:v> Intensity</c:v>
                </c:pt>
              </c:strCache>
            </c:strRef>
          </c:tx>
          <c:cat>
            <c:numRef>
              <c:f>Weather_Factors!$CX$29:$CX$76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Weather_Factors!$DA$29:$DA$76</c:f>
              <c:numCache>
                <c:formatCode>0.00</c:formatCode>
                <c:ptCount val="48"/>
                <c:pt idx="0">
                  <c:v>115.45558178244954</c:v>
                </c:pt>
                <c:pt idx="1">
                  <c:v>115.58786148943133</c:v>
                </c:pt>
                <c:pt idx="2">
                  <c:v>112.52205954341089</c:v>
                </c:pt>
                <c:pt idx="3">
                  <c:v>110.24561293198853</c:v>
                </c:pt>
                <c:pt idx="4">
                  <c:v>104.76062773900449</c:v>
                </c:pt>
                <c:pt idx="5">
                  <c:v>102.88233209644807</c:v>
                </c:pt>
                <c:pt idx="6">
                  <c:v>102.18283332028338</c:v>
                </c:pt>
                <c:pt idx="7">
                  <c:v>99.389418136505427</c:v>
                </c:pt>
                <c:pt idx="8">
                  <c:v>98.02128087143528</c:v>
                </c:pt>
                <c:pt idx="9">
                  <c:v>89.749183763051207</c:v>
                </c:pt>
                <c:pt idx="10">
                  <c:v>78.389179228597001</c:v>
                </c:pt>
                <c:pt idx="11">
                  <c:v>78.644570421967217</c:v>
                </c:pt>
                <c:pt idx="12">
                  <c:v>80.788125316423688</c:v>
                </c:pt>
                <c:pt idx="13">
                  <c:v>72.801772183988049</c:v>
                </c:pt>
                <c:pt idx="14">
                  <c:v>74.632702368618425</c:v>
                </c:pt>
                <c:pt idx="15">
                  <c:v>68.619731512029574</c:v>
                </c:pt>
                <c:pt idx="16">
                  <c:v>69.294670758229145</c:v>
                </c:pt>
                <c:pt idx="17">
                  <c:v>68.569414167721575</c:v>
                </c:pt>
                <c:pt idx="18">
                  <c:v>68.711231842585988</c:v>
                </c:pt>
                <c:pt idx="19">
                  <c:v>68.184606663042956</c:v>
                </c:pt>
                <c:pt idx="20">
                  <c:v>64.281083654143416</c:v>
                </c:pt>
                <c:pt idx="21">
                  <c:v>65.650124806308796</c:v>
                </c:pt>
                <c:pt idx="22">
                  <c:v>62.793508348649077</c:v>
                </c:pt>
                <c:pt idx="23">
                  <c:v>60.039476715988755</c:v>
                </c:pt>
                <c:pt idx="24">
                  <c:v>57.962451135480883</c:v>
                </c:pt>
                <c:pt idx="25">
                  <c:v>56.66789272220376</c:v>
                </c:pt>
                <c:pt idx="26">
                  <c:v>59.285349290725556</c:v>
                </c:pt>
                <c:pt idx="27">
                  <c:v>56.548975701683965</c:v>
                </c:pt>
                <c:pt idx="28">
                  <c:v>54.826053313157125</c:v>
                </c:pt>
                <c:pt idx="29">
                  <c:v>55.275809907153878</c:v>
                </c:pt>
                <c:pt idx="30">
                  <c:v>54.404696933608349</c:v>
                </c:pt>
                <c:pt idx="31">
                  <c:v>53.723762753716173</c:v>
                </c:pt>
                <c:pt idx="32">
                  <c:v>53.718779257657047</c:v>
                </c:pt>
                <c:pt idx="33">
                  <c:v>52.874695093071146</c:v>
                </c:pt>
                <c:pt idx="34">
                  <c:v>50.790927450998055</c:v>
                </c:pt>
                <c:pt idx="35">
                  <c:v>50.000379850010198</c:v>
                </c:pt>
                <c:pt idx="36">
                  <c:v>46.778364621847523</c:v>
                </c:pt>
                <c:pt idx="37">
                  <c:v>47.641768379305006</c:v>
                </c:pt>
                <c:pt idx="38">
                  <c:v>46.547976046661965</c:v>
                </c:pt>
                <c:pt idx="39">
                  <c:v>45.137988011938006</c:v>
                </c:pt>
                <c:pt idx="40">
                  <c:v>44.924817646422241</c:v>
                </c:pt>
                <c:pt idx="41">
                  <c:v>44.79359047040154</c:v>
                </c:pt>
                <c:pt idx="42">
                  <c:v>43.864839065700899</c:v>
                </c:pt>
                <c:pt idx="43">
                  <c:v>43.570484080415383</c:v>
                </c:pt>
                <c:pt idx="44">
                  <c:v>42.831651951226036</c:v>
                </c:pt>
                <c:pt idx="45">
                  <c:v>43.188977347215612</c:v>
                </c:pt>
                <c:pt idx="46">
                  <c:v>43.309443028504404</c:v>
                </c:pt>
                <c:pt idx="47">
                  <c:v>42.318456004608144</c:v>
                </c:pt>
              </c:numCache>
            </c:numRef>
          </c:val>
          <c:smooth val="0"/>
          <c:extLst>
            <c:ext xmlns:c16="http://schemas.microsoft.com/office/drawing/2014/chart" uri="{C3380CC4-5D6E-409C-BE32-E72D297353CC}">
              <c16:uniqueId val="{00000002-F915-4802-9F3B-76A4581D224F}"/>
            </c:ext>
          </c:extLst>
        </c:ser>
        <c:dLbls>
          <c:showLegendKey val="0"/>
          <c:showVal val="0"/>
          <c:showCatName val="0"/>
          <c:showSerName val="0"/>
          <c:showPercent val="0"/>
          <c:showBubbleSize val="0"/>
        </c:dLbls>
        <c:marker val="1"/>
        <c:smooth val="0"/>
        <c:axId val="47895040"/>
        <c:axId val="47641664"/>
      </c:lineChart>
      <c:catAx>
        <c:axId val="47895040"/>
        <c:scaling>
          <c:orientation val="minMax"/>
        </c:scaling>
        <c:delete val="0"/>
        <c:axPos val="b"/>
        <c:numFmt formatCode="General" sourceLinked="1"/>
        <c:majorTickMark val="out"/>
        <c:minorTickMark val="none"/>
        <c:tickLblPos val="nextTo"/>
        <c:crossAx val="47641664"/>
        <c:crosses val="autoZero"/>
        <c:auto val="1"/>
        <c:lblAlgn val="ctr"/>
        <c:lblOffset val="100"/>
        <c:noMultiLvlLbl val="0"/>
      </c:catAx>
      <c:valAx>
        <c:axId val="47641664"/>
        <c:scaling>
          <c:orientation val="minMax"/>
        </c:scaling>
        <c:delete val="0"/>
        <c:axPos val="l"/>
        <c:majorGridlines/>
        <c:numFmt formatCode="0.00" sourceLinked="1"/>
        <c:majorTickMark val="out"/>
        <c:minorTickMark val="none"/>
        <c:tickLblPos val="nextTo"/>
        <c:crossAx val="47895040"/>
        <c:crosses val="autoZero"/>
        <c:crossBetween val="between"/>
      </c:valAx>
    </c:plotArea>
    <c:legend>
      <c:legendPos val="r"/>
      <c:layout>
        <c:manualLayout>
          <c:xMode val="edge"/>
          <c:yMode val="edge"/>
          <c:x val="0.52503046659803565"/>
          <c:y val="0.10012867860543981"/>
          <c:w val="0.3242235345581802"/>
          <c:h val="0.25115157480314959"/>
        </c:manualLayout>
      </c:layout>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Weather_Factors!$CY$105</c:f>
              <c:strCache>
                <c:ptCount val="1"/>
                <c:pt idx="0">
                  <c:v> Norm1</c:v>
                </c:pt>
              </c:strCache>
            </c:strRef>
          </c:tx>
          <c:cat>
            <c:numRef>
              <c:f>Weather_Factors!$CX$106:$CX$130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Weather_Factors!$CY$106:$CY$130</c:f>
              <c:numCache>
                <c:formatCode>General</c:formatCode>
                <c:ptCount val="25"/>
                <c:pt idx="0">
                  <c:v>70.137570370740505</c:v>
                </c:pt>
                <c:pt idx="1">
                  <c:v>72.093648931576936</c:v>
                </c:pt>
                <c:pt idx="2">
                  <c:v>72.395358920930889</c:v>
                </c:pt>
                <c:pt idx="3">
                  <c:v>70.612657000444074</c:v>
                </c:pt>
                <c:pt idx="4">
                  <c:v>69.666356485228803</c:v>
                </c:pt>
                <c:pt idx="5">
                  <c:v>67.677920718169332</c:v>
                </c:pt>
                <c:pt idx="6">
                  <c:v>68.525079941082296</c:v>
                </c:pt>
                <c:pt idx="7">
                  <c:v>65.077092048573931</c:v>
                </c:pt>
                <c:pt idx="8">
                  <c:v>61.697409907692318</c:v>
                </c:pt>
                <c:pt idx="9">
                  <c:v>59.947834035710123</c:v>
                </c:pt>
                <c:pt idx="10">
                  <c:v>58.421004724721925</c:v>
                </c:pt>
                <c:pt idx="11">
                  <c:v>61.016470794407546</c:v>
                </c:pt>
                <c:pt idx="12">
                  <c:v>58.426512997607276</c:v>
                </c:pt>
                <c:pt idx="13">
                  <c:v>57.565374685123054</c:v>
                </c:pt>
                <c:pt idx="14">
                  <c:v>57.467413497995445</c:v>
                </c:pt>
                <c:pt idx="15">
                  <c:v>56.375228050929543</c:v>
                </c:pt>
                <c:pt idx="16">
                  <c:v>55.713099355803493</c:v>
                </c:pt>
                <c:pt idx="17">
                  <c:v>55.638545737946778</c:v>
                </c:pt>
                <c:pt idx="18">
                  <c:v>54.82400625688355</c:v>
                </c:pt>
                <c:pt idx="19">
                  <c:v>52.545424247903156</c:v>
                </c:pt>
                <c:pt idx="20">
                  <c:v>51.689325042660705</c:v>
                </c:pt>
                <c:pt idx="21">
                  <c:v>48.012954360839267</c:v>
                </c:pt>
                <c:pt idx="22">
                  <c:v>49.13518253905815</c:v>
                </c:pt>
                <c:pt idx="23">
                  <c:v>48.639050726853839</c:v>
                </c:pt>
                <c:pt idx="24">
                  <c:v>46.976648437438328</c:v>
                </c:pt>
              </c:numCache>
            </c:numRef>
          </c:val>
          <c:smooth val="0"/>
          <c:extLst>
            <c:ext xmlns:c16="http://schemas.microsoft.com/office/drawing/2014/chart" uri="{C3380CC4-5D6E-409C-BE32-E72D297353CC}">
              <c16:uniqueId val="{00000000-565A-4993-AC64-D9EB8C80A379}"/>
            </c:ext>
          </c:extLst>
        </c:ser>
        <c:ser>
          <c:idx val="1"/>
          <c:order val="1"/>
          <c:tx>
            <c:strRef>
              <c:f>Weather_Factors!$CZ$105</c:f>
              <c:strCache>
                <c:ptCount val="1"/>
                <c:pt idx="0">
                  <c:v>  Norm2</c:v>
                </c:pt>
              </c:strCache>
            </c:strRef>
          </c:tx>
          <c:cat>
            <c:numRef>
              <c:f>Weather_Factors!$CX$106:$CX$130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Weather_Factors!$CZ$106:$CZ$130</c:f>
              <c:numCache>
                <c:formatCode>General</c:formatCode>
                <c:ptCount val="25"/>
                <c:pt idx="0">
                  <c:v>68.619731512029574</c:v>
                </c:pt>
                <c:pt idx="1">
                  <c:v>69.294670758229145</c:v>
                </c:pt>
                <c:pt idx="2">
                  <c:v>68.569414167721575</c:v>
                </c:pt>
                <c:pt idx="3">
                  <c:v>68.711231842585988</c:v>
                </c:pt>
                <c:pt idx="4">
                  <c:v>68.184606663042956</c:v>
                </c:pt>
                <c:pt idx="5">
                  <c:v>64.281083654143416</c:v>
                </c:pt>
                <c:pt idx="6">
                  <c:v>65.650124806308796</c:v>
                </c:pt>
                <c:pt idx="7">
                  <c:v>62.793508348649077</c:v>
                </c:pt>
                <c:pt idx="8">
                  <c:v>60.039476715988755</c:v>
                </c:pt>
                <c:pt idx="9">
                  <c:v>57.962451135480883</c:v>
                </c:pt>
                <c:pt idx="10">
                  <c:v>56.66789272220376</c:v>
                </c:pt>
                <c:pt idx="11">
                  <c:v>59.285349290725556</c:v>
                </c:pt>
                <c:pt idx="12">
                  <c:v>56.548975701683965</c:v>
                </c:pt>
                <c:pt idx="13">
                  <c:v>54.826053313157125</c:v>
                </c:pt>
                <c:pt idx="14">
                  <c:v>55.275809907153878</c:v>
                </c:pt>
                <c:pt idx="15">
                  <c:v>54.404696933608349</c:v>
                </c:pt>
                <c:pt idx="16">
                  <c:v>53.723762753716173</c:v>
                </c:pt>
                <c:pt idx="17">
                  <c:v>53.718779257657047</c:v>
                </c:pt>
                <c:pt idx="18">
                  <c:v>52.874695093071146</c:v>
                </c:pt>
                <c:pt idx="19">
                  <c:v>50.790927450998055</c:v>
                </c:pt>
                <c:pt idx="20">
                  <c:v>50.000379850010198</c:v>
                </c:pt>
                <c:pt idx="21">
                  <c:v>46.778364621847523</c:v>
                </c:pt>
                <c:pt idx="22">
                  <c:v>47.641768379305006</c:v>
                </c:pt>
                <c:pt idx="23">
                  <c:v>46.547976046661965</c:v>
                </c:pt>
                <c:pt idx="24">
                  <c:v>45.137988011938006</c:v>
                </c:pt>
              </c:numCache>
            </c:numRef>
          </c:val>
          <c:smooth val="0"/>
          <c:extLst>
            <c:ext xmlns:c16="http://schemas.microsoft.com/office/drawing/2014/chart" uri="{C3380CC4-5D6E-409C-BE32-E72D297353CC}">
              <c16:uniqueId val="{00000001-565A-4993-AC64-D9EB8C80A379}"/>
            </c:ext>
          </c:extLst>
        </c:ser>
        <c:dLbls>
          <c:showLegendKey val="0"/>
          <c:showVal val="0"/>
          <c:showCatName val="0"/>
          <c:showSerName val="0"/>
          <c:showPercent val="0"/>
          <c:showBubbleSize val="0"/>
        </c:dLbls>
        <c:marker val="1"/>
        <c:smooth val="0"/>
        <c:axId val="47895552"/>
        <c:axId val="47643968"/>
      </c:lineChart>
      <c:catAx>
        <c:axId val="47895552"/>
        <c:scaling>
          <c:orientation val="minMax"/>
        </c:scaling>
        <c:delete val="0"/>
        <c:axPos val="b"/>
        <c:numFmt formatCode="General" sourceLinked="1"/>
        <c:majorTickMark val="out"/>
        <c:minorTickMark val="none"/>
        <c:tickLblPos val="nextTo"/>
        <c:crossAx val="47643968"/>
        <c:crosses val="autoZero"/>
        <c:auto val="1"/>
        <c:lblAlgn val="ctr"/>
        <c:lblOffset val="100"/>
        <c:noMultiLvlLbl val="0"/>
      </c:catAx>
      <c:valAx>
        <c:axId val="47643968"/>
        <c:scaling>
          <c:orientation val="minMax"/>
        </c:scaling>
        <c:delete val="0"/>
        <c:axPos val="l"/>
        <c:majorGridlines/>
        <c:numFmt formatCode="General" sourceLinked="1"/>
        <c:majorTickMark val="out"/>
        <c:minorTickMark val="none"/>
        <c:tickLblPos val="nextTo"/>
        <c:crossAx val="47895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81860739282589667"/>
          <c:h val="0.79523549139690874"/>
        </c:manualLayout>
      </c:layout>
      <c:lineChart>
        <c:grouping val="standard"/>
        <c:varyColors val="0"/>
        <c:ser>
          <c:idx val="0"/>
          <c:order val="0"/>
          <c:tx>
            <c:strRef>
              <c:f>Weather_Factors!$EX$27:$EX$28</c:f>
              <c:strCache>
                <c:ptCount val="2"/>
                <c:pt idx="0">
                  <c:v>  Actual</c:v>
                </c:pt>
                <c:pt idx="1">
                  <c:v>  Intensity</c:v>
                </c:pt>
              </c:strCache>
            </c:strRef>
          </c:tx>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Weather_Factors!$EX$29:$EX$76</c:f>
              <c:numCache>
                <c:formatCode>0.00</c:formatCode>
                <c:ptCount val="48"/>
                <c:pt idx="0">
                  <c:v>66.805832997217536</c:v>
                </c:pt>
                <c:pt idx="1">
                  <c:v>62.904352488559859</c:v>
                </c:pt>
                <c:pt idx="2">
                  <c:v>60.529443858586731</c:v>
                </c:pt>
                <c:pt idx="3">
                  <c:v>56.658218536721769</c:v>
                </c:pt>
                <c:pt idx="4">
                  <c:v>51.267693994157433</c:v>
                </c:pt>
                <c:pt idx="5">
                  <c:v>50.505682475817665</c:v>
                </c:pt>
                <c:pt idx="6">
                  <c:v>52.328163724780843</c:v>
                </c:pt>
                <c:pt idx="7">
                  <c:v>52.607039892033185</c:v>
                </c:pt>
                <c:pt idx="8">
                  <c:v>49.924418764871902</c:v>
                </c:pt>
                <c:pt idx="9">
                  <c:v>49.411163512036339</c:v>
                </c:pt>
                <c:pt idx="10">
                  <c:v>38.888238691367391</c:v>
                </c:pt>
                <c:pt idx="11">
                  <c:v>39.246738383231957</c:v>
                </c:pt>
                <c:pt idx="12">
                  <c:v>39.765574141297904</c:v>
                </c:pt>
                <c:pt idx="13">
                  <c:v>36.453213227450846</c:v>
                </c:pt>
                <c:pt idx="14">
                  <c:v>40.193290353080627</c:v>
                </c:pt>
                <c:pt idx="15">
                  <c:v>36.488164762947719</c:v>
                </c:pt>
                <c:pt idx="16">
                  <c:v>34.023832917941355</c:v>
                </c:pt>
                <c:pt idx="17">
                  <c:v>33.627309496621876</c:v>
                </c:pt>
                <c:pt idx="18">
                  <c:v>34.019595097279122</c:v>
                </c:pt>
                <c:pt idx="19">
                  <c:v>33.485960927939423</c:v>
                </c:pt>
                <c:pt idx="20">
                  <c:v>27.583182290375323</c:v>
                </c:pt>
                <c:pt idx="21">
                  <c:v>28.165163277307624</c:v>
                </c:pt>
                <c:pt idx="22">
                  <c:v>28.334174259758662</c:v>
                </c:pt>
                <c:pt idx="23">
                  <c:v>28.683095463563085</c:v>
                </c:pt>
                <c:pt idx="24">
                  <c:v>26.723444897444658</c:v>
                </c:pt>
                <c:pt idx="25">
                  <c:v>26.464616458933826</c:v>
                </c:pt>
                <c:pt idx="26">
                  <c:v>28.60670924435831</c:v>
                </c:pt>
                <c:pt idx="27">
                  <c:v>25.833859695862294</c:v>
                </c:pt>
                <c:pt idx="28">
                  <c:v>22.922789968444043</c:v>
                </c:pt>
                <c:pt idx="29">
                  <c:v>22.504639202817646</c:v>
                </c:pt>
                <c:pt idx="30">
                  <c:v>24.537427555752931</c:v>
                </c:pt>
                <c:pt idx="31">
                  <c:v>22.304080653906642</c:v>
                </c:pt>
                <c:pt idx="32">
                  <c:v>21.800410445289977</c:v>
                </c:pt>
                <c:pt idx="33">
                  <c:v>21.97329481636033</c:v>
                </c:pt>
                <c:pt idx="34">
                  <c:v>20.41015322051739</c:v>
                </c:pt>
                <c:pt idx="35">
                  <c:v>19.723155016479815</c:v>
                </c:pt>
                <c:pt idx="36">
                  <c:v>16.852922213105384</c:v>
                </c:pt>
                <c:pt idx="37">
                  <c:v>17.620862419366478</c:v>
                </c:pt>
                <c:pt idx="38">
                  <c:v>17.934655263583515</c:v>
                </c:pt>
                <c:pt idx="39">
                  <c:v>17.88782150120473</c:v>
                </c:pt>
                <c:pt idx="40">
                  <c:v>19.376481219885584</c:v>
                </c:pt>
                <c:pt idx="41">
                  <c:v>16.942064717566534</c:v>
                </c:pt>
                <c:pt idx="42">
                  <c:v>14.181063630401804</c:v>
                </c:pt>
                <c:pt idx="43">
                  <c:v>17.193448739677986</c:v>
                </c:pt>
                <c:pt idx="44">
                  <c:v>18.524894483078249</c:v>
                </c:pt>
                <c:pt idx="45">
                  <c:v>15.536885939283788</c:v>
                </c:pt>
                <c:pt idx="46">
                  <c:v>13.661683157906555</c:v>
                </c:pt>
                <c:pt idx="47">
                  <c:v>12.762743253413351</c:v>
                </c:pt>
              </c:numCache>
            </c:numRef>
          </c:val>
          <c:smooth val="0"/>
          <c:extLst>
            <c:ext xmlns:c16="http://schemas.microsoft.com/office/drawing/2014/chart" uri="{C3380CC4-5D6E-409C-BE32-E72D297353CC}">
              <c16:uniqueId val="{00000000-B0D3-4C6B-889C-58F9E9F1B240}"/>
            </c:ext>
          </c:extLst>
        </c:ser>
        <c:ser>
          <c:idx val="1"/>
          <c:order val="1"/>
          <c:tx>
            <c:strRef>
              <c:f>Weather_Factors!$EY$27:$EY$28</c:f>
              <c:strCache>
                <c:ptCount val="2"/>
                <c:pt idx="0">
                  <c:v> Predicted</c:v>
                </c:pt>
                <c:pt idx="1">
                  <c:v> Intensity</c:v>
                </c:pt>
              </c:strCache>
            </c:strRef>
          </c:tx>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Weather_Factors!$EY$29:$EY$76</c:f>
              <c:numCache>
                <c:formatCode>0.00</c:formatCode>
                <c:ptCount val="48"/>
                <c:pt idx="0">
                  <c:v>67.635881917092121</c:v>
                </c:pt>
                <c:pt idx="1">
                  <c:v>60.660520684395593</c:v>
                </c:pt>
                <c:pt idx="2">
                  <c:v>60.83437343479622</c:v>
                </c:pt>
                <c:pt idx="3">
                  <c:v>57.445309273632546</c:v>
                </c:pt>
                <c:pt idx="4">
                  <c:v>52.318769825286495</c:v>
                </c:pt>
                <c:pt idx="5">
                  <c:v>51.299786893353804</c:v>
                </c:pt>
                <c:pt idx="6">
                  <c:v>52.5722885488291</c:v>
                </c:pt>
                <c:pt idx="7">
                  <c:v>50.09668899122039</c:v>
                </c:pt>
                <c:pt idx="8">
                  <c:v>50.442348596630865</c:v>
                </c:pt>
                <c:pt idx="9">
                  <c:v>47.195842612698975</c:v>
                </c:pt>
                <c:pt idx="10">
                  <c:v>42.626148449952666</c:v>
                </c:pt>
                <c:pt idx="11">
                  <c:v>39.111377113785657</c:v>
                </c:pt>
                <c:pt idx="12">
                  <c:v>38.193249783027518</c:v>
                </c:pt>
                <c:pt idx="13">
                  <c:v>36.215067423668316</c:v>
                </c:pt>
                <c:pt idx="14">
                  <c:v>40.841411492841608</c:v>
                </c:pt>
                <c:pt idx="15">
                  <c:v>35.777433309499841</c:v>
                </c:pt>
                <c:pt idx="16">
                  <c:v>33.411358512975902</c:v>
                </c:pt>
                <c:pt idx="17">
                  <c:v>34.006873192754234</c:v>
                </c:pt>
                <c:pt idx="18">
                  <c:v>34.223564237113258</c:v>
                </c:pt>
                <c:pt idx="19">
                  <c:v>32.896291141551011</c:v>
                </c:pt>
                <c:pt idx="20">
                  <c:v>27.88185662785893</c:v>
                </c:pt>
                <c:pt idx="21">
                  <c:v>28.683505410017609</c:v>
                </c:pt>
                <c:pt idx="22">
                  <c:v>29.170743782531282</c:v>
                </c:pt>
                <c:pt idx="23">
                  <c:v>29.840893583427196</c:v>
                </c:pt>
                <c:pt idx="24">
                  <c:v>27.03292621663925</c:v>
                </c:pt>
                <c:pt idx="25">
                  <c:v>27.290607866427141</c:v>
                </c:pt>
                <c:pt idx="26">
                  <c:v>27.384793844619885</c:v>
                </c:pt>
                <c:pt idx="27">
                  <c:v>26.09996725158561</c:v>
                </c:pt>
                <c:pt idx="28">
                  <c:v>22.576385924909083</c:v>
                </c:pt>
                <c:pt idx="29">
                  <c:v>22.25706747392638</c:v>
                </c:pt>
                <c:pt idx="30">
                  <c:v>23.593518954937409</c:v>
                </c:pt>
                <c:pt idx="31">
                  <c:v>21.77653947421468</c:v>
                </c:pt>
                <c:pt idx="32">
                  <c:v>21.843462036536515</c:v>
                </c:pt>
                <c:pt idx="33">
                  <c:v>21.789499902253624</c:v>
                </c:pt>
                <c:pt idx="34">
                  <c:v>20.035153232472581</c:v>
                </c:pt>
                <c:pt idx="35">
                  <c:v>19.454110519538101</c:v>
                </c:pt>
                <c:pt idx="36">
                  <c:v>17.388748796244116</c:v>
                </c:pt>
                <c:pt idx="37">
                  <c:v>17.677540586642913</c:v>
                </c:pt>
                <c:pt idx="38">
                  <c:v>18.182383918105678</c:v>
                </c:pt>
                <c:pt idx="39">
                  <c:v>18.164072441301986</c:v>
                </c:pt>
                <c:pt idx="40">
                  <c:v>19.968142637548468</c:v>
                </c:pt>
                <c:pt idx="41">
                  <c:v>16.601978417369981</c:v>
                </c:pt>
                <c:pt idx="42">
                  <c:v>14.029844921481114</c:v>
                </c:pt>
                <c:pt idx="43">
                  <c:v>17.272655858322103</c:v>
                </c:pt>
                <c:pt idx="44">
                  <c:v>18.105349559698062</c:v>
                </c:pt>
                <c:pt idx="45">
                  <c:v>15.253451392777635</c:v>
                </c:pt>
                <c:pt idx="46">
                  <c:v>14.22540885179265</c:v>
                </c:pt>
                <c:pt idx="47">
                  <c:v>12.794456331301603</c:v>
                </c:pt>
              </c:numCache>
            </c:numRef>
          </c:val>
          <c:smooth val="0"/>
          <c:extLst>
            <c:ext xmlns:c16="http://schemas.microsoft.com/office/drawing/2014/chart" uri="{C3380CC4-5D6E-409C-BE32-E72D297353CC}">
              <c16:uniqueId val="{00000001-B0D3-4C6B-889C-58F9E9F1B240}"/>
            </c:ext>
          </c:extLst>
        </c:ser>
        <c:ser>
          <c:idx val="2"/>
          <c:order val="2"/>
          <c:tx>
            <c:strRef>
              <c:f>Weather_Factors!$EZ$27:$EZ$28</c:f>
              <c:strCache>
                <c:ptCount val="2"/>
                <c:pt idx="0">
                  <c:v>Normalized</c:v>
                </c:pt>
                <c:pt idx="1">
                  <c:v> Intensity</c:v>
                </c:pt>
              </c:strCache>
            </c:strRef>
          </c:tx>
          <c:marker>
            <c:spPr>
              <a:solidFill>
                <a:srgbClr val="FF0000"/>
              </a:solidFill>
            </c:spPr>
          </c:marker>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Weather_Factors!$EZ$29:$EZ$76</c:f>
              <c:numCache>
                <c:formatCode>0.00</c:formatCode>
                <c:ptCount val="48"/>
                <c:pt idx="0">
                  <c:v>64.177796769261292</c:v>
                </c:pt>
                <c:pt idx="1">
                  <c:v>65.543307363848484</c:v>
                </c:pt>
                <c:pt idx="2">
                  <c:v>61.416086504911512</c:v>
                </c:pt>
                <c:pt idx="3">
                  <c:v>58.437232101997026</c:v>
                </c:pt>
                <c:pt idx="4">
                  <c:v>54.58767583693745</c:v>
                </c:pt>
                <c:pt idx="5">
                  <c:v>52.426772199252632</c:v>
                </c:pt>
                <c:pt idx="6">
                  <c:v>51.175577373797871</c:v>
                </c:pt>
                <c:pt idx="7">
                  <c:v>52.038870496324662</c:v>
                </c:pt>
                <c:pt idx="8">
                  <c:v>48.565348501982285</c:v>
                </c:pt>
                <c:pt idx="9">
                  <c:v>48.971481485053417</c:v>
                </c:pt>
                <c:pt idx="10">
                  <c:v>38.849921191441041</c:v>
                </c:pt>
                <c:pt idx="11">
                  <c:v>39.314221638412981</c:v>
                </c:pt>
                <c:pt idx="12">
                  <c:v>39.035126395285509</c:v>
                </c:pt>
                <c:pt idx="13">
                  <c:v>37.276279673445238</c:v>
                </c:pt>
                <c:pt idx="14">
                  <c:v>38.795761597821617</c:v>
                </c:pt>
                <c:pt idx="15">
                  <c:v>35.408872649152656</c:v>
                </c:pt>
                <c:pt idx="16">
                  <c:v>34.524834923650275</c:v>
                </c:pt>
                <c:pt idx="17">
                  <c:v>32.741122536403225</c:v>
                </c:pt>
                <c:pt idx="18">
                  <c:v>32.123593124461806</c:v>
                </c:pt>
                <c:pt idx="19">
                  <c:v>32.043589920251286</c:v>
                </c:pt>
                <c:pt idx="20">
                  <c:v>30.299757247449989</c:v>
                </c:pt>
                <c:pt idx="21">
                  <c:v>29.285308602570023</c:v>
                </c:pt>
                <c:pt idx="22">
                  <c:v>28.236448273771309</c:v>
                </c:pt>
                <c:pt idx="23">
                  <c:v>27.228295514565655</c:v>
                </c:pt>
                <c:pt idx="24">
                  <c:v>27.273159467893347</c:v>
                </c:pt>
                <c:pt idx="25">
                  <c:v>26.090999807280433</c:v>
                </c:pt>
                <c:pt idx="26">
                  <c:v>27.372017806412739</c:v>
                </c:pt>
                <c:pt idx="27">
                  <c:v>25.232135959648538</c:v>
                </c:pt>
                <c:pt idx="28">
                  <c:v>25.229113087449527</c:v>
                </c:pt>
                <c:pt idx="29">
                  <c:v>24.515413999385409</c:v>
                </c:pt>
                <c:pt idx="30">
                  <c:v>24.478201944055652</c:v>
                </c:pt>
                <c:pt idx="31">
                  <c:v>23.329751216555898</c:v>
                </c:pt>
                <c:pt idx="32">
                  <c:v>22.209883797934602</c:v>
                </c:pt>
                <c:pt idx="33">
                  <c:v>21.846582313434592</c:v>
                </c:pt>
                <c:pt idx="34">
                  <c:v>21.436311736079983</c:v>
                </c:pt>
                <c:pt idx="35">
                  <c:v>20.602264956843314</c:v>
                </c:pt>
                <c:pt idx="36">
                  <c:v>19.061280125847727</c:v>
                </c:pt>
                <c:pt idx="37">
                  <c:v>19.105828242495182</c:v>
                </c:pt>
                <c:pt idx="38">
                  <c:v>18.399321900578339</c:v>
                </c:pt>
                <c:pt idx="39">
                  <c:v>18.097937882004508</c:v>
                </c:pt>
                <c:pt idx="40">
                  <c:v>17.567260556773455</c:v>
                </c:pt>
                <c:pt idx="41">
                  <c:v>18.142172672875468</c:v>
                </c:pt>
                <c:pt idx="42">
                  <c:v>17.635910705405145</c:v>
                </c:pt>
                <c:pt idx="43">
                  <c:v>17.098730540315621</c:v>
                </c:pt>
                <c:pt idx="44">
                  <c:v>17.299724825268495</c:v>
                </c:pt>
                <c:pt idx="45">
                  <c:v>17.135328602558573</c:v>
                </c:pt>
                <c:pt idx="46">
                  <c:v>16.088655793448037</c:v>
                </c:pt>
                <c:pt idx="47">
                  <c:v>16.532889884577941</c:v>
                </c:pt>
              </c:numCache>
            </c:numRef>
          </c:val>
          <c:smooth val="0"/>
          <c:extLst>
            <c:ext xmlns:c16="http://schemas.microsoft.com/office/drawing/2014/chart" uri="{C3380CC4-5D6E-409C-BE32-E72D297353CC}">
              <c16:uniqueId val="{00000002-B0D3-4C6B-889C-58F9E9F1B240}"/>
            </c:ext>
          </c:extLst>
        </c:ser>
        <c:dLbls>
          <c:showLegendKey val="0"/>
          <c:showVal val="0"/>
          <c:showCatName val="0"/>
          <c:showSerName val="0"/>
          <c:showPercent val="0"/>
          <c:showBubbleSize val="0"/>
        </c:dLbls>
        <c:marker val="1"/>
        <c:smooth val="0"/>
        <c:axId val="47896064"/>
        <c:axId val="49546944"/>
      </c:lineChart>
      <c:catAx>
        <c:axId val="47896064"/>
        <c:scaling>
          <c:orientation val="minMax"/>
        </c:scaling>
        <c:delete val="0"/>
        <c:axPos val="b"/>
        <c:numFmt formatCode="0" sourceLinked="1"/>
        <c:majorTickMark val="out"/>
        <c:minorTickMark val="none"/>
        <c:tickLblPos val="nextTo"/>
        <c:crossAx val="49546944"/>
        <c:crosses val="autoZero"/>
        <c:auto val="1"/>
        <c:lblAlgn val="ctr"/>
        <c:lblOffset val="100"/>
        <c:tickLblSkip val="5"/>
        <c:noMultiLvlLbl val="0"/>
      </c:catAx>
      <c:valAx>
        <c:axId val="49546944"/>
        <c:scaling>
          <c:orientation val="minMax"/>
        </c:scaling>
        <c:delete val="0"/>
        <c:axPos val="l"/>
        <c:majorGridlines/>
        <c:numFmt formatCode="0.00" sourceLinked="1"/>
        <c:majorTickMark val="out"/>
        <c:minorTickMark val="none"/>
        <c:tickLblPos val="nextTo"/>
        <c:crossAx val="47896064"/>
        <c:crosses val="autoZero"/>
        <c:crossBetween val="between"/>
      </c:valAx>
    </c:plotArea>
    <c:legend>
      <c:legendPos val="r"/>
      <c:layout>
        <c:manualLayout>
          <c:xMode val="edge"/>
          <c:yMode val="edge"/>
          <c:x val="0.50462680283776407"/>
          <c:y val="7.3498104403616218E-2"/>
          <c:w val="0.3242235345581802"/>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Weather_Factors!$EX$105</c:f>
              <c:strCache>
                <c:ptCount val="1"/>
                <c:pt idx="0">
                  <c:v> Norm1</c:v>
                </c:pt>
              </c:strCache>
            </c:strRef>
          </c:tx>
          <c:cat>
            <c:numRef>
              <c:f>Weather_Factors!$EW$106:$EW$130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Weather_Factors!$EX$106:$EX$130</c:f>
              <c:numCache>
                <c:formatCode>General</c:formatCode>
                <c:ptCount val="25"/>
                <c:pt idx="0">
                  <c:v>37.62648057643294</c:v>
                </c:pt>
                <c:pt idx="1">
                  <c:v>37.36789018478931</c:v>
                </c:pt>
                <c:pt idx="2">
                  <c:v>34.889775556892133</c:v>
                </c:pt>
                <c:pt idx="3">
                  <c:v>33.975061086055895</c:v>
                </c:pt>
                <c:pt idx="4">
                  <c:v>34.051155668822346</c:v>
                </c:pt>
                <c:pt idx="5">
                  <c:v>33.727782294990099</c:v>
                </c:pt>
                <c:pt idx="6">
                  <c:v>31.847808225800762</c:v>
                </c:pt>
                <c:pt idx="7">
                  <c:v>30.350107290241148</c:v>
                </c:pt>
                <c:pt idx="8">
                  <c:v>29.049747201109547</c:v>
                </c:pt>
                <c:pt idx="9">
                  <c:v>29.441618290936898</c:v>
                </c:pt>
                <c:pt idx="10">
                  <c:v>28.014429475938687</c:v>
                </c:pt>
                <c:pt idx="11">
                  <c:v>29.333635591380588</c:v>
                </c:pt>
                <c:pt idx="12">
                  <c:v>27.097807844037646</c:v>
                </c:pt>
                <c:pt idx="13">
                  <c:v>27.403014172673824</c:v>
                </c:pt>
                <c:pt idx="14">
                  <c:v>26.527530440034614</c:v>
                </c:pt>
                <c:pt idx="15">
                  <c:v>26.330244391022234</c:v>
                </c:pt>
                <c:pt idx="16">
                  <c:v>25.081796833841604</c:v>
                </c:pt>
                <c:pt idx="17">
                  <c:v>23.87151321470775</c:v>
                </c:pt>
                <c:pt idx="18">
                  <c:v>23.50965740404499</c:v>
                </c:pt>
                <c:pt idx="19">
                  <c:v>22.964151157086999</c:v>
                </c:pt>
                <c:pt idx="20">
                  <c:v>22.049591409255441</c:v>
                </c:pt>
                <c:pt idx="21">
                  <c:v>20.188816276348927</c:v>
                </c:pt>
                <c:pt idx="22">
                  <c:v>20.292279975863135</c:v>
                </c:pt>
                <c:pt idx="23">
                  <c:v>19.695964965776945</c:v>
                </c:pt>
                <c:pt idx="24">
                  <c:v>19.421393582078359</c:v>
                </c:pt>
              </c:numCache>
            </c:numRef>
          </c:val>
          <c:smooth val="0"/>
          <c:extLst>
            <c:ext xmlns:c16="http://schemas.microsoft.com/office/drawing/2014/chart" uri="{C3380CC4-5D6E-409C-BE32-E72D297353CC}">
              <c16:uniqueId val="{00000000-8E6D-415A-962B-9608286B183D}"/>
            </c:ext>
          </c:extLst>
        </c:ser>
        <c:ser>
          <c:idx val="1"/>
          <c:order val="1"/>
          <c:tx>
            <c:strRef>
              <c:f>Weather_Factors!$EY$105</c:f>
              <c:strCache>
                <c:ptCount val="1"/>
                <c:pt idx="0">
                  <c:v>  Norm2</c:v>
                </c:pt>
              </c:strCache>
            </c:strRef>
          </c:tx>
          <c:cat>
            <c:numRef>
              <c:f>Weather_Factors!$EW$106:$EW$130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Weather_Factors!$EY$106:$EY$130</c:f>
              <c:numCache>
                <c:formatCode>General</c:formatCode>
                <c:ptCount val="25"/>
                <c:pt idx="0">
                  <c:v>35.408872649152656</c:v>
                </c:pt>
                <c:pt idx="1">
                  <c:v>34.524834923650275</c:v>
                </c:pt>
                <c:pt idx="2">
                  <c:v>32.741122536403225</c:v>
                </c:pt>
                <c:pt idx="3">
                  <c:v>32.123593124461806</c:v>
                </c:pt>
                <c:pt idx="4">
                  <c:v>32.043589920251286</c:v>
                </c:pt>
                <c:pt idx="5">
                  <c:v>30.299757247449989</c:v>
                </c:pt>
                <c:pt idx="6">
                  <c:v>29.285308602570023</c:v>
                </c:pt>
                <c:pt idx="7">
                  <c:v>28.236448273771309</c:v>
                </c:pt>
                <c:pt idx="8">
                  <c:v>27.228295514565655</c:v>
                </c:pt>
                <c:pt idx="9">
                  <c:v>27.273159467893347</c:v>
                </c:pt>
                <c:pt idx="10">
                  <c:v>26.090999807280433</c:v>
                </c:pt>
                <c:pt idx="11">
                  <c:v>27.372017806412739</c:v>
                </c:pt>
                <c:pt idx="12">
                  <c:v>25.232135959648538</c:v>
                </c:pt>
                <c:pt idx="13">
                  <c:v>25.229113087449527</c:v>
                </c:pt>
                <c:pt idx="14">
                  <c:v>24.515413999385409</c:v>
                </c:pt>
                <c:pt idx="15">
                  <c:v>24.478201944055652</c:v>
                </c:pt>
                <c:pt idx="16">
                  <c:v>23.329751216555898</c:v>
                </c:pt>
                <c:pt idx="17">
                  <c:v>22.209883797934602</c:v>
                </c:pt>
                <c:pt idx="18">
                  <c:v>21.846582313434592</c:v>
                </c:pt>
                <c:pt idx="19">
                  <c:v>21.436311736079983</c:v>
                </c:pt>
                <c:pt idx="20">
                  <c:v>20.602264956843314</c:v>
                </c:pt>
                <c:pt idx="21">
                  <c:v>19.061280125847727</c:v>
                </c:pt>
                <c:pt idx="22">
                  <c:v>19.105828242495182</c:v>
                </c:pt>
                <c:pt idx="23">
                  <c:v>18.399321900578339</c:v>
                </c:pt>
                <c:pt idx="24">
                  <c:v>18.097937882004508</c:v>
                </c:pt>
              </c:numCache>
            </c:numRef>
          </c:val>
          <c:smooth val="0"/>
          <c:extLst>
            <c:ext xmlns:c16="http://schemas.microsoft.com/office/drawing/2014/chart" uri="{C3380CC4-5D6E-409C-BE32-E72D297353CC}">
              <c16:uniqueId val="{00000001-8E6D-415A-962B-9608286B183D}"/>
            </c:ext>
          </c:extLst>
        </c:ser>
        <c:dLbls>
          <c:showLegendKey val="0"/>
          <c:showVal val="0"/>
          <c:showCatName val="0"/>
          <c:showSerName val="0"/>
          <c:showPercent val="0"/>
          <c:showBubbleSize val="0"/>
        </c:dLbls>
        <c:marker val="1"/>
        <c:smooth val="0"/>
        <c:axId val="47896576"/>
        <c:axId val="49549248"/>
      </c:lineChart>
      <c:catAx>
        <c:axId val="47896576"/>
        <c:scaling>
          <c:orientation val="minMax"/>
        </c:scaling>
        <c:delete val="0"/>
        <c:axPos val="b"/>
        <c:numFmt formatCode="General" sourceLinked="1"/>
        <c:majorTickMark val="out"/>
        <c:minorTickMark val="none"/>
        <c:tickLblPos val="nextTo"/>
        <c:crossAx val="49549248"/>
        <c:crosses val="autoZero"/>
        <c:auto val="1"/>
        <c:lblAlgn val="ctr"/>
        <c:lblOffset val="100"/>
        <c:noMultiLvlLbl val="0"/>
      </c:catAx>
      <c:valAx>
        <c:axId val="49549248"/>
        <c:scaling>
          <c:orientation val="minMax"/>
        </c:scaling>
        <c:delete val="0"/>
        <c:axPos val="l"/>
        <c:majorGridlines/>
        <c:numFmt formatCode="General" sourceLinked="1"/>
        <c:majorTickMark val="out"/>
        <c:minorTickMark val="none"/>
        <c:tickLblPos val="nextTo"/>
        <c:crossAx val="478965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79360739282589665"/>
          <c:h val="0.79523549139690874"/>
        </c:manualLayout>
      </c:layout>
      <c:lineChart>
        <c:grouping val="standard"/>
        <c:varyColors val="0"/>
        <c:ser>
          <c:idx val="0"/>
          <c:order val="0"/>
          <c:tx>
            <c:strRef>
              <c:f>Weather_Factors!$GW$27:$GW$28</c:f>
              <c:strCache>
                <c:ptCount val="2"/>
                <c:pt idx="0">
                  <c:v>  Actual</c:v>
                </c:pt>
                <c:pt idx="1">
                  <c:v>  Intensity</c:v>
                </c:pt>
              </c:strCache>
            </c:strRef>
          </c:tx>
          <c:cat>
            <c:numRef>
              <c:f>Weather_Factors!$GV$29:$GV$76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Weather_Factors!$GW$29:$GW$76</c:f>
              <c:numCache>
                <c:formatCode>0.00</c:formatCode>
                <c:ptCount val="48"/>
                <c:pt idx="0">
                  <c:v>73.484608141893318</c:v>
                </c:pt>
                <c:pt idx="1">
                  <c:v>77.871381235368162</c:v>
                </c:pt>
                <c:pt idx="2">
                  <c:v>75.958175267424409</c:v>
                </c:pt>
                <c:pt idx="3">
                  <c:v>70.90331360414217</c:v>
                </c:pt>
                <c:pt idx="4">
                  <c:v>64.814381215103055</c:v>
                </c:pt>
                <c:pt idx="5">
                  <c:v>67.372895453571942</c:v>
                </c:pt>
                <c:pt idx="6">
                  <c:v>64.5830658820433</c:v>
                </c:pt>
                <c:pt idx="7">
                  <c:v>57.308513418726037</c:v>
                </c:pt>
                <c:pt idx="8">
                  <c:v>56.215360867199394</c:v>
                </c:pt>
                <c:pt idx="9">
                  <c:v>58.509732499699716</c:v>
                </c:pt>
                <c:pt idx="10">
                  <c:v>49.183115167837073</c:v>
                </c:pt>
                <c:pt idx="11">
                  <c:v>50.486266040881169</c:v>
                </c:pt>
                <c:pt idx="12">
                  <c:v>49.037133846512546</c:v>
                </c:pt>
                <c:pt idx="13">
                  <c:v>48.357362066645813</c:v>
                </c:pt>
                <c:pt idx="14">
                  <c:v>47.060415609236522</c:v>
                </c:pt>
                <c:pt idx="15">
                  <c:v>48.327719097337884</c:v>
                </c:pt>
                <c:pt idx="16">
                  <c:v>41.865507212599944</c:v>
                </c:pt>
                <c:pt idx="17">
                  <c:v>42.041457549700148</c:v>
                </c:pt>
                <c:pt idx="18">
                  <c:v>42.176080202846485</c:v>
                </c:pt>
                <c:pt idx="19">
                  <c:v>43.893698940978084</c:v>
                </c:pt>
                <c:pt idx="20">
                  <c:v>40.07080636374927</c:v>
                </c:pt>
                <c:pt idx="21">
                  <c:v>40.163162521440753</c:v>
                </c:pt>
                <c:pt idx="22">
                  <c:v>37.207480076901788</c:v>
                </c:pt>
                <c:pt idx="23">
                  <c:v>38.386344226580952</c:v>
                </c:pt>
                <c:pt idx="24">
                  <c:v>37.204163791591633</c:v>
                </c:pt>
                <c:pt idx="25">
                  <c:v>34.990202942994117</c:v>
                </c:pt>
                <c:pt idx="26">
                  <c:v>35.810657701460883</c:v>
                </c:pt>
                <c:pt idx="27">
                  <c:v>34.525035696082952</c:v>
                </c:pt>
                <c:pt idx="28">
                  <c:v>36.266586033369933</c:v>
                </c:pt>
                <c:pt idx="29">
                  <c:v>35.949354916758885</c:v>
                </c:pt>
                <c:pt idx="30">
                  <c:v>33.10957975060402</c:v>
                </c:pt>
                <c:pt idx="31">
                  <c:v>33.621695312379792</c:v>
                </c:pt>
                <c:pt idx="32">
                  <c:v>32.845494157682474</c:v>
                </c:pt>
                <c:pt idx="33">
                  <c:v>31.482268076247816</c:v>
                </c:pt>
                <c:pt idx="34">
                  <c:v>31.614956803504558</c:v>
                </c:pt>
                <c:pt idx="35">
                  <c:v>30.049732151155315</c:v>
                </c:pt>
                <c:pt idx="36">
                  <c:v>29.242535725830141</c:v>
                </c:pt>
                <c:pt idx="37">
                  <c:v>29.534098426440401</c:v>
                </c:pt>
                <c:pt idx="38">
                  <c:v>30.381763106512327</c:v>
                </c:pt>
                <c:pt idx="39">
                  <c:v>29.684884071692419</c:v>
                </c:pt>
                <c:pt idx="40">
                  <c:v>29.296850738088175</c:v>
                </c:pt>
                <c:pt idx="41">
                  <c:v>29.665861784838604</c:v>
                </c:pt>
                <c:pt idx="42">
                  <c:v>26.729778781573611</c:v>
                </c:pt>
                <c:pt idx="43">
                  <c:v>28.728352572581127</c:v>
                </c:pt>
                <c:pt idx="44">
                  <c:v>25.608391303655008</c:v>
                </c:pt>
                <c:pt idx="45">
                  <c:v>25.288184652030026</c:v>
                </c:pt>
                <c:pt idx="46">
                  <c:v>26.066871302801612</c:v>
                </c:pt>
                <c:pt idx="47">
                  <c:v>27.265463612339609</c:v>
                </c:pt>
              </c:numCache>
            </c:numRef>
          </c:val>
          <c:smooth val="0"/>
          <c:extLst>
            <c:ext xmlns:c16="http://schemas.microsoft.com/office/drawing/2014/chart" uri="{C3380CC4-5D6E-409C-BE32-E72D297353CC}">
              <c16:uniqueId val="{00000000-1819-4566-B850-9B414BE01445}"/>
            </c:ext>
          </c:extLst>
        </c:ser>
        <c:ser>
          <c:idx val="1"/>
          <c:order val="1"/>
          <c:tx>
            <c:strRef>
              <c:f>Weather_Factors!$GX$27:$GX$28</c:f>
              <c:strCache>
                <c:ptCount val="2"/>
                <c:pt idx="0">
                  <c:v> Predicted</c:v>
                </c:pt>
                <c:pt idx="1">
                  <c:v> Intensity</c:v>
                </c:pt>
              </c:strCache>
            </c:strRef>
          </c:tx>
          <c:marker>
            <c:symbol val="square"/>
            <c:size val="5"/>
          </c:marker>
          <c:cat>
            <c:numRef>
              <c:f>Weather_Factors!$GV$29:$GV$76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Weather_Factors!$GX$29:$GX$76</c:f>
              <c:numCache>
                <c:formatCode>0.00</c:formatCode>
                <c:ptCount val="48"/>
                <c:pt idx="0">
                  <c:v>75.011200687160937</c:v>
                </c:pt>
                <c:pt idx="1">
                  <c:v>78.592380316061252</c:v>
                </c:pt>
                <c:pt idx="2">
                  <c:v>72.404871380033342</c:v>
                </c:pt>
                <c:pt idx="3">
                  <c:v>70.910867222430738</c:v>
                </c:pt>
                <c:pt idx="4">
                  <c:v>66.241176013445553</c:v>
                </c:pt>
                <c:pt idx="5">
                  <c:v>67.550123977657648</c:v>
                </c:pt>
                <c:pt idx="6">
                  <c:v>61.183717689129736</c:v>
                </c:pt>
                <c:pt idx="7">
                  <c:v>58.751564495517748</c:v>
                </c:pt>
                <c:pt idx="8">
                  <c:v>58.564609827546192</c:v>
                </c:pt>
                <c:pt idx="9">
                  <c:v>56.797244991917403</c:v>
                </c:pt>
                <c:pt idx="10">
                  <c:v>52.392273793884122</c:v>
                </c:pt>
                <c:pt idx="11">
                  <c:v>49.114197451112311</c:v>
                </c:pt>
                <c:pt idx="12">
                  <c:v>49.020970177143148</c:v>
                </c:pt>
                <c:pt idx="13">
                  <c:v>47.177900917666776</c:v>
                </c:pt>
                <c:pt idx="14">
                  <c:v>47.432621375577881</c:v>
                </c:pt>
                <c:pt idx="15">
                  <c:v>48.09481517018321</c:v>
                </c:pt>
                <c:pt idx="16">
                  <c:v>41.960029524615159</c:v>
                </c:pt>
                <c:pt idx="17">
                  <c:v>42.742956015257228</c:v>
                </c:pt>
                <c:pt idx="18">
                  <c:v>41.798755526854677</c:v>
                </c:pt>
                <c:pt idx="19">
                  <c:v>41.370222423002154</c:v>
                </c:pt>
                <c:pt idx="20">
                  <c:v>41.167243794434853</c:v>
                </c:pt>
                <c:pt idx="21">
                  <c:v>40.24828698182877</c:v>
                </c:pt>
                <c:pt idx="22">
                  <c:v>37.496282020178832</c:v>
                </c:pt>
                <c:pt idx="23">
                  <c:v>39.231163909268261</c:v>
                </c:pt>
                <c:pt idx="24">
                  <c:v>38.115907419055148</c:v>
                </c:pt>
                <c:pt idx="25">
                  <c:v>35.696681993157242</c:v>
                </c:pt>
                <c:pt idx="26">
                  <c:v>35.522691564192414</c:v>
                </c:pt>
                <c:pt idx="27">
                  <c:v>34.818694784043004</c:v>
                </c:pt>
                <c:pt idx="28">
                  <c:v>36.529739858007261</c:v>
                </c:pt>
                <c:pt idx="29">
                  <c:v>34.670281127105071</c:v>
                </c:pt>
                <c:pt idx="30">
                  <c:v>33.406950814062547</c:v>
                </c:pt>
                <c:pt idx="31">
                  <c:v>33.0913844008208</c:v>
                </c:pt>
                <c:pt idx="32">
                  <c:v>32.840393349503799</c:v>
                </c:pt>
                <c:pt idx="33">
                  <c:v>31.062649976947842</c:v>
                </c:pt>
                <c:pt idx="34">
                  <c:v>30.778391269239371</c:v>
                </c:pt>
                <c:pt idx="35">
                  <c:v>30.016276674629893</c:v>
                </c:pt>
                <c:pt idx="36">
                  <c:v>30.122709908264664</c:v>
                </c:pt>
                <c:pt idx="37">
                  <c:v>29.535689001255669</c:v>
                </c:pt>
                <c:pt idx="38">
                  <c:v>29.736975024348055</c:v>
                </c:pt>
                <c:pt idx="39">
                  <c:v>29.355638753643795</c:v>
                </c:pt>
                <c:pt idx="40">
                  <c:v>29.438144682687184</c:v>
                </c:pt>
                <c:pt idx="41">
                  <c:v>30.216108198756707</c:v>
                </c:pt>
                <c:pt idx="42">
                  <c:v>27.552484425728665</c:v>
                </c:pt>
                <c:pt idx="43">
                  <c:v>28.170541818254645</c:v>
                </c:pt>
                <c:pt idx="44">
                  <c:v>25.410200250187945</c:v>
                </c:pt>
                <c:pt idx="45">
                  <c:v>25.774259481763941</c:v>
                </c:pt>
                <c:pt idx="46">
                  <c:v>26.362997421964238</c:v>
                </c:pt>
                <c:pt idx="47">
                  <c:v>26.759472041107951</c:v>
                </c:pt>
              </c:numCache>
            </c:numRef>
          </c:val>
          <c:smooth val="0"/>
          <c:extLst>
            <c:ext xmlns:c16="http://schemas.microsoft.com/office/drawing/2014/chart" uri="{C3380CC4-5D6E-409C-BE32-E72D297353CC}">
              <c16:uniqueId val="{00000001-1819-4566-B850-9B414BE01445}"/>
            </c:ext>
          </c:extLst>
        </c:ser>
        <c:ser>
          <c:idx val="2"/>
          <c:order val="2"/>
          <c:tx>
            <c:strRef>
              <c:f>Weather_Factors!$GY$27:$GY$28</c:f>
              <c:strCache>
                <c:ptCount val="2"/>
                <c:pt idx="0">
                  <c:v>Normalized</c:v>
                </c:pt>
                <c:pt idx="1">
                  <c:v> Intensity</c:v>
                </c:pt>
              </c:strCache>
            </c:strRef>
          </c:tx>
          <c:cat>
            <c:numRef>
              <c:f>Weather_Factors!$GV$29:$GV$76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2014</c:v>
                </c:pt>
                <c:pt idx="46">
                  <c:v>2014</c:v>
                </c:pt>
                <c:pt idx="47">
                  <c:v>2014</c:v>
                </c:pt>
              </c:numCache>
            </c:numRef>
          </c:cat>
          <c:val>
            <c:numRef>
              <c:f>Weather_Factors!$GY$29:$GY$76</c:f>
              <c:numCache>
                <c:formatCode>0.00</c:formatCode>
                <c:ptCount val="48"/>
                <c:pt idx="0">
                  <c:v>72.366353392349282</c:v>
                </c:pt>
                <c:pt idx="1">
                  <c:v>71.519957531917242</c:v>
                </c:pt>
                <c:pt idx="2">
                  <c:v>74.08741222761104</c:v>
                </c:pt>
                <c:pt idx="3">
                  <c:v>68.50020646700392</c:v>
                </c:pt>
                <c:pt idx="4">
                  <c:v>64.385832764414985</c:v>
                </c:pt>
                <c:pt idx="5">
                  <c:v>63.480295683731995</c:v>
                </c:pt>
                <c:pt idx="6">
                  <c:v>65.225624221392891</c:v>
                </c:pt>
                <c:pt idx="7">
                  <c:v>58.42839636357126</c:v>
                </c:pt>
                <c:pt idx="8">
                  <c:v>56.351473325050925</c:v>
                </c:pt>
                <c:pt idx="9">
                  <c:v>58.235392662492494</c:v>
                </c:pt>
                <c:pt idx="10">
                  <c:v>50.058500931033578</c:v>
                </c:pt>
                <c:pt idx="11">
                  <c:v>51.91917837745919</c:v>
                </c:pt>
                <c:pt idx="12">
                  <c:v>48.590365506574159</c:v>
                </c:pt>
                <c:pt idx="13">
                  <c:v>48.445414397065989</c:v>
                </c:pt>
                <c:pt idx="14">
                  <c:v>47.061078503613324</c:v>
                </c:pt>
                <c:pt idx="15">
                  <c:v>44.29599568240058</c:v>
                </c:pt>
                <c:pt idx="16">
                  <c:v>43.283854844461708</c:v>
                </c:pt>
                <c:pt idx="17">
                  <c:v>42.00367166206712</c:v>
                </c:pt>
                <c:pt idx="18">
                  <c:v>42.395880013708322</c:v>
                </c:pt>
                <c:pt idx="19">
                  <c:v>43.778069518153885</c:v>
                </c:pt>
                <c:pt idx="20">
                  <c:v>39.399140451056653</c:v>
                </c:pt>
                <c:pt idx="21">
                  <c:v>39.667427425498232</c:v>
                </c:pt>
                <c:pt idx="22">
                  <c:v>38.785266539397682</c:v>
                </c:pt>
                <c:pt idx="23">
                  <c:v>37.601068906572394</c:v>
                </c:pt>
                <c:pt idx="24">
                  <c:v>36.865224878379884</c:v>
                </c:pt>
                <c:pt idx="25">
                  <c:v>36.440759858352891</c:v>
                </c:pt>
                <c:pt idx="26">
                  <c:v>36.846120827947587</c:v>
                </c:pt>
                <c:pt idx="27">
                  <c:v>35.600392209483282</c:v>
                </c:pt>
                <c:pt idx="28">
                  <c:v>35.086388892841988</c:v>
                </c:pt>
                <c:pt idx="29">
                  <c:v>36.113902192724076</c:v>
                </c:pt>
                <c:pt idx="30">
                  <c:v>33.855482412284758</c:v>
                </c:pt>
                <c:pt idx="31">
                  <c:v>33.948329118108873</c:v>
                </c:pt>
                <c:pt idx="32">
                  <c:v>32.989441278018376</c:v>
                </c:pt>
                <c:pt idx="33">
                  <c:v>32.894353119196118</c:v>
                </c:pt>
                <c:pt idx="34">
                  <c:v>32.741663846916673</c:v>
                </c:pt>
                <c:pt idx="35">
                  <c:v>31.181949803917952</c:v>
                </c:pt>
                <c:pt idx="36">
                  <c:v>29.613256028105518</c:v>
                </c:pt>
                <c:pt idx="37">
                  <c:v>30.066280052895586</c:v>
                </c:pt>
                <c:pt idx="38">
                  <c:v>30.245557444962998</c:v>
                </c:pt>
                <c:pt idx="39">
                  <c:v>29.792686159443939</c:v>
                </c:pt>
                <c:pt idx="40">
                  <c:v>29.174937215811873</c:v>
                </c:pt>
                <c:pt idx="41">
                  <c:v>28.558647842969922</c:v>
                </c:pt>
                <c:pt idx="42">
                  <c:v>27.985150061663987</c:v>
                </c:pt>
                <c:pt idx="43">
                  <c:v>29.247443199079882</c:v>
                </c:pt>
                <c:pt idx="44">
                  <c:v>28.727664273759526</c:v>
                </c:pt>
                <c:pt idx="45">
                  <c:v>28.040582014746853</c:v>
                </c:pt>
                <c:pt idx="46">
                  <c:v>28.3443037089488</c:v>
                </c:pt>
                <c:pt idx="47">
                  <c:v>29.134447791413518</c:v>
                </c:pt>
              </c:numCache>
            </c:numRef>
          </c:val>
          <c:smooth val="0"/>
          <c:extLst>
            <c:ext xmlns:c16="http://schemas.microsoft.com/office/drawing/2014/chart" uri="{C3380CC4-5D6E-409C-BE32-E72D297353CC}">
              <c16:uniqueId val="{00000002-1819-4566-B850-9B414BE01445}"/>
            </c:ext>
          </c:extLst>
        </c:ser>
        <c:dLbls>
          <c:showLegendKey val="0"/>
          <c:showVal val="0"/>
          <c:showCatName val="0"/>
          <c:showSerName val="0"/>
          <c:showPercent val="0"/>
          <c:showBubbleSize val="0"/>
        </c:dLbls>
        <c:marker val="1"/>
        <c:smooth val="0"/>
        <c:axId val="47897600"/>
        <c:axId val="49552704"/>
      </c:lineChart>
      <c:catAx>
        <c:axId val="47897600"/>
        <c:scaling>
          <c:orientation val="minMax"/>
        </c:scaling>
        <c:delete val="0"/>
        <c:axPos val="b"/>
        <c:numFmt formatCode="General" sourceLinked="1"/>
        <c:majorTickMark val="out"/>
        <c:minorTickMark val="none"/>
        <c:tickLblPos val="nextTo"/>
        <c:crossAx val="49552704"/>
        <c:crosses val="autoZero"/>
        <c:auto val="1"/>
        <c:lblAlgn val="ctr"/>
        <c:lblOffset val="100"/>
        <c:tickLblSkip val="5"/>
        <c:noMultiLvlLbl val="0"/>
      </c:catAx>
      <c:valAx>
        <c:axId val="49552704"/>
        <c:scaling>
          <c:orientation val="minMax"/>
        </c:scaling>
        <c:delete val="0"/>
        <c:axPos val="l"/>
        <c:majorGridlines/>
        <c:numFmt formatCode="0.00" sourceLinked="1"/>
        <c:majorTickMark val="out"/>
        <c:minorTickMark val="none"/>
        <c:tickLblPos val="nextTo"/>
        <c:crossAx val="47897600"/>
        <c:crosses val="autoZero"/>
        <c:crossBetween val="between"/>
      </c:valAx>
    </c:plotArea>
    <c:legend>
      <c:legendPos val="r"/>
      <c:layout>
        <c:manualLayout>
          <c:xMode val="edge"/>
          <c:yMode val="edge"/>
          <c:x val="0.14244313210848641"/>
          <c:y val="0.56423884514435696"/>
          <c:w val="0.3242235345581802"/>
          <c:h val="0.25115157480314959"/>
        </c:manualLayout>
      </c:layout>
      <c:overlay val="0"/>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Weather_Factors!$GW$105</c:f>
              <c:strCache>
                <c:ptCount val="1"/>
                <c:pt idx="0">
                  <c:v> Norm1</c:v>
                </c:pt>
              </c:strCache>
            </c:strRef>
          </c:tx>
          <c:cat>
            <c:numRef>
              <c:f>Weather_Factors!$GV$106:$GV$130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Weather_Factors!$GW$106:$GW$130</c:f>
              <c:numCache>
                <c:formatCode>General</c:formatCode>
                <c:ptCount val="25"/>
                <c:pt idx="0">
                  <c:v>46.964178827737648</c:v>
                </c:pt>
                <c:pt idx="1">
                  <c:v>45.305769668728111</c:v>
                </c:pt>
                <c:pt idx="2">
                  <c:v>44.072984002008951</c:v>
                </c:pt>
                <c:pt idx="3">
                  <c:v>44.461139328265745</c:v>
                </c:pt>
                <c:pt idx="4">
                  <c:v>45.942409502736993</c:v>
                </c:pt>
                <c:pt idx="5">
                  <c:v>41.408429100401975</c:v>
                </c:pt>
                <c:pt idx="6">
                  <c:v>41.67165646550653</c:v>
                </c:pt>
                <c:pt idx="7">
                  <c:v>40.555091170290659</c:v>
                </c:pt>
                <c:pt idx="8">
                  <c:v>39.539218749753417</c:v>
                </c:pt>
                <c:pt idx="9">
                  <c:v>38.715678542190318</c:v>
                </c:pt>
                <c:pt idx="10">
                  <c:v>38.102337478789416</c:v>
                </c:pt>
                <c:pt idx="11">
                  <c:v>38.559312906150097</c:v>
                </c:pt>
                <c:pt idx="12">
                  <c:v>37.248215578495007</c:v>
                </c:pt>
                <c:pt idx="13">
                  <c:v>36.952556419784045</c:v>
                </c:pt>
                <c:pt idx="14">
                  <c:v>37.873229242693164</c:v>
                </c:pt>
                <c:pt idx="15">
                  <c:v>35.448086444076537</c:v>
                </c:pt>
                <c:pt idx="16">
                  <c:v>35.583309412376238</c:v>
                </c:pt>
                <c:pt idx="17">
                  <c:v>34.597101224984236</c:v>
                </c:pt>
                <c:pt idx="18">
                  <c:v>34.392500243579576</c:v>
                </c:pt>
                <c:pt idx="19">
                  <c:v>34.253280882352186</c:v>
                </c:pt>
                <c:pt idx="20">
                  <c:v>32.612922259004797</c:v>
                </c:pt>
                <c:pt idx="21">
                  <c:v>31.032039005228537</c:v>
                </c:pt>
                <c:pt idx="22">
                  <c:v>31.494965280437714</c:v>
                </c:pt>
                <c:pt idx="23">
                  <c:v>31.746514733463794</c:v>
                </c:pt>
                <c:pt idx="24">
                  <c:v>31.249403914459826</c:v>
                </c:pt>
              </c:numCache>
            </c:numRef>
          </c:val>
          <c:smooth val="0"/>
          <c:extLst>
            <c:ext xmlns:c16="http://schemas.microsoft.com/office/drawing/2014/chart" uri="{C3380CC4-5D6E-409C-BE32-E72D297353CC}">
              <c16:uniqueId val="{00000000-5C09-4506-909F-64873A740BE6}"/>
            </c:ext>
          </c:extLst>
        </c:ser>
        <c:ser>
          <c:idx val="1"/>
          <c:order val="1"/>
          <c:tx>
            <c:strRef>
              <c:f>Weather_Factors!$GX$105</c:f>
              <c:strCache>
                <c:ptCount val="1"/>
                <c:pt idx="0">
                  <c:v>  Norm2</c:v>
                </c:pt>
              </c:strCache>
            </c:strRef>
          </c:tx>
          <c:cat>
            <c:numRef>
              <c:f>Weather_Factors!$GV$106:$GV$130</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Weather_Factors!$GX$106:$GX$130</c:f>
              <c:numCache>
                <c:formatCode>General</c:formatCode>
                <c:ptCount val="25"/>
                <c:pt idx="0">
                  <c:v>44.29599568240058</c:v>
                </c:pt>
                <c:pt idx="1">
                  <c:v>43.283854844461708</c:v>
                </c:pt>
                <c:pt idx="2">
                  <c:v>42.00367166206712</c:v>
                </c:pt>
                <c:pt idx="3">
                  <c:v>42.395880013708322</c:v>
                </c:pt>
                <c:pt idx="4">
                  <c:v>43.778069518153885</c:v>
                </c:pt>
                <c:pt idx="5">
                  <c:v>39.399140451056653</c:v>
                </c:pt>
                <c:pt idx="6">
                  <c:v>39.667427425498232</c:v>
                </c:pt>
                <c:pt idx="7">
                  <c:v>38.785266539397682</c:v>
                </c:pt>
                <c:pt idx="8">
                  <c:v>37.601068906572394</c:v>
                </c:pt>
                <c:pt idx="9">
                  <c:v>36.865224878379884</c:v>
                </c:pt>
                <c:pt idx="10">
                  <c:v>36.440759858352891</c:v>
                </c:pt>
                <c:pt idx="11">
                  <c:v>36.846120827947587</c:v>
                </c:pt>
                <c:pt idx="12">
                  <c:v>35.600392209483282</c:v>
                </c:pt>
                <c:pt idx="13">
                  <c:v>35.086388892841988</c:v>
                </c:pt>
                <c:pt idx="14">
                  <c:v>36.113902192724076</c:v>
                </c:pt>
                <c:pt idx="15">
                  <c:v>33.855482412284758</c:v>
                </c:pt>
                <c:pt idx="16">
                  <c:v>33.948329118108873</c:v>
                </c:pt>
                <c:pt idx="17">
                  <c:v>32.989441278018376</c:v>
                </c:pt>
                <c:pt idx="18">
                  <c:v>32.894353119196118</c:v>
                </c:pt>
                <c:pt idx="19">
                  <c:v>32.741663846916673</c:v>
                </c:pt>
                <c:pt idx="20">
                  <c:v>31.181949803917952</c:v>
                </c:pt>
                <c:pt idx="21">
                  <c:v>29.613256028105518</c:v>
                </c:pt>
                <c:pt idx="22">
                  <c:v>30.066280052895586</c:v>
                </c:pt>
                <c:pt idx="23">
                  <c:v>30.245557444962998</c:v>
                </c:pt>
                <c:pt idx="24">
                  <c:v>29.792686159443939</c:v>
                </c:pt>
              </c:numCache>
            </c:numRef>
          </c:val>
          <c:smooth val="0"/>
          <c:extLst>
            <c:ext xmlns:c16="http://schemas.microsoft.com/office/drawing/2014/chart" uri="{C3380CC4-5D6E-409C-BE32-E72D297353CC}">
              <c16:uniqueId val="{00000001-5C09-4506-909F-64873A740BE6}"/>
            </c:ext>
          </c:extLst>
        </c:ser>
        <c:dLbls>
          <c:showLegendKey val="0"/>
          <c:showVal val="0"/>
          <c:showCatName val="0"/>
          <c:showSerName val="0"/>
          <c:showPercent val="0"/>
          <c:showBubbleSize val="0"/>
        </c:dLbls>
        <c:marker val="1"/>
        <c:smooth val="0"/>
        <c:axId val="47898112"/>
        <c:axId val="49817280"/>
      </c:lineChart>
      <c:catAx>
        <c:axId val="47898112"/>
        <c:scaling>
          <c:orientation val="minMax"/>
        </c:scaling>
        <c:delete val="0"/>
        <c:axPos val="b"/>
        <c:numFmt formatCode="General" sourceLinked="1"/>
        <c:majorTickMark val="out"/>
        <c:minorTickMark val="none"/>
        <c:tickLblPos val="nextTo"/>
        <c:crossAx val="49817280"/>
        <c:crosses val="autoZero"/>
        <c:auto val="1"/>
        <c:lblAlgn val="ctr"/>
        <c:lblOffset val="100"/>
        <c:noMultiLvlLbl val="0"/>
      </c:catAx>
      <c:valAx>
        <c:axId val="49817280"/>
        <c:scaling>
          <c:orientation val="minMax"/>
        </c:scaling>
        <c:delete val="0"/>
        <c:axPos val="l"/>
        <c:majorGridlines/>
        <c:numFmt formatCode="General" sourceLinked="1"/>
        <c:majorTickMark val="out"/>
        <c:minorTickMark val="none"/>
        <c:tickLblPos val="nextTo"/>
        <c:crossAx val="478981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16907261592301"/>
          <c:y val="5.1400554097404488E-2"/>
          <c:w val="0.82160804899387563"/>
          <c:h val="0.79523549139690874"/>
        </c:manualLayout>
      </c:layout>
      <c:lineChart>
        <c:grouping val="standard"/>
        <c:varyColors val="0"/>
        <c:ser>
          <c:idx val="0"/>
          <c:order val="0"/>
          <c:tx>
            <c:strRef>
              <c:f>Weather_Factors!$IV$28</c:f>
              <c:strCache>
                <c:ptCount val="1"/>
                <c:pt idx="0">
                  <c:v>Elec-WN1</c:v>
                </c:pt>
              </c:strCache>
            </c:strRef>
          </c:tx>
          <c:cat>
            <c:numRef>
              <c:f>Weather_Factors!$IU$29:$IU$73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Weather_Factors!$IV$29:$IV$73</c:f>
              <c:numCache>
                <c:formatCode>#,##0.0</c:formatCode>
                <c:ptCount val="45"/>
                <c:pt idx="0">
                  <c:v>1578.5602752313837</c:v>
                </c:pt>
                <c:pt idx="1">
                  <c:v>1708.8051914861205</c:v>
                </c:pt>
                <c:pt idx="2">
                  <c:v>1851.0111456624504</c:v>
                </c:pt>
                <c:pt idx="3">
                  <c:v>1977.3949471106421</c:v>
                </c:pt>
                <c:pt idx="4">
                  <c:v>2012.0567876995317</c:v>
                </c:pt>
                <c:pt idx="5">
                  <c:v>2017.8024478325933</c:v>
                </c:pt>
                <c:pt idx="6">
                  <c:v>2108.8520704351395</c:v>
                </c:pt>
                <c:pt idx="7">
                  <c:v>2171.3321498650075</c:v>
                </c:pt>
                <c:pt idx="8">
                  <c:v>2267.316438283668</c:v>
                </c:pt>
                <c:pt idx="9">
                  <c:v>2345.6196100484608</c:v>
                </c:pt>
                <c:pt idx="10">
                  <c:v>2418.0787412248451</c:v>
                </c:pt>
                <c:pt idx="11">
                  <c:v>2491.9048582906103</c:v>
                </c:pt>
                <c:pt idx="12">
                  <c:v>2469.2028510951941</c:v>
                </c:pt>
                <c:pt idx="13">
                  <c:v>2537.4589720514145</c:v>
                </c:pt>
                <c:pt idx="14">
                  <c:v>2670.5169097727462</c:v>
                </c:pt>
                <c:pt idx="15">
                  <c:v>2709.3333024393969</c:v>
                </c:pt>
                <c:pt idx="16">
                  <c:v>2803.9305956079584</c:v>
                </c:pt>
                <c:pt idx="17">
                  <c:v>2890.4328794526887</c:v>
                </c:pt>
                <c:pt idx="18">
                  <c:v>3011.8765642466969</c:v>
                </c:pt>
                <c:pt idx="19">
                  <c:v>3099.1945049266265</c:v>
                </c:pt>
                <c:pt idx="20">
                  <c:v>3207.7217530215294</c:v>
                </c:pt>
                <c:pt idx="21">
                  <c:v>3253.1386066673031</c:v>
                </c:pt>
                <c:pt idx="22">
                  <c:v>3307.1287363439696</c:v>
                </c:pt>
                <c:pt idx="23">
                  <c:v>3375.8838102502091</c:v>
                </c:pt>
                <c:pt idx="24">
                  <c:v>3460.6322640455878</c:v>
                </c:pt>
                <c:pt idx="25">
                  <c:v>3530.445987523748</c:v>
                </c:pt>
                <c:pt idx="26">
                  <c:v>3701.5678544013881</c:v>
                </c:pt>
                <c:pt idx="27">
                  <c:v>3712.9899528706314</c:v>
                </c:pt>
                <c:pt idx="28">
                  <c:v>3848.8632703693265</c:v>
                </c:pt>
                <c:pt idx="29">
                  <c:v>3920.7741948922276</c:v>
                </c:pt>
                <c:pt idx="30">
                  <c:v>4070.7396611374661</c:v>
                </c:pt>
                <c:pt idx="31">
                  <c:v>4126.8732312331758</c:v>
                </c:pt>
                <c:pt idx="32">
                  <c:v>4277.0494931491894</c:v>
                </c:pt>
                <c:pt idx="33">
                  <c:v>4353.8216623513617</c:v>
                </c:pt>
                <c:pt idx="34">
                  <c:v>4454.7455628815324</c:v>
                </c:pt>
                <c:pt idx="35">
                  <c:v>4595.6712156463718</c:v>
                </c:pt>
                <c:pt idx="36">
                  <c:v>4635.6053568449224</c:v>
                </c:pt>
                <c:pt idx="37">
                  <c:v>4728.1091903126835</c:v>
                </c:pt>
                <c:pt idx="38">
                  <c:v>4708.7992406574658</c:v>
                </c:pt>
                <c:pt idx="39">
                  <c:v>4685.0670184413357</c:v>
                </c:pt>
                <c:pt idx="40">
                  <c:v>4800.932238527017</c:v>
                </c:pt>
                <c:pt idx="41">
                  <c:v>4782.1340450496846</c:v>
                </c:pt>
                <c:pt idx="42">
                  <c:v>4717.4154032238403</c:v>
                </c:pt>
                <c:pt idx="43">
                  <c:v>4746.5646206896208</c:v>
                </c:pt>
                <c:pt idx="44">
                  <c:v>4799.3464368591949</c:v>
                </c:pt>
              </c:numCache>
            </c:numRef>
          </c:val>
          <c:smooth val="0"/>
          <c:extLst>
            <c:ext xmlns:c16="http://schemas.microsoft.com/office/drawing/2014/chart" uri="{C3380CC4-5D6E-409C-BE32-E72D297353CC}">
              <c16:uniqueId val="{00000000-9EFA-4A3D-B18B-3C12CC5C6876}"/>
            </c:ext>
          </c:extLst>
        </c:ser>
        <c:ser>
          <c:idx val="1"/>
          <c:order val="1"/>
          <c:tx>
            <c:strRef>
              <c:f>Weather_Factors!$IW$28</c:f>
              <c:strCache>
                <c:ptCount val="1"/>
                <c:pt idx="0">
                  <c:v>Elec-WN3</c:v>
                </c:pt>
              </c:strCache>
            </c:strRef>
          </c:tx>
          <c:marker>
            <c:symbol val="square"/>
            <c:size val="5"/>
          </c:marker>
          <c:cat>
            <c:numRef>
              <c:f>Weather_Factors!$IU$29:$IU$73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Weather_Factors!$IW$29:$IW$73</c:f>
              <c:numCache>
                <c:formatCode>#,##0.0</c:formatCode>
                <c:ptCount val="45"/>
                <c:pt idx="0">
                  <c:v>1575.7875112258146</c:v>
                </c:pt>
                <c:pt idx="1">
                  <c:v>1717.2721447984429</c:v>
                </c:pt>
                <c:pt idx="2">
                  <c:v>1847.8544337123972</c:v>
                </c:pt>
                <c:pt idx="3">
                  <c:v>1983.8258714042406</c:v>
                </c:pt>
                <c:pt idx="4">
                  <c:v>2015.7350802202561</c:v>
                </c:pt>
                <c:pt idx="5">
                  <c:v>2026.6139894369105</c:v>
                </c:pt>
                <c:pt idx="6">
                  <c:v>2102.2624116724742</c:v>
                </c:pt>
                <c:pt idx="7">
                  <c:v>2159.4857211686008</c:v>
                </c:pt>
                <c:pt idx="8">
                  <c:v>2250.0184564038232</c:v>
                </c:pt>
                <c:pt idx="9">
                  <c:v>2345.6540329373138</c:v>
                </c:pt>
                <c:pt idx="10">
                  <c:v>2389.3620496648209</c:v>
                </c:pt>
                <c:pt idx="11">
                  <c:v>2468.8197634333133</c:v>
                </c:pt>
                <c:pt idx="12">
                  <c:v>2471.2254472422783</c:v>
                </c:pt>
                <c:pt idx="13">
                  <c:v>2531.0818024101013</c:v>
                </c:pt>
                <c:pt idx="14">
                  <c:v>2656.8383734327567</c:v>
                </c:pt>
                <c:pt idx="15">
                  <c:v>2711.5415912193639</c:v>
                </c:pt>
                <c:pt idx="16">
                  <c:v>2802.5678495954689</c:v>
                </c:pt>
                <c:pt idx="17">
                  <c:v>2895.9380844915604</c:v>
                </c:pt>
                <c:pt idx="18">
                  <c:v>3007.6294544427205</c:v>
                </c:pt>
                <c:pt idx="19">
                  <c:v>3112.0081910800091</c:v>
                </c:pt>
                <c:pt idx="20">
                  <c:v>3213.1685756753195</c:v>
                </c:pt>
                <c:pt idx="21">
                  <c:v>3243.0515752094416</c:v>
                </c:pt>
                <c:pt idx="22">
                  <c:v>3327.9673194257825</c:v>
                </c:pt>
                <c:pt idx="23">
                  <c:v>3374.3452048509162</c:v>
                </c:pt>
                <c:pt idx="24">
                  <c:v>3469.4432616772501</c:v>
                </c:pt>
                <c:pt idx="25">
                  <c:v>3525.4148486919821</c:v>
                </c:pt>
                <c:pt idx="26">
                  <c:v>3704.1764854954622</c:v>
                </c:pt>
                <c:pt idx="27">
                  <c:v>3728.1392521915013</c:v>
                </c:pt>
                <c:pt idx="28">
                  <c:v>3806.4102936759664</c:v>
                </c:pt>
                <c:pt idx="29">
                  <c:v>3917.187045973074</c:v>
                </c:pt>
                <c:pt idx="30">
                  <c:v>4065.277009409037</c:v>
                </c:pt>
                <c:pt idx="31">
                  <c:v>4139.0467782685782</c:v>
                </c:pt>
                <c:pt idx="32">
                  <c:v>4258.7073347258947</c:v>
                </c:pt>
                <c:pt idx="33">
                  <c:v>4348.6685681596746</c:v>
                </c:pt>
                <c:pt idx="34">
                  <c:v>4459.171443170223</c:v>
                </c:pt>
                <c:pt idx="35">
                  <c:v>4572.0747119271036</c:v>
                </c:pt>
                <c:pt idx="36">
                  <c:v>4624.3544065632095</c:v>
                </c:pt>
                <c:pt idx="37">
                  <c:v>4705.6874946622374</c:v>
                </c:pt>
                <c:pt idx="38">
                  <c:v>4704.5047031878948</c:v>
                </c:pt>
                <c:pt idx="39">
                  <c:v>4674.3211043530428</c:v>
                </c:pt>
                <c:pt idx="40">
                  <c:v>4757.3536562596919</c:v>
                </c:pt>
                <c:pt idx="41">
                  <c:v>4739.116919447918</c:v>
                </c:pt>
                <c:pt idx="42">
                  <c:v>4677.5761243918487</c:v>
                </c:pt>
                <c:pt idx="43">
                  <c:v>4742.0300768001052</c:v>
                </c:pt>
                <c:pt idx="44">
                  <c:v>4779.7660818730346</c:v>
                </c:pt>
              </c:numCache>
            </c:numRef>
          </c:val>
          <c:smooth val="0"/>
          <c:extLst>
            <c:ext xmlns:c16="http://schemas.microsoft.com/office/drawing/2014/chart" uri="{C3380CC4-5D6E-409C-BE32-E72D297353CC}">
              <c16:uniqueId val="{00000001-9EFA-4A3D-B18B-3C12CC5C6876}"/>
            </c:ext>
          </c:extLst>
        </c:ser>
        <c:ser>
          <c:idx val="2"/>
          <c:order val="2"/>
          <c:tx>
            <c:strRef>
              <c:f>Weather_Factors!$IX$28</c:f>
              <c:strCache>
                <c:ptCount val="1"/>
                <c:pt idx="0">
                  <c:v>Fuel-WN1</c:v>
                </c:pt>
              </c:strCache>
            </c:strRef>
          </c:tx>
          <c:cat>
            <c:numRef>
              <c:f>Weather_Factors!$IU$29:$IU$73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Weather_Factors!$IX$29:$IX$73</c:f>
              <c:numCache>
                <c:formatCode>#,##0.0</c:formatCode>
                <c:ptCount val="45"/>
                <c:pt idx="0">
                  <c:v>8133.7858550736955</c:v>
                </c:pt>
                <c:pt idx="1">
                  <c:v>8434.2791550638158</c:v>
                </c:pt>
                <c:pt idx="2">
                  <c:v>8405.3216494730332</c:v>
                </c:pt>
                <c:pt idx="3">
                  <c:v>8636.9265394652266</c:v>
                </c:pt>
                <c:pt idx="4">
                  <c:v>8107.4848999154001</c:v>
                </c:pt>
                <c:pt idx="5">
                  <c:v>8168.7902797295492</c:v>
                </c:pt>
                <c:pt idx="6">
                  <c:v>8191.1127934558581</c:v>
                </c:pt>
                <c:pt idx="7">
                  <c:v>8182.5781188544615</c:v>
                </c:pt>
                <c:pt idx="8">
                  <c:v>7813.7299831289511</c:v>
                </c:pt>
                <c:pt idx="9">
                  <c:v>7702.5195863673098</c:v>
                </c:pt>
                <c:pt idx="10">
                  <c:v>6883.4827096970375</c:v>
                </c:pt>
                <c:pt idx="11">
                  <c:v>7218.6841439526279</c:v>
                </c:pt>
                <c:pt idx="12">
                  <c:v>7415.8726526577884</c:v>
                </c:pt>
                <c:pt idx="13">
                  <c:v>6831.9037983177577</c:v>
                </c:pt>
                <c:pt idx="14">
                  <c:v>7351.3127286282379</c:v>
                </c:pt>
                <c:pt idx="15">
                  <c:v>7161.6339716677985</c:v>
                </c:pt>
                <c:pt idx="16">
                  <c:v>7293.1426475441167</c:v>
                </c:pt>
                <c:pt idx="17">
                  <c:v>7321.1478428651435</c:v>
                </c:pt>
                <c:pt idx="18">
                  <c:v>7376.3322804314203</c:v>
                </c:pt>
                <c:pt idx="19">
                  <c:v>7504.8302619110282</c:v>
                </c:pt>
                <c:pt idx="20">
                  <c:v>7367.2978350173216</c:v>
                </c:pt>
                <c:pt idx="21">
                  <c:v>7324.4729987430219</c:v>
                </c:pt>
                <c:pt idx="22">
                  <c:v>7195.9036044243148</c:v>
                </c:pt>
                <c:pt idx="23">
                  <c:v>7133.7258676058127</c:v>
                </c:pt>
                <c:pt idx="24">
                  <c:v>7208.6989980736935</c:v>
                </c:pt>
                <c:pt idx="25">
                  <c:v>7107.8589228939954</c:v>
                </c:pt>
                <c:pt idx="26">
                  <c:v>7455.2687813662405</c:v>
                </c:pt>
                <c:pt idx="27">
                  <c:v>7201.9179193901682</c:v>
                </c:pt>
                <c:pt idx="28">
                  <c:v>7376.1217699167964</c:v>
                </c:pt>
                <c:pt idx="29">
                  <c:v>7459.0532431104994</c:v>
                </c:pt>
                <c:pt idx="30">
                  <c:v>7469.9713123355468</c:v>
                </c:pt>
                <c:pt idx="31">
                  <c:v>7555.2040187450966</c:v>
                </c:pt>
                <c:pt idx="32">
                  <c:v>7408.170453040234</c:v>
                </c:pt>
                <c:pt idx="33">
                  <c:v>7457.3019641782485</c:v>
                </c:pt>
                <c:pt idx="34">
                  <c:v>7468.2941424667288</c:v>
                </c:pt>
                <c:pt idx="35">
                  <c:v>7358.3287280788709</c:v>
                </c:pt>
                <c:pt idx="36">
                  <c:v>6981.945045344487</c:v>
                </c:pt>
                <c:pt idx="37">
                  <c:v>7120.2537447296809</c:v>
                </c:pt>
                <c:pt idx="38">
                  <c:v>7144.0644280167562</c:v>
                </c:pt>
                <c:pt idx="39">
                  <c:v>6899.3092673683223</c:v>
                </c:pt>
                <c:pt idx="40">
                  <c:v>6973.3302507046719</c:v>
                </c:pt>
                <c:pt idx="41">
                  <c:v>6963.7365959935178</c:v>
                </c:pt>
                <c:pt idx="42">
                  <c:v>6766.6012891399696</c:v>
                </c:pt>
                <c:pt idx="43">
                  <c:v>6931.5931229145217</c:v>
                </c:pt>
                <c:pt idx="44">
                  <c:v>7071.8117542914752</c:v>
                </c:pt>
              </c:numCache>
            </c:numRef>
          </c:val>
          <c:smooth val="0"/>
          <c:extLst>
            <c:ext xmlns:c16="http://schemas.microsoft.com/office/drawing/2014/chart" uri="{C3380CC4-5D6E-409C-BE32-E72D297353CC}">
              <c16:uniqueId val="{00000002-9EFA-4A3D-B18B-3C12CC5C6876}"/>
            </c:ext>
          </c:extLst>
        </c:ser>
        <c:ser>
          <c:idx val="3"/>
          <c:order val="3"/>
          <c:tx>
            <c:strRef>
              <c:f>Weather_Factors!$IY$28</c:f>
              <c:strCache>
                <c:ptCount val="1"/>
                <c:pt idx="0">
                  <c:v>Fuel-WN3</c:v>
                </c:pt>
              </c:strCache>
            </c:strRef>
          </c:tx>
          <c:cat>
            <c:numRef>
              <c:f>Weather_Factors!$IU$29:$IU$73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Weather_Factors!$IY$29:$IY$73</c:f>
              <c:numCache>
                <c:formatCode>#,##0.0</c:formatCode>
                <c:ptCount val="45"/>
                <c:pt idx="0">
                  <c:v>8154.5196788831672</c:v>
                </c:pt>
                <c:pt idx="1">
                  <c:v>8399.1015745241748</c:v>
                </c:pt>
                <c:pt idx="2">
                  <c:v>8491.973181923222</c:v>
                </c:pt>
                <c:pt idx="3">
                  <c:v>8449.5892109941633</c:v>
                </c:pt>
                <c:pt idx="4">
                  <c:v>8043.6391233943214</c:v>
                </c:pt>
                <c:pt idx="5">
                  <c:v>8062.1113423018969</c:v>
                </c:pt>
                <c:pt idx="6">
                  <c:v>8286.95006554059</c:v>
                </c:pt>
                <c:pt idx="7">
                  <c:v>8198.013166509294</c:v>
                </c:pt>
                <c:pt idx="8">
                  <c:v>8060.0667152733331</c:v>
                </c:pt>
                <c:pt idx="9">
                  <c:v>7856.0501552829382</c:v>
                </c:pt>
                <c:pt idx="10">
                  <c:v>6966.2234867820553</c:v>
                </c:pt>
                <c:pt idx="11">
                  <c:v>7161.4283437469985</c:v>
                </c:pt>
                <c:pt idx="12">
                  <c:v>7355.4891124841834</c:v>
                </c:pt>
                <c:pt idx="13">
                  <c:v>6897.2153660395143</c:v>
                </c:pt>
                <c:pt idx="14">
                  <c:v>7171.6031920360892</c:v>
                </c:pt>
                <c:pt idx="15">
                  <c:v>6875.5462446991078</c:v>
                </c:pt>
                <c:pt idx="16">
                  <c:v>6949.3249873315335</c:v>
                </c:pt>
                <c:pt idx="17">
                  <c:v>6953.2227220131745</c:v>
                </c:pt>
                <c:pt idx="18">
                  <c:v>7095.6383316162273</c:v>
                </c:pt>
                <c:pt idx="19">
                  <c:v>7230.7474334579474</c:v>
                </c:pt>
                <c:pt idx="20">
                  <c:v>6925.3361166777931</c:v>
                </c:pt>
                <c:pt idx="21">
                  <c:v>6941.0945712382972</c:v>
                </c:pt>
                <c:pt idx="22">
                  <c:v>6882.1608201823519</c:v>
                </c:pt>
                <c:pt idx="23">
                  <c:v>6842.9755577310043</c:v>
                </c:pt>
                <c:pt idx="24">
                  <c:v>6882.6480937793567</c:v>
                </c:pt>
                <c:pt idx="25">
                  <c:v>6812.9963175758558</c:v>
                </c:pt>
                <c:pt idx="26">
                  <c:v>7151.11488186099</c:v>
                </c:pt>
                <c:pt idx="27">
                  <c:v>6893.745461745174</c:v>
                </c:pt>
                <c:pt idx="28">
                  <c:v>6967.2368784216787</c:v>
                </c:pt>
                <c:pt idx="29">
                  <c:v>7098.231159123271</c:v>
                </c:pt>
                <c:pt idx="30">
                  <c:v>7132.9366140548682</c:v>
                </c:pt>
                <c:pt idx="31">
                  <c:v>7213.2003165629067</c:v>
                </c:pt>
                <c:pt idx="32">
                  <c:v>7077.4273406983948</c:v>
                </c:pt>
                <c:pt idx="33">
                  <c:v>7120.0399482761522</c:v>
                </c:pt>
                <c:pt idx="34">
                  <c:v>7142.622853115281</c:v>
                </c:pt>
                <c:pt idx="35">
                  <c:v>7041.3094902890098</c:v>
                </c:pt>
                <c:pt idx="36">
                  <c:v>6716.4389444325079</c:v>
                </c:pt>
                <c:pt idx="37">
                  <c:v>6829.4072576853814</c:v>
                </c:pt>
                <c:pt idx="38">
                  <c:v>6820.1518721487446</c:v>
                </c:pt>
                <c:pt idx="39">
                  <c:v>6584.016240208045</c:v>
                </c:pt>
                <c:pt idx="40">
                  <c:v>6643.091234940578</c:v>
                </c:pt>
                <c:pt idx="41">
                  <c:v>6678.1667229974382</c:v>
                </c:pt>
                <c:pt idx="42">
                  <c:v>6613.6315255893496</c:v>
                </c:pt>
                <c:pt idx="43">
                  <c:v>6608.480649594796</c:v>
                </c:pt>
                <c:pt idx="44">
                  <c:v>6699.3130102906916</c:v>
                </c:pt>
              </c:numCache>
            </c:numRef>
          </c:val>
          <c:smooth val="0"/>
          <c:extLst>
            <c:ext xmlns:c16="http://schemas.microsoft.com/office/drawing/2014/chart" uri="{C3380CC4-5D6E-409C-BE32-E72D297353CC}">
              <c16:uniqueId val="{00000003-9EFA-4A3D-B18B-3C12CC5C6876}"/>
            </c:ext>
          </c:extLst>
        </c:ser>
        <c:dLbls>
          <c:showLegendKey val="0"/>
          <c:showVal val="0"/>
          <c:showCatName val="0"/>
          <c:showSerName val="0"/>
          <c:showPercent val="0"/>
          <c:showBubbleSize val="0"/>
        </c:dLbls>
        <c:marker val="1"/>
        <c:smooth val="0"/>
        <c:axId val="49885696"/>
        <c:axId val="49820160"/>
      </c:lineChart>
      <c:catAx>
        <c:axId val="49885696"/>
        <c:scaling>
          <c:orientation val="minMax"/>
        </c:scaling>
        <c:delete val="0"/>
        <c:axPos val="b"/>
        <c:numFmt formatCode="General" sourceLinked="1"/>
        <c:majorTickMark val="out"/>
        <c:minorTickMark val="none"/>
        <c:tickLblPos val="nextTo"/>
        <c:crossAx val="49820160"/>
        <c:crosses val="autoZero"/>
        <c:auto val="1"/>
        <c:lblAlgn val="ctr"/>
        <c:lblOffset val="100"/>
        <c:tickLblSkip val="5"/>
        <c:noMultiLvlLbl val="0"/>
      </c:catAx>
      <c:valAx>
        <c:axId val="49820160"/>
        <c:scaling>
          <c:orientation val="minMax"/>
        </c:scaling>
        <c:delete val="0"/>
        <c:axPos val="l"/>
        <c:majorGridlines/>
        <c:numFmt formatCode="#,##0.0" sourceLinked="1"/>
        <c:majorTickMark val="out"/>
        <c:minorTickMark val="none"/>
        <c:tickLblPos val="nextTo"/>
        <c:crossAx val="49885696"/>
        <c:crosses val="autoZero"/>
        <c:crossBetween val="midCat"/>
      </c:valAx>
    </c:plotArea>
    <c:legend>
      <c:legendPos val="r"/>
      <c:layout>
        <c:manualLayout>
          <c:xMode val="edge"/>
          <c:yMode val="edge"/>
          <c:x val="0.15111045494313208"/>
          <c:y val="0.32793598716827066"/>
          <c:w val="0.1961117672790901"/>
          <c:h val="0.26079469233012542"/>
        </c:manualLayout>
      </c:layout>
      <c:overlay val="0"/>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82416294838145221"/>
          <c:h val="0.79523549139690874"/>
        </c:manualLayout>
      </c:layout>
      <c:lineChart>
        <c:grouping val="standard"/>
        <c:varyColors val="0"/>
        <c:ser>
          <c:idx val="0"/>
          <c:order val="0"/>
          <c:tx>
            <c:strRef>
              <c:f>Weather_Factors!$EX$27:$EX$28</c:f>
              <c:strCache>
                <c:ptCount val="2"/>
                <c:pt idx="0">
                  <c:v>  Actual</c:v>
                </c:pt>
                <c:pt idx="1">
                  <c:v>  Intensity</c:v>
                </c:pt>
              </c:strCache>
            </c:strRef>
          </c:tx>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Weather_Factors!$EX$29:$EX$76</c:f>
              <c:numCache>
                <c:formatCode>0.00</c:formatCode>
                <c:ptCount val="48"/>
                <c:pt idx="0">
                  <c:v>66.805832997217536</c:v>
                </c:pt>
                <c:pt idx="1">
                  <c:v>62.904352488559859</c:v>
                </c:pt>
                <c:pt idx="2">
                  <c:v>60.529443858586731</c:v>
                </c:pt>
                <c:pt idx="3">
                  <c:v>56.658218536721769</c:v>
                </c:pt>
                <c:pt idx="4">
                  <c:v>51.267693994157433</c:v>
                </c:pt>
                <c:pt idx="5">
                  <c:v>50.505682475817665</c:v>
                </c:pt>
                <c:pt idx="6">
                  <c:v>52.328163724780843</c:v>
                </c:pt>
                <c:pt idx="7">
                  <c:v>52.607039892033185</c:v>
                </c:pt>
                <c:pt idx="8">
                  <c:v>49.924418764871902</c:v>
                </c:pt>
                <c:pt idx="9">
                  <c:v>49.411163512036339</c:v>
                </c:pt>
                <c:pt idx="10">
                  <c:v>38.888238691367391</c:v>
                </c:pt>
                <c:pt idx="11">
                  <c:v>39.246738383231957</c:v>
                </c:pt>
                <c:pt idx="12">
                  <c:v>39.765574141297904</c:v>
                </c:pt>
                <c:pt idx="13">
                  <c:v>36.453213227450846</c:v>
                </c:pt>
                <c:pt idx="14">
                  <c:v>40.193290353080627</c:v>
                </c:pt>
                <c:pt idx="15">
                  <c:v>36.488164762947719</c:v>
                </c:pt>
                <c:pt idx="16">
                  <c:v>34.023832917941355</c:v>
                </c:pt>
                <c:pt idx="17">
                  <c:v>33.627309496621876</c:v>
                </c:pt>
                <c:pt idx="18">
                  <c:v>34.019595097279122</c:v>
                </c:pt>
                <c:pt idx="19">
                  <c:v>33.485960927939423</c:v>
                </c:pt>
                <c:pt idx="20">
                  <c:v>27.583182290375323</c:v>
                </c:pt>
                <c:pt idx="21">
                  <c:v>28.165163277307624</c:v>
                </c:pt>
                <c:pt idx="22">
                  <c:v>28.334174259758662</c:v>
                </c:pt>
                <c:pt idx="23">
                  <c:v>28.683095463563085</c:v>
                </c:pt>
                <c:pt idx="24">
                  <c:v>26.723444897444658</c:v>
                </c:pt>
                <c:pt idx="25">
                  <c:v>26.464616458933826</c:v>
                </c:pt>
                <c:pt idx="26">
                  <c:v>28.60670924435831</c:v>
                </c:pt>
                <c:pt idx="27">
                  <c:v>25.833859695862294</c:v>
                </c:pt>
                <c:pt idx="28">
                  <c:v>22.922789968444043</c:v>
                </c:pt>
                <c:pt idx="29">
                  <c:v>22.504639202817646</c:v>
                </c:pt>
                <c:pt idx="30">
                  <c:v>24.537427555752931</c:v>
                </c:pt>
                <c:pt idx="31">
                  <c:v>22.304080653906642</c:v>
                </c:pt>
                <c:pt idx="32">
                  <c:v>21.800410445289977</c:v>
                </c:pt>
                <c:pt idx="33">
                  <c:v>21.97329481636033</c:v>
                </c:pt>
                <c:pt idx="34">
                  <c:v>20.41015322051739</c:v>
                </c:pt>
                <c:pt idx="35">
                  <c:v>19.723155016479815</c:v>
                </c:pt>
                <c:pt idx="36">
                  <c:v>16.852922213105384</c:v>
                </c:pt>
                <c:pt idx="37">
                  <c:v>17.620862419366478</c:v>
                </c:pt>
                <c:pt idx="38">
                  <c:v>17.934655263583515</c:v>
                </c:pt>
                <c:pt idx="39">
                  <c:v>17.88782150120473</c:v>
                </c:pt>
                <c:pt idx="40">
                  <c:v>19.376481219885584</c:v>
                </c:pt>
                <c:pt idx="41">
                  <c:v>16.942064717566534</c:v>
                </c:pt>
                <c:pt idx="42">
                  <c:v>14.181063630401804</c:v>
                </c:pt>
                <c:pt idx="43">
                  <c:v>17.193448739677986</c:v>
                </c:pt>
                <c:pt idx="44">
                  <c:v>18.524894483078249</c:v>
                </c:pt>
                <c:pt idx="45">
                  <c:v>15.536885939283788</c:v>
                </c:pt>
                <c:pt idx="46">
                  <c:v>13.661683157906555</c:v>
                </c:pt>
                <c:pt idx="47">
                  <c:v>12.762743253413351</c:v>
                </c:pt>
              </c:numCache>
            </c:numRef>
          </c:val>
          <c:smooth val="0"/>
          <c:extLst>
            <c:ext xmlns:c16="http://schemas.microsoft.com/office/drawing/2014/chart" uri="{C3380CC4-5D6E-409C-BE32-E72D297353CC}">
              <c16:uniqueId val="{00000000-8F84-4155-950A-7AFA45EC21E0}"/>
            </c:ext>
          </c:extLst>
        </c:ser>
        <c:ser>
          <c:idx val="2"/>
          <c:order val="1"/>
          <c:tx>
            <c:strRef>
              <c:f>Weather_Factors!$EZ$27:$EZ$28</c:f>
              <c:strCache>
                <c:ptCount val="2"/>
                <c:pt idx="0">
                  <c:v>Normalized</c:v>
                </c:pt>
                <c:pt idx="1">
                  <c:v> Intensity</c:v>
                </c:pt>
              </c:strCache>
            </c:strRef>
          </c:tx>
          <c:spPr>
            <a:ln>
              <a:solidFill>
                <a:srgbClr val="FF0000"/>
              </a:solidFill>
            </a:ln>
          </c:spPr>
          <c:marker>
            <c:spPr>
              <a:solidFill>
                <a:srgbClr val="FF0000"/>
              </a:solidFill>
            </c:spPr>
          </c:marker>
          <c:cat>
            <c:numRef>
              <c:f>Weather_Factors!$EW$29:$EW$76</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General">
                  <c:v>1985</c:v>
                </c:pt>
                <c:pt idx="16" formatCode="General">
                  <c:v>1986</c:v>
                </c:pt>
                <c:pt idx="17" formatCode="General">
                  <c:v>1987</c:v>
                </c:pt>
                <c:pt idx="18" formatCode="General">
                  <c:v>1988</c:v>
                </c:pt>
                <c:pt idx="19" formatCode="General">
                  <c:v>1989</c:v>
                </c:pt>
                <c:pt idx="20" formatCode="General">
                  <c:v>1990</c:v>
                </c:pt>
                <c:pt idx="21" formatCode="General">
                  <c:v>1991</c:v>
                </c:pt>
                <c:pt idx="22" formatCode="General">
                  <c:v>1992</c:v>
                </c:pt>
                <c:pt idx="23" formatCode="General">
                  <c:v>1993</c:v>
                </c:pt>
                <c:pt idx="24" formatCode="General">
                  <c:v>1994</c:v>
                </c:pt>
                <c:pt idx="25" formatCode="General">
                  <c:v>1995</c:v>
                </c:pt>
                <c:pt idx="26" formatCode="General">
                  <c:v>1996</c:v>
                </c:pt>
                <c:pt idx="27" formatCode="General">
                  <c:v>1997</c:v>
                </c:pt>
                <c:pt idx="28" formatCode="General">
                  <c:v>1998</c:v>
                </c:pt>
                <c:pt idx="29" formatCode="General">
                  <c:v>1999</c:v>
                </c:pt>
                <c:pt idx="30" formatCode="General">
                  <c:v>2000</c:v>
                </c:pt>
                <c:pt idx="31" formatCode="General">
                  <c:v>2001</c:v>
                </c:pt>
                <c:pt idx="32" formatCode="General">
                  <c:v>2002</c:v>
                </c:pt>
                <c:pt idx="33" formatCode="General">
                  <c:v>2003</c:v>
                </c:pt>
                <c:pt idx="34" formatCode="General">
                  <c:v>2004</c:v>
                </c:pt>
                <c:pt idx="35" formatCode="General">
                  <c:v>2005</c:v>
                </c:pt>
                <c:pt idx="36" formatCode="General">
                  <c:v>2006</c:v>
                </c:pt>
                <c:pt idx="37" formatCode="General">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pt idx="45" formatCode="General">
                  <c:v>2015</c:v>
                </c:pt>
                <c:pt idx="46" formatCode="General">
                  <c:v>2016</c:v>
                </c:pt>
                <c:pt idx="47" formatCode="General">
                  <c:v>2017</c:v>
                </c:pt>
              </c:numCache>
            </c:numRef>
          </c:cat>
          <c:val>
            <c:numRef>
              <c:f>Weather_Factors!$EZ$29:$EZ$76</c:f>
              <c:numCache>
                <c:formatCode>0.00</c:formatCode>
                <c:ptCount val="48"/>
                <c:pt idx="0">
                  <c:v>64.177796769261292</c:v>
                </c:pt>
                <c:pt idx="1">
                  <c:v>65.543307363848484</c:v>
                </c:pt>
                <c:pt idx="2">
                  <c:v>61.416086504911512</c:v>
                </c:pt>
                <c:pt idx="3">
                  <c:v>58.437232101997026</c:v>
                </c:pt>
                <c:pt idx="4">
                  <c:v>54.58767583693745</c:v>
                </c:pt>
                <c:pt idx="5">
                  <c:v>52.426772199252632</c:v>
                </c:pt>
                <c:pt idx="6">
                  <c:v>51.175577373797871</c:v>
                </c:pt>
                <c:pt idx="7">
                  <c:v>52.038870496324662</c:v>
                </c:pt>
                <c:pt idx="8">
                  <c:v>48.565348501982285</c:v>
                </c:pt>
                <c:pt idx="9">
                  <c:v>48.971481485053417</c:v>
                </c:pt>
                <c:pt idx="10">
                  <c:v>38.849921191441041</c:v>
                </c:pt>
                <c:pt idx="11">
                  <c:v>39.314221638412981</c:v>
                </c:pt>
                <c:pt idx="12">
                  <c:v>39.035126395285509</c:v>
                </c:pt>
                <c:pt idx="13">
                  <c:v>37.276279673445238</c:v>
                </c:pt>
                <c:pt idx="14">
                  <c:v>38.795761597821617</c:v>
                </c:pt>
                <c:pt idx="15">
                  <c:v>35.408872649152656</c:v>
                </c:pt>
                <c:pt idx="16">
                  <c:v>34.524834923650275</c:v>
                </c:pt>
                <c:pt idx="17">
                  <c:v>32.741122536403225</c:v>
                </c:pt>
                <c:pt idx="18">
                  <c:v>32.123593124461806</c:v>
                </c:pt>
                <c:pt idx="19">
                  <c:v>32.043589920251286</c:v>
                </c:pt>
                <c:pt idx="20">
                  <c:v>30.299757247449989</c:v>
                </c:pt>
                <c:pt idx="21">
                  <c:v>29.285308602570023</c:v>
                </c:pt>
                <c:pt idx="22">
                  <c:v>28.236448273771309</c:v>
                </c:pt>
                <c:pt idx="23">
                  <c:v>27.228295514565655</c:v>
                </c:pt>
                <c:pt idx="24">
                  <c:v>27.273159467893347</c:v>
                </c:pt>
                <c:pt idx="25">
                  <c:v>26.090999807280433</c:v>
                </c:pt>
                <c:pt idx="26">
                  <c:v>27.372017806412739</c:v>
                </c:pt>
                <c:pt idx="27">
                  <c:v>25.232135959648538</c:v>
                </c:pt>
                <c:pt idx="28">
                  <c:v>25.229113087449527</c:v>
                </c:pt>
                <c:pt idx="29">
                  <c:v>24.515413999385409</c:v>
                </c:pt>
                <c:pt idx="30">
                  <c:v>24.478201944055652</c:v>
                </c:pt>
                <c:pt idx="31">
                  <c:v>23.329751216555898</c:v>
                </c:pt>
                <c:pt idx="32">
                  <c:v>22.209883797934602</c:v>
                </c:pt>
                <c:pt idx="33">
                  <c:v>21.846582313434592</c:v>
                </c:pt>
                <c:pt idx="34">
                  <c:v>21.436311736079983</c:v>
                </c:pt>
                <c:pt idx="35">
                  <c:v>20.602264956843314</c:v>
                </c:pt>
                <c:pt idx="36">
                  <c:v>19.061280125847727</c:v>
                </c:pt>
                <c:pt idx="37">
                  <c:v>19.105828242495182</c:v>
                </c:pt>
                <c:pt idx="38">
                  <c:v>18.399321900578339</c:v>
                </c:pt>
                <c:pt idx="39">
                  <c:v>18.097937882004508</c:v>
                </c:pt>
                <c:pt idx="40">
                  <c:v>17.567260556773455</c:v>
                </c:pt>
                <c:pt idx="41">
                  <c:v>18.142172672875468</c:v>
                </c:pt>
                <c:pt idx="42">
                  <c:v>17.635910705405145</c:v>
                </c:pt>
                <c:pt idx="43">
                  <c:v>17.098730540315621</c:v>
                </c:pt>
                <c:pt idx="44">
                  <c:v>17.299724825268495</c:v>
                </c:pt>
                <c:pt idx="45">
                  <c:v>17.135328602558573</c:v>
                </c:pt>
                <c:pt idx="46">
                  <c:v>16.088655793448037</c:v>
                </c:pt>
                <c:pt idx="47">
                  <c:v>16.532889884577941</c:v>
                </c:pt>
              </c:numCache>
            </c:numRef>
          </c:val>
          <c:smooth val="0"/>
          <c:extLst>
            <c:ext xmlns:c16="http://schemas.microsoft.com/office/drawing/2014/chart" uri="{C3380CC4-5D6E-409C-BE32-E72D297353CC}">
              <c16:uniqueId val="{00000001-8F84-4155-950A-7AFA45EC21E0}"/>
            </c:ext>
          </c:extLst>
        </c:ser>
        <c:dLbls>
          <c:showLegendKey val="0"/>
          <c:showVal val="0"/>
          <c:showCatName val="0"/>
          <c:showSerName val="0"/>
          <c:showPercent val="0"/>
          <c:showBubbleSize val="0"/>
        </c:dLbls>
        <c:marker val="1"/>
        <c:smooth val="0"/>
        <c:axId val="49887232"/>
        <c:axId val="49822464"/>
      </c:lineChart>
      <c:catAx>
        <c:axId val="49887232"/>
        <c:scaling>
          <c:orientation val="minMax"/>
        </c:scaling>
        <c:delete val="0"/>
        <c:axPos val="b"/>
        <c:numFmt formatCode="0" sourceLinked="1"/>
        <c:majorTickMark val="out"/>
        <c:minorTickMark val="none"/>
        <c:tickLblPos val="nextTo"/>
        <c:crossAx val="49822464"/>
        <c:crosses val="autoZero"/>
        <c:auto val="1"/>
        <c:lblAlgn val="ctr"/>
        <c:lblOffset val="100"/>
        <c:tickLblSkip val="5"/>
        <c:noMultiLvlLbl val="0"/>
      </c:catAx>
      <c:valAx>
        <c:axId val="49822464"/>
        <c:scaling>
          <c:orientation val="minMax"/>
        </c:scaling>
        <c:delete val="0"/>
        <c:axPos val="l"/>
        <c:majorGridlines/>
        <c:title>
          <c:tx>
            <c:rich>
              <a:bodyPr rot="-5400000" vert="horz"/>
              <a:lstStyle/>
              <a:p>
                <a:pPr>
                  <a:defRPr/>
                </a:pPr>
                <a:r>
                  <a:rPr lang="en-US"/>
                  <a:t>kBtu per square</a:t>
                </a:r>
                <a:r>
                  <a:rPr lang="en-US" baseline="0"/>
                  <a:t> toot</a:t>
                </a:r>
                <a:endParaRPr lang="en-US"/>
              </a:p>
            </c:rich>
          </c:tx>
          <c:overlay val="0"/>
        </c:title>
        <c:numFmt formatCode="0" sourceLinked="0"/>
        <c:majorTickMark val="out"/>
        <c:minorTickMark val="none"/>
        <c:tickLblPos val="nextTo"/>
        <c:crossAx val="49887232"/>
        <c:crosses val="autoZero"/>
        <c:crossBetween val="midCat"/>
      </c:valAx>
      <c:spPr>
        <a:ln>
          <a:solidFill>
            <a:srgbClr val="000000"/>
          </a:solidFill>
        </a:ln>
      </c:spPr>
    </c:plotArea>
    <c:legend>
      <c:legendPos val="r"/>
      <c:layout>
        <c:manualLayout>
          <c:xMode val="edge"/>
          <c:yMode val="edge"/>
          <c:x val="0.49522090988626422"/>
          <c:y val="0.16609069699620882"/>
          <c:w val="0.3242235345581802"/>
          <c:h val="0.16743438320209975"/>
        </c:manualLayout>
      </c:layout>
      <c:overlay val="0"/>
      <c:spPr>
        <a:solidFill>
          <a:schemeClr val="bg1"/>
        </a:solidFill>
        <a:ln>
          <a:solidFill>
            <a:srgbClr val="000000"/>
          </a:solidFill>
        </a:ln>
      </c:spPr>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02328539098883"/>
          <c:y val="6.1988304093567252E-2"/>
          <c:w val="0.82878512327601983"/>
          <c:h val="0.77193246961509598"/>
        </c:manualLayout>
      </c:layout>
      <c:lineChart>
        <c:grouping val="standard"/>
        <c:varyColors val="0"/>
        <c:ser>
          <c:idx val="0"/>
          <c:order val="0"/>
          <c:tx>
            <c:strRef>
              <c:f>'Charts (www)'!$K$10</c:f>
              <c:strCache>
                <c:ptCount val="1"/>
                <c:pt idx="0">
                  <c:v>Energy Use</c:v>
                </c:pt>
              </c:strCache>
            </c:strRef>
          </c:tx>
          <c:spPr>
            <a:ln w="12700">
              <a:solidFill>
                <a:srgbClr val="000080"/>
              </a:solidFill>
              <a:prstDash val="solid"/>
            </a:ln>
          </c:spPr>
          <c:marker>
            <c:symbol val="diamond"/>
            <c:size val="5"/>
            <c:spPr>
              <a:solidFill>
                <a:schemeClr val="tx2"/>
              </a:solidFill>
              <a:ln>
                <a:solidFill>
                  <a:srgbClr val="000080"/>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(www)'!$K$26:$K$55</c:f>
              <c:numCache>
                <c:formatCode>0.00</c:formatCode>
                <c:ptCount val="30"/>
                <c:pt idx="0">
                  <c:v>1</c:v>
                </c:pt>
                <c:pt idx="1">
                  <c:v>0.99592016389349447</c:v>
                </c:pt>
                <c:pt idx="2">
                  <c:v>1.0140066631851505</c:v>
                </c:pt>
                <c:pt idx="3">
                  <c:v>1.0684325769141527</c:v>
                </c:pt>
                <c:pt idx="4">
                  <c:v>1.1093169089577832</c:v>
                </c:pt>
                <c:pt idx="5">
                  <c:v>1.0568084770756485</c:v>
                </c:pt>
                <c:pt idx="6">
                  <c:v>1.0858851708778645</c:v>
                </c:pt>
                <c:pt idx="7">
                  <c:v>1.0817022154614029</c:v>
                </c:pt>
                <c:pt idx="8">
                  <c:v>1.1364526786366624</c:v>
                </c:pt>
                <c:pt idx="9">
                  <c:v>1.1293656182393275</c:v>
                </c:pt>
                <c:pt idx="10">
                  <c:v>1.1552607863918589</c:v>
                </c:pt>
                <c:pt idx="11">
                  <c:v>1.2171390888748859</c:v>
                </c:pt>
                <c:pt idx="12">
                  <c:v>1.1832630797003854</c:v>
                </c:pt>
                <c:pt idx="13">
                  <c:v>1.1825868761810772</c:v>
                </c:pt>
                <c:pt idx="14">
                  <c:v>1.2198352244175199</c:v>
                </c:pt>
                <c:pt idx="15">
                  <c:v>1.2726847875546674</c:v>
                </c:pt>
                <c:pt idx="16">
                  <c:v>1.2500010589053951</c:v>
                </c:pt>
                <c:pt idx="17">
                  <c:v>1.2967925584473323</c:v>
                </c:pt>
                <c:pt idx="18">
                  <c:v>1.3177719698083166</c:v>
                </c:pt>
                <c:pt idx="19">
                  <c:v>1.3154956802706164</c:v>
                </c:pt>
                <c:pt idx="20">
                  <c:v>1.3484789753408013</c:v>
                </c:pt>
                <c:pt idx="21">
                  <c:v>1.2894798559338079</c:v>
                </c:pt>
                <c:pt idx="22">
                  <c:v>1.3429975745897083</c:v>
                </c:pt>
                <c:pt idx="23">
                  <c:v>1.3519432959722291</c:v>
                </c:pt>
                <c:pt idx="24">
                  <c:v>1.3157899137319704</c:v>
                </c:pt>
                <c:pt idx="25">
                  <c:v>1.3661797511982596</c:v>
                </c:pt>
                <c:pt idx="26">
                  <c:v>1.3344550647111166</c:v>
                </c:pt>
                <c:pt idx="27">
                  <c:v>1.2400427951267874</c:v>
                </c:pt>
                <c:pt idx="28">
                  <c:v>1.3139818678147053</c:v>
                </c:pt>
                <c:pt idx="29">
                  <c:v>1.3385113492082816</c:v>
                </c:pt>
              </c:numCache>
            </c:numRef>
          </c:val>
          <c:smooth val="0"/>
          <c:extLst>
            <c:ext xmlns:c16="http://schemas.microsoft.com/office/drawing/2014/chart" uri="{C3380CC4-5D6E-409C-BE32-E72D297353CC}">
              <c16:uniqueId val="{00000000-9214-41C1-8877-FAE51BA7A1B0}"/>
            </c:ext>
          </c:extLst>
        </c:ser>
        <c:ser>
          <c:idx val="1"/>
          <c:order val="1"/>
          <c:tx>
            <c:v>Number of Households</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(www)'!$L$26:$L$55</c:f>
              <c:numCache>
                <c:formatCode>0.00</c:formatCode>
                <c:ptCount val="30"/>
                <c:pt idx="0">
                  <c:v>1</c:v>
                </c:pt>
                <c:pt idx="1">
                  <c:v>1.0153322876322035</c:v>
                </c:pt>
                <c:pt idx="2">
                  <c:v>1.0304201935369028</c:v>
                </c:pt>
                <c:pt idx="3">
                  <c:v>1.046831941938078</c:v>
                </c:pt>
                <c:pt idx="4">
                  <c:v>1.062159006617134</c:v>
                </c:pt>
                <c:pt idx="5">
                  <c:v>1.0686544308877428</c:v>
                </c:pt>
                <c:pt idx="6">
                  <c:v>1.0735396146784146</c:v>
                </c:pt>
                <c:pt idx="7">
                  <c:v>1.0913569952766278</c:v>
                </c:pt>
                <c:pt idx="8">
                  <c:v>1.1102236102838481</c:v>
                </c:pt>
                <c:pt idx="9">
                  <c:v>1.1256423409561618</c:v>
                </c:pt>
                <c:pt idx="10">
                  <c:v>1.1417651279367933</c:v>
                </c:pt>
                <c:pt idx="11">
                  <c:v>1.1509791200181272</c:v>
                </c:pt>
                <c:pt idx="12">
                  <c:v>1.1604197696334086</c:v>
                </c:pt>
                <c:pt idx="13">
                  <c:v>1.1742351772347317</c:v>
                </c:pt>
                <c:pt idx="14">
                  <c:v>1.1889631553905928</c:v>
                </c:pt>
                <c:pt idx="15">
                  <c:v>1.2027913116809139</c:v>
                </c:pt>
                <c:pt idx="16">
                  <c:v>1.2159041103330224</c:v>
                </c:pt>
                <c:pt idx="17">
                  <c:v>1.225607294759502</c:v>
                </c:pt>
                <c:pt idx="18">
                  <c:v>1.2355486188331992</c:v>
                </c:pt>
                <c:pt idx="19">
                  <c:v>1.250147645142897</c:v>
                </c:pt>
                <c:pt idx="20">
                  <c:v>1.2658395878589526</c:v>
                </c:pt>
                <c:pt idx="21">
                  <c:v>1.2751941861755689</c:v>
                </c:pt>
                <c:pt idx="22">
                  <c:v>1.2821828785075644</c:v>
                </c:pt>
                <c:pt idx="23">
                  <c:v>1.2887187552618913</c:v>
                </c:pt>
                <c:pt idx="24">
                  <c:v>1.2918149626226572</c:v>
                </c:pt>
                <c:pt idx="25">
                  <c:v>1.3037296788176276</c:v>
                </c:pt>
                <c:pt idx="26">
                  <c:v>1.3149573088420272</c:v>
                </c:pt>
                <c:pt idx="27">
                  <c:v>1.3228810323994631</c:v>
                </c:pt>
                <c:pt idx="28">
                  <c:v>1.3315580790662189</c:v>
                </c:pt>
                <c:pt idx="29">
                  <c:v>1.3417634533694738</c:v>
                </c:pt>
              </c:numCache>
            </c:numRef>
          </c:val>
          <c:smooth val="0"/>
          <c:extLst>
            <c:ext xmlns:c16="http://schemas.microsoft.com/office/drawing/2014/chart" uri="{C3380CC4-5D6E-409C-BE32-E72D297353CC}">
              <c16:uniqueId val="{00000001-9214-41C1-8877-FAE51BA7A1B0}"/>
            </c:ext>
          </c:extLst>
        </c:ser>
        <c:ser>
          <c:idx val="2"/>
          <c:order val="2"/>
          <c:tx>
            <c:strRef>
              <c:f>'Charts (www)'!$M$10</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(www)'!$M$26:$M$55</c:f>
              <c:numCache>
                <c:formatCode>0.00</c:formatCode>
                <c:ptCount val="30"/>
                <c:pt idx="0">
                  <c:v>1</c:v>
                </c:pt>
                <c:pt idx="1">
                  <c:v>1.0038222044384368</c:v>
                </c:pt>
                <c:pt idx="2">
                  <c:v>1.0145745754775506</c:v>
                </c:pt>
                <c:pt idx="3">
                  <c:v>1.0235819774958319</c:v>
                </c:pt>
                <c:pt idx="4">
                  <c:v>1.0322200199569009</c:v>
                </c:pt>
                <c:pt idx="5">
                  <c:v>1.0415345488302592</c:v>
                </c:pt>
                <c:pt idx="6">
                  <c:v>1.0487490748191002</c:v>
                </c:pt>
                <c:pt idx="7">
                  <c:v>1.0577204211518945</c:v>
                </c:pt>
                <c:pt idx="8">
                  <c:v>1.0663391543931229</c:v>
                </c:pt>
                <c:pt idx="9">
                  <c:v>1.075428375551337</c:v>
                </c:pt>
                <c:pt idx="10">
                  <c:v>1.0829549702582211</c:v>
                </c:pt>
                <c:pt idx="11">
                  <c:v>1.0915143703012793</c:v>
                </c:pt>
                <c:pt idx="12">
                  <c:v>1.0996519431690441</c:v>
                </c:pt>
                <c:pt idx="13">
                  <c:v>1.1100903782320148</c:v>
                </c:pt>
                <c:pt idx="14">
                  <c:v>1.1217272073441291</c:v>
                </c:pt>
                <c:pt idx="15">
                  <c:v>1.1316086618793098</c:v>
                </c:pt>
                <c:pt idx="16">
                  <c:v>1.1421589296381116</c:v>
                </c:pt>
                <c:pt idx="17">
                  <c:v>1.1527288485645597</c:v>
                </c:pt>
                <c:pt idx="18">
                  <c:v>1.1632496035412019</c:v>
                </c:pt>
                <c:pt idx="19">
                  <c:v>1.1752434982324715</c:v>
                </c:pt>
                <c:pt idx="20">
                  <c:v>1.1880544225835843</c:v>
                </c:pt>
                <c:pt idx="21">
                  <c:v>1.2008837339295353</c:v>
                </c:pt>
                <c:pt idx="22">
                  <c:v>1.2086878089625943</c:v>
                </c:pt>
                <c:pt idx="23">
                  <c:v>1.2150763814805747</c:v>
                </c:pt>
                <c:pt idx="24">
                  <c:v>1.2197452546278407</c:v>
                </c:pt>
                <c:pt idx="25">
                  <c:v>1.2218048498706546</c:v>
                </c:pt>
                <c:pt idx="26">
                  <c:v>1.2245439629065324</c:v>
                </c:pt>
                <c:pt idx="27">
                  <c:v>1.2285782832204692</c:v>
                </c:pt>
                <c:pt idx="28">
                  <c:v>1.2335200469509775</c:v>
                </c:pt>
                <c:pt idx="29">
                  <c:v>1.2401346941429749</c:v>
                </c:pt>
              </c:numCache>
            </c:numRef>
          </c:val>
          <c:smooth val="0"/>
          <c:extLst>
            <c:ext xmlns:c16="http://schemas.microsoft.com/office/drawing/2014/chart" uri="{C3380CC4-5D6E-409C-BE32-E72D297353CC}">
              <c16:uniqueId val="{00000002-9214-41C1-8877-FAE51BA7A1B0}"/>
            </c:ext>
          </c:extLst>
        </c:ser>
        <c:ser>
          <c:idx val="3"/>
          <c:order val="3"/>
          <c:tx>
            <c:strRef>
              <c:f>'Charts (www)'!$N$10</c:f>
              <c:strCache>
                <c:ptCount val="1"/>
                <c:pt idx="0">
                  <c:v>Structure (incl. weather)</c:v>
                </c:pt>
              </c:strCache>
            </c:strRef>
          </c:tx>
          <c:spPr>
            <a:ln w="12700">
              <a:solidFill>
                <a:srgbClr val="3366FF"/>
              </a:solidFill>
              <a:prstDash val="solid"/>
            </a:ln>
          </c:spPr>
          <c:marker>
            <c:symbol val="x"/>
            <c:size val="5"/>
            <c:spPr>
              <a:noFill/>
              <a:ln>
                <a:solidFill>
                  <a:srgbClr val="3366FF"/>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(www)'!$N$26:$N$55</c:f>
              <c:numCache>
                <c:formatCode>0.00</c:formatCode>
                <c:ptCount val="30"/>
                <c:pt idx="0">
                  <c:v>1</c:v>
                </c:pt>
                <c:pt idx="1">
                  <c:v>0.9785119726170648</c:v>
                </c:pt>
                <c:pt idx="2">
                  <c:v>0.98078318423069277</c:v>
                </c:pt>
                <c:pt idx="3">
                  <c:v>1.0047772863603435</c:v>
                </c:pt>
                <c:pt idx="4">
                  <c:v>0.99747509191957306</c:v>
                </c:pt>
                <c:pt idx="5">
                  <c:v>0.95052738731145581</c:v>
                </c:pt>
                <c:pt idx="6">
                  <c:v>0.97331169695653363</c:v>
                </c:pt>
                <c:pt idx="7">
                  <c:v>0.96032722525980718</c:v>
                </c:pt>
                <c:pt idx="8">
                  <c:v>1.00169210270563</c:v>
                </c:pt>
                <c:pt idx="9">
                  <c:v>0.98061630521405807</c:v>
                </c:pt>
                <c:pt idx="10">
                  <c:v>0.99264608533485976</c:v>
                </c:pt>
                <c:pt idx="11">
                  <c:v>0.99460232863063835</c:v>
                </c:pt>
                <c:pt idx="12">
                  <c:v>0.9772284382597799</c:v>
                </c:pt>
                <c:pt idx="13">
                  <c:v>0.95897927701671792</c:v>
                </c:pt>
                <c:pt idx="14">
                  <c:v>0.96006632989060181</c:v>
                </c:pt>
                <c:pt idx="15">
                  <c:v>0.97827314486452821</c:v>
                </c:pt>
                <c:pt idx="16">
                  <c:v>0.95471831319132683</c:v>
                </c:pt>
                <c:pt idx="17">
                  <c:v>0.97735570307241904</c:v>
                </c:pt>
                <c:pt idx="18">
                  <c:v>0.98175240298129085</c:v>
                </c:pt>
                <c:pt idx="19">
                  <c:v>0.96111060074100341</c:v>
                </c:pt>
                <c:pt idx="20">
                  <c:v>0.97834289067451985</c:v>
                </c:pt>
                <c:pt idx="21">
                  <c:v>0.9470763722709179</c:v>
                </c:pt>
                <c:pt idx="22">
                  <c:v>0.97032375974471841</c:v>
                </c:pt>
                <c:pt idx="23">
                  <c:v>0.97803347814814912</c:v>
                </c:pt>
                <c:pt idx="24">
                  <c:v>0.97383196511085668</c:v>
                </c:pt>
                <c:pt idx="25">
                  <c:v>0.99832088426730259</c:v>
                </c:pt>
                <c:pt idx="26">
                  <c:v>0.98078788925480076</c:v>
                </c:pt>
                <c:pt idx="27">
                  <c:v>0.93207212657281979</c:v>
                </c:pt>
                <c:pt idx="28">
                  <c:v>0.98007538262554961</c:v>
                </c:pt>
                <c:pt idx="29">
                  <c:v>0.99086033892842318</c:v>
                </c:pt>
              </c:numCache>
            </c:numRef>
          </c:val>
          <c:smooth val="0"/>
          <c:extLst>
            <c:ext xmlns:c16="http://schemas.microsoft.com/office/drawing/2014/chart" uri="{C3380CC4-5D6E-409C-BE32-E72D297353CC}">
              <c16:uniqueId val="{00000003-9214-41C1-8877-FAE51BA7A1B0}"/>
            </c:ext>
          </c:extLst>
        </c:ser>
        <c:ser>
          <c:idx val="4"/>
          <c:order val="4"/>
          <c:tx>
            <c:v>Intensity (per sq. ft.)</c:v>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(www)'!$J$26:$J$51</c:f>
              <c:numCache>
                <c:formatCode>0</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numCache>
            </c:numRef>
          </c:cat>
          <c:val>
            <c:numRef>
              <c:f>'Charts (www)'!$O$26:$O$55</c:f>
              <c:numCache>
                <c:formatCode>0.000</c:formatCode>
                <c:ptCount val="30"/>
                <c:pt idx="0">
                  <c:v>1</c:v>
                </c:pt>
                <c:pt idx="1">
                  <c:v>0.99860419596457972</c:v>
                </c:pt>
                <c:pt idx="2">
                  <c:v>0.98893890293451836</c:v>
                </c:pt>
                <c:pt idx="3">
                  <c:v>0.9923793440591856</c:v>
                </c:pt>
                <c:pt idx="4">
                  <c:v>1.0143591687508591</c:v>
                </c:pt>
                <c:pt idx="5">
                  <c:v>0.99889693912278432</c:v>
                </c:pt>
                <c:pt idx="6">
                  <c:v>0.99092844236229383</c:v>
                </c:pt>
                <c:pt idx="7">
                  <c:v>0.97577739323100754</c:v>
                </c:pt>
                <c:pt idx="8">
                  <c:v>0.95832163250996161</c:v>
                </c:pt>
                <c:pt idx="9">
                  <c:v>0.95137895416416063</c:v>
                </c:pt>
                <c:pt idx="10">
                  <c:v>0.94123577237567324</c:v>
                </c:pt>
                <c:pt idx="11">
                  <c:v>0.97407822619823914</c:v>
                </c:pt>
                <c:pt idx="12">
                  <c:v>0.94888777593842533</c:v>
                </c:pt>
                <c:pt idx="13">
                  <c:v>0.94604197837429926</c:v>
                </c:pt>
                <c:pt idx="14">
                  <c:v>0.95267392976824228</c:v>
                </c:pt>
                <c:pt idx="15">
                  <c:v>0.95581573541908305</c:v>
                </c:pt>
                <c:pt idx="16">
                  <c:v>0.94277761368473945</c:v>
                </c:pt>
                <c:pt idx="17">
                  <c:v>0.93915950637848755</c:v>
                </c:pt>
                <c:pt idx="18">
                  <c:v>0.93391110547260969</c:v>
                </c:pt>
                <c:pt idx="19">
                  <c:v>0.93159445424218168</c:v>
                </c:pt>
                <c:pt idx="20">
                  <c:v>0.91651183436243033</c:v>
                </c:pt>
                <c:pt idx="21">
                  <c:v>0.88910340560060264</c:v>
                </c:pt>
                <c:pt idx="22">
                  <c:v>0.89308839788805705</c:v>
                </c:pt>
                <c:pt idx="23">
                  <c:v>0.88276077517325835</c:v>
                </c:pt>
                <c:pt idx="24">
                  <c:v>0.8574979284059131</c:v>
                </c:pt>
                <c:pt idx="25">
                  <c:v>0.85910904391953646</c:v>
                </c:pt>
                <c:pt idx="26">
                  <c:v>0.84497298642915875</c:v>
                </c:pt>
                <c:pt idx="27">
                  <c:v>0.81858452235671875</c:v>
                </c:pt>
                <c:pt idx="28">
                  <c:v>0.81625069774708947</c:v>
                </c:pt>
                <c:pt idx="29">
                  <c:v>0.81182944030268833</c:v>
                </c:pt>
              </c:numCache>
            </c:numRef>
          </c:val>
          <c:smooth val="0"/>
          <c:extLst>
            <c:ext xmlns:c16="http://schemas.microsoft.com/office/drawing/2014/chart" uri="{C3380CC4-5D6E-409C-BE32-E72D297353CC}">
              <c16:uniqueId val="{00000004-9214-41C1-8877-FAE51BA7A1B0}"/>
            </c:ext>
          </c:extLst>
        </c:ser>
        <c:dLbls>
          <c:showLegendKey val="0"/>
          <c:showVal val="0"/>
          <c:showCatName val="0"/>
          <c:showSerName val="0"/>
          <c:showPercent val="0"/>
          <c:showBubbleSize val="0"/>
        </c:dLbls>
        <c:marker val="1"/>
        <c:smooth val="0"/>
        <c:axId val="50165760"/>
        <c:axId val="49947200"/>
      </c:lineChart>
      <c:catAx>
        <c:axId val="501657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0868538455025625"/>
              <c:y val="0.9122836487544320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9947200"/>
        <c:crosses val="autoZero"/>
        <c:auto val="1"/>
        <c:lblAlgn val="ctr"/>
        <c:lblOffset val="100"/>
        <c:tickLblSkip val="5"/>
        <c:tickMarkSkip val="1"/>
        <c:noMultiLvlLbl val="0"/>
      </c:catAx>
      <c:valAx>
        <c:axId val="49947200"/>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2406947890818859E-2"/>
              <c:y val="0.2701765437215084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65760"/>
        <c:crosses val="autoZero"/>
        <c:crossBetween val="midCat"/>
      </c:valAx>
      <c:spPr>
        <a:solidFill>
          <a:srgbClr val="FFFFFF"/>
        </a:solidFill>
        <a:ln w="12700">
          <a:solidFill>
            <a:srgbClr val="808080"/>
          </a:solidFill>
          <a:prstDash val="solid"/>
        </a:ln>
      </c:spPr>
    </c:plotArea>
    <c:legend>
      <c:legendPos val="r"/>
      <c:layout>
        <c:manualLayout>
          <c:xMode val="edge"/>
          <c:yMode val="edge"/>
          <c:x val="0.19851142676644326"/>
          <c:y val="0.48070322788598796"/>
          <c:w val="0.36724617859492126"/>
          <c:h val="0.28772040337063132"/>
        </c:manualLayout>
      </c:layout>
      <c:overlay val="0"/>
      <c:spPr>
        <a:solidFill>
          <a:srgbClr val="FFFFFF"/>
        </a:solidFill>
        <a:ln w="3175">
          <a:solidFill>
            <a:srgbClr val="000000"/>
          </a:solidFill>
          <a:prstDash val="solid"/>
        </a:ln>
      </c:spPr>
      <c:txPr>
        <a:bodyPr/>
        <a:lstStyle/>
        <a:p>
          <a:pPr>
            <a:defRPr sz="64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33365483616619"/>
          <c:y val="7.1174377224199295E-2"/>
          <c:w val="0.84197733887282711"/>
          <c:h val="0.81850533807829184"/>
        </c:manualLayout>
      </c:layout>
      <c:barChart>
        <c:barDir val="col"/>
        <c:grouping val="clustered"/>
        <c:varyColors val="0"/>
        <c:ser>
          <c:idx val="0"/>
          <c:order val="0"/>
          <c:tx>
            <c:v>1978</c:v>
          </c:tx>
          <c:spPr>
            <a:solidFill>
              <a:srgbClr val="9999FF"/>
            </a:solidFill>
            <a:ln w="12700">
              <a:solidFill>
                <a:srgbClr val="000000"/>
              </a:solidFill>
              <a:prstDash val="solid"/>
            </a:ln>
          </c:spPr>
          <c:invertIfNegative val="0"/>
          <c:cat>
            <c:strLit>
              <c:ptCount val="5"/>
              <c:pt idx="0">
                <c:v> Total</c:v>
              </c:pt>
              <c:pt idx="1">
                <c:v> Heating</c:v>
              </c:pt>
              <c:pt idx="2">
                <c:v> Cooling</c:v>
              </c:pt>
              <c:pt idx="3">
                <c:v> Water Ht.</c:v>
              </c:pt>
              <c:pt idx="4">
                <c:v> Appliances</c:v>
              </c:pt>
            </c:strLit>
          </c:cat>
          <c:val>
            <c:numLit>
              <c:formatCode>General</c:formatCode>
              <c:ptCount val="5"/>
              <c:pt idx="0">
                <c:v>138</c:v>
              </c:pt>
              <c:pt idx="1">
                <c:v>91</c:v>
              </c:pt>
              <c:pt idx="2">
                <c:v>4</c:v>
              </c:pt>
              <c:pt idx="3">
                <c:v>20</c:v>
              </c:pt>
              <c:pt idx="4">
                <c:v>23</c:v>
              </c:pt>
            </c:numLit>
          </c:val>
          <c:extLst>
            <c:ext xmlns:c16="http://schemas.microsoft.com/office/drawing/2014/chart" uri="{C3380CC4-5D6E-409C-BE32-E72D297353CC}">
              <c16:uniqueId val="{00000000-5591-4378-9A6E-B3C0B38C2D3C}"/>
            </c:ext>
          </c:extLst>
        </c:ser>
        <c:ser>
          <c:idx val="1"/>
          <c:order val="1"/>
          <c:tx>
            <c:v>1987</c:v>
          </c:tx>
          <c:spPr>
            <a:solidFill>
              <a:srgbClr val="993366"/>
            </a:solidFill>
            <a:ln w="12700">
              <a:solidFill>
                <a:srgbClr val="000000"/>
              </a:solidFill>
              <a:prstDash val="solid"/>
            </a:ln>
          </c:spPr>
          <c:invertIfNegative val="0"/>
          <c:cat>
            <c:strLit>
              <c:ptCount val="5"/>
              <c:pt idx="0">
                <c:v> Total</c:v>
              </c:pt>
              <c:pt idx="1">
                <c:v> Heating</c:v>
              </c:pt>
              <c:pt idx="2">
                <c:v> Cooling</c:v>
              </c:pt>
              <c:pt idx="3">
                <c:v> Water Ht.</c:v>
              </c:pt>
              <c:pt idx="4">
                <c:v> Appliances</c:v>
              </c:pt>
            </c:strLit>
          </c:cat>
          <c:val>
            <c:numLit>
              <c:formatCode>General</c:formatCode>
              <c:ptCount val="5"/>
              <c:pt idx="0">
                <c:v>101</c:v>
              </c:pt>
              <c:pt idx="1">
                <c:v>55</c:v>
              </c:pt>
              <c:pt idx="2">
                <c:v>5</c:v>
              </c:pt>
              <c:pt idx="3">
                <c:v>18</c:v>
              </c:pt>
              <c:pt idx="4">
                <c:v>23</c:v>
              </c:pt>
            </c:numLit>
          </c:val>
          <c:extLst>
            <c:ext xmlns:c16="http://schemas.microsoft.com/office/drawing/2014/chart" uri="{C3380CC4-5D6E-409C-BE32-E72D297353CC}">
              <c16:uniqueId val="{00000001-5591-4378-9A6E-B3C0B38C2D3C}"/>
            </c:ext>
          </c:extLst>
        </c:ser>
        <c:ser>
          <c:idx val="2"/>
          <c:order val="2"/>
          <c:tx>
            <c:v>1997</c:v>
          </c:tx>
          <c:spPr>
            <a:solidFill>
              <a:srgbClr val="FFFFCC"/>
            </a:solidFill>
            <a:ln w="12700">
              <a:solidFill>
                <a:srgbClr val="000000"/>
              </a:solidFill>
              <a:prstDash val="solid"/>
            </a:ln>
          </c:spPr>
          <c:invertIfNegative val="0"/>
          <c:cat>
            <c:strLit>
              <c:ptCount val="5"/>
              <c:pt idx="0">
                <c:v> Total</c:v>
              </c:pt>
              <c:pt idx="1">
                <c:v> Heating</c:v>
              </c:pt>
              <c:pt idx="2">
                <c:v> Cooling</c:v>
              </c:pt>
              <c:pt idx="3">
                <c:v> Water Ht.</c:v>
              </c:pt>
              <c:pt idx="4">
                <c:v> Appliances</c:v>
              </c:pt>
            </c:strLit>
          </c:cat>
          <c:val>
            <c:numLit>
              <c:formatCode>General</c:formatCode>
              <c:ptCount val="5"/>
              <c:pt idx="0">
                <c:v>101</c:v>
              </c:pt>
              <c:pt idx="1">
                <c:v>51</c:v>
              </c:pt>
              <c:pt idx="2">
                <c:v>4</c:v>
              </c:pt>
              <c:pt idx="3">
                <c:v>19</c:v>
              </c:pt>
              <c:pt idx="4">
                <c:v>27</c:v>
              </c:pt>
            </c:numLit>
          </c:val>
          <c:extLst>
            <c:ext xmlns:c16="http://schemas.microsoft.com/office/drawing/2014/chart" uri="{C3380CC4-5D6E-409C-BE32-E72D297353CC}">
              <c16:uniqueId val="{00000002-5591-4378-9A6E-B3C0B38C2D3C}"/>
            </c:ext>
          </c:extLst>
        </c:ser>
        <c:dLbls>
          <c:showLegendKey val="0"/>
          <c:showVal val="0"/>
          <c:showCatName val="0"/>
          <c:showSerName val="0"/>
          <c:showPercent val="0"/>
          <c:showBubbleSize val="0"/>
        </c:dLbls>
        <c:gapWidth val="150"/>
        <c:axId val="46374912"/>
        <c:axId val="49949504"/>
      </c:barChart>
      <c:catAx>
        <c:axId val="46374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9949504"/>
        <c:crosses val="autoZero"/>
        <c:auto val="1"/>
        <c:lblAlgn val="ctr"/>
        <c:lblOffset val="100"/>
        <c:tickLblSkip val="1"/>
        <c:tickMarkSkip val="1"/>
        <c:noMultiLvlLbl val="0"/>
      </c:catAx>
      <c:valAx>
        <c:axId val="4994950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MMBtu/Household</a:t>
                </a:r>
              </a:p>
            </c:rich>
          </c:tx>
          <c:layout>
            <c:manualLayout>
              <c:xMode val="edge"/>
              <c:yMode val="edge"/>
              <c:x val="1.2345679012345678E-2"/>
              <c:y val="0.2989323843416369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74912"/>
        <c:crosses val="autoZero"/>
        <c:crossBetween val="between"/>
      </c:valAx>
      <c:spPr>
        <a:noFill/>
        <a:ln w="12700">
          <a:solidFill>
            <a:srgbClr val="808080"/>
          </a:solidFill>
          <a:prstDash val="solid"/>
        </a:ln>
      </c:spPr>
    </c:plotArea>
    <c:legend>
      <c:legendPos val="r"/>
      <c:layout>
        <c:manualLayout>
          <c:xMode val="edge"/>
          <c:yMode val="edge"/>
          <c:x val="0.60740896276854284"/>
          <c:y val="0.29181494661921709"/>
          <c:w val="0.11604964194290524"/>
          <c:h val="0.16370106761565834"/>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4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61386138613863"/>
          <c:y val="5.3380782918149468E-2"/>
          <c:w val="0.81683168316831678"/>
          <c:h val="0.74377224199288261"/>
        </c:manualLayout>
      </c:layout>
      <c:lineChart>
        <c:grouping val="standard"/>
        <c:varyColors val="0"/>
        <c:ser>
          <c:idx val="0"/>
          <c:order val="0"/>
          <c:tx>
            <c:strRef>
              <c:f>'Charts (www)'!$K$62</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(www)'!$K$78:$K$104</c:f>
              <c:numCache>
                <c:formatCode>0.00</c:formatCode>
                <c:ptCount val="27"/>
                <c:pt idx="0">
                  <c:v>1</c:v>
                </c:pt>
                <c:pt idx="1">
                  <c:v>0.98420587821421635</c:v>
                </c:pt>
                <c:pt idx="2">
                  <c:v>0.99698486116635399</c:v>
                </c:pt>
                <c:pt idx="3">
                  <c:v>1.0560327788446755</c:v>
                </c:pt>
                <c:pt idx="4">
                  <c:v>1.0819785289172705</c:v>
                </c:pt>
                <c:pt idx="5">
                  <c:v>0.98566601676724186</c:v>
                </c:pt>
                <c:pt idx="6">
                  <c:v>1.0148846489526366</c:v>
                </c:pt>
                <c:pt idx="7">
                  <c:v>1.0285517532236714</c:v>
                </c:pt>
                <c:pt idx="8">
                  <c:v>1.0704359003140496</c:v>
                </c:pt>
                <c:pt idx="9">
                  <c:v>1.0572938399457954</c:v>
                </c:pt>
                <c:pt idx="10">
                  <c:v>1.0656645485964531</c:v>
                </c:pt>
                <c:pt idx="11">
                  <c:v>1.1340462298919567</c:v>
                </c:pt>
                <c:pt idx="12">
                  <c:v>1.0873278966277617</c:v>
                </c:pt>
                <c:pt idx="13">
                  <c:v>1.0430703762177473</c:v>
                </c:pt>
                <c:pt idx="14">
                  <c:v>1.0844546945269355</c:v>
                </c:pt>
                <c:pt idx="15">
                  <c:v>1.1378366320406104</c:v>
                </c:pt>
                <c:pt idx="16">
                  <c:v>1.1133845729005767</c:v>
                </c:pt>
                <c:pt idx="17">
                  <c:v>1.1399515503639515</c:v>
                </c:pt>
                <c:pt idx="18">
                  <c:v>1.1770067983221359</c:v>
                </c:pt>
                <c:pt idx="19">
                  <c:v>1.1577731509385301</c:v>
                </c:pt>
                <c:pt idx="20">
                  <c:v>1.1720731750962434</c:v>
                </c:pt>
                <c:pt idx="21">
                  <c:v>1.093236775685464</c:v>
                </c:pt>
                <c:pt idx="22">
                  <c:v>1.152411684036631</c:v>
                </c:pt>
                <c:pt idx="23">
                  <c:v>1.1783435047880249</c:v>
                </c:pt>
                <c:pt idx="24">
                  <c:v>1.1479250191756925</c:v>
                </c:pt>
                <c:pt idx="25">
                  <c:v>1.1757693255605679</c:v>
                </c:pt>
                <c:pt idx="26">
                  <c:v>1.1512724282406102</c:v>
                </c:pt>
              </c:numCache>
            </c:numRef>
          </c:val>
          <c:smooth val="0"/>
          <c:extLst>
            <c:ext xmlns:c16="http://schemas.microsoft.com/office/drawing/2014/chart" uri="{C3380CC4-5D6E-409C-BE32-E72D297353CC}">
              <c16:uniqueId val="{00000000-4558-4F3F-8C4E-A8571D33963B}"/>
            </c:ext>
          </c:extLst>
        </c:ser>
        <c:ser>
          <c:idx val="1"/>
          <c:order val="1"/>
          <c:tx>
            <c:strRef>
              <c:f>'Charts (www)'!$L$62</c:f>
              <c:strCache>
                <c:ptCount val="1"/>
                <c:pt idx="0">
                  <c:v>Total Households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(www)'!$L$78:$L$104</c:f>
              <c:numCache>
                <c:formatCode>0.00</c:formatCode>
                <c:ptCount val="27"/>
                <c:pt idx="0">
                  <c:v>1</c:v>
                </c:pt>
                <c:pt idx="1">
                  <c:v>1.0153322876322035</c:v>
                </c:pt>
                <c:pt idx="2">
                  <c:v>1.0304201935369028</c:v>
                </c:pt>
                <c:pt idx="3">
                  <c:v>1.046831941938078</c:v>
                </c:pt>
                <c:pt idx="4">
                  <c:v>1.062159006617134</c:v>
                </c:pt>
                <c:pt idx="5">
                  <c:v>1.0686544308877428</c:v>
                </c:pt>
                <c:pt idx="6">
                  <c:v>1.0735396146784146</c:v>
                </c:pt>
                <c:pt idx="7">
                  <c:v>1.0913569952766278</c:v>
                </c:pt>
                <c:pt idx="8">
                  <c:v>1.1102236102838481</c:v>
                </c:pt>
                <c:pt idx="9">
                  <c:v>1.1256423409561618</c:v>
                </c:pt>
                <c:pt idx="10">
                  <c:v>1.1417651279367933</c:v>
                </c:pt>
                <c:pt idx="11">
                  <c:v>1.1509791200181272</c:v>
                </c:pt>
                <c:pt idx="12">
                  <c:v>1.1604197696334086</c:v>
                </c:pt>
                <c:pt idx="13">
                  <c:v>1.1742351772347317</c:v>
                </c:pt>
                <c:pt idx="14">
                  <c:v>1.1889631553905928</c:v>
                </c:pt>
                <c:pt idx="15">
                  <c:v>1.2027913116809139</c:v>
                </c:pt>
                <c:pt idx="16">
                  <c:v>1.2159041103330224</c:v>
                </c:pt>
                <c:pt idx="17">
                  <c:v>1.225607294759502</c:v>
                </c:pt>
                <c:pt idx="18">
                  <c:v>1.2355486188331992</c:v>
                </c:pt>
                <c:pt idx="19">
                  <c:v>1.250147645142897</c:v>
                </c:pt>
                <c:pt idx="20">
                  <c:v>1.2658395878589526</c:v>
                </c:pt>
                <c:pt idx="21">
                  <c:v>1.2751941861755689</c:v>
                </c:pt>
                <c:pt idx="22">
                  <c:v>1.2821828785075644</c:v>
                </c:pt>
                <c:pt idx="23">
                  <c:v>1.2887187552618913</c:v>
                </c:pt>
                <c:pt idx="24">
                  <c:v>1.2918149626226572</c:v>
                </c:pt>
                <c:pt idx="25">
                  <c:v>1.3037296788176276</c:v>
                </c:pt>
                <c:pt idx="26">
                  <c:v>1.3149573088420272</c:v>
                </c:pt>
              </c:numCache>
            </c:numRef>
          </c:val>
          <c:smooth val="0"/>
          <c:extLst>
            <c:ext xmlns:c16="http://schemas.microsoft.com/office/drawing/2014/chart" uri="{C3380CC4-5D6E-409C-BE32-E72D297353CC}">
              <c16:uniqueId val="{00000001-4558-4F3F-8C4E-A8571D33963B}"/>
            </c:ext>
          </c:extLst>
        </c:ser>
        <c:ser>
          <c:idx val="2"/>
          <c:order val="2"/>
          <c:tx>
            <c:strRef>
              <c:f>'Charts (www)'!$M$62</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(www)'!$M$78:$M$104</c:f>
              <c:numCache>
                <c:formatCode>0.00</c:formatCode>
                <c:ptCount val="27"/>
                <c:pt idx="0">
                  <c:v>1</c:v>
                </c:pt>
                <c:pt idx="1">
                  <c:v>1.0037619243918654</c:v>
                </c:pt>
                <c:pt idx="2">
                  <c:v>1.0144366364025252</c:v>
                </c:pt>
                <c:pt idx="3">
                  <c:v>1.0234585580865116</c:v>
                </c:pt>
                <c:pt idx="4">
                  <c:v>1.0320974499763831</c:v>
                </c:pt>
                <c:pt idx="5">
                  <c:v>1.0411131525530939</c:v>
                </c:pt>
                <c:pt idx="6">
                  <c:v>1.0480395351956597</c:v>
                </c:pt>
                <c:pt idx="7">
                  <c:v>1.0569336089434491</c:v>
                </c:pt>
                <c:pt idx="8">
                  <c:v>1.0654675062448538</c:v>
                </c:pt>
                <c:pt idx="9">
                  <c:v>1.0743727822923812</c:v>
                </c:pt>
                <c:pt idx="10">
                  <c:v>1.0817281268220786</c:v>
                </c:pt>
                <c:pt idx="11">
                  <c:v>1.0902417983732693</c:v>
                </c:pt>
                <c:pt idx="12">
                  <c:v>1.0983336807719104</c:v>
                </c:pt>
                <c:pt idx="13">
                  <c:v>1.1089826756337171</c:v>
                </c:pt>
                <c:pt idx="14">
                  <c:v>1.1208401902271954</c:v>
                </c:pt>
                <c:pt idx="15">
                  <c:v>1.1303709143185572</c:v>
                </c:pt>
                <c:pt idx="16">
                  <c:v>1.1405497934338074</c:v>
                </c:pt>
                <c:pt idx="17">
                  <c:v>1.1507968474451402</c:v>
                </c:pt>
                <c:pt idx="18">
                  <c:v>1.1609657171070698</c:v>
                </c:pt>
                <c:pt idx="19">
                  <c:v>1.1724231103536589</c:v>
                </c:pt>
                <c:pt idx="20">
                  <c:v>1.184690573768391</c:v>
                </c:pt>
                <c:pt idx="21">
                  <c:v>1.1970548161318673</c:v>
                </c:pt>
                <c:pt idx="22">
                  <c:v>1.204393866084861</c:v>
                </c:pt>
                <c:pt idx="23">
                  <c:v>1.2103458097153896</c:v>
                </c:pt>
                <c:pt idx="24">
                  <c:v>1.2145672771663836</c:v>
                </c:pt>
                <c:pt idx="25">
                  <c:v>1.2161357085348603</c:v>
                </c:pt>
                <c:pt idx="26">
                  <c:v>1.218424133551802</c:v>
                </c:pt>
              </c:numCache>
            </c:numRef>
          </c:val>
          <c:smooth val="0"/>
          <c:extLst>
            <c:ext xmlns:c16="http://schemas.microsoft.com/office/drawing/2014/chart" uri="{C3380CC4-5D6E-409C-BE32-E72D297353CC}">
              <c16:uniqueId val="{00000002-4558-4F3F-8C4E-A8571D33963B}"/>
            </c:ext>
          </c:extLst>
        </c:ser>
        <c:ser>
          <c:idx val="3"/>
          <c:order val="3"/>
          <c:tx>
            <c:strRef>
              <c:f>'Charts (www)'!$N$62</c:f>
              <c:strCache>
                <c:ptCount val="1"/>
                <c:pt idx="0">
                  <c:v>Structure (incl. weather)</c:v>
                </c:pt>
              </c:strCache>
            </c:strRef>
          </c:tx>
          <c:spPr>
            <a:ln w="12700">
              <a:solidFill>
                <a:srgbClr val="3366FF"/>
              </a:solidFill>
              <a:prstDash val="solid"/>
            </a:ln>
          </c:spPr>
          <c:marker>
            <c:symbol val="x"/>
            <c:size val="5"/>
            <c:spPr>
              <a:noFill/>
              <a:ln>
                <a:solidFill>
                  <a:srgbClr val="3366FF"/>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(www)'!$N$78:$N$104</c:f>
              <c:numCache>
                <c:formatCode>0.00</c:formatCode>
                <c:ptCount val="27"/>
                <c:pt idx="0">
                  <c:v>1</c:v>
                </c:pt>
                <c:pt idx="1">
                  <c:v>0.96366455679902119</c:v>
                </c:pt>
                <c:pt idx="2">
                  <c:v>0.96243926570730653</c:v>
                </c:pt>
                <c:pt idx="3">
                  <c:v>0.99306163706805761</c:v>
                </c:pt>
                <c:pt idx="4">
                  <c:v>0.99325104500387051</c:v>
                </c:pt>
                <c:pt idx="5">
                  <c:v>0.92158843516124644</c:v>
                </c:pt>
                <c:pt idx="6">
                  <c:v>0.94272371873144045</c:v>
                </c:pt>
                <c:pt idx="7">
                  <c:v>0.95141425353842635</c:v>
                </c:pt>
                <c:pt idx="8">
                  <c:v>0.98762160465872117</c:v>
                </c:pt>
                <c:pt idx="9">
                  <c:v>0.96278572081946612</c:v>
                </c:pt>
                <c:pt idx="10">
                  <c:v>0.97171148760680803</c:v>
                </c:pt>
                <c:pt idx="11">
                  <c:v>0.98290253039427944</c:v>
                </c:pt>
                <c:pt idx="12">
                  <c:v>0.96144835928633421</c:v>
                </c:pt>
                <c:pt idx="13">
                  <c:v>0.90747997907488054</c:v>
                </c:pt>
                <c:pt idx="14">
                  <c:v>0.92074159242096765</c:v>
                </c:pt>
                <c:pt idx="15">
                  <c:v>0.94817950267674722</c:v>
                </c:pt>
                <c:pt idx="16">
                  <c:v>0.91326984892004093</c:v>
                </c:pt>
                <c:pt idx="17">
                  <c:v>0.93507199332459523</c:v>
                </c:pt>
                <c:pt idx="18">
                  <c:v>0.95314077592184498</c:v>
                </c:pt>
                <c:pt idx="19">
                  <c:v>0.92517151043304879</c:v>
                </c:pt>
                <c:pt idx="20">
                  <c:v>0.93424239269889486</c:v>
                </c:pt>
                <c:pt idx="21">
                  <c:v>0.89045471538572585</c:v>
                </c:pt>
                <c:pt idx="22">
                  <c:v>0.92094233086968447</c:v>
                </c:pt>
                <c:pt idx="23">
                  <c:v>0.94189014894428091</c:v>
                </c:pt>
                <c:pt idx="24">
                  <c:v>0.93861223082739653</c:v>
                </c:pt>
                <c:pt idx="25">
                  <c:v>0.94805967564443749</c:v>
                </c:pt>
                <c:pt idx="26">
                  <c:v>0.92534374349066117</c:v>
                </c:pt>
              </c:numCache>
            </c:numRef>
          </c:val>
          <c:smooth val="0"/>
          <c:extLst>
            <c:ext xmlns:c16="http://schemas.microsoft.com/office/drawing/2014/chart" uri="{C3380CC4-5D6E-409C-BE32-E72D297353CC}">
              <c16:uniqueId val="{00000003-4558-4F3F-8C4E-A8571D33963B}"/>
            </c:ext>
          </c:extLst>
        </c:ser>
        <c:ser>
          <c:idx val="4"/>
          <c:order val="4"/>
          <c:tx>
            <c:v>Intensity (per sq. ft.)</c:v>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(www)'!$J$78:$J$104</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formatCode="General">
                  <c:v>2008</c:v>
                </c:pt>
                <c:pt idx="24" formatCode="General">
                  <c:v>2009</c:v>
                </c:pt>
                <c:pt idx="25" formatCode="General">
                  <c:v>2010</c:v>
                </c:pt>
                <c:pt idx="26" formatCode="General">
                  <c:v>2011</c:v>
                </c:pt>
              </c:numCache>
            </c:numRef>
          </c:cat>
          <c:val>
            <c:numRef>
              <c:f>'Charts (www)'!$O$78:$O$104</c:f>
              <c:numCache>
                <c:formatCode>0.00</c:formatCode>
                <c:ptCount val="27"/>
                <c:pt idx="0">
                  <c:v>1</c:v>
                </c:pt>
                <c:pt idx="1">
                  <c:v>0.99986827196759676</c:v>
                </c:pt>
                <c:pt idx="2">
                  <c:v>0.98683679653541556</c:v>
                </c:pt>
                <c:pt idx="3">
                  <c:v>0.98777238699280279</c:v>
                </c:pt>
                <c:pt idx="4">
                  <c:v>0.98838794562429233</c:v>
                </c:pt>
                <c:pt idx="5">
                  <c:v>0.95489789164294236</c:v>
                </c:pt>
                <c:pt idx="6">
                  <c:v>0.94930348103121798</c:v>
                </c:pt>
                <c:pt idx="7">
                  <c:v>0.92933403881763876</c:v>
                </c:pt>
                <c:pt idx="8">
                  <c:v>0.90802197928167538</c:v>
                </c:pt>
                <c:pt idx="9">
                  <c:v>0.90046080012328278</c:v>
                </c:pt>
                <c:pt idx="10">
                  <c:v>0.88090742273094791</c:v>
                </c:pt>
                <c:pt idx="11">
                  <c:v>0.91123037968076082</c:v>
                </c:pt>
                <c:pt idx="12">
                  <c:v>0.87848814390103203</c:v>
                </c:pt>
                <c:pt idx="13">
                  <c:v>0.87345219840995758</c:v>
                </c:pt>
                <c:pt idx="14">
                  <c:v>0.87424552774012831</c:v>
                </c:pt>
                <c:pt idx="15">
                  <c:v>0.87202628129502069</c:v>
                </c:pt>
                <c:pt idx="16">
                  <c:v>0.86766592231012363</c:v>
                </c:pt>
                <c:pt idx="17">
                  <c:v>0.85341441719278777</c:v>
                </c:pt>
                <c:pt idx="18">
                  <c:v>0.85034883153682284</c:v>
                </c:pt>
                <c:pt idx="19">
                  <c:v>0.84284980139024523</c:v>
                </c:pt>
                <c:pt idx="20">
                  <c:v>0.82548122185905781</c:v>
                </c:pt>
                <c:pt idx="21">
                  <c:v>0.79300784646058564</c:v>
                </c:pt>
                <c:pt idx="22">
                  <c:v>0.79825779969073729</c:v>
                </c:pt>
                <c:pt idx="23">
                  <c:v>0.79037470629044693</c:v>
                </c:pt>
                <c:pt idx="24">
                  <c:v>0.76825520601019692</c:v>
                </c:pt>
                <c:pt idx="25">
                  <c:v>0.77006978238728119</c:v>
                </c:pt>
                <c:pt idx="26">
                  <c:v>0.76367246851322024</c:v>
                </c:pt>
              </c:numCache>
            </c:numRef>
          </c:val>
          <c:smooth val="0"/>
          <c:extLst>
            <c:ext xmlns:c16="http://schemas.microsoft.com/office/drawing/2014/chart" uri="{C3380CC4-5D6E-409C-BE32-E72D297353CC}">
              <c16:uniqueId val="{00000004-4558-4F3F-8C4E-A8571D33963B}"/>
            </c:ext>
          </c:extLst>
        </c:ser>
        <c:dLbls>
          <c:showLegendKey val="0"/>
          <c:showVal val="0"/>
          <c:showCatName val="0"/>
          <c:showSerName val="0"/>
          <c:showPercent val="0"/>
          <c:showBubbleSize val="0"/>
        </c:dLbls>
        <c:marker val="1"/>
        <c:smooth val="0"/>
        <c:axId val="46375424"/>
        <c:axId val="49951232"/>
      </c:lineChart>
      <c:catAx>
        <c:axId val="46375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1237623762376239"/>
              <c:y val="0.8932383135652347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9951232"/>
        <c:crosses val="autoZero"/>
        <c:auto val="1"/>
        <c:lblAlgn val="ctr"/>
        <c:lblOffset val="100"/>
        <c:tickLblSkip val="5"/>
        <c:tickMarkSkip val="1"/>
        <c:noMultiLvlLbl val="0"/>
      </c:catAx>
      <c:valAx>
        <c:axId val="49951232"/>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2.4752475247524754E-2"/>
              <c:y val="0.25266919166749729"/>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75424"/>
        <c:crosses val="autoZero"/>
        <c:crossBetween val="midCat"/>
      </c:valAx>
      <c:spPr>
        <a:solidFill>
          <a:srgbClr val="FFFFFF"/>
        </a:solidFill>
        <a:ln w="3175">
          <a:solidFill>
            <a:srgbClr val="000000"/>
          </a:solidFill>
          <a:prstDash val="solid"/>
        </a:ln>
      </c:spPr>
    </c:plotArea>
    <c:legend>
      <c:legendPos val="r"/>
      <c:layout>
        <c:manualLayout>
          <c:xMode val="edge"/>
          <c:yMode val="edge"/>
          <c:x val="0.19478353542740207"/>
          <c:y val="0.44036326980866525"/>
          <c:w val="0.40841584158415845"/>
          <c:h val="0.25949400312302728"/>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4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26829268292683"/>
          <c:y val="8.8652789273012497E-2"/>
          <c:w val="0.82682926829268288"/>
          <c:h val="0.76596009931882802"/>
        </c:manualLayout>
      </c:layout>
      <c:lineChart>
        <c:grouping val="standard"/>
        <c:varyColors val="0"/>
        <c:ser>
          <c:idx val="0"/>
          <c:order val="0"/>
          <c:tx>
            <c:strRef>
              <c:f>'Charts (www)'!$S$115</c:f>
              <c:strCache>
                <c:ptCount val="1"/>
                <c:pt idx="0">
                  <c:v>Energy Use (Adjusted for Utility Efficiency)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(www)'!$R$116:$R$145</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(www)'!$S$116:$S$145</c:f>
              <c:numCache>
                <c:formatCode>0.0000</c:formatCode>
                <c:ptCount val="30"/>
                <c:pt idx="0">
                  <c:v>1</c:v>
                </c:pt>
                <c:pt idx="1">
                  <c:v>1.0025345374415766</c:v>
                </c:pt>
                <c:pt idx="2">
                  <c:v>1.0256104518837117</c:v>
                </c:pt>
                <c:pt idx="3">
                  <c:v>1.0825066343882586</c:v>
                </c:pt>
                <c:pt idx="4">
                  <c:v>1.1045907680999141</c:v>
                </c:pt>
                <c:pt idx="5">
                  <c:v>1.0544518048377651</c:v>
                </c:pt>
                <c:pt idx="6">
                  <c:v>1.0876577591338727</c:v>
                </c:pt>
                <c:pt idx="7">
                  <c:v>1.0865779896002719</c:v>
                </c:pt>
                <c:pt idx="8">
                  <c:v>1.1409040969678343</c:v>
                </c:pt>
                <c:pt idx="9">
                  <c:v>1.1394973844828147</c:v>
                </c:pt>
                <c:pt idx="10">
                  <c:v>1.161178302055784</c:v>
                </c:pt>
                <c:pt idx="11">
                  <c:v>1.2226160876513752</c:v>
                </c:pt>
                <c:pt idx="12">
                  <c:v>1.1907086913943239</c:v>
                </c:pt>
                <c:pt idx="13">
                  <c:v>1.1899048258515015</c:v>
                </c:pt>
                <c:pt idx="14">
                  <c:v>1.2225157576174948</c:v>
                </c:pt>
                <c:pt idx="15">
                  <c:v>1.2783986525190416</c:v>
                </c:pt>
                <c:pt idx="16">
                  <c:v>1.2678397552674789</c:v>
                </c:pt>
                <c:pt idx="17">
                  <c:v>1.3150626846393971</c:v>
                </c:pt>
                <c:pt idx="18">
                  <c:v>1.3429881368277883</c:v>
                </c:pt>
                <c:pt idx="19">
                  <c:v>1.3390358004880378</c:v>
                </c:pt>
                <c:pt idx="20">
                  <c:v>1.3805132352219511</c:v>
                </c:pt>
                <c:pt idx="21">
                  <c:v>1.3283632262585909</c:v>
                </c:pt>
                <c:pt idx="22">
                  <c:v>1.3844947245912671</c:v>
                </c:pt>
                <c:pt idx="23">
                  <c:v>1.3947853019029441</c:v>
                </c:pt>
                <c:pt idx="24">
                  <c:v>1.3683766700488798</c:v>
                </c:pt>
                <c:pt idx="25">
                  <c:v>1.424833141040128</c:v>
                </c:pt>
                <c:pt idx="26">
                  <c:v>1.3986543178214723</c:v>
                </c:pt>
                <c:pt idx="27">
                  <c:v>1.3156092424971118</c:v>
                </c:pt>
                <c:pt idx="28">
                  <c:v>1.3926833696890708</c:v>
                </c:pt>
                <c:pt idx="29">
                  <c:v>1.4211170847809991</c:v>
                </c:pt>
              </c:numCache>
            </c:numRef>
          </c:val>
          <c:smooth val="0"/>
          <c:extLst>
            <c:ext xmlns:c16="http://schemas.microsoft.com/office/drawing/2014/chart" uri="{C3380CC4-5D6E-409C-BE32-E72D297353CC}">
              <c16:uniqueId val="{00000000-0141-439A-854F-AD9EBCB9F9DA}"/>
            </c:ext>
          </c:extLst>
        </c:ser>
        <c:ser>
          <c:idx val="1"/>
          <c:order val="1"/>
          <c:tx>
            <c:strRef>
              <c:f>'Charts (www)'!$T$115</c:f>
              <c:strCache>
                <c:ptCount val="1"/>
                <c:pt idx="0">
                  <c:v>Number of Households (Occupied Housing Units)</c:v>
                </c:pt>
              </c:strCache>
            </c:strRef>
          </c:tx>
          <c:spPr>
            <a:ln w="12700">
              <a:solidFill>
                <a:srgbClr val="FF0066"/>
              </a:solidFill>
              <a:prstDash val="solid"/>
            </a:ln>
          </c:spPr>
          <c:marker>
            <c:symbol val="square"/>
            <c:size val="4"/>
            <c:spPr>
              <a:solidFill>
                <a:srgbClr val="FF0066"/>
              </a:solidFill>
              <a:ln>
                <a:solidFill>
                  <a:srgbClr val="FF0066"/>
                </a:solidFill>
                <a:prstDash val="solid"/>
              </a:ln>
            </c:spPr>
          </c:marker>
          <c:cat>
            <c:numRef>
              <c:f>'Charts (www)'!$R$116:$R$145</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(www)'!$T$116:$T$145</c:f>
              <c:numCache>
                <c:formatCode>0.0000</c:formatCode>
                <c:ptCount val="30"/>
                <c:pt idx="0">
                  <c:v>1</c:v>
                </c:pt>
                <c:pt idx="1">
                  <c:v>1.0153322876322035</c:v>
                </c:pt>
                <c:pt idx="2">
                  <c:v>1.0304201935369028</c:v>
                </c:pt>
                <c:pt idx="3">
                  <c:v>1.046831941938078</c:v>
                </c:pt>
                <c:pt idx="4">
                  <c:v>1.062159006617134</c:v>
                </c:pt>
                <c:pt idx="5">
                  <c:v>1.0686544308877428</c:v>
                </c:pt>
                <c:pt idx="6">
                  <c:v>1.0735396146784146</c:v>
                </c:pt>
                <c:pt idx="7">
                  <c:v>1.0913569952766278</c:v>
                </c:pt>
                <c:pt idx="8">
                  <c:v>1.1102236102838481</c:v>
                </c:pt>
                <c:pt idx="9">
                  <c:v>1.1256423409561618</c:v>
                </c:pt>
                <c:pt idx="10">
                  <c:v>1.1417651279367933</c:v>
                </c:pt>
                <c:pt idx="11">
                  <c:v>1.1509791200181272</c:v>
                </c:pt>
                <c:pt idx="12">
                  <c:v>1.1604197696334086</c:v>
                </c:pt>
                <c:pt idx="13">
                  <c:v>1.1742351772347317</c:v>
                </c:pt>
                <c:pt idx="14">
                  <c:v>1.1889631553905928</c:v>
                </c:pt>
                <c:pt idx="15">
                  <c:v>1.2027913116809139</c:v>
                </c:pt>
                <c:pt idx="16">
                  <c:v>1.2159041103330224</c:v>
                </c:pt>
                <c:pt idx="17">
                  <c:v>1.225607294759502</c:v>
                </c:pt>
                <c:pt idx="18">
                  <c:v>1.2355486188331992</c:v>
                </c:pt>
                <c:pt idx="19">
                  <c:v>1.250147645142897</c:v>
                </c:pt>
                <c:pt idx="20">
                  <c:v>1.2658395878589526</c:v>
                </c:pt>
                <c:pt idx="21">
                  <c:v>1.2751941861755689</c:v>
                </c:pt>
                <c:pt idx="22">
                  <c:v>1.2821828785075644</c:v>
                </c:pt>
                <c:pt idx="23">
                  <c:v>1.2887187552618913</c:v>
                </c:pt>
                <c:pt idx="24">
                  <c:v>1.2918149626226572</c:v>
                </c:pt>
                <c:pt idx="25">
                  <c:v>1.3037296788176276</c:v>
                </c:pt>
                <c:pt idx="26">
                  <c:v>1.3149573088420272</c:v>
                </c:pt>
                <c:pt idx="27">
                  <c:v>1.3228810323994631</c:v>
                </c:pt>
                <c:pt idx="28">
                  <c:v>1.3315580790662189</c:v>
                </c:pt>
                <c:pt idx="29">
                  <c:v>1.3417634533694738</c:v>
                </c:pt>
              </c:numCache>
            </c:numRef>
          </c:val>
          <c:smooth val="0"/>
          <c:extLst>
            <c:ext xmlns:c16="http://schemas.microsoft.com/office/drawing/2014/chart" uri="{C3380CC4-5D6E-409C-BE32-E72D297353CC}">
              <c16:uniqueId val="{00000001-0141-439A-854F-AD9EBCB9F9DA}"/>
            </c:ext>
          </c:extLst>
        </c:ser>
        <c:ser>
          <c:idx val="2"/>
          <c:order val="2"/>
          <c:tx>
            <c:strRef>
              <c:f>'Charts (www)'!$U$115</c:f>
              <c:strCache>
                <c:ptCount val="1"/>
                <c:pt idx="0">
                  <c:v>Energy/Household Intensity Index</c:v>
                </c:pt>
              </c:strCache>
            </c:strRef>
          </c:tx>
          <c:spPr>
            <a:ln w="28575">
              <a:solidFill>
                <a:srgbClr val="00B050"/>
              </a:solidFill>
              <a:prstDash val="solid"/>
            </a:ln>
          </c:spPr>
          <c:marker>
            <c:symbol val="triangle"/>
            <c:size val="5"/>
            <c:spPr>
              <a:solidFill>
                <a:srgbClr val="00FF00"/>
              </a:solidFill>
              <a:ln>
                <a:solidFill>
                  <a:srgbClr val="00B050"/>
                </a:solidFill>
                <a:prstDash val="solid"/>
              </a:ln>
            </c:spPr>
          </c:marker>
          <c:cat>
            <c:numRef>
              <c:f>'Charts (www)'!$R$116:$R$145</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(www)'!$U$116:$U$145</c:f>
              <c:numCache>
                <c:formatCode>0.0000</c:formatCode>
                <c:ptCount val="30"/>
                <c:pt idx="0">
                  <c:v>1</c:v>
                </c:pt>
                <c:pt idx="1">
                  <c:v>1.00905698638233</c:v>
                </c:pt>
                <c:pt idx="2">
                  <c:v>1.0147733112014905</c:v>
                </c:pt>
                <c:pt idx="3">
                  <c:v>1.0292537407257956</c:v>
                </c:pt>
                <c:pt idx="4">
                  <c:v>1.0425077452649589</c:v>
                </c:pt>
                <c:pt idx="5">
                  <c:v>1.0381207993043271</c:v>
                </c:pt>
                <c:pt idx="6">
                  <c:v>1.0409339455281692</c:v>
                </c:pt>
                <c:pt idx="7">
                  <c:v>1.0368576285095963</c:v>
                </c:pt>
                <c:pt idx="8">
                  <c:v>1.0259664827259261</c:v>
                </c:pt>
                <c:pt idx="9">
                  <c:v>1.0323869581406997</c:v>
                </c:pt>
                <c:pt idx="10">
                  <c:v>1.0245618619598955</c:v>
                </c:pt>
                <c:pt idx="11">
                  <c:v>1.0680957730269405</c:v>
                </c:pt>
                <c:pt idx="12">
                  <c:v>1.0500968920178335</c:v>
                </c:pt>
                <c:pt idx="13">
                  <c:v>1.0564667593848192</c:v>
                </c:pt>
                <c:pt idx="14">
                  <c:v>1.0709243575693486</c:v>
                </c:pt>
                <c:pt idx="15">
                  <c:v>1.0864321793136009</c:v>
                </c:pt>
                <c:pt idx="16">
                  <c:v>1.09192240832433</c:v>
                </c:pt>
                <c:pt idx="17">
                  <c:v>1.0976098047621603</c:v>
                </c:pt>
                <c:pt idx="18">
                  <c:v>1.1072066049595337</c:v>
                </c:pt>
                <c:pt idx="19">
                  <c:v>1.1142953195795171</c:v>
                </c:pt>
                <c:pt idx="20">
                  <c:v>1.1143349996987379</c:v>
                </c:pt>
                <c:pt idx="21">
                  <c:v>1.0989351107297403</c:v>
                </c:pt>
                <c:pt idx="22">
                  <c:v>1.1121844749325533</c:v>
                </c:pt>
                <c:pt idx="23">
                  <c:v>1.1065131041104337</c:v>
                </c:pt>
                <c:pt idx="24">
                  <c:v>1.0876837952948553</c:v>
                </c:pt>
                <c:pt idx="25">
                  <c:v>1.0940041375717857</c:v>
                </c:pt>
                <c:pt idx="26">
                  <c:v>1.0834263428029958</c:v>
                </c:pt>
                <c:pt idx="27">
                  <c:v>1.0640089175342635</c:v>
                </c:pt>
                <c:pt idx="28">
                  <c:v>1.067155146007319</c:v>
                </c:pt>
                <c:pt idx="29">
                  <c:v>1.0695361842458977</c:v>
                </c:pt>
              </c:numCache>
            </c:numRef>
          </c:val>
          <c:smooth val="0"/>
          <c:extLst>
            <c:ext xmlns:c16="http://schemas.microsoft.com/office/drawing/2014/chart" uri="{C3380CC4-5D6E-409C-BE32-E72D297353CC}">
              <c16:uniqueId val="{00000002-0141-439A-854F-AD9EBCB9F9DA}"/>
            </c:ext>
          </c:extLst>
        </c:ser>
        <c:dLbls>
          <c:showLegendKey val="0"/>
          <c:showVal val="0"/>
          <c:showCatName val="0"/>
          <c:showSerName val="0"/>
          <c:showPercent val="0"/>
          <c:showBubbleSize val="0"/>
        </c:dLbls>
        <c:marker val="1"/>
        <c:smooth val="0"/>
        <c:axId val="46376448"/>
        <c:axId val="49953536"/>
      </c:lineChart>
      <c:catAx>
        <c:axId val="46376448"/>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9953536"/>
        <c:crosses val="autoZero"/>
        <c:auto val="1"/>
        <c:lblAlgn val="ctr"/>
        <c:lblOffset val="100"/>
        <c:tickLblSkip val="5"/>
        <c:tickMarkSkip val="1"/>
        <c:noMultiLvlLbl val="0"/>
      </c:catAx>
      <c:valAx>
        <c:axId val="49953536"/>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(1985=1.0)</a:t>
                </a:r>
              </a:p>
            </c:rich>
          </c:tx>
          <c:layout>
            <c:manualLayout>
              <c:xMode val="edge"/>
              <c:yMode val="edge"/>
              <c:x val="1.7073170731707318E-2"/>
              <c:y val="0.3120578544703188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76448"/>
        <c:crosses val="autoZero"/>
        <c:crossBetween val="midCat"/>
      </c:valAx>
      <c:spPr>
        <a:noFill/>
        <a:ln w="12700">
          <a:solidFill>
            <a:srgbClr val="808080"/>
          </a:solidFill>
          <a:prstDash val="solid"/>
        </a:ln>
      </c:spPr>
    </c:plotArea>
    <c:legend>
      <c:legendPos val="r"/>
      <c:layout>
        <c:manualLayout>
          <c:xMode val="edge"/>
          <c:yMode val="edge"/>
          <c:x val="0.21463414634146341"/>
          <c:y val="0.53900895366802548"/>
          <c:w val="0.64390243902439026"/>
          <c:h val="0.25531989352394779"/>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55102181759584"/>
          <c:y val="5.2631759291938363E-2"/>
          <c:w val="0.82878512327601983"/>
          <c:h val="0.77193246961509598"/>
        </c:manualLayout>
      </c:layout>
      <c:lineChart>
        <c:grouping val="standard"/>
        <c:varyColors val="0"/>
        <c:ser>
          <c:idx val="0"/>
          <c:order val="0"/>
          <c:tx>
            <c:strRef>
              <c:f>'Charts (www)'!$K$10</c:f>
              <c:strCache>
                <c:ptCount val="1"/>
                <c:pt idx="0">
                  <c:v>Energy Use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(www)'!$K$11:$K$55</c:f>
              <c:numCache>
                <c:formatCode>0.00</c:formatCode>
                <c:ptCount val="45"/>
                <c:pt idx="0">
                  <c:v>0.85705839755587843</c:v>
                </c:pt>
                <c:pt idx="1">
                  <c:v>0.88717097169109349</c:v>
                </c:pt>
                <c:pt idx="2">
                  <c:v>0.92696845318720467</c:v>
                </c:pt>
                <c:pt idx="3">
                  <c:v>0.93144950995330866</c:v>
                </c:pt>
                <c:pt idx="4">
                  <c:v>0.91461219618848344</c:v>
                </c:pt>
                <c:pt idx="5">
                  <c:v>0.92481815850455351</c:v>
                </c:pt>
                <c:pt idx="6">
                  <c:v>0.96208715066641115</c:v>
                </c:pt>
                <c:pt idx="7">
                  <c:v>0.97778260291636065</c:v>
                </c:pt>
                <c:pt idx="8">
                  <c:v>1.007420142832858</c:v>
                </c:pt>
                <c:pt idx="9">
                  <c:v>0.98699420489051304</c:v>
                </c:pt>
                <c:pt idx="10">
                  <c:v>0.95997240986479204</c:v>
                </c:pt>
                <c:pt idx="11">
                  <c:v>0.96251569085002575</c:v>
                </c:pt>
                <c:pt idx="12">
                  <c:v>0.97653156647059769</c:v>
                </c:pt>
                <c:pt idx="13">
                  <c:v>0.96147999798371164</c:v>
                </c:pt>
                <c:pt idx="14">
                  <c:v>0.99472911144232012</c:v>
                </c:pt>
                <c:pt idx="15">
                  <c:v>1</c:v>
                </c:pt>
                <c:pt idx="16">
                  <c:v>0.99592016389349447</c:v>
                </c:pt>
                <c:pt idx="17">
                  <c:v>1.0140066631851505</c:v>
                </c:pt>
                <c:pt idx="18">
                  <c:v>1.0684325769141527</c:v>
                </c:pt>
                <c:pt idx="19">
                  <c:v>1.1093169089577832</c:v>
                </c:pt>
                <c:pt idx="20">
                  <c:v>1.0568084770756485</c:v>
                </c:pt>
                <c:pt idx="21">
                  <c:v>1.0858851708778645</c:v>
                </c:pt>
                <c:pt idx="22">
                  <c:v>1.0817022154614029</c:v>
                </c:pt>
                <c:pt idx="23">
                  <c:v>1.1364526786366624</c:v>
                </c:pt>
                <c:pt idx="24">
                  <c:v>1.1293656182393275</c:v>
                </c:pt>
                <c:pt idx="25">
                  <c:v>1.1552607863918589</c:v>
                </c:pt>
                <c:pt idx="26">
                  <c:v>1.2171390888748859</c:v>
                </c:pt>
                <c:pt idx="27">
                  <c:v>1.1832630797003854</c:v>
                </c:pt>
                <c:pt idx="28">
                  <c:v>1.1825868761810772</c:v>
                </c:pt>
                <c:pt idx="29">
                  <c:v>1.2198352244175199</c:v>
                </c:pt>
                <c:pt idx="30">
                  <c:v>1.2726847875546674</c:v>
                </c:pt>
                <c:pt idx="31">
                  <c:v>1.2500010589053951</c:v>
                </c:pt>
                <c:pt idx="32">
                  <c:v>1.2967925584473323</c:v>
                </c:pt>
                <c:pt idx="33">
                  <c:v>1.3177719698083166</c:v>
                </c:pt>
                <c:pt idx="34">
                  <c:v>1.3154956802706164</c:v>
                </c:pt>
                <c:pt idx="35">
                  <c:v>1.3484789753408013</c:v>
                </c:pt>
                <c:pt idx="36">
                  <c:v>1.2894798559338079</c:v>
                </c:pt>
                <c:pt idx="37">
                  <c:v>1.3429975745897083</c:v>
                </c:pt>
                <c:pt idx="38">
                  <c:v>1.3519432959722291</c:v>
                </c:pt>
                <c:pt idx="39">
                  <c:v>1.3157899137319704</c:v>
                </c:pt>
                <c:pt idx="40">
                  <c:v>1.3661797511982596</c:v>
                </c:pt>
                <c:pt idx="41">
                  <c:v>1.3344550647111166</c:v>
                </c:pt>
                <c:pt idx="42">
                  <c:v>1.2400427951267874</c:v>
                </c:pt>
                <c:pt idx="43">
                  <c:v>1.3139818678147053</c:v>
                </c:pt>
                <c:pt idx="44">
                  <c:v>1.3385113492082816</c:v>
                </c:pt>
              </c:numCache>
            </c:numRef>
          </c:val>
          <c:smooth val="0"/>
          <c:extLst>
            <c:ext xmlns:c16="http://schemas.microsoft.com/office/drawing/2014/chart" uri="{C3380CC4-5D6E-409C-BE32-E72D297353CC}">
              <c16:uniqueId val="{00000000-2BEC-441E-86E5-A61DF498F49B}"/>
            </c:ext>
          </c:extLst>
        </c:ser>
        <c:ser>
          <c:idx val="1"/>
          <c:order val="1"/>
          <c:tx>
            <c:v>Number of Households</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(www)'!$L$11:$L$55</c:f>
              <c:numCache>
                <c:formatCode>0.00</c:formatCode>
                <c:ptCount val="45"/>
                <c:pt idx="0">
                  <c:v>0.73053845009682616</c:v>
                </c:pt>
                <c:pt idx="1">
                  <c:v>0.75089905863458772</c:v>
                </c:pt>
                <c:pt idx="2">
                  <c:v>0.77465310192864301</c:v>
                </c:pt>
                <c:pt idx="3">
                  <c:v>0.79756145659458277</c:v>
                </c:pt>
                <c:pt idx="4">
                  <c:v>0.81536279060848571</c:v>
                </c:pt>
                <c:pt idx="5">
                  <c:v>0.83506667152985203</c:v>
                </c:pt>
                <c:pt idx="6">
                  <c:v>0.85265057773172925</c:v>
                </c:pt>
                <c:pt idx="7">
                  <c:v>0.86782977315631094</c:v>
                </c:pt>
                <c:pt idx="8">
                  <c:v>0.889856924376493</c:v>
                </c:pt>
                <c:pt idx="9">
                  <c:v>0.90608737575979914</c:v>
                </c:pt>
                <c:pt idx="10">
                  <c:v>0.92379506445286941</c:v>
                </c:pt>
                <c:pt idx="11">
                  <c:v>0.96024247327726142</c:v>
                </c:pt>
                <c:pt idx="12">
                  <c:v>0.96808957444394417</c:v>
                </c:pt>
                <c:pt idx="13">
                  <c:v>0.97808555197684088</c:v>
                </c:pt>
                <c:pt idx="14">
                  <c:v>0.99184653865025063</c:v>
                </c:pt>
                <c:pt idx="15">
                  <c:v>1</c:v>
                </c:pt>
                <c:pt idx="16">
                  <c:v>1.0153322876322035</c:v>
                </c:pt>
                <c:pt idx="17">
                  <c:v>1.0304201935369028</c:v>
                </c:pt>
                <c:pt idx="18">
                  <c:v>1.046831941938078</c:v>
                </c:pt>
                <c:pt idx="19">
                  <c:v>1.062159006617134</c:v>
                </c:pt>
                <c:pt idx="20">
                  <c:v>1.0686544308877428</c:v>
                </c:pt>
                <c:pt idx="21">
                  <c:v>1.0735396146784146</c:v>
                </c:pt>
                <c:pt idx="22">
                  <c:v>1.0913569952766278</c:v>
                </c:pt>
                <c:pt idx="23">
                  <c:v>1.1102236102838481</c:v>
                </c:pt>
                <c:pt idx="24">
                  <c:v>1.1256423409561618</c:v>
                </c:pt>
                <c:pt idx="25">
                  <c:v>1.1417651279367933</c:v>
                </c:pt>
                <c:pt idx="26">
                  <c:v>1.1509791200181272</c:v>
                </c:pt>
                <c:pt idx="27">
                  <c:v>1.1604197696334086</c:v>
                </c:pt>
                <c:pt idx="28">
                  <c:v>1.1742351772347317</c:v>
                </c:pt>
                <c:pt idx="29">
                  <c:v>1.1889631553905928</c:v>
                </c:pt>
                <c:pt idx="30">
                  <c:v>1.2027913116809139</c:v>
                </c:pt>
                <c:pt idx="31">
                  <c:v>1.2159041103330224</c:v>
                </c:pt>
                <c:pt idx="32">
                  <c:v>1.225607294759502</c:v>
                </c:pt>
                <c:pt idx="33">
                  <c:v>1.2355486188331992</c:v>
                </c:pt>
                <c:pt idx="34">
                  <c:v>1.250147645142897</c:v>
                </c:pt>
                <c:pt idx="35">
                  <c:v>1.2658395878589526</c:v>
                </c:pt>
                <c:pt idx="36">
                  <c:v>1.2751941861755689</c:v>
                </c:pt>
                <c:pt idx="37">
                  <c:v>1.2821828785075644</c:v>
                </c:pt>
                <c:pt idx="38">
                  <c:v>1.2887187552618913</c:v>
                </c:pt>
                <c:pt idx="39">
                  <c:v>1.2918149626226572</c:v>
                </c:pt>
                <c:pt idx="40">
                  <c:v>1.3037296788176276</c:v>
                </c:pt>
                <c:pt idx="41">
                  <c:v>1.3149573088420272</c:v>
                </c:pt>
                <c:pt idx="42">
                  <c:v>1.3228810323994631</c:v>
                </c:pt>
                <c:pt idx="43">
                  <c:v>1.3315580790662189</c:v>
                </c:pt>
                <c:pt idx="44">
                  <c:v>1.3417634533694738</c:v>
                </c:pt>
              </c:numCache>
            </c:numRef>
          </c:val>
          <c:smooth val="0"/>
          <c:extLst>
            <c:ext xmlns:c16="http://schemas.microsoft.com/office/drawing/2014/chart" uri="{C3380CC4-5D6E-409C-BE32-E72D297353CC}">
              <c16:uniqueId val="{00000001-2BEC-441E-86E5-A61DF498F49B}"/>
            </c:ext>
          </c:extLst>
        </c:ser>
        <c:ser>
          <c:idx val="2"/>
          <c:order val="2"/>
          <c:tx>
            <c:strRef>
              <c:f>'Charts (www)'!$M$10</c:f>
              <c:strCache>
                <c:ptCount val="1"/>
                <c:pt idx="0">
                  <c:v>Housing Size</c:v>
                </c:pt>
              </c:strCache>
            </c:strRef>
          </c:tx>
          <c:spPr>
            <a:ln w="12700">
              <a:solidFill>
                <a:srgbClr val="666699"/>
              </a:solidFill>
              <a:prstDash val="solid"/>
            </a:ln>
          </c:spPr>
          <c:marker>
            <c:symbol val="triangle"/>
            <c:size val="5"/>
            <c:spPr>
              <a:solidFill>
                <a:srgbClr val="666699"/>
              </a:solidFill>
              <a:ln>
                <a:solidFill>
                  <a:srgbClr val="666699"/>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(www)'!$M$11:$M$55</c:f>
              <c:numCache>
                <c:formatCode>0.00</c:formatCode>
                <c:ptCount val="45"/>
                <c:pt idx="0">
                  <c:v>0.94835920392032058</c:v>
                </c:pt>
                <c:pt idx="1">
                  <c:v>0.95018688530272044</c:v>
                </c:pt>
                <c:pt idx="2">
                  <c:v>0.95201812030151256</c:v>
                </c:pt>
                <c:pt idx="3">
                  <c:v>0.95080662809266547</c:v>
                </c:pt>
                <c:pt idx="4">
                  <c:v>0.95242612447268038</c:v>
                </c:pt>
                <c:pt idx="5">
                  <c:v>0.95672597224174782</c:v>
                </c:pt>
                <c:pt idx="6">
                  <c:v>0.95836716244539322</c:v>
                </c:pt>
                <c:pt idx="7">
                  <c:v>0.95888923614330202</c:v>
                </c:pt>
                <c:pt idx="8">
                  <c:v>0.96039550520537786</c:v>
                </c:pt>
                <c:pt idx="9">
                  <c:v>0.96770062494160436</c:v>
                </c:pt>
                <c:pt idx="10">
                  <c:v>0.97079298398482095</c:v>
                </c:pt>
                <c:pt idx="11">
                  <c:v>0.97060027073369237</c:v>
                </c:pt>
                <c:pt idx="12">
                  <c:v>0.97018242091378681</c:v>
                </c:pt>
                <c:pt idx="13">
                  <c:v>0.97004141645848241</c:v>
                </c:pt>
                <c:pt idx="14">
                  <c:v>0.97291076297738033</c:v>
                </c:pt>
                <c:pt idx="15">
                  <c:v>1</c:v>
                </c:pt>
                <c:pt idx="16">
                  <c:v>1.0038222044384368</c:v>
                </c:pt>
                <c:pt idx="17">
                  <c:v>1.0145745754775506</c:v>
                </c:pt>
                <c:pt idx="18">
                  <c:v>1.0235819774958319</c:v>
                </c:pt>
                <c:pt idx="19">
                  <c:v>1.0322200199569009</c:v>
                </c:pt>
                <c:pt idx="20">
                  <c:v>1.0415345488302592</c:v>
                </c:pt>
                <c:pt idx="21">
                  <c:v>1.0487490748191002</c:v>
                </c:pt>
                <c:pt idx="22">
                  <c:v>1.0577204211518945</c:v>
                </c:pt>
                <c:pt idx="23">
                  <c:v>1.0663391543931229</c:v>
                </c:pt>
                <c:pt idx="24">
                  <c:v>1.075428375551337</c:v>
                </c:pt>
                <c:pt idx="25">
                  <c:v>1.0829549702582211</c:v>
                </c:pt>
                <c:pt idx="26">
                  <c:v>1.0915143703012793</c:v>
                </c:pt>
                <c:pt idx="27">
                  <c:v>1.0996519431690441</c:v>
                </c:pt>
                <c:pt idx="28">
                  <c:v>1.1100903782320148</c:v>
                </c:pt>
                <c:pt idx="29">
                  <c:v>1.1217272073441291</c:v>
                </c:pt>
                <c:pt idx="30">
                  <c:v>1.1316086618793098</c:v>
                </c:pt>
                <c:pt idx="31">
                  <c:v>1.1421589296381116</c:v>
                </c:pt>
                <c:pt idx="32">
                  <c:v>1.1527288485645597</c:v>
                </c:pt>
                <c:pt idx="33">
                  <c:v>1.1632496035412019</c:v>
                </c:pt>
                <c:pt idx="34">
                  <c:v>1.1752434982324715</c:v>
                </c:pt>
                <c:pt idx="35">
                  <c:v>1.1880544225835843</c:v>
                </c:pt>
                <c:pt idx="36">
                  <c:v>1.2008837339295353</c:v>
                </c:pt>
                <c:pt idx="37">
                  <c:v>1.2086878089625943</c:v>
                </c:pt>
                <c:pt idx="38">
                  <c:v>1.2150763814805747</c:v>
                </c:pt>
                <c:pt idx="39">
                  <c:v>1.2197452546278407</c:v>
                </c:pt>
                <c:pt idx="40">
                  <c:v>1.2218048498706546</c:v>
                </c:pt>
                <c:pt idx="41">
                  <c:v>1.2245439629065324</c:v>
                </c:pt>
                <c:pt idx="42">
                  <c:v>1.2285782832204692</c:v>
                </c:pt>
                <c:pt idx="43">
                  <c:v>1.2335200469509775</c:v>
                </c:pt>
                <c:pt idx="44">
                  <c:v>1.2401346941429749</c:v>
                </c:pt>
              </c:numCache>
            </c:numRef>
          </c:val>
          <c:smooth val="0"/>
          <c:extLst>
            <c:ext xmlns:c16="http://schemas.microsoft.com/office/drawing/2014/chart" uri="{C3380CC4-5D6E-409C-BE32-E72D297353CC}">
              <c16:uniqueId val="{00000002-2BEC-441E-86E5-A61DF498F49B}"/>
            </c:ext>
          </c:extLst>
        </c:ser>
        <c:ser>
          <c:idx val="3"/>
          <c:order val="3"/>
          <c:tx>
            <c:strRef>
              <c:f>'Charts (www)'!$N$10</c:f>
              <c:strCache>
                <c:ptCount val="1"/>
                <c:pt idx="0">
                  <c:v>Structure (incl. weather)</c:v>
                </c:pt>
              </c:strCache>
            </c:strRef>
          </c:tx>
          <c:spPr>
            <a:ln w="12700">
              <a:solidFill>
                <a:srgbClr val="3366FF"/>
              </a:solidFill>
              <a:prstDash val="solid"/>
            </a:ln>
          </c:spPr>
          <c:marker>
            <c:symbol val="x"/>
            <c:size val="5"/>
            <c:spPr>
              <a:noFill/>
              <a:ln>
                <a:solidFill>
                  <a:srgbClr val="3366FF"/>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(www)'!$N$11:$N$55</c:f>
              <c:numCache>
                <c:formatCode>0.00</c:formatCode>
                <c:ptCount val="45"/>
                <c:pt idx="0">
                  <c:v>0.99673729838247072</c:v>
                </c:pt>
                <c:pt idx="1">
                  <c:v>0.98052954259641212</c:v>
                </c:pt>
                <c:pt idx="2">
                  <c:v>0.99067724431073256</c:v>
                </c:pt>
                <c:pt idx="3">
                  <c:v>0.97240339912402385</c:v>
                </c:pt>
                <c:pt idx="4">
                  <c:v>0.96922470647375525</c:v>
                </c:pt>
                <c:pt idx="5">
                  <c:v>0.97760965255920751</c:v>
                </c:pt>
                <c:pt idx="6">
                  <c:v>0.98720127631937848</c:v>
                </c:pt>
                <c:pt idx="7">
                  <c:v>0.99693062208769467</c:v>
                </c:pt>
                <c:pt idx="8">
                  <c:v>1.0118135812274431</c:v>
                </c:pt>
                <c:pt idx="9">
                  <c:v>0.98606038236337501</c:v>
                </c:pt>
                <c:pt idx="10">
                  <c:v>1.0053109584014885</c:v>
                </c:pt>
                <c:pt idx="11">
                  <c:v>0.9879914955936997</c:v>
                </c:pt>
                <c:pt idx="12">
                  <c:v>0.9845976996097241</c:v>
                </c:pt>
                <c:pt idx="13">
                  <c:v>0.98825107223129671</c:v>
                </c:pt>
                <c:pt idx="14">
                  <c:v>0.98830412957754898</c:v>
                </c:pt>
                <c:pt idx="15">
                  <c:v>1</c:v>
                </c:pt>
                <c:pt idx="16">
                  <c:v>0.9785119726170648</c:v>
                </c:pt>
                <c:pt idx="17">
                  <c:v>0.98078318423069277</c:v>
                </c:pt>
                <c:pt idx="18">
                  <c:v>1.0047772863603435</c:v>
                </c:pt>
                <c:pt idx="19">
                  <c:v>0.99747509191957306</c:v>
                </c:pt>
                <c:pt idx="20">
                  <c:v>0.95052738731145581</c:v>
                </c:pt>
                <c:pt idx="21">
                  <c:v>0.97331169695653363</c:v>
                </c:pt>
                <c:pt idx="22">
                  <c:v>0.96032722525980718</c:v>
                </c:pt>
                <c:pt idx="23">
                  <c:v>1.00169210270563</c:v>
                </c:pt>
                <c:pt idx="24">
                  <c:v>0.98061630521405807</c:v>
                </c:pt>
                <c:pt idx="25">
                  <c:v>0.99264608533485976</c:v>
                </c:pt>
                <c:pt idx="26">
                  <c:v>0.99460232863063835</c:v>
                </c:pt>
                <c:pt idx="27">
                  <c:v>0.9772284382597799</c:v>
                </c:pt>
                <c:pt idx="28">
                  <c:v>0.95897927701671792</c:v>
                </c:pt>
                <c:pt idx="29">
                  <c:v>0.96006632989060181</c:v>
                </c:pt>
                <c:pt idx="30">
                  <c:v>0.97827314486452821</c:v>
                </c:pt>
                <c:pt idx="31">
                  <c:v>0.95471831319132683</c:v>
                </c:pt>
                <c:pt idx="32">
                  <c:v>0.97735570307241904</c:v>
                </c:pt>
                <c:pt idx="33">
                  <c:v>0.98175240298129085</c:v>
                </c:pt>
                <c:pt idx="34">
                  <c:v>0.96111060074100341</c:v>
                </c:pt>
                <c:pt idx="35">
                  <c:v>0.97834289067451985</c:v>
                </c:pt>
                <c:pt idx="36">
                  <c:v>0.9470763722709179</c:v>
                </c:pt>
                <c:pt idx="37">
                  <c:v>0.97032375974471841</c:v>
                </c:pt>
                <c:pt idx="38">
                  <c:v>0.97803347814814912</c:v>
                </c:pt>
                <c:pt idx="39">
                  <c:v>0.97383196511085668</c:v>
                </c:pt>
                <c:pt idx="40">
                  <c:v>0.99832088426730259</c:v>
                </c:pt>
                <c:pt idx="41">
                  <c:v>0.98078788925480076</c:v>
                </c:pt>
                <c:pt idx="42">
                  <c:v>0.93207212657281979</c:v>
                </c:pt>
                <c:pt idx="43">
                  <c:v>0.98007538262554961</c:v>
                </c:pt>
                <c:pt idx="44">
                  <c:v>0.99086033892842318</c:v>
                </c:pt>
              </c:numCache>
            </c:numRef>
          </c:val>
          <c:smooth val="0"/>
          <c:extLst>
            <c:ext xmlns:c16="http://schemas.microsoft.com/office/drawing/2014/chart" uri="{C3380CC4-5D6E-409C-BE32-E72D297353CC}">
              <c16:uniqueId val="{00000003-2BEC-441E-86E5-A61DF498F49B}"/>
            </c:ext>
          </c:extLst>
        </c:ser>
        <c:ser>
          <c:idx val="4"/>
          <c:order val="4"/>
          <c:spPr>
            <a:ln w="12700">
              <a:solidFill>
                <a:srgbClr val="339966"/>
              </a:solidFill>
              <a:prstDash val="solid"/>
            </a:ln>
          </c:spPr>
          <c:marker>
            <c:symbol val="triangle"/>
            <c:size val="5"/>
            <c:spPr>
              <a:solidFill>
                <a:srgbClr val="00FF00"/>
              </a:solidFill>
              <a:ln>
                <a:solidFill>
                  <a:srgbClr val="339966"/>
                </a:solidFill>
                <a:prstDash val="solid"/>
              </a:ln>
            </c:spPr>
          </c:marker>
          <c:cat>
            <c:numRef>
              <c:f>'Charts (www)'!$J$11:$J$55</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(www)'!$O$11:$O$55</c:f>
              <c:numCache>
                <c:formatCode>0.000</c:formatCode>
                <c:ptCount val="45"/>
                <c:pt idx="0">
                  <c:v>1.2411199658378305</c:v>
                </c:pt>
                <c:pt idx="1">
                  <c:v>1.2681074333728504</c:v>
                </c:pt>
                <c:pt idx="2">
                  <c:v>1.2687623657777425</c:v>
                </c:pt>
                <c:pt idx="3">
                  <c:v>1.2631545531665136</c:v>
                </c:pt>
                <c:pt idx="4">
                  <c:v>1.2151512120779435</c:v>
                </c:pt>
                <c:pt idx="5">
                  <c:v>1.184083018275025</c:v>
                </c:pt>
                <c:pt idx="6">
                  <c:v>1.1926298938426811</c:v>
                </c:pt>
                <c:pt idx="7">
                  <c:v>1.1786215581549178</c:v>
                </c:pt>
                <c:pt idx="8">
                  <c:v>1.1650372799433548</c:v>
                </c:pt>
                <c:pt idx="9">
                  <c:v>1.1415632821662387</c:v>
                </c:pt>
                <c:pt idx="10">
                  <c:v>1.0647706418499445</c:v>
                </c:pt>
                <c:pt idx="11">
                  <c:v>1.0452815671340456</c:v>
                </c:pt>
                <c:pt idx="12">
                  <c:v>1.0559868871662146</c:v>
                </c:pt>
                <c:pt idx="13">
                  <c:v>1.0254295746959041</c:v>
                </c:pt>
                <c:pt idx="14">
                  <c:v>1.0430298274275542</c:v>
                </c:pt>
                <c:pt idx="15">
                  <c:v>1</c:v>
                </c:pt>
                <c:pt idx="16">
                  <c:v>0.99860419596457972</c:v>
                </c:pt>
                <c:pt idx="17">
                  <c:v>0.98893890293451836</c:v>
                </c:pt>
                <c:pt idx="18">
                  <c:v>0.9923793440591856</c:v>
                </c:pt>
                <c:pt idx="19">
                  <c:v>1.0143591687508591</c:v>
                </c:pt>
                <c:pt idx="20">
                  <c:v>0.99889693912278432</c:v>
                </c:pt>
                <c:pt idx="21">
                  <c:v>0.99092844236229383</c:v>
                </c:pt>
                <c:pt idx="22">
                  <c:v>0.97577739323100754</c:v>
                </c:pt>
                <c:pt idx="23">
                  <c:v>0.95832163250996161</c:v>
                </c:pt>
                <c:pt idx="24">
                  <c:v>0.95137895416416063</c:v>
                </c:pt>
                <c:pt idx="25">
                  <c:v>0.94123577237567324</c:v>
                </c:pt>
                <c:pt idx="26">
                  <c:v>0.97407822619823914</c:v>
                </c:pt>
                <c:pt idx="27">
                  <c:v>0.94888777593842533</c:v>
                </c:pt>
                <c:pt idx="28">
                  <c:v>0.94604197837429926</c:v>
                </c:pt>
                <c:pt idx="29">
                  <c:v>0.95267392976824228</c:v>
                </c:pt>
                <c:pt idx="30">
                  <c:v>0.95581573541908305</c:v>
                </c:pt>
                <c:pt idx="31">
                  <c:v>0.94277761368473945</c:v>
                </c:pt>
                <c:pt idx="32">
                  <c:v>0.93915950637848755</c:v>
                </c:pt>
                <c:pt idx="33">
                  <c:v>0.93391110547260969</c:v>
                </c:pt>
                <c:pt idx="34">
                  <c:v>0.93159445424218168</c:v>
                </c:pt>
                <c:pt idx="35">
                  <c:v>0.91651183436243033</c:v>
                </c:pt>
                <c:pt idx="36">
                  <c:v>0.88910340560060264</c:v>
                </c:pt>
                <c:pt idx="37">
                  <c:v>0.89308839788805705</c:v>
                </c:pt>
                <c:pt idx="38">
                  <c:v>0.88276077517325835</c:v>
                </c:pt>
                <c:pt idx="39">
                  <c:v>0.8574979284059131</c:v>
                </c:pt>
                <c:pt idx="40">
                  <c:v>0.85910904391953646</c:v>
                </c:pt>
                <c:pt idx="41">
                  <c:v>0.84497298642915875</c:v>
                </c:pt>
                <c:pt idx="42">
                  <c:v>0.81858452235671875</c:v>
                </c:pt>
                <c:pt idx="43">
                  <c:v>0.81625069774708947</c:v>
                </c:pt>
                <c:pt idx="44">
                  <c:v>0.81182944030268833</c:v>
                </c:pt>
              </c:numCache>
            </c:numRef>
          </c:val>
          <c:smooth val="0"/>
          <c:extLst>
            <c:ext xmlns:c16="http://schemas.microsoft.com/office/drawing/2014/chart" uri="{C3380CC4-5D6E-409C-BE32-E72D297353CC}">
              <c16:uniqueId val="{00000004-2BEC-441E-86E5-A61DF498F49B}"/>
            </c:ext>
          </c:extLst>
        </c:ser>
        <c:dLbls>
          <c:showLegendKey val="0"/>
          <c:showVal val="0"/>
          <c:showCatName val="0"/>
          <c:showSerName val="0"/>
          <c:showPercent val="0"/>
          <c:showBubbleSize val="0"/>
        </c:dLbls>
        <c:marker val="1"/>
        <c:smooth val="0"/>
        <c:axId val="50167296"/>
        <c:axId val="117287168"/>
      </c:lineChart>
      <c:catAx>
        <c:axId val="501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0868538455025625"/>
              <c:y val="0.9122836487544320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7287168"/>
        <c:crosses val="autoZero"/>
        <c:auto val="1"/>
        <c:lblAlgn val="ctr"/>
        <c:lblOffset val="100"/>
        <c:tickLblSkip val="5"/>
        <c:tickMarkSkip val="1"/>
        <c:noMultiLvlLbl val="0"/>
      </c:catAx>
      <c:valAx>
        <c:axId val="117287168"/>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2406947890818859E-2"/>
              <c:y val="0.2701765437215084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67296"/>
        <c:crosses val="autoZero"/>
        <c:crossBetween val="midCat"/>
      </c:valAx>
      <c:spPr>
        <a:solidFill>
          <a:srgbClr val="FFFFFF"/>
        </a:solidFill>
        <a:ln w="12700">
          <a:solidFill>
            <a:srgbClr val="808080"/>
          </a:solidFill>
          <a:prstDash val="solid"/>
        </a:ln>
      </c:spPr>
    </c:plotArea>
    <c:legend>
      <c:legendPos val="r"/>
      <c:layout>
        <c:manualLayout>
          <c:xMode val="edge"/>
          <c:yMode val="edge"/>
          <c:x val="0.26109636295463068"/>
          <c:y val="0.48070322788598796"/>
          <c:w val="0.36724617859492126"/>
          <c:h val="0.28772040337063132"/>
        </c:manualLayout>
      </c:layout>
      <c:overlay val="0"/>
      <c:spPr>
        <a:solidFill>
          <a:srgbClr val="FFFFFF"/>
        </a:solidFill>
        <a:ln w="3175">
          <a:solidFill>
            <a:srgbClr val="000000"/>
          </a:solidFill>
          <a:prstDash val="solid"/>
        </a:ln>
      </c:spPr>
      <c:txPr>
        <a:bodyPr/>
        <a:lstStyle/>
        <a:p>
          <a:pPr>
            <a:defRPr sz="64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85032686970485"/>
          <c:y val="5.1400554097404488E-2"/>
          <c:w val="0.81192650800174737"/>
          <c:h val="0.79523549139690874"/>
        </c:manualLayout>
      </c:layout>
      <c:lineChart>
        <c:grouping val="standard"/>
        <c:varyColors val="0"/>
        <c:ser>
          <c:idx val="0"/>
          <c:order val="0"/>
          <c:tx>
            <c:strRef>
              <c:f>'Charts (www)'!$K$62</c:f>
              <c:strCache>
                <c:ptCount val="1"/>
                <c:pt idx="0">
                  <c:v>Energy Use</c:v>
                </c:pt>
              </c:strCache>
            </c:strRef>
          </c:tx>
          <c:spPr>
            <a:ln w="19050">
              <a:solidFill>
                <a:schemeClr val="tx2"/>
              </a:solidFill>
            </a:ln>
          </c:spPr>
          <c:marker>
            <c:spPr>
              <a:solidFill>
                <a:srgbClr val="002060"/>
              </a:solidFill>
              <a:ln>
                <a:solidFill>
                  <a:srgbClr val="002060"/>
                </a:solidFill>
              </a:ln>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(www)'!$K$63:$K$107</c:f>
              <c:numCache>
                <c:formatCode>0.00</c:formatCode>
                <c:ptCount val="45"/>
                <c:pt idx="0">
                  <c:v>1.0042679643506989</c:v>
                </c:pt>
                <c:pt idx="1">
                  <c:v>1.0266778019897174</c:v>
                </c:pt>
                <c:pt idx="2">
                  <c:v>1.0632768392601075</c:v>
                </c:pt>
                <c:pt idx="3">
                  <c:v>1.0396898214688053</c:v>
                </c:pt>
                <c:pt idx="4">
                  <c:v>1.0043392377387406</c:v>
                </c:pt>
                <c:pt idx="5">
                  <c:v>1.016551795520005</c:v>
                </c:pt>
                <c:pt idx="6">
                  <c:v>1.0637461658780838</c:v>
                </c:pt>
                <c:pt idx="7">
                  <c:v>1.0571166223775252</c:v>
                </c:pt>
                <c:pt idx="8">
                  <c:v>1.0744270066966481</c:v>
                </c:pt>
                <c:pt idx="9">
                  <c:v>1.0418725562683566</c:v>
                </c:pt>
                <c:pt idx="10">
                  <c:v>0.9632056472111663</c:v>
                </c:pt>
                <c:pt idx="11">
                  <c:v>0.97702892255785423</c:v>
                </c:pt>
                <c:pt idx="12">
                  <c:v>1.0010382936357844</c:v>
                </c:pt>
                <c:pt idx="13">
                  <c:v>0.95284070712961588</c:v>
                </c:pt>
                <c:pt idx="14">
                  <c:v>1.0012993921528914</c:v>
                </c:pt>
                <c:pt idx="15">
                  <c:v>1</c:v>
                </c:pt>
                <c:pt idx="16">
                  <c:v>0.98420587821421635</c:v>
                </c:pt>
                <c:pt idx="17">
                  <c:v>0.99698486116635399</c:v>
                </c:pt>
                <c:pt idx="18">
                  <c:v>1.0560327788446755</c:v>
                </c:pt>
                <c:pt idx="19">
                  <c:v>1.0819785289172705</c:v>
                </c:pt>
                <c:pt idx="20">
                  <c:v>0.98566601676724186</c:v>
                </c:pt>
                <c:pt idx="21">
                  <c:v>1.0148846489526366</c:v>
                </c:pt>
                <c:pt idx="22">
                  <c:v>1.0285517532236714</c:v>
                </c:pt>
                <c:pt idx="23">
                  <c:v>1.0704359003140496</c:v>
                </c:pt>
                <c:pt idx="24">
                  <c:v>1.0572938399457954</c:v>
                </c:pt>
                <c:pt idx="25">
                  <c:v>1.0656645485964531</c:v>
                </c:pt>
                <c:pt idx="26">
                  <c:v>1.1340462298919567</c:v>
                </c:pt>
                <c:pt idx="27">
                  <c:v>1.0873278966277617</c:v>
                </c:pt>
                <c:pt idx="28">
                  <c:v>1.0430703762177473</c:v>
                </c:pt>
                <c:pt idx="29">
                  <c:v>1.0844546945269355</c:v>
                </c:pt>
                <c:pt idx="30">
                  <c:v>1.1378366320406104</c:v>
                </c:pt>
                <c:pt idx="31">
                  <c:v>1.1133845729005767</c:v>
                </c:pt>
                <c:pt idx="32">
                  <c:v>1.1399515503639515</c:v>
                </c:pt>
                <c:pt idx="33">
                  <c:v>1.1770067983221359</c:v>
                </c:pt>
                <c:pt idx="34">
                  <c:v>1.1577731509385301</c:v>
                </c:pt>
                <c:pt idx="35">
                  <c:v>1.1720731750962434</c:v>
                </c:pt>
                <c:pt idx="36">
                  <c:v>1.093236775685464</c:v>
                </c:pt>
                <c:pt idx="37">
                  <c:v>1.152411684036631</c:v>
                </c:pt>
                <c:pt idx="38">
                  <c:v>1.1783435047880249</c:v>
                </c:pt>
                <c:pt idx="39">
                  <c:v>1.1479250191756925</c:v>
                </c:pt>
                <c:pt idx="40">
                  <c:v>1.1757693255605679</c:v>
                </c:pt>
                <c:pt idx="41">
                  <c:v>1.1512724282406102</c:v>
                </c:pt>
                <c:pt idx="42">
                  <c:v>1.0542522659040308</c:v>
                </c:pt>
                <c:pt idx="43">
                  <c:v>1.1637139555937299</c:v>
                </c:pt>
                <c:pt idx="44">
                  <c:v>1.200208777139808</c:v>
                </c:pt>
              </c:numCache>
            </c:numRef>
          </c:val>
          <c:smooth val="0"/>
          <c:extLst>
            <c:ext xmlns:c16="http://schemas.microsoft.com/office/drawing/2014/chart" uri="{C3380CC4-5D6E-409C-BE32-E72D297353CC}">
              <c16:uniqueId val="{00000000-43CF-486E-A6B2-992ED6FD069F}"/>
            </c:ext>
          </c:extLst>
        </c:ser>
        <c:ser>
          <c:idx val="1"/>
          <c:order val="1"/>
          <c:tx>
            <c:strRef>
              <c:f>'Charts (www)'!$L$62</c:f>
              <c:strCache>
                <c:ptCount val="1"/>
                <c:pt idx="0">
                  <c:v>Total Households</c:v>
                </c:pt>
              </c:strCache>
            </c:strRef>
          </c:tx>
          <c:marker>
            <c:symbol val="square"/>
            <c:size val="5"/>
            <c:spPr>
              <a:solidFill>
                <a:srgbClr val="FF66CC"/>
              </a:solidFill>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(www)'!$L$63:$L$107</c:f>
              <c:numCache>
                <c:formatCode>0.00</c:formatCode>
                <c:ptCount val="45"/>
                <c:pt idx="0">
                  <c:v>0.73053845009682616</c:v>
                </c:pt>
                <c:pt idx="1">
                  <c:v>0.75089905863458772</c:v>
                </c:pt>
                <c:pt idx="2">
                  <c:v>0.77465310192864301</c:v>
                </c:pt>
                <c:pt idx="3">
                  <c:v>0.79756145659458277</c:v>
                </c:pt>
                <c:pt idx="4">
                  <c:v>0.81536279060848571</c:v>
                </c:pt>
                <c:pt idx="5">
                  <c:v>0.83506667152985203</c:v>
                </c:pt>
                <c:pt idx="6">
                  <c:v>0.85265057773172925</c:v>
                </c:pt>
                <c:pt idx="7">
                  <c:v>0.86782977315631094</c:v>
                </c:pt>
                <c:pt idx="8">
                  <c:v>0.889856924376493</c:v>
                </c:pt>
                <c:pt idx="9">
                  <c:v>0.90608737575979914</c:v>
                </c:pt>
                <c:pt idx="10">
                  <c:v>0.92379506445286941</c:v>
                </c:pt>
                <c:pt idx="11">
                  <c:v>0.96024247327726142</c:v>
                </c:pt>
                <c:pt idx="12">
                  <c:v>0.96808957444394417</c:v>
                </c:pt>
                <c:pt idx="13">
                  <c:v>0.97808555197684088</c:v>
                </c:pt>
                <c:pt idx="14">
                  <c:v>0.99184653865025063</c:v>
                </c:pt>
                <c:pt idx="15">
                  <c:v>1</c:v>
                </c:pt>
                <c:pt idx="16">
                  <c:v>1.0153322876322035</c:v>
                </c:pt>
                <c:pt idx="17">
                  <c:v>1.0304201935369028</c:v>
                </c:pt>
                <c:pt idx="18">
                  <c:v>1.046831941938078</c:v>
                </c:pt>
                <c:pt idx="19">
                  <c:v>1.062159006617134</c:v>
                </c:pt>
                <c:pt idx="20">
                  <c:v>1.0686544308877428</c:v>
                </c:pt>
                <c:pt idx="21">
                  <c:v>1.0735396146784146</c:v>
                </c:pt>
                <c:pt idx="22">
                  <c:v>1.0913569952766278</c:v>
                </c:pt>
                <c:pt idx="23">
                  <c:v>1.1102236102838481</c:v>
                </c:pt>
                <c:pt idx="24">
                  <c:v>1.1256423409561618</c:v>
                </c:pt>
                <c:pt idx="25">
                  <c:v>1.1417651279367933</c:v>
                </c:pt>
                <c:pt idx="26">
                  <c:v>1.1509791200181272</c:v>
                </c:pt>
                <c:pt idx="27">
                  <c:v>1.1604197696334086</c:v>
                </c:pt>
                <c:pt idx="28">
                  <c:v>1.1742351772347317</c:v>
                </c:pt>
                <c:pt idx="29">
                  <c:v>1.1889631553905928</c:v>
                </c:pt>
                <c:pt idx="30">
                  <c:v>1.2027913116809139</c:v>
                </c:pt>
                <c:pt idx="31">
                  <c:v>1.2159041103330224</c:v>
                </c:pt>
                <c:pt idx="32">
                  <c:v>1.225607294759502</c:v>
                </c:pt>
                <c:pt idx="33">
                  <c:v>1.2355486188331992</c:v>
                </c:pt>
                <c:pt idx="34">
                  <c:v>1.250147645142897</c:v>
                </c:pt>
                <c:pt idx="35">
                  <c:v>1.2658395878589526</c:v>
                </c:pt>
                <c:pt idx="36">
                  <c:v>1.2751941861755689</c:v>
                </c:pt>
                <c:pt idx="37">
                  <c:v>1.2821828785075644</c:v>
                </c:pt>
                <c:pt idx="38">
                  <c:v>1.2887187552618913</c:v>
                </c:pt>
                <c:pt idx="39">
                  <c:v>1.2918149626226572</c:v>
                </c:pt>
                <c:pt idx="40">
                  <c:v>1.3037296788176276</c:v>
                </c:pt>
                <c:pt idx="41">
                  <c:v>1.3149573088420272</c:v>
                </c:pt>
                <c:pt idx="42">
                  <c:v>1.3228810323994631</c:v>
                </c:pt>
                <c:pt idx="43">
                  <c:v>1.3315580790662189</c:v>
                </c:pt>
                <c:pt idx="44">
                  <c:v>1.3417634533694738</c:v>
                </c:pt>
              </c:numCache>
            </c:numRef>
          </c:val>
          <c:smooth val="0"/>
          <c:extLst>
            <c:ext xmlns:c16="http://schemas.microsoft.com/office/drawing/2014/chart" uri="{C3380CC4-5D6E-409C-BE32-E72D297353CC}">
              <c16:uniqueId val="{00000001-43CF-486E-A6B2-992ED6FD069F}"/>
            </c:ext>
          </c:extLst>
        </c:ser>
        <c:ser>
          <c:idx val="2"/>
          <c:order val="2"/>
          <c:tx>
            <c:strRef>
              <c:f>'Charts (www)'!$M$62</c:f>
              <c:strCache>
                <c:ptCount val="1"/>
                <c:pt idx="0">
                  <c:v>Housing Size</c:v>
                </c:pt>
              </c:strCache>
            </c:strRef>
          </c:tx>
          <c:marker>
            <c:symbol val="triangle"/>
            <c:size val="5"/>
            <c:spPr>
              <a:solidFill>
                <a:schemeClr val="tx1">
                  <a:lumMod val="50000"/>
                  <a:lumOff val="50000"/>
                </a:schemeClr>
              </a:solidFill>
              <a:ln>
                <a:solidFill>
                  <a:schemeClr val="bg1">
                    <a:lumMod val="50000"/>
                  </a:schemeClr>
                </a:solidFill>
              </a:ln>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(www)'!$M$63:$M$107</c:f>
              <c:numCache>
                <c:formatCode>0.00</c:formatCode>
                <c:ptCount val="45"/>
                <c:pt idx="0">
                  <c:v>0.94746042113426021</c:v>
                </c:pt>
                <c:pt idx="1">
                  <c:v>0.94943386810762798</c:v>
                </c:pt>
                <c:pt idx="2">
                  <c:v>0.95143035065448511</c:v>
                </c:pt>
                <c:pt idx="3">
                  <c:v>0.95071290808103281</c:v>
                </c:pt>
                <c:pt idx="4">
                  <c:v>0.95285513964719892</c:v>
                </c:pt>
                <c:pt idx="5">
                  <c:v>0.95708533538442619</c:v>
                </c:pt>
                <c:pt idx="6">
                  <c:v>0.95901920438239052</c:v>
                </c:pt>
                <c:pt idx="7">
                  <c:v>0.95952226149824549</c:v>
                </c:pt>
                <c:pt idx="8">
                  <c:v>0.96085639274974699</c:v>
                </c:pt>
                <c:pt idx="9">
                  <c:v>0.96833960221264759</c:v>
                </c:pt>
                <c:pt idx="10">
                  <c:v>0.97156346565895679</c:v>
                </c:pt>
                <c:pt idx="11">
                  <c:v>0.97164055183636278</c:v>
                </c:pt>
                <c:pt idx="12">
                  <c:v>0.9710861771033531</c:v>
                </c:pt>
                <c:pt idx="13">
                  <c:v>0.97084581934853875</c:v>
                </c:pt>
                <c:pt idx="14">
                  <c:v>0.97356419223240842</c:v>
                </c:pt>
                <c:pt idx="15">
                  <c:v>1</c:v>
                </c:pt>
                <c:pt idx="16">
                  <c:v>1.0037619243918654</c:v>
                </c:pt>
                <c:pt idx="17">
                  <c:v>1.0144366364025252</c:v>
                </c:pt>
                <c:pt idx="18">
                  <c:v>1.0234585580865116</c:v>
                </c:pt>
                <c:pt idx="19">
                  <c:v>1.0320974499763831</c:v>
                </c:pt>
                <c:pt idx="20">
                  <c:v>1.0411131525530939</c:v>
                </c:pt>
                <c:pt idx="21">
                  <c:v>1.0480395351956597</c:v>
                </c:pt>
                <c:pt idx="22">
                  <c:v>1.0569336089434491</c:v>
                </c:pt>
                <c:pt idx="23">
                  <c:v>1.0654675062448538</c:v>
                </c:pt>
                <c:pt idx="24">
                  <c:v>1.0743727822923812</c:v>
                </c:pt>
                <c:pt idx="25">
                  <c:v>1.0817281268220786</c:v>
                </c:pt>
                <c:pt idx="26">
                  <c:v>1.0902417983732693</c:v>
                </c:pt>
                <c:pt idx="27">
                  <c:v>1.0983336807719104</c:v>
                </c:pt>
                <c:pt idx="28">
                  <c:v>1.1089826756337171</c:v>
                </c:pt>
                <c:pt idx="29">
                  <c:v>1.1208401902271954</c:v>
                </c:pt>
                <c:pt idx="30">
                  <c:v>1.1303709143185572</c:v>
                </c:pt>
                <c:pt idx="31">
                  <c:v>1.1405497934338074</c:v>
                </c:pt>
                <c:pt idx="32">
                  <c:v>1.1507968474451402</c:v>
                </c:pt>
                <c:pt idx="33">
                  <c:v>1.1609657171070698</c:v>
                </c:pt>
                <c:pt idx="34">
                  <c:v>1.1724231103536589</c:v>
                </c:pt>
                <c:pt idx="35">
                  <c:v>1.184690573768391</c:v>
                </c:pt>
                <c:pt idx="36">
                  <c:v>1.1970548161318673</c:v>
                </c:pt>
                <c:pt idx="37">
                  <c:v>1.204393866084861</c:v>
                </c:pt>
                <c:pt idx="38">
                  <c:v>1.2103458097153896</c:v>
                </c:pt>
                <c:pt idx="39">
                  <c:v>1.2145672771663836</c:v>
                </c:pt>
                <c:pt idx="40">
                  <c:v>1.2161357085348603</c:v>
                </c:pt>
                <c:pt idx="41">
                  <c:v>1.218424133551802</c:v>
                </c:pt>
                <c:pt idx="42">
                  <c:v>1.2221314165148698</c:v>
                </c:pt>
                <c:pt idx="43">
                  <c:v>1.2267438322077564</c:v>
                </c:pt>
                <c:pt idx="44">
                  <c:v>1.233125200430661</c:v>
                </c:pt>
              </c:numCache>
            </c:numRef>
          </c:val>
          <c:smooth val="0"/>
          <c:extLst>
            <c:ext xmlns:c16="http://schemas.microsoft.com/office/drawing/2014/chart" uri="{C3380CC4-5D6E-409C-BE32-E72D297353CC}">
              <c16:uniqueId val="{00000002-43CF-486E-A6B2-992ED6FD069F}"/>
            </c:ext>
          </c:extLst>
        </c:ser>
        <c:ser>
          <c:idx val="3"/>
          <c:order val="3"/>
          <c:tx>
            <c:strRef>
              <c:f>'Charts (www)'!$N$62</c:f>
              <c:strCache>
                <c:ptCount val="1"/>
                <c:pt idx="0">
                  <c:v>Structure (incl. weather)</c:v>
                </c:pt>
              </c:strCache>
            </c:strRef>
          </c:tx>
          <c:spPr>
            <a:ln>
              <a:solidFill>
                <a:srgbClr val="7030A0"/>
              </a:solidFill>
            </a:ln>
          </c:spPr>
          <c:marker>
            <c:symbol val="x"/>
            <c:size val="5"/>
            <c:spPr>
              <a:noFill/>
              <a:ln>
                <a:solidFill>
                  <a:srgbClr val="7030A0"/>
                </a:solidFill>
              </a:ln>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(www)'!$N$63:$N$107</c:f>
              <c:numCache>
                <c:formatCode>0.00</c:formatCode>
                <c:ptCount val="45"/>
                <c:pt idx="0">
                  <c:v>1.0334719105625545</c:v>
                </c:pt>
                <c:pt idx="1">
                  <c:v>1.0124064523955381</c:v>
                </c:pt>
                <c:pt idx="2">
                  <c:v>1.0210279390402131</c:v>
                </c:pt>
                <c:pt idx="3">
                  <c:v>0.98637456034831372</c:v>
                </c:pt>
                <c:pt idx="4">
                  <c:v>0.98430700713501817</c:v>
                </c:pt>
                <c:pt idx="5">
                  <c:v>0.99105479083999526</c:v>
                </c:pt>
                <c:pt idx="6">
                  <c:v>1.0033630544004151</c:v>
                </c:pt>
                <c:pt idx="7">
                  <c:v>0.99545813529436922</c:v>
                </c:pt>
                <c:pt idx="8">
                  <c:v>1.0130929058687537</c:v>
                </c:pt>
                <c:pt idx="9">
                  <c:v>0.99228404429657857</c:v>
                </c:pt>
                <c:pt idx="10">
                  <c:v>0.99775693736985427</c:v>
                </c:pt>
                <c:pt idx="11">
                  <c:v>0.98181990719336942</c:v>
                </c:pt>
                <c:pt idx="12">
                  <c:v>0.98477743414482144</c:v>
                </c:pt>
                <c:pt idx="13">
                  <c:v>0.97502054910564595</c:v>
                </c:pt>
                <c:pt idx="14">
                  <c:v>0.97953975128623105</c:v>
                </c:pt>
                <c:pt idx="15">
                  <c:v>1</c:v>
                </c:pt>
                <c:pt idx="16">
                  <c:v>0.96366455679902119</c:v>
                </c:pt>
                <c:pt idx="17">
                  <c:v>0.96243926570730653</c:v>
                </c:pt>
                <c:pt idx="18">
                  <c:v>0.99306163706805761</c:v>
                </c:pt>
                <c:pt idx="19">
                  <c:v>0.99325104500387051</c:v>
                </c:pt>
                <c:pt idx="20">
                  <c:v>0.92158843516124644</c:v>
                </c:pt>
                <c:pt idx="21">
                  <c:v>0.94272371873144045</c:v>
                </c:pt>
                <c:pt idx="22">
                  <c:v>0.95141425353842635</c:v>
                </c:pt>
                <c:pt idx="23">
                  <c:v>0.98762160465872117</c:v>
                </c:pt>
                <c:pt idx="24">
                  <c:v>0.96278572081946612</c:v>
                </c:pt>
                <c:pt idx="25">
                  <c:v>0.97171148760680803</c:v>
                </c:pt>
                <c:pt idx="26">
                  <c:v>0.98290253039427944</c:v>
                </c:pt>
                <c:pt idx="27">
                  <c:v>0.96144835928633421</c:v>
                </c:pt>
                <c:pt idx="28">
                  <c:v>0.90747997907488054</c:v>
                </c:pt>
                <c:pt idx="29">
                  <c:v>0.92074159242096765</c:v>
                </c:pt>
                <c:pt idx="30">
                  <c:v>0.94817950267674722</c:v>
                </c:pt>
                <c:pt idx="31">
                  <c:v>0.91326984892004093</c:v>
                </c:pt>
                <c:pt idx="32">
                  <c:v>0.93507199332459523</c:v>
                </c:pt>
                <c:pt idx="33">
                  <c:v>0.95314077592184498</c:v>
                </c:pt>
                <c:pt idx="34">
                  <c:v>0.92517151043304879</c:v>
                </c:pt>
                <c:pt idx="35">
                  <c:v>0.93424239269889486</c:v>
                </c:pt>
                <c:pt idx="36">
                  <c:v>0.89045471538572585</c:v>
                </c:pt>
                <c:pt idx="37">
                  <c:v>0.92094233086968447</c:v>
                </c:pt>
                <c:pt idx="38">
                  <c:v>0.94189014894428091</c:v>
                </c:pt>
                <c:pt idx="39">
                  <c:v>0.93861223082739653</c:v>
                </c:pt>
                <c:pt idx="40">
                  <c:v>0.94805967564443749</c:v>
                </c:pt>
                <c:pt idx="41">
                  <c:v>0.92534374349066117</c:v>
                </c:pt>
                <c:pt idx="42">
                  <c:v>0.8570049427263654</c:v>
                </c:pt>
                <c:pt idx="43">
                  <c:v>0.94099039305903409</c:v>
                </c:pt>
                <c:pt idx="44">
                  <c:v>0.95936022650082353</c:v>
                </c:pt>
              </c:numCache>
            </c:numRef>
          </c:val>
          <c:smooth val="0"/>
          <c:extLst>
            <c:ext xmlns:c16="http://schemas.microsoft.com/office/drawing/2014/chart" uri="{C3380CC4-5D6E-409C-BE32-E72D297353CC}">
              <c16:uniqueId val="{00000003-43CF-486E-A6B2-992ED6FD069F}"/>
            </c:ext>
          </c:extLst>
        </c:ser>
        <c:ser>
          <c:idx val="4"/>
          <c:order val="4"/>
          <c:tx>
            <c:strRef>
              <c:f>'Charts (www)'!$O$62</c:f>
              <c:strCache>
                <c:ptCount val="1"/>
                <c:pt idx="0">
                  <c:v>Energy Intensity  (sq. ft.)</c:v>
                </c:pt>
              </c:strCache>
            </c:strRef>
          </c:tx>
          <c:spPr>
            <a:ln>
              <a:solidFill>
                <a:srgbClr val="00B050">
                  <a:alpha val="99000"/>
                </a:srgbClr>
              </a:solidFill>
            </a:ln>
          </c:spPr>
          <c:marker>
            <c:symbol val="triangle"/>
            <c:size val="5"/>
            <c:spPr>
              <a:solidFill>
                <a:srgbClr val="00FF00"/>
              </a:solidFill>
              <a:ln>
                <a:solidFill>
                  <a:srgbClr val="00B050"/>
                </a:solidFill>
              </a:ln>
            </c:spPr>
          </c:marker>
          <c:cat>
            <c:numRef>
              <c:f>'Charts (www)'!$J$63:$J$107</c:f>
              <c:numCache>
                <c:formatCode>0</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formatCode="General">
                  <c:v>2008</c:v>
                </c:pt>
                <c:pt idx="39" formatCode="General">
                  <c:v>2009</c:v>
                </c:pt>
                <c:pt idx="40" formatCode="General">
                  <c:v>2010</c:v>
                </c:pt>
                <c:pt idx="41" formatCode="General">
                  <c:v>2011</c:v>
                </c:pt>
                <c:pt idx="42" formatCode="General">
                  <c:v>2012</c:v>
                </c:pt>
                <c:pt idx="43" formatCode="General">
                  <c:v>2013</c:v>
                </c:pt>
                <c:pt idx="44" formatCode="General">
                  <c:v>2014</c:v>
                </c:pt>
              </c:numCache>
            </c:numRef>
          </c:cat>
          <c:val>
            <c:numRef>
              <c:f>'Charts (www)'!$O$63:$O$107</c:f>
              <c:numCache>
                <c:formatCode>0.00</c:formatCode>
                <c:ptCount val="45"/>
                <c:pt idx="0">
                  <c:v>1.4445026148903892</c:v>
                </c:pt>
                <c:pt idx="1">
                  <c:v>1.4586703727620935</c:v>
                </c:pt>
                <c:pt idx="2">
                  <c:v>1.4435656812302855</c:v>
                </c:pt>
                <c:pt idx="3">
                  <c:v>1.4143740654227905</c:v>
                </c:pt>
                <c:pt idx="4">
                  <c:v>1.3316897819048379</c:v>
                </c:pt>
                <c:pt idx="5">
                  <c:v>1.3020550456661539</c:v>
                </c:pt>
                <c:pt idx="6">
                  <c:v>1.3110722003094477</c:v>
                </c:pt>
                <c:pt idx="7">
                  <c:v>1.2854813843184862</c:v>
                </c:pt>
                <c:pt idx="8">
                  <c:v>1.2474762109340627</c:v>
                </c:pt>
                <c:pt idx="9">
                  <c:v>1.2062261995055497</c:v>
                </c:pt>
                <c:pt idx="10">
                  <c:v>1.0821016248246191</c:v>
                </c:pt>
                <c:pt idx="11">
                  <c:v>1.0723250636943547</c:v>
                </c:pt>
                <c:pt idx="12">
                  <c:v>1.0855099196336568</c:v>
                </c:pt>
                <c:pt idx="13">
                  <c:v>1.0311771684541209</c:v>
                </c:pt>
                <c:pt idx="14">
                  <c:v>1.0590469644645346</c:v>
                </c:pt>
                <c:pt idx="15">
                  <c:v>1</c:v>
                </c:pt>
                <c:pt idx="16">
                  <c:v>0.99986827196759676</c:v>
                </c:pt>
                <c:pt idx="17">
                  <c:v>0.98683679653541556</c:v>
                </c:pt>
                <c:pt idx="18">
                  <c:v>0.98777238699280279</c:v>
                </c:pt>
                <c:pt idx="19">
                  <c:v>0.98838794562429233</c:v>
                </c:pt>
                <c:pt idx="20">
                  <c:v>0.95489789164294236</c:v>
                </c:pt>
                <c:pt idx="21">
                  <c:v>0.94930348103121798</c:v>
                </c:pt>
                <c:pt idx="22">
                  <c:v>0.92933403881763876</c:v>
                </c:pt>
                <c:pt idx="23">
                  <c:v>0.90802197928167538</c:v>
                </c:pt>
                <c:pt idx="24">
                  <c:v>0.90046080012328278</c:v>
                </c:pt>
                <c:pt idx="25">
                  <c:v>0.88090742273094791</c:v>
                </c:pt>
                <c:pt idx="26">
                  <c:v>0.91123037968076082</c:v>
                </c:pt>
                <c:pt idx="27">
                  <c:v>0.87848814390103203</c:v>
                </c:pt>
                <c:pt idx="28">
                  <c:v>0.87345219840995758</c:v>
                </c:pt>
                <c:pt idx="29">
                  <c:v>0.87424552774012831</c:v>
                </c:pt>
                <c:pt idx="30">
                  <c:v>0.87202628129502069</c:v>
                </c:pt>
                <c:pt idx="31">
                  <c:v>0.86766592231012363</c:v>
                </c:pt>
                <c:pt idx="32">
                  <c:v>0.85341441719278777</c:v>
                </c:pt>
                <c:pt idx="33">
                  <c:v>0.85034883153682284</c:v>
                </c:pt>
                <c:pt idx="34">
                  <c:v>0.84284980139024523</c:v>
                </c:pt>
                <c:pt idx="35">
                  <c:v>0.82548122185905781</c:v>
                </c:pt>
                <c:pt idx="36">
                  <c:v>0.79300784646058564</c:v>
                </c:pt>
                <c:pt idx="37">
                  <c:v>0.79825779969073729</c:v>
                </c:pt>
                <c:pt idx="38">
                  <c:v>0.79037470629044693</c:v>
                </c:pt>
                <c:pt idx="39">
                  <c:v>0.76825520601019692</c:v>
                </c:pt>
                <c:pt idx="40">
                  <c:v>0.77006978238728119</c:v>
                </c:pt>
                <c:pt idx="41">
                  <c:v>0.76367246851322024</c:v>
                </c:pt>
                <c:pt idx="42">
                  <c:v>0.74842196877291944</c:v>
                </c:pt>
                <c:pt idx="43">
                  <c:v>0.74484726700447834</c:v>
                </c:pt>
                <c:pt idx="44">
                  <c:v>0.74386660760848156</c:v>
                </c:pt>
              </c:numCache>
            </c:numRef>
          </c:val>
          <c:smooth val="0"/>
          <c:extLst>
            <c:ext xmlns:c16="http://schemas.microsoft.com/office/drawing/2014/chart" uri="{C3380CC4-5D6E-409C-BE32-E72D297353CC}">
              <c16:uniqueId val="{00000004-43CF-486E-A6B2-992ED6FD069F}"/>
            </c:ext>
          </c:extLst>
        </c:ser>
        <c:dLbls>
          <c:showLegendKey val="0"/>
          <c:showVal val="0"/>
          <c:showCatName val="0"/>
          <c:showSerName val="0"/>
          <c:showPercent val="0"/>
          <c:showBubbleSize val="0"/>
        </c:dLbls>
        <c:marker val="1"/>
        <c:smooth val="0"/>
        <c:axId val="46377472"/>
        <c:axId val="117288320"/>
      </c:lineChart>
      <c:catAx>
        <c:axId val="46377472"/>
        <c:scaling>
          <c:orientation val="minMax"/>
        </c:scaling>
        <c:delete val="0"/>
        <c:axPos val="b"/>
        <c:numFmt formatCode="0" sourceLinked="1"/>
        <c:majorTickMark val="out"/>
        <c:minorTickMark val="none"/>
        <c:tickLblPos val="nextTo"/>
        <c:crossAx val="117288320"/>
        <c:crosses val="autoZero"/>
        <c:auto val="1"/>
        <c:lblAlgn val="ctr"/>
        <c:lblOffset val="100"/>
        <c:tickLblSkip val="5"/>
        <c:noMultiLvlLbl val="0"/>
      </c:catAx>
      <c:valAx>
        <c:axId val="117288320"/>
        <c:scaling>
          <c:orientation val="minMax"/>
        </c:scaling>
        <c:delete val="0"/>
        <c:axPos val="l"/>
        <c:majorGridlines/>
        <c:title>
          <c:tx>
            <c:rich>
              <a:bodyPr rot="-5400000" vert="horz"/>
              <a:lstStyle/>
              <a:p>
                <a:pPr>
                  <a:defRPr sz="1100" baseline="0"/>
                </a:pPr>
                <a:r>
                  <a:rPr lang="en-US" sz="1100" baseline="0"/>
                  <a:t>Index, (1985 = 1.0)</a:t>
                </a:r>
              </a:p>
            </c:rich>
          </c:tx>
          <c:overlay val="0"/>
        </c:title>
        <c:numFmt formatCode="0.0" sourceLinked="0"/>
        <c:majorTickMark val="out"/>
        <c:minorTickMark val="none"/>
        <c:tickLblPos val="nextTo"/>
        <c:crossAx val="46377472"/>
        <c:crosses val="autoZero"/>
        <c:crossBetween val="midCat"/>
      </c:valAx>
      <c:spPr>
        <a:ln>
          <a:solidFill>
            <a:schemeClr val="accent1"/>
          </a:solidFill>
        </a:ln>
      </c:spPr>
    </c:plotArea>
    <c:legend>
      <c:legendPos val="r"/>
      <c:layout>
        <c:manualLayout>
          <c:xMode val="edge"/>
          <c:yMode val="edge"/>
          <c:x val="0.22366557305336832"/>
          <c:y val="0.50733996792067659"/>
          <c:w val="0.37633442694663166"/>
          <c:h val="0.31402376786235048"/>
        </c:manualLayout>
      </c:layout>
      <c:overlay val="0"/>
      <c:spPr>
        <a:solidFill>
          <a:schemeClr val="bg1"/>
        </a:solidFill>
        <a:ln>
          <a:solidFill>
            <a:schemeClr val="bg1">
              <a:lumMod val="50000"/>
            </a:schemeClr>
          </a:solidFill>
        </a:ln>
      </c:spPr>
    </c:legend>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887383263138619"/>
          <c:y val="5.1400554097404488E-2"/>
          <c:w val="0.80590286679281364"/>
          <c:h val="0.79523549139690874"/>
        </c:manualLayout>
      </c:layout>
      <c:lineChart>
        <c:grouping val="standard"/>
        <c:varyColors val="0"/>
        <c:ser>
          <c:idx val="0"/>
          <c:order val="0"/>
          <c:tx>
            <c:strRef>
              <c:f>'Charts (www)'!$K$115</c:f>
              <c:strCache>
                <c:ptCount val="1"/>
                <c:pt idx="0">
                  <c:v>Source Energy Use</c:v>
                </c:pt>
              </c:strCache>
            </c:strRef>
          </c:tx>
          <c:spPr>
            <a:ln w="19050">
              <a:solidFill>
                <a:schemeClr val="tx2"/>
              </a:solidFill>
            </a:ln>
          </c:spPr>
          <c:marker>
            <c:spPr>
              <a:solidFill>
                <a:schemeClr val="tx2"/>
              </a:solidFill>
            </c:spPr>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(www)'!$K$116:$K$163</c:f>
              <c:numCache>
                <c:formatCode>0.00</c:formatCode>
                <c:ptCount val="48"/>
                <c:pt idx="0">
                  <c:v>0.85705839755587876</c:v>
                </c:pt>
                <c:pt idx="1">
                  <c:v>0.88717097169109427</c:v>
                </c:pt>
                <c:pt idx="2">
                  <c:v>0.92696845318720522</c:v>
                </c:pt>
                <c:pt idx="3">
                  <c:v>0.93144950995330922</c:v>
                </c:pt>
                <c:pt idx="4">
                  <c:v>0.91461219618848411</c:v>
                </c:pt>
                <c:pt idx="5">
                  <c:v>0.92481815850455429</c:v>
                </c:pt>
                <c:pt idx="6">
                  <c:v>0.96208715066641171</c:v>
                </c:pt>
                <c:pt idx="7">
                  <c:v>0.97778260291636143</c:v>
                </c:pt>
                <c:pt idx="8">
                  <c:v>1.0074201428328591</c:v>
                </c:pt>
                <c:pt idx="9">
                  <c:v>0.98699420489051337</c:v>
                </c:pt>
                <c:pt idx="10">
                  <c:v>0.95997240986479226</c:v>
                </c:pt>
                <c:pt idx="11">
                  <c:v>0.96251569085002597</c:v>
                </c:pt>
                <c:pt idx="12">
                  <c:v>0.97653156647059791</c:v>
                </c:pt>
                <c:pt idx="13">
                  <c:v>0.96147999798371186</c:v>
                </c:pt>
                <c:pt idx="14">
                  <c:v>0.99472911144232046</c:v>
                </c:pt>
                <c:pt idx="15">
                  <c:v>1</c:v>
                </c:pt>
                <c:pt idx="16">
                  <c:v>0.99592016389349525</c:v>
                </c:pt>
                <c:pt idx="17">
                  <c:v>1.0140066631851512</c:v>
                </c:pt>
                <c:pt idx="18">
                  <c:v>1.0684325769141532</c:v>
                </c:pt>
                <c:pt idx="19">
                  <c:v>1.1093169089577832</c:v>
                </c:pt>
                <c:pt idx="20">
                  <c:v>1.0568084770756485</c:v>
                </c:pt>
                <c:pt idx="21">
                  <c:v>1.0858851708778643</c:v>
                </c:pt>
                <c:pt idx="22">
                  <c:v>1.0817022154614031</c:v>
                </c:pt>
                <c:pt idx="23">
                  <c:v>1.1364526786366631</c:v>
                </c:pt>
                <c:pt idx="24">
                  <c:v>1.1293656182393284</c:v>
                </c:pt>
                <c:pt idx="25">
                  <c:v>1.1552607863918594</c:v>
                </c:pt>
                <c:pt idx="26">
                  <c:v>1.2171390888748865</c:v>
                </c:pt>
                <c:pt idx="27">
                  <c:v>1.1832630797003858</c:v>
                </c:pt>
                <c:pt idx="28">
                  <c:v>1.1825868761810778</c:v>
                </c:pt>
                <c:pt idx="29">
                  <c:v>1.219835224417521</c:v>
                </c:pt>
                <c:pt idx="30">
                  <c:v>1.2726847875546694</c:v>
                </c:pt>
                <c:pt idx="31">
                  <c:v>1.2500010589053969</c:v>
                </c:pt>
                <c:pt idx="32">
                  <c:v>1.2967925584473337</c:v>
                </c:pt>
                <c:pt idx="33">
                  <c:v>1.3177719698083181</c:v>
                </c:pt>
                <c:pt idx="34">
                  <c:v>1.3154956802706184</c:v>
                </c:pt>
                <c:pt idx="35">
                  <c:v>1.3484789753408033</c:v>
                </c:pt>
                <c:pt idx="36">
                  <c:v>1.2894798559338099</c:v>
                </c:pt>
                <c:pt idx="37">
                  <c:v>1.3429975745897103</c:v>
                </c:pt>
                <c:pt idx="38">
                  <c:v>1.3519432959722315</c:v>
                </c:pt>
                <c:pt idx="39">
                  <c:v>1.3157899137319713</c:v>
                </c:pt>
                <c:pt idx="40">
                  <c:v>1.3661797511982605</c:v>
                </c:pt>
                <c:pt idx="41" formatCode="0.000">
                  <c:v>1.3344550647111182</c:v>
                </c:pt>
                <c:pt idx="42" formatCode="0.000">
                  <c:v>1.2400427951267892</c:v>
                </c:pt>
                <c:pt idx="43" formatCode="0.000">
                  <c:v>1.3139818678147064</c:v>
                </c:pt>
                <c:pt idx="44" formatCode="0.000">
                  <c:v>1.338511349208283</c:v>
                </c:pt>
                <c:pt idx="45" formatCode="0.000">
                  <c:v>1.2870815381623377</c:v>
                </c:pt>
                <c:pt idx="46" formatCode="0.000">
                  <c:v>1.2600670901642039</c:v>
                </c:pt>
                <c:pt idx="47" formatCode="0.000">
                  <c:v>1.2423827482488856</c:v>
                </c:pt>
              </c:numCache>
            </c:numRef>
          </c:val>
          <c:smooth val="0"/>
          <c:extLst>
            <c:ext xmlns:c16="http://schemas.microsoft.com/office/drawing/2014/chart" uri="{C3380CC4-5D6E-409C-BE32-E72D297353CC}">
              <c16:uniqueId val="{00000000-B21F-448E-AB73-83BA7B09AFBC}"/>
            </c:ext>
          </c:extLst>
        </c:ser>
        <c:ser>
          <c:idx val="1"/>
          <c:order val="1"/>
          <c:tx>
            <c:strRef>
              <c:f>'Charts (www)'!$L$115</c:f>
              <c:strCache>
                <c:ptCount val="1"/>
                <c:pt idx="0">
                  <c:v>Total Households (Occupied Housing Units)</c:v>
                </c:pt>
              </c:strCache>
            </c:strRef>
          </c:tx>
          <c:marker>
            <c:symbol val="square"/>
            <c:size val="4"/>
            <c:spPr>
              <a:solidFill>
                <a:srgbClr val="FF3399"/>
              </a:solidFill>
            </c:spPr>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(www)'!$L$116:$L$163</c:f>
              <c:numCache>
                <c:formatCode>0.00</c:formatCode>
                <c:ptCount val="48"/>
                <c:pt idx="0">
                  <c:v>0.73053845009682616</c:v>
                </c:pt>
                <c:pt idx="1">
                  <c:v>0.75089905863458772</c:v>
                </c:pt>
                <c:pt idx="2">
                  <c:v>0.77465310192864301</c:v>
                </c:pt>
                <c:pt idx="3">
                  <c:v>0.79756145659458277</c:v>
                </c:pt>
                <c:pt idx="4">
                  <c:v>0.81536279060848571</c:v>
                </c:pt>
                <c:pt idx="5">
                  <c:v>0.83506667152985203</c:v>
                </c:pt>
                <c:pt idx="6">
                  <c:v>0.85265057773172925</c:v>
                </c:pt>
                <c:pt idx="7">
                  <c:v>0.86782977315631094</c:v>
                </c:pt>
                <c:pt idx="8">
                  <c:v>0.889856924376493</c:v>
                </c:pt>
                <c:pt idx="9">
                  <c:v>0.90608737575979914</c:v>
                </c:pt>
                <c:pt idx="10">
                  <c:v>0.92379506445286941</c:v>
                </c:pt>
                <c:pt idx="11">
                  <c:v>0.96024247327726142</c:v>
                </c:pt>
                <c:pt idx="12">
                  <c:v>0.96808957444394417</c:v>
                </c:pt>
                <c:pt idx="13">
                  <c:v>0.97808555197684088</c:v>
                </c:pt>
                <c:pt idx="14">
                  <c:v>0.99184653865025063</c:v>
                </c:pt>
                <c:pt idx="15">
                  <c:v>1</c:v>
                </c:pt>
                <c:pt idx="16">
                  <c:v>1.0153322876322035</c:v>
                </c:pt>
                <c:pt idx="17">
                  <c:v>1.0304201935369028</c:v>
                </c:pt>
                <c:pt idx="18">
                  <c:v>1.046831941938078</c:v>
                </c:pt>
                <c:pt idx="19">
                  <c:v>1.062159006617134</c:v>
                </c:pt>
                <c:pt idx="20">
                  <c:v>1.0686544308877428</c:v>
                </c:pt>
                <c:pt idx="21">
                  <c:v>1.0735396146784146</c:v>
                </c:pt>
                <c:pt idx="22">
                  <c:v>1.0913569952766278</c:v>
                </c:pt>
                <c:pt idx="23">
                  <c:v>1.1102236102838481</c:v>
                </c:pt>
                <c:pt idx="24">
                  <c:v>1.1256423409561618</c:v>
                </c:pt>
                <c:pt idx="25">
                  <c:v>1.1417651279367933</c:v>
                </c:pt>
                <c:pt idx="26">
                  <c:v>1.1509791200181272</c:v>
                </c:pt>
                <c:pt idx="27">
                  <c:v>1.1604197696334086</c:v>
                </c:pt>
                <c:pt idx="28">
                  <c:v>1.1742351772347317</c:v>
                </c:pt>
                <c:pt idx="29">
                  <c:v>1.1889631553905928</c:v>
                </c:pt>
                <c:pt idx="30">
                  <c:v>1.2027913116809139</c:v>
                </c:pt>
                <c:pt idx="31">
                  <c:v>1.2159041103330224</c:v>
                </c:pt>
                <c:pt idx="32">
                  <c:v>1.225607294759502</c:v>
                </c:pt>
                <c:pt idx="33">
                  <c:v>1.2355486188331992</c:v>
                </c:pt>
                <c:pt idx="34">
                  <c:v>1.250147645142897</c:v>
                </c:pt>
                <c:pt idx="35">
                  <c:v>1.2658395878589526</c:v>
                </c:pt>
                <c:pt idx="36">
                  <c:v>1.2751941861755689</c:v>
                </c:pt>
                <c:pt idx="37">
                  <c:v>1.2821828785075644</c:v>
                </c:pt>
                <c:pt idx="38">
                  <c:v>1.2887187552618913</c:v>
                </c:pt>
                <c:pt idx="39">
                  <c:v>1.2918149626226572</c:v>
                </c:pt>
                <c:pt idx="40">
                  <c:v>1.3037296788176276</c:v>
                </c:pt>
                <c:pt idx="41" formatCode="0.000">
                  <c:v>1.3149573088420272</c:v>
                </c:pt>
                <c:pt idx="42" formatCode="0.000">
                  <c:v>1.3228810323994631</c:v>
                </c:pt>
                <c:pt idx="43" formatCode="0.000">
                  <c:v>1.3315580790662189</c:v>
                </c:pt>
                <c:pt idx="44" formatCode="0.000">
                  <c:v>1.3417634533694738</c:v>
                </c:pt>
                <c:pt idx="45" formatCode="0.000">
                  <c:v>1.3527222300138309</c:v>
                </c:pt>
                <c:pt idx="46" formatCode="0.000">
                  <c:v>1.3658526238380877</c:v>
                </c:pt>
                <c:pt idx="47" formatCode="0.000">
                  <c:v>1.3798600066382392</c:v>
                </c:pt>
              </c:numCache>
            </c:numRef>
          </c:val>
          <c:smooth val="0"/>
          <c:extLst>
            <c:ext xmlns:c16="http://schemas.microsoft.com/office/drawing/2014/chart" uri="{C3380CC4-5D6E-409C-BE32-E72D297353CC}">
              <c16:uniqueId val="{00000001-B21F-448E-AB73-83BA7B09AFBC}"/>
            </c:ext>
          </c:extLst>
        </c:ser>
        <c:ser>
          <c:idx val="2"/>
          <c:order val="2"/>
          <c:tx>
            <c:strRef>
              <c:f>'Charts (www)'!$M$115</c:f>
              <c:strCache>
                <c:ptCount val="1"/>
                <c:pt idx="0">
                  <c:v>Housing Size</c:v>
                </c:pt>
              </c:strCache>
            </c:strRef>
          </c:tx>
          <c:marker>
            <c:symbol val="triangle"/>
            <c:size val="5"/>
            <c:spPr>
              <a:solidFill>
                <a:schemeClr val="tx1">
                  <a:lumMod val="50000"/>
                  <a:lumOff val="50000"/>
                </a:schemeClr>
              </a:solidFill>
              <a:ln>
                <a:solidFill>
                  <a:schemeClr val="bg1">
                    <a:lumMod val="50000"/>
                  </a:schemeClr>
                </a:solidFill>
              </a:ln>
            </c:spPr>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(www)'!$M$116:$M$163</c:f>
              <c:numCache>
                <c:formatCode>0.00</c:formatCode>
                <c:ptCount val="48"/>
                <c:pt idx="0">
                  <c:v>0.94830624932878216</c:v>
                </c:pt>
                <c:pt idx="1">
                  <c:v>0.95013980776474516</c:v>
                </c:pt>
                <c:pt idx="2">
                  <c:v>0.95197686165490469</c:v>
                </c:pt>
                <c:pt idx="3">
                  <c:v>0.95077996832277079</c:v>
                </c:pt>
                <c:pt idx="4">
                  <c:v>0.95241675709417195</c:v>
                </c:pt>
                <c:pt idx="5">
                  <c:v>0.95671396181085011</c:v>
                </c:pt>
                <c:pt idx="6">
                  <c:v>0.9583646203546462</c:v>
                </c:pt>
                <c:pt idx="7">
                  <c:v>0.9588860893298049</c:v>
                </c:pt>
                <c:pt idx="8">
                  <c:v>0.96038638139049337</c:v>
                </c:pt>
                <c:pt idx="9">
                  <c:v>0.96769731896869937</c:v>
                </c:pt>
                <c:pt idx="10">
                  <c:v>0.97079346818366585</c:v>
                </c:pt>
                <c:pt idx="11">
                  <c:v>0.97060671375399732</c:v>
                </c:pt>
                <c:pt idx="12">
                  <c:v>0.97018635040120726</c:v>
                </c:pt>
                <c:pt idx="13">
                  <c:v>0.97004327964415338</c:v>
                </c:pt>
                <c:pt idx="14">
                  <c:v>0.97291110284607396</c:v>
                </c:pt>
                <c:pt idx="15">
                  <c:v>1</c:v>
                </c:pt>
                <c:pt idx="16">
                  <c:v>1.003822524905575</c:v>
                </c:pt>
                <c:pt idx="17">
                  <c:v>1.0145759667556282</c:v>
                </c:pt>
                <c:pt idx="18">
                  <c:v>1.0235830896587319</c:v>
                </c:pt>
                <c:pt idx="19">
                  <c:v>1.0322210807174708</c:v>
                </c:pt>
                <c:pt idx="20">
                  <c:v>1.0415342265838081</c:v>
                </c:pt>
                <c:pt idx="21">
                  <c:v>1.0487486235902379</c:v>
                </c:pt>
                <c:pt idx="22">
                  <c:v>1.057720282060961</c:v>
                </c:pt>
                <c:pt idx="23">
                  <c:v>1.0663394717748265</c:v>
                </c:pt>
                <c:pt idx="24">
                  <c:v>1.0754302647387268</c:v>
                </c:pt>
                <c:pt idx="25">
                  <c:v>1.0829584228495825</c:v>
                </c:pt>
                <c:pt idx="26">
                  <c:v>1.0915180786020777</c:v>
                </c:pt>
                <c:pt idx="27">
                  <c:v>1.0996559347176231</c:v>
                </c:pt>
                <c:pt idx="28">
                  <c:v>1.1100926957582258</c:v>
                </c:pt>
                <c:pt idx="29">
                  <c:v>1.1217284019564246</c:v>
                </c:pt>
                <c:pt idx="30">
                  <c:v>1.131611264587604</c:v>
                </c:pt>
                <c:pt idx="31">
                  <c:v>1.1421655160008573</c:v>
                </c:pt>
                <c:pt idx="32">
                  <c:v>1.152740628496</c:v>
                </c:pt>
                <c:pt idx="33">
                  <c:v>1.163268075120476</c:v>
                </c:pt>
                <c:pt idx="34">
                  <c:v>1.175273337355732</c:v>
                </c:pt>
                <c:pt idx="35">
                  <c:v>1.1880966949009879</c:v>
                </c:pt>
                <c:pt idx="36">
                  <c:v>1.2009389888626365</c:v>
                </c:pt>
                <c:pt idx="37">
                  <c:v>1.2087578122177454</c:v>
                </c:pt>
                <c:pt idx="38">
                  <c:v>1.2151610382958782</c:v>
                </c:pt>
                <c:pt idx="39">
                  <c:v>1.2198473775172345</c:v>
                </c:pt>
                <c:pt idx="40">
                  <c:v>1.2219290387024382</c:v>
                </c:pt>
                <c:pt idx="41" formatCode="0.000">
                  <c:v>1.2246899690602808</c:v>
                </c:pt>
                <c:pt idx="42" formatCode="0.000">
                  <c:v>1.2287424062692491</c:v>
                </c:pt>
                <c:pt idx="43" formatCode="0.000">
                  <c:v>1.233704668540309</c:v>
                </c:pt>
                <c:pt idx="44" formatCode="0.000">
                  <c:v>1.2403340707473411</c:v>
                </c:pt>
                <c:pt idx="45" formatCode="0.000">
                  <c:v>1.2468451831634273</c:v>
                </c:pt>
                <c:pt idx="46" formatCode="0.000">
                  <c:v>1.2540201529209325</c:v>
                </c:pt>
                <c:pt idx="47" formatCode="0.000">
                  <c:v>1.2611725015850406</c:v>
                </c:pt>
              </c:numCache>
            </c:numRef>
          </c:val>
          <c:smooth val="0"/>
          <c:extLst>
            <c:ext xmlns:c16="http://schemas.microsoft.com/office/drawing/2014/chart" uri="{C3380CC4-5D6E-409C-BE32-E72D297353CC}">
              <c16:uniqueId val="{00000002-B21F-448E-AB73-83BA7B09AFBC}"/>
            </c:ext>
          </c:extLst>
        </c:ser>
        <c:ser>
          <c:idx val="3"/>
          <c:order val="3"/>
          <c:tx>
            <c:strRef>
              <c:f>'Charts (www)'!$N$115</c:f>
              <c:strCache>
                <c:ptCount val="1"/>
                <c:pt idx="0">
                  <c:v>Structure (incl. weather)</c:v>
                </c:pt>
              </c:strCache>
            </c:strRef>
          </c:tx>
          <c:marker>
            <c:symbol val="x"/>
            <c:size val="5"/>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(www)'!$N$116:$N$163</c:f>
              <c:numCache>
                <c:formatCode>0.00</c:formatCode>
                <c:ptCount val="48"/>
                <c:pt idx="0">
                  <c:v>1.015068641650807</c:v>
                </c:pt>
                <c:pt idx="1">
                  <c:v>0.99635016392223619</c:v>
                </c:pt>
                <c:pt idx="2">
                  <c:v>1.0042901967603373</c:v>
                </c:pt>
                <c:pt idx="3">
                  <c:v>0.98201350862011827</c:v>
                </c:pt>
                <c:pt idx="4">
                  <c:v>0.9764281177672256</c:v>
                </c:pt>
                <c:pt idx="5">
                  <c:v>0.98526285336534969</c:v>
                </c:pt>
                <c:pt idx="6">
                  <c:v>0.99294474103510533</c:v>
                </c:pt>
                <c:pt idx="7">
                  <c:v>0.99982630243122561</c:v>
                </c:pt>
                <c:pt idx="8">
                  <c:v>1.0133428293816518</c:v>
                </c:pt>
                <c:pt idx="9">
                  <c:v>0.98999644853742919</c:v>
                </c:pt>
                <c:pt idx="10">
                  <c:v>1.0082098733099325</c:v>
                </c:pt>
                <c:pt idx="11">
                  <c:v>0.99025483213300902</c:v>
                </c:pt>
                <c:pt idx="12">
                  <c:v>0.98581730771898279</c:v>
                </c:pt>
                <c:pt idx="13">
                  <c:v>0.98785526711125726</c:v>
                </c:pt>
                <c:pt idx="14">
                  <c:v>0.98785598737716618</c:v>
                </c:pt>
                <c:pt idx="15">
                  <c:v>1</c:v>
                </c:pt>
                <c:pt idx="16">
                  <c:v>0.97798493509660722</c:v>
                </c:pt>
                <c:pt idx="17">
                  <c:v>0.97999959091037536</c:v>
                </c:pt>
                <c:pt idx="18">
                  <c:v>1.0035983820131043</c:v>
                </c:pt>
                <c:pt idx="19">
                  <c:v>0.99632618246223603</c:v>
                </c:pt>
                <c:pt idx="20">
                  <c:v>0.94838546976631355</c:v>
                </c:pt>
                <c:pt idx="21">
                  <c:v>0.97025461927244294</c:v>
                </c:pt>
                <c:pt idx="22">
                  <c:v>0.95789951974569487</c:v>
                </c:pt>
                <c:pt idx="23">
                  <c:v>0.99994210917519222</c:v>
                </c:pt>
                <c:pt idx="24">
                  <c:v>0.97949431482304705</c:v>
                </c:pt>
                <c:pt idx="25">
                  <c:v>0.99197982492569836</c:v>
                </c:pt>
                <c:pt idx="26">
                  <c:v>0.99336224820382735</c:v>
                </c:pt>
                <c:pt idx="27">
                  <c:v>0.97551323420804104</c:v>
                </c:pt>
                <c:pt idx="28">
                  <c:v>0.95789116365365945</c:v>
                </c:pt>
                <c:pt idx="29">
                  <c:v>0.95919473470169669</c:v>
                </c:pt>
                <c:pt idx="30">
                  <c:v>0.97732376344955763</c:v>
                </c:pt>
                <c:pt idx="31">
                  <c:v>0.95406789864700714</c:v>
                </c:pt>
                <c:pt idx="32">
                  <c:v>0.97728873817748885</c:v>
                </c:pt>
                <c:pt idx="33">
                  <c:v>0.98211510342959363</c:v>
                </c:pt>
                <c:pt idx="34">
                  <c:v>0.96219389449131287</c:v>
                </c:pt>
                <c:pt idx="35">
                  <c:v>0.98034591953392114</c:v>
                </c:pt>
                <c:pt idx="36">
                  <c:v>0.94984845976140408</c:v>
                </c:pt>
                <c:pt idx="37">
                  <c:v>0.97306524263540872</c:v>
                </c:pt>
                <c:pt idx="38">
                  <c:v>0.98114245070564865</c:v>
                </c:pt>
                <c:pt idx="39">
                  <c:v>0.97750081953521462</c:v>
                </c:pt>
                <c:pt idx="40">
                  <c:v>1.0019779585010862</c:v>
                </c:pt>
                <c:pt idx="41" formatCode="0.000">
                  <c:v>0.98400225700305088</c:v>
                </c:pt>
                <c:pt idx="42" formatCode="0.000">
                  <c:v>0.93669167109389029</c:v>
                </c:pt>
                <c:pt idx="43" formatCode="0.000">
                  <c:v>0.98209478456819499</c:v>
                </c:pt>
                <c:pt idx="44" formatCode="0.000">
                  <c:v>0.99243203742446073</c:v>
                </c:pt>
                <c:pt idx="45" formatCode="0.000">
                  <c:v>0.96600667530552498</c:v>
                </c:pt>
                <c:pt idx="46" formatCode="0.000">
                  <c:v>0.95422649510892543</c:v>
                </c:pt>
                <c:pt idx="47" formatCode="0.000">
                  <c:v>0.93301229213533077</c:v>
                </c:pt>
              </c:numCache>
            </c:numRef>
          </c:val>
          <c:smooth val="0"/>
          <c:extLst>
            <c:ext xmlns:c16="http://schemas.microsoft.com/office/drawing/2014/chart" uri="{C3380CC4-5D6E-409C-BE32-E72D297353CC}">
              <c16:uniqueId val="{00000003-B21F-448E-AB73-83BA7B09AFBC}"/>
            </c:ext>
          </c:extLst>
        </c:ser>
        <c:ser>
          <c:idx val="4"/>
          <c:order val="4"/>
          <c:tx>
            <c:strRef>
              <c:f>'Charts (www)'!$O$115</c:f>
              <c:strCache>
                <c:ptCount val="1"/>
                <c:pt idx="0">
                  <c:v>Adjusted Source Energy Intensity (sq. ft.)</c:v>
                </c:pt>
              </c:strCache>
            </c:strRef>
          </c:tx>
          <c:spPr>
            <a:ln>
              <a:solidFill>
                <a:srgbClr val="00B050">
                  <a:alpha val="99000"/>
                </a:srgbClr>
              </a:solidFill>
            </a:ln>
          </c:spPr>
          <c:marker>
            <c:symbol val="triangle"/>
            <c:size val="5"/>
            <c:spPr>
              <a:solidFill>
                <a:srgbClr val="00FF00"/>
              </a:solidFill>
              <a:ln>
                <a:solidFill>
                  <a:srgbClr val="00B050"/>
                </a:solidFill>
              </a:ln>
            </c:spPr>
          </c:marker>
          <c:cat>
            <c:numRef>
              <c:f>'Charts (www)'!$J$116:$J$163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(www)'!$O$116:$O$163</c:f>
              <c:numCache>
                <c:formatCode>0.000</c:formatCode>
                <c:ptCount val="48"/>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pt idx="45">
                  <c:v>0.85232485895641596</c:v>
                </c:pt>
                <c:pt idx="46">
                  <c:v>0.83696027485805569</c:v>
                </c:pt>
                <c:pt idx="47">
                  <c:v>0.8319897330600613</c:v>
                </c:pt>
              </c:numCache>
            </c:numRef>
          </c:val>
          <c:smooth val="0"/>
          <c:extLst>
            <c:ext xmlns:c16="http://schemas.microsoft.com/office/drawing/2014/chart" uri="{C3380CC4-5D6E-409C-BE32-E72D297353CC}">
              <c16:uniqueId val="{00000004-B21F-448E-AB73-83BA7B09AFBC}"/>
            </c:ext>
          </c:extLst>
        </c:ser>
        <c:dLbls>
          <c:showLegendKey val="0"/>
          <c:showVal val="0"/>
          <c:showCatName val="0"/>
          <c:showSerName val="0"/>
          <c:showPercent val="0"/>
          <c:showBubbleSize val="0"/>
        </c:dLbls>
        <c:marker val="1"/>
        <c:smooth val="0"/>
        <c:axId val="137115648"/>
        <c:axId val="117291776"/>
      </c:lineChart>
      <c:catAx>
        <c:axId val="137115648"/>
        <c:scaling>
          <c:orientation val="minMax"/>
        </c:scaling>
        <c:delete val="0"/>
        <c:axPos val="b"/>
        <c:numFmt formatCode="0" sourceLinked="1"/>
        <c:majorTickMark val="out"/>
        <c:minorTickMark val="none"/>
        <c:tickLblPos val="nextTo"/>
        <c:crossAx val="117291776"/>
        <c:crosses val="autoZero"/>
        <c:auto val="1"/>
        <c:lblAlgn val="ctr"/>
        <c:lblOffset val="100"/>
        <c:tickLblSkip val="5"/>
        <c:noMultiLvlLbl val="0"/>
      </c:catAx>
      <c:valAx>
        <c:axId val="117291776"/>
        <c:scaling>
          <c:orientation val="minMax"/>
        </c:scaling>
        <c:delete val="0"/>
        <c:axPos val="l"/>
        <c:majorGridlines/>
        <c:title>
          <c:tx>
            <c:rich>
              <a:bodyPr rot="-5400000" vert="horz"/>
              <a:lstStyle/>
              <a:p>
                <a:pPr>
                  <a:defRPr/>
                </a:pPr>
                <a:r>
                  <a:rPr lang="en-US"/>
                  <a:t>Index, 1985 = 1.0</a:t>
                </a:r>
              </a:p>
            </c:rich>
          </c:tx>
          <c:overlay val="0"/>
        </c:title>
        <c:numFmt formatCode="0.0" sourceLinked="0"/>
        <c:majorTickMark val="out"/>
        <c:minorTickMark val="none"/>
        <c:tickLblPos val="nextTo"/>
        <c:crossAx val="137115648"/>
        <c:crosses val="autoZero"/>
        <c:crossBetween val="midCat"/>
      </c:valAx>
      <c:spPr>
        <a:ln>
          <a:solidFill>
            <a:srgbClr val="4F81BD"/>
          </a:solidFill>
        </a:ln>
      </c:spPr>
    </c:plotArea>
    <c:legend>
      <c:legendPos val="r"/>
      <c:layout>
        <c:manualLayout>
          <c:xMode val="edge"/>
          <c:yMode val="edge"/>
          <c:x val="0.30635292681438075"/>
          <c:y val="0.4794067184554951"/>
          <c:w val="0.5539829904982807"/>
          <c:h val="0.35283904948123102"/>
        </c:manualLayout>
      </c:layout>
      <c:overlay val="0"/>
      <c:spPr>
        <a:solidFill>
          <a:schemeClr val="bg1"/>
        </a:solidFill>
        <a:ln>
          <a:solidFill>
            <a:schemeClr val="bg1">
              <a:lumMod val="50000"/>
            </a:schemeClr>
          </a:solidFill>
        </a:ln>
      </c:spPr>
      <c:txPr>
        <a:bodyPr/>
        <a:lstStyle/>
        <a:p>
          <a:pPr>
            <a:defRPr baseline="0"/>
          </a:pPr>
          <a:endParaRPr lang="en-US"/>
        </a:p>
      </c:txPr>
    </c:legend>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10" baseline="0"/>
            </a:pPr>
            <a:r>
              <a:rPr lang="en-US" sz="1150" baseline="0"/>
              <a:t>Four Ways to Measure Residential Energy Intensity</a:t>
            </a:r>
          </a:p>
        </c:rich>
      </c:tx>
      <c:layout>
        <c:manualLayout>
          <c:xMode val="edge"/>
          <c:yMode val="edge"/>
          <c:x val="0.14210526315789471"/>
          <c:y val="3.0089323236035637E-2"/>
        </c:manualLayout>
      </c:layout>
      <c:overlay val="1"/>
    </c:title>
    <c:autoTitleDeleted val="0"/>
    <c:plotArea>
      <c:layout>
        <c:manualLayout>
          <c:layoutTarget val="inner"/>
          <c:xMode val="edge"/>
          <c:yMode val="edge"/>
          <c:x val="0.13704340803553403"/>
          <c:y val="0.10468457371112237"/>
          <c:w val="0.78680240961069303"/>
          <c:h val="0.78278032954214061"/>
        </c:manualLayout>
      </c:layout>
      <c:lineChart>
        <c:grouping val="standard"/>
        <c:varyColors val="0"/>
        <c:ser>
          <c:idx val="0"/>
          <c:order val="0"/>
          <c:tx>
            <c:strRef>
              <c:f>Special_charts!$D$4</c:f>
              <c:strCache>
                <c:ptCount val="1"/>
                <c:pt idx="0">
                  <c:v>Source (Adjusted)</c:v>
                </c:pt>
              </c:strCache>
            </c:strRef>
          </c:tx>
          <c:marker>
            <c:symbol val="none"/>
          </c:marker>
          <c:cat>
            <c:numRef>
              <c:f>Special_charts!$C$5:$C$34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Special_charts!$D$5:$D$34</c:f>
              <c:numCache>
                <c:formatCode>0.0000</c:formatCode>
                <c:ptCount val="30"/>
                <c:pt idx="0" formatCode="General">
                  <c:v>1</c:v>
                </c:pt>
                <c:pt idx="1">
                  <c:v>1.0052145288105061</c:v>
                </c:pt>
                <c:pt idx="2">
                  <c:v>1.0001945092849907</c:v>
                </c:pt>
                <c:pt idx="3">
                  <c:v>1.0055400007330664</c:v>
                </c:pt>
                <c:pt idx="4">
                  <c:v>1.0099655633271296</c:v>
                </c:pt>
                <c:pt idx="5">
                  <c:v>0.99672269312677608</c:v>
                </c:pt>
                <c:pt idx="6">
                  <c:v>0.99254856894561039</c:v>
                </c:pt>
                <c:pt idx="7">
                  <c:v>0.98027583104418303</c:v>
                </c:pt>
                <c:pt idx="8">
                  <c:v>0.96213870899695453</c:v>
                </c:pt>
                <c:pt idx="9">
                  <c:v>0.95997573435550998</c:v>
                </c:pt>
                <c:pt idx="10">
                  <c:v>0.94607682099555723</c:v>
                </c:pt>
                <c:pt idx="11">
                  <c:v>0.97854153217037465</c:v>
                </c:pt>
                <c:pt idx="12">
                  <c:v>0.95493222822235235</c:v>
                </c:pt>
                <c:pt idx="13">
                  <c:v>0.95169237976403542</c:v>
                </c:pt>
                <c:pt idx="14">
                  <c:v>0.9547091396647639</c:v>
                </c:pt>
                <c:pt idx="15">
                  <c:v>0.96007543695628739</c:v>
                </c:pt>
                <c:pt idx="16">
                  <c:v>0.956010659599979</c:v>
                </c:pt>
                <c:pt idx="17">
                  <c:v>0.95217412974697535</c:v>
                </c:pt>
                <c:pt idx="18">
                  <c:v>0.95180692107007558</c:v>
                </c:pt>
                <c:pt idx="19">
                  <c:v>0.94811588433256699</c:v>
                </c:pt>
                <c:pt idx="20">
                  <c:v>0.93791608417158578</c:v>
                </c:pt>
                <c:pt idx="21">
                  <c:v>0.91506323045644455</c:v>
                </c:pt>
                <c:pt idx="22">
                  <c:v>0.9201053045456592</c:v>
                </c:pt>
                <c:pt idx="23">
                  <c:v>0.91058968255120276</c:v>
                </c:pt>
                <c:pt idx="24">
                  <c:v>0.89165564097750261</c:v>
                </c:pt>
                <c:pt idx="25">
                  <c:v>0.89530905880877054</c:v>
                </c:pt>
                <c:pt idx="26">
                  <c:v>0.88465356145141105</c:v>
                </c:pt>
                <c:pt idx="27">
                  <c:v>0.86593325997826076</c:v>
                </c:pt>
                <c:pt idx="28">
                  <c:v>0.86500049259759415</c:v>
                </c:pt>
                <c:pt idx="29">
                  <c:v>0.86229686781196591</c:v>
                </c:pt>
              </c:numCache>
            </c:numRef>
          </c:val>
          <c:smooth val="0"/>
          <c:extLst>
            <c:ext xmlns:c16="http://schemas.microsoft.com/office/drawing/2014/chart" uri="{C3380CC4-5D6E-409C-BE32-E72D297353CC}">
              <c16:uniqueId val="{00000000-3866-4D01-823D-A0AABCC0D05B}"/>
            </c:ext>
          </c:extLst>
        </c:ser>
        <c:ser>
          <c:idx val="1"/>
          <c:order val="1"/>
          <c:tx>
            <c:strRef>
              <c:f>Special_charts!$E$4</c:f>
              <c:strCache>
                <c:ptCount val="1"/>
                <c:pt idx="0">
                  <c:v>Source</c:v>
                </c:pt>
              </c:strCache>
            </c:strRef>
          </c:tx>
          <c:marker>
            <c:symbol val="none"/>
          </c:marker>
          <c:cat>
            <c:numRef>
              <c:f>Special_charts!$C$5:$C$34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Special_charts!$E$5:$E$34</c:f>
              <c:numCache>
                <c:formatCode>0.0000</c:formatCode>
                <c:ptCount val="30"/>
                <c:pt idx="0" formatCode="General">
                  <c:v>1</c:v>
                </c:pt>
                <c:pt idx="1">
                  <c:v>0.99860419596457972</c:v>
                </c:pt>
                <c:pt idx="2">
                  <c:v>0.98893890293451836</c:v>
                </c:pt>
                <c:pt idx="3">
                  <c:v>0.9923793440591856</c:v>
                </c:pt>
                <c:pt idx="4">
                  <c:v>1.0143591687508591</c:v>
                </c:pt>
                <c:pt idx="5">
                  <c:v>0.99889693912278432</c:v>
                </c:pt>
                <c:pt idx="6">
                  <c:v>0.99092844236229383</c:v>
                </c:pt>
                <c:pt idx="7">
                  <c:v>0.97577739323100754</c:v>
                </c:pt>
                <c:pt idx="8">
                  <c:v>0.95832163250996161</c:v>
                </c:pt>
                <c:pt idx="9">
                  <c:v>0.95137895416416063</c:v>
                </c:pt>
                <c:pt idx="10">
                  <c:v>0.94123577237567324</c:v>
                </c:pt>
                <c:pt idx="11">
                  <c:v>0.97407822619823914</c:v>
                </c:pt>
                <c:pt idx="12">
                  <c:v>0.94888777593842533</c:v>
                </c:pt>
                <c:pt idx="13">
                  <c:v>0.94604197837429926</c:v>
                </c:pt>
                <c:pt idx="14">
                  <c:v>0.95267392976824228</c:v>
                </c:pt>
                <c:pt idx="15">
                  <c:v>0.95581573541908305</c:v>
                </c:pt>
                <c:pt idx="16">
                  <c:v>0.94277761368473945</c:v>
                </c:pt>
                <c:pt idx="17">
                  <c:v>0.93915950637848755</c:v>
                </c:pt>
                <c:pt idx="18">
                  <c:v>0.93391110547260969</c:v>
                </c:pt>
                <c:pt idx="19">
                  <c:v>0.93159445424218168</c:v>
                </c:pt>
                <c:pt idx="20">
                  <c:v>0.91651183436243033</c:v>
                </c:pt>
                <c:pt idx="21">
                  <c:v>0.88910340560060264</c:v>
                </c:pt>
                <c:pt idx="22">
                  <c:v>0.89308839788805705</c:v>
                </c:pt>
                <c:pt idx="23">
                  <c:v>0.88276077517325835</c:v>
                </c:pt>
                <c:pt idx="24">
                  <c:v>0.8574979284059131</c:v>
                </c:pt>
                <c:pt idx="25">
                  <c:v>0.85910904391953646</c:v>
                </c:pt>
                <c:pt idx="26">
                  <c:v>0.84497298642915875</c:v>
                </c:pt>
                <c:pt idx="27">
                  <c:v>0.81858452235671875</c:v>
                </c:pt>
                <c:pt idx="28">
                  <c:v>0.81625069774708947</c:v>
                </c:pt>
                <c:pt idx="29">
                  <c:v>0.81182944030268833</c:v>
                </c:pt>
              </c:numCache>
            </c:numRef>
          </c:val>
          <c:smooth val="0"/>
          <c:extLst>
            <c:ext xmlns:c16="http://schemas.microsoft.com/office/drawing/2014/chart" uri="{C3380CC4-5D6E-409C-BE32-E72D297353CC}">
              <c16:uniqueId val="{00000001-3866-4D01-823D-A0AABCC0D05B}"/>
            </c:ext>
          </c:extLst>
        </c:ser>
        <c:ser>
          <c:idx val="2"/>
          <c:order val="2"/>
          <c:tx>
            <c:strRef>
              <c:f>Special_charts!$F$4</c:f>
              <c:strCache>
                <c:ptCount val="1"/>
                <c:pt idx="0">
                  <c:v>Delivered</c:v>
                </c:pt>
              </c:strCache>
            </c:strRef>
          </c:tx>
          <c:marker>
            <c:symbol val="none"/>
          </c:marker>
          <c:cat>
            <c:numRef>
              <c:f>Special_charts!$C$5:$C$34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Special_charts!$F$5:$F$34</c:f>
              <c:numCache>
                <c:formatCode>0.0000</c:formatCode>
                <c:ptCount val="30"/>
                <c:pt idx="0" formatCode="General">
                  <c:v>1</c:v>
                </c:pt>
                <c:pt idx="1">
                  <c:v>0.99986827196759676</c:v>
                </c:pt>
                <c:pt idx="2">
                  <c:v>0.98683679653541556</c:v>
                </c:pt>
                <c:pt idx="3">
                  <c:v>0.98777238699280279</c:v>
                </c:pt>
                <c:pt idx="4">
                  <c:v>0.98838794562429233</c:v>
                </c:pt>
                <c:pt idx="5">
                  <c:v>0.95489789164294236</c:v>
                </c:pt>
                <c:pt idx="6">
                  <c:v>0.94930348103121798</c:v>
                </c:pt>
                <c:pt idx="7">
                  <c:v>0.92933403881763876</c:v>
                </c:pt>
                <c:pt idx="8">
                  <c:v>0.90802197928167538</c:v>
                </c:pt>
                <c:pt idx="9">
                  <c:v>0.90046080012328278</c:v>
                </c:pt>
                <c:pt idx="10">
                  <c:v>0.88090742273094791</c:v>
                </c:pt>
                <c:pt idx="11">
                  <c:v>0.91123037968076082</c:v>
                </c:pt>
                <c:pt idx="12">
                  <c:v>0.87848814390103203</c:v>
                </c:pt>
                <c:pt idx="13">
                  <c:v>0.87345219840995758</c:v>
                </c:pt>
                <c:pt idx="14">
                  <c:v>0.87424552774012831</c:v>
                </c:pt>
                <c:pt idx="15">
                  <c:v>0.87202628129502069</c:v>
                </c:pt>
                <c:pt idx="16">
                  <c:v>0.86766592231012363</c:v>
                </c:pt>
                <c:pt idx="17">
                  <c:v>0.85341441719278777</c:v>
                </c:pt>
                <c:pt idx="18">
                  <c:v>0.85034883153682284</c:v>
                </c:pt>
                <c:pt idx="19">
                  <c:v>0.84284980139024523</c:v>
                </c:pt>
                <c:pt idx="20">
                  <c:v>0.82548122185905781</c:v>
                </c:pt>
                <c:pt idx="21">
                  <c:v>0.79300784646058564</c:v>
                </c:pt>
                <c:pt idx="22">
                  <c:v>0.79825779969073729</c:v>
                </c:pt>
                <c:pt idx="23">
                  <c:v>0.79037470629044693</c:v>
                </c:pt>
                <c:pt idx="24">
                  <c:v>0.76825520601019692</c:v>
                </c:pt>
                <c:pt idx="25">
                  <c:v>0.77006978238728119</c:v>
                </c:pt>
                <c:pt idx="26">
                  <c:v>0.76367246851322024</c:v>
                </c:pt>
                <c:pt idx="27">
                  <c:v>0.74842196877291944</c:v>
                </c:pt>
                <c:pt idx="28">
                  <c:v>0.74484726700447834</c:v>
                </c:pt>
                <c:pt idx="29">
                  <c:v>0.74386660760848156</c:v>
                </c:pt>
              </c:numCache>
            </c:numRef>
          </c:val>
          <c:smooth val="0"/>
          <c:extLst>
            <c:ext xmlns:c16="http://schemas.microsoft.com/office/drawing/2014/chart" uri="{C3380CC4-5D6E-409C-BE32-E72D297353CC}">
              <c16:uniqueId val="{00000002-3866-4D01-823D-A0AABCC0D05B}"/>
            </c:ext>
          </c:extLst>
        </c:ser>
        <c:ser>
          <c:idx val="3"/>
          <c:order val="3"/>
          <c:tx>
            <c:strRef>
              <c:f>Special_charts!$G$4</c:f>
              <c:strCache>
                <c:ptCount val="1"/>
                <c:pt idx="0">
                  <c:v>kBtu/sq. ft.</c:v>
                </c:pt>
              </c:strCache>
            </c:strRef>
          </c:tx>
          <c:marker>
            <c:symbol val="none"/>
          </c:marker>
          <c:cat>
            <c:numRef>
              <c:f>Special_charts!$C$5:$C$34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Special_charts!$G$5:$G$34</c:f>
              <c:numCache>
                <c:formatCode>0.0000</c:formatCode>
                <c:ptCount val="30"/>
                <c:pt idx="0" formatCode="General">
                  <c:v>1</c:v>
                </c:pt>
                <c:pt idx="1">
                  <c:v>0.99862636223387602</c:v>
                </c:pt>
                <c:pt idx="2">
                  <c:v>0.98391246220562423</c:v>
                </c:pt>
                <c:pt idx="3">
                  <c:v>0.98480861084912419</c:v>
                </c:pt>
                <c:pt idx="4">
                  <c:v>0.98536832920672124</c:v>
                </c:pt>
                <c:pt idx="5">
                  <c:v>0.95184399760662108</c:v>
                </c:pt>
                <c:pt idx="6">
                  <c:v>0.94562538896916681</c:v>
                </c:pt>
                <c:pt idx="7">
                  <c:v>0.92492720989059807</c:v>
                </c:pt>
                <c:pt idx="8">
                  <c:v>0.90274754056693973</c:v>
                </c:pt>
                <c:pt idx="9">
                  <c:v>0.8948540267478704</c:v>
                </c:pt>
                <c:pt idx="10">
                  <c:v>0.87526818956995234</c:v>
                </c:pt>
                <c:pt idx="11">
                  <c:v>0.90475777916065747</c:v>
                </c:pt>
                <c:pt idx="12">
                  <c:v>0.87182805380661965</c:v>
                </c:pt>
                <c:pt idx="13">
                  <c:v>0.86579240064768082</c:v>
                </c:pt>
                <c:pt idx="14">
                  <c:v>0.8653158757310031</c:v>
                </c:pt>
                <c:pt idx="15">
                  <c:v>0.86222356400962985</c:v>
                </c:pt>
                <c:pt idx="16">
                  <c:v>0.85690369874670169</c:v>
                </c:pt>
                <c:pt idx="17">
                  <c:v>0.84132575409851473</c:v>
                </c:pt>
                <c:pt idx="18">
                  <c:v>0.83685477322373514</c:v>
                </c:pt>
                <c:pt idx="19">
                  <c:v>0.82825349575360863</c:v>
                </c:pt>
                <c:pt idx="20">
                  <c:v>0.81006808172548728</c:v>
                </c:pt>
                <c:pt idx="21">
                  <c:v>0.77701641387107223</c:v>
                </c:pt>
                <c:pt idx="22">
                  <c:v>0.78109364130005154</c:v>
                </c:pt>
                <c:pt idx="23">
                  <c:v>0.77237256527897014</c:v>
                </c:pt>
                <c:pt idx="24">
                  <c:v>0.74986254567208088</c:v>
                </c:pt>
                <c:pt idx="25">
                  <c:v>0.75131158532839493</c:v>
                </c:pt>
                <c:pt idx="26">
                  <c:v>0.74450792317724057</c:v>
                </c:pt>
                <c:pt idx="27">
                  <c:v>0.72952299413415111</c:v>
                </c:pt>
                <c:pt idx="28">
                  <c:v>0.72569980770968434</c:v>
                </c:pt>
                <c:pt idx="29">
                  <c:v>0.72440235956594312</c:v>
                </c:pt>
              </c:numCache>
            </c:numRef>
          </c:val>
          <c:smooth val="0"/>
          <c:extLst>
            <c:ext xmlns:c16="http://schemas.microsoft.com/office/drawing/2014/chart" uri="{C3380CC4-5D6E-409C-BE32-E72D297353CC}">
              <c16:uniqueId val="{00000003-3866-4D01-823D-A0AABCC0D05B}"/>
            </c:ext>
          </c:extLst>
        </c:ser>
        <c:dLbls>
          <c:showLegendKey val="0"/>
          <c:showVal val="0"/>
          <c:showCatName val="0"/>
          <c:showSerName val="0"/>
          <c:showPercent val="0"/>
          <c:showBubbleSize val="0"/>
        </c:dLbls>
        <c:smooth val="0"/>
        <c:axId val="50163712"/>
        <c:axId val="139214848"/>
      </c:lineChart>
      <c:catAx>
        <c:axId val="50163712"/>
        <c:scaling>
          <c:orientation val="minMax"/>
        </c:scaling>
        <c:delete val="0"/>
        <c:axPos val="b"/>
        <c:numFmt formatCode="General" sourceLinked="1"/>
        <c:majorTickMark val="out"/>
        <c:minorTickMark val="none"/>
        <c:tickLblPos val="nextTo"/>
        <c:txPr>
          <a:bodyPr/>
          <a:lstStyle/>
          <a:p>
            <a:pPr>
              <a:defRPr sz="1100" baseline="0"/>
            </a:pPr>
            <a:endParaRPr lang="en-US"/>
          </a:p>
        </c:txPr>
        <c:crossAx val="139214848"/>
        <c:crosses val="autoZero"/>
        <c:auto val="1"/>
        <c:lblAlgn val="ctr"/>
        <c:lblOffset val="100"/>
        <c:tickLblSkip val="5"/>
        <c:tickMarkSkip val="1"/>
        <c:noMultiLvlLbl val="0"/>
      </c:catAx>
      <c:valAx>
        <c:axId val="139214848"/>
        <c:scaling>
          <c:orientation val="minMax"/>
        </c:scaling>
        <c:delete val="0"/>
        <c:axPos val="l"/>
        <c:majorGridlines/>
        <c:title>
          <c:tx>
            <c:rich>
              <a:bodyPr rot="-5400000" vert="horz"/>
              <a:lstStyle/>
              <a:p>
                <a:pPr>
                  <a:defRPr/>
                </a:pPr>
                <a:r>
                  <a:rPr lang="en-US"/>
                  <a:t>Index, 1985 = 1</a:t>
                </a:r>
              </a:p>
            </c:rich>
          </c:tx>
          <c:layout>
            <c:manualLayout>
              <c:xMode val="edge"/>
              <c:yMode val="edge"/>
              <c:x val="2.513082980012114E-2"/>
              <c:y val="0.36864774917872262"/>
            </c:manualLayout>
          </c:layout>
          <c:overlay val="0"/>
        </c:title>
        <c:numFmt formatCode="General" sourceLinked="1"/>
        <c:majorTickMark val="out"/>
        <c:minorTickMark val="none"/>
        <c:tickLblPos val="nextTo"/>
        <c:crossAx val="50163712"/>
        <c:crosses val="autoZero"/>
        <c:crossBetween val="midCat"/>
      </c:valAx>
      <c:spPr>
        <a:ln>
          <a:solidFill>
            <a:srgbClr val="808080"/>
          </a:solidFill>
        </a:ln>
      </c:spPr>
    </c:plotArea>
    <c:legend>
      <c:legendPos val="r"/>
      <c:layout>
        <c:manualLayout>
          <c:xMode val="edge"/>
          <c:yMode val="edge"/>
          <c:x val="0.21078962245103977"/>
          <c:y val="0.55127548047902031"/>
          <c:w val="0.38918474006538656"/>
          <c:h val="0.26007925693587036"/>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2007331728162"/>
          <c:y val="4.3095654491450981E-2"/>
          <c:w val="0.79447474024424636"/>
          <c:h val="0.81787698535196429"/>
        </c:manualLayout>
      </c:layout>
      <c:lineChart>
        <c:grouping val="standard"/>
        <c:varyColors val="0"/>
        <c:ser>
          <c:idx val="0"/>
          <c:order val="0"/>
          <c:tx>
            <c:strRef>
              <c:f>Special_charts!$D$41</c:f>
              <c:strCache>
                <c:ptCount val="1"/>
                <c:pt idx="0">
                  <c:v>Northeast</c:v>
                </c:pt>
              </c:strCache>
            </c:strRef>
          </c:tx>
          <c:marker>
            <c:symbol val="none"/>
          </c:marker>
          <c:cat>
            <c:numRef>
              <c:f>Special_charts!$C$42:$C$71</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Special_charts!$D$42:$D$71</c:f>
              <c:numCache>
                <c:formatCode>0.0000</c:formatCode>
                <c:ptCount val="30"/>
                <c:pt idx="0" formatCode="General">
                  <c:v>1</c:v>
                </c:pt>
                <c:pt idx="1">
                  <c:v>1.0131680960738934</c:v>
                </c:pt>
                <c:pt idx="2">
                  <c:v>1.014932528343319</c:v>
                </c:pt>
                <c:pt idx="3">
                  <c:v>1.018115766500554</c:v>
                </c:pt>
                <c:pt idx="4">
                  <c:v>1.0146259153407309</c:v>
                </c:pt>
                <c:pt idx="5">
                  <c:v>1.0164671788632957</c:v>
                </c:pt>
                <c:pt idx="6">
                  <c:v>0.99069515020592269</c:v>
                </c:pt>
                <c:pt idx="7">
                  <c:v>0.98757245056714527</c:v>
                </c:pt>
                <c:pt idx="8">
                  <c:v>0.97907858382141877</c:v>
                </c:pt>
                <c:pt idx="9">
                  <c:v>0.97822050981234743</c:v>
                </c:pt>
                <c:pt idx="10">
                  <c:v>0.94942136252876685</c:v>
                </c:pt>
                <c:pt idx="11">
                  <c:v>0.97156599967669977</c:v>
                </c:pt>
                <c:pt idx="12">
                  <c:v>0.9440012264491987</c:v>
                </c:pt>
                <c:pt idx="13">
                  <c:v>0.95327205671006088</c:v>
                </c:pt>
                <c:pt idx="14">
                  <c:v>0.94228469932398473</c:v>
                </c:pt>
                <c:pt idx="15">
                  <c:v>0.96637154342966325</c:v>
                </c:pt>
                <c:pt idx="16">
                  <c:v>0.98167898468520753</c:v>
                </c:pt>
                <c:pt idx="17">
                  <c:v>0.95670985804260633</c:v>
                </c:pt>
                <c:pt idx="18">
                  <c:v>0.96290544924965205</c:v>
                </c:pt>
                <c:pt idx="19">
                  <c:v>0.97753993600364841</c:v>
                </c:pt>
                <c:pt idx="20">
                  <c:v>0.95336325324592008</c:v>
                </c:pt>
                <c:pt idx="21">
                  <c:v>0.93486683907849677</c:v>
                </c:pt>
                <c:pt idx="22">
                  <c:v>0.94266214523310488</c:v>
                </c:pt>
                <c:pt idx="23">
                  <c:v>0.93919573701950454</c:v>
                </c:pt>
                <c:pt idx="24">
                  <c:v>0.90028457132442496</c:v>
                </c:pt>
                <c:pt idx="25">
                  <c:v>0.92345719960735906</c:v>
                </c:pt>
                <c:pt idx="26">
                  <c:v>0.9152504734049548</c:v>
                </c:pt>
                <c:pt idx="27">
                  <c:v>0.91020486038263637</c:v>
                </c:pt>
                <c:pt idx="28">
                  <c:v>0.89060331813013327</c:v>
                </c:pt>
                <c:pt idx="29">
                  <c:v>0.89408976571161169</c:v>
                </c:pt>
              </c:numCache>
            </c:numRef>
          </c:val>
          <c:smooth val="0"/>
          <c:extLst>
            <c:ext xmlns:c16="http://schemas.microsoft.com/office/drawing/2014/chart" uri="{C3380CC4-5D6E-409C-BE32-E72D297353CC}">
              <c16:uniqueId val="{00000000-72CE-4614-A835-83E85B4EE88C}"/>
            </c:ext>
          </c:extLst>
        </c:ser>
        <c:ser>
          <c:idx val="1"/>
          <c:order val="1"/>
          <c:tx>
            <c:strRef>
              <c:f>Special_charts!$E$41</c:f>
              <c:strCache>
                <c:ptCount val="1"/>
                <c:pt idx="0">
                  <c:v>Midwest</c:v>
                </c:pt>
              </c:strCache>
            </c:strRef>
          </c:tx>
          <c:marker>
            <c:symbol val="none"/>
          </c:marker>
          <c:cat>
            <c:numRef>
              <c:f>Special_charts!$C$42:$C$71</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Special_charts!$E$42:$E$71</c:f>
              <c:numCache>
                <c:formatCode>0.0000</c:formatCode>
                <c:ptCount val="30"/>
                <c:pt idx="0" formatCode="General">
                  <c:v>1</c:v>
                </c:pt>
                <c:pt idx="1">
                  <c:v>1.01641678877418</c:v>
                </c:pt>
                <c:pt idx="2">
                  <c:v>1.0127642360427764</c:v>
                </c:pt>
                <c:pt idx="3">
                  <c:v>1.0137105829903614</c:v>
                </c:pt>
                <c:pt idx="4">
                  <c:v>1.0136953470777299</c:v>
                </c:pt>
                <c:pt idx="5">
                  <c:v>0.99281248598889027</c:v>
                </c:pt>
                <c:pt idx="6">
                  <c:v>1.0103729967911257</c:v>
                </c:pt>
                <c:pt idx="7">
                  <c:v>0.98073119281855137</c:v>
                </c:pt>
                <c:pt idx="8">
                  <c:v>0.95716592543054058</c:v>
                </c:pt>
                <c:pt idx="9">
                  <c:v>0.94011298776066021</c:v>
                </c:pt>
                <c:pt idx="10">
                  <c:v>0.92531578406238546</c:v>
                </c:pt>
                <c:pt idx="11">
                  <c:v>0.96059213489955042</c:v>
                </c:pt>
                <c:pt idx="12">
                  <c:v>0.93944008423761693</c:v>
                </c:pt>
                <c:pt idx="13">
                  <c:v>0.93261031585374132</c:v>
                </c:pt>
                <c:pt idx="14">
                  <c:v>0.93919730478033092</c:v>
                </c:pt>
                <c:pt idx="15">
                  <c:v>0.94045364456922109</c:v>
                </c:pt>
                <c:pt idx="16">
                  <c:v>0.94502342342510082</c:v>
                </c:pt>
                <c:pt idx="17">
                  <c:v>0.95678773917665727</c:v>
                </c:pt>
                <c:pt idx="18">
                  <c:v>0.94889232228250298</c:v>
                </c:pt>
                <c:pt idx="19">
                  <c:v>0.93627072815317613</c:v>
                </c:pt>
                <c:pt idx="20">
                  <c:v>0.93611070344056957</c:v>
                </c:pt>
                <c:pt idx="21">
                  <c:v>0.90734596814262636</c:v>
                </c:pt>
                <c:pt idx="22">
                  <c:v>0.91990151433918044</c:v>
                </c:pt>
                <c:pt idx="23">
                  <c:v>0.90957472497316749</c:v>
                </c:pt>
                <c:pt idx="24">
                  <c:v>0.89435407553185753</c:v>
                </c:pt>
                <c:pt idx="25">
                  <c:v>0.89422329323504079</c:v>
                </c:pt>
                <c:pt idx="26">
                  <c:v>0.88765218246460442</c:v>
                </c:pt>
                <c:pt idx="27">
                  <c:v>0.86573971968939345</c:v>
                </c:pt>
                <c:pt idx="28">
                  <c:v>0.86805424338991444</c:v>
                </c:pt>
                <c:pt idx="29">
                  <c:v>0.85846620325423706</c:v>
                </c:pt>
              </c:numCache>
            </c:numRef>
          </c:val>
          <c:smooth val="0"/>
          <c:extLst>
            <c:ext xmlns:c16="http://schemas.microsoft.com/office/drawing/2014/chart" uri="{C3380CC4-5D6E-409C-BE32-E72D297353CC}">
              <c16:uniqueId val="{00000001-72CE-4614-A835-83E85B4EE88C}"/>
            </c:ext>
          </c:extLst>
        </c:ser>
        <c:ser>
          <c:idx val="2"/>
          <c:order val="2"/>
          <c:tx>
            <c:strRef>
              <c:f>Special_charts!$F$41</c:f>
              <c:strCache>
                <c:ptCount val="1"/>
                <c:pt idx="0">
                  <c:v>South</c:v>
                </c:pt>
              </c:strCache>
            </c:strRef>
          </c:tx>
          <c:marker>
            <c:symbol val="none"/>
          </c:marker>
          <c:cat>
            <c:numRef>
              <c:f>Special_charts!$C$42:$C$71</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Special_charts!$F$42:$F$71</c:f>
              <c:numCache>
                <c:formatCode>0.0000</c:formatCode>
                <c:ptCount val="30"/>
                <c:pt idx="0" formatCode="General">
                  <c:v>1</c:v>
                </c:pt>
                <c:pt idx="1">
                  <c:v>1.0005752702316217</c:v>
                </c:pt>
                <c:pt idx="2">
                  <c:v>0.9996253549642814</c:v>
                </c:pt>
                <c:pt idx="3">
                  <c:v>1.0008047188845148</c:v>
                </c:pt>
                <c:pt idx="4">
                  <c:v>1.0090106178519185</c:v>
                </c:pt>
                <c:pt idx="5">
                  <c:v>1.0135169659363346</c:v>
                </c:pt>
                <c:pt idx="6">
                  <c:v>1.0023791325762741</c:v>
                </c:pt>
                <c:pt idx="7">
                  <c:v>0.99906537833869924</c:v>
                </c:pt>
                <c:pt idx="8">
                  <c:v>0.97413368572138292</c:v>
                </c:pt>
                <c:pt idx="9">
                  <c:v>0.99073699907044122</c:v>
                </c:pt>
                <c:pt idx="10">
                  <c:v>0.97939410414333472</c:v>
                </c:pt>
                <c:pt idx="11">
                  <c:v>1.0232198835612116</c:v>
                </c:pt>
                <c:pt idx="12">
                  <c:v>0.99417311634128991</c:v>
                </c:pt>
                <c:pt idx="13">
                  <c:v>0.99383970554038226</c:v>
                </c:pt>
                <c:pt idx="14">
                  <c:v>0.99426172008702651</c:v>
                </c:pt>
                <c:pt idx="15">
                  <c:v>1.0018701830166186</c:v>
                </c:pt>
                <c:pt idx="16">
                  <c:v>0.99408752911602571</c:v>
                </c:pt>
                <c:pt idx="17">
                  <c:v>0.99202728374420723</c:v>
                </c:pt>
                <c:pt idx="18">
                  <c:v>0.98944621383488596</c:v>
                </c:pt>
                <c:pt idx="19">
                  <c:v>0.97956742491380222</c:v>
                </c:pt>
                <c:pt idx="20">
                  <c:v>0.96848563434350754</c:v>
                </c:pt>
                <c:pt idx="21">
                  <c:v>0.94298307777520107</c:v>
                </c:pt>
                <c:pt idx="22">
                  <c:v>0.93965466699188516</c:v>
                </c:pt>
                <c:pt idx="23">
                  <c:v>0.92488175341085199</c:v>
                </c:pt>
                <c:pt idx="24">
                  <c:v>0.9076416658173424</c:v>
                </c:pt>
                <c:pt idx="25">
                  <c:v>0.91750053985942026</c:v>
                </c:pt>
                <c:pt idx="26">
                  <c:v>0.9068296038826138</c:v>
                </c:pt>
                <c:pt idx="27">
                  <c:v>0.87790333245368535</c:v>
                </c:pt>
                <c:pt idx="28">
                  <c:v>0.87896092895238809</c:v>
                </c:pt>
                <c:pt idx="29">
                  <c:v>0.88243667864828301</c:v>
                </c:pt>
              </c:numCache>
            </c:numRef>
          </c:val>
          <c:smooth val="0"/>
          <c:extLst>
            <c:ext xmlns:c16="http://schemas.microsoft.com/office/drawing/2014/chart" uri="{C3380CC4-5D6E-409C-BE32-E72D297353CC}">
              <c16:uniqueId val="{00000002-72CE-4614-A835-83E85B4EE88C}"/>
            </c:ext>
          </c:extLst>
        </c:ser>
        <c:ser>
          <c:idx val="3"/>
          <c:order val="3"/>
          <c:tx>
            <c:strRef>
              <c:f>Special_charts!$G$41</c:f>
              <c:strCache>
                <c:ptCount val="1"/>
                <c:pt idx="0">
                  <c:v>West</c:v>
                </c:pt>
              </c:strCache>
            </c:strRef>
          </c:tx>
          <c:marker>
            <c:symbol val="none"/>
          </c:marker>
          <c:cat>
            <c:numRef>
              <c:f>Special_charts!$C$42:$C$71</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Special_charts!$G$42:$G$71</c:f>
              <c:numCache>
                <c:formatCode>0.0000</c:formatCode>
                <c:ptCount val="30"/>
                <c:pt idx="0" formatCode="General">
                  <c:v>1</c:v>
                </c:pt>
                <c:pt idx="1">
                  <c:v>0.98703715949898174</c:v>
                </c:pt>
                <c:pt idx="2">
                  <c:v>0.96328447358066971</c:v>
                </c:pt>
                <c:pt idx="3">
                  <c:v>0.98686902091154372</c:v>
                </c:pt>
                <c:pt idx="4">
                  <c:v>1.0002450589604985</c:v>
                </c:pt>
                <c:pt idx="5">
                  <c:v>0.94631240185063648</c:v>
                </c:pt>
                <c:pt idx="6">
                  <c:v>0.94630425475214974</c:v>
                </c:pt>
                <c:pt idx="7">
                  <c:v>0.93249269007082625</c:v>
                </c:pt>
                <c:pt idx="8">
                  <c:v>0.92567207643979632</c:v>
                </c:pt>
                <c:pt idx="9">
                  <c:v>0.90697807296840605</c:v>
                </c:pt>
                <c:pt idx="10">
                  <c:v>0.90544495876063769</c:v>
                </c:pt>
                <c:pt idx="11">
                  <c:v>0.92095508064996578</c:v>
                </c:pt>
                <c:pt idx="12">
                  <c:v>0.90885575409467378</c:v>
                </c:pt>
                <c:pt idx="13">
                  <c:v>0.89257664300506157</c:v>
                </c:pt>
                <c:pt idx="14">
                  <c:v>0.90928670812706225</c:v>
                </c:pt>
                <c:pt idx="15">
                  <c:v>0.8972698023044825</c:v>
                </c:pt>
                <c:pt idx="16">
                  <c:v>0.86998443574029771</c:v>
                </c:pt>
                <c:pt idx="17">
                  <c:v>0.86127774740137808</c:v>
                </c:pt>
                <c:pt idx="18">
                  <c:v>0.86939987274699593</c:v>
                </c:pt>
                <c:pt idx="19">
                  <c:v>0.87247190076031345</c:v>
                </c:pt>
                <c:pt idx="20">
                  <c:v>0.86396004854492625</c:v>
                </c:pt>
                <c:pt idx="21">
                  <c:v>0.85027492159300944</c:v>
                </c:pt>
                <c:pt idx="22">
                  <c:v>0.86004801096991523</c:v>
                </c:pt>
                <c:pt idx="23">
                  <c:v>0.85685700895439121</c:v>
                </c:pt>
                <c:pt idx="24">
                  <c:v>0.84720788030803651</c:v>
                </c:pt>
                <c:pt idx="25">
                  <c:v>0.82565547090878144</c:v>
                </c:pt>
                <c:pt idx="26">
                  <c:v>0.80785924761102523</c:v>
                </c:pt>
                <c:pt idx="27">
                  <c:v>0.80247087790440097</c:v>
                </c:pt>
                <c:pt idx="28">
                  <c:v>0.80885717089717557</c:v>
                </c:pt>
                <c:pt idx="29">
                  <c:v>0.79693777709765323</c:v>
                </c:pt>
              </c:numCache>
            </c:numRef>
          </c:val>
          <c:smooth val="0"/>
          <c:extLst>
            <c:ext xmlns:c16="http://schemas.microsoft.com/office/drawing/2014/chart" uri="{C3380CC4-5D6E-409C-BE32-E72D297353CC}">
              <c16:uniqueId val="{00000003-72CE-4614-A835-83E85B4EE88C}"/>
            </c:ext>
          </c:extLst>
        </c:ser>
        <c:dLbls>
          <c:showLegendKey val="0"/>
          <c:showVal val="0"/>
          <c:showCatName val="0"/>
          <c:showSerName val="0"/>
          <c:showPercent val="0"/>
          <c:showBubbleSize val="0"/>
        </c:dLbls>
        <c:smooth val="0"/>
        <c:axId val="51540992"/>
        <c:axId val="139217152"/>
      </c:lineChart>
      <c:catAx>
        <c:axId val="51540992"/>
        <c:scaling>
          <c:orientation val="minMax"/>
        </c:scaling>
        <c:delete val="0"/>
        <c:axPos val="b"/>
        <c:numFmt formatCode="General" sourceLinked="1"/>
        <c:majorTickMark val="out"/>
        <c:minorTickMark val="none"/>
        <c:tickLblPos val="nextTo"/>
        <c:crossAx val="139217152"/>
        <c:crosses val="autoZero"/>
        <c:auto val="1"/>
        <c:lblAlgn val="ctr"/>
        <c:lblOffset val="100"/>
        <c:tickLblSkip val="5"/>
        <c:noMultiLvlLbl val="0"/>
      </c:catAx>
      <c:valAx>
        <c:axId val="139217152"/>
        <c:scaling>
          <c:orientation val="minMax"/>
        </c:scaling>
        <c:delete val="0"/>
        <c:axPos val="l"/>
        <c:majorGridlines/>
        <c:title>
          <c:tx>
            <c:rich>
              <a:bodyPr rot="-5400000" vert="horz"/>
              <a:lstStyle/>
              <a:p>
                <a:pPr>
                  <a:defRPr/>
                </a:pPr>
                <a:r>
                  <a:rPr lang="en-US"/>
                  <a:t>Index, 1985 = 1</a:t>
                </a:r>
              </a:p>
            </c:rich>
          </c:tx>
          <c:overlay val="0"/>
        </c:title>
        <c:numFmt formatCode="General" sourceLinked="1"/>
        <c:majorTickMark val="out"/>
        <c:minorTickMark val="none"/>
        <c:tickLblPos val="nextTo"/>
        <c:crossAx val="51540992"/>
        <c:crosses val="autoZero"/>
        <c:crossBetween val="midCat"/>
      </c:valAx>
      <c:spPr>
        <a:ln>
          <a:solidFill>
            <a:srgbClr val="808080"/>
          </a:solidFill>
        </a:ln>
      </c:spPr>
    </c:plotArea>
    <c:legend>
      <c:legendPos val="r"/>
      <c:layout>
        <c:manualLayout>
          <c:xMode val="edge"/>
          <c:yMode val="edge"/>
          <c:x val="0.20428320426888796"/>
          <c:y val="0.47994827372259874"/>
          <c:w val="0.26679117589640139"/>
          <c:h val="0.28076328962497532"/>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122462817147855"/>
          <c:y val="5.1400554097404488E-2"/>
          <c:w val="0.77566316710411198"/>
          <c:h val="0.79523549139690874"/>
        </c:manualLayout>
      </c:layout>
      <c:lineChart>
        <c:grouping val="standard"/>
        <c:varyColors val="0"/>
        <c:ser>
          <c:idx val="0"/>
          <c:order val="0"/>
          <c:tx>
            <c:strRef>
              <c:f>Special_charts!$D$76</c:f>
              <c:strCache>
                <c:ptCount val="1"/>
                <c:pt idx="0">
                  <c:v>Electricity</c:v>
                </c:pt>
              </c:strCache>
            </c:strRef>
          </c:tx>
          <c:marker>
            <c:symbol val="diamond"/>
            <c:size val="6"/>
            <c:spPr>
              <a:solidFill>
                <a:schemeClr val="tx2"/>
              </a:solidFill>
              <a:ln>
                <a:solidFill>
                  <a:schemeClr val="tx2"/>
                </a:solidFill>
              </a:ln>
            </c:spPr>
          </c:marker>
          <c:cat>
            <c:numRef>
              <c:f>Special_charts!$C$77:$C$121</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Special_charts!$D$77:$D$121</c:f>
              <c:numCache>
                <c:formatCode>0.0000</c:formatCode>
                <c:ptCount val="45"/>
                <c:pt idx="0">
                  <c:v>0.86825929287474124</c:v>
                </c:pt>
                <c:pt idx="1">
                  <c:v>0.91536535535999619</c:v>
                </c:pt>
                <c:pt idx="2">
                  <c:v>0.94903938299630586</c:v>
                </c:pt>
                <c:pt idx="3">
                  <c:v>0.98481149061693118</c:v>
                </c:pt>
                <c:pt idx="4">
                  <c:v>0.97329691928899609</c:v>
                </c:pt>
                <c:pt idx="5">
                  <c:v>0.9507685440367426</c:v>
                </c:pt>
                <c:pt idx="6">
                  <c:v>0.9609189470103795</c:v>
                </c:pt>
                <c:pt idx="7">
                  <c:v>0.96553475665304589</c:v>
                </c:pt>
                <c:pt idx="8">
                  <c:v>0.97771470727227183</c:v>
                </c:pt>
                <c:pt idx="9">
                  <c:v>0.99530113180980562</c:v>
                </c:pt>
                <c:pt idx="10">
                  <c:v>0.98926138296229393</c:v>
                </c:pt>
                <c:pt idx="11">
                  <c:v>0.98165195555750939</c:v>
                </c:pt>
                <c:pt idx="12">
                  <c:v>0.9738600380347916</c:v>
                </c:pt>
                <c:pt idx="13">
                  <c:v>0.98604718701346672</c:v>
                </c:pt>
                <c:pt idx="14">
                  <c:v>1.0163219638333636</c:v>
                </c:pt>
                <c:pt idx="15">
                  <c:v>1</c:v>
                </c:pt>
                <c:pt idx="16">
                  <c:v>1.0131948088674507</c:v>
                </c:pt>
                <c:pt idx="17">
                  <c:v>1.0202527453530232</c:v>
                </c:pt>
                <c:pt idx="18">
                  <c:v>1.0321753503058666</c:v>
                </c:pt>
                <c:pt idx="19">
                  <c:v>1.0423198628368497</c:v>
                </c:pt>
                <c:pt idx="20">
                  <c:v>1.0600732257507914</c:v>
                </c:pt>
                <c:pt idx="21">
                  <c:v>1.0580578206095437</c:v>
                </c:pt>
                <c:pt idx="22">
                  <c:v>1.0573864475837988</c:v>
                </c:pt>
                <c:pt idx="23">
                  <c:v>1.0439197306408345</c:v>
                </c:pt>
                <c:pt idx="24">
                  <c:v>1.04995445278808</c:v>
                </c:pt>
                <c:pt idx="25">
                  <c:v>1.0446362467638581</c:v>
                </c:pt>
                <c:pt idx="26">
                  <c:v>1.0801870084116778</c:v>
                </c:pt>
                <c:pt idx="27">
                  <c:v>1.0702653724426303</c:v>
                </c:pt>
                <c:pt idx="28">
                  <c:v>1.0695345611576814</c:v>
                </c:pt>
                <c:pt idx="29">
                  <c:v>1.0757279079245583</c:v>
                </c:pt>
                <c:pt idx="30">
                  <c:v>1.0923779658549517</c:v>
                </c:pt>
                <c:pt idx="31">
                  <c:v>1.0887123384142885</c:v>
                </c:pt>
                <c:pt idx="32">
                  <c:v>1.1009195807306691</c:v>
                </c:pt>
                <c:pt idx="33">
                  <c:v>1.1049521803456268</c:v>
                </c:pt>
                <c:pt idx="34">
                  <c:v>1.1068315479703563</c:v>
                </c:pt>
                <c:pt idx="35">
                  <c:v>1.1072654880199861</c:v>
                </c:pt>
                <c:pt idx="36">
                  <c:v>1.0989001715924855</c:v>
                </c:pt>
                <c:pt idx="37">
                  <c:v>1.1038403358590794</c:v>
                </c:pt>
                <c:pt idx="38">
                  <c:v>1.0921595200703633</c:v>
                </c:pt>
                <c:pt idx="39">
                  <c:v>1.0781039086545166</c:v>
                </c:pt>
                <c:pt idx="40">
                  <c:v>1.0843909682588884</c:v>
                </c:pt>
                <c:pt idx="41">
                  <c:v>1.0675312840072342</c:v>
                </c:pt>
                <c:pt idx="42">
                  <c:v>1.043609533909436</c:v>
                </c:pt>
                <c:pt idx="43">
                  <c:v>1.0466168590819003</c:v>
                </c:pt>
                <c:pt idx="44">
                  <c:v>1.0414736261951416</c:v>
                </c:pt>
              </c:numCache>
            </c:numRef>
          </c:val>
          <c:smooth val="0"/>
          <c:extLst>
            <c:ext xmlns:c16="http://schemas.microsoft.com/office/drawing/2014/chart" uri="{C3380CC4-5D6E-409C-BE32-E72D297353CC}">
              <c16:uniqueId val="{00000000-5DBE-4926-9A9F-A14B78CABD40}"/>
            </c:ext>
          </c:extLst>
        </c:ser>
        <c:ser>
          <c:idx val="1"/>
          <c:order val="1"/>
          <c:tx>
            <c:strRef>
              <c:f>Special_charts!$E$76</c:f>
              <c:strCache>
                <c:ptCount val="1"/>
                <c:pt idx="0">
                  <c:v>Fuels </c:v>
                </c:pt>
              </c:strCache>
            </c:strRef>
          </c:tx>
          <c:marker>
            <c:symbol val="square"/>
            <c:size val="4"/>
          </c:marker>
          <c:cat>
            <c:numRef>
              <c:f>Special_charts!$C$77:$C$121</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Special_charts!$E$77:$E$121</c:f>
              <c:numCache>
                <c:formatCode>0.0000</c:formatCode>
                <c:ptCount val="45"/>
                <c:pt idx="0">
                  <c:v>1.6551169552887903</c:v>
                </c:pt>
                <c:pt idx="1">
                  <c:v>1.65837188233975</c:v>
                </c:pt>
                <c:pt idx="2">
                  <c:v>1.6269046549662756</c:v>
                </c:pt>
                <c:pt idx="3">
                  <c:v>1.5762638278242167</c:v>
                </c:pt>
                <c:pt idx="4">
                  <c:v>1.4686992916352051</c:v>
                </c:pt>
                <c:pt idx="5">
                  <c:v>1.4355831401609707</c:v>
                </c:pt>
                <c:pt idx="6">
                  <c:v>1.4451220827204589</c:v>
                </c:pt>
                <c:pt idx="7">
                  <c:v>1.4087258205841433</c:v>
                </c:pt>
                <c:pt idx="8">
                  <c:v>1.3514545872797961</c:v>
                </c:pt>
                <c:pt idx="9">
                  <c:v>1.2874001277045375</c:v>
                </c:pt>
                <c:pt idx="10">
                  <c:v>1.1181947274780806</c:v>
                </c:pt>
                <c:pt idx="11">
                  <c:v>1.1076851056641226</c:v>
                </c:pt>
                <c:pt idx="12">
                  <c:v>1.129422310107137</c:v>
                </c:pt>
                <c:pt idx="13">
                  <c:v>1.0494620733121125</c:v>
                </c:pt>
                <c:pt idx="14">
                  <c:v>1.0763012760497079</c:v>
                </c:pt>
                <c:pt idx="15">
                  <c:v>1</c:v>
                </c:pt>
                <c:pt idx="16">
                  <c:v>0.99469551408331602</c:v>
                </c:pt>
                <c:pt idx="17">
                  <c:v>0.97372130173415794</c:v>
                </c:pt>
                <c:pt idx="18">
                  <c:v>0.97041694436778003</c:v>
                </c:pt>
                <c:pt idx="19">
                  <c:v>0.96742782019508777</c:v>
                </c:pt>
                <c:pt idx="20">
                  <c:v>0.91348660242470259</c:v>
                </c:pt>
                <c:pt idx="21">
                  <c:v>0.90658194626196731</c:v>
                </c:pt>
                <c:pt idx="22">
                  <c:v>0.87909935145900908</c:v>
                </c:pt>
                <c:pt idx="23">
                  <c:v>0.85485709934301268</c:v>
                </c:pt>
                <c:pt idx="24">
                  <c:v>0.84190184519563926</c:v>
                </c:pt>
                <c:pt idx="25">
                  <c:v>0.81671256985902696</c:v>
                </c:pt>
                <c:pt idx="26">
                  <c:v>0.8453053381118466</c:v>
                </c:pt>
                <c:pt idx="27">
                  <c:v>0.80340532185864155</c:v>
                </c:pt>
                <c:pt idx="28">
                  <c:v>0.79681474900026938</c:v>
                </c:pt>
                <c:pt idx="29">
                  <c:v>0.79580731505125446</c:v>
                </c:pt>
                <c:pt idx="30">
                  <c:v>0.78596578352543744</c:v>
                </c:pt>
                <c:pt idx="31">
                  <c:v>0.78147195845087014</c:v>
                </c:pt>
                <c:pt idx="32">
                  <c:v>0.75588158327525345</c:v>
                </c:pt>
                <c:pt idx="33">
                  <c:v>0.74953008093870466</c:v>
                </c:pt>
                <c:pt idx="34">
                  <c:v>0.73816930543869941</c:v>
                </c:pt>
                <c:pt idx="35">
                  <c:v>0.71339063515047929</c:v>
                </c:pt>
                <c:pt idx="36">
                  <c:v>0.67057992652016507</c:v>
                </c:pt>
                <c:pt idx="37">
                  <c:v>0.67596923532289943</c:v>
                </c:pt>
                <c:pt idx="38">
                  <c:v>0.66948850264967819</c:v>
                </c:pt>
                <c:pt idx="39">
                  <c:v>0.64355123048059792</c:v>
                </c:pt>
                <c:pt idx="40">
                  <c:v>0.64328901890628354</c:v>
                </c:pt>
                <c:pt idx="41">
                  <c:v>0.64133394543524147</c:v>
                </c:pt>
                <c:pt idx="42">
                  <c:v>0.62963391240874522</c:v>
                </c:pt>
                <c:pt idx="43">
                  <c:v>0.62335349379090332</c:v>
                </c:pt>
                <c:pt idx="44">
                  <c:v>0.62399084888953826</c:v>
                </c:pt>
              </c:numCache>
            </c:numRef>
          </c:val>
          <c:smooth val="0"/>
          <c:extLst>
            <c:ext xmlns:c16="http://schemas.microsoft.com/office/drawing/2014/chart" uri="{C3380CC4-5D6E-409C-BE32-E72D297353CC}">
              <c16:uniqueId val="{00000001-5DBE-4926-9A9F-A14B78CABD40}"/>
            </c:ext>
          </c:extLst>
        </c:ser>
        <c:ser>
          <c:idx val="2"/>
          <c:order val="2"/>
          <c:tx>
            <c:strRef>
              <c:f>Special_charts!$F$76</c:f>
              <c:strCache>
                <c:ptCount val="1"/>
                <c:pt idx="0">
                  <c:v>Source (adjusted)</c:v>
                </c:pt>
              </c:strCache>
            </c:strRef>
          </c:tx>
          <c:marker>
            <c:symbol val="triangle"/>
            <c:size val="6"/>
          </c:marker>
          <c:cat>
            <c:numRef>
              <c:f>Special_charts!$C$77:$C$121</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Special_charts!$F$77:$F$121</c:f>
              <c:numCache>
                <c:formatCode>0.0000</c:formatCode>
                <c:ptCount val="45"/>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numCache>
            </c:numRef>
          </c:val>
          <c:smooth val="0"/>
          <c:extLst>
            <c:ext xmlns:c16="http://schemas.microsoft.com/office/drawing/2014/chart" uri="{C3380CC4-5D6E-409C-BE32-E72D297353CC}">
              <c16:uniqueId val="{00000002-5DBE-4926-9A9F-A14B78CABD40}"/>
            </c:ext>
          </c:extLst>
        </c:ser>
        <c:dLbls>
          <c:showLegendKey val="0"/>
          <c:showVal val="0"/>
          <c:showCatName val="0"/>
          <c:showSerName val="0"/>
          <c:showPercent val="0"/>
          <c:showBubbleSize val="0"/>
        </c:dLbls>
        <c:marker val="1"/>
        <c:smooth val="0"/>
        <c:axId val="51541504"/>
        <c:axId val="139219456"/>
      </c:lineChart>
      <c:catAx>
        <c:axId val="51541504"/>
        <c:scaling>
          <c:orientation val="minMax"/>
        </c:scaling>
        <c:delete val="0"/>
        <c:axPos val="b"/>
        <c:numFmt formatCode="General" sourceLinked="1"/>
        <c:majorTickMark val="out"/>
        <c:minorTickMark val="none"/>
        <c:tickLblPos val="nextTo"/>
        <c:crossAx val="139219456"/>
        <c:crosses val="autoZero"/>
        <c:auto val="1"/>
        <c:lblAlgn val="ctr"/>
        <c:lblOffset val="100"/>
        <c:tickLblSkip val="5"/>
        <c:noMultiLvlLbl val="0"/>
      </c:catAx>
      <c:valAx>
        <c:axId val="139219456"/>
        <c:scaling>
          <c:orientation val="minMax"/>
        </c:scaling>
        <c:delete val="0"/>
        <c:axPos val="l"/>
        <c:majorGridlines/>
        <c:title>
          <c:tx>
            <c:rich>
              <a:bodyPr rot="-5400000" vert="horz"/>
              <a:lstStyle/>
              <a:p>
                <a:pPr>
                  <a:defRPr/>
                </a:pPr>
                <a:r>
                  <a:rPr lang="en-US"/>
                  <a:t>Index, 1985 = 1</a:t>
                </a:r>
              </a:p>
            </c:rich>
          </c:tx>
          <c:layout>
            <c:manualLayout>
              <c:xMode val="edge"/>
              <c:yMode val="edge"/>
              <c:x val="1.6097112860892389E-2"/>
              <c:y val="0.28995552639253425"/>
            </c:manualLayout>
          </c:layout>
          <c:overlay val="0"/>
        </c:title>
        <c:numFmt formatCode="0.0" sourceLinked="0"/>
        <c:majorTickMark val="out"/>
        <c:minorTickMark val="none"/>
        <c:tickLblPos val="nextTo"/>
        <c:txPr>
          <a:bodyPr/>
          <a:lstStyle/>
          <a:p>
            <a:pPr>
              <a:defRPr baseline="0"/>
            </a:pPr>
            <a:endParaRPr lang="en-US"/>
          </a:p>
        </c:txPr>
        <c:crossAx val="51541504"/>
        <c:crosses val="autoZero"/>
        <c:crossBetween val="between"/>
      </c:valAx>
      <c:spPr>
        <a:ln>
          <a:solidFill>
            <a:srgbClr val="0070C0"/>
          </a:solidFill>
        </a:ln>
      </c:spPr>
    </c:plotArea>
    <c:legend>
      <c:legendPos val="r"/>
      <c:layout>
        <c:manualLayout>
          <c:xMode val="edge"/>
          <c:yMode val="edge"/>
          <c:x val="0.196332239720035"/>
          <c:y val="0.54109069699620882"/>
          <c:w val="0.28144553805774281"/>
          <c:h val="0.25115157480314959"/>
        </c:manualLayout>
      </c:layout>
      <c:overlay val="0"/>
      <c:spPr>
        <a:solidFill>
          <a:schemeClr val="bg1"/>
        </a:solidFill>
        <a:ln>
          <a:solidFill>
            <a:schemeClr val="tx2"/>
          </a:solidFill>
        </a:ln>
      </c:sp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18" Type="http://schemas.openxmlformats.org/officeDocument/2006/relationships/chart" Target="../charts/chart37.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17" Type="http://schemas.openxmlformats.org/officeDocument/2006/relationships/chart" Target="../charts/chart36.xml"/><Relationship Id="rId2" Type="http://schemas.openxmlformats.org/officeDocument/2006/relationships/chart" Target="../charts/chart21.xml"/><Relationship Id="rId16" Type="http://schemas.openxmlformats.org/officeDocument/2006/relationships/chart" Target="../charts/chart35.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5" Type="http://schemas.openxmlformats.org/officeDocument/2006/relationships/chart" Target="../charts/chart3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52</xdr:row>
      <xdr:rowOff>9525</xdr:rowOff>
    </xdr:from>
    <xdr:to>
      <xdr:col>10</xdr:col>
      <xdr:colOff>19050</xdr:colOff>
      <xdr:row>102</xdr:row>
      <xdr:rowOff>0</xdr:rowOff>
    </xdr:to>
    <xdr:pic>
      <xdr:nvPicPr>
        <xdr:cNvPr id="2" name="Picture 5">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429625"/>
          <a:ext cx="5505450" cy="808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590550</xdr:colOff>
      <xdr:row>104</xdr:row>
      <xdr:rowOff>0</xdr:rowOff>
    </xdr:from>
    <xdr:to>
      <xdr:col>10</xdr:col>
      <xdr:colOff>0</xdr:colOff>
      <xdr:row>153</xdr:row>
      <xdr:rowOff>152400</xdr:rowOff>
    </xdr:to>
    <xdr:pic>
      <xdr:nvPicPr>
        <xdr:cNvPr id="3" name="Picture 6">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16840200"/>
          <a:ext cx="5505450" cy="808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156</xdr:row>
      <xdr:rowOff>0</xdr:rowOff>
    </xdr:from>
    <xdr:to>
      <xdr:col>10</xdr:col>
      <xdr:colOff>19050</xdr:colOff>
      <xdr:row>205</xdr:row>
      <xdr:rowOff>152400</xdr:rowOff>
    </xdr:to>
    <xdr:pic>
      <xdr:nvPicPr>
        <xdr:cNvPr id="4" name="Picture 7">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25260300"/>
          <a:ext cx="5505450" cy="808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207</xdr:row>
      <xdr:rowOff>0</xdr:rowOff>
    </xdr:from>
    <xdr:to>
      <xdr:col>10</xdr:col>
      <xdr:colOff>57150</xdr:colOff>
      <xdr:row>257</xdr:row>
      <xdr:rowOff>152400</xdr:rowOff>
    </xdr:to>
    <xdr:pic>
      <xdr:nvPicPr>
        <xdr:cNvPr id="5" name="Picture 8">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3518475"/>
          <a:ext cx="5543550" cy="824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259</xdr:row>
      <xdr:rowOff>142875</xdr:rowOff>
    </xdr:from>
    <xdr:to>
      <xdr:col>10</xdr:col>
      <xdr:colOff>19050</xdr:colOff>
      <xdr:row>270</xdr:row>
      <xdr:rowOff>123825</xdr:rowOff>
    </xdr:to>
    <xdr:pic>
      <xdr:nvPicPr>
        <xdr:cNvPr id="6" name="Picture 9">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2081450"/>
          <a:ext cx="5505450" cy="1762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2</xdr:row>
      <xdr:rowOff>19050</xdr:rowOff>
    </xdr:from>
    <xdr:to>
      <xdr:col>10</xdr:col>
      <xdr:colOff>57150</xdr:colOff>
      <xdr:row>49</xdr:row>
      <xdr:rowOff>152400</xdr:rowOff>
    </xdr:to>
    <xdr:pic>
      <xdr:nvPicPr>
        <xdr:cNvPr id="7" name="Picture 10">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342900"/>
          <a:ext cx="5505450" cy="774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123826</xdr:colOff>
      <xdr:row>5</xdr:row>
      <xdr:rowOff>114299</xdr:rowOff>
    </xdr:from>
    <xdr:ext cx="4972050" cy="5119287"/>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6219826" y="923924"/>
          <a:ext cx="4972050" cy="51192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Times New Roman" pitchFamily="18" charset="0"/>
              <a:cs typeface="Times New Roman" pitchFamily="18" charset="0"/>
            </a:rPr>
            <a:t>This note</a:t>
          </a:r>
          <a:r>
            <a:rPr lang="en-US" sz="1100" baseline="0">
              <a:latin typeface="Times New Roman" pitchFamily="18" charset="0"/>
              <a:cs typeface="Times New Roman" pitchFamily="18" charset="0"/>
            </a:rPr>
            <a:t> provide a summary of the methodology used to develop the annual data </a:t>
          </a:r>
        </a:p>
        <a:p>
          <a:r>
            <a:rPr lang="en-US" sz="1100" baseline="0">
              <a:latin typeface="Times New Roman" pitchFamily="18" charset="0"/>
              <a:cs typeface="Times New Roman" pitchFamily="18" charset="0"/>
            </a:rPr>
            <a:t>underlying the residential energy intensity indicators.  Most of the methodology is implemented in various worksheets of the residential indicators spreadsheet.  </a:t>
          </a:r>
        </a:p>
        <a:p>
          <a:endParaRPr lang="en-US" sz="1100" baseline="0">
            <a:latin typeface="Times New Roman" pitchFamily="18" charset="0"/>
            <a:cs typeface="Times New Roman" pitchFamily="18" charset="0"/>
          </a:endParaRPr>
        </a:p>
        <a:p>
          <a:r>
            <a:rPr lang="en-US" sz="1100" b="1" baseline="0">
              <a:latin typeface="Times New Roman" pitchFamily="18" charset="0"/>
              <a:cs typeface="Times New Roman" pitchFamily="18" charset="0"/>
            </a:rPr>
            <a:t>Primary Data Sources</a:t>
          </a:r>
        </a:p>
        <a:p>
          <a:endParaRPr lang="en-US" sz="1100" baseline="0">
            <a:latin typeface="Times New Roman" pitchFamily="18" charset="0"/>
            <a:cs typeface="Times New Roman" pitchFamily="18" charset="0"/>
          </a:endParaRPr>
        </a:p>
        <a:p>
          <a:r>
            <a:rPr lang="en-US" sz="1100" baseline="0">
              <a:latin typeface="Times New Roman" pitchFamily="18" charset="0"/>
              <a:cs typeface="Times New Roman" pitchFamily="18" charset="0"/>
            </a:rPr>
            <a:t>The primary data sources and, to a lessor extent, the methodology were substantially changed in the fall of the 2011.   The major change was to utilize the biennial American Housing Survey (AHS) to provide the basis for residential floor space by census region.   The AHS reports the total number of housing units by type and the number of occupied units.  This survey was first conducted in 1985 and has been conducted in odd-numbered years through 2017.  Over the last decade or so, the survey has collected information on the size of the housing unit, as reported by the occupant.  </a:t>
          </a:r>
        </a:p>
        <a:p>
          <a:endParaRPr lang="en-US" sz="1100" baseline="0">
            <a:latin typeface="Times New Roman" pitchFamily="18" charset="0"/>
            <a:cs typeface="Times New Roman" pitchFamily="18" charset="0"/>
          </a:endParaRPr>
        </a:p>
        <a:p>
          <a:r>
            <a:rPr lang="en-US" sz="1100" baseline="0">
              <a:latin typeface="Times New Roman" pitchFamily="18" charset="0"/>
              <a:cs typeface="Times New Roman" pitchFamily="18" charset="0"/>
            </a:rPr>
            <a:t>The AHS data appears to be more stable source of information as to growth of the housing stock and average size than does the Energy Information Administration's Residential Energy Consumption Survey (RECS).   The sample size  of the AHS is roughly an order of magnitude greater than than in RECS (~60,000 vs. 6,000), and thus provides in many cases more reasonable estimates of the change in housing stock over short time intervals.   This difference is especially in the changes from one RECS to the next in the number of multi-family and manfactured homes at the census region level.  Furthermore, while there is an issue with self-reporting of unit size in the AHS, the collection format has remained the same over time.  The RECS suffers from changes in the methodology used to estimate floor space.  </a:t>
          </a:r>
        </a:p>
        <a:p>
          <a:endParaRPr lang="en-US" sz="1100" baseline="0">
            <a:latin typeface="Times New Roman" pitchFamily="18" charset="0"/>
            <a:cs typeface="Times New Roman" pitchFamily="18" charset="0"/>
          </a:endParaRPr>
        </a:p>
        <a:p>
          <a:r>
            <a:rPr lang="en-US" sz="1100" baseline="0">
              <a:latin typeface="Times New Roman" pitchFamily="18" charset="0"/>
              <a:cs typeface="Times New Roman" pitchFamily="18" charset="0"/>
            </a:rPr>
            <a:t>Unfortunately, the specific question about the size of the housing unit was discontinued as of the 2015 AHS.  For single-family homes, the change in the average national size between the 2009 and 2015 RECS was used to extraapolate the size estimates from the prior AHS data.  See the detailed external documentation that discusses how the most recent estimates of residential floor space were estimted.</a:t>
          </a:r>
          <a:endParaRPr lang="en-US" sz="1100">
            <a:latin typeface="Times New Roman" pitchFamily="18" charset="0"/>
            <a:cs typeface="Times New Roman" pitchFamily="18"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28</xdr:col>
      <xdr:colOff>404812</xdr:colOff>
      <xdr:row>126</xdr:row>
      <xdr:rowOff>104781</xdr:rowOff>
    </xdr:from>
    <xdr:to>
      <xdr:col>37</xdr:col>
      <xdr:colOff>228600</xdr:colOff>
      <xdr:row>144</xdr:row>
      <xdr:rowOff>47625</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45</xdr:col>
      <xdr:colOff>400050</xdr:colOff>
      <xdr:row>44</xdr:row>
      <xdr:rowOff>66675</xdr:rowOff>
    </xdr:from>
    <xdr:to>
      <xdr:col>53</xdr:col>
      <xdr:colOff>466725</xdr:colOff>
      <xdr:row>66</xdr:row>
      <xdr:rowOff>114300</xdr:rowOff>
    </xdr:to>
    <xdr:graphicFrame macro="">
      <xdr:nvGraphicFramePr>
        <xdr:cNvPr id="1427507" name="Chart 6">
          <a:extLst>
            <a:ext uri="{FF2B5EF4-FFF2-40B4-BE49-F238E27FC236}">
              <a16:creationId xmlns:a16="http://schemas.microsoft.com/office/drawing/2014/main" id="{00000000-0008-0000-0700-000033C81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0</xdr:colOff>
      <xdr:row>125</xdr:row>
      <xdr:rowOff>0</xdr:rowOff>
    </xdr:from>
    <xdr:to>
      <xdr:col>54</xdr:col>
      <xdr:colOff>76200</xdr:colOff>
      <xdr:row>147</xdr:row>
      <xdr:rowOff>57150</xdr:rowOff>
    </xdr:to>
    <xdr:graphicFrame macro="">
      <xdr:nvGraphicFramePr>
        <xdr:cNvPr id="1427508" name="Chart 7">
          <a:extLst>
            <a:ext uri="{FF2B5EF4-FFF2-40B4-BE49-F238E27FC236}">
              <a16:creationId xmlns:a16="http://schemas.microsoft.com/office/drawing/2014/main" id="{00000000-0008-0000-0700-000034C81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45</xdr:col>
      <xdr:colOff>400050</xdr:colOff>
      <xdr:row>44</xdr:row>
      <xdr:rowOff>66675</xdr:rowOff>
    </xdr:from>
    <xdr:to>
      <xdr:col>53</xdr:col>
      <xdr:colOff>466725</xdr:colOff>
      <xdr:row>66</xdr:row>
      <xdr:rowOff>114300</xdr:rowOff>
    </xdr:to>
    <xdr:graphicFrame macro="">
      <xdr:nvGraphicFramePr>
        <xdr:cNvPr id="2" name="Chart 6">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0</xdr:colOff>
      <xdr:row>125</xdr:row>
      <xdr:rowOff>0</xdr:rowOff>
    </xdr:from>
    <xdr:to>
      <xdr:col>54</xdr:col>
      <xdr:colOff>76200</xdr:colOff>
      <xdr:row>147</xdr:row>
      <xdr:rowOff>57150</xdr:rowOff>
    </xdr:to>
    <xdr:graphicFrame macro="">
      <xdr:nvGraphicFramePr>
        <xdr:cNvPr id="3" name="Chart 7">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45</xdr:col>
      <xdr:colOff>400050</xdr:colOff>
      <xdr:row>44</xdr:row>
      <xdr:rowOff>66675</xdr:rowOff>
    </xdr:from>
    <xdr:to>
      <xdr:col>53</xdr:col>
      <xdr:colOff>466725</xdr:colOff>
      <xdr:row>66</xdr:row>
      <xdr:rowOff>114300</xdr:rowOff>
    </xdr:to>
    <xdr:graphicFrame macro="">
      <xdr:nvGraphicFramePr>
        <xdr:cNvPr id="2" name="Chart 6">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0</xdr:colOff>
      <xdr:row>125</xdr:row>
      <xdr:rowOff>0</xdr:rowOff>
    </xdr:from>
    <xdr:to>
      <xdr:col>54</xdr:col>
      <xdr:colOff>76200</xdr:colOff>
      <xdr:row>147</xdr:row>
      <xdr:rowOff>57150</xdr:rowOff>
    </xdr:to>
    <xdr:graphicFrame macro="">
      <xdr:nvGraphicFramePr>
        <xdr:cNvPr id="3" name="Chart 7">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45</xdr:col>
      <xdr:colOff>400050</xdr:colOff>
      <xdr:row>44</xdr:row>
      <xdr:rowOff>66675</xdr:rowOff>
    </xdr:from>
    <xdr:to>
      <xdr:col>53</xdr:col>
      <xdr:colOff>466725</xdr:colOff>
      <xdr:row>66</xdr:row>
      <xdr:rowOff>114300</xdr:rowOff>
    </xdr:to>
    <xdr:graphicFrame macro="">
      <xdr:nvGraphicFramePr>
        <xdr:cNvPr id="2" name="Chart 6">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0</xdr:colOff>
      <xdr:row>125</xdr:row>
      <xdr:rowOff>0</xdr:rowOff>
    </xdr:from>
    <xdr:to>
      <xdr:col>54</xdr:col>
      <xdr:colOff>76200</xdr:colOff>
      <xdr:row>147</xdr:row>
      <xdr:rowOff>57150</xdr:rowOff>
    </xdr:to>
    <xdr:graphicFrame macro="">
      <xdr:nvGraphicFramePr>
        <xdr:cNvPr id="3" name="Chart 7">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85725</xdr:colOff>
      <xdr:row>8</xdr:row>
      <xdr:rowOff>57150</xdr:rowOff>
    </xdr:from>
    <xdr:to>
      <xdr:col>15</xdr:col>
      <xdr:colOff>390525</xdr:colOff>
      <xdr:row>25</xdr:row>
      <xdr:rowOff>47625</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228600</xdr:colOff>
      <xdr:row>14</xdr:row>
      <xdr:rowOff>123824</xdr:rowOff>
    </xdr:from>
    <xdr:to>
      <xdr:col>43</xdr:col>
      <xdr:colOff>342900</xdr:colOff>
      <xdr:row>32</xdr:row>
      <xdr:rowOff>57149</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90487</xdr:colOff>
      <xdr:row>70</xdr:row>
      <xdr:rowOff>66675</xdr:rowOff>
    </xdr:from>
    <xdr:to>
      <xdr:col>14</xdr:col>
      <xdr:colOff>395287</xdr:colOff>
      <xdr:row>87</xdr:row>
      <xdr:rowOff>57150</xdr:rowOff>
    </xdr:to>
    <xdr:graphicFrame macro="">
      <xdr:nvGraphicFramePr>
        <xdr:cNvPr id="4" name="Chart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90487</xdr:colOff>
      <xdr:row>70</xdr:row>
      <xdr:rowOff>76200</xdr:rowOff>
    </xdr:from>
    <xdr:to>
      <xdr:col>30</xdr:col>
      <xdr:colOff>395287</xdr:colOff>
      <xdr:row>87</xdr:row>
      <xdr:rowOff>66675</xdr:rowOff>
    </xdr:to>
    <xdr:graphicFrame macro="">
      <xdr:nvGraphicFramePr>
        <xdr:cNvPr id="5" name="Chart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66675</xdr:colOff>
      <xdr:row>89</xdr:row>
      <xdr:rowOff>85725</xdr:rowOff>
    </xdr:from>
    <xdr:to>
      <xdr:col>14</xdr:col>
      <xdr:colOff>371475</xdr:colOff>
      <xdr:row>106</xdr:row>
      <xdr:rowOff>76200</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30</xdr:col>
      <xdr:colOff>85725</xdr:colOff>
      <xdr:row>9</xdr:row>
      <xdr:rowOff>95250</xdr:rowOff>
    </xdr:from>
    <xdr:to>
      <xdr:col>37</xdr:col>
      <xdr:colOff>390525</xdr:colOff>
      <xdr:row>26</xdr:row>
      <xdr:rowOff>85725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233362</xdr:colOff>
      <xdr:row>4</xdr:row>
      <xdr:rowOff>123825</xdr:rowOff>
    </xdr:from>
    <xdr:to>
      <xdr:col>13</xdr:col>
      <xdr:colOff>538162</xdr:colOff>
      <xdr:row>21</xdr:row>
      <xdr:rowOff>114300</xdr:rowOff>
    </xdr:to>
    <xdr:graphicFrame macro="">
      <xdr:nvGraphicFramePr>
        <xdr:cNvPr id="2" name="Chart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233362</xdr:colOff>
      <xdr:row>4</xdr:row>
      <xdr:rowOff>123825</xdr:rowOff>
    </xdr:from>
    <xdr:to>
      <xdr:col>27</xdr:col>
      <xdr:colOff>538162</xdr:colOff>
      <xdr:row>21</xdr:row>
      <xdr:rowOff>114300</xdr:rowOff>
    </xdr:to>
    <xdr:graphicFrame macro="">
      <xdr:nvGraphicFramePr>
        <xdr:cNvPr id="3" name="Chart 2">
          <a:extLst>
            <a:ext uri="{FF2B5EF4-FFF2-40B4-BE49-F238E27FC236}">
              <a16:creationId xmlns:a16="http://schemas.microsoft.com/office/drawing/2014/main" id="{00000000-0008-0000-1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233362</xdr:colOff>
      <xdr:row>4</xdr:row>
      <xdr:rowOff>123825</xdr:rowOff>
    </xdr:from>
    <xdr:to>
      <xdr:col>41</xdr:col>
      <xdr:colOff>538162</xdr:colOff>
      <xdr:row>21</xdr:row>
      <xdr:rowOff>114300</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233362</xdr:colOff>
      <xdr:row>4</xdr:row>
      <xdr:rowOff>123825</xdr:rowOff>
    </xdr:from>
    <xdr:to>
      <xdr:col>54</xdr:col>
      <xdr:colOff>538162</xdr:colOff>
      <xdr:row>21</xdr:row>
      <xdr:rowOff>114300</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26</xdr:col>
      <xdr:colOff>352425</xdr:colOff>
      <xdr:row>86</xdr:row>
      <xdr:rowOff>0</xdr:rowOff>
    </xdr:from>
    <xdr:to>
      <xdr:col>36</xdr:col>
      <xdr:colOff>47625</xdr:colOff>
      <xdr:row>101</xdr:row>
      <xdr:rowOff>142875</xdr:rowOff>
    </xdr:to>
    <xdr:graphicFrame macro="">
      <xdr:nvGraphicFramePr>
        <xdr:cNvPr id="72411" name="Chart 2">
          <a:extLst>
            <a:ext uri="{FF2B5EF4-FFF2-40B4-BE49-F238E27FC236}">
              <a16:creationId xmlns:a16="http://schemas.microsoft.com/office/drawing/2014/main" id="{00000000-0008-0000-1F00-0000DB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209550</xdr:colOff>
      <xdr:row>132</xdr:row>
      <xdr:rowOff>114300</xdr:rowOff>
    </xdr:from>
    <xdr:to>
      <xdr:col>35</xdr:col>
      <xdr:colOff>514350</xdr:colOff>
      <xdr:row>149</xdr:row>
      <xdr:rowOff>104775</xdr:rowOff>
    </xdr:to>
    <xdr:graphicFrame macro="">
      <xdr:nvGraphicFramePr>
        <xdr:cNvPr id="72412" name="Chart 3">
          <a:extLst>
            <a:ext uri="{FF2B5EF4-FFF2-40B4-BE49-F238E27FC236}">
              <a16:creationId xmlns:a16="http://schemas.microsoft.com/office/drawing/2014/main" id="{00000000-0008-0000-1F00-0000DC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74</xdr:col>
      <xdr:colOff>152400</xdr:colOff>
      <xdr:row>83</xdr:row>
      <xdr:rowOff>76200</xdr:rowOff>
    </xdr:from>
    <xdr:to>
      <xdr:col>83</xdr:col>
      <xdr:colOff>142875</xdr:colOff>
      <xdr:row>100</xdr:row>
      <xdr:rowOff>76200</xdr:rowOff>
    </xdr:to>
    <xdr:graphicFrame macro="">
      <xdr:nvGraphicFramePr>
        <xdr:cNvPr id="72413" name="Chart 6">
          <a:extLst>
            <a:ext uri="{FF2B5EF4-FFF2-40B4-BE49-F238E27FC236}">
              <a16:creationId xmlns:a16="http://schemas.microsoft.com/office/drawing/2014/main" id="{00000000-0008-0000-1F00-0000DD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78</xdr:col>
      <xdr:colOff>152400</xdr:colOff>
      <xdr:row>131</xdr:row>
      <xdr:rowOff>0</xdr:rowOff>
    </xdr:from>
    <xdr:to>
      <xdr:col>85</xdr:col>
      <xdr:colOff>457200</xdr:colOff>
      <xdr:row>147</xdr:row>
      <xdr:rowOff>152400</xdr:rowOff>
    </xdr:to>
    <xdr:graphicFrame macro="">
      <xdr:nvGraphicFramePr>
        <xdr:cNvPr id="72414" name="Chart 7">
          <a:extLst>
            <a:ext uri="{FF2B5EF4-FFF2-40B4-BE49-F238E27FC236}">
              <a16:creationId xmlns:a16="http://schemas.microsoft.com/office/drawing/2014/main" id="{00000000-0008-0000-1F00-0000DE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124</xdr:col>
      <xdr:colOff>180975</xdr:colOff>
      <xdr:row>81</xdr:row>
      <xdr:rowOff>114300</xdr:rowOff>
    </xdr:from>
    <xdr:to>
      <xdr:col>132</xdr:col>
      <xdr:colOff>485775</xdr:colOff>
      <xdr:row>97</xdr:row>
      <xdr:rowOff>95250</xdr:rowOff>
    </xdr:to>
    <xdr:graphicFrame macro="">
      <xdr:nvGraphicFramePr>
        <xdr:cNvPr id="72415" name="Chart 10">
          <a:extLst>
            <a:ext uri="{FF2B5EF4-FFF2-40B4-BE49-F238E27FC236}">
              <a16:creationId xmlns:a16="http://schemas.microsoft.com/office/drawing/2014/main" id="{00000000-0008-0000-1F00-0000DF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125</xdr:col>
      <xdr:colOff>114300</xdr:colOff>
      <xdr:row>131</xdr:row>
      <xdr:rowOff>104775</xdr:rowOff>
    </xdr:from>
    <xdr:to>
      <xdr:col>133</xdr:col>
      <xdr:colOff>419100</xdr:colOff>
      <xdr:row>148</xdr:row>
      <xdr:rowOff>95250</xdr:rowOff>
    </xdr:to>
    <xdr:graphicFrame macro="">
      <xdr:nvGraphicFramePr>
        <xdr:cNvPr id="72416" name="Chart 11">
          <a:extLst>
            <a:ext uri="{FF2B5EF4-FFF2-40B4-BE49-F238E27FC236}">
              <a16:creationId xmlns:a16="http://schemas.microsoft.com/office/drawing/2014/main" id="{00000000-0008-0000-1F00-0000E0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174</xdr:col>
      <xdr:colOff>304800</xdr:colOff>
      <xdr:row>80</xdr:row>
      <xdr:rowOff>161924</xdr:rowOff>
    </xdr:from>
    <xdr:to>
      <xdr:col>184</xdr:col>
      <xdr:colOff>304800</xdr:colOff>
      <xdr:row>97</xdr:row>
      <xdr:rowOff>104774</xdr:rowOff>
    </xdr:to>
    <xdr:graphicFrame macro="">
      <xdr:nvGraphicFramePr>
        <xdr:cNvPr id="72417" name="Chart 14">
          <a:extLst>
            <a:ext uri="{FF2B5EF4-FFF2-40B4-BE49-F238E27FC236}">
              <a16:creationId xmlns:a16="http://schemas.microsoft.com/office/drawing/2014/main" id="{00000000-0008-0000-1F00-0000E1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179</xdr:col>
      <xdr:colOff>9525</xdr:colOff>
      <xdr:row>131</xdr:row>
      <xdr:rowOff>76200</xdr:rowOff>
    </xdr:from>
    <xdr:to>
      <xdr:col>186</xdr:col>
      <xdr:colOff>314325</xdr:colOff>
      <xdr:row>148</xdr:row>
      <xdr:rowOff>66675</xdr:rowOff>
    </xdr:to>
    <xdr:graphicFrame macro="">
      <xdr:nvGraphicFramePr>
        <xdr:cNvPr id="72418" name="Chart 15">
          <a:extLst>
            <a:ext uri="{FF2B5EF4-FFF2-40B4-BE49-F238E27FC236}">
              <a16:creationId xmlns:a16="http://schemas.microsoft.com/office/drawing/2014/main" id="{00000000-0008-0000-1F00-0000E2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52</xdr:col>
      <xdr:colOff>76200</xdr:colOff>
      <xdr:row>81</xdr:row>
      <xdr:rowOff>76200</xdr:rowOff>
    </xdr:from>
    <xdr:to>
      <xdr:col>57</xdr:col>
      <xdr:colOff>619125</xdr:colOff>
      <xdr:row>97</xdr:row>
      <xdr:rowOff>57150</xdr:rowOff>
    </xdr:to>
    <xdr:graphicFrame macro="">
      <xdr:nvGraphicFramePr>
        <xdr:cNvPr id="72419" name="Chart 16">
          <a:extLst>
            <a:ext uri="{FF2B5EF4-FFF2-40B4-BE49-F238E27FC236}">
              <a16:creationId xmlns:a16="http://schemas.microsoft.com/office/drawing/2014/main" id="{00000000-0008-0000-1F00-0000E3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51</xdr:col>
      <xdr:colOff>457200</xdr:colOff>
      <xdr:row>131</xdr:row>
      <xdr:rowOff>114300</xdr:rowOff>
    </xdr:from>
    <xdr:to>
      <xdr:col>57</xdr:col>
      <xdr:colOff>266700</xdr:colOff>
      <xdr:row>148</xdr:row>
      <xdr:rowOff>104775</xdr:rowOff>
    </xdr:to>
    <xdr:graphicFrame macro="">
      <xdr:nvGraphicFramePr>
        <xdr:cNvPr id="72420" name="Chart 17">
          <a:extLst>
            <a:ext uri="{FF2B5EF4-FFF2-40B4-BE49-F238E27FC236}">
              <a16:creationId xmlns:a16="http://schemas.microsoft.com/office/drawing/2014/main" id="{00000000-0008-0000-1F00-0000E4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95</xdr:col>
      <xdr:colOff>495300</xdr:colOff>
      <xdr:row>82</xdr:row>
      <xdr:rowOff>57149</xdr:rowOff>
    </xdr:from>
    <xdr:to>
      <xdr:col>104</xdr:col>
      <xdr:colOff>400050</xdr:colOff>
      <xdr:row>101</xdr:row>
      <xdr:rowOff>38099</xdr:rowOff>
    </xdr:to>
    <xdr:graphicFrame macro="">
      <xdr:nvGraphicFramePr>
        <xdr:cNvPr id="72421" name="Chart 21">
          <a:extLst>
            <a:ext uri="{FF2B5EF4-FFF2-40B4-BE49-F238E27FC236}">
              <a16:creationId xmlns:a16="http://schemas.microsoft.com/office/drawing/2014/main" id="{00000000-0008-0000-1F00-0000E5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99</xdr:col>
      <xdr:colOff>200025</xdr:colOff>
      <xdr:row>131</xdr:row>
      <xdr:rowOff>152400</xdr:rowOff>
    </xdr:from>
    <xdr:to>
      <xdr:col>106</xdr:col>
      <xdr:colOff>504825</xdr:colOff>
      <xdr:row>148</xdr:row>
      <xdr:rowOff>142875</xdr:rowOff>
    </xdr:to>
    <xdr:graphicFrame macro="">
      <xdr:nvGraphicFramePr>
        <xdr:cNvPr id="72422" name="Chart 22">
          <a:extLst>
            <a:ext uri="{FF2B5EF4-FFF2-40B4-BE49-F238E27FC236}">
              <a16:creationId xmlns:a16="http://schemas.microsoft.com/office/drawing/2014/main" id="{00000000-0008-0000-1F00-0000E6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146</xdr:col>
      <xdr:colOff>571500</xdr:colOff>
      <xdr:row>81</xdr:row>
      <xdr:rowOff>28575</xdr:rowOff>
    </xdr:from>
    <xdr:to>
      <xdr:col>154</xdr:col>
      <xdr:colOff>152400</xdr:colOff>
      <xdr:row>97</xdr:row>
      <xdr:rowOff>9525</xdr:rowOff>
    </xdr:to>
    <xdr:graphicFrame macro="">
      <xdr:nvGraphicFramePr>
        <xdr:cNvPr id="72423" name="Chart 25">
          <a:extLst>
            <a:ext uri="{FF2B5EF4-FFF2-40B4-BE49-F238E27FC236}">
              <a16:creationId xmlns:a16="http://schemas.microsoft.com/office/drawing/2014/main" id="{00000000-0008-0000-1F00-0000E7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148</xdr:col>
      <xdr:colOff>466725</xdr:colOff>
      <xdr:row>133</xdr:row>
      <xdr:rowOff>142875</xdr:rowOff>
    </xdr:from>
    <xdr:to>
      <xdr:col>156</xdr:col>
      <xdr:colOff>161925</xdr:colOff>
      <xdr:row>150</xdr:row>
      <xdr:rowOff>133350</xdr:rowOff>
    </xdr:to>
    <xdr:graphicFrame macro="">
      <xdr:nvGraphicFramePr>
        <xdr:cNvPr id="72424" name="Chart 26">
          <a:extLst>
            <a:ext uri="{FF2B5EF4-FFF2-40B4-BE49-F238E27FC236}">
              <a16:creationId xmlns:a16="http://schemas.microsoft.com/office/drawing/2014/main" id="{00000000-0008-0000-1F00-0000E8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194</xdr:col>
      <xdr:colOff>542924</xdr:colOff>
      <xdr:row>84</xdr:row>
      <xdr:rowOff>57150</xdr:rowOff>
    </xdr:from>
    <xdr:to>
      <xdr:col>203</xdr:col>
      <xdr:colOff>571499</xdr:colOff>
      <xdr:row>101</xdr:row>
      <xdr:rowOff>85725</xdr:rowOff>
    </xdr:to>
    <xdr:graphicFrame macro="">
      <xdr:nvGraphicFramePr>
        <xdr:cNvPr id="72425" name="Chart 29">
          <a:extLst>
            <a:ext uri="{FF2B5EF4-FFF2-40B4-BE49-F238E27FC236}">
              <a16:creationId xmlns:a16="http://schemas.microsoft.com/office/drawing/2014/main" id="{00000000-0008-0000-1F00-0000E9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201</xdr:col>
      <xdr:colOff>495300</xdr:colOff>
      <xdr:row>132</xdr:row>
      <xdr:rowOff>85725</xdr:rowOff>
    </xdr:from>
    <xdr:to>
      <xdr:col>209</xdr:col>
      <xdr:colOff>190500</xdr:colOff>
      <xdr:row>149</xdr:row>
      <xdr:rowOff>76200</xdr:rowOff>
    </xdr:to>
    <xdr:graphicFrame macro="">
      <xdr:nvGraphicFramePr>
        <xdr:cNvPr id="72426" name="Chart 30">
          <a:extLst>
            <a:ext uri="{FF2B5EF4-FFF2-40B4-BE49-F238E27FC236}">
              <a16:creationId xmlns:a16="http://schemas.microsoft.com/office/drawing/2014/main" id="{00000000-0008-0000-1F00-0000EA1A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260</xdr:col>
      <xdr:colOff>219075</xdr:colOff>
      <xdr:row>31</xdr:row>
      <xdr:rowOff>47625</xdr:rowOff>
    </xdr:from>
    <xdr:to>
      <xdr:col>267</xdr:col>
      <xdr:colOff>523875</xdr:colOff>
      <xdr:row>47</xdr:row>
      <xdr:rowOff>209550</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155</xdr:col>
      <xdr:colOff>419100</xdr:colOff>
      <xdr:row>99</xdr:row>
      <xdr:rowOff>138111</xdr:rowOff>
    </xdr:from>
    <xdr:to>
      <xdr:col>164</xdr:col>
      <xdr:colOff>85725</xdr:colOff>
      <xdr:row>117</xdr:row>
      <xdr:rowOff>142874</xdr:rowOff>
    </xdr:to>
    <xdr:graphicFrame macro="">
      <xdr:nvGraphicFramePr>
        <xdr:cNvPr id="3" name="Chart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27</xdr:row>
      <xdr:rowOff>66675</xdr:rowOff>
    </xdr:from>
    <xdr:to>
      <xdr:col>7</xdr:col>
      <xdr:colOff>400050</xdr:colOff>
      <xdr:row>44</xdr:row>
      <xdr:rowOff>28575</xdr:rowOff>
    </xdr:to>
    <xdr:graphicFrame macro="">
      <xdr:nvGraphicFramePr>
        <xdr:cNvPr id="17783" name="Chart 6">
          <a:extLst>
            <a:ext uri="{FF2B5EF4-FFF2-40B4-BE49-F238E27FC236}">
              <a16:creationId xmlns:a16="http://schemas.microsoft.com/office/drawing/2014/main" id="{00000000-0008-0000-2700-0000774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179</xdr:row>
      <xdr:rowOff>19050</xdr:rowOff>
    </xdr:from>
    <xdr:to>
      <xdr:col>6</xdr:col>
      <xdr:colOff>200025</xdr:colOff>
      <xdr:row>195</xdr:row>
      <xdr:rowOff>104775</xdr:rowOff>
    </xdr:to>
    <xdr:graphicFrame macro="">
      <xdr:nvGraphicFramePr>
        <xdr:cNvPr id="17784" name="Chart 7">
          <a:extLst>
            <a:ext uri="{FF2B5EF4-FFF2-40B4-BE49-F238E27FC236}">
              <a16:creationId xmlns:a16="http://schemas.microsoft.com/office/drawing/2014/main" id="{00000000-0008-0000-2700-0000784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285749</xdr:colOff>
      <xdr:row>90</xdr:row>
      <xdr:rowOff>95250</xdr:rowOff>
    </xdr:from>
    <xdr:to>
      <xdr:col>7</xdr:col>
      <xdr:colOff>428624</xdr:colOff>
      <xdr:row>110</xdr:row>
      <xdr:rowOff>133350</xdr:rowOff>
    </xdr:to>
    <xdr:graphicFrame macro="">
      <xdr:nvGraphicFramePr>
        <xdr:cNvPr id="17785" name="Chart 8">
          <a:extLst>
            <a:ext uri="{FF2B5EF4-FFF2-40B4-BE49-F238E27FC236}">
              <a16:creationId xmlns:a16="http://schemas.microsoft.com/office/drawing/2014/main" id="{00000000-0008-0000-2700-0000794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228600</xdr:colOff>
      <xdr:row>129</xdr:row>
      <xdr:rowOff>95250</xdr:rowOff>
    </xdr:from>
    <xdr:to>
      <xdr:col>6</xdr:col>
      <xdr:colOff>476250</xdr:colOff>
      <xdr:row>146</xdr:row>
      <xdr:rowOff>28575</xdr:rowOff>
    </xdr:to>
    <xdr:graphicFrame macro="">
      <xdr:nvGraphicFramePr>
        <xdr:cNvPr id="17786" name="Chart 122">
          <a:extLst>
            <a:ext uri="{FF2B5EF4-FFF2-40B4-BE49-F238E27FC236}">
              <a16:creationId xmlns:a16="http://schemas.microsoft.com/office/drawing/2014/main" id="{00000000-0008-0000-2700-00007A4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10</xdr:row>
      <xdr:rowOff>114300</xdr:rowOff>
    </xdr:from>
    <xdr:to>
      <xdr:col>7</xdr:col>
      <xdr:colOff>476250</xdr:colOff>
      <xdr:row>27</xdr:row>
      <xdr:rowOff>76200</xdr:rowOff>
    </xdr:to>
    <xdr:graphicFrame macro="">
      <xdr:nvGraphicFramePr>
        <xdr:cNvPr id="9" name="Chart 6">
          <a:extLst>
            <a:ext uri="{FF2B5EF4-FFF2-40B4-BE49-F238E27FC236}">
              <a16:creationId xmlns:a16="http://schemas.microsoft.com/office/drawing/2014/main" id="{00000000-0008-0000-2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195261</xdr:colOff>
      <xdr:row>67</xdr:row>
      <xdr:rowOff>147637</xdr:rowOff>
    </xdr:from>
    <xdr:to>
      <xdr:col>8</xdr:col>
      <xdr:colOff>352424</xdr:colOff>
      <xdr:row>87</xdr:row>
      <xdr:rowOff>142875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219075</xdr:colOff>
      <xdr:row>114</xdr:row>
      <xdr:rowOff>0</xdr:rowOff>
    </xdr:from>
    <xdr:to>
      <xdr:col>8</xdr:col>
      <xdr:colOff>295275</xdr:colOff>
      <xdr:row>127</xdr:row>
      <xdr:rowOff>152400</xdr:rowOff>
    </xdr:to>
    <xdr:graphicFrame macro="">
      <xdr:nvGraphicFramePr>
        <xdr:cNvPr id="12" name="Chart 11">
          <a:extLst>
            <a:ext uri="{FF2B5EF4-FFF2-40B4-BE49-F238E27FC236}">
              <a16:creationId xmlns:a16="http://schemas.microsoft.com/office/drawing/2014/main" id="{00000000-0008-0000-2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209550</xdr:colOff>
      <xdr:row>3</xdr:row>
      <xdr:rowOff>119062</xdr:rowOff>
    </xdr:from>
    <xdr:to>
      <xdr:col>16</xdr:col>
      <xdr:colOff>28575</xdr:colOff>
      <xdr:row>24</xdr:row>
      <xdr:rowOff>114301</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171450</xdr:colOff>
      <xdr:row>40</xdr:row>
      <xdr:rowOff>157162</xdr:rowOff>
    </xdr:from>
    <xdr:to>
      <xdr:col>15</xdr:col>
      <xdr:colOff>514350</xdr:colOff>
      <xdr:row>61</xdr:row>
      <xdr:rowOff>28575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571499</xdr:colOff>
      <xdr:row>75</xdr:row>
      <xdr:rowOff>76200</xdr:rowOff>
    </xdr:from>
    <xdr:to>
      <xdr:col>15</xdr:col>
      <xdr:colOff>447674</xdr:colOff>
      <xdr:row>93</xdr:row>
      <xdr:rowOff>47625</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sidential%20Floor%20Space/AHS/AHS_summary_results_1208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esidential%20Floor%20Space/AHS_summary_results_0318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indicators/economywide_indicators_1019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indicators/commercial_indicators_09071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indicators/commercial_indicators_11281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residential_indicator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Indicators/commercial_indicators_11291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_From%20Cort,%20Katherine%20A/residential_indicators_02-10-1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evised%20FY04/Data/Fowler/transportation_indicator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indicators/industrial_indicator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d3g086/My%20Documents/OIT/MECS98/98MEC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Residential%20Floor%20Space/startsal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economywide_indicators_0602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_all_btu_2017_pnn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AHS_summary_results_05172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EnergyPrices_by_Sector_010820_DB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Wgted_Floorspace"/>
      <sheetName val="RECS_intensity_data"/>
      <sheetName val="Stock_85to95"/>
      <sheetName val="Compare_PWT"/>
      <sheetName val="Time_series"/>
      <sheetName val="Survival_curve"/>
      <sheetName val="Survival_curve_MF"/>
      <sheetName val="Survival_curve_MH"/>
      <sheetName val="Total_stock"/>
      <sheetName val="Total_stock_SF"/>
      <sheetName val="Total_stock_MF"/>
      <sheetName val="Total_stock_MH"/>
      <sheetName val="mhstabplcmnt"/>
      <sheetName val="Sheet4"/>
      <sheetName val="Comps Ann"/>
      <sheetName val="SFTotalMedAvgSqFt"/>
      <sheetName val="Compare_size"/>
      <sheetName val="Compare_FS"/>
      <sheetName val="RECS_4_adj"/>
      <sheetName val="Estimate"/>
      <sheetName val="RECS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Overall_graphics"/>
      <sheetName val="Regional_stock_by_type"/>
      <sheetName val="Wgted_Floorspace"/>
      <sheetName val="RECS_intensity_data"/>
      <sheetName val="Stock_85to95"/>
      <sheetName val="Compare_PWT"/>
      <sheetName val="Time_series"/>
      <sheetName val="Survival_curve_SF"/>
      <sheetName val="Survival_curve_MF"/>
      <sheetName val="Survival_curve_MH"/>
      <sheetName val="Total_stock"/>
      <sheetName val="Total_stock_SF"/>
      <sheetName val="Total_stock_MF"/>
      <sheetName val="Total_stock_MH"/>
      <sheetName val="mhstabplcmnt"/>
      <sheetName val="place_nsa_all"/>
      <sheetName val="histplac"/>
      <sheetName val="Sheet4"/>
      <sheetName val="Comps Ann"/>
      <sheetName val="SFTotalMedAvgSqFt"/>
      <sheetName val="Plot_CNH"/>
      <sheetName val="Compare_size"/>
      <sheetName val="Compare_FS"/>
      <sheetName val="RECS_4_adj"/>
      <sheetName val="Estimate"/>
      <sheetName val="RECS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General_inputs"/>
      <sheetName val="Impact_report"/>
      <sheetName val="Report_charts"/>
      <sheetName val="Indicators_report"/>
      <sheetName val="All_Sectors"/>
      <sheetName val="Chk89"/>
      <sheetName val="Sector_Activity"/>
      <sheetName val="AER09_table2.1b"/>
      <sheetName val="AER09_Table2.1c"/>
      <sheetName val="AER09_Table2.1d"/>
      <sheetName val="AER09_Table2.1e"/>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mer_dataT02.02"/>
      <sheetName val="mer_dataT02.03"/>
      <sheetName val="mer_dataT02.04"/>
      <sheetName val="mer_dataT02.05"/>
      <sheetName val="mer_dataT02.06"/>
      <sheetName val="Conversion_Factors_Commercial"/>
      <sheetName val="BEA_GDP"/>
      <sheetName val="BEA_hist_GDP_112211"/>
      <sheetName val="GDPLev"/>
      <sheetName val="AER09_Table2.1f"/>
      <sheetName val="LongChart"/>
      <sheetName val="C (www)"/>
      <sheetName val="Charts (other)"/>
      <sheetName val="Delivered_vs_Source"/>
    </sheetNames>
    <sheetDataSet>
      <sheetData sheetId="0"/>
      <sheetData sheetId="1"/>
      <sheetData sheetId="2">
        <row r="6">
          <cell r="F6">
            <v>1985</v>
          </cell>
          <cell r="N6" t="str">
            <v xml:space="preserve"> 1985 = 1</v>
          </cell>
          <cell r="O6" t="str">
            <v xml:space="preserve"> (1985  = 1)</v>
          </cell>
        </row>
        <row r="7">
          <cell r="F7">
            <v>1996</v>
          </cell>
        </row>
        <row r="20">
          <cell r="F20">
            <v>1985</v>
          </cell>
        </row>
        <row r="21">
          <cell r="F21">
            <v>2010</v>
          </cell>
        </row>
        <row r="25">
          <cell r="F25">
            <v>0</v>
          </cell>
        </row>
      </sheetData>
      <sheetData sheetId="3"/>
      <sheetData sheetId="4"/>
      <sheetData sheetId="5"/>
      <sheetData sheetId="6">
        <row r="10">
          <cell r="AH10" t="e">
            <v>#DIV/0!</v>
          </cell>
          <cell r="AI10">
            <v>0</v>
          </cell>
          <cell r="AJ10" t="e">
            <v>#DIV/0!</v>
          </cell>
          <cell r="AK10" t="e">
            <v>#DIV/0!</v>
          </cell>
          <cell r="AN10" t="e">
            <v>#DIV/0!</v>
          </cell>
        </row>
        <row r="11">
          <cell r="AH11" t="e">
            <v>#DIV/0!</v>
          </cell>
          <cell r="AI11">
            <v>0</v>
          </cell>
          <cell r="AJ11" t="e">
            <v>#DIV/0!</v>
          </cell>
          <cell r="AK11" t="e">
            <v>#DIV/0!</v>
          </cell>
          <cell r="AN11" t="e">
            <v>#DIV/0!</v>
          </cell>
        </row>
        <row r="12">
          <cell r="AH12" t="e">
            <v>#DIV/0!</v>
          </cell>
          <cell r="AI12">
            <v>0</v>
          </cell>
          <cell r="AJ12" t="e">
            <v>#DIV/0!</v>
          </cell>
          <cell r="AK12" t="e">
            <v>#DIV/0!</v>
          </cell>
          <cell r="AN12" t="e">
            <v>#DIV/0!</v>
          </cell>
        </row>
        <row r="13">
          <cell r="AH13" t="e">
            <v>#DIV/0!</v>
          </cell>
          <cell r="AI13">
            <v>0</v>
          </cell>
          <cell r="AJ13" t="e">
            <v>#DIV/0!</v>
          </cell>
          <cell r="AK13" t="e">
            <v>#DIV/0!</v>
          </cell>
          <cell r="AN13" t="e">
            <v>#DIV/0!</v>
          </cell>
        </row>
        <row r="14">
          <cell r="AH14" t="e">
            <v>#DIV/0!</v>
          </cell>
          <cell r="AI14">
            <v>0</v>
          </cell>
          <cell r="AJ14" t="e">
            <v>#DIV/0!</v>
          </cell>
          <cell r="AK14" t="e">
            <v>#DIV/0!</v>
          </cell>
          <cell r="AN14" t="e">
            <v>#DIV/0!</v>
          </cell>
        </row>
        <row r="15">
          <cell r="AH15" t="e">
            <v>#DIV/0!</v>
          </cell>
          <cell r="AI15">
            <v>0</v>
          </cell>
          <cell r="AJ15" t="e">
            <v>#DIV/0!</v>
          </cell>
          <cell r="AK15" t="e">
            <v>#DIV/0!</v>
          </cell>
          <cell r="AN15" t="e">
            <v>#DIV/0!</v>
          </cell>
        </row>
        <row r="16">
          <cell r="AH16" t="e">
            <v>#DIV/0!</v>
          </cell>
          <cell r="AI16">
            <v>0</v>
          </cell>
          <cell r="AJ16" t="e">
            <v>#DIV/0!</v>
          </cell>
          <cell r="AK16" t="e">
            <v>#DIV/0!</v>
          </cell>
          <cell r="AN16" t="e">
            <v>#DIV/0!</v>
          </cell>
        </row>
        <row r="17">
          <cell r="AH17" t="e">
            <v>#DIV/0!</v>
          </cell>
          <cell r="AI17">
            <v>0</v>
          </cell>
          <cell r="AJ17" t="e">
            <v>#DIV/0!</v>
          </cell>
          <cell r="AK17" t="e">
            <v>#DIV/0!</v>
          </cell>
          <cell r="AN17" t="e">
            <v>#DIV/0!</v>
          </cell>
        </row>
        <row r="18">
          <cell r="AH18" t="e">
            <v>#DIV/0!</v>
          </cell>
          <cell r="AI18">
            <v>0</v>
          </cell>
          <cell r="AJ18" t="e">
            <v>#DIV/0!</v>
          </cell>
          <cell r="AK18" t="e">
            <v>#DIV/0!</v>
          </cell>
          <cell r="AN18" t="e">
            <v>#DIV/0!</v>
          </cell>
        </row>
        <row r="19">
          <cell r="AH19" t="e">
            <v>#DIV/0!</v>
          </cell>
          <cell r="AI19">
            <v>0</v>
          </cell>
          <cell r="AJ19" t="e">
            <v>#DIV/0!</v>
          </cell>
          <cell r="AK19" t="e">
            <v>#DIV/0!</v>
          </cell>
          <cell r="AN19" t="e">
            <v>#DIV/0!</v>
          </cell>
        </row>
        <row r="20">
          <cell r="AH20" t="e">
            <v>#DIV/0!</v>
          </cell>
          <cell r="AI20">
            <v>0</v>
          </cell>
          <cell r="AJ20" t="e">
            <v>#DIV/0!</v>
          </cell>
          <cell r="AK20" t="e">
            <v>#DIV/0!</v>
          </cell>
          <cell r="AN20" t="e">
            <v>#DIV/0!</v>
          </cell>
        </row>
        <row r="21">
          <cell r="AH21" t="e">
            <v>#DIV/0!</v>
          </cell>
          <cell r="AI21">
            <v>137.2627284041881</v>
          </cell>
          <cell r="AJ21" t="e">
            <v>#DIV/0!</v>
          </cell>
          <cell r="AK21" t="e">
            <v>#DIV/0!</v>
          </cell>
          <cell r="AN21" t="e">
            <v>#DIV/0!</v>
          </cell>
        </row>
        <row r="22">
          <cell r="AH22" t="e">
            <v>#DIV/0!</v>
          </cell>
          <cell r="AI22">
            <v>137.53399410067331</v>
          </cell>
          <cell r="AJ22" t="e">
            <v>#DIV/0!</v>
          </cell>
          <cell r="AK22" t="e">
            <v>#DIV/0!</v>
          </cell>
          <cell r="AN22" t="e">
            <v>#DIV/0!</v>
          </cell>
        </row>
        <row r="23">
          <cell r="AH23" t="e">
            <v>#DIV/0!</v>
          </cell>
          <cell r="AI23">
            <v>143.49801751038052</v>
          </cell>
          <cell r="AJ23" t="e">
            <v>#DIV/0!</v>
          </cell>
          <cell r="AK23" t="e">
            <v>#DIV/0!</v>
          </cell>
          <cell r="AN23" t="e">
            <v>#DIV/0!</v>
          </cell>
        </row>
        <row r="24">
          <cell r="AH24" t="e">
            <v>#DIV/0!</v>
          </cell>
          <cell r="AI24">
            <v>145.47393932896364</v>
          </cell>
          <cell r="AJ24" t="e">
            <v>#DIV/0!</v>
          </cell>
          <cell r="AK24" t="e">
            <v>#DIV/0!</v>
          </cell>
          <cell r="AN24" t="e">
            <v>#DIV/0!</v>
          </cell>
        </row>
        <row r="25">
          <cell r="AH25" t="e">
            <v>#DIV/0!</v>
          </cell>
          <cell r="AI25">
            <v>147.67366179456553</v>
          </cell>
          <cell r="AJ25" t="e">
            <v>#DIV/0!</v>
          </cell>
          <cell r="AK25" t="e">
            <v>#DIV/0!</v>
          </cell>
          <cell r="AN25" t="e">
            <v>#DIV/0!</v>
          </cell>
        </row>
        <row r="26">
          <cell r="AH26" t="e">
            <v>#DIV/0!</v>
          </cell>
          <cell r="AI26">
            <v>154.13664324396586</v>
          </cell>
          <cell r="AJ26" t="e">
            <v>#DIV/0!</v>
          </cell>
          <cell r="AK26" t="e">
            <v>#DIV/0!</v>
          </cell>
          <cell r="AN26" t="e">
            <v>#DIV/0!</v>
          </cell>
        </row>
        <row r="27">
          <cell r="AH27" t="e">
            <v>#DIV/0!</v>
          </cell>
          <cell r="AI27">
            <v>162.9810635834003</v>
          </cell>
          <cell r="AJ27" t="e">
            <v>#DIV/0!</v>
          </cell>
          <cell r="AK27" t="e">
            <v>#DIV/0!</v>
          </cell>
          <cell r="AN27" t="e">
            <v>#DIV/0!</v>
          </cell>
        </row>
        <row r="28">
          <cell r="AH28" t="e">
            <v>#DIV/0!</v>
          </cell>
          <cell r="AI28">
            <v>173.05062918903175</v>
          </cell>
          <cell r="AJ28" t="e">
            <v>#DIV/0!</v>
          </cell>
          <cell r="AK28" t="e">
            <v>#DIV/0!</v>
          </cell>
          <cell r="AN28" t="e">
            <v>#DIV/0!</v>
          </cell>
        </row>
        <row r="29">
          <cell r="AH29" t="e">
            <v>#DIV/0!</v>
          </cell>
          <cell r="AI29">
            <v>179.07362986858297</v>
          </cell>
          <cell r="AJ29" t="e">
            <v>#DIV/0!</v>
          </cell>
          <cell r="AK29" t="e">
            <v>#DIV/0!</v>
          </cell>
          <cell r="AN29" t="e">
            <v>#DIV/0!</v>
          </cell>
        </row>
        <row r="30">
          <cell r="AH30" t="e">
            <v>#DIV/0!</v>
          </cell>
          <cell r="AI30">
            <v>186.37819346526604</v>
          </cell>
          <cell r="AJ30" t="e">
            <v>#DIV/0!</v>
          </cell>
          <cell r="AK30" t="e">
            <v>#DIV/0!</v>
          </cell>
          <cell r="AN30" t="e">
            <v>#DIV/0!</v>
          </cell>
        </row>
        <row r="31">
          <cell r="AH31">
            <v>216.11202765080463</v>
          </cell>
          <cell r="AI31">
            <v>193.0844358329901</v>
          </cell>
          <cell r="AJ31" t="e">
            <v>#DIV/0!</v>
          </cell>
          <cell r="AK31">
            <v>23643805.515182659</v>
          </cell>
          <cell r="AN31" t="e">
            <v>#DIV/0!</v>
          </cell>
        </row>
        <row r="32">
          <cell r="AH32">
            <v>218.11715445337612</v>
          </cell>
          <cell r="AI32">
            <v>196.71210142603354</v>
          </cell>
          <cell r="AJ32" t="e">
            <v>#DIV/0!</v>
          </cell>
          <cell r="AK32">
            <v>23503489.236773945</v>
          </cell>
          <cell r="AN32" t="e">
            <v>#DIV/0!</v>
          </cell>
        </row>
        <row r="33">
          <cell r="AH33">
            <v>221.60579733924348</v>
          </cell>
          <cell r="AI33">
            <v>202.65075960512354</v>
          </cell>
          <cell r="AJ33" t="e">
            <v>#DIV/0!</v>
          </cell>
          <cell r="AK33">
            <v>23452627.581973609</v>
          </cell>
          <cell r="AN33" t="e">
            <v>#DIV/0!</v>
          </cell>
        </row>
        <row r="34">
          <cell r="AH34">
            <v>215.85152730678894</v>
          </cell>
          <cell r="AI34">
            <v>205.49803592733139</v>
          </cell>
          <cell r="AJ34" t="e">
            <v>#DIV/0!</v>
          </cell>
          <cell r="AK34">
            <v>23759449.538737416</v>
          </cell>
          <cell r="AN34" t="e">
            <v>#DIV/0!</v>
          </cell>
        </row>
        <row r="35">
          <cell r="AH35">
            <v>207.39943482550254</v>
          </cell>
          <cell r="AI35">
            <v>196.90039113841095</v>
          </cell>
          <cell r="AJ35" t="e">
            <v>#DIV/0!</v>
          </cell>
          <cell r="AK35">
            <v>23577012.490919091</v>
          </cell>
          <cell r="AN35" t="e">
            <v>#DIV/0!</v>
          </cell>
        </row>
        <row r="36">
          <cell r="AH36">
            <v>204.44884200671683</v>
          </cell>
          <cell r="AI36">
            <v>194.9607084424263</v>
          </cell>
          <cell r="AJ36" t="e">
            <v>#DIV/0!</v>
          </cell>
          <cell r="AK36">
            <v>23640434.555262588</v>
          </cell>
          <cell r="AN36" t="e">
            <v>#DIV/0!</v>
          </cell>
        </row>
        <row r="37">
          <cell r="AH37">
            <v>208.42182709306391</v>
          </cell>
          <cell r="AI37">
            <v>203.77712588169058</v>
          </cell>
          <cell r="AJ37" t="e">
            <v>#DIV/0!</v>
          </cell>
          <cell r="AK37">
            <v>23340880.392043047</v>
          </cell>
          <cell r="AN37" t="e">
            <v>#DIV/0!</v>
          </cell>
        </row>
        <row r="38">
          <cell r="AH38">
            <v>208.23496203192119</v>
          </cell>
          <cell r="AI38">
            <v>203.53933150099306</v>
          </cell>
          <cell r="AJ38">
            <v>24.760111827371109</v>
          </cell>
          <cell r="AK38">
            <v>23197209.877082832</v>
          </cell>
          <cell r="AN38">
            <v>17.321361160895872</v>
          </cell>
        </row>
        <row r="39">
          <cell r="AH39">
            <v>209.35246546864184</v>
          </cell>
          <cell r="AI39">
            <v>205.56233219941655</v>
          </cell>
          <cell r="AJ39">
            <v>23.89552708982125</v>
          </cell>
          <cell r="AK39">
            <v>22556706.424450733</v>
          </cell>
          <cell r="AN39">
            <v>16.845036824366673</v>
          </cell>
        </row>
        <row r="40">
          <cell r="AH40">
            <v>201.47926141675691</v>
          </cell>
          <cell r="AI40">
            <v>203.854929656168</v>
          </cell>
          <cell r="AJ40">
            <v>24.276751409136654</v>
          </cell>
          <cell r="AK40">
            <v>22312446.964531939</v>
          </cell>
          <cell r="AN40">
            <v>16.503556262608662</v>
          </cell>
        </row>
        <row r="41">
          <cell r="AH41">
            <v>197.64108349488501</v>
          </cell>
          <cell r="AI41">
            <v>199.16065551879609</v>
          </cell>
          <cell r="AJ41">
            <v>24.235907309779339</v>
          </cell>
          <cell r="AK41">
            <v>1.1089322748455663</v>
          </cell>
          <cell r="AN41">
            <v>16.010513444193926</v>
          </cell>
        </row>
        <row r="42">
          <cell r="AH42">
            <v>184.66896518177381</v>
          </cell>
          <cell r="AI42">
            <v>196.69065999813895</v>
          </cell>
          <cell r="AJ42">
            <v>23.136237536075257</v>
          </cell>
          <cell r="AK42">
            <v>1.0905854552698189</v>
          </cell>
          <cell r="AN42">
            <v>15.256088259522008</v>
          </cell>
        </row>
        <row r="43">
          <cell r="AH43">
            <v>185.47857198935594</v>
          </cell>
          <cell r="AI43">
            <v>197.36366814761203</v>
          </cell>
          <cell r="AJ43">
            <v>21.901640724580645</v>
          </cell>
          <cell r="AK43">
            <v>1.0518301376912611</v>
          </cell>
          <cell r="AN43">
            <v>14.920712587431138</v>
          </cell>
        </row>
        <row r="44">
          <cell r="AH44">
            <v>182.4377445986446</v>
          </cell>
          <cell r="AI44">
            <v>196.01309841149634</v>
          </cell>
          <cell r="AJ44">
            <v>21.04492948131287</v>
          </cell>
          <cell r="AK44">
            <v>1.0336836422677802</v>
          </cell>
          <cell r="AN44">
            <v>14.277917887157804</v>
          </cell>
        </row>
        <row r="45">
          <cell r="AH45">
            <v>183.34991340410465</v>
          </cell>
          <cell r="AI45">
            <v>201.5736753012487</v>
          </cell>
          <cell r="AJ45">
            <v>20.67750227356813</v>
          </cell>
          <cell r="AK45">
            <v>1.0215919926312933</v>
          </cell>
          <cell r="AN45">
            <v>13.970838064878659</v>
          </cell>
        </row>
        <row r="46">
          <cell r="AH46">
            <v>183.0061731445295</v>
          </cell>
          <cell r="AI46">
            <v>198.56599239253097</v>
          </cell>
          <cell r="AJ46">
            <v>19.853820445316124</v>
          </cell>
          <cell r="AK46">
            <v>1</v>
          </cell>
          <cell r="AN46">
            <v>13.442552044900387</v>
          </cell>
        </row>
        <row r="47">
          <cell r="AH47">
            <v>179.92486936477152</v>
          </cell>
          <cell r="AI47">
            <v>196.08270293553866</v>
          </cell>
          <cell r="AJ47">
            <v>19.240061592812204</v>
          </cell>
          <cell r="AK47">
            <v>0.99688938725871945</v>
          </cell>
          <cell r="AN47">
            <v>13.033335477043165</v>
          </cell>
        </row>
        <row r="48">
          <cell r="AH48">
            <v>181.06230668253355</v>
          </cell>
          <cell r="AI48">
            <v>198.25487364726027</v>
          </cell>
          <cell r="AJ48">
            <v>19.353896327244723</v>
          </cell>
          <cell r="AK48">
            <v>0.9605281827768164</v>
          </cell>
          <cell r="AN48">
            <v>13.017318076515137</v>
          </cell>
        </row>
        <row r="49">
          <cell r="AH49">
            <v>187.13751462632192</v>
          </cell>
          <cell r="AI49">
            <v>203.84661853835919</v>
          </cell>
          <cell r="AJ49">
            <v>18.993177164104939</v>
          </cell>
          <cell r="AK49">
            <v>0.94388157118136262</v>
          </cell>
          <cell r="AN49">
            <v>13.05180635998838</v>
          </cell>
        </row>
        <row r="50">
          <cell r="AH50">
            <v>188.2655818650405</v>
          </cell>
          <cell r="AI50">
            <v>203.75954987544111</v>
          </cell>
          <cell r="AJ50">
            <v>19.471195813395198</v>
          </cell>
          <cell r="AK50">
            <v>0.92958982521545808</v>
          </cell>
          <cell r="AN50">
            <v>12.831073035636701</v>
          </cell>
        </row>
        <row r="51">
          <cell r="AH51">
            <v>176.49236459251688</v>
          </cell>
          <cell r="AI51">
            <v>200.33364657117181</v>
          </cell>
          <cell r="AJ51">
            <v>19.85826070165318</v>
          </cell>
          <cell r="AK51">
            <v>0.91201369040274394</v>
          </cell>
          <cell r="AN51">
            <v>12.531222451066652</v>
          </cell>
        </row>
        <row r="52">
          <cell r="AH52">
            <v>181.33146583425724</v>
          </cell>
          <cell r="AI52">
            <v>200.97475081385736</v>
          </cell>
          <cell r="AJ52">
            <v>20.416560171941221</v>
          </cell>
          <cell r="AK52">
            <v>0.88097705975049545</v>
          </cell>
          <cell r="AN52">
            <v>12.587473317355164</v>
          </cell>
        </row>
        <row r="53">
          <cell r="AH53">
            <v>176.9397914489299</v>
          </cell>
          <cell r="AI53">
            <v>196.87678801442351</v>
          </cell>
          <cell r="AJ53">
            <v>20.793302048216589</v>
          </cell>
          <cell r="AK53">
            <v>0.87768855386551337</v>
          </cell>
          <cell r="AN53">
            <v>12.383709565949129</v>
          </cell>
        </row>
        <row r="54">
          <cell r="AH54">
            <v>182.50633603082761</v>
          </cell>
          <cell r="AI54">
            <v>199.83289182090942</v>
          </cell>
          <cell r="AJ54">
            <v>20.422553876106271</v>
          </cell>
          <cell r="AK54">
            <v>0.88344257281776795</v>
          </cell>
          <cell r="AN54">
            <v>12.322756608121654</v>
          </cell>
        </row>
        <row r="55">
          <cell r="AH55">
            <v>179.00950948390496</v>
          </cell>
          <cell r="AI55">
            <v>201.67189869236847</v>
          </cell>
          <cell r="AJ55">
            <v>19.582135680373117</v>
          </cell>
          <cell r="AK55">
            <v>0.87802335704729295</v>
          </cell>
          <cell r="AN55">
            <v>12.08570065645304</v>
          </cell>
        </row>
        <row r="56">
          <cell r="AH56">
            <v>181.01504346484171</v>
          </cell>
          <cell r="AI56">
            <v>206.85973014519811</v>
          </cell>
          <cell r="AJ56">
            <v>19.015685204335828</v>
          </cell>
          <cell r="AK56">
            <v>0.86972688183634639</v>
          </cell>
          <cell r="AN56">
            <v>12.011787122611944</v>
          </cell>
        </row>
        <row r="57">
          <cell r="AH57">
            <v>189.23968456666498</v>
          </cell>
          <cell r="AI57">
            <v>210.74184307971234</v>
          </cell>
          <cell r="AJ57">
            <v>18.961736795477915</v>
          </cell>
          <cell r="AK57">
            <v>0.86451381456971765</v>
          </cell>
          <cell r="AN57">
            <v>11.969752485751039</v>
          </cell>
        </row>
        <row r="58">
          <cell r="AH58">
            <v>182.38172752301639</v>
          </cell>
          <cell r="AI58">
            <v>214.82727550884204</v>
          </cell>
          <cell r="AJ58">
            <v>18.145815997828091</v>
          </cell>
          <cell r="AK58">
            <v>0.85768598124204087</v>
          </cell>
          <cell r="AN58">
            <v>11.519253022154544</v>
          </cell>
        </row>
        <row r="59">
          <cell r="AH59">
            <v>178.80575779684824</v>
          </cell>
          <cell r="AI59">
            <v>212.28379406301738</v>
          </cell>
          <cell r="AJ59">
            <v>17.188970568736753</v>
          </cell>
          <cell r="AK59">
            <v>0.85917333922752837</v>
          </cell>
          <cell r="AN59">
            <v>11.056408926608611</v>
          </cell>
        </row>
        <row r="60">
          <cell r="AH60">
            <v>177.76689525393923</v>
          </cell>
          <cell r="AI60">
            <v>208.27918941969662</v>
          </cell>
          <cell r="AJ60">
            <v>16.571671117011729</v>
          </cell>
          <cell r="AK60">
            <v>0.86743048749457086</v>
          </cell>
          <cell r="AN60">
            <v>10.803649931670526</v>
          </cell>
        </row>
        <row r="61">
          <cell r="AH61">
            <v>0</v>
          </cell>
          <cell r="AI61">
            <v>0</v>
          </cell>
          <cell r="AJ61">
            <v>0</v>
          </cell>
          <cell r="AK61" t="e">
            <v>#DIV/0!</v>
          </cell>
          <cell r="AN61">
            <v>0</v>
          </cell>
        </row>
        <row r="62">
          <cell r="AH62">
            <v>0</v>
          </cell>
          <cell r="AI62">
            <v>0</v>
          </cell>
          <cell r="AJ62" t="e">
            <v>#DIV/0!</v>
          </cell>
          <cell r="AK62" t="e">
            <v>#DIV/0!</v>
          </cell>
          <cell r="AN62" t="e">
            <v>#DIV/0!</v>
          </cell>
        </row>
        <row r="63">
          <cell r="AH63" t="e">
            <v>#DIV/0!</v>
          </cell>
          <cell r="AI63" t="e">
            <v>#DIV/0!</v>
          </cell>
          <cell r="AJ63" t="e">
            <v>#DIV/0!</v>
          </cell>
          <cell r="AK63" t="e">
            <v>#DIV/0!</v>
          </cell>
          <cell r="AN63" t="e">
            <v>#DIV/0!</v>
          </cell>
        </row>
        <row r="64">
          <cell r="AH64" t="e">
            <v>#DIV/0!</v>
          </cell>
          <cell r="AI64" t="e">
            <v>#DIV/0!</v>
          </cell>
          <cell r="AJ64" t="e">
            <v>#DIV/0!</v>
          </cell>
          <cell r="AK64" t="e">
            <v>#DIV/0!</v>
          </cell>
          <cell r="AN64" t="e">
            <v>#DIV/0!</v>
          </cell>
        </row>
        <row r="65">
          <cell r="AH65" t="e">
            <v>#DIV/0!</v>
          </cell>
          <cell r="AI65" t="e">
            <v>#DIV/0!</v>
          </cell>
          <cell r="AJ65" t="e">
            <v>#DIV/0!</v>
          </cell>
          <cell r="AK65" t="e">
            <v>#DIV/0!</v>
          </cell>
          <cell r="AN65" t="e">
            <v>#DIV/0!</v>
          </cell>
        </row>
        <row r="66">
          <cell r="AH66" t="e">
            <v>#DIV/0!</v>
          </cell>
          <cell r="AI66" t="e">
            <v>#DIV/0!</v>
          </cell>
          <cell r="AJ66" t="e">
            <v>#DIV/0!</v>
          </cell>
          <cell r="AK66" t="e">
            <v>#DIV/0!</v>
          </cell>
          <cell r="AN66" t="e">
            <v>#DIV/0!</v>
          </cell>
        </row>
        <row r="67">
          <cell r="AH67" t="e">
            <v>#DIV/0!</v>
          </cell>
          <cell r="AI67" t="e">
            <v>#DIV/0!</v>
          </cell>
          <cell r="AJ67" t="e">
            <v>#DIV/0!</v>
          </cell>
          <cell r="AK67" t="e">
            <v>#DIV/0!</v>
          </cell>
          <cell r="AN67" t="e">
            <v>#DIV/0!</v>
          </cell>
        </row>
        <row r="68">
          <cell r="AH68" t="e">
            <v>#DIV/0!</v>
          </cell>
          <cell r="AI68" t="e">
            <v>#DIV/0!</v>
          </cell>
          <cell r="AJ68" t="e">
            <v>#DIV/0!</v>
          </cell>
          <cell r="AK68" t="e">
            <v>#DIV/0!</v>
          </cell>
          <cell r="AN68" t="e">
            <v>#DIV/0!</v>
          </cell>
        </row>
        <row r="69">
          <cell r="AH69" t="e">
            <v>#DIV/0!</v>
          </cell>
          <cell r="AI69" t="e">
            <v>#DIV/0!</v>
          </cell>
          <cell r="AJ69" t="e">
            <v>#DIV/0!</v>
          </cell>
          <cell r="AK69" t="e">
            <v>#DIV/0!</v>
          </cell>
          <cell r="AN69" t="e">
            <v>#DIV/0!</v>
          </cell>
        </row>
        <row r="70">
          <cell r="AH70" t="e">
            <v>#DIV/0!</v>
          </cell>
          <cell r="AI70" t="e">
            <v>#DIV/0!</v>
          </cell>
          <cell r="AJ70" t="e">
            <v>#DIV/0!</v>
          </cell>
          <cell r="AK70" t="e">
            <v>#DIV/0!</v>
          </cell>
          <cell r="AN70" t="e">
            <v>#DIV/0!</v>
          </cell>
        </row>
        <row r="71">
          <cell r="AH71" t="e">
            <v>#DIV/0!</v>
          </cell>
          <cell r="AI71" t="e">
            <v>#DIV/0!</v>
          </cell>
          <cell r="AJ71" t="e">
            <v>#DIV/0!</v>
          </cell>
          <cell r="AK71" t="e">
            <v>#DIV/0!</v>
          </cell>
          <cell r="AN71" t="e">
            <v>#DIV/0!</v>
          </cell>
        </row>
        <row r="73">
          <cell r="K73">
            <v>37</v>
          </cell>
        </row>
        <row r="74">
          <cell r="K74">
            <v>48</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
      <sheetName val="Report_tables"/>
      <sheetName val="Regional_intensity (aggregate)"/>
      <sheetName val="Adjusted_Supplier_Data"/>
      <sheetName val="SEDS_CensusDiv"/>
      <sheetName val="AER09_Table2.1c"/>
      <sheetName val="AER10_Table2.1c"/>
      <sheetName val="AER10_Table2.1a"/>
      <sheetName val="Conversion_Factors"/>
      <sheetName val="Weather_factors_new"/>
      <sheetName val="Weather_factors_old"/>
      <sheetName val="CDD_by_Division10"/>
      <sheetName val="HDD_by_Division10"/>
      <sheetName val="Floorspace_estimates"/>
      <sheetName val="Regional_Floorspace"/>
      <sheetName val="Charts (www)"/>
      <sheetName val="Charts (other-not updated)"/>
    </sheetNames>
    <sheetDataSet>
      <sheetData sheetId="0" refreshError="1"/>
      <sheetData sheetId="1">
        <row r="6">
          <cell r="F6">
            <v>1985</v>
          </cell>
          <cell r="M6">
            <v>37</v>
          </cell>
          <cell r="U6" t="str">
            <v>1985 = 1</v>
          </cell>
        </row>
        <row r="7">
          <cell r="F7">
            <v>1996</v>
          </cell>
        </row>
      </sheetData>
      <sheetData sheetId="2" refreshError="1"/>
      <sheetData sheetId="3">
        <row r="7">
          <cell r="E7" t="str">
            <v>Energy Use, Trillion Btu (TBtu)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_II"/>
      <sheetName val="Commercial_Total"/>
      <sheetName val="Report_tables"/>
      <sheetName val="Regional_intensity (aggregate)"/>
      <sheetName val="Adjusted_Supplier_Data"/>
      <sheetName val="SEDS_CensusDiv"/>
      <sheetName val="AER09_Table2.1c"/>
      <sheetName val="AER10_Table2.1c"/>
      <sheetName val="AER11_Table2.1C"/>
      <sheetName val="AER10_Table2.1a"/>
      <sheetName val="Conversion_Factors"/>
      <sheetName val="Weather_factors_new"/>
      <sheetName val="Weather_factors_old"/>
      <sheetName val="CDD_by_Division10"/>
      <sheetName val="CDD_by_Division11"/>
      <sheetName val="HDD_by_Division10"/>
      <sheetName val="HDD_by_Division11"/>
      <sheetName val="Floorspace_estimates"/>
      <sheetName val="Regional_Floorspace"/>
      <sheetName val="Charts (www)"/>
      <sheetName val="Charts (other-not updated)"/>
    </sheetNames>
    <sheetDataSet>
      <sheetData sheetId="0"/>
      <sheetData sheetId="1">
        <row r="6">
          <cell r="F6">
            <v>1985</v>
          </cell>
          <cell r="M6">
            <v>37</v>
          </cell>
          <cell r="U6" t="str">
            <v>1985 = 1</v>
          </cell>
        </row>
        <row r="7">
          <cell r="F7">
            <v>1996</v>
          </cell>
        </row>
      </sheetData>
      <sheetData sheetId="2"/>
      <sheetData sheetId="3">
        <row r="12">
          <cell r="F12" t="str">
            <v>Total - U.S.</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sheetName val="General_inputs"/>
      <sheetName val="National"/>
      <sheetName val="Northeast"/>
      <sheetName val="Northeast (2)"/>
      <sheetName val="Midwest "/>
      <sheetName val="South"/>
      <sheetName val="West"/>
      <sheetName val="AER08_table2.1b"/>
      <sheetName val="AER09_table2.1b"/>
      <sheetName val="RECS_data"/>
      <sheetName val="Northeast_data"/>
      <sheetName val="Number of Housing Units"/>
      <sheetName val="Ave. Housing Size"/>
      <sheetName val="Final Floorspace Estimates"/>
      <sheetName val="Midwest_data"/>
      <sheetName val="South_data"/>
      <sheetName val="West_data"/>
      <sheetName val="Conversion_Factors"/>
      <sheetName val="National_Calibration"/>
      <sheetName val="Chart1"/>
      <sheetName val="Weather_Factors"/>
      <sheetName val="CDD_by_Division08"/>
      <sheetName val="CDD_by_Division09"/>
      <sheetName val="HDD_by_Division09"/>
      <sheetName val="HDD_by_Division08"/>
      <sheetName val="CDD_by_Division10"/>
      <sheetName val="HDD_by_Division10"/>
      <sheetName val="Charts (www)"/>
      <sheetName val="Charts (other)"/>
    </sheetNames>
    <sheetDataSet>
      <sheetData sheetId="0" refreshError="1"/>
      <sheetData sheetId="1" refreshError="1"/>
      <sheetData sheetId="2">
        <row r="6">
          <cell r="F6">
            <v>1985</v>
          </cell>
          <cell r="M6">
            <v>37</v>
          </cell>
          <cell r="U6" t="str">
            <v>1985 = 1</v>
          </cell>
        </row>
        <row r="7">
          <cell r="F7">
            <v>1996</v>
          </cell>
        </row>
      </sheetData>
      <sheetData sheetId="3">
        <row r="44">
          <cell r="T44">
            <v>134.57705901076559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_II"/>
      <sheetName val="Commercial_Total"/>
      <sheetName val="Report_tables"/>
      <sheetName val="Regional_intensity (aggregate)"/>
      <sheetName val="Adjusted_Supplier_Data"/>
      <sheetName val="SEDS_CensusDiv"/>
      <sheetName val="AER09_Table2.1c"/>
      <sheetName val="AER10_Table2.1c"/>
      <sheetName val="AER11_Table2.1C"/>
      <sheetName val="AER10_Table2.1a"/>
      <sheetName val="Conversion_Factors"/>
      <sheetName val="Weather_factors_new"/>
      <sheetName val="Weather_factors_old"/>
      <sheetName val="CDD_by_Division10"/>
      <sheetName val="HDD_by_Division10"/>
      <sheetName val="Floorspace_estimates"/>
      <sheetName val="Regional_Floorspace"/>
      <sheetName val="Charts (www)"/>
      <sheetName val="Charts (other-not updated)"/>
    </sheetNames>
    <sheetDataSet>
      <sheetData sheetId="0" refreshError="1"/>
      <sheetData sheetId="1" refreshError="1">
        <row r="6">
          <cell r="F6">
            <v>1985</v>
          </cell>
          <cell r="M6">
            <v>37</v>
          </cell>
          <cell r="U6" t="str">
            <v>1985 = 1</v>
          </cell>
        </row>
        <row r="7">
          <cell r="F7">
            <v>1996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B_ChangeLog"/>
      <sheetName val="Directory "/>
      <sheetName val="Data_development_revised"/>
      <sheetName val="Energy_weights (nat'l, regional"/>
      <sheetName val="General_inputs"/>
      <sheetName val="Residential_Total_LMDI_UtilAdj"/>
      <sheetName val="National"/>
      <sheetName val="Northeast"/>
      <sheetName val="Midwest"/>
      <sheetName val="South"/>
      <sheetName val="West"/>
      <sheetName val="SEDS_2014"/>
      <sheetName val="SEDS_CensusRgn"/>
      <sheetName val="Report_Tables"/>
      <sheetName val="Report_graphs"/>
      <sheetName val="Wgted_Floorspace"/>
      <sheetName val="Final Floorspace Estimates"/>
      <sheetName val="AER10_table2.1b"/>
      <sheetName val="AER10_Table2.1a"/>
      <sheetName val="AER11_table2.1b_update"/>
      <sheetName val="AnnualData_MERT2.2_14"/>
      <sheetName val="Annual Data_MERT2.2_July-2014"/>
      <sheetName val="AnnualData_MER2.2_2015"/>
      <sheetName val="Mon Data_MER2.2_12_2013"/>
      <sheetName val="mer_dataT02.02_Sept13"/>
      <sheetName val="RECS_data"/>
      <sheetName val="RECS_intensity_data"/>
      <sheetName val="National_Calibration"/>
      <sheetName val="Conversion_Factors"/>
      <sheetName val="Regional_intensity (aggregate)"/>
      <sheetName val="Weather_Factors"/>
      <sheetName val="CDD_by_Division10"/>
      <sheetName val="HDD_by_Division10"/>
      <sheetName val="CDD_by_Division11_update"/>
      <sheetName val="CDD_by_Division14"/>
      <sheetName val="HDD_by_Division11_update"/>
      <sheetName val="HDD_by_Division14"/>
      <sheetName val="Extrapolate_Energy2010-not used"/>
      <sheetName val="Charts (www)"/>
      <sheetName val="Special_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7">
          <cell r="E57">
            <v>1.0089999999999999</v>
          </cell>
        </row>
      </sheetData>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GPERS2000"/>
      <sheetName val="Charts (www)"/>
      <sheetName val="Passenger_Total"/>
      <sheetName val="Passenger-Highway"/>
      <sheetName val="Personal_vehicles"/>
      <sheetName val="Busses"/>
      <sheetName val="Passenger-Air"/>
      <sheetName val="Passenger-Rail"/>
      <sheetName val="Urban_Rail"/>
      <sheetName val="Freight_Total"/>
      <sheetName val="Freight-Trucks"/>
      <sheetName val="Pipelines"/>
      <sheetName val="GPERS"/>
      <sheetName val="Monthly_indicators"/>
      <sheetName val="Passenger-based Activity"/>
      <sheetName val="Passenger-based Energy Use"/>
      <sheetName val="Freight-based Activity"/>
      <sheetName val="Freight-based Energy Use"/>
      <sheetName val="FuelConsump"/>
      <sheetName val="Fuel Heat Content"/>
    </sheetNames>
    <sheetDataSet>
      <sheetData sheetId="0"/>
      <sheetData sheetId="1">
        <row r="16">
          <cell r="F16" t="str">
            <v>Delivered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Industrial_Total_II"/>
      <sheetName val="Total_Industrial"/>
      <sheetName val="Manufacturing"/>
      <sheetName val="NonManufacturing"/>
      <sheetName val="NonManufacturing_old2"/>
      <sheetName val="Report_tables"/>
      <sheetName val="Personal_vehicles"/>
      <sheetName val="NonManufacturing_Revised"/>
      <sheetName val="Charts (www)"/>
      <sheetName val="Manufacturing_Energy_Data"/>
      <sheetName val="AER07_Table2.1d"/>
      <sheetName val="AER08_Table2.1d"/>
      <sheetName val="AER09_Table2.1d"/>
      <sheetName val="AER10_Table2.1d"/>
      <sheetName val="AER11_Table2.1d"/>
      <sheetName val="GDP_Data"/>
      <sheetName val="Conversion_factors"/>
      <sheetName val="BEA_Output_Data"/>
      <sheetName val="Mfg Gross Output"/>
      <sheetName val="Mfg Value Added"/>
      <sheetName val="GPERS2000"/>
      <sheetName val="Gross Output over VA"/>
      <sheetName val="NAICS Sector VA over Manufac VA"/>
      <sheetName val="Mfg Shipments (6)"/>
      <sheetName val="Electric Energy (6)"/>
      <sheetName val="Fuel Energy (6)"/>
      <sheetName val="Pulp&amp;Paper"/>
      <sheetName val="Chart6"/>
      <sheetName val="Chart7"/>
      <sheetName val="Chart8"/>
      <sheetName val="Chart9"/>
      <sheetName val="Chart10"/>
      <sheetName val="Mining"/>
      <sheetName val="Report_chart"/>
      <sheetName val="AER11_Table2.1d_MER0913"/>
      <sheetName val="mer_dataT02.04"/>
      <sheetName val="NonManufacturing "/>
      <sheetName val="Aggregate_Energy_Data"/>
      <sheetName val="Chart 322"/>
      <sheetName val="Chart 324"/>
      <sheetName val="Chart 325"/>
      <sheetName val="Chart 327"/>
      <sheetName val="Chart 331"/>
      <sheetName val="Chart1"/>
      <sheetName val="Chart2"/>
      <sheetName val="Chart3"/>
      <sheetName val="Chart4"/>
      <sheetName val="Chart5"/>
    </sheetNames>
    <sheetDataSet>
      <sheetData sheetId="0"/>
      <sheetData sheetId="1">
        <row r="7">
          <cell r="L7" t="str">
            <v>1996 =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Energy Weights"/>
      <sheetName val="General_inputs"/>
      <sheetName val="All_Sectors"/>
      <sheetName val="Report_charts"/>
      <sheetName val="Indicators_report"/>
      <sheetName val="Sector_Activity"/>
      <sheetName val="GDP from BEA Jan2017"/>
      <sheetName val="Annual Data - MER Jan 2017 PNNL"/>
      <sheetName val="Annual Data - MER Dec 2019 PNNL"/>
      <sheetName val="Annual Data - MER Jan 2017"/>
      <sheetName val="Annual Data - MER Dec 2019"/>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Annual Data_MER_July-2014"/>
      <sheetName val="mer_dataT02.02"/>
      <sheetName val="mer_dataT02.03"/>
      <sheetName val="mer_dataT02.04"/>
      <sheetName val="mer_dataT02.05"/>
      <sheetName val="GDPlev_0 Jan 2020"/>
      <sheetName val="mer_dataT02.06"/>
      <sheetName val="GDPLev"/>
      <sheetName val="LongChart"/>
      <sheetName val="C (www)"/>
      <sheetName val="Charts (other)"/>
      <sheetName val="Impact_report"/>
    </sheetNames>
    <sheetDataSet>
      <sheetData sheetId="0"/>
      <sheetData sheetId="1"/>
      <sheetData sheetId="2">
        <row r="9">
          <cell r="G9">
            <v>0.22267421394473916</v>
          </cell>
          <cell r="I9">
            <v>0.22062637311802594</v>
          </cell>
        </row>
        <row r="10">
          <cell r="G10">
            <v>0.17394856633055086</v>
          </cell>
          <cell r="I10">
            <v>0.19924261490222431</v>
          </cell>
        </row>
        <row r="15">
          <cell r="G15">
            <v>0.12633694831935852</v>
          </cell>
          <cell r="I15">
            <v>0.12222736459885958</v>
          </cell>
        </row>
        <row r="16">
          <cell r="G16">
            <v>8.8134327596362499E-2</v>
          </cell>
          <cell r="I16">
            <v>9.5191074315025256E-2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e_all_btu"/>
      <sheetName val="Regions"/>
      <sheetName val="PivotTable"/>
      <sheetName val="PT results - Commercial"/>
      <sheetName val="PT results - Residential"/>
    </sheetNames>
    <sheetDataSet>
      <sheetData sheetId="0"/>
      <sheetData sheetId="1"/>
      <sheetData sheetId="2"/>
      <sheetData sheetId="3"/>
      <sheetData sheetId="4">
        <row r="4">
          <cell r="X4">
            <v>130.565</v>
          </cell>
          <cell r="Y4">
            <v>201.72800000000001</v>
          </cell>
          <cell r="Z4">
            <v>225.21899999999999</v>
          </cell>
          <cell r="AA4">
            <v>129.87899999999999</v>
          </cell>
          <cell r="AE4">
            <v>1964.0050000000001</v>
          </cell>
          <cell r="AF4">
            <v>2385.4859999999999</v>
          </cell>
          <cell r="AG4">
            <v>1519.2920000000001</v>
          </cell>
          <cell r="AH4">
            <v>775.61400000000003</v>
          </cell>
        </row>
        <row r="5">
          <cell r="X5">
            <v>140.405</v>
          </cell>
          <cell r="Y5">
            <v>214.33199999999999</v>
          </cell>
          <cell r="Z5">
            <v>237.48400000000001</v>
          </cell>
          <cell r="AA5">
            <v>139.46700000000001</v>
          </cell>
          <cell r="AE5">
            <v>2030.0330000000001</v>
          </cell>
          <cell r="AF5">
            <v>2439.6860000000001</v>
          </cell>
          <cell r="AG5">
            <v>1506.9880000000001</v>
          </cell>
          <cell r="AH5">
            <v>792.577</v>
          </cell>
        </row>
        <row r="6">
          <cell r="X6">
            <v>146.70500000000001</v>
          </cell>
          <cell r="Y6">
            <v>227.179</v>
          </cell>
          <cell r="Z6">
            <v>269.512</v>
          </cell>
          <cell r="AA6">
            <v>150.923</v>
          </cell>
          <cell r="AE6">
            <v>2105.4720000000002</v>
          </cell>
          <cell r="AF6">
            <v>2556.3310000000001</v>
          </cell>
          <cell r="AG6">
            <v>1575.3330000000001</v>
          </cell>
          <cell r="AH6">
            <v>836.89099999999996</v>
          </cell>
        </row>
        <row r="7">
          <cell r="X7">
            <v>156.00200000000001</v>
          </cell>
          <cell r="Y7">
            <v>241.00900000000001</v>
          </cell>
          <cell r="Z7">
            <v>295.80599999999998</v>
          </cell>
          <cell r="AA7">
            <v>162.75300000000001</v>
          </cell>
          <cell r="AE7">
            <v>2113.366</v>
          </cell>
          <cell r="AF7">
            <v>2513.1579999999999</v>
          </cell>
          <cell r="AG7">
            <v>1608.0420000000001</v>
          </cell>
          <cell r="AH7">
            <v>846.37099999999998</v>
          </cell>
        </row>
        <row r="8">
          <cell r="X8">
            <v>166.33199999999999</v>
          </cell>
          <cell r="Y8">
            <v>258.26600000000002</v>
          </cell>
          <cell r="Z8">
            <v>324.16000000000003</v>
          </cell>
          <cell r="AA8">
            <v>178.76900000000001</v>
          </cell>
          <cell r="AE8">
            <v>2061.7660000000001</v>
          </cell>
          <cell r="AF8">
            <v>2507.049</v>
          </cell>
          <cell r="AG8">
            <v>1589.9159999999999</v>
          </cell>
          <cell r="AH8">
            <v>941.07500000000005</v>
          </cell>
        </row>
        <row r="9">
          <cell r="X9">
            <v>179.00300000000001</v>
          </cell>
          <cell r="Y9">
            <v>275.84000000000003</v>
          </cell>
          <cell r="Z9">
            <v>351.029</v>
          </cell>
          <cell r="AA9">
            <v>187.06200000000001</v>
          </cell>
          <cell r="AE9">
            <v>2148.71</v>
          </cell>
          <cell r="AF9">
            <v>2630.7020000000002</v>
          </cell>
          <cell r="AG9">
            <v>1536.079</v>
          </cell>
          <cell r="AH9">
            <v>952.34</v>
          </cell>
        </row>
        <row r="10">
          <cell r="X10">
            <v>194.239</v>
          </cell>
          <cell r="Y10">
            <v>297.166</v>
          </cell>
          <cell r="Z10">
            <v>387.76800000000003</v>
          </cell>
          <cell r="AA10">
            <v>202.04900000000001</v>
          </cell>
          <cell r="AE10">
            <v>2146.41</v>
          </cell>
          <cell r="AF10">
            <v>2732.7280000000001</v>
          </cell>
          <cell r="AG10">
            <v>1618.8400000000001</v>
          </cell>
          <cell r="AH10">
            <v>984.80600000000004</v>
          </cell>
        </row>
        <row r="11">
          <cell r="X11">
            <v>210.958</v>
          </cell>
          <cell r="Y11">
            <v>314.81799999999998</v>
          </cell>
          <cell r="Z11">
            <v>417.09199999999998</v>
          </cell>
          <cell r="AA11">
            <v>217.602</v>
          </cell>
          <cell r="AE11">
            <v>2213.1089999999999</v>
          </cell>
          <cell r="AF11">
            <v>2810.587</v>
          </cell>
          <cell r="AG11">
            <v>1649.8510000000001</v>
          </cell>
          <cell r="AH11">
            <v>1023.6940000000001</v>
          </cell>
        </row>
        <row r="12">
          <cell r="X12">
            <v>232.03800000000001</v>
          </cell>
          <cell r="Y12">
            <v>349.31600000000003</v>
          </cell>
          <cell r="Z12">
            <v>485.96199999999999</v>
          </cell>
          <cell r="AA12">
            <v>234.60300000000001</v>
          </cell>
          <cell r="AE12">
            <v>2269.4769999999999</v>
          </cell>
          <cell r="AF12">
            <v>2867.3119999999999</v>
          </cell>
          <cell r="AG12">
            <v>1741.5740000000001</v>
          </cell>
          <cell r="AH12">
            <v>1042.242</v>
          </cell>
        </row>
        <row r="13">
          <cell r="X13">
            <v>254.52199999999999</v>
          </cell>
          <cell r="Y13">
            <v>384.55799999999999</v>
          </cell>
          <cell r="Z13">
            <v>557.38700000000006</v>
          </cell>
          <cell r="AA13">
            <v>259.55599999999998</v>
          </cell>
          <cell r="AE13">
            <v>2322.1559999999999</v>
          </cell>
          <cell r="AF13">
            <v>2994.9459999999999</v>
          </cell>
          <cell r="AG13">
            <v>1797.5309999999999</v>
          </cell>
          <cell r="AH13">
            <v>1115.538</v>
          </cell>
        </row>
        <row r="14">
          <cell r="X14">
            <v>280.35300000000001</v>
          </cell>
          <cell r="Y14">
            <v>419.12400000000002</v>
          </cell>
          <cell r="Z14">
            <v>616.41600000000005</v>
          </cell>
          <cell r="AA14">
            <v>275.09100000000001</v>
          </cell>
          <cell r="AE14">
            <v>2359.3919999999998</v>
          </cell>
          <cell r="AF14">
            <v>2996.9690000000001</v>
          </cell>
          <cell r="AG14">
            <v>1821.0630000000001</v>
          </cell>
          <cell r="AH14">
            <v>1108.9370000000001</v>
          </cell>
        </row>
        <row r="15">
          <cell r="X15">
            <v>297.86599999999999</v>
          </cell>
          <cell r="Y15">
            <v>443.73400000000004</v>
          </cell>
          <cell r="Z15">
            <v>661.75200000000007</v>
          </cell>
          <cell r="AA15">
            <v>301.05400000000003</v>
          </cell>
          <cell r="AE15">
            <v>2373.377</v>
          </cell>
          <cell r="AF15">
            <v>3016.5549999999998</v>
          </cell>
          <cell r="AG15">
            <v>1784.6860000000001</v>
          </cell>
          <cell r="AH15">
            <v>1218.73</v>
          </cell>
        </row>
        <row r="16">
          <cell r="X16">
            <v>315.50200000000001</v>
          </cell>
          <cell r="Y16">
            <v>472.10200000000003</v>
          </cell>
          <cell r="Z16">
            <v>723.505</v>
          </cell>
          <cell r="AA16">
            <v>326.62400000000002</v>
          </cell>
          <cell r="AE16">
            <v>2453.9070000000002</v>
          </cell>
          <cell r="AF16">
            <v>3132.2400000000002</v>
          </cell>
          <cell r="AG16">
            <v>1795.6120000000001</v>
          </cell>
          <cell r="AH16">
            <v>1238.2270000000001</v>
          </cell>
        </row>
        <row r="17">
          <cell r="X17">
            <v>336.72300000000001</v>
          </cell>
          <cell r="Y17">
            <v>499.56100000000004</v>
          </cell>
          <cell r="Z17">
            <v>794.375</v>
          </cell>
          <cell r="AA17">
            <v>345.67500000000001</v>
          </cell>
          <cell r="AE17">
            <v>2378.8110000000001</v>
          </cell>
          <cell r="AF17">
            <v>2940.9270000000001</v>
          </cell>
          <cell r="AG17">
            <v>1743.2170000000001</v>
          </cell>
          <cell r="AH17">
            <v>1186.443</v>
          </cell>
        </row>
        <row r="18">
          <cell r="X18">
            <v>329.476</v>
          </cell>
          <cell r="Y18">
            <v>503.32300000000004</v>
          </cell>
          <cell r="Z18">
            <v>791.83900000000006</v>
          </cell>
          <cell r="AA18">
            <v>348.12299999999999</v>
          </cell>
          <cell r="AE18">
            <v>2232.9259999999999</v>
          </cell>
          <cell r="AF18">
            <v>2929.3490000000002</v>
          </cell>
          <cell r="AG18">
            <v>1622.5810000000001</v>
          </cell>
          <cell r="AH18">
            <v>1120.4290000000001</v>
          </cell>
        </row>
        <row r="19">
          <cell r="X19">
            <v>330.03300000000002</v>
          </cell>
          <cell r="Y19">
            <v>511.24700000000001</v>
          </cell>
          <cell r="Z19">
            <v>808.7</v>
          </cell>
          <cell r="AA19">
            <v>356.75600000000003</v>
          </cell>
          <cell r="AE19">
            <v>2180.799</v>
          </cell>
          <cell r="AF19">
            <v>2946.5340000000001</v>
          </cell>
          <cell r="AG19">
            <v>1652.4549999999999</v>
          </cell>
          <cell r="AH19">
            <v>1211.6369999999999</v>
          </cell>
        </row>
        <row r="20">
          <cell r="X20">
            <v>343.87299999999999</v>
          </cell>
          <cell r="Y20">
            <v>518.72699999999998</v>
          </cell>
          <cell r="Z20">
            <v>836.43799999999999</v>
          </cell>
          <cell r="AA20">
            <v>370.17200000000003</v>
          </cell>
          <cell r="AE20">
            <v>2368.8609999999999</v>
          </cell>
          <cell r="AF20">
            <v>3063.06</v>
          </cell>
          <cell r="AG20">
            <v>1760.5989999999999</v>
          </cell>
          <cell r="AH20">
            <v>1200.605</v>
          </cell>
        </row>
        <row r="21">
          <cell r="X21">
            <v>350.99900000000002</v>
          </cell>
          <cell r="Y21">
            <v>546.37800000000004</v>
          </cell>
          <cell r="Z21">
            <v>923.64200000000005</v>
          </cell>
          <cell r="AA21">
            <v>380.53500000000003</v>
          </cell>
          <cell r="AE21">
            <v>2314.3380000000002</v>
          </cell>
          <cell r="AF21">
            <v>2964.748</v>
          </cell>
          <cell r="AG21">
            <v>1823.1480000000001</v>
          </cell>
          <cell r="AH21">
            <v>1093.3430000000001</v>
          </cell>
        </row>
        <row r="22">
          <cell r="X22">
            <v>356.452</v>
          </cell>
          <cell r="Y22">
            <v>571.83299999999997</v>
          </cell>
          <cell r="Z22">
            <v>969.726</v>
          </cell>
          <cell r="AA22">
            <v>403.26600000000002</v>
          </cell>
          <cell r="AE22">
            <v>2302.25</v>
          </cell>
          <cell r="AF22">
            <v>3063.5709999999999</v>
          </cell>
          <cell r="AG22">
            <v>1790.5989999999999</v>
          </cell>
          <cell r="AH22">
            <v>1109.6880000000001</v>
          </cell>
        </row>
        <row r="23">
          <cell r="X23">
            <v>361.65500000000003</v>
          </cell>
          <cell r="Y23">
            <v>577.09100000000001</v>
          </cell>
          <cell r="Z23">
            <v>955.98699999999997</v>
          </cell>
          <cell r="AA23">
            <v>435.04399999999998</v>
          </cell>
          <cell r="AE23">
            <v>2043.539</v>
          </cell>
          <cell r="AF23">
            <v>2868.0509999999999</v>
          </cell>
          <cell r="AG23">
            <v>1819.2180000000001</v>
          </cell>
          <cell r="AH23">
            <v>1186.615</v>
          </cell>
        </row>
        <row r="24">
          <cell r="X24">
            <v>367.74299999999999</v>
          </cell>
          <cell r="Y24">
            <v>588.73900000000003</v>
          </cell>
          <cell r="Z24">
            <v>1048.575</v>
          </cell>
          <cell r="AA24">
            <v>459.30900000000003</v>
          </cell>
          <cell r="AE24">
            <v>1993.8030000000001</v>
          </cell>
          <cell r="AF24">
            <v>2515.8629999999998</v>
          </cell>
          <cell r="AG24">
            <v>1476.585</v>
          </cell>
          <cell r="AH24">
            <v>1022.865</v>
          </cell>
        </row>
        <row r="25">
          <cell r="X25">
            <v>366.97800000000001</v>
          </cell>
          <cell r="Y25">
            <v>596.23</v>
          </cell>
          <cell r="Z25">
            <v>1057.9380000000001</v>
          </cell>
          <cell r="AA25">
            <v>467.97200000000004</v>
          </cell>
          <cell r="AE25">
            <v>1897.519</v>
          </cell>
          <cell r="AF25">
            <v>2578.4940000000001</v>
          </cell>
          <cell r="AG25">
            <v>1554.912</v>
          </cell>
          <cell r="AH25">
            <v>1089.396</v>
          </cell>
        </row>
        <row r="26">
          <cell r="X26">
            <v>367.012</v>
          </cell>
          <cell r="Y26">
            <v>603.01099999999997</v>
          </cell>
          <cell r="Z26">
            <v>1042.038</v>
          </cell>
          <cell r="AA26">
            <v>436.02699999999999</v>
          </cell>
          <cell r="AE26">
            <v>2058.509</v>
          </cell>
          <cell r="AF26">
            <v>2676.931</v>
          </cell>
          <cell r="AG26">
            <v>1590.472</v>
          </cell>
          <cell r="AH26">
            <v>1071.58</v>
          </cell>
        </row>
        <row r="27">
          <cell r="X27">
            <v>380.84300000000002</v>
          </cell>
          <cell r="Y27">
            <v>628.529</v>
          </cell>
          <cell r="Z27">
            <v>1083.1659999999999</v>
          </cell>
          <cell r="AA27">
            <v>469.69900000000001</v>
          </cell>
          <cell r="AE27">
            <v>1846.684</v>
          </cell>
          <cell r="AF27">
            <v>2408.2730000000001</v>
          </cell>
          <cell r="AG27">
            <v>1476.1780000000001</v>
          </cell>
          <cell r="AH27">
            <v>1078.1669999999999</v>
          </cell>
        </row>
        <row r="28">
          <cell r="X28">
            <v>390.13900000000001</v>
          </cell>
          <cell r="Y28">
            <v>630.173</v>
          </cell>
          <cell r="Z28">
            <v>1155.644</v>
          </cell>
          <cell r="AA28">
            <v>485.71899999999999</v>
          </cell>
          <cell r="AE28">
            <v>1956.547</v>
          </cell>
          <cell r="AF28">
            <v>2480.837</v>
          </cell>
          <cell r="AG28">
            <v>1671.403</v>
          </cell>
          <cell r="AH28">
            <v>1077.6859999999999</v>
          </cell>
        </row>
        <row r="29">
          <cell r="X29">
            <v>388.779</v>
          </cell>
          <cell r="Y29">
            <v>628.14</v>
          </cell>
          <cell r="Z29">
            <v>1190.2809999999999</v>
          </cell>
          <cell r="AA29">
            <v>501.702</v>
          </cell>
          <cell r="AE29">
            <v>1935.992</v>
          </cell>
          <cell r="AF29">
            <v>2444.864</v>
          </cell>
          <cell r="AG29">
            <v>1588.7270000000001</v>
          </cell>
          <cell r="AH29">
            <v>1156.883</v>
          </cell>
        </row>
        <row r="30">
          <cell r="X30">
            <v>404.87</v>
          </cell>
          <cell r="Y30">
            <v>646.19799999999998</v>
          </cell>
          <cell r="Z30">
            <v>1251.2760000000001</v>
          </cell>
          <cell r="AA30">
            <v>492.38800000000003</v>
          </cell>
          <cell r="AE30">
            <v>1961.1010000000001</v>
          </cell>
          <cell r="AF30">
            <v>2368.511</v>
          </cell>
          <cell r="AG30">
            <v>1523.135</v>
          </cell>
          <cell r="AH30">
            <v>1032.548</v>
          </cell>
        </row>
        <row r="31">
          <cell r="X31">
            <v>426.81</v>
          </cell>
          <cell r="Y31">
            <v>661.90300000000002</v>
          </cell>
          <cell r="Z31">
            <v>1306.8340000000001</v>
          </cell>
          <cell r="AA31">
            <v>506.05700000000002</v>
          </cell>
          <cell r="AE31">
            <v>1988.1010000000001</v>
          </cell>
          <cell r="AF31">
            <v>2283.5889999999999</v>
          </cell>
          <cell r="AG31">
            <v>1557.751</v>
          </cell>
          <cell r="AH31">
            <v>1074.6680000000001</v>
          </cell>
        </row>
        <row r="32">
          <cell r="X32">
            <v>453.84500000000003</v>
          </cell>
          <cell r="Y32">
            <v>702.18100000000004</v>
          </cell>
          <cell r="Z32">
            <v>1353.96</v>
          </cell>
          <cell r="AA32">
            <v>536.47400000000005</v>
          </cell>
          <cell r="AE32">
            <v>2092.8580000000002</v>
          </cell>
          <cell r="AF32">
            <v>2521.9969999999998</v>
          </cell>
          <cell r="AG32">
            <v>1623.2350000000001</v>
          </cell>
          <cell r="AH32">
            <v>1101.921</v>
          </cell>
        </row>
        <row r="33">
          <cell r="X33">
            <v>459.10700000000003</v>
          </cell>
          <cell r="Y33">
            <v>692.17</v>
          </cell>
          <cell r="Z33">
            <v>1390.752</v>
          </cell>
          <cell r="AA33">
            <v>547.61800000000005</v>
          </cell>
          <cell r="AE33">
            <v>2113.8389999999999</v>
          </cell>
          <cell r="AF33">
            <v>2625.069</v>
          </cell>
          <cell r="AG33">
            <v>1643.077</v>
          </cell>
          <cell r="AH33">
            <v>1170.0250000000001</v>
          </cell>
        </row>
        <row r="34">
          <cell r="X34">
            <v>459.78500000000003</v>
          </cell>
          <cell r="Y34">
            <v>695.13900000000001</v>
          </cell>
          <cell r="Z34">
            <v>1438.365</v>
          </cell>
          <cell r="AA34">
            <v>559.46299999999997</v>
          </cell>
          <cell r="AE34">
            <v>1816.2160000000001</v>
          </cell>
          <cell r="AF34">
            <v>2248.4380000000001</v>
          </cell>
          <cell r="AG34">
            <v>1370.684</v>
          </cell>
          <cell r="AH34">
            <v>1106.298</v>
          </cell>
        </row>
        <row r="35">
          <cell r="X35">
            <v>469.01300000000003</v>
          </cell>
          <cell r="Y35">
            <v>746.01</v>
          </cell>
          <cell r="Z35">
            <v>1475.905</v>
          </cell>
          <cell r="AA35">
            <v>568.95400000000006</v>
          </cell>
          <cell r="AE35">
            <v>1801.961</v>
          </cell>
          <cell r="AF35">
            <v>2363.9540000000002</v>
          </cell>
          <cell r="AG35">
            <v>1412.0840000000001</v>
          </cell>
          <cell r="AH35">
            <v>1143.883</v>
          </cell>
        </row>
        <row r="36">
          <cell r="X36">
            <v>464.428</v>
          </cell>
          <cell r="Y36">
            <v>697.27200000000005</v>
          </cell>
          <cell r="Z36">
            <v>1460.443</v>
          </cell>
          <cell r="AA36">
            <v>571.28100000000006</v>
          </cell>
          <cell r="AE36">
            <v>1984.0450000000001</v>
          </cell>
          <cell r="AF36">
            <v>2383.7629999999999</v>
          </cell>
          <cell r="AG36">
            <v>1469.739</v>
          </cell>
          <cell r="AH36">
            <v>1085.2139999999999</v>
          </cell>
        </row>
        <row r="37">
          <cell r="X37">
            <v>482.63400000000001</v>
          </cell>
          <cell r="Y37">
            <v>753.06500000000005</v>
          </cell>
          <cell r="Z37">
            <v>1567.924</v>
          </cell>
          <cell r="AA37">
            <v>590.56799999999998</v>
          </cell>
          <cell r="AE37">
            <v>1988.306</v>
          </cell>
          <cell r="AF37">
            <v>2458.87</v>
          </cell>
          <cell r="AG37">
            <v>1539.8980000000001</v>
          </cell>
          <cell r="AH37">
            <v>1146.866</v>
          </cell>
        </row>
        <row r="38">
          <cell r="X38">
            <v>488.029</v>
          </cell>
          <cell r="Y38">
            <v>758.84299999999996</v>
          </cell>
          <cell r="Z38">
            <v>1593.6079999999999</v>
          </cell>
          <cell r="AA38">
            <v>600.45900000000006</v>
          </cell>
          <cell r="AE38">
            <v>1996.8579999999999</v>
          </cell>
          <cell r="AF38">
            <v>2357.9210000000003</v>
          </cell>
          <cell r="AG38">
            <v>1467.068</v>
          </cell>
          <cell r="AH38">
            <v>1136.088</v>
          </cell>
        </row>
        <row r="39">
          <cell r="X39">
            <v>489.11</v>
          </cell>
          <cell r="Y39">
            <v>801.28100000000006</v>
          </cell>
          <cell r="Z39">
            <v>1664.412</v>
          </cell>
          <cell r="AA39">
            <v>602.21100000000001</v>
          </cell>
          <cell r="AE39">
            <v>1906.482</v>
          </cell>
          <cell r="AF39">
            <v>2442.9210000000003</v>
          </cell>
          <cell r="AG39">
            <v>1483.9110000000001</v>
          </cell>
          <cell r="AH39">
            <v>1090.875</v>
          </cell>
        </row>
        <row r="40">
          <cell r="X40">
            <v>495.95100000000002</v>
          </cell>
          <cell r="Y40">
            <v>809.18100000000004</v>
          </cell>
          <cell r="Z40">
            <v>1751.9590000000001</v>
          </cell>
          <cell r="AA40">
            <v>636.43600000000004</v>
          </cell>
          <cell r="AE40">
            <v>2019.4680000000001</v>
          </cell>
          <cell r="AF40">
            <v>2667.1089999999999</v>
          </cell>
          <cell r="AG40">
            <v>1632.252</v>
          </cell>
          <cell r="AH40">
            <v>1141.4059999999999</v>
          </cell>
        </row>
        <row r="41">
          <cell r="X41">
            <v>490.625</v>
          </cell>
          <cell r="Y41">
            <v>804.18299999999999</v>
          </cell>
          <cell r="Z41">
            <v>1728.6320000000001</v>
          </cell>
          <cell r="AA41">
            <v>647.46199999999999</v>
          </cell>
          <cell r="AE41">
            <v>1938.1079999999999</v>
          </cell>
          <cell r="AF41">
            <v>2461.1410000000001</v>
          </cell>
          <cell r="AG41">
            <v>1499.4950000000001</v>
          </cell>
          <cell r="AH41">
            <v>1124.624</v>
          </cell>
        </row>
        <row r="42">
          <cell r="X42">
            <v>496.31900000000002</v>
          </cell>
          <cell r="Y42">
            <v>834.298</v>
          </cell>
          <cell r="Z42">
            <v>1865.145</v>
          </cell>
          <cell r="AA42">
            <v>660.17100000000005</v>
          </cell>
          <cell r="AE42">
            <v>1740.1970000000001</v>
          </cell>
          <cell r="AF42">
            <v>2084.442</v>
          </cell>
          <cell r="AG42">
            <v>1363.0419999999999</v>
          </cell>
          <cell r="AH42">
            <v>1215.367</v>
          </cell>
        </row>
        <row r="43">
          <cell r="X43">
            <v>520.73199999999997</v>
          </cell>
          <cell r="Y43">
            <v>848.71199999999999</v>
          </cell>
          <cell r="Z43">
            <v>1860.9480000000001</v>
          </cell>
          <cell r="AA43">
            <v>676.08299999999997</v>
          </cell>
          <cell r="AE43">
            <v>1870.9010000000001</v>
          </cell>
          <cell r="AF43">
            <v>2274.3130000000001</v>
          </cell>
          <cell r="AG43">
            <v>1372.827</v>
          </cell>
          <cell r="AH43">
            <v>1241.4950000000001</v>
          </cell>
        </row>
        <row r="44">
          <cell r="X44">
            <v>525.02200000000005</v>
          </cell>
          <cell r="Y44">
            <v>866.12700000000007</v>
          </cell>
          <cell r="Z44">
            <v>1968.2830000000001</v>
          </cell>
          <cell r="AA44">
            <v>709.19900000000007</v>
          </cell>
          <cell r="AE44">
            <v>2045.653</v>
          </cell>
          <cell r="AF44">
            <v>2362.5819999999999</v>
          </cell>
          <cell r="AG44">
            <v>1539.6130000000001</v>
          </cell>
          <cell r="AH44">
            <v>1174.5630000000001</v>
          </cell>
        </row>
        <row r="45">
          <cell r="X45">
            <v>539.49099999999999</v>
          </cell>
          <cell r="Y45">
            <v>890.76099999999997</v>
          </cell>
          <cell r="Z45">
            <v>1968.874</v>
          </cell>
          <cell r="AA45">
            <v>700.75700000000006</v>
          </cell>
          <cell r="AE45">
            <v>1953.2950000000001</v>
          </cell>
          <cell r="AF45">
            <v>2233.5610000000001</v>
          </cell>
          <cell r="AG45">
            <v>1438.9190000000001</v>
          </cell>
          <cell r="AH45">
            <v>1224.8890000000001</v>
          </cell>
        </row>
        <row r="46">
          <cell r="X46">
            <v>567.91800000000001</v>
          </cell>
          <cell r="Y46">
            <v>946.92399999999998</v>
          </cell>
          <cell r="Z46">
            <v>2089.91</v>
          </cell>
          <cell r="AA46">
            <v>712.04399999999998</v>
          </cell>
          <cell r="AE46">
            <v>1890.4360000000001</v>
          </cell>
          <cell r="AF46">
            <v>2344.645</v>
          </cell>
          <cell r="AG46">
            <v>1436.5920000000001</v>
          </cell>
          <cell r="AH46">
            <v>1223.374</v>
          </cell>
        </row>
        <row r="47">
          <cell r="X47">
            <v>581.34799999999996</v>
          </cell>
          <cell r="Y47">
            <v>928.98699999999997</v>
          </cell>
          <cell r="Z47">
            <v>2100.8870000000002</v>
          </cell>
          <cell r="AA47">
            <v>741.88800000000003</v>
          </cell>
          <cell r="AE47">
            <v>2107.8589999999999</v>
          </cell>
          <cell r="AF47">
            <v>2437.509</v>
          </cell>
          <cell r="AG47">
            <v>1479.06</v>
          </cell>
          <cell r="AH47">
            <v>1198.7570000000001</v>
          </cell>
        </row>
        <row r="48">
          <cell r="X48">
            <v>589.47400000000005</v>
          </cell>
          <cell r="Y48">
            <v>928.90100000000007</v>
          </cell>
          <cell r="Z48">
            <v>2136.652</v>
          </cell>
          <cell r="AA48">
            <v>753.21199999999999</v>
          </cell>
          <cell r="AE48">
            <v>2047.559</v>
          </cell>
          <cell r="AF48">
            <v>2280.0920000000001</v>
          </cell>
          <cell r="AG48">
            <v>1416.925</v>
          </cell>
          <cell r="AH48">
            <v>1234.31</v>
          </cell>
        </row>
        <row r="49">
          <cell r="X49">
            <v>623.94900000000007</v>
          </cell>
          <cell r="Y49">
            <v>1006.1610000000001</v>
          </cell>
          <cell r="Z49">
            <v>2229.3710000000001</v>
          </cell>
          <cell r="AA49">
            <v>778.20299999999997</v>
          </cell>
          <cell r="AE49">
            <v>1988.797</v>
          </cell>
          <cell r="AF49">
            <v>2282.88</v>
          </cell>
          <cell r="AG49">
            <v>1413.9280000000001</v>
          </cell>
          <cell r="AH49">
            <v>1204.482</v>
          </cell>
        </row>
        <row r="50">
          <cell r="X50">
            <v>598.22199999999998</v>
          </cell>
          <cell r="Y50">
            <v>976.78399999999999</v>
          </cell>
          <cell r="Z50">
            <v>2220.87</v>
          </cell>
          <cell r="AA50">
            <v>815.51</v>
          </cell>
          <cell r="AE50">
            <v>1691.7840000000001</v>
          </cell>
          <cell r="AF50">
            <v>2008.0320000000002</v>
          </cell>
          <cell r="AG50">
            <v>1239.7819999999999</v>
          </cell>
          <cell r="AH50">
            <v>1201.402</v>
          </cell>
        </row>
        <row r="51">
          <cell r="X51">
            <v>621.99900000000002</v>
          </cell>
          <cell r="Y51">
            <v>1021.071</v>
          </cell>
          <cell r="Z51">
            <v>2273.672</v>
          </cell>
          <cell r="AA51">
            <v>833.58699999999999</v>
          </cell>
          <cell r="AE51">
            <v>1844.54</v>
          </cell>
          <cell r="AF51">
            <v>2181.5149999999999</v>
          </cell>
          <cell r="AG51">
            <v>1321.9929999999999</v>
          </cell>
          <cell r="AH51">
            <v>1236.0160000000001</v>
          </cell>
        </row>
        <row r="52">
          <cell r="X52">
            <v>609.024</v>
          </cell>
          <cell r="Y52">
            <v>1003.768</v>
          </cell>
          <cell r="Z52">
            <v>2255.9389999999999</v>
          </cell>
          <cell r="AA52">
            <v>842.08799999999997</v>
          </cell>
          <cell r="AE52">
            <v>1882.8920000000001</v>
          </cell>
          <cell r="AF52">
            <v>2345.0239999999999</v>
          </cell>
          <cell r="AG52">
            <v>1367.712</v>
          </cell>
          <cell r="AH52">
            <v>1282.9950000000001</v>
          </cell>
        </row>
        <row r="53">
          <cell r="X53">
            <v>596.68200000000002</v>
          </cell>
          <cell r="Y53">
            <v>969.92100000000005</v>
          </cell>
          <cell r="Z53">
            <v>2254.0940000000001</v>
          </cell>
          <cell r="AA53">
            <v>835.85900000000004</v>
          </cell>
          <cell r="AE53">
            <v>1775.8310000000001</v>
          </cell>
          <cell r="AF53">
            <v>2217.3319999999999</v>
          </cell>
          <cell r="AG53">
            <v>1380.92</v>
          </cell>
          <cell r="AH53">
            <v>1259.626</v>
          </cell>
        </row>
        <row r="54">
          <cell r="X54">
            <v>631.505</v>
          </cell>
          <cell r="Y54">
            <v>1033.425</v>
          </cell>
          <cell r="Z54">
            <v>2450.848</v>
          </cell>
          <cell r="AA54">
            <v>816.98099999999999</v>
          </cell>
          <cell r="AE54">
            <v>1727.421</v>
          </cell>
          <cell r="AF54">
            <v>2116.9110000000001</v>
          </cell>
          <cell r="AG54">
            <v>1517.5350000000001</v>
          </cell>
          <cell r="AH54">
            <v>1269.498</v>
          </cell>
        </row>
        <row r="55">
          <cell r="X55">
            <v>624.10699999999997</v>
          </cell>
          <cell r="Y55">
            <v>1016.429</v>
          </cell>
          <cell r="Z55">
            <v>2381.39</v>
          </cell>
          <cell r="AA55">
            <v>832.67100000000005</v>
          </cell>
          <cell r="AE55">
            <v>1694.5609999999999</v>
          </cell>
          <cell r="AF55">
            <v>2115.7910000000002</v>
          </cell>
          <cell r="AG55">
            <v>1345.856</v>
          </cell>
          <cell r="AH55">
            <v>1312.383</v>
          </cell>
        </row>
        <row r="56">
          <cell r="X56">
            <v>612.24300000000005</v>
          </cell>
          <cell r="Y56">
            <v>994.39300000000003</v>
          </cell>
          <cell r="Z56">
            <v>2249.8360000000002</v>
          </cell>
          <cell r="AA56">
            <v>833.37200000000007</v>
          </cell>
          <cell r="AE56">
            <v>1541.4839999999999</v>
          </cell>
          <cell r="AF56">
            <v>1804.9010000000001</v>
          </cell>
          <cell r="AG56">
            <v>1137.1220000000001</v>
          </cell>
          <cell r="AH56">
            <v>1195.6079999999999</v>
          </cell>
        </row>
        <row r="57">
          <cell r="X57">
            <v>620.79</v>
          </cell>
          <cell r="Y57">
            <v>1004.3480000000001</v>
          </cell>
          <cell r="Z57">
            <v>2295.895</v>
          </cell>
          <cell r="AA57">
            <v>838.06399999999996</v>
          </cell>
          <cell r="AE57">
            <v>1734.0820000000001</v>
          </cell>
          <cell r="AF57">
            <v>2258.1509999999998</v>
          </cell>
          <cell r="AG57">
            <v>1393.366</v>
          </cell>
          <cell r="AH57">
            <v>1300.8589999999999</v>
          </cell>
        </row>
        <row r="58">
          <cell r="X58">
            <v>611.68299999999999</v>
          </cell>
          <cell r="Y58">
            <v>1006.086</v>
          </cell>
          <cell r="Z58">
            <v>2359.7049999999999</v>
          </cell>
          <cell r="AA58">
            <v>823.91800000000001</v>
          </cell>
          <cell r="AE58">
            <v>1898.0900000000001</v>
          </cell>
          <cell r="AF58">
            <v>2402</v>
          </cell>
          <cell r="AG58">
            <v>1521.68</v>
          </cell>
          <cell r="AH58">
            <v>1181.3330000000001</v>
          </cell>
        </row>
        <row r="59">
          <cell r="X59">
            <v>621.17100000000005</v>
          </cell>
          <cell r="Y59">
            <v>971.64499999999998</v>
          </cell>
          <cell r="Z59">
            <v>2373.556</v>
          </cell>
          <cell r="AA59">
            <v>824.40600000000006</v>
          </cell>
          <cell r="AE59">
            <v>1900.9290000000001</v>
          </cell>
          <cell r="AF59">
            <v>2082.7069999999999</v>
          </cell>
          <cell r="AG59">
            <v>1293.5530000000001</v>
          </cell>
          <cell r="AH59">
            <v>1188.42</v>
          </cell>
        </row>
        <row r="60">
          <cell r="X60">
            <v>615.29</v>
          </cell>
          <cell r="Y60">
            <v>992.06600000000003</v>
          </cell>
          <cell r="Z60">
            <v>2379.018</v>
          </cell>
          <cell r="AA60">
            <v>828.15899999999999</v>
          </cell>
          <cell r="AE60">
            <v>1661.184</v>
          </cell>
          <cell r="AF60">
            <v>1974.1410000000001</v>
          </cell>
          <cell r="AG60">
            <v>1159.0340000000001</v>
          </cell>
          <cell r="AH60">
            <v>1242.567</v>
          </cell>
        </row>
        <row r="61">
          <cell r="X61">
            <v>595.10900000000004</v>
          </cell>
          <cell r="Y61">
            <v>954.69299999999998</v>
          </cell>
          <cell r="Z61">
            <v>2298.7629999999999</v>
          </cell>
          <cell r="AA61">
            <v>855.38</v>
          </cell>
          <cell r="AE61">
            <v>1715.556</v>
          </cell>
          <cell r="AF61">
            <v>1975.079</v>
          </cell>
          <cell r="AG61">
            <v>1103.7529999999999</v>
          </cell>
          <cell r="AH61">
            <v>1318.8040000000001</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Overall_graphics"/>
      <sheetName val="Regional_stock_by_type"/>
      <sheetName val="Wgted_Floorspace"/>
      <sheetName val="RECS_intensity_data"/>
      <sheetName val="Stock_85to95"/>
      <sheetName val="Compare_PWT"/>
      <sheetName val="Time_series"/>
      <sheetName val="Survival_curve_SF"/>
      <sheetName val="Survival_curve_MF"/>
      <sheetName val="Survival_curve_MH"/>
      <sheetName val="Total_stock"/>
      <sheetName val="Total_stock_SF"/>
      <sheetName val="Total_stock_MF"/>
      <sheetName val="Total_stock_MH"/>
      <sheetName val="mhstabplcmnt"/>
      <sheetName val="place_nsa_all"/>
      <sheetName val="CIDR-1"/>
      <sheetName val="CIDR-single"/>
      <sheetName val="CIDR-3"/>
      <sheetName val="histplac"/>
      <sheetName val="Sheet4"/>
      <sheetName val="Comps Ann_2015"/>
      <sheetName val="Comps Ann"/>
      <sheetName val="SFTotalMedAvgSqFt_2012"/>
      <sheetName val="SFTotalMedAvgSqFt"/>
      <sheetName val="Plot_CNH"/>
      <sheetName val="Compare_size"/>
      <sheetName val="Compare_FS"/>
      <sheetName val="RECS_4_adj"/>
      <sheetName val="RECS_ManHome"/>
      <sheetName val="Estimate"/>
      <sheetName val="RECS_2"/>
    </sheetNames>
    <sheetDataSet>
      <sheetData sheetId="0"/>
      <sheetData sheetId="1">
        <row r="10">
          <cell r="D10">
            <v>58427.381489841988</v>
          </cell>
          <cell r="E10">
            <v>23493.564494662111</v>
          </cell>
          <cell r="F10">
            <v>4923.216689740555</v>
          </cell>
          <cell r="G10">
            <v>86844.162674244653</v>
          </cell>
          <cell r="I10">
            <v>58427.381489843137</v>
          </cell>
          <cell r="J10">
            <v>23493.564494661889</v>
          </cell>
          <cell r="K10">
            <v>4923.2166897405477</v>
          </cell>
          <cell r="M10">
            <v>0.67278421128896182</v>
          </cell>
          <cell r="N10">
            <v>0.27052554565799952</v>
          </cell>
          <cell r="O10">
            <v>5.6690243053038637E-2</v>
          </cell>
          <cell r="Q10">
            <v>1849.0897575916233</v>
          </cell>
          <cell r="R10">
            <v>847.17455014596089</v>
          </cell>
          <cell r="S10">
            <v>857.51633986928107</v>
          </cell>
          <cell r="U10">
            <v>108.03747267576522</v>
          </cell>
          <cell r="V10">
            <v>19.903149932090489</v>
          </cell>
          <cell r="W10">
            <v>4.2217387561696782</v>
          </cell>
          <cell r="X10">
            <v>132.16236136402537</v>
          </cell>
        </row>
        <row r="11">
          <cell r="D11">
            <v>59466.637275510206</v>
          </cell>
          <cell r="E11">
            <v>23631.361313561716</v>
          </cell>
          <cell r="F11">
            <v>5077.6837664724553</v>
          </cell>
          <cell r="G11">
            <v>88175.682355544384</v>
          </cell>
          <cell r="I11">
            <v>59466.637275510868</v>
          </cell>
          <cell r="J11">
            <v>23631.361313561647</v>
          </cell>
          <cell r="K11">
            <v>5077.6837664724517</v>
          </cell>
          <cell r="M11">
            <v>0.67441085440912396</v>
          </cell>
          <cell r="N11">
            <v>0.26800315781254402</v>
          </cell>
          <cell r="O11">
            <v>5.7585987778331904E-2</v>
          </cell>
          <cell r="Q11">
            <v>1845.3032226028363</v>
          </cell>
          <cell r="R11">
            <v>867.25899899585625</v>
          </cell>
          <cell r="S11">
            <v>864.70588235294122</v>
          </cell>
          <cell r="U11">
            <v>109.73397740185293</v>
          </cell>
          <cell r="V11">
            <v>20.494510757708937</v>
          </cell>
          <cell r="W11">
            <v>4.3907030215967708</v>
          </cell>
          <cell r="X11">
            <v>134.61919118115864</v>
          </cell>
        </row>
        <row r="12">
          <cell r="D12">
            <v>60530.0834442751</v>
          </cell>
          <cell r="E12">
            <v>23739.275414345375</v>
          </cell>
          <cell r="F12">
            <v>5216.6200517256621</v>
          </cell>
          <cell r="G12">
            <v>89485.978910346137</v>
          </cell>
          <cell r="I12">
            <v>60530.08344427526</v>
          </cell>
          <cell r="J12">
            <v>23739.275414345466</v>
          </cell>
          <cell r="K12">
            <v>5216.620051725663</v>
          </cell>
          <cell r="M12">
            <v>0.67641974956678685</v>
          </cell>
          <cell r="N12">
            <v>0.26528486030341342</v>
          </cell>
          <cell r="O12">
            <v>5.8295390129799764E-2</v>
          </cell>
          <cell r="Q12">
            <v>1858.8984015399869</v>
          </cell>
          <cell r="R12">
            <v>883.13736990518328</v>
          </cell>
          <cell r="S12">
            <v>864.70588235294122</v>
          </cell>
          <cell r="U12">
            <v>112.51927535964501</v>
          </cell>
          <cell r="V12">
            <v>20.965041252879754</v>
          </cell>
          <cell r="W12">
            <v>4.5108420447274842</v>
          </cell>
          <cell r="X12">
            <v>137.99515865725226</v>
          </cell>
        </row>
        <row r="13">
          <cell r="D13">
            <v>61448.589449929605</v>
          </cell>
          <cell r="E13">
            <v>24144.40229464239</v>
          </cell>
          <cell r="F13">
            <v>5318.2517136950164</v>
          </cell>
          <cell r="G13">
            <v>90911.24345826701</v>
          </cell>
          <cell r="I13">
            <v>61448.589449929481</v>
          </cell>
          <cell r="J13">
            <v>24144.402294642354</v>
          </cell>
          <cell r="K13">
            <v>5318.2517136950264</v>
          </cell>
          <cell r="M13">
            <v>0.67591847952379736</v>
          </cell>
          <cell r="N13">
            <v>0.26558213677635956</v>
          </cell>
          <cell r="O13">
            <v>5.8499383699843137E-2</v>
          </cell>
          <cell r="Q13">
            <v>1873.0173648555019</v>
          </cell>
          <cell r="R13">
            <v>894.45311193939119</v>
          </cell>
          <cell r="S13">
            <v>890.57315233785823</v>
          </cell>
          <cell r="U13">
            <v>115.09427508559475</v>
          </cell>
          <cell r="V13">
            <v>21.596035768359464</v>
          </cell>
          <cell r="W13">
            <v>4.7362921935915869</v>
          </cell>
          <cell r="X13">
            <v>141.4266030475458</v>
          </cell>
        </row>
        <row r="14">
          <cell r="D14">
            <v>62324.111633229644</v>
          </cell>
          <cell r="E14">
            <v>24511.519850790752</v>
          </cell>
          <cell r="F14">
            <v>5406.6780725536564</v>
          </cell>
          <cell r="G14">
            <v>92242.309556574051</v>
          </cell>
          <cell r="I14">
            <v>62324.1116332292</v>
          </cell>
          <cell r="J14">
            <v>24511.519850790584</v>
          </cell>
          <cell r="K14">
            <v>5406.6780725536737</v>
          </cell>
          <cell r="M14">
            <v>0.67565645236804295</v>
          </cell>
          <cell r="N14">
            <v>0.26572968487695275</v>
          </cell>
          <cell r="O14">
            <v>5.861386275500434E-2</v>
          </cell>
          <cell r="Q14">
            <v>1886.7306152316403</v>
          </cell>
          <cell r="R14">
            <v>903.78044777109062</v>
          </cell>
          <cell r="S14">
            <v>916.44042232277525</v>
          </cell>
          <cell r="U14">
            <v>117.58880948552878</v>
          </cell>
          <cell r="V14">
            <v>22.153032386297642</v>
          </cell>
          <cell r="W14">
            <v>4.9548983361743613</v>
          </cell>
          <cell r="X14">
            <v>144.69674020800079</v>
          </cell>
        </row>
        <row r="15">
          <cell r="D15">
            <v>62786.919234947789</v>
          </cell>
          <cell r="E15">
            <v>24467.291491390042</v>
          </cell>
          <cell r="F15">
            <v>5552.1885122318099</v>
          </cell>
          <cell r="G15">
            <v>92806.399238569633</v>
          </cell>
          <cell r="I15">
            <v>62786.919234946785</v>
          </cell>
          <cell r="J15">
            <v>24467.291491389857</v>
          </cell>
          <cell r="K15">
            <v>5552.1885122318126</v>
          </cell>
          <cell r="M15">
            <v>0.67653652927043018</v>
          </cell>
          <cell r="N15">
            <v>0.26363797854600551</v>
          </cell>
          <cell r="O15">
            <v>5.9825492183564456E-2</v>
          </cell>
          <cell r="Q15">
            <v>1900.3434366128959</v>
          </cell>
          <cell r="R15">
            <v>910.86068802259297</v>
          </cell>
          <cell r="S15">
            <v>942.30769230769226</v>
          </cell>
          <cell r="U15">
            <v>119.31670987327701</v>
          </cell>
          <cell r="V15">
            <v>22.28629396189687</v>
          </cell>
          <cell r="W15">
            <v>5.2318699442184364</v>
          </cell>
          <cell r="X15">
            <v>146.8348737793923</v>
          </cell>
        </row>
        <row r="16">
          <cell r="D16">
            <v>63159.113829139533</v>
          </cell>
          <cell r="E16">
            <v>24382.03054261408</v>
          </cell>
          <cell r="F16">
            <v>5689.5045626273059</v>
          </cell>
          <cell r="G16">
            <v>93230.648934380923</v>
          </cell>
          <cell r="I16">
            <v>63159.113829137968</v>
          </cell>
          <cell r="J16">
            <v>24382.030542613884</v>
          </cell>
          <cell r="K16">
            <v>5689.5045626272922</v>
          </cell>
          <cell r="M16">
            <v>0.67745011486075979</v>
          </cell>
          <cell r="N16">
            <v>0.26152376735868299</v>
          </cell>
          <cell r="O16">
            <v>6.1026117780557158E-2</v>
          </cell>
          <cell r="Q16">
            <v>1911.5195446207103</v>
          </cell>
          <cell r="R16">
            <v>914.03321049776605</v>
          </cell>
          <cell r="S16">
            <v>957.90209790209792</v>
          </cell>
          <cell r="U16">
            <v>120.7298805053244</v>
          </cell>
          <cell r="V16">
            <v>22.285985655320136</v>
          </cell>
          <cell r="W16">
            <v>5.449988356564254</v>
          </cell>
          <cell r="X16">
            <v>148.46585451720881</v>
          </cell>
        </row>
        <row r="17">
          <cell r="D17">
            <v>64332.192168461639</v>
          </cell>
          <cell r="E17">
            <v>24704.927760009377</v>
          </cell>
          <cell r="F17">
            <v>5740.8645050097111</v>
          </cell>
          <cell r="G17">
            <v>94777.984433480728</v>
          </cell>
          <cell r="I17">
            <v>64332.192168460329</v>
          </cell>
          <cell r="J17">
            <v>24704.927760009297</v>
          </cell>
          <cell r="K17">
            <v>5740.864505009702</v>
          </cell>
          <cell r="M17">
            <v>0.67876725331305965</v>
          </cell>
          <cell r="N17">
            <v>0.2606610375571804</v>
          </cell>
          <cell r="O17">
            <v>6.0571709129759954E-2</v>
          </cell>
          <cell r="Q17">
            <v>1927.3581296870789</v>
          </cell>
          <cell r="R17">
            <v>914.61950593224753</v>
          </cell>
          <cell r="S17">
            <v>973.49650349650358</v>
          </cell>
          <cell r="U17">
            <v>123.99117357647596</v>
          </cell>
          <cell r="V17">
            <v>22.595608821951643</v>
          </cell>
          <cell r="W17">
            <v>5.5887115226741395</v>
          </cell>
          <cell r="X17">
            <v>152.17549392110175</v>
          </cell>
        </row>
        <row r="18">
          <cell r="D18">
            <v>65600.901694012136</v>
          </cell>
          <cell r="E18">
            <v>25003.987841095812</v>
          </cell>
          <cell r="F18">
            <v>5811.5502811718106</v>
          </cell>
          <cell r="G18">
            <v>96416.439816279744</v>
          </cell>
          <cell r="I18">
            <v>65600.901694011074</v>
          </cell>
          <cell r="J18">
            <v>25003.987841095848</v>
          </cell>
          <cell r="K18">
            <v>5811.5502811718061</v>
          </cell>
          <cell r="M18">
            <v>0.68039124675225293</v>
          </cell>
          <cell r="N18">
            <v>0.259333241185223</v>
          </cell>
          <cell r="O18">
            <v>6.0275512062524225E-2</v>
          </cell>
          <cell r="Q18">
            <v>1942.5931442659185</v>
          </cell>
          <cell r="R18">
            <v>913.45934998677967</v>
          </cell>
          <cell r="S18">
            <v>989.09090909090912</v>
          </cell>
          <cell r="U18">
            <v>127.43586188845045</v>
          </cell>
          <cell r="V18">
            <v>22.840126480404724</v>
          </cell>
          <cell r="W18">
            <v>5.7481515508317544</v>
          </cell>
          <cell r="X18">
            <v>156.02413991968692</v>
          </cell>
        </row>
        <row r="19">
          <cell r="D19">
            <v>66626.762165794571</v>
          </cell>
          <cell r="E19">
            <v>25175.615309624442</v>
          </cell>
          <cell r="F19">
            <v>5953.0890955961122</v>
          </cell>
          <cell r="G19">
            <v>97755.466571015117</v>
          </cell>
          <cell r="I19">
            <v>66626.762165794949</v>
          </cell>
          <cell r="J19">
            <v>25175.615309624452</v>
          </cell>
          <cell r="K19">
            <v>5953.0890955961077</v>
          </cell>
          <cell r="M19">
            <v>0.68156558914680343</v>
          </cell>
          <cell r="N19">
            <v>0.25753664928124964</v>
          </cell>
          <cell r="O19">
            <v>6.0897761571946984E-2</v>
          </cell>
          <cell r="Q19">
            <v>1958.9665470585048</v>
          </cell>
          <cell r="R19">
            <v>914.16276925399563</v>
          </cell>
          <cell r="S19">
            <v>998.20392109726617</v>
          </cell>
          <cell r="U19">
            <v>130.51959822161481</v>
          </cell>
          <cell r="V19">
            <v>23.014610209119567</v>
          </cell>
          <cell r="W19">
            <v>5.9423968778654164</v>
          </cell>
          <cell r="X19">
            <v>159.4766053085998</v>
          </cell>
        </row>
        <row r="20">
          <cell r="D20">
            <v>67665.606899906808</v>
          </cell>
          <cell r="E20">
            <v>25371.686638554533</v>
          </cell>
          <cell r="F20">
            <v>6118.3429678604789</v>
          </cell>
          <cell r="G20">
            <v>99155.636506321811</v>
          </cell>
          <cell r="I20">
            <v>67665.606899908671</v>
          </cell>
          <cell r="J20">
            <v>25371.686638554525</v>
          </cell>
          <cell r="K20">
            <v>6118.3429678604734</v>
          </cell>
          <cell r="M20">
            <v>0.682418158806259</v>
          </cell>
          <cell r="N20">
            <v>0.25587740175453288</v>
          </cell>
          <cell r="O20">
            <v>6.1704439439208232E-2</v>
          </cell>
          <cell r="Q20">
            <v>1971.0324425429283</v>
          </cell>
          <cell r="R20">
            <v>918.17019983377509</v>
          </cell>
          <cell r="S20">
            <v>1007.3169331036232</v>
          </cell>
          <cell r="U20">
            <v>133.37110644407292</v>
          </cell>
          <cell r="V20">
            <v>23.295526591041533</v>
          </cell>
          <cell r="W20">
            <v>6.1631104740613374</v>
          </cell>
          <cell r="X20">
            <v>162.82974350917578</v>
          </cell>
        </row>
        <row r="21">
          <cell r="D21">
            <v>68233.504719449251</v>
          </cell>
          <cell r="E21">
            <v>25519.031420159285</v>
          </cell>
          <cell r="F21">
            <v>6203.2817939047827</v>
          </cell>
          <cell r="G21">
            <v>99955.817933513317</v>
          </cell>
          <cell r="I21">
            <v>68233.504719450168</v>
          </cell>
          <cell r="J21">
            <v>25519.03142015931</v>
          </cell>
          <cell r="K21">
            <v>6203.2817939047764</v>
          </cell>
          <cell r="M21">
            <v>0.68263665017313446</v>
          </cell>
          <cell r="N21">
            <v>0.25530311239245262</v>
          </cell>
          <cell r="O21">
            <v>6.2060237434412892E-2</v>
          </cell>
          <cell r="Q21">
            <v>1985.8302610578116</v>
          </cell>
          <cell r="R21">
            <v>924.51141197744323</v>
          </cell>
          <cell r="S21">
            <v>1016.4299451099803</v>
          </cell>
          <cell r="U21">
            <v>135.5001584899133</v>
          </cell>
          <cell r="V21">
            <v>23.592635770548199</v>
          </cell>
          <cell r="W21">
            <v>6.3052013732803776</v>
          </cell>
          <cell r="X21">
            <v>165.39799563374189</v>
          </cell>
        </row>
        <row r="22">
          <cell r="D22">
            <v>68812.537661046954</v>
          </cell>
          <cell r="E22">
            <v>25675.973436289958</v>
          </cell>
          <cell r="F22">
            <v>6287.1721471173805</v>
          </cell>
          <cell r="G22">
            <v>100775.6832444543</v>
          </cell>
          <cell r="I22">
            <v>68812.537661046925</v>
          </cell>
          <cell r="J22">
            <v>25675.97343629002</v>
          </cell>
          <cell r="K22">
            <v>6287.1721471173723</v>
          </cell>
          <cell r="M22">
            <v>0.68282878811276848</v>
          </cell>
          <cell r="N22">
            <v>0.25478342204842269</v>
          </cell>
          <cell r="O22">
            <v>6.2387789838808806E-2</v>
          </cell>
          <cell r="Q22">
            <v>1999.5975694016099</v>
          </cell>
          <cell r="R22">
            <v>931.19828673268592</v>
          </cell>
          <cell r="S22">
            <v>1025.5429571163374</v>
          </cell>
          <cell r="U22">
            <v>137.59738305138623</v>
          </cell>
          <cell r="V22">
            <v>23.90942247406716</v>
          </cell>
          <cell r="W22">
            <v>6.4477651156542306</v>
          </cell>
          <cell r="X22">
            <v>167.95457064110761</v>
          </cell>
        </row>
        <row r="23">
          <cell r="D23">
            <v>69936.588812178394</v>
          </cell>
          <cell r="E23">
            <v>25524.063196632847</v>
          </cell>
          <cell r="F23">
            <v>6514.8187407833957</v>
          </cell>
          <cell r="G23">
            <v>101975.47074959463</v>
          </cell>
          <cell r="I23">
            <v>69936.588812178379</v>
          </cell>
          <cell r="J23">
            <v>25524.063196632855</v>
          </cell>
          <cell r="K23">
            <v>6514.8187407833921</v>
          </cell>
          <cell r="M23">
            <v>0.68581775889920471</v>
          </cell>
          <cell r="N23">
            <v>0.25029610561257754</v>
          </cell>
          <cell r="O23">
            <v>6.388613548821781E-2</v>
          </cell>
          <cell r="Q23">
            <v>2014.7570219038193</v>
          </cell>
          <cell r="R23">
            <v>936.21496110839507</v>
          </cell>
          <cell r="S23">
            <v>1034.6559691226946</v>
          </cell>
          <cell r="U23">
            <v>140.9052333973365</v>
          </cell>
          <cell r="V23">
            <v>23.896009832963838</v>
          </cell>
          <cell r="W23">
            <v>6.7405960979039365</v>
          </cell>
          <cell r="X23">
            <v>171.54183932820428</v>
          </cell>
        </row>
        <row r="24">
          <cell r="D24">
            <v>71130.12073205215</v>
          </cell>
          <cell r="E24">
            <v>25381.415968516019</v>
          </cell>
          <cell r="F24">
            <v>6742.9729798568551</v>
          </cell>
          <cell r="G24">
            <v>103254.50968042502</v>
          </cell>
          <cell r="I24">
            <v>71130.120732052135</v>
          </cell>
          <cell r="J24">
            <v>25381.415968515972</v>
          </cell>
          <cell r="K24">
            <v>6742.9729798568569</v>
          </cell>
          <cell r="M24">
            <v>0.68888149246169916</v>
          </cell>
          <cell r="N24">
            <v>0.24581411550035015</v>
          </cell>
          <cell r="O24">
            <v>6.5304392037950743E-2</v>
          </cell>
          <cell r="Q24">
            <v>2031.8227956659466</v>
          </cell>
          <cell r="R24">
            <v>942.66151268699832</v>
          </cell>
          <cell r="S24">
            <v>1043.7689811290518</v>
          </cell>
          <cell r="U24">
            <v>144.52380076185449</v>
          </cell>
          <cell r="V24">
            <v>23.926083971019246</v>
          </cell>
          <cell r="W24">
            <v>7.0381060369659156</v>
          </cell>
          <cell r="X24">
            <v>175.48799076983966</v>
          </cell>
        </row>
        <row r="25">
          <cell r="D25">
            <v>72060.05632791204</v>
          </cell>
          <cell r="E25">
            <v>25486.320106072621</v>
          </cell>
          <cell r="F25">
            <v>6909.0279008019343</v>
          </cell>
          <cell r="G25">
            <v>104455.4043347866</v>
          </cell>
          <cell r="I25">
            <v>72060.056327911894</v>
          </cell>
          <cell r="J25">
            <v>25486.320106072653</v>
          </cell>
          <cell r="K25">
            <v>6909.0279008019461</v>
          </cell>
          <cell r="M25">
            <v>0.68986431852730867</v>
          </cell>
          <cell r="N25">
            <v>0.2439923550952639</v>
          </cell>
          <cell r="O25">
            <v>6.6143326377427397E-2</v>
          </cell>
          <cell r="Q25">
            <v>2047.063356998982</v>
          </cell>
          <cell r="R25">
            <v>951.64999479274809</v>
          </cell>
          <cell r="S25">
            <v>1052.8819931354089</v>
          </cell>
          <cell r="U25">
            <v>147.51150081215135</v>
          </cell>
          <cell r="V25">
            <v>24.254056396230322</v>
          </cell>
          <cell r="W25">
            <v>7.2743910668244904</v>
          </cell>
          <cell r="X25">
            <v>179.03994827520614</v>
          </cell>
        </row>
        <row r="26">
          <cell r="D26">
            <v>72979.057339432169</v>
          </cell>
          <cell r="E26">
            <v>25585.15288751293</v>
          </cell>
          <cell r="F26">
            <v>7029.9641270998618</v>
          </cell>
          <cell r="G26">
            <v>105594.17435404495</v>
          </cell>
          <cell r="I26">
            <v>72979.057339431893</v>
          </cell>
          <cell r="J26">
            <v>25585.152887513046</v>
          </cell>
          <cell r="K26">
            <v>7029.9641270998827</v>
          </cell>
          <cell r="M26">
            <v>0.69112768564998572</v>
          </cell>
          <cell r="N26">
            <v>0.2422970115920306</v>
          </cell>
          <cell r="O26">
            <v>6.6575302757983706E-2</v>
          </cell>
          <cell r="Q26">
            <v>2063.6263714567831</v>
          </cell>
          <cell r="R26">
            <v>960.01747310049757</v>
          </cell>
          <cell r="S26">
            <v>1061.9950051417659</v>
          </cell>
          <cell r="U26">
            <v>150.60150728970891</v>
          </cell>
          <cell r="V26">
            <v>24.562193823960062</v>
          </cell>
          <cell r="W26">
            <v>7.4657867893058469</v>
          </cell>
          <cell r="X26">
            <v>182.6294879029748</v>
          </cell>
        </row>
        <row r="27">
          <cell r="D27">
            <v>73712.550896338653</v>
          </cell>
          <cell r="E27">
            <v>25857.8459560583</v>
          </cell>
          <cell r="F27">
            <v>6866.4424284398992</v>
          </cell>
          <cell r="G27">
            <v>106436.83928083685</v>
          </cell>
          <cell r="I27">
            <v>73712.550896337954</v>
          </cell>
          <cell r="J27">
            <v>25857.84595605838</v>
          </cell>
          <cell r="K27">
            <v>6866.4424284399056</v>
          </cell>
          <cell r="M27">
            <v>0.69254734915460836</v>
          </cell>
          <cell r="N27">
            <v>0.24294075369742599</v>
          </cell>
          <cell r="O27">
            <v>6.4511897147965666E-2</v>
          </cell>
          <cell r="Q27">
            <v>2080.8927473426156</v>
          </cell>
          <cell r="R27">
            <v>969.41461258826155</v>
          </cell>
          <cell r="S27">
            <v>1061.9984984170167</v>
          </cell>
          <cell r="U27">
            <v>153.38791254831452</v>
          </cell>
          <cell r="V27">
            <v>25.066973719859199</v>
          </cell>
          <cell r="W27">
            <v>7.2921515484700654</v>
          </cell>
          <cell r="X27">
            <v>185.74703781664377</v>
          </cell>
        </row>
        <row r="28">
          <cell r="D28">
            <v>74489.873021846855</v>
          </cell>
          <cell r="E28">
            <v>26125.809563159324</v>
          </cell>
          <cell r="F28">
            <v>6684.5026608846902</v>
          </cell>
          <cell r="G28">
            <v>107300.18524589087</v>
          </cell>
          <cell r="I28">
            <v>74489.873021845706</v>
          </cell>
          <cell r="J28">
            <v>26125.809563159375</v>
          </cell>
          <cell r="K28">
            <v>6684.5026608846838</v>
          </cell>
          <cell r="M28">
            <v>0.69421942610019394</v>
          </cell>
          <cell r="N28">
            <v>0.24348335935570836</v>
          </cell>
          <cell r="O28">
            <v>6.2297214544097701E-2</v>
          </cell>
          <cell r="Q28">
            <v>2098.1730969428168</v>
          </cell>
          <cell r="R28">
            <v>977.25919521001674</v>
          </cell>
          <cell r="S28">
            <v>1062.0019916922674</v>
          </cell>
          <cell r="U28">
            <v>156.29264756912559</v>
          </cell>
          <cell r="V28">
            <v>25.531687627903242</v>
          </cell>
          <cell r="W28">
            <v>7.0989551393318022</v>
          </cell>
          <cell r="X28">
            <v>188.92329033636062</v>
          </cell>
        </row>
        <row r="29">
          <cell r="D29">
            <v>75572.203911669072</v>
          </cell>
          <cell r="E29">
            <v>26115.169561377345</v>
          </cell>
          <cell r="F29">
            <v>6880.6519885691141</v>
          </cell>
          <cell r="G29">
            <v>108568.02546161553</v>
          </cell>
          <cell r="I29">
            <v>75572.203911668301</v>
          </cell>
          <cell r="J29">
            <v>26115.16956137737</v>
          </cell>
          <cell r="K29">
            <v>6880.651988569105</v>
          </cell>
          <cell r="M29">
            <v>0.69608159115307666</v>
          </cell>
          <cell r="N29">
            <v>0.2405419961387289</v>
          </cell>
          <cell r="O29">
            <v>6.3376412708194496E-2</v>
          </cell>
          <cell r="Q29">
            <v>2117.5026549267072</v>
          </cell>
          <cell r="R29">
            <v>986.73207856651766</v>
          </cell>
          <cell r="S29">
            <v>1062.0054849675182</v>
          </cell>
          <cell r="U29">
            <v>160.02434242162172</v>
          </cell>
          <cell r="V29">
            <v>25.768675543414918</v>
          </cell>
          <cell r="W29">
            <v>7.30729015201306</v>
          </cell>
          <cell r="X29">
            <v>193.10030811704971</v>
          </cell>
        </row>
        <row r="30">
          <cell r="D30">
            <v>76754.012785466839</v>
          </cell>
          <cell r="E30">
            <v>26103.369037650591</v>
          </cell>
          <cell r="F30">
            <v>7073.3972644057931</v>
          </cell>
          <cell r="G30">
            <v>109930.77908752323</v>
          </cell>
          <cell r="I30">
            <v>76754.012785466446</v>
          </cell>
          <cell r="J30">
            <v>26103.369037650598</v>
          </cell>
          <cell r="K30">
            <v>7073.3972644057812</v>
          </cell>
          <cell r="M30">
            <v>0.69820311856752915</v>
          </cell>
          <cell r="N30">
            <v>0.23745277941556256</v>
          </cell>
          <cell r="O30">
            <v>6.4344102016908197E-2</v>
          </cell>
          <cell r="Q30">
            <v>2138.3776791572573</v>
          </cell>
          <cell r="R30">
            <v>995.71121877915243</v>
          </cell>
          <cell r="S30">
            <v>1062.008978242769</v>
          </cell>
          <cell r="U30">
            <v>164.12906772619303</v>
          </cell>
          <cell r="V30">
            <v>25.991417398721062</v>
          </cell>
          <cell r="W30">
            <v>7.5120114014767934</v>
          </cell>
          <cell r="X30">
            <v>197.6324965263909</v>
          </cell>
        </row>
        <row r="31">
          <cell r="D31">
            <v>77519.517603069209</v>
          </cell>
          <cell r="E31">
            <v>26177.961703561221</v>
          </cell>
          <cell r="F31">
            <v>7045.6920388522722</v>
          </cell>
          <cell r="G31">
            <v>110743.1713454827</v>
          </cell>
          <cell r="I31">
            <v>77519.517603069835</v>
          </cell>
          <cell r="J31">
            <v>26177.96170356121</v>
          </cell>
          <cell r="K31">
            <v>7045.6920388522631</v>
          </cell>
          <cell r="M31">
            <v>0.69999365794964918</v>
          </cell>
          <cell r="N31">
            <v>0.23638443242603635</v>
          </cell>
          <cell r="O31">
            <v>6.3621909624314466E-2</v>
          </cell>
          <cell r="Q31">
            <v>2158.3309177961414</v>
          </cell>
          <cell r="R31">
            <v>1007.0899704272231</v>
          </cell>
          <cell r="S31">
            <v>1068.2567336820766</v>
          </cell>
          <cell r="U31">
            <v>167.31277157534649</v>
          </cell>
          <cell r="V31">
            <v>26.363562677884445</v>
          </cell>
          <cell r="W31">
            <v>7.526607963954139</v>
          </cell>
          <cell r="X31">
            <v>201.2029422171851</v>
          </cell>
        </row>
        <row r="32">
          <cell r="D32">
            <v>78090.231920634731</v>
          </cell>
          <cell r="E32">
            <v>26248.683306408911</v>
          </cell>
          <cell r="F32">
            <v>7011.1832521981005</v>
          </cell>
          <cell r="G32">
            <v>111350.09847924174</v>
          </cell>
          <cell r="I32">
            <v>78090.231920636375</v>
          </cell>
          <cell r="J32">
            <v>26248.683306408879</v>
          </cell>
          <cell r="K32">
            <v>7011.1832521980959</v>
          </cell>
          <cell r="M32">
            <v>0.70130366283593881</v>
          </cell>
          <cell r="N32">
            <v>0.23573111892040471</v>
          </cell>
          <cell r="O32">
            <v>6.2965218243656501E-2</v>
          </cell>
          <cell r="Q32">
            <v>2168.9358849751275</v>
          </cell>
          <cell r="R32">
            <v>1016.2657695437792</v>
          </cell>
          <cell r="S32">
            <v>1074.5044891213843</v>
          </cell>
          <cell r="U32">
            <v>169.37270627869484</v>
          </cell>
          <cell r="V32">
            <v>26.675638339898605</v>
          </cell>
          <cell r="W32">
            <v>7.5335478785395242</v>
          </cell>
          <cell r="X32">
            <v>203.58189249713297</v>
          </cell>
        </row>
        <row r="33">
          <cell r="D33">
            <v>78796.867200672961</v>
          </cell>
          <cell r="E33">
            <v>26175.800568742241</v>
          </cell>
          <cell r="F33">
            <v>6945.033453899091</v>
          </cell>
          <cell r="G33">
            <v>111917.70122331429</v>
          </cell>
          <cell r="I33">
            <v>78796.867200673703</v>
          </cell>
          <cell r="J33">
            <v>26175.800568742183</v>
          </cell>
          <cell r="K33">
            <v>6945.0334538990865</v>
          </cell>
          <cell r="M33">
            <v>0.70406080842784757</v>
          </cell>
          <cell r="N33">
            <v>0.23388436576723928</v>
          </cell>
          <cell r="O33">
            <v>6.2054825804913213E-2</v>
          </cell>
          <cell r="Q33">
            <v>2176.1427273015274</v>
          </cell>
          <cell r="R33">
            <v>1020.6068117505304</v>
          </cell>
          <cell r="S33">
            <v>1080.7522445606919</v>
          </cell>
          <cell r="U33">
            <v>171.47322949288872</v>
          </cell>
          <cell r="V33">
            <v>26.715200363481735</v>
          </cell>
          <cell r="W33">
            <v>7.5058604938505376</v>
          </cell>
          <cell r="X33">
            <v>205.694290350221</v>
          </cell>
        </row>
        <row r="34">
          <cell r="D34">
            <v>79217.303349530834</v>
          </cell>
          <cell r="E34">
            <v>26098.065262214976</v>
          </cell>
          <cell r="F34">
            <v>6871.220147280952</v>
          </cell>
          <cell r="G34">
            <v>112186.58875902677</v>
          </cell>
          <cell r="I34">
            <v>79217.303349530674</v>
          </cell>
          <cell r="J34">
            <v>26098.065262214885</v>
          </cell>
          <cell r="K34">
            <v>6871.2201472809475</v>
          </cell>
          <cell r="M34">
            <v>0.70612097422524445</v>
          </cell>
          <cell r="N34">
            <v>0.23263088352095981</v>
          </cell>
          <cell r="O34">
            <v>6.1248142253795726E-2</v>
          </cell>
          <cell r="Q34">
            <v>2181.3182757931095</v>
          </cell>
          <cell r="R34">
            <v>1023.2875299659321</v>
          </cell>
          <cell r="S34">
            <v>1087</v>
          </cell>
          <cell r="U34">
            <v>172.7981515553783</v>
          </cell>
          <cell r="V34">
            <v>26.705824739061658</v>
          </cell>
          <cell r="W34">
            <v>7.4690163000943945</v>
          </cell>
          <cell r="X34">
            <v>206.97299259453433</v>
          </cell>
        </row>
        <row r="35">
          <cell r="D35">
            <v>79803.413980724203</v>
          </cell>
          <cell r="E35">
            <v>26494.946427234518</v>
          </cell>
          <cell r="F35">
            <v>6922.9519025211648</v>
          </cell>
          <cell r="G35">
            <v>113221.31231047989</v>
          </cell>
          <cell r="I35">
            <v>79803.413980724363</v>
          </cell>
          <cell r="J35">
            <v>26494.946427234448</v>
          </cell>
          <cell r="K35">
            <v>6922.9519025211612</v>
          </cell>
          <cell r="M35">
            <v>0.70484445332945955</v>
          </cell>
          <cell r="N35">
            <v>0.23401023964974937</v>
          </cell>
          <cell r="O35">
            <v>6.1145307020791073E-2</v>
          </cell>
          <cell r="Q35">
            <v>2184.4367550310162</v>
          </cell>
          <cell r="R35">
            <v>1027</v>
          </cell>
          <cell r="S35">
            <v>1104.3627450980393</v>
          </cell>
          <cell r="U35">
            <v>174.32551067644999</v>
          </cell>
          <cell r="V35">
            <v>27.21030998076985</v>
          </cell>
          <cell r="W35">
            <v>7.6454501672499671</v>
          </cell>
          <cell r="X35">
            <v>209.18127082446983</v>
          </cell>
        </row>
        <row r="36">
          <cell r="D36">
            <v>80361.696537413271</v>
          </cell>
          <cell r="E36">
            <v>26861.106301050586</v>
          </cell>
          <cell r="F36">
            <v>6973.5636003008722</v>
          </cell>
          <cell r="G36">
            <v>114196.36643876473</v>
          </cell>
          <cell r="I36">
            <v>80361.69653741378</v>
          </cell>
          <cell r="J36">
            <v>26861.106301050539</v>
          </cell>
          <cell r="K36">
            <v>6973.5636003008685</v>
          </cell>
          <cell r="M36">
            <v>0.70371500463200332</v>
          </cell>
          <cell r="N36">
            <v>0.23521857252309564</v>
          </cell>
          <cell r="O36">
            <v>6.1066422844901033E-2</v>
          </cell>
          <cell r="Q36">
            <v>2188.3259705873934</v>
          </cell>
          <cell r="R36">
            <v>1032.1483018307779</v>
          </cell>
          <cell r="S36">
            <v>1121.7254901960787</v>
          </cell>
          <cell r="U36">
            <v>175.85758757328446</v>
          </cell>
          <cell r="V36">
            <v>27.724645253925367</v>
          </cell>
          <cell r="W36">
            <v>7.822424047961027</v>
          </cell>
          <cell r="X36">
            <v>211.40465687517084</v>
          </cell>
        </row>
        <row r="37">
          <cell r="D37">
            <v>80821.662745193869</v>
          </cell>
          <cell r="E37">
            <v>27061.270315630409</v>
          </cell>
          <cell r="F37">
            <v>7001.5625155483849</v>
          </cell>
          <cell r="G37">
            <v>114884.49557637266</v>
          </cell>
          <cell r="I37">
            <v>80821.662745194131</v>
          </cell>
          <cell r="J37">
            <v>27061.270315630383</v>
          </cell>
          <cell r="K37">
            <v>7001.5625155483831</v>
          </cell>
          <cell r="M37">
            <v>0.70350365677904225</v>
          </cell>
          <cell r="N37">
            <v>0.23555197922804716</v>
          </cell>
          <cell r="O37">
            <v>6.0944363992910616E-2</v>
          </cell>
          <cell r="Q37">
            <v>2195.6739625779692</v>
          </cell>
          <cell r="R37">
            <v>1032.1483018307779</v>
          </cell>
          <cell r="S37">
            <v>1139.088235294118</v>
          </cell>
          <cell r="U37">
            <v>177.45802050188004</v>
          </cell>
          <cell r="V37">
            <v>27.931244201661563</v>
          </cell>
          <cell r="W37">
            <v>7.975397490137456</v>
          </cell>
          <cell r="X37">
            <v>213.36466219367907</v>
          </cell>
        </row>
        <row r="38">
          <cell r="D38">
            <v>81331.498689036074</v>
          </cell>
          <cell r="E38">
            <v>27275.736058638759</v>
          </cell>
          <cell r="F38">
            <v>7030.8116809578314</v>
          </cell>
          <cell r="G38">
            <v>115638.04642863268</v>
          </cell>
          <cell r="I38">
            <v>81331.498689036074</v>
          </cell>
          <cell r="J38">
            <v>27275.736058638759</v>
          </cell>
          <cell r="K38">
            <v>7030.8116809578314</v>
          </cell>
          <cell r="M38">
            <v>0.7033281969116516</v>
          </cell>
          <cell r="N38">
            <v>0.23587164346876344</v>
          </cell>
          <cell r="O38">
            <v>6.0800159619584855E-2</v>
          </cell>
          <cell r="Q38">
            <v>2204.949636600667</v>
          </cell>
          <cell r="R38">
            <v>1032.1483018307779</v>
          </cell>
          <cell r="S38">
            <v>1156.4509803921574</v>
          </cell>
          <cell r="U38">
            <v>179.33185847857769</v>
          </cell>
          <cell r="V38">
            <v>28.152604654108508</v>
          </cell>
          <cell r="W38">
            <v>8.1307890613963156</v>
          </cell>
          <cell r="X38">
            <v>215.6152521940825</v>
          </cell>
        </row>
        <row r="39">
          <cell r="D39">
            <v>82055.941885399545</v>
          </cell>
          <cell r="E39">
            <v>27492.383995206194</v>
          </cell>
          <cell r="F39">
            <v>6975.997734170347</v>
          </cell>
          <cell r="G39">
            <v>116524.32361477609</v>
          </cell>
          <cell r="I39">
            <v>82055.941885399545</v>
          </cell>
          <cell r="J39">
            <v>27492.383995206197</v>
          </cell>
          <cell r="K39">
            <v>6975.997734170347</v>
          </cell>
          <cell r="M39">
            <v>0.70419582229606081</v>
          </cell>
          <cell r="N39">
            <v>0.23593686830652386</v>
          </cell>
          <cell r="O39">
            <v>5.9867309397415309E-2</v>
          </cell>
          <cell r="Q39">
            <v>2216.5775967088935</v>
          </cell>
          <cell r="R39">
            <v>1032.1483018307779</v>
          </cell>
          <cell r="S39">
            <v>1173.8137254901967</v>
          </cell>
          <cell r="U39">
            <v>181.88336246002353</v>
          </cell>
          <cell r="V39">
            <v>28.37621745393173</v>
          </cell>
          <cell r="W39">
            <v>8.1885218893576646</v>
          </cell>
          <cell r="X39">
            <v>218.44810180331294</v>
          </cell>
        </row>
        <row r="40">
          <cell r="D40">
            <v>82815.001895465495</v>
          </cell>
          <cell r="E40">
            <v>27741.028842075051</v>
          </cell>
          <cell r="F40">
            <v>6919.9986588487882</v>
          </cell>
          <cell r="G40">
            <v>117476.02939638932</v>
          </cell>
          <cell r="I40">
            <v>82815.00189546551</v>
          </cell>
          <cell r="J40">
            <v>27741.028842075055</v>
          </cell>
          <cell r="K40">
            <v>6919.9986588487882</v>
          </cell>
          <cell r="M40">
            <v>0.70495234066883483</v>
          </cell>
          <cell r="N40">
            <v>0.2361420366743148</v>
          </cell>
          <cell r="O40">
            <v>5.8905622656850516E-2</v>
          </cell>
          <cell r="Q40">
            <v>2228.3029555662597</v>
          </cell>
          <cell r="R40">
            <v>1032.1483018307779</v>
          </cell>
          <cell r="S40">
            <v>1191.1764705882354</v>
          </cell>
          <cell r="U40">
            <v>184.53691348889114</v>
          </cell>
          <cell r="V40">
            <v>28.632855810386392</v>
          </cell>
          <cell r="W40">
            <v>8.2429395789228224</v>
          </cell>
          <cell r="X40">
            <v>221.41270887820036</v>
          </cell>
        </row>
        <row r="41">
          <cell r="D41">
            <v>83766.246687142877</v>
          </cell>
          <cell r="E41">
            <v>27916.130985269752</v>
          </cell>
          <cell r="F41">
            <v>6933.9497812274094</v>
          </cell>
          <cell r="G41">
            <v>118616.32745364004</v>
          </cell>
          <cell r="I41">
            <v>83766.246687142877</v>
          </cell>
          <cell r="J41">
            <v>27916.130985269752</v>
          </cell>
          <cell r="K41">
            <v>6933.9497812274094</v>
          </cell>
          <cell r="M41">
            <v>0.70619490997040046</v>
          </cell>
          <cell r="N41">
            <v>0.23534813110935746</v>
          </cell>
          <cell r="O41">
            <v>5.8456958920242004E-2</v>
          </cell>
          <cell r="Q41">
            <v>2241.0865690417086</v>
          </cell>
          <cell r="R41">
            <v>1032.1483018307779</v>
          </cell>
          <cell r="S41">
            <v>1196</v>
          </cell>
          <cell r="U41">
            <v>187.7274103895904</v>
          </cell>
          <cell r="V41">
            <v>28.813587190131734</v>
          </cell>
          <cell r="W41">
            <v>8.2930039383479812</v>
          </cell>
          <cell r="X41">
            <v>224.83400151807012</v>
          </cell>
        </row>
        <row r="42">
          <cell r="D42">
            <v>84783.038875318991</v>
          </cell>
          <cell r="E42">
            <v>28100.630436154421</v>
          </cell>
          <cell r="F42">
            <v>6949.1175727034151</v>
          </cell>
          <cell r="G42">
            <v>119832.78688417682</v>
          </cell>
          <cell r="I42">
            <v>84783.038875318976</v>
          </cell>
          <cell r="J42">
            <v>28100.630436154413</v>
          </cell>
          <cell r="K42">
            <v>6949.1175727034142</v>
          </cell>
          <cell r="M42">
            <v>0.70751120022991021</v>
          </cell>
          <cell r="N42">
            <v>0.23449868076017294</v>
          </cell>
          <cell r="O42">
            <v>5.7990119009916838E-2</v>
          </cell>
          <cell r="Q42">
            <v>2253.6687918388634</v>
          </cell>
          <cell r="R42">
            <v>1032.1483018307779</v>
          </cell>
          <cell r="S42">
            <v>1201</v>
          </cell>
          <cell r="U42">
            <v>191.07288879056753</v>
          </cell>
          <cell r="V42">
            <v>29.004017985051057</v>
          </cell>
          <cell r="W42">
            <v>8.3458902048168007</v>
          </cell>
          <cell r="X42">
            <v>228.42279698043541</v>
          </cell>
        </row>
        <row r="43">
          <cell r="D43">
            <v>85431.498774209555</v>
          </cell>
          <cell r="E43">
            <v>28264.746910432346</v>
          </cell>
          <cell r="F43">
            <v>6937.531905105634</v>
          </cell>
          <cell r="G43">
            <v>120633.77758974754</v>
          </cell>
          <cell r="I43">
            <v>85431.49877420954</v>
          </cell>
          <cell r="J43">
            <v>28264.746910432343</v>
          </cell>
          <cell r="K43">
            <v>6937.5319051056331</v>
          </cell>
          <cell r="M43">
            <v>0.70818887115303464</v>
          </cell>
          <cell r="N43">
            <v>0.234302095774165</v>
          </cell>
          <cell r="O43">
            <v>5.7509033072800357E-2</v>
          </cell>
          <cell r="Q43">
            <v>2265.8145288234605</v>
          </cell>
          <cell r="R43">
            <v>1032.1483018307779</v>
          </cell>
          <cell r="S43">
            <v>1201</v>
          </cell>
          <cell r="U43">
            <v>193.57193114176764</v>
          </cell>
          <cell r="V43">
            <v>29.173410525279472</v>
          </cell>
          <cell r="W43">
            <v>8.3319758180318662</v>
          </cell>
          <cell r="X43">
            <v>231.07731748507899</v>
          </cell>
        </row>
        <row r="49">
          <cell r="D49">
            <v>10661.946838373824</v>
          </cell>
          <cell r="E49">
            <v>7184.2602261481088</v>
          </cell>
          <cell r="F49">
            <v>464.04307650359141</v>
          </cell>
          <cell r="G49">
            <v>18310.250141025524</v>
          </cell>
          <cell r="I49">
            <v>0.18248202412130138</v>
          </cell>
          <cell r="J49">
            <v>0.30579694400057594</v>
          </cell>
          <cell r="K49">
            <v>9.4256073975091614E-2</v>
          </cell>
          <cell r="M49">
            <v>0.58229389310662183</v>
          </cell>
          <cell r="N49">
            <v>0.39236275697027323</v>
          </cell>
          <cell r="O49">
            <v>2.5343349923104937E-2</v>
          </cell>
          <cell r="Q49">
            <v>2210.8753731937936</v>
          </cell>
          <cell r="R49">
            <v>881.17623091966152</v>
          </cell>
          <cell r="S49">
            <v>845.21973168316833</v>
          </cell>
          <cell r="U49">
            <v>23.572235695262115</v>
          </cell>
          <cell r="V49">
            <v>6.3305993480232257</v>
          </cell>
          <cell r="W49">
            <v>0.39221836461179749</v>
          </cell>
          <cell r="X49">
            <v>30.295053407897139</v>
          </cell>
        </row>
        <row r="50">
          <cell r="D50">
            <v>10765.150022483866</v>
          </cell>
          <cell r="E50">
            <v>7236.9094652954536</v>
          </cell>
          <cell r="F50">
            <v>491.65783301069712</v>
          </cell>
          <cell r="G50">
            <v>18493.717320790016</v>
          </cell>
          <cell r="I50">
            <v>0.18102839702552365</v>
          </cell>
          <cell r="J50">
            <v>0.30624175092030309</v>
          </cell>
          <cell r="K50">
            <v>9.682718649339192E-2</v>
          </cell>
          <cell r="M50">
            <v>0.58209768408117957</v>
          </cell>
          <cell r="N50">
            <v>0.39131718841403307</v>
          </cell>
          <cell r="O50">
            <v>2.6585127504787365E-2</v>
          </cell>
          <cell r="Q50">
            <v>2200.5827262593102</v>
          </cell>
          <cell r="R50">
            <v>903.0171667026591</v>
          </cell>
          <cell r="S50">
            <v>851.44375770749866</v>
          </cell>
          <cell r="U50">
            <v>23.689603185068016</v>
          </cell>
          <cell r="V50">
            <v>6.5350534810347556</v>
          </cell>
          <cell r="W50">
            <v>0.4186189928449538</v>
          </cell>
          <cell r="X50">
            <v>30.643275658947726</v>
          </cell>
        </row>
        <row r="51">
          <cell r="D51">
            <v>10869.675808334023</v>
          </cell>
          <cell r="E51">
            <v>7280.5166624420408</v>
          </cell>
          <cell r="F51">
            <v>518.52315973181669</v>
          </cell>
          <cell r="G51">
            <v>18668.715630507879</v>
          </cell>
          <cell r="I51">
            <v>0.17957476992974591</v>
          </cell>
          <cell r="J51">
            <v>0.30668655784003024</v>
          </cell>
          <cell r="K51">
            <v>9.9398299011692226E-2</v>
          </cell>
          <cell r="M51">
            <v>0.58224015103487414</v>
          </cell>
          <cell r="N51">
            <v>0.38998487129690002</v>
          </cell>
          <cell r="O51">
            <v>2.7774977668225929E-2</v>
          </cell>
          <cell r="Q51">
            <v>2210.9511086489065</v>
          </cell>
          <cell r="R51">
            <v>920.52633933356401</v>
          </cell>
          <cell r="S51">
            <v>850.58308135372886</v>
          </cell>
          <cell r="U51">
            <v>24.032321779090307</v>
          </cell>
          <cell r="V51">
            <v>6.7019073517347891</v>
          </cell>
          <cell r="W51">
            <v>0.44104702695796039</v>
          </cell>
          <cell r="X51">
            <v>31.175276157783056</v>
          </cell>
        </row>
        <row r="52">
          <cell r="D52">
            <v>11075.257528735498</v>
          </cell>
          <cell r="E52">
            <v>7277.1893741698768</v>
          </cell>
          <cell r="F52">
            <v>506.52345251219231</v>
          </cell>
          <cell r="G52">
            <v>18858.970355417565</v>
          </cell>
          <cell r="I52">
            <v>0.18023615558759071</v>
          </cell>
          <cell r="J52">
            <v>0.30140275519616716</v>
          </cell>
          <cell r="K52">
            <v>9.524247436574787E-2</v>
          </cell>
          <cell r="M52">
            <v>0.58726734917179291</v>
          </cell>
          <cell r="N52">
            <v>0.38587416158058591</v>
          </cell>
          <cell r="O52">
            <v>2.6858489247621343E-2</v>
          </cell>
          <cell r="Q52">
            <v>2220.1825045673518</v>
          </cell>
          <cell r="R52">
            <v>933.37586330542263</v>
          </cell>
          <cell r="S52">
            <v>875.86520240246648</v>
          </cell>
          <cell r="U52">
            <v>24.589092998876396</v>
          </cell>
          <cell r="V52">
            <v>6.7923529145528567</v>
          </cell>
          <cell r="W52">
            <v>0.44364626625618742</v>
          </cell>
          <cell r="X52">
            <v>31.825092179685441</v>
          </cell>
        </row>
        <row r="53">
          <cell r="D53">
            <v>11274.278554757284</v>
          </cell>
          <cell r="E53">
            <v>7258.3255836811659</v>
          </cell>
          <cell r="F53">
            <v>492.47619174243727</v>
          </cell>
          <cell r="G53">
            <v>19025.080330180888</v>
          </cell>
          <cell r="I53">
            <v>0.18089754124543547</v>
          </cell>
          <cell r="J53">
            <v>0.29611895255230408</v>
          </cell>
          <cell r="K53">
            <v>9.10866497198035E-2</v>
          </cell>
          <cell r="M53">
            <v>0.59260083842442779</v>
          </cell>
          <cell r="N53">
            <v>0.38151353149173034</v>
          </cell>
          <cell r="O53">
            <v>2.5885630083841798E-2</v>
          </cell>
          <cell r="Q53">
            <v>2228.8417064469086</v>
          </cell>
          <cell r="R53">
            <v>944.18800515475073</v>
          </cell>
          <cell r="S53">
            <v>901.13793578367506</v>
          </cell>
          <cell r="U53">
            <v>25.128582252943009</v>
          </cell>
          <cell r="V53">
            <v>6.8532239536196116</v>
          </cell>
          <cell r="W53">
            <v>0.44378897884938528</v>
          </cell>
          <cell r="X53">
            <v>32.425595185412007</v>
          </cell>
        </row>
        <row r="54">
          <cell r="D54">
            <v>11323.682417035505</v>
          </cell>
          <cell r="E54">
            <v>7182.2265373233122</v>
          </cell>
          <cell r="F54">
            <v>521.31621472598306</v>
          </cell>
          <cell r="G54">
            <v>19027.225169084799</v>
          </cell>
          <cell r="I54">
            <v>0.18035098002917521</v>
          </cell>
          <cell r="J54">
            <v>0.29354399688460464</v>
          </cell>
          <cell r="K54">
            <v>9.3893824674268822E-2</v>
          </cell>
          <cell r="M54">
            <v>0.59513052042050174</v>
          </cell>
          <cell r="N54">
            <v>0.37747104338644738</v>
          </cell>
          <cell r="O54">
            <v>2.7398436193050955E-2</v>
          </cell>
          <cell r="Q54">
            <v>2238.4674236149899</v>
          </cell>
          <cell r="R54">
            <v>952.53691624183045</v>
          </cell>
          <cell r="S54">
            <v>926.90299356528942</v>
          </cell>
          <cell r="U54">
            <v>25.347694205895827</v>
          </cell>
          <cell r="V54">
            <v>6.8413359176121871</v>
          </cell>
          <cell r="W54">
            <v>0.48320956002363885</v>
          </cell>
          <cell r="X54">
            <v>32.67223968353165</v>
          </cell>
        </row>
        <row r="55">
          <cell r="D55">
            <v>11356.287754787172</v>
          </cell>
          <cell r="E55">
            <v>7094.4160499057189</v>
          </cell>
          <cell r="F55">
            <v>550.18077859830441</v>
          </cell>
          <cell r="G55">
            <v>19000.884583291194</v>
          </cell>
          <cell r="I55">
            <v>0.17980441881291495</v>
          </cell>
          <cell r="J55">
            <v>0.29096904121690526</v>
          </cell>
          <cell r="K55">
            <v>9.6700999628734158E-2</v>
          </cell>
          <cell r="M55">
            <v>0.59767152971254556</v>
          </cell>
          <cell r="N55">
            <v>0.37337293528662002</v>
          </cell>
          <cell r="O55">
            <v>2.8955535000834479E-2</v>
          </cell>
          <cell r="Q55">
            <v>2245.1528909301387</v>
          </cell>
          <cell r="R55">
            <v>956.81702335077614</v>
          </cell>
          <cell r="S55">
            <v>942.57787216735608</v>
          </cell>
          <cell r="U55">
            <v>25.496602282894951</v>
          </cell>
          <cell r="V55">
            <v>6.7880580472827603</v>
          </cell>
          <cell r="W55">
            <v>0.51858822759856893</v>
          </cell>
          <cell r="X55">
            <v>32.803248557776286</v>
          </cell>
        </row>
        <row r="56">
          <cell r="D56">
            <v>11428.553626159308</v>
          </cell>
          <cell r="E56">
            <v>7122.1208649558721</v>
          </cell>
          <cell r="F56">
            <v>522.76187392489555</v>
          </cell>
          <cell r="G56">
            <v>19073.436365040077</v>
          </cell>
          <cell r="I56">
            <v>0.17764906248231455</v>
          </cell>
          <cell r="J56">
            <v>0.288287459657529</v>
          </cell>
          <cell r="K56">
            <v>9.105978262833278E-2</v>
          </cell>
          <cell r="M56">
            <v>0.59918692192807144</v>
          </cell>
          <cell r="N56">
            <v>0.37340522854130731</v>
          </cell>
          <cell r="O56">
            <v>2.7407849530621125E-2</v>
          </cell>
          <cell r="Q56">
            <v>2257.3942484998056</v>
          </cell>
          <cell r="R56">
            <v>958.25941757315297</v>
          </cell>
          <cell r="S56">
            <v>956.87964215044394</v>
          </cell>
          <cell r="U56">
            <v>25.798751224363617</v>
          </cell>
          <cell r="V56">
            <v>6.8248393919382142</v>
          </cell>
          <cell r="W56">
            <v>0.50022019485114955</v>
          </cell>
          <cell r="X56">
            <v>33.123810811152985</v>
          </cell>
        </row>
        <row r="57">
          <cell r="D57">
            <v>11512.545365176451</v>
          </cell>
          <cell r="E57">
            <v>7141.2859033117056</v>
          </cell>
          <cell r="F57">
            <v>496.41428909229745</v>
          </cell>
          <cell r="G57">
            <v>19150.245557580452</v>
          </cell>
          <cell r="I57">
            <v>0.17549370615171411</v>
          </cell>
          <cell r="J57">
            <v>0.2856058780981528</v>
          </cell>
          <cell r="K57">
            <v>8.5418565627931389E-2</v>
          </cell>
          <cell r="M57">
            <v>0.60116959495693323</v>
          </cell>
          <cell r="N57">
            <v>0.37290832025309939</v>
          </cell>
          <cell r="O57">
            <v>2.5922084789967423E-2</v>
          </cell>
          <cell r="Q57">
            <v>2268.7816902601294</v>
          </cell>
          <cell r="R57">
            <v>957.87497706299905</v>
          </cell>
          <cell r="S57">
            <v>971.15029726572789</v>
          </cell>
          <cell r="U57">
            <v>26.119452132801445</v>
          </cell>
          <cell r="V57">
            <v>6.8404590708350179</v>
          </cell>
          <cell r="W57">
            <v>0.4820928844189396</v>
          </cell>
          <cell r="X57">
            <v>33.442004088055405</v>
          </cell>
        </row>
        <row r="58">
          <cell r="D58">
            <v>11562.432278319018</v>
          </cell>
          <cell r="E58">
            <v>7199.4876601438691</v>
          </cell>
          <cell r="F58">
            <v>523.91661116987689</v>
          </cell>
          <cell r="G58">
            <v>19285.836549632764</v>
          </cell>
          <cell r="I58">
            <v>0.17354035979636784</v>
          </cell>
          <cell r="J58">
            <v>0.28597067327254405</v>
          </cell>
          <cell r="K58">
            <v>8.8007520592536082E-2</v>
          </cell>
          <cell r="M58">
            <v>0.5995297247574769</v>
          </cell>
          <cell r="N58">
            <v>0.37330440095848266</v>
          </cell>
          <cell r="O58">
            <v>2.7165874284040489E-2</v>
          </cell>
          <cell r="Q58">
            <v>2280.7512113695507</v>
          </cell>
          <cell r="R58">
            <v>959.8397668758256</v>
          </cell>
          <cell r="S58">
            <v>980.03782948940227</v>
          </cell>
          <cell r="U58">
            <v>26.371031425154495</v>
          </cell>
          <cell r="V58">
            <v>6.9103545573378744</v>
          </cell>
          <cell r="W58">
            <v>0.51345809844436929</v>
          </cell>
          <cell r="X58">
            <v>33.794844080936734</v>
          </cell>
        </row>
        <row r="59">
          <cell r="D59">
            <v>11610.539400629194</v>
          </cell>
          <cell r="E59">
            <v>7264.8137789393613</v>
          </cell>
          <cell r="F59">
            <v>554.300309137976</v>
          </cell>
          <cell r="G59">
            <v>19429.653488706532</v>
          </cell>
          <cell r="I59">
            <v>0.17158701344102159</v>
          </cell>
          <cell r="J59">
            <v>0.2863354684469353</v>
          </cell>
          <cell r="K59">
            <v>9.0596475557140774E-2</v>
          </cell>
          <cell r="M59">
            <v>0.59756801156427253</v>
          </cell>
          <cell r="N59">
            <v>0.37390341434354596</v>
          </cell>
          <cell r="O59">
            <v>2.8528574092181444E-2</v>
          </cell>
          <cell r="Q59">
            <v>2287.5754219306482</v>
          </cell>
          <cell r="R59">
            <v>965.29348040924094</v>
          </cell>
          <cell r="S59">
            <v>988.92427029099304</v>
          </cell>
          <cell r="U59">
            <v>26.559984568236739</v>
          </cell>
          <cell r="V59">
            <v>7.0126773771973854</v>
          </cell>
          <cell r="W59">
            <v>0.54816102873634476</v>
          </cell>
          <cell r="X59">
            <v>34.120822974170473</v>
          </cell>
        </row>
        <row r="60">
          <cell r="D60">
            <v>11790.626557823442</v>
          </cell>
          <cell r="E60">
            <v>7261.4451196645268</v>
          </cell>
          <cell r="F60">
            <v>538.39014456359087</v>
          </cell>
          <cell r="G60">
            <v>19590.461822051559</v>
          </cell>
          <cell r="I60">
            <v>0.17279819652093359</v>
          </cell>
          <cell r="J60">
            <v>0.28455018531495668</v>
          </cell>
          <cell r="K60">
            <v>8.6791179645039171E-2</v>
          </cell>
          <cell r="M60">
            <v>0.60185546746792817</v>
          </cell>
          <cell r="N60">
            <v>0.37066227359126602</v>
          </cell>
          <cell r="O60">
            <v>2.7482258940805786E-2</v>
          </cell>
          <cell r="Q60">
            <v>2296.895761448669</v>
          </cell>
          <cell r="R60">
            <v>973.20080331561928</v>
          </cell>
          <cell r="S60">
            <v>997.43505547803636</v>
          </cell>
          <cell r="U60">
            <v>27.081840165488771</v>
          </cell>
          <cell r="V60">
            <v>7.0668442236898006</v>
          </cell>
          <cell r="W60">
            <v>0.53700920371161331</v>
          </cell>
          <cell r="X60">
            <v>34.685693592890182</v>
          </cell>
        </row>
        <row r="61">
          <cell r="D61">
            <v>11974.026987158602</v>
          </cell>
          <cell r="E61">
            <v>7260.2641171652749</v>
          </cell>
          <cell r="F61">
            <v>521.74653680964639</v>
          </cell>
          <cell r="G61">
            <v>19756.037641133524</v>
          </cell>
          <cell r="I61">
            <v>0.17400937960084559</v>
          </cell>
          <cell r="J61">
            <v>0.28276490218297812</v>
          </cell>
          <cell r="K61">
            <v>8.2985883732937568E-2</v>
          </cell>
          <cell r="M61">
            <v>0.60609456231384162</v>
          </cell>
          <cell r="N61">
            <v>0.36749596498281978</v>
          </cell>
          <cell r="O61">
            <v>2.6409472703338634E-2</v>
          </cell>
          <cell r="Q61">
            <v>2304.9525414517602</v>
          </cell>
          <cell r="R61">
            <v>981.50339752977959</v>
          </cell>
          <cell r="S61">
            <v>1005.9384095410609</v>
          </cell>
          <cell r="U61">
            <v>27.599563935463181</v>
          </cell>
          <cell r="V61">
            <v>7.1259738979612628</v>
          </cell>
          <cell r="W61">
            <v>0.52484488142185226</v>
          </cell>
          <cell r="X61">
            <v>35.250382714846289</v>
          </cell>
        </row>
        <row r="62">
          <cell r="D62">
            <v>12233.293258748883</v>
          </cell>
          <cell r="E62">
            <v>7160.1786872791254</v>
          </cell>
          <cell r="F62">
            <v>533.97509728313241</v>
          </cell>
          <cell r="G62">
            <v>19927.447043311142</v>
          </cell>
          <cell r="I62">
            <v>0.17491978757503598</v>
          </cell>
          <cell r="J62">
            <v>0.28052660080483194</v>
          </cell>
          <cell r="K62">
            <v>8.1963154851937267E-2</v>
          </cell>
          <cell r="M62">
            <v>0.61389164563631937</v>
          </cell>
          <cell r="N62">
            <v>0.35931239318899683</v>
          </cell>
          <cell r="O62">
            <v>2.6795961174683778E-2</v>
          </cell>
          <cell r="Q62">
            <v>2314.7078079697585</v>
          </cell>
          <cell r="R62">
            <v>987.59061570803999</v>
          </cell>
          <cell r="S62">
            <v>1014.6864753431329</v>
          </cell>
          <cell r="U62">
            <v>28.316499423209848</v>
          </cell>
          <cell r="V62">
            <v>7.0713252783495761</v>
          </cell>
          <cell r="W62">
            <v>0.54181730938322803</v>
          </cell>
          <cell r="X62">
            <v>35.929642010942651</v>
          </cell>
        </row>
        <row r="63">
          <cell r="D63">
            <v>12506.823037756811</v>
          </cell>
          <cell r="E63">
            <v>7063.351086919648</v>
          </cell>
          <cell r="F63">
            <v>545.77910530013207</v>
          </cell>
          <cell r="G63">
            <v>20115.953229976589</v>
          </cell>
          <cell r="I63">
            <v>0.17583019554922638</v>
          </cell>
          <cell r="J63">
            <v>0.2782882994266857</v>
          </cell>
          <cell r="K63">
            <v>8.0940425970936966E-2</v>
          </cell>
          <cell r="M63">
            <v>0.62173653392270123</v>
          </cell>
          <cell r="N63">
            <v>0.35113181096453905</v>
          </cell>
          <cell r="O63">
            <v>2.7131655112759837E-2</v>
          </cell>
          <cell r="Q63">
            <v>2326.5701260482642</v>
          </cell>
          <cell r="R63">
            <v>995.19754252016173</v>
          </cell>
          <cell r="S63">
            <v>1023.4312534805125</v>
          </cell>
          <cell r="U63">
            <v>29.098000851417197</v>
          </cell>
          <cell r="V63">
            <v>7.0294296436595465</v>
          </cell>
          <cell r="W63">
            <v>0.5585673938607868</v>
          </cell>
          <cell r="X63">
            <v>36.685997888937528</v>
          </cell>
        </row>
        <row r="64">
          <cell r="D64">
            <v>12647.682758919735</v>
          </cell>
          <cell r="E64">
            <v>7014.006190627073</v>
          </cell>
          <cell r="F64">
            <v>565.74307986234908</v>
          </cell>
          <cell r="G64">
            <v>20227.432029409156</v>
          </cell>
          <cell r="I64">
            <v>0.17551586001218167</v>
          </cell>
          <cell r="J64">
            <v>0.27520670545748371</v>
          </cell>
          <cell r="K64">
            <v>8.1884613578805054E-2</v>
          </cell>
          <cell r="M64">
            <v>0.62527377378062432</v>
          </cell>
          <cell r="N64">
            <v>0.34675712569095468</v>
          </cell>
          <cell r="O64">
            <v>2.7969100528421078E-2</v>
          </cell>
          <cell r="Q64">
            <v>2332.666389273144</v>
          </cell>
          <cell r="R64">
            <v>1007.0812575398804</v>
          </cell>
          <cell r="S64">
            <v>1032.1867283831136</v>
          </cell>
          <cell r="U64">
            <v>29.502824473921493</v>
          </cell>
          <cell r="V64">
            <v>7.0636741748492184</v>
          </cell>
          <cell r="W64">
            <v>0.58395249870850474</v>
          </cell>
          <cell r="X64">
            <v>37.150451147479217</v>
          </cell>
        </row>
        <row r="65">
          <cell r="D65">
            <v>12786.042100626948</v>
          </cell>
          <cell r="E65">
            <v>6962.362581959188</v>
          </cell>
          <cell r="F65">
            <v>582.28350103299863</v>
          </cell>
          <cell r="G65">
            <v>20330.688183619135</v>
          </cell>
          <cell r="I65">
            <v>0.17520152447513695</v>
          </cell>
          <cell r="J65">
            <v>0.27212511148828167</v>
          </cell>
          <cell r="K65">
            <v>8.2828801186673143E-2</v>
          </cell>
          <cell r="M65">
            <v>0.62890355629618733</v>
          </cell>
          <cell r="N65">
            <v>0.34245582437140082</v>
          </cell>
          <cell r="O65">
            <v>2.8640619332411812E-2</v>
          </cell>
          <cell r="Q65">
            <v>2340.0163058317612</v>
          </cell>
          <cell r="R65">
            <v>1018.3795592837155</v>
          </cell>
          <cell r="S65">
            <v>1040.9391511585568</v>
          </cell>
          <cell r="U65">
            <v>29.919547002518438</v>
          </cell>
          <cell r="V65">
            <v>7.0903277377890292</v>
          </cell>
          <cell r="W65">
            <v>0.60612169329892229</v>
          </cell>
          <cell r="X65">
            <v>37.615996433606391</v>
          </cell>
        </row>
        <row r="66">
          <cell r="D66">
            <v>12839.174344722856</v>
          </cell>
          <cell r="E66">
            <v>7013.1894708199261</v>
          </cell>
          <cell r="F66">
            <v>529.43546288106768</v>
          </cell>
          <cell r="G66">
            <v>20381.799278423852</v>
          </cell>
          <cell r="I66">
            <v>0.17417894495034475</v>
          </cell>
          <cell r="J66">
            <v>0.2712209471252105</v>
          </cell>
          <cell r="K66">
            <v>7.7104769813290175E-2</v>
          </cell>
          <cell r="M66">
            <v>0.62993331301787425</v>
          </cell>
          <cell r="N66">
            <v>0.3440907927223128</v>
          </cell>
          <cell r="O66">
            <v>2.5975894259812844E-2</v>
          </cell>
          <cell r="Q66">
            <v>2347.8942057437698</v>
          </cell>
          <cell r="R66">
            <v>1030.5088620167755</v>
          </cell>
          <cell r="S66">
            <v>1040.8053292171417</v>
          </cell>
          <cell r="U66">
            <v>30.145023050508854</v>
          </cell>
          <cell r="V66">
            <v>7.2271539006826746</v>
          </cell>
          <cell r="W66">
            <v>0.55103925124315933</v>
          </cell>
          <cell r="X66">
            <v>37.923216202434688</v>
          </cell>
        </row>
        <row r="67">
          <cell r="D67">
            <v>12898.395673473922</v>
          </cell>
          <cell r="E67">
            <v>7062.2447881695625</v>
          </cell>
          <cell r="F67">
            <v>477.14473603747382</v>
          </cell>
          <cell r="G67">
            <v>20437.785197680958</v>
          </cell>
          <cell r="I67">
            <v>0.17315636542555254</v>
          </cell>
          <cell r="J67">
            <v>0.27031678276213938</v>
          </cell>
          <cell r="K67">
            <v>7.1380738439907207E-2</v>
          </cell>
          <cell r="M67">
            <v>0.63110535455365691</v>
          </cell>
          <cell r="N67">
            <v>0.34554843980701511</v>
          </cell>
          <cell r="O67">
            <v>2.3346205639328016E-2</v>
          </cell>
          <cell r="Q67">
            <v>2355.5448440439927</v>
          </cell>
          <cell r="R67">
            <v>1041.0369580136548</v>
          </cell>
          <cell r="S67">
            <v>1040.6715425593231</v>
          </cell>
          <cell r="U67">
            <v>30.382749425090839</v>
          </cell>
          <cell r="V67">
            <v>7.3520578310238296</v>
          </cell>
          <cell r="W67">
            <v>0.49655094847617892</v>
          </cell>
          <cell r="X67">
            <v>38.231358204590848</v>
          </cell>
        </row>
        <row r="68">
          <cell r="D68">
            <v>12928.641250419496</v>
          </cell>
          <cell r="E68">
            <v>7059.3982026130261</v>
          </cell>
          <cell r="F68">
            <v>546.2131329300986</v>
          </cell>
          <cell r="G68">
            <v>20534.252585962618</v>
          </cell>
          <cell r="I68">
            <v>0.17107667344902178</v>
          </cell>
          <cell r="J68">
            <v>0.27031791564751784</v>
          </cell>
          <cell r="K68">
            <v>7.9383920860628787E-2</v>
          </cell>
          <cell r="M68">
            <v>0.62961343230274769</v>
          </cell>
          <cell r="N68">
            <v>0.34378646961023984</v>
          </cell>
          <cell r="O68">
            <v>2.6600098087012639E-2</v>
          </cell>
          <cell r="Q68">
            <v>2365.649431375768</v>
          </cell>
          <cell r="R68">
            <v>1053.2649416125205</v>
          </cell>
          <cell r="S68">
            <v>1040.8135584565664</v>
          </cell>
          <cell r="U68">
            <v>30.584632822516181</v>
          </cell>
          <cell r="V68">
            <v>7.4354166356947413</v>
          </cell>
          <cell r="W68">
            <v>0.56850603456068538</v>
          </cell>
          <cell r="X68">
            <v>38.588555492771604</v>
          </cell>
        </row>
        <row r="69">
          <cell r="D69">
            <v>12971.196476644878</v>
          </cell>
          <cell r="E69">
            <v>7056.2378817607714</v>
          </cell>
          <cell r="F69">
            <v>618.12369729465024</v>
          </cell>
          <cell r="G69">
            <v>20645.558055700298</v>
          </cell>
          <cell r="I69">
            <v>0.16899698147249101</v>
          </cell>
          <cell r="J69">
            <v>0.27031904853289623</v>
          </cell>
          <cell r="K69">
            <v>8.7387103281350381E-2</v>
          </cell>
          <cell r="M69">
            <v>0.62828025484462469</v>
          </cell>
          <cell r="N69">
            <v>0.34177995396024297</v>
          </cell>
          <cell r="O69">
            <v>2.9939791195132383E-2</v>
          </cell>
          <cell r="Q69">
            <v>2377.1489671103736</v>
          </cell>
          <cell r="R69">
            <v>1065.0102704116591</v>
          </cell>
          <cell r="S69">
            <v>1040.9556121850267</v>
          </cell>
          <cell r="U69">
            <v>30.834466306642089</v>
          </cell>
          <cell r="V69">
            <v>7.5149658145430314</v>
          </cell>
          <cell r="W69">
            <v>0.64343933172342471</v>
          </cell>
          <cell r="X69">
            <v>38.992871452908545</v>
          </cell>
        </row>
        <row r="70">
          <cell r="D70">
            <v>13021.749637110312</v>
          </cell>
          <cell r="E70">
            <v>6977.8877261702655</v>
          </cell>
          <cell r="F70">
            <v>586.26112373969431</v>
          </cell>
          <cell r="G70">
            <v>20585.898487020273</v>
          </cell>
          <cell r="I70">
            <v>0.16798027180441</v>
          </cell>
          <cell r="J70">
            <v>0.26655580771290538</v>
          </cell>
          <cell r="K70">
            <v>8.3208451420649227E-2</v>
          </cell>
          <cell r="M70">
            <v>0.63255677887077533</v>
          </cell>
          <cell r="N70">
            <v>0.3389644484339574</v>
          </cell>
          <cell r="O70">
            <v>2.8478772695267152E-2</v>
          </cell>
          <cell r="Q70">
            <v>2387.0639008160288</v>
          </cell>
          <cell r="R70">
            <v>1079.7737299662372</v>
          </cell>
          <cell r="S70">
            <v>1046.9342633921822</v>
          </cell>
          <cell r="U70">
            <v>31.083748484210247</v>
          </cell>
          <cell r="V70">
            <v>7.5345398573724918</v>
          </cell>
          <cell r="W70">
            <v>0.61377685773788981</v>
          </cell>
          <cell r="X70">
            <v>39.23206519932063</v>
          </cell>
        </row>
        <row r="71">
          <cell r="D71">
            <v>13038.223289521238</v>
          </cell>
          <cell r="E71">
            <v>6897.9588636503922</v>
          </cell>
          <cell r="F71">
            <v>554.09240709928076</v>
          </cell>
          <cell r="G71">
            <v>20490.274560270911</v>
          </cell>
          <cell r="I71">
            <v>0.16696356213632899</v>
          </cell>
          <cell r="J71">
            <v>0.26279256689291453</v>
          </cell>
          <cell r="K71">
            <v>7.9029799559948072E-2</v>
          </cell>
          <cell r="M71">
            <v>0.63631276638924916</v>
          </cell>
          <cell r="N71">
            <v>0.33664550679203742</v>
          </cell>
          <cell r="O71">
            <v>2.7041726818713495E-2</v>
          </cell>
          <cell r="Q71">
            <v>2386.3705237276445</v>
          </cell>
          <cell r="R71">
            <v>1092.2574042079102</v>
          </cell>
          <cell r="S71">
            <v>1052.9112561435811</v>
          </cell>
          <cell r="U71">
            <v>31.11403173989277</v>
          </cell>
          <cell r="V71">
            <v>7.5343466427437233</v>
          </cell>
          <cell r="W71">
            <v>0.58341013237852424</v>
          </cell>
          <cell r="X71">
            <v>39.231788515015019</v>
          </cell>
        </row>
        <row r="72">
          <cell r="D72">
            <v>13176.872533616734</v>
          </cell>
          <cell r="E72">
            <v>6808.5924913194467</v>
          </cell>
          <cell r="F72">
            <v>568.1872349799354</v>
          </cell>
          <cell r="G72">
            <v>20553.652259916114</v>
          </cell>
          <cell r="I72">
            <v>0.16722584287594872</v>
          </cell>
          <cell r="J72">
            <v>0.26011019122180767</v>
          </cell>
          <cell r="K72">
            <v>8.1812022757203978E-2</v>
          </cell>
          <cell r="M72">
            <v>0.64109640306187177</v>
          </cell>
          <cell r="N72">
            <v>0.33125949613332784</v>
          </cell>
          <cell r="O72">
            <v>2.7644100804800439E-2</v>
          </cell>
          <cell r="Q72">
            <v>2381.2073254248489</v>
          </cell>
          <cell r="R72">
            <v>1099.2838912223935</v>
          </cell>
          <cell r="S72">
            <v>1058.7123521659119</v>
          </cell>
          <cell r="U72">
            <v>31.376865403237655</v>
          </cell>
          <cell r="V72">
            <v>7.4845760476052119</v>
          </cell>
          <cell r="W72">
            <v>0.60154684401625302</v>
          </cell>
          <cell r="X72">
            <v>39.462988294859123</v>
          </cell>
        </row>
        <row r="73">
          <cell r="D73">
            <v>13267.957495898203</v>
          </cell>
          <cell r="E73">
            <v>6718.367930551628</v>
          </cell>
          <cell r="F73">
            <v>581.26568714632481</v>
          </cell>
          <cell r="G73">
            <v>20567.591113596158</v>
          </cell>
          <cell r="I73">
            <v>0.16748812361556842</v>
          </cell>
          <cell r="J73">
            <v>0.25742781555070077</v>
          </cell>
          <cell r="K73">
            <v>8.4594245954459871E-2</v>
          </cell>
          <cell r="M73">
            <v>0.6450904932239464</v>
          </cell>
          <cell r="N73">
            <v>0.32664826393356616</v>
          </cell>
          <cell r="O73">
            <v>2.8261242842487301E-2</v>
          </cell>
          <cell r="Q73">
            <v>2373.7481279244716</v>
          </cell>
          <cell r="R73">
            <v>1104.5533649133347</v>
          </cell>
          <cell r="S73">
            <v>1064.5099314082058</v>
          </cell>
          <cell r="U73">
            <v>31.49478926726982</v>
          </cell>
          <cell r="V73">
            <v>7.4207959044166367</v>
          </cell>
          <cell r="W73">
            <v>0.61876309675407781</v>
          </cell>
          <cell r="X73">
            <v>39.534348268440539</v>
          </cell>
        </row>
        <row r="74">
          <cell r="D74">
            <v>13268.366090606991</v>
          </cell>
          <cell r="E74">
            <v>6790.2961648840528</v>
          </cell>
          <cell r="F74">
            <v>585.64189597277129</v>
          </cell>
          <cell r="G74">
            <v>20644.304151463813</v>
          </cell>
          <cell r="I74">
            <v>0.16626313874005247</v>
          </cell>
          <cell r="J74">
            <v>0.25628646517677856</v>
          </cell>
          <cell r="K74">
            <v>8.4594245954459871E-2</v>
          </cell>
          <cell r="M74">
            <v>0.64271316646273002</v>
          </cell>
          <cell r="N74">
            <v>0.3289186264194125</v>
          </cell>
          <cell r="O74">
            <v>2.8368207117857518E-2</v>
          </cell>
          <cell r="Q74">
            <v>2363.9490731536794</v>
          </cell>
          <cell r="R74">
            <v>1110.4992214375932</v>
          </cell>
          <cell r="S74">
            <v>1081.5134406937368</v>
          </cell>
          <cell r="U74">
            <v>31.365741722154102</v>
          </cell>
          <cell r="V74">
            <v>7.5406186044344157</v>
          </cell>
          <cell r="W74">
            <v>0.63337958192791532</v>
          </cell>
          <cell r="X74">
            <v>39.539739908516438</v>
          </cell>
        </row>
        <row r="75">
          <cell r="D75">
            <v>13262.746037956804</v>
          </cell>
          <cell r="E75">
            <v>6853.480050913281</v>
          </cell>
          <cell r="F75">
            <v>589.92335438292071</v>
          </cell>
          <cell r="G75">
            <v>20706.149443253005</v>
          </cell>
          <cell r="I75">
            <v>0.16503815386453652</v>
          </cell>
          <cell r="J75">
            <v>0.2551451148028564</v>
          </cell>
          <cell r="K75">
            <v>8.4594245954459871E-2</v>
          </cell>
          <cell r="M75">
            <v>0.64052208617080197</v>
          </cell>
          <cell r="N75">
            <v>0.33098766478508407</v>
          </cell>
          <cell r="O75">
            <v>2.8490249044114006E-2</v>
          </cell>
          <cell r="Q75">
            <v>2354.5639025153091</v>
          </cell>
          <cell r="R75">
            <v>1117.8796890450496</v>
          </cell>
          <cell r="S75">
            <v>1098.5169499792676</v>
          </cell>
          <cell r="U75">
            <v>31.227983069201024</v>
          </cell>
          <cell r="V75">
            <v>7.6613661481913891</v>
          </cell>
          <cell r="W75">
            <v>0.64804080397826469</v>
          </cell>
          <cell r="X75">
            <v>39.537390021370676</v>
          </cell>
        </row>
        <row r="76">
          <cell r="D76">
            <v>13403.29839551334</v>
          </cell>
          <cell r="E76">
            <v>6873.6645303990972</v>
          </cell>
          <cell r="F76">
            <v>571.18021968742573</v>
          </cell>
          <cell r="G76">
            <v>20848.143145599865</v>
          </cell>
          <cell r="I76">
            <v>0.16583794418793221</v>
          </cell>
          <cell r="J76">
            <v>0.25400376442893424</v>
          </cell>
          <cell r="K76">
            <v>8.1578964469574411E-2</v>
          </cell>
          <cell r="M76">
            <v>0.64290130309960924</v>
          </cell>
          <cell r="N76">
            <v>0.32970152221205506</v>
          </cell>
          <cell r="O76">
            <v>2.739717468833559E-2</v>
          </cell>
          <cell r="Q76">
            <v>2348.123402749759</v>
          </cell>
          <cell r="R76">
            <v>1119.594932216</v>
          </cell>
          <cell r="S76">
            <v>1115.7236977592393</v>
          </cell>
          <cell r="U76">
            <v>31.472598636543168</v>
          </cell>
          <cell r="V76">
            <v>7.6957199739876998</v>
          </cell>
          <cell r="W76">
            <v>0.63727930679658928</v>
          </cell>
          <cell r="X76">
            <v>39.805597917327454</v>
          </cell>
        </row>
        <row r="77">
          <cell r="D77">
            <v>13552.896685952008</v>
          </cell>
          <cell r="E77">
            <v>6897.0084649147357</v>
          </cell>
          <cell r="F77">
            <v>552.36646002781913</v>
          </cell>
          <cell r="G77">
            <v>21002.271610894564</v>
          </cell>
          <cell r="I77">
            <v>0.16663773451132791</v>
          </cell>
          <cell r="J77">
            <v>0.25286241405501203</v>
          </cell>
          <cell r="K77">
            <v>7.8563682984688951E-2</v>
          </cell>
          <cell r="M77">
            <v>0.64530622863298648</v>
          </cell>
          <cell r="N77">
            <v>0.32839345156059369</v>
          </cell>
          <cell r="O77">
            <v>2.6300319806419826E-2</v>
          </cell>
          <cell r="Q77">
            <v>2343.6122226506586</v>
          </cell>
          <cell r="R77">
            <v>1121.2391382076003</v>
          </cell>
          <cell r="S77">
            <v>1132.9367165326958</v>
          </cell>
          <cell r="U77">
            <v>31.762734325518728</v>
          </cell>
          <cell r="V77">
            <v>7.7331958274115218</v>
          </cell>
          <cell r="W77">
            <v>0.62579624354670593</v>
          </cell>
          <cell r="X77">
            <v>40.121726396476959</v>
          </cell>
        </row>
        <row r="78">
          <cell r="D78">
            <v>13601.338168709615</v>
          </cell>
          <cell r="E78">
            <v>7010.2804434498757</v>
          </cell>
          <cell r="F78">
            <v>534.2543324430726</v>
          </cell>
          <cell r="G78">
            <v>21145.872944602565</v>
          </cell>
          <cell r="I78">
            <v>0.16575689531058496</v>
          </cell>
          <cell r="J78">
            <v>0.25498990719292469</v>
          </cell>
          <cell r="K78">
            <v>7.6584648218296941E-2</v>
          </cell>
          <cell r="M78">
            <v>0.64321478731769854</v>
          </cell>
          <cell r="N78">
            <v>0.33152003049555984</v>
          </cell>
          <cell r="O78">
            <v>2.526518218674154E-2</v>
          </cell>
          <cell r="Q78">
            <v>2349.0545877751733</v>
          </cell>
          <cell r="R78">
            <v>1121.1843892215122</v>
          </cell>
          <cell r="S78">
            <v>1149.4081009836809</v>
          </cell>
          <cell r="U78">
            <v>31.950285825088894</v>
          </cell>
          <cell r="V78">
            <v>7.8598169972608609</v>
          </cell>
          <cell r="W78">
            <v>0.61407625769569618</v>
          </cell>
          <cell r="X78">
            <v>40.424179080045448</v>
          </cell>
        </row>
        <row r="79">
          <cell r="D79">
            <v>13654.210899253439</v>
          </cell>
          <cell r="E79">
            <v>7132.7012183771149</v>
          </cell>
          <cell r="F79">
            <v>516.27074502977337</v>
          </cell>
          <cell r="G79">
            <v>21303.182862660331</v>
          </cell>
          <cell r="I79">
            <v>0.16487605610984199</v>
          </cell>
          <cell r="J79">
            <v>0.2571174003308373</v>
          </cell>
          <cell r="K79">
            <v>7.4605613451904945E-2</v>
          </cell>
          <cell r="M79">
            <v>0.64094698840454434</v>
          </cell>
          <cell r="N79">
            <v>0.33481856980531904</v>
          </cell>
          <cell r="O79">
            <v>2.4234441790136414E-2</v>
          </cell>
          <cell r="Q79">
            <v>2358.1224571194502</v>
          </cell>
          <cell r="R79">
            <v>1120.8576814091923</v>
          </cell>
          <cell r="S79">
            <v>1165.8640712283081</v>
          </cell>
          <cell r="U79">
            <v>32.198301355774696</v>
          </cell>
          <cell r="V79">
            <v>7.994742949814694</v>
          </cell>
          <cell r="W79">
            <v>0.6019015126564834</v>
          </cell>
          <cell r="X79">
            <v>40.794945818245871</v>
          </cell>
        </row>
        <row r="80">
          <cell r="D80">
            <v>13726.103784523679</v>
          </cell>
          <cell r="E80">
            <v>7133.9820303176293</v>
          </cell>
          <cell r="F80">
            <v>513.05647169513531</v>
          </cell>
          <cell r="G80">
            <v>21373.142286536444</v>
          </cell>
          <cell r="I80">
            <v>0.16386198889618475</v>
          </cell>
          <cell r="J80">
            <v>0.25555052862024297</v>
          </cell>
          <cell r="K80">
            <v>7.3991950891273528E-2</v>
          </cell>
          <cell r="M80">
            <v>0.6422127172741533</v>
          </cell>
          <cell r="N80">
            <v>0.33378255451055178</v>
          </cell>
          <cell r="O80">
            <v>2.4004728215294965E-2</v>
          </cell>
          <cell r="Q80">
            <v>2369.9407575160008</v>
          </cell>
          <cell r="R80">
            <v>1121.7428274440902</v>
          </cell>
          <cell r="S80">
            <v>1171.003329976108</v>
          </cell>
          <cell r="U80">
            <v>32.530052800837289</v>
          </cell>
          <cell r="V80">
            <v>8.0024931736238276</v>
          </cell>
          <cell r="W80">
            <v>0.60079083682079626</v>
          </cell>
          <cell r="X80">
            <v>41.133336811281914</v>
          </cell>
        </row>
        <row r="81">
          <cell r="D81">
            <v>13806.74167477463</v>
          </cell>
          <cell r="E81">
            <v>7137.1008796410742</v>
          </cell>
          <cell r="F81">
            <v>509.91435289336312</v>
          </cell>
          <cell r="G81">
            <v>21453.756907309067</v>
          </cell>
          <cell r="I81">
            <v>0.16284792168252749</v>
          </cell>
          <cell r="J81">
            <v>0.25398365690964864</v>
          </cell>
          <cell r="K81">
            <v>7.3378288330642125E-2</v>
          </cell>
          <cell r="M81">
            <v>0.64355822313204358</v>
          </cell>
          <cell r="N81">
            <v>0.33267370887425035</v>
          </cell>
          <cell r="O81">
            <v>2.3768067993706069E-2</v>
          </cell>
          <cell r="Q81">
            <v>2382.4386153057872</v>
          </cell>
          <cell r="R81">
            <v>1122.4922948878875</v>
          </cell>
          <cell r="S81">
            <v>1176.3191064323807</v>
          </cell>
          <cell r="U81">
            <v>32.893714517534775</v>
          </cell>
          <cell r="V81">
            <v>8.0113407452346692</v>
          </cell>
          <cell r="W81">
            <v>0.59982199595256658</v>
          </cell>
          <cell r="X81">
            <v>41.504877258722011</v>
          </cell>
        </row>
        <row r="82">
          <cell r="D82">
            <v>13912.342021603421</v>
          </cell>
          <cell r="E82">
            <v>7178.7837819373008</v>
          </cell>
          <cell r="F82">
            <v>509.06421643587015</v>
          </cell>
          <cell r="G82">
            <v>21600.190019976591</v>
          </cell>
          <cell r="I82">
            <v>0.16284792168252749</v>
          </cell>
          <cell r="J82">
            <v>0.25398365690964864</v>
          </cell>
          <cell r="K82">
            <v>7.3378288330642125E-2</v>
          </cell>
          <cell r="M82">
            <v>0.64408424225605487</v>
          </cell>
          <cell r="N82">
            <v>0.33234817727520533</v>
          </cell>
          <cell r="O82">
            <v>2.3567580468739868E-2</v>
          </cell>
          <cell r="Q82">
            <v>2394.8182026707577</v>
          </cell>
          <cell r="R82">
            <v>1122.8118169728232</v>
          </cell>
          <cell r="S82">
            <v>1176.3191064323805</v>
          </cell>
          <cell r="U82">
            <v>33.317529915117156</v>
          </cell>
          <cell r="V82">
            <v>8.0604232618520548</v>
          </cell>
          <cell r="W82">
            <v>0.5988219641945427</v>
          </cell>
          <cell r="X82">
            <v>41.976775141163756</v>
          </cell>
        </row>
        <row r="90">
          <cell r="D90">
            <v>15571.196605823206</v>
          </cell>
          <cell r="E90">
            <v>5286.4120661769584</v>
          </cell>
          <cell r="F90">
            <v>1078.0239695897578</v>
          </cell>
          <cell r="G90">
            <v>21935.632641589924</v>
          </cell>
          <cell r="I90">
            <v>0.26650512497347445</v>
          </cell>
          <cell r="J90">
            <v>0.22501532568112706</v>
          </cell>
          <cell r="K90">
            <v>0.2189674023156937</v>
          </cell>
          <cell r="M90">
            <v>0.70985856028151395</v>
          </cell>
          <cell r="N90">
            <v>0.2409965626500295</v>
          </cell>
          <cell r="O90">
            <v>4.9144877068456466E-2</v>
          </cell>
          <cell r="Q90">
            <v>1863.4839380310086</v>
          </cell>
          <cell r="R90">
            <v>850.45869663083533</v>
          </cell>
          <cell r="S90">
            <v>812.20990421477688</v>
          </cell>
          <cell r="U90">
            <v>29.016674770874502</v>
          </cell>
          <cell r="V90">
            <v>4.4958751156543775</v>
          </cell>
          <cell r="W90">
            <v>0.8755817450817307</v>
          </cell>
          <cell r="X90">
            <v>34.388131631610612</v>
          </cell>
        </row>
        <row r="91">
          <cell r="D91">
            <v>15662.459601981938</v>
          </cell>
          <cell r="E91">
            <v>5215.0971773341626</v>
          </cell>
          <cell r="F91">
            <v>1038.0853988667566</v>
          </cell>
          <cell r="G91">
            <v>21915.642178182858</v>
          </cell>
          <cell r="I91">
            <v>0.26338229837038585</v>
          </cell>
          <cell r="J91">
            <v>0.22068543187739631</v>
          </cell>
          <cell r="K91">
            <v>0.20444073451780365</v>
          </cell>
          <cell r="M91">
            <v>0.71467034708086274</v>
          </cell>
          <cell r="N91">
            <v>0.23796232549032126</v>
          </cell>
          <cell r="O91">
            <v>4.7367327428815949E-2</v>
          </cell>
          <cell r="Q91">
            <v>1861.4362465494105</v>
          </cell>
          <cell r="R91">
            <v>870.88149077750643</v>
          </cell>
          <cell r="S91">
            <v>818.19085259015924</v>
          </cell>
          <cell r="U91">
            <v>29.154670013245031</v>
          </cell>
          <cell r="V91">
            <v>4.5417316043463414</v>
          </cell>
          <cell r="W91">
            <v>0.8493519775601871</v>
          </cell>
          <cell r="X91">
            <v>34.54575359515156</v>
          </cell>
        </row>
        <row r="92">
          <cell r="D92">
            <v>15753.527543237458</v>
          </cell>
          <cell r="E92">
            <v>5136.1237057496346</v>
          </cell>
          <cell r="F92">
            <v>990.70952855586631</v>
          </cell>
          <cell r="G92">
            <v>21880.360777542963</v>
          </cell>
          <cell r="I92">
            <v>0.26025947176729719</v>
          </cell>
          <cell r="J92">
            <v>0.21635553807366559</v>
          </cell>
          <cell r="K92">
            <v>0.18991406671991357</v>
          </cell>
          <cell r="M92">
            <v>0.71998481667661463</v>
          </cell>
          <cell r="N92">
            <v>0.23473670100637123</v>
          </cell>
          <cell r="O92">
            <v>4.5278482317014028E-2</v>
          </cell>
          <cell r="Q92">
            <v>1876.8986714209402</v>
          </cell>
          <cell r="R92">
            <v>887.09906481981852</v>
          </cell>
          <cell r="S92">
            <v>817.36378971804288</v>
          </cell>
          <cell r="U92">
            <v>29.567774916095573</v>
          </cell>
          <cell r="V92">
            <v>4.5562505361694008</v>
          </cell>
          <cell r="W92">
            <v>0.80977009477019846</v>
          </cell>
          <cell r="X92">
            <v>34.933795547035174</v>
          </cell>
        </row>
        <row r="93">
          <cell r="D93">
            <v>15959.481604125898</v>
          </cell>
          <cell r="E93">
            <v>5241.7147107419714</v>
          </cell>
          <cell r="F93">
            <v>1023.7692105797508</v>
          </cell>
          <cell r="G93">
            <v>22224.96552544762</v>
          </cell>
          <cell r="I93">
            <v>0.25972087800534827</v>
          </cell>
          <cell r="J93">
            <v>0.21709854925276409</v>
          </cell>
          <cell r="K93">
            <v>0.19250108225292259</v>
          </cell>
          <cell r="M93">
            <v>0.7180880251918621</v>
          </cell>
          <cell r="N93">
            <v>0.23584804686154406</v>
          </cell>
          <cell r="O93">
            <v>4.6063927946593822E-2</v>
          </cell>
          <cell r="Q93">
            <v>1891.488674516366</v>
          </cell>
          <cell r="R93">
            <v>898.80517018082764</v>
          </cell>
          <cell r="S93">
            <v>841.65852438360662</v>
          </cell>
          <cell r="U93">
            <v>30.18717870535642</v>
          </cell>
          <cell r="V93">
            <v>4.7112802826277855</v>
          </cell>
          <cell r="W93">
            <v>0.86166408308592279</v>
          </cell>
          <cell r="X93">
            <v>35.760123071070126</v>
          </cell>
        </row>
        <row r="94">
          <cell r="D94">
            <v>16153.305616541074</v>
          </cell>
          <cell r="E94">
            <v>5339.6277328528331</v>
          </cell>
          <cell r="F94">
            <v>1054.7785405154</v>
          </cell>
          <cell r="G94">
            <v>22547.711889909308</v>
          </cell>
          <cell r="I94">
            <v>0.25918228424339929</v>
          </cell>
          <cell r="J94">
            <v>0.21784156043186259</v>
          </cell>
          <cell r="K94">
            <v>0.19508809778593161</v>
          </cell>
          <cell r="M94">
            <v>0.71640553575505383</v>
          </cell>
          <cell r="N94">
            <v>0.23681461599846221</v>
          </cell>
          <cell r="O94">
            <v>4.6779848246483985E-2</v>
          </cell>
          <cell r="Q94">
            <v>1905.6794515361767</v>
          </cell>
          <cell r="R94">
            <v>908.53322663690312</v>
          </cell>
          <cell r="S94">
            <v>865.94423801445168</v>
          </cell>
          <cell r="U94">
            <v>30.783022587826235</v>
          </cell>
          <cell r="V94">
            <v>4.8512292131686756</v>
          </cell>
          <cell r="W94">
            <v>0.91337939954060343</v>
          </cell>
          <cell r="X94">
            <v>36.547631200535513</v>
          </cell>
        </row>
        <row r="95">
          <cell r="D95">
            <v>16115.33439296062</v>
          </cell>
          <cell r="E95">
            <v>5392.9687188862044</v>
          </cell>
          <cell r="F95">
            <v>1086.6572920016877</v>
          </cell>
          <cell r="G95">
            <v>22594.960403848512</v>
          </cell>
          <cell r="I95">
            <v>0.25666706679232437</v>
          </cell>
          <cell r="J95">
            <v>0.22041543588034548</v>
          </cell>
          <cell r="K95">
            <v>0.19571693028932921</v>
          </cell>
          <cell r="M95">
            <v>0.71322693666751269</v>
          </cell>
          <cell r="N95">
            <v>0.23868015798636411</v>
          </cell>
          <cell r="O95">
            <v>4.8092905346123177E-2</v>
          </cell>
          <cell r="Q95">
            <v>1920.7867416165016</v>
          </cell>
          <cell r="R95">
            <v>915.87823287908418</v>
          </cell>
          <cell r="S95">
            <v>890.70304844972145</v>
          </cell>
          <cell r="U95">
            <v>30.954120638715168</v>
          </cell>
          <cell r="V95">
            <v>4.9393026602256755</v>
          </cell>
          <cell r="W95">
            <v>0.96788896260602231</v>
          </cell>
          <cell r="X95">
            <v>36.861312261546871</v>
          </cell>
        </row>
        <row r="96">
          <cell r="D96">
            <v>16052.005582430296</v>
          </cell>
          <cell r="E96">
            <v>5436.9321994959737</v>
          </cell>
          <cell r="F96">
            <v>1117.110113261758</v>
          </cell>
          <cell r="G96">
            <v>22606.047895188029</v>
          </cell>
          <cell r="I96">
            <v>0.25415184934124946</v>
          </cell>
          <cell r="J96">
            <v>0.22298931132882838</v>
          </cell>
          <cell r="K96">
            <v>0.19634576279272681</v>
          </cell>
          <cell r="M96">
            <v>0.71007571322748375</v>
          </cell>
          <cell r="N96">
            <v>0.24050785987467055</v>
          </cell>
          <cell r="O96">
            <v>4.9416426897845707E-2</v>
          </cell>
          <cell r="Q96">
            <v>1933.455768969704</v>
          </cell>
          <cell r="R96">
            <v>919.30293290763166</v>
          </cell>
          <cell r="S96">
            <v>905.76574891769303</v>
          </cell>
          <cell r="U96">
            <v>31.035842796883749</v>
          </cell>
          <cell r="V96">
            <v>4.9981877170165889</v>
          </cell>
          <cell r="W96">
            <v>1.0118400783620651</v>
          </cell>
          <cell r="X96">
            <v>37.045870592262403</v>
          </cell>
        </row>
        <row r="97">
          <cell r="D97">
            <v>16370.458386455215</v>
          </cell>
          <cell r="E97">
            <v>5516.5624781360848</v>
          </cell>
          <cell r="F97">
            <v>1086.9812888269164</v>
          </cell>
          <cell r="G97">
            <v>22974.002153418216</v>
          </cell>
          <cell r="I97">
            <v>0.25446759755344861</v>
          </cell>
          <cell r="J97">
            <v>0.22329806149305617</v>
          </cell>
          <cell r="K97">
            <v>0.18934104573943045</v>
          </cell>
          <cell r="M97">
            <v>0.71256450126255066</v>
          </cell>
          <cell r="N97">
            <v>0.24012196226399743</v>
          </cell>
          <cell r="O97">
            <v>4.7313536473451948E-2</v>
          </cell>
          <cell r="Q97">
            <v>1951.0028450125033</v>
          </cell>
          <cell r="R97">
            <v>919.9980857670763</v>
          </cell>
          <cell r="S97">
            <v>919.5089671515284</v>
          </cell>
          <cell r="U97">
            <v>31.938810886132917</v>
          </cell>
          <cell r="V97">
            <v>5.0752269198996771</v>
          </cell>
          <cell r="W97">
            <v>0.99948904220227497</v>
          </cell>
          <cell r="X97">
            <v>38.013526848234868</v>
          </cell>
        </row>
        <row r="98">
          <cell r="D98">
            <v>16714.017218843761</v>
          </cell>
          <cell r="E98">
            <v>5591.0619998649299</v>
          </cell>
          <cell r="F98">
            <v>1059.6567422437383</v>
          </cell>
          <cell r="G98">
            <v>23364.735960952428</v>
          </cell>
          <cell r="I98">
            <v>0.25478334576564776</v>
          </cell>
          <cell r="J98">
            <v>0.22360681165728397</v>
          </cell>
          <cell r="K98">
            <v>0.18233632868613411</v>
          </cell>
          <cell r="M98">
            <v>0.71535228332032219</v>
          </cell>
          <cell r="N98">
            <v>0.23929489334734252</v>
          </cell>
          <cell r="O98">
            <v>4.5352823332335361E-2</v>
          </cell>
          <cell r="Q98">
            <v>1967.9207227389386</v>
          </cell>
          <cell r="R98">
            <v>918.93961820957929</v>
          </cell>
          <cell r="S98">
            <v>933.22228570028619</v>
          </cell>
          <cell r="U98">
            <v>32.89186084517808</v>
          </cell>
          <cell r="V98">
            <v>5.1378483795419649</v>
          </cell>
          <cell r="W98">
            <v>0.98889528705442042</v>
          </cell>
          <cell r="X98">
            <v>39.018604511774463</v>
          </cell>
        </row>
        <row r="99">
          <cell r="D99">
            <v>17201.523596345658</v>
          </cell>
          <cell r="E99">
            <v>5528.5186735802299</v>
          </cell>
          <cell r="F99">
            <v>1069.5164515891424</v>
          </cell>
          <cell r="G99">
            <v>23799.55872151503</v>
          </cell>
          <cell r="I99">
            <v>0.25817739054377653</v>
          </cell>
          <cell r="J99">
            <v>0.21959815502371138</v>
          </cell>
          <cell r="K99">
            <v>0.17965739037575187</v>
          </cell>
          <cell r="M99">
            <v>0.72276649317851915</v>
          </cell>
          <cell r="N99">
            <v>0.23229500757853952</v>
          </cell>
          <cell r="O99">
            <v>4.4938499242941396E-2</v>
          </cell>
          <cell r="Q99">
            <v>1985.4522876494614</v>
          </cell>
          <cell r="R99">
            <v>920.13478782734819</v>
          </cell>
          <cell r="S99">
            <v>941.7627177625161</v>
          </cell>
          <cell r="U99">
            <v>34.152804375420672</v>
          </cell>
          <cell r="V99">
            <v>5.0869823567142776</v>
          </cell>
          <cell r="W99">
            <v>1.0072307201403132</v>
          </cell>
          <cell r="X99">
            <v>40.247017452275266</v>
          </cell>
        </row>
        <row r="100">
          <cell r="D100">
            <v>17699.389918736448</v>
          </cell>
          <cell r="E100">
            <v>5469.8691957177589</v>
          </cell>
          <cell r="F100">
            <v>1082.8148676569872</v>
          </cell>
          <cell r="G100">
            <v>24252.073982111193</v>
          </cell>
          <cell r="I100">
            <v>0.26157143532190535</v>
          </cell>
          <cell r="J100">
            <v>0.2155894983901388</v>
          </cell>
          <cell r="K100">
            <v>0.17697845206536963</v>
          </cell>
          <cell r="M100">
            <v>0.72980933225718614</v>
          </cell>
          <cell r="N100">
            <v>0.22554232680274858</v>
          </cell>
          <cell r="O100">
            <v>4.4648340940065277E-2</v>
          </cell>
          <cell r="Q100">
            <v>1998.5999706044281</v>
          </cell>
          <cell r="R100">
            <v>924.67026482971232</v>
          </cell>
          <cell r="S100">
            <v>950.302101027856</v>
          </cell>
          <cell r="U100">
            <v>35.374000171302974</v>
          </cell>
          <cell r="V100">
            <v>5.0578253977882257</v>
          </cell>
          <cell r="W100">
            <v>1.0290012437586347</v>
          </cell>
          <cell r="X100">
            <v>41.460826812849838</v>
          </cell>
        </row>
        <row r="101">
          <cell r="D101">
            <v>17698.708254350502</v>
          </cell>
          <cell r="E101">
            <v>5466.34475984033</v>
          </cell>
          <cell r="F101">
            <v>1088.1134105947567</v>
          </cell>
          <cell r="G101">
            <v>24253.166424785588</v>
          </cell>
          <cell r="I101">
            <v>0.25938442305024484</v>
          </cell>
          <cell r="J101">
            <v>0.2142065923208229</v>
          </cell>
          <cell r="K101">
            <v>0.17540931506028221</v>
          </cell>
          <cell r="M101">
            <v>0.72974835303415309</v>
          </cell>
          <cell r="N101">
            <v>0.22538684904474923</v>
          </cell>
          <cell r="O101">
            <v>4.4864797921097689E-2</v>
          </cell>
          <cell r="Q101">
            <v>2014.0160824711434</v>
          </cell>
          <cell r="R101">
            <v>931.5475515178</v>
          </cell>
          <cell r="S101">
            <v>958.48049980682822</v>
          </cell>
          <cell r="U101">
            <v>35.645483063226685</v>
          </cell>
          <cell r="V101">
            <v>5.0921600767814157</v>
          </cell>
          <cell r="W101">
            <v>1.0429354856333748</v>
          </cell>
          <cell r="X101">
            <v>41.780578625641475</v>
          </cell>
        </row>
        <row r="102">
          <cell r="D102">
            <v>17698.406515525097</v>
          </cell>
          <cell r="E102">
            <v>5464.4553148070008</v>
          </cell>
          <cell r="F102">
            <v>1092.9631255185466</v>
          </cell>
          <cell r="G102">
            <v>24255.824955850643</v>
          </cell>
          <cell r="I102">
            <v>0.25719741077858432</v>
          </cell>
          <cell r="J102">
            <v>0.21282368625150697</v>
          </cell>
          <cell r="K102">
            <v>0.17384017805519478</v>
          </cell>
          <cell r="M102">
            <v>0.72965592997718842</v>
          </cell>
          <cell r="N102">
            <v>0.22528424923716903</v>
          </cell>
          <cell r="O102">
            <v>4.5059820785642572E-2</v>
          </cell>
          <cell r="Q102">
            <v>2028.4164442128199</v>
          </cell>
          <cell r="R102">
            <v>938.79262907283476</v>
          </cell>
          <cell r="S102">
            <v>966.65175768231586</v>
          </cell>
          <cell r="U102">
            <v>35.899738812454423</v>
          </cell>
          <cell r="V102">
            <v>5.129990371438689</v>
          </cell>
          <cell r="W102">
            <v>1.0565147263644608</v>
          </cell>
          <cell r="X102">
            <v>42.086243910257572</v>
          </cell>
        </row>
        <row r="103">
          <cell r="D103">
            <v>17851.36998822631</v>
          </cell>
          <cell r="E103">
            <v>5355.4021783219323</v>
          </cell>
          <cell r="F103">
            <v>1115.2128034280433</v>
          </cell>
          <cell r="G103">
            <v>24321.984969976285</v>
          </cell>
          <cell r="I103">
            <v>0.25525079634878856</v>
          </cell>
          <cell r="J103">
            <v>0.20981777615361885</v>
          </cell>
          <cell r="K103">
            <v>0.17118094114371951</v>
          </cell>
          <cell r="M103">
            <v>0.73396024256500947</v>
          </cell>
          <cell r="N103">
            <v>0.22018771021085595</v>
          </cell>
          <cell r="O103">
            <v>4.5852047224134551E-2</v>
          </cell>
          <cell r="Q103">
            <v>2044.4058172532423</v>
          </cell>
          <cell r="R103">
            <v>943.90949502353988</v>
          </cell>
          <cell r="S103">
            <v>975.05817014622744</v>
          </cell>
          <cell r="U103">
            <v>36.49544464986981</v>
          </cell>
          <cell r="V103">
            <v>5.0550149657878203</v>
          </cell>
          <cell r="W103">
            <v>1.0873973554341922</v>
          </cell>
          <cell r="X103">
            <v>42.637856971091821</v>
          </cell>
        </row>
        <row r="104">
          <cell r="D104">
            <v>18017.557041831653</v>
          </cell>
          <cell r="E104">
            <v>5249.1779995855195</v>
          </cell>
          <cell r="F104">
            <v>1136.3372981574516</v>
          </cell>
          <cell r="G104">
            <v>24403.072339574624</v>
          </cell>
          <cell r="I104">
            <v>0.25330418191899273</v>
          </cell>
          <cell r="J104">
            <v>0.20681186605573071</v>
          </cell>
          <cell r="K104">
            <v>0.16852170423224425</v>
          </cell>
          <cell r="M104">
            <v>0.73833150150575344</v>
          </cell>
          <cell r="N104">
            <v>0.2151031610504589</v>
          </cell>
          <cell r="O104">
            <v>4.6565337443787595E-2</v>
          </cell>
          <cell r="Q104">
            <v>2062.3634352802019</v>
          </cell>
          <cell r="R104">
            <v>950.47013185264382</v>
          </cell>
          <cell r="S104">
            <v>983.4614233443001</v>
          </cell>
          <cell r="U104">
            <v>37.158750836148918</v>
          </cell>
          <cell r="V104">
            <v>4.9891869053840461</v>
          </cell>
          <cell r="W104">
            <v>1.1175438966451436</v>
          </cell>
          <cell r="X104">
            <v>43.265481638178109</v>
          </cell>
        </row>
        <row r="105">
          <cell r="D105">
            <v>18068.187408970996</v>
          </cell>
          <cell r="E105">
            <v>5260.7501168144336</v>
          </cell>
          <cell r="F105">
            <v>1156.7293031498789</v>
          </cell>
          <cell r="G105">
            <v>24485.666828935307</v>
          </cell>
          <cell r="I105">
            <v>0.25073790293406129</v>
          </cell>
          <cell r="J105">
            <v>0.20641466068539865</v>
          </cell>
          <cell r="K105">
            <v>0.16742287334164865</v>
          </cell>
          <cell r="M105">
            <v>0.73790873392181344</v>
          </cell>
          <cell r="N105">
            <v>0.21485018780855408</v>
          </cell>
          <cell r="O105">
            <v>4.7241078269632572E-2</v>
          </cell>
          <cell r="Q105">
            <v>2073.9279127661835</v>
          </cell>
          <cell r="R105">
            <v>959.85071599479795</v>
          </cell>
          <cell r="S105">
            <v>991.87495554832833</v>
          </cell>
          <cell r="U105">
            <v>37.47211820055545</v>
          </cell>
          <cell r="V105">
            <v>5.0495347662940508</v>
          </cell>
          <cell r="W105">
            <v>1.1473308261432349</v>
          </cell>
          <cell r="X105">
            <v>43.668983792992734</v>
          </cell>
        </row>
        <row r="106">
          <cell r="D106">
            <v>18111.331174203544</v>
          </cell>
          <cell r="E106">
            <v>5270.9880917323426</v>
          </cell>
          <cell r="F106">
            <v>1169.2520519051377</v>
          </cell>
          <cell r="G106">
            <v>24551.571317841022</v>
          </cell>
          <cell r="I106">
            <v>0.24817162394912984</v>
          </cell>
          <cell r="J106">
            <v>0.2060174553150666</v>
          </cell>
          <cell r="K106">
            <v>0.16632404245105306</v>
          </cell>
          <cell r="M106">
            <v>0.73768521532642128</v>
          </cell>
          <cell r="N106">
            <v>0.21469045803606246</v>
          </cell>
          <cell r="O106">
            <v>4.7624326637516312E-2</v>
          </cell>
          <cell r="Q106">
            <v>2086.7064176979443</v>
          </cell>
          <cell r="R106">
            <v>968.63394249381156</v>
          </cell>
          <cell r="S106">
            <v>1000.2855548251976</v>
          </cell>
          <cell r="U106">
            <v>37.793030994263376</v>
          </cell>
          <cell r="V106">
            <v>5.1056579761326315</v>
          </cell>
          <cell r="W106">
            <v>1.1695859374704314</v>
          </cell>
          <cell r="X106">
            <v>44.068274907866439</v>
          </cell>
        </row>
        <row r="107">
          <cell r="D107">
            <v>18285.026441394628</v>
          </cell>
          <cell r="E107">
            <v>5250.3686608330027</v>
          </cell>
          <cell r="F107">
            <v>1144.4182467862613</v>
          </cell>
          <cell r="G107">
            <v>24679.813349013893</v>
          </cell>
          <cell r="I107">
            <v>0.2480585221790616</v>
          </cell>
          <cell r="J107">
            <v>0.20304741043609167</v>
          </cell>
          <cell r="K107">
            <v>0.16666829420228324</v>
          </cell>
          <cell r="M107">
            <v>0.74088998092545233</v>
          </cell>
          <cell r="N107">
            <v>0.21273939906205921</v>
          </cell>
          <cell r="O107">
            <v>4.6370620012488373E-2</v>
          </cell>
          <cell r="Q107">
            <v>2100.0615164863416</v>
          </cell>
          <cell r="R107">
            <v>978.1678780661249</v>
          </cell>
          <cell r="S107">
            <v>1000.156959263423</v>
          </cell>
          <cell r="U107">
            <v>38.399680357508053</v>
          </cell>
          <cell r="V107">
            <v>5.1357419720318997</v>
          </cell>
          <cell r="W107">
            <v>1.1445978738313247</v>
          </cell>
          <cell r="X107">
            <v>44.680020203371278</v>
          </cell>
        </row>
        <row r="108">
          <cell r="D108">
            <v>18469.422882614355</v>
          </cell>
          <cell r="E108">
            <v>5227.1831504438451</v>
          </cell>
          <cell r="F108">
            <v>1116.395807827387</v>
          </cell>
          <cell r="G108">
            <v>24813.001840885587</v>
          </cell>
          <cell r="I108">
            <v>0.24794542040899339</v>
          </cell>
          <cell r="J108">
            <v>0.20007736555711675</v>
          </cell>
          <cell r="K108">
            <v>0.16701254595351342</v>
          </cell>
          <cell r="M108">
            <v>0.74434455778669195</v>
          </cell>
          <cell r="N108">
            <v>0.21066307027111739</v>
          </cell>
          <cell r="O108">
            <v>4.4992371942190704E-2</v>
          </cell>
          <cell r="Q108">
            <v>2113.3215775462331</v>
          </cell>
          <cell r="R108">
            <v>986.14390191712778</v>
          </cell>
          <cell r="S108">
            <v>1000.0283976072541</v>
          </cell>
          <cell r="U108">
            <v>39.031829902655062</v>
          </cell>
          <cell r="V108">
            <v>5.1547547880141575</v>
          </cell>
          <cell r="W108">
            <v>1.1164275107970778</v>
          </cell>
          <cell r="X108">
            <v>45.303012201466302</v>
          </cell>
        </row>
        <row r="109">
          <cell r="D109">
            <v>18670.879745359354</v>
          </cell>
          <cell r="E109">
            <v>5171.8411797432454</v>
          </cell>
          <cell r="F109">
            <v>1149.0588548294309</v>
          </cell>
          <cell r="G109">
            <v>24991.779779932032</v>
          </cell>
          <cell r="I109">
            <v>0.24706014617732208</v>
          </cell>
          <cell r="J109">
            <v>0.19803973194920649</v>
          </cell>
          <cell r="K109">
            <v>0.16699854268728781</v>
          </cell>
          <cell r="M109">
            <v>0.74708083656978075</v>
          </cell>
          <cell r="N109">
            <v>0.20694169143952462</v>
          </cell>
          <cell r="O109">
            <v>4.5977471990694525E-2</v>
          </cell>
          <cell r="Q109">
            <v>2128.8993191583986</v>
          </cell>
          <cell r="R109">
            <v>995.69213010092722</v>
          </cell>
          <cell r="S109">
            <v>1000.164867112133</v>
          </cell>
          <cell r="U109">
            <v>39.748423177983867</v>
          </cell>
          <cell r="V109">
            <v>5.149561560802244</v>
          </cell>
          <cell r="W109">
            <v>1.1492482968444975</v>
          </cell>
          <cell r="X109">
            <v>46.047233035630605</v>
          </cell>
        </row>
        <row r="110">
          <cell r="D110">
            <v>18894.909268777141</v>
          </cell>
          <cell r="E110">
            <v>5116.3151051567384</v>
          </cell>
          <cell r="F110">
            <v>1181.147984339003</v>
          </cell>
          <cell r="G110">
            <v>25192.372358272885</v>
          </cell>
          <cell r="I110">
            <v>0.24617487194565077</v>
          </cell>
          <cell r="J110">
            <v>0.19600209834129623</v>
          </cell>
          <cell r="K110">
            <v>0.16698453942106223</v>
          </cell>
          <cell r="M110">
            <v>0.75002500757227297</v>
          </cell>
          <cell r="N110">
            <v>0.20308984927640605</v>
          </cell>
          <cell r="O110">
            <v>4.6885143151320863E-2</v>
          </cell>
          <cell r="Q110">
            <v>2145.8609893489279</v>
          </cell>
          <cell r="R110">
            <v>1004.7438556527778</v>
          </cell>
          <cell r="S110">
            <v>1000.3013729707415</v>
          </cell>
          <cell r="U110">
            <v>40.545848697156337</v>
          </cell>
          <cell r="V110">
            <v>5.1405861654897285</v>
          </cell>
          <cell r="W110">
            <v>1.1815039504159284</v>
          </cell>
          <cell r="X110">
            <v>46.867938813061997</v>
          </cell>
        </row>
        <row r="111">
          <cell r="D111">
            <v>18913.135888832599</v>
          </cell>
          <cell r="E111">
            <v>5169.9748748866132</v>
          </cell>
          <cell r="F111">
            <v>1177.9376188364092</v>
          </cell>
          <cell r="G111">
            <v>25261.048382555618</v>
          </cell>
          <cell r="I111">
            <v>0.2439790193958041</v>
          </cell>
          <cell r="J111">
            <v>0.19749340813587085</v>
          </cell>
          <cell r="K111">
            <v>0.16718551028640938</v>
          </cell>
          <cell r="M111">
            <v>0.74870748048182112</v>
          </cell>
          <cell r="N111">
            <v>0.20466192838048694</v>
          </cell>
          <cell r="O111">
            <v>4.6630591137692093E-2</v>
          </cell>
          <cell r="Q111">
            <v>2161.5223117862674</v>
          </cell>
          <cell r="R111">
            <v>1016.5980025572431</v>
          </cell>
          <cell r="S111">
            <v>1006.0465295759086</v>
          </cell>
          <cell r="U111">
            <v>40.88116520955726</v>
          </cell>
          <cell r="V111">
            <v>5.255786131080864</v>
          </cell>
          <cell r="W111">
            <v>1.1850600534872788</v>
          </cell>
          <cell r="X111">
            <v>47.322011394125397</v>
          </cell>
        </row>
        <row r="112">
          <cell r="D112">
            <v>18880.903573506337</v>
          </cell>
          <cell r="E112">
            <v>5223.0868437713698</v>
          </cell>
          <cell r="F112">
            <v>1173.5772932955681</v>
          </cell>
          <cell r="G112">
            <v>25277.567710573276</v>
          </cell>
          <cell r="I112">
            <v>0.24178316684595744</v>
          </cell>
          <cell r="J112">
            <v>0.19898471793044545</v>
          </cell>
          <cell r="K112">
            <v>0.1673864811517565</v>
          </cell>
          <cell r="M112">
            <v>0.74694305202508482</v>
          </cell>
          <cell r="N112">
            <v>0.20662932856418068</v>
          </cell>
          <cell r="O112">
            <v>4.6427619410734526E-2</v>
          </cell>
          <cell r="Q112">
            <v>2167.6751882561848</v>
          </cell>
          <cell r="R112">
            <v>1026.2596062840946</v>
          </cell>
          <cell r="S112">
            <v>1011.7900924958595</v>
          </cell>
          <cell r="U112">
            <v>40.927666208147215</v>
          </cell>
          <cell r="V112">
            <v>5.3602430478764393</v>
          </cell>
          <cell r="W112">
            <v>1.1874138781345633</v>
          </cell>
          <cell r="X112">
            <v>47.475323134158216</v>
          </cell>
        </row>
        <row r="113">
          <cell r="D113">
            <v>18994.644561948757</v>
          </cell>
          <cell r="E113">
            <v>5243.298327199901</v>
          </cell>
          <cell r="F113">
            <v>1102.5649785854653</v>
          </cell>
          <cell r="G113">
            <v>25340.507867734123</v>
          </cell>
          <cell r="I113">
            <v>0.24105837245502235</v>
          </cell>
          <cell r="J113">
            <v>0.2003109059999934</v>
          </cell>
          <cell r="K113">
            <v>0.15875589166045867</v>
          </cell>
          <cell r="M113">
            <v>0.7495763171398192</v>
          </cell>
          <cell r="N113">
            <v>0.20691370333094836</v>
          </cell>
          <cell r="O113">
            <v>4.350997952923244E-2</v>
          </cell>
          <cell r="Q113">
            <v>2169.8238411439679</v>
          </cell>
          <cell r="R113">
            <v>1030.7626027790307</v>
          </cell>
          <cell r="S113">
            <v>1017.3646282858073</v>
          </cell>
          <cell r="U113">
            <v>41.215032624572032</v>
          </cell>
          <cell r="V113">
            <v>5.4045958308915072</v>
          </cell>
          <cell r="W113">
            <v>1.1217106095995508</v>
          </cell>
          <cell r="X113">
            <v>47.741339065063094</v>
          </cell>
        </row>
        <row r="114">
          <cell r="D114">
            <v>19038.577958580951</v>
          </cell>
          <cell r="E114">
            <v>5262.3380403102701</v>
          </cell>
          <cell r="F114">
            <v>1031.5440008813787</v>
          </cell>
          <cell r="G114">
            <v>25332.4599997726</v>
          </cell>
          <cell r="I114">
            <v>0.24033357806408726</v>
          </cell>
          <cell r="J114">
            <v>0.20163709406954133</v>
          </cell>
          <cell r="K114">
            <v>0.15012530216916081</v>
          </cell>
          <cell r="M114">
            <v>0.7515487228145965</v>
          </cell>
          <cell r="N114">
            <v>0.20773103126808481</v>
          </cell>
          <cell r="O114">
            <v>4.0720245917318668E-2</v>
          </cell>
          <cell r="Q114">
            <v>2169.9176162166518</v>
          </cell>
          <cell r="R114">
            <v>1033.6008307731474</v>
          </cell>
          <cell r="S114">
            <v>1022.9357846426092</v>
          </cell>
          <cell r="U114">
            <v>41.312145700038862</v>
          </cell>
          <cell r="V114">
            <v>5.4391569702738316</v>
          </cell>
          <cell r="W114">
            <v>1.0552032719349693</v>
          </cell>
          <cell r="X114">
            <v>47.806505942247668</v>
          </cell>
        </row>
        <row r="115">
          <cell r="D115">
            <v>19071.417953813114</v>
          </cell>
          <cell r="E115">
            <v>5319.1205917871439</v>
          </cell>
          <cell r="F115">
            <v>1039.3102462685565</v>
          </cell>
          <cell r="G115">
            <v>25429.848791868815</v>
          </cell>
          <cell r="I115">
            <v>0.23897997594964598</v>
          </cell>
          <cell r="J115">
            <v>0.20075981683509075</v>
          </cell>
          <cell r="K115">
            <v>0.15012530216916081</v>
          </cell>
          <cell r="M115">
            <v>0.74996190932567375</v>
          </cell>
          <cell r="N115">
            <v>0.20916839243998694</v>
          </cell>
          <cell r="O115">
            <v>4.0869698234339308E-2</v>
          </cell>
          <cell r="Q115">
            <v>2170.288762338264</v>
          </cell>
          <cell r="R115">
            <v>1037.8188323459788</v>
          </cell>
          <cell r="S115">
            <v>1039.2752264829153</v>
          </cell>
          <cell r="U115">
            <v>41.390484067016807</v>
          </cell>
          <cell r="V115">
            <v>5.5202835216759851</v>
          </cell>
          <cell r="W115">
            <v>1.0801293915767685</v>
          </cell>
          <cell r="X115">
            <v>47.990896980269561</v>
          </cell>
        </row>
        <row r="116">
          <cell r="D116">
            <v>19096.058543430641</v>
          </cell>
          <cell r="E116">
            <v>5369.0661439367486</v>
          </cell>
          <cell r="F116">
            <v>1046.9083426910295</v>
          </cell>
          <cell r="G116">
            <v>25512.033030058417</v>
          </cell>
          <cell r="I116">
            <v>0.23762637383520471</v>
          </cell>
          <cell r="J116">
            <v>0.19988253960064017</v>
          </cell>
          <cell r="K116">
            <v>0.15012530216916081</v>
          </cell>
          <cell r="M116">
            <v>0.74851183051274517</v>
          </cell>
          <cell r="N116">
            <v>0.21045230451100802</v>
          </cell>
          <cell r="O116">
            <v>4.103586497624695E-2</v>
          </cell>
          <cell r="Q116">
            <v>2172.263255234775</v>
          </cell>
          <cell r="R116">
            <v>1043.5549383874534</v>
          </cell>
          <cell r="S116">
            <v>1055.6146683232212</v>
          </cell>
          <cell r="U116">
            <v>41.481666293706482</v>
          </cell>
          <cell r="V116">
            <v>5.6029154890340749</v>
          </cell>
          <cell r="W116">
            <v>1.1051318029346042</v>
          </cell>
          <cell r="X116">
            <v>48.189713585675165</v>
          </cell>
        </row>
        <row r="117">
          <cell r="D117">
            <v>19224.730619573424</v>
          </cell>
          <cell r="E117">
            <v>5385.3351991244081</v>
          </cell>
          <cell r="F117">
            <v>1079.0300172057325</v>
          </cell>
          <cell r="G117">
            <v>25689.095835903565</v>
          </cell>
          <cell r="I117">
            <v>0.23786606172881092</v>
          </cell>
          <cell r="J117">
            <v>0.19900526236618959</v>
          </cell>
          <cell r="K117">
            <v>0.1541127448065383</v>
          </cell>
          <cell r="M117">
            <v>0.74836151269693885</v>
          </cell>
          <cell r="N117">
            <v>0.20963506203273072</v>
          </cell>
          <cell r="O117">
            <v>4.2003425270330449E-2</v>
          </cell>
          <cell r="Q117">
            <v>2177.599576592469</v>
          </cell>
          <cell r="R117">
            <v>1044.1380052056697</v>
          </cell>
          <cell r="S117">
            <v>1072.1494112336686</v>
          </cell>
          <cell r="U117">
            <v>41.863765257287362</v>
          </cell>
          <cell r="V117">
            <v>5.6230331521776371</v>
          </cell>
          <cell r="W117">
            <v>1.1568813976505814</v>
          </cell>
          <cell r="X117">
            <v>48.643679807115575</v>
          </cell>
        </row>
        <row r="118">
          <cell r="D118">
            <v>19365.497463267569</v>
          </cell>
          <cell r="E118">
            <v>5404.0866282832185</v>
          </cell>
          <cell r="F118">
            <v>1111.5726446423062</v>
          </cell>
          <cell r="G118">
            <v>25881.156736193094</v>
          </cell>
          <cell r="I118">
            <v>0.23810574962241712</v>
          </cell>
          <cell r="J118">
            <v>0.19812798513173904</v>
          </cell>
          <cell r="K118">
            <v>0.15810018744391582</v>
          </cell>
          <cell r="M118">
            <v>0.74824698372875265</v>
          </cell>
          <cell r="N118">
            <v>0.20880390638514079</v>
          </cell>
          <cell r="O118">
            <v>4.2949109886106639E-2</v>
          </cell>
          <cell r="Q118">
            <v>2185.0979599912762</v>
          </cell>
          <cell r="R118">
            <v>1044.7604102601908</v>
          </cell>
          <cell r="S118">
            <v>1088.6901802256505</v>
          </cell>
          <cell r="U118">
            <v>42.315509001202201</v>
          </cell>
          <cell r="V118">
            <v>5.6459757628467866</v>
          </cell>
          <cell r="W118">
            <v>1.2101582228295351</v>
          </cell>
          <cell r="X118">
            <v>49.171642986878524</v>
          </cell>
        </row>
        <row r="119">
          <cell r="D119">
            <v>19526.654973644352</v>
          </cell>
          <cell r="E119">
            <v>5466.5593697520681</v>
          </cell>
          <cell r="F119">
            <v>1051.632235150779</v>
          </cell>
          <cell r="G119">
            <v>26044.8465785472</v>
          </cell>
          <cell r="I119">
            <v>0.2379675929004087</v>
          </cell>
          <cell r="J119">
            <v>0.19883904468616703</v>
          </cell>
          <cell r="K119">
            <v>0.15075008267270448</v>
          </cell>
          <cell r="M119">
            <v>0.74973200225061809</v>
          </cell>
          <cell r="N119">
            <v>0.20989025039044776</v>
          </cell>
          <cell r="O119">
            <v>4.0377747358934138E-2</v>
          </cell>
          <cell r="Q119">
            <v>2196.0753161466937</v>
          </cell>
          <cell r="R119">
            <v>1044.0265588233137</v>
          </cell>
          <cell r="S119">
            <v>1104.5182792225564</v>
          </cell>
          <cell r="U119">
            <v>42.882004994533425</v>
          </cell>
          <cell r="V119">
            <v>5.7072331674055938</v>
          </cell>
          <cell r="W119">
            <v>1.1615470267437094</v>
          </cell>
          <cell r="X119">
            <v>49.750785188682734</v>
          </cell>
        </row>
        <row r="120">
          <cell r="D120">
            <v>19695.845207911709</v>
          </cell>
          <cell r="E120">
            <v>5535.7251971774294</v>
          </cell>
          <cell r="F120">
            <v>992.32765475727842</v>
          </cell>
          <cell r="G120">
            <v>26223.898059846415</v>
          </cell>
          <cell r="I120">
            <v>0.23782943617840027</v>
          </cell>
          <cell r="J120">
            <v>0.19955010424059502</v>
          </cell>
          <cell r="K120">
            <v>0.14339997790149314</v>
          </cell>
          <cell r="M120">
            <v>0.75106474113662192</v>
          </cell>
          <cell r="N120">
            <v>0.21109467343657948</v>
          </cell>
          <cell r="O120">
            <v>3.7840585426798683E-2</v>
          </cell>
          <cell r="Q120">
            <v>2207.5278959159541</v>
          </cell>
          <cell r="R120">
            <v>1043.2105639896602</v>
          </cell>
          <cell r="S120">
            <v>1120.3315660107548</v>
          </cell>
          <cell r="U120">
            <v>43.479127730107663</v>
          </cell>
          <cell r="V120">
            <v>5.7749270050392392</v>
          </cell>
          <cell r="W120">
            <v>1.1117359954500015</v>
          </cell>
          <cell r="X120">
            <v>50.365790730596906</v>
          </cell>
        </row>
        <row r="121">
          <cell r="D121">
            <v>19990.696532212085</v>
          </cell>
          <cell r="E121">
            <v>5427.736110263093</v>
          </cell>
          <cell r="F121">
            <v>1020.3143191131045</v>
          </cell>
          <cell r="G121">
            <v>26438.746961588284</v>
          </cell>
          <cell r="I121">
            <v>0.238648588456816</v>
          </cell>
          <cell r="J121">
            <v>0.19443009896776514</v>
          </cell>
          <cell r="K121">
            <v>0.1471476360955839</v>
          </cell>
          <cell r="M121">
            <v>0.75611361466016924</v>
          </cell>
          <cell r="N121">
            <v>0.20529475614516896</v>
          </cell>
          <cell r="O121">
            <v>3.8591629194661727E-2</v>
          </cell>
          <cell r="Q121">
            <v>2220.089639150106</v>
          </cell>
          <cell r="R121">
            <v>1043.6503778211347</v>
          </cell>
          <cell r="S121">
            <v>1125.2701124014941</v>
          </cell>
          <cell r="U121">
            <v>44.381138250558003</v>
          </cell>
          <cell r="V121">
            <v>5.6646588421894934</v>
          </cell>
          <cell r="W121">
            <v>1.1481292085532568</v>
          </cell>
          <cell r="X121">
            <v>51.193926301300756</v>
          </cell>
        </row>
        <row r="122">
          <cell r="D122">
            <v>20302.802772139959</v>
          </cell>
          <cell r="E122">
            <v>5319.7329807551423</v>
          </cell>
          <cell r="F122">
            <v>1048.5891411866314</v>
          </cell>
          <cell r="G122">
            <v>26671.124894081735</v>
          </cell>
          <cell r="I122">
            <v>0.23946774073523172</v>
          </cell>
          <cell r="J122">
            <v>0.18931009369493523</v>
          </cell>
          <cell r="K122">
            <v>0.15089529428967466</v>
          </cell>
          <cell r="M122">
            <v>0.76122783919942982</v>
          </cell>
          <cell r="N122">
            <v>0.19945664091339393</v>
          </cell>
          <cell r="O122">
            <v>3.9315519887176228E-2</v>
          </cell>
          <cell r="Q122">
            <v>2232.5510834309916</v>
          </cell>
          <cell r="R122">
            <v>1044.0595324775204</v>
          </cell>
          <cell r="S122">
            <v>1130.3782826494582</v>
          </cell>
          <cell r="U122">
            <v>45.327044325626801</v>
          </cell>
          <cell r="V122">
            <v>5.5541179287924596</v>
          </cell>
          <cell r="W122">
            <v>1.1853023926194146</v>
          </cell>
          <cell r="X122">
            <v>52.066464647038671</v>
          </cell>
        </row>
        <row r="123">
          <cell r="D123">
            <v>20458.087999084681</v>
          </cell>
          <cell r="E123">
            <v>5350.8018858775786</v>
          </cell>
          <cell r="F123">
            <v>1046.840918464922</v>
          </cell>
          <cell r="G123">
            <v>26855.730803427181</v>
          </cell>
          <cell r="I123">
            <v>0.23946774073523172</v>
          </cell>
          <cell r="J123">
            <v>0.18931009369493523</v>
          </cell>
          <cell r="K123">
            <v>0.15089529428967466</v>
          </cell>
          <cell r="M123">
            <v>0.76177737067851203</v>
          </cell>
          <cell r="N123">
            <v>0.1992424605773431</v>
          </cell>
          <cell r="O123">
            <v>3.8980168744144915E-2</v>
          </cell>
          <cell r="Q123">
            <v>2244.5308955227511</v>
          </cell>
          <cell r="R123">
            <v>1044.1406010705066</v>
          </cell>
          <cell r="S123">
            <v>1130.3782826494582</v>
          </cell>
          <cell r="U123">
            <v>45.918810577268786</v>
          </cell>
          <cell r="V123">
            <v>5.586989497329415</v>
          </cell>
          <cell r="W123">
            <v>1.18332623962156</v>
          </cell>
          <cell r="X123">
            <v>52.689126314219756</v>
          </cell>
        </row>
        <row r="131">
          <cell r="D131">
            <v>20927.68169510816</v>
          </cell>
          <cell r="E131">
            <v>6164.8539643045051</v>
          </cell>
          <cell r="F131">
            <v>2315.6283783070826</v>
          </cell>
          <cell r="G131">
            <v>29408.164037719747</v>
          </cell>
          <cell r="I131">
            <v>0.35818277597716036</v>
          </cell>
          <cell r="J131">
            <v>0.26240607148843675</v>
          </cell>
          <cell r="K131">
            <v>0.47034866109643286</v>
          </cell>
          <cell r="M131">
            <v>0.71162829710367914</v>
          </cell>
          <cell r="N131">
            <v>0.20963069834612214</v>
          </cell>
          <cell r="O131">
            <v>7.8741004550198779E-2</v>
          </cell>
          <cell r="Q131">
            <v>1730.8042803163721</v>
          </cell>
          <cell r="R131">
            <v>856.08807057635875</v>
          </cell>
          <cell r="S131">
            <v>881.62091011192467</v>
          </cell>
          <cell r="U131">
            <v>36.221721054991797</v>
          </cell>
          <cell r="V131">
            <v>5.2776579356864595</v>
          </cell>
          <cell r="W131">
            <v>2.0415063983640902</v>
          </cell>
          <cell r="X131">
            <v>43.540885389042344</v>
          </cell>
        </row>
        <row r="132">
          <cell r="D132">
            <v>21459.109669887544</v>
          </cell>
          <cell r="E132">
            <v>6207.2721356467646</v>
          </cell>
          <cell r="F132">
            <v>2439.7249548955788</v>
          </cell>
          <cell r="G132">
            <v>30106.106760429888</v>
          </cell>
          <cell r="I132">
            <v>0.36085964589635411</v>
          </cell>
          <cell r="J132">
            <v>0.2626709504070972</v>
          </cell>
          <cell r="K132">
            <v>0.48047989341220693</v>
          </cell>
          <cell r="M132">
            <v>0.71278262050450281</v>
          </cell>
          <cell r="N132">
            <v>0.20617983537497195</v>
          </cell>
          <cell r="O132">
            <v>8.103754412052519E-2</v>
          </cell>
          <cell r="Q132">
            <v>1731.5898360769431</v>
          </cell>
          <cell r="R132">
            <v>876.64604770807023</v>
          </cell>
          <cell r="S132">
            <v>888.11298700322379</v>
          </cell>
          <cell r="U132">
            <v>37.158376195637715</v>
          </cell>
          <cell r="V132">
            <v>5.4415805847631677</v>
          </cell>
          <cell r="W132">
            <v>2.166751417158618</v>
          </cell>
          <cell r="X132">
            <v>44.766708197559495</v>
          </cell>
        </row>
        <row r="133">
          <cell r="D133">
            <v>22004.895637356145</v>
          </cell>
          <cell r="E133">
            <v>6241.9060686634693</v>
          </cell>
          <cell r="F133">
            <v>2559.3318360722856</v>
          </cell>
          <cell r="G133">
            <v>30806.133542091899</v>
          </cell>
          <cell r="I133">
            <v>0.36353651581554786</v>
          </cell>
          <cell r="J133">
            <v>0.2629358293257576</v>
          </cell>
          <cell r="K133">
            <v>0.49061112572798099</v>
          </cell>
          <cell r="M133">
            <v>0.71430241666938821</v>
          </cell>
          <cell r="N133">
            <v>0.20261893821030327</v>
          </cell>
          <cell r="O133">
            <v>8.307864512030852E-2</v>
          </cell>
          <cell r="Q133">
            <v>1748.6775250130383</v>
          </cell>
          <cell r="R133">
            <v>892.97096945478575</v>
          </cell>
          <cell r="S133">
            <v>887.21524379884863</v>
          </cell>
          <cell r="U133">
            <v>38.479466441302151</v>
          </cell>
          <cell r="V133">
            <v>5.5738409133801277</v>
          </cell>
          <cell r="W133">
            <v>2.2706782189030279</v>
          </cell>
          <cell r="X133">
            <v>46.323985573585304</v>
          </cell>
        </row>
        <row r="134">
          <cell r="D134">
            <v>22371.937102217707</v>
          </cell>
          <cell r="E134">
            <v>6411.7230571947184</v>
          </cell>
          <cell r="F134">
            <v>2657.0360066987769</v>
          </cell>
          <cell r="G134">
            <v>31440.696166111204</v>
          </cell>
          <cell r="I134">
            <v>0.36407568184208883</v>
          </cell>
          <cell r="J134">
            <v>0.26555733204534415</v>
          </cell>
          <cell r="K134">
            <v>0.49960704188871885</v>
          </cell>
          <cell r="M134">
            <v>0.71155985172909797</v>
          </cell>
          <cell r="N134">
            <v>0.20393069616905252</v>
          </cell>
          <cell r="O134">
            <v>8.4509452101849458E-2</v>
          </cell>
          <cell r="Q134">
            <v>1764.9897446613927</v>
          </cell>
          <cell r="R134">
            <v>904.75456011259303</v>
          </cell>
          <cell r="S134">
            <v>913.58619295329061</v>
          </cell>
          <cell r="U134">
            <v>39.486239553623967</v>
          </cell>
          <cell r="V134">
            <v>5.8010356741759779</v>
          </cell>
          <cell r="W134">
            <v>2.4274314098997491</v>
          </cell>
          <cell r="X134">
            <v>47.714706637699692</v>
          </cell>
        </row>
        <row r="135">
          <cell r="D135">
            <v>22724.296481697525</v>
          </cell>
          <cell r="E135">
            <v>6573.4708319025331</v>
          </cell>
          <cell r="F135">
            <v>2749.8524609219244</v>
          </cell>
          <cell r="G135">
            <v>32047.619774521983</v>
          </cell>
          <cell r="I135">
            <v>0.36461484786862974</v>
          </cell>
          <cell r="J135">
            <v>0.26817883476493076</v>
          </cell>
          <cell r="K135">
            <v>0.50860295804945665</v>
          </cell>
          <cell r="M135">
            <v>0.70907907175569573</v>
          </cell>
          <cell r="N135">
            <v>0.20511572710084619</v>
          </cell>
          <cell r="O135">
            <v>8.5805201143458104E-2</v>
          </cell>
          <cell r="Q135">
            <v>1780.9648429301071</v>
          </cell>
          <cell r="R135">
            <v>914.54700872289231</v>
          </cell>
          <cell r="S135">
            <v>939.94735014041271</v>
          </cell>
          <cell r="U135">
            <v>40.471173114223618</v>
          </cell>
          <cell r="V135">
            <v>6.0117480862436441</v>
          </cell>
          <cell r="W135">
            <v>2.5847165339206555</v>
          </cell>
          <cell r="X135">
            <v>49.067637734387915</v>
          </cell>
        </row>
        <row r="136">
          <cell r="D136">
            <v>22799.822999882894</v>
          </cell>
          <cell r="E136">
            <v>6534.795378823017</v>
          </cell>
          <cell r="F136">
            <v>2769.6794818209196</v>
          </cell>
          <cell r="G136">
            <v>32104.297860526833</v>
          </cell>
          <cell r="I136">
            <v>0.3631301436301767</v>
          </cell>
          <cell r="J136">
            <v>0.26708290867105539</v>
          </cell>
          <cell r="K136">
            <v>0.49884464040065402</v>
          </cell>
          <cell r="M136">
            <v>0.71017977402695165</v>
          </cell>
          <cell r="N136">
            <v>0.20354892691354382</v>
          </cell>
          <cell r="O136">
            <v>8.6271299059504467E-2</v>
          </cell>
          <cell r="Q136">
            <v>1797.8325037553573</v>
          </cell>
          <cell r="R136">
            <v>921.9406331836102</v>
          </cell>
          <cell r="S136">
            <v>966.82203472128322</v>
          </cell>
          <cell r="U136">
            <v>40.990262869058441</v>
          </cell>
          <cell r="V136">
            <v>6.0246933892774219</v>
          </cell>
          <cell r="W136">
            <v>2.6777871521398908</v>
          </cell>
          <cell r="X136">
            <v>49.692743410475757</v>
          </cell>
        </row>
        <row r="137">
          <cell r="D137">
            <v>22841.205472331061</v>
          </cell>
          <cell r="E137">
            <v>6485.302733134562</v>
          </cell>
          <cell r="F137">
            <v>2782.6588648152697</v>
          </cell>
          <cell r="G137">
            <v>32109.167070280891</v>
          </cell>
          <cell r="I137">
            <v>0.36164543939172372</v>
          </cell>
          <cell r="J137">
            <v>0.26598698257718001</v>
          </cell>
          <cell r="K137">
            <v>0.48908632275185138</v>
          </cell>
          <cell r="M137">
            <v>0.71136088402218545</v>
          </cell>
          <cell r="N137">
            <v>0.20197667285917015</v>
          </cell>
          <cell r="O137">
            <v>8.6662443118644461E-2</v>
          </cell>
          <cell r="Q137">
            <v>1812.4517212113763</v>
          </cell>
          <cell r="R137">
            <v>925.38800205802681</v>
          </cell>
          <cell r="S137">
            <v>983.17198517916972</v>
          </cell>
          <cell r="U137">
            <v>41.398582172869133</v>
          </cell>
          <cell r="V137">
            <v>6.0014213389568534</v>
          </cell>
          <cell r="W137">
            <v>2.7358322401968436</v>
          </cell>
          <cell r="X137">
            <v>50.135835752022828</v>
          </cell>
        </row>
        <row r="138">
          <cell r="D138">
            <v>23363.38356738746</v>
          </cell>
          <cell r="E138">
            <v>6637.6017276674665</v>
          </cell>
          <cell r="F138">
            <v>2935.9473839963389</v>
          </cell>
          <cell r="G138">
            <v>32936.932679051264</v>
          </cell>
          <cell r="I138">
            <v>0.36316784458716422</v>
          </cell>
          <cell r="J138">
            <v>0.26867521298370101</v>
          </cell>
          <cell r="K138">
            <v>0.51141206719550902</v>
          </cell>
          <cell r="M138">
            <v>0.7093369560258771</v>
          </cell>
          <cell r="N138">
            <v>0.20152458616430763</v>
          </cell>
          <cell r="O138">
            <v>8.913845780981533E-2</v>
          </cell>
          <cell r="Q138">
            <v>1831.6808011822791</v>
          </cell>
          <cell r="R138">
            <v>926.08775628777971</v>
          </cell>
          <cell r="S138">
            <v>998.08969118633127</v>
          </cell>
          <cell r="U138">
            <v>42.794261131041154</v>
          </cell>
          <cell r="V138">
            <v>6.1470016911074543</v>
          </cell>
          <cell r="W138">
            <v>2.9303388178322232</v>
          </cell>
          <cell r="X138">
            <v>51.871601639980831</v>
          </cell>
        </row>
        <row r="139">
          <cell r="D139">
            <v>23924.009224753379</v>
          </cell>
          <cell r="E139">
            <v>6785.1682390470014</v>
          </cell>
          <cell r="F139">
            <v>3101.8441293036258</v>
          </cell>
          <cell r="G139">
            <v>33811.021593104007</v>
          </cell>
          <cell r="I139">
            <v>0.36469024978260467</v>
          </cell>
          <cell r="J139">
            <v>0.27136344339022195</v>
          </cell>
          <cell r="K139">
            <v>0.53373781163916667</v>
          </cell>
          <cell r="M139">
            <v>0.70758019419421647</v>
          </cell>
          <cell r="N139">
            <v>0.20067918445951019</v>
          </cell>
          <cell r="O139">
            <v>9.1740621346273324E-2</v>
          </cell>
          <cell r="Q139">
            <v>1850.3621957877992</v>
          </cell>
          <cell r="R139">
            <v>925.0222824997461</v>
          </cell>
          <cell r="S139">
            <v>1012.9749422979867</v>
          </cell>
          <cell r="U139">
            <v>44.268082241162226</v>
          </cell>
          <cell r="V139">
            <v>6.27643181162804</v>
          </cell>
          <cell r="W139">
            <v>3.1420903778986888</v>
          </cell>
          <cell r="X139">
            <v>53.686604430688952</v>
          </cell>
        </row>
        <row r="140">
          <cell r="D140">
            <v>24265.426509503603</v>
          </cell>
          <cell r="E140">
            <v>6791.7664222657022</v>
          </cell>
          <cell r="F140">
            <v>3168.7831602439192</v>
          </cell>
          <cell r="G140">
            <v>34225.976092013225</v>
          </cell>
          <cell r="I140">
            <v>0.36419939556902553</v>
          </cell>
          <cell r="J140">
            <v>0.26977558795431955</v>
          </cell>
          <cell r="K140">
            <v>0.53229224514514228</v>
          </cell>
          <cell r="M140">
            <v>0.70897690234657884</v>
          </cell>
          <cell r="N140">
            <v>0.19843894017826388</v>
          </cell>
          <cell r="O140">
            <v>9.2584157475157233E-2</v>
          </cell>
          <cell r="Q140">
            <v>1869.6634862882229</v>
          </cell>
          <cell r="R140">
            <v>926.2253632091805</v>
          </cell>
          <cell r="S140">
            <v>1022.2452349260129</v>
          </cell>
          <cell r="U140">
            <v>45.368181924029166</v>
          </cell>
          <cell r="V140">
            <v>6.2907063212949659</v>
          </cell>
          <cell r="W140">
            <v>3.2392734860731385</v>
          </cell>
          <cell r="X140">
            <v>54.898161731397273</v>
          </cell>
        </row>
        <row r="141">
          <cell r="D141">
            <v>24610.559185496135</v>
          </cell>
          <cell r="E141">
            <v>6804.3751097617633</v>
          </cell>
          <cell r="F141">
            <v>3247.9020433371584</v>
          </cell>
          <cell r="G141">
            <v>34662.836338595058</v>
          </cell>
          <cell r="I141">
            <v>0.36370854135544639</v>
          </cell>
          <cell r="J141">
            <v>0.26818773251841721</v>
          </cell>
          <cell r="K141">
            <v>0.5308466786511179</v>
          </cell>
          <cell r="M141">
            <v>0.70999842439592009</v>
          </cell>
          <cell r="N141">
            <v>0.19630174066816011</v>
          </cell>
          <cell r="O141">
            <v>9.3699834935919768E-2</v>
          </cell>
          <cell r="Q141">
            <v>1884.8739496265132</v>
          </cell>
          <cell r="R141">
            <v>930.79086153552998</v>
          </cell>
          <cell r="S141">
            <v>1031.5143891275513</v>
          </cell>
          <cell r="U141">
            <v>46.387801894483161</v>
          </cell>
          <cell r="V141">
            <v>6.333450170626068</v>
          </cell>
          <cell r="W141">
            <v>3.3502576921790541</v>
          </cell>
          <cell r="X141">
            <v>56.071509757288283</v>
          </cell>
        </row>
        <row r="142">
          <cell r="D142">
            <v>24794.931310274744</v>
          </cell>
          <cell r="E142">
            <v>6823.4781653720302</v>
          </cell>
          <cell r="F142">
            <v>3357.9053041539732</v>
          </cell>
          <cell r="G142">
            <v>34976.314779800749</v>
          </cell>
          <cell r="I142">
            <v>0.36338352268760432</v>
          </cell>
          <cell r="J142">
            <v>0.26738781942882373</v>
          </cell>
          <cell r="K142">
            <v>0.54131110204495014</v>
          </cell>
          <cell r="M142">
            <v>0.70890634037277478</v>
          </cell>
          <cell r="N142">
            <v>0.19508853943962881</v>
          </cell>
          <cell r="O142">
            <v>9.6005120187596341E-2</v>
          </cell>
          <cell r="Q142">
            <v>1902.2580383123839</v>
          </cell>
          <cell r="R142">
            <v>937.71367050312551</v>
          </cell>
          <cell r="S142">
            <v>1040.3917093096372</v>
          </cell>
          <cell r="U142">
            <v>47.166357394373534</v>
          </cell>
          <cell r="V142">
            <v>6.3984687560489393</v>
          </cell>
          <cell r="W142">
            <v>3.4935368390886494</v>
          </cell>
          <cell r="X142">
            <v>57.058362989511124</v>
          </cell>
        </row>
        <row r="143">
          <cell r="D143">
            <v>24982.976981023257</v>
          </cell>
          <cell r="E143">
            <v>6844.9040016022327</v>
          </cell>
          <cell r="F143">
            <v>3469.1077149997695</v>
          </cell>
          <cell r="G143">
            <v>35296.98869762526</v>
          </cell>
          <cell r="I143">
            <v>0.36305850401976225</v>
          </cell>
          <cell r="J143">
            <v>0.2665879063392303</v>
          </cell>
          <cell r="K143">
            <v>0.55177552543878228</v>
          </cell>
          <cell r="M143">
            <v>0.70779343799104544</v>
          </cell>
          <cell r="N143">
            <v>0.19392317175382018</v>
          </cell>
          <cell r="O143">
            <v>9.8283390255134342E-2</v>
          </cell>
          <cell r="Q143">
            <v>1918.7186757735301</v>
          </cell>
          <cell r="R143">
            <v>945.00670482664657</v>
          </cell>
          <cell r="S143">
            <v>1049.2612783306049</v>
          </cell>
          <cell r="U143">
            <v>47.935304509909521</v>
          </cell>
          <cell r="V143">
            <v>6.4684801754088532</v>
          </cell>
          <cell r="W143">
            <v>3.6400003957072218</v>
          </cell>
          <cell r="X143">
            <v>58.04378508102559</v>
          </cell>
        </row>
        <row r="144">
          <cell r="D144">
            <v>25319.400937472219</v>
          </cell>
          <cell r="E144">
            <v>6958.9142150757007</v>
          </cell>
          <cell r="F144">
            <v>3603.2963797401289</v>
          </cell>
          <cell r="G144">
            <v>35881.611532288051</v>
          </cell>
          <cell r="I144">
            <v>0.36203368462064922</v>
          </cell>
          <cell r="J144">
            <v>0.27264131739000419</v>
          </cell>
          <cell r="K144">
            <v>0.55309234579055055</v>
          </cell>
          <cell r="M144">
            <v>0.70563722910518023</v>
          </cell>
          <cell r="N144">
            <v>0.19394096078471071</v>
          </cell>
          <cell r="O144">
            <v>0.10042181011010903</v>
          </cell>
          <cell r="Q144">
            <v>1936.7190133487595</v>
          </cell>
          <cell r="R144">
            <v>950.15744044319172</v>
          </cell>
          <cell r="S144">
            <v>1058.3860981201087</v>
          </cell>
          <cell r="U144">
            <v>49.036565202202851</v>
          </cell>
          <cell r="V144">
            <v>6.6120641188600704</v>
          </cell>
          <cell r="W144">
            <v>3.8136787957234684</v>
          </cell>
          <cell r="X144">
            <v>59.462308116786389</v>
          </cell>
        </row>
        <row r="145">
          <cell r="D145">
            <v>25678.604168549009</v>
          </cell>
          <cell r="E145">
            <v>7073.6668307879991</v>
          </cell>
          <cell r="F145">
            <v>3738.3660270826249</v>
          </cell>
          <cell r="G145">
            <v>36490.63702641963</v>
          </cell>
          <cell r="I145">
            <v>0.36100886522153613</v>
          </cell>
          <cell r="J145">
            <v>0.27869472844077803</v>
          </cell>
          <cell r="K145">
            <v>0.55440916614231872</v>
          </cell>
          <cell r="M145">
            <v>0.70370391588278969</v>
          </cell>
          <cell r="N145">
            <v>0.1938488173189902</v>
          </cell>
          <cell r="O145">
            <v>0.10244726679822021</v>
          </cell>
          <cell r="Q145">
            <v>1956.6254210691613</v>
          </cell>
          <cell r="R145">
            <v>956.76150357645133</v>
          </cell>
          <cell r="S145">
            <v>1067.5074886546749</v>
          </cell>
          <cell r="U145">
            <v>50.243409693755531</v>
          </cell>
          <cell r="V145">
            <v>6.7678121128235968</v>
          </cell>
          <cell r="W145">
            <v>3.990733729242927</v>
          </cell>
          <cell r="X145">
            <v>61.001955535822056</v>
          </cell>
        </row>
        <row r="146">
          <cell r="D146">
            <v>26153.39819849288</v>
          </cell>
          <cell r="E146">
            <v>7128.6605223731558</v>
          </cell>
          <cell r="F146">
            <v>3861.1033406536385</v>
          </cell>
          <cell r="G146">
            <v>37143.162061519673</v>
          </cell>
          <cell r="I146">
            <v>0.36293890861645794</v>
          </cell>
          <cell r="J146">
            <v>0.27970536714221883</v>
          </cell>
          <cell r="K146">
            <v>0.55884900105924862</v>
          </cell>
          <cell r="M146">
            <v>0.70412417109710235</v>
          </cell>
          <cell r="N146">
            <v>0.1919239000321529</v>
          </cell>
          <cell r="O146">
            <v>0.10395192887074477</v>
          </cell>
          <cell r="Q146">
            <v>1976.8833195636496</v>
          </cell>
          <cell r="R146">
            <v>965.99611365928581</v>
          </cell>
          <cell r="S146">
            <v>1076.6400366333191</v>
          </cell>
          <cell r="U146">
            <v>51.702216648506571</v>
          </cell>
          <cell r="V146">
            <v>6.886258360208843</v>
          </cell>
          <cell r="W146">
            <v>4.1570184421263638</v>
          </cell>
          <cell r="X146">
            <v>62.745493450841778</v>
          </cell>
        </row>
        <row r="147">
          <cell r="D147">
            <v>26627.792170217013</v>
          </cell>
          <cell r="E147">
            <v>7182.1619274820032</v>
          </cell>
          <cell r="F147">
            <v>3959.9003101083731</v>
          </cell>
          <cell r="G147">
            <v>37769.85440780739</v>
          </cell>
          <cell r="I147">
            <v>0.36486895201137981</v>
          </cell>
          <cell r="J147">
            <v>0.28071600584365958</v>
          </cell>
          <cell r="K147">
            <v>0.56328883597617851</v>
          </cell>
          <cell r="M147">
            <v>0.70500118646771359</v>
          </cell>
          <cell r="N147">
            <v>0.1901559336166618</v>
          </cell>
          <cell r="O147">
            <v>0.10484287991562456</v>
          </cell>
          <cell r="Q147">
            <v>1998.4478715327286</v>
          </cell>
          <cell r="R147">
            <v>974.62536971789086</v>
          </cell>
          <cell r="S147">
            <v>1085.7694010384835</v>
          </cell>
          <cell r="U147">
            <v>53.214254586186044</v>
          </cell>
          <cell r="V147">
            <v>6.9999172239459071</v>
          </cell>
          <cell r="W147">
            <v>4.2995385878784731</v>
          </cell>
          <cell r="X147">
            <v>64.513710398010431</v>
          </cell>
        </row>
        <row r="148">
          <cell r="D148">
            <v>26947.695945592975</v>
          </cell>
          <cell r="E148">
            <v>7342.8455610732844</v>
          </cell>
          <cell r="F148">
            <v>3885.5238399570458</v>
          </cell>
          <cell r="G148">
            <v>38176.065346623305</v>
          </cell>
          <cell r="I148">
            <v>0.36557812228597675</v>
          </cell>
          <cell r="J148">
            <v>0.2839697310267606</v>
          </cell>
          <cell r="K148">
            <v>0.56587146552976519</v>
          </cell>
          <cell r="M148">
            <v>0.70587934353419468</v>
          </cell>
          <cell r="N148">
            <v>0.19234160184930538</v>
          </cell>
          <cell r="O148">
            <v>0.10177905461649998</v>
          </cell>
          <cell r="Q148">
            <v>2020.7231112366144</v>
          </cell>
          <cell r="R148">
            <v>984.00576610761391</v>
          </cell>
          <cell r="S148">
            <v>1085.6298157716456</v>
          </cell>
          <cell r="U148">
            <v>54.453831991836935</v>
          </cell>
          <cell r="V148">
            <v>7.2254023717338089</v>
          </cell>
          <cell r="W148">
            <v>4.2182405305489041</v>
          </cell>
          <cell r="X148">
            <v>65.897474894119654</v>
          </cell>
        </row>
        <row r="149">
          <cell r="D149">
            <v>27284.693912353203</v>
          </cell>
          <cell r="E149">
            <v>7503.9453190112745</v>
          </cell>
          <cell r="F149">
            <v>3799.8329111754651</v>
          </cell>
          <cell r="G149">
            <v>38588.47214253994</v>
          </cell>
          <cell r="I149">
            <v>0.36628729256057369</v>
          </cell>
          <cell r="J149">
            <v>0.28722345620986156</v>
          </cell>
          <cell r="K149">
            <v>0.56845409508335198</v>
          </cell>
          <cell r="M149">
            <v>0.70706852065994474</v>
          </cell>
          <cell r="N149">
            <v>0.19446080402698618</v>
          </cell>
          <cell r="O149">
            <v>9.8470675313069175E-2</v>
          </cell>
          <cell r="Q149">
            <v>2043.0685968933853</v>
          </cell>
          <cell r="R149">
            <v>991.8149092522699</v>
          </cell>
          <cell r="S149">
            <v>1085.4902673079678</v>
          </cell>
          <cell r="U149">
            <v>55.74450130817695</v>
          </cell>
          <cell r="V149">
            <v>7.4425248456091628</v>
          </cell>
          <cell r="W149">
            <v>4.1246816424774693</v>
          </cell>
          <cell r="X149">
            <v>67.31170779626359</v>
          </cell>
        </row>
        <row r="150">
          <cell r="D150">
            <v>27869.161681269678</v>
          </cell>
          <cell r="E150">
            <v>7546.4278798435962</v>
          </cell>
          <cell r="F150">
            <v>3904.1003404662756</v>
          </cell>
          <cell r="G150">
            <v>39319.68990157955</v>
          </cell>
          <cell r="I150">
            <v>0.3687752935436942</v>
          </cell>
          <cell r="J150">
            <v>0.28896721739093273</v>
          </cell>
          <cell r="K150">
            <v>0.56740267447796966</v>
          </cell>
          <cell r="M150">
            <v>0.70878386251337444</v>
          </cell>
          <cell r="N150">
            <v>0.19192490832793779</v>
          </cell>
          <cell r="O150">
            <v>9.9291229158687752E-2</v>
          </cell>
          <cell r="Q150">
            <v>2067.8275934529315</v>
          </cell>
          <cell r="R150">
            <v>1001.2012442859852</v>
          </cell>
          <cell r="S150">
            <v>1085.6383994207006</v>
          </cell>
          <cell r="U150">
            <v>57.628621530930531</v>
          </cell>
          <cell r="V150">
            <v>7.5554929832138571</v>
          </cell>
          <cell r="W150">
            <v>4.2384412448016198</v>
          </cell>
          <cell r="X150">
            <v>69.422555758946004</v>
          </cell>
        </row>
        <row r="151">
          <cell r="D151">
            <v>28495.947654885684</v>
          </cell>
          <cell r="E151">
            <v>7588.5359569615512</v>
          </cell>
          <cell r="F151">
            <v>4006.0274098351492</v>
          </cell>
          <cell r="G151">
            <v>40090.511021682389</v>
          </cell>
          <cell r="I151">
            <v>0.37126329452681478</v>
          </cell>
          <cell r="J151">
            <v>0.2907109785720039</v>
          </cell>
          <cell r="K151">
            <v>0.56635125387258722</v>
          </cell>
          <cell r="M151">
            <v>0.71079033239247191</v>
          </cell>
          <cell r="N151">
            <v>0.18928508925359913</v>
          </cell>
          <cell r="O151">
            <v>9.9924578353928831E-2</v>
          </cell>
          <cell r="Q151">
            <v>2094.1217414601547</v>
          </cell>
          <cell r="R151">
            <v>1010.0840347620356</v>
          </cell>
          <cell r="S151">
            <v>1085.7865709939324</v>
          </cell>
          <cell r="U151">
            <v>59.673983527606616</v>
          </cell>
          <cell r="V151">
            <v>7.6650590173445083</v>
          </cell>
          <cell r="W151">
            <v>4.3496907646326113</v>
          </cell>
          <cell r="X151">
            <v>71.688733309583739</v>
          </cell>
        </row>
        <row r="152">
          <cell r="D152">
            <v>28964.052093764512</v>
          </cell>
          <cell r="E152">
            <v>7631.4347756849984</v>
          </cell>
          <cell r="F152">
            <v>4013.2026693478224</v>
          </cell>
          <cell r="G152">
            <v>40608.689538797335</v>
          </cell>
          <cell r="I152">
            <v>0.37363560802934803</v>
          </cell>
          <cell r="J152">
            <v>0.2915213515132779</v>
          </cell>
          <cell r="K152">
            <v>0.56959666236016249</v>
          </cell>
          <cell r="M152">
            <v>0.71324764287437559</v>
          </cell>
          <cell r="N152">
            <v>0.18792615231757145</v>
          </cell>
          <cell r="O152">
            <v>9.8826204808052945E-2</v>
          </cell>
          <cell r="Q152">
            <v>2119.3394414149398</v>
          </cell>
          <cell r="R152">
            <v>1021.7793360719519</v>
          </cell>
          <cell r="S152">
            <v>1092.0227054817035</v>
          </cell>
          <cell r="U152">
            <v>61.384657985512099</v>
          </cell>
          <cell r="V152">
            <v>7.797642358375823</v>
          </cell>
          <cell r="W152">
            <v>4.382508436627603</v>
          </cell>
          <cell r="X152">
            <v>73.56480878051552</v>
          </cell>
        </row>
        <row r="153">
          <cell r="D153">
            <v>29362.545796420432</v>
          </cell>
          <cell r="E153">
            <v>7673.3228556239264</v>
          </cell>
          <cell r="F153">
            <v>4016.3007332821376</v>
          </cell>
          <cell r="G153">
            <v>41052.169385326495</v>
          </cell>
          <cell r="I153">
            <v>0.37600792153188123</v>
          </cell>
          <cell r="J153">
            <v>0.29233172445455191</v>
          </cell>
          <cell r="K153">
            <v>0.57284207084773786</v>
          </cell>
          <cell r="M153">
            <v>0.71524955285105229</v>
          </cell>
          <cell r="N153">
            <v>0.18691637909802264</v>
          </cell>
          <cell r="O153">
            <v>9.7834068050925135E-2</v>
          </cell>
          <cell r="Q153">
            <v>2135.3781890802684</v>
          </cell>
          <cell r="R153">
            <v>1031.2659731194565</v>
          </cell>
          <cell r="S153">
            <v>1098.2571100888076</v>
          </cell>
          <cell r="U153">
            <v>62.70013986954671</v>
          </cell>
          <cell r="V153">
            <v>7.9132367617647743</v>
          </cell>
          <cell r="W153">
            <v>4.4109308365819988</v>
          </cell>
          <cell r="X153">
            <v>75.024307467893479</v>
          </cell>
        </row>
        <row r="154">
          <cell r="D154">
            <v>29765.13632318806</v>
          </cell>
          <cell r="E154">
            <v>7698.1625693600863</v>
          </cell>
          <cell r="F154">
            <v>3954.1837650724719</v>
          </cell>
          <cell r="G154">
            <v>41417.482657620618</v>
          </cell>
          <cell r="I154">
            <v>0.37774517414994202</v>
          </cell>
          <cell r="J154">
            <v>0.29409463711122652</v>
          </cell>
          <cell r="K154">
            <v>0.56935417105190589</v>
          </cell>
          <cell r="M154">
            <v>0.71866116464013097</v>
          </cell>
          <cell r="N154">
            <v>0.18586746647538371</v>
          </cell>
          <cell r="O154">
            <v>9.5471368884485333E-2</v>
          </cell>
          <cell r="Q154">
            <v>2147.5547033851649</v>
          </cell>
          <cell r="R154">
            <v>1035.5654908497111</v>
          </cell>
          <cell r="S154">
            <v>1104.3080426015508</v>
          </cell>
          <cell r="U154">
            <v>63.922258507763132</v>
          </cell>
          <cell r="V154">
            <v>7.9719514997802507</v>
          </cell>
          <cell r="W154">
            <v>4.3666369336940116</v>
          </cell>
          <cell r="X154">
            <v>76.260846941237389</v>
          </cell>
        </row>
        <row r="155">
          <cell r="D155">
            <v>30061.574517097004</v>
          </cell>
          <cell r="E155">
            <v>7721.3096421616974</v>
          </cell>
          <cell r="F155">
            <v>3888.1917237214834</v>
          </cell>
          <cell r="G155">
            <v>41671.075882980178</v>
          </cell>
          <cell r="I155">
            <v>0.37948242676800287</v>
          </cell>
          <cell r="J155">
            <v>0.29585754976790107</v>
          </cell>
          <cell r="K155">
            <v>0.56586627125607392</v>
          </cell>
          <cell r="M155">
            <v>0.72140144884944346</v>
          </cell>
          <cell r="N155">
            <v>0.18529182361032659</v>
          </cell>
          <cell r="O155">
            <v>9.3306727540230061E-2</v>
          </cell>
          <cell r="Q155">
            <v>2157.7521285281759</v>
          </cell>
          <cell r="R155">
            <v>1038.1906237801591</v>
          </cell>
          <cell r="S155">
            <v>1110.3553068766744</v>
          </cell>
          <cell r="U155">
            <v>64.865426401174432</v>
          </cell>
          <cell r="V155">
            <v>8.0161912737956094</v>
          </cell>
          <cell r="W155">
            <v>4.3172743145881132</v>
          </cell>
          <cell r="X155">
            <v>77.198891989558163</v>
          </cell>
        </row>
        <row r="156">
          <cell r="D156">
            <v>30339.443127939852</v>
          </cell>
          <cell r="E156">
            <v>7855.9562779680455</v>
          </cell>
          <cell r="F156">
            <v>3917.4649791647944</v>
          </cell>
          <cell r="G156">
            <v>42112.864385072695</v>
          </cell>
          <cell r="I156">
            <v>0.38017725827203425</v>
          </cell>
          <cell r="J156">
            <v>0.2965077245784804</v>
          </cell>
          <cell r="K156">
            <v>0.56586627125607392</v>
          </cell>
          <cell r="M156">
            <v>0.72043171536662221</v>
          </cell>
          <cell r="N156">
            <v>0.18654528474089413</v>
          </cell>
          <cell r="O156">
            <v>9.302299989248361E-2</v>
          </cell>
          <cell r="Q156">
            <v>2165.8823944865603</v>
          </cell>
          <cell r="R156">
            <v>1042.1998572009347</v>
          </cell>
          <cell r="S156">
            <v>1128.0911083132476</v>
          </cell>
          <cell r="U156">
            <v>65.711665729331187</v>
          </cell>
          <cell r="V156">
            <v>8.1874765110750829</v>
          </cell>
          <cell r="W156">
            <v>4.419257410124346</v>
          </cell>
          <cell r="X156">
            <v>78.318399650530608</v>
          </cell>
        </row>
        <row r="157">
          <cell r="D157">
            <v>30607.527298154608</v>
          </cell>
          <cell r="E157">
            <v>7981.9899236864285</v>
          </cell>
          <cell r="F157">
            <v>3946.1044318693366</v>
          </cell>
          <cell r="G157">
            <v>42535.621653710376</v>
          </cell>
          <cell r="I157">
            <v>0.38087208977606563</v>
          </cell>
          <cell r="J157">
            <v>0.29715789938905973</v>
          </cell>
          <cell r="K157">
            <v>0.56586627125607392</v>
          </cell>
          <cell r="M157">
            <v>0.71957399723308657</v>
          </cell>
          <cell r="N157">
            <v>0.18765424398094252</v>
          </cell>
          <cell r="O157">
            <v>9.2771758785970826E-2</v>
          </cell>
          <cell r="Q157">
            <v>2174.4386903085092</v>
          </cell>
          <cell r="R157">
            <v>1047.7311646762582</v>
          </cell>
          <cell r="S157">
            <v>1145.826909749821</v>
          </cell>
          <cell r="U157">
            <v>66.554191571781246</v>
          </cell>
          <cell r="V157">
            <v>8.3629795991781393</v>
          </cell>
          <cell r="W157">
            <v>4.5215526467189147</v>
          </cell>
          <cell r="X157">
            <v>79.438723817678309</v>
          </cell>
        </row>
        <row r="158">
          <cell r="D158">
            <v>30713.561567753532</v>
          </cell>
          <cell r="E158">
            <v>8059.0647980937511</v>
          </cell>
          <cell r="F158">
            <v>3957.8527653069314</v>
          </cell>
          <cell r="G158">
            <v>42730.479131154214</v>
          </cell>
          <cell r="I158">
            <v>0.38001645257638478</v>
          </cell>
          <cell r="J158">
            <v>0.29780807419963906</v>
          </cell>
          <cell r="K158">
            <v>0.56528135777088606</v>
          </cell>
          <cell r="M158">
            <v>0.71877409737165077</v>
          </cell>
          <cell r="N158">
            <v>0.18860225679561818</v>
          </cell>
          <cell r="O158">
            <v>9.2623645832731014E-2</v>
          </cell>
          <cell r="Q158">
            <v>2185.786704078097</v>
          </cell>
          <cell r="R158">
            <v>1048.0871666331843</v>
          </cell>
          <cell r="S158">
            <v>1163.7747025771791</v>
          </cell>
          <cell r="U158">
            <v>67.1332945096797</v>
          </cell>
          <cell r="V158">
            <v>8.4466023899473157</v>
          </cell>
          <cell r="W158">
            <v>4.6060489247893397</v>
          </cell>
          <cell r="X158">
            <v>80.185945824416351</v>
          </cell>
        </row>
        <row r="159">
          <cell r="D159">
            <v>30837.717358744245</v>
          </cell>
          <cell r="E159">
            <v>8140.6684245261995</v>
          </cell>
          <cell r="F159">
            <v>3970.2743566792401</v>
          </cell>
          <cell r="G159">
            <v>42948.660139949687</v>
          </cell>
          <cell r="I159">
            <v>0.37916081537670393</v>
          </cell>
          <cell r="J159">
            <v>0.29845824901021839</v>
          </cell>
          <cell r="K159">
            <v>0.56469644428569821</v>
          </cell>
          <cell r="M159">
            <v>0.7180134900194437</v>
          </cell>
          <cell r="N159">
            <v>0.18954417665183387</v>
          </cell>
          <cell r="O159">
            <v>9.2442333328722356E-2</v>
          </cell>
          <cell r="Q159">
            <v>2199.0403437049586</v>
          </cell>
          <cell r="R159">
            <v>1048.4821327219013</v>
          </cell>
          <cell r="S159">
            <v>1181.7290364716425</v>
          </cell>
          <cell r="U159">
            <v>67.813384579649309</v>
          </cell>
          <cell r="V159">
            <v>8.53534539152907</v>
          </cell>
          <cell r="W159">
            <v>4.6917884900466289</v>
          </cell>
          <cell r="X159">
            <v>81.04051846122502</v>
          </cell>
        </row>
        <row r="160">
          <cell r="D160">
            <v>31049.117789782133</v>
          </cell>
          <cell r="E160">
            <v>8295.1449027604904</v>
          </cell>
          <cell r="F160">
            <v>3955.2734940139826</v>
          </cell>
          <cell r="G160">
            <v>43299.536186556608</v>
          </cell>
          <cell r="I160">
            <v>0.37838963366170064</v>
          </cell>
          <cell r="J160">
            <v>0.3017251943013346</v>
          </cell>
          <cell r="K160">
            <v>0.56698319648814821</v>
          </cell>
          <cell r="M160">
            <v>0.71707737597942411</v>
          </cell>
          <cell r="N160">
            <v>0.19157583737203909</v>
          </cell>
          <cell r="O160">
            <v>9.1346786648536737E-2</v>
          </cell>
          <cell r="Q160">
            <v>2212.9662559608009</v>
          </cell>
          <cell r="R160">
            <v>1047.5732738964521</v>
          </cell>
          <cell r="S160">
            <v>1198.9097959903097</v>
          </cell>
          <cell r="U160">
            <v>68.710649946140066</v>
          </cell>
          <cell r="V160">
            <v>8.6897721032302737</v>
          </cell>
          <cell r="W160">
            <v>4.7420161377941836</v>
          </cell>
          <cell r="X160">
            <v>82.142438187164515</v>
          </cell>
        </row>
        <row r="161">
          <cell r="D161">
            <v>31272.472813728491</v>
          </cell>
          <cell r="E161">
            <v>8460.7957410403596</v>
          </cell>
          <cell r="F161">
            <v>3939.3472814618581</v>
          </cell>
          <cell r="G161">
            <v>43672.615836230711</v>
          </cell>
          <cell r="I161">
            <v>0.37761845194669741</v>
          </cell>
          <cell r="J161">
            <v>0.30499213959245086</v>
          </cell>
          <cell r="K161">
            <v>0.56926994869059822</v>
          </cell>
          <cell r="M161">
            <v>0.71606594235156651</v>
          </cell>
          <cell r="N161">
            <v>0.1937322869041726</v>
          </cell>
          <cell r="O161">
            <v>9.0201770744260848E-2</v>
          </cell>
          <cell r="Q161">
            <v>2225.9538343643467</v>
          </cell>
          <cell r="R161">
            <v>1046.6252177685985</v>
          </cell>
          <cell r="S161">
            <v>1216.074477457166</v>
          </cell>
          <cell r="U161">
            <v>69.611080769773721</v>
          </cell>
          <cell r="V161">
            <v>8.8552821849619967</v>
          </cell>
          <cell r="W161">
            <v>4.7905396868260359</v>
          </cell>
          <cell r="X161">
            <v>83.256902641561751</v>
          </cell>
        </row>
        <row r="162">
          <cell r="D162">
            <v>31705.291049906267</v>
          </cell>
          <cell r="E162">
            <v>8661.1470207320126</v>
          </cell>
          <cell r="F162">
            <v>3906.1958157267218</v>
          </cell>
          <cell r="G162">
            <v>44272.633886365002</v>
          </cell>
          <cell r="I162">
            <v>0.3784972146158323</v>
          </cell>
          <cell r="J162">
            <v>0.31025599590796304</v>
          </cell>
          <cell r="K162">
            <v>0.56334353996940378</v>
          </cell>
          <cell r="M162">
            <v>0.71613744805164614</v>
          </cell>
          <cell r="N162">
            <v>0.19563207020758383</v>
          </cell>
          <cell r="O162">
            <v>8.8230481740769987E-2</v>
          </cell>
          <cell r="Q162">
            <v>2239.3480391827607</v>
          </cell>
          <cell r="R162">
            <v>1046.9694096678361</v>
          </cell>
          <cell r="S162">
            <v>1221.4350692709811</v>
          </cell>
          <cell r="U162">
            <v>70.999181344326331</v>
          </cell>
          <cell r="V162">
            <v>9.0679559833421326</v>
          </cell>
          <cell r="W162">
            <v>4.7711645567681842</v>
          </cell>
          <cell r="X162">
            <v>84.838301884436646</v>
          </cell>
        </row>
        <row r="163">
          <cell r="D163">
            <v>32164.648230513507</v>
          </cell>
          <cell r="E163">
            <v>8866.306762601931</v>
          </cell>
          <cell r="F163">
            <v>3873.5571820828568</v>
          </cell>
          <cell r="G163">
            <v>44904.512175198295</v>
          </cell>
          <cell r="I163">
            <v>0.37937597728496719</v>
          </cell>
          <cell r="J163">
            <v>0.31551985222347517</v>
          </cell>
          <cell r="K163">
            <v>0.55741713124820924</v>
          </cell>
          <cell r="M163">
            <v>0.71628989320762992</v>
          </cell>
          <cell r="N163">
            <v>0.19744801431110923</v>
          </cell>
          <cell r="O163">
            <v>8.6262092481260794E-2</v>
          </cell>
          <cell r="Q163">
            <v>2252.2834382809397</v>
          </cell>
          <cell r="R163">
            <v>1047.3070105743695</v>
          </cell>
          <cell r="S163">
            <v>1226.9797809023553</v>
          </cell>
          <cell r="U163">
            <v>72.443904507717903</v>
          </cell>
          <cell r="V163">
            <v>9.2857452303759445</v>
          </cell>
          <cell r="W163">
            <v>4.7527763425847684</v>
          </cell>
          <cell r="X163">
            <v>86.482426080678621</v>
          </cell>
        </row>
        <row r="164">
          <cell r="D164">
            <v>32410.658338385227</v>
          </cell>
          <cell r="E164">
            <v>8918.0887683135406</v>
          </cell>
          <cell r="F164">
            <v>3867.0991324869065</v>
          </cell>
          <cell r="G164">
            <v>45195.846239185674</v>
          </cell>
          <cell r="I164">
            <v>0.37937597728496719</v>
          </cell>
          <cell r="J164">
            <v>0.31551985222347517</v>
          </cell>
          <cell r="K164">
            <v>0.55741713124820924</v>
          </cell>
          <cell r="M164">
            <v>0.71711586429561214</v>
          </cell>
          <cell r="N164">
            <v>0.19732098213444635</v>
          </cell>
          <cell r="O164">
            <v>8.5563153569941486E-2</v>
          </cell>
          <cell r="Q164">
            <v>2264.5530460087116</v>
          </cell>
          <cell r="R164">
            <v>1047.3336688410438</v>
          </cell>
          <cell r="S164">
            <v>1226.9797809023551</v>
          </cell>
          <cell r="U164">
            <v>73.395655063337898</v>
          </cell>
          <cell r="V164">
            <v>9.3402146287679262</v>
          </cell>
          <cell r="W164">
            <v>4.7448524463064716</v>
          </cell>
          <cell r="X164">
            <v>87.48072213841229</v>
          </cell>
        </row>
        <row r="171">
          <cell r="D171">
            <v>11266.556350537945</v>
          </cell>
          <cell r="E171">
            <v>4858.0382380323163</v>
          </cell>
          <cell r="F171">
            <v>1065.5212653401156</v>
          </cell>
          <cell r="G171">
            <v>17190.115853910374</v>
          </cell>
          <cell r="I171">
            <v>0.19283007492808343</v>
          </cell>
          <cell r="J171">
            <v>0.20678165882985078</v>
          </cell>
          <cell r="K171">
            <v>0.21642786261278027</v>
          </cell>
          <cell r="M171">
            <v>0.65540898306249928</v>
          </cell>
          <cell r="N171">
            <v>0.28260648615275152</v>
          </cell>
          <cell r="O171">
            <v>6.1984530784749359E-2</v>
          </cell>
          <cell r="Q171">
            <v>1706.5410722166928</v>
          </cell>
          <cell r="R171">
            <v>782.00651097904279</v>
          </cell>
          <cell r="S171">
            <v>856.3247659077083</v>
          </cell>
          <cell r="U171">
            <v>19.226841154636816</v>
          </cell>
          <cell r="V171">
            <v>3.7990175327264279</v>
          </cell>
          <cell r="W171">
            <v>0.91243224811205959</v>
          </cell>
          <cell r="X171">
            <v>23.938290935475301</v>
          </cell>
        </row>
        <row r="172">
          <cell r="D172">
            <v>11579.917981157525</v>
          </cell>
          <cell r="E172">
            <v>4972.082535285268</v>
          </cell>
          <cell r="F172">
            <v>1108.2155796994198</v>
          </cell>
          <cell r="G172">
            <v>17660.216096142212</v>
          </cell>
          <cell r="I172">
            <v>0.19472965870774761</v>
          </cell>
          <cell r="J172">
            <v>0.21040186679520057</v>
          </cell>
          <cell r="K172">
            <v>0.21825218557659687</v>
          </cell>
          <cell r="M172">
            <v>0.65570647143367067</v>
          </cell>
          <cell r="N172">
            <v>0.28154143234812373</v>
          </cell>
          <cell r="O172">
            <v>6.2752096218205627E-2</v>
          </cell>
          <cell r="Q172">
            <v>1703.9264043154997</v>
          </cell>
          <cell r="R172">
            <v>799.69410389856819</v>
          </cell>
          <cell r="S172">
            <v>862.6305671431744</v>
          </cell>
          <cell r="U172">
            <v>19.731328007902142</v>
          </cell>
          <cell r="V172">
            <v>3.9761450875646731</v>
          </cell>
          <cell r="W172">
            <v>0.95598063403301226</v>
          </cell>
          <cell r="X172">
            <v>24.663453729499828</v>
          </cell>
        </row>
        <row r="173">
          <cell r="D173">
            <v>11901.984455347636</v>
          </cell>
          <cell r="E173">
            <v>5080.7289774903211</v>
          </cell>
          <cell r="F173">
            <v>1148.0555273656948</v>
          </cell>
          <cell r="G173">
            <v>18130.768960203652</v>
          </cell>
          <cell r="I173">
            <v>0.19662924248741176</v>
          </cell>
          <cell r="J173">
            <v>0.21402207476055035</v>
          </cell>
          <cell r="K173">
            <v>0.2200765085404135</v>
          </cell>
          <cell r="M173">
            <v>0.65645227080395974</v>
          </cell>
          <cell r="N173">
            <v>0.28022688881218044</v>
          </cell>
          <cell r="O173">
            <v>6.3320840383859781E-2</v>
          </cell>
          <cell r="Q173">
            <v>1717.3364912246459</v>
          </cell>
          <cell r="R173">
            <v>813.47430061837167</v>
          </cell>
          <cell r="S173">
            <v>861.75858267625176</v>
          </cell>
          <cell r="U173">
            <v>20.439712223156988</v>
          </cell>
          <cell r="V173">
            <v>4.1330424515954336</v>
          </cell>
          <cell r="W173">
            <v>0.98934670409629788</v>
          </cell>
          <cell r="X173">
            <v>25.56210137884872</v>
          </cell>
        </row>
        <row r="174">
          <cell r="D174">
            <v>12041.913214850374</v>
          </cell>
          <cell r="E174">
            <v>5213.7751525357853</v>
          </cell>
          <cell r="F174">
            <v>1130.923043904306</v>
          </cell>
          <cell r="G174">
            <v>18386.611411290465</v>
          </cell>
          <cell r="I174">
            <v>0.19596728456497009</v>
          </cell>
          <cell r="J174">
            <v>0.21594136350572302</v>
          </cell>
          <cell r="K174">
            <v>0.21264940149261252</v>
          </cell>
          <cell r="M174">
            <v>0.65492835767747437</v>
          </cell>
          <cell r="N174">
            <v>0.2835636777168315</v>
          </cell>
          <cell r="O174">
            <v>6.1507964605694146E-2</v>
          </cell>
          <cell r="Q174">
            <v>1729.9380468917286</v>
          </cell>
          <cell r="R174">
            <v>823.08246356110772</v>
          </cell>
          <cell r="S174">
            <v>887.37287630566971</v>
          </cell>
          <cell r="U174">
            <v>20.831763827737952</v>
          </cell>
          <cell r="V174">
            <v>4.2913668970028436</v>
          </cell>
          <cell r="W174">
            <v>1.0035504343497272</v>
          </cell>
          <cell r="X174">
            <v>26.126681159090523</v>
          </cell>
        </row>
        <row r="175">
          <cell r="D175">
            <v>12172.23098023332</v>
          </cell>
          <cell r="E175">
            <v>5340.0957023540495</v>
          </cell>
          <cell r="F175">
            <v>1109.5708793739125</v>
          </cell>
          <cell r="G175">
            <v>18621.897561961283</v>
          </cell>
          <cell r="I175">
            <v>0.19530532664252842</v>
          </cell>
          <cell r="J175">
            <v>0.21786065225089565</v>
          </cell>
          <cell r="K175">
            <v>0.20522229444481152</v>
          </cell>
          <cell r="M175">
            <v>0.65365148421272512</v>
          </cell>
          <cell r="N175">
            <v>0.28676431521469631</v>
          </cell>
          <cell r="O175">
            <v>5.9584200572578544E-2</v>
          </cell>
          <cell r="Q175">
            <v>1742.1647325763659</v>
          </cell>
          <cell r="R175">
            <v>830.85236305968112</v>
          </cell>
          <cell r="S175">
            <v>912.97765892641416</v>
          </cell>
          <cell r="U175">
            <v>21.206031530535935</v>
          </cell>
          <cell r="V175">
            <v>4.4368311332657093</v>
          </cell>
          <cell r="W175">
            <v>1.0130134238637174</v>
          </cell>
          <cell r="X175">
            <v>26.655876087665362</v>
          </cell>
        </row>
        <row r="176">
          <cell r="D176">
            <v>12548.079425067765</v>
          </cell>
          <cell r="E176">
            <v>5357.3008563573239</v>
          </cell>
          <cell r="F176">
            <v>1174.5355236832218</v>
          </cell>
          <cell r="G176">
            <v>19079.91580510831</v>
          </cell>
          <cell r="I176">
            <v>0.19985180954830772</v>
          </cell>
          <cell r="J176">
            <v>0.21895765856398697</v>
          </cell>
          <cell r="K176">
            <v>0.21154460463574831</v>
          </cell>
          <cell r="M176">
            <v>0.65765905642561784</v>
          </cell>
          <cell r="N176">
            <v>0.28078220633043888</v>
          </cell>
          <cell r="O176">
            <v>6.1558737243943215E-2</v>
          </cell>
          <cell r="Q176">
            <v>1755.2193776848544</v>
          </cell>
          <cell r="R176">
            <v>836.42157028836255</v>
          </cell>
          <cell r="S176">
            <v>939.08123441855605</v>
          </cell>
          <cell r="U176">
            <v>22.024632159607567</v>
          </cell>
          <cell r="V176">
            <v>4.4809619947815822</v>
          </cell>
          <cell r="W176">
            <v>1.1029842694488849</v>
          </cell>
          <cell r="X176">
            <v>27.608578423838036</v>
          </cell>
        </row>
        <row r="177">
          <cell r="D177">
            <v>12909.615019589437</v>
          </cell>
          <cell r="E177">
            <v>5365.3795600776275</v>
          </cell>
          <cell r="F177">
            <v>1239.5548059519595</v>
          </cell>
          <cell r="G177">
            <v>19514.549385619026</v>
          </cell>
          <cell r="I177">
            <v>0.20439829245408705</v>
          </cell>
          <cell r="J177">
            <v>0.22005466487707825</v>
          </cell>
          <cell r="K177">
            <v>0.21786691482668508</v>
          </cell>
          <cell r="M177">
            <v>0.6615379512223325</v>
          </cell>
          <cell r="N177">
            <v>0.27494252898463384</v>
          </cell>
          <cell r="O177">
            <v>6.3519519793033608E-2</v>
          </cell>
          <cell r="Q177">
            <v>1766.0366492789224</v>
          </cell>
          <cell r="R177">
            <v>838.39707921779393</v>
          </cell>
          <cell r="S177">
            <v>954.9620595417656</v>
          </cell>
          <cell r="U177">
            <v>22.798853252676579</v>
          </cell>
          <cell r="V177">
            <v>4.4983185520639353</v>
          </cell>
          <cell r="W177">
            <v>1.1837278104067768</v>
          </cell>
          <cell r="X177">
            <v>28.48089961514729</v>
          </cell>
        </row>
        <row r="178">
          <cell r="D178">
            <v>13169.796588458346</v>
          </cell>
          <cell r="E178">
            <v>5428.6426892498721</v>
          </cell>
          <cell r="F178">
            <v>1195.1739582615505</v>
          </cell>
          <cell r="G178">
            <v>19793.613235969769</v>
          </cell>
          <cell r="I178">
            <v>0.20471549537705225</v>
          </cell>
          <cell r="J178">
            <v>0.21973926586571049</v>
          </cell>
          <cell r="K178">
            <v>0.20818710443672608</v>
          </cell>
          <cell r="M178">
            <v>0.6653558615829499</v>
          </cell>
          <cell r="N178">
            <v>0.27426234030807062</v>
          </cell>
          <cell r="O178">
            <v>6.0381798108979472E-2</v>
          </cell>
          <cell r="Q178">
            <v>1781.2993676377196</v>
          </cell>
          <cell r="R178">
            <v>837.87809943977277</v>
          </cell>
          <cell r="S178">
            <v>969.45173527193936</v>
          </cell>
          <cell r="U178">
            <v>23.45935033493825</v>
          </cell>
          <cell r="V178">
            <v>4.5485408190062993</v>
          </cell>
          <cell r="W178">
            <v>1.1586634677884926</v>
          </cell>
          <cell r="X178">
            <v>29.166554621733042</v>
          </cell>
        </row>
        <row r="179">
          <cell r="D179">
            <v>13450.329885237492</v>
          </cell>
          <cell r="E179">
            <v>5486.4716988722121</v>
          </cell>
          <cell r="F179">
            <v>1153.6351205321446</v>
          </cell>
          <cell r="G179">
            <v>20090.436704641848</v>
          </cell>
          <cell r="I179">
            <v>0.20503269830001741</v>
          </cell>
          <cell r="J179">
            <v>0.21942386685434273</v>
          </cell>
          <cell r="K179">
            <v>0.19850729404676709</v>
          </cell>
          <cell r="M179">
            <v>0.66948917452500301</v>
          </cell>
          <cell r="N179">
            <v>0.27308872273565737</v>
          </cell>
          <cell r="O179">
            <v>5.7422102739339655E-2</v>
          </cell>
          <cell r="Q179">
            <v>1795.975777205422</v>
          </cell>
          <cell r="R179">
            <v>835.7624845385169</v>
          </cell>
          <cell r="S179">
            <v>983.90988732739322</v>
          </cell>
          <cell r="U179">
            <v>24.156466669308717</v>
          </cell>
          <cell r="V179">
            <v>4.5853872183996973</v>
          </cell>
          <cell r="W179">
            <v>1.1350730014597061</v>
          </cell>
          <cell r="X179">
            <v>29.876926889168121</v>
          </cell>
        </row>
        <row r="180">
          <cell r="D180">
            <v>13597.379781626672</v>
          </cell>
          <cell r="E180">
            <v>5655.8425536346531</v>
          </cell>
          <cell r="F180">
            <v>1190.8728725931689</v>
          </cell>
          <cell r="G180">
            <v>20444.095207854494</v>
          </cell>
          <cell r="I180">
            <v>0.20408285409083579</v>
          </cell>
          <cell r="J180">
            <v>0.22465558374942551</v>
          </cell>
          <cell r="K180">
            <v>0.20004284388656896</v>
          </cell>
          <cell r="M180">
            <v>0.66510058984672715</v>
          </cell>
          <cell r="N180">
            <v>0.2766491985158489</v>
          </cell>
          <cell r="O180">
            <v>5.8250211637423943E-2</v>
          </cell>
          <cell r="Q180">
            <v>1811.2004586566209</v>
          </cell>
          <cell r="R180">
            <v>835.69634920883414</v>
          </cell>
          <cell r="S180">
            <v>992.91418960010435</v>
          </cell>
          <cell r="U180">
            <v>24.627580497010491</v>
          </cell>
          <cell r="V180">
            <v>4.7265669737724494</v>
          </cell>
          <cell r="W180">
            <v>1.1824345732075947</v>
          </cell>
          <cell r="X180">
            <v>30.536582043990535</v>
          </cell>
        </row>
        <row r="181">
          <cell r="D181">
            <v>13745.118395046897</v>
          </cell>
          <cell r="E181">
            <v>5832.628554135641</v>
          </cell>
          <cell r="F181">
            <v>1233.3257477283519</v>
          </cell>
          <cell r="G181">
            <v>20811.072696910891</v>
          </cell>
          <cell r="I181">
            <v>0.20313300988165417</v>
          </cell>
          <cell r="J181">
            <v>0.22988730064450832</v>
          </cell>
          <cell r="K181">
            <v>0.20157839372637085</v>
          </cell>
          <cell r="M181">
            <v>0.66047140362385859</v>
          </cell>
          <cell r="N181">
            <v>0.2802656373883799</v>
          </cell>
          <cell r="O181">
            <v>5.9262958987761433E-2</v>
          </cell>
          <cell r="Q181">
            <v>1822.4157180833502</v>
          </cell>
          <cell r="R181">
            <v>838.65680799465144</v>
          </cell>
          <cell r="S181">
            <v>1001.9173861109349</v>
          </cell>
          <cell r="U181">
            <v>25.049319810050054</v>
          </cell>
          <cell r="V181">
            <v>4.8915736454298555</v>
          </cell>
          <cell r="W181">
            <v>1.2356905093873045</v>
          </cell>
          <cell r="X181">
            <v>31.176583964867213</v>
          </cell>
        </row>
        <row r="182">
          <cell r="D182">
            <v>13949.238597001486</v>
          </cell>
          <cell r="E182">
            <v>5967.7633752824231</v>
          </cell>
          <cell r="F182">
            <v>1218.8729345924557</v>
          </cell>
          <cell r="G182">
            <v>21135.874906876365</v>
          </cell>
          <cell r="I182">
            <v>0.20443385774123077</v>
          </cell>
          <cell r="J182">
            <v>0.23385540293539767</v>
          </cell>
          <cell r="K182">
            <v>0.19648840324972747</v>
          </cell>
          <cell r="M182">
            <v>0.65997923712461171</v>
          </cell>
          <cell r="N182">
            <v>0.28235232284332196</v>
          </cell>
          <cell r="O182">
            <v>5.7668440032066358E-2</v>
          </cell>
          <cell r="Q182">
            <v>1835.6900047812403</v>
          </cell>
          <cell r="R182">
            <v>843.72693711063164</v>
          </cell>
          <cell r="S182">
            <v>1010.5399914049125</v>
          </cell>
          <cell r="U182">
            <v>25.606477866824317</v>
          </cell>
          <cell r="V182">
            <v>5.0351627140280435</v>
          </cell>
          <cell r="W182">
            <v>1.2317198448467406</v>
          </cell>
          <cell r="X182">
            <v>31.873360425699101</v>
          </cell>
        </row>
        <row r="183">
          <cell r="D183">
            <v>14157.127177339964</v>
          </cell>
          <cell r="E183">
            <v>6106.3500027155114</v>
          </cell>
          <cell r="F183">
            <v>1203.3547697894098</v>
          </cell>
          <cell r="G183">
            <v>21466.831949844884</v>
          </cell>
          <cell r="I183">
            <v>0.20573470560080737</v>
          </cell>
          <cell r="J183">
            <v>0.23782350522628701</v>
          </cell>
          <cell r="K183">
            <v>0.19139841277308409</v>
          </cell>
          <cell r="M183">
            <v>0.65948842430111176</v>
          </cell>
          <cell r="N183">
            <v>0.28445510809337821</v>
          </cell>
          <cell r="O183">
            <v>5.6056467605510141E-2</v>
          </cell>
          <cell r="Q183">
            <v>1848.0285912409897</v>
          </cell>
          <cell r="R183">
            <v>849.11248568335918</v>
          </cell>
          <cell r="S183">
            <v>1019.1550679400394</v>
          </cell>
          <cell r="U183">
            <v>26.162775793559103</v>
          </cell>
          <cell r="V183">
            <v>5.184978029258354</v>
          </cell>
          <cell r="W183">
            <v>1.2264051121606963</v>
          </cell>
          <cell r="X183">
            <v>32.574158934978151</v>
          </cell>
        </row>
        <row r="184">
          <cell r="D184">
            <v>14532.524627730963</v>
          </cell>
          <cell r="E184">
            <v>6049.5681159560963</v>
          </cell>
          <cell r="F184">
            <v>1262.3344603320879</v>
          </cell>
          <cell r="G184">
            <v>21844.427204019146</v>
          </cell>
          <cell r="I184">
            <v>0.20779573145552596</v>
          </cell>
          <cell r="J184">
            <v>0.23701430565154533</v>
          </cell>
          <cell r="K184">
            <v>0.19376355821379221</v>
          </cell>
          <cell r="M184">
            <v>0.66527377861650361</v>
          </cell>
          <cell r="N184">
            <v>0.27693873862909252</v>
          </cell>
          <cell r="O184">
            <v>5.7787482754403902E-2</v>
          </cell>
          <cell r="Q184">
            <v>1861.8048009651648</v>
          </cell>
          <cell r="R184">
            <v>852.55763239740702</v>
          </cell>
          <cell r="S184">
            <v>1028.0180713926286</v>
          </cell>
          <cell r="U184">
            <v>27.056724122054003</v>
          </cell>
          <cell r="V184">
            <v>5.1576054699663709</v>
          </cell>
          <cell r="W184">
            <v>1.2977026373630476</v>
          </cell>
          <cell r="X184">
            <v>33.512032229383422</v>
          </cell>
        </row>
        <row r="185">
          <cell r="D185">
            <v>14927.136483914663</v>
          </cell>
          <cell r="E185">
            <v>5995.2200512228046</v>
          </cell>
          <cell r="F185">
            <v>1322.4905493166484</v>
          </cell>
          <cell r="G185">
            <v>22244.847084454115</v>
          </cell>
          <cell r="I185">
            <v>0.20985675731024456</v>
          </cell>
          <cell r="J185">
            <v>0.23620510607680364</v>
          </cell>
          <cell r="K185">
            <v>0.19612870365450036</v>
          </cell>
          <cell r="M185">
            <v>0.67103794542811401</v>
          </cell>
          <cell r="N185">
            <v>0.26951050858931658</v>
          </cell>
          <cell r="O185">
            <v>5.9451545982569388E-2</v>
          </cell>
          <cell r="Q185">
            <v>1877.3620386422317</v>
          </cell>
          <cell r="R185">
            <v>857.29218698215323</v>
          </cell>
          <cell r="S185">
            <v>1036.8777439850965</v>
          </cell>
          <cell r="U185">
            <v>28.023639380532863</v>
          </cell>
          <cell r="V185">
            <v>5.1396553091520545</v>
          </cell>
          <cell r="W185">
            <v>1.3712610172170572</v>
          </cell>
          <cell r="X185">
            <v>34.534555706901976</v>
          </cell>
        </row>
        <row r="186">
          <cell r="D186">
            <v>15190.787961528284</v>
          </cell>
          <cell r="E186">
            <v>6082.9032762579927</v>
          </cell>
          <cell r="F186">
            <v>1325.4521771360792</v>
          </cell>
          <cell r="G186">
            <v>22599.143414922353</v>
          </cell>
          <cell r="I186">
            <v>0.2108073284372971</v>
          </cell>
          <cell r="J186">
            <v>0.23867326671490013</v>
          </cell>
          <cell r="K186">
            <v>0.19184351202029931</v>
          </cell>
          <cell r="M186">
            <v>0.67218423648295067</v>
          </cell>
          <cell r="N186">
            <v>0.26916521412229344</v>
          </cell>
          <cell r="O186">
            <v>5.8650549394756037E-2</v>
          </cell>
          <cell r="Q186">
            <v>1898.1465321083276</v>
          </cell>
          <cell r="R186">
            <v>863.82913819906457</v>
          </cell>
          <cell r="S186">
            <v>1045.7482538836882</v>
          </cell>
          <cell r="U186">
            <v>28.834341489167841</v>
          </cell>
          <cell r="V186">
            <v>5.2545890948782077</v>
          </cell>
          <cell r="W186">
            <v>1.3860892998463876</v>
          </cell>
          <cell r="X186">
            <v>35.475019883892436</v>
          </cell>
        </row>
        <row r="187">
          <cell r="D187">
            <v>15453.891894384393</v>
          </cell>
          <cell r="E187">
            <v>6169.6402863395106</v>
          </cell>
          <cell r="F187">
            <v>1318.5282640533733</v>
          </cell>
          <cell r="G187">
            <v>22942.060444777275</v>
          </cell>
          <cell r="I187">
            <v>0.21175789956434968</v>
          </cell>
          <cell r="J187">
            <v>0.2411414273529966</v>
          </cell>
          <cell r="K187">
            <v>0.18755832038609824</v>
          </cell>
          <cell r="M187">
            <v>0.67360522964285219</v>
          </cell>
          <cell r="N187">
            <v>0.26892267593794172</v>
          </cell>
          <cell r="O187">
            <v>5.7472094419206109E-2</v>
          </cell>
          <cell r="Q187">
            <v>1920.2072144379495</v>
          </cell>
          <cell r="R187">
            <v>869.78991270759343</v>
          </cell>
          <cell r="S187">
            <v>1054.6156715543354</v>
          </cell>
          <cell r="U187">
            <v>29.674674706741058</v>
          </cell>
          <cell r="V187">
            <v>5.3662908860924938</v>
          </cell>
          <cell r="W187">
            <v>1.3905405706580203</v>
          </cell>
          <cell r="X187">
            <v>36.431506163491569</v>
          </cell>
        </row>
        <row r="188">
          <cell r="D188">
            <v>15640.654164627489</v>
          </cell>
          <cell r="E188">
            <v>6251.4422633321674</v>
          </cell>
          <cell r="F188">
            <v>1307.0648788155311</v>
          </cell>
          <cell r="G188">
            <v>23199.161306775186</v>
          </cell>
          <cell r="I188">
            <v>0.21218441058460738</v>
          </cell>
          <cell r="J188">
            <v>0.24176191141194037</v>
          </cell>
          <cell r="K188">
            <v>0.19035547045466233</v>
          </cell>
          <cell r="M188">
            <v>0.67419050015656057</v>
          </cell>
          <cell r="N188">
            <v>0.26946845968550026</v>
          </cell>
          <cell r="O188">
            <v>5.6341040157939247E-2</v>
          </cell>
          <cell r="Q188">
            <v>1942.9735373337844</v>
          </cell>
          <cell r="R188">
            <v>876.38583939997125</v>
          </cell>
          <cell r="S188">
            <v>1054.4800913751699</v>
          </cell>
          <cell r="U188">
            <v>30.38937714846066</v>
          </cell>
          <cell r="V188">
            <v>5.4786754754108173</v>
          </cell>
          <cell r="W188">
            <v>1.3782738928466765</v>
          </cell>
          <cell r="X188">
            <v>37.246326516718156</v>
          </cell>
        </row>
        <row r="189">
          <cell r="D189">
            <v>15837.360553404236</v>
          </cell>
          <cell r="E189">
            <v>6332.4363055346894</v>
          </cell>
          <cell r="F189">
            <v>1291.1292058443578</v>
          </cell>
          <cell r="G189">
            <v>23460.926064783285</v>
          </cell>
          <cell r="I189">
            <v>0.21261092160486508</v>
          </cell>
          <cell r="J189">
            <v>0.24238239547088411</v>
          </cell>
          <cell r="K189">
            <v>0.1931526205232264</v>
          </cell>
          <cell r="M189">
            <v>0.67505266031153699</v>
          </cell>
          <cell r="N189">
            <v>0.26991416656140355</v>
          </cell>
          <cell r="O189">
            <v>5.5033173127059354E-2</v>
          </cell>
          <cell r="Q189">
            <v>1965.8305326963443</v>
          </cell>
          <cell r="R189">
            <v>881.54856897289199</v>
          </cell>
          <cell r="S189">
            <v>1054.3445469431797</v>
          </cell>
          <cell r="U189">
            <v>31.133566933202719</v>
          </cell>
          <cell r="V189">
            <v>5.5823501632560921</v>
          </cell>
          <cell r="W189">
            <v>1.3612950375810768</v>
          </cell>
          <cell r="X189">
            <v>38.07721213403989</v>
          </cell>
        </row>
        <row r="190">
          <cell r="D190">
            <v>16103.52123461977</v>
          </cell>
          <cell r="E190">
            <v>6337.5022991775031</v>
          </cell>
          <cell r="F190">
            <v>1281.2796603433001</v>
          </cell>
          <cell r="G190">
            <v>23722.303194140575</v>
          </cell>
          <cell r="I190">
            <v>0.21308788682995167</v>
          </cell>
          <cell r="J190">
            <v>0.242675135012344</v>
          </cell>
          <cell r="K190">
            <v>0.18621486197411247</v>
          </cell>
          <cell r="M190">
            <v>0.67883464361914703</v>
          </cell>
          <cell r="N190">
            <v>0.26715375178000722</v>
          </cell>
          <cell r="O190">
            <v>5.4011604600845711E-2</v>
          </cell>
          <cell r="Q190">
            <v>1991.034409372653</v>
          </cell>
          <cell r="R190">
            <v>888.07926183072493</v>
          </cell>
          <cell r="S190">
            <v>1054.4884287355744</v>
          </cell>
          <cell r="U190">
            <v>32.062664890191151</v>
          </cell>
          <cell r="V190">
            <v>5.6282043637040786</v>
          </cell>
          <cell r="W190">
            <v>1.3510945758062567</v>
          </cell>
          <cell r="X190">
            <v>39.041963829701487</v>
          </cell>
        </row>
        <row r="191">
          <cell r="D191">
            <v>16391.959385158741</v>
          </cell>
          <cell r="E191">
            <v>6342.2800937715374</v>
          </cell>
          <cell r="F191">
            <v>1268.0981729369792</v>
          </cell>
          <cell r="G191">
            <v>24002.337651867256</v>
          </cell>
          <cell r="I191">
            <v>0.21356485205503828</v>
          </cell>
          <cell r="J191">
            <v>0.24296787455380389</v>
          </cell>
          <cell r="K191">
            <v>0.17927710342499856</v>
          </cell>
          <cell r="M191">
            <v>0.68293178868282156</v>
          </cell>
          <cell r="N191">
            <v>0.26423593342284896</v>
          </cell>
          <cell r="O191">
            <v>5.2832277894329503E-2</v>
          </cell>
          <cell r="Q191">
            <v>2017.7434812786212</v>
          </cell>
          <cell r="R191">
            <v>894.12739858538202</v>
          </cell>
          <cell r="S191">
            <v>1054.6323488562368</v>
          </cell>
          <cell r="U191">
            <v>33.074769194787962</v>
          </cell>
          <cell r="V191">
            <v>5.6708064013437971</v>
          </cell>
          <cell r="W191">
            <v>1.3373773547048287</v>
          </cell>
          <cell r="X191">
            <v>40.082952950836585</v>
          </cell>
        </row>
        <row r="192">
          <cell r="D192">
            <v>16620.579983362408</v>
          </cell>
          <cell r="E192">
            <v>6398.6643268193311</v>
          </cell>
          <cell r="F192">
            <v>1268.2906269283378</v>
          </cell>
          <cell r="G192">
            <v>24287.534937110078</v>
          </cell>
          <cell r="I192">
            <v>0.21440510077044589</v>
          </cell>
          <cell r="J192">
            <v>0.24442943263794537</v>
          </cell>
          <cell r="K192">
            <v>0.18000937593277772</v>
          </cell>
          <cell r="M192">
            <v>0.68432552032964999</v>
          </cell>
          <cell r="N192">
            <v>0.26345466278846225</v>
          </cell>
          <cell r="O192">
            <v>5.2219816881887683E-2</v>
          </cell>
          <cell r="Q192">
            <v>2043.4425230686807</v>
          </cell>
          <cell r="R192">
            <v>902.62499110126271</v>
          </cell>
          <cell r="S192">
            <v>1060.689551384171</v>
          </cell>
          <cell r="U192">
            <v>33.963199896066889</v>
          </cell>
          <cell r="V192">
            <v>5.7755943310552658</v>
          </cell>
          <cell r="W192">
            <v>1.3452626161013677</v>
          </cell>
          <cell r="X192">
            <v>41.084056843223522</v>
          </cell>
        </row>
        <row r="193">
          <cell r="D193">
            <v>16808.559261188377</v>
          </cell>
          <cell r="E193">
            <v>6454.3147433631884</v>
          </cell>
          <cell r="F193">
            <v>1267.2128185211091</v>
          </cell>
          <cell r="G193">
            <v>24530.086823072674</v>
          </cell>
          <cell r="I193">
            <v>0.2152453494858535</v>
          </cell>
          <cell r="J193">
            <v>0.24589099072208681</v>
          </cell>
          <cell r="K193">
            <v>0.18074164844055685</v>
          </cell>
          <cell r="M193">
            <v>0.68522216747225162</v>
          </cell>
          <cell r="N193">
            <v>0.26311829998466807</v>
          </cell>
          <cell r="O193">
            <v>5.1659532543080339E-2</v>
          </cell>
          <cell r="Q193">
            <v>2060.3115307492276</v>
          </cell>
          <cell r="R193">
            <v>909.1301123093499</v>
          </cell>
          <cell r="S193">
            <v>1066.7450736665025</v>
          </cell>
          <cell r="U193">
            <v>34.630868461108129</v>
          </cell>
          <cell r="V193">
            <v>5.8678118875136684</v>
          </cell>
          <cell r="W193">
            <v>1.3517930314444369</v>
          </cell>
          <cell r="X193">
            <v>41.850473380066234</v>
          </cell>
        </row>
        <row r="194">
          <cell r="D194">
            <v>16860.213781920156</v>
          </cell>
          <cell r="E194">
            <v>6425.747180862747</v>
          </cell>
          <cell r="F194">
            <v>1320.0974752612142</v>
          </cell>
          <cell r="G194">
            <v>24606.058438044118</v>
          </cell>
          <cell r="I194">
            <v>0.21397061051909638</v>
          </cell>
          <cell r="J194">
            <v>0.2454842656669701</v>
          </cell>
          <cell r="K194">
            <v>0.19007791453043082</v>
          </cell>
          <cell r="M194">
            <v>0.68520579288928718</v>
          </cell>
          <cell r="N194">
            <v>0.26114492075365142</v>
          </cell>
          <cell r="O194">
            <v>5.3649286357061336E-2</v>
          </cell>
          <cell r="Q194">
            <v>2073.4655805375264</v>
          </cell>
          <cell r="R194">
            <v>911.0344401098539</v>
          </cell>
          <cell r="S194">
            <v>1072.6223881767048</v>
          </cell>
          <cell r="U194">
            <v>34.959072957315875</v>
          </cell>
          <cell r="V194">
            <v>5.854076985204764</v>
          </cell>
          <cell r="W194">
            <v>1.4159661065407221</v>
          </cell>
          <cell r="X194">
            <v>42.229116049061361</v>
          </cell>
        </row>
        <row r="195">
          <cell r="D195">
            <v>16849.193377954507</v>
          </cell>
          <cell r="E195">
            <v>6396.0496491912909</v>
          </cell>
          <cell r="F195">
            <v>1370.2187355317612</v>
          </cell>
          <cell r="G195">
            <v>24615.461762677562</v>
          </cell>
          <cell r="I195">
            <v>0.21269587155233927</v>
          </cell>
          <cell r="J195">
            <v>0.24507754061185338</v>
          </cell>
          <cell r="K195">
            <v>0.19941418062030483</v>
          </cell>
          <cell r="M195">
            <v>0.68449633569342905</v>
          </cell>
          <cell r="N195">
            <v>0.25983870263563791</v>
          </cell>
          <cell r="O195">
            <v>5.5664961670932912E-2</v>
          </cell>
          <cell r="Q195">
            <v>2084.7164252298157</v>
          </cell>
          <cell r="R195">
            <v>911.45017789420638</v>
          </cell>
          <cell r="S195">
            <v>1078.4961397011778</v>
          </cell>
          <cell r="U195">
            <v>35.125790186895202</v>
          </cell>
          <cell r="V195">
            <v>5.8296805905755784</v>
          </cell>
          <cell r="W195">
            <v>1.4777756168172336</v>
          </cell>
          <cell r="X195">
            <v>42.433246394288012</v>
          </cell>
        </row>
        <row r="196">
          <cell r="D196">
            <v>17124.186808364411</v>
          </cell>
          <cell r="E196">
            <v>6529.5733925952063</v>
          </cell>
          <cell r="F196">
            <v>1380.5347811150386</v>
          </cell>
          <cell r="G196">
            <v>25034.294982074654</v>
          </cell>
          <cell r="I196">
            <v>0.21457962703826938</v>
          </cell>
          <cell r="J196">
            <v>0.24644599340964768</v>
          </cell>
          <cell r="K196">
            <v>0.19941418062030483</v>
          </cell>
          <cell r="M196">
            <v>0.68402912167591978</v>
          </cell>
          <cell r="N196">
            <v>0.26082513596930079</v>
          </cell>
          <cell r="O196">
            <v>5.5145742354779516E-2</v>
          </cell>
          <cell r="Q196">
            <v>2093.975005016473</v>
          </cell>
          <cell r="R196">
            <v>913.06598228077746</v>
          </cell>
          <cell r="S196">
            <v>1095.7230519025127</v>
          </cell>
          <cell r="U196">
            <v>35.857619157947887</v>
          </cell>
          <cell r="V196">
            <v>5.9619313435843706</v>
          </cell>
          <cell r="W196">
            <v>1.5126837836209375</v>
          </cell>
          <cell r="X196">
            <v>43.332234285153191</v>
          </cell>
        </row>
        <row r="197">
          <cell r="D197">
            <v>17395.364657871723</v>
          </cell>
          <cell r="E197">
            <v>6656.5701825140804</v>
          </cell>
          <cell r="F197">
            <v>1390.6274713575813</v>
          </cell>
          <cell r="G197">
            <v>25442.562311743382</v>
          </cell>
          <cell r="I197">
            <v>0.21646338252419947</v>
          </cell>
          <cell r="J197">
            <v>0.24781444620744195</v>
          </cell>
          <cell r="K197">
            <v>0.19941418062030483</v>
          </cell>
          <cell r="M197">
            <v>0.68371119405071246</v>
          </cell>
          <cell r="N197">
            <v>0.26163128150978898</v>
          </cell>
          <cell r="O197">
            <v>5.4657524439498652E-2</v>
          </cell>
          <cell r="Q197">
            <v>2103.6492972877331</v>
          </cell>
          <cell r="R197">
            <v>915.99485175395228</v>
          </cell>
          <cell r="S197">
            <v>1112.9499641038476</v>
          </cell>
          <cell r="U197">
            <v>36.593746638595718</v>
          </cell>
          <cell r="V197">
            <v>6.0973840175217635</v>
          </cell>
          <cell r="W197">
            <v>1.5476987943292444</v>
          </cell>
          <cell r="X197">
            <v>44.238829450446723</v>
          </cell>
        </row>
        <row r="198">
          <cell r="D198">
            <v>17480.072162353834</v>
          </cell>
          <cell r="E198">
            <v>6743.2057880131288</v>
          </cell>
          <cell r="F198">
            <v>1393.499513348293</v>
          </cell>
          <cell r="G198">
            <v>25616.777463715254</v>
          </cell>
          <cell r="I198">
            <v>0.21627954150687528</v>
          </cell>
          <cell r="J198">
            <v>0.24918289900523621</v>
          </cell>
          <cell r="K198">
            <v>0.19902693295300095</v>
          </cell>
          <cell r="M198">
            <v>0.68236811547094034</v>
          </cell>
          <cell r="N198">
            <v>0.2632339605387331</v>
          </cell>
          <cell r="O198">
            <v>5.4397923990326572E-2</v>
          </cell>
          <cell r="Q198">
            <v>2116.0302860780093</v>
          </cell>
          <cell r="R198">
            <v>914.38536497129201</v>
          </cell>
          <cell r="S198">
            <v>1130.382785076182</v>
          </cell>
          <cell r="U198">
            <v>36.988362098369826</v>
          </cell>
          <cell r="V198">
            <v>6.1658886855489135</v>
          </cell>
          <cell r="W198">
            <v>1.5751878609009478</v>
          </cell>
          <cell r="X198">
            <v>44.729438644819687</v>
          </cell>
        </row>
        <row r="199">
          <cell r="D199">
            <v>17575.387181072256</v>
          </cell>
          <cell r="E199">
            <v>6833.972540914604</v>
          </cell>
          <cell r="F199">
            <v>1396.5982196084665</v>
          </cell>
          <cell r="G199">
            <v>25805.957941595327</v>
          </cell>
          <cell r="I199">
            <v>0.21609570048955107</v>
          </cell>
          <cell r="J199">
            <v>0.25055135180303051</v>
          </cell>
          <cell r="K199">
            <v>0.19863968528569709</v>
          </cell>
          <cell r="M199">
            <v>0.6810592817693224</v>
          </cell>
          <cell r="N199">
            <v>0.26482150193305815</v>
          </cell>
          <cell r="O199">
            <v>5.4119216297619399E-2</v>
          </cell>
          <cell r="Q199">
            <v>2130.2649089021811</v>
          </cell>
          <cell r="R199">
            <v>912.80549270194717</v>
          </cell>
          <cell r="S199">
            <v>1147.8219594343009</v>
          </cell>
          <cell r="U199">
            <v>37.440230572207447</v>
          </cell>
          <cell r="V199">
            <v>6.2380876723211331</v>
          </cell>
          <cell r="W199">
            <v>1.6030461049734461</v>
          </cell>
          <cell r="X199">
            <v>45.281364349502027</v>
          </cell>
        </row>
        <row r="200">
          <cell r="D200">
            <v>17878.830953263448</v>
          </cell>
          <cell r="E200">
            <v>6720.3992792437621</v>
          </cell>
          <cell r="F200">
            <v>1434.8376725625133</v>
          </cell>
          <cell r="G200">
            <v>26034.067905069722</v>
          </cell>
          <cell r="I200">
            <v>0.21788587812730575</v>
          </cell>
          <cell r="J200">
            <v>0.24444585381957373</v>
          </cell>
          <cell r="K200">
            <v>0.20568207262085042</v>
          </cell>
          <cell r="M200">
            <v>0.68674749633659171</v>
          </cell>
          <cell r="N200">
            <v>0.25813865523240304</v>
          </cell>
          <cell r="O200">
            <v>5.5113848431005336E-2</v>
          </cell>
          <cell r="Q200">
            <v>2144.4590977164999</v>
          </cell>
          <cell r="R200">
            <v>910.57018069372953</v>
          </cell>
          <cell r="S200">
            <v>1164.5097554066892</v>
          </cell>
          <cell r="U200">
            <v>38.34042169426116</v>
          </cell>
          <cell r="V200">
            <v>6.1193951860350015</v>
          </cell>
          <cell r="W200">
            <v>1.6708824671240756</v>
          </cell>
          <cell r="X200">
            <v>46.130699347420233</v>
          </cell>
        </row>
        <row r="201">
          <cell r="D201">
            <v>18192.472974571865</v>
          </cell>
          <cell r="E201">
            <v>6611.8066854801509</v>
          </cell>
          <cell r="F201">
            <v>1472.0529775998787</v>
          </cell>
          <cell r="G201">
            <v>26276.332637651896</v>
          </cell>
          <cell r="I201">
            <v>0.21967605576506047</v>
          </cell>
          <cell r="J201">
            <v>0.23834035583611696</v>
          </cell>
          <cell r="K201">
            <v>0.21272445995600375</v>
          </cell>
          <cell r="M201">
            <v>0.69235205785542142</v>
          </cell>
          <cell r="N201">
            <v>0.25162593184735216</v>
          </cell>
          <cell r="O201">
            <v>5.6022010297226324E-2</v>
          </cell>
          <cell r="Q201">
            <v>2157.397935294101</v>
          </cell>
          <cell r="R201">
            <v>908.66293531601696</v>
          </cell>
          <cell r="S201">
            <v>1181.1819346510767</v>
          </cell>
          <cell r="U201">
            <v>39.248403633235071</v>
          </cell>
          <cell r="V201">
            <v>6.0079036705704594</v>
          </cell>
          <cell r="W201">
            <v>1.7387623839903028</v>
          </cell>
          <cell r="X201">
            <v>46.995069687795834</v>
          </cell>
        </row>
        <row r="202">
          <cell r="D202">
            <v>18344.155320500839</v>
          </cell>
          <cell r="E202">
            <v>6693.2658239570173</v>
          </cell>
          <cell r="F202">
            <v>1494.3831746924479</v>
          </cell>
          <cell r="G202">
            <v>26531.804319150302</v>
          </cell>
          <cell r="I202">
            <v>0.21899220803116692</v>
          </cell>
          <cell r="J202">
            <v>0.23976337650402885</v>
          </cell>
          <cell r="K202">
            <v>0.21551687304373879</v>
          </cell>
          <cell r="M202">
            <v>0.69140248057913922</v>
          </cell>
          <cell r="N202">
            <v>0.25227329975164592</v>
          </cell>
          <cell r="O202">
            <v>5.6324219669214963E-2</v>
          </cell>
          <cell r="Q202">
            <v>2170.5571773790289</v>
          </cell>
          <cell r="R202">
            <v>908.1484810030629</v>
          </cell>
          <cell r="S202">
            <v>1186.3887162478395</v>
          </cell>
          <cell r="U202">
            <v>39.817037993868794</v>
          </cell>
          <cell r="V202">
            <v>6.0784791909762799</v>
          </cell>
          <cell r="W202">
            <v>1.772919336205744</v>
          </cell>
          <cell r="X202">
            <v>47.668436521050822</v>
          </cell>
        </row>
        <row r="203">
          <cell r="D203">
            <v>18508.846197890874</v>
          </cell>
          <cell r="E203">
            <v>6777.4898131562668</v>
          </cell>
          <cell r="F203">
            <v>1517.0568965405628</v>
          </cell>
          <cell r="G203">
            <v>26803.392907587702</v>
          </cell>
          <cell r="I203">
            <v>0.21830836029727341</v>
          </cell>
          <cell r="J203">
            <v>0.24118639717194076</v>
          </cell>
          <cell r="K203">
            <v>0.21830928613147382</v>
          </cell>
          <cell r="M203">
            <v>0.69054116625105522</v>
          </cell>
          <cell r="N203">
            <v>0.25285939867850254</v>
          </cell>
          <cell r="O203">
            <v>5.659943507044226E-2</v>
          </cell>
          <cell r="Q203">
            <v>2183.1844625891745</v>
          </cell>
          <cell r="R203">
            <v>907.83081203668007</v>
          </cell>
          <cell r="S203">
            <v>1191.774334754959</v>
          </cell>
          <cell r="U203">
            <v>40.408225439688067</v>
          </cell>
          <cell r="V203">
            <v>6.1528140806479801</v>
          </cell>
          <cell r="W203">
            <v>1.8079894736600517</v>
          </cell>
          <cell r="X203">
            <v>48.369028993996096</v>
          </cell>
        </row>
        <row r="204">
          <cell r="D204">
            <v>18650.410415136212</v>
          </cell>
          <cell r="E204">
            <v>6817.0724743039218</v>
          </cell>
          <cell r="F204">
            <v>1514.5276377179346</v>
          </cell>
          <cell r="G204">
            <v>26982.010527158069</v>
          </cell>
          <cell r="I204">
            <v>0.21830836029727341</v>
          </cell>
          <cell r="J204">
            <v>0.24118639717194076</v>
          </cell>
          <cell r="K204">
            <v>0.21830928613147382</v>
          </cell>
          <cell r="M204">
            <v>0.69121648278819348</v>
          </cell>
          <cell r="N204">
            <v>0.25265250220854996</v>
          </cell>
          <cell r="O204">
            <v>5.6131015003256506E-2</v>
          </cell>
          <cell r="Q204">
            <v>2195.1225026564516</v>
          </cell>
          <cell r="R204">
            <v>907.39583019640565</v>
          </cell>
          <cell r="S204">
            <v>1191.7743347549588</v>
          </cell>
          <cell r="U204">
            <v>40.939935586043752</v>
          </cell>
          <cell r="V204">
            <v>6.1857831373300716</v>
          </cell>
          <cell r="W204">
            <v>1.8049751679092905</v>
          </cell>
          <cell r="X204">
            <v>48.930693891283113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b0304"/>
      <sheetName val="stb0304_real "/>
      <sheetName val="AER_11"/>
      <sheetName val="AER_11_origa"/>
      <sheetName val="MER_14_Table1.6"/>
      <sheetName val="MER_14_Table9.7"/>
      <sheetName val="AER_11_Table3.4_real"/>
      <sheetName val="LMDI-Prices"/>
      <sheetName val="LMDI-Prices_DE"/>
      <sheetName val="MECS_fuel_shares"/>
      <sheetName val="Price_comparison"/>
      <sheetName val="AER10_TableD1"/>
      <sheetName val="AER11_TableD1"/>
      <sheetName val="AER10_Table2.1b"/>
      <sheetName val="AER10_Table2.1c"/>
      <sheetName val="AER11_Table2.1b"/>
      <sheetName val="AER11_Table2.1c"/>
      <sheetName val="AER11_Table2.1d"/>
      <sheetName val="Sheet3"/>
    </sheetNames>
    <sheetDataSet>
      <sheetData sheetId="0"/>
      <sheetData sheetId="1"/>
      <sheetData sheetId="2"/>
      <sheetData sheetId="3"/>
      <sheetData sheetId="4"/>
      <sheetData sheetId="5"/>
      <sheetData sheetId="6"/>
      <sheetData sheetId="7">
        <row r="114">
          <cell r="EY114">
            <v>0.46271299544687816</v>
          </cell>
        </row>
        <row r="115">
          <cell r="EY115">
            <v>0.44819737329039927</v>
          </cell>
        </row>
        <row r="116">
          <cell r="EY116">
            <v>0.44281372699767946</v>
          </cell>
        </row>
        <row r="117">
          <cell r="EY117">
            <v>0.44080386302381391</v>
          </cell>
        </row>
        <row r="118">
          <cell r="EY118">
            <v>0.43766439634404491</v>
          </cell>
        </row>
        <row r="119">
          <cell r="EY119">
            <v>0.48421110213246588</v>
          </cell>
        </row>
        <row r="120">
          <cell r="EY120">
            <v>0.55054215251463823</v>
          </cell>
        </row>
        <row r="121">
          <cell r="EY121">
            <v>0.56284925098703753</v>
          </cell>
        </row>
        <row r="122">
          <cell r="EY122">
            <v>0.59699560469174862</v>
          </cell>
        </row>
        <row r="123">
          <cell r="EY123">
            <v>0.64992337893194052</v>
          </cell>
        </row>
        <row r="124">
          <cell r="EY124">
            <v>0.64860408743825737</v>
          </cell>
        </row>
        <row r="125">
          <cell r="EY125">
            <v>0.75613411111990225</v>
          </cell>
        </row>
        <row r="126">
          <cell r="EY126">
            <v>0.89145102177426128</v>
          </cell>
        </row>
        <row r="127">
          <cell r="EY127">
            <v>0.95835959188390041</v>
          </cell>
        </row>
        <row r="128">
          <cell r="EY128">
            <v>1.0148018897991662</v>
          </cell>
        </row>
        <row r="129">
          <cell r="EY129">
            <v>1.0717805921338015</v>
          </cell>
        </row>
        <row r="130">
          <cell r="EY130">
            <v>1.044843084981804</v>
          </cell>
        </row>
        <row r="131">
          <cell r="EY131">
            <v>1</v>
          </cell>
        </row>
        <row r="132">
          <cell r="EY132">
            <v>0.89675500219131921</v>
          </cell>
        </row>
        <row r="133">
          <cell r="EY133">
            <v>0.83799802231189791</v>
          </cell>
        </row>
        <row r="134">
          <cell r="EY134">
            <v>0.80136808277458771</v>
          </cell>
        </row>
        <row r="135">
          <cell r="EY135">
            <v>0.82046290824567958</v>
          </cell>
        </row>
        <row r="136">
          <cell r="EY136">
            <v>0.84400003635710996</v>
          </cell>
        </row>
        <row r="137">
          <cell r="EY137">
            <v>0.8131911992082318</v>
          </cell>
        </row>
        <row r="138">
          <cell r="EY138">
            <v>0.78231546314845313</v>
          </cell>
        </row>
        <row r="139">
          <cell r="EY139">
            <v>0.78464101136519671</v>
          </cell>
        </row>
        <row r="140">
          <cell r="EY140">
            <v>0.78898382442691217</v>
          </cell>
        </row>
        <row r="141">
          <cell r="EY141">
            <v>0.73922952428669353</v>
          </cell>
        </row>
        <row r="142">
          <cell r="EY142">
            <v>0.77935523931775352</v>
          </cell>
        </row>
        <row r="143">
          <cell r="EY143">
            <v>0.81838491556737303</v>
          </cell>
        </row>
        <row r="144">
          <cell r="EY144">
            <v>0.77086693290763053</v>
          </cell>
        </row>
        <row r="145">
          <cell r="EY145">
            <v>0.75627084346317741</v>
          </cell>
        </row>
        <row r="146">
          <cell r="EY146">
            <v>0.91852243438919878</v>
          </cell>
        </row>
        <row r="147">
          <cell r="EY147">
            <v>1.0464937923106121</v>
          </cell>
        </row>
        <row r="148">
          <cell r="EY148">
            <v>0.86145445228192741</v>
          </cell>
        </row>
        <row r="149">
          <cell r="EY149">
            <v>1.0123392332620331</v>
          </cell>
        </row>
        <row r="150">
          <cell r="EY150">
            <v>1.1149247562183682</v>
          </cell>
        </row>
        <row r="151">
          <cell r="EY151">
            <v>1.2980067347095128</v>
          </cell>
        </row>
        <row r="152">
          <cell r="EY152">
            <v>1.3853696794203372</v>
          </cell>
        </row>
        <row r="153">
          <cell r="EY153">
            <v>1.3382296697653744</v>
          </cell>
        </row>
        <row r="154">
          <cell r="EY154">
            <v>1.460624842411697</v>
          </cell>
        </row>
        <row r="155">
          <cell r="EY155">
            <v>1.233735550913913</v>
          </cell>
        </row>
        <row r="156">
          <cell r="EY156">
            <v>1.209954766140525</v>
          </cell>
        </row>
        <row r="157">
          <cell r="EY157">
            <v>1.2652559725136552</v>
          </cell>
        </row>
        <row r="158">
          <cell r="EY158">
            <v>1.2357233875396283</v>
          </cell>
        </row>
        <row r="159">
          <cell r="EY159">
            <v>1.1879822185582969</v>
          </cell>
        </row>
        <row r="160">
          <cell r="EY160">
            <v>1.2095796887453873</v>
          </cell>
        </row>
        <row r="161">
          <cell r="EY161">
            <v>0.97969946186011225</v>
          </cell>
        </row>
        <row r="162">
          <cell r="EY162">
            <v>0.90457219583107806</v>
          </cell>
        </row>
        <row r="163">
          <cell r="EY163">
            <v>0.98190876405871319</v>
          </cell>
        </row>
        <row r="164">
          <cell r="EY164">
            <v>0.97695701521430012</v>
          </cell>
        </row>
      </sheetData>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PNNL">
      <a:dk1>
        <a:sysClr val="windowText" lastClr="000000"/>
      </a:dk1>
      <a:lt1>
        <a:sysClr val="window" lastClr="FFFFFF"/>
      </a:lt1>
      <a:dk2>
        <a:srgbClr val="616265"/>
      </a:dk2>
      <a:lt2>
        <a:srgbClr val="FFFFFF"/>
      </a:lt2>
      <a:accent1>
        <a:srgbClr val="A63F1E"/>
      </a:accent1>
      <a:accent2>
        <a:srgbClr val="D77600"/>
      </a:accent2>
      <a:accent3>
        <a:srgbClr val="F4AA00"/>
      </a:accent3>
      <a:accent4>
        <a:srgbClr val="B3B3B3"/>
      </a:accent4>
      <a:accent5>
        <a:srgbClr val="616265"/>
      </a:accent5>
      <a:accent6>
        <a:srgbClr val="191C4C"/>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ia.gov/beta/MER/index.cfm?tbl=T01.09" TargetMode="External"/><Relationship Id="rId1" Type="http://schemas.openxmlformats.org/officeDocument/2006/relationships/hyperlink" Target="http://www.eia.gov/totalenergy/data/monthl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eia.gov/totalenergy/data/monthly/"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eia.gov/totalenergy/data/monthly/dataunits.cf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9.bin"/><Relationship Id="rId4"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
  <sheetViews>
    <sheetView workbookViewId="0">
      <selection sqref="A1:XFD1048576"/>
    </sheetView>
  </sheetViews>
  <sheetFormatPr defaultRowHeight="12.75" x14ac:dyDescent="0.2"/>
  <cols>
    <col min="2" max="2" width="10.85546875" customWidth="1"/>
    <col min="3" max="3" width="20.85546875" customWidth="1"/>
    <col min="4" max="4" width="18.28515625" customWidth="1"/>
    <col min="5" max="5" width="22.28515625" customWidth="1"/>
  </cols>
  <sheetData>
    <row r="1" spans="1:6" x14ac:dyDescent="0.2">
      <c r="A1" s="1" t="s">
        <v>1554</v>
      </c>
      <c r="B1" s="1" t="s">
        <v>1555</v>
      </c>
      <c r="C1" s="1" t="s">
        <v>1556</v>
      </c>
      <c r="D1" s="1" t="s">
        <v>1557</v>
      </c>
      <c r="E1" s="1" t="s">
        <v>1559</v>
      </c>
      <c r="F1" s="1" t="s">
        <v>1558</v>
      </c>
    </row>
    <row r="2" spans="1:6" x14ac:dyDescent="0.2">
      <c r="A2" s="719">
        <v>42356</v>
      </c>
      <c r="B2">
        <v>1</v>
      </c>
      <c r="C2" s="633" t="s">
        <v>1560</v>
      </c>
      <c r="D2" s="633"/>
      <c r="E2" s="633" t="s">
        <v>1575</v>
      </c>
      <c r="F2" s="633" t="s">
        <v>1576</v>
      </c>
    </row>
    <row r="3" spans="1:6" x14ac:dyDescent="0.2">
      <c r="A3" s="719">
        <v>42356</v>
      </c>
      <c r="B3">
        <v>1</v>
      </c>
      <c r="C3" s="633" t="s">
        <v>1572</v>
      </c>
      <c r="D3" s="633" t="s">
        <v>1573</v>
      </c>
      <c r="E3" s="633" t="s">
        <v>1574</v>
      </c>
      <c r="F3" s="246" t="s">
        <v>1586</v>
      </c>
    </row>
    <row r="4" spans="1:6" x14ac:dyDescent="0.2">
      <c r="A4" s="719">
        <v>42373</v>
      </c>
      <c r="B4">
        <v>2</v>
      </c>
      <c r="C4" t="s">
        <v>1585</v>
      </c>
      <c r="D4" t="s">
        <v>1573</v>
      </c>
      <c r="E4" t="s">
        <v>1574</v>
      </c>
      <c r="F4" s="246" t="s">
        <v>1587</v>
      </c>
    </row>
    <row r="5" spans="1:6" x14ac:dyDescent="0.2">
      <c r="A5" s="719">
        <v>42373</v>
      </c>
      <c r="B5">
        <v>2</v>
      </c>
      <c r="C5" s="633" t="s">
        <v>1585</v>
      </c>
      <c r="D5" s="633" t="s">
        <v>1592</v>
      </c>
      <c r="E5" s="633" t="s">
        <v>1591</v>
      </c>
    </row>
    <row r="6" spans="1:6" x14ac:dyDescent="0.2">
      <c r="A6" s="719">
        <v>42373</v>
      </c>
      <c r="B6" s="738">
        <v>2</v>
      </c>
      <c r="C6" s="633" t="s">
        <v>1572</v>
      </c>
      <c r="D6" s="633" t="s">
        <v>1592</v>
      </c>
      <c r="E6" s="633" t="s">
        <v>1591</v>
      </c>
    </row>
    <row r="7" spans="1:6" x14ac:dyDescent="0.2">
      <c r="A7" s="719">
        <v>42373</v>
      </c>
      <c r="B7" s="738">
        <v>2</v>
      </c>
      <c r="C7" s="633" t="s">
        <v>1560</v>
      </c>
      <c r="D7" s="633" t="s">
        <v>1597</v>
      </c>
      <c r="E7" s="633" t="s">
        <v>1598</v>
      </c>
    </row>
    <row r="8" spans="1:6" x14ac:dyDescent="0.2">
      <c r="A8" s="719">
        <v>42373</v>
      </c>
      <c r="B8" s="738">
        <v>2</v>
      </c>
      <c r="C8" s="633" t="s">
        <v>1560</v>
      </c>
      <c r="D8" s="633" t="s">
        <v>1603</v>
      </c>
      <c r="E8" s="633" t="s">
        <v>1604</v>
      </c>
    </row>
    <row r="9" spans="1:6" x14ac:dyDescent="0.2">
      <c r="A9" s="719">
        <v>42374</v>
      </c>
      <c r="B9">
        <v>3</v>
      </c>
      <c r="C9" s="633" t="s">
        <v>1605</v>
      </c>
      <c r="D9" s="633" t="s">
        <v>1573</v>
      </c>
      <c r="E9" s="633" t="s">
        <v>1606</v>
      </c>
    </row>
    <row r="10" spans="1:6" x14ac:dyDescent="0.2">
      <c r="A10" s="719">
        <v>42374</v>
      </c>
      <c r="B10" s="738">
        <v>3</v>
      </c>
      <c r="C10" s="633" t="s">
        <v>1608</v>
      </c>
      <c r="D10" s="633" t="s">
        <v>1607</v>
      </c>
      <c r="E10" s="633" t="s">
        <v>1609</v>
      </c>
    </row>
    <row r="11" spans="1:6" x14ac:dyDescent="0.2">
      <c r="A11" s="719">
        <v>42374</v>
      </c>
      <c r="B11" s="738">
        <v>3</v>
      </c>
      <c r="C11" s="633" t="s">
        <v>59</v>
      </c>
      <c r="D11" s="633" t="s">
        <v>1610</v>
      </c>
      <c r="E11" s="633" t="s">
        <v>1611</v>
      </c>
    </row>
    <row r="12" spans="1:6" x14ac:dyDescent="0.2">
      <c r="A12" s="719">
        <v>42374</v>
      </c>
      <c r="B12" s="738">
        <v>3</v>
      </c>
      <c r="C12" s="633" t="s">
        <v>1560</v>
      </c>
      <c r="D12" s="633" t="s">
        <v>1613</v>
      </c>
      <c r="E12" s="633" t="s">
        <v>1614</v>
      </c>
    </row>
    <row r="13" spans="1:6" x14ac:dyDescent="0.2">
      <c r="A13" s="768">
        <v>42119</v>
      </c>
      <c r="B13">
        <v>4</v>
      </c>
      <c r="C13" s="633" t="s">
        <v>1618</v>
      </c>
      <c r="D13" s="633" t="s">
        <v>1573</v>
      </c>
      <c r="E13" s="633" t="s">
        <v>1619</v>
      </c>
    </row>
    <row r="14" spans="1:6" x14ac:dyDescent="0.2">
      <c r="A14" s="768">
        <v>42119</v>
      </c>
      <c r="B14">
        <v>4</v>
      </c>
      <c r="C14" s="633" t="s">
        <v>1620</v>
      </c>
      <c r="D14" s="633" t="s">
        <v>1621</v>
      </c>
      <c r="E14" s="633" t="s">
        <v>1622</v>
      </c>
    </row>
    <row r="15" spans="1:6" x14ac:dyDescent="0.2">
      <c r="A15" s="768">
        <v>42119</v>
      </c>
      <c r="B15" s="738">
        <v>4</v>
      </c>
      <c r="C15" s="633" t="s">
        <v>59</v>
      </c>
      <c r="D15" s="633" t="s">
        <v>1623</v>
      </c>
      <c r="E15" s="633" t="s">
        <v>1624</v>
      </c>
    </row>
  </sheetData>
  <hyperlinks>
    <hyperlink ref="F3" r:id="rId1" location="summary " xr:uid="{00000000-0004-0000-0000-000000000000}"/>
    <hyperlink ref="F4" r:id="rId2" location="/?f=A&amp;start=2000&amp;end=2014&amp;charted=10-32-1-2-3-4-5-6-7-8-9 " xr:uid="{00000000-0004-0000-0000-000001000000}"/>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P143"/>
  <sheetViews>
    <sheetView workbookViewId="0"/>
  </sheetViews>
  <sheetFormatPr defaultColWidth="9.140625" defaultRowHeight="12.75" x14ac:dyDescent="0.2"/>
  <cols>
    <col min="1" max="1" width="6.28515625" style="143" customWidth="1"/>
    <col min="2" max="2" width="6" style="143" customWidth="1"/>
    <col min="3" max="3" width="8.42578125" style="143" customWidth="1"/>
    <col min="4" max="4" width="9.28515625" style="143" customWidth="1"/>
    <col min="5" max="5" width="16.5703125" style="143" customWidth="1"/>
    <col min="6" max="6" width="9.85546875" style="143" customWidth="1"/>
    <col min="7" max="7" width="14.140625" style="143" customWidth="1"/>
    <col min="8" max="8" width="11.28515625" style="143" customWidth="1"/>
    <col min="9" max="9" width="11.85546875" style="143" customWidth="1"/>
    <col min="10" max="10" width="10.85546875" style="143" customWidth="1"/>
    <col min="11" max="11" width="12" style="143" customWidth="1"/>
    <col min="12" max="12" width="9.140625" style="143"/>
    <col min="13" max="13" width="9.5703125" style="143" customWidth="1"/>
    <col min="14" max="14" width="7.7109375" style="143" customWidth="1"/>
    <col min="15" max="15" width="8.5703125" style="143" customWidth="1"/>
    <col min="16" max="16384" width="9.140625" style="143"/>
  </cols>
  <sheetData>
    <row r="1" spans="1:15" ht="18" x14ac:dyDescent="0.25">
      <c r="A1" s="152" t="s">
        <v>383</v>
      </c>
      <c r="B1" s="153"/>
      <c r="C1" s="153"/>
      <c r="D1" s="153"/>
      <c r="E1" s="153"/>
      <c r="F1" s="153"/>
    </row>
    <row r="3" spans="1:15" ht="15.75" x14ac:dyDescent="0.25">
      <c r="B3" s="154" t="s">
        <v>384</v>
      </c>
    </row>
    <row r="4" spans="1:15" ht="15.75" x14ac:dyDescent="0.25">
      <c r="B4" s="154"/>
    </row>
    <row r="5" spans="1:15" ht="15.75" x14ac:dyDescent="0.25">
      <c r="B5" s="154" t="s">
        <v>309</v>
      </c>
    </row>
    <row r="6" spans="1:15" ht="15.75" x14ac:dyDescent="0.25">
      <c r="B6" s="154" t="s">
        <v>352</v>
      </c>
    </row>
    <row r="8" spans="1:15" ht="15" x14ac:dyDescent="0.25">
      <c r="B8" s="155" t="s">
        <v>353</v>
      </c>
      <c r="C8" s="155"/>
      <c r="D8" s="155"/>
      <c r="E8" s="155"/>
      <c r="F8" s="156"/>
    </row>
    <row r="10" spans="1:15" ht="15.75" x14ac:dyDescent="0.25">
      <c r="B10" s="158"/>
      <c r="C10" s="157"/>
      <c r="D10" s="157"/>
      <c r="E10" s="157"/>
      <c r="F10" s="157"/>
      <c r="G10" s="157"/>
      <c r="H10" s="157"/>
      <c r="I10" s="157"/>
      <c r="J10" s="157"/>
      <c r="K10" s="157"/>
      <c r="L10" s="157"/>
      <c r="M10" s="157"/>
      <c r="N10" s="157"/>
      <c r="O10" s="146"/>
    </row>
    <row r="11" spans="1:15" ht="15.75" x14ac:dyDescent="0.25">
      <c r="B11" s="158" t="s">
        <v>386</v>
      </c>
      <c r="C11" s="157"/>
      <c r="D11" s="157"/>
      <c r="E11" s="157"/>
      <c r="F11" s="157"/>
      <c r="G11" s="157"/>
      <c r="H11" s="157"/>
      <c r="I11" s="157"/>
      <c r="J11" s="157"/>
      <c r="K11" s="157"/>
      <c r="L11" s="157"/>
      <c r="M11" s="157"/>
      <c r="N11" s="157"/>
      <c r="O11" s="146"/>
    </row>
    <row r="12" spans="1:15" ht="15.75" x14ac:dyDescent="0.25">
      <c r="B12" s="158" t="s">
        <v>354</v>
      </c>
      <c r="C12" s="157"/>
      <c r="D12" s="157"/>
      <c r="E12" s="157"/>
      <c r="F12" s="157"/>
      <c r="G12" s="157"/>
      <c r="H12" s="157"/>
      <c r="I12" s="157"/>
      <c r="J12" s="157"/>
      <c r="K12" s="157"/>
      <c r="L12" s="157"/>
      <c r="M12" s="157"/>
      <c r="N12" s="157"/>
      <c r="O12" s="146"/>
    </row>
    <row r="13" spans="1:15" ht="15.75" x14ac:dyDescent="0.25">
      <c r="B13" s="158" t="s">
        <v>355</v>
      </c>
      <c r="C13" s="157"/>
      <c r="D13" s="157"/>
      <c r="E13" s="157"/>
      <c r="F13" s="157"/>
      <c r="G13" s="157"/>
      <c r="H13" s="157"/>
      <c r="I13" s="157"/>
      <c r="J13" s="157"/>
      <c r="K13" s="157"/>
      <c r="L13" s="157"/>
      <c r="M13" s="157"/>
      <c r="N13" s="157"/>
      <c r="O13" s="146"/>
    </row>
    <row r="14" spans="1:15" ht="15.75" x14ac:dyDescent="0.25">
      <c r="B14" s="158" t="s">
        <v>356</v>
      </c>
      <c r="C14" s="157"/>
      <c r="D14" s="157"/>
      <c r="E14" s="157"/>
      <c r="F14" s="157"/>
      <c r="G14" s="157"/>
      <c r="H14" s="157"/>
      <c r="I14" s="157"/>
      <c r="J14" s="157"/>
      <c r="K14" s="157"/>
      <c r="L14" s="157"/>
      <c r="M14" s="157"/>
      <c r="N14" s="157"/>
      <c r="O14" s="146"/>
    </row>
    <row r="15" spans="1:15" ht="15.75" x14ac:dyDescent="0.25">
      <c r="B15" s="158"/>
      <c r="C15" s="157"/>
      <c r="D15" s="157"/>
      <c r="E15" s="157"/>
      <c r="F15" s="157"/>
      <c r="G15" s="157"/>
      <c r="H15" s="157"/>
      <c r="I15" s="157"/>
      <c r="J15" s="157"/>
      <c r="K15" s="157"/>
      <c r="L15" s="157"/>
      <c r="M15" s="157"/>
      <c r="N15" s="157"/>
      <c r="O15" s="146"/>
    </row>
    <row r="16" spans="1:15" ht="15.75" x14ac:dyDescent="0.25">
      <c r="B16" s="158" t="s">
        <v>385</v>
      </c>
      <c r="C16" s="157"/>
      <c r="D16" s="157"/>
      <c r="E16" s="157"/>
      <c r="F16" s="157"/>
      <c r="G16" s="157"/>
      <c r="H16" s="157"/>
      <c r="I16" s="157"/>
      <c r="J16" s="157"/>
      <c r="K16" s="157"/>
      <c r="L16" s="157"/>
      <c r="M16" s="157"/>
      <c r="N16" s="157"/>
      <c r="O16" s="146"/>
    </row>
    <row r="17" spans="2:15" ht="15.75" x14ac:dyDescent="0.25">
      <c r="B17" s="138" t="s">
        <v>310</v>
      </c>
      <c r="C17" s="138"/>
      <c r="D17" s="138"/>
      <c r="E17" s="138"/>
      <c r="F17" s="138"/>
      <c r="G17" s="138"/>
      <c r="H17" s="138"/>
      <c r="I17" s="138"/>
      <c r="J17" s="138"/>
      <c r="K17" s="138"/>
      <c r="L17" s="138"/>
      <c r="M17" s="138"/>
      <c r="N17" s="157"/>
      <c r="O17" s="146"/>
    </row>
    <row r="18" spans="2:15" ht="15.75" x14ac:dyDescent="0.25">
      <c r="B18" s="138" t="s">
        <v>311</v>
      </c>
      <c r="C18" s="138"/>
      <c r="D18" s="138"/>
      <c r="E18" s="138"/>
      <c r="F18" s="138"/>
      <c r="G18" s="138"/>
      <c r="H18" s="138"/>
      <c r="I18" s="138"/>
      <c r="J18" s="138"/>
      <c r="K18" s="138"/>
      <c r="L18" s="138"/>
      <c r="M18" s="138"/>
      <c r="N18" s="157"/>
      <c r="O18" s="146"/>
    </row>
    <row r="19" spans="2:15" ht="15.75" x14ac:dyDescent="0.25">
      <c r="B19" s="138" t="s">
        <v>405</v>
      </c>
      <c r="C19" s="138"/>
      <c r="D19" s="138"/>
      <c r="E19" s="138"/>
      <c r="F19" s="138"/>
      <c r="G19" s="138"/>
      <c r="H19" s="138"/>
      <c r="I19" s="138"/>
      <c r="J19" s="138"/>
      <c r="K19" s="138"/>
      <c r="L19" s="138"/>
      <c r="M19" s="138"/>
      <c r="N19" s="157"/>
    </row>
    <row r="20" spans="2:15" ht="15.75" x14ac:dyDescent="0.25">
      <c r="B20" s="138"/>
      <c r="C20" s="138"/>
      <c r="D20" s="138"/>
      <c r="E20" s="138"/>
      <c r="F20" s="138"/>
      <c r="G20" s="138"/>
      <c r="H20" s="138"/>
      <c r="I20" s="138"/>
      <c r="J20" s="138"/>
      <c r="K20" s="138"/>
      <c r="L20" s="138"/>
      <c r="M20" s="138"/>
      <c r="N20" s="157"/>
    </row>
    <row r="21" spans="2:15" x14ac:dyDescent="0.2">
      <c r="C21" s="159" t="s">
        <v>312</v>
      </c>
      <c r="D21" s="160">
        <v>0</v>
      </c>
      <c r="E21" s="160">
        <v>1</v>
      </c>
      <c r="F21" s="160">
        <v>2</v>
      </c>
      <c r="G21" s="160">
        <v>3</v>
      </c>
      <c r="H21" s="160"/>
      <c r="I21" s="160"/>
      <c r="J21" s="159"/>
      <c r="K21" s="159"/>
      <c r="L21" s="159"/>
      <c r="M21" s="159"/>
    </row>
    <row r="22" spans="2:15" x14ac:dyDescent="0.2">
      <c r="C22" s="161"/>
      <c r="D22" s="161" t="s">
        <v>357</v>
      </c>
      <c r="E22" s="161"/>
      <c r="F22" s="161"/>
      <c r="G22" s="161"/>
      <c r="H22" s="161"/>
      <c r="I22" s="161"/>
      <c r="J22" s="161"/>
      <c r="K22" s="161"/>
      <c r="L22" s="161"/>
      <c r="M22" s="161"/>
    </row>
    <row r="23" spans="2:15" x14ac:dyDescent="0.2">
      <c r="C23" s="161"/>
      <c r="D23" s="161"/>
      <c r="E23" s="222" t="s">
        <v>3</v>
      </c>
      <c r="F23" s="139"/>
      <c r="G23" s="139"/>
      <c r="H23" s="139"/>
      <c r="I23" s="139"/>
      <c r="J23" s="139"/>
      <c r="K23" s="139"/>
      <c r="L23" s="139"/>
      <c r="M23" s="139"/>
    </row>
    <row r="24" spans="2:15" x14ac:dyDescent="0.2">
      <c r="C24" s="161"/>
      <c r="D24" s="161"/>
      <c r="E24" s="139"/>
      <c r="F24" s="139"/>
      <c r="G24" s="139"/>
      <c r="H24" s="139"/>
      <c r="I24" s="139"/>
      <c r="J24" s="139"/>
      <c r="K24" s="139"/>
      <c r="L24" s="139"/>
      <c r="M24" s="139"/>
    </row>
    <row r="25" spans="2:15" x14ac:dyDescent="0.2">
      <c r="C25" s="161"/>
      <c r="D25" s="161"/>
      <c r="E25" s="139"/>
      <c r="F25" s="139" t="s">
        <v>342</v>
      </c>
      <c r="G25" s="139"/>
      <c r="H25" s="139"/>
      <c r="I25" s="139"/>
      <c r="J25" s="139"/>
      <c r="K25" s="139"/>
      <c r="L25" s="139"/>
      <c r="M25" s="139"/>
    </row>
    <row r="26" spans="2:15" x14ac:dyDescent="0.2">
      <c r="C26" s="161"/>
      <c r="D26" s="161"/>
      <c r="E26" s="139"/>
      <c r="F26" s="139" t="s">
        <v>343</v>
      </c>
      <c r="G26" s="139"/>
      <c r="H26" s="139"/>
      <c r="I26" s="139"/>
      <c r="J26" s="139"/>
      <c r="K26" s="139"/>
      <c r="L26" s="139"/>
      <c r="M26" s="139"/>
    </row>
    <row r="27" spans="2:15" x14ac:dyDescent="0.2">
      <c r="C27" s="161"/>
      <c r="D27" s="161"/>
      <c r="E27" s="139"/>
      <c r="F27" s="139" t="s">
        <v>345</v>
      </c>
      <c r="G27" s="139"/>
      <c r="H27" s="139"/>
      <c r="I27" s="139"/>
      <c r="J27" s="139"/>
      <c r="K27" s="139"/>
      <c r="L27" s="139"/>
      <c r="M27" s="139"/>
    </row>
    <row r="28" spans="2:15" x14ac:dyDescent="0.2">
      <c r="C28" s="161"/>
      <c r="D28" s="161"/>
      <c r="E28" s="139"/>
      <c r="F28" s="139" t="s">
        <v>344</v>
      </c>
      <c r="G28" s="139"/>
      <c r="H28" s="139"/>
      <c r="I28" s="139"/>
      <c r="J28" s="139"/>
      <c r="K28" s="139"/>
      <c r="L28" s="139"/>
      <c r="M28" s="139"/>
    </row>
    <row r="29" spans="2:15" x14ac:dyDescent="0.2">
      <c r="C29" s="161"/>
      <c r="D29" s="161"/>
      <c r="E29" s="139"/>
      <c r="F29" s="139"/>
      <c r="G29" s="139"/>
      <c r="H29" s="139"/>
      <c r="I29" s="139"/>
      <c r="J29" s="139"/>
      <c r="K29" s="139"/>
      <c r="L29" s="139"/>
      <c r="M29" s="139"/>
    </row>
    <row r="30" spans="2:15" x14ac:dyDescent="0.2">
      <c r="C30" s="161"/>
      <c r="D30" s="161"/>
      <c r="E30" s="162"/>
      <c r="F30" s="139" t="s">
        <v>346</v>
      </c>
      <c r="G30" s="139"/>
      <c r="H30" s="139"/>
      <c r="I30" s="139"/>
      <c r="J30" s="139"/>
      <c r="K30" s="139"/>
      <c r="L30" s="139"/>
      <c r="M30" s="139"/>
    </row>
    <row r="31" spans="2:15" x14ac:dyDescent="0.2">
      <c r="C31" s="161"/>
      <c r="D31" s="161"/>
      <c r="E31" s="162"/>
      <c r="F31" s="139"/>
      <c r="G31" s="139"/>
      <c r="H31" s="139"/>
      <c r="I31" s="139"/>
      <c r="J31" s="139"/>
      <c r="K31" s="139"/>
      <c r="L31" s="139"/>
      <c r="M31" s="139"/>
    </row>
    <row r="32" spans="2:15" x14ac:dyDescent="0.2">
      <c r="C32" s="161"/>
      <c r="D32" s="161"/>
      <c r="E32" s="162"/>
      <c r="F32" s="139"/>
      <c r="G32" s="139" t="s">
        <v>348</v>
      </c>
      <c r="H32" s="139"/>
      <c r="I32" s="139"/>
      <c r="J32" s="139"/>
      <c r="K32" s="139"/>
      <c r="L32" s="139"/>
      <c r="M32" s="139"/>
    </row>
    <row r="33" spans="2:13" x14ac:dyDescent="0.2">
      <c r="C33" s="161"/>
      <c r="D33" s="161"/>
      <c r="E33" s="162"/>
      <c r="F33" s="139"/>
      <c r="G33" s="139" t="s">
        <v>347</v>
      </c>
      <c r="H33" s="139"/>
      <c r="I33" s="139"/>
      <c r="J33" s="139"/>
      <c r="K33" s="139"/>
      <c r="L33" s="139"/>
      <c r="M33" s="139"/>
    </row>
    <row r="34" spans="2:13" x14ac:dyDescent="0.2">
      <c r="C34" s="161"/>
      <c r="D34" s="161"/>
      <c r="E34" s="162"/>
      <c r="F34" s="139"/>
      <c r="G34" s="139" t="s">
        <v>349</v>
      </c>
      <c r="H34" s="139"/>
      <c r="I34" s="139"/>
      <c r="J34" s="139"/>
      <c r="K34" s="139"/>
      <c r="L34" s="139"/>
      <c r="M34" s="139"/>
    </row>
    <row r="35" spans="2:13" x14ac:dyDescent="0.2">
      <c r="C35" s="161"/>
      <c r="D35" s="161"/>
      <c r="E35" s="162"/>
      <c r="F35" s="139"/>
      <c r="G35" s="139" t="s">
        <v>350</v>
      </c>
      <c r="H35" s="139"/>
      <c r="I35" s="139"/>
      <c r="J35" s="139"/>
      <c r="K35" s="139"/>
      <c r="L35" s="139"/>
      <c r="M35" s="139"/>
    </row>
    <row r="36" spans="2:13" x14ac:dyDescent="0.2">
      <c r="C36" s="161"/>
      <c r="D36" s="161"/>
      <c r="E36" s="162"/>
      <c r="F36" s="139"/>
      <c r="G36" s="139" t="s">
        <v>351</v>
      </c>
      <c r="H36" s="139"/>
      <c r="I36" s="139"/>
      <c r="J36" s="139"/>
      <c r="K36" s="139"/>
      <c r="L36" s="139"/>
      <c r="M36" s="139"/>
    </row>
    <row r="37" spans="2:13" x14ac:dyDescent="0.2">
      <c r="C37" s="161"/>
      <c r="D37" s="161"/>
      <c r="E37" s="161"/>
      <c r="F37" s="161"/>
      <c r="G37" s="161"/>
      <c r="H37" s="161"/>
      <c r="I37" s="161"/>
      <c r="J37" s="161"/>
      <c r="K37" s="161"/>
      <c r="L37" s="161"/>
      <c r="M37" s="161"/>
    </row>
    <row r="38" spans="2:13" x14ac:dyDescent="0.2">
      <c r="C38" s="161"/>
      <c r="D38" s="161"/>
      <c r="E38" s="161" t="s">
        <v>359</v>
      </c>
      <c r="F38" s="161"/>
      <c r="G38" s="161"/>
      <c r="H38" s="161"/>
      <c r="I38" s="161"/>
      <c r="J38" s="161"/>
      <c r="K38" s="161"/>
      <c r="L38" s="161"/>
      <c r="M38" s="161"/>
    </row>
    <row r="39" spans="2:13" x14ac:dyDescent="0.2">
      <c r="C39" s="161"/>
      <c r="D39" s="161"/>
      <c r="E39" s="223" t="s">
        <v>358</v>
      </c>
      <c r="F39" s="161"/>
      <c r="G39" s="161"/>
      <c r="H39" s="161"/>
      <c r="I39" s="161"/>
      <c r="J39" s="161"/>
      <c r="K39" s="161"/>
      <c r="L39" s="161"/>
      <c r="M39" s="161"/>
    </row>
    <row r="40" spans="2:13" x14ac:dyDescent="0.2">
      <c r="C40" s="161"/>
      <c r="D40" s="161"/>
      <c r="E40" s="161" t="s">
        <v>360</v>
      </c>
      <c r="F40" s="162"/>
      <c r="G40" s="161"/>
      <c r="H40" s="161"/>
      <c r="I40" s="161"/>
      <c r="J40" s="161"/>
      <c r="K40" s="161"/>
      <c r="L40" s="161"/>
      <c r="M40" s="161"/>
    </row>
    <row r="41" spans="2:13" x14ac:dyDescent="0.2">
      <c r="C41" s="161"/>
      <c r="D41" s="161"/>
      <c r="E41" s="161" t="s">
        <v>361</v>
      </c>
      <c r="F41" s="161"/>
      <c r="G41" s="161"/>
      <c r="H41" s="161"/>
      <c r="I41" s="161"/>
      <c r="J41" s="161"/>
      <c r="K41" s="161"/>
      <c r="L41" s="161"/>
      <c r="M41" s="161"/>
    </row>
    <row r="42" spans="2:13" x14ac:dyDescent="0.2">
      <c r="C42" s="161"/>
      <c r="D42" s="161"/>
      <c r="E42" s="162"/>
      <c r="F42" s="161"/>
      <c r="G42" s="161"/>
      <c r="H42" s="161"/>
      <c r="I42" s="161"/>
      <c r="J42" s="161"/>
      <c r="K42" s="161"/>
      <c r="L42" s="161"/>
      <c r="M42" s="161"/>
    </row>
    <row r="43" spans="2:13" x14ac:dyDescent="0.2">
      <c r="B43" s="146"/>
      <c r="C43" s="157"/>
      <c r="D43" s="157"/>
      <c r="E43" s="157"/>
      <c r="F43" s="157"/>
      <c r="G43" s="157"/>
      <c r="H43" s="157"/>
      <c r="I43" s="157"/>
      <c r="J43" s="157"/>
      <c r="K43" s="157"/>
      <c r="L43" s="157"/>
      <c r="M43" s="157"/>
    </row>
    <row r="44" spans="2:13" x14ac:dyDescent="0.2">
      <c r="B44" s="144"/>
      <c r="I44" s="146"/>
    </row>
    <row r="45" spans="2:13" x14ac:dyDescent="0.2">
      <c r="B45" s="144"/>
      <c r="I45" s="146"/>
    </row>
    <row r="46" spans="2:13" ht="15" x14ac:dyDescent="0.25">
      <c r="B46" s="155" t="s">
        <v>362</v>
      </c>
      <c r="I46" s="146"/>
    </row>
    <row r="47" spans="2:13" ht="15" x14ac:dyDescent="0.25">
      <c r="B47" s="155"/>
      <c r="I47" s="146"/>
    </row>
    <row r="48" spans="2:13" ht="15.75" x14ac:dyDescent="0.25">
      <c r="B48" s="154" t="s">
        <v>363</v>
      </c>
      <c r="C48" s="154"/>
      <c r="D48" s="154"/>
      <c r="E48" s="154"/>
      <c r="F48" s="154"/>
      <c r="G48" s="154"/>
    </row>
    <row r="49" spans="2:15" ht="15" x14ac:dyDescent="0.25">
      <c r="C49" s="163" t="s">
        <v>147</v>
      </c>
      <c r="E49" s="164" t="s">
        <v>425</v>
      </c>
      <c r="F49" s="164"/>
      <c r="G49" s="164"/>
      <c r="H49" s="164"/>
      <c r="I49" s="164"/>
      <c r="J49" s="164"/>
      <c r="K49" s="164"/>
      <c r="L49" s="164"/>
      <c r="M49" s="164"/>
      <c r="N49" s="164"/>
      <c r="O49" s="164"/>
    </row>
    <row r="50" spans="2:15" ht="15" x14ac:dyDescent="0.25">
      <c r="C50" s="163" t="s">
        <v>33</v>
      </c>
      <c r="E50" s="164" t="s">
        <v>364</v>
      </c>
      <c r="F50" s="164"/>
      <c r="G50" s="164"/>
      <c r="H50" s="164"/>
      <c r="I50" s="164"/>
      <c r="J50" s="164"/>
      <c r="K50" s="164"/>
      <c r="L50" s="164"/>
      <c r="M50" s="164"/>
      <c r="N50" s="164"/>
      <c r="O50" s="164"/>
    </row>
    <row r="51" spans="2:15" ht="15" x14ac:dyDescent="0.25">
      <c r="C51" s="163" t="s">
        <v>34</v>
      </c>
      <c r="E51" s="164" t="s">
        <v>365</v>
      </c>
      <c r="F51" s="164"/>
      <c r="G51" s="164"/>
      <c r="H51" s="164"/>
      <c r="I51" s="164"/>
      <c r="J51" s="164"/>
      <c r="K51" s="164"/>
      <c r="L51" s="164"/>
      <c r="M51" s="164"/>
      <c r="N51" s="164"/>
      <c r="O51" s="164"/>
    </row>
    <row r="52" spans="2:15" ht="15" x14ac:dyDescent="0.25">
      <c r="C52" s="163" t="s">
        <v>79</v>
      </c>
      <c r="E52" s="164" t="s">
        <v>366</v>
      </c>
      <c r="F52" s="164"/>
      <c r="G52" s="164"/>
      <c r="H52" s="164"/>
      <c r="I52" s="164"/>
      <c r="J52" s="164"/>
      <c r="K52" s="164"/>
      <c r="L52" s="164"/>
      <c r="M52" s="164"/>
      <c r="N52" s="164"/>
      <c r="O52" s="164"/>
    </row>
    <row r="53" spans="2:15" ht="15.75" x14ac:dyDescent="0.25">
      <c r="B53" s="154" t="s">
        <v>367</v>
      </c>
      <c r="C53" s="165"/>
      <c r="D53" s="166"/>
      <c r="E53" s="166"/>
      <c r="F53" s="166"/>
      <c r="G53" s="166"/>
      <c r="H53" s="166"/>
      <c r="I53" s="166"/>
    </row>
    <row r="54" spans="2:15" ht="15.75" x14ac:dyDescent="0.25">
      <c r="B54" s="154"/>
      <c r="C54" s="165"/>
      <c r="D54" s="166"/>
      <c r="E54" s="166"/>
      <c r="F54" s="166"/>
      <c r="G54" s="166"/>
      <c r="H54" s="166"/>
      <c r="I54" s="166"/>
    </row>
    <row r="55" spans="2:15" x14ac:dyDescent="0.2">
      <c r="C55" s="163"/>
      <c r="E55" s="144"/>
    </row>
    <row r="56" spans="2:15" x14ac:dyDescent="0.2">
      <c r="C56" s="163"/>
      <c r="E56" s="144"/>
    </row>
    <row r="57" spans="2:15" ht="15" x14ac:dyDescent="0.25">
      <c r="B57" s="155" t="s">
        <v>368</v>
      </c>
      <c r="C57" s="163"/>
      <c r="E57" s="144"/>
      <c r="F57" s="144"/>
    </row>
    <row r="58" spans="2:15" ht="15" x14ac:dyDescent="0.25">
      <c r="B58" s="155"/>
      <c r="C58" s="163"/>
      <c r="E58" s="144"/>
      <c r="F58" s="144"/>
    </row>
    <row r="59" spans="2:15" ht="15.75" x14ac:dyDescent="0.25">
      <c r="B59" s="154" t="s">
        <v>369</v>
      </c>
      <c r="C59" s="168"/>
      <c r="D59" s="154"/>
      <c r="E59" s="154"/>
      <c r="F59" s="154"/>
      <c r="G59" s="154"/>
      <c r="H59" s="154"/>
      <c r="I59" s="154"/>
      <c r="J59" s="154"/>
      <c r="K59" s="154"/>
      <c r="L59" s="154"/>
      <c r="M59" s="154"/>
      <c r="N59" s="154"/>
    </row>
    <row r="60" spans="2:15" ht="15.75" x14ac:dyDescent="0.25">
      <c r="B60" s="154" t="s">
        <v>370</v>
      </c>
      <c r="C60" s="168"/>
      <c r="D60" s="154"/>
      <c r="E60" s="154"/>
      <c r="F60" s="154"/>
      <c r="G60" s="154"/>
      <c r="H60" s="154"/>
      <c r="I60" s="154"/>
      <c r="J60" s="154"/>
      <c r="K60" s="154"/>
      <c r="L60" s="154"/>
      <c r="M60" s="154"/>
      <c r="N60" s="154"/>
    </row>
    <row r="62" spans="2:15" x14ac:dyDescent="0.2">
      <c r="C62" s="169"/>
      <c r="D62" s="169"/>
      <c r="E62" s="169"/>
      <c r="F62" s="169"/>
      <c r="G62" s="169"/>
      <c r="H62" s="169"/>
      <c r="I62" s="169"/>
      <c r="J62" s="169"/>
      <c r="K62" s="169"/>
      <c r="L62" s="169"/>
      <c r="M62" s="169"/>
      <c r="N62" s="169"/>
      <c r="O62" s="169"/>
    </row>
    <row r="63" spans="2:15" ht="30" customHeight="1" x14ac:dyDescent="0.2">
      <c r="C63" s="170"/>
      <c r="D63" s="171"/>
      <c r="E63" s="836" t="s">
        <v>406</v>
      </c>
      <c r="F63" s="837"/>
      <c r="G63" s="837"/>
      <c r="H63" s="838"/>
      <c r="I63" s="834" t="s">
        <v>371</v>
      </c>
      <c r="J63" s="835"/>
      <c r="K63" s="839" t="s">
        <v>372</v>
      </c>
      <c r="L63" s="840"/>
      <c r="M63" s="840"/>
      <c r="N63" s="172"/>
      <c r="O63" s="173"/>
    </row>
    <row r="64" spans="2:15" ht="90.75" customHeight="1" thickBot="1" x14ac:dyDescent="0.25">
      <c r="C64" s="174" t="s">
        <v>313</v>
      </c>
      <c r="D64" s="175" t="s">
        <v>63</v>
      </c>
      <c r="E64" s="235" t="s">
        <v>373</v>
      </c>
      <c r="F64" s="176" t="s">
        <v>374</v>
      </c>
      <c r="G64" s="176" t="s">
        <v>8</v>
      </c>
      <c r="H64" s="236" t="s">
        <v>314</v>
      </c>
      <c r="I64" s="234" t="s">
        <v>315</v>
      </c>
      <c r="J64" s="233" t="s">
        <v>407</v>
      </c>
      <c r="K64" s="176" t="s">
        <v>2</v>
      </c>
      <c r="L64" s="176" t="s">
        <v>7</v>
      </c>
      <c r="M64" s="176" t="s">
        <v>375</v>
      </c>
      <c r="N64" s="177"/>
      <c r="O64" s="178" t="s">
        <v>376</v>
      </c>
    </row>
    <row r="65" spans="3:15" x14ac:dyDescent="0.2">
      <c r="C65" s="179"/>
      <c r="D65" s="180"/>
      <c r="E65" s="181"/>
      <c r="F65" s="181"/>
      <c r="G65" s="181"/>
      <c r="H65" s="182"/>
      <c r="I65" s="183"/>
      <c r="J65" s="182"/>
      <c r="K65" s="184"/>
      <c r="L65" s="184"/>
      <c r="M65" s="184"/>
      <c r="N65" s="185"/>
      <c r="O65" s="182"/>
    </row>
    <row r="66" spans="3:15" x14ac:dyDescent="0.2">
      <c r="C66" s="186" t="s">
        <v>316</v>
      </c>
      <c r="D66" s="180">
        <v>1949</v>
      </c>
      <c r="E66" s="187" t="s">
        <v>316</v>
      </c>
      <c r="F66" s="187" t="s">
        <v>316</v>
      </c>
      <c r="G66" s="187" t="s">
        <v>316</v>
      </c>
      <c r="H66" s="188" t="s">
        <v>316</v>
      </c>
      <c r="I66" s="189" t="s">
        <v>316</v>
      </c>
      <c r="J66" s="188" t="s">
        <v>316</v>
      </c>
      <c r="K66" s="190" t="s">
        <v>316</v>
      </c>
      <c r="L66" s="190" t="s">
        <v>316</v>
      </c>
      <c r="M66" s="190" t="s">
        <v>316</v>
      </c>
      <c r="N66" s="191"/>
      <c r="O66" s="188" t="s">
        <v>316</v>
      </c>
    </row>
    <row r="67" spans="3:15" x14ac:dyDescent="0.2">
      <c r="C67" s="186" t="s">
        <v>317</v>
      </c>
      <c r="D67" s="192" t="s">
        <v>318</v>
      </c>
      <c r="E67" s="193" t="s">
        <v>317</v>
      </c>
      <c r="F67" s="193" t="s">
        <v>317</v>
      </c>
      <c r="G67" s="193" t="s">
        <v>317</v>
      </c>
      <c r="H67" s="194" t="s">
        <v>317</v>
      </c>
      <c r="I67" s="193" t="s">
        <v>317</v>
      </c>
      <c r="J67" s="194" t="s">
        <v>317</v>
      </c>
      <c r="K67" s="190" t="s">
        <v>317</v>
      </c>
      <c r="L67" s="190" t="s">
        <v>317</v>
      </c>
      <c r="M67" s="190"/>
      <c r="N67" s="191"/>
      <c r="O67" s="194" t="s">
        <v>317</v>
      </c>
    </row>
    <row r="68" spans="3:15" x14ac:dyDescent="0.2">
      <c r="C68" s="195" t="s">
        <v>316</v>
      </c>
      <c r="D68" s="196">
        <v>2011</v>
      </c>
      <c r="E68" s="197" t="s">
        <v>316</v>
      </c>
      <c r="F68" s="197" t="s">
        <v>316</v>
      </c>
      <c r="G68" s="197" t="s">
        <v>316</v>
      </c>
      <c r="H68" s="198" t="s">
        <v>316</v>
      </c>
      <c r="I68" s="199" t="s">
        <v>316</v>
      </c>
      <c r="J68" s="198" t="s">
        <v>316</v>
      </c>
      <c r="K68" s="200" t="s">
        <v>316</v>
      </c>
      <c r="L68" s="200" t="s">
        <v>316</v>
      </c>
      <c r="M68" s="200" t="s">
        <v>316</v>
      </c>
      <c r="N68" s="201"/>
      <c r="O68" s="198" t="s">
        <v>316</v>
      </c>
    </row>
    <row r="70" spans="3:15" x14ac:dyDescent="0.2">
      <c r="C70" s="202" t="s">
        <v>64</v>
      </c>
    </row>
    <row r="71" spans="3:15" x14ac:dyDescent="0.2">
      <c r="C71" s="203" t="s">
        <v>103</v>
      </c>
      <c r="D71" s="144" t="s">
        <v>423</v>
      </c>
    </row>
    <row r="72" spans="3:15" x14ac:dyDescent="0.2">
      <c r="C72" s="203" t="s">
        <v>104</v>
      </c>
      <c r="D72" s="144" t="s">
        <v>0</v>
      </c>
    </row>
    <row r="73" spans="3:15" x14ac:dyDescent="0.2">
      <c r="C73" s="203" t="s">
        <v>377</v>
      </c>
      <c r="D73" s="167" t="s">
        <v>9</v>
      </c>
      <c r="E73" s="163"/>
      <c r="F73" s="163"/>
      <c r="G73" s="163"/>
      <c r="H73" s="163"/>
      <c r="I73" s="163"/>
      <c r="J73" s="163"/>
      <c r="K73" s="163"/>
    </row>
    <row r="74" spans="3:15" x14ac:dyDescent="0.2">
      <c r="C74" s="203" t="s">
        <v>106</v>
      </c>
      <c r="D74" s="144" t="s">
        <v>10</v>
      </c>
    </row>
    <row r="75" spans="3:15" x14ac:dyDescent="0.2">
      <c r="C75" s="203"/>
      <c r="D75" s="144" t="s">
        <v>424</v>
      </c>
      <c r="H75" s="144"/>
    </row>
    <row r="76" spans="3:15" x14ac:dyDescent="0.2">
      <c r="C76" s="203" t="s">
        <v>107</v>
      </c>
      <c r="D76" s="144" t="s">
        <v>1</v>
      </c>
    </row>
    <row r="77" spans="3:15" x14ac:dyDescent="0.2">
      <c r="C77" s="203" t="s">
        <v>108</v>
      </c>
      <c r="D77" s="143" t="s">
        <v>319</v>
      </c>
    </row>
    <row r="78" spans="3:15" x14ac:dyDescent="0.2">
      <c r="C78" s="204"/>
      <c r="D78" s="143" t="s">
        <v>320</v>
      </c>
    </row>
    <row r="79" spans="3:15" x14ac:dyDescent="0.2">
      <c r="C79" s="204"/>
      <c r="D79" s="143" t="s">
        <v>321</v>
      </c>
    </row>
    <row r="80" spans="3:15" x14ac:dyDescent="0.2">
      <c r="C80" s="204"/>
    </row>
    <row r="81" spans="2:13" ht="15" x14ac:dyDescent="0.25">
      <c r="B81" s="155" t="s">
        <v>387</v>
      </c>
      <c r="C81" s="205"/>
      <c r="F81" s="144" t="s">
        <v>388</v>
      </c>
    </row>
    <row r="82" spans="2:13" x14ac:dyDescent="0.2">
      <c r="C82" s="205"/>
    </row>
    <row r="83" spans="2:13" x14ac:dyDescent="0.2">
      <c r="C83" s="206" t="s">
        <v>103</v>
      </c>
      <c r="D83" s="207" t="s">
        <v>104</v>
      </c>
      <c r="E83" s="207" t="s">
        <v>105</v>
      </c>
      <c r="F83" s="207" t="s">
        <v>106</v>
      </c>
      <c r="G83" s="207" t="s">
        <v>107</v>
      </c>
      <c r="H83" s="207" t="s">
        <v>108</v>
      </c>
      <c r="I83" s="207" t="s">
        <v>109</v>
      </c>
      <c r="J83" s="207" t="s">
        <v>110</v>
      </c>
      <c r="K83" s="207" t="s">
        <v>337</v>
      </c>
      <c r="L83" s="225"/>
      <c r="M83" s="207" t="s">
        <v>338</v>
      </c>
    </row>
    <row r="84" spans="2:13" ht="29.25" customHeight="1" x14ac:dyDescent="0.2">
      <c r="C84" s="208"/>
      <c r="D84" s="208"/>
      <c r="E84" s="209"/>
      <c r="F84" s="209"/>
      <c r="G84" s="209"/>
      <c r="H84" s="224"/>
      <c r="I84" s="209"/>
      <c r="J84" s="231" t="s">
        <v>339</v>
      </c>
      <c r="K84" s="232" t="s">
        <v>402</v>
      </c>
      <c r="L84" s="229"/>
      <c r="M84" s="230" t="s">
        <v>340</v>
      </c>
    </row>
    <row r="85" spans="2:13" ht="30.75" customHeight="1" x14ac:dyDescent="0.2">
      <c r="C85" s="226"/>
      <c r="D85" s="210"/>
      <c r="E85" s="211"/>
      <c r="F85" s="211"/>
      <c r="G85" s="212"/>
      <c r="H85" s="227"/>
      <c r="I85" s="227"/>
      <c r="J85" s="228"/>
      <c r="K85" s="211"/>
      <c r="L85" s="227"/>
      <c r="M85" s="227"/>
    </row>
    <row r="86" spans="2:13" ht="60" customHeight="1" x14ac:dyDescent="0.2">
      <c r="C86" s="121" t="s">
        <v>401</v>
      </c>
      <c r="D86" s="130" t="s">
        <v>112</v>
      </c>
      <c r="E86" s="121" t="s">
        <v>403</v>
      </c>
      <c r="F86" s="121" t="s">
        <v>287</v>
      </c>
      <c r="G86" s="121" t="s">
        <v>292</v>
      </c>
      <c r="H86" s="121" t="s">
        <v>289</v>
      </c>
      <c r="I86" s="130" t="s">
        <v>113</v>
      </c>
      <c r="J86" s="131" t="s">
        <v>114</v>
      </c>
      <c r="K86" s="130" t="s">
        <v>115</v>
      </c>
      <c r="L86" s="59"/>
      <c r="M86" s="131" t="s">
        <v>116</v>
      </c>
    </row>
    <row r="87" spans="2:13" ht="13.5" thickBot="1" x14ac:dyDescent="0.25">
      <c r="C87" s="213">
        <f t="shared" ref="C87:I87" si="0">index_label</f>
        <v>0</v>
      </c>
      <c r="D87" s="213">
        <f t="shared" si="0"/>
        <v>0</v>
      </c>
      <c r="E87" s="213">
        <f t="shared" si="0"/>
        <v>0</v>
      </c>
      <c r="F87" s="213">
        <f t="shared" si="0"/>
        <v>0</v>
      </c>
      <c r="G87" s="213">
        <f t="shared" si="0"/>
        <v>0</v>
      </c>
      <c r="H87" s="213">
        <f t="shared" si="0"/>
        <v>0</v>
      </c>
      <c r="I87" s="213">
        <f t="shared" si="0"/>
        <v>0</v>
      </c>
      <c r="J87" s="214"/>
      <c r="K87" s="213">
        <f>index_label</f>
        <v>0</v>
      </c>
      <c r="L87" s="213"/>
      <c r="M87" s="213">
        <f>index_label</f>
        <v>0</v>
      </c>
    </row>
    <row r="88" spans="2:13" x14ac:dyDescent="0.2">
      <c r="C88" s="215">
        <v>1949</v>
      </c>
      <c r="D88" s="215" t="s">
        <v>316</v>
      </c>
      <c r="E88" s="215" t="s">
        <v>316</v>
      </c>
      <c r="F88" s="215" t="s">
        <v>316</v>
      </c>
      <c r="G88" s="215" t="s">
        <v>316</v>
      </c>
      <c r="H88" s="215" t="s">
        <v>316</v>
      </c>
      <c r="I88" s="215" t="s">
        <v>316</v>
      </c>
      <c r="J88" s="216"/>
      <c r="K88" s="215" t="s">
        <v>316</v>
      </c>
      <c r="L88" s="215"/>
      <c r="M88" s="215" t="s">
        <v>316</v>
      </c>
    </row>
    <row r="89" spans="2:13" x14ac:dyDescent="0.2">
      <c r="C89" s="215" t="s">
        <v>317</v>
      </c>
      <c r="D89" s="215" t="s">
        <v>317</v>
      </c>
      <c r="E89" s="215" t="s">
        <v>317</v>
      </c>
      <c r="F89" s="215" t="s">
        <v>317</v>
      </c>
      <c r="G89" s="215" t="s">
        <v>317</v>
      </c>
      <c r="H89" s="215" t="s">
        <v>317</v>
      </c>
      <c r="I89" s="215" t="s">
        <v>317</v>
      </c>
      <c r="J89" s="217"/>
      <c r="K89" s="215" t="s">
        <v>317</v>
      </c>
      <c r="L89" s="215"/>
      <c r="M89" s="215" t="s">
        <v>317</v>
      </c>
    </row>
    <row r="90" spans="2:13" x14ac:dyDescent="0.2">
      <c r="C90" s="681" t="s">
        <v>1527</v>
      </c>
      <c r="D90" s="215" t="s">
        <v>316</v>
      </c>
      <c r="E90" s="215" t="s">
        <v>316</v>
      </c>
      <c r="F90" s="215" t="s">
        <v>316</v>
      </c>
      <c r="G90" s="215" t="s">
        <v>316</v>
      </c>
      <c r="H90" s="215" t="s">
        <v>316</v>
      </c>
      <c r="I90" s="215" t="s">
        <v>316</v>
      </c>
      <c r="J90" s="216"/>
      <c r="K90" s="215" t="s">
        <v>316</v>
      </c>
      <c r="L90" s="215"/>
      <c r="M90" s="215" t="s">
        <v>316</v>
      </c>
    </row>
    <row r="91" spans="2:13" x14ac:dyDescent="0.2">
      <c r="C91" s="205"/>
    </row>
    <row r="92" spans="2:13" x14ac:dyDescent="0.2">
      <c r="C92" s="218" t="s">
        <v>64</v>
      </c>
    </row>
    <row r="93" spans="2:13" x14ac:dyDescent="0.2">
      <c r="C93" s="219" t="s">
        <v>80</v>
      </c>
      <c r="D93" s="144" t="s">
        <v>378</v>
      </c>
    </row>
    <row r="94" spans="2:13" x14ac:dyDescent="0.2">
      <c r="C94" s="205"/>
      <c r="D94" s="144" t="s">
        <v>379</v>
      </c>
    </row>
    <row r="96" spans="2:13" x14ac:dyDescent="0.2">
      <c r="C96" s="219" t="s">
        <v>82</v>
      </c>
      <c r="D96" s="144" t="s">
        <v>380</v>
      </c>
    </row>
    <row r="97" spans="3:4" x14ac:dyDescent="0.2">
      <c r="C97" s="220" t="s">
        <v>81</v>
      </c>
    </row>
    <row r="98" spans="3:4" x14ac:dyDescent="0.2">
      <c r="C98" s="203" t="s">
        <v>103</v>
      </c>
      <c r="D98" s="144" t="s">
        <v>4</v>
      </c>
    </row>
    <row r="99" spans="3:4" x14ac:dyDescent="0.2">
      <c r="C99" s="203" t="s">
        <v>104</v>
      </c>
      <c r="D99" s="144" t="s">
        <v>5</v>
      </c>
    </row>
    <row r="100" spans="3:4" x14ac:dyDescent="0.2">
      <c r="C100" s="203" t="s">
        <v>105</v>
      </c>
      <c r="D100" s="144" t="s">
        <v>6</v>
      </c>
    </row>
    <row r="101" spans="3:4" x14ac:dyDescent="0.2">
      <c r="C101" s="203"/>
      <c r="D101" s="144" t="s">
        <v>11</v>
      </c>
    </row>
    <row r="102" spans="3:4" x14ac:dyDescent="0.2">
      <c r="C102" s="203" t="s">
        <v>106</v>
      </c>
      <c r="D102" s="144" t="s">
        <v>12</v>
      </c>
    </row>
    <row r="103" spans="3:4" x14ac:dyDescent="0.2">
      <c r="C103" s="204"/>
      <c r="D103" s="144" t="s">
        <v>13</v>
      </c>
    </row>
    <row r="104" spans="3:4" x14ac:dyDescent="0.2">
      <c r="C104" s="203" t="s">
        <v>107</v>
      </c>
      <c r="D104" s="144" t="s">
        <v>14</v>
      </c>
    </row>
    <row r="105" spans="3:4" x14ac:dyDescent="0.2">
      <c r="C105" s="203"/>
      <c r="D105" s="144" t="s">
        <v>15</v>
      </c>
    </row>
    <row r="106" spans="3:4" x14ac:dyDescent="0.2">
      <c r="C106" s="203"/>
      <c r="D106" s="144" t="s">
        <v>16</v>
      </c>
    </row>
    <row r="107" spans="3:4" x14ac:dyDescent="0.2">
      <c r="C107" s="203" t="s">
        <v>108</v>
      </c>
      <c r="D107" s="144" t="s">
        <v>389</v>
      </c>
    </row>
    <row r="108" spans="3:4" x14ac:dyDescent="0.2">
      <c r="C108" s="204"/>
      <c r="D108" s="144" t="s">
        <v>390</v>
      </c>
    </row>
    <row r="109" spans="3:4" x14ac:dyDescent="0.2">
      <c r="C109" s="203" t="s">
        <v>109</v>
      </c>
      <c r="D109" s="144" t="s">
        <v>391</v>
      </c>
    </row>
    <row r="110" spans="3:4" x14ac:dyDescent="0.2">
      <c r="C110" s="203" t="s">
        <v>110</v>
      </c>
      <c r="D110" s="144" t="s">
        <v>392</v>
      </c>
    </row>
    <row r="111" spans="3:4" x14ac:dyDescent="0.2">
      <c r="C111" s="203" t="s">
        <v>337</v>
      </c>
      <c r="D111" s="144" t="s">
        <v>393</v>
      </c>
    </row>
    <row r="112" spans="3:4" x14ac:dyDescent="0.2">
      <c r="D112" s="144" t="s">
        <v>394</v>
      </c>
    </row>
    <row r="113" spans="2:16" x14ac:dyDescent="0.2">
      <c r="C113" s="203" t="s">
        <v>338</v>
      </c>
      <c r="D113" s="144" t="s">
        <v>404</v>
      </c>
    </row>
    <row r="114" spans="2:16" x14ac:dyDescent="0.2">
      <c r="C114" s="203"/>
      <c r="D114" s="144"/>
    </row>
    <row r="115" spans="2:16" ht="15" x14ac:dyDescent="0.25">
      <c r="B115" s="155" t="s">
        <v>322</v>
      </c>
      <c r="C115" s="163"/>
    </row>
    <row r="117" spans="2:16" ht="15.75" x14ac:dyDescent="0.25">
      <c r="C117" s="154" t="s">
        <v>400</v>
      </c>
      <c r="D117" s="154"/>
      <c r="E117" s="154"/>
      <c r="F117" s="154"/>
      <c r="G117" s="154"/>
      <c r="H117" s="154"/>
      <c r="I117" s="154"/>
      <c r="J117" s="154"/>
      <c r="K117" s="154"/>
      <c r="L117" s="154"/>
      <c r="M117" s="154"/>
      <c r="N117" s="154"/>
      <c r="O117" s="154"/>
    </row>
    <row r="119" spans="2:16" x14ac:dyDescent="0.2">
      <c r="D119" s="679"/>
      <c r="E119" s="679"/>
    </row>
    <row r="120" spans="2:16" x14ac:dyDescent="0.2">
      <c r="D120" s="679" t="s">
        <v>1515</v>
      </c>
      <c r="E120" s="679"/>
      <c r="F120" s="680" t="s">
        <v>1516</v>
      </c>
    </row>
    <row r="121" spans="2:16" x14ac:dyDescent="0.2">
      <c r="F121" s="680" t="s">
        <v>1517</v>
      </c>
    </row>
    <row r="122" spans="2:16" x14ac:dyDescent="0.2">
      <c r="D122" s="679" t="s">
        <v>1509</v>
      </c>
      <c r="F122" s="680" t="s">
        <v>1510</v>
      </c>
    </row>
    <row r="123" spans="2:16" x14ac:dyDescent="0.2">
      <c r="D123" s="680"/>
      <c r="F123" s="680" t="s">
        <v>1511</v>
      </c>
    </row>
    <row r="124" spans="2:16" x14ac:dyDescent="0.2">
      <c r="D124" s="722" t="s">
        <v>1519</v>
      </c>
      <c r="E124" s="722"/>
      <c r="F124" s="729" t="s">
        <v>1526</v>
      </c>
      <c r="G124" s="157"/>
      <c r="H124" s="146"/>
      <c r="I124" s="146"/>
      <c r="J124" s="146"/>
      <c r="K124" s="146"/>
      <c r="L124" s="146"/>
      <c r="M124" s="146"/>
      <c r="N124" s="146"/>
      <c r="O124" s="146"/>
      <c r="P124" s="146"/>
    </row>
    <row r="125" spans="2:16" x14ac:dyDescent="0.2">
      <c r="D125" s="679" t="s">
        <v>1520</v>
      </c>
      <c r="F125" s="680" t="s">
        <v>1521</v>
      </c>
    </row>
    <row r="126" spans="2:16" x14ac:dyDescent="0.2">
      <c r="D126" s="679" t="s">
        <v>1522</v>
      </c>
      <c r="E126" s="679"/>
      <c r="F126" s="680" t="s">
        <v>1523</v>
      </c>
    </row>
    <row r="127" spans="2:16" x14ac:dyDescent="0.2">
      <c r="D127" s="679" t="s">
        <v>395</v>
      </c>
      <c r="E127" s="679"/>
      <c r="F127" s="143" t="s">
        <v>1518</v>
      </c>
    </row>
    <row r="128" spans="2:16" x14ac:dyDescent="0.2">
      <c r="D128" s="679" t="s">
        <v>381</v>
      </c>
      <c r="E128" s="679"/>
      <c r="F128" s="144" t="s">
        <v>382</v>
      </c>
    </row>
    <row r="129" spans="3:6" x14ac:dyDescent="0.2">
      <c r="D129" s="679" t="s">
        <v>1513</v>
      </c>
      <c r="F129" s="680" t="s">
        <v>1514</v>
      </c>
    </row>
    <row r="130" spans="3:6" x14ac:dyDescent="0.2">
      <c r="D130" s="679" t="s">
        <v>396</v>
      </c>
      <c r="E130" s="679"/>
      <c r="F130" s="144" t="s">
        <v>397</v>
      </c>
    </row>
    <row r="131" spans="3:6" x14ac:dyDescent="0.2">
      <c r="D131" s="679" t="s">
        <v>399</v>
      </c>
      <c r="E131" s="679"/>
      <c r="F131" s="680" t="s">
        <v>1524</v>
      </c>
    </row>
    <row r="132" spans="3:6" x14ac:dyDescent="0.2">
      <c r="D132" s="679" t="s">
        <v>398</v>
      </c>
      <c r="E132" s="679"/>
      <c r="F132" s="680" t="s">
        <v>1525</v>
      </c>
    </row>
    <row r="133" spans="3:6" x14ac:dyDescent="0.2">
      <c r="D133" s="221"/>
      <c r="E133" s="221"/>
      <c r="F133" s="144"/>
    </row>
    <row r="134" spans="3:6" x14ac:dyDescent="0.2">
      <c r="D134" s="679"/>
      <c r="E134" s="679"/>
      <c r="F134" s="144"/>
    </row>
    <row r="137" spans="3:6" x14ac:dyDescent="0.2">
      <c r="C137" s="144"/>
      <c r="D137" s="144"/>
      <c r="F137" s="144"/>
    </row>
    <row r="138" spans="3:6" x14ac:dyDescent="0.2">
      <c r="C138" s="144"/>
      <c r="D138" s="144"/>
      <c r="F138" s="144"/>
    </row>
    <row r="139" spans="3:6" x14ac:dyDescent="0.2">
      <c r="C139" s="144"/>
      <c r="D139" s="144"/>
      <c r="F139" s="144"/>
    </row>
    <row r="140" spans="3:6" x14ac:dyDescent="0.2">
      <c r="D140" s="221"/>
      <c r="F140" s="144"/>
    </row>
    <row r="141" spans="3:6" x14ac:dyDescent="0.2">
      <c r="D141" s="221"/>
      <c r="F141" s="144"/>
    </row>
    <row r="142" spans="3:6" x14ac:dyDescent="0.2">
      <c r="D142" s="221"/>
      <c r="F142" s="144"/>
    </row>
    <row r="143" spans="3:6" x14ac:dyDescent="0.2">
      <c r="D143" s="221"/>
      <c r="F143" s="144"/>
    </row>
  </sheetData>
  <mergeCells count="3">
    <mergeCell ref="I63:J63"/>
    <mergeCell ref="E63:H63"/>
    <mergeCell ref="K63:M63"/>
  </mergeCells>
  <phoneticPr fontId="0" type="noConversion"/>
  <pageMargins left="0.75" right="0.75" top="1" bottom="1" header="0.5" footer="0.5"/>
  <pageSetup scale="65" fitToHeight="2"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K3"/>
  <sheetViews>
    <sheetView showGridLines="0" topLeftCell="A7" workbookViewId="0">
      <selection activeCell="L40" sqref="L40"/>
    </sheetView>
  </sheetViews>
  <sheetFormatPr defaultRowHeight="12.75" x14ac:dyDescent="0.2"/>
  <sheetData>
    <row r="3" spans="11:11" x14ac:dyDescent="0.2">
      <c r="K3" s="1" t="s">
        <v>1652</v>
      </c>
    </row>
  </sheetData>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D4:O26"/>
  <sheetViews>
    <sheetView workbookViewId="0">
      <selection activeCell="Q9" sqref="Q9"/>
    </sheetView>
  </sheetViews>
  <sheetFormatPr defaultRowHeight="12.75" x14ac:dyDescent="0.2"/>
  <cols>
    <col min="6" max="6" width="13.7109375" customWidth="1"/>
    <col min="7" max="7" width="7" customWidth="1"/>
    <col min="9" max="9" width="4.28515625" customWidth="1"/>
    <col min="11" max="11" width="4.28515625" customWidth="1"/>
    <col min="12" max="12" width="7.42578125" customWidth="1"/>
    <col min="14" max="14" width="3.28515625" customWidth="1"/>
    <col min="15" max="15" width="8.28515625" customWidth="1"/>
  </cols>
  <sheetData>
    <row r="4" spans="4:15" x14ac:dyDescent="0.2">
      <c r="E4" s="15"/>
      <c r="F4" s="15"/>
      <c r="G4" s="841" t="s">
        <v>582</v>
      </c>
      <c r="H4" s="841"/>
      <c r="I4" s="841"/>
      <c r="J4" s="841"/>
      <c r="K4" s="15"/>
      <c r="L4" s="841" t="s">
        <v>583</v>
      </c>
      <c r="M4" s="841"/>
      <c r="N4" s="841"/>
      <c r="O4" s="841"/>
    </row>
    <row r="5" spans="4:15" ht="24" customHeight="1" x14ac:dyDescent="0.2">
      <c r="E5" s="15"/>
      <c r="F5" s="15"/>
      <c r="G5" s="15"/>
      <c r="H5" s="15">
        <v>1990</v>
      </c>
      <c r="I5" s="15"/>
      <c r="J5" s="15">
        <v>2010</v>
      </c>
      <c r="K5" s="15"/>
      <c r="L5" s="15"/>
      <c r="M5" s="15">
        <v>1990</v>
      </c>
      <c r="N5" s="15"/>
      <c r="O5" s="15">
        <v>2010</v>
      </c>
    </row>
    <row r="6" spans="4:15" ht="15.75" x14ac:dyDescent="0.25">
      <c r="E6" s="702" t="s">
        <v>1444</v>
      </c>
      <c r="F6" s="15"/>
      <c r="G6" s="15"/>
      <c r="H6" s="703"/>
      <c r="I6" s="704"/>
      <c r="J6" s="703"/>
      <c r="K6" s="15"/>
      <c r="L6" s="15"/>
      <c r="M6" s="703"/>
      <c r="N6" s="704"/>
      <c r="O6" s="703"/>
    </row>
    <row r="7" spans="4:15" ht="15.75" x14ac:dyDescent="0.25">
      <c r="D7" s="563"/>
      <c r="E7" s="705" t="s">
        <v>1447</v>
      </c>
      <c r="F7" s="705"/>
      <c r="G7" s="706"/>
      <c r="H7" s="707">
        <f>'[13]Energy Weights'!$G$9</f>
        <v>0.22267421394473916</v>
      </c>
      <c r="I7" s="708"/>
      <c r="J7" s="707">
        <f>'[13]Energy Weights'!$I$9</f>
        <v>0.22062637311802594</v>
      </c>
      <c r="K7" s="706"/>
      <c r="L7" s="706"/>
      <c r="M7" s="706">
        <f>'[13]Energy Weights'!$G$15</f>
        <v>0.12633694831935852</v>
      </c>
      <c r="N7" s="708"/>
      <c r="O7" s="706">
        <f>'[13]Energy Weights'!$I$15</f>
        <v>0.12222736459885958</v>
      </c>
    </row>
    <row r="8" spans="4:15" ht="15.75" x14ac:dyDescent="0.25">
      <c r="D8" s="563"/>
      <c r="E8" s="705"/>
      <c r="F8" s="705"/>
      <c r="G8" s="706"/>
      <c r="H8" s="706"/>
      <c r="I8" s="708"/>
      <c r="J8" s="706"/>
      <c r="K8" s="706"/>
      <c r="L8" s="706"/>
      <c r="M8" s="706"/>
      <c r="N8" s="708"/>
      <c r="O8" s="706"/>
    </row>
    <row r="9" spans="4:15" ht="15.75" x14ac:dyDescent="0.25">
      <c r="D9" s="563"/>
      <c r="E9" s="705" t="s">
        <v>1445</v>
      </c>
      <c r="F9" s="705"/>
      <c r="G9" s="706"/>
      <c r="H9" s="709"/>
      <c r="I9" s="708"/>
      <c r="J9" s="708"/>
      <c r="K9" s="706"/>
      <c r="L9" s="706"/>
      <c r="M9" s="709"/>
      <c r="N9" s="708"/>
      <c r="O9" s="708"/>
    </row>
    <row r="10" spans="4:15" ht="15.75" x14ac:dyDescent="0.25">
      <c r="D10" s="563"/>
      <c r="E10" s="705" t="s">
        <v>1443</v>
      </c>
      <c r="F10" s="705" t="s">
        <v>22</v>
      </c>
      <c r="G10" s="706"/>
      <c r="H10" s="710">
        <f>National!$CZ$56</f>
        <v>0.19676510345306686</v>
      </c>
      <c r="I10" s="708"/>
      <c r="J10" s="710">
        <f>National!CZ76</f>
        <v>0.1681611594598359</v>
      </c>
      <c r="K10" s="706"/>
      <c r="L10" s="706"/>
      <c r="M10" s="710">
        <f>National!$CZ$137</f>
        <v>0.23477510906309917</v>
      </c>
      <c r="N10" s="708"/>
      <c r="O10" s="710">
        <f>National!CZ157</f>
        <v>0.20398657088076882</v>
      </c>
    </row>
    <row r="11" spans="4:15" ht="15.75" x14ac:dyDescent="0.25">
      <c r="D11" s="563"/>
      <c r="E11" s="705"/>
      <c r="F11" s="705" t="s">
        <v>23</v>
      </c>
      <c r="G11" s="706"/>
      <c r="H11" s="710">
        <f>National!$DA$56</f>
        <v>0.26810093606844509</v>
      </c>
      <c r="I11" s="708"/>
      <c r="J11" s="710">
        <f>National!DA76</f>
        <v>0.24274908640563819</v>
      </c>
      <c r="K11" s="706"/>
      <c r="L11" s="706"/>
      <c r="M11" s="710">
        <f>National!$DA$137</f>
        <v>0.30363721773875774</v>
      </c>
      <c r="N11" s="708"/>
      <c r="O11" s="710">
        <f>National!DA157</f>
        <v>0.27242322894496812</v>
      </c>
    </row>
    <row r="12" spans="4:15" ht="15.75" x14ac:dyDescent="0.25">
      <c r="D12" s="563"/>
      <c r="E12" s="705"/>
      <c r="F12" s="705" t="s">
        <v>24</v>
      </c>
      <c r="G12" s="15"/>
      <c r="H12" s="710">
        <f>National!$DB$56</f>
        <v>0.36090267983999763</v>
      </c>
      <c r="I12" s="708"/>
      <c r="J12" s="710">
        <f>National!DB76</f>
        <v>0.415644284752125</v>
      </c>
      <c r="K12" s="706"/>
      <c r="L12" s="15"/>
      <c r="M12" s="710">
        <f>National!$DB$137</f>
        <v>0.28976032318904504</v>
      </c>
      <c r="N12" s="708"/>
      <c r="O12" s="710">
        <f>National!DB157</f>
        <v>0.34316330402544976</v>
      </c>
    </row>
    <row r="13" spans="4:15" ht="15.75" x14ac:dyDescent="0.25">
      <c r="D13" s="563"/>
      <c r="E13" s="705"/>
      <c r="F13" s="705" t="s">
        <v>25</v>
      </c>
      <c r="G13" s="15"/>
      <c r="H13" s="710">
        <f>National!$DC56</f>
        <v>0.17423128063849039</v>
      </c>
      <c r="I13" s="708"/>
      <c r="J13" s="710">
        <f>National!DC76</f>
        <v>0.17344546938240082</v>
      </c>
      <c r="K13" s="706"/>
      <c r="L13" s="15"/>
      <c r="M13" s="710">
        <f>National!$DC137</f>
        <v>0.17182735000909802</v>
      </c>
      <c r="N13" s="708"/>
      <c r="O13" s="710">
        <f>National!DC157</f>
        <v>0.18042689614881338</v>
      </c>
    </row>
    <row r="14" spans="4:15" ht="15.75" x14ac:dyDescent="0.25">
      <c r="D14" s="563"/>
      <c r="E14" s="705"/>
      <c r="F14" s="705"/>
      <c r="G14" s="15"/>
      <c r="H14" s="613"/>
      <c r="I14" s="708"/>
      <c r="J14" s="613"/>
      <c r="K14" s="706"/>
      <c r="L14" s="708"/>
      <c r="M14" s="708"/>
      <c r="N14" s="15"/>
      <c r="O14" s="15"/>
    </row>
    <row r="15" spans="4:15" ht="15.75" x14ac:dyDescent="0.25">
      <c r="D15" s="563"/>
      <c r="E15" s="705"/>
      <c r="F15" s="705"/>
      <c r="G15" s="15"/>
      <c r="H15" s="613"/>
      <c r="I15" s="708"/>
      <c r="J15" s="613"/>
      <c r="K15" s="706"/>
      <c r="L15" s="708"/>
      <c r="M15" s="708"/>
      <c r="N15" s="15"/>
      <c r="O15" s="15"/>
    </row>
    <row r="16" spans="4:15" ht="15.75" x14ac:dyDescent="0.25">
      <c r="D16" s="563"/>
      <c r="E16" s="702" t="s">
        <v>1446</v>
      </c>
      <c r="F16" s="705"/>
      <c r="G16" s="15"/>
      <c r="H16" s="613"/>
      <c r="I16" s="708"/>
      <c r="J16" s="613"/>
      <c r="K16" s="706"/>
      <c r="L16" s="708"/>
      <c r="M16" s="708"/>
      <c r="N16" s="15"/>
      <c r="O16" s="15"/>
    </row>
    <row r="17" spans="4:15" ht="15.75" x14ac:dyDescent="0.25">
      <c r="D17" s="563"/>
      <c r="E17" s="705" t="s">
        <v>1447</v>
      </c>
      <c r="F17" s="705"/>
      <c r="G17" s="706"/>
      <c r="H17" s="711">
        <f>'[13]Energy Weights'!$G$10</f>
        <v>0.17394856633055086</v>
      </c>
      <c r="I17" s="708"/>
      <c r="J17" s="711">
        <f>'[13]Energy Weights'!$I$10</f>
        <v>0.19924261490222431</v>
      </c>
      <c r="K17" s="706"/>
      <c r="L17" s="708"/>
      <c r="M17" s="708">
        <f>'[13]Energy Weights'!$G$16</f>
        <v>8.8134327596362499E-2</v>
      </c>
      <c r="N17" s="15"/>
      <c r="O17" s="708">
        <f>'[13]Energy Weights'!$I$16</f>
        <v>9.5191074315025256E-2</v>
      </c>
    </row>
    <row r="18" spans="4:15" ht="15.75" x14ac:dyDescent="0.25">
      <c r="D18" s="563"/>
      <c r="E18" s="705"/>
      <c r="F18" s="705"/>
      <c r="G18" s="706"/>
      <c r="H18" s="708"/>
      <c r="I18" s="708"/>
      <c r="J18" s="708"/>
      <c r="K18" s="706"/>
      <c r="L18" s="708"/>
      <c r="M18" s="708"/>
      <c r="N18" s="15"/>
      <c r="O18" s="15"/>
    </row>
    <row r="19" spans="4:15" ht="15.75" x14ac:dyDescent="0.25">
      <c r="D19" s="563"/>
      <c r="E19" s="705" t="s">
        <v>1445</v>
      </c>
      <c r="F19" s="705"/>
      <c r="G19" s="15"/>
      <c r="H19" s="706">
        <v>1</v>
      </c>
      <c r="I19" s="613"/>
      <c r="J19" s="708">
        <v>1</v>
      </c>
      <c r="K19" s="706"/>
      <c r="L19" s="129"/>
      <c r="M19" s="129">
        <v>1</v>
      </c>
      <c r="N19" s="15"/>
      <c r="O19" s="129">
        <v>1</v>
      </c>
    </row>
    <row r="20" spans="4:15" ht="15.75" x14ac:dyDescent="0.25">
      <c r="D20" s="563"/>
      <c r="E20" s="563"/>
      <c r="F20" s="563"/>
      <c r="H20" s="13"/>
      <c r="I20" s="13"/>
      <c r="J20" s="13"/>
      <c r="K20" s="12"/>
      <c r="L20" s="13"/>
      <c r="M20" s="371"/>
    </row>
    <row r="21" spans="4:15" ht="15.75" x14ac:dyDescent="0.25">
      <c r="D21" s="563"/>
      <c r="E21" s="563"/>
      <c r="F21" s="563"/>
      <c r="H21" s="13"/>
      <c r="I21" s="13"/>
      <c r="J21" s="13"/>
      <c r="K21" s="12"/>
      <c r="L21" s="13"/>
      <c r="M21" s="371"/>
    </row>
    <row r="22" spans="4:15" ht="15.75" x14ac:dyDescent="0.25">
      <c r="D22" s="563"/>
      <c r="E22" s="563"/>
      <c r="F22" s="563"/>
      <c r="H22" s="13"/>
      <c r="I22" s="13"/>
      <c r="J22" s="13"/>
      <c r="K22" s="12"/>
      <c r="L22" s="13"/>
      <c r="M22" s="371"/>
    </row>
    <row r="23" spans="4:15" ht="15.75" x14ac:dyDescent="0.25">
      <c r="D23" s="563"/>
      <c r="E23" s="563"/>
      <c r="F23" s="563"/>
      <c r="H23" s="13"/>
      <c r="I23" s="371"/>
      <c r="J23" s="13"/>
      <c r="L23" s="371"/>
      <c r="M23" s="13"/>
    </row>
    <row r="24" spans="4:15" ht="15.75" x14ac:dyDescent="0.25">
      <c r="D24" s="563"/>
      <c r="E24" s="563"/>
      <c r="F24" s="563"/>
      <c r="H24" s="13"/>
      <c r="I24" s="371"/>
      <c r="J24" s="13"/>
      <c r="L24" s="371"/>
      <c r="M24" s="13"/>
    </row>
    <row r="25" spans="4:15" x14ac:dyDescent="0.2">
      <c r="H25" s="13"/>
      <c r="I25" s="13"/>
      <c r="J25" s="13"/>
      <c r="L25" s="13"/>
      <c r="M25" s="13"/>
    </row>
    <row r="26" spans="4:15" x14ac:dyDescent="0.2">
      <c r="H26" s="13"/>
      <c r="I26" s="13"/>
      <c r="J26" s="13"/>
      <c r="L26" s="13"/>
      <c r="M26" s="13"/>
    </row>
  </sheetData>
  <mergeCells count="2">
    <mergeCell ref="G4:J4"/>
    <mergeCell ref="L4:O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3:X24"/>
  <sheetViews>
    <sheetView workbookViewId="0"/>
  </sheetViews>
  <sheetFormatPr defaultRowHeight="12.75" x14ac:dyDescent="0.2"/>
  <cols>
    <col min="13" max="14" width="0" hidden="1" customWidth="1"/>
    <col min="15" max="15" width="10" hidden="1" customWidth="1"/>
    <col min="16" max="22" width="0" hidden="1" customWidth="1"/>
  </cols>
  <sheetData>
    <row r="3" spans="2:21" x14ac:dyDescent="0.2">
      <c r="C3" s="46" t="s">
        <v>150</v>
      </c>
    </row>
    <row r="5" spans="2:21" x14ac:dyDescent="0.2">
      <c r="C5" s="1" t="s">
        <v>151</v>
      </c>
      <c r="M5" t="s">
        <v>295</v>
      </c>
      <c r="N5" t="s">
        <v>152</v>
      </c>
      <c r="Q5" t="s">
        <v>152</v>
      </c>
      <c r="U5" s="45" t="s">
        <v>302</v>
      </c>
    </row>
    <row r="6" spans="2:21" x14ac:dyDescent="0.2">
      <c r="C6" t="s">
        <v>153</v>
      </c>
      <c r="F6" s="90">
        <v>1985</v>
      </c>
      <c r="M6">
        <f>F6-1948</f>
        <v>37</v>
      </c>
      <c r="N6" s="15" t="str">
        <f>" "&amp;TEXT(Base_year,"0")&amp; " = 1"</f>
        <v xml:space="preserve"> 1985 = 1</v>
      </c>
      <c r="O6" s="15" t="str">
        <f>" ("&amp;TEXT(Base_year,"0")&amp; "  = 1)"</f>
        <v xml:space="preserve"> (1985  = 1)</v>
      </c>
      <c r="Q6" s="15" t="str">
        <f>" "&amp;TEXT(Base_year,"0")&amp; " = 1"</f>
        <v xml:space="preserve"> 1985 = 1</v>
      </c>
      <c r="R6" s="15" t="str">
        <f>" ("&amp;TEXT(Base_year,"0")&amp; "  = 1)"</f>
        <v xml:space="preserve"> (1985  = 1)</v>
      </c>
      <c r="U6" s="39" t="str">
        <f>TEXT(F6,"0")&amp;" = 1"</f>
        <v>1985 = 1</v>
      </c>
    </row>
    <row r="7" spans="2:21" x14ac:dyDescent="0.2">
      <c r="C7" t="s">
        <v>154</v>
      </c>
      <c r="F7" s="90">
        <v>1996</v>
      </c>
      <c r="M7">
        <f>F7-1948</f>
        <v>48</v>
      </c>
      <c r="N7" s="15" t="str">
        <f>" "&amp;TEXT(Base_year2,"0")&amp; " = 1"</f>
        <v xml:space="preserve"> 1996 = 1</v>
      </c>
      <c r="O7" s="15" t="str">
        <f>" ("&amp;TEXT(Base_year2,"0")&amp; "  = 1)"</f>
        <v xml:space="preserve"> (1996  = 1)</v>
      </c>
      <c r="Q7" s="15" t="str">
        <f>" "&amp;TEXT(Base_year2,"0")&amp; " = 1"</f>
        <v xml:space="preserve"> 1996 = 1</v>
      </c>
      <c r="R7" s="15" t="str">
        <f>" ("&amp;TEXT(Base_year2,"0")&amp; "  = 1)"</f>
        <v xml:space="preserve"> (1996  = 1)</v>
      </c>
    </row>
    <row r="8" spans="2:21" x14ac:dyDescent="0.2">
      <c r="N8" s="15"/>
    </row>
    <row r="9" spans="2:21" hidden="1" x14ac:dyDescent="0.2">
      <c r="B9" s="45" t="s">
        <v>155</v>
      </c>
      <c r="C9" t="s">
        <v>156</v>
      </c>
    </row>
    <row r="10" spans="2:21" hidden="1" x14ac:dyDescent="0.2">
      <c r="C10" t="s">
        <v>157</v>
      </c>
      <c r="F10" s="90"/>
    </row>
    <row r="11" spans="2:21" hidden="1" x14ac:dyDescent="0.2">
      <c r="C11" t="s">
        <v>158</v>
      </c>
      <c r="F11" s="90"/>
    </row>
    <row r="12" spans="2:21" hidden="1" x14ac:dyDescent="0.2">
      <c r="C12" t="s">
        <v>159</v>
      </c>
      <c r="F12" s="90"/>
    </row>
    <row r="13" spans="2:21" hidden="1" x14ac:dyDescent="0.2">
      <c r="C13" t="s">
        <v>160</v>
      </c>
      <c r="F13" s="90"/>
    </row>
    <row r="14" spans="2:21" hidden="1" x14ac:dyDescent="0.2">
      <c r="C14" t="s">
        <v>161</v>
      </c>
      <c r="F14" s="90"/>
    </row>
    <row r="15" spans="2:21" hidden="1" x14ac:dyDescent="0.2">
      <c r="C15" t="s">
        <v>162</v>
      </c>
      <c r="F15" s="90"/>
    </row>
    <row r="16" spans="2:21" hidden="1" x14ac:dyDescent="0.2">
      <c r="C16" t="s">
        <v>163</v>
      </c>
      <c r="E16" t="s">
        <v>164</v>
      </c>
      <c r="F16" t="s">
        <v>33</v>
      </c>
    </row>
    <row r="20" spans="3:24" x14ac:dyDescent="0.2">
      <c r="C20" t="s">
        <v>165</v>
      </c>
      <c r="F20" s="90">
        <v>1985</v>
      </c>
    </row>
    <row r="21" spans="3:24" x14ac:dyDescent="0.2">
      <c r="C21" t="s">
        <v>166</v>
      </c>
      <c r="F21" s="90">
        <v>2014</v>
      </c>
    </row>
    <row r="24" spans="3:24" x14ac:dyDescent="0.2">
      <c r="C24" s="253" t="s">
        <v>560</v>
      </c>
      <c r="D24" s="254"/>
      <c r="E24" s="254"/>
      <c r="F24" s="254"/>
      <c r="G24" s="254"/>
      <c r="H24" s="254"/>
      <c r="I24" s="254"/>
      <c r="J24" s="254"/>
      <c r="K24" s="254"/>
      <c r="L24" s="254"/>
      <c r="M24" s="254"/>
      <c r="N24" s="255">
        <v>1</v>
      </c>
      <c r="P24" s="90">
        <v>1</v>
      </c>
      <c r="X24" s="90">
        <v>1</v>
      </c>
    </row>
  </sheetData>
  <phoneticPr fontId="0"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FQ782"/>
  <sheetViews>
    <sheetView topLeftCell="X52" workbookViewId="0">
      <selection activeCell="AG83" sqref="AG83"/>
    </sheetView>
  </sheetViews>
  <sheetFormatPr defaultColWidth="9.140625" defaultRowHeight="12.75" x14ac:dyDescent="0.2"/>
  <cols>
    <col min="1" max="1" width="10.5703125" style="422" customWidth="1"/>
    <col min="2" max="2" width="7.42578125" style="422" customWidth="1"/>
    <col min="3" max="3" width="9.140625" style="422"/>
    <col min="4" max="8" width="13.7109375" style="422" customWidth="1"/>
    <col min="9" max="9" width="2.85546875" style="422" customWidth="1"/>
    <col min="10" max="10" width="3.85546875" style="422" customWidth="1"/>
    <col min="11" max="11" width="14.85546875" style="422" customWidth="1"/>
    <col min="12" max="12" width="5.5703125" style="422" customWidth="1"/>
    <col min="13" max="15" width="14.42578125" style="422" customWidth="1"/>
    <col min="16" max="16" width="3.140625" style="422" customWidth="1"/>
    <col min="17" max="17" width="12.140625" style="422" customWidth="1"/>
    <col min="18" max="18" width="2.85546875" style="422" customWidth="1"/>
    <col min="19" max="19" width="11.5703125" style="422" customWidth="1"/>
    <col min="20" max="20" width="12" style="422" customWidth="1"/>
    <col min="21" max="21" width="2.85546875" style="422" customWidth="1"/>
    <col min="22" max="22" width="4.7109375" style="422" customWidth="1"/>
    <col min="23" max="23" width="12.85546875" style="422" customWidth="1"/>
    <col min="24" max="24" width="4" style="422" customWidth="1"/>
    <col min="25" max="25" width="9.140625" style="422" hidden="1" customWidth="1"/>
    <col min="26" max="26" width="14.5703125" style="422" customWidth="1"/>
    <col min="27" max="27" width="15.5703125" style="422" customWidth="1"/>
    <col min="28" max="28" width="9.140625" style="422"/>
    <col min="29" max="29" width="11.85546875" style="422" customWidth="1"/>
    <col min="30" max="30" width="11.5703125" style="422" customWidth="1"/>
    <col min="31" max="31" width="10.5703125" style="422" bestFit="1" customWidth="1"/>
    <col min="32" max="32" width="10.5703125" style="422" customWidth="1"/>
    <col min="33" max="33" width="10.42578125" style="422" customWidth="1"/>
    <col min="34" max="34" width="10.7109375" style="422" customWidth="1"/>
    <col min="35" max="35" width="10.5703125" style="422" bestFit="1" customWidth="1"/>
    <col min="36" max="36" width="5.7109375" style="422" hidden="1" customWidth="1"/>
    <col min="37" max="37" width="9.5703125" style="422" hidden="1" customWidth="1"/>
    <col min="38" max="39" width="9.5703125" style="422" customWidth="1"/>
    <col min="40" max="40" width="11.5703125" style="422" customWidth="1"/>
    <col min="41" max="42" width="9.5703125" style="422" customWidth="1"/>
    <col min="43" max="44" width="10.140625" style="422" customWidth="1"/>
    <col min="45" max="45" width="10.85546875" style="422" customWidth="1"/>
    <col min="46" max="46" width="6.42578125" style="422" customWidth="1"/>
    <col min="47" max="47" width="9.140625" style="422"/>
    <col min="48" max="48" width="10.28515625" style="422" hidden="1" customWidth="1"/>
    <col min="49" max="49" width="9.85546875" style="422" hidden="1" customWidth="1"/>
    <col min="50" max="50" width="9.42578125" style="422" hidden="1" customWidth="1"/>
    <col min="51" max="51" width="10.5703125" style="422" hidden="1" customWidth="1"/>
    <col min="52" max="52" width="0" style="422" hidden="1" customWidth="1"/>
    <col min="53" max="53" width="11.140625" style="422" hidden="1" customWidth="1"/>
    <col min="54" max="54" width="0" style="422" hidden="1" customWidth="1"/>
    <col min="55" max="56" width="10.7109375" style="422" hidden="1" customWidth="1"/>
    <col min="57" max="57" width="9.5703125" style="422" hidden="1" customWidth="1"/>
    <col min="58" max="58" width="0" style="422" hidden="1" customWidth="1"/>
    <col min="59" max="59" width="11.42578125" style="422" hidden="1" customWidth="1"/>
    <col min="60" max="61" width="0" style="422" hidden="1" customWidth="1"/>
    <col min="62" max="62" width="10.28515625" style="422" hidden="1" customWidth="1"/>
    <col min="63" max="64" width="0" style="422" hidden="1" customWidth="1"/>
    <col min="65" max="65" width="11.7109375" style="422" hidden="1" customWidth="1"/>
    <col min="66" max="68" width="10.85546875" style="422" hidden="1" customWidth="1"/>
    <col min="69" max="69" width="7.140625" style="422" hidden="1" customWidth="1"/>
    <col min="70" max="70" width="12.85546875" style="422" hidden="1" customWidth="1"/>
    <col min="71" max="74" width="11" style="422" hidden="1" customWidth="1"/>
    <col min="75" max="75" width="0" style="422" hidden="1" customWidth="1"/>
    <col min="76" max="76" width="11.140625" style="422" hidden="1" customWidth="1"/>
    <col min="77" max="77" width="8.42578125" style="422" hidden="1" customWidth="1"/>
    <col min="78" max="78" width="0" style="422" hidden="1" customWidth="1"/>
    <col min="79" max="79" width="10.7109375" style="422" hidden="1" customWidth="1"/>
    <col min="80" max="85" width="0" style="422" hidden="1" customWidth="1"/>
    <col min="86" max="89" width="9.5703125" style="422" hidden="1" customWidth="1"/>
    <col min="90" max="118" width="0" style="422" hidden="1" customWidth="1"/>
    <col min="119" max="119" width="9.140625" style="422"/>
    <col min="120" max="120" width="14" style="422" customWidth="1"/>
    <col min="121" max="121" width="12" style="422" customWidth="1"/>
    <col min="122" max="122" width="10.5703125" style="422" customWidth="1"/>
    <col min="123" max="123" width="10.85546875" style="422" customWidth="1"/>
    <col min="124" max="128" width="9.140625" style="422"/>
    <col min="129" max="129" width="15.7109375" style="422" bestFit="1" customWidth="1"/>
    <col min="130" max="133" width="9.140625" style="422"/>
    <col min="134" max="134" width="11.7109375" style="422" customWidth="1"/>
    <col min="135" max="162" width="9.140625" style="422"/>
    <col min="163" max="163" width="11" style="422" customWidth="1"/>
    <col min="164" max="164" width="11.140625" style="422" customWidth="1"/>
    <col min="165" max="16384" width="9.140625" style="422"/>
  </cols>
  <sheetData>
    <row r="1" spans="1:169" ht="15.75" x14ac:dyDescent="0.25">
      <c r="A1" s="421"/>
      <c r="B1" s="421"/>
      <c r="D1" s="52" t="s">
        <v>1484</v>
      </c>
      <c r="E1" s="52"/>
      <c r="F1" s="52"/>
      <c r="G1" s="52"/>
      <c r="H1" s="52"/>
      <c r="I1" s="51"/>
      <c r="J1" s="51"/>
      <c r="K1" s="51"/>
      <c r="Q1" s="423"/>
      <c r="R1" s="424"/>
      <c r="S1" s="424"/>
      <c r="T1" s="424"/>
      <c r="U1" s="424"/>
      <c r="V1" s="424"/>
      <c r="W1" s="424"/>
      <c r="X1" s="424"/>
      <c r="Y1" s="424"/>
      <c r="Z1" s="424"/>
      <c r="AA1" s="425"/>
      <c r="AB1" s="420"/>
      <c r="AT1" s="426"/>
    </row>
    <row r="2" spans="1:169" ht="12.75" customHeight="1" x14ac:dyDescent="0.2">
      <c r="A2" s="421"/>
      <c r="B2" s="421"/>
      <c r="AB2" s="427"/>
      <c r="AT2" s="426"/>
      <c r="AV2" s="428" t="s">
        <v>834</v>
      </c>
    </row>
    <row r="3" spans="1:169" ht="39" customHeight="1" x14ac:dyDescent="0.2">
      <c r="A3" s="421"/>
      <c r="B3" s="421"/>
      <c r="D3" s="429" t="s">
        <v>299</v>
      </c>
      <c r="E3" s="429"/>
      <c r="F3" s="429"/>
      <c r="G3" s="429"/>
      <c r="H3" s="429"/>
      <c r="I3" s="430"/>
      <c r="J3" s="430"/>
      <c r="K3" s="429" t="s">
        <v>129</v>
      </c>
      <c r="L3" s="430"/>
      <c r="M3" s="429" t="s">
        <v>835</v>
      </c>
      <c r="N3" s="429" t="s">
        <v>870</v>
      </c>
      <c r="O3" s="429" t="s">
        <v>871</v>
      </c>
      <c r="P3" s="430"/>
      <c r="Q3" s="429" t="s">
        <v>836</v>
      </c>
      <c r="R3" s="430"/>
      <c r="S3" s="430" t="s">
        <v>872</v>
      </c>
      <c r="T3" s="430" t="s">
        <v>873</v>
      </c>
      <c r="U3" s="430"/>
      <c r="V3" s="430"/>
      <c r="W3" s="431" t="s">
        <v>837</v>
      </c>
      <c r="X3" s="432"/>
      <c r="Y3" s="432"/>
      <c r="Z3" s="431" t="s">
        <v>838</v>
      </c>
      <c r="AA3" s="430"/>
      <c r="AB3" s="430"/>
      <c r="AC3" s="429" t="s">
        <v>40</v>
      </c>
      <c r="AD3" s="434" t="s">
        <v>874</v>
      </c>
      <c r="AE3" s="451"/>
      <c r="AF3" s="451"/>
      <c r="AG3" s="451"/>
      <c r="AH3" s="430"/>
      <c r="AI3" s="430"/>
      <c r="AJ3" s="430"/>
      <c r="AK3" s="430"/>
      <c r="AL3" s="430"/>
      <c r="AM3" s="430"/>
      <c r="AN3" s="439" t="s">
        <v>875</v>
      </c>
      <c r="AO3" s="439"/>
      <c r="AP3" s="439"/>
      <c r="AQ3" s="439"/>
      <c r="AR3" s="439"/>
      <c r="AS3" s="430"/>
      <c r="AT3" s="433"/>
      <c r="AU3" s="430"/>
      <c r="AV3" s="434" t="s">
        <v>96</v>
      </c>
      <c r="AW3" s="430"/>
      <c r="AX3" s="430"/>
      <c r="AY3" s="430"/>
      <c r="AZ3" s="430"/>
      <c r="BA3" s="434" t="s">
        <v>97</v>
      </c>
      <c r="BB3" s="430"/>
      <c r="BC3" s="430"/>
      <c r="BD3" s="430"/>
      <c r="BE3" s="430"/>
      <c r="BF3" s="430"/>
      <c r="BG3" s="434" t="s">
        <v>308</v>
      </c>
      <c r="BH3" s="429"/>
      <c r="BI3" s="429"/>
      <c r="BJ3" s="429"/>
      <c r="BK3" s="430"/>
      <c r="BL3" s="430"/>
      <c r="BM3" s="429" t="s">
        <v>99</v>
      </c>
      <c r="BN3" s="430"/>
      <c r="BO3" s="430"/>
      <c r="BP3" s="430"/>
      <c r="BQ3" s="430"/>
      <c r="BR3" s="429" t="s">
        <v>839</v>
      </c>
      <c r="BS3" s="430"/>
      <c r="BT3" s="430"/>
      <c r="BU3" s="430"/>
      <c r="BV3" s="430"/>
      <c r="BW3" s="430"/>
      <c r="BX3" s="429" t="s">
        <v>100</v>
      </c>
      <c r="BY3" s="430"/>
      <c r="BZ3" s="430"/>
      <c r="CA3" s="430"/>
      <c r="CB3" s="430"/>
      <c r="CC3" s="429" t="s">
        <v>329</v>
      </c>
      <c r="CD3" s="429"/>
      <c r="CE3" s="429"/>
      <c r="CF3" s="430"/>
      <c r="CG3" s="430"/>
      <c r="CH3" s="429" t="s">
        <v>284</v>
      </c>
      <c r="CI3" s="429"/>
      <c r="CJ3" s="429"/>
      <c r="CK3" s="430"/>
      <c r="CL3" s="430"/>
      <c r="CM3" s="429" t="s">
        <v>281</v>
      </c>
      <c r="CN3" s="430"/>
      <c r="CO3" s="430"/>
      <c r="CP3" s="430"/>
      <c r="CQ3" s="430"/>
      <c r="CR3" s="430"/>
      <c r="CS3" s="429" t="s">
        <v>101</v>
      </c>
      <c r="CT3" s="430"/>
      <c r="CU3" s="430"/>
      <c r="CV3" s="430"/>
      <c r="CW3" s="429" t="s">
        <v>305</v>
      </c>
      <c r="CX3" s="430"/>
      <c r="CY3" s="430"/>
      <c r="CZ3" s="430"/>
      <c r="DA3" s="429" t="s">
        <v>306</v>
      </c>
      <c r="DB3" s="430"/>
      <c r="DC3" s="430"/>
      <c r="DD3" s="430"/>
      <c r="DE3" s="429" t="s">
        <v>307</v>
      </c>
      <c r="DF3" s="430"/>
      <c r="DG3" s="430"/>
      <c r="DH3" s="430"/>
      <c r="DI3" s="429" t="s">
        <v>332</v>
      </c>
      <c r="DJ3" s="430"/>
      <c r="DK3" s="430"/>
      <c r="DL3" s="430"/>
      <c r="DM3" s="432"/>
      <c r="DN3" s="432"/>
    </row>
    <row r="4" spans="1:169" ht="31.5" customHeight="1" x14ac:dyDescent="0.2">
      <c r="A4" s="421"/>
      <c r="B4" s="421"/>
      <c r="Q4" s="435" t="s">
        <v>840</v>
      </c>
      <c r="AC4" s="436" t="s">
        <v>103</v>
      </c>
      <c r="AD4" s="436" t="s">
        <v>104</v>
      </c>
      <c r="AE4" s="437" t="s">
        <v>105</v>
      </c>
      <c r="AF4" s="437" t="s">
        <v>106</v>
      </c>
      <c r="AG4" s="437" t="s">
        <v>107</v>
      </c>
      <c r="AH4" s="437" t="s">
        <v>108</v>
      </c>
      <c r="AI4" s="437" t="s">
        <v>109</v>
      </c>
      <c r="AJ4" s="437" t="s">
        <v>108</v>
      </c>
      <c r="AK4" s="438" t="s">
        <v>109</v>
      </c>
      <c r="AL4" s="437" t="s">
        <v>110</v>
      </c>
      <c r="AN4" s="437" t="s">
        <v>337</v>
      </c>
      <c r="AO4" s="437" t="s">
        <v>338</v>
      </c>
      <c r="AP4" s="437" t="s">
        <v>876</v>
      </c>
      <c r="AQ4" s="437" t="s">
        <v>877</v>
      </c>
      <c r="AR4" s="437" t="s">
        <v>878</v>
      </c>
      <c r="AT4" s="426"/>
      <c r="BG4" s="439"/>
      <c r="BH4" s="439"/>
      <c r="BI4" s="439"/>
      <c r="BJ4" s="439"/>
      <c r="CW4" s="440" t="s">
        <v>331</v>
      </c>
      <c r="DA4" s="440" t="s">
        <v>285</v>
      </c>
      <c r="DE4" s="440" t="s">
        <v>286</v>
      </c>
      <c r="DI4" s="440" t="s">
        <v>304</v>
      </c>
    </row>
    <row r="5" spans="1:169" ht="50.25" customHeight="1" x14ac:dyDescent="0.2">
      <c r="A5" s="421"/>
      <c r="B5" s="421"/>
      <c r="D5" s="441" t="s">
        <v>841</v>
      </c>
      <c r="E5" s="442" t="s">
        <v>842</v>
      </c>
      <c r="F5" s="442" t="s">
        <v>843</v>
      </c>
      <c r="G5" s="442" t="s">
        <v>844</v>
      </c>
      <c r="H5" s="442" t="s">
        <v>845</v>
      </c>
      <c r="K5" s="422" t="s">
        <v>841</v>
      </c>
      <c r="M5" s="441" t="str">
        <f>D5</f>
        <v>Total - U.S.</v>
      </c>
      <c r="N5" s="441"/>
      <c r="O5" s="441"/>
      <c r="Q5" s="441" t="str">
        <f>M5</f>
        <v>Total - U.S.</v>
      </c>
      <c r="W5" s="441" t="s">
        <v>841</v>
      </c>
      <c r="Z5" s="441" t="str">
        <f>Z12</f>
        <v>Total - U.S.</v>
      </c>
      <c r="AA5" s="443"/>
      <c r="AC5" s="444" t="s">
        <v>129</v>
      </c>
      <c r="AD5" s="444" t="s">
        <v>846</v>
      </c>
      <c r="AE5" s="632" t="s">
        <v>1498</v>
      </c>
      <c r="AF5" s="444" t="s">
        <v>847</v>
      </c>
      <c r="AG5" s="444" t="s">
        <v>335</v>
      </c>
      <c r="AH5" s="445" t="s">
        <v>848</v>
      </c>
      <c r="AI5" s="446" t="s">
        <v>115</v>
      </c>
      <c r="AJ5" s="447"/>
      <c r="AK5" s="448" t="s">
        <v>116</v>
      </c>
      <c r="AL5" s="446" t="s">
        <v>116</v>
      </c>
      <c r="AM5" s="535"/>
      <c r="AN5" s="536" t="s">
        <v>879</v>
      </c>
      <c r="AO5" s="536" t="s">
        <v>880</v>
      </c>
      <c r="AP5" s="536" t="s">
        <v>881</v>
      </c>
      <c r="AQ5" s="537" t="s">
        <v>847</v>
      </c>
      <c r="AR5" s="537" t="s">
        <v>882</v>
      </c>
      <c r="AT5" s="426"/>
      <c r="AV5" s="449" t="str">
        <f>D5</f>
        <v>Total - U.S.</v>
      </c>
      <c r="AW5" s="449" t="e">
        <f>#REF!</f>
        <v>#REF!</v>
      </c>
      <c r="AX5" s="449" t="e">
        <f>#REF!</f>
        <v>#REF!</v>
      </c>
      <c r="AY5" s="449" t="e">
        <f>#REF!</f>
        <v>#REF!</v>
      </c>
      <c r="BA5" s="449" t="str">
        <f>D5</f>
        <v>Total - U.S.</v>
      </c>
      <c r="BB5" s="449" t="e">
        <f>#REF!</f>
        <v>#REF!</v>
      </c>
      <c r="BC5" s="449" t="e">
        <f>#REF!</f>
        <v>#REF!</v>
      </c>
      <c r="BD5" s="449" t="e">
        <f>#REF!</f>
        <v>#REF!</v>
      </c>
      <c r="BE5" s="449" t="s">
        <v>32</v>
      </c>
      <c r="BF5" s="430"/>
      <c r="BG5" s="449" t="str">
        <f>D5</f>
        <v>Total - U.S.</v>
      </c>
      <c r="BH5" s="449" t="e">
        <f>#REF!</f>
        <v>#REF!</v>
      </c>
      <c r="BI5" s="449" t="e">
        <f>#REF!</f>
        <v>#REF!</v>
      </c>
      <c r="BJ5" s="449" t="e">
        <f>#REF!</f>
        <v>#REF!</v>
      </c>
      <c r="BK5" s="430"/>
      <c r="BL5" s="430"/>
      <c r="BM5" s="449" t="str">
        <f>D5</f>
        <v>Total - U.S.</v>
      </c>
      <c r="BN5" s="449" t="e">
        <f>#REF!</f>
        <v>#REF!</v>
      </c>
      <c r="BO5" s="449" t="e">
        <f>#REF!</f>
        <v>#REF!</v>
      </c>
      <c r="BP5" s="449" t="e">
        <f>#REF!</f>
        <v>#REF!</v>
      </c>
      <c r="BQ5" s="430"/>
      <c r="BR5" s="449" t="str">
        <f>D5</f>
        <v>Total - U.S.</v>
      </c>
      <c r="BS5" s="449" t="e">
        <f>#REF!</f>
        <v>#REF!</v>
      </c>
      <c r="BT5" s="449" t="e">
        <f>#REF!</f>
        <v>#REF!</v>
      </c>
      <c r="BU5" s="449" t="e">
        <f>#REF!</f>
        <v>#REF!</v>
      </c>
      <c r="BV5" s="450"/>
      <c r="BW5" s="430"/>
      <c r="BX5" s="449" t="str">
        <f>D5</f>
        <v>Total - U.S.</v>
      </c>
      <c r="BY5" s="449" t="e">
        <f>#REF!</f>
        <v>#REF!</v>
      </c>
      <c r="BZ5" s="449" t="e">
        <f>#REF!</f>
        <v>#REF!</v>
      </c>
      <c r="CA5" s="449" t="e">
        <f>#REF!</f>
        <v>#REF!</v>
      </c>
      <c r="CB5" s="430"/>
      <c r="CC5" s="449" t="str">
        <f>D5</f>
        <v>Total - U.S.</v>
      </c>
      <c r="CD5" s="449" t="e">
        <f>#REF!</f>
        <v>#REF!</v>
      </c>
      <c r="CE5" s="449" t="e">
        <f>#REF!</f>
        <v>#REF!</v>
      </c>
      <c r="CF5" s="449" t="e">
        <f>#REF!</f>
        <v>#REF!</v>
      </c>
      <c r="CG5" s="430"/>
      <c r="CH5" s="449" t="str">
        <f>D5</f>
        <v>Total - U.S.</v>
      </c>
      <c r="CI5" s="449" t="e">
        <f>#REF!</f>
        <v>#REF!</v>
      </c>
      <c r="CJ5" s="449" t="e">
        <f>#REF!</f>
        <v>#REF!</v>
      </c>
      <c r="CK5" s="449" t="e">
        <f>#REF!</f>
        <v>#REF!</v>
      </c>
      <c r="CL5" s="451"/>
      <c r="CM5" s="449" t="s">
        <v>124</v>
      </c>
      <c r="CN5" s="449" t="s">
        <v>124</v>
      </c>
      <c r="CO5" s="449" t="s">
        <v>125</v>
      </c>
      <c r="CP5" s="449" t="s">
        <v>126</v>
      </c>
      <c r="CQ5" s="430"/>
      <c r="CS5" s="452" t="s">
        <v>36</v>
      </c>
      <c r="CT5" s="452" t="s">
        <v>37</v>
      </c>
      <c r="CU5" s="452" t="s">
        <v>37</v>
      </c>
      <c r="CV5" s="425"/>
      <c r="CW5" s="452" t="s">
        <v>36</v>
      </c>
      <c r="CX5" s="452" t="s">
        <v>37</v>
      </c>
      <c r="CY5" s="452" t="s">
        <v>37</v>
      </c>
      <c r="DA5" s="452" t="s">
        <v>36</v>
      </c>
      <c r="DB5" s="452" t="s">
        <v>37</v>
      </c>
      <c r="DC5" s="452" t="s">
        <v>37</v>
      </c>
      <c r="DE5" s="452" t="s">
        <v>36</v>
      </c>
      <c r="DF5" s="452" t="s">
        <v>37</v>
      </c>
      <c r="DG5" s="452" t="s">
        <v>37</v>
      </c>
      <c r="DI5" s="452" t="s">
        <v>36</v>
      </c>
      <c r="DJ5" s="452" t="s">
        <v>37</v>
      </c>
      <c r="DK5" s="452" t="s">
        <v>37</v>
      </c>
    </row>
    <row r="6" spans="1:169" ht="25.5" x14ac:dyDescent="0.2">
      <c r="A6" s="453" t="s">
        <v>303</v>
      </c>
      <c r="B6" s="421"/>
      <c r="D6" s="441"/>
      <c r="E6" s="441"/>
      <c r="F6" s="441"/>
      <c r="G6" s="441"/>
      <c r="H6" s="441"/>
      <c r="M6" s="441"/>
      <c r="N6" s="441"/>
      <c r="O6" s="441"/>
      <c r="Q6" s="441"/>
      <c r="W6" s="441"/>
      <c r="Z6" s="441"/>
      <c r="AA6" s="443"/>
      <c r="AC6" s="454"/>
      <c r="AD6" s="455"/>
      <c r="AE6" s="454"/>
      <c r="AF6" s="454"/>
      <c r="AG6" s="454"/>
      <c r="AH6" s="456" t="s">
        <v>849</v>
      </c>
      <c r="AI6" s="457" t="s">
        <v>118</v>
      </c>
      <c r="AJ6" s="458"/>
      <c r="AK6" s="459" t="s">
        <v>340</v>
      </c>
      <c r="AL6" s="457" t="s">
        <v>863</v>
      </c>
      <c r="AM6" s="476"/>
      <c r="AN6" s="459"/>
      <c r="AO6" s="459"/>
      <c r="AP6" s="459"/>
      <c r="AQ6" s="459"/>
      <c r="AR6" s="459"/>
      <c r="AT6" s="426"/>
      <c r="CS6" s="422" t="s">
        <v>38</v>
      </c>
      <c r="CT6" s="422" t="s">
        <v>38</v>
      </c>
      <c r="CU6" s="422" t="s">
        <v>1505</v>
      </c>
      <c r="CW6" s="422" t="s">
        <v>38</v>
      </c>
      <c r="CX6" s="422" t="s">
        <v>38</v>
      </c>
      <c r="CY6" s="422" t="s">
        <v>1505</v>
      </c>
      <c r="DA6" s="422" t="s">
        <v>38</v>
      </c>
      <c r="DB6" s="422" t="s">
        <v>38</v>
      </c>
      <c r="DC6" s="422" t="s">
        <v>1505</v>
      </c>
      <c r="DE6" s="422" t="s">
        <v>38</v>
      </c>
      <c r="DF6" s="422" t="s">
        <v>38</v>
      </c>
      <c r="DG6" s="422" t="s">
        <v>1505</v>
      </c>
      <c r="DI6" s="422" t="s">
        <v>38</v>
      </c>
      <c r="DJ6" s="422" t="s">
        <v>38</v>
      </c>
      <c r="DK6" s="422" t="s">
        <v>1505</v>
      </c>
    </row>
    <row r="7" spans="1:169" ht="27.75" customHeight="1" thickBot="1" x14ac:dyDescent="0.25">
      <c r="A7" s="421"/>
      <c r="B7" s="421"/>
      <c r="D7" s="460" t="str">
        <f>D14</f>
        <v xml:space="preserve"> (TBtu)</v>
      </c>
      <c r="E7" s="460"/>
      <c r="F7" s="460"/>
      <c r="G7" s="460"/>
      <c r="H7" s="460"/>
      <c r="M7" s="460" t="str">
        <f>M14</f>
        <v>Index</v>
      </c>
      <c r="N7" s="460"/>
      <c r="O7" s="460"/>
      <c r="Q7" s="460" t="str">
        <f>Q14</f>
        <v>kBtu/SF</v>
      </c>
      <c r="R7" s="461"/>
      <c r="S7" s="461"/>
      <c r="T7" s="461"/>
      <c r="U7" s="461"/>
      <c r="W7" s="460" t="str">
        <f>W14</f>
        <v xml:space="preserve">  Actual/    normal</v>
      </c>
      <c r="Z7" s="460" t="str">
        <f>Z14</f>
        <v xml:space="preserve">  Actual/    normal</v>
      </c>
      <c r="AA7" s="450"/>
      <c r="AC7" s="462"/>
      <c r="AD7" s="463" t="s">
        <v>850</v>
      </c>
      <c r="AE7" s="462"/>
      <c r="AF7" s="462"/>
      <c r="AG7" s="463" t="s">
        <v>851</v>
      </c>
      <c r="AH7" s="464" t="s">
        <v>852</v>
      </c>
      <c r="AI7" s="462"/>
      <c r="AJ7" s="465"/>
      <c r="AK7" s="465"/>
      <c r="AL7" s="462"/>
      <c r="AM7" s="530"/>
      <c r="AN7" s="538"/>
      <c r="AO7" s="538"/>
      <c r="AP7" s="538"/>
      <c r="AQ7" s="538"/>
      <c r="AR7" s="538"/>
      <c r="AT7" s="426"/>
    </row>
    <row r="8" spans="1:169" ht="6" customHeight="1" x14ac:dyDescent="0.2">
      <c r="A8" s="421"/>
      <c r="B8" s="421"/>
      <c r="AA8" s="425"/>
      <c r="AB8"/>
      <c r="AC8"/>
      <c r="AD8"/>
      <c r="AE8"/>
      <c r="AF8"/>
      <c r="AG8"/>
      <c r="AH8"/>
      <c r="AI8"/>
      <c r="AJ8"/>
      <c r="AK8"/>
      <c r="AL8"/>
      <c r="AM8" s="13"/>
      <c r="AN8"/>
      <c r="AO8"/>
      <c r="AP8"/>
      <c r="AQ8"/>
      <c r="AR8"/>
      <c r="AS8"/>
      <c r="AT8" s="426"/>
    </row>
    <row r="9" spans="1:169" ht="6.75" customHeight="1" x14ac:dyDescent="0.2">
      <c r="A9" s="421"/>
      <c r="B9" s="421"/>
      <c r="AB9"/>
      <c r="AC9"/>
      <c r="AD9"/>
      <c r="AE9"/>
      <c r="AF9"/>
      <c r="AG9"/>
      <c r="AH9"/>
      <c r="AI9"/>
      <c r="AJ9"/>
      <c r="AK9"/>
      <c r="AL9"/>
      <c r="AM9" s="13"/>
      <c r="AN9"/>
      <c r="AO9"/>
      <c r="AP9"/>
      <c r="AQ9"/>
      <c r="AR9"/>
      <c r="AS9"/>
      <c r="AT9" s="426"/>
    </row>
    <row r="10" spans="1:169" ht="51" x14ac:dyDescent="0.2">
      <c r="A10" s="421"/>
      <c r="B10" s="421"/>
      <c r="D10" s="431" t="s">
        <v>299</v>
      </c>
      <c r="E10" s="431"/>
      <c r="F10" s="431"/>
      <c r="G10" s="431"/>
      <c r="H10" s="431"/>
      <c r="I10" s="432"/>
      <c r="J10" s="432"/>
      <c r="K10" s="429" t="s">
        <v>129</v>
      </c>
      <c r="L10" s="432"/>
      <c r="N10" s="429"/>
      <c r="O10" s="429"/>
      <c r="P10" s="432"/>
      <c r="Q10" s="429" t="s">
        <v>149</v>
      </c>
      <c r="R10" s="432"/>
      <c r="S10" s="432"/>
      <c r="T10" s="432"/>
      <c r="U10" s="432"/>
      <c r="V10" s="432"/>
      <c r="W10" s="429" t="s">
        <v>1497</v>
      </c>
      <c r="X10" s="430"/>
      <c r="Y10" s="430"/>
      <c r="Z10" s="429" t="s">
        <v>1497</v>
      </c>
      <c r="AA10" s="431"/>
      <c r="AB10" s="432"/>
      <c r="AC10" s="431" t="s">
        <v>40</v>
      </c>
      <c r="AD10" s="431"/>
      <c r="AE10" s="432"/>
      <c r="AF10" s="432"/>
      <c r="AG10" s="432"/>
      <c r="AH10" s="432"/>
      <c r="AI10" s="432"/>
      <c r="AJ10" s="432"/>
      <c r="AK10" s="432"/>
      <c r="AL10" s="432"/>
      <c r="AM10" s="471"/>
      <c r="AN10" s="432"/>
      <c r="AO10" s="432"/>
      <c r="AP10" s="432"/>
      <c r="AQ10" s="432"/>
      <c r="AR10" s="432"/>
      <c r="AS10" s="432"/>
      <c r="AT10" s="466"/>
      <c r="AU10" s="432"/>
      <c r="AV10" s="434" t="s">
        <v>96</v>
      </c>
      <c r="AW10" s="432"/>
      <c r="AX10" s="432"/>
      <c r="AY10" s="432"/>
      <c r="AZ10" s="432"/>
      <c r="BA10" s="434" t="s">
        <v>97</v>
      </c>
      <c r="BB10" s="432"/>
      <c r="BC10" s="432"/>
      <c r="BD10" s="432"/>
      <c r="BE10" s="432"/>
      <c r="BF10" s="432"/>
      <c r="BG10" s="431" t="s">
        <v>98</v>
      </c>
      <c r="BH10" s="431"/>
      <c r="BI10" s="431"/>
      <c r="BJ10" s="431"/>
      <c r="BK10" s="432"/>
      <c r="BL10" s="432"/>
      <c r="BM10" s="431" t="s">
        <v>99</v>
      </c>
      <c r="BN10" s="432"/>
      <c r="BO10" s="432"/>
      <c r="BP10" s="432"/>
      <c r="BQ10" s="432"/>
      <c r="BR10" s="429" t="s">
        <v>839</v>
      </c>
      <c r="BS10" s="432"/>
      <c r="BT10" s="432"/>
      <c r="BU10" s="432"/>
      <c r="BV10" s="432"/>
      <c r="BW10" s="432"/>
      <c r="BX10" s="431" t="s">
        <v>100</v>
      </c>
      <c r="BY10" s="432"/>
      <c r="BZ10" s="432"/>
      <c r="CA10" s="432"/>
      <c r="CB10" s="432"/>
      <c r="CC10" s="432"/>
      <c r="CD10" s="432"/>
      <c r="CE10" s="432"/>
      <c r="CF10" s="432"/>
      <c r="CG10" s="432"/>
      <c r="CH10" s="431" t="s">
        <v>284</v>
      </c>
      <c r="CI10" s="431"/>
      <c r="CJ10" s="431"/>
      <c r="CK10" s="432"/>
      <c r="CL10" s="432"/>
      <c r="CM10" s="431" t="s">
        <v>281</v>
      </c>
      <c r="CN10" s="432"/>
      <c r="CO10" s="432"/>
      <c r="CP10" s="432"/>
      <c r="CQ10" s="432"/>
      <c r="CR10" s="432"/>
      <c r="CS10" s="431" t="s">
        <v>101</v>
      </c>
      <c r="CT10" s="432"/>
      <c r="CU10" s="432"/>
      <c r="CV10" s="432"/>
      <c r="CW10" s="432"/>
      <c r="CX10" s="432"/>
      <c r="CY10" s="432"/>
      <c r="CZ10" s="432"/>
      <c r="DA10" s="467" t="s">
        <v>102</v>
      </c>
      <c r="DB10" s="468"/>
      <c r="DC10" s="468"/>
      <c r="DD10" s="468"/>
      <c r="DE10" s="467" t="s">
        <v>102</v>
      </c>
      <c r="DF10" s="468"/>
      <c r="DG10" s="468"/>
      <c r="DH10" s="468"/>
      <c r="DI10" s="467" t="s">
        <v>102</v>
      </c>
      <c r="DJ10" s="468"/>
      <c r="DK10" s="468"/>
      <c r="DL10" s="432"/>
      <c r="ES10" s="422" t="s">
        <v>883</v>
      </c>
      <c r="EW10" s="422" t="s">
        <v>853</v>
      </c>
      <c r="FA10" s="422" t="s">
        <v>854</v>
      </c>
      <c r="FG10" s="422" t="s">
        <v>884</v>
      </c>
      <c r="FK10" s="422" t="s">
        <v>881</v>
      </c>
    </row>
    <row r="11" spans="1:169" ht="24" customHeight="1" x14ac:dyDescent="0.2">
      <c r="A11" s="469"/>
      <c r="B11" s="421"/>
      <c r="W11" s="631" t="s">
        <v>738</v>
      </c>
      <c r="Z11" s="631" t="s">
        <v>251</v>
      </c>
      <c r="AA11" s="425"/>
      <c r="AC11" s="436" t="s">
        <v>103</v>
      </c>
      <c r="AD11" s="436" t="s">
        <v>104</v>
      </c>
      <c r="AE11" s="437" t="s">
        <v>105</v>
      </c>
      <c r="AF11" s="437" t="s">
        <v>106</v>
      </c>
      <c r="AG11" s="437" t="s">
        <v>107</v>
      </c>
      <c r="AH11" s="437" t="s">
        <v>108</v>
      </c>
      <c r="AI11" s="437" t="s">
        <v>109</v>
      </c>
      <c r="AJ11" s="437" t="s">
        <v>108</v>
      </c>
      <c r="AK11" s="438" t="s">
        <v>109</v>
      </c>
      <c r="AL11" s="437" t="s">
        <v>110</v>
      </c>
      <c r="AM11" s="425"/>
      <c r="AN11" s="437" t="s">
        <v>337</v>
      </c>
      <c r="AO11" s="437" t="s">
        <v>338</v>
      </c>
      <c r="AP11" s="437" t="s">
        <v>876</v>
      </c>
      <c r="AQ11" s="437" t="s">
        <v>877</v>
      </c>
      <c r="AR11" s="437" t="s">
        <v>878</v>
      </c>
      <c r="AT11" s="426"/>
      <c r="BG11" s="439" t="s">
        <v>111</v>
      </c>
      <c r="BH11" s="439"/>
      <c r="BI11" s="439"/>
      <c r="BJ11" s="439"/>
      <c r="DA11" s="440" t="s">
        <v>285</v>
      </c>
      <c r="DE11" s="440" t="s">
        <v>286</v>
      </c>
      <c r="DI11" s="440" t="s">
        <v>290</v>
      </c>
      <c r="DO11" s="422" t="s">
        <v>855</v>
      </c>
      <c r="DQ11" s="440"/>
      <c r="DR11" s="422" t="s">
        <v>856</v>
      </c>
      <c r="DV11" s="422" t="s">
        <v>856</v>
      </c>
      <c r="DY11" s="422" t="s">
        <v>99</v>
      </c>
      <c r="EB11" s="422" t="s">
        <v>885</v>
      </c>
      <c r="EE11" s="422" t="s">
        <v>886</v>
      </c>
      <c r="EH11" s="422" t="s">
        <v>887</v>
      </c>
      <c r="EK11" s="422" t="s">
        <v>857</v>
      </c>
      <c r="EN11" s="422" t="s">
        <v>858</v>
      </c>
    </row>
    <row r="12" spans="1:169" ht="65.25" customHeight="1" x14ac:dyDescent="0.2">
      <c r="A12" s="421"/>
      <c r="B12" s="421"/>
      <c r="D12" s="441" t="s">
        <v>841</v>
      </c>
      <c r="E12" s="441"/>
      <c r="F12" s="441"/>
      <c r="G12" s="441"/>
      <c r="H12" s="441"/>
      <c r="I12" s="432"/>
      <c r="J12" s="432"/>
      <c r="K12" s="441" t="s">
        <v>841</v>
      </c>
      <c r="L12" s="432"/>
      <c r="M12" s="449" t="str">
        <f>D12</f>
        <v>Total - U.S.</v>
      </c>
      <c r="N12" s="449"/>
      <c r="O12" s="449"/>
      <c r="P12" s="432"/>
      <c r="Q12" s="449" t="str">
        <f>D12</f>
        <v>Total - U.S.</v>
      </c>
      <c r="R12" s="432"/>
      <c r="S12" s="432"/>
      <c r="T12" s="432"/>
      <c r="U12" s="432"/>
      <c r="V12" s="432"/>
      <c r="W12" s="449" t="str">
        <f>D12</f>
        <v>Total - U.S.</v>
      </c>
      <c r="X12" s="432"/>
      <c r="Y12" s="432"/>
      <c r="Z12" s="470" t="str">
        <f>D12</f>
        <v>Total - U.S.</v>
      </c>
      <c r="AA12" s="471"/>
      <c r="AB12" s="432"/>
      <c r="AC12" s="444" t="str">
        <f>AC5</f>
        <v>Activity (Floorspace)</v>
      </c>
      <c r="AD12" s="444" t="str">
        <f t="shared" ref="AD12:AK12" si="0">AD5</f>
        <v>Index of  Aggregate Intensity (Btu/SF)</v>
      </c>
      <c r="AE12" s="632" t="s">
        <v>1498</v>
      </c>
      <c r="AF12" s="444" t="s">
        <v>847</v>
      </c>
      <c r="AG12" s="444" t="str">
        <f t="shared" si="0"/>
        <v>Component Intensity Index (Btu/SF)</v>
      </c>
      <c r="AH12" s="444" t="str">
        <f t="shared" si="0"/>
        <v>Actual: Activity x Structure x Intensity</v>
      </c>
      <c r="AI12" s="472" t="str">
        <f t="shared" si="0"/>
        <v>Actual Energy Use</v>
      </c>
      <c r="AJ12" s="472">
        <f t="shared" si="0"/>
        <v>0</v>
      </c>
      <c r="AK12" s="472" t="str">
        <f t="shared" si="0"/>
        <v>Total Structure</v>
      </c>
      <c r="AL12" s="473" t="s">
        <v>116</v>
      </c>
      <c r="AM12" s="535"/>
      <c r="AN12" s="536" t="s">
        <v>879</v>
      </c>
      <c r="AO12" s="536" t="s">
        <v>888</v>
      </c>
      <c r="AP12" s="536" t="s">
        <v>881</v>
      </c>
      <c r="AQ12" s="537" t="s">
        <v>847</v>
      </c>
      <c r="AR12" s="537" t="s">
        <v>882</v>
      </c>
      <c r="AT12" s="426"/>
      <c r="AV12" s="449" t="str">
        <f>Q12</f>
        <v>Total - U.S.</v>
      </c>
      <c r="AW12" s="449" t="e">
        <f>#REF!</f>
        <v>#REF!</v>
      </c>
      <c r="AX12" s="449" t="e">
        <f>#REF!</f>
        <v>#REF!</v>
      </c>
      <c r="AY12" s="449" t="e">
        <f>#REF!</f>
        <v>#REF!</v>
      </c>
      <c r="AZ12" s="451"/>
      <c r="BA12" s="449" t="str">
        <f>D12</f>
        <v>Total - U.S.</v>
      </c>
      <c r="BB12" s="449" t="e">
        <f>#REF!</f>
        <v>#REF!</v>
      </c>
      <c r="BC12" s="449" t="e">
        <f>#REF!</f>
        <v>#REF!</v>
      </c>
      <c r="BD12" s="449" t="e">
        <f>#REF!</f>
        <v>#REF!</v>
      </c>
      <c r="BE12" s="449" t="s">
        <v>32</v>
      </c>
      <c r="BF12" s="430"/>
      <c r="BG12" s="449" t="str">
        <f>D12</f>
        <v>Total - U.S.</v>
      </c>
      <c r="BH12" s="449" t="e">
        <f>#REF!</f>
        <v>#REF!</v>
      </c>
      <c r="BI12" s="449" t="e">
        <f>#REF!</f>
        <v>#REF!</v>
      </c>
      <c r="BJ12" s="449" t="e">
        <f>#REF!</f>
        <v>#REF!</v>
      </c>
      <c r="BK12" s="430"/>
      <c r="BL12" s="430"/>
      <c r="BM12" s="449" t="str">
        <f>D12</f>
        <v>Total - U.S.</v>
      </c>
      <c r="BN12" s="449" t="e">
        <f>#REF!</f>
        <v>#REF!</v>
      </c>
      <c r="BO12" s="449" t="e">
        <f>#REF!</f>
        <v>#REF!</v>
      </c>
      <c r="BP12" s="449" t="e">
        <f>#REF!</f>
        <v>#REF!</v>
      </c>
      <c r="BQ12" s="430"/>
      <c r="BR12" s="449" t="str">
        <f>D12</f>
        <v>Total - U.S.</v>
      </c>
      <c r="BS12" s="449" t="e">
        <f>#REF!</f>
        <v>#REF!</v>
      </c>
      <c r="BT12" s="449" t="e">
        <f>#REF!</f>
        <v>#REF!</v>
      </c>
      <c r="BU12" s="449" t="e">
        <f>#REF!</f>
        <v>#REF!</v>
      </c>
      <c r="BV12" s="449"/>
      <c r="BW12" s="430"/>
      <c r="BX12" s="449" t="str">
        <f>D12</f>
        <v>Total - U.S.</v>
      </c>
      <c r="BY12" s="449" t="e">
        <f>#REF!</f>
        <v>#REF!</v>
      </c>
      <c r="BZ12" s="449" t="e">
        <f>#REF!</f>
        <v>#REF!</v>
      </c>
      <c r="CA12" s="449" t="e">
        <f>#REF!</f>
        <v>#REF!</v>
      </c>
      <c r="CB12" s="430"/>
      <c r="CC12" s="430"/>
      <c r="CD12" s="430"/>
      <c r="CE12" s="430"/>
      <c r="CF12" s="430"/>
      <c r="CG12" s="430"/>
      <c r="CH12" s="449" t="str">
        <f>D12</f>
        <v>Total - U.S.</v>
      </c>
      <c r="CI12" s="449" t="e">
        <f>#REF!</f>
        <v>#REF!</v>
      </c>
      <c r="CJ12" s="449" t="e">
        <f>#REF!</f>
        <v>#REF!</v>
      </c>
      <c r="CK12" s="449" t="e">
        <f>#REF!</f>
        <v>#REF!</v>
      </c>
      <c r="CL12" s="430"/>
      <c r="CM12" s="449" t="s">
        <v>124</v>
      </c>
      <c r="CN12" s="449" t="s">
        <v>124</v>
      </c>
      <c r="CO12" s="449" t="s">
        <v>125</v>
      </c>
      <c r="CP12" s="449" t="s">
        <v>126</v>
      </c>
      <c r="CQ12" s="430"/>
      <c r="CR12" s="430"/>
      <c r="CS12" s="474" t="s">
        <v>36</v>
      </c>
      <c r="CT12" s="474" t="s">
        <v>37</v>
      </c>
      <c r="CU12" s="474" t="s">
        <v>37</v>
      </c>
      <c r="CV12" s="474"/>
      <c r="CW12" s="474"/>
      <c r="CX12" s="474"/>
      <c r="CY12" s="474"/>
      <c r="CZ12" s="451"/>
      <c r="DA12" s="474" t="s">
        <v>36</v>
      </c>
      <c r="DB12" s="474" t="s">
        <v>37</v>
      </c>
      <c r="DC12" s="474" t="s">
        <v>37</v>
      </c>
      <c r="DD12" s="451"/>
      <c r="DE12" s="474" t="s">
        <v>36</v>
      </c>
      <c r="DF12" s="474" t="s">
        <v>37</v>
      </c>
      <c r="DG12" s="474" t="s">
        <v>37</v>
      </c>
      <c r="DH12" s="451"/>
      <c r="DI12" s="474" t="s">
        <v>36</v>
      </c>
      <c r="DJ12" s="474" t="s">
        <v>37</v>
      </c>
      <c r="DK12" s="474" t="s">
        <v>37</v>
      </c>
      <c r="DO12" s="422" t="s">
        <v>79</v>
      </c>
      <c r="DP12" s="432" t="s">
        <v>843</v>
      </c>
      <c r="DQ12" s="475"/>
      <c r="DR12" s="422" t="s">
        <v>79</v>
      </c>
      <c r="DS12" s="432" t="s">
        <v>843</v>
      </c>
      <c r="DT12" s="475" t="s">
        <v>859</v>
      </c>
      <c r="DU12" s="476"/>
      <c r="DV12" s="422" t="s">
        <v>79</v>
      </c>
      <c r="DW12" s="432" t="s">
        <v>843</v>
      </c>
      <c r="DY12" s="422" t="s">
        <v>79</v>
      </c>
      <c r="DZ12" s="432" t="s">
        <v>860</v>
      </c>
      <c r="EA12" s="432"/>
      <c r="EB12" s="432"/>
      <c r="EC12" s="432"/>
      <c r="ED12" s="432"/>
      <c r="EE12" s="432" t="s">
        <v>79</v>
      </c>
      <c r="EF12" s="432" t="s">
        <v>34</v>
      </c>
      <c r="EG12" s="432"/>
      <c r="EH12" s="432" t="s">
        <v>79</v>
      </c>
      <c r="EI12" s="432" t="s">
        <v>34</v>
      </c>
      <c r="EK12" s="422" t="s">
        <v>79</v>
      </c>
      <c r="EL12" s="432" t="s">
        <v>860</v>
      </c>
      <c r="ES12" s="474" t="s">
        <v>36</v>
      </c>
      <c r="ET12" s="474" t="s">
        <v>37</v>
      </c>
      <c r="EU12" s="474" t="s">
        <v>37</v>
      </c>
      <c r="EW12" s="474" t="s">
        <v>36</v>
      </c>
      <c r="EX12" s="474" t="s">
        <v>37</v>
      </c>
      <c r="EY12" s="474" t="s">
        <v>37</v>
      </c>
      <c r="FA12" s="474" t="s">
        <v>36</v>
      </c>
      <c r="FB12" s="474" t="s">
        <v>37</v>
      </c>
      <c r="FC12" s="474" t="s">
        <v>37</v>
      </c>
      <c r="FG12" s="474" t="s">
        <v>36</v>
      </c>
      <c r="FH12" s="474" t="s">
        <v>37</v>
      </c>
      <c r="FI12" s="474" t="s">
        <v>37</v>
      </c>
      <c r="FK12" s="474" t="s">
        <v>36</v>
      </c>
      <c r="FL12" s="474" t="s">
        <v>37</v>
      </c>
      <c r="FM12" s="474" t="s">
        <v>37</v>
      </c>
    </row>
    <row r="13" spans="1:169" ht="36.75" customHeight="1" x14ac:dyDescent="0.2">
      <c r="A13" s="477" t="s">
        <v>303</v>
      </c>
      <c r="B13" s="421"/>
      <c r="D13" s="442" t="s">
        <v>79</v>
      </c>
      <c r="E13" s="442" t="s">
        <v>842</v>
      </c>
      <c r="F13" s="442" t="s">
        <v>843</v>
      </c>
      <c r="G13" s="442" t="s">
        <v>844</v>
      </c>
      <c r="H13" s="442" t="s">
        <v>845</v>
      </c>
      <c r="I13" s="432"/>
      <c r="J13" s="432"/>
      <c r="K13" s="442" t="s">
        <v>147</v>
      </c>
      <c r="L13" s="432"/>
      <c r="M13" s="442" t="s">
        <v>861</v>
      </c>
      <c r="N13" s="442" t="s">
        <v>842</v>
      </c>
      <c r="O13" s="442"/>
      <c r="P13" s="432"/>
      <c r="Q13" s="442" t="s">
        <v>147</v>
      </c>
      <c r="R13" s="432"/>
      <c r="S13" s="432"/>
      <c r="T13" s="432"/>
      <c r="U13" s="432"/>
      <c r="V13" s="432"/>
      <c r="W13" s="478"/>
      <c r="X13" s="432"/>
      <c r="Y13" s="432"/>
      <c r="Z13" s="442" t="s">
        <v>147</v>
      </c>
      <c r="AA13" s="443"/>
      <c r="AB13" s="432"/>
      <c r="AC13" s="454"/>
      <c r="AD13" s="455"/>
      <c r="AE13" s="454"/>
      <c r="AF13" s="454"/>
      <c r="AG13" s="454"/>
      <c r="AH13" s="456" t="s">
        <v>862</v>
      </c>
      <c r="AI13" s="457" t="s">
        <v>118</v>
      </c>
      <c r="AJ13" s="458"/>
      <c r="AK13" s="459" t="s">
        <v>340</v>
      </c>
      <c r="AL13" s="479" t="s">
        <v>863</v>
      </c>
      <c r="AM13" s="539"/>
      <c r="AN13" s="540" t="s">
        <v>1442</v>
      </c>
      <c r="AO13" s="540" t="s">
        <v>1442</v>
      </c>
      <c r="AP13" s="540"/>
      <c r="AQ13" s="540" t="s">
        <v>889</v>
      </c>
      <c r="AR13" s="540"/>
      <c r="AT13" s="426"/>
      <c r="CS13" s="422" t="s">
        <v>38</v>
      </c>
      <c r="CT13" s="422" t="s">
        <v>38</v>
      </c>
      <c r="CU13" s="422" t="s">
        <v>1505</v>
      </c>
      <c r="DA13" s="422" t="s">
        <v>38</v>
      </c>
      <c r="DB13" s="422" t="s">
        <v>38</v>
      </c>
      <c r="DC13" s="422" t="s">
        <v>1505</v>
      </c>
      <c r="DE13" s="422" t="s">
        <v>38</v>
      </c>
      <c r="DF13" s="422" t="s">
        <v>38</v>
      </c>
      <c r="DG13" s="422" t="s">
        <v>1505</v>
      </c>
      <c r="DI13" s="422" t="s">
        <v>38</v>
      </c>
      <c r="DJ13" s="422" t="s">
        <v>38</v>
      </c>
      <c r="DK13" s="422" t="s">
        <v>1505</v>
      </c>
      <c r="DQ13" s="480"/>
      <c r="DR13" s="480"/>
      <c r="DS13" s="480"/>
      <c r="DT13" s="480"/>
      <c r="DU13" s="481"/>
      <c r="ES13" s="422" t="s">
        <v>38</v>
      </c>
      <c r="ET13" s="422" t="s">
        <v>38</v>
      </c>
      <c r="EU13" s="422" t="s">
        <v>1505</v>
      </c>
      <c r="EW13" s="422" t="s">
        <v>38</v>
      </c>
      <c r="EX13" s="422" t="s">
        <v>38</v>
      </c>
      <c r="EY13" s="422" t="s">
        <v>1505</v>
      </c>
      <c r="FA13" s="422" t="s">
        <v>38</v>
      </c>
      <c r="FB13" s="422" t="s">
        <v>38</v>
      </c>
      <c r="FC13" s="422" t="s">
        <v>1505</v>
      </c>
      <c r="FG13" s="422" t="s">
        <v>38</v>
      </c>
      <c r="FH13" s="422" t="s">
        <v>38</v>
      </c>
      <c r="FI13" s="422" t="s">
        <v>1505</v>
      </c>
      <c r="FK13" s="422" t="s">
        <v>38</v>
      </c>
      <c r="FL13" s="422" t="s">
        <v>38</v>
      </c>
      <c r="FM13" s="422" t="s">
        <v>1505</v>
      </c>
    </row>
    <row r="14" spans="1:169" ht="27.75" customHeight="1" thickBot="1" x14ac:dyDescent="0.25">
      <c r="A14" s="469"/>
      <c r="B14" s="421"/>
      <c r="D14" s="460" t="s">
        <v>119</v>
      </c>
      <c r="E14" s="460"/>
      <c r="F14" s="460"/>
      <c r="G14" s="460"/>
      <c r="H14" s="460"/>
      <c r="I14" s="432"/>
      <c r="J14" s="432"/>
      <c r="K14" s="460" t="s">
        <v>130</v>
      </c>
      <c r="L14" s="432"/>
      <c r="M14" s="442" t="s">
        <v>864</v>
      </c>
      <c r="N14" s="442"/>
      <c r="O14" s="442"/>
      <c r="P14" s="432"/>
      <c r="Q14" s="442" t="s">
        <v>865</v>
      </c>
      <c r="R14" s="432"/>
      <c r="S14" s="432"/>
      <c r="T14" s="432"/>
      <c r="U14" s="432"/>
      <c r="V14" s="432"/>
      <c r="W14" s="442" t="s">
        <v>276</v>
      </c>
      <c r="X14" s="432"/>
      <c r="Y14" s="432"/>
      <c r="Z14" s="442" t="s">
        <v>276</v>
      </c>
      <c r="AA14" s="471"/>
      <c r="AB14" s="432"/>
      <c r="AC14" s="462"/>
      <c r="AD14" s="463" t="s">
        <v>850</v>
      </c>
      <c r="AE14" s="462"/>
      <c r="AF14" s="462"/>
      <c r="AG14" s="463" t="s">
        <v>866</v>
      </c>
      <c r="AH14" s="464" t="s">
        <v>867</v>
      </c>
      <c r="AI14" s="462"/>
      <c r="AJ14" s="465"/>
      <c r="AK14" s="465"/>
      <c r="AL14" s="482"/>
      <c r="AM14" s="530"/>
      <c r="AN14" s="538"/>
      <c r="AO14" s="538"/>
      <c r="AP14" s="538"/>
      <c r="AQ14" s="538"/>
      <c r="AR14" s="538"/>
      <c r="AT14" s="426"/>
      <c r="CS14" s="483"/>
      <c r="CT14" s="483"/>
      <c r="CU14" s="483"/>
      <c r="CV14" s="484"/>
      <c r="CW14" s="484"/>
      <c r="CX14" s="484"/>
      <c r="CY14" s="484"/>
      <c r="DA14" s="483"/>
      <c r="DB14" s="483"/>
      <c r="DC14" s="483"/>
      <c r="DE14" s="483"/>
      <c r="DF14" s="483"/>
      <c r="DG14" s="483"/>
      <c r="DQ14" s="480"/>
      <c r="DR14" s="480"/>
      <c r="DS14" s="480"/>
      <c r="DT14" s="480"/>
      <c r="DU14" s="481"/>
      <c r="ES14" s="483"/>
      <c r="ET14" s="483"/>
      <c r="EU14" s="483"/>
      <c r="EW14" s="483"/>
      <c r="EX14" s="483"/>
      <c r="EY14" s="483"/>
      <c r="FA14" s="483"/>
      <c r="FB14" s="483"/>
      <c r="FC14" s="483"/>
      <c r="FG14" s="483"/>
      <c r="FH14" s="483"/>
      <c r="FI14" s="483"/>
      <c r="FK14" s="483"/>
      <c r="FL14" s="483"/>
      <c r="FM14" s="483"/>
    </row>
    <row r="15" spans="1:169" x14ac:dyDescent="0.2">
      <c r="A15" s="469" t="s">
        <v>147</v>
      </c>
      <c r="B15" s="421">
        <v>1949</v>
      </c>
      <c r="D15" s="485"/>
      <c r="E15" s="485"/>
      <c r="F15" s="485"/>
      <c r="G15" s="485"/>
      <c r="H15" s="486"/>
      <c r="K15" s="487"/>
      <c r="M15" s="486"/>
      <c r="N15" s="486"/>
      <c r="O15" s="531"/>
      <c r="Q15" s="488"/>
      <c r="S15" s="481"/>
      <c r="T15" s="481"/>
      <c r="W15" s="481"/>
      <c r="Z15" s="489"/>
      <c r="AA15" s="490"/>
      <c r="AB15" s="451"/>
      <c r="AC15" s="491"/>
      <c r="AD15" s="491"/>
      <c r="AE15" s="491"/>
      <c r="AF15" s="492"/>
      <c r="AG15" s="491"/>
      <c r="AH15" s="491"/>
      <c r="AI15" s="491"/>
      <c r="AJ15" s="491"/>
      <c r="AK15" s="491"/>
      <c r="AL15" s="491"/>
      <c r="AM15" s="490"/>
      <c r="AN15" s="491"/>
      <c r="AO15" s="491"/>
      <c r="AP15" s="491"/>
      <c r="AQ15" s="491"/>
      <c r="AR15" s="491"/>
      <c r="AT15" s="426"/>
      <c r="AV15" s="480"/>
      <c r="AW15" s="480"/>
      <c r="AX15" s="480"/>
      <c r="AY15" s="480"/>
      <c r="BA15" s="480"/>
      <c r="BB15" s="480"/>
      <c r="BC15" s="480"/>
      <c r="BD15" s="480"/>
      <c r="BE15" s="480"/>
      <c r="BF15" s="480"/>
      <c r="BG15" s="480"/>
      <c r="BH15" s="480"/>
      <c r="BI15" s="480"/>
      <c r="BJ15" s="480"/>
      <c r="BR15" s="480"/>
      <c r="BS15" s="480"/>
      <c r="BT15" s="480"/>
      <c r="BU15" s="480"/>
      <c r="BV15" s="480"/>
      <c r="BX15" s="480"/>
      <c r="BY15" s="480"/>
      <c r="BZ15" s="480"/>
      <c r="CA15" s="480"/>
      <c r="CS15" s="480"/>
      <c r="CT15" s="480"/>
      <c r="CU15" s="480"/>
      <c r="CV15" s="480"/>
      <c r="CW15" s="480"/>
      <c r="CX15" s="480"/>
      <c r="CY15" s="480"/>
      <c r="CZ15" s="480"/>
      <c r="DA15" s="480"/>
      <c r="DB15" s="480"/>
      <c r="DC15" s="480"/>
      <c r="DD15" s="480"/>
      <c r="DE15" s="480"/>
      <c r="DF15" s="480"/>
      <c r="DG15" s="480"/>
      <c r="DI15" s="480"/>
      <c r="DJ15" s="480"/>
      <c r="DK15" s="480"/>
      <c r="DO15" s="481"/>
      <c r="DP15" s="481"/>
      <c r="DQ15" s="480"/>
      <c r="DR15" s="480"/>
      <c r="DS15" s="480"/>
      <c r="DT15" s="480"/>
      <c r="DU15" s="481"/>
      <c r="EE15" s="481"/>
      <c r="EF15" s="481"/>
      <c r="EG15" s="481"/>
      <c r="EH15" s="481"/>
      <c r="EI15" s="481"/>
      <c r="ES15" s="480"/>
      <c r="ET15" s="480"/>
      <c r="EU15" s="480"/>
      <c r="EW15" s="480"/>
      <c r="EX15" s="480"/>
      <c r="EY15" s="480"/>
      <c r="FA15" s="480"/>
      <c r="FB15" s="480"/>
      <c r="FC15" s="480"/>
      <c r="FG15" s="480"/>
      <c r="FH15" s="480"/>
      <c r="FI15" s="480"/>
      <c r="FK15" s="480"/>
      <c r="FL15" s="480"/>
      <c r="FM15" s="480"/>
    </row>
    <row r="16" spans="1:169" x14ac:dyDescent="0.2">
      <c r="A16" s="469" t="s">
        <v>147</v>
      </c>
      <c r="B16" s="421">
        <f t="shared" ref="B16:B81" si="1">B15+1</f>
        <v>1950</v>
      </c>
      <c r="D16" s="485"/>
      <c r="E16" s="485"/>
      <c r="F16" s="485"/>
      <c r="G16" s="485"/>
      <c r="H16" s="486"/>
      <c r="K16" s="487"/>
      <c r="M16" s="486"/>
      <c r="N16" s="486"/>
      <c r="O16" s="531"/>
      <c r="Q16" s="488"/>
      <c r="S16" s="481"/>
      <c r="T16" s="481"/>
      <c r="W16" s="481"/>
      <c r="Z16" s="489"/>
      <c r="AA16" s="480"/>
      <c r="AB16" s="451"/>
      <c r="AC16" s="491"/>
      <c r="AD16" s="491"/>
      <c r="AE16" s="491"/>
      <c r="AF16" s="492"/>
      <c r="AG16" s="491"/>
      <c r="AH16" s="491"/>
      <c r="AI16" s="491"/>
      <c r="AJ16" s="491"/>
      <c r="AK16" s="491"/>
      <c r="AL16" s="491"/>
      <c r="AM16" s="490"/>
      <c r="AN16" s="491"/>
      <c r="AO16" s="491"/>
      <c r="AP16" s="491"/>
      <c r="AQ16" s="491"/>
      <c r="AR16" s="491"/>
      <c r="AT16" s="426"/>
      <c r="AV16" s="480"/>
      <c r="AW16" s="480"/>
      <c r="AX16" s="480"/>
      <c r="AY16" s="480"/>
      <c r="BA16" s="480"/>
      <c r="BB16" s="480"/>
      <c r="BC16" s="480"/>
      <c r="BD16" s="480"/>
      <c r="BE16" s="480"/>
      <c r="BF16" s="480"/>
      <c r="BG16" s="480"/>
      <c r="BH16" s="480"/>
      <c r="BI16" s="480"/>
      <c r="BJ16" s="480"/>
      <c r="BM16" s="480"/>
      <c r="BN16" s="480"/>
      <c r="BO16" s="480"/>
      <c r="BP16" s="480"/>
      <c r="BR16" s="480"/>
      <c r="BS16" s="480"/>
      <c r="BT16" s="480"/>
      <c r="BU16" s="480"/>
      <c r="BV16" s="480"/>
      <c r="BX16" s="480"/>
      <c r="BY16" s="480"/>
      <c r="BZ16" s="480"/>
      <c r="CA16" s="480"/>
      <c r="CC16" s="480"/>
      <c r="CD16" s="480"/>
      <c r="CE16" s="480"/>
      <c r="CF16" s="480"/>
      <c r="CH16" s="480"/>
      <c r="CI16" s="480"/>
      <c r="CJ16" s="480"/>
      <c r="CK16" s="480"/>
      <c r="CM16" s="480"/>
      <c r="CN16" s="480"/>
      <c r="CO16" s="480"/>
      <c r="CP16" s="480"/>
      <c r="CS16" s="480"/>
      <c r="CT16" s="480"/>
      <c r="CU16" s="480"/>
      <c r="CV16" s="480"/>
      <c r="CW16" s="480"/>
      <c r="CX16" s="480"/>
      <c r="CY16" s="480"/>
      <c r="CZ16" s="480"/>
      <c r="DA16" s="480"/>
      <c r="DB16" s="480"/>
      <c r="DC16" s="480"/>
      <c r="DD16" s="480"/>
      <c r="DE16" s="480"/>
      <c r="DF16" s="480"/>
      <c r="DG16" s="480"/>
      <c r="DI16" s="480"/>
      <c r="DJ16" s="480"/>
      <c r="DK16" s="480"/>
      <c r="DO16" s="481"/>
      <c r="DP16" s="481"/>
      <c r="DQ16" s="480"/>
      <c r="DR16" s="480"/>
      <c r="DS16" s="480"/>
      <c r="DT16" s="480"/>
      <c r="DU16" s="481"/>
      <c r="DV16" s="480"/>
      <c r="DW16" s="480"/>
      <c r="DY16" s="480"/>
      <c r="DZ16" s="480"/>
      <c r="EA16" s="480"/>
      <c r="EB16" s="480"/>
      <c r="EC16" s="480"/>
      <c r="ED16" s="480"/>
      <c r="EE16" s="481"/>
      <c r="EF16" s="481"/>
      <c r="EG16" s="481"/>
      <c r="EH16" s="481"/>
      <c r="EI16" s="481"/>
      <c r="EK16" s="480"/>
      <c r="EL16" s="480"/>
      <c r="EM16" s="480"/>
      <c r="EN16" s="480"/>
      <c r="EO16" s="480"/>
      <c r="ES16" s="480"/>
      <c r="ET16" s="480"/>
      <c r="EU16" s="480"/>
      <c r="EW16" s="480"/>
      <c r="EX16" s="480"/>
      <c r="EY16" s="480"/>
      <c r="FA16" s="480"/>
      <c r="FB16" s="480"/>
      <c r="FC16" s="480"/>
      <c r="FE16" s="480"/>
      <c r="FG16" s="480"/>
      <c r="FH16" s="480"/>
      <c r="FI16" s="480"/>
      <c r="FK16" s="480"/>
      <c r="FL16" s="480"/>
      <c r="FM16" s="480"/>
    </row>
    <row r="17" spans="1:169" x14ac:dyDescent="0.2">
      <c r="A17" s="469" t="s">
        <v>147</v>
      </c>
      <c r="B17" s="421">
        <f t="shared" si="1"/>
        <v>1951</v>
      </c>
      <c r="D17" s="485"/>
      <c r="E17" s="485"/>
      <c r="F17" s="485"/>
      <c r="G17" s="485"/>
      <c r="H17" s="486"/>
      <c r="K17" s="487"/>
      <c r="M17" s="486"/>
      <c r="N17" s="486"/>
      <c r="O17" s="531"/>
      <c r="Q17" s="488"/>
      <c r="S17" s="481"/>
      <c r="T17" s="481"/>
      <c r="W17" s="481"/>
      <c r="Z17" s="489"/>
      <c r="AA17" s="480"/>
      <c r="AB17" s="451"/>
      <c r="AC17" s="491"/>
      <c r="AD17" s="491"/>
      <c r="AE17" s="491"/>
      <c r="AF17" s="492"/>
      <c r="AG17" s="491"/>
      <c r="AH17" s="491"/>
      <c r="AI17" s="491"/>
      <c r="AJ17" s="491"/>
      <c r="AK17" s="491"/>
      <c r="AL17" s="491"/>
      <c r="AM17" s="490"/>
      <c r="AN17" s="491"/>
      <c r="AO17" s="491"/>
      <c r="AP17" s="491"/>
      <c r="AQ17" s="491"/>
      <c r="AR17" s="491"/>
      <c r="AT17" s="426"/>
      <c r="AV17" s="480"/>
      <c r="AW17" s="480"/>
      <c r="AX17" s="480"/>
      <c r="AY17" s="480"/>
      <c r="BA17" s="480"/>
      <c r="BB17" s="480"/>
      <c r="BC17" s="480"/>
      <c r="BD17" s="480"/>
      <c r="BE17" s="480"/>
      <c r="BF17" s="480"/>
      <c r="BG17" s="480"/>
      <c r="BH17" s="480"/>
      <c r="BI17" s="480"/>
      <c r="BJ17" s="480"/>
      <c r="BM17" s="480"/>
      <c r="BN17" s="480"/>
      <c r="BO17" s="480"/>
      <c r="BP17" s="480"/>
      <c r="BR17" s="480"/>
      <c r="BS17" s="480"/>
      <c r="BT17" s="480"/>
      <c r="BU17" s="480"/>
      <c r="BV17" s="480"/>
      <c r="BX17" s="480"/>
      <c r="BY17" s="480"/>
      <c r="BZ17" s="480"/>
      <c r="CA17" s="480"/>
      <c r="CC17" s="480"/>
      <c r="CD17" s="480"/>
      <c r="CE17" s="480"/>
      <c r="CF17" s="480"/>
      <c r="CH17" s="480"/>
      <c r="CI17" s="480"/>
      <c r="CJ17" s="480"/>
      <c r="CK17" s="480"/>
      <c r="CM17" s="480"/>
      <c r="CN17" s="480"/>
      <c r="CO17" s="480"/>
      <c r="CP17" s="480"/>
      <c r="CS17" s="480"/>
      <c r="CT17" s="480"/>
      <c r="CU17" s="480"/>
      <c r="CV17" s="480"/>
      <c r="CW17" s="480"/>
      <c r="CX17" s="480"/>
      <c r="CY17" s="480"/>
      <c r="CZ17" s="480"/>
      <c r="DA17" s="480"/>
      <c r="DB17" s="480"/>
      <c r="DC17" s="480"/>
      <c r="DD17" s="480"/>
      <c r="DE17" s="480"/>
      <c r="DF17" s="480"/>
      <c r="DG17" s="480"/>
      <c r="DI17" s="480"/>
      <c r="DJ17" s="480"/>
      <c r="DK17" s="480"/>
      <c r="DO17" s="481"/>
      <c r="DP17" s="481"/>
      <c r="DQ17" s="480"/>
      <c r="DR17" s="480"/>
      <c r="DS17" s="480"/>
      <c r="DT17" s="480"/>
      <c r="DU17" s="481"/>
      <c r="DV17" s="480"/>
      <c r="DW17" s="480"/>
      <c r="DY17" s="480"/>
      <c r="DZ17" s="480"/>
      <c r="EA17" s="480"/>
      <c r="EB17" s="480"/>
      <c r="EC17" s="480"/>
      <c r="ED17" s="480"/>
      <c r="EE17" s="481"/>
      <c r="EF17" s="481"/>
      <c r="EG17" s="481"/>
      <c r="EH17" s="481"/>
      <c r="EI17" s="481"/>
      <c r="EK17" s="480"/>
      <c r="EL17" s="480"/>
      <c r="EN17" s="480"/>
      <c r="EO17" s="480"/>
      <c r="ES17" s="480"/>
      <c r="ET17" s="480"/>
      <c r="EU17" s="480"/>
      <c r="EW17" s="480"/>
      <c r="EX17" s="480"/>
      <c r="EY17" s="480"/>
      <c r="FA17" s="480"/>
      <c r="FB17" s="480"/>
      <c r="FC17" s="480"/>
      <c r="FE17" s="480"/>
      <c r="FG17" s="480"/>
      <c r="FH17" s="480"/>
      <c r="FI17" s="480"/>
      <c r="FK17" s="480"/>
      <c r="FL17" s="480"/>
      <c r="FM17" s="480"/>
    </row>
    <row r="18" spans="1:169" x14ac:dyDescent="0.2">
      <c r="A18" s="469" t="s">
        <v>147</v>
      </c>
      <c r="B18" s="421">
        <f t="shared" si="1"/>
        <v>1952</v>
      </c>
      <c r="D18" s="485"/>
      <c r="E18" s="485"/>
      <c r="F18" s="485"/>
      <c r="G18" s="485"/>
      <c r="H18" s="486"/>
      <c r="K18" s="487"/>
      <c r="M18" s="486"/>
      <c r="N18" s="486"/>
      <c r="O18" s="531"/>
      <c r="Q18" s="488"/>
      <c r="S18" s="481"/>
      <c r="T18" s="481"/>
      <c r="W18" s="481"/>
      <c r="Z18" s="489"/>
      <c r="AA18" s="480"/>
      <c r="AB18" s="451"/>
      <c r="AC18" s="491"/>
      <c r="AD18" s="491"/>
      <c r="AE18" s="491"/>
      <c r="AF18" s="492"/>
      <c r="AG18" s="491"/>
      <c r="AH18" s="491"/>
      <c r="AI18" s="491"/>
      <c r="AJ18" s="491"/>
      <c r="AK18" s="491"/>
      <c r="AL18" s="491"/>
      <c r="AM18" s="490"/>
      <c r="AN18" s="491"/>
      <c r="AO18" s="491"/>
      <c r="AP18" s="491"/>
      <c r="AQ18" s="491"/>
      <c r="AR18" s="491"/>
      <c r="AT18" s="426"/>
      <c r="AV18" s="480"/>
      <c r="AW18" s="480"/>
      <c r="AX18" s="480"/>
      <c r="AY18" s="480"/>
      <c r="BA18" s="480"/>
      <c r="BB18" s="480"/>
      <c r="BC18" s="480"/>
      <c r="BD18" s="480"/>
      <c r="BE18" s="480"/>
      <c r="BF18" s="480"/>
      <c r="BG18" s="480"/>
      <c r="BH18" s="480"/>
      <c r="BI18" s="480"/>
      <c r="BJ18" s="480"/>
      <c r="BM18" s="480"/>
      <c r="BN18" s="480"/>
      <c r="BO18" s="480"/>
      <c r="BP18" s="480"/>
      <c r="BR18" s="480"/>
      <c r="BS18" s="480"/>
      <c r="BT18" s="480"/>
      <c r="BU18" s="480"/>
      <c r="BV18" s="480"/>
      <c r="BX18" s="480"/>
      <c r="BY18" s="480"/>
      <c r="BZ18" s="480"/>
      <c r="CA18" s="480"/>
      <c r="CC18" s="480"/>
      <c r="CD18" s="480"/>
      <c r="CE18" s="480"/>
      <c r="CF18" s="480"/>
      <c r="CH18" s="480"/>
      <c r="CI18" s="480"/>
      <c r="CJ18" s="480"/>
      <c r="CK18" s="480"/>
      <c r="CM18" s="480"/>
      <c r="CN18" s="480"/>
      <c r="CO18" s="480"/>
      <c r="CP18" s="480"/>
      <c r="CS18" s="480"/>
      <c r="CT18" s="480"/>
      <c r="CU18" s="480"/>
      <c r="CV18" s="480"/>
      <c r="CW18" s="480"/>
      <c r="CX18" s="480"/>
      <c r="CY18" s="480"/>
      <c r="CZ18" s="480"/>
      <c r="DA18" s="480"/>
      <c r="DB18" s="480"/>
      <c r="DC18" s="480"/>
      <c r="DD18" s="480"/>
      <c r="DE18" s="480"/>
      <c r="DF18" s="480"/>
      <c r="DG18" s="480"/>
      <c r="DI18" s="480"/>
      <c r="DJ18" s="480"/>
      <c r="DK18" s="480"/>
      <c r="DO18" s="481"/>
      <c r="DP18" s="481"/>
      <c r="DQ18" s="480"/>
      <c r="DR18" s="480"/>
      <c r="DS18" s="480"/>
      <c r="DT18" s="480"/>
      <c r="DU18" s="481"/>
      <c r="DV18" s="480"/>
      <c r="DW18" s="480"/>
      <c r="DY18" s="480"/>
      <c r="DZ18" s="480"/>
      <c r="EA18" s="480"/>
      <c r="EB18" s="480"/>
      <c r="EC18" s="480"/>
      <c r="ED18" s="480"/>
      <c r="EE18" s="481"/>
      <c r="EF18" s="481"/>
      <c r="EG18" s="481"/>
      <c r="EH18" s="481"/>
      <c r="EI18" s="481"/>
      <c r="EK18" s="480"/>
      <c r="EL18" s="480"/>
      <c r="EN18" s="480"/>
      <c r="EO18" s="480"/>
      <c r="ES18" s="480"/>
      <c r="ET18" s="480"/>
      <c r="EU18" s="480"/>
      <c r="EW18" s="480"/>
      <c r="EX18" s="480"/>
      <c r="EY18" s="480"/>
      <c r="FA18" s="480"/>
      <c r="FB18" s="480"/>
      <c r="FC18" s="480"/>
      <c r="FE18" s="480"/>
      <c r="FG18" s="480"/>
      <c r="FH18" s="480"/>
      <c r="FI18" s="480"/>
      <c r="FK18" s="480"/>
      <c r="FL18" s="480"/>
      <c r="FM18" s="480"/>
    </row>
    <row r="19" spans="1:169" x14ac:dyDescent="0.2">
      <c r="A19" s="469" t="s">
        <v>147</v>
      </c>
      <c r="B19" s="421">
        <f t="shared" si="1"/>
        <v>1953</v>
      </c>
      <c r="D19" s="485"/>
      <c r="E19" s="485"/>
      <c r="F19" s="485"/>
      <c r="G19" s="485"/>
      <c r="H19" s="486"/>
      <c r="K19" s="487"/>
      <c r="M19" s="486"/>
      <c r="N19" s="486"/>
      <c r="O19" s="531"/>
      <c r="Q19" s="488"/>
      <c r="S19" s="481"/>
      <c r="T19" s="481"/>
      <c r="W19" s="481"/>
      <c r="Z19" s="489"/>
      <c r="AA19" s="480"/>
      <c r="AB19" s="451"/>
      <c r="AC19" s="491"/>
      <c r="AD19" s="491"/>
      <c r="AE19" s="491"/>
      <c r="AF19" s="492"/>
      <c r="AG19" s="491"/>
      <c r="AH19" s="491"/>
      <c r="AI19" s="491"/>
      <c r="AJ19" s="491"/>
      <c r="AK19" s="491"/>
      <c r="AL19" s="491"/>
      <c r="AM19" s="490"/>
      <c r="AN19" s="491"/>
      <c r="AO19" s="491"/>
      <c r="AP19" s="491"/>
      <c r="AQ19" s="491"/>
      <c r="AR19" s="491"/>
      <c r="AT19" s="426"/>
      <c r="AV19" s="480"/>
      <c r="AW19" s="480"/>
      <c r="AX19" s="480"/>
      <c r="AY19" s="480"/>
      <c r="BA19" s="480"/>
      <c r="BB19" s="480"/>
      <c r="BC19" s="480"/>
      <c r="BD19" s="480"/>
      <c r="BE19" s="480"/>
      <c r="BF19" s="480"/>
      <c r="BG19" s="480"/>
      <c r="BH19" s="480"/>
      <c r="BI19" s="480"/>
      <c r="BJ19" s="480"/>
      <c r="BM19" s="480"/>
      <c r="BN19" s="480"/>
      <c r="BO19" s="480"/>
      <c r="BP19" s="480"/>
      <c r="BR19" s="480"/>
      <c r="BS19" s="480"/>
      <c r="BT19" s="480"/>
      <c r="BU19" s="480"/>
      <c r="BV19" s="480"/>
      <c r="BX19" s="480"/>
      <c r="BY19" s="480"/>
      <c r="BZ19" s="480"/>
      <c r="CA19" s="480"/>
      <c r="CC19" s="480"/>
      <c r="CD19" s="480"/>
      <c r="CE19" s="480"/>
      <c r="CF19" s="480"/>
      <c r="CH19" s="480"/>
      <c r="CI19" s="480"/>
      <c r="CJ19" s="480"/>
      <c r="CK19" s="480"/>
      <c r="CM19" s="480"/>
      <c r="CN19" s="480"/>
      <c r="CO19" s="480"/>
      <c r="CP19" s="480"/>
      <c r="CS19" s="480"/>
      <c r="CT19" s="480"/>
      <c r="CU19" s="480"/>
      <c r="CV19" s="480"/>
      <c r="CW19" s="480"/>
      <c r="CX19" s="480"/>
      <c r="CY19" s="480"/>
      <c r="CZ19" s="480"/>
      <c r="DA19" s="480"/>
      <c r="DB19" s="480"/>
      <c r="DC19" s="480"/>
      <c r="DD19" s="480"/>
      <c r="DE19" s="480"/>
      <c r="DF19" s="480"/>
      <c r="DG19" s="480"/>
      <c r="DI19" s="480"/>
      <c r="DJ19" s="480"/>
      <c r="DK19" s="480"/>
      <c r="DO19" s="481"/>
      <c r="DP19" s="481"/>
      <c r="DQ19" s="480"/>
      <c r="DR19" s="480"/>
      <c r="DS19" s="480"/>
      <c r="DT19" s="480"/>
      <c r="DU19" s="481"/>
      <c r="DV19" s="480"/>
      <c r="DW19" s="480"/>
      <c r="DY19" s="480"/>
      <c r="DZ19" s="480"/>
      <c r="EA19" s="480"/>
      <c r="EB19" s="480"/>
      <c r="EC19" s="480"/>
      <c r="ED19" s="480"/>
      <c r="EE19" s="481"/>
      <c r="EF19" s="481"/>
      <c r="EG19" s="481"/>
      <c r="EH19" s="481"/>
      <c r="EI19" s="481"/>
      <c r="EK19" s="480"/>
      <c r="EL19" s="480"/>
      <c r="EN19" s="480"/>
      <c r="EO19" s="480"/>
      <c r="ES19" s="480"/>
      <c r="ET19" s="480"/>
      <c r="EU19" s="480"/>
      <c r="EW19" s="480"/>
      <c r="EX19" s="480"/>
      <c r="EY19" s="480"/>
      <c r="FA19" s="480"/>
      <c r="FB19" s="480"/>
      <c r="FC19" s="480"/>
      <c r="FE19" s="480"/>
      <c r="FG19" s="480"/>
      <c r="FH19" s="480"/>
      <c r="FI19" s="480"/>
      <c r="FK19" s="480"/>
      <c r="FL19" s="480"/>
      <c r="FM19" s="480"/>
    </row>
    <row r="20" spans="1:169" x14ac:dyDescent="0.2">
      <c r="A20" s="469" t="s">
        <v>147</v>
      </c>
      <c r="B20" s="421">
        <f t="shared" si="1"/>
        <v>1954</v>
      </c>
      <c r="D20" s="485"/>
      <c r="E20" s="485"/>
      <c r="F20" s="485"/>
      <c r="G20" s="485"/>
      <c r="H20" s="486"/>
      <c r="K20" s="487"/>
      <c r="M20" s="486"/>
      <c r="N20" s="486"/>
      <c r="O20" s="531"/>
      <c r="Q20" s="488"/>
      <c r="S20" s="481"/>
      <c r="T20" s="481"/>
      <c r="W20" s="481"/>
      <c r="Z20" s="489"/>
      <c r="AA20" s="480"/>
      <c r="AB20" s="451"/>
      <c r="AC20" s="491"/>
      <c r="AD20" s="491"/>
      <c r="AE20" s="491"/>
      <c r="AF20" s="492"/>
      <c r="AG20" s="491"/>
      <c r="AH20" s="491"/>
      <c r="AI20" s="491"/>
      <c r="AJ20" s="491"/>
      <c r="AK20" s="491"/>
      <c r="AL20" s="491"/>
      <c r="AM20" s="490"/>
      <c r="AN20" s="491"/>
      <c r="AO20" s="491"/>
      <c r="AP20" s="491"/>
      <c r="AQ20" s="491"/>
      <c r="AR20" s="491"/>
      <c r="AT20" s="426"/>
      <c r="AV20" s="480"/>
      <c r="AW20" s="480"/>
      <c r="AX20" s="480"/>
      <c r="AY20" s="480"/>
      <c r="BA20" s="480"/>
      <c r="BB20" s="480"/>
      <c r="BC20" s="480"/>
      <c r="BD20" s="480"/>
      <c r="BE20" s="480"/>
      <c r="BF20" s="480"/>
      <c r="BG20" s="480"/>
      <c r="BH20" s="480"/>
      <c r="BI20" s="480"/>
      <c r="BJ20" s="480"/>
      <c r="BM20" s="480"/>
      <c r="BN20" s="480"/>
      <c r="BO20" s="480"/>
      <c r="BP20" s="480"/>
      <c r="BR20" s="480"/>
      <c r="BS20" s="480"/>
      <c r="BT20" s="480"/>
      <c r="BU20" s="480"/>
      <c r="BV20" s="480"/>
      <c r="BX20" s="480"/>
      <c r="BY20" s="480"/>
      <c r="BZ20" s="480"/>
      <c r="CA20" s="480"/>
      <c r="CC20" s="480"/>
      <c r="CD20" s="480"/>
      <c r="CE20" s="480"/>
      <c r="CF20" s="480"/>
      <c r="CH20" s="480"/>
      <c r="CI20" s="480"/>
      <c r="CJ20" s="480"/>
      <c r="CK20" s="480"/>
      <c r="CM20" s="480"/>
      <c r="CN20" s="480"/>
      <c r="CO20" s="480"/>
      <c r="CP20" s="480"/>
      <c r="CS20" s="480"/>
      <c r="CT20" s="480"/>
      <c r="CU20" s="480"/>
      <c r="CV20" s="480"/>
      <c r="CW20" s="480"/>
      <c r="CX20" s="480"/>
      <c r="CY20" s="480"/>
      <c r="CZ20" s="480"/>
      <c r="DA20" s="480"/>
      <c r="DB20" s="480"/>
      <c r="DC20" s="480"/>
      <c r="DD20" s="480"/>
      <c r="DE20" s="480"/>
      <c r="DF20" s="480"/>
      <c r="DG20" s="480"/>
      <c r="DI20" s="480"/>
      <c r="DJ20" s="480"/>
      <c r="DK20" s="480"/>
      <c r="DO20" s="481"/>
      <c r="DP20" s="481"/>
      <c r="DQ20" s="480"/>
      <c r="DR20" s="480"/>
      <c r="DS20" s="480"/>
      <c r="DT20" s="480"/>
      <c r="DU20" s="481"/>
      <c r="DV20" s="480"/>
      <c r="DW20" s="480"/>
      <c r="DY20" s="480"/>
      <c r="DZ20" s="480"/>
      <c r="EA20" s="480"/>
      <c r="EB20" s="480"/>
      <c r="EC20" s="480"/>
      <c r="ED20" s="480"/>
      <c r="EE20" s="481"/>
      <c r="EF20" s="481"/>
      <c r="EG20" s="481"/>
      <c r="EH20" s="481"/>
      <c r="EI20" s="481"/>
      <c r="EK20" s="480"/>
      <c r="EL20" s="480"/>
      <c r="EN20" s="480"/>
      <c r="EO20" s="480"/>
      <c r="ES20" s="480"/>
      <c r="ET20" s="480"/>
      <c r="EU20" s="480"/>
      <c r="EW20" s="480"/>
      <c r="EX20" s="480"/>
      <c r="EY20" s="480"/>
      <c r="FA20" s="480"/>
      <c r="FB20" s="480"/>
      <c r="FC20" s="480"/>
      <c r="FE20" s="480"/>
      <c r="FG20" s="480"/>
      <c r="FH20" s="480"/>
      <c r="FI20" s="480"/>
      <c r="FK20" s="480"/>
      <c r="FL20" s="480"/>
      <c r="FM20" s="480"/>
    </row>
    <row r="21" spans="1:169" x14ac:dyDescent="0.2">
      <c r="A21" s="469" t="s">
        <v>147</v>
      </c>
      <c r="B21" s="421">
        <f t="shared" si="1"/>
        <v>1955</v>
      </c>
      <c r="D21" s="485"/>
      <c r="E21" s="485"/>
      <c r="F21" s="485"/>
      <c r="G21" s="485"/>
      <c r="H21" s="486"/>
      <c r="K21" s="487"/>
      <c r="M21" s="486"/>
      <c r="N21" s="486"/>
      <c r="O21" s="531"/>
      <c r="Q21" s="488"/>
      <c r="S21" s="481"/>
      <c r="T21" s="481"/>
      <c r="W21" s="481"/>
      <c r="Z21" s="489"/>
      <c r="AA21" s="480"/>
      <c r="AB21" s="451"/>
      <c r="AC21" s="491"/>
      <c r="AD21" s="491"/>
      <c r="AE21" s="491"/>
      <c r="AF21" s="492"/>
      <c r="AG21" s="491"/>
      <c r="AH21" s="491"/>
      <c r="AI21" s="491"/>
      <c r="AJ21" s="491"/>
      <c r="AK21" s="491"/>
      <c r="AL21" s="491"/>
      <c r="AM21" s="490"/>
      <c r="AN21" s="491"/>
      <c r="AO21" s="491"/>
      <c r="AP21" s="491"/>
      <c r="AQ21" s="491"/>
      <c r="AR21" s="491"/>
      <c r="AT21" s="426"/>
      <c r="AV21" s="480"/>
      <c r="AW21" s="480"/>
      <c r="AX21" s="480"/>
      <c r="AY21" s="480"/>
      <c r="BA21" s="480"/>
      <c r="BB21" s="480"/>
      <c r="BC21" s="480"/>
      <c r="BD21" s="480"/>
      <c r="BE21" s="480"/>
      <c r="BF21" s="480"/>
      <c r="BG21" s="480"/>
      <c r="BH21" s="480"/>
      <c r="BI21" s="480"/>
      <c r="BJ21" s="480"/>
      <c r="BM21" s="480"/>
      <c r="BN21" s="480"/>
      <c r="BO21" s="480"/>
      <c r="BP21" s="480"/>
      <c r="BR21" s="480"/>
      <c r="BS21" s="480"/>
      <c r="BT21" s="480"/>
      <c r="BU21" s="480"/>
      <c r="BV21" s="480"/>
      <c r="BX21" s="480"/>
      <c r="BY21" s="480"/>
      <c r="BZ21" s="480"/>
      <c r="CA21" s="480"/>
      <c r="CC21" s="480"/>
      <c r="CD21" s="480"/>
      <c r="CE21" s="480"/>
      <c r="CF21" s="480"/>
      <c r="CH21" s="480"/>
      <c r="CI21" s="480"/>
      <c r="CJ21" s="480"/>
      <c r="CK21" s="480"/>
      <c r="CM21" s="480"/>
      <c r="CN21" s="480"/>
      <c r="CO21" s="480"/>
      <c r="CP21" s="480"/>
      <c r="CS21" s="480"/>
      <c r="CT21" s="480"/>
      <c r="CU21" s="480"/>
      <c r="CV21" s="480"/>
      <c r="CW21" s="480"/>
      <c r="CX21" s="480"/>
      <c r="CY21" s="480"/>
      <c r="CZ21" s="480"/>
      <c r="DA21" s="480"/>
      <c r="DB21" s="480"/>
      <c r="DC21" s="480"/>
      <c r="DD21" s="480"/>
      <c r="DE21" s="480"/>
      <c r="DF21" s="480"/>
      <c r="DG21" s="480"/>
      <c r="DI21" s="480"/>
      <c r="DJ21" s="480"/>
      <c r="DK21" s="480"/>
      <c r="DO21" s="481"/>
      <c r="DP21" s="481"/>
      <c r="DQ21" s="480"/>
      <c r="DR21" s="480"/>
      <c r="DS21" s="480"/>
      <c r="DT21" s="480"/>
      <c r="DU21" s="481"/>
      <c r="DV21" s="480"/>
      <c r="DW21" s="480"/>
      <c r="DY21" s="480"/>
      <c r="DZ21" s="480"/>
      <c r="EA21" s="480"/>
      <c r="EB21" s="480"/>
      <c r="EC21" s="480"/>
      <c r="ED21" s="480"/>
      <c r="EE21" s="481"/>
      <c r="EF21" s="481"/>
      <c r="EG21" s="481"/>
      <c r="EH21" s="481"/>
      <c r="EI21" s="481"/>
      <c r="EK21" s="480"/>
      <c r="EL21" s="480"/>
      <c r="EN21" s="480"/>
      <c r="EO21" s="480"/>
      <c r="ES21" s="480"/>
      <c r="ET21" s="480"/>
      <c r="EU21" s="480"/>
      <c r="EW21" s="480"/>
      <c r="EX21" s="480"/>
      <c r="EY21" s="480"/>
      <c r="FA21" s="480"/>
      <c r="FB21" s="480"/>
      <c r="FC21" s="480"/>
      <c r="FE21" s="480"/>
      <c r="FG21" s="480"/>
      <c r="FH21" s="480"/>
      <c r="FI21" s="480"/>
      <c r="FK21" s="480"/>
      <c r="FL21" s="480"/>
      <c r="FM21" s="480"/>
    </row>
    <row r="22" spans="1:169" x14ac:dyDescent="0.2">
      <c r="A22" s="469" t="s">
        <v>147</v>
      </c>
      <c r="B22" s="421">
        <f t="shared" si="1"/>
        <v>1956</v>
      </c>
      <c r="D22" s="485"/>
      <c r="E22" s="485"/>
      <c r="F22" s="485"/>
      <c r="G22" s="485"/>
      <c r="H22" s="486"/>
      <c r="K22" s="487"/>
      <c r="M22" s="486"/>
      <c r="N22" s="486"/>
      <c r="O22" s="531"/>
      <c r="Q22" s="488"/>
      <c r="S22" s="481"/>
      <c r="T22" s="481"/>
      <c r="W22" s="481"/>
      <c r="Z22" s="489"/>
      <c r="AA22" s="480"/>
      <c r="AB22" s="451"/>
      <c r="AC22" s="491"/>
      <c r="AD22" s="491"/>
      <c r="AE22" s="491"/>
      <c r="AF22" s="492"/>
      <c r="AG22" s="491"/>
      <c r="AH22" s="491"/>
      <c r="AI22" s="491"/>
      <c r="AJ22" s="491"/>
      <c r="AK22" s="491"/>
      <c r="AL22" s="491"/>
      <c r="AM22" s="490"/>
      <c r="AN22" s="491"/>
      <c r="AO22" s="491"/>
      <c r="AP22" s="491"/>
      <c r="AQ22" s="491"/>
      <c r="AR22" s="491"/>
      <c r="AT22" s="426"/>
      <c r="AV22" s="480"/>
      <c r="AW22" s="480"/>
      <c r="AX22" s="480"/>
      <c r="AY22" s="480"/>
      <c r="BA22" s="480"/>
      <c r="BB22" s="480"/>
      <c r="BC22" s="480"/>
      <c r="BD22" s="480"/>
      <c r="BE22" s="480"/>
      <c r="BF22" s="480"/>
      <c r="BG22" s="480"/>
      <c r="BH22" s="480"/>
      <c r="BI22" s="480"/>
      <c r="BJ22" s="480"/>
      <c r="BM22" s="480"/>
      <c r="BN22" s="480"/>
      <c r="BO22" s="480"/>
      <c r="BP22" s="480"/>
      <c r="BR22" s="480"/>
      <c r="BS22" s="480"/>
      <c r="BT22" s="480"/>
      <c r="BU22" s="480"/>
      <c r="BV22" s="480"/>
      <c r="BX22" s="480"/>
      <c r="BY22" s="480"/>
      <c r="BZ22" s="480"/>
      <c r="CA22" s="480"/>
      <c r="CC22" s="480"/>
      <c r="CD22" s="480"/>
      <c r="CE22" s="480"/>
      <c r="CF22" s="480"/>
      <c r="CH22" s="480"/>
      <c r="CI22" s="480"/>
      <c r="CJ22" s="480"/>
      <c r="CK22" s="480"/>
      <c r="CM22" s="480"/>
      <c r="CN22" s="480"/>
      <c r="CO22" s="480"/>
      <c r="CP22" s="480"/>
      <c r="CS22" s="480"/>
      <c r="CT22" s="480"/>
      <c r="CU22" s="480"/>
      <c r="CV22" s="480"/>
      <c r="CW22" s="480"/>
      <c r="CX22" s="480"/>
      <c r="CY22" s="480"/>
      <c r="CZ22" s="480"/>
      <c r="DA22" s="480"/>
      <c r="DB22" s="480"/>
      <c r="DC22" s="480"/>
      <c r="DD22" s="480"/>
      <c r="DE22" s="480"/>
      <c r="DF22" s="480"/>
      <c r="DG22" s="480"/>
      <c r="DI22" s="480"/>
      <c r="DJ22" s="480"/>
      <c r="DK22" s="480"/>
      <c r="DO22" s="481"/>
      <c r="DP22" s="481"/>
      <c r="DQ22" s="480"/>
      <c r="DR22" s="480"/>
      <c r="DS22" s="480"/>
      <c r="DT22" s="480"/>
      <c r="DU22" s="481"/>
      <c r="DV22" s="480"/>
      <c r="DW22" s="480"/>
      <c r="DY22" s="480"/>
      <c r="DZ22" s="480"/>
      <c r="EA22" s="480"/>
      <c r="EB22" s="480"/>
      <c r="EC22" s="480"/>
      <c r="ED22" s="480"/>
      <c r="EE22" s="481"/>
      <c r="EF22" s="481"/>
      <c r="EG22" s="481"/>
      <c r="EH22" s="481"/>
      <c r="EI22" s="481"/>
      <c r="EK22" s="480"/>
      <c r="EL22" s="480"/>
      <c r="EN22" s="480"/>
      <c r="EO22" s="480"/>
      <c r="ES22" s="480"/>
      <c r="ET22" s="480"/>
      <c r="EU22" s="480"/>
      <c r="EW22" s="480"/>
      <c r="EX22" s="480"/>
      <c r="EY22" s="480"/>
      <c r="FA22" s="480"/>
      <c r="FB22" s="480"/>
      <c r="FC22" s="480"/>
      <c r="FE22" s="480"/>
      <c r="FG22" s="480"/>
      <c r="FH22" s="480"/>
      <c r="FI22" s="480"/>
      <c r="FK22" s="480"/>
      <c r="FL22" s="480"/>
      <c r="FM22" s="480"/>
    </row>
    <row r="23" spans="1:169" x14ac:dyDescent="0.2">
      <c r="A23" s="469" t="s">
        <v>147</v>
      </c>
      <c r="B23" s="421">
        <f t="shared" si="1"/>
        <v>1957</v>
      </c>
      <c r="D23" s="485"/>
      <c r="E23" s="485"/>
      <c r="F23" s="485"/>
      <c r="G23" s="485"/>
      <c r="H23" s="486"/>
      <c r="K23" s="487"/>
      <c r="M23" s="486"/>
      <c r="N23" s="486"/>
      <c r="O23" s="531"/>
      <c r="Q23" s="488"/>
      <c r="S23" s="481"/>
      <c r="T23" s="481"/>
      <c r="W23" s="481"/>
      <c r="Z23" s="489"/>
      <c r="AA23" s="480"/>
      <c r="AB23" s="451"/>
      <c r="AC23" s="491"/>
      <c r="AD23" s="491"/>
      <c r="AE23" s="491"/>
      <c r="AF23" s="492"/>
      <c r="AG23" s="491"/>
      <c r="AH23" s="491"/>
      <c r="AI23" s="491"/>
      <c r="AJ23" s="491"/>
      <c r="AK23" s="491"/>
      <c r="AL23" s="491"/>
      <c r="AM23" s="490"/>
      <c r="AN23" s="491"/>
      <c r="AO23" s="491"/>
      <c r="AP23" s="491"/>
      <c r="AQ23" s="491"/>
      <c r="AR23" s="491"/>
      <c r="AT23" s="426"/>
      <c r="AV23" s="480"/>
      <c r="AW23" s="480"/>
      <c r="AX23" s="480"/>
      <c r="AY23" s="480"/>
      <c r="BA23" s="480"/>
      <c r="BB23" s="480"/>
      <c r="BC23" s="480"/>
      <c r="BD23" s="480"/>
      <c r="BE23" s="480"/>
      <c r="BF23" s="480"/>
      <c r="BG23" s="480"/>
      <c r="BH23" s="480"/>
      <c r="BI23" s="480"/>
      <c r="BJ23" s="480"/>
      <c r="BM23" s="480"/>
      <c r="BN23" s="480"/>
      <c r="BO23" s="480"/>
      <c r="BP23" s="480"/>
      <c r="BR23" s="480"/>
      <c r="BS23" s="480"/>
      <c r="BT23" s="480"/>
      <c r="BU23" s="480"/>
      <c r="BV23" s="480"/>
      <c r="BX23" s="480"/>
      <c r="BY23" s="480"/>
      <c r="BZ23" s="480"/>
      <c r="CA23" s="480"/>
      <c r="CC23" s="480"/>
      <c r="CD23" s="480"/>
      <c r="CE23" s="480"/>
      <c r="CF23" s="480"/>
      <c r="CH23" s="480"/>
      <c r="CI23" s="480"/>
      <c r="CJ23" s="480"/>
      <c r="CK23" s="480"/>
      <c r="CM23" s="480"/>
      <c r="CN23" s="480"/>
      <c r="CO23" s="480"/>
      <c r="CP23" s="480"/>
      <c r="CS23" s="480"/>
      <c r="CT23" s="480"/>
      <c r="CU23" s="480"/>
      <c r="CV23" s="480"/>
      <c r="CW23" s="480"/>
      <c r="CX23" s="480"/>
      <c r="CY23" s="480"/>
      <c r="CZ23" s="480"/>
      <c r="DA23" s="480"/>
      <c r="DB23" s="480"/>
      <c r="DC23" s="480"/>
      <c r="DD23" s="480"/>
      <c r="DE23" s="480"/>
      <c r="DF23" s="480"/>
      <c r="DG23" s="480"/>
      <c r="DI23" s="480"/>
      <c r="DJ23" s="480"/>
      <c r="DK23" s="480"/>
      <c r="DO23" s="481"/>
      <c r="DP23" s="481"/>
      <c r="DQ23" s="480"/>
      <c r="DR23" s="480"/>
      <c r="DS23" s="480"/>
      <c r="DT23" s="480"/>
      <c r="DU23" s="481"/>
      <c r="DV23" s="480"/>
      <c r="DW23" s="480"/>
      <c r="DY23" s="480"/>
      <c r="DZ23" s="480"/>
      <c r="EA23" s="480"/>
      <c r="EB23" s="480"/>
      <c r="EC23" s="480"/>
      <c r="ED23" s="480"/>
      <c r="EE23" s="481"/>
      <c r="EF23" s="481"/>
      <c r="EG23" s="481"/>
      <c r="EH23" s="481"/>
      <c r="EI23" s="481"/>
      <c r="EK23" s="480"/>
      <c r="EL23" s="480"/>
      <c r="EN23" s="480"/>
      <c r="EO23" s="480"/>
      <c r="ES23" s="480"/>
      <c r="ET23" s="480"/>
      <c r="EU23" s="480"/>
      <c r="EW23" s="480"/>
      <c r="EX23" s="480"/>
      <c r="EY23" s="480"/>
      <c r="FA23" s="480"/>
      <c r="FB23" s="480"/>
      <c r="FC23" s="480"/>
      <c r="FE23" s="480"/>
      <c r="FG23" s="480"/>
      <c r="FH23" s="480"/>
      <c r="FI23" s="480"/>
      <c r="FK23" s="480"/>
      <c r="FL23" s="480"/>
      <c r="FM23" s="480"/>
    </row>
    <row r="24" spans="1:169" x14ac:dyDescent="0.2">
      <c r="A24" s="469" t="s">
        <v>147</v>
      </c>
      <c r="B24" s="421">
        <f t="shared" si="1"/>
        <v>1958</v>
      </c>
      <c r="D24" s="485"/>
      <c r="E24" s="485"/>
      <c r="F24" s="485"/>
      <c r="G24" s="485"/>
      <c r="H24" s="486"/>
      <c r="K24" s="487"/>
      <c r="M24" s="486"/>
      <c r="N24" s="486"/>
      <c r="O24" s="531"/>
      <c r="Q24" s="488"/>
      <c r="S24" s="481"/>
      <c r="T24" s="481"/>
      <c r="W24" s="481"/>
      <c r="Z24" s="489"/>
      <c r="AA24" s="480"/>
      <c r="AB24" s="451"/>
      <c r="AC24" s="491"/>
      <c r="AD24" s="491"/>
      <c r="AE24" s="491"/>
      <c r="AF24" s="492"/>
      <c r="AG24" s="491"/>
      <c r="AH24" s="491"/>
      <c r="AI24" s="491"/>
      <c r="AJ24" s="491"/>
      <c r="AK24" s="491"/>
      <c r="AL24" s="491"/>
      <c r="AM24" s="490"/>
      <c r="AN24" s="491"/>
      <c r="AO24" s="491"/>
      <c r="AP24" s="491"/>
      <c r="AQ24" s="491"/>
      <c r="AR24" s="491"/>
      <c r="AT24" s="426"/>
      <c r="AV24" s="480"/>
      <c r="AW24" s="480"/>
      <c r="AX24" s="480"/>
      <c r="AY24" s="480"/>
      <c r="BA24" s="480"/>
      <c r="BB24" s="480"/>
      <c r="BC24" s="480"/>
      <c r="BD24" s="480"/>
      <c r="BE24" s="480"/>
      <c r="BF24" s="480"/>
      <c r="BG24" s="480"/>
      <c r="BH24" s="480"/>
      <c r="BI24" s="480"/>
      <c r="BJ24" s="480"/>
      <c r="BM24" s="480"/>
      <c r="BN24" s="480"/>
      <c r="BO24" s="480"/>
      <c r="BP24" s="480"/>
      <c r="BR24" s="480"/>
      <c r="BS24" s="480"/>
      <c r="BT24" s="480"/>
      <c r="BU24" s="480"/>
      <c r="BV24" s="480"/>
      <c r="BX24" s="480"/>
      <c r="BY24" s="480"/>
      <c r="BZ24" s="480"/>
      <c r="CA24" s="480"/>
      <c r="CC24" s="480"/>
      <c r="CD24" s="480"/>
      <c r="CE24" s="480"/>
      <c r="CF24" s="480"/>
      <c r="CH24" s="480"/>
      <c r="CI24" s="480"/>
      <c r="CJ24" s="480"/>
      <c r="CK24" s="480"/>
      <c r="CM24" s="480"/>
      <c r="CN24" s="480"/>
      <c r="CO24" s="480"/>
      <c r="CP24" s="480"/>
      <c r="CS24" s="480"/>
      <c r="CT24" s="480"/>
      <c r="CU24" s="480"/>
      <c r="CV24" s="480"/>
      <c r="CW24" s="480"/>
      <c r="CX24" s="480"/>
      <c r="CY24" s="480"/>
      <c r="CZ24" s="480"/>
      <c r="DA24" s="480"/>
      <c r="DB24" s="480"/>
      <c r="DC24" s="480"/>
      <c r="DD24" s="480"/>
      <c r="DE24" s="480"/>
      <c r="DF24" s="480"/>
      <c r="DG24" s="480"/>
      <c r="DI24" s="480"/>
      <c r="DJ24" s="480"/>
      <c r="DK24" s="480"/>
      <c r="DO24" s="481"/>
      <c r="DP24" s="481"/>
      <c r="DQ24" s="480"/>
      <c r="DR24" s="480"/>
      <c r="DS24" s="480"/>
      <c r="DT24" s="480"/>
      <c r="DU24" s="481"/>
      <c r="DV24" s="480"/>
      <c r="DW24" s="480"/>
      <c r="DY24" s="480"/>
      <c r="DZ24" s="480"/>
      <c r="EA24" s="480"/>
      <c r="EB24" s="480"/>
      <c r="EC24" s="480"/>
      <c r="ED24" s="480"/>
      <c r="EE24" s="481"/>
      <c r="EF24" s="481"/>
      <c r="EG24" s="481"/>
      <c r="EH24" s="481"/>
      <c r="EI24" s="481"/>
      <c r="EK24" s="480"/>
      <c r="EL24" s="480"/>
      <c r="EN24" s="480"/>
      <c r="EO24" s="480"/>
      <c r="ES24" s="480"/>
      <c r="ET24" s="480"/>
      <c r="EU24" s="480"/>
      <c r="EW24" s="480"/>
      <c r="EX24" s="480"/>
      <c r="EY24" s="480"/>
      <c r="FA24" s="480"/>
      <c r="FB24" s="480"/>
      <c r="FC24" s="480"/>
      <c r="FE24" s="480"/>
      <c r="FG24" s="480"/>
      <c r="FH24" s="480"/>
      <c r="FI24" s="480"/>
      <c r="FK24" s="480"/>
      <c r="FL24" s="480"/>
      <c r="FM24" s="480"/>
    </row>
    <row r="25" spans="1:169" x14ac:dyDescent="0.2">
      <c r="A25" s="469" t="s">
        <v>147</v>
      </c>
      <c r="B25" s="421">
        <f t="shared" si="1"/>
        <v>1959</v>
      </c>
      <c r="D25" s="485"/>
      <c r="E25" s="485"/>
      <c r="F25" s="485"/>
      <c r="G25" s="485"/>
      <c r="H25" s="486"/>
      <c r="K25" s="487"/>
      <c r="M25" s="486"/>
      <c r="N25" s="486"/>
      <c r="O25" s="531"/>
      <c r="Q25" s="488"/>
      <c r="S25" s="481"/>
      <c r="T25" s="481"/>
      <c r="W25" s="481"/>
      <c r="Z25" s="489"/>
      <c r="AA25" s="480"/>
      <c r="AB25" s="451"/>
      <c r="AC25" s="491"/>
      <c r="AD25" s="491"/>
      <c r="AE25" s="491"/>
      <c r="AF25" s="492"/>
      <c r="AG25" s="491"/>
      <c r="AH25" s="491"/>
      <c r="AI25" s="491"/>
      <c r="AJ25" s="491"/>
      <c r="AK25" s="491"/>
      <c r="AL25" s="491"/>
      <c r="AM25" s="490"/>
      <c r="AN25" s="491"/>
      <c r="AO25" s="491"/>
      <c r="AP25" s="491"/>
      <c r="AQ25" s="491"/>
      <c r="AR25" s="491"/>
      <c r="AT25" s="426"/>
      <c r="AV25" s="480"/>
      <c r="AW25" s="480"/>
      <c r="AX25" s="480"/>
      <c r="AY25" s="480"/>
      <c r="BA25" s="480"/>
      <c r="BB25" s="480"/>
      <c r="BC25" s="480"/>
      <c r="BD25" s="480"/>
      <c r="BE25" s="480"/>
      <c r="BF25" s="480"/>
      <c r="BG25" s="480"/>
      <c r="BH25" s="480"/>
      <c r="BI25" s="480"/>
      <c r="BJ25" s="480"/>
      <c r="BM25" s="480"/>
      <c r="BN25" s="480"/>
      <c r="BO25" s="480"/>
      <c r="BP25" s="480"/>
      <c r="BR25" s="480"/>
      <c r="BS25" s="480"/>
      <c r="BT25" s="480"/>
      <c r="BU25" s="480"/>
      <c r="BV25" s="480"/>
      <c r="BX25" s="480"/>
      <c r="BY25" s="480"/>
      <c r="BZ25" s="480"/>
      <c r="CA25" s="480"/>
      <c r="CC25" s="480"/>
      <c r="CD25" s="480"/>
      <c r="CE25" s="480"/>
      <c r="CF25" s="480"/>
      <c r="CH25" s="480"/>
      <c r="CI25" s="480"/>
      <c r="CJ25" s="480"/>
      <c r="CK25" s="480"/>
      <c r="CM25" s="480"/>
      <c r="CN25" s="480"/>
      <c r="CO25" s="480"/>
      <c r="CP25" s="480"/>
      <c r="CS25" s="480"/>
      <c r="CT25" s="480"/>
      <c r="CU25" s="480"/>
      <c r="CV25" s="480"/>
      <c r="CW25" s="480"/>
      <c r="CX25" s="480"/>
      <c r="CY25" s="480"/>
      <c r="CZ25" s="480"/>
      <c r="DA25" s="480"/>
      <c r="DB25" s="480"/>
      <c r="DC25" s="480"/>
      <c r="DD25" s="480"/>
      <c r="DE25" s="480"/>
      <c r="DF25" s="480"/>
      <c r="DG25" s="480"/>
      <c r="DI25" s="480"/>
      <c r="DJ25" s="480"/>
      <c r="DK25" s="480"/>
      <c r="DO25" s="481"/>
      <c r="DP25" s="481"/>
      <c r="DQ25" s="480"/>
      <c r="DR25" s="480"/>
      <c r="DS25" s="480"/>
      <c r="DT25" s="480"/>
      <c r="DU25" s="481"/>
      <c r="DV25" s="480"/>
      <c r="DW25" s="480"/>
      <c r="DY25" s="480"/>
      <c r="DZ25" s="480"/>
      <c r="EA25" s="480"/>
      <c r="EB25" s="480"/>
      <c r="EC25" s="480"/>
      <c r="ED25" s="480"/>
      <c r="EE25" s="481"/>
      <c r="EF25" s="481"/>
      <c r="EG25" s="481"/>
      <c r="EH25" s="481"/>
      <c r="EI25" s="481"/>
      <c r="EK25" s="480"/>
      <c r="EL25" s="480"/>
      <c r="EN25" s="480"/>
      <c r="EO25" s="480"/>
      <c r="ES25" s="480"/>
      <c r="ET25" s="480"/>
      <c r="EU25" s="480"/>
      <c r="EW25" s="480"/>
      <c r="EX25" s="480"/>
      <c r="EY25" s="480"/>
      <c r="FA25" s="480"/>
      <c r="FB25" s="480"/>
      <c r="FC25" s="480"/>
      <c r="FE25" s="480"/>
      <c r="FG25" s="480"/>
      <c r="FH25" s="480"/>
      <c r="FI25" s="480"/>
      <c r="FK25" s="480"/>
      <c r="FL25" s="480"/>
      <c r="FM25" s="480"/>
    </row>
    <row r="26" spans="1:169" x14ac:dyDescent="0.2">
      <c r="A26" s="469" t="s">
        <v>147</v>
      </c>
      <c r="B26" s="421">
        <f t="shared" si="1"/>
        <v>1960</v>
      </c>
      <c r="D26" s="485"/>
      <c r="E26" s="485"/>
      <c r="F26" s="485"/>
      <c r="G26" s="485"/>
      <c r="H26" s="486"/>
      <c r="K26" s="487"/>
      <c r="M26" s="486"/>
      <c r="N26" s="486"/>
      <c r="O26" s="531"/>
      <c r="Q26" s="488"/>
      <c r="S26" s="481"/>
      <c r="T26" s="481"/>
      <c r="W26" s="481"/>
      <c r="Z26" s="489"/>
      <c r="AA26" s="480"/>
      <c r="AB26" s="451"/>
      <c r="AC26" s="491"/>
      <c r="AD26" s="491"/>
      <c r="AE26" s="491"/>
      <c r="AF26" s="492"/>
      <c r="AG26" s="491"/>
      <c r="AH26" s="491"/>
      <c r="AI26" s="491"/>
      <c r="AJ26" s="491"/>
      <c r="AK26" s="491"/>
      <c r="AL26" s="491"/>
      <c r="AM26" s="490"/>
      <c r="AN26" s="491"/>
      <c r="AO26" s="491"/>
      <c r="AP26" s="491"/>
      <c r="AQ26" s="491"/>
      <c r="AR26" s="491"/>
      <c r="AT26" s="426"/>
      <c r="AV26" s="480"/>
      <c r="AW26" s="480"/>
      <c r="AX26" s="480"/>
      <c r="AY26" s="480"/>
      <c r="BA26" s="480"/>
      <c r="BB26" s="480"/>
      <c r="BC26" s="480"/>
      <c r="BD26" s="480"/>
      <c r="BE26" s="480"/>
      <c r="BF26" s="480"/>
      <c r="BG26" s="480"/>
      <c r="BH26" s="480"/>
      <c r="BI26" s="480"/>
      <c r="BJ26" s="480"/>
      <c r="BM26" s="480"/>
      <c r="BN26" s="480"/>
      <c r="BO26" s="480"/>
      <c r="BP26" s="480"/>
      <c r="BR26" s="480"/>
      <c r="BS26" s="480"/>
      <c r="BT26" s="480"/>
      <c r="BU26" s="480"/>
      <c r="BV26" s="480"/>
      <c r="BX26" s="480"/>
      <c r="BY26" s="480"/>
      <c r="BZ26" s="480"/>
      <c r="CA26" s="480"/>
      <c r="CC26" s="480"/>
      <c r="CD26" s="480"/>
      <c r="CE26" s="480"/>
      <c r="CF26" s="480"/>
      <c r="CH26" s="480"/>
      <c r="CI26" s="480"/>
      <c r="CJ26" s="480"/>
      <c r="CK26" s="480"/>
      <c r="CM26" s="480"/>
      <c r="CN26" s="480"/>
      <c r="CO26" s="480"/>
      <c r="CP26" s="480"/>
      <c r="CS26" s="480"/>
      <c r="CT26" s="480"/>
      <c r="CU26" s="480"/>
      <c r="CV26" s="480"/>
      <c r="CW26" s="480"/>
      <c r="CX26" s="480"/>
      <c r="CY26" s="480"/>
      <c r="CZ26" s="480"/>
      <c r="DA26" s="480"/>
      <c r="DB26" s="480"/>
      <c r="DC26" s="480"/>
      <c r="DD26" s="480"/>
      <c r="DE26" s="480"/>
      <c r="DF26" s="480"/>
      <c r="DG26" s="480"/>
      <c r="DI26" s="480"/>
      <c r="DJ26" s="480"/>
      <c r="DK26" s="480"/>
      <c r="DO26" s="481"/>
      <c r="DP26" s="481"/>
      <c r="DQ26" s="480"/>
      <c r="DR26" s="480"/>
      <c r="DS26" s="480"/>
      <c r="DT26" s="480"/>
      <c r="DU26" s="481"/>
      <c r="DV26" s="480"/>
      <c r="DW26" s="480"/>
      <c r="DY26" s="480"/>
      <c r="DZ26" s="480"/>
      <c r="EA26" s="480"/>
      <c r="EB26" s="480"/>
      <c r="EC26" s="480"/>
      <c r="ED26" s="480"/>
      <c r="EE26" s="481"/>
      <c r="EF26" s="481"/>
      <c r="EG26" s="481"/>
      <c r="EH26" s="481"/>
      <c r="EI26" s="481"/>
      <c r="EK26" s="480"/>
      <c r="EL26" s="480"/>
      <c r="EN26" s="480"/>
      <c r="EO26" s="480"/>
      <c r="ES26" s="480"/>
      <c r="ET26" s="480"/>
      <c r="EU26" s="480"/>
      <c r="EW26" s="480"/>
      <c r="EX26" s="480"/>
      <c r="EY26" s="480"/>
      <c r="FA26" s="480"/>
      <c r="FB26" s="480"/>
      <c r="FC26" s="480"/>
      <c r="FE26" s="480"/>
      <c r="FG26" s="480"/>
      <c r="FH26" s="480"/>
      <c r="FI26" s="480"/>
      <c r="FK26" s="480"/>
      <c r="FL26" s="480"/>
      <c r="FM26" s="480"/>
    </row>
    <row r="27" spans="1:169" x14ac:dyDescent="0.2">
      <c r="A27" s="469" t="s">
        <v>147</v>
      </c>
      <c r="B27" s="421">
        <f t="shared" si="1"/>
        <v>1961</v>
      </c>
      <c r="D27" s="485"/>
      <c r="E27" s="485"/>
      <c r="F27" s="485"/>
      <c r="G27" s="485"/>
      <c r="H27" s="486"/>
      <c r="K27" s="487"/>
      <c r="M27" s="486"/>
      <c r="N27" s="486"/>
      <c r="O27" s="531"/>
      <c r="Q27" s="488"/>
      <c r="S27" s="481"/>
      <c r="T27" s="481"/>
      <c r="W27" s="481"/>
      <c r="Z27" s="489"/>
      <c r="AA27" s="480"/>
      <c r="AB27" s="451"/>
      <c r="AC27" s="491"/>
      <c r="AD27" s="491"/>
      <c r="AE27" s="491"/>
      <c r="AF27" s="492"/>
      <c r="AG27" s="491"/>
      <c r="AH27" s="491"/>
      <c r="AI27" s="491"/>
      <c r="AJ27" s="491"/>
      <c r="AK27" s="491"/>
      <c r="AL27" s="491"/>
      <c r="AM27" s="490"/>
      <c r="AN27" s="491"/>
      <c r="AO27" s="491"/>
      <c r="AP27" s="491"/>
      <c r="AQ27" s="491"/>
      <c r="AR27" s="491"/>
      <c r="AT27" s="426"/>
      <c r="AV27" s="480"/>
      <c r="AW27" s="480"/>
      <c r="AX27" s="480"/>
      <c r="AY27" s="480"/>
      <c r="BA27" s="480"/>
      <c r="BB27" s="480"/>
      <c r="BC27" s="480"/>
      <c r="BD27" s="480"/>
      <c r="BE27" s="480"/>
      <c r="BF27" s="480"/>
      <c r="BG27" s="480"/>
      <c r="BH27" s="480"/>
      <c r="BI27" s="480"/>
      <c r="BJ27" s="480"/>
      <c r="BM27" s="480"/>
      <c r="BN27" s="480"/>
      <c r="BO27" s="480"/>
      <c r="BP27" s="480"/>
      <c r="BR27" s="480"/>
      <c r="BS27" s="480"/>
      <c r="BT27" s="480"/>
      <c r="BU27" s="480"/>
      <c r="BV27" s="480"/>
      <c r="BX27" s="480"/>
      <c r="BY27" s="480"/>
      <c r="BZ27" s="480"/>
      <c r="CA27" s="480"/>
      <c r="CC27" s="480"/>
      <c r="CD27" s="480"/>
      <c r="CE27" s="480"/>
      <c r="CF27" s="480"/>
      <c r="CH27" s="480"/>
      <c r="CI27" s="480"/>
      <c r="CJ27" s="480"/>
      <c r="CK27" s="480"/>
      <c r="CM27" s="480"/>
      <c r="CN27" s="480"/>
      <c r="CO27" s="480"/>
      <c r="CP27" s="480"/>
      <c r="CS27" s="480"/>
      <c r="CT27" s="480"/>
      <c r="CU27" s="480"/>
      <c r="CV27" s="480"/>
      <c r="CW27" s="480"/>
      <c r="CX27" s="480"/>
      <c r="CY27" s="480"/>
      <c r="CZ27" s="480"/>
      <c r="DA27" s="480"/>
      <c r="DB27" s="480"/>
      <c r="DC27" s="480"/>
      <c r="DD27" s="480"/>
      <c r="DE27" s="480"/>
      <c r="DF27" s="480"/>
      <c r="DG27" s="480"/>
      <c r="DI27" s="480"/>
      <c r="DJ27" s="480"/>
      <c r="DK27" s="480"/>
      <c r="DO27" s="481"/>
      <c r="DP27" s="481"/>
      <c r="DQ27" s="480"/>
      <c r="DR27" s="480"/>
      <c r="DS27" s="480"/>
      <c r="DT27" s="480"/>
      <c r="DU27" s="481"/>
      <c r="DV27" s="480"/>
      <c r="DW27" s="480"/>
      <c r="DY27" s="480"/>
      <c r="DZ27" s="480"/>
      <c r="EA27" s="480"/>
      <c r="EB27" s="480"/>
      <c r="EC27" s="480"/>
      <c r="ED27" s="480"/>
      <c r="EE27" s="481"/>
      <c r="EF27" s="481"/>
      <c r="EG27" s="481"/>
      <c r="EH27" s="481"/>
      <c r="EI27" s="481"/>
      <c r="EK27" s="480"/>
      <c r="EL27" s="480"/>
      <c r="EN27" s="480"/>
      <c r="EO27" s="480"/>
      <c r="ES27" s="480"/>
      <c r="ET27" s="480"/>
      <c r="EU27" s="480"/>
      <c r="EW27" s="480"/>
      <c r="EX27" s="480"/>
      <c r="EY27" s="480"/>
      <c r="FA27" s="480"/>
      <c r="FB27" s="480"/>
      <c r="FC27" s="480"/>
      <c r="FE27" s="480"/>
      <c r="FG27" s="480"/>
      <c r="FH27" s="480"/>
      <c r="FI27" s="480"/>
      <c r="FK27" s="480"/>
      <c r="FL27" s="480"/>
      <c r="FM27" s="480"/>
    </row>
    <row r="28" spans="1:169" x14ac:dyDescent="0.2">
      <c r="A28" s="469" t="s">
        <v>147</v>
      </c>
      <c r="B28" s="421">
        <f t="shared" si="1"/>
        <v>1962</v>
      </c>
      <c r="D28" s="485"/>
      <c r="E28" s="485"/>
      <c r="F28" s="485"/>
      <c r="G28" s="485"/>
      <c r="H28" s="486"/>
      <c r="K28" s="487"/>
      <c r="M28" s="486"/>
      <c r="N28" s="486"/>
      <c r="O28" s="531"/>
      <c r="Q28" s="488"/>
      <c r="S28" s="481"/>
      <c r="T28" s="481"/>
      <c r="W28" s="481"/>
      <c r="Z28" s="489"/>
      <c r="AA28" s="480"/>
      <c r="AB28" s="451"/>
      <c r="AC28" s="491"/>
      <c r="AD28" s="491"/>
      <c r="AE28" s="491"/>
      <c r="AF28" s="492"/>
      <c r="AG28" s="491"/>
      <c r="AH28" s="491"/>
      <c r="AI28" s="491"/>
      <c r="AJ28" s="491"/>
      <c r="AK28" s="491"/>
      <c r="AL28" s="491"/>
      <c r="AM28" s="490"/>
      <c r="AN28" s="491"/>
      <c r="AO28" s="491"/>
      <c r="AP28" s="491"/>
      <c r="AQ28" s="491"/>
      <c r="AR28" s="491"/>
      <c r="AT28" s="426"/>
      <c r="AV28" s="480"/>
      <c r="AW28" s="480"/>
      <c r="AX28" s="480"/>
      <c r="AY28" s="480"/>
      <c r="BA28" s="480"/>
      <c r="BB28" s="480"/>
      <c r="BC28" s="480"/>
      <c r="BD28" s="480"/>
      <c r="BE28" s="480"/>
      <c r="BF28" s="480"/>
      <c r="BG28" s="480"/>
      <c r="BH28" s="480"/>
      <c r="BI28" s="480"/>
      <c r="BJ28" s="480"/>
      <c r="BM28" s="480"/>
      <c r="BN28" s="480"/>
      <c r="BO28" s="480"/>
      <c r="BP28" s="480"/>
      <c r="BR28" s="480"/>
      <c r="BS28" s="480"/>
      <c r="BT28" s="480"/>
      <c r="BU28" s="480"/>
      <c r="BV28" s="480"/>
      <c r="BX28" s="480"/>
      <c r="BY28" s="480"/>
      <c r="BZ28" s="480"/>
      <c r="CA28" s="480"/>
      <c r="CC28" s="480"/>
      <c r="CD28" s="480"/>
      <c r="CE28" s="480"/>
      <c r="CF28" s="480"/>
      <c r="CH28" s="480"/>
      <c r="CI28" s="480"/>
      <c r="CJ28" s="480"/>
      <c r="CK28" s="480"/>
      <c r="CM28" s="480"/>
      <c r="CN28" s="480"/>
      <c r="CO28" s="480"/>
      <c r="CP28" s="480"/>
      <c r="CS28" s="480"/>
      <c r="CT28" s="480"/>
      <c r="CU28" s="480"/>
      <c r="CV28" s="480"/>
      <c r="CW28" s="480"/>
      <c r="CX28" s="480"/>
      <c r="CY28" s="480"/>
      <c r="CZ28" s="480"/>
      <c r="DA28" s="480"/>
      <c r="DB28" s="480"/>
      <c r="DC28" s="480"/>
      <c r="DD28" s="480"/>
      <c r="DE28" s="480"/>
      <c r="DF28" s="480"/>
      <c r="DG28" s="480"/>
      <c r="DI28" s="480"/>
      <c r="DJ28" s="480"/>
      <c r="DK28" s="480"/>
      <c r="DO28" s="481"/>
      <c r="DP28" s="481"/>
      <c r="DQ28" s="480"/>
      <c r="DR28" s="480"/>
      <c r="DS28" s="480"/>
      <c r="DT28" s="480"/>
      <c r="DU28" s="481"/>
      <c r="DV28" s="480"/>
      <c r="DW28" s="480"/>
      <c r="DY28" s="480"/>
      <c r="DZ28" s="480"/>
      <c r="EA28" s="480"/>
      <c r="EB28" s="480"/>
      <c r="EC28" s="480"/>
      <c r="ED28" s="480"/>
      <c r="EE28" s="481"/>
      <c r="EF28" s="481"/>
      <c r="EG28" s="481"/>
      <c r="EH28" s="481"/>
      <c r="EI28" s="481"/>
      <c r="EK28" s="480"/>
      <c r="EL28" s="480"/>
      <c r="EN28" s="480"/>
      <c r="EO28" s="480"/>
      <c r="ES28" s="480"/>
      <c r="ET28" s="480"/>
      <c r="EU28" s="480"/>
      <c r="EW28" s="480"/>
      <c r="EX28" s="480"/>
      <c r="EY28" s="480"/>
      <c r="FA28" s="480"/>
      <c r="FB28" s="480"/>
      <c r="FC28" s="480"/>
      <c r="FE28" s="480"/>
      <c r="FG28" s="480"/>
      <c r="FH28" s="480"/>
      <c r="FI28" s="480"/>
      <c r="FK28" s="480"/>
      <c r="FL28" s="480"/>
      <c r="FM28" s="480"/>
    </row>
    <row r="29" spans="1:169" x14ac:dyDescent="0.2">
      <c r="A29" s="469" t="s">
        <v>147</v>
      </c>
      <c r="B29" s="421">
        <f t="shared" si="1"/>
        <v>1963</v>
      </c>
      <c r="D29" s="485"/>
      <c r="E29" s="485"/>
      <c r="F29" s="485"/>
      <c r="G29" s="485"/>
      <c r="H29" s="486"/>
      <c r="K29" s="487"/>
      <c r="M29" s="486"/>
      <c r="N29" s="486"/>
      <c r="O29" s="531"/>
      <c r="Q29" s="488"/>
      <c r="S29" s="481"/>
      <c r="T29" s="481"/>
      <c r="W29" s="481"/>
      <c r="Z29" s="489"/>
      <c r="AA29" s="480"/>
      <c r="AB29" s="451"/>
      <c r="AC29" s="491"/>
      <c r="AD29" s="491"/>
      <c r="AE29" s="491"/>
      <c r="AF29" s="492"/>
      <c r="AG29" s="491"/>
      <c r="AH29" s="491"/>
      <c r="AI29" s="491"/>
      <c r="AJ29" s="491"/>
      <c r="AK29" s="491"/>
      <c r="AL29" s="491"/>
      <c r="AM29" s="490"/>
      <c r="AN29" s="491"/>
      <c r="AO29" s="491"/>
      <c r="AP29" s="491"/>
      <c r="AQ29" s="491"/>
      <c r="AR29" s="491"/>
      <c r="AT29" s="426"/>
      <c r="AV29" s="480"/>
      <c r="AW29" s="480"/>
      <c r="AX29" s="480"/>
      <c r="AY29" s="480"/>
      <c r="BA29" s="480"/>
      <c r="BB29" s="480"/>
      <c r="BC29" s="480"/>
      <c r="BD29" s="480"/>
      <c r="BE29" s="480"/>
      <c r="BF29" s="480"/>
      <c r="BG29" s="480"/>
      <c r="BH29" s="480"/>
      <c r="BI29" s="480"/>
      <c r="BJ29" s="480"/>
      <c r="BM29" s="480"/>
      <c r="BN29" s="480"/>
      <c r="BO29" s="480"/>
      <c r="BP29" s="480"/>
      <c r="BR29" s="480"/>
      <c r="BS29" s="480"/>
      <c r="BT29" s="480"/>
      <c r="BU29" s="480"/>
      <c r="BV29" s="480"/>
      <c r="BX29" s="480"/>
      <c r="BY29" s="480"/>
      <c r="BZ29" s="480"/>
      <c r="CA29" s="480"/>
      <c r="CC29" s="480"/>
      <c r="CD29" s="480"/>
      <c r="CE29" s="480"/>
      <c r="CF29" s="480"/>
      <c r="CH29" s="480"/>
      <c r="CI29" s="480"/>
      <c r="CJ29" s="480"/>
      <c r="CK29" s="480"/>
      <c r="CM29" s="480"/>
      <c r="CN29" s="480"/>
      <c r="CO29" s="480"/>
      <c r="CP29" s="480"/>
      <c r="CS29" s="480"/>
      <c r="CT29" s="480"/>
      <c r="CU29" s="480"/>
      <c r="CV29" s="480"/>
      <c r="CW29" s="480"/>
      <c r="CX29" s="480"/>
      <c r="CY29" s="480"/>
      <c r="CZ29" s="480"/>
      <c r="DA29" s="480"/>
      <c r="DB29" s="480"/>
      <c r="DC29" s="480"/>
      <c r="DD29" s="480"/>
      <c r="DE29" s="480"/>
      <c r="DF29" s="480"/>
      <c r="DG29" s="480"/>
      <c r="DI29" s="480"/>
      <c r="DJ29" s="480"/>
      <c r="DK29" s="480"/>
      <c r="DO29" s="481"/>
      <c r="DP29" s="481"/>
      <c r="DQ29" s="480"/>
      <c r="DR29" s="480"/>
      <c r="DS29" s="480"/>
      <c r="DT29" s="480"/>
      <c r="DU29" s="481"/>
      <c r="DV29" s="480"/>
      <c r="DW29" s="480"/>
      <c r="DY29" s="480"/>
      <c r="DZ29" s="480"/>
      <c r="EA29" s="480"/>
      <c r="EB29" s="480"/>
      <c r="EC29" s="480"/>
      <c r="ED29" s="480"/>
      <c r="EE29" s="481"/>
      <c r="EF29" s="481"/>
      <c r="EG29" s="481"/>
      <c r="EH29" s="481"/>
      <c r="EI29" s="481"/>
      <c r="EK29" s="480"/>
      <c r="EL29" s="480"/>
      <c r="EN29" s="480"/>
      <c r="EO29" s="480"/>
      <c r="ES29" s="480"/>
      <c r="ET29" s="480"/>
      <c r="EU29" s="480"/>
      <c r="EW29" s="480"/>
      <c r="EX29" s="480"/>
      <c r="EY29" s="480"/>
      <c r="FA29" s="480"/>
      <c r="FB29" s="480"/>
      <c r="FC29" s="480"/>
      <c r="FE29" s="480"/>
      <c r="FG29" s="480"/>
      <c r="FH29" s="480"/>
      <c r="FI29" s="480"/>
      <c r="FK29" s="480"/>
      <c r="FL29" s="480"/>
      <c r="FM29" s="480"/>
    </row>
    <row r="30" spans="1:169" x14ac:dyDescent="0.2">
      <c r="A30" s="469" t="s">
        <v>147</v>
      </c>
      <c r="B30" s="421">
        <f t="shared" si="1"/>
        <v>1964</v>
      </c>
      <c r="D30" s="485"/>
      <c r="E30" s="485"/>
      <c r="F30" s="485"/>
      <c r="G30" s="485"/>
      <c r="H30" s="486"/>
      <c r="K30" s="487"/>
      <c r="M30" s="486"/>
      <c r="N30" s="486"/>
      <c r="O30" s="531"/>
      <c r="Q30" s="488"/>
      <c r="S30" s="481"/>
      <c r="T30" s="481"/>
      <c r="W30" s="481"/>
      <c r="Z30" s="489"/>
      <c r="AA30" s="480"/>
      <c r="AB30" s="451"/>
      <c r="AC30" s="491"/>
      <c r="AD30" s="491"/>
      <c r="AE30" s="491"/>
      <c r="AF30" s="492"/>
      <c r="AG30" s="491"/>
      <c r="AH30" s="491"/>
      <c r="AI30" s="491"/>
      <c r="AJ30" s="491"/>
      <c r="AK30" s="491"/>
      <c r="AL30" s="491"/>
      <c r="AM30" s="490"/>
      <c r="AN30" s="491"/>
      <c r="AO30" s="491"/>
      <c r="AP30" s="491"/>
      <c r="AQ30" s="491"/>
      <c r="AR30" s="491"/>
      <c r="AT30" s="426"/>
      <c r="AV30" s="480"/>
      <c r="AW30" s="480"/>
      <c r="AX30" s="480"/>
      <c r="AY30" s="480"/>
      <c r="BA30" s="480"/>
      <c r="BB30" s="480"/>
      <c r="BC30" s="480"/>
      <c r="BD30" s="480"/>
      <c r="BE30" s="480"/>
      <c r="BF30" s="480"/>
      <c r="BG30" s="480"/>
      <c r="BH30" s="480"/>
      <c r="BI30" s="480"/>
      <c r="BJ30" s="480"/>
      <c r="BM30" s="480"/>
      <c r="BN30" s="480"/>
      <c r="BO30" s="480"/>
      <c r="BP30" s="480"/>
      <c r="BR30" s="480"/>
      <c r="BS30" s="480"/>
      <c r="BT30" s="480"/>
      <c r="BU30" s="480"/>
      <c r="BV30" s="480"/>
      <c r="BX30" s="480"/>
      <c r="BY30" s="480"/>
      <c r="BZ30" s="480"/>
      <c r="CA30" s="480"/>
      <c r="CC30" s="480"/>
      <c r="CD30" s="480"/>
      <c r="CE30" s="480"/>
      <c r="CF30" s="480"/>
      <c r="CH30" s="480"/>
      <c r="CI30" s="480"/>
      <c r="CJ30" s="480"/>
      <c r="CK30" s="480"/>
      <c r="CM30" s="480"/>
      <c r="CN30" s="480"/>
      <c r="CO30" s="480"/>
      <c r="CP30" s="480"/>
      <c r="CS30" s="480"/>
      <c r="CT30" s="480"/>
      <c r="CU30" s="480"/>
      <c r="CV30" s="480"/>
      <c r="CW30" s="480"/>
      <c r="CX30" s="480"/>
      <c r="CY30" s="480"/>
      <c r="CZ30" s="480"/>
      <c r="DA30" s="480"/>
      <c r="DB30" s="480"/>
      <c r="DC30" s="480"/>
      <c r="DD30" s="480"/>
      <c r="DE30" s="480"/>
      <c r="DF30" s="480"/>
      <c r="DG30" s="480"/>
      <c r="DI30" s="480"/>
      <c r="DJ30" s="480"/>
      <c r="DK30" s="480"/>
      <c r="DO30" s="481"/>
      <c r="DP30" s="481"/>
      <c r="DQ30" s="480"/>
      <c r="DR30" s="480"/>
      <c r="DS30" s="480"/>
      <c r="DT30" s="480"/>
      <c r="DU30" s="481"/>
      <c r="DV30" s="480"/>
      <c r="DW30" s="480"/>
      <c r="DY30" s="480"/>
      <c r="DZ30" s="480"/>
      <c r="EA30" s="480"/>
      <c r="EB30" s="480"/>
      <c r="EC30" s="480"/>
      <c r="ED30" s="480"/>
      <c r="EE30" s="481"/>
      <c r="EF30" s="481"/>
      <c r="EG30" s="481"/>
      <c r="EH30" s="481"/>
      <c r="EI30" s="481"/>
      <c r="EK30" s="480"/>
      <c r="EL30" s="480"/>
      <c r="EN30" s="480"/>
      <c r="EO30" s="480"/>
      <c r="ES30" s="480"/>
      <c r="ET30" s="480"/>
      <c r="EU30" s="480"/>
      <c r="EW30" s="480"/>
      <c r="EX30" s="480"/>
      <c r="EY30" s="480"/>
      <c r="FA30" s="480"/>
      <c r="FB30" s="480"/>
      <c r="FC30" s="480"/>
      <c r="FE30" s="480"/>
      <c r="FG30" s="480"/>
      <c r="FH30" s="480"/>
      <c r="FI30" s="480"/>
      <c r="FK30" s="480"/>
      <c r="FL30" s="480"/>
      <c r="FM30" s="480"/>
    </row>
    <row r="31" spans="1:169" x14ac:dyDescent="0.2">
      <c r="A31" s="469" t="s">
        <v>147</v>
      </c>
      <c r="B31" s="421">
        <f t="shared" si="1"/>
        <v>1965</v>
      </c>
      <c r="D31" s="485"/>
      <c r="E31" s="485"/>
      <c r="F31" s="485"/>
      <c r="G31" s="485"/>
      <c r="H31" s="486"/>
      <c r="K31" s="487"/>
      <c r="M31" s="486"/>
      <c r="N31" s="486"/>
      <c r="O31" s="531"/>
      <c r="Q31" s="488"/>
      <c r="S31" s="481"/>
      <c r="T31" s="481"/>
      <c r="W31" s="481"/>
      <c r="Z31" s="489"/>
      <c r="AA31" s="480"/>
      <c r="AB31" s="451"/>
      <c r="AC31" s="491"/>
      <c r="AD31" s="491"/>
      <c r="AE31" s="491"/>
      <c r="AF31" s="492"/>
      <c r="AG31" s="491"/>
      <c r="AH31" s="491"/>
      <c r="AI31" s="491"/>
      <c r="AJ31" s="491"/>
      <c r="AK31" s="491"/>
      <c r="AL31" s="491"/>
      <c r="AM31" s="490"/>
      <c r="AN31" s="491"/>
      <c r="AO31" s="491"/>
      <c r="AP31" s="491"/>
      <c r="AQ31" s="491"/>
      <c r="AR31" s="491"/>
      <c r="AT31" s="426"/>
      <c r="AV31" s="480"/>
      <c r="AW31" s="480"/>
      <c r="AX31" s="480"/>
      <c r="AY31" s="480"/>
      <c r="BA31" s="480"/>
      <c r="BB31" s="480"/>
      <c r="BC31" s="480"/>
      <c r="BD31" s="480"/>
      <c r="BE31" s="480"/>
      <c r="BF31" s="480"/>
      <c r="BG31" s="480"/>
      <c r="BH31" s="480"/>
      <c r="BI31" s="480"/>
      <c r="BJ31" s="480"/>
      <c r="BM31" s="480"/>
      <c r="BN31" s="480"/>
      <c r="BO31" s="480"/>
      <c r="BP31" s="480"/>
      <c r="BR31" s="480"/>
      <c r="BS31" s="480"/>
      <c r="BT31" s="480"/>
      <c r="BU31" s="480"/>
      <c r="BV31" s="480"/>
      <c r="BX31" s="480"/>
      <c r="BY31" s="480"/>
      <c r="BZ31" s="480"/>
      <c r="CA31" s="480"/>
      <c r="CC31" s="480"/>
      <c r="CD31" s="480"/>
      <c r="CE31" s="480"/>
      <c r="CF31" s="480"/>
      <c r="CH31" s="480"/>
      <c r="CI31" s="480"/>
      <c r="CJ31" s="480"/>
      <c r="CK31" s="480"/>
      <c r="CM31" s="480"/>
      <c r="CN31" s="480"/>
      <c r="CO31" s="480"/>
      <c r="CP31" s="480"/>
      <c r="CS31" s="480"/>
      <c r="CT31" s="480"/>
      <c r="CU31" s="480"/>
      <c r="CV31" s="480"/>
      <c r="CW31" s="480"/>
      <c r="CX31" s="480"/>
      <c r="CY31" s="480"/>
      <c r="CZ31" s="480"/>
      <c r="DA31" s="480"/>
      <c r="DB31" s="480"/>
      <c r="DC31" s="480"/>
      <c r="DD31" s="480"/>
      <c r="DE31" s="480"/>
      <c r="DF31" s="480"/>
      <c r="DG31" s="480"/>
      <c r="DI31" s="480"/>
      <c r="DJ31" s="480"/>
      <c r="DK31" s="480"/>
      <c r="DO31" s="481"/>
      <c r="DP31" s="481"/>
      <c r="DQ31" s="480"/>
      <c r="DR31" s="480"/>
      <c r="DS31" s="480"/>
      <c r="DT31" s="480"/>
      <c r="DU31" s="481"/>
      <c r="DV31" s="480"/>
      <c r="DW31" s="480"/>
      <c r="DY31" s="480"/>
      <c r="DZ31" s="480"/>
      <c r="EA31" s="480"/>
      <c r="EB31" s="480"/>
      <c r="EC31" s="480"/>
      <c r="ED31" s="480"/>
      <c r="EE31" s="481"/>
      <c r="EF31" s="481"/>
      <c r="EG31" s="481"/>
      <c r="EH31" s="481"/>
      <c r="EI31" s="481"/>
      <c r="EK31" s="480"/>
      <c r="EL31" s="480"/>
      <c r="EN31" s="480"/>
      <c r="EO31" s="480"/>
      <c r="ES31" s="480"/>
      <c r="ET31" s="480"/>
      <c r="EU31" s="480"/>
      <c r="EW31" s="480"/>
      <c r="EX31" s="480"/>
      <c r="EY31" s="480"/>
      <c r="FA31" s="480"/>
      <c r="FB31" s="480"/>
      <c r="FC31" s="480"/>
      <c r="FE31" s="480"/>
      <c r="FG31" s="480"/>
      <c r="FH31" s="480"/>
      <c r="FI31" s="480"/>
      <c r="FK31" s="480"/>
      <c r="FL31" s="480"/>
      <c r="FM31" s="480"/>
    </row>
    <row r="32" spans="1:169" x14ac:dyDescent="0.2">
      <c r="A32" s="469" t="s">
        <v>147</v>
      </c>
      <c r="B32" s="421">
        <f t="shared" si="1"/>
        <v>1966</v>
      </c>
      <c r="D32" s="485"/>
      <c r="E32" s="485"/>
      <c r="F32" s="485"/>
      <c r="G32" s="485"/>
      <c r="H32" s="486"/>
      <c r="K32" s="487"/>
      <c r="M32" s="486"/>
      <c r="N32" s="486"/>
      <c r="O32" s="531"/>
      <c r="Q32" s="488"/>
      <c r="S32" s="481"/>
      <c r="T32" s="481"/>
      <c r="W32" s="481"/>
      <c r="Z32" s="489"/>
      <c r="AA32" s="480"/>
      <c r="AB32" s="451"/>
      <c r="AC32" s="491"/>
      <c r="AD32" s="491"/>
      <c r="AE32" s="491"/>
      <c r="AF32" s="492"/>
      <c r="AG32" s="491"/>
      <c r="AH32" s="491"/>
      <c r="AI32" s="491"/>
      <c r="AJ32" s="491"/>
      <c r="AK32" s="491"/>
      <c r="AL32" s="491"/>
      <c r="AM32" s="490"/>
      <c r="AN32" s="491"/>
      <c r="AO32" s="491"/>
      <c r="AP32" s="491"/>
      <c r="AQ32" s="491"/>
      <c r="AR32" s="491"/>
      <c r="AT32" s="426"/>
      <c r="AV32" s="480"/>
      <c r="AW32" s="480"/>
      <c r="AX32" s="480"/>
      <c r="AY32" s="480"/>
      <c r="BA32" s="480"/>
      <c r="BB32" s="480"/>
      <c r="BC32" s="480"/>
      <c r="BD32" s="480"/>
      <c r="BE32" s="480"/>
      <c r="BF32" s="480"/>
      <c r="BG32" s="480"/>
      <c r="BH32" s="480"/>
      <c r="BI32" s="480"/>
      <c r="BJ32" s="480"/>
      <c r="BM32" s="480"/>
      <c r="BN32" s="480"/>
      <c r="BO32" s="480"/>
      <c r="BP32" s="480"/>
      <c r="BR32" s="480"/>
      <c r="BS32" s="480"/>
      <c r="BT32" s="480"/>
      <c r="BU32" s="480"/>
      <c r="BV32" s="480"/>
      <c r="BX32" s="480"/>
      <c r="BY32" s="480"/>
      <c r="BZ32" s="480"/>
      <c r="CA32" s="480"/>
      <c r="CC32" s="480"/>
      <c r="CD32" s="480"/>
      <c r="CE32" s="480"/>
      <c r="CF32" s="480"/>
      <c r="CH32" s="480"/>
      <c r="CI32" s="480"/>
      <c r="CJ32" s="480"/>
      <c r="CK32" s="480"/>
      <c r="CM32" s="480"/>
      <c r="CN32" s="480"/>
      <c r="CO32" s="480"/>
      <c r="CP32" s="480"/>
      <c r="CS32" s="480"/>
      <c r="CT32" s="480"/>
      <c r="CU32" s="480"/>
      <c r="CV32" s="480"/>
      <c r="CW32" s="480"/>
      <c r="CX32" s="480"/>
      <c r="CY32" s="480"/>
      <c r="CZ32" s="480"/>
      <c r="DA32" s="480"/>
      <c r="DB32" s="480"/>
      <c r="DC32" s="480"/>
      <c r="DD32" s="480"/>
      <c r="DE32" s="480"/>
      <c r="DF32" s="480"/>
      <c r="DG32" s="480"/>
      <c r="DI32" s="480"/>
      <c r="DJ32" s="480"/>
      <c r="DK32" s="480"/>
      <c r="DO32" s="481"/>
      <c r="DP32" s="481"/>
      <c r="DQ32" s="480"/>
      <c r="DR32" s="480"/>
      <c r="DS32" s="480"/>
      <c r="DT32" s="480"/>
      <c r="DU32" s="481"/>
      <c r="DV32" s="480"/>
      <c r="DW32" s="480"/>
      <c r="DY32" s="480"/>
      <c r="DZ32" s="480"/>
      <c r="EA32" s="480"/>
      <c r="EB32" s="480"/>
      <c r="EC32" s="480"/>
      <c r="ED32" s="480"/>
      <c r="EE32" s="481"/>
      <c r="EF32" s="481"/>
      <c r="EG32" s="481"/>
      <c r="EH32" s="481"/>
      <c r="EI32" s="481"/>
      <c r="EK32" s="480"/>
      <c r="EL32" s="480"/>
      <c r="EN32" s="480"/>
      <c r="EO32" s="480"/>
      <c r="ES32" s="480"/>
      <c r="ET32" s="480"/>
      <c r="EU32" s="480"/>
      <c r="EW32" s="480"/>
      <c r="EX32" s="480"/>
      <c r="EY32" s="480"/>
      <c r="FA32" s="480"/>
      <c r="FB32" s="480"/>
      <c r="FC32" s="480"/>
      <c r="FE32" s="480"/>
      <c r="FG32" s="480"/>
      <c r="FH32" s="480"/>
      <c r="FI32" s="480"/>
      <c r="FK32" s="480"/>
      <c r="FL32" s="480"/>
      <c r="FM32" s="480"/>
    </row>
    <row r="33" spans="1:169" x14ac:dyDescent="0.2">
      <c r="A33" s="469" t="s">
        <v>147</v>
      </c>
      <c r="B33" s="421">
        <f t="shared" si="1"/>
        <v>1967</v>
      </c>
      <c r="D33" s="485"/>
      <c r="E33" s="485"/>
      <c r="F33" s="485"/>
      <c r="G33" s="485"/>
      <c r="H33" s="486"/>
      <c r="K33" s="487"/>
      <c r="M33" s="486"/>
      <c r="N33" s="486"/>
      <c r="O33" s="531"/>
      <c r="Q33" s="488"/>
      <c r="S33" s="481"/>
      <c r="T33" s="481"/>
      <c r="W33" s="481"/>
      <c r="Z33" s="489"/>
      <c r="AA33" s="480"/>
      <c r="AB33" s="451"/>
      <c r="AC33" s="491"/>
      <c r="AD33" s="491"/>
      <c r="AE33" s="491"/>
      <c r="AF33" s="492"/>
      <c r="AG33" s="491"/>
      <c r="AH33" s="491"/>
      <c r="AI33" s="491"/>
      <c r="AJ33" s="491"/>
      <c r="AK33" s="491"/>
      <c r="AL33" s="491"/>
      <c r="AM33" s="490"/>
      <c r="AN33" s="491"/>
      <c r="AO33" s="491"/>
      <c r="AP33" s="491"/>
      <c r="AQ33" s="491"/>
      <c r="AR33" s="491"/>
      <c r="AT33" s="426"/>
      <c r="AV33" s="480"/>
      <c r="AW33" s="480"/>
      <c r="AX33" s="480"/>
      <c r="AY33" s="480"/>
      <c r="BA33" s="480"/>
      <c r="BB33" s="480"/>
      <c r="BC33" s="480"/>
      <c r="BD33" s="480"/>
      <c r="BE33" s="480"/>
      <c r="BF33" s="480"/>
      <c r="BG33" s="480"/>
      <c r="BH33" s="480"/>
      <c r="BI33" s="480"/>
      <c r="BJ33" s="480"/>
      <c r="BM33" s="480"/>
      <c r="BN33" s="480"/>
      <c r="BO33" s="480"/>
      <c r="BP33" s="480"/>
      <c r="BR33" s="480"/>
      <c r="BS33" s="480"/>
      <c r="BT33" s="480"/>
      <c r="BU33" s="480"/>
      <c r="BV33" s="480"/>
      <c r="BX33" s="480"/>
      <c r="BY33" s="480"/>
      <c r="BZ33" s="480"/>
      <c r="CA33" s="480"/>
      <c r="CC33" s="480"/>
      <c r="CD33" s="480"/>
      <c r="CE33" s="480"/>
      <c r="CF33" s="480"/>
      <c r="CH33" s="480"/>
      <c r="CI33" s="480"/>
      <c r="CJ33" s="480"/>
      <c r="CK33" s="480"/>
      <c r="CM33" s="480"/>
      <c r="CN33" s="480"/>
      <c r="CO33" s="480"/>
      <c r="CP33" s="480"/>
      <c r="CS33" s="480"/>
      <c r="CT33" s="480"/>
      <c r="CU33" s="480"/>
      <c r="CV33" s="480"/>
      <c r="CW33" s="480"/>
      <c r="CX33" s="480"/>
      <c r="CY33" s="480"/>
      <c r="CZ33" s="480"/>
      <c r="DA33" s="480"/>
      <c r="DB33" s="480"/>
      <c r="DC33" s="480"/>
      <c r="DD33" s="480"/>
      <c r="DE33" s="480"/>
      <c r="DF33" s="480"/>
      <c r="DG33" s="480"/>
      <c r="DI33" s="480"/>
      <c r="DJ33" s="480"/>
      <c r="DK33" s="480"/>
      <c r="DO33" s="481"/>
      <c r="DP33" s="481"/>
      <c r="DQ33" s="480"/>
      <c r="DR33" s="480"/>
      <c r="DS33" s="480"/>
      <c r="DT33" s="480"/>
      <c r="DU33" s="481"/>
      <c r="DV33" s="480"/>
      <c r="DW33" s="480"/>
      <c r="DY33" s="480"/>
      <c r="DZ33" s="480"/>
      <c r="EA33" s="480"/>
      <c r="EB33" s="480"/>
      <c r="EC33" s="480"/>
      <c r="ED33" s="480"/>
      <c r="EE33" s="481"/>
      <c r="EF33" s="481"/>
      <c r="EG33" s="481"/>
      <c r="EH33" s="481"/>
      <c r="EI33" s="481"/>
      <c r="EK33" s="480"/>
      <c r="EL33" s="480"/>
      <c r="EN33" s="480"/>
      <c r="EO33" s="480"/>
      <c r="ES33" s="480"/>
      <c r="ET33" s="480"/>
      <c r="EU33" s="480"/>
      <c r="EW33" s="480"/>
      <c r="EX33" s="480"/>
      <c r="EY33" s="480"/>
      <c r="FA33" s="480"/>
      <c r="FB33" s="480"/>
      <c r="FC33" s="480"/>
      <c r="FE33" s="480"/>
      <c r="FG33" s="480"/>
      <c r="FH33" s="480"/>
      <c r="FI33" s="480"/>
      <c r="FK33" s="480"/>
      <c r="FL33" s="480"/>
      <c r="FM33" s="480"/>
    </row>
    <row r="34" spans="1:169" x14ac:dyDescent="0.2">
      <c r="A34" s="469" t="s">
        <v>147</v>
      </c>
      <c r="B34" s="421">
        <f t="shared" si="1"/>
        <v>1968</v>
      </c>
      <c r="D34" s="485"/>
      <c r="E34" s="485"/>
      <c r="F34" s="485"/>
      <c r="G34" s="485"/>
      <c r="H34" s="486"/>
      <c r="K34" s="487"/>
      <c r="M34" s="486"/>
      <c r="N34" s="486"/>
      <c r="O34" s="531"/>
      <c r="Q34" s="488"/>
      <c r="S34" s="481"/>
      <c r="T34" s="481"/>
      <c r="W34" s="481"/>
      <c r="Z34" s="489"/>
      <c r="AA34" s="480"/>
      <c r="AB34" s="451"/>
      <c r="AC34" s="491"/>
      <c r="AD34" s="491"/>
      <c r="AE34" s="491"/>
      <c r="AF34" s="492"/>
      <c r="AG34" s="491"/>
      <c r="AH34" s="491"/>
      <c r="AI34" s="491"/>
      <c r="AJ34" s="491"/>
      <c r="AK34" s="491"/>
      <c r="AL34" s="491"/>
      <c r="AM34" s="490"/>
      <c r="AN34" s="491"/>
      <c r="AO34" s="491"/>
      <c r="AP34" s="491"/>
      <c r="AQ34" s="491"/>
      <c r="AR34" s="491"/>
      <c r="AT34" s="426"/>
      <c r="AV34" s="480"/>
      <c r="AW34" s="480"/>
      <c r="AX34" s="480"/>
      <c r="AY34" s="480"/>
      <c r="BA34" s="480"/>
      <c r="BB34" s="480"/>
      <c r="BC34" s="480"/>
      <c r="BD34" s="480"/>
      <c r="BE34" s="480"/>
      <c r="BF34" s="480"/>
      <c r="BG34" s="480"/>
      <c r="BH34" s="480"/>
      <c r="BI34" s="480"/>
      <c r="BJ34" s="480"/>
      <c r="BM34" s="480"/>
      <c r="BN34" s="480"/>
      <c r="BO34" s="480"/>
      <c r="BP34" s="480"/>
      <c r="BR34" s="480"/>
      <c r="BS34" s="480"/>
      <c r="BT34" s="480"/>
      <c r="BU34" s="480"/>
      <c r="BV34" s="480"/>
      <c r="BX34" s="480"/>
      <c r="BY34" s="480"/>
      <c r="BZ34" s="480"/>
      <c r="CA34" s="480"/>
      <c r="CC34" s="480"/>
      <c r="CD34" s="480"/>
      <c r="CE34" s="480"/>
      <c r="CF34" s="480"/>
      <c r="CH34" s="480"/>
      <c r="CI34" s="480"/>
      <c r="CJ34" s="480"/>
      <c r="CK34" s="480"/>
      <c r="CM34" s="480"/>
      <c r="CN34" s="480"/>
      <c r="CO34" s="480"/>
      <c r="CP34" s="480"/>
      <c r="CS34" s="480"/>
      <c r="CT34" s="480"/>
      <c r="CU34" s="480"/>
      <c r="CV34" s="480"/>
      <c r="CW34" s="480"/>
      <c r="CX34" s="480"/>
      <c r="CY34" s="480"/>
      <c r="CZ34" s="480"/>
      <c r="DA34" s="480"/>
      <c r="DB34" s="480"/>
      <c r="DC34" s="480"/>
      <c r="DD34" s="480"/>
      <c r="DE34" s="480"/>
      <c r="DF34" s="480"/>
      <c r="DG34" s="480"/>
      <c r="DI34" s="480"/>
      <c r="DJ34" s="480"/>
      <c r="DK34" s="480"/>
      <c r="DO34" s="481"/>
      <c r="DP34" s="481"/>
      <c r="DQ34" s="480"/>
      <c r="DR34" s="480"/>
      <c r="DS34" s="480"/>
      <c r="DT34" s="480"/>
      <c r="DU34" s="481"/>
      <c r="DV34" s="480"/>
      <c r="DW34" s="480"/>
      <c r="DY34" s="480"/>
      <c r="DZ34" s="480"/>
      <c r="EA34" s="480"/>
      <c r="EB34" s="480"/>
      <c r="EC34" s="480"/>
      <c r="ED34" s="480"/>
      <c r="EE34" s="481"/>
      <c r="EF34" s="481"/>
      <c r="EG34" s="481"/>
      <c r="EH34" s="481"/>
      <c r="EI34" s="481"/>
      <c r="EK34" s="480"/>
      <c r="EL34" s="480"/>
      <c r="EN34" s="480"/>
      <c r="EO34" s="480"/>
      <c r="ES34" s="480"/>
      <c r="ET34" s="480"/>
      <c r="EU34" s="480"/>
      <c r="EW34" s="480"/>
      <c r="EX34" s="480"/>
      <c r="EY34" s="480"/>
      <c r="FA34" s="480"/>
      <c r="FB34" s="480"/>
      <c r="FC34" s="480"/>
      <c r="FE34" s="480"/>
      <c r="FG34" s="480"/>
      <c r="FH34" s="480"/>
      <c r="FI34" s="480"/>
      <c r="FK34" s="480"/>
      <c r="FL34" s="480"/>
      <c r="FM34" s="480"/>
    </row>
    <row r="35" spans="1:169" x14ac:dyDescent="0.2">
      <c r="A35" s="469" t="s">
        <v>147</v>
      </c>
      <c r="B35" s="421">
        <f t="shared" si="1"/>
        <v>1969</v>
      </c>
      <c r="D35" s="485"/>
      <c r="E35" s="485"/>
      <c r="F35" s="485"/>
      <c r="G35" s="485"/>
      <c r="H35" s="486"/>
      <c r="K35" s="487"/>
      <c r="M35" s="486"/>
      <c r="N35" s="486"/>
      <c r="O35" s="531"/>
      <c r="Q35" s="488"/>
      <c r="S35" s="481"/>
      <c r="T35" s="481"/>
      <c r="W35" s="481"/>
      <c r="Z35" s="489"/>
      <c r="AA35" s="480"/>
      <c r="AB35" s="451"/>
      <c r="AC35" s="491"/>
      <c r="AD35" s="491"/>
      <c r="AE35" s="491"/>
      <c r="AF35" s="492"/>
      <c r="AG35" s="491"/>
      <c r="AH35" s="491"/>
      <c r="AI35" s="491"/>
      <c r="AJ35" s="491"/>
      <c r="AK35" s="491"/>
      <c r="AL35" s="491"/>
      <c r="AM35" s="490"/>
      <c r="AN35" s="491"/>
      <c r="AO35" s="491"/>
      <c r="AP35" s="491"/>
      <c r="AQ35" s="491"/>
      <c r="AR35" s="491"/>
      <c r="AT35" s="426"/>
      <c r="AV35" s="480"/>
      <c r="AW35" s="480"/>
      <c r="AX35" s="480"/>
      <c r="AY35" s="480"/>
      <c r="BA35" s="480"/>
      <c r="BB35" s="480"/>
      <c r="BC35" s="480"/>
      <c r="BD35" s="480"/>
      <c r="BE35" s="480"/>
      <c r="BF35" s="480"/>
      <c r="BG35" s="480"/>
      <c r="BH35" s="480"/>
      <c r="BI35" s="480"/>
      <c r="BJ35" s="480"/>
      <c r="BM35" s="480"/>
      <c r="BN35" s="480"/>
      <c r="BO35" s="480"/>
      <c r="BP35" s="480"/>
      <c r="BR35" s="480"/>
      <c r="BS35" s="480"/>
      <c r="BT35" s="480"/>
      <c r="BU35" s="480"/>
      <c r="BV35" s="480"/>
      <c r="BX35" s="480"/>
      <c r="BY35" s="480"/>
      <c r="BZ35" s="480"/>
      <c r="CA35" s="480"/>
      <c r="CC35" s="480"/>
      <c r="CD35" s="480"/>
      <c r="CE35" s="480"/>
      <c r="CF35" s="480"/>
      <c r="CH35" s="480"/>
      <c r="CI35" s="480"/>
      <c r="CJ35" s="480"/>
      <c r="CK35" s="480"/>
      <c r="CM35" s="480"/>
      <c r="CN35" s="480"/>
      <c r="CO35" s="480"/>
      <c r="CP35" s="480"/>
      <c r="CS35" s="480"/>
      <c r="CT35" s="480"/>
      <c r="CU35" s="480"/>
      <c r="CV35" s="480"/>
      <c r="CW35" s="480"/>
      <c r="CX35" s="480"/>
      <c r="CY35" s="480"/>
      <c r="CZ35" s="480"/>
      <c r="DA35" s="480"/>
      <c r="DB35" s="480"/>
      <c r="DC35" s="480"/>
      <c r="DD35" s="480"/>
      <c r="DE35" s="480"/>
      <c r="DF35" s="480"/>
      <c r="DG35" s="480"/>
      <c r="DI35" s="480"/>
      <c r="DJ35" s="480"/>
      <c r="DK35" s="480"/>
      <c r="DO35" s="481"/>
      <c r="DP35" s="481"/>
      <c r="DQ35" s="480"/>
      <c r="DR35" s="480"/>
      <c r="DS35" s="480"/>
      <c r="DT35" s="480"/>
      <c r="DU35" s="481"/>
      <c r="DV35" s="480"/>
      <c r="DW35" s="480"/>
      <c r="DY35" s="480"/>
      <c r="DZ35" s="480"/>
      <c r="EA35" s="480"/>
      <c r="EB35" s="480"/>
      <c r="EC35" s="480"/>
      <c r="ED35" s="480"/>
      <c r="EE35" s="481"/>
      <c r="EF35" s="481"/>
      <c r="EG35" s="481"/>
      <c r="EH35" s="481"/>
      <c r="EI35" s="481"/>
      <c r="EK35" s="480"/>
      <c r="EL35" s="480"/>
      <c r="EN35" s="480"/>
      <c r="EO35" s="480"/>
      <c r="ES35" s="480"/>
      <c r="ET35" s="480"/>
      <c r="EU35" s="480"/>
      <c r="EW35" s="480"/>
      <c r="EX35" s="480"/>
      <c r="EY35" s="480"/>
      <c r="FA35" s="480"/>
      <c r="FB35" s="480"/>
      <c r="FC35" s="480"/>
      <c r="FE35" s="480"/>
      <c r="FG35" s="480"/>
      <c r="FH35" s="480"/>
      <c r="FI35" s="480"/>
      <c r="FK35" s="480"/>
      <c r="FL35" s="480"/>
      <c r="FM35" s="480"/>
    </row>
    <row r="36" spans="1:169" x14ac:dyDescent="0.2">
      <c r="A36" s="469" t="s">
        <v>147</v>
      </c>
      <c r="B36" s="421">
        <f t="shared" si="1"/>
        <v>1970</v>
      </c>
      <c r="D36" s="485">
        <f>National!H279</f>
        <v>8286.3610000000008</v>
      </c>
      <c r="E36" s="485">
        <f>National!H197</f>
        <v>1590.9839999999999</v>
      </c>
      <c r="F36" s="485">
        <f>Conversion_Factors!$O32*E36</f>
        <v>5443.3554213765956</v>
      </c>
      <c r="G36" s="485">
        <f t="shared" ref="G36:G76" si="2">D36+F36</f>
        <v>13729.716421376597</v>
      </c>
      <c r="H36" s="486">
        <f t="shared" ref="H36:H77" si="3">F36/E36</f>
        <v>3.4213765954758788</v>
      </c>
      <c r="K36" s="481">
        <f>National!N197*0.001</f>
        <v>63.442999999999998</v>
      </c>
      <c r="M36" s="486">
        <f>National!CQ279</f>
        <v>1.6551169552887903</v>
      </c>
      <c r="N36" s="486">
        <f>National!CQ197</f>
        <v>0.86825929287474124</v>
      </c>
      <c r="O36" s="531">
        <f>National!Z117</f>
        <v>155.68849203221791</v>
      </c>
      <c r="Q36" s="488">
        <f t="shared" ref="Q36:Q76" si="4">G36/K36</f>
        <v>216.41026466870414</v>
      </c>
      <c r="S36" s="481">
        <f>National!CQ279</f>
        <v>1.6551169552887903</v>
      </c>
      <c r="T36" s="481">
        <f>National!CQ197</f>
        <v>0.86825929287474124</v>
      </c>
      <c r="W36" s="481">
        <f>National!CU279</f>
        <v>0.9616518370958308</v>
      </c>
      <c r="Z36" s="489">
        <f>National!CU197</f>
        <v>0.92593393097779608</v>
      </c>
      <c r="AA36" s="480">
        <f>AG36*AL36</f>
        <v>1.1731872531039038</v>
      </c>
      <c r="AB36" s="451">
        <f t="shared" ref="AB36:AB76" si="5">B36</f>
        <v>1970</v>
      </c>
      <c r="AC36" s="491">
        <f t="shared" ref="AC36:AC79" si="6">K36/K$86</f>
        <v>0.73053845009682616</v>
      </c>
      <c r="AD36" s="491">
        <f t="shared" ref="AD36:AD80" si="7">Q36/Q$86</f>
        <v>1.1731872531039034</v>
      </c>
      <c r="AE36" s="491">
        <f t="shared" ref="AE36:AE76" si="8">EY36</f>
        <v>0.94770894702953057</v>
      </c>
      <c r="AF36" s="492">
        <f t="shared" ref="AF36:AF76" si="9">FC36</f>
        <v>1.0218560837703483</v>
      </c>
      <c r="AG36" s="491">
        <f t="shared" ref="AG36:AG76" si="10">EU36</f>
        <v>1.2114419824751239</v>
      </c>
      <c r="AH36" s="491">
        <f t="shared" ref="AH36:AH76" si="11">AC36*AE36*AF36*AG36</f>
        <v>0.85705839755587876</v>
      </c>
      <c r="AI36" s="491">
        <f t="shared" ref="AI36:AI73" si="12">AC36*AD36</f>
        <v>0.85705839755587843</v>
      </c>
      <c r="AJ36" s="491"/>
      <c r="AK36" s="491"/>
      <c r="AL36" s="491">
        <f t="shared" ref="AL36:AL76" si="13">AE36*AF36</f>
        <v>0.96842215316571656</v>
      </c>
      <c r="AM36" s="490"/>
      <c r="AN36" s="491">
        <f>National!CQ117</f>
        <v>1.4445026148903892</v>
      </c>
      <c r="AO36" s="491">
        <f>National!CU117</f>
        <v>0.95167398566216399</v>
      </c>
      <c r="AP36" s="491">
        <f t="shared" ref="AP36:AP76" si="14">FM36</f>
        <v>0.83516266315764165</v>
      </c>
      <c r="AQ36" s="491">
        <f t="shared" ref="AQ36:AQ76" si="15">FC36</f>
        <v>1.0218560837703483</v>
      </c>
      <c r="AR36" s="491">
        <f t="shared" ref="AR36:AR76" si="16">AN36*AO36*AP36*AQ36</f>
        <v>1.173187253103904</v>
      </c>
      <c r="AT36" s="426"/>
      <c r="AV36" s="480" t="e">
        <f>D36/#REF!</f>
        <v>#REF!</v>
      </c>
      <c r="AW36" s="480" t="e">
        <f>#REF!/#REF!</f>
        <v>#REF!</v>
      </c>
      <c r="AX36" s="480" t="e">
        <f>#REF!/#REF!</f>
        <v>#REF!</v>
      </c>
      <c r="AY36" s="480" t="e">
        <f>#REF!/#REF!</f>
        <v>#REF!</v>
      </c>
      <c r="BA36" s="480" t="e">
        <f t="shared" ref="BA36:BD47" si="17">(AV36-AV35)/LN(AV36/AV35)</f>
        <v>#REF!</v>
      </c>
      <c r="BB36" s="480" t="e">
        <f t="shared" si="17"/>
        <v>#REF!</v>
      </c>
      <c r="BC36" s="480" t="e">
        <f t="shared" si="17"/>
        <v>#REF!</v>
      </c>
      <c r="BD36" s="480" t="e">
        <f t="shared" si="17"/>
        <v>#REF!</v>
      </c>
      <c r="BE36" s="480" t="e">
        <f t="shared" ref="BE36:BE76" si="18">SUM(BA36:BD36)</f>
        <v>#REF!</v>
      </c>
      <c r="BF36" s="480"/>
      <c r="BG36" s="480" t="e">
        <f t="shared" ref="BG36:BJ47" si="19">BA36/$BE36</f>
        <v>#REF!</v>
      </c>
      <c r="BH36" s="480" t="e">
        <f t="shared" si="19"/>
        <v>#REF!</v>
      </c>
      <c r="BI36" s="480" t="e">
        <f t="shared" si="19"/>
        <v>#REF!</v>
      </c>
      <c r="BJ36" s="480" t="e">
        <f t="shared" si="19"/>
        <v>#REF!</v>
      </c>
      <c r="BM36" s="480" t="e">
        <f>LN(#REF!/#REF!)</f>
        <v>#REF!</v>
      </c>
      <c r="BN36" s="480" t="e">
        <f>LN(#REF!/#REF!)</f>
        <v>#REF!</v>
      </c>
      <c r="BO36" s="480" t="e">
        <f>LN(#REF!/#REF!)</f>
        <v>#REF!</v>
      </c>
      <c r="BP36" s="480" t="e">
        <f>LN(#REF!/#REF!)</f>
        <v>#REF!</v>
      </c>
      <c r="BR36" s="480" t="e">
        <f>M36/#REF!</f>
        <v>#REF!</v>
      </c>
      <c r="BS36" s="480" t="e">
        <f>#REF!/#REF!</f>
        <v>#REF!</v>
      </c>
      <c r="BT36" s="480" t="e">
        <f>#REF!/#REF!</f>
        <v>#REF!</v>
      </c>
      <c r="BU36" s="480" t="e">
        <f>#REF!/#REF!</f>
        <v>#REF!</v>
      </c>
      <c r="BV36" s="480"/>
      <c r="BX36" s="480" t="e">
        <f t="shared" ref="BX36:CA47" si="20">LN(BR36/BR35)</f>
        <v>#REF!</v>
      </c>
      <c r="BY36" s="480" t="e">
        <f t="shared" si="20"/>
        <v>#REF!</v>
      </c>
      <c r="BZ36" s="480" t="e">
        <f t="shared" si="20"/>
        <v>#REF!</v>
      </c>
      <c r="CA36" s="480" t="e">
        <f t="shared" si="20"/>
        <v>#REF!</v>
      </c>
      <c r="CC36" s="480" t="e">
        <f>LN(#REF!/#REF!)</f>
        <v>#REF!</v>
      </c>
      <c r="CD36" s="480" t="e">
        <f>LN(#REF!/#REF!)</f>
        <v>#REF!</v>
      </c>
      <c r="CE36" s="480" t="e">
        <f>LN(#REF!/#REF!)</f>
        <v>#REF!</v>
      </c>
      <c r="CF36" s="480" t="e">
        <f>LN(#REF!/#REF!)</f>
        <v>#REF!</v>
      </c>
      <c r="CH36" s="480" t="e">
        <f>LN(#REF!/#REF!)</f>
        <v>#REF!</v>
      </c>
      <c r="CI36" s="480" t="e">
        <f>LN(#REF!/#REF!)</f>
        <v>#REF!</v>
      </c>
      <c r="CJ36" s="480" t="e">
        <f>LN(#REF!/#REF!)</f>
        <v>#REF!</v>
      </c>
      <c r="CK36" s="480" t="e">
        <f>LN(#REF!/#REF!)</f>
        <v>#REF!</v>
      </c>
      <c r="CM36" s="480" t="e">
        <f>LN(#REF!/#REF!)</f>
        <v>#REF!</v>
      </c>
      <c r="CN36" s="480" t="e">
        <f>LN(#REF!/#REF!)</f>
        <v>#REF!</v>
      </c>
      <c r="CO36" s="480" t="e">
        <f>LN(#REF!/#REF!)</f>
        <v>#REF!</v>
      </c>
      <c r="CP36" s="480" t="e">
        <f>LN(#REF!/#REF!)</f>
        <v>#REF!</v>
      </c>
      <c r="CS36" s="480" t="e">
        <f t="shared" ref="CS36:CS76" si="21">EXP(SUMPRODUCT($BG36:$BJ36,BM36:BP36))</f>
        <v>#REF!</v>
      </c>
      <c r="CT36" s="480">
        <f t="shared" ref="CT36:CT76" si="22">IF(ISERR(CS36),CT35,CS36*CT35)</f>
        <v>0</v>
      </c>
      <c r="CU36" s="480" t="e">
        <f t="shared" ref="CU36:CU67" si="23">CT36/CT$86</f>
        <v>#DIV/0!</v>
      </c>
      <c r="CV36" s="480"/>
      <c r="CW36" s="480" t="e">
        <f t="shared" ref="CW36:CW67" si="24">EXP(SUMPRODUCT($BG36:$BJ36,BX36:CA36))</f>
        <v>#REF!</v>
      </c>
      <c r="CX36" s="480">
        <f t="shared" ref="CX36:CX67" si="25">IF(ISERR(CW36),CX35,CW36*CX35)</f>
        <v>0</v>
      </c>
      <c r="CY36" s="480" t="e">
        <f t="shared" ref="CY36:CY67" si="26">CX36/CX$86</f>
        <v>#DIV/0!</v>
      </c>
      <c r="CZ36" s="480"/>
      <c r="DA36" s="480" t="e">
        <f t="shared" ref="DA36:DA67" si="27">EXP(SUMPRODUCT($BG36:$BJ36,CC36:CF36))</f>
        <v>#REF!</v>
      </c>
      <c r="DB36" s="480">
        <f t="shared" ref="DB36:DB76" si="28">IF(ISERR(DA36),DB35,DA36*DB35)</f>
        <v>0</v>
      </c>
      <c r="DC36" s="480" t="e">
        <f t="shared" ref="DC36:DC67" si="29">DB36/DB$86</f>
        <v>#DIV/0!</v>
      </c>
      <c r="DD36" s="480"/>
      <c r="DE36" s="480" t="e">
        <f t="shared" ref="DE36:DE67" si="30">EXP(SUMPRODUCT($BG36:$BJ36,CH36:CK36))</f>
        <v>#REF!</v>
      </c>
      <c r="DF36" s="480">
        <f t="shared" ref="DF36:DF76" si="31">IF(ISERR(DE36),DF35,DE36*DF35)</f>
        <v>0</v>
      </c>
      <c r="DG36" s="480" t="e">
        <f t="shared" ref="DG36:DG67" si="32">DF36/DF$86</f>
        <v>#DIV/0!</v>
      </c>
      <c r="DI36" s="480" t="e">
        <f t="shared" ref="DI36:DI67" si="33">EXP(SUMPRODUCT($BG36:$BJ36,CM36:CP36))</f>
        <v>#REF!</v>
      </c>
      <c r="DJ36" s="480">
        <f t="shared" ref="DJ36:DJ67" si="34">IF(ISERR(DI36),DJ35,DI36*DJ35)</f>
        <v>0</v>
      </c>
      <c r="DK36" s="480" t="e">
        <f t="shared" ref="DK36:DK67" si="35">DJ36/DJ$86</f>
        <v>#DIV/0!</v>
      </c>
      <c r="DO36" s="481">
        <f t="shared" ref="DO36:DO76" si="36">D36/G36</f>
        <v>0.60353475233461351</v>
      </c>
      <c r="DP36" s="481">
        <f t="shared" ref="DP36:DP76" si="37">F36/G36</f>
        <v>0.39646524766538643</v>
      </c>
      <c r="DQ36" s="480"/>
      <c r="DR36" s="480" t="e">
        <f t="shared" ref="DR36:DS76" si="38">(DO36-DO35)/LN(DO36/DO35)</f>
        <v>#DIV/0!</v>
      </c>
      <c r="DS36" s="480" t="e">
        <f t="shared" si="38"/>
        <v>#DIV/0!</v>
      </c>
      <c r="DT36" s="480" t="e">
        <f t="shared" ref="DT36:DT76" si="39">SUM(DR36:DS36)</f>
        <v>#DIV/0!</v>
      </c>
      <c r="DU36" s="481"/>
      <c r="DV36" s="480" t="e">
        <f t="shared" ref="DV36:DV76" si="40">DR36/DT36</f>
        <v>#DIV/0!</v>
      </c>
      <c r="DW36" s="480" t="e">
        <f t="shared" ref="DW36:DW76" si="41">DS36/DT36</f>
        <v>#DIV/0!</v>
      </c>
      <c r="DY36" s="480" t="e">
        <f t="shared" ref="DY36:DZ47" si="42">LN(M36/M35)</f>
        <v>#DIV/0!</v>
      </c>
      <c r="DZ36" s="480" t="e">
        <f t="shared" si="42"/>
        <v>#DIV/0!</v>
      </c>
      <c r="EA36" s="480"/>
      <c r="EB36" s="480" t="e">
        <f t="shared" ref="EB36:EB76" si="43">LN(O36/O35)</f>
        <v>#DIV/0!</v>
      </c>
      <c r="EC36" s="480" t="e">
        <f t="shared" ref="EC36:EC76" si="44">EB36</f>
        <v>#DIV/0!</v>
      </c>
      <c r="ED36" s="480"/>
      <c r="EE36" s="481">
        <f t="shared" ref="EE36:EE76" si="45">D36/(D36+E36)</f>
        <v>0.83892594619303062</v>
      </c>
      <c r="EF36" s="481">
        <f t="shared" ref="EF36:EF76" si="46">E36/(D36+E36)</f>
        <v>0.16107405380696935</v>
      </c>
      <c r="EG36" s="481"/>
      <c r="EH36" s="481" t="e">
        <f t="shared" ref="EH36:EI76" si="47">LN(EE36/EE35)</f>
        <v>#DIV/0!</v>
      </c>
      <c r="EI36" s="481" t="e">
        <f t="shared" si="47"/>
        <v>#DIV/0!</v>
      </c>
      <c r="EK36" s="480" t="e">
        <f t="shared" ref="EK36:EK76" si="48">LN(W36/W35)</f>
        <v>#DIV/0!</v>
      </c>
      <c r="EL36" s="480" t="e">
        <f t="shared" ref="EL36:EL76" si="49">LN(Z36/Z35)</f>
        <v>#DIV/0!</v>
      </c>
      <c r="EN36" s="480">
        <v>0</v>
      </c>
      <c r="EO36" s="480" t="e">
        <f t="shared" ref="EO36:EO76" si="50">LN(H36/H35)</f>
        <v>#DIV/0!</v>
      </c>
      <c r="ES36" s="480" t="e">
        <f t="shared" ref="ES36:ES76" si="51">EXP(SUMPRODUCT($DV36:$DW36,DY36:DZ36))</f>
        <v>#DIV/0!</v>
      </c>
      <c r="ET36" s="480">
        <v>1</v>
      </c>
      <c r="EU36" s="480">
        <f t="shared" ref="EU36:EU80" si="52">ET36/ET$86</f>
        <v>1.2114419824751239</v>
      </c>
      <c r="EW36" s="480" t="e">
        <f t="shared" ref="EW36:EW76" si="53">EXP(SUMPRODUCT($DV36:$DW36,EK36:EL36))</f>
        <v>#DIV/0!</v>
      </c>
      <c r="EX36" s="480">
        <v>1</v>
      </c>
      <c r="EY36" s="480">
        <f t="shared" ref="EY36:EY80" si="54">EX36/EX$86</f>
        <v>0.94770894702953057</v>
      </c>
      <c r="FA36" s="480" t="e">
        <f t="shared" ref="FA36:FA75" si="55">EXP(SUMPRODUCT($DV36:$DW36,EN36:EO36))</f>
        <v>#DIV/0!</v>
      </c>
      <c r="FB36" s="480">
        <v>1</v>
      </c>
      <c r="FC36" s="480">
        <f t="shared" ref="FC36:FC80" si="56">FB36/FB$86</f>
        <v>1.0218560837703483</v>
      </c>
      <c r="FE36" s="480">
        <f t="shared" ref="FE36:FE76" si="57">EU36*EY36</f>
        <v>1.1480944055988667</v>
      </c>
      <c r="FG36" s="480" t="e">
        <f t="shared" ref="FG36:FG76" si="58">EXP(SUMPRODUCT($DV36:$DW36,EB36:EC36))</f>
        <v>#DIV/0!</v>
      </c>
      <c r="FH36" s="480">
        <v>1</v>
      </c>
      <c r="FI36" s="480">
        <f t="shared" ref="FI36:FI80" si="59">FH36/FH$86</f>
        <v>1.3746955608121545</v>
      </c>
      <c r="FK36" s="480" t="e">
        <f t="shared" ref="FK36:FK76" si="60">EXP(SUMPRODUCT($DV36:$DW36,EH36:EI36))</f>
        <v>#DIV/0!</v>
      </c>
      <c r="FL36" s="480">
        <v>1</v>
      </c>
      <c r="FM36" s="480">
        <f t="shared" ref="FM36:FM80" si="61">FL36/FL$86</f>
        <v>0.83516266315764165</v>
      </c>
    </row>
    <row r="37" spans="1:169" x14ac:dyDescent="0.2">
      <c r="A37" s="469" t="s">
        <v>147</v>
      </c>
      <c r="B37" s="421">
        <f t="shared" si="1"/>
        <v>1971</v>
      </c>
      <c r="D37" s="485">
        <f>National!H280</f>
        <v>8393.348</v>
      </c>
      <c r="E37" s="485">
        <f>National!H198</f>
        <v>1704.4060000000002</v>
      </c>
      <c r="F37" s="485">
        <f>Conversion_Factors!$O33*E37</f>
        <v>5818.7592418541863</v>
      </c>
      <c r="G37" s="485">
        <f t="shared" si="2"/>
        <v>14212.107241854186</v>
      </c>
      <c r="H37" s="486">
        <f t="shared" si="3"/>
        <v>3.4139513952979428</v>
      </c>
      <c r="K37" s="481">
        <f>National!N198*0.001</f>
        <v>65.211200000000005</v>
      </c>
      <c r="M37" s="486">
        <f>National!CQ280</f>
        <v>1.65837188233975</v>
      </c>
      <c r="N37" s="486">
        <f>National!CQ198</f>
        <v>0.91536535535999619</v>
      </c>
      <c r="O37" s="531">
        <f>National!Z118</f>
        <v>154.84692813504429</v>
      </c>
      <c r="Q37" s="488">
        <f t="shared" si="4"/>
        <v>217.9396674475272</v>
      </c>
      <c r="S37" s="481">
        <f>National!CQ280</f>
        <v>1.65837188233975</v>
      </c>
      <c r="T37" s="481">
        <f>National!CQ198</f>
        <v>0.91536535535999619</v>
      </c>
      <c r="W37" s="481">
        <f>National!CU280</f>
        <v>0.94579611748352499</v>
      </c>
      <c r="Z37" s="489">
        <f>National!CU198</f>
        <v>0.91538486894517301</v>
      </c>
      <c r="AA37" s="480">
        <f t="shared" ref="AA37:AA77" si="62">AG37*AL37</f>
        <v>1.1814783378531586</v>
      </c>
      <c r="AB37" s="451">
        <f t="shared" si="5"/>
        <v>1971</v>
      </c>
      <c r="AC37" s="491">
        <f t="shared" si="6"/>
        <v>0.75089905863458783</v>
      </c>
      <c r="AD37" s="491">
        <f t="shared" si="7"/>
        <v>1.1814783378531581</v>
      </c>
      <c r="AE37" s="491">
        <f t="shared" si="8"/>
        <v>0.93402575279320055</v>
      </c>
      <c r="AF37" s="492">
        <f t="shared" si="9"/>
        <v>1.0209619322427284</v>
      </c>
      <c r="AG37" s="491">
        <f t="shared" si="10"/>
        <v>1.2389602228209167</v>
      </c>
      <c r="AH37" s="491">
        <f t="shared" si="11"/>
        <v>0.88717097169109427</v>
      </c>
      <c r="AI37" s="491">
        <f t="shared" si="12"/>
        <v>0.88717097169109393</v>
      </c>
      <c r="AJ37" s="491"/>
      <c r="AK37" s="491"/>
      <c r="AL37" s="491">
        <f t="shared" si="13"/>
        <v>0.95360473733621498</v>
      </c>
      <c r="AM37" s="490"/>
      <c r="AN37" s="491">
        <f>National!CQ118</f>
        <v>1.4586703727620935</v>
      </c>
      <c r="AO37" s="491">
        <f>National!CU118</f>
        <v>0.93733633037572472</v>
      </c>
      <c r="AP37" s="491">
        <f t="shared" si="14"/>
        <v>0.84637651045783979</v>
      </c>
      <c r="AQ37" s="491">
        <f t="shared" si="15"/>
        <v>1.0209619322427284</v>
      </c>
      <c r="AR37" s="491">
        <f t="shared" si="16"/>
        <v>1.1814783378531588</v>
      </c>
      <c r="AT37" s="426"/>
      <c r="AV37" s="480" t="e">
        <f>D37/#REF!</f>
        <v>#REF!</v>
      </c>
      <c r="AW37" s="480" t="e">
        <f>#REF!/#REF!</f>
        <v>#REF!</v>
      </c>
      <c r="AX37" s="480" t="e">
        <f>#REF!/#REF!</f>
        <v>#REF!</v>
      </c>
      <c r="AY37" s="480" t="e">
        <f>#REF!/#REF!</f>
        <v>#REF!</v>
      </c>
      <c r="BA37" s="480" t="e">
        <f t="shared" si="17"/>
        <v>#REF!</v>
      </c>
      <c r="BB37" s="480" t="e">
        <f t="shared" si="17"/>
        <v>#REF!</v>
      </c>
      <c r="BC37" s="480" t="e">
        <f t="shared" si="17"/>
        <v>#REF!</v>
      </c>
      <c r="BD37" s="480" t="e">
        <f t="shared" si="17"/>
        <v>#REF!</v>
      </c>
      <c r="BE37" s="480" t="e">
        <f t="shared" si="18"/>
        <v>#REF!</v>
      </c>
      <c r="BF37" s="480"/>
      <c r="BG37" s="480" t="e">
        <f t="shared" si="19"/>
        <v>#REF!</v>
      </c>
      <c r="BH37" s="480" t="e">
        <f t="shared" si="19"/>
        <v>#REF!</v>
      </c>
      <c r="BI37" s="480" t="e">
        <f t="shared" si="19"/>
        <v>#REF!</v>
      </c>
      <c r="BJ37" s="480" t="e">
        <f t="shared" si="19"/>
        <v>#REF!</v>
      </c>
      <c r="BM37" s="480" t="e">
        <f>LN(#REF!/#REF!)</f>
        <v>#REF!</v>
      </c>
      <c r="BN37" s="480" t="e">
        <f>LN(#REF!/#REF!)</f>
        <v>#REF!</v>
      </c>
      <c r="BO37" s="480" t="e">
        <f>LN(#REF!/#REF!)</f>
        <v>#REF!</v>
      </c>
      <c r="BP37" s="480" t="e">
        <f>LN(#REF!/#REF!)</f>
        <v>#REF!</v>
      </c>
      <c r="BR37" s="480" t="e">
        <f>M37/#REF!</f>
        <v>#REF!</v>
      </c>
      <c r="BS37" s="480" t="e">
        <f>#REF!/#REF!</f>
        <v>#REF!</v>
      </c>
      <c r="BT37" s="480" t="e">
        <f>#REF!/#REF!</f>
        <v>#REF!</v>
      </c>
      <c r="BU37" s="480" t="e">
        <f>#REF!/#REF!</f>
        <v>#REF!</v>
      </c>
      <c r="BV37" s="480"/>
      <c r="BX37" s="480" t="e">
        <f t="shared" si="20"/>
        <v>#REF!</v>
      </c>
      <c r="BY37" s="480" t="e">
        <f t="shared" si="20"/>
        <v>#REF!</v>
      </c>
      <c r="BZ37" s="480" t="e">
        <f t="shared" si="20"/>
        <v>#REF!</v>
      </c>
      <c r="CA37" s="480" t="e">
        <f t="shared" si="20"/>
        <v>#REF!</v>
      </c>
      <c r="CC37" s="480" t="e">
        <f>LN(#REF!/#REF!)</f>
        <v>#REF!</v>
      </c>
      <c r="CD37" s="480" t="e">
        <f>LN(#REF!/#REF!)</f>
        <v>#REF!</v>
      </c>
      <c r="CE37" s="480" t="e">
        <f>LN(#REF!/#REF!)</f>
        <v>#REF!</v>
      </c>
      <c r="CF37" s="480" t="e">
        <f>LN(#REF!/#REF!)</f>
        <v>#REF!</v>
      </c>
      <c r="CH37" s="480" t="e">
        <f>LN(#REF!/#REF!)</f>
        <v>#REF!</v>
      </c>
      <c r="CI37" s="480" t="e">
        <f>LN(#REF!/#REF!)</f>
        <v>#REF!</v>
      </c>
      <c r="CJ37" s="480" t="e">
        <f>LN(#REF!/#REF!)</f>
        <v>#REF!</v>
      </c>
      <c r="CK37" s="480" t="e">
        <f>LN(#REF!/#REF!)</f>
        <v>#REF!</v>
      </c>
      <c r="CM37" s="480" t="e">
        <f>LN(#REF!/#REF!)</f>
        <v>#REF!</v>
      </c>
      <c r="CN37" s="480" t="e">
        <f>LN(#REF!/#REF!)</f>
        <v>#REF!</v>
      </c>
      <c r="CO37" s="480" t="e">
        <f>LN(#REF!/#REF!)</f>
        <v>#REF!</v>
      </c>
      <c r="CP37" s="480" t="e">
        <f>LN(#REF!/#REF!)</f>
        <v>#REF!</v>
      </c>
      <c r="CS37" s="480" t="e">
        <f t="shared" si="21"/>
        <v>#REF!</v>
      </c>
      <c r="CT37" s="480">
        <f t="shared" si="22"/>
        <v>0</v>
      </c>
      <c r="CU37" s="480" t="e">
        <f t="shared" si="23"/>
        <v>#DIV/0!</v>
      </c>
      <c r="CV37" s="480"/>
      <c r="CW37" s="480" t="e">
        <f t="shared" si="24"/>
        <v>#REF!</v>
      </c>
      <c r="CX37" s="480">
        <f t="shared" si="25"/>
        <v>0</v>
      </c>
      <c r="CY37" s="480" t="e">
        <f t="shared" si="26"/>
        <v>#DIV/0!</v>
      </c>
      <c r="CZ37" s="480"/>
      <c r="DA37" s="480" t="e">
        <f t="shared" si="27"/>
        <v>#REF!</v>
      </c>
      <c r="DB37" s="480">
        <f t="shared" si="28"/>
        <v>0</v>
      </c>
      <c r="DC37" s="480" t="e">
        <f t="shared" si="29"/>
        <v>#DIV/0!</v>
      </c>
      <c r="DD37" s="480"/>
      <c r="DE37" s="480" t="e">
        <f t="shared" si="30"/>
        <v>#REF!</v>
      </c>
      <c r="DF37" s="480">
        <f t="shared" si="31"/>
        <v>0</v>
      </c>
      <c r="DG37" s="480" t="e">
        <f t="shared" si="32"/>
        <v>#DIV/0!</v>
      </c>
      <c r="DI37" s="480" t="e">
        <f t="shared" si="33"/>
        <v>#REF!</v>
      </c>
      <c r="DJ37" s="480">
        <f t="shared" si="34"/>
        <v>0</v>
      </c>
      <c r="DK37" s="480" t="e">
        <f t="shared" si="35"/>
        <v>#DIV/0!</v>
      </c>
      <c r="DO37" s="481">
        <f t="shared" si="36"/>
        <v>0.59057730547387566</v>
      </c>
      <c r="DP37" s="481">
        <f t="shared" si="37"/>
        <v>0.40942269452612434</v>
      </c>
      <c r="DQ37" s="480"/>
      <c r="DR37" s="480">
        <f t="shared" si="38"/>
        <v>0.59703259437812584</v>
      </c>
      <c r="DS37" s="480">
        <f t="shared" si="38"/>
        <v>0.40290924604357131</v>
      </c>
      <c r="DT37" s="480">
        <f t="shared" si="39"/>
        <v>0.99994184042169709</v>
      </c>
      <c r="DU37" s="481"/>
      <c r="DV37" s="480">
        <f t="shared" si="40"/>
        <v>0.59706731956164993</v>
      </c>
      <c r="DW37" s="480">
        <f t="shared" si="41"/>
        <v>0.40293268043835007</v>
      </c>
      <c r="DY37" s="480">
        <f t="shared" si="42"/>
        <v>1.9646531238977816E-3</v>
      </c>
      <c r="DZ37" s="480">
        <f t="shared" si="42"/>
        <v>5.2832886492565158E-2</v>
      </c>
      <c r="EA37" s="480"/>
      <c r="EB37" s="480">
        <f t="shared" si="43"/>
        <v>-5.4200964061946943E-3</v>
      </c>
      <c r="EC37" s="480">
        <f t="shared" si="44"/>
        <v>-5.4200964061946943E-3</v>
      </c>
      <c r="ED37" s="480"/>
      <c r="EE37" s="481">
        <f t="shared" si="45"/>
        <v>0.83120939567353291</v>
      </c>
      <c r="EF37" s="481">
        <f t="shared" si="46"/>
        <v>0.16879060432646706</v>
      </c>
      <c r="EG37" s="481"/>
      <c r="EH37" s="481">
        <f t="shared" si="47"/>
        <v>-9.2406947340748658E-3</v>
      </c>
      <c r="EI37" s="481">
        <f t="shared" si="47"/>
        <v>4.6794698271077795E-2</v>
      </c>
      <c r="EK37" s="480">
        <f t="shared" si="48"/>
        <v>-1.6625444264167299E-2</v>
      </c>
      <c r="EL37" s="480">
        <f t="shared" si="49"/>
        <v>-1.1458284627682636E-2</v>
      </c>
      <c r="EN37" s="480">
        <v>0</v>
      </c>
      <c r="EO37" s="480">
        <f t="shared" si="50"/>
        <v>-2.1725959920706871E-3</v>
      </c>
      <c r="ES37" s="480">
        <f t="shared" si="51"/>
        <v>1.0227152771192307</v>
      </c>
      <c r="ET37" s="480">
        <f t="shared" ref="ET37:ET76" si="63">IF(ISERR(ES37),ET36,ES37*ET36)</f>
        <v>1.0227152771192307</v>
      </c>
      <c r="EU37" s="480">
        <f t="shared" si="52"/>
        <v>1.2389602228209167</v>
      </c>
      <c r="EW37" s="480">
        <f t="shared" si="53"/>
        <v>0.98556181802523002</v>
      </c>
      <c r="EX37" s="480">
        <f t="shared" ref="EX37:EX72" si="64">IF(ISERR(EW37),EX36,EW37*EX36)</f>
        <v>0.98556181802523002</v>
      </c>
      <c r="EY37" s="480">
        <f t="shared" si="54"/>
        <v>0.93402575279320055</v>
      </c>
      <c r="FA37" s="480">
        <f t="shared" si="55"/>
        <v>0.99912497313288895</v>
      </c>
      <c r="FB37" s="480">
        <f t="shared" ref="FB37:FB72" si="65">IF(ISERR(FA37),FB36,FA37*FB36)</f>
        <v>0.99912497313288895</v>
      </c>
      <c r="FC37" s="480">
        <f t="shared" si="56"/>
        <v>1.0209619322427284</v>
      </c>
      <c r="FE37" s="480">
        <f t="shared" si="57"/>
        <v>1.1572207548011382</v>
      </c>
      <c r="FG37" s="480">
        <f t="shared" si="58"/>
        <v>0.99459456581415495</v>
      </c>
      <c r="FH37" s="480">
        <f t="shared" ref="FH37:FH72" si="66">IF(ISERR(FG37),FH36,FG37*FH36)</f>
        <v>0.99459456581415495</v>
      </c>
      <c r="FI37" s="480">
        <f t="shared" si="59"/>
        <v>1.3672647344326112</v>
      </c>
      <c r="FK37" s="480">
        <f t="shared" si="60"/>
        <v>1.0134271415556342</v>
      </c>
      <c r="FL37" s="480">
        <f t="shared" ref="FL37:FL72" si="67">IF(ISERR(FK37),FL36,FK37*FL36)</f>
        <v>1.0134271415556342</v>
      </c>
      <c r="FM37" s="480">
        <f t="shared" si="61"/>
        <v>0.84637651045783979</v>
      </c>
    </row>
    <row r="38" spans="1:169" x14ac:dyDescent="0.2">
      <c r="A38" s="469" t="s">
        <v>147</v>
      </c>
      <c r="B38" s="421">
        <f t="shared" si="1"/>
        <v>1972</v>
      </c>
      <c r="D38" s="485">
        <f>National!H281</f>
        <v>8619.9860000000008</v>
      </c>
      <c r="E38" s="485">
        <f>National!H199</f>
        <v>1837.7329999999999</v>
      </c>
      <c r="F38" s="485">
        <f>Conversion_Factors!$O34*E38</f>
        <v>6229.6602202771346</v>
      </c>
      <c r="G38" s="485">
        <f t="shared" si="2"/>
        <v>14849.646220277136</v>
      </c>
      <c r="H38" s="486">
        <f t="shared" si="3"/>
        <v>3.3898614326875203</v>
      </c>
      <c r="K38" s="481">
        <f>National!N199*0.001</f>
        <v>67.274100000000004</v>
      </c>
      <c r="M38" s="486">
        <f>National!CQ281</f>
        <v>1.6269046549662756</v>
      </c>
      <c r="N38" s="486">
        <f>National!CQ199</f>
        <v>0.94903938299630586</v>
      </c>
      <c r="O38" s="531">
        <f>National!Z119</f>
        <v>155.44940772154516</v>
      </c>
      <c r="Q38" s="488">
        <f t="shared" si="4"/>
        <v>220.73348019932092</v>
      </c>
      <c r="S38" s="481">
        <f>National!CQ281</f>
        <v>1.6269046549662756</v>
      </c>
      <c r="T38" s="481">
        <f>National!CQ199</f>
        <v>0.94903938299630586</v>
      </c>
      <c r="W38" s="481">
        <f>National!CU281</f>
        <v>0.95976073173713261</v>
      </c>
      <c r="Z38" s="489">
        <f>National!CU199</f>
        <v>0.92277882636310793</v>
      </c>
      <c r="AA38" s="480">
        <f t="shared" si="62"/>
        <v>1.1966239480347332</v>
      </c>
      <c r="AB38" s="451">
        <f t="shared" si="5"/>
        <v>1972</v>
      </c>
      <c r="AC38" s="491">
        <f t="shared" si="6"/>
        <v>0.77465310192864301</v>
      </c>
      <c r="AD38" s="491">
        <f t="shared" si="7"/>
        <v>1.1966239480347327</v>
      </c>
      <c r="AE38" s="491">
        <f t="shared" si="8"/>
        <v>0.94522270525440122</v>
      </c>
      <c r="AF38" s="492">
        <f t="shared" si="9"/>
        <v>1.0179698469259855</v>
      </c>
      <c r="AG38" s="491">
        <f t="shared" si="10"/>
        <v>1.2436226716748686</v>
      </c>
      <c r="AH38" s="491">
        <f t="shared" si="11"/>
        <v>0.92696845318720522</v>
      </c>
      <c r="AI38" s="491">
        <f t="shared" si="12"/>
        <v>0.926968453187205</v>
      </c>
      <c r="AJ38" s="491"/>
      <c r="AK38" s="491"/>
      <c r="AL38" s="491">
        <f t="shared" si="13"/>
        <v>0.96220821257878864</v>
      </c>
      <c r="AM38" s="490"/>
      <c r="AN38" s="491">
        <f>National!CQ119</f>
        <v>1.4435656812302855</v>
      </c>
      <c r="AO38" s="491">
        <f>National!CU119</f>
        <v>0.95082926682003732</v>
      </c>
      <c r="AP38" s="491">
        <f t="shared" si="14"/>
        <v>0.85641385830893635</v>
      </c>
      <c r="AQ38" s="491">
        <f t="shared" si="15"/>
        <v>1.0179698469259855</v>
      </c>
      <c r="AR38" s="491">
        <f t="shared" si="16"/>
        <v>1.1966239480347332</v>
      </c>
      <c r="AT38" s="426"/>
      <c r="AV38" s="480" t="e">
        <f>D38/#REF!</f>
        <v>#REF!</v>
      </c>
      <c r="AW38" s="480" t="e">
        <f>#REF!/#REF!</f>
        <v>#REF!</v>
      </c>
      <c r="AX38" s="480" t="e">
        <f>#REF!/#REF!</f>
        <v>#REF!</v>
      </c>
      <c r="AY38" s="480" t="e">
        <f>#REF!/#REF!</f>
        <v>#REF!</v>
      </c>
      <c r="BA38" s="480" t="e">
        <f t="shared" si="17"/>
        <v>#REF!</v>
      </c>
      <c r="BB38" s="480" t="e">
        <f t="shared" si="17"/>
        <v>#REF!</v>
      </c>
      <c r="BC38" s="480" t="e">
        <f t="shared" si="17"/>
        <v>#REF!</v>
      </c>
      <c r="BD38" s="480" t="e">
        <f t="shared" si="17"/>
        <v>#REF!</v>
      </c>
      <c r="BE38" s="480" t="e">
        <f t="shared" si="18"/>
        <v>#REF!</v>
      </c>
      <c r="BF38" s="480"/>
      <c r="BG38" s="480" t="e">
        <f t="shared" si="19"/>
        <v>#REF!</v>
      </c>
      <c r="BH38" s="480" t="e">
        <f t="shared" si="19"/>
        <v>#REF!</v>
      </c>
      <c r="BI38" s="480" t="e">
        <f t="shared" si="19"/>
        <v>#REF!</v>
      </c>
      <c r="BJ38" s="480" t="e">
        <f t="shared" si="19"/>
        <v>#REF!</v>
      </c>
      <c r="BM38" s="480" t="e">
        <f>LN(#REF!/#REF!)</f>
        <v>#REF!</v>
      </c>
      <c r="BN38" s="480" t="e">
        <f>LN(#REF!/#REF!)</f>
        <v>#REF!</v>
      </c>
      <c r="BO38" s="480" t="e">
        <f>LN(#REF!/#REF!)</f>
        <v>#REF!</v>
      </c>
      <c r="BP38" s="480" t="e">
        <f>LN(#REF!/#REF!)</f>
        <v>#REF!</v>
      </c>
      <c r="BR38" s="480" t="e">
        <f>M38/#REF!</f>
        <v>#REF!</v>
      </c>
      <c r="BS38" s="480" t="e">
        <f>#REF!/#REF!</f>
        <v>#REF!</v>
      </c>
      <c r="BT38" s="480" t="e">
        <f>#REF!/#REF!</f>
        <v>#REF!</v>
      </c>
      <c r="BU38" s="480" t="e">
        <f>#REF!/#REF!</f>
        <v>#REF!</v>
      </c>
      <c r="BV38" s="480"/>
      <c r="BX38" s="480" t="e">
        <f t="shared" si="20"/>
        <v>#REF!</v>
      </c>
      <c r="BY38" s="480" t="e">
        <f t="shared" si="20"/>
        <v>#REF!</v>
      </c>
      <c r="BZ38" s="480" t="e">
        <f t="shared" si="20"/>
        <v>#REF!</v>
      </c>
      <c r="CA38" s="480" t="e">
        <f t="shared" si="20"/>
        <v>#REF!</v>
      </c>
      <c r="CC38" s="480" t="e">
        <f>LN(#REF!/#REF!)</f>
        <v>#REF!</v>
      </c>
      <c r="CD38" s="480" t="e">
        <f>LN(#REF!/#REF!)</f>
        <v>#REF!</v>
      </c>
      <c r="CE38" s="480" t="e">
        <f>LN(#REF!/#REF!)</f>
        <v>#REF!</v>
      </c>
      <c r="CF38" s="480" t="e">
        <f>LN(#REF!/#REF!)</f>
        <v>#REF!</v>
      </c>
      <c r="CH38" s="480" t="e">
        <f>LN(#REF!/#REF!)</f>
        <v>#REF!</v>
      </c>
      <c r="CI38" s="480" t="e">
        <f>LN(#REF!/#REF!)</f>
        <v>#REF!</v>
      </c>
      <c r="CJ38" s="480" t="e">
        <f>LN(#REF!/#REF!)</f>
        <v>#REF!</v>
      </c>
      <c r="CK38" s="480" t="e">
        <f>LN(#REF!/#REF!)</f>
        <v>#REF!</v>
      </c>
      <c r="CM38" s="480" t="e">
        <f>LN(#REF!/#REF!)</f>
        <v>#REF!</v>
      </c>
      <c r="CN38" s="480" t="e">
        <f>LN(#REF!/#REF!)</f>
        <v>#REF!</v>
      </c>
      <c r="CO38" s="480" t="e">
        <f>LN(#REF!/#REF!)</f>
        <v>#REF!</v>
      </c>
      <c r="CP38" s="480" t="e">
        <f>LN(#REF!/#REF!)</f>
        <v>#REF!</v>
      </c>
      <c r="CS38" s="480" t="e">
        <f t="shared" si="21"/>
        <v>#REF!</v>
      </c>
      <c r="CT38" s="480">
        <f t="shared" si="22"/>
        <v>0</v>
      </c>
      <c r="CU38" s="480" t="e">
        <f t="shared" si="23"/>
        <v>#DIV/0!</v>
      </c>
      <c r="CV38" s="480"/>
      <c r="CW38" s="480" t="e">
        <f t="shared" si="24"/>
        <v>#REF!</v>
      </c>
      <c r="CX38" s="480">
        <f t="shared" si="25"/>
        <v>0</v>
      </c>
      <c r="CY38" s="480" t="e">
        <f t="shared" si="26"/>
        <v>#DIV/0!</v>
      </c>
      <c r="CZ38" s="480"/>
      <c r="DA38" s="480" t="e">
        <f t="shared" si="27"/>
        <v>#REF!</v>
      </c>
      <c r="DB38" s="480">
        <f t="shared" si="28"/>
        <v>0</v>
      </c>
      <c r="DC38" s="480" t="e">
        <f t="shared" si="29"/>
        <v>#DIV/0!</v>
      </c>
      <c r="DD38" s="480"/>
      <c r="DE38" s="480" t="e">
        <f t="shared" si="30"/>
        <v>#REF!</v>
      </c>
      <c r="DF38" s="480">
        <f t="shared" si="31"/>
        <v>0</v>
      </c>
      <c r="DG38" s="480" t="e">
        <f t="shared" si="32"/>
        <v>#DIV/0!</v>
      </c>
      <c r="DI38" s="480" t="e">
        <f t="shared" si="33"/>
        <v>#REF!</v>
      </c>
      <c r="DJ38" s="480">
        <f t="shared" si="34"/>
        <v>0</v>
      </c>
      <c r="DK38" s="480" t="e">
        <f t="shared" si="35"/>
        <v>#DIV/0!</v>
      </c>
      <c r="DO38" s="481">
        <f t="shared" si="36"/>
        <v>0.58048426690660426</v>
      </c>
      <c r="DP38" s="481">
        <f t="shared" si="37"/>
        <v>0.41951573309339563</v>
      </c>
      <c r="DQ38" s="480"/>
      <c r="DR38" s="480">
        <f t="shared" si="38"/>
        <v>0.58551628774314768</v>
      </c>
      <c r="DS38" s="480">
        <f t="shared" si="38"/>
        <v>0.41444873109521896</v>
      </c>
      <c r="DT38" s="480">
        <f t="shared" si="39"/>
        <v>0.99996501883836664</v>
      </c>
      <c r="DU38" s="481"/>
      <c r="DV38" s="480">
        <f t="shared" si="40"/>
        <v>0.58553677049955877</v>
      </c>
      <c r="DW38" s="480">
        <f t="shared" si="41"/>
        <v>0.41446322950044118</v>
      </c>
      <c r="DY38" s="480">
        <f t="shared" si="42"/>
        <v>-1.9157102526216073E-2</v>
      </c>
      <c r="DZ38" s="480">
        <f t="shared" si="42"/>
        <v>3.6127016164382603E-2</v>
      </c>
      <c r="EA38" s="480"/>
      <c r="EB38" s="480">
        <f t="shared" si="43"/>
        <v>3.8832578666326461E-3</v>
      </c>
      <c r="EC38" s="480">
        <f t="shared" si="44"/>
        <v>3.8832578666326461E-3</v>
      </c>
      <c r="ED38" s="480"/>
      <c r="EE38" s="481">
        <f t="shared" si="45"/>
        <v>0.82427018740893687</v>
      </c>
      <c r="EF38" s="481">
        <f t="shared" si="46"/>
        <v>0.1757298125910631</v>
      </c>
      <c r="EG38" s="481"/>
      <c r="EH38" s="481">
        <f t="shared" si="47"/>
        <v>-8.3833699631296402E-3</v>
      </c>
      <c r="EI38" s="481">
        <f t="shared" si="47"/>
        <v>4.0288740707003626E-2</v>
      </c>
      <c r="EK38" s="480">
        <f t="shared" si="48"/>
        <v>1.4656990429719439E-2</v>
      </c>
      <c r="EL38" s="480">
        <f t="shared" si="49"/>
        <v>8.0449824092540274E-3</v>
      </c>
      <c r="EN38" s="480">
        <v>0</v>
      </c>
      <c r="EO38" s="480">
        <f t="shared" si="50"/>
        <v>-7.0813421492133899E-3</v>
      </c>
      <c r="ES38" s="480">
        <f t="shared" si="51"/>
        <v>1.0037631949501464</v>
      </c>
      <c r="ET38" s="480">
        <f t="shared" si="63"/>
        <v>1.0265639540855234</v>
      </c>
      <c r="EU38" s="480">
        <f t="shared" si="52"/>
        <v>1.2436226716748686</v>
      </c>
      <c r="EW38" s="480">
        <f t="shared" si="53"/>
        <v>1.0119878412642438</v>
      </c>
      <c r="EX38" s="480">
        <f t="shared" si="64"/>
        <v>0.99737657665581603</v>
      </c>
      <c r="EY38" s="480">
        <f t="shared" si="54"/>
        <v>0.94522270525440122</v>
      </c>
      <c r="FA38" s="480">
        <f t="shared" si="55"/>
        <v>0.99706934683630155</v>
      </c>
      <c r="FB38" s="480">
        <f t="shared" si="65"/>
        <v>0.99619688436944687</v>
      </c>
      <c r="FC38" s="480">
        <f t="shared" si="56"/>
        <v>1.0179698469259855</v>
      </c>
      <c r="FE38" s="480">
        <f t="shared" si="57"/>
        <v>1.1755003860362254</v>
      </c>
      <c r="FG38" s="480">
        <f t="shared" si="58"/>
        <v>1.0038908074816661</v>
      </c>
      <c r="FH38" s="480">
        <f t="shared" si="66"/>
        <v>0.99846434179204913</v>
      </c>
      <c r="FI38" s="480">
        <f t="shared" si="59"/>
        <v>1.3725844982907598</v>
      </c>
      <c r="FK38" s="480">
        <f t="shared" si="60"/>
        <v>1.0118591994544686</v>
      </c>
      <c r="FL38" s="480">
        <f t="shared" si="67"/>
        <v>1.0254455761599144</v>
      </c>
      <c r="FM38" s="480">
        <f t="shared" si="61"/>
        <v>0.85641385830893635</v>
      </c>
    </row>
    <row r="39" spans="1:169" x14ac:dyDescent="0.2">
      <c r="A39" s="469" t="s">
        <v>147</v>
      </c>
      <c r="B39" s="421">
        <f t="shared" si="1"/>
        <v>1973</v>
      </c>
      <c r="D39" s="485">
        <f>National!H282</f>
        <v>8249.3979999999992</v>
      </c>
      <c r="E39" s="485">
        <f>National!H200</f>
        <v>1976.3340000000001</v>
      </c>
      <c r="F39" s="485">
        <f>Conversion_Factors!$O35*E39</f>
        <v>6672.0328721073383</v>
      </c>
      <c r="G39" s="485">
        <f t="shared" si="2"/>
        <v>14921.430872107338</v>
      </c>
      <c r="H39" s="486">
        <f t="shared" si="3"/>
        <v>3.3759642206769391</v>
      </c>
      <c r="K39" s="481">
        <f>National!N200*0.001</f>
        <v>69.263556879208195</v>
      </c>
      <c r="M39" s="486">
        <f>National!CQ282</f>
        <v>1.5762638278242167</v>
      </c>
      <c r="N39" s="486">
        <f>National!CQ200</f>
        <v>0.98481149061693118</v>
      </c>
      <c r="O39" s="531">
        <f>National!Z120</f>
        <v>147.63509788896795</v>
      </c>
      <c r="Q39" s="488">
        <f t="shared" si="4"/>
        <v>215.42975186979621</v>
      </c>
      <c r="S39" s="481">
        <f>National!CQ282</f>
        <v>1.5762638278242167</v>
      </c>
      <c r="T39" s="481">
        <f>National!CQ200</f>
        <v>0.98481149061693118</v>
      </c>
      <c r="W39" s="481">
        <f>National!CU282</f>
        <v>0.92077808066301148</v>
      </c>
      <c r="Z39" s="489">
        <f>National!CU200</f>
        <v>0.92885897805698026</v>
      </c>
      <c r="AA39" s="480">
        <f t="shared" si="62"/>
        <v>1.1678717699453529</v>
      </c>
      <c r="AB39" s="451">
        <f t="shared" si="5"/>
        <v>1973</v>
      </c>
      <c r="AC39" s="491">
        <f t="shared" si="6"/>
        <v>0.79756145659458277</v>
      </c>
      <c r="AD39" s="491">
        <f t="shared" si="7"/>
        <v>1.1678717699453525</v>
      </c>
      <c r="AE39" s="491">
        <f t="shared" si="8"/>
        <v>0.92590143283103621</v>
      </c>
      <c r="AF39" s="492">
        <f t="shared" si="9"/>
        <v>1.0161594655720902</v>
      </c>
      <c r="AG39" s="491">
        <f t="shared" si="10"/>
        <v>1.2412765119943816</v>
      </c>
      <c r="AH39" s="491">
        <f t="shared" si="11"/>
        <v>0.93144950995330922</v>
      </c>
      <c r="AI39" s="491">
        <f t="shared" si="12"/>
        <v>0.93144950995330877</v>
      </c>
      <c r="AJ39" s="491"/>
      <c r="AK39" s="491"/>
      <c r="AL39" s="491">
        <f t="shared" si="13"/>
        <v>0.94086350515801842</v>
      </c>
      <c r="AM39" s="490"/>
      <c r="AN39" s="491">
        <f>National!CQ120</f>
        <v>1.4143740654227905</v>
      </c>
      <c r="AO39" s="491">
        <f>National!CU120</f>
        <v>0.9216697845514511</v>
      </c>
      <c r="AP39" s="491">
        <f t="shared" si="14"/>
        <v>0.88164481815779727</v>
      </c>
      <c r="AQ39" s="491">
        <f t="shared" si="15"/>
        <v>1.0161594655720902</v>
      </c>
      <c r="AR39" s="491">
        <f t="shared" si="16"/>
        <v>1.1678717699453529</v>
      </c>
      <c r="AT39" s="426"/>
      <c r="AV39" s="480" t="e">
        <f>D39/#REF!</f>
        <v>#REF!</v>
      </c>
      <c r="AW39" s="480" t="e">
        <f>#REF!/#REF!</f>
        <v>#REF!</v>
      </c>
      <c r="AX39" s="480" t="e">
        <f>#REF!/#REF!</f>
        <v>#REF!</v>
      </c>
      <c r="AY39" s="480" t="e">
        <f>#REF!/#REF!</f>
        <v>#REF!</v>
      </c>
      <c r="BA39" s="480" t="e">
        <f t="shared" si="17"/>
        <v>#REF!</v>
      </c>
      <c r="BB39" s="480" t="e">
        <f t="shared" si="17"/>
        <v>#REF!</v>
      </c>
      <c r="BC39" s="480" t="e">
        <f t="shared" si="17"/>
        <v>#REF!</v>
      </c>
      <c r="BD39" s="480" t="e">
        <f t="shared" si="17"/>
        <v>#REF!</v>
      </c>
      <c r="BE39" s="480" t="e">
        <f t="shared" si="18"/>
        <v>#REF!</v>
      </c>
      <c r="BF39" s="480"/>
      <c r="BG39" s="480" t="e">
        <f t="shared" si="19"/>
        <v>#REF!</v>
      </c>
      <c r="BH39" s="480" t="e">
        <f t="shared" si="19"/>
        <v>#REF!</v>
      </c>
      <c r="BI39" s="480" t="e">
        <f t="shared" si="19"/>
        <v>#REF!</v>
      </c>
      <c r="BJ39" s="480" t="e">
        <f t="shared" si="19"/>
        <v>#REF!</v>
      </c>
      <c r="BM39" s="480" t="e">
        <f>LN(#REF!/#REF!)</f>
        <v>#REF!</v>
      </c>
      <c r="BN39" s="480" t="e">
        <f>LN(#REF!/#REF!)</f>
        <v>#REF!</v>
      </c>
      <c r="BO39" s="480" t="e">
        <f>LN(#REF!/#REF!)</f>
        <v>#REF!</v>
      </c>
      <c r="BP39" s="480" t="e">
        <f>LN(#REF!/#REF!)</f>
        <v>#REF!</v>
      </c>
      <c r="BR39" s="480" t="e">
        <f>M39/#REF!</f>
        <v>#REF!</v>
      </c>
      <c r="BS39" s="480" t="e">
        <f>#REF!/#REF!</f>
        <v>#REF!</v>
      </c>
      <c r="BT39" s="480" t="e">
        <f>#REF!/#REF!</f>
        <v>#REF!</v>
      </c>
      <c r="BU39" s="480" t="e">
        <f>#REF!/#REF!</f>
        <v>#REF!</v>
      </c>
      <c r="BV39" s="480"/>
      <c r="BX39" s="480" t="e">
        <f t="shared" si="20"/>
        <v>#REF!</v>
      </c>
      <c r="BY39" s="480" t="e">
        <f t="shared" si="20"/>
        <v>#REF!</v>
      </c>
      <c r="BZ39" s="480" t="e">
        <f t="shared" si="20"/>
        <v>#REF!</v>
      </c>
      <c r="CA39" s="480" t="e">
        <f t="shared" si="20"/>
        <v>#REF!</v>
      </c>
      <c r="CC39" s="480" t="e">
        <f>LN(#REF!/#REF!)</f>
        <v>#REF!</v>
      </c>
      <c r="CD39" s="480" t="e">
        <f>LN(#REF!/#REF!)</f>
        <v>#REF!</v>
      </c>
      <c r="CE39" s="480" t="e">
        <f>LN(#REF!/#REF!)</f>
        <v>#REF!</v>
      </c>
      <c r="CF39" s="480" t="e">
        <f>LN(#REF!/#REF!)</f>
        <v>#REF!</v>
      </c>
      <c r="CH39" s="480" t="e">
        <f>LN(#REF!/#REF!)</f>
        <v>#REF!</v>
      </c>
      <c r="CI39" s="480" t="e">
        <f>LN(#REF!/#REF!)</f>
        <v>#REF!</v>
      </c>
      <c r="CJ39" s="480" t="e">
        <f>LN(#REF!/#REF!)</f>
        <v>#REF!</v>
      </c>
      <c r="CK39" s="480" t="e">
        <f>LN(#REF!/#REF!)</f>
        <v>#REF!</v>
      </c>
      <c r="CM39" s="480" t="e">
        <f>LN(#REF!/#REF!)</f>
        <v>#REF!</v>
      </c>
      <c r="CN39" s="480" t="e">
        <f>LN(#REF!/#REF!)</f>
        <v>#REF!</v>
      </c>
      <c r="CO39" s="480" t="e">
        <f>LN(#REF!/#REF!)</f>
        <v>#REF!</v>
      </c>
      <c r="CP39" s="480" t="e">
        <f>LN(#REF!/#REF!)</f>
        <v>#REF!</v>
      </c>
      <c r="CS39" s="480" t="e">
        <f t="shared" si="21"/>
        <v>#REF!</v>
      </c>
      <c r="CT39" s="480">
        <f t="shared" si="22"/>
        <v>0</v>
      </c>
      <c r="CU39" s="480" t="e">
        <f t="shared" si="23"/>
        <v>#DIV/0!</v>
      </c>
      <c r="CV39" s="480"/>
      <c r="CW39" s="480" t="e">
        <f t="shared" si="24"/>
        <v>#REF!</v>
      </c>
      <c r="CX39" s="480">
        <f t="shared" si="25"/>
        <v>0</v>
      </c>
      <c r="CY39" s="480" t="e">
        <f t="shared" si="26"/>
        <v>#DIV/0!</v>
      </c>
      <c r="CZ39" s="480"/>
      <c r="DA39" s="480" t="e">
        <f t="shared" si="27"/>
        <v>#REF!</v>
      </c>
      <c r="DB39" s="480">
        <f t="shared" si="28"/>
        <v>0</v>
      </c>
      <c r="DC39" s="480" t="e">
        <f t="shared" si="29"/>
        <v>#DIV/0!</v>
      </c>
      <c r="DD39" s="480"/>
      <c r="DE39" s="480" t="e">
        <f t="shared" si="30"/>
        <v>#REF!</v>
      </c>
      <c r="DF39" s="480">
        <f t="shared" si="31"/>
        <v>0</v>
      </c>
      <c r="DG39" s="480" t="e">
        <f t="shared" si="32"/>
        <v>#DIV/0!</v>
      </c>
      <c r="DI39" s="480" t="e">
        <f t="shared" si="33"/>
        <v>#REF!</v>
      </c>
      <c r="DJ39" s="480">
        <f t="shared" si="34"/>
        <v>0</v>
      </c>
      <c r="DK39" s="480" t="e">
        <f t="shared" si="35"/>
        <v>#DIV/0!</v>
      </c>
      <c r="DO39" s="481">
        <f t="shared" si="36"/>
        <v>0.55285569264142198</v>
      </c>
      <c r="DP39" s="481">
        <f t="shared" si="37"/>
        <v>0.44714430735857802</v>
      </c>
      <c r="DQ39" s="480"/>
      <c r="DR39" s="480">
        <f t="shared" si="38"/>
        <v>0.56655770702971842</v>
      </c>
      <c r="DS39" s="480">
        <f t="shared" si="38"/>
        <v>0.43318318350722435</v>
      </c>
      <c r="DT39" s="480">
        <f t="shared" si="39"/>
        <v>0.99974089053694271</v>
      </c>
      <c r="DU39" s="481"/>
      <c r="DV39" s="480">
        <f t="shared" si="40"/>
        <v>0.56670454554022542</v>
      </c>
      <c r="DW39" s="480">
        <f t="shared" si="41"/>
        <v>0.43329545445977458</v>
      </c>
      <c r="DY39" s="480">
        <f t="shared" si="42"/>
        <v>-3.1621843911008168E-2</v>
      </c>
      <c r="DZ39" s="480">
        <f t="shared" si="42"/>
        <v>3.6999945554164138E-2</v>
      </c>
      <c r="EA39" s="480"/>
      <c r="EB39" s="480">
        <f t="shared" si="43"/>
        <v>-5.1576651933395862E-2</v>
      </c>
      <c r="EC39" s="480">
        <f t="shared" si="44"/>
        <v>-5.1576651933395862E-2</v>
      </c>
      <c r="ED39" s="480"/>
      <c r="EE39" s="481">
        <f t="shared" si="45"/>
        <v>0.8067293373227461</v>
      </c>
      <c r="EF39" s="481">
        <f t="shared" si="46"/>
        <v>0.19327066267725382</v>
      </c>
      <c r="EG39" s="481"/>
      <c r="EH39" s="481">
        <f t="shared" si="47"/>
        <v>-2.1510155143022743E-2</v>
      </c>
      <c r="EI39" s="481">
        <f t="shared" si="47"/>
        <v>9.5143944009047035E-2</v>
      </c>
      <c r="EK39" s="480">
        <f t="shared" si="48"/>
        <v>-4.1464963165410457E-2</v>
      </c>
      <c r="EL39" s="480">
        <f t="shared" si="49"/>
        <v>6.5673465214866247E-3</v>
      </c>
      <c r="EN39" s="480">
        <v>0</v>
      </c>
      <c r="EO39" s="480">
        <f t="shared" si="50"/>
        <v>-4.1080667066916944E-3</v>
      </c>
      <c r="ES39" s="480">
        <f t="shared" si="51"/>
        <v>0.99811344732295104</v>
      </c>
      <c r="ET39" s="480">
        <f t="shared" si="63"/>
        <v>1.0246272871097815</v>
      </c>
      <c r="EU39" s="480">
        <f t="shared" si="52"/>
        <v>1.2412765119943816</v>
      </c>
      <c r="EW39" s="480">
        <f t="shared" si="53"/>
        <v>0.97955902633743352</v>
      </c>
      <c r="EX39" s="480">
        <f t="shared" si="64"/>
        <v>0.97698922832073376</v>
      </c>
      <c r="EY39" s="480">
        <f t="shared" si="54"/>
        <v>0.92590143283103621</v>
      </c>
      <c r="FA39" s="480">
        <f t="shared" si="55"/>
        <v>0.99822157664162448</v>
      </c>
      <c r="FB39" s="480">
        <f t="shared" si="65"/>
        <v>0.99442522456074334</v>
      </c>
      <c r="FC39" s="480">
        <f t="shared" si="56"/>
        <v>1.0161594655720902</v>
      </c>
      <c r="FE39" s="480">
        <f t="shared" si="57"/>
        <v>1.1492997009951089</v>
      </c>
      <c r="FG39" s="480">
        <f t="shared" si="58"/>
        <v>0.94973084846630684</v>
      </c>
      <c r="FH39" s="480">
        <f t="shared" si="66"/>
        <v>0.94827238649351542</v>
      </c>
      <c r="FI39" s="480">
        <f t="shared" si="59"/>
        <v>1.3035858401533833</v>
      </c>
      <c r="FK39" s="480">
        <f t="shared" si="60"/>
        <v>1.0294611765142165</v>
      </c>
      <c r="FL39" s="480">
        <f t="shared" si="67"/>
        <v>1.0556564092848841</v>
      </c>
      <c r="FM39" s="480">
        <f t="shared" si="61"/>
        <v>0.88164481815779727</v>
      </c>
    </row>
    <row r="40" spans="1:169" x14ac:dyDescent="0.2">
      <c r="A40" s="469" t="s">
        <v>147</v>
      </c>
      <c r="B40" s="421">
        <f t="shared" si="1"/>
        <v>1974</v>
      </c>
      <c r="D40" s="485">
        <f>National!H283</f>
        <v>7905.2849999999999</v>
      </c>
      <c r="E40" s="485">
        <f>National!H201</f>
        <v>1972.761</v>
      </c>
      <c r="F40" s="485">
        <f>Conversion_Factors!$O36*E40</f>
        <v>6746.4191604293064</v>
      </c>
      <c r="G40" s="485">
        <f t="shared" si="2"/>
        <v>14651.704160429306</v>
      </c>
      <c r="H40" s="486">
        <f t="shared" si="3"/>
        <v>3.419785346744642</v>
      </c>
      <c r="K40" s="481">
        <f>National!N201*0.001</f>
        <v>70.809498826130167</v>
      </c>
      <c r="M40" s="486">
        <f>National!CQ283</f>
        <v>1.4686992916352051</v>
      </c>
      <c r="N40" s="486">
        <f>National!CQ201</f>
        <v>0.97329691928899609</v>
      </c>
      <c r="O40" s="531">
        <f>National!Z121</f>
        <v>139.50170759229832</v>
      </c>
      <c r="Q40" s="488">
        <f t="shared" si="4"/>
        <v>206.91721313274604</v>
      </c>
      <c r="S40" s="481">
        <f>National!CQ283</f>
        <v>1.4686992916352051</v>
      </c>
      <c r="T40" s="481">
        <f>National!CQ201</f>
        <v>0.97329691928899609</v>
      </c>
      <c r="W40" s="481">
        <f>National!CU283</f>
        <v>0.9263167994873297</v>
      </c>
      <c r="Z40" s="489">
        <f>National!CU201</f>
        <v>0.91766663717237884</v>
      </c>
      <c r="AA40" s="480">
        <f t="shared" si="62"/>
        <v>1.1217242272068004</v>
      </c>
      <c r="AB40" s="451">
        <f t="shared" si="5"/>
        <v>1974</v>
      </c>
      <c r="AC40" s="491">
        <f t="shared" si="6"/>
        <v>0.81536279060848582</v>
      </c>
      <c r="AD40" s="491">
        <f t="shared" si="7"/>
        <v>1.1217242272068002</v>
      </c>
      <c r="AE40" s="491">
        <f t="shared" si="8"/>
        <v>0.92384314594868244</v>
      </c>
      <c r="AF40" s="492">
        <f t="shared" si="9"/>
        <v>1.0221239566229408</v>
      </c>
      <c r="AG40" s="491">
        <f t="shared" si="10"/>
        <v>1.1879120599585524</v>
      </c>
      <c r="AH40" s="491">
        <f t="shared" si="11"/>
        <v>0.91461219618848411</v>
      </c>
      <c r="AI40" s="491">
        <f t="shared" si="12"/>
        <v>0.91461219618848377</v>
      </c>
      <c r="AJ40" s="491"/>
      <c r="AK40" s="491"/>
      <c r="AL40" s="491">
        <f t="shared" si="13"/>
        <v>0.94428221163605219</v>
      </c>
      <c r="AM40" s="490"/>
      <c r="AN40" s="491">
        <f>National!CQ121</f>
        <v>1.3316897819048379</v>
      </c>
      <c r="AO40" s="491">
        <f>National!CU121</f>
        <v>0.92496750187376853</v>
      </c>
      <c r="AP40" s="491">
        <f t="shared" si="14"/>
        <v>0.89094929958759916</v>
      </c>
      <c r="AQ40" s="491">
        <f t="shared" si="15"/>
        <v>1.0221239566229408</v>
      </c>
      <c r="AR40" s="491">
        <f t="shared" si="16"/>
        <v>1.1217242272068004</v>
      </c>
      <c r="AT40" s="426"/>
      <c r="AV40" s="480" t="e">
        <f>D40/#REF!</f>
        <v>#REF!</v>
      </c>
      <c r="AW40" s="480" t="e">
        <f>#REF!/#REF!</f>
        <v>#REF!</v>
      </c>
      <c r="AX40" s="480" t="e">
        <f>#REF!/#REF!</f>
        <v>#REF!</v>
      </c>
      <c r="AY40" s="480" t="e">
        <f>#REF!/#REF!</f>
        <v>#REF!</v>
      </c>
      <c r="BA40" s="480" t="e">
        <f t="shared" si="17"/>
        <v>#REF!</v>
      </c>
      <c r="BB40" s="480" t="e">
        <f t="shared" si="17"/>
        <v>#REF!</v>
      </c>
      <c r="BC40" s="480" t="e">
        <f t="shared" si="17"/>
        <v>#REF!</v>
      </c>
      <c r="BD40" s="480" t="e">
        <f t="shared" si="17"/>
        <v>#REF!</v>
      </c>
      <c r="BE40" s="480" t="e">
        <f t="shared" si="18"/>
        <v>#REF!</v>
      </c>
      <c r="BF40" s="480"/>
      <c r="BG40" s="480" t="e">
        <f t="shared" si="19"/>
        <v>#REF!</v>
      </c>
      <c r="BH40" s="480" t="e">
        <f t="shared" si="19"/>
        <v>#REF!</v>
      </c>
      <c r="BI40" s="480" t="e">
        <f t="shared" si="19"/>
        <v>#REF!</v>
      </c>
      <c r="BJ40" s="480" t="e">
        <f t="shared" si="19"/>
        <v>#REF!</v>
      </c>
      <c r="BM40" s="480" t="e">
        <f>LN(#REF!/#REF!)</f>
        <v>#REF!</v>
      </c>
      <c r="BN40" s="480" t="e">
        <f>LN(#REF!/#REF!)</f>
        <v>#REF!</v>
      </c>
      <c r="BO40" s="480" t="e">
        <f>LN(#REF!/#REF!)</f>
        <v>#REF!</v>
      </c>
      <c r="BP40" s="480" t="e">
        <f>LN(#REF!/#REF!)</f>
        <v>#REF!</v>
      </c>
      <c r="BR40" s="480" t="e">
        <f>M40/#REF!</f>
        <v>#REF!</v>
      </c>
      <c r="BS40" s="480" t="e">
        <f>#REF!/#REF!</f>
        <v>#REF!</v>
      </c>
      <c r="BT40" s="480" t="e">
        <f>#REF!/#REF!</f>
        <v>#REF!</v>
      </c>
      <c r="BU40" s="480" t="e">
        <f>#REF!/#REF!</f>
        <v>#REF!</v>
      </c>
      <c r="BV40" s="480"/>
      <c r="BX40" s="480" t="e">
        <f t="shared" si="20"/>
        <v>#REF!</v>
      </c>
      <c r="BY40" s="480" t="e">
        <f t="shared" si="20"/>
        <v>#REF!</v>
      </c>
      <c r="BZ40" s="480" t="e">
        <f t="shared" si="20"/>
        <v>#REF!</v>
      </c>
      <c r="CA40" s="480" t="e">
        <f t="shared" si="20"/>
        <v>#REF!</v>
      </c>
      <c r="CC40" s="480" t="e">
        <f>LN(#REF!/#REF!)</f>
        <v>#REF!</v>
      </c>
      <c r="CD40" s="480" t="e">
        <f>LN(#REF!/#REF!)</f>
        <v>#REF!</v>
      </c>
      <c r="CE40" s="480" t="e">
        <f>LN(#REF!/#REF!)</f>
        <v>#REF!</v>
      </c>
      <c r="CF40" s="480" t="e">
        <f>LN(#REF!/#REF!)</f>
        <v>#REF!</v>
      </c>
      <c r="CH40" s="480" t="e">
        <f>LN(#REF!/#REF!)</f>
        <v>#REF!</v>
      </c>
      <c r="CI40" s="480" t="e">
        <f>LN(#REF!/#REF!)</f>
        <v>#REF!</v>
      </c>
      <c r="CJ40" s="480" t="e">
        <f>LN(#REF!/#REF!)</f>
        <v>#REF!</v>
      </c>
      <c r="CK40" s="480" t="e">
        <f>LN(#REF!/#REF!)</f>
        <v>#REF!</v>
      </c>
      <c r="CM40" s="480" t="e">
        <f>LN(#REF!/#REF!)</f>
        <v>#REF!</v>
      </c>
      <c r="CN40" s="480" t="e">
        <f>LN(#REF!/#REF!)</f>
        <v>#REF!</v>
      </c>
      <c r="CO40" s="480" t="e">
        <f>LN(#REF!/#REF!)</f>
        <v>#REF!</v>
      </c>
      <c r="CP40" s="480" t="e">
        <f>LN(#REF!/#REF!)</f>
        <v>#REF!</v>
      </c>
      <c r="CS40" s="480" t="e">
        <f t="shared" si="21"/>
        <v>#REF!</v>
      </c>
      <c r="CT40" s="480">
        <f t="shared" si="22"/>
        <v>0</v>
      </c>
      <c r="CU40" s="480" t="e">
        <f t="shared" si="23"/>
        <v>#DIV/0!</v>
      </c>
      <c r="CV40" s="480"/>
      <c r="CW40" s="480" t="e">
        <f t="shared" si="24"/>
        <v>#REF!</v>
      </c>
      <c r="CX40" s="480">
        <f t="shared" si="25"/>
        <v>0</v>
      </c>
      <c r="CY40" s="480" t="e">
        <f t="shared" si="26"/>
        <v>#DIV/0!</v>
      </c>
      <c r="CZ40" s="480"/>
      <c r="DA40" s="480" t="e">
        <f t="shared" si="27"/>
        <v>#REF!</v>
      </c>
      <c r="DB40" s="480">
        <f t="shared" si="28"/>
        <v>0</v>
      </c>
      <c r="DC40" s="480" t="e">
        <f t="shared" si="29"/>
        <v>#DIV/0!</v>
      </c>
      <c r="DD40" s="480"/>
      <c r="DE40" s="480" t="e">
        <f t="shared" si="30"/>
        <v>#REF!</v>
      </c>
      <c r="DF40" s="480">
        <f t="shared" si="31"/>
        <v>0</v>
      </c>
      <c r="DG40" s="480" t="e">
        <f t="shared" si="32"/>
        <v>#DIV/0!</v>
      </c>
      <c r="DI40" s="480" t="e">
        <f t="shared" si="33"/>
        <v>#REF!</v>
      </c>
      <c r="DJ40" s="480">
        <f t="shared" si="34"/>
        <v>0</v>
      </c>
      <c r="DK40" s="480" t="e">
        <f t="shared" si="35"/>
        <v>#DIV/0!</v>
      </c>
      <c r="DO40" s="481">
        <f t="shared" si="36"/>
        <v>0.53954713482068895</v>
      </c>
      <c r="DP40" s="481">
        <f t="shared" si="37"/>
        <v>0.46045286517931105</v>
      </c>
      <c r="DQ40" s="480"/>
      <c r="DR40" s="480">
        <f t="shared" si="38"/>
        <v>0.54617439001210233</v>
      </c>
      <c r="DS40" s="480">
        <f t="shared" si="38"/>
        <v>0.45376605938121051</v>
      </c>
      <c r="DT40" s="480">
        <f t="shared" si="39"/>
        <v>0.99994044939331284</v>
      </c>
      <c r="DU40" s="481"/>
      <c r="DV40" s="480">
        <f t="shared" si="40"/>
        <v>0.54620691696538437</v>
      </c>
      <c r="DW40" s="480">
        <f t="shared" si="41"/>
        <v>0.45379308303461563</v>
      </c>
      <c r="DY40" s="480">
        <f t="shared" si="42"/>
        <v>-7.0680207396836447E-2</v>
      </c>
      <c r="DZ40" s="480">
        <f t="shared" si="42"/>
        <v>-1.176104856725446E-2</v>
      </c>
      <c r="EA40" s="480"/>
      <c r="EB40" s="480">
        <f t="shared" si="43"/>
        <v>-5.6666832482829763E-2</v>
      </c>
      <c r="EC40" s="480">
        <f t="shared" si="44"/>
        <v>-5.6666832482829763E-2</v>
      </c>
      <c r="ED40" s="480"/>
      <c r="EE40" s="481">
        <f t="shared" si="45"/>
        <v>0.80028833637745767</v>
      </c>
      <c r="EF40" s="481">
        <f t="shared" si="46"/>
        <v>0.19971166362254233</v>
      </c>
      <c r="EG40" s="481"/>
      <c r="EH40" s="481">
        <f t="shared" si="47"/>
        <v>-8.0161351569138142E-3</v>
      </c>
      <c r="EI40" s="481">
        <f t="shared" si="47"/>
        <v>3.2783040681833402E-2</v>
      </c>
      <c r="EK40" s="480">
        <f t="shared" si="48"/>
        <v>5.9972397570926461E-3</v>
      </c>
      <c r="EL40" s="480">
        <f t="shared" si="49"/>
        <v>-1.2122743233741904E-2</v>
      </c>
      <c r="EN40" s="480">
        <v>0</v>
      </c>
      <c r="EO40" s="480">
        <f t="shared" si="50"/>
        <v>1.2896806458177834E-2</v>
      </c>
      <c r="ES40" s="480">
        <f t="shared" si="51"/>
        <v>0.95700840906907381</v>
      </c>
      <c r="ET40" s="480">
        <f t="shared" si="63"/>
        <v>0.98057692992569312</v>
      </c>
      <c r="EU40" s="480">
        <f t="shared" si="52"/>
        <v>1.1879120599585524</v>
      </c>
      <c r="EW40" s="480">
        <f t="shared" si="53"/>
        <v>0.99777699136282749</v>
      </c>
      <c r="EX40" s="480">
        <f t="shared" si="64"/>
        <v>0.97481737282775227</v>
      </c>
      <c r="EY40" s="480">
        <f t="shared" si="54"/>
        <v>0.92384314594868244</v>
      </c>
      <c r="FA40" s="480">
        <f t="shared" si="55"/>
        <v>1.0058696407925429</v>
      </c>
      <c r="FB40" s="480">
        <f t="shared" si="65"/>
        <v>1.0002621434239587</v>
      </c>
      <c r="FC40" s="480">
        <f t="shared" si="56"/>
        <v>1.0221239566229408</v>
      </c>
      <c r="FE40" s="480">
        <f t="shared" si="57"/>
        <v>1.0974444145824889</v>
      </c>
      <c r="FG40" s="480">
        <f t="shared" si="58"/>
        <v>0.94490882985842217</v>
      </c>
      <c r="FH40" s="480">
        <f t="shared" si="66"/>
        <v>0.89603095110864106</v>
      </c>
      <c r="FI40" s="480">
        <f t="shared" si="59"/>
        <v>1.2317697708393416</v>
      </c>
      <c r="FK40" s="480">
        <f t="shared" si="60"/>
        <v>1.0105535485925543</v>
      </c>
      <c r="FL40" s="480">
        <f t="shared" si="67"/>
        <v>1.0667973304973135</v>
      </c>
      <c r="FM40" s="480">
        <f t="shared" si="61"/>
        <v>0.89094929958759916</v>
      </c>
    </row>
    <row r="41" spans="1:169" x14ac:dyDescent="0.2">
      <c r="A41" s="469" t="s">
        <v>147</v>
      </c>
      <c r="B41" s="421">
        <f t="shared" si="1"/>
        <v>1975</v>
      </c>
      <c r="D41" s="485">
        <f>National!H284</f>
        <v>7991.4250000000002</v>
      </c>
      <c r="E41" s="485">
        <f>National!H202</f>
        <v>2006.7360000000001</v>
      </c>
      <c r="F41" s="485">
        <f>Conversion_Factors!$O37*E41</f>
        <v>6823.7744004345377</v>
      </c>
      <c r="G41" s="485">
        <f t="shared" si="2"/>
        <v>14815.199400434538</v>
      </c>
      <c r="H41" s="486">
        <f t="shared" si="3"/>
        <v>3.4004345366976709</v>
      </c>
      <c r="K41" s="481">
        <f>National!N202*0.001</f>
        <v>72.520665866179257</v>
      </c>
      <c r="M41" s="486">
        <f>National!CQ284</f>
        <v>1.4355831401609707</v>
      </c>
      <c r="N41" s="486">
        <f>National!CQ202</f>
        <v>0.9507685440367426</v>
      </c>
      <c r="O41" s="531">
        <f>National!Z122</f>
        <v>137.86637064873867</v>
      </c>
      <c r="Q41" s="488">
        <f t="shared" si="4"/>
        <v>204.28934598825512</v>
      </c>
      <c r="S41" s="481">
        <f>National!CQ284</f>
        <v>1.4355831401609707</v>
      </c>
      <c r="T41" s="481">
        <f>National!CQ202</f>
        <v>0.9507685440367426</v>
      </c>
      <c r="W41" s="481">
        <f>National!CU284</f>
        <v>0.9354067734284558</v>
      </c>
      <c r="Z41" s="489">
        <f>National!CU202</f>
        <v>0.93304156779875502</v>
      </c>
      <c r="AA41" s="480">
        <f t="shared" si="62"/>
        <v>1.1074782290260448</v>
      </c>
      <c r="AB41" s="451">
        <f t="shared" si="5"/>
        <v>1975</v>
      </c>
      <c r="AC41" s="491">
        <f t="shared" si="6"/>
        <v>0.83506667152985203</v>
      </c>
      <c r="AD41" s="491">
        <f t="shared" si="7"/>
        <v>1.1074782290260441</v>
      </c>
      <c r="AE41" s="491">
        <f t="shared" si="8"/>
        <v>0.93585659077876981</v>
      </c>
      <c r="AF41" s="492">
        <f t="shared" si="9"/>
        <v>1.0194563650519399</v>
      </c>
      <c r="AG41" s="491">
        <f t="shared" si="10"/>
        <v>1.1607996074638212</v>
      </c>
      <c r="AH41" s="491">
        <f t="shared" si="11"/>
        <v>0.92481815850455429</v>
      </c>
      <c r="AI41" s="491">
        <f t="shared" si="12"/>
        <v>0.92481815850455384</v>
      </c>
      <c r="AJ41" s="491"/>
      <c r="AK41" s="491"/>
      <c r="AL41" s="491">
        <f t="shared" si="13"/>
        <v>0.95406495824522553</v>
      </c>
      <c r="AM41" s="490"/>
      <c r="AN41" s="491">
        <f>National!CQ122</f>
        <v>1.3020550456661539</v>
      </c>
      <c r="AO41" s="491">
        <f>National!CU122</f>
        <v>0.93492982878245667</v>
      </c>
      <c r="AP41" s="491">
        <f t="shared" si="14"/>
        <v>0.89239719153116526</v>
      </c>
      <c r="AQ41" s="491">
        <f t="shared" si="15"/>
        <v>1.0194563650519399</v>
      </c>
      <c r="AR41" s="491">
        <f t="shared" si="16"/>
        <v>1.1074782290260448</v>
      </c>
      <c r="AT41" s="426"/>
      <c r="AV41" s="480" t="e">
        <f>D41/#REF!</f>
        <v>#REF!</v>
      </c>
      <c r="AW41" s="480" t="e">
        <f>#REF!/#REF!</f>
        <v>#REF!</v>
      </c>
      <c r="AX41" s="480" t="e">
        <f>#REF!/#REF!</f>
        <v>#REF!</v>
      </c>
      <c r="AY41" s="480" t="e">
        <f>#REF!/#REF!</f>
        <v>#REF!</v>
      </c>
      <c r="BA41" s="480" t="e">
        <f t="shared" si="17"/>
        <v>#REF!</v>
      </c>
      <c r="BB41" s="480" t="e">
        <f t="shared" si="17"/>
        <v>#REF!</v>
      </c>
      <c r="BC41" s="480" t="e">
        <f t="shared" si="17"/>
        <v>#REF!</v>
      </c>
      <c r="BD41" s="480" t="e">
        <f t="shared" si="17"/>
        <v>#REF!</v>
      </c>
      <c r="BE41" s="480" t="e">
        <f t="shared" si="18"/>
        <v>#REF!</v>
      </c>
      <c r="BF41" s="480"/>
      <c r="BG41" s="480" t="e">
        <f t="shared" si="19"/>
        <v>#REF!</v>
      </c>
      <c r="BH41" s="480" t="e">
        <f t="shared" si="19"/>
        <v>#REF!</v>
      </c>
      <c r="BI41" s="480" t="e">
        <f t="shared" si="19"/>
        <v>#REF!</v>
      </c>
      <c r="BJ41" s="480" t="e">
        <f t="shared" si="19"/>
        <v>#REF!</v>
      </c>
      <c r="BM41" s="480" t="e">
        <f>LN(#REF!/#REF!)</f>
        <v>#REF!</v>
      </c>
      <c r="BN41" s="480" t="e">
        <f>LN(#REF!/#REF!)</f>
        <v>#REF!</v>
      </c>
      <c r="BO41" s="480" t="e">
        <f>LN(#REF!/#REF!)</f>
        <v>#REF!</v>
      </c>
      <c r="BP41" s="480" t="e">
        <f>LN(#REF!/#REF!)</f>
        <v>#REF!</v>
      </c>
      <c r="BR41" s="480" t="e">
        <f>M41/#REF!</f>
        <v>#REF!</v>
      </c>
      <c r="BS41" s="480" t="e">
        <f>#REF!/#REF!</f>
        <v>#REF!</v>
      </c>
      <c r="BT41" s="480" t="e">
        <f>#REF!/#REF!</f>
        <v>#REF!</v>
      </c>
      <c r="BU41" s="480" t="e">
        <f>#REF!/#REF!</f>
        <v>#REF!</v>
      </c>
      <c r="BV41" s="480"/>
      <c r="BX41" s="480" t="e">
        <f t="shared" si="20"/>
        <v>#REF!</v>
      </c>
      <c r="BY41" s="480" t="e">
        <f t="shared" si="20"/>
        <v>#REF!</v>
      </c>
      <c r="BZ41" s="480" t="e">
        <f t="shared" si="20"/>
        <v>#REF!</v>
      </c>
      <c r="CA41" s="480" t="e">
        <f t="shared" si="20"/>
        <v>#REF!</v>
      </c>
      <c r="CC41" s="480" t="e">
        <f>LN(#REF!/#REF!)</f>
        <v>#REF!</v>
      </c>
      <c r="CD41" s="480" t="e">
        <f>LN(#REF!/#REF!)</f>
        <v>#REF!</v>
      </c>
      <c r="CE41" s="480" t="e">
        <f>LN(#REF!/#REF!)</f>
        <v>#REF!</v>
      </c>
      <c r="CF41" s="480" t="e">
        <f>LN(#REF!/#REF!)</f>
        <v>#REF!</v>
      </c>
      <c r="CH41" s="480" t="e">
        <f>LN(#REF!/#REF!)</f>
        <v>#REF!</v>
      </c>
      <c r="CI41" s="480" t="e">
        <f>LN(#REF!/#REF!)</f>
        <v>#REF!</v>
      </c>
      <c r="CJ41" s="480" t="e">
        <f>LN(#REF!/#REF!)</f>
        <v>#REF!</v>
      </c>
      <c r="CK41" s="480" t="e">
        <f>LN(#REF!/#REF!)</f>
        <v>#REF!</v>
      </c>
      <c r="CM41" s="480" t="e">
        <f>LN(#REF!/#REF!)</f>
        <v>#REF!</v>
      </c>
      <c r="CN41" s="480" t="e">
        <f>LN(#REF!/#REF!)</f>
        <v>#REF!</v>
      </c>
      <c r="CO41" s="480" t="e">
        <f>LN(#REF!/#REF!)</f>
        <v>#REF!</v>
      </c>
      <c r="CP41" s="480" t="e">
        <f>LN(#REF!/#REF!)</f>
        <v>#REF!</v>
      </c>
      <c r="CS41" s="480" t="e">
        <f t="shared" si="21"/>
        <v>#REF!</v>
      </c>
      <c r="CT41" s="480">
        <f t="shared" si="22"/>
        <v>0</v>
      </c>
      <c r="CU41" s="480" t="e">
        <f t="shared" si="23"/>
        <v>#DIV/0!</v>
      </c>
      <c r="CV41" s="480"/>
      <c r="CW41" s="480" t="e">
        <f t="shared" si="24"/>
        <v>#REF!</v>
      </c>
      <c r="CX41" s="480">
        <f t="shared" si="25"/>
        <v>0</v>
      </c>
      <c r="CY41" s="480" t="e">
        <f t="shared" si="26"/>
        <v>#DIV/0!</v>
      </c>
      <c r="CZ41" s="480"/>
      <c r="DA41" s="480" t="e">
        <f t="shared" si="27"/>
        <v>#REF!</v>
      </c>
      <c r="DB41" s="480">
        <f t="shared" si="28"/>
        <v>0</v>
      </c>
      <c r="DC41" s="480" t="e">
        <f t="shared" si="29"/>
        <v>#DIV/0!</v>
      </c>
      <c r="DD41" s="480"/>
      <c r="DE41" s="480" t="e">
        <f t="shared" si="30"/>
        <v>#REF!</v>
      </c>
      <c r="DF41" s="480">
        <f t="shared" si="31"/>
        <v>0</v>
      </c>
      <c r="DG41" s="480" t="e">
        <f t="shared" si="32"/>
        <v>#DIV/0!</v>
      </c>
      <c r="DI41" s="480" t="e">
        <f t="shared" si="33"/>
        <v>#REF!</v>
      </c>
      <c r="DJ41" s="480">
        <f t="shared" si="34"/>
        <v>0</v>
      </c>
      <c r="DK41" s="480" t="e">
        <f t="shared" si="35"/>
        <v>#DIV/0!</v>
      </c>
      <c r="DO41" s="481">
        <f t="shared" si="36"/>
        <v>0.53940718474336613</v>
      </c>
      <c r="DP41" s="481">
        <f t="shared" si="37"/>
        <v>0.46059281525663387</v>
      </c>
      <c r="DQ41" s="480"/>
      <c r="DR41" s="480">
        <f t="shared" si="38"/>
        <v>0.53947715675647168</v>
      </c>
      <c r="DS41" s="480">
        <f t="shared" si="38"/>
        <v>0.46052283667395488</v>
      </c>
      <c r="DT41" s="480">
        <f t="shared" si="39"/>
        <v>0.99999999343042656</v>
      </c>
      <c r="DU41" s="481"/>
      <c r="DV41" s="480">
        <f t="shared" si="40"/>
        <v>0.53947716030060655</v>
      </c>
      <c r="DW41" s="480">
        <f t="shared" si="41"/>
        <v>0.4605228396993935</v>
      </c>
      <c r="DY41" s="480">
        <f t="shared" si="42"/>
        <v>-2.2806037354185012E-2</v>
      </c>
      <c r="DZ41" s="480">
        <f t="shared" si="42"/>
        <v>-2.3418542946563231E-2</v>
      </c>
      <c r="EA41" s="480"/>
      <c r="EB41" s="480">
        <f t="shared" si="43"/>
        <v>-1.179195459967641E-2</v>
      </c>
      <c r="EC41" s="480">
        <f t="shared" si="44"/>
        <v>-1.179195459967641E-2</v>
      </c>
      <c r="ED41" s="480"/>
      <c r="EE41" s="481">
        <f t="shared" si="45"/>
        <v>0.7992894893370891</v>
      </c>
      <c r="EF41" s="481">
        <f t="shared" si="46"/>
        <v>0.20071051066291093</v>
      </c>
      <c r="EG41" s="481"/>
      <c r="EH41" s="481">
        <f t="shared" si="47"/>
        <v>-1.2488884931240115E-3</v>
      </c>
      <c r="EI41" s="481">
        <f t="shared" si="47"/>
        <v>4.9889800130019715E-3</v>
      </c>
      <c r="EK41" s="480">
        <f t="shared" si="48"/>
        <v>9.7651942613847589E-3</v>
      </c>
      <c r="EL41" s="480">
        <f t="shared" si="49"/>
        <v>1.6615568359888623E-2</v>
      </c>
      <c r="EN41" s="480">
        <v>0</v>
      </c>
      <c r="EO41" s="480">
        <f t="shared" si="50"/>
        <v>-5.6745566281672689E-3</v>
      </c>
      <c r="ES41" s="480">
        <f t="shared" si="51"/>
        <v>0.97717638080408309</v>
      </c>
      <c r="ET41" s="480">
        <f t="shared" si="63"/>
        <v>0.95819661548476776</v>
      </c>
      <c r="EU41" s="480">
        <f t="shared" si="52"/>
        <v>1.1607996074638212</v>
      </c>
      <c r="EW41" s="480">
        <f t="shared" si="53"/>
        <v>1.013003771130164</v>
      </c>
      <c r="EX41" s="480">
        <f t="shared" si="64"/>
        <v>0.98749367483771211</v>
      </c>
      <c r="EY41" s="480">
        <f t="shared" si="54"/>
        <v>0.93585659077876981</v>
      </c>
      <c r="FA41" s="480">
        <f t="shared" si="55"/>
        <v>0.99739014866668951</v>
      </c>
      <c r="FB41" s="480">
        <f t="shared" si="65"/>
        <v>0.99765160793528362</v>
      </c>
      <c r="FC41" s="480">
        <f t="shared" si="56"/>
        <v>1.0194563650519399</v>
      </c>
      <c r="FE41" s="480">
        <f t="shared" si="57"/>
        <v>1.0863419632184259</v>
      </c>
      <c r="FG41" s="480">
        <f t="shared" si="58"/>
        <v>0.98827729802176323</v>
      </c>
      <c r="FH41" s="480">
        <f t="shared" si="66"/>
        <v>0.88552704730551846</v>
      </c>
      <c r="FI41" s="480">
        <f t="shared" si="59"/>
        <v>1.2173301009099911</v>
      </c>
      <c r="FK41" s="480">
        <f t="shared" si="60"/>
        <v>1.0016251114897741</v>
      </c>
      <c r="FL41" s="480">
        <f t="shared" si="67"/>
        <v>1.0685309950963651</v>
      </c>
      <c r="FM41" s="480">
        <f t="shared" si="61"/>
        <v>0.89239719153116526</v>
      </c>
    </row>
    <row r="42" spans="1:169" x14ac:dyDescent="0.2">
      <c r="A42" s="469" t="s">
        <v>147</v>
      </c>
      <c r="B42" s="421">
        <f t="shared" si="1"/>
        <v>1976</v>
      </c>
      <c r="D42" s="485">
        <f>National!H285</f>
        <v>8393.125</v>
      </c>
      <c r="E42" s="485">
        <f>National!H203</f>
        <v>2069.21</v>
      </c>
      <c r="F42" s="485">
        <f>Conversion_Factors!$O38*E42</f>
        <v>7019.108039159777</v>
      </c>
      <c r="G42" s="485">
        <f t="shared" si="2"/>
        <v>15412.233039159777</v>
      </c>
      <c r="H42" s="486">
        <f t="shared" si="3"/>
        <v>3.392168044403312</v>
      </c>
      <c r="K42" s="481">
        <f>National!N203*0.001</f>
        <v>74.047725476823757</v>
      </c>
      <c r="M42" s="486">
        <f>National!CQ285</f>
        <v>1.4451220827204589</v>
      </c>
      <c r="N42" s="486">
        <f>National!CQ203</f>
        <v>0.9609189470103795</v>
      </c>
      <c r="O42" s="531">
        <f>National!Z123</f>
        <v>141.29178084308089</v>
      </c>
      <c r="Q42" s="488">
        <f t="shared" si="4"/>
        <v>208.13918239775862</v>
      </c>
      <c r="S42" s="481">
        <f>National!CQ285</f>
        <v>1.4451220827204589</v>
      </c>
      <c r="T42" s="481">
        <f>National!CQ203</f>
        <v>0.9609189470103795</v>
      </c>
      <c r="W42" s="481">
        <f>National!CU285</f>
        <v>0.95581500824174248</v>
      </c>
      <c r="Z42" s="489">
        <f>National!CU203</f>
        <v>0.93229515524469619</v>
      </c>
      <c r="AA42" s="480">
        <f t="shared" si="62"/>
        <v>1.1283486762253911</v>
      </c>
      <c r="AB42" s="451">
        <f t="shared" si="5"/>
        <v>1976</v>
      </c>
      <c r="AC42" s="491">
        <f t="shared" si="6"/>
        <v>0.85265057773172925</v>
      </c>
      <c r="AD42" s="491">
        <f t="shared" si="7"/>
        <v>1.1283486762253907</v>
      </c>
      <c r="AE42" s="491">
        <f t="shared" si="8"/>
        <v>0.94652129540656604</v>
      </c>
      <c r="AF42" s="492">
        <f t="shared" si="9"/>
        <v>1.018320531165541</v>
      </c>
      <c r="AG42" s="491">
        <f t="shared" si="10"/>
        <v>1.1706536789210398</v>
      </c>
      <c r="AH42" s="491">
        <f t="shared" si="11"/>
        <v>0.96208715066641171</v>
      </c>
      <c r="AI42" s="491">
        <f t="shared" si="12"/>
        <v>0.96208715066641126</v>
      </c>
      <c r="AJ42" s="491"/>
      <c r="AK42" s="491"/>
      <c r="AL42" s="491">
        <f t="shared" si="13"/>
        <v>0.96386206829791032</v>
      </c>
      <c r="AM42" s="490"/>
      <c r="AN42" s="491">
        <f>National!CQ123</f>
        <v>1.3110722003094477</v>
      </c>
      <c r="AO42" s="491">
        <f>National!CU123</f>
        <v>0.95156905046880147</v>
      </c>
      <c r="AP42" s="491">
        <f t="shared" si="14"/>
        <v>0.88816142468552839</v>
      </c>
      <c r="AQ42" s="491">
        <f t="shared" si="15"/>
        <v>1.018320531165541</v>
      </c>
      <c r="AR42" s="491">
        <f t="shared" si="16"/>
        <v>1.1283486762253909</v>
      </c>
      <c r="AT42" s="426"/>
      <c r="AV42" s="480" t="e">
        <f>D42/#REF!</f>
        <v>#REF!</v>
      </c>
      <c r="AW42" s="480" t="e">
        <f>#REF!/#REF!</f>
        <v>#REF!</v>
      </c>
      <c r="AX42" s="480" t="e">
        <f>#REF!/#REF!</f>
        <v>#REF!</v>
      </c>
      <c r="AY42" s="480" t="e">
        <f>#REF!/#REF!</f>
        <v>#REF!</v>
      </c>
      <c r="BA42" s="480" t="e">
        <f t="shared" si="17"/>
        <v>#REF!</v>
      </c>
      <c r="BB42" s="480" t="e">
        <f t="shared" si="17"/>
        <v>#REF!</v>
      </c>
      <c r="BC42" s="480" t="e">
        <f t="shared" si="17"/>
        <v>#REF!</v>
      </c>
      <c r="BD42" s="480" t="e">
        <f t="shared" si="17"/>
        <v>#REF!</v>
      </c>
      <c r="BE42" s="480" t="e">
        <f t="shared" si="18"/>
        <v>#REF!</v>
      </c>
      <c r="BF42" s="480"/>
      <c r="BG42" s="480" t="e">
        <f t="shared" si="19"/>
        <v>#REF!</v>
      </c>
      <c r="BH42" s="480" t="e">
        <f t="shared" si="19"/>
        <v>#REF!</v>
      </c>
      <c r="BI42" s="480" t="e">
        <f t="shared" si="19"/>
        <v>#REF!</v>
      </c>
      <c r="BJ42" s="480" t="e">
        <f t="shared" si="19"/>
        <v>#REF!</v>
      </c>
      <c r="BM42" s="480" t="e">
        <f>LN(#REF!/#REF!)</f>
        <v>#REF!</v>
      </c>
      <c r="BN42" s="480" t="e">
        <f>LN(#REF!/#REF!)</f>
        <v>#REF!</v>
      </c>
      <c r="BO42" s="480" t="e">
        <f>LN(#REF!/#REF!)</f>
        <v>#REF!</v>
      </c>
      <c r="BP42" s="480" t="e">
        <f>LN(#REF!/#REF!)</f>
        <v>#REF!</v>
      </c>
      <c r="BR42" s="480" t="e">
        <f>M42/#REF!</f>
        <v>#REF!</v>
      </c>
      <c r="BS42" s="480" t="e">
        <f>#REF!/#REF!</f>
        <v>#REF!</v>
      </c>
      <c r="BT42" s="480" t="e">
        <f>#REF!/#REF!</f>
        <v>#REF!</v>
      </c>
      <c r="BU42" s="480" t="e">
        <f>#REF!/#REF!</f>
        <v>#REF!</v>
      </c>
      <c r="BV42" s="480"/>
      <c r="BX42" s="480" t="e">
        <f t="shared" si="20"/>
        <v>#REF!</v>
      </c>
      <c r="BY42" s="480" t="e">
        <f t="shared" si="20"/>
        <v>#REF!</v>
      </c>
      <c r="BZ42" s="480" t="e">
        <f t="shared" si="20"/>
        <v>#REF!</v>
      </c>
      <c r="CA42" s="480" t="e">
        <f t="shared" si="20"/>
        <v>#REF!</v>
      </c>
      <c r="CC42" s="480" t="e">
        <f>LN(#REF!/#REF!)</f>
        <v>#REF!</v>
      </c>
      <c r="CD42" s="480" t="e">
        <f>LN(#REF!/#REF!)</f>
        <v>#REF!</v>
      </c>
      <c r="CE42" s="480" t="e">
        <f>LN(#REF!/#REF!)</f>
        <v>#REF!</v>
      </c>
      <c r="CF42" s="480" t="e">
        <f>LN(#REF!/#REF!)</f>
        <v>#REF!</v>
      </c>
      <c r="CH42" s="480" t="e">
        <f>LN(#REF!/#REF!)</f>
        <v>#REF!</v>
      </c>
      <c r="CI42" s="480" t="e">
        <f>LN(#REF!/#REF!)</f>
        <v>#REF!</v>
      </c>
      <c r="CJ42" s="480" t="e">
        <f>LN(#REF!/#REF!)</f>
        <v>#REF!</v>
      </c>
      <c r="CK42" s="480" t="e">
        <f>LN(#REF!/#REF!)</f>
        <v>#REF!</v>
      </c>
      <c r="CM42" s="480" t="e">
        <f>LN(#REF!/#REF!)</f>
        <v>#REF!</v>
      </c>
      <c r="CN42" s="480" t="e">
        <f>LN(#REF!/#REF!)</f>
        <v>#REF!</v>
      </c>
      <c r="CO42" s="480" t="e">
        <f>LN(#REF!/#REF!)</f>
        <v>#REF!</v>
      </c>
      <c r="CP42" s="480" t="e">
        <f>LN(#REF!/#REF!)</f>
        <v>#REF!</v>
      </c>
      <c r="CS42" s="480" t="e">
        <f t="shared" si="21"/>
        <v>#REF!</v>
      </c>
      <c r="CT42" s="480">
        <f t="shared" si="22"/>
        <v>0</v>
      </c>
      <c r="CU42" s="480" t="e">
        <f t="shared" si="23"/>
        <v>#DIV/0!</v>
      </c>
      <c r="CV42" s="480"/>
      <c r="CW42" s="480" t="e">
        <f t="shared" si="24"/>
        <v>#REF!</v>
      </c>
      <c r="CX42" s="480">
        <f t="shared" si="25"/>
        <v>0</v>
      </c>
      <c r="CY42" s="480" t="e">
        <f t="shared" si="26"/>
        <v>#DIV/0!</v>
      </c>
      <c r="CZ42" s="480"/>
      <c r="DA42" s="480" t="e">
        <f t="shared" si="27"/>
        <v>#REF!</v>
      </c>
      <c r="DB42" s="480">
        <f t="shared" si="28"/>
        <v>0</v>
      </c>
      <c r="DC42" s="480" t="e">
        <f t="shared" si="29"/>
        <v>#DIV/0!</v>
      </c>
      <c r="DD42" s="480"/>
      <c r="DE42" s="480" t="e">
        <f t="shared" si="30"/>
        <v>#REF!</v>
      </c>
      <c r="DF42" s="480">
        <f t="shared" si="31"/>
        <v>0</v>
      </c>
      <c r="DG42" s="480" t="e">
        <f t="shared" si="32"/>
        <v>#DIV/0!</v>
      </c>
      <c r="DI42" s="480" t="e">
        <f t="shared" si="33"/>
        <v>#REF!</v>
      </c>
      <c r="DJ42" s="480">
        <f t="shared" si="34"/>
        <v>0</v>
      </c>
      <c r="DK42" s="480" t="e">
        <f t="shared" si="35"/>
        <v>#DIV/0!</v>
      </c>
      <c r="DO42" s="481">
        <f t="shared" si="36"/>
        <v>0.54457553157122296</v>
      </c>
      <c r="DP42" s="481">
        <f t="shared" si="37"/>
        <v>0.4554244684287771</v>
      </c>
      <c r="DQ42" s="480"/>
      <c r="DR42" s="480">
        <f t="shared" si="38"/>
        <v>0.54198725108522339</v>
      </c>
      <c r="DS42" s="480">
        <f t="shared" si="38"/>
        <v>0.45800378166590761</v>
      </c>
      <c r="DT42" s="480">
        <f t="shared" si="39"/>
        <v>0.99999103275113099</v>
      </c>
      <c r="DU42" s="481"/>
      <c r="DV42" s="480">
        <f t="shared" si="40"/>
        <v>0.5419921112633701</v>
      </c>
      <c r="DW42" s="480">
        <f t="shared" si="41"/>
        <v>0.4580078887366299</v>
      </c>
      <c r="DY42" s="480">
        <f t="shared" si="42"/>
        <v>6.6226681913291192E-3</v>
      </c>
      <c r="DZ42" s="480">
        <f t="shared" si="42"/>
        <v>1.0619411813928769E-2</v>
      </c>
      <c r="EA42" s="480"/>
      <c r="EB42" s="480">
        <f t="shared" si="43"/>
        <v>2.4542232475756431E-2</v>
      </c>
      <c r="EC42" s="480">
        <f t="shared" si="44"/>
        <v>2.4542232475756431E-2</v>
      </c>
      <c r="ED42" s="480"/>
      <c r="EE42" s="481">
        <f t="shared" si="45"/>
        <v>0.80222292633527803</v>
      </c>
      <c r="EF42" s="481">
        <f t="shared" si="46"/>
        <v>0.19777707366472208</v>
      </c>
      <c r="EG42" s="481"/>
      <c r="EH42" s="481">
        <f t="shared" si="47"/>
        <v>3.6633375427529598E-3</v>
      </c>
      <c r="EI42" s="481">
        <f t="shared" si="47"/>
        <v>-1.4723118629134868E-2</v>
      </c>
      <c r="EK42" s="480">
        <f t="shared" si="48"/>
        <v>2.1582901827180159E-2</v>
      </c>
      <c r="EL42" s="480">
        <f t="shared" si="49"/>
        <v>-8.0029796730679873E-4</v>
      </c>
      <c r="EN42" s="480">
        <v>0</v>
      </c>
      <c r="EO42" s="480">
        <f t="shared" si="50"/>
        <v>-2.4339702718352788E-3</v>
      </c>
      <c r="ES42" s="480">
        <f t="shared" si="51"/>
        <v>1.0084890375512345</v>
      </c>
      <c r="ET42" s="480">
        <f t="shared" si="63"/>
        <v>0.96633078253508375</v>
      </c>
      <c r="EU42" s="480">
        <f t="shared" si="52"/>
        <v>1.1706536789210398</v>
      </c>
      <c r="EW42" s="480">
        <f t="shared" si="53"/>
        <v>1.0113956611866373</v>
      </c>
      <c r="EX42" s="480">
        <f t="shared" si="64"/>
        <v>0.99874681818011002</v>
      </c>
      <c r="EY42" s="480">
        <f t="shared" si="54"/>
        <v>0.94652129540656604</v>
      </c>
      <c r="FA42" s="480">
        <f t="shared" si="55"/>
        <v>0.99888584354825138</v>
      </c>
      <c r="FB42" s="480">
        <f t="shared" si="65"/>
        <v>0.99654006795970518</v>
      </c>
      <c r="FC42" s="480">
        <f t="shared" si="56"/>
        <v>1.018320531165541</v>
      </c>
      <c r="FE42" s="480">
        <f t="shared" si="57"/>
        <v>1.1080486366448048</v>
      </c>
      <c r="FG42" s="480">
        <f t="shared" si="58"/>
        <v>1.0248458719717053</v>
      </c>
      <c r="FH42" s="480">
        <f t="shared" si="66"/>
        <v>0.90752873895035358</v>
      </c>
      <c r="FI42" s="480">
        <f t="shared" si="59"/>
        <v>1.2475757287445037</v>
      </c>
      <c r="FK42" s="480">
        <f t="shared" si="60"/>
        <v>0.99525349599277746</v>
      </c>
      <c r="FL42" s="480">
        <f t="shared" si="67"/>
        <v>1.0634592084462986</v>
      </c>
      <c r="FM42" s="480">
        <f t="shared" si="61"/>
        <v>0.88816142468552839</v>
      </c>
    </row>
    <row r="43" spans="1:169" x14ac:dyDescent="0.2">
      <c r="A43" s="469" t="s">
        <v>147</v>
      </c>
      <c r="B43" s="421">
        <f t="shared" si="1"/>
        <v>1977</v>
      </c>
      <c r="D43" s="485">
        <f>National!H286</f>
        <v>8195.5770000000011</v>
      </c>
      <c r="E43" s="485">
        <f>National!H204</f>
        <v>2201.5540000000001</v>
      </c>
      <c r="F43" s="485">
        <f>Conversion_Factors!$O39*E43</f>
        <v>7468.0906078094804</v>
      </c>
      <c r="G43" s="485">
        <f t="shared" si="2"/>
        <v>15663.667607809482</v>
      </c>
      <c r="H43" s="486">
        <f t="shared" si="3"/>
        <v>3.3921905198825377</v>
      </c>
      <c r="K43" s="481">
        <f>National!N204*0.001</f>
        <v>75.365949993540298</v>
      </c>
      <c r="M43" s="486">
        <f>National!CQ286</f>
        <v>1.4087258205841433</v>
      </c>
      <c r="N43" s="486">
        <f>National!CQ204</f>
        <v>0.96553475665304589</v>
      </c>
      <c r="O43" s="531">
        <f>National!Z124</f>
        <v>137.95528353176934</v>
      </c>
      <c r="Q43" s="488">
        <f t="shared" si="4"/>
        <v>207.83480615784759</v>
      </c>
      <c r="S43" s="481">
        <f>National!CQ286</f>
        <v>1.4087258205841433</v>
      </c>
      <c r="T43" s="481">
        <f>National!CQ204</f>
        <v>0.96553475665304589</v>
      </c>
      <c r="W43" s="481">
        <f>National!CU286</f>
        <v>0.94068516911069777</v>
      </c>
      <c r="Z43" s="489">
        <f>National!CU204</f>
        <v>0.96991481055816453</v>
      </c>
      <c r="AA43" s="480">
        <f t="shared" si="62"/>
        <v>1.1266986143609137</v>
      </c>
      <c r="AB43" s="451">
        <f t="shared" si="5"/>
        <v>1977</v>
      </c>
      <c r="AC43" s="491">
        <f t="shared" si="6"/>
        <v>0.86782977315631094</v>
      </c>
      <c r="AD43" s="491">
        <f t="shared" si="7"/>
        <v>1.1266986143609132</v>
      </c>
      <c r="AE43" s="491">
        <f t="shared" si="8"/>
        <v>0.95595655749297093</v>
      </c>
      <c r="AF43" s="492">
        <f t="shared" si="9"/>
        <v>1.0183236759138501</v>
      </c>
      <c r="AG43" s="491">
        <f t="shared" si="10"/>
        <v>1.1574007578297572</v>
      </c>
      <c r="AH43" s="491">
        <f t="shared" si="11"/>
        <v>0.97778260291636143</v>
      </c>
      <c r="AI43" s="491">
        <f t="shared" si="12"/>
        <v>0.97778260291636121</v>
      </c>
      <c r="AJ43" s="491"/>
      <c r="AK43" s="491"/>
      <c r="AL43" s="491">
        <f t="shared" si="13"/>
        <v>0.97347319564019197</v>
      </c>
      <c r="AM43" s="490"/>
      <c r="AN43" s="491">
        <f>National!CQ124</f>
        <v>1.2854813843184862</v>
      </c>
      <c r="AO43" s="491">
        <f>National!CU124</f>
        <v>0.94759457212702958</v>
      </c>
      <c r="AP43" s="491">
        <f t="shared" si="14"/>
        <v>0.90830888583103875</v>
      </c>
      <c r="AQ43" s="491">
        <f t="shared" si="15"/>
        <v>1.0183236759138501</v>
      </c>
      <c r="AR43" s="491">
        <f t="shared" si="16"/>
        <v>1.1266986143609126</v>
      </c>
      <c r="AT43" s="426"/>
      <c r="AV43" s="480" t="e">
        <f>D43/#REF!</f>
        <v>#REF!</v>
      </c>
      <c r="AW43" s="480" t="e">
        <f>#REF!/#REF!</f>
        <v>#REF!</v>
      </c>
      <c r="AX43" s="480" t="e">
        <f>#REF!/#REF!</f>
        <v>#REF!</v>
      </c>
      <c r="AY43" s="480" t="e">
        <f>#REF!/#REF!</f>
        <v>#REF!</v>
      </c>
      <c r="BA43" s="480" t="e">
        <f t="shared" si="17"/>
        <v>#REF!</v>
      </c>
      <c r="BB43" s="480" t="e">
        <f t="shared" si="17"/>
        <v>#REF!</v>
      </c>
      <c r="BC43" s="480" t="e">
        <f t="shared" si="17"/>
        <v>#REF!</v>
      </c>
      <c r="BD43" s="480" t="e">
        <f t="shared" si="17"/>
        <v>#REF!</v>
      </c>
      <c r="BE43" s="480" t="e">
        <f t="shared" si="18"/>
        <v>#REF!</v>
      </c>
      <c r="BF43" s="480"/>
      <c r="BG43" s="480" t="e">
        <f t="shared" si="19"/>
        <v>#REF!</v>
      </c>
      <c r="BH43" s="480" t="e">
        <f t="shared" si="19"/>
        <v>#REF!</v>
      </c>
      <c r="BI43" s="480" t="e">
        <f t="shared" si="19"/>
        <v>#REF!</v>
      </c>
      <c r="BJ43" s="480" t="e">
        <f t="shared" si="19"/>
        <v>#REF!</v>
      </c>
      <c r="BM43" s="480" t="e">
        <f>LN(#REF!/#REF!)</f>
        <v>#REF!</v>
      </c>
      <c r="BN43" s="480" t="e">
        <f>LN(#REF!/#REF!)</f>
        <v>#REF!</v>
      </c>
      <c r="BO43" s="480" t="e">
        <f>LN(#REF!/#REF!)</f>
        <v>#REF!</v>
      </c>
      <c r="BP43" s="480" t="e">
        <f>LN(#REF!/#REF!)</f>
        <v>#REF!</v>
      </c>
      <c r="BR43" s="480" t="e">
        <f>M43/#REF!</f>
        <v>#REF!</v>
      </c>
      <c r="BS43" s="480" t="e">
        <f>#REF!/#REF!</f>
        <v>#REF!</v>
      </c>
      <c r="BT43" s="480" t="e">
        <f>#REF!/#REF!</f>
        <v>#REF!</v>
      </c>
      <c r="BU43" s="480" t="e">
        <f>#REF!/#REF!</f>
        <v>#REF!</v>
      </c>
      <c r="BV43" s="480"/>
      <c r="BX43" s="480" t="e">
        <f t="shared" si="20"/>
        <v>#REF!</v>
      </c>
      <c r="BY43" s="480" t="e">
        <f t="shared" si="20"/>
        <v>#REF!</v>
      </c>
      <c r="BZ43" s="480" t="e">
        <f t="shared" si="20"/>
        <v>#REF!</v>
      </c>
      <c r="CA43" s="480" t="e">
        <f t="shared" si="20"/>
        <v>#REF!</v>
      </c>
      <c r="CC43" s="480" t="e">
        <f>LN(#REF!/#REF!)</f>
        <v>#REF!</v>
      </c>
      <c r="CD43" s="480" t="e">
        <f>LN(#REF!/#REF!)</f>
        <v>#REF!</v>
      </c>
      <c r="CE43" s="480" t="e">
        <f>LN(#REF!/#REF!)</f>
        <v>#REF!</v>
      </c>
      <c r="CF43" s="480" t="e">
        <f>LN(#REF!/#REF!)</f>
        <v>#REF!</v>
      </c>
      <c r="CH43" s="480" t="e">
        <f>LN(#REF!/#REF!)</f>
        <v>#REF!</v>
      </c>
      <c r="CI43" s="480" t="e">
        <f>LN(#REF!/#REF!)</f>
        <v>#REF!</v>
      </c>
      <c r="CJ43" s="480" t="e">
        <f>LN(#REF!/#REF!)</f>
        <v>#REF!</v>
      </c>
      <c r="CK43" s="480" t="e">
        <f>LN(#REF!/#REF!)</f>
        <v>#REF!</v>
      </c>
      <c r="CM43" s="480" t="e">
        <f>LN(#REF!/#REF!)</f>
        <v>#REF!</v>
      </c>
      <c r="CN43" s="480" t="e">
        <f>LN(#REF!/#REF!)</f>
        <v>#REF!</v>
      </c>
      <c r="CO43" s="480" t="e">
        <f>LN(#REF!/#REF!)</f>
        <v>#REF!</v>
      </c>
      <c r="CP43" s="480" t="e">
        <f>LN(#REF!/#REF!)</f>
        <v>#REF!</v>
      </c>
      <c r="CS43" s="480" t="e">
        <f t="shared" si="21"/>
        <v>#REF!</v>
      </c>
      <c r="CT43" s="480">
        <f t="shared" si="22"/>
        <v>0</v>
      </c>
      <c r="CU43" s="480" t="e">
        <f t="shared" si="23"/>
        <v>#DIV/0!</v>
      </c>
      <c r="CV43" s="480"/>
      <c r="CW43" s="480" t="e">
        <f t="shared" si="24"/>
        <v>#REF!</v>
      </c>
      <c r="CX43" s="480">
        <f t="shared" si="25"/>
        <v>0</v>
      </c>
      <c r="CY43" s="480" t="e">
        <f t="shared" si="26"/>
        <v>#DIV/0!</v>
      </c>
      <c r="CZ43" s="480"/>
      <c r="DA43" s="480" t="e">
        <f t="shared" si="27"/>
        <v>#REF!</v>
      </c>
      <c r="DB43" s="480">
        <f t="shared" si="28"/>
        <v>0</v>
      </c>
      <c r="DC43" s="480" t="e">
        <f t="shared" si="29"/>
        <v>#DIV/0!</v>
      </c>
      <c r="DD43" s="480"/>
      <c r="DE43" s="480" t="e">
        <f t="shared" si="30"/>
        <v>#REF!</v>
      </c>
      <c r="DF43" s="480">
        <f t="shared" si="31"/>
        <v>0</v>
      </c>
      <c r="DG43" s="480" t="e">
        <f t="shared" si="32"/>
        <v>#DIV/0!</v>
      </c>
      <c r="DI43" s="480" t="e">
        <f t="shared" si="33"/>
        <v>#REF!</v>
      </c>
      <c r="DJ43" s="480">
        <f t="shared" si="34"/>
        <v>0</v>
      </c>
      <c r="DK43" s="480" t="e">
        <f t="shared" si="35"/>
        <v>#DIV/0!</v>
      </c>
      <c r="DO43" s="481">
        <f t="shared" si="36"/>
        <v>0.52322209620395077</v>
      </c>
      <c r="DP43" s="481">
        <f t="shared" si="37"/>
        <v>0.47677790379604912</v>
      </c>
      <c r="DQ43" s="480"/>
      <c r="DR43" s="480">
        <f t="shared" si="38"/>
        <v>0.53382763656809651</v>
      </c>
      <c r="DS43" s="480">
        <f t="shared" si="38"/>
        <v>0.46601965284722635</v>
      </c>
      <c r="DT43" s="480">
        <f t="shared" si="39"/>
        <v>0.99984728941532286</v>
      </c>
      <c r="DU43" s="481"/>
      <c r="DV43" s="480">
        <f t="shared" si="40"/>
        <v>0.53390917014963457</v>
      </c>
      <c r="DW43" s="480">
        <f t="shared" si="41"/>
        <v>0.46609082985036543</v>
      </c>
      <c r="DY43" s="480">
        <f t="shared" si="42"/>
        <v>-2.5508181820777933E-2</v>
      </c>
      <c r="DZ43" s="480">
        <f t="shared" si="42"/>
        <v>4.792036753189296E-3</v>
      </c>
      <c r="EA43" s="480"/>
      <c r="EB43" s="480">
        <f t="shared" si="43"/>
        <v>-2.3897519598701129E-2</v>
      </c>
      <c r="EC43" s="480">
        <f t="shared" si="44"/>
        <v>-2.3897519598701129E-2</v>
      </c>
      <c r="ED43" s="480"/>
      <c r="EE43" s="481">
        <f t="shared" si="45"/>
        <v>0.78825370191065214</v>
      </c>
      <c r="EF43" s="481">
        <f t="shared" si="46"/>
        <v>0.21174629808934789</v>
      </c>
      <c r="EG43" s="481"/>
      <c r="EH43" s="481">
        <f t="shared" si="47"/>
        <v>-1.7566537473186587E-2</v>
      </c>
      <c r="EI43" s="481">
        <f t="shared" si="47"/>
        <v>6.8248345099155699E-2</v>
      </c>
      <c r="EK43" s="480">
        <f t="shared" si="48"/>
        <v>-1.59558752511096E-2</v>
      </c>
      <c r="EL43" s="480">
        <f t="shared" si="49"/>
        <v>3.9558788747265247E-2</v>
      </c>
      <c r="EN43" s="480">
        <v>0</v>
      </c>
      <c r="EO43" s="480">
        <f t="shared" si="50"/>
        <v>6.6256755190617756E-6</v>
      </c>
      <c r="ES43" s="480">
        <f t="shared" si="51"/>
        <v>0.98867904203444901</v>
      </c>
      <c r="ET43" s="480">
        <f t="shared" si="63"/>
        <v>0.9553909923651861</v>
      </c>
      <c r="EU43" s="480">
        <f t="shared" si="52"/>
        <v>1.1574007578297572</v>
      </c>
      <c r="EW43" s="480">
        <f t="shared" si="53"/>
        <v>1.0099683569003612</v>
      </c>
      <c r="EX43" s="480">
        <f t="shared" si="64"/>
        <v>1.0087026829168295</v>
      </c>
      <c r="EY43" s="480">
        <f t="shared" si="54"/>
        <v>0.95595655749297093</v>
      </c>
      <c r="FA43" s="480">
        <f t="shared" si="55"/>
        <v>1.0000030881713693</v>
      </c>
      <c r="FB43" s="480">
        <f t="shared" si="65"/>
        <v>0.99654314544621136</v>
      </c>
      <c r="FC43" s="480">
        <f t="shared" si="56"/>
        <v>1.0183236759138501</v>
      </c>
      <c r="FE43" s="480">
        <f t="shared" si="57"/>
        <v>1.1064248440946904</v>
      </c>
      <c r="FG43" s="480">
        <f t="shared" si="58"/>
        <v>0.97638576503599261</v>
      </c>
      <c r="FH43" s="480">
        <f t="shared" si="66"/>
        <v>0.88609814207219062</v>
      </c>
      <c r="FI43" s="480">
        <f t="shared" si="59"/>
        <v>1.2181151823505383</v>
      </c>
      <c r="FK43" s="480">
        <f t="shared" si="60"/>
        <v>1.0226844586868249</v>
      </c>
      <c r="FL43" s="480">
        <f t="shared" si="67"/>
        <v>1.0875832049254222</v>
      </c>
      <c r="FM43" s="480">
        <f t="shared" si="61"/>
        <v>0.90830888583103875</v>
      </c>
    </row>
    <row r="44" spans="1:169" x14ac:dyDescent="0.2">
      <c r="A44" s="469" t="s">
        <v>147</v>
      </c>
      <c r="B44" s="421">
        <f t="shared" si="1"/>
        <v>1978</v>
      </c>
      <c r="D44" s="485">
        <f>National!H287</f>
        <v>8266.1080000000002</v>
      </c>
      <c r="E44" s="485">
        <f>National!H205</f>
        <v>2301.277</v>
      </c>
      <c r="F44" s="485">
        <f>Conversion_Factors!$O40*E44</f>
        <v>7872.3405791425466</v>
      </c>
      <c r="G44" s="485">
        <f t="shared" si="2"/>
        <v>16138.448579142547</v>
      </c>
      <c r="H44" s="486">
        <f t="shared" si="3"/>
        <v>3.4208574539886101</v>
      </c>
      <c r="K44" s="481">
        <f>National!N205*0.001</f>
        <v>77.278879497356002</v>
      </c>
      <c r="M44" s="486">
        <f>National!CQ287</f>
        <v>1.3514545872797961</v>
      </c>
      <c r="N44" s="486">
        <f>National!CQ205</f>
        <v>0.97771470727227183</v>
      </c>
      <c r="O44" s="531">
        <f>National!Z125</f>
        <v>136.74350700648489</v>
      </c>
      <c r="Q44" s="488">
        <f t="shared" si="4"/>
        <v>208.83388429169321</v>
      </c>
      <c r="S44" s="481">
        <f>National!CQ287</f>
        <v>1.3514545872797961</v>
      </c>
      <c r="T44" s="481">
        <f>National!CQ205</f>
        <v>0.97771470727227183</v>
      </c>
      <c r="W44" s="481">
        <f>National!CU287</f>
        <v>0.96450662873012749</v>
      </c>
      <c r="Z44" s="489">
        <f>National!CU205</f>
        <v>0.97643484847536488</v>
      </c>
      <c r="AA44" s="480">
        <f t="shared" si="62"/>
        <v>1.1321147425343019</v>
      </c>
      <c r="AB44" s="451">
        <f t="shared" si="5"/>
        <v>1978</v>
      </c>
      <c r="AC44" s="491">
        <f t="shared" si="6"/>
        <v>0.88985692437649311</v>
      </c>
      <c r="AD44" s="491">
        <f t="shared" si="7"/>
        <v>1.132114742534301</v>
      </c>
      <c r="AE44" s="491">
        <f t="shared" si="8"/>
        <v>0.97154806533845739</v>
      </c>
      <c r="AF44" s="492">
        <f t="shared" si="9"/>
        <v>1.0224650645447426</v>
      </c>
      <c r="AG44" s="491">
        <f t="shared" si="10"/>
        <v>1.1396662218237472</v>
      </c>
      <c r="AH44" s="491">
        <f t="shared" si="11"/>
        <v>1.0074201428328591</v>
      </c>
      <c r="AI44" s="491">
        <f t="shared" si="12"/>
        <v>1.0074201428328584</v>
      </c>
      <c r="AJ44" s="491"/>
      <c r="AK44" s="491" t="e">
        <f>#REF!*#REF!*AE44</f>
        <v>#REF!</v>
      </c>
      <c r="AL44" s="491">
        <f t="shared" si="13"/>
        <v>0.99337395533460571</v>
      </c>
      <c r="AM44" s="490"/>
      <c r="AN44" s="491">
        <f>National!CQ125</f>
        <v>1.2474762109340627</v>
      </c>
      <c r="AO44" s="491">
        <f>National!CU125</f>
        <v>0.96788656033016363</v>
      </c>
      <c r="AP44" s="491">
        <f t="shared" si="14"/>
        <v>0.91703357347939651</v>
      </c>
      <c r="AQ44" s="491">
        <f t="shared" si="15"/>
        <v>1.0224650645447426</v>
      </c>
      <c r="AR44" s="491">
        <f t="shared" si="16"/>
        <v>1.1321147425343006</v>
      </c>
      <c r="AT44" s="426"/>
      <c r="AV44" s="480" t="e">
        <f>D44/#REF!</f>
        <v>#REF!</v>
      </c>
      <c r="AW44" s="480" t="e">
        <f>#REF!/#REF!</f>
        <v>#REF!</v>
      </c>
      <c r="AX44" s="480" t="e">
        <f>#REF!/#REF!</f>
        <v>#REF!</v>
      </c>
      <c r="AY44" s="480" t="e">
        <f>#REF!/#REF!</f>
        <v>#REF!</v>
      </c>
      <c r="BA44" s="480" t="e">
        <f t="shared" si="17"/>
        <v>#REF!</v>
      </c>
      <c r="BB44" s="480" t="e">
        <f t="shared" si="17"/>
        <v>#REF!</v>
      </c>
      <c r="BC44" s="480" t="e">
        <f t="shared" si="17"/>
        <v>#REF!</v>
      </c>
      <c r="BD44" s="480" t="e">
        <f t="shared" si="17"/>
        <v>#REF!</v>
      </c>
      <c r="BE44" s="480" t="e">
        <f t="shared" si="18"/>
        <v>#REF!</v>
      </c>
      <c r="BF44" s="480"/>
      <c r="BG44" s="480" t="e">
        <f t="shared" si="19"/>
        <v>#REF!</v>
      </c>
      <c r="BH44" s="480" t="e">
        <f t="shared" si="19"/>
        <v>#REF!</v>
      </c>
      <c r="BI44" s="480" t="e">
        <f t="shared" si="19"/>
        <v>#REF!</v>
      </c>
      <c r="BJ44" s="480" t="e">
        <f t="shared" si="19"/>
        <v>#REF!</v>
      </c>
      <c r="BM44" s="480" t="e">
        <f>LN(#REF!/#REF!)</f>
        <v>#REF!</v>
      </c>
      <c r="BN44" s="480" t="e">
        <f>LN(#REF!/#REF!)</f>
        <v>#REF!</v>
      </c>
      <c r="BO44" s="480" t="e">
        <f>LN(#REF!/#REF!)</f>
        <v>#REF!</v>
      </c>
      <c r="BP44" s="480" t="e">
        <f>LN(#REF!/#REF!)</f>
        <v>#REF!</v>
      </c>
      <c r="BR44" s="480" t="e">
        <f>M44/#REF!</f>
        <v>#REF!</v>
      </c>
      <c r="BS44" s="480" t="e">
        <f>#REF!/#REF!</f>
        <v>#REF!</v>
      </c>
      <c r="BT44" s="480" t="e">
        <f>#REF!/#REF!</f>
        <v>#REF!</v>
      </c>
      <c r="BU44" s="480" t="e">
        <f>#REF!/#REF!</f>
        <v>#REF!</v>
      </c>
      <c r="BV44" s="480"/>
      <c r="BX44" s="480" t="e">
        <f t="shared" si="20"/>
        <v>#REF!</v>
      </c>
      <c r="BY44" s="480" t="e">
        <f t="shared" si="20"/>
        <v>#REF!</v>
      </c>
      <c r="BZ44" s="480" t="e">
        <f t="shared" si="20"/>
        <v>#REF!</v>
      </c>
      <c r="CA44" s="480" t="e">
        <f t="shared" si="20"/>
        <v>#REF!</v>
      </c>
      <c r="CC44" s="480" t="e">
        <f>LN(#REF!/#REF!)</f>
        <v>#REF!</v>
      </c>
      <c r="CD44" s="480" t="e">
        <f>LN(#REF!/#REF!)</f>
        <v>#REF!</v>
      </c>
      <c r="CE44" s="480" t="e">
        <f>LN(#REF!/#REF!)</f>
        <v>#REF!</v>
      </c>
      <c r="CF44" s="480" t="e">
        <f>LN(#REF!/#REF!)</f>
        <v>#REF!</v>
      </c>
      <c r="CH44" s="480" t="e">
        <f>LN(#REF!/#REF!)</f>
        <v>#REF!</v>
      </c>
      <c r="CI44" s="480" t="e">
        <f>LN(#REF!/#REF!)</f>
        <v>#REF!</v>
      </c>
      <c r="CJ44" s="480" t="e">
        <f>LN(#REF!/#REF!)</f>
        <v>#REF!</v>
      </c>
      <c r="CK44" s="480" t="e">
        <f>LN(#REF!/#REF!)</f>
        <v>#REF!</v>
      </c>
      <c r="CM44" s="480" t="e">
        <f>LN(#REF!/#REF!)</f>
        <v>#REF!</v>
      </c>
      <c r="CN44" s="480" t="e">
        <f>LN(#REF!/#REF!)</f>
        <v>#REF!</v>
      </c>
      <c r="CO44" s="480" t="e">
        <f>LN(#REF!/#REF!)</f>
        <v>#REF!</v>
      </c>
      <c r="CP44" s="480" t="e">
        <f>LN(#REF!/#REF!)</f>
        <v>#REF!</v>
      </c>
      <c r="CS44" s="480" t="e">
        <f t="shared" si="21"/>
        <v>#REF!</v>
      </c>
      <c r="CT44" s="480">
        <f t="shared" si="22"/>
        <v>0</v>
      </c>
      <c r="CU44" s="480" t="e">
        <f t="shared" si="23"/>
        <v>#DIV/0!</v>
      </c>
      <c r="CV44" s="480"/>
      <c r="CW44" s="480" t="e">
        <f t="shared" si="24"/>
        <v>#REF!</v>
      </c>
      <c r="CX44" s="480">
        <f t="shared" si="25"/>
        <v>0</v>
      </c>
      <c r="CY44" s="480" t="e">
        <f t="shared" si="26"/>
        <v>#DIV/0!</v>
      </c>
      <c r="CZ44" s="480"/>
      <c r="DA44" s="480" t="e">
        <f t="shared" si="27"/>
        <v>#REF!</v>
      </c>
      <c r="DB44" s="480">
        <f t="shared" si="28"/>
        <v>0</v>
      </c>
      <c r="DC44" s="480" t="e">
        <f t="shared" si="29"/>
        <v>#DIV/0!</v>
      </c>
      <c r="DD44" s="480"/>
      <c r="DE44" s="480" t="e">
        <f t="shared" si="30"/>
        <v>#REF!</v>
      </c>
      <c r="DF44" s="480">
        <f t="shared" si="31"/>
        <v>0</v>
      </c>
      <c r="DG44" s="480" t="e">
        <f t="shared" si="32"/>
        <v>#DIV/0!</v>
      </c>
      <c r="DI44" s="480" t="e">
        <f t="shared" si="33"/>
        <v>#REF!</v>
      </c>
      <c r="DJ44" s="480">
        <f t="shared" si="34"/>
        <v>0</v>
      </c>
      <c r="DK44" s="480" t="e">
        <f t="shared" si="35"/>
        <v>#DIV/0!</v>
      </c>
      <c r="DO44" s="481">
        <f t="shared" si="36"/>
        <v>0.51219966773529768</v>
      </c>
      <c r="DP44" s="481">
        <f t="shared" si="37"/>
        <v>0.48780033226470226</v>
      </c>
      <c r="DQ44" s="480"/>
      <c r="DR44" s="480">
        <f t="shared" si="38"/>
        <v>0.51769132510798321</v>
      </c>
      <c r="DS44" s="480">
        <f t="shared" si="38"/>
        <v>0.48226812471680319</v>
      </c>
      <c r="DT44" s="480">
        <f t="shared" si="39"/>
        <v>0.99995944982478635</v>
      </c>
      <c r="DU44" s="481"/>
      <c r="DV44" s="480">
        <f t="shared" si="40"/>
        <v>0.51771231843320598</v>
      </c>
      <c r="DW44" s="480">
        <f t="shared" si="41"/>
        <v>0.48228768156679414</v>
      </c>
      <c r="DY44" s="480">
        <f t="shared" si="42"/>
        <v>-4.1504138033533595E-2</v>
      </c>
      <c r="DZ44" s="480">
        <f t="shared" si="42"/>
        <v>1.2535817297974688E-2</v>
      </c>
      <c r="EA44" s="480"/>
      <c r="EB44" s="480">
        <f t="shared" si="43"/>
        <v>-8.8226408510092749E-3</v>
      </c>
      <c r="EC44" s="480">
        <f t="shared" si="44"/>
        <v>-8.8226408510092749E-3</v>
      </c>
      <c r="ED44" s="480"/>
      <c r="EE44" s="481">
        <f t="shared" si="45"/>
        <v>0.78222833747421905</v>
      </c>
      <c r="EF44" s="481">
        <f t="shared" si="46"/>
        <v>0.21777166252578098</v>
      </c>
      <c r="EG44" s="481"/>
      <c r="EH44" s="481">
        <f t="shared" si="47"/>
        <v>-7.6733052012801133E-3</v>
      </c>
      <c r="EI44" s="481">
        <f t="shared" si="47"/>
        <v>2.8058243334787372E-2</v>
      </c>
      <c r="EK44" s="480">
        <f t="shared" si="48"/>
        <v>2.5008191981244772E-2</v>
      </c>
      <c r="EL44" s="480">
        <f t="shared" si="49"/>
        <v>6.6997851858035919E-3</v>
      </c>
      <c r="EN44" s="480">
        <v>0</v>
      </c>
      <c r="EO44" s="480">
        <f t="shared" si="50"/>
        <v>8.415353420125506E-3</v>
      </c>
      <c r="ES44" s="480">
        <f t="shared" si="51"/>
        <v>0.98467727285813778</v>
      </c>
      <c r="ET44" s="480">
        <f t="shared" si="63"/>
        <v>0.94075179687538135</v>
      </c>
      <c r="EU44" s="480">
        <f t="shared" si="52"/>
        <v>1.1396662218237472</v>
      </c>
      <c r="EW44" s="480">
        <f t="shared" si="53"/>
        <v>1.0163098497764123</v>
      </c>
      <c r="EX44" s="480">
        <f t="shared" si="64"/>
        <v>1.0251544721442669</v>
      </c>
      <c r="EY44" s="480">
        <f t="shared" si="54"/>
        <v>0.97154806533845739</v>
      </c>
      <c r="FA44" s="480">
        <f t="shared" si="55"/>
        <v>1.004066868647806</v>
      </c>
      <c r="FB44" s="480">
        <f t="shared" si="65"/>
        <v>1.0005959555206125</v>
      </c>
      <c r="FC44" s="480">
        <f t="shared" si="56"/>
        <v>1.0224650645447426</v>
      </c>
      <c r="FE44" s="480">
        <f t="shared" si="57"/>
        <v>1.1072405129444509</v>
      </c>
      <c r="FG44" s="480">
        <f t="shared" si="58"/>
        <v>0.99121616443921556</v>
      </c>
      <c r="FH44" s="480">
        <f t="shared" si="66"/>
        <v>0.87831480170151188</v>
      </c>
      <c r="FI44" s="480">
        <f t="shared" si="59"/>
        <v>1.2074154588946762</v>
      </c>
      <c r="FK44" s="480">
        <f t="shared" si="60"/>
        <v>1.0096054192405872</v>
      </c>
      <c r="FL44" s="480">
        <f t="shared" si="67"/>
        <v>1.0980298975677523</v>
      </c>
      <c r="FM44" s="480">
        <f t="shared" si="61"/>
        <v>0.91703357347939651</v>
      </c>
    </row>
    <row r="45" spans="1:169" x14ac:dyDescent="0.2">
      <c r="A45" s="469" t="s">
        <v>147</v>
      </c>
      <c r="B45" s="421">
        <f t="shared" si="1"/>
        <v>1979</v>
      </c>
      <c r="D45" s="485">
        <f>National!H288</f>
        <v>7917.4229999999998</v>
      </c>
      <c r="E45" s="485">
        <f>National!H206</f>
        <v>2329.777</v>
      </c>
      <c r="F45" s="485">
        <f>Conversion_Factors!$O41*E45</f>
        <v>7893.81061177417</v>
      </c>
      <c r="G45" s="485">
        <f t="shared" si="2"/>
        <v>15811.233611774169</v>
      </c>
      <c r="H45" s="486">
        <f t="shared" si="3"/>
        <v>3.3882258309590014</v>
      </c>
      <c r="K45" s="481">
        <f>National!N206*0.001</f>
        <v>78.688399457564273</v>
      </c>
      <c r="M45" s="486">
        <f>National!CQ288</f>
        <v>1.2874001277045375</v>
      </c>
      <c r="N45" s="486">
        <f>National!CQ206</f>
        <v>0.99530113180980562</v>
      </c>
      <c r="O45" s="531">
        <f>National!Z126</f>
        <v>130.22504042068101</v>
      </c>
      <c r="Q45" s="488">
        <f t="shared" si="4"/>
        <v>200.93474668144674</v>
      </c>
      <c r="S45" s="481">
        <f>National!CQ288</f>
        <v>1.2874001277045375</v>
      </c>
      <c r="T45" s="481">
        <f>National!CQ206</f>
        <v>0.99530113180980562</v>
      </c>
      <c r="W45" s="481">
        <f>National!CU288</f>
        <v>0.95241451050153858</v>
      </c>
      <c r="Z45" s="489">
        <f>National!CU206</f>
        <v>0.95366640119888324</v>
      </c>
      <c r="AA45" s="480">
        <f t="shared" si="62"/>
        <v>1.089292524424446</v>
      </c>
      <c r="AB45" s="451">
        <f t="shared" si="5"/>
        <v>1979</v>
      </c>
      <c r="AC45" s="491">
        <f t="shared" si="6"/>
        <v>0.90608737575979925</v>
      </c>
      <c r="AD45" s="491">
        <f t="shared" si="7"/>
        <v>1.0892925244244456</v>
      </c>
      <c r="AE45" s="491">
        <f t="shared" si="8"/>
        <v>0.95418405387375427</v>
      </c>
      <c r="AF45" s="492">
        <f t="shared" si="9"/>
        <v>1.0176398646716229</v>
      </c>
      <c r="AG45" s="491">
        <f t="shared" si="10"/>
        <v>1.1218072881179773</v>
      </c>
      <c r="AH45" s="491">
        <f t="shared" si="11"/>
        <v>0.98699420489051337</v>
      </c>
      <c r="AI45" s="491">
        <f t="shared" si="12"/>
        <v>0.98699420489051293</v>
      </c>
      <c r="AJ45" s="491"/>
      <c r="AK45" s="491" t="e">
        <f>#REF!*#REF!*AE45</f>
        <v>#REF!</v>
      </c>
      <c r="AL45" s="491">
        <f t="shared" si="13"/>
        <v>0.9710157314559078</v>
      </c>
      <c r="AM45" s="490"/>
      <c r="AN45" s="491">
        <f>National!CQ126</f>
        <v>1.2062261995055497</v>
      </c>
      <c r="AO45" s="491">
        <f>National!CU126</f>
        <v>0.95326964011516502</v>
      </c>
      <c r="AP45" s="491">
        <f t="shared" si="14"/>
        <v>0.93090613541829792</v>
      </c>
      <c r="AQ45" s="491">
        <f t="shared" si="15"/>
        <v>1.0176398646716229</v>
      </c>
      <c r="AR45" s="491">
        <f t="shared" si="16"/>
        <v>1.0892925244244449</v>
      </c>
      <c r="AT45" s="426"/>
      <c r="AV45" s="480" t="e">
        <f>D45/#REF!</f>
        <v>#REF!</v>
      </c>
      <c r="AW45" s="480" t="e">
        <f>#REF!/#REF!</f>
        <v>#REF!</v>
      </c>
      <c r="AX45" s="480" t="e">
        <f>#REF!/#REF!</f>
        <v>#REF!</v>
      </c>
      <c r="AY45" s="480" t="e">
        <f>#REF!/#REF!</f>
        <v>#REF!</v>
      </c>
      <c r="BA45" s="480" t="e">
        <f t="shared" si="17"/>
        <v>#REF!</v>
      </c>
      <c r="BB45" s="480" t="e">
        <f t="shared" si="17"/>
        <v>#REF!</v>
      </c>
      <c r="BC45" s="480" t="e">
        <f t="shared" si="17"/>
        <v>#REF!</v>
      </c>
      <c r="BD45" s="480" t="e">
        <f t="shared" si="17"/>
        <v>#REF!</v>
      </c>
      <c r="BE45" s="480" t="e">
        <f t="shared" si="18"/>
        <v>#REF!</v>
      </c>
      <c r="BF45" s="480"/>
      <c r="BG45" s="480" t="e">
        <f t="shared" si="19"/>
        <v>#REF!</v>
      </c>
      <c r="BH45" s="480" t="e">
        <f t="shared" si="19"/>
        <v>#REF!</v>
      </c>
      <c r="BI45" s="480" t="e">
        <f t="shared" si="19"/>
        <v>#REF!</v>
      </c>
      <c r="BJ45" s="480" t="e">
        <f t="shared" si="19"/>
        <v>#REF!</v>
      </c>
      <c r="BM45" s="480" t="e">
        <f>LN(#REF!/#REF!)</f>
        <v>#REF!</v>
      </c>
      <c r="BN45" s="480" t="e">
        <f>LN(#REF!/#REF!)</f>
        <v>#REF!</v>
      </c>
      <c r="BO45" s="480" t="e">
        <f>LN(#REF!/#REF!)</f>
        <v>#REF!</v>
      </c>
      <c r="BP45" s="480" t="e">
        <f>LN(#REF!/#REF!)</f>
        <v>#REF!</v>
      </c>
      <c r="BR45" s="480" t="e">
        <f>M45/#REF!</f>
        <v>#REF!</v>
      </c>
      <c r="BS45" s="480" t="e">
        <f>#REF!/#REF!</f>
        <v>#REF!</v>
      </c>
      <c r="BT45" s="480" t="e">
        <f>#REF!/#REF!</f>
        <v>#REF!</v>
      </c>
      <c r="BU45" s="480" t="e">
        <f>#REF!/#REF!</f>
        <v>#REF!</v>
      </c>
      <c r="BV45" s="480"/>
      <c r="BX45" s="480" t="e">
        <f t="shared" si="20"/>
        <v>#REF!</v>
      </c>
      <c r="BY45" s="480" t="e">
        <f t="shared" si="20"/>
        <v>#REF!</v>
      </c>
      <c r="BZ45" s="480" t="e">
        <f t="shared" si="20"/>
        <v>#REF!</v>
      </c>
      <c r="CA45" s="480" t="e">
        <f t="shared" si="20"/>
        <v>#REF!</v>
      </c>
      <c r="CC45" s="480" t="e">
        <f>LN(#REF!/#REF!)</f>
        <v>#REF!</v>
      </c>
      <c r="CD45" s="480" t="e">
        <f>LN(#REF!/#REF!)</f>
        <v>#REF!</v>
      </c>
      <c r="CE45" s="480" t="e">
        <f>LN(#REF!/#REF!)</f>
        <v>#REF!</v>
      </c>
      <c r="CF45" s="480" t="e">
        <f>LN(#REF!/#REF!)</f>
        <v>#REF!</v>
      </c>
      <c r="CH45" s="480" t="e">
        <f>LN(#REF!/#REF!)</f>
        <v>#REF!</v>
      </c>
      <c r="CI45" s="480" t="e">
        <f>LN(#REF!/#REF!)</f>
        <v>#REF!</v>
      </c>
      <c r="CJ45" s="480" t="e">
        <f>LN(#REF!/#REF!)</f>
        <v>#REF!</v>
      </c>
      <c r="CK45" s="480" t="e">
        <f>LN(#REF!/#REF!)</f>
        <v>#REF!</v>
      </c>
      <c r="CM45" s="480" t="e">
        <f>LN(#REF!/#REF!)</f>
        <v>#REF!</v>
      </c>
      <c r="CN45" s="480" t="e">
        <f>LN(#REF!/#REF!)</f>
        <v>#REF!</v>
      </c>
      <c r="CO45" s="480" t="e">
        <f>LN(#REF!/#REF!)</f>
        <v>#REF!</v>
      </c>
      <c r="CP45" s="480" t="e">
        <f>LN(#REF!/#REF!)</f>
        <v>#REF!</v>
      </c>
      <c r="CS45" s="480" t="e">
        <f t="shared" si="21"/>
        <v>#REF!</v>
      </c>
      <c r="CT45" s="480">
        <f t="shared" si="22"/>
        <v>0</v>
      </c>
      <c r="CU45" s="480" t="e">
        <f t="shared" si="23"/>
        <v>#DIV/0!</v>
      </c>
      <c r="CV45" s="480"/>
      <c r="CW45" s="480" t="e">
        <f t="shared" si="24"/>
        <v>#REF!</v>
      </c>
      <c r="CX45" s="480">
        <f t="shared" si="25"/>
        <v>0</v>
      </c>
      <c r="CY45" s="480" t="e">
        <f t="shared" si="26"/>
        <v>#DIV/0!</v>
      </c>
      <c r="CZ45" s="480"/>
      <c r="DA45" s="480" t="e">
        <f t="shared" si="27"/>
        <v>#REF!</v>
      </c>
      <c r="DB45" s="480">
        <f t="shared" si="28"/>
        <v>0</v>
      </c>
      <c r="DC45" s="480" t="e">
        <f t="shared" si="29"/>
        <v>#DIV/0!</v>
      </c>
      <c r="DD45" s="480"/>
      <c r="DE45" s="480" t="e">
        <f t="shared" si="30"/>
        <v>#REF!</v>
      </c>
      <c r="DF45" s="480">
        <f t="shared" si="31"/>
        <v>0</v>
      </c>
      <c r="DG45" s="480" t="e">
        <f t="shared" si="32"/>
        <v>#DIV/0!</v>
      </c>
      <c r="DI45" s="480" t="e">
        <f t="shared" si="33"/>
        <v>#REF!</v>
      </c>
      <c r="DJ45" s="480">
        <f t="shared" si="34"/>
        <v>0</v>
      </c>
      <c r="DK45" s="480" t="e">
        <f t="shared" si="35"/>
        <v>#DIV/0!</v>
      </c>
      <c r="DO45" s="481">
        <f t="shared" si="36"/>
        <v>0.50074669658312576</v>
      </c>
      <c r="DP45" s="481">
        <f t="shared" si="37"/>
        <v>0.49925330341687429</v>
      </c>
      <c r="DQ45" s="480"/>
      <c r="DR45" s="480">
        <f t="shared" si="38"/>
        <v>0.50645159907827875</v>
      </c>
      <c r="DS45" s="480">
        <f t="shared" si="38"/>
        <v>0.49350466854495506</v>
      </c>
      <c r="DT45" s="480">
        <f t="shared" si="39"/>
        <v>0.99995626762323386</v>
      </c>
      <c r="DU45" s="481"/>
      <c r="DV45" s="480">
        <f t="shared" si="40"/>
        <v>0.506473748379065</v>
      </c>
      <c r="DW45" s="480">
        <f t="shared" si="41"/>
        <v>0.49352625162093494</v>
      </c>
      <c r="DY45" s="480">
        <f t="shared" si="42"/>
        <v>-4.8556704620984499E-2</v>
      </c>
      <c r="DZ45" s="480">
        <f t="shared" si="42"/>
        <v>1.7827419282277632E-2</v>
      </c>
      <c r="EA45" s="480"/>
      <c r="EB45" s="480">
        <f t="shared" si="43"/>
        <v>-4.8842925395570537E-2</v>
      </c>
      <c r="EC45" s="480">
        <f t="shared" si="44"/>
        <v>-4.8842925395570537E-2</v>
      </c>
      <c r="ED45" s="480"/>
      <c r="EE45" s="481">
        <f t="shared" si="45"/>
        <v>0.77264257553282845</v>
      </c>
      <c r="EF45" s="481">
        <f t="shared" si="46"/>
        <v>0.2273574244671715</v>
      </c>
      <c r="EG45" s="481"/>
      <c r="EH45" s="481">
        <f t="shared" si="47"/>
        <v>-1.2330134040415757E-2</v>
      </c>
      <c r="EI45" s="481">
        <f t="shared" si="47"/>
        <v>4.3076242034807331E-2</v>
      </c>
      <c r="EK45" s="480">
        <f t="shared" si="48"/>
        <v>-1.2616354815002033E-2</v>
      </c>
      <c r="EL45" s="480">
        <f t="shared" si="49"/>
        <v>-2.3594102643040907E-2</v>
      </c>
      <c r="EN45" s="480">
        <v>0</v>
      </c>
      <c r="EO45" s="480">
        <f t="shared" si="50"/>
        <v>-9.5848064950516641E-3</v>
      </c>
      <c r="ES45" s="480">
        <f t="shared" si="51"/>
        <v>0.98432968059964854</v>
      </c>
      <c r="ET45" s="480">
        <f t="shared" si="63"/>
        <v>0.92600991574188951</v>
      </c>
      <c r="EU45" s="480">
        <f t="shared" si="52"/>
        <v>1.1218072881179773</v>
      </c>
      <c r="EW45" s="480">
        <f t="shared" si="53"/>
        <v>0.98212748078639434</v>
      </c>
      <c r="EX45" s="480">
        <f t="shared" si="64"/>
        <v>1.0068323791439546</v>
      </c>
      <c r="EY45" s="480">
        <f t="shared" si="54"/>
        <v>0.95418405387375427</v>
      </c>
      <c r="FA45" s="480">
        <f t="shared" si="55"/>
        <v>0.99528081688026349</v>
      </c>
      <c r="FB45" s="480">
        <f t="shared" si="65"/>
        <v>0.99587395997764305</v>
      </c>
      <c r="FC45" s="480">
        <f t="shared" si="56"/>
        <v>1.0176398646716229</v>
      </c>
      <c r="FE45" s="480">
        <f t="shared" si="57"/>
        <v>1.0704106258415342</v>
      </c>
      <c r="FG45" s="480">
        <f t="shared" si="58"/>
        <v>0.95233070491972427</v>
      </c>
      <c r="FH45" s="480">
        <f t="shared" si="66"/>
        <v>0.83644615424582869</v>
      </c>
      <c r="FI45" s="480">
        <f t="shared" si="59"/>
        <v>1.1498588151001394</v>
      </c>
      <c r="FK45" s="480">
        <f t="shared" si="60"/>
        <v>1.0151276489106789</v>
      </c>
      <c r="FL45" s="480">
        <f t="shared" si="67"/>
        <v>1.1146405083515858</v>
      </c>
      <c r="FM45" s="480">
        <f t="shared" si="61"/>
        <v>0.93090613541829792</v>
      </c>
    </row>
    <row r="46" spans="1:169" x14ac:dyDescent="0.2">
      <c r="A46" s="469" t="s">
        <v>147</v>
      </c>
      <c r="B46" s="421">
        <f t="shared" si="1"/>
        <v>1980</v>
      </c>
      <c r="D46" s="485">
        <f>National!H289</f>
        <v>7009.116</v>
      </c>
      <c r="E46" s="485">
        <f>National!H207</f>
        <v>2464.366</v>
      </c>
      <c r="F46" s="485">
        <f>Conversion_Factors!$O42*E46</f>
        <v>8369.2397775942336</v>
      </c>
      <c r="G46" s="485">
        <f t="shared" si="2"/>
        <v>15378.355777594234</v>
      </c>
      <c r="H46" s="486">
        <f t="shared" si="3"/>
        <v>3.3961025990434188</v>
      </c>
      <c r="K46" s="481">
        <f>National!N207*0.001</f>
        <v>80.226208855010157</v>
      </c>
      <c r="M46" s="486">
        <f>National!CQ289</f>
        <v>1.1181947274780806</v>
      </c>
      <c r="N46" s="486">
        <f>National!CQ207</f>
        <v>0.98926138296229393</v>
      </c>
      <c r="O46" s="531">
        <f>National!Z127</f>
        <v>118.08462764482702</v>
      </c>
      <c r="Q46" s="488">
        <f t="shared" si="4"/>
        <v>191.68742979475653</v>
      </c>
      <c r="S46" s="481">
        <f>National!CQ289</f>
        <v>1.1181947274780806</v>
      </c>
      <c r="T46" s="481">
        <f>National!CQ207</f>
        <v>0.98926138296229393</v>
      </c>
      <c r="W46" s="481">
        <f>National!CU289</f>
        <v>0.95212934902098412</v>
      </c>
      <c r="Z46" s="489">
        <f>National!CU207</f>
        <v>0.99546322504056661</v>
      </c>
      <c r="AA46" s="480">
        <f t="shared" si="62"/>
        <v>1.0391616569561881</v>
      </c>
      <c r="AB46" s="451">
        <f t="shared" si="5"/>
        <v>1980</v>
      </c>
      <c r="AC46" s="491">
        <f t="shared" si="6"/>
        <v>0.92379506445286941</v>
      </c>
      <c r="AD46" s="491">
        <f t="shared" si="7"/>
        <v>1.0391616569561877</v>
      </c>
      <c r="AE46" s="491">
        <f t="shared" si="8"/>
        <v>0.97564050438637528</v>
      </c>
      <c r="AF46" s="492">
        <f t="shared" si="9"/>
        <v>1.0188735525005861</v>
      </c>
      <c r="AG46" s="491">
        <f t="shared" si="10"/>
        <v>1.0453771489002373</v>
      </c>
      <c r="AH46" s="491">
        <f t="shared" si="11"/>
        <v>0.95997240986479226</v>
      </c>
      <c r="AI46" s="491">
        <f t="shared" si="12"/>
        <v>0.95997240986479193</v>
      </c>
      <c r="AJ46" s="491"/>
      <c r="AK46" s="491" t="e">
        <f>#REF!*#REF!*AE46</f>
        <v>#REF!</v>
      </c>
      <c r="AL46" s="491">
        <f t="shared" si="13"/>
        <v>0.99405430666760985</v>
      </c>
      <c r="AM46" s="490"/>
      <c r="AN46" s="491">
        <f>National!CQ127</f>
        <v>1.0821016248246191</v>
      </c>
      <c r="AO46" s="491">
        <f>National!CU127</f>
        <v>0.96355239093424472</v>
      </c>
      <c r="AP46" s="491">
        <f t="shared" si="14"/>
        <v>0.97818149355873651</v>
      </c>
      <c r="AQ46" s="491">
        <f t="shared" si="15"/>
        <v>1.0188735525005861</v>
      </c>
      <c r="AR46" s="491">
        <f t="shared" si="16"/>
        <v>1.0391616569561872</v>
      </c>
      <c r="AT46" s="426"/>
      <c r="AV46" s="480" t="e">
        <f>D46/#REF!</f>
        <v>#REF!</v>
      </c>
      <c r="AW46" s="480" t="e">
        <f>#REF!/#REF!</f>
        <v>#REF!</v>
      </c>
      <c r="AX46" s="480" t="e">
        <f>#REF!/#REF!</f>
        <v>#REF!</v>
      </c>
      <c r="AY46" s="480" t="e">
        <f>#REF!/#REF!</f>
        <v>#REF!</v>
      </c>
      <c r="BA46" s="480" t="e">
        <f t="shared" si="17"/>
        <v>#REF!</v>
      </c>
      <c r="BB46" s="480" t="e">
        <f t="shared" si="17"/>
        <v>#REF!</v>
      </c>
      <c r="BC46" s="480" t="e">
        <f t="shared" si="17"/>
        <v>#REF!</v>
      </c>
      <c r="BD46" s="480" t="e">
        <f t="shared" si="17"/>
        <v>#REF!</v>
      </c>
      <c r="BE46" s="480" t="e">
        <f t="shared" si="18"/>
        <v>#REF!</v>
      </c>
      <c r="BF46" s="480"/>
      <c r="BG46" s="480" t="e">
        <f t="shared" si="19"/>
        <v>#REF!</v>
      </c>
      <c r="BH46" s="480" t="e">
        <f t="shared" si="19"/>
        <v>#REF!</v>
      </c>
      <c r="BI46" s="480" t="e">
        <f t="shared" si="19"/>
        <v>#REF!</v>
      </c>
      <c r="BJ46" s="480" t="e">
        <f t="shared" si="19"/>
        <v>#REF!</v>
      </c>
      <c r="BM46" s="480" t="e">
        <f>LN(#REF!/#REF!)</f>
        <v>#REF!</v>
      </c>
      <c r="BN46" s="480" t="e">
        <f>LN(#REF!/#REF!)</f>
        <v>#REF!</v>
      </c>
      <c r="BO46" s="480" t="e">
        <f>LN(#REF!/#REF!)</f>
        <v>#REF!</v>
      </c>
      <c r="BP46" s="480" t="e">
        <f>LN(#REF!/#REF!)</f>
        <v>#REF!</v>
      </c>
      <c r="BR46" s="480" t="e">
        <f>M46/#REF!</f>
        <v>#REF!</v>
      </c>
      <c r="BS46" s="480" t="e">
        <f>#REF!/#REF!</f>
        <v>#REF!</v>
      </c>
      <c r="BT46" s="480" t="e">
        <f>#REF!/#REF!</f>
        <v>#REF!</v>
      </c>
      <c r="BU46" s="480" t="e">
        <f>#REF!/#REF!</f>
        <v>#REF!</v>
      </c>
      <c r="BV46" s="480"/>
      <c r="BX46" s="480" t="e">
        <f t="shared" si="20"/>
        <v>#REF!</v>
      </c>
      <c r="BY46" s="480" t="e">
        <f t="shared" si="20"/>
        <v>#REF!</v>
      </c>
      <c r="BZ46" s="480" t="e">
        <f t="shared" si="20"/>
        <v>#REF!</v>
      </c>
      <c r="CA46" s="480" t="e">
        <f t="shared" si="20"/>
        <v>#REF!</v>
      </c>
      <c r="CC46" s="480" t="e">
        <f>LN(#REF!/#REF!)</f>
        <v>#REF!</v>
      </c>
      <c r="CD46" s="480" t="e">
        <f>LN(#REF!/#REF!)</f>
        <v>#REF!</v>
      </c>
      <c r="CE46" s="480" t="e">
        <f>LN(#REF!/#REF!)</f>
        <v>#REF!</v>
      </c>
      <c r="CF46" s="480" t="e">
        <f>LN(#REF!/#REF!)</f>
        <v>#REF!</v>
      </c>
      <c r="CH46" s="480" t="e">
        <f>LN(#REF!/#REF!)</f>
        <v>#REF!</v>
      </c>
      <c r="CI46" s="480" t="e">
        <f>LN(#REF!/#REF!)</f>
        <v>#REF!</v>
      </c>
      <c r="CJ46" s="480" t="e">
        <f>LN(#REF!/#REF!)</f>
        <v>#REF!</v>
      </c>
      <c r="CK46" s="480" t="e">
        <f>LN(#REF!/#REF!)</f>
        <v>#REF!</v>
      </c>
      <c r="CM46" s="480" t="e">
        <f>LN(#REF!/#REF!)</f>
        <v>#REF!</v>
      </c>
      <c r="CN46" s="480" t="e">
        <f>LN(#REF!/#REF!)</f>
        <v>#REF!</v>
      </c>
      <c r="CO46" s="480" t="e">
        <f>LN(#REF!/#REF!)</f>
        <v>#REF!</v>
      </c>
      <c r="CP46" s="480" t="e">
        <f>LN(#REF!/#REF!)</f>
        <v>#REF!</v>
      </c>
      <c r="CS46" s="480" t="e">
        <f t="shared" si="21"/>
        <v>#REF!</v>
      </c>
      <c r="CT46" s="480">
        <f t="shared" si="22"/>
        <v>0</v>
      </c>
      <c r="CU46" s="480" t="e">
        <f t="shared" si="23"/>
        <v>#DIV/0!</v>
      </c>
      <c r="CV46" s="480"/>
      <c r="CW46" s="480" t="e">
        <f t="shared" si="24"/>
        <v>#REF!</v>
      </c>
      <c r="CX46" s="480">
        <f t="shared" si="25"/>
        <v>0</v>
      </c>
      <c r="CY46" s="480" t="e">
        <f t="shared" si="26"/>
        <v>#DIV/0!</v>
      </c>
      <c r="CZ46" s="480"/>
      <c r="DA46" s="480" t="e">
        <f t="shared" si="27"/>
        <v>#REF!</v>
      </c>
      <c r="DB46" s="480">
        <f t="shared" si="28"/>
        <v>0</v>
      </c>
      <c r="DC46" s="480" t="e">
        <f t="shared" si="29"/>
        <v>#DIV/0!</v>
      </c>
      <c r="DD46" s="480"/>
      <c r="DE46" s="480" t="e">
        <f t="shared" si="30"/>
        <v>#REF!</v>
      </c>
      <c r="DF46" s="480">
        <f t="shared" si="31"/>
        <v>0</v>
      </c>
      <c r="DG46" s="480" t="e">
        <f t="shared" si="32"/>
        <v>#DIV/0!</v>
      </c>
      <c r="DI46" s="480" t="e">
        <f t="shared" si="33"/>
        <v>#REF!</v>
      </c>
      <c r="DJ46" s="480">
        <f t="shared" si="34"/>
        <v>0</v>
      </c>
      <c r="DK46" s="480" t="e">
        <f t="shared" si="35"/>
        <v>#DIV/0!</v>
      </c>
      <c r="DO46" s="481">
        <f t="shared" si="36"/>
        <v>0.45577798441963835</v>
      </c>
      <c r="DP46" s="481">
        <f t="shared" si="37"/>
        <v>0.54422201558036165</v>
      </c>
      <c r="DQ46" s="480"/>
      <c r="DR46" s="480">
        <f t="shared" si="38"/>
        <v>0.47790978324624561</v>
      </c>
      <c r="DS46" s="480">
        <f t="shared" si="38"/>
        <v>0.52141451057801635</v>
      </c>
      <c r="DT46" s="480">
        <f t="shared" si="39"/>
        <v>0.99932429382426191</v>
      </c>
      <c r="DU46" s="481"/>
      <c r="DV46" s="480">
        <f t="shared" si="40"/>
        <v>0.47823292818926438</v>
      </c>
      <c r="DW46" s="480">
        <f t="shared" si="41"/>
        <v>0.52176707181073567</v>
      </c>
      <c r="DY46" s="480">
        <f t="shared" si="42"/>
        <v>-0.14090924541961244</v>
      </c>
      <c r="DZ46" s="480">
        <f t="shared" si="42"/>
        <v>-6.0867495475932943E-3</v>
      </c>
      <c r="EA46" s="480"/>
      <c r="EB46" s="480">
        <f t="shared" si="43"/>
        <v>-9.7862483179046125E-2</v>
      </c>
      <c r="EC46" s="480">
        <f t="shared" si="44"/>
        <v>-9.7862483179046125E-2</v>
      </c>
      <c r="ED46" s="480"/>
      <c r="EE46" s="481">
        <f t="shared" si="45"/>
        <v>0.73986692538181842</v>
      </c>
      <c r="EF46" s="481">
        <f t="shared" si="46"/>
        <v>0.26013307461818158</v>
      </c>
      <c r="EG46" s="481"/>
      <c r="EH46" s="481">
        <f t="shared" si="47"/>
        <v>-4.3346216076989748E-2</v>
      </c>
      <c r="EI46" s="481">
        <f t="shared" si="47"/>
        <v>0.13466998924196788</v>
      </c>
      <c r="EK46" s="480">
        <f t="shared" si="48"/>
        <v>-2.9945383642351404E-4</v>
      </c>
      <c r="EL46" s="480">
        <f t="shared" si="49"/>
        <v>4.2894255610515658E-2</v>
      </c>
      <c r="EN46" s="480">
        <v>0</v>
      </c>
      <c r="EO46" s="480">
        <f t="shared" si="50"/>
        <v>2.3220490295901082E-3</v>
      </c>
      <c r="ES46" s="480">
        <f t="shared" si="51"/>
        <v>0.93186874427784783</v>
      </c>
      <c r="ET46" s="480">
        <f t="shared" si="63"/>
        <v>0.8629196973712302</v>
      </c>
      <c r="EU46" s="480">
        <f t="shared" si="52"/>
        <v>1.0453771489002373</v>
      </c>
      <c r="EW46" s="480">
        <f t="shared" si="53"/>
        <v>1.0224866999458995</v>
      </c>
      <c r="EX46" s="480">
        <f t="shared" si="64"/>
        <v>1.0294727167495807</v>
      </c>
      <c r="EY46" s="480">
        <f t="shared" si="54"/>
        <v>0.97564050438637528</v>
      </c>
      <c r="FA46" s="480">
        <f t="shared" si="55"/>
        <v>1.001212302968655</v>
      </c>
      <c r="FB46" s="480">
        <f t="shared" si="65"/>
        <v>0.99708126093573024</v>
      </c>
      <c r="FC46" s="480">
        <f t="shared" si="56"/>
        <v>1.0188735525005861</v>
      </c>
      <c r="FE46" s="480">
        <f t="shared" si="57"/>
        <v>1.0199122888270185</v>
      </c>
      <c r="FG46" s="480">
        <f t="shared" si="58"/>
        <v>0.90677359180204198</v>
      </c>
      <c r="FH46" s="480">
        <f t="shared" si="66"/>
        <v>0.75846728363449489</v>
      </c>
      <c r="FI46" s="480">
        <f t="shared" si="59"/>
        <v>1.0426616078335935</v>
      </c>
      <c r="FK46" s="480">
        <f t="shared" si="60"/>
        <v>1.0507842373594365</v>
      </c>
      <c r="FL46" s="480">
        <f t="shared" si="67"/>
        <v>1.1712466764981557</v>
      </c>
      <c r="FM46" s="480">
        <f t="shared" si="61"/>
        <v>0.97818149355873651</v>
      </c>
    </row>
    <row r="47" spans="1:169" x14ac:dyDescent="0.2">
      <c r="A47" s="469" t="s">
        <v>147</v>
      </c>
      <c r="B47" s="421">
        <f t="shared" si="1"/>
        <v>1981</v>
      </c>
      <c r="D47" s="485">
        <f>National!H290</f>
        <v>7120.3209999999999</v>
      </c>
      <c r="E47" s="485">
        <f>National!H208</f>
        <v>2489.1180000000004</v>
      </c>
      <c r="F47" s="485">
        <f>Conversion_Factors!$O43*E47</f>
        <v>8298.7770733429443</v>
      </c>
      <c r="G47" s="485">
        <f t="shared" si="2"/>
        <v>15419.098073342944</v>
      </c>
      <c r="H47" s="486">
        <f t="shared" si="3"/>
        <v>3.3340231653714056</v>
      </c>
      <c r="K47" s="481">
        <f>National!N208*0.001</f>
        <v>83.391453556010404</v>
      </c>
      <c r="M47" s="486">
        <f>National!CQ290</f>
        <v>1.1076851056641226</v>
      </c>
      <c r="N47" s="486">
        <f>National!CQ208</f>
        <v>0.98165195555750939</v>
      </c>
      <c r="O47" s="531">
        <f>National!Z128</f>
        <v>115.23289965854545</v>
      </c>
      <c r="Q47" s="488">
        <f t="shared" si="4"/>
        <v>184.90021957689714</v>
      </c>
      <c r="S47" s="481">
        <f>National!CQ290</f>
        <v>1.1076851056641226</v>
      </c>
      <c r="T47" s="481">
        <f>National!CQ208</f>
        <v>0.98165195555750939</v>
      </c>
      <c r="W47" s="481">
        <f>National!CU290</f>
        <v>0.93935148829180848</v>
      </c>
      <c r="Z47" s="489">
        <f>National!CU208</f>
        <v>0.97479601206334321</v>
      </c>
      <c r="AA47" s="480">
        <f t="shared" si="62"/>
        <v>1.0023673370383275</v>
      </c>
      <c r="AB47" s="451">
        <f t="shared" si="5"/>
        <v>1981</v>
      </c>
      <c r="AC47" s="491">
        <f t="shared" si="6"/>
        <v>0.96024247327726153</v>
      </c>
      <c r="AD47" s="491">
        <f t="shared" si="7"/>
        <v>1.002367337038327</v>
      </c>
      <c r="AE47" s="491">
        <f t="shared" si="8"/>
        <v>0.95866411475690405</v>
      </c>
      <c r="AF47" s="492">
        <f t="shared" si="9"/>
        <v>1.0087509098398555</v>
      </c>
      <c r="AG47" s="491">
        <f t="shared" si="10"/>
        <v>1.0365171590023146</v>
      </c>
      <c r="AH47" s="491">
        <f t="shared" si="11"/>
        <v>0.96251569085002597</v>
      </c>
      <c r="AI47" s="491">
        <f t="shared" si="12"/>
        <v>0.96251569085002553</v>
      </c>
      <c r="AJ47" s="491"/>
      <c r="AK47" s="491" t="e">
        <f>#REF!*#REF!*AE47</f>
        <v>#REF!</v>
      </c>
      <c r="AL47" s="491">
        <f t="shared" si="13"/>
        <v>0.96705329799184658</v>
      </c>
      <c r="AM47" s="490"/>
      <c r="AN47" s="491">
        <f>National!CQ128</f>
        <v>1.0723250636943547</v>
      </c>
      <c r="AO47" s="491">
        <f>National!CU128</f>
        <v>0.94885543918605963</v>
      </c>
      <c r="AP47" s="491">
        <f t="shared" si="14"/>
        <v>0.97659941206211498</v>
      </c>
      <c r="AQ47" s="491">
        <f t="shared" si="15"/>
        <v>1.0087509098398555</v>
      </c>
      <c r="AR47" s="491">
        <f t="shared" si="16"/>
        <v>1.0023673370383266</v>
      </c>
      <c r="AT47" s="426"/>
      <c r="AV47" s="480" t="e">
        <f>D47/#REF!</f>
        <v>#REF!</v>
      </c>
      <c r="AW47" s="480" t="e">
        <f>#REF!/#REF!</f>
        <v>#REF!</v>
      </c>
      <c r="AX47" s="480" t="e">
        <f>#REF!/#REF!</f>
        <v>#REF!</v>
      </c>
      <c r="AY47" s="480" t="e">
        <f>#REF!/#REF!</f>
        <v>#REF!</v>
      </c>
      <c r="BA47" s="480" t="e">
        <f t="shared" si="17"/>
        <v>#REF!</v>
      </c>
      <c r="BB47" s="480" t="e">
        <f t="shared" si="17"/>
        <v>#REF!</v>
      </c>
      <c r="BC47" s="480" t="e">
        <f t="shared" si="17"/>
        <v>#REF!</v>
      </c>
      <c r="BD47" s="480" t="e">
        <f t="shared" si="17"/>
        <v>#REF!</v>
      </c>
      <c r="BE47" s="480" t="e">
        <f t="shared" si="18"/>
        <v>#REF!</v>
      </c>
      <c r="BF47" s="480"/>
      <c r="BG47" s="480" t="e">
        <f t="shared" si="19"/>
        <v>#REF!</v>
      </c>
      <c r="BH47" s="480" t="e">
        <f t="shared" si="19"/>
        <v>#REF!</v>
      </c>
      <c r="BI47" s="480" t="e">
        <f t="shared" si="19"/>
        <v>#REF!</v>
      </c>
      <c r="BJ47" s="480" t="e">
        <f t="shared" si="19"/>
        <v>#REF!</v>
      </c>
      <c r="BM47" s="480" t="e">
        <f>LN(#REF!/#REF!)</f>
        <v>#REF!</v>
      </c>
      <c r="BN47" s="480" t="e">
        <f>LN(#REF!/#REF!)</f>
        <v>#REF!</v>
      </c>
      <c r="BO47" s="480" t="e">
        <f>LN(#REF!/#REF!)</f>
        <v>#REF!</v>
      </c>
      <c r="BP47" s="480" t="e">
        <f>LN(#REF!/#REF!)</f>
        <v>#REF!</v>
      </c>
      <c r="BR47" s="480" t="e">
        <f>M47/#REF!</f>
        <v>#REF!</v>
      </c>
      <c r="BS47" s="480" t="e">
        <f>#REF!/#REF!</f>
        <v>#REF!</v>
      </c>
      <c r="BT47" s="480" t="e">
        <f>#REF!/#REF!</f>
        <v>#REF!</v>
      </c>
      <c r="BU47" s="480" t="e">
        <f>#REF!/#REF!</f>
        <v>#REF!</v>
      </c>
      <c r="BV47" s="480"/>
      <c r="BX47" s="480" t="e">
        <f t="shared" si="20"/>
        <v>#REF!</v>
      </c>
      <c r="BY47" s="480" t="e">
        <f t="shared" si="20"/>
        <v>#REF!</v>
      </c>
      <c r="BZ47" s="480" t="e">
        <f t="shared" si="20"/>
        <v>#REF!</v>
      </c>
      <c r="CA47" s="480" t="e">
        <f t="shared" si="20"/>
        <v>#REF!</v>
      </c>
      <c r="CC47" s="480" t="e">
        <f>LN(#REF!/#REF!)</f>
        <v>#REF!</v>
      </c>
      <c r="CD47" s="480" t="e">
        <f>LN(#REF!/#REF!)</f>
        <v>#REF!</v>
      </c>
      <c r="CE47" s="480" t="e">
        <f>LN(#REF!/#REF!)</f>
        <v>#REF!</v>
      </c>
      <c r="CF47" s="480" t="e">
        <f>LN(#REF!/#REF!)</f>
        <v>#REF!</v>
      </c>
      <c r="CH47" s="480" t="e">
        <f>LN(#REF!/#REF!)</f>
        <v>#REF!</v>
      </c>
      <c r="CI47" s="480" t="e">
        <f>LN(#REF!/#REF!)</f>
        <v>#REF!</v>
      </c>
      <c r="CJ47" s="480" t="e">
        <f>LN(#REF!/#REF!)</f>
        <v>#REF!</v>
      </c>
      <c r="CK47" s="480" t="e">
        <f>LN(#REF!/#REF!)</f>
        <v>#REF!</v>
      </c>
      <c r="CM47" s="480" t="e">
        <f>LN(#REF!/#REF!)</f>
        <v>#REF!</v>
      </c>
      <c r="CN47" s="480" t="e">
        <f>LN(#REF!/#REF!)</f>
        <v>#REF!</v>
      </c>
      <c r="CO47" s="480" t="e">
        <f>LN(#REF!/#REF!)</f>
        <v>#REF!</v>
      </c>
      <c r="CP47" s="480" t="e">
        <f>LN(#REF!/#REF!)</f>
        <v>#REF!</v>
      </c>
      <c r="CS47" s="480" t="e">
        <f t="shared" si="21"/>
        <v>#REF!</v>
      </c>
      <c r="CT47" s="480">
        <f t="shared" si="22"/>
        <v>0</v>
      </c>
      <c r="CU47" s="480" t="e">
        <f t="shared" si="23"/>
        <v>#DIV/0!</v>
      </c>
      <c r="CV47" s="480"/>
      <c r="CW47" s="480" t="e">
        <f t="shared" si="24"/>
        <v>#REF!</v>
      </c>
      <c r="CX47" s="480">
        <f t="shared" si="25"/>
        <v>0</v>
      </c>
      <c r="CY47" s="480" t="e">
        <f t="shared" si="26"/>
        <v>#DIV/0!</v>
      </c>
      <c r="CZ47" s="480"/>
      <c r="DA47" s="480" t="e">
        <f t="shared" si="27"/>
        <v>#REF!</v>
      </c>
      <c r="DB47" s="480">
        <f t="shared" si="28"/>
        <v>0</v>
      </c>
      <c r="DC47" s="480" t="e">
        <f t="shared" si="29"/>
        <v>#DIV/0!</v>
      </c>
      <c r="DD47" s="480"/>
      <c r="DE47" s="480" t="e">
        <f t="shared" si="30"/>
        <v>#REF!</v>
      </c>
      <c r="DF47" s="480">
        <f t="shared" si="31"/>
        <v>0</v>
      </c>
      <c r="DG47" s="480" t="e">
        <f t="shared" si="32"/>
        <v>#DIV/0!</v>
      </c>
      <c r="DI47" s="480" t="e">
        <f t="shared" si="33"/>
        <v>#REF!</v>
      </c>
      <c r="DJ47" s="480">
        <f t="shared" si="34"/>
        <v>0</v>
      </c>
      <c r="DK47" s="480" t="e">
        <f t="shared" si="35"/>
        <v>#DIV/0!</v>
      </c>
      <c r="DO47" s="481">
        <f t="shared" si="36"/>
        <v>0.46178582989298517</v>
      </c>
      <c r="DP47" s="481">
        <f t="shared" si="37"/>
        <v>0.53821417010701489</v>
      </c>
      <c r="DQ47" s="480"/>
      <c r="DR47" s="480">
        <f t="shared" si="38"/>
        <v>0.45877535091479138</v>
      </c>
      <c r="DS47" s="480">
        <f t="shared" si="38"/>
        <v>0.54121253524066149</v>
      </c>
      <c r="DT47" s="480">
        <f t="shared" si="39"/>
        <v>0.99998788615545287</v>
      </c>
      <c r="DU47" s="481"/>
      <c r="DV47" s="480">
        <f t="shared" si="40"/>
        <v>0.45878090851539832</v>
      </c>
      <c r="DW47" s="480">
        <f t="shared" si="41"/>
        <v>0.54121909148460168</v>
      </c>
      <c r="DY47" s="480">
        <f t="shared" si="42"/>
        <v>-9.4431871441751636E-3</v>
      </c>
      <c r="DZ47" s="480">
        <f t="shared" si="42"/>
        <v>-7.7217654026567406E-3</v>
      </c>
      <c r="EA47" s="480"/>
      <c r="EB47" s="480">
        <f t="shared" si="43"/>
        <v>-2.4446256040001984E-2</v>
      </c>
      <c r="EC47" s="480">
        <f t="shared" si="44"/>
        <v>-2.4446256040001984E-2</v>
      </c>
      <c r="ED47" s="480"/>
      <c r="EE47" s="481">
        <f t="shared" si="45"/>
        <v>0.74097155931787484</v>
      </c>
      <c r="EF47" s="481">
        <f t="shared" si="46"/>
        <v>0.25902844068212516</v>
      </c>
      <c r="EG47" s="481"/>
      <c r="EH47" s="481">
        <f t="shared" si="47"/>
        <v>1.4919036104999888E-3</v>
      </c>
      <c r="EI47" s="481">
        <f t="shared" si="47"/>
        <v>-4.2554602776990495E-3</v>
      </c>
      <c r="EK47" s="480">
        <f t="shared" si="48"/>
        <v>-1.3511165285326943E-2</v>
      </c>
      <c r="EL47" s="480">
        <f t="shared" si="49"/>
        <v>-2.097995091504401E-2</v>
      </c>
      <c r="EN47" s="480">
        <v>0</v>
      </c>
      <c r="EO47" s="480">
        <f t="shared" si="50"/>
        <v>-1.8448747198950403E-2</v>
      </c>
      <c r="ES47" s="480">
        <f t="shared" si="51"/>
        <v>0.99152459960766937</v>
      </c>
      <c r="ET47" s="480">
        <f t="shared" si="63"/>
        <v>0.85560610742958021</v>
      </c>
      <c r="EU47" s="480">
        <f t="shared" si="52"/>
        <v>1.0365171590023146</v>
      </c>
      <c r="EW47" s="480">
        <f t="shared" si="53"/>
        <v>0.98259974903343261</v>
      </c>
      <c r="EX47" s="480">
        <f t="shared" si="64"/>
        <v>1.0115596331149042</v>
      </c>
      <c r="EY47" s="480">
        <f t="shared" si="54"/>
        <v>0.95866411475690405</v>
      </c>
      <c r="FA47" s="480">
        <f t="shared" si="55"/>
        <v>0.99006486856402653</v>
      </c>
      <c r="FB47" s="480">
        <f t="shared" si="65"/>
        <v>0.98717512755598757</v>
      </c>
      <c r="FC47" s="480">
        <f t="shared" si="56"/>
        <v>1.0087509098398555</v>
      </c>
      <c r="FE47" s="480">
        <f t="shared" si="57"/>
        <v>0.99367180466529503</v>
      </c>
      <c r="FG47" s="480">
        <f t="shared" si="58"/>
        <v>0.97585013355964545</v>
      </c>
      <c r="FH47" s="480">
        <f t="shared" si="66"/>
        <v>0.74015040003534338</v>
      </c>
      <c r="FI47" s="480">
        <f t="shared" si="59"/>
        <v>1.017481469261927</v>
      </c>
      <c r="FK47" s="480">
        <f t="shared" si="60"/>
        <v>0.99838262990351023</v>
      </c>
      <c r="FL47" s="480">
        <f t="shared" si="67"/>
        <v>1.1693523371479746</v>
      </c>
      <c r="FM47" s="480">
        <f t="shared" si="61"/>
        <v>0.97659941206211498</v>
      </c>
    </row>
    <row r="48" spans="1:169" x14ac:dyDescent="0.2">
      <c r="A48" s="469" t="s">
        <v>147</v>
      </c>
      <c r="B48" s="421">
        <f t="shared" si="1"/>
        <v>1982</v>
      </c>
      <c r="D48" s="485">
        <f>National!H291</f>
        <v>7397.4920000000002</v>
      </c>
      <c r="E48" s="485">
        <f>National!H209</f>
        <v>2448.0879999999997</v>
      </c>
      <c r="F48" s="485">
        <f>Conversion_Factors!$O44*E48</f>
        <v>8246.1345281326212</v>
      </c>
      <c r="G48" s="485">
        <f t="shared" si="2"/>
        <v>15643.626528132621</v>
      </c>
      <c r="H48" s="486">
        <f t="shared" si="3"/>
        <v>3.3683979203903709</v>
      </c>
      <c r="K48" s="481">
        <f>National!N209*0.001</f>
        <v>84.072928486251058</v>
      </c>
      <c r="M48" s="486">
        <f>National!CQ291</f>
        <v>1.129422310107137</v>
      </c>
      <c r="N48" s="486">
        <f>National!CQ209</f>
        <v>0.9738600380347916</v>
      </c>
      <c r="O48" s="531">
        <f>National!Z129</f>
        <v>117.10761332180913</v>
      </c>
      <c r="Q48" s="488">
        <f t="shared" si="4"/>
        <v>186.07210204044355</v>
      </c>
      <c r="S48" s="481">
        <f>National!CQ291</f>
        <v>1.129422310107137</v>
      </c>
      <c r="T48" s="481">
        <f>National!CQ209</f>
        <v>0.9738600380347916</v>
      </c>
      <c r="W48" s="481">
        <f>National!CU291</f>
        <v>0.94937628972427734</v>
      </c>
      <c r="Z48" s="489">
        <f>National!CU209</f>
        <v>0.95856516647061063</v>
      </c>
      <c r="AA48" s="480">
        <f t="shared" si="62"/>
        <v>1.008720259208971</v>
      </c>
      <c r="AB48" s="451">
        <f t="shared" si="5"/>
        <v>1982</v>
      </c>
      <c r="AC48" s="491">
        <f t="shared" si="6"/>
        <v>0.96808957444394428</v>
      </c>
      <c r="AD48" s="491">
        <f t="shared" si="7"/>
        <v>1.0087202592089706</v>
      </c>
      <c r="AE48" s="491">
        <f t="shared" si="8"/>
        <v>0.95485334721166737</v>
      </c>
      <c r="AF48" s="492">
        <f t="shared" si="9"/>
        <v>1.0142776930646105</v>
      </c>
      <c r="AG48" s="491">
        <f t="shared" si="10"/>
        <v>1.0415429756139156</v>
      </c>
      <c r="AH48" s="491">
        <f t="shared" si="11"/>
        <v>0.97653156647059791</v>
      </c>
      <c r="AI48" s="491">
        <f t="shared" si="12"/>
        <v>0.97653156647059747</v>
      </c>
      <c r="AJ48" s="491"/>
      <c r="AK48" s="491" t="e">
        <f>#REF!*#REF!*AE48</f>
        <v>#REF!</v>
      </c>
      <c r="AL48" s="491">
        <f t="shared" si="13"/>
        <v>0.96848645022487145</v>
      </c>
      <c r="AM48" s="490"/>
      <c r="AN48" s="491">
        <f>National!CQ129</f>
        <v>1.0855099196336568</v>
      </c>
      <c r="AO48" s="491">
        <f>National!CU129</f>
        <v>0.9525797645127575</v>
      </c>
      <c r="AP48" s="491">
        <f t="shared" si="14"/>
        <v>0.96178659778467235</v>
      </c>
      <c r="AQ48" s="491">
        <f t="shared" si="15"/>
        <v>1.0142776930646105</v>
      </c>
      <c r="AR48" s="491">
        <f t="shared" si="16"/>
        <v>1.0087202592089703</v>
      </c>
      <c r="AT48" s="426"/>
      <c r="AV48" s="480" t="e">
        <f>D48/#REF!</f>
        <v>#REF!</v>
      </c>
      <c r="AW48" s="480" t="e">
        <f>#REF!/#REF!</f>
        <v>#REF!</v>
      </c>
      <c r="AX48" s="480" t="e">
        <f>#REF!/#REF!</f>
        <v>#REF!</v>
      </c>
      <c r="AY48" s="480" t="e">
        <f>#REF!/#REF!</f>
        <v>#REF!</v>
      </c>
      <c r="BA48" s="480" t="e">
        <f t="shared" ref="BA48:BD76" si="68">(AV48-AV47)/LN(AV48/AV47)</f>
        <v>#REF!</v>
      </c>
      <c r="BB48" s="480" t="e">
        <f t="shared" si="68"/>
        <v>#REF!</v>
      </c>
      <c r="BC48" s="480" t="e">
        <f t="shared" si="68"/>
        <v>#REF!</v>
      </c>
      <c r="BD48" s="480" t="e">
        <f t="shared" si="68"/>
        <v>#REF!</v>
      </c>
      <c r="BE48" s="480" t="e">
        <f t="shared" si="18"/>
        <v>#REF!</v>
      </c>
      <c r="BF48" s="480"/>
      <c r="BG48" s="480" t="e">
        <f t="shared" ref="BG48:BJ76" si="69">BA48/$BE48</f>
        <v>#REF!</v>
      </c>
      <c r="BH48" s="480" t="e">
        <f t="shared" si="69"/>
        <v>#REF!</v>
      </c>
      <c r="BI48" s="480" t="e">
        <f t="shared" si="69"/>
        <v>#REF!</v>
      </c>
      <c r="BJ48" s="480" t="e">
        <f t="shared" si="69"/>
        <v>#REF!</v>
      </c>
      <c r="BM48" s="480" t="e">
        <f>LN(#REF!/#REF!)</f>
        <v>#REF!</v>
      </c>
      <c r="BN48" s="480" t="e">
        <f>LN(#REF!/#REF!)</f>
        <v>#REF!</v>
      </c>
      <c r="BO48" s="480" t="e">
        <f>LN(#REF!/#REF!)</f>
        <v>#REF!</v>
      </c>
      <c r="BP48" s="480" t="e">
        <f>LN(#REF!/#REF!)</f>
        <v>#REF!</v>
      </c>
      <c r="BR48" s="480" t="e">
        <f>M48/#REF!</f>
        <v>#REF!</v>
      </c>
      <c r="BS48" s="480" t="e">
        <f>#REF!/#REF!</f>
        <v>#REF!</v>
      </c>
      <c r="BT48" s="480" t="e">
        <f>#REF!/#REF!</f>
        <v>#REF!</v>
      </c>
      <c r="BU48" s="480" t="e">
        <f>#REF!/#REF!</f>
        <v>#REF!</v>
      </c>
      <c r="BV48" s="480"/>
      <c r="BX48" s="480" t="e">
        <f t="shared" ref="BX48:CA76" si="70">LN(BR48/BR47)</f>
        <v>#REF!</v>
      </c>
      <c r="BY48" s="480" t="e">
        <f t="shared" si="70"/>
        <v>#REF!</v>
      </c>
      <c r="BZ48" s="480" t="e">
        <f t="shared" si="70"/>
        <v>#REF!</v>
      </c>
      <c r="CA48" s="480" t="e">
        <f t="shared" si="70"/>
        <v>#REF!</v>
      </c>
      <c r="CC48" s="480" t="e">
        <f>LN(#REF!/#REF!)</f>
        <v>#REF!</v>
      </c>
      <c r="CD48" s="480" t="e">
        <f>LN(#REF!/#REF!)</f>
        <v>#REF!</v>
      </c>
      <c r="CE48" s="480" t="e">
        <f>LN(#REF!/#REF!)</f>
        <v>#REF!</v>
      </c>
      <c r="CF48" s="480" t="e">
        <f>LN(#REF!/#REF!)</f>
        <v>#REF!</v>
      </c>
      <c r="CH48" s="480" t="e">
        <f>LN(#REF!/#REF!)</f>
        <v>#REF!</v>
      </c>
      <c r="CI48" s="480" t="e">
        <f>LN(#REF!/#REF!)</f>
        <v>#REF!</v>
      </c>
      <c r="CJ48" s="480" t="e">
        <f>LN(#REF!/#REF!)</f>
        <v>#REF!</v>
      </c>
      <c r="CK48" s="480" t="e">
        <f>LN(#REF!/#REF!)</f>
        <v>#REF!</v>
      </c>
      <c r="CM48" s="480" t="e">
        <f>LN(#REF!/#REF!)</f>
        <v>#REF!</v>
      </c>
      <c r="CN48" s="480" t="e">
        <f>LN(#REF!/#REF!)</f>
        <v>#REF!</v>
      </c>
      <c r="CO48" s="480" t="e">
        <f>LN(#REF!/#REF!)</f>
        <v>#REF!</v>
      </c>
      <c r="CP48" s="480" t="e">
        <f>LN(#REF!/#REF!)</f>
        <v>#REF!</v>
      </c>
      <c r="CS48" s="480" t="e">
        <f t="shared" si="21"/>
        <v>#REF!</v>
      </c>
      <c r="CT48" s="480">
        <f t="shared" si="22"/>
        <v>0</v>
      </c>
      <c r="CU48" s="480" t="e">
        <f t="shared" si="23"/>
        <v>#DIV/0!</v>
      </c>
      <c r="CV48" s="480"/>
      <c r="CW48" s="480" t="e">
        <f t="shared" si="24"/>
        <v>#REF!</v>
      </c>
      <c r="CX48" s="480">
        <f t="shared" si="25"/>
        <v>0</v>
      </c>
      <c r="CY48" s="480" t="e">
        <f t="shared" si="26"/>
        <v>#DIV/0!</v>
      </c>
      <c r="CZ48" s="480"/>
      <c r="DA48" s="480" t="e">
        <f t="shared" si="27"/>
        <v>#REF!</v>
      </c>
      <c r="DB48" s="480">
        <f t="shared" si="28"/>
        <v>0</v>
      </c>
      <c r="DC48" s="480" t="e">
        <f t="shared" si="29"/>
        <v>#DIV/0!</v>
      </c>
      <c r="DD48" s="480"/>
      <c r="DE48" s="480" t="e">
        <f t="shared" si="30"/>
        <v>#REF!</v>
      </c>
      <c r="DF48" s="480">
        <f t="shared" si="31"/>
        <v>0</v>
      </c>
      <c r="DG48" s="480" t="e">
        <f t="shared" si="32"/>
        <v>#DIV/0!</v>
      </c>
      <c r="DI48" s="480" t="e">
        <f t="shared" si="33"/>
        <v>#REF!</v>
      </c>
      <c r="DJ48" s="480">
        <f t="shared" si="34"/>
        <v>0</v>
      </c>
      <c r="DK48" s="480" t="e">
        <f t="shared" si="35"/>
        <v>#DIV/0!</v>
      </c>
      <c r="DO48" s="481">
        <f t="shared" si="36"/>
        <v>0.4728757738301132</v>
      </c>
      <c r="DP48" s="481">
        <f t="shared" si="37"/>
        <v>0.52712422616988686</v>
      </c>
      <c r="DQ48" s="480"/>
      <c r="DR48" s="480">
        <f t="shared" si="38"/>
        <v>0.46730887031014129</v>
      </c>
      <c r="DS48" s="480">
        <f t="shared" si="38"/>
        <v>0.53264995692659767</v>
      </c>
      <c r="DT48" s="480">
        <f t="shared" si="39"/>
        <v>0.99995882723673901</v>
      </c>
      <c r="DU48" s="481"/>
      <c r="DV48" s="480">
        <f t="shared" si="40"/>
        <v>0.46732811149984127</v>
      </c>
      <c r="DW48" s="480">
        <f t="shared" si="41"/>
        <v>0.53267188850015867</v>
      </c>
      <c r="DY48" s="480">
        <f t="shared" ref="DY48:DZ76" si="71">LN(M48/M47)</f>
        <v>1.9433924739676416E-2</v>
      </c>
      <c r="DZ48" s="480">
        <f t="shared" si="71"/>
        <v>-7.9692262548114127E-3</v>
      </c>
      <c r="EA48" s="480"/>
      <c r="EB48" s="480">
        <f t="shared" si="43"/>
        <v>1.6137989244713821E-2</v>
      </c>
      <c r="EC48" s="480">
        <f t="shared" si="44"/>
        <v>1.6137989244713821E-2</v>
      </c>
      <c r="ED48" s="480"/>
      <c r="EE48" s="481">
        <f t="shared" si="45"/>
        <v>0.75135157095874494</v>
      </c>
      <c r="EF48" s="481">
        <f t="shared" si="46"/>
        <v>0.24864842904125503</v>
      </c>
      <c r="EG48" s="481"/>
      <c r="EH48" s="481">
        <f t="shared" si="47"/>
        <v>1.391143624553262E-2</v>
      </c>
      <c r="EI48" s="481">
        <f t="shared" si="47"/>
        <v>-4.0897898065532623E-2</v>
      </c>
      <c r="EK48" s="480">
        <f t="shared" si="48"/>
        <v>1.0615500750569887E-2</v>
      </c>
      <c r="EL48" s="480">
        <f t="shared" si="49"/>
        <v>-1.6790682566007624E-2</v>
      </c>
      <c r="EN48" s="480">
        <v>0</v>
      </c>
      <c r="EO48" s="480">
        <f t="shared" si="50"/>
        <v>1.0257504259301421E-2</v>
      </c>
      <c r="ES48" s="480">
        <f t="shared" si="51"/>
        <v>1.0048487538946664</v>
      </c>
      <c r="ET48" s="480">
        <f t="shared" si="63"/>
        <v>0.85975473087527976</v>
      </c>
      <c r="EU48" s="480">
        <f t="shared" si="52"/>
        <v>1.0415429756139156</v>
      </c>
      <c r="EW48" s="480">
        <f t="shared" si="53"/>
        <v>0.99602491896110767</v>
      </c>
      <c r="EX48" s="480">
        <f t="shared" si="64"/>
        <v>1.0075386015976002</v>
      </c>
      <c r="EY48" s="480">
        <f t="shared" si="54"/>
        <v>0.95485334721166737</v>
      </c>
      <c r="FA48" s="480">
        <f t="shared" si="55"/>
        <v>1.0054788384038558</v>
      </c>
      <c r="FB48" s="480">
        <f t="shared" si="65"/>
        <v>0.99258370055617251</v>
      </c>
      <c r="FC48" s="480">
        <f t="shared" si="56"/>
        <v>1.0142776930646105</v>
      </c>
      <c r="FE48" s="480">
        <f t="shared" si="57"/>
        <v>0.99452079652974734</v>
      </c>
      <c r="FG48" s="480">
        <f t="shared" si="58"/>
        <v>1.0162689099104403</v>
      </c>
      <c r="FH48" s="480">
        <f t="shared" si="66"/>
        <v>0.75219184021369467</v>
      </c>
      <c r="FI48" s="480">
        <f t="shared" si="59"/>
        <v>1.0340347836208916</v>
      </c>
      <c r="FK48" s="480">
        <f t="shared" si="60"/>
        <v>0.98483225148972298</v>
      </c>
      <c r="FL48" s="480">
        <f t="shared" si="67"/>
        <v>1.1516158949782094</v>
      </c>
      <c r="FM48" s="480">
        <f t="shared" si="61"/>
        <v>0.96178659778467235</v>
      </c>
    </row>
    <row r="49" spans="1:169" x14ac:dyDescent="0.2">
      <c r="A49" s="469" t="s">
        <v>147</v>
      </c>
      <c r="B49" s="421">
        <f t="shared" si="1"/>
        <v>1983</v>
      </c>
      <c r="D49" s="485">
        <f>National!H292</f>
        <v>6809.3019999999997</v>
      </c>
      <c r="E49" s="485">
        <f>National!H210</f>
        <v>2562.2370000000001</v>
      </c>
      <c r="F49" s="485">
        <f>Conversion_Factors!$O45*E49</f>
        <v>8593.2047075799055</v>
      </c>
      <c r="G49" s="485">
        <f t="shared" si="2"/>
        <v>15402.506707579905</v>
      </c>
      <c r="H49" s="486">
        <f t="shared" si="3"/>
        <v>3.3537899529122033</v>
      </c>
      <c r="K49" s="481">
        <f>National!N210*0.001</f>
        <v>84.941020785206049</v>
      </c>
      <c r="M49" s="486">
        <f>National!CQ292</f>
        <v>1.0494620733121125</v>
      </c>
      <c r="N49" s="486">
        <f>National!CQ210</f>
        <v>0.98604718701346672</v>
      </c>
      <c r="O49" s="531">
        <f>National!Z130</f>
        <v>110.32995498957102</v>
      </c>
      <c r="Q49" s="488">
        <f t="shared" si="4"/>
        <v>181.33178251446819</v>
      </c>
      <c r="S49" s="481">
        <f>National!CQ292</f>
        <v>1.0494620733121125</v>
      </c>
      <c r="T49" s="481">
        <f>National!CQ210</f>
        <v>0.98604718701346672</v>
      </c>
      <c r="W49" s="481">
        <f>National!CU292</f>
        <v>0.93086089614684819</v>
      </c>
      <c r="Z49" s="489">
        <f>National!CU210</f>
        <v>0.98073452097689096</v>
      </c>
      <c r="AA49" s="480">
        <f t="shared" si="62"/>
        <v>0.98302239107860545</v>
      </c>
      <c r="AB49" s="451">
        <f t="shared" si="5"/>
        <v>1983</v>
      </c>
      <c r="AC49" s="491">
        <f t="shared" si="6"/>
        <v>0.97808555197684099</v>
      </c>
      <c r="AD49" s="491">
        <f t="shared" si="7"/>
        <v>0.98302239107860523</v>
      </c>
      <c r="AE49" s="491">
        <f t="shared" si="8"/>
        <v>0.95810067148557332</v>
      </c>
      <c r="AF49" s="492">
        <f t="shared" si="9"/>
        <v>1.0118888386410687</v>
      </c>
      <c r="AG49" s="491">
        <f t="shared" si="10"/>
        <v>1.0139568186432635</v>
      </c>
      <c r="AH49" s="491">
        <f t="shared" si="11"/>
        <v>0.96147999798371186</v>
      </c>
      <c r="AI49" s="491">
        <f t="shared" si="12"/>
        <v>0.96147999798371164</v>
      </c>
      <c r="AJ49" s="491"/>
      <c r="AK49" s="491" t="e">
        <f>#REF!*#REF!*AE49</f>
        <v>#REF!</v>
      </c>
      <c r="AL49" s="491">
        <f t="shared" si="13"/>
        <v>0.96949137577076483</v>
      </c>
      <c r="AM49" s="490"/>
      <c r="AN49" s="491">
        <f>National!CQ130</f>
        <v>1.0311771684541209</v>
      </c>
      <c r="AO49" s="491">
        <f>National!CU130</f>
        <v>0.9447353595658432</v>
      </c>
      <c r="AP49" s="491">
        <f t="shared" si="14"/>
        <v>0.99721119543576242</v>
      </c>
      <c r="AQ49" s="491">
        <f t="shared" si="15"/>
        <v>1.0118888386410687</v>
      </c>
      <c r="AR49" s="491">
        <f t="shared" si="16"/>
        <v>0.98302239107860467</v>
      </c>
      <c r="AT49" s="426"/>
      <c r="AV49" s="480" t="e">
        <f>D49/#REF!</f>
        <v>#REF!</v>
      </c>
      <c r="AW49" s="480" t="e">
        <f>#REF!/#REF!</f>
        <v>#REF!</v>
      </c>
      <c r="AX49" s="480" t="e">
        <f>#REF!/#REF!</f>
        <v>#REF!</v>
      </c>
      <c r="AY49" s="480" t="e">
        <f>#REF!/#REF!</f>
        <v>#REF!</v>
      </c>
      <c r="BA49" s="480" t="e">
        <f t="shared" si="68"/>
        <v>#REF!</v>
      </c>
      <c r="BB49" s="480" t="e">
        <f t="shared" si="68"/>
        <v>#REF!</v>
      </c>
      <c r="BC49" s="480" t="e">
        <f t="shared" si="68"/>
        <v>#REF!</v>
      </c>
      <c r="BD49" s="480" t="e">
        <f t="shared" si="68"/>
        <v>#REF!</v>
      </c>
      <c r="BE49" s="480" t="e">
        <f t="shared" si="18"/>
        <v>#REF!</v>
      </c>
      <c r="BF49" s="480"/>
      <c r="BG49" s="480" t="e">
        <f t="shared" si="69"/>
        <v>#REF!</v>
      </c>
      <c r="BH49" s="480" t="e">
        <f t="shared" si="69"/>
        <v>#REF!</v>
      </c>
      <c r="BI49" s="480" t="e">
        <f t="shared" si="69"/>
        <v>#REF!</v>
      </c>
      <c r="BJ49" s="480" t="e">
        <f t="shared" si="69"/>
        <v>#REF!</v>
      </c>
      <c r="BM49" s="480" t="e">
        <f>LN(#REF!/#REF!)</f>
        <v>#REF!</v>
      </c>
      <c r="BN49" s="480" t="e">
        <f>LN(#REF!/#REF!)</f>
        <v>#REF!</v>
      </c>
      <c r="BO49" s="480" t="e">
        <f>LN(#REF!/#REF!)</f>
        <v>#REF!</v>
      </c>
      <c r="BP49" s="480" t="e">
        <f>LN(#REF!/#REF!)</f>
        <v>#REF!</v>
      </c>
      <c r="BR49" s="480" t="e">
        <f>M49/#REF!</f>
        <v>#REF!</v>
      </c>
      <c r="BS49" s="480" t="e">
        <f>#REF!/#REF!</f>
        <v>#REF!</v>
      </c>
      <c r="BT49" s="480" t="e">
        <f>#REF!/#REF!</f>
        <v>#REF!</v>
      </c>
      <c r="BU49" s="480" t="e">
        <f>#REF!/#REF!</f>
        <v>#REF!</v>
      </c>
      <c r="BV49" s="480"/>
      <c r="BX49" s="480" t="e">
        <f t="shared" si="70"/>
        <v>#REF!</v>
      </c>
      <c r="BY49" s="480" t="e">
        <f t="shared" si="70"/>
        <v>#REF!</v>
      </c>
      <c r="BZ49" s="480" t="e">
        <f t="shared" si="70"/>
        <v>#REF!</v>
      </c>
      <c r="CA49" s="480" t="e">
        <f t="shared" si="70"/>
        <v>#REF!</v>
      </c>
      <c r="CC49" s="480" t="e">
        <f>LN(#REF!/#REF!)</f>
        <v>#REF!</v>
      </c>
      <c r="CD49" s="480" t="e">
        <f>LN(#REF!/#REF!)</f>
        <v>#REF!</v>
      </c>
      <c r="CE49" s="480" t="e">
        <f>LN(#REF!/#REF!)</f>
        <v>#REF!</v>
      </c>
      <c r="CF49" s="480" t="e">
        <f>LN(#REF!/#REF!)</f>
        <v>#REF!</v>
      </c>
      <c r="CH49" s="480" t="e">
        <f>LN(#REF!/#REF!)</f>
        <v>#REF!</v>
      </c>
      <c r="CI49" s="480" t="e">
        <f>LN(#REF!/#REF!)</f>
        <v>#REF!</v>
      </c>
      <c r="CJ49" s="480" t="e">
        <f>LN(#REF!/#REF!)</f>
        <v>#REF!</v>
      </c>
      <c r="CK49" s="480" t="e">
        <f>LN(#REF!/#REF!)</f>
        <v>#REF!</v>
      </c>
      <c r="CM49" s="480" t="e">
        <f>LN(#REF!/#REF!)</f>
        <v>#REF!</v>
      </c>
      <c r="CN49" s="480" t="e">
        <f>LN(#REF!/#REF!)</f>
        <v>#REF!</v>
      </c>
      <c r="CO49" s="480" t="e">
        <f>LN(#REF!/#REF!)</f>
        <v>#REF!</v>
      </c>
      <c r="CP49" s="480" t="e">
        <f>LN(#REF!/#REF!)</f>
        <v>#REF!</v>
      </c>
      <c r="CS49" s="480" t="e">
        <f t="shared" si="21"/>
        <v>#REF!</v>
      </c>
      <c r="CT49" s="480">
        <f t="shared" si="22"/>
        <v>0</v>
      </c>
      <c r="CU49" s="480" t="e">
        <f t="shared" si="23"/>
        <v>#DIV/0!</v>
      </c>
      <c r="CV49" s="480"/>
      <c r="CW49" s="480" t="e">
        <f t="shared" si="24"/>
        <v>#REF!</v>
      </c>
      <c r="CX49" s="480">
        <f t="shared" si="25"/>
        <v>0</v>
      </c>
      <c r="CY49" s="480" t="e">
        <f t="shared" si="26"/>
        <v>#DIV/0!</v>
      </c>
      <c r="CZ49" s="480"/>
      <c r="DA49" s="480" t="e">
        <f t="shared" si="27"/>
        <v>#REF!</v>
      </c>
      <c r="DB49" s="480">
        <f t="shared" si="28"/>
        <v>0</v>
      </c>
      <c r="DC49" s="480" t="e">
        <f t="shared" si="29"/>
        <v>#DIV/0!</v>
      </c>
      <c r="DD49" s="480"/>
      <c r="DE49" s="480" t="e">
        <f t="shared" si="30"/>
        <v>#REF!</v>
      </c>
      <c r="DF49" s="480">
        <f t="shared" si="31"/>
        <v>0</v>
      </c>
      <c r="DG49" s="480" t="e">
        <f t="shared" si="32"/>
        <v>#DIV/0!</v>
      </c>
      <c r="DI49" s="480" t="e">
        <f t="shared" si="33"/>
        <v>#REF!</v>
      </c>
      <c r="DJ49" s="480">
        <f t="shared" si="34"/>
        <v>0</v>
      </c>
      <c r="DK49" s="480" t="e">
        <f t="shared" si="35"/>
        <v>#DIV/0!</v>
      </c>
      <c r="DO49" s="481">
        <f t="shared" si="36"/>
        <v>0.44209050703733799</v>
      </c>
      <c r="DP49" s="481">
        <f t="shared" si="37"/>
        <v>0.55790949296266201</v>
      </c>
      <c r="DQ49" s="480"/>
      <c r="DR49" s="480">
        <f t="shared" si="38"/>
        <v>0.45731045302631934</v>
      </c>
      <c r="DS49" s="480">
        <f t="shared" si="38"/>
        <v>0.54237125177411227</v>
      </c>
      <c r="DT49" s="480">
        <f t="shared" si="39"/>
        <v>0.99968170480043161</v>
      </c>
      <c r="DU49" s="481"/>
      <c r="DV49" s="480">
        <f t="shared" si="40"/>
        <v>0.45745605909394244</v>
      </c>
      <c r="DW49" s="480">
        <f t="shared" si="41"/>
        <v>0.54254394090605762</v>
      </c>
      <c r="DY49" s="480">
        <f t="shared" si="71"/>
        <v>-7.3428550246032231E-2</v>
      </c>
      <c r="DZ49" s="480">
        <f t="shared" si="71"/>
        <v>1.2436615268413451E-2</v>
      </c>
      <c r="EA49" s="480"/>
      <c r="EB49" s="480">
        <f t="shared" si="43"/>
        <v>-5.9617817237673891E-2</v>
      </c>
      <c r="EC49" s="480">
        <f t="shared" si="44"/>
        <v>-5.9617817237673891E-2</v>
      </c>
      <c r="ED49" s="480"/>
      <c r="EE49" s="481">
        <f t="shared" si="45"/>
        <v>0.72659378571651878</v>
      </c>
      <c r="EF49" s="481">
        <f t="shared" si="46"/>
        <v>0.27340621428348105</v>
      </c>
      <c r="EG49" s="481"/>
      <c r="EH49" s="481">
        <f t="shared" si="47"/>
        <v>-3.3506112118050921E-2</v>
      </c>
      <c r="EI49" s="481">
        <f t="shared" si="47"/>
        <v>9.4918686482318576E-2</v>
      </c>
      <c r="EK49" s="480">
        <f t="shared" si="48"/>
        <v>-1.9695379109692154E-2</v>
      </c>
      <c r="EL49" s="480">
        <f t="shared" si="49"/>
        <v>2.2864253976231375E-2</v>
      </c>
      <c r="EN49" s="480">
        <v>0</v>
      </c>
      <c r="EO49" s="480">
        <f t="shared" si="50"/>
        <v>-4.3462011916984393E-3</v>
      </c>
      <c r="ES49" s="480">
        <f t="shared" si="51"/>
        <v>0.97351414428733296</v>
      </c>
      <c r="ET49" s="480">
        <f t="shared" si="63"/>
        <v>0.83698339112503417</v>
      </c>
      <c r="EU49" s="480">
        <f t="shared" si="52"/>
        <v>1.0139568186432635</v>
      </c>
      <c r="EW49" s="480">
        <f t="shared" si="53"/>
        <v>1.0034008618008081</v>
      </c>
      <c r="EX49" s="480">
        <f t="shared" si="64"/>
        <v>1.0109651011406131</v>
      </c>
      <c r="EY49" s="480">
        <f t="shared" si="54"/>
        <v>0.95810067148557332</v>
      </c>
      <c r="FA49" s="480">
        <f t="shared" si="55"/>
        <v>0.99764477278769303</v>
      </c>
      <c r="FB49" s="480">
        <f t="shared" si="65"/>
        <v>0.99024594041413028</v>
      </c>
      <c r="FC49" s="480">
        <f t="shared" si="56"/>
        <v>1.0118888386410687</v>
      </c>
      <c r="FE49" s="480">
        <f t="shared" si="57"/>
        <v>0.97147270879948644</v>
      </c>
      <c r="FG49" s="480">
        <f t="shared" si="58"/>
        <v>0.94212452854270667</v>
      </c>
      <c r="FH49" s="480">
        <f t="shared" si="66"/>
        <v>0.70865838283499805</v>
      </c>
      <c r="FI49" s="480">
        <f t="shared" si="59"/>
        <v>0.97418953301559219</v>
      </c>
      <c r="FK49" s="480">
        <f t="shared" si="60"/>
        <v>1.0368320766089747</v>
      </c>
      <c r="FL49" s="480">
        <f t="shared" si="67"/>
        <v>1.1940322998461597</v>
      </c>
      <c r="FM49" s="480">
        <f t="shared" si="61"/>
        <v>0.99721119543576242</v>
      </c>
    </row>
    <row r="50" spans="1:169" x14ac:dyDescent="0.2">
      <c r="A50" s="469" t="s">
        <v>147</v>
      </c>
      <c r="B50" s="421">
        <f t="shared" si="1"/>
        <v>1984</v>
      </c>
      <c r="D50" s="485">
        <f>National!H293</f>
        <v>7186.473</v>
      </c>
      <c r="E50" s="485">
        <f>National!H211</f>
        <v>2661.6750000000002</v>
      </c>
      <c r="F50" s="485">
        <f>Conversion_Factors!$O46*E50</f>
        <v>8748.6705738082783</v>
      </c>
      <c r="G50" s="485">
        <f t="shared" si="2"/>
        <v>15935.143573808278</v>
      </c>
      <c r="H50" s="486">
        <f t="shared" si="3"/>
        <v>3.2869041388630382</v>
      </c>
      <c r="K50" s="481">
        <f>National!N211*0.001</f>
        <v>86.136082150429772</v>
      </c>
      <c r="M50" s="486">
        <f>National!CQ293</f>
        <v>1.0763012760497079</v>
      </c>
      <c r="N50" s="486">
        <f>National!CQ211</f>
        <v>1.0163219638333636</v>
      </c>
      <c r="O50" s="531">
        <f>National!Z131</f>
        <v>114.33243484189354</v>
      </c>
      <c r="Q50" s="488">
        <f t="shared" si="4"/>
        <v>184.99963285976747</v>
      </c>
      <c r="S50" s="481">
        <f>National!CQ293</f>
        <v>1.0763012760497079</v>
      </c>
      <c r="T50" s="481">
        <f>National!CQ211</f>
        <v>1.0163219638333636</v>
      </c>
      <c r="W50" s="481">
        <f>National!CU293</f>
        <v>0.94463328340735209</v>
      </c>
      <c r="Z50" s="489">
        <f>National!CU211</f>
        <v>0.97473360324287417</v>
      </c>
      <c r="AA50" s="480">
        <f t="shared" si="62"/>
        <v>1.002906268943573</v>
      </c>
      <c r="AB50" s="451">
        <f t="shared" si="5"/>
        <v>1984</v>
      </c>
      <c r="AC50" s="491">
        <f t="shared" si="6"/>
        <v>0.99184653865025074</v>
      </c>
      <c r="AD50" s="491">
        <f t="shared" si="7"/>
        <v>1.002906268943573</v>
      </c>
      <c r="AE50" s="491">
        <f t="shared" si="8"/>
        <v>0.96113427058920742</v>
      </c>
      <c r="AF50" s="492">
        <f t="shared" si="9"/>
        <v>1.0006694198682811</v>
      </c>
      <c r="AG50" s="491">
        <f t="shared" si="10"/>
        <v>1.0427631012172605</v>
      </c>
      <c r="AH50" s="491">
        <f t="shared" si="11"/>
        <v>0.99472911144232046</v>
      </c>
      <c r="AI50" s="491">
        <f t="shared" si="12"/>
        <v>0.99472911144232035</v>
      </c>
      <c r="AJ50" s="491"/>
      <c r="AK50" s="491" t="e">
        <f>#REF!*#REF!*AE50</f>
        <v>#REF!</v>
      </c>
      <c r="AL50" s="491">
        <f t="shared" si="13"/>
        <v>0.96177767296602568</v>
      </c>
      <c r="AM50" s="490"/>
      <c r="AN50" s="491">
        <f>National!CQ131</f>
        <v>1.0590469644645346</v>
      </c>
      <c r="AO50" s="491">
        <f>National!CU131</f>
        <v>0.95324437388877836</v>
      </c>
      <c r="AP50" s="491">
        <f t="shared" si="14"/>
        <v>0.99277366316679894</v>
      </c>
      <c r="AQ50" s="491">
        <f t="shared" si="15"/>
        <v>1.0006694198682811</v>
      </c>
      <c r="AR50" s="491">
        <f t="shared" si="16"/>
        <v>1.0029062689435728</v>
      </c>
      <c r="AT50" s="426"/>
      <c r="AV50" s="480" t="e">
        <f>D50/#REF!</f>
        <v>#REF!</v>
      </c>
      <c r="AW50" s="480" t="e">
        <f>#REF!/#REF!</f>
        <v>#REF!</v>
      </c>
      <c r="AX50" s="480" t="e">
        <f>#REF!/#REF!</f>
        <v>#REF!</v>
      </c>
      <c r="AY50" s="480" t="e">
        <f>#REF!/#REF!</f>
        <v>#REF!</v>
      </c>
      <c r="BA50" s="480" t="e">
        <f t="shared" si="68"/>
        <v>#REF!</v>
      </c>
      <c r="BB50" s="480" t="e">
        <f t="shared" si="68"/>
        <v>#REF!</v>
      </c>
      <c r="BC50" s="480" t="e">
        <f t="shared" si="68"/>
        <v>#REF!</v>
      </c>
      <c r="BD50" s="480" t="e">
        <f t="shared" si="68"/>
        <v>#REF!</v>
      </c>
      <c r="BE50" s="480" t="e">
        <f t="shared" si="18"/>
        <v>#REF!</v>
      </c>
      <c r="BF50" s="480"/>
      <c r="BG50" s="480" t="e">
        <f t="shared" si="69"/>
        <v>#REF!</v>
      </c>
      <c r="BH50" s="480" t="e">
        <f t="shared" si="69"/>
        <v>#REF!</v>
      </c>
      <c r="BI50" s="480" t="e">
        <f t="shared" si="69"/>
        <v>#REF!</v>
      </c>
      <c r="BJ50" s="480" t="e">
        <f t="shared" si="69"/>
        <v>#REF!</v>
      </c>
      <c r="BM50" s="480" t="e">
        <f>LN(#REF!/#REF!)</f>
        <v>#REF!</v>
      </c>
      <c r="BN50" s="480" t="e">
        <f>LN(#REF!/#REF!)</f>
        <v>#REF!</v>
      </c>
      <c r="BO50" s="480" t="e">
        <f>LN(#REF!/#REF!)</f>
        <v>#REF!</v>
      </c>
      <c r="BP50" s="480" t="e">
        <f>LN(#REF!/#REF!)</f>
        <v>#REF!</v>
      </c>
      <c r="BR50" s="480" t="e">
        <f>M50/#REF!</f>
        <v>#REF!</v>
      </c>
      <c r="BS50" s="480" t="e">
        <f>#REF!/#REF!</f>
        <v>#REF!</v>
      </c>
      <c r="BT50" s="480" t="e">
        <f>#REF!/#REF!</f>
        <v>#REF!</v>
      </c>
      <c r="BU50" s="480" t="e">
        <f>#REF!/#REF!</f>
        <v>#REF!</v>
      </c>
      <c r="BV50" s="480"/>
      <c r="BX50" s="480" t="e">
        <f t="shared" si="70"/>
        <v>#REF!</v>
      </c>
      <c r="BY50" s="480" t="e">
        <f t="shared" si="70"/>
        <v>#REF!</v>
      </c>
      <c r="BZ50" s="480" t="e">
        <f t="shared" si="70"/>
        <v>#REF!</v>
      </c>
      <c r="CA50" s="480" t="e">
        <f t="shared" si="70"/>
        <v>#REF!</v>
      </c>
      <c r="CC50" s="480" t="e">
        <f>LN(#REF!/#REF!)</f>
        <v>#REF!</v>
      </c>
      <c r="CD50" s="480" t="e">
        <f>LN(#REF!/#REF!)</f>
        <v>#REF!</v>
      </c>
      <c r="CE50" s="480" t="e">
        <f>LN(#REF!/#REF!)</f>
        <v>#REF!</v>
      </c>
      <c r="CF50" s="480" t="e">
        <f>LN(#REF!/#REF!)</f>
        <v>#REF!</v>
      </c>
      <c r="CH50" s="480" t="e">
        <f>LN(#REF!/#REF!)</f>
        <v>#REF!</v>
      </c>
      <c r="CI50" s="480" t="e">
        <f>LN(#REF!/#REF!)</f>
        <v>#REF!</v>
      </c>
      <c r="CJ50" s="480" t="e">
        <f>LN(#REF!/#REF!)</f>
        <v>#REF!</v>
      </c>
      <c r="CK50" s="480" t="e">
        <f>LN(#REF!/#REF!)</f>
        <v>#REF!</v>
      </c>
      <c r="CM50" s="480" t="e">
        <f>LN(#REF!/#REF!)</f>
        <v>#REF!</v>
      </c>
      <c r="CN50" s="480" t="e">
        <f>LN(#REF!/#REF!)</f>
        <v>#REF!</v>
      </c>
      <c r="CO50" s="480" t="e">
        <f>LN(#REF!/#REF!)</f>
        <v>#REF!</v>
      </c>
      <c r="CP50" s="480" t="e">
        <f>LN(#REF!/#REF!)</f>
        <v>#REF!</v>
      </c>
      <c r="CS50" s="480" t="e">
        <f t="shared" si="21"/>
        <v>#REF!</v>
      </c>
      <c r="CT50" s="480">
        <f t="shared" si="22"/>
        <v>0</v>
      </c>
      <c r="CU50" s="480" t="e">
        <f t="shared" si="23"/>
        <v>#DIV/0!</v>
      </c>
      <c r="CV50" s="480"/>
      <c r="CW50" s="480" t="e">
        <f t="shared" si="24"/>
        <v>#REF!</v>
      </c>
      <c r="CX50" s="480">
        <f t="shared" si="25"/>
        <v>0</v>
      </c>
      <c r="CY50" s="480" t="e">
        <f t="shared" si="26"/>
        <v>#DIV/0!</v>
      </c>
      <c r="CZ50" s="480"/>
      <c r="DA50" s="480" t="e">
        <f t="shared" si="27"/>
        <v>#REF!</v>
      </c>
      <c r="DB50" s="480">
        <f t="shared" si="28"/>
        <v>0</v>
      </c>
      <c r="DC50" s="480" t="e">
        <f t="shared" si="29"/>
        <v>#DIV/0!</v>
      </c>
      <c r="DD50" s="480"/>
      <c r="DE50" s="480" t="e">
        <f t="shared" si="30"/>
        <v>#REF!</v>
      </c>
      <c r="DF50" s="480">
        <f t="shared" si="31"/>
        <v>0</v>
      </c>
      <c r="DG50" s="480" t="e">
        <f t="shared" si="32"/>
        <v>#DIV/0!</v>
      </c>
      <c r="DI50" s="480" t="e">
        <f t="shared" si="33"/>
        <v>#REF!</v>
      </c>
      <c r="DJ50" s="480">
        <f t="shared" si="34"/>
        <v>0</v>
      </c>
      <c r="DK50" s="480" t="e">
        <f t="shared" si="35"/>
        <v>#DIV/0!</v>
      </c>
      <c r="DO50" s="481">
        <f t="shared" si="36"/>
        <v>0.45098263261411786</v>
      </c>
      <c r="DP50" s="481">
        <f t="shared" si="37"/>
        <v>0.54901736738588214</v>
      </c>
      <c r="DQ50" s="480"/>
      <c r="DR50" s="480">
        <f t="shared" si="38"/>
        <v>0.44652181329120305</v>
      </c>
      <c r="DS50" s="480">
        <f t="shared" si="38"/>
        <v>0.55345152465144853</v>
      </c>
      <c r="DT50" s="480">
        <f t="shared" si="39"/>
        <v>0.99997333794265164</v>
      </c>
      <c r="DU50" s="481"/>
      <c r="DV50" s="480">
        <f t="shared" si="40"/>
        <v>0.44653371879882164</v>
      </c>
      <c r="DW50" s="480">
        <f t="shared" si="41"/>
        <v>0.55346628120117836</v>
      </c>
      <c r="DY50" s="480">
        <f t="shared" si="71"/>
        <v>2.5252697114736104E-2</v>
      </c>
      <c r="DZ50" s="480">
        <f t="shared" si="71"/>
        <v>3.0241261005896036E-2</v>
      </c>
      <c r="EA50" s="480"/>
      <c r="EB50" s="480">
        <f t="shared" si="43"/>
        <v>3.5634833130940478E-2</v>
      </c>
      <c r="EC50" s="480">
        <f t="shared" si="44"/>
        <v>3.5634833130940478E-2</v>
      </c>
      <c r="ED50" s="480"/>
      <c r="EE50" s="481">
        <f t="shared" si="45"/>
        <v>0.72972837126330747</v>
      </c>
      <c r="EF50" s="481">
        <f t="shared" si="46"/>
        <v>0.27027162873669242</v>
      </c>
      <c r="EG50" s="481"/>
      <c r="EH50" s="481">
        <f t="shared" si="47"/>
        <v>4.3048035387427208E-3</v>
      </c>
      <c r="EI50" s="481">
        <f t="shared" si="47"/>
        <v>-1.1531168026099268E-2</v>
      </c>
      <c r="EK50" s="480">
        <f t="shared" si="48"/>
        <v>1.4686939554946281E-2</v>
      </c>
      <c r="EL50" s="480">
        <f t="shared" si="49"/>
        <v>-6.1375959010550856E-3</v>
      </c>
      <c r="EN50" s="480">
        <v>0</v>
      </c>
      <c r="EO50" s="480">
        <f t="shared" si="50"/>
        <v>-2.0144905053782119E-2</v>
      </c>
      <c r="ES50" s="480">
        <f t="shared" si="51"/>
        <v>1.0284097725310843</v>
      </c>
      <c r="ET50" s="480">
        <f t="shared" si="63"/>
        <v>0.86076189887919197</v>
      </c>
      <c r="EU50" s="480">
        <f t="shared" si="52"/>
        <v>1.0427631012172605</v>
      </c>
      <c r="EW50" s="480">
        <f t="shared" si="53"/>
        <v>1.0031662634146059</v>
      </c>
      <c r="EX50" s="480">
        <f t="shared" si="64"/>
        <v>1.014166082953798</v>
      </c>
      <c r="EY50" s="480">
        <f t="shared" si="54"/>
        <v>0.96113427058920742</v>
      </c>
      <c r="FA50" s="480">
        <f t="shared" si="55"/>
        <v>0.98891239991553326</v>
      </c>
      <c r="FB50" s="480">
        <f t="shared" si="65"/>
        <v>0.9792664894415517</v>
      </c>
      <c r="FC50" s="480">
        <f t="shared" si="56"/>
        <v>1.0006694198682811</v>
      </c>
      <c r="FE50" s="480">
        <f t="shared" si="57"/>
        <v>1.0022353526857914</v>
      </c>
      <c r="FG50" s="480">
        <f t="shared" si="58"/>
        <v>1.0362773632301479</v>
      </c>
      <c r="FH50" s="480">
        <f t="shared" si="66"/>
        <v>0.73436664039519239</v>
      </c>
      <c r="FI50" s="480">
        <f t="shared" si="59"/>
        <v>1.0095305605598068</v>
      </c>
      <c r="FK50" s="480">
        <f t="shared" si="60"/>
        <v>0.99555005771167215</v>
      </c>
      <c r="FL50" s="480">
        <f t="shared" si="67"/>
        <v>1.1887189250214449</v>
      </c>
      <c r="FM50" s="480">
        <f t="shared" si="61"/>
        <v>0.99277366316679894</v>
      </c>
    </row>
    <row r="51" spans="1:169" x14ac:dyDescent="0.2">
      <c r="A51" s="469" t="s">
        <v>147</v>
      </c>
      <c r="B51" s="421">
        <f t="shared" si="1"/>
        <v>1985</v>
      </c>
      <c r="C51" s="493"/>
      <c r="D51" s="485">
        <f>National!H294</f>
        <v>7126.4659999999994</v>
      </c>
      <c r="E51" s="485">
        <f>National!H212</f>
        <v>2708.902</v>
      </c>
      <c r="F51" s="485">
        <f>Conversion_Factors!$O47*E51</f>
        <v>8893.1149999999998</v>
      </c>
      <c r="G51" s="485">
        <f t="shared" si="2"/>
        <v>16019.580999999998</v>
      </c>
      <c r="H51" s="486">
        <f t="shared" si="3"/>
        <v>3.2829223796209681</v>
      </c>
      <c r="K51" s="481">
        <f>National!N212*0.001</f>
        <v>86.844162674245567</v>
      </c>
      <c r="M51" s="486">
        <f>National!CQ294</f>
        <v>1</v>
      </c>
      <c r="N51" s="486">
        <f>National!CQ212</f>
        <v>1</v>
      </c>
      <c r="O51" s="531">
        <f>National!Z132</f>
        <v>113.25306960345381</v>
      </c>
      <c r="Q51" s="488">
        <f t="shared" si="4"/>
        <v>184.46353222484063</v>
      </c>
      <c r="S51" s="481">
        <f>National!CQ294</f>
        <v>1</v>
      </c>
      <c r="T51" s="481">
        <f>National!CQ212</f>
        <v>1</v>
      </c>
      <c r="W51" s="481">
        <f>National!CU294</f>
        <v>1</v>
      </c>
      <c r="Z51" s="489">
        <f>National!CU212</f>
        <v>1</v>
      </c>
      <c r="AA51" s="480">
        <f t="shared" si="62"/>
        <v>1</v>
      </c>
      <c r="AB51" s="451">
        <f t="shared" si="5"/>
        <v>1985</v>
      </c>
      <c r="AC51" s="491">
        <f t="shared" si="6"/>
        <v>1</v>
      </c>
      <c r="AD51" s="491">
        <f t="shared" si="7"/>
        <v>1</v>
      </c>
      <c r="AE51" s="491">
        <f t="shared" si="8"/>
        <v>1</v>
      </c>
      <c r="AF51" s="492">
        <f t="shared" si="9"/>
        <v>1</v>
      </c>
      <c r="AG51" s="491">
        <f t="shared" si="10"/>
        <v>1</v>
      </c>
      <c r="AH51" s="491">
        <f t="shared" si="11"/>
        <v>1</v>
      </c>
      <c r="AI51" s="491">
        <f t="shared" si="12"/>
        <v>1</v>
      </c>
      <c r="AJ51" s="491"/>
      <c r="AK51" s="491" t="e">
        <f>#REF!*#REF!*AE51</f>
        <v>#REF!</v>
      </c>
      <c r="AL51" s="491">
        <f t="shared" si="13"/>
        <v>1</v>
      </c>
      <c r="AM51" s="490"/>
      <c r="AN51" s="491">
        <f>National!CQ132</f>
        <v>1</v>
      </c>
      <c r="AO51" s="491">
        <f>National!CU132</f>
        <v>1</v>
      </c>
      <c r="AP51" s="491">
        <f t="shared" si="14"/>
        <v>1</v>
      </c>
      <c r="AQ51" s="491">
        <f t="shared" si="15"/>
        <v>1</v>
      </c>
      <c r="AR51" s="491">
        <f t="shared" si="16"/>
        <v>1</v>
      </c>
      <c r="AT51" s="426"/>
      <c r="AV51" s="480" t="e">
        <f>D51/#REF!</f>
        <v>#REF!</v>
      </c>
      <c r="AW51" s="480" t="e">
        <f>#REF!/#REF!</f>
        <v>#REF!</v>
      </c>
      <c r="AX51" s="480" t="e">
        <f>#REF!/#REF!</f>
        <v>#REF!</v>
      </c>
      <c r="AY51" s="480" t="e">
        <f>#REF!/#REF!</f>
        <v>#REF!</v>
      </c>
      <c r="BA51" s="480" t="e">
        <f t="shared" si="68"/>
        <v>#REF!</v>
      </c>
      <c r="BB51" s="480" t="e">
        <f t="shared" si="68"/>
        <v>#REF!</v>
      </c>
      <c r="BC51" s="480" t="e">
        <f t="shared" si="68"/>
        <v>#REF!</v>
      </c>
      <c r="BD51" s="480" t="e">
        <f t="shared" si="68"/>
        <v>#REF!</v>
      </c>
      <c r="BE51" s="480" t="e">
        <f t="shared" si="18"/>
        <v>#REF!</v>
      </c>
      <c r="BF51" s="480"/>
      <c r="BG51" s="480" t="e">
        <f t="shared" si="69"/>
        <v>#REF!</v>
      </c>
      <c r="BH51" s="480" t="e">
        <f t="shared" si="69"/>
        <v>#REF!</v>
      </c>
      <c r="BI51" s="480" t="e">
        <f t="shared" si="69"/>
        <v>#REF!</v>
      </c>
      <c r="BJ51" s="480" t="e">
        <f t="shared" si="69"/>
        <v>#REF!</v>
      </c>
      <c r="BM51" s="480" t="e">
        <f>LN(#REF!/#REF!)</f>
        <v>#REF!</v>
      </c>
      <c r="BN51" s="480" t="e">
        <f>LN(#REF!/#REF!)</f>
        <v>#REF!</v>
      </c>
      <c r="BO51" s="480" t="e">
        <f>LN(#REF!/#REF!)</f>
        <v>#REF!</v>
      </c>
      <c r="BP51" s="480" t="e">
        <f>LN(#REF!/#REF!)</f>
        <v>#REF!</v>
      </c>
      <c r="BR51" s="480" t="e">
        <f>M51/#REF!</f>
        <v>#REF!</v>
      </c>
      <c r="BS51" s="480" t="e">
        <f>#REF!/#REF!</f>
        <v>#REF!</v>
      </c>
      <c r="BT51" s="480" t="e">
        <f>#REF!/#REF!</f>
        <v>#REF!</v>
      </c>
      <c r="BU51" s="480" t="e">
        <f>#REF!/#REF!</f>
        <v>#REF!</v>
      </c>
      <c r="BV51" s="480"/>
      <c r="BX51" s="480" t="e">
        <f t="shared" si="70"/>
        <v>#REF!</v>
      </c>
      <c r="BY51" s="480" t="e">
        <f t="shared" si="70"/>
        <v>#REF!</v>
      </c>
      <c r="BZ51" s="480" t="e">
        <f t="shared" si="70"/>
        <v>#REF!</v>
      </c>
      <c r="CA51" s="480" t="e">
        <f t="shared" si="70"/>
        <v>#REF!</v>
      </c>
      <c r="CC51" s="480" t="e">
        <f>LN(#REF!/#REF!)</f>
        <v>#REF!</v>
      </c>
      <c r="CD51" s="480" t="e">
        <f>LN(#REF!/#REF!)</f>
        <v>#REF!</v>
      </c>
      <c r="CE51" s="480" t="e">
        <f>LN(#REF!/#REF!)</f>
        <v>#REF!</v>
      </c>
      <c r="CF51" s="480" t="e">
        <f>LN(#REF!/#REF!)</f>
        <v>#REF!</v>
      </c>
      <c r="CH51" s="480" t="e">
        <f>LN(#REF!/#REF!)</f>
        <v>#REF!</v>
      </c>
      <c r="CI51" s="480" t="e">
        <f>LN(#REF!/#REF!)</f>
        <v>#REF!</v>
      </c>
      <c r="CJ51" s="480" t="e">
        <f>LN(#REF!/#REF!)</f>
        <v>#REF!</v>
      </c>
      <c r="CK51" s="480" t="e">
        <f>LN(#REF!/#REF!)</f>
        <v>#REF!</v>
      </c>
      <c r="CM51" s="480" t="e">
        <f>LN(#REF!/#REF!)</f>
        <v>#REF!</v>
      </c>
      <c r="CN51" s="480" t="e">
        <f>LN(#REF!/#REF!)</f>
        <v>#REF!</v>
      </c>
      <c r="CO51" s="480" t="e">
        <f>LN(#REF!/#REF!)</f>
        <v>#REF!</v>
      </c>
      <c r="CP51" s="480" t="e">
        <f>LN(#REF!/#REF!)</f>
        <v>#REF!</v>
      </c>
      <c r="CS51" s="480" t="e">
        <f t="shared" si="21"/>
        <v>#REF!</v>
      </c>
      <c r="CT51" s="480">
        <f t="shared" si="22"/>
        <v>0</v>
      </c>
      <c r="CU51" s="480" t="e">
        <f t="shared" si="23"/>
        <v>#DIV/0!</v>
      </c>
      <c r="CV51" s="480"/>
      <c r="CW51" s="480" t="e">
        <f t="shared" si="24"/>
        <v>#REF!</v>
      </c>
      <c r="CX51" s="480">
        <f t="shared" si="25"/>
        <v>0</v>
      </c>
      <c r="CY51" s="480" t="e">
        <f t="shared" si="26"/>
        <v>#DIV/0!</v>
      </c>
      <c r="CZ51" s="480"/>
      <c r="DA51" s="480" t="e">
        <f t="shared" si="27"/>
        <v>#REF!</v>
      </c>
      <c r="DB51" s="480">
        <f t="shared" si="28"/>
        <v>0</v>
      </c>
      <c r="DC51" s="480" t="e">
        <f t="shared" si="29"/>
        <v>#DIV/0!</v>
      </c>
      <c r="DD51" s="480"/>
      <c r="DE51" s="480" t="e">
        <f t="shared" si="30"/>
        <v>#REF!</v>
      </c>
      <c r="DF51" s="480">
        <f t="shared" si="31"/>
        <v>0</v>
      </c>
      <c r="DG51" s="480" t="e">
        <f t="shared" si="32"/>
        <v>#DIV/0!</v>
      </c>
      <c r="DI51" s="480" t="e">
        <f t="shared" si="33"/>
        <v>#REF!</v>
      </c>
      <c r="DJ51" s="480">
        <f t="shared" si="34"/>
        <v>0</v>
      </c>
      <c r="DK51" s="480" t="e">
        <f t="shared" si="35"/>
        <v>#DIV/0!</v>
      </c>
      <c r="DO51" s="481">
        <f t="shared" si="36"/>
        <v>0.44485970013822462</v>
      </c>
      <c r="DP51" s="481">
        <f t="shared" si="37"/>
        <v>0.55514029986177549</v>
      </c>
      <c r="DQ51" s="480"/>
      <c r="DR51" s="480">
        <f t="shared" si="38"/>
        <v>0.44791419141942401</v>
      </c>
      <c r="DS51" s="480">
        <f t="shared" si="38"/>
        <v>0.55207317461777694</v>
      </c>
      <c r="DT51" s="480">
        <f t="shared" si="39"/>
        <v>0.99998736603720095</v>
      </c>
      <c r="DU51" s="481"/>
      <c r="DV51" s="480">
        <f t="shared" si="40"/>
        <v>0.44791985042215121</v>
      </c>
      <c r="DW51" s="480">
        <f t="shared" si="41"/>
        <v>0.55208014957784879</v>
      </c>
      <c r="DY51" s="480">
        <f t="shared" si="71"/>
        <v>-7.3530418876661036E-2</v>
      </c>
      <c r="DZ51" s="480">
        <f t="shared" si="71"/>
        <v>-1.6190192492913633E-2</v>
      </c>
      <c r="EA51" s="480"/>
      <c r="EB51" s="480">
        <f t="shared" si="43"/>
        <v>-9.4854312791620675E-3</v>
      </c>
      <c r="EC51" s="480">
        <f t="shared" si="44"/>
        <v>-9.4854312791620675E-3</v>
      </c>
      <c r="ED51" s="480"/>
      <c r="EE51" s="481">
        <f t="shared" si="45"/>
        <v>0.72457543022284476</v>
      </c>
      <c r="EF51" s="481">
        <f t="shared" si="46"/>
        <v>0.27542456977715529</v>
      </c>
      <c r="EG51" s="481"/>
      <c r="EH51" s="481">
        <f t="shared" si="47"/>
        <v>-7.0865009079820861E-3</v>
      </c>
      <c r="EI51" s="481">
        <f t="shared" si="47"/>
        <v>1.8886311547162807E-2</v>
      </c>
      <c r="EK51" s="480">
        <f t="shared" si="48"/>
        <v>5.6958486689517064E-2</v>
      </c>
      <c r="EL51" s="480">
        <f t="shared" si="49"/>
        <v>2.55910727609143E-2</v>
      </c>
      <c r="EN51" s="480">
        <v>0</v>
      </c>
      <c r="EO51" s="480">
        <f t="shared" si="50"/>
        <v>-1.2121354250045123E-3</v>
      </c>
      <c r="ES51" s="480">
        <f t="shared" si="51"/>
        <v>0.95899058840177465</v>
      </c>
      <c r="ET51" s="480">
        <f t="shared" si="63"/>
        <v>0.82546255987998518</v>
      </c>
      <c r="EU51" s="480">
        <f t="shared" si="52"/>
        <v>1</v>
      </c>
      <c r="EW51" s="480">
        <f t="shared" si="53"/>
        <v>1.0404373567773904</v>
      </c>
      <c r="EX51" s="480">
        <f t="shared" si="64"/>
        <v>1.0551762786817291</v>
      </c>
      <c r="EY51" s="480">
        <f t="shared" si="54"/>
        <v>1</v>
      </c>
      <c r="FA51" s="480">
        <f t="shared" si="55"/>
        <v>0.99933102795489714</v>
      </c>
      <c r="FB51" s="480">
        <f t="shared" si="65"/>
        <v>0.97861138753540933</v>
      </c>
      <c r="FC51" s="480">
        <f t="shared" si="56"/>
        <v>1</v>
      </c>
      <c r="FE51" s="480">
        <f t="shared" si="57"/>
        <v>1</v>
      </c>
      <c r="FG51" s="480">
        <f t="shared" si="58"/>
        <v>0.99055941352134802</v>
      </c>
      <c r="FH51" s="480">
        <f t="shared" si="66"/>
        <v>0.72743378861950447</v>
      </c>
      <c r="FI51" s="480">
        <f t="shared" si="59"/>
        <v>1</v>
      </c>
      <c r="FK51" s="480">
        <f t="shared" si="60"/>
        <v>1.0072789368829045</v>
      </c>
      <c r="FL51" s="480">
        <f t="shared" si="67"/>
        <v>1.1973715350481902</v>
      </c>
      <c r="FM51" s="480">
        <f t="shared" si="61"/>
        <v>1</v>
      </c>
    </row>
    <row r="52" spans="1:169" x14ac:dyDescent="0.2">
      <c r="A52" s="469" t="s">
        <v>147</v>
      </c>
      <c r="B52" s="421">
        <f t="shared" si="1"/>
        <v>1986</v>
      </c>
      <c r="C52" s="493"/>
      <c r="D52" s="485">
        <f>National!H295</f>
        <v>6885.2950000000001</v>
      </c>
      <c r="E52" s="485">
        <f>National!H213</f>
        <v>2794.732</v>
      </c>
      <c r="F52" s="485">
        <f>Conversion_Factors!$O48*E52</f>
        <v>9068.9287350251125</v>
      </c>
      <c r="G52" s="485">
        <f t="shared" si="2"/>
        <v>15954.223735025113</v>
      </c>
      <c r="H52" s="486">
        <f t="shared" si="3"/>
        <v>3.2450083711157682</v>
      </c>
      <c r="K52" s="481">
        <f>National!N213*0.001</f>
        <v>88.175682355544964</v>
      </c>
      <c r="M52" s="486">
        <f>National!CQ295</f>
        <v>0.99469551408331602</v>
      </c>
      <c r="N52" s="486">
        <f>National!CQ213</f>
        <v>1.0131948088674507</v>
      </c>
      <c r="O52" s="531">
        <f>National!Z133</f>
        <v>109.781140802153</v>
      </c>
      <c r="Q52" s="488">
        <f t="shared" si="4"/>
        <v>180.93677654451204</v>
      </c>
      <c r="S52" s="481">
        <f>National!CQ295</f>
        <v>0.99469551408331602</v>
      </c>
      <c r="T52" s="481">
        <f>National!CQ213</f>
        <v>1.0131948088674507</v>
      </c>
      <c r="W52" s="481">
        <f>National!CU295</f>
        <v>0.9566431772573305</v>
      </c>
      <c r="Z52" s="489">
        <f>National!CU213</f>
        <v>1.0028724959698128</v>
      </c>
      <c r="AA52" s="480">
        <f t="shared" si="62"/>
        <v>0.98088101405306616</v>
      </c>
      <c r="AB52" s="451">
        <f t="shared" si="5"/>
        <v>1986</v>
      </c>
      <c r="AC52" s="491">
        <f t="shared" si="6"/>
        <v>1.0153322876322035</v>
      </c>
      <c r="AD52" s="491">
        <f t="shared" si="7"/>
        <v>0.98088101405306571</v>
      </c>
      <c r="AE52" s="491">
        <f t="shared" si="8"/>
        <v>0.98234576739603408</v>
      </c>
      <c r="AF52" s="492">
        <f t="shared" si="9"/>
        <v>0.99349540298022077</v>
      </c>
      <c r="AG52" s="491">
        <f t="shared" si="10"/>
        <v>1.0050463442897184</v>
      </c>
      <c r="AH52" s="491">
        <f t="shared" si="11"/>
        <v>0.99592016389349525</v>
      </c>
      <c r="AI52" s="491">
        <f t="shared" si="12"/>
        <v>0.9959201638934948</v>
      </c>
      <c r="AJ52" s="491"/>
      <c r="AK52" s="491" t="e">
        <f>#REF!*#REF!*AE52</f>
        <v>#REF!</v>
      </c>
      <c r="AL52" s="491">
        <f t="shared" si="13"/>
        <v>0.97595600404503713</v>
      </c>
      <c r="AM52" s="490"/>
      <c r="AN52" s="491">
        <f>National!CQ133</f>
        <v>0.99986827196759676</v>
      </c>
      <c r="AO52" s="491">
        <f>National!CU133</f>
        <v>0.96947132952307125</v>
      </c>
      <c r="AP52" s="491">
        <f t="shared" si="14"/>
        <v>1.0185273817786409</v>
      </c>
      <c r="AQ52" s="491">
        <f t="shared" si="15"/>
        <v>0.99349540298022077</v>
      </c>
      <c r="AR52" s="491">
        <f t="shared" si="16"/>
        <v>0.98088101405306571</v>
      </c>
      <c r="AT52" s="426"/>
      <c r="AV52" s="480" t="e">
        <f>D52/#REF!</f>
        <v>#REF!</v>
      </c>
      <c r="AW52" s="480" t="e">
        <f>#REF!/#REF!</f>
        <v>#REF!</v>
      </c>
      <c r="AX52" s="480" t="e">
        <f>#REF!/#REF!</f>
        <v>#REF!</v>
      </c>
      <c r="AY52" s="480" t="e">
        <f>#REF!/#REF!</f>
        <v>#REF!</v>
      </c>
      <c r="BA52" s="480" t="e">
        <f t="shared" si="68"/>
        <v>#REF!</v>
      </c>
      <c r="BB52" s="480" t="e">
        <f t="shared" si="68"/>
        <v>#REF!</v>
      </c>
      <c r="BC52" s="480" t="e">
        <f t="shared" si="68"/>
        <v>#REF!</v>
      </c>
      <c r="BD52" s="480" t="e">
        <f t="shared" si="68"/>
        <v>#REF!</v>
      </c>
      <c r="BE52" s="480" t="e">
        <f t="shared" si="18"/>
        <v>#REF!</v>
      </c>
      <c r="BF52" s="480"/>
      <c r="BG52" s="480" t="e">
        <f t="shared" si="69"/>
        <v>#REF!</v>
      </c>
      <c r="BH52" s="480" t="e">
        <f t="shared" si="69"/>
        <v>#REF!</v>
      </c>
      <c r="BI52" s="480" t="e">
        <f t="shared" si="69"/>
        <v>#REF!</v>
      </c>
      <c r="BJ52" s="480" t="e">
        <f t="shared" si="69"/>
        <v>#REF!</v>
      </c>
      <c r="BM52" s="480" t="e">
        <f>LN(#REF!/#REF!)</f>
        <v>#REF!</v>
      </c>
      <c r="BN52" s="480" t="e">
        <f>LN(#REF!/#REF!)</f>
        <v>#REF!</v>
      </c>
      <c r="BO52" s="480" t="e">
        <f>LN(#REF!/#REF!)</f>
        <v>#REF!</v>
      </c>
      <c r="BP52" s="480" t="e">
        <f>LN(#REF!/#REF!)</f>
        <v>#REF!</v>
      </c>
      <c r="BR52" s="480" t="e">
        <f>M52/#REF!</f>
        <v>#REF!</v>
      </c>
      <c r="BS52" s="480" t="e">
        <f>#REF!/#REF!</f>
        <v>#REF!</v>
      </c>
      <c r="BT52" s="480" t="e">
        <f>#REF!/#REF!</f>
        <v>#REF!</v>
      </c>
      <c r="BU52" s="480" t="e">
        <f>#REF!/#REF!</f>
        <v>#REF!</v>
      </c>
      <c r="BV52" s="480"/>
      <c r="BX52" s="480" t="e">
        <f t="shared" si="70"/>
        <v>#REF!</v>
      </c>
      <c r="BY52" s="480" t="e">
        <f t="shared" si="70"/>
        <v>#REF!</v>
      </c>
      <c r="BZ52" s="480" t="e">
        <f t="shared" si="70"/>
        <v>#REF!</v>
      </c>
      <c r="CA52" s="480" t="e">
        <f t="shared" si="70"/>
        <v>#REF!</v>
      </c>
      <c r="CC52" s="480" t="e">
        <f>LN(#REF!/#REF!)</f>
        <v>#REF!</v>
      </c>
      <c r="CD52" s="480" t="e">
        <f>LN(#REF!/#REF!)</f>
        <v>#REF!</v>
      </c>
      <c r="CE52" s="480" t="e">
        <f>LN(#REF!/#REF!)</f>
        <v>#REF!</v>
      </c>
      <c r="CF52" s="480" t="e">
        <f>LN(#REF!/#REF!)</f>
        <v>#REF!</v>
      </c>
      <c r="CH52" s="480" t="e">
        <f>LN(#REF!/#REF!)</f>
        <v>#REF!</v>
      </c>
      <c r="CI52" s="480" t="e">
        <f>LN(#REF!/#REF!)</f>
        <v>#REF!</v>
      </c>
      <c r="CJ52" s="480" t="e">
        <f>LN(#REF!/#REF!)</f>
        <v>#REF!</v>
      </c>
      <c r="CK52" s="480" t="e">
        <f>LN(#REF!/#REF!)</f>
        <v>#REF!</v>
      </c>
      <c r="CM52" s="480" t="e">
        <f>LN(#REF!/#REF!)</f>
        <v>#REF!</v>
      </c>
      <c r="CN52" s="480" t="e">
        <f>LN(#REF!/#REF!)</f>
        <v>#REF!</v>
      </c>
      <c r="CO52" s="480" t="e">
        <f>LN(#REF!/#REF!)</f>
        <v>#REF!</v>
      </c>
      <c r="CP52" s="480" t="e">
        <f>LN(#REF!/#REF!)</f>
        <v>#REF!</v>
      </c>
      <c r="CS52" s="480" t="e">
        <f t="shared" si="21"/>
        <v>#REF!</v>
      </c>
      <c r="CT52" s="480">
        <f t="shared" si="22"/>
        <v>0</v>
      </c>
      <c r="CU52" s="480" t="e">
        <f t="shared" si="23"/>
        <v>#DIV/0!</v>
      </c>
      <c r="CV52" s="480"/>
      <c r="CW52" s="480" t="e">
        <f t="shared" si="24"/>
        <v>#REF!</v>
      </c>
      <c r="CX52" s="480">
        <f t="shared" si="25"/>
        <v>0</v>
      </c>
      <c r="CY52" s="480" t="e">
        <f t="shared" si="26"/>
        <v>#DIV/0!</v>
      </c>
      <c r="CZ52" s="480"/>
      <c r="DA52" s="480" t="e">
        <f t="shared" si="27"/>
        <v>#REF!</v>
      </c>
      <c r="DB52" s="480">
        <f t="shared" si="28"/>
        <v>0</v>
      </c>
      <c r="DC52" s="480" t="e">
        <f t="shared" si="29"/>
        <v>#DIV/0!</v>
      </c>
      <c r="DD52" s="480"/>
      <c r="DE52" s="480" t="e">
        <f t="shared" si="30"/>
        <v>#REF!</v>
      </c>
      <c r="DF52" s="480">
        <f t="shared" si="31"/>
        <v>0</v>
      </c>
      <c r="DG52" s="480" t="e">
        <f t="shared" si="32"/>
        <v>#DIV/0!</v>
      </c>
      <c r="DI52" s="480" t="e">
        <f t="shared" si="33"/>
        <v>#REF!</v>
      </c>
      <c r="DJ52" s="480">
        <f t="shared" si="34"/>
        <v>0</v>
      </c>
      <c r="DK52" s="480" t="e">
        <f t="shared" si="35"/>
        <v>#DIV/0!</v>
      </c>
      <c r="DO52" s="481">
        <f t="shared" si="36"/>
        <v>0.43156565398317465</v>
      </c>
      <c r="DP52" s="481">
        <f t="shared" si="37"/>
        <v>0.5684343460168253</v>
      </c>
      <c r="DQ52" s="480"/>
      <c r="DR52" s="480">
        <f t="shared" si="38"/>
        <v>0.43817906657177869</v>
      </c>
      <c r="DS52" s="480">
        <f t="shared" si="38"/>
        <v>0.56176110627714626</v>
      </c>
      <c r="DT52" s="480">
        <f t="shared" si="39"/>
        <v>0.999940172848925</v>
      </c>
      <c r="DU52" s="481"/>
      <c r="DV52" s="480">
        <f t="shared" si="40"/>
        <v>0.43820528314545532</v>
      </c>
      <c r="DW52" s="480">
        <f t="shared" si="41"/>
        <v>0.56179471685454463</v>
      </c>
      <c r="DY52" s="480">
        <f t="shared" si="71"/>
        <v>-5.3186046526612664E-3</v>
      </c>
      <c r="DZ52" s="480">
        <f t="shared" si="71"/>
        <v>1.3108515629939253E-2</v>
      </c>
      <c r="EA52" s="480"/>
      <c r="EB52" s="480">
        <f t="shared" si="43"/>
        <v>-3.1136113882239889E-2</v>
      </c>
      <c r="EC52" s="480">
        <f t="shared" si="44"/>
        <v>-3.1136113882239889E-2</v>
      </c>
      <c r="ED52" s="480"/>
      <c r="EE52" s="481">
        <f t="shared" si="45"/>
        <v>0.71128882181836894</v>
      </c>
      <c r="EF52" s="481">
        <f t="shared" si="46"/>
        <v>0.28871117818163111</v>
      </c>
      <c r="EG52" s="481"/>
      <c r="EH52" s="481">
        <f t="shared" si="47"/>
        <v>-1.8507303357990963E-2</v>
      </c>
      <c r="EI52" s="481">
        <f t="shared" si="47"/>
        <v>4.7113007749006161E-2</v>
      </c>
      <c r="EK52" s="480">
        <f t="shared" si="48"/>
        <v>-4.4324812587569352E-2</v>
      </c>
      <c r="EL52" s="480">
        <f t="shared" si="49"/>
        <v>2.8683782368273789E-3</v>
      </c>
      <c r="EN52" s="480">
        <v>0</v>
      </c>
      <c r="EO52" s="480">
        <f t="shared" si="50"/>
        <v>-1.1616065265638294E-2</v>
      </c>
      <c r="ES52" s="480">
        <f t="shared" si="51"/>
        <v>1.0050463442897184</v>
      </c>
      <c r="ET52" s="480">
        <f t="shared" si="63"/>
        <v>0.82962812815541187</v>
      </c>
      <c r="EU52" s="480">
        <f t="shared" si="52"/>
        <v>1.0050463442897184</v>
      </c>
      <c r="EW52" s="480">
        <f t="shared" si="53"/>
        <v>0.98234576739603408</v>
      </c>
      <c r="EX52" s="480">
        <f t="shared" si="64"/>
        <v>1.0365479512196947</v>
      </c>
      <c r="EY52" s="480">
        <f t="shared" si="54"/>
        <v>0.98234576739603408</v>
      </c>
      <c r="FA52" s="480">
        <f t="shared" si="55"/>
        <v>0.99349540298022077</v>
      </c>
      <c r="FB52" s="480">
        <f t="shared" si="65"/>
        <v>0.97224591482052447</v>
      </c>
      <c r="FC52" s="480">
        <f t="shared" si="56"/>
        <v>0.99349540298022077</v>
      </c>
      <c r="FE52" s="480">
        <f t="shared" si="57"/>
        <v>0.98730302234986211</v>
      </c>
      <c r="FG52" s="480">
        <f t="shared" si="58"/>
        <v>0.96934362297236198</v>
      </c>
      <c r="FH52" s="480">
        <f t="shared" si="66"/>
        <v>0.70513330413294184</v>
      </c>
      <c r="FI52" s="480">
        <f t="shared" si="59"/>
        <v>0.96934362297236198</v>
      </c>
      <c r="FK52" s="480">
        <f t="shared" si="60"/>
        <v>1.0185273817786409</v>
      </c>
      <c r="FL52" s="480">
        <f t="shared" si="67"/>
        <v>1.2195556946089052</v>
      </c>
      <c r="FM52" s="480">
        <f t="shared" si="61"/>
        <v>1.0185273817786409</v>
      </c>
    </row>
    <row r="53" spans="1:169" x14ac:dyDescent="0.2">
      <c r="A53" s="469" t="s">
        <v>147</v>
      </c>
      <c r="B53" s="421">
        <f t="shared" si="1"/>
        <v>1987</v>
      </c>
      <c r="C53" s="493"/>
      <c r="D53" s="485">
        <f>National!H296</f>
        <v>6904.1090000000004</v>
      </c>
      <c r="E53" s="485">
        <f>National!H214</f>
        <v>2901.6040000000003</v>
      </c>
      <c r="F53" s="485">
        <f>Conversion_Factors!$O49*E53</f>
        <v>9339.8528754342442</v>
      </c>
      <c r="G53" s="485">
        <f t="shared" si="2"/>
        <v>16243.961875434245</v>
      </c>
      <c r="H53" s="486">
        <f t="shared" si="3"/>
        <v>3.2188585607940445</v>
      </c>
      <c r="K53" s="481">
        <f>National!N214*0.001</f>
        <v>89.485978910346404</v>
      </c>
      <c r="M53" s="486">
        <f>National!CQ296</f>
        <v>0.97372130173415794</v>
      </c>
      <c r="N53" s="486">
        <f>National!CQ214</f>
        <v>1.0202527453530232</v>
      </c>
      <c r="O53" s="531">
        <f>National!Z134</f>
        <v>109.57820565190534</v>
      </c>
      <c r="Q53" s="488">
        <f t="shared" si="4"/>
        <v>181.52521851170263</v>
      </c>
      <c r="S53" s="481">
        <f>National!CQ296</f>
        <v>0.97372130173415794</v>
      </c>
      <c r="T53" s="481">
        <f>National!CQ214</f>
        <v>1.0202527453530232</v>
      </c>
      <c r="W53" s="481">
        <f>National!CU296</f>
        <v>0.96557139126221248</v>
      </c>
      <c r="Z53" s="489">
        <f>National!CU214</f>
        <v>1.0188792418512855</v>
      </c>
      <c r="AA53" s="480">
        <f t="shared" si="62"/>
        <v>0.98407103193949186</v>
      </c>
      <c r="AB53" s="451">
        <f t="shared" si="5"/>
        <v>1987</v>
      </c>
      <c r="AC53" s="491">
        <f t="shared" si="6"/>
        <v>1.0304201935369031</v>
      </c>
      <c r="AD53" s="491">
        <f t="shared" si="7"/>
        <v>0.98407103193949186</v>
      </c>
      <c r="AE53" s="491">
        <f t="shared" si="8"/>
        <v>0.9952310367206002</v>
      </c>
      <c r="AF53" s="492">
        <f t="shared" si="9"/>
        <v>0.98891036261128473</v>
      </c>
      <c r="AG53" s="491">
        <f t="shared" si="10"/>
        <v>0.9998747671392636</v>
      </c>
      <c r="AH53" s="491">
        <f t="shared" si="11"/>
        <v>1.0140066631851512</v>
      </c>
      <c r="AI53" s="491">
        <f t="shared" si="12"/>
        <v>1.0140066631851512</v>
      </c>
      <c r="AJ53" s="491"/>
      <c r="AK53" s="491" t="e">
        <f>#REF!*#REF!*AE53</f>
        <v>#REF!</v>
      </c>
      <c r="AL53" s="491">
        <f t="shared" si="13"/>
        <v>0.98419428540537357</v>
      </c>
      <c r="AM53" s="490"/>
      <c r="AN53" s="491">
        <f>National!CQ134</f>
        <v>0.98683679653541556</v>
      </c>
      <c r="AO53" s="491">
        <f>National!CU134</f>
        <v>0.98045771406262539</v>
      </c>
      <c r="AP53" s="491">
        <f t="shared" si="14"/>
        <v>1.0284787365800121</v>
      </c>
      <c r="AQ53" s="491">
        <f t="shared" si="15"/>
        <v>0.98891036261128473</v>
      </c>
      <c r="AR53" s="491">
        <f t="shared" si="16"/>
        <v>0.98407103193949186</v>
      </c>
      <c r="AT53" s="426"/>
      <c r="AV53" s="480" t="e">
        <f>D53/#REF!</f>
        <v>#REF!</v>
      </c>
      <c r="AW53" s="480" t="e">
        <f>#REF!/#REF!</f>
        <v>#REF!</v>
      </c>
      <c r="AX53" s="480" t="e">
        <f>#REF!/#REF!</f>
        <v>#REF!</v>
      </c>
      <c r="AY53" s="480" t="e">
        <f>#REF!/#REF!</f>
        <v>#REF!</v>
      </c>
      <c r="BA53" s="480" t="e">
        <f t="shared" si="68"/>
        <v>#REF!</v>
      </c>
      <c r="BB53" s="480" t="e">
        <f t="shared" si="68"/>
        <v>#REF!</v>
      </c>
      <c r="BC53" s="480" t="e">
        <f t="shared" si="68"/>
        <v>#REF!</v>
      </c>
      <c r="BD53" s="480" t="e">
        <f t="shared" si="68"/>
        <v>#REF!</v>
      </c>
      <c r="BE53" s="480" t="e">
        <f t="shared" si="18"/>
        <v>#REF!</v>
      </c>
      <c r="BF53" s="480"/>
      <c r="BG53" s="480" t="e">
        <f t="shared" si="69"/>
        <v>#REF!</v>
      </c>
      <c r="BH53" s="480" t="e">
        <f t="shared" si="69"/>
        <v>#REF!</v>
      </c>
      <c r="BI53" s="480" t="e">
        <f t="shared" si="69"/>
        <v>#REF!</v>
      </c>
      <c r="BJ53" s="480" t="e">
        <f t="shared" si="69"/>
        <v>#REF!</v>
      </c>
      <c r="BM53" s="480" t="e">
        <f>LN(#REF!/#REF!)</f>
        <v>#REF!</v>
      </c>
      <c r="BN53" s="480" t="e">
        <f>LN(#REF!/#REF!)</f>
        <v>#REF!</v>
      </c>
      <c r="BO53" s="480" t="e">
        <f>LN(#REF!/#REF!)</f>
        <v>#REF!</v>
      </c>
      <c r="BP53" s="480" t="e">
        <f>LN(#REF!/#REF!)</f>
        <v>#REF!</v>
      </c>
      <c r="BR53" s="480" t="e">
        <f>M53/#REF!</f>
        <v>#REF!</v>
      </c>
      <c r="BS53" s="480" t="e">
        <f>#REF!/#REF!</f>
        <v>#REF!</v>
      </c>
      <c r="BT53" s="480" t="e">
        <f>#REF!/#REF!</f>
        <v>#REF!</v>
      </c>
      <c r="BU53" s="480" t="e">
        <f>#REF!/#REF!</f>
        <v>#REF!</v>
      </c>
      <c r="BV53" s="480"/>
      <c r="BX53" s="480" t="e">
        <f t="shared" si="70"/>
        <v>#REF!</v>
      </c>
      <c r="BY53" s="480" t="e">
        <f t="shared" si="70"/>
        <v>#REF!</v>
      </c>
      <c r="BZ53" s="480" t="e">
        <f t="shared" si="70"/>
        <v>#REF!</v>
      </c>
      <c r="CA53" s="480" t="e">
        <f t="shared" si="70"/>
        <v>#REF!</v>
      </c>
      <c r="CC53" s="480" t="e">
        <f>LN(#REF!/#REF!)</f>
        <v>#REF!</v>
      </c>
      <c r="CD53" s="480" t="e">
        <f>LN(#REF!/#REF!)</f>
        <v>#REF!</v>
      </c>
      <c r="CE53" s="480" t="e">
        <f>LN(#REF!/#REF!)</f>
        <v>#REF!</v>
      </c>
      <c r="CF53" s="480" t="e">
        <f>LN(#REF!/#REF!)</f>
        <v>#REF!</v>
      </c>
      <c r="CH53" s="480" t="e">
        <f>LN(#REF!/#REF!)</f>
        <v>#REF!</v>
      </c>
      <c r="CI53" s="480" t="e">
        <f>LN(#REF!/#REF!)</f>
        <v>#REF!</v>
      </c>
      <c r="CJ53" s="480" t="e">
        <f>LN(#REF!/#REF!)</f>
        <v>#REF!</v>
      </c>
      <c r="CK53" s="480" t="e">
        <f>LN(#REF!/#REF!)</f>
        <v>#REF!</v>
      </c>
      <c r="CM53" s="480" t="e">
        <f>LN(#REF!/#REF!)</f>
        <v>#REF!</v>
      </c>
      <c r="CN53" s="480" t="e">
        <f>LN(#REF!/#REF!)</f>
        <v>#REF!</v>
      </c>
      <c r="CO53" s="480" t="e">
        <f>LN(#REF!/#REF!)</f>
        <v>#REF!</v>
      </c>
      <c r="CP53" s="480" t="e">
        <f>LN(#REF!/#REF!)</f>
        <v>#REF!</v>
      </c>
      <c r="CS53" s="480" t="e">
        <f t="shared" si="21"/>
        <v>#REF!</v>
      </c>
      <c r="CT53" s="480">
        <f t="shared" si="22"/>
        <v>0</v>
      </c>
      <c r="CU53" s="480" t="e">
        <f t="shared" si="23"/>
        <v>#DIV/0!</v>
      </c>
      <c r="CV53" s="480"/>
      <c r="CW53" s="480" t="e">
        <f t="shared" si="24"/>
        <v>#REF!</v>
      </c>
      <c r="CX53" s="480">
        <f t="shared" si="25"/>
        <v>0</v>
      </c>
      <c r="CY53" s="480" t="e">
        <f t="shared" si="26"/>
        <v>#DIV/0!</v>
      </c>
      <c r="CZ53" s="480"/>
      <c r="DA53" s="480" t="e">
        <f t="shared" si="27"/>
        <v>#REF!</v>
      </c>
      <c r="DB53" s="480">
        <f t="shared" si="28"/>
        <v>0</v>
      </c>
      <c r="DC53" s="480" t="e">
        <f t="shared" si="29"/>
        <v>#DIV/0!</v>
      </c>
      <c r="DD53" s="480"/>
      <c r="DE53" s="480" t="e">
        <f t="shared" si="30"/>
        <v>#REF!</v>
      </c>
      <c r="DF53" s="480">
        <f t="shared" si="31"/>
        <v>0</v>
      </c>
      <c r="DG53" s="480" t="e">
        <f t="shared" si="32"/>
        <v>#DIV/0!</v>
      </c>
      <c r="DI53" s="480" t="e">
        <f t="shared" si="33"/>
        <v>#REF!</v>
      </c>
      <c r="DJ53" s="480">
        <f t="shared" si="34"/>
        <v>0</v>
      </c>
      <c r="DK53" s="480" t="e">
        <f t="shared" si="35"/>
        <v>#DIV/0!</v>
      </c>
      <c r="DO53" s="481">
        <f t="shared" si="36"/>
        <v>0.42502617606121629</v>
      </c>
      <c r="DP53" s="481">
        <f t="shared" si="37"/>
        <v>0.57497382393878371</v>
      </c>
      <c r="DQ53" s="480"/>
      <c r="DR53" s="480">
        <f t="shared" si="38"/>
        <v>0.42828759417153711</v>
      </c>
      <c r="DS53" s="480">
        <f t="shared" si="38"/>
        <v>0.57169785139973461</v>
      </c>
      <c r="DT53" s="480">
        <f t="shared" si="39"/>
        <v>0.99998544557127178</v>
      </c>
      <c r="DU53" s="481"/>
      <c r="DV53" s="480">
        <f t="shared" si="40"/>
        <v>0.42829382774352776</v>
      </c>
      <c r="DW53" s="480">
        <f t="shared" si="41"/>
        <v>0.57170617225647224</v>
      </c>
      <c r="DY53" s="480">
        <f t="shared" si="71"/>
        <v>-2.1311549482126668E-2</v>
      </c>
      <c r="DZ53" s="480">
        <f t="shared" si="71"/>
        <v>6.9418705332648864E-3</v>
      </c>
      <c r="EA53" s="480"/>
      <c r="EB53" s="480">
        <f t="shared" si="43"/>
        <v>-1.8502535809189475E-3</v>
      </c>
      <c r="EC53" s="480">
        <f t="shared" si="44"/>
        <v>-1.8502535809189475E-3</v>
      </c>
      <c r="ED53" s="480"/>
      <c r="EE53" s="481">
        <f t="shared" si="45"/>
        <v>0.70409046236617379</v>
      </c>
      <c r="EF53" s="481">
        <f t="shared" si="46"/>
        <v>0.29590953763382638</v>
      </c>
      <c r="EG53" s="481"/>
      <c r="EH53" s="481">
        <f t="shared" si="47"/>
        <v>-1.0171720890254742E-2</v>
      </c>
      <c r="EI53" s="481">
        <f t="shared" si="47"/>
        <v>2.4626986570747255E-2</v>
      </c>
      <c r="EK53" s="480">
        <f t="shared" si="48"/>
        <v>9.2895750109527522E-3</v>
      </c>
      <c r="EL53" s="480">
        <f t="shared" si="49"/>
        <v>1.5834862456562977E-2</v>
      </c>
      <c r="EN53" s="480">
        <v>0</v>
      </c>
      <c r="EO53" s="480">
        <f t="shared" si="50"/>
        <v>-8.0911173629388267E-3</v>
      </c>
      <c r="ES53" s="480">
        <f t="shared" si="51"/>
        <v>0.99485438937235315</v>
      </c>
      <c r="ET53" s="480">
        <f t="shared" si="63"/>
        <v>0.82535918484218063</v>
      </c>
      <c r="EU53" s="480">
        <f t="shared" si="52"/>
        <v>0.9998747671392636</v>
      </c>
      <c r="EW53" s="480">
        <f t="shared" si="53"/>
        <v>1.01311683701628</v>
      </c>
      <c r="EX53" s="480">
        <f t="shared" si="64"/>
        <v>1.0501441817554023</v>
      </c>
      <c r="EY53" s="480">
        <f t="shared" si="54"/>
        <v>0.9952310367206002</v>
      </c>
      <c r="FA53" s="480">
        <f t="shared" si="55"/>
        <v>0.99538494052898274</v>
      </c>
      <c r="FB53" s="480">
        <f t="shared" si="65"/>
        <v>0.96775894210317415</v>
      </c>
      <c r="FC53" s="480">
        <f t="shared" si="56"/>
        <v>0.98891036261128473</v>
      </c>
      <c r="FE53" s="480">
        <f t="shared" si="57"/>
        <v>0.99510640109077808</v>
      </c>
      <c r="FG53" s="480">
        <f t="shared" si="58"/>
        <v>0.99815145708302122</v>
      </c>
      <c r="FH53" s="480">
        <f t="shared" si="66"/>
        <v>0.70382983495806106</v>
      </c>
      <c r="FI53" s="480">
        <f t="shared" si="59"/>
        <v>0.96755174968399793</v>
      </c>
      <c r="FK53" s="480">
        <f t="shared" si="60"/>
        <v>1.0097703360551715</v>
      </c>
      <c r="FL53" s="480">
        <f t="shared" si="67"/>
        <v>1.2314711635832323</v>
      </c>
      <c r="FM53" s="480">
        <f t="shared" si="61"/>
        <v>1.0284787365800121</v>
      </c>
    </row>
    <row r="54" spans="1:169" x14ac:dyDescent="0.2">
      <c r="A54" s="469" t="s">
        <v>147</v>
      </c>
      <c r="B54" s="421">
        <f t="shared" si="1"/>
        <v>1988</v>
      </c>
      <c r="C54" s="493"/>
      <c r="D54" s="485">
        <f>National!H297</f>
        <v>7340.0110000000004</v>
      </c>
      <c r="E54" s="485">
        <f>National!H215</f>
        <v>3046.46</v>
      </c>
      <c r="F54" s="485">
        <f>Conversion_Factors!$O50*E54</f>
        <v>9775.8312089150058</v>
      </c>
      <c r="G54" s="485">
        <f t="shared" si="2"/>
        <v>17115.842208915004</v>
      </c>
      <c r="H54" s="486">
        <f t="shared" si="3"/>
        <v>3.2089150059134228</v>
      </c>
      <c r="K54" s="481">
        <f>National!N215*0.001</f>
        <v>90.911243458266853</v>
      </c>
      <c r="M54" s="486">
        <f>National!CQ297</f>
        <v>0.97041694436778003</v>
      </c>
      <c r="N54" s="486">
        <f>National!CQ215</f>
        <v>1.0321753503058666</v>
      </c>
      <c r="O54" s="531">
        <f>National!Z135</f>
        <v>114.24847581991274</v>
      </c>
      <c r="Q54" s="488">
        <f t="shared" si="4"/>
        <v>188.26980643788133</v>
      </c>
      <c r="S54" s="481">
        <f>National!CQ297</f>
        <v>0.97041694436778003</v>
      </c>
      <c r="T54" s="481">
        <f>National!CQ215</f>
        <v>1.0321753503058666</v>
      </c>
      <c r="W54" s="481">
        <f>National!CU297</f>
        <v>1.0138814012891426</v>
      </c>
      <c r="Z54" s="489">
        <f>National!CU215</f>
        <v>1.0408106734958404</v>
      </c>
      <c r="AA54" s="480">
        <f t="shared" si="62"/>
        <v>1.0206342910554334</v>
      </c>
      <c r="AB54" s="451">
        <f t="shared" si="5"/>
        <v>1988</v>
      </c>
      <c r="AC54" s="491">
        <f t="shared" si="6"/>
        <v>1.0468319419380783</v>
      </c>
      <c r="AD54" s="491">
        <f t="shared" si="7"/>
        <v>1.0206342910554336</v>
      </c>
      <c r="AE54" s="491">
        <f t="shared" si="8"/>
        <v>1.0286707545967568</v>
      </c>
      <c r="AF54" s="492">
        <f t="shared" si="9"/>
        <v>0.98715854806293191</v>
      </c>
      <c r="AG54" s="491">
        <f t="shared" si="10"/>
        <v>1.0050943973801569</v>
      </c>
      <c r="AH54" s="491">
        <f t="shared" si="11"/>
        <v>1.0684325769141532</v>
      </c>
      <c r="AI54" s="491">
        <f t="shared" si="12"/>
        <v>1.0684325769141534</v>
      </c>
      <c r="AJ54" s="491"/>
      <c r="AK54" s="491" t="e">
        <f>#REF!*#REF!*AE54</f>
        <v>#REF!</v>
      </c>
      <c r="AL54" s="491">
        <f t="shared" si="13"/>
        <v>1.015461128542535</v>
      </c>
      <c r="AM54" s="490"/>
      <c r="AN54" s="491">
        <f>National!CQ135</f>
        <v>0.98777238699280279</v>
      </c>
      <c r="AO54" s="491">
        <f>National!CU135</f>
        <v>1.0212770005722354</v>
      </c>
      <c r="AP54" s="491">
        <f t="shared" si="14"/>
        <v>1.0249031126067059</v>
      </c>
      <c r="AQ54" s="491">
        <f t="shared" si="15"/>
        <v>0.98715854806293191</v>
      </c>
      <c r="AR54" s="491">
        <f t="shared" si="16"/>
        <v>1.0206342910554331</v>
      </c>
      <c r="AT54" s="426"/>
      <c r="AV54" s="480" t="e">
        <f>D54/#REF!</f>
        <v>#REF!</v>
      </c>
      <c r="AW54" s="480" t="e">
        <f>#REF!/#REF!</f>
        <v>#REF!</v>
      </c>
      <c r="AX54" s="480" t="e">
        <f>#REF!/#REF!</f>
        <v>#REF!</v>
      </c>
      <c r="AY54" s="480" t="e">
        <f>#REF!/#REF!</f>
        <v>#REF!</v>
      </c>
      <c r="BA54" s="480" t="e">
        <f t="shared" si="68"/>
        <v>#REF!</v>
      </c>
      <c r="BB54" s="480" t="e">
        <f t="shared" si="68"/>
        <v>#REF!</v>
      </c>
      <c r="BC54" s="480" t="e">
        <f t="shared" si="68"/>
        <v>#REF!</v>
      </c>
      <c r="BD54" s="480" t="e">
        <f t="shared" si="68"/>
        <v>#REF!</v>
      </c>
      <c r="BE54" s="480" t="e">
        <f t="shared" si="18"/>
        <v>#REF!</v>
      </c>
      <c r="BF54" s="480"/>
      <c r="BG54" s="480" t="e">
        <f t="shared" si="69"/>
        <v>#REF!</v>
      </c>
      <c r="BH54" s="480" t="e">
        <f t="shared" si="69"/>
        <v>#REF!</v>
      </c>
      <c r="BI54" s="480" t="e">
        <f t="shared" si="69"/>
        <v>#REF!</v>
      </c>
      <c r="BJ54" s="480" t="e">
        <f t="shared" si="69"/>
        <v>#REF!</v>
      </c>
      <c r="BM54" s="480" t="e">
        <f>LN(#REF!/#REF!)</f>
        <v>#REF!</v>
      </c>
      <c r="BN54" s="480" t="e">
        <f>LN(#REF!/#REF!)</f>
        <v>#REF!</v>
      </c>
      <c r="BO54" s="480" t="e">
        <f>LN(#REF!/#REF!)</f>
        <v>#REF!</v>
      </c>
      <c r="BP54" s="480" t="e">
        <f>LN(#REF!/#REF!)</f>
        <v>#REF!</v>
      </c>
      <c r="BR54" s="480" t="e">
        <f>M54/#REF!</f>
        <v>#REF!</v>
      </c>
      <c r="BS54" s="480" t="e">
        <f>#REF!/#REF!</f>
        <v>#REF!</v>
      </c>
      <c r="BT54" s="480" t="e">
        <f>#REF!/#REF!</f>
        <v>#REF!</v>
      </c>
      <c r="BU54" s="480" t="e">
        <f>#REF!/#REF!</f>
        <v>#REF!</v>
      </c>
      <c r="BV54" s="480"/>
      <c r="BX54" s="480" t="e">
        <f t="shared" si="70"/>
        <v>#REF!</v>
      </c>
      <c r="BY54" s="480" t="e">
        <f t="shared" si="70"/>
        <v>#REF!</v>
      </c>
      <c r="BZ54" s="480" t="e">
        <f t="shared" si="70"/>
        <v>#REF!</v>
      </c>
      <c r="CA54" s="480" t="e">
        <f t="shared" si="70"/>
        <v>#REF!</v>
      </c>
      <c r="CC54" s="480" t="e">
        <f>LN(#REF!/#REF!)</f>
        <v>#REF!</v>
      </c>
      <c r="CD54" s="480" t="e">
        <f>LN(#REF!/#REF!)</f>
        <v>#REF!</v>
      </c>
      <c r="CE54" s="480" t="e">
        <f>LN(#REF!/#REF!)</f>
        <v>#REF!</v>
      </c>
      <c r="CF54" s="480" t="e">
        <f>LN(#REF!/#REF!)</f>
        <v>#REF!</v>
      </c>
      <c r="CH54" s="480" t="e">
        <f>LN(#REF!/#REF!)</f>
        <v>#REF!</v>
      </c>
      <c r="CI54" s="480" t="e">
        <f>LN(#REF!/#REF!)</f>
        <v>#REF!</v>
      </c>
      <c r="CJ54" s="480" t="e">
        <f>LN(#REF!/#REF!)</f>
        <v>#REF!</v>
      </c>
      <c r="CK54" s="480" t="e">
        <f>LN(#REF!/#REF!)</f>
        <v>#REF!</v>
      </c>
      <c r="CM54" s="480" t="e">
        <f>LN(#REF!/#REF!)</f>
        <v>#REF!</v>
      </c>
      <c r="CN54" s="480" t="e">
        <f>LN(#REF!/#REF!)</f>
        <v>#REF!</v>
      </c>
      <c r="CO54" s="480" t="e">
        <f>LN(#REF!/#REF!)</f>
        <v>#REF!</v>
      </c>
      <c r="CP54" s="480" t="e">
        <f>LN(#REF!/#REF!)</f>
        <v>#REF!</v>
      </c>
      <c r="CS54" s="480" t="e">
        <f t="shared" si="21"/>
        <v>#REF!</v>
      </c>
      <c r="CT54" s="480">
        <f t="shared" si="22"/>
        <v>0</v>
      </c>
      <c r="CU54" s="480" t="e">
        <f t="shared" si="23"/>
        <v>#DIV/0!</v>
      </c>
      <c r="CV54" s="480"/>
      <c r="CW54" s="480" t="e">
        <f t="shared" si="24"/>
        <v>#REF!</v>
      </c>
      <c r="CX54" s="480">
        <f t="shared" si="25"/>
        <v>0</v>
      </c>
      <c r="CY54" s="480" t="e">
        <f t="shared" si="26"/>
        <v>#DIV/0!</v>
      </c>
      <c r="CZ54" s="480"/>
      <c r="DA54" s="480" t="e">
        <f t="shared" si="27"/>
        <v>#REF!</v>
      </c>
      <c r="DB54" s="480">
        <f t="shared" si="28"/>
        <v>0</v>
      </c>
      <c r="DC54" s="480" t="e">
        <f t="shared" si="29"/>
        <v>#DIV/0!</v>
      </c>
      <c r="DD54" s="480"/>
      <c r="DE54" s="480" t="e">
        <f t="shared" si="30"/>
        <v>#REF!</v>
      </c>
      <c r="DF54" s="480">
        <f t="shared" si="31"/>
        <v>0</v>
      </c>
      <c r="DG54" s="480" t="e">
        <f t="shared" si="32"/>
        <v>#DIV/0!</v>
      </c>
      <c r="DI54" s="480" t="e">
        <f t="shared" si="33"/>
        <v>#REF!</v>
      </c>
      <c r="DJ54" s="480">
        <f t="shared" si="34"/>
        <v>0</v>
      </c>
      <c r="DK54" s="480" t="e">
        <f t="shared" si="35"/>
        <v>#DIV/0!</v>
      </c>
      <c r="DO54" s="481">
        <f t="shared" si="36"/>
        <v>0.42884310981652202</v>
      </c>
      <c r="DP54" s="481">
        <f t="shared" si="37"/>
        <v>0.57115689018347804</v>
      </c>
      <c r="DR54" s="480">
        <f t="shared" si="38"/>
        <v>0.42693179920521507</v>
      </c>
      <c r="DS54" s="480">
        <f t="shared" si="38"/>
        <v>0.57306323847985818</v>
      </c>
      <c r="DT54" s="480">
        <f t="shared" si="39"/>
        <v>0.99999503768507325</v>
      </c>
      <c r="DV54" s="480">
        <f t="shared" si="40"/>
        <v>0.42693391778576806</v>
      </c>
      <c r="DW54" s="480">
        <f t="shared" si="41"/>
        <v>0.57306608221423194</v>
      </c>
      <c r="DY54" s="480">
        <f t="shared" si="71"/>
        <v>-3.3993061500653663E-3</v>
      </c>
      <c r="DZ54" s="480">
        <f t="shared" si="71"/>
        <v>1.1618179549653097E-2</v>
      </c>
      <c r="EA54" s="480"/>
      <c r="EB54" s="480">
        <f t="shared" si="43"/>
        <v>4.1737187741660728E-2</v>
      </c>
      <c r="EC54" s="480">
        <f t="shared" si="44"/>
        <v>4.1737187741660728E-2</v>
      </c>
      <c r="ED54" s="480"/>
      <c r="EE54" s="481">
        <f t="shared" si="45"/>
        <v>0.70668959649528695</v>
      </c>
      <c r="EF54" s="481">
        <f t="shared" si="46"/>
        <v>0.29331040350471299</v>
      </c>
      <c r="EG54" s="481"/>
      <c r="EH54" s="481">
        <f t="shared" si="47"/>
        <v>3.6846807600699094E-3</v>
      </c>
      <c r="EI54" s="481">
        <f t="shared" si="47"/>
        <v>-8.8223456335821439E-3</v>
      </c>
      <c r="EK54" s="480">
        <f t="shared" si="48"/>
        <v>4.8821174651796251E-2</v>
      </c>
      <c r="EL54" s="480">
        <f t="shared" si="49"/>
        <v>2.1296662558425234E-2</v>
      </c>
      <c r="EN54" s="480">
        <v>0</v>
      </c>
      <c r="EO54" s="480">
        <f t="shared" si="50"/>
        <v>-3.0939368692557484E-3</v>
      </c>
      <c r="ES54" s="480">
        <f t="shared" si="51"/>
        <v>1.0052202839919915</v>
      </c>
      <c r="ET54" s="480">
        <f t="shared" si="63"/>
        <v>0.8296677941824554</v>
      </c>
      <c r="EU54" s="480">
        <f t="shared" si="52"/>
        <v>1.0050943973801569</v>
      </c>
      <c r="EW54" s="480">
        <f t="shared" si="53"/>
        <v>1.0335999548269157</v>
      </c>
      <c r="EX54" s="480">
        <f t="shared" si="64"/>
        <v>1.085428978824132</v>
      </c>
      <c r="EY54" s="480">
        <f t="shared" si="54"/>
        <v>1.0286707545967568</v>
      </c>
      <c r="FA54" s="480">
        <f t="shared" si="55"/>
        <v>0.99822854060935606</v>
      </c>
      <c r="FB54" s="480">
        <f t="shared" si="65"/>
        <v>0.96604459643730589</v>
      </c>
      <c r="FC54" s="480">
        <f t="shared" si="56"/>
        <v>0.98715854806293191</v>
      </c>
      <c r="FE54" s="480">
        <f t="shared" si="57"/>
        <v>1.0339112121940186</v>
      </c>
      <c r="FG54" s="480">
        <f t="shared" si="58"/>
        <v>1.0426204293109467</v>
      </c>
      <c r="FH54" s="480">
        <f t="shared" si="66"/>
        <v>0.73382736468582632</v>
      </c>
      <c r="FI54" s="480">
        <f t="shared" si="59"/>
        <v>1.0087892206360876</v>
      </c>
      <c r="FK54" s="480">
        <f t="shared" si="60"/>
        <v>0.99652338561203868</v>
      </c>
      <c r="FL54" s="480">
        <f t="shared" si="67"/>
        <v>1.2271898132175594</v>
      </c>
      <c r="FM54" s="480">
        <f t="shared" si="61"/>
        <v>1.0249031126067059</v>
      </c>
    </row>
    <row r="55" spans="1:169" x14ac:dyDescent="0.2">
      <c r="A55" s="469" t="s">
        <v>147</v>
      </c>
      <c r="B55" s="421">
        <f t="shared" si="1"/>
        <v>1989</v>
      </c>
      <c r="C55" s="493"/>
      <c r="D55" s="485">
        <f>National!H298</f>
        <v>7552.01</v>
      </c>
      <c r="E55" s="485">
        <f>National!H216</f>
        <v>3089.6469999999999</v>
      </c>
      <c r="F55" s="485">
        <f>Conversion_Factors!$O51*E55</f>
        <v>10218.782077718835</v>
      </c>
      <c r="G55" s="485">
        <f t="shared" si="2"/>
        <v>17770.792077718834</v>
      </c>
      <c r="H55" s="486">
        <f t="shared" si="3"/>
        <v>3.3074270548443998</v>
      </c>
      <c r="K55" s="481">
        <f>National!N216*0.001</f>
        <v>92.24230955657346</v>
      </c>
      <c r="M55" s="486">
        <f>National!CQ298</f>
        <v>0.96742782019508777</v>
      </c>
      <c r="N55" s="486">
        <f>National!CQ216</f>
        <v>1.0423198628368497</v>
      </c>
      <c r="O55" s="531">
        <f>National!Z136</f>
        <v>115.36633298923775</v>
      </c>
      <c r="Q55" s="488">
        <f t="shared" si="4"/>
        <v>192.65337309035792</v>
      </c>
      <c r="S55" s="481">
        <f>National!CQ298</f>
        <v>0.96742782019508777</v>
      </c>
      <c r="T55" s="481">
        <f>National!CQ216</f>
        <v>1.0423198628368497</v>
      </c>
      <c r="W55" s="481">
        <f>National!CU298</f>
        <v>1.0312886322824155</v>
      </c>
      <c r="Z55" s="489">
        <f>National!CU216</f>
        <v>1.0302082399213959</v>
      </c>
      <c r="AA55" s="480">
        <f t="shared" si="62"/>
        <v>1.0443981570055523</v>
      </c>
      <c r="AB55" s="451">
        <f t="shared" si="5"/>
        <v>1989</v>
      </c>
      <c r="AC55" s="491">
        <f t="shared" si="6"/>
        <v>1.062159006617134</v>
      </c>
      <c r="AD55" s="491">
        <f t="shared" si="7"/>
        <v>1.0443981570055525</v>
      </c>
      <c r="AE55" s="491">
        <f t="shared" si="8"/>
        <v>1.0301112647417152</v>
      </c>
      <c r="AF55" s="492">
        <f t="shared" si="9"/>
        <v>1.004414177453095</v>
      </c>
      <c r="AG55" s="491">
        <f t="shared" si="10"/>
        <v>1.0094135404825246</v>
      </c>
      <c r="AH55" s="491">
        <f t="shared" si="11"/>
        <v>1.1093169089577832</v>
      </c>
      <c r="AI55" s="491">
        <f t="shared" si="12"/>
        <v>1.1093169089577832</v>
      </c>
      <c r="AJ55" s="491"/>
      <c r="AK55" s="491" t="e">
        <f>#REF!*#REF!*AE55</f>
        <v>#REF!</v>
      </c>
      <c r="AL55" s="491">
        <f t="shared" si="13"/>
        <v>1.0346583586607172</v>
      </c>
      <c r="AM55" s="490"/>
      <c r="AN55" s="491">
        <f>National!CQ136</f>
        <v>0.98838794562429233</v>
      </c>
      <c r="AO55" s="491">
        <f>National!CU136</f>
        <v>1.0306273574994893</v>
      </c>
      <c r="AP55" s="491">
        <f t="shared" si="14"/>
        <v>1.0207612052897936</v>
      </c>
      <c r="AQ55" s="491">
        <f t="shared" si="15"/>
        <v>1.004414177453095</v>
      </c>
      <c r="AR55" s="491">
        <f t="shared" si="16"/>
        <v>1.0443981570055527</v>
      </c>
      <c r="AT55" s="426"/>
      <c r="AV55" s="480" t="e">
        <f>D55/#REF!</f>
        <v>#REF!</v>
      </c>
      <c r="AW55" s="480" t="e">
        <f>#REF!/#REF!</f>
        <v>#REF!</v>
      </c>
      <c r="AX55" s="480" t="e">
        <f>#REF!/#REF!</f>
        <v>#REF!</v>
      </c>
      <c r="AY55" s="480" t="e">
        <f>#REF!/#REF!</f>
        <v>#REF!</v>
      </c>
      <c r="BA55" s="480" t="e">
        <f t="shared" si="68"/>
        <v>#REF!</v>
      </c>
      <c r="BB55" s="480" t="e">
        <f t="shared" si="68"/>
        <v>#REF!</v>
      </c>
      <c r="BC55" s="480" t="e">
        <f t="shared" si="68"/>
        <v>#REF!</v>
      </c>
      <c r="BD55" s="480" t="e">
        <f t="shared" si="68"/>
        <v>#REF!</v>
      </c>
      <c r="BE55" s="480" t="e">
        <f t="shared" si="18"/>
        <v>#REF!</v>
      </c>
      <c r="BF55" s="480"/>
      <c r="BG55" s="480" t="e">
        <f t="shared" si="69"/>
        <v>#REF!</v>
      </c>
      <c r="BH55" s="480" t="e">
        <f t="shared" si="69"/>
        <v>#REF!</v>
      </c>
      <c r="BI55" s="480" t="e">
        <f t="shared" si="69"/>
        <v>#REF!</v>
      </c>
      <c r="BJ55" s="480" t="e">
        <f t="shared" si="69"/>
        <v>#REF!</v>
      </c>
      <c r="BM55" s="480" t="e">
        <f>LN(#REF!/#REF!)</f>
        <v>#REF!</v>
      </c>
      <c r="BN55" s="480" t="e">
        <f>LN(#REF!/#REF!)</f>
        <v>#REF!</v>
      </c>
      <c r="BO55" s="480" t="e">
        <f>LN(#REF!/#REF!)</f>
        <v>#REF!</v>
      </c>
      <c r="BP55" s="480" t="e">
        <f>LN(#REF!/#REF!)</f>
        <v>#REF!</v>
      </c>
      <c r="BR55" s="480" t="e">
        <f>M55/#REF!</f>
        <v>#REF!</v>
      </c>
      <c r="BS55" s="480" t="e">
        <f>#REF!/#REF!</f>
        <v>#REF!</v>
      </c>
      <c r="BT55" s="480" t="e">
        <f>#REF!/#REF!</f>
        <v>#REF!</v>
      </c>
      <c r="BU55" s="480" t="e">
        <f>#REF!/#REF!</f>
        <v>#REF!</v>
      </c>
      <c r="BV55" s="480"/>
      <c r="BX55" s="480" t="e">
        <f t="shared" si="70"/>
        <v>#REF!</v>
      </c>
      <c r="BY55" s="480" t="e">
        <f t="shared" si="70"/>
        <v>#REF!</v>
      </c>
      <c r="BZ55" s="480" t="e">
        <f t="shared" si="70"/>
        <v>#REF!</v>
      </c>
      <c r="CA55" s="480" t="e">
        <f t="shared" si="70"/>
        <v>#REF!</v>
      </c>
      <c r="CC55" s="480" t="e">
        <f>LN(#REF!/#REF!)</f>
        <v>#REF!</v>
      </c>
      <c r="CD55" s="480" t="e">
        <f>LN(#REF!/#REF!)</f>
        <v>#REF!</v>
      </c>
      <c r="CE55" s="480" t="e">
        <f>LN(#REF!/#REF!)</f>
        <v>#REF!</v>
      </c>
      <c r="CF55" s="480" t="e">
        <f>LN(#REF!/#REF!)</f>
        <v>#REF!</v>
      </c>
      <c r="CH55" s="480" t="e">
        <f>LN(#REF!/#REF!)</f>
        <v>#REF!</v>
      </c>
      <c r="CI55" s="480" t="e">
        <f>LN(#REF!/#REF!)</f>
        <v>#REF!</v>
      </c>
      <c r="CJ55" s="480" t="e">
        <f>LN(#REF!/#REF!)</f>
        <v>#REF!</v>
      </c>
      <c r="CK55" s="480" t="e">
        <f>LN(#REF!/#REF!)</f>
        <v>#REF!</v>
      </c>
      <c r="CM55" s="480" t="e">
        <f>LN(#REF!/#REF!)</f>
        <v>#REF!</v>
      </c>
      <c r="CN55" s="480" t="e">
        <f>LN(#REF!/#REF!)</f>
        <v>#REF!</v>
      </c>
      <c r="CO55" s="480" t="e">
        <f>LN(#REF!/#REF!)</f>
        <v>#REF!</v>
      </c>
      <c r="CP55" s="480" t="e">
        <f>LN(#REF!/#REF!)</f>
        <v>#REF!</v>
      </c>
      <c r="CS55" s="480" t="e">
        <f t="shared" si="21"/>
        <v>#REF!</v>
      </c>
      <c r="CT55" s="480">
        <f t="shared" si="22"/>
        <v>0</v>
      </c>
      <c r="CU55" s="480" t="e">
        <f t="shared" si="23"/>
        <v>#DIV/0!</v>
      </c>
      <c r="CV55" s="480"/>
      <c r="CW55" s="480" t="e">
        <f t="shared" si="24"/>
        <v>#REF!</v>
      </c>
      <c r="CX55" s="480">
        <f t="shared" si="25"/>
        <v>0</v>
      </c>
      <c r="CY55" s="480" t="e">
        <f t="shared" si="26"/>
        <v>#DIV/0!</v>
      </c>
      <c r="CZ55" s="480"/>
      <c r="DA55" s="480" t="e">
        <f t="shared" si="27"/>
        <v>#REF!</v>
      </c>
      <c r="DB55" s="480">
        <f t="shared" si="28"/>
        <v>0</v>
      </c>
      <c r="DC55" s="480" t="e">
        <f t="shared" si="29"/>
        <v>#DIV/0!</v>
      </c>
      <c r="DD55" s="480"/>
      <c r="DE55" s="480" t="e">
        <f t="shared" si="30"/>
        <v>#REF!</v>
      </c>
      <c r="DF55" s="480">
        <f t="shared" si="31"/>
        <v>0</v>
      </c>
      <c r="DG55" s="480" t="e">
        <f t="shared" si="32"/>
        <v>#DIV/0!</v>
      </c>
      <c r="DI55" s="480" t="e">
        <f t="shared" si="33"/>
        <v>#REF!</v>
      </c>
      <c r="DJ55" s="480">
        <f t="shared" si="34"/>
        <v>0</v>
      </c>
      <c r="DK55" s="480" t="e">
        <f t="shared" si="35"/>
        <v>#DIV/0!</v>
      </c>
      <c r="DO55" s="481">
        <f t="shared" si="36"/>
        <v>0.42496755164159356</v>
      </c>
      <c r="DP55" s="481">
        <f t="shared" si="37"/>
        <v>0.5750324483584065</v>
      </c>
      <c r="DR55" s="480">
        <f t="shared" si="38"/>
        <v>0.42690239876877234</v>
      </c>
      <c r="DS55" s="480">
        <f t="shared" si="38"/>
        <v>0.5730924852226853</v>
      </c>
      <c r="DT55" s="480">
        <f t="shared" si="39"/>
        <v>0.99999488399145764</v>
      </c>
      <c r="DV55" s="480">
        <f t="shared" si="40"/>
        <v>0.42690458281626481</v>
      </c>
      <c r="DW55" s="480">
        <f t="shared" si="41"/>
        <v>0.57309541718373525</v>
      </c>
      <c r="DY55" s="480">
        <f t="shared" si="71"/>
        <v>-3.0850010259189198E-3</v>
      </c>
      <c r="DZ55" s="480">
        <f t="shared" si="71"/>
        <v>9.7803006055846853E-3</v>
      </c>
      <c r="EA55" s="480"/>
      <c r="EB55" s="480">
        <f t="shared" si="43"/>
        <v>9.7368807074596723E-3</v>
      </c>
      <c r="EC55" s="480">
        <f t="shared" si="44"/>
        <v>9.7368807074596723E-3</v>
      </c>
      <c r="ED55" s="480"/>
      <c r="EE55" s="481">
        <f t="shared" si="45"/>
        <v>0.70966485764388021</v>
      </c>
      <c r="EF55" s="481">
        <f t="shared" si="46"/>
        <v>0.29033514235611996</v>
      </c>
      <c r="EG55" s="481"/>
      <c r="EH55" s="481">
        <f t="shared" si="47"/>
        <v>4.20130076371838E-3</v>
      </c>
      <c r="EI55" s="481">
        <f t="shared" si="47"/>
        <v>-1.0195526865725783E-2</v>
      </c>
      <c r="EK55" s="480">
        <f t="shared" si="48"/>
        <v>1.7023182497096459E-2</v>
      </c>
      <c r="EL55" s="480">
        <f t="shared" si="49"/>
        <v>-1.0238946763850976E-2</v>
      </c>
      <c r="EN55" s="480">
        <v>0</v>
      </c>
      <c r="EO55" s="480">
        <f t="shared" si="50"/>
        <v>3.0237686677732738E-2</v>
      </c>
      <c r="ES55" s="480">
        <f t="shared" si="51"/>
        <v>1.0042972511971271</v>
      </c>
      <c r="ET55" s="480">
        <f t="shared" si="63"/>
        <v>0.83323308510422378</v>
      </c>
      <c r="EU55" s="480">
        <f t="shared" si="52"/>
        <v>1.0094135404825246</v>
      </c>
      <c r="EW55" s="480">
        <f t="shared" si="53"/>
        <v>1.0014003607456723</v>
      </c>
      <c r="EX55" s="480">
        <f t="shared" si="64"/>
        <v>1.0869489709582925</v>
      </c>
      <c r="EY55" s="480">
        <f t="shared" si="54"/>
        <v>1.0301112647417152</v>
      </c>
      <c r="FA55" s="480">
        <f t="shared" si="55"/>
        <v>1.0174800992444661</v>
      </c>
      <c r="FB55" s="480">
        <f t="shared" si="65"/>
        <v>0.98293115185761026</v>
      </c>
      <c r="FC55" s="480">
        <f t="shared" si="56"/>
        <v>1.004414177453095</v>
      </c>
      <c r="FE55" s="480">
        <f t="shared" si="57"/>
        <v>1.039808258833866</v>
      </c>
      <c r="FG55" s="480">
        <f t="shared" si="58"/>
        <v>1.0097844383594847</v>
      </c>
      <c r="FH55" s="480">
        <f t="shared" si="66"/>
        <v>0.74100745330209794</v>
      </c>
      <c r="FI55" s="480">
        <f t="shared" si="59"/>
        <v>1.0186596565831139</v>
      </c>
      <c r="FK55" s="480">
        <f t="shared" si="60"/>
        <v>0.99595873281487279</v>
      </c>
      <c r="FL55" s="480">
        <f t="shared" si="67"/>
        <v>1.2222304112954809</v>
      </c>
      <c r="FM55" s="480">
        <f t="shared" si="61"/>
        <v>1.0207612052897936</v>
      </c>
    </row>
    <row r="56" spans="1:169" x14ac:dyDescent="0.2">
      <c r="A56" s="469" t="s">
        <v>147</v>
      </c>
      <c r="B56" s="421">
        <f t="shared" si="1"/>
        <v>1990</v>
      </c>
      <c r="D56" s="485">
        <f>National!H299</f>
        <v>6541.6360000000004</v>
      </c>
      <c r="E56" s="485">
        <f>National!H217</f>
        <v>3152.7519999999995</v>
      </c>
      <c r="F56" s="485">
        <f>Conversion_Factors!$O52*E56</f>
        <v>10387.992999999999</v>
      </c>
      <c r="G56" s="485">
        <f t="shared" si="2"/>
        <v>16929.629000000001</v>
      </c>
      <c r="H56" s="486">
        <f t="shared" si="3"/>
        <v>3.2948969662060321</v>
      </c>
      <c r="K56" s="481">
        <f>National!N217*0.001</f>
        <v>92.80639923856846</v>
      </c>
      <c r="M56" s="486">
        <f>National!CQ299</f>
        <v>0.91348660242470259</v>
      </c>
      <c r="N56" s="486">
        <f>National!CQ217</f>
        <v>1.0600732257507914</v>
      </c>
      <c r="O56" s="531">
        <f>National!Z137</f>
        <v>104.45818477537925</v>
      </c>
      <c r="Q56" s="488">
        <f t="shared" si="4"/>
        <v>182.41876787483841</v>
      </c>
      <c r="S56" s="481">
        <f>National!CQ299</f>
        <v>0.91348660242470259</v>
      </c>
      <c r="T56" s="481">
        <f>National!CQ217</f>
        <v>1.0600732257507914</v>
      </c>
      <c r="W56" s="481">
        <f>National!CU299</f>
        <v>0.94031352820159586</v>
      </c>
      <c r="Z56" s="489">
        <f>National!CU217</f>
        <v>1.0273616724458114</v>
      </c>
      <c r="AA56" s="480">
        <f t="shared" si="62"/>
        <v>0.98891507537918155</v>
      </c>
      <c r="AB56" s="451">
        <f t="shared" si="5"/>
        <v>1990</v>
      </c>
      <c r="AC56" s="491">
        <f t="shared" si="6"/>
        <v>1.0686544308877428</v>
      </c>
      <c r="AD56" s="491">
        <f t="shared" si="7"/>
        <v>0.98891507537918177</v>
      </c>
      <c r="AE56" s="491">
        <f t="shared" si="8"/>
        <v>0.99061006503734661</v>
      </c>
      <c r="AF56" s="492">
        <f t="shared" si="9"/>
        <v>1.0021505821926657</v>
      </c>
      <c r="AG56" s="491">
        <f t="shared" si="10"/>
        <v>0.99614664839052691</v>
      </c>
      <c r="AH56" s="491">
        <f t="shared" si="11"/>
        <v>1.0568084770756485</v>
      </c>
      <c r="AI56" s="491">
        <f t="shared" si="12"/>
        <v>1.0568084770756487</v>
      </c>
      <c r="AJ56" s="491"/>
      <c r="AK56" s="491" t="e">
        <f>#REF!*#REF!*AE56</f>
        <v>#REF!</v>
      </c>
      <c r="AL56" s="491">
        <f t="shared" si="13"/>
        <v>0.99274045340309136</v>
      </c>
      <c r="AM56" s="490"/>
      <c r="AN56" s="491">
        <f>National!CQ137</f>
        <v>0.95489789164294236</v>
      </c>
      <c r="AO56" s="491">
        <f>National!CU137</f>
        <v>0.96590754441667548</v>
      </c>
      <c r="AP56" s="491">
        <f t="shared" si="14"/>
        <v>1.0698761881805503</v>
      </c>
      <c r="AQ56" s="491">
        <f t="shared" si="15"/>
        <v>1.0021505821926657</v>
      </c>
      <c r="AR56" s="491">
        <f t="shared" si="16"/>
        <v>0.98891507537918155</v>
      </c>
      <c r="AT56" s="426"/>
      <c r="AV56" s="480" t="e">
        <f>D56/#REF!</f>
        <v>#REF!</v>
      </c>
      <c r="AW56" s="480" t="e">
        <f>#REF!/#REF!</f>
        <v>#REF!</v>
      </c>
      <c r="AX56" s="480" t="e">
        <f>#REF!/#REF!</f>
        <v>#REF!</v>
      </c>
      <c r="AY56" s="480" t="e">
        <f>#REF!/#REF!</f>
        <v>#REF!</v>
      </c>
      <c r="BA56" s="480" t="e">
        <f t="shared" si="68"/>
        <v>#REF!</v>
      </c>
      <c r="BB56" s="480" t="e">
        <f t="shared" si="68"/>
        <v>#REF!</v>
      </c>
      <c r="BC56" s="480" t="e">
        <f t="shared" si="68"/>
        <v>#REF!</v>
      </c>
      <c r="BD56" s="480" t="e">
        <f t="shared" si="68"/>
        <v>#REF!</v>
      </c>
      <c r="BE56" s="480" t="e">
        <f t="shared" si="18"/>
        <v>#REF!</v>
      </c>
      <c r="BF56" s="480"/>
      <c r="BG56" s="480" t="e">
        <f t="shared" si="69"/>
        <v>#REF!</v>
      </c>
      <c r="BH56" s="480" t="e">
        <f t="shared" si="69"/>
        <v>#REF!</v>
      </c>
      <c r="BI56" s="480" t="e">
        <f t="shared" si="69"/>
        <v>#REF!</v>
      </c>
      <c r="BJ56" s="480" t="e">
        <f t="shared" si="69"/>
        <v>#REF!</v>
      </c>
      <c r="BM56" s="480" t="e">
        <f>LN(#REF!/#REF!)</f>
        <v>#REF!</v>
      </c>
      <c r="BN56" s="480" t="e">
        <f>LN(#REF!/#REF!)</f>
        <v>#REF!</v>
      </c>
      <c r="BO56" s="480" t="e">
        <f>LN(#REF!/#REF!)</f>
        <v>#REF!</v>
      </c>
      <c r="BP56" s="480" t="e">
        <f>LN(#REF!/#REF!)</f>
        <v>#REF!</v>
      </c>
      <c r="BR56" s="480" t="e">
        <f>M56/#REF!</f>
        <v>#REF!</v>
      </c>
      <c r="BS56" s="480" t="e">
        <f>#REF!/#REF!</f>
        <v>#REF!</v>
      </c>
      <c r="BT56" s="480" t="e">
        <f>#REF!/#REF!</f>
        <v>#REF!</v>
      </c>
      <c r="BU56" s="480" t="e">
        <f>#REF!/#REF!</f>
        <v>#REF!</v>
      </c>
      <c r="BV56" s="480"/>
      <c r="BX56" s="480" t="e">
        <f t="shared" si="70"/>
        <v>#REF!</v>
      </c>
      <c r="BY56" s="480" t="e">
        <f t="shared" si="70"/>
        <v>#REF!</v>
      </c>
      <c r="BZ56" s="480" t="e">
        <f t="shared" si="70"/>
        <v>#REF!</v>
      </c>
      <c r="CA56" s="480" t="e">
        <f t="shared" si="70"/>
        <v>#REF!</v>
      </c>
      <c r="CC56" s="480" t="e">
        <f>LN(#REF!/#REF!)</f>
        <v>#REF!</v>
      </c>
      <c r="CD56" s="480" t="e">
        <f>LN(#REF!/#REF!)</f>
        <v>#REF!</v>
      </c>
      <c r="CE56" s="480" t="e">
        <f>LN(#REF!/#REF!)</f>
        <v>#REF!</v>
      </c>
      <c r="CF56" s="480" t="e">
        <f>LN(#REF!/#REF!)</f>
        <v>#REF!</v>
      </c>
      <c r="CH56" s="480" t="e">
        <f>LN(#REF!/#REF!)</f>
        <v>#REF!</v>
      </c>
      <c r="CI56" s="480" t="e">
        <f>LN(#REF!/#REF!)</f>
        <v>#REF!</v>
      </c>
      <c r="CJ56" s="480" t="e">
        <f>LN(#REF!/#REF!)</f>
        <v>#REF!</v>
      </c>
      <c r="CK56" s="480" t="e">
        <f>LN(#REF!/#REF!)</f>
        <v>#REF!</v>
      </c>
      <c r="CM56" s="480" t="e">
        <f>LN(#REF!/#REF!)</f>
        <v>#REF!</v>
      </c>
      <c r="CN56" s="480" t="e">
        <f>LN(#REF!/#REF!)</f>
        <v>#REF!</v>
      </c>
      <c r="CO56" s="480" t="e">
        <f>LN(#REF!/#REF!)</f>
        <v>#REF!</v>
      </c>
      <c r="CP56" s="480" t="e">
        <f>LN(#REF!/#REF!)</f>
        <v>#REF!</v>
      </c>
      <c r="CS56" s="480" t="e">
        <f t="shared" si="21"/>
        <v>#REF!</v>
      </c>
      <c r="CT56" s="480">
        <f t="shared" si="22"/>
        <v>0</v>
      </c>
      <c r="CU56" s="480" t="e">
        <f t="shared" si="23"/>
        <v>#DIV/0!</v>
      </c>
      <c r="CV56" s="480"/>
      <c r="CW56" s="480" t="e">
        <f t="shared" si="24"/>
        <v>#REF!</v>
      </c>
      <c r="CX56" s="480">
        <f t="shared" si="25"/>
        <v>0</v>
      </c>
      <c r="CY56" s="480" t="e">
        <f t="shared" si="26"/>
        <v>#DIV/0!</v>
      </c>
      <c r="CZ56" s="480"/>
      <c r="DA56" s="480" t="e">
        <f t="shared" si="27"/>
        <v>#REF!</v>
      </c>
      <c r="DB56" s="480">
        <f t="shared" si="28"/>
        <v>0</v>
      </c>
      <c r="DC56" s="480" t="e">
        <f t="shared" si="29"/>
        <v>#DIV/0!</v>
      </c>
      <c r="DD56" s="480"/>
      <c r="DE56" s="480" t="e">
        <f t="shared" si="30"/>
        <v>#REF!</v>
      </c>
      <c r="DF56" s="480">
        <f t="shared" si="31"/>
        <v>0</v>
      </c>
      <c r="DG56" s="480" t="e">
        <f t="shared" si="32"/>
        <v>#DIV/0!</v>
      </c>
      <c r="DI56" s="480" t="e">
        <f t="shared" si="33"/>
        <v>#REF!</v>
      </c>
      <c r="DJ56" s="480">
        <f t="shared" si="34"/>
        <v>0</v>
      </c>
      <c r="DK56" s="480" t="e">
        <f t="shared" si="35"/>
        <v>#DIV/0!</v>
      </c>
      <c r="DO56" s="481">
        <f t="shared" si="36"/>
        <v>0.38640161577078863</v>
      </c>
      <c r="DP56" s="481">
        <f t="shared" si="37"/>
        <v>0.61359838422921131</v>
      </c>
      <c r="DR56" s="480">
        <f t="shared" si="38"/>
        <v>0.40537888057862703</v>
      </c>
      <c r="DS56" s="480">
        <f t="shared" si="38"/>
        <v>0.59410680804588978</v>
      </c>
      <c r="DT56" s="480">
        <f t="shared" si="39"/>
        <v>0.99948568862451681</v>
      </c>
      <c r="DV56" s="480">
        <f t="shared" si="40"/>
        <v>0.40558747883274426</v>
      </c>
      <c r="DW56" s="480">
        <f t="shared" si="41"/>
        <v>0.59441252116725574</v>
      </c>
      <c r="DY56" s="480">
        <f t="shared" si="71"/>
        <v>-5.7372108162601937E-2</v>
      </c>
      <c r="DZ56" s="480">
        <f t="shared" si="71"/>
        <v>1.6889120316531631E-2</v>
      </c>
      <c r="EA56" s="480"/>
      <c r="EB56" s="480">
        <f t="shared" si="43"/>
        <v>-9.9325724012973626E-2</v>
      </c>
      <c r="EC56" s="480">
        <f t="shared" si="44"/>
        <v>-9.9325724012973626E-2</v>
      </c>
      <c r="ED56" s="480"/>
      <c r="EE56" s="481">
        <f t="shared" si="45"/>
        <v>0.67478586580194655</v>
      </c>
      <c r="EF56" s="481">
        <f t="shared" si="46"/>
        <v>0.32521413419805356</v>
      </c>
      <c r="EG56" s="481"/>
      <c r="EH56" s="481">
        <f t="shared" si="47"/>
        <v>-5.0397422412309795E-2</v>
      </c>
      <c r="EI56" s="481">
        <f t="shared" si="47"/>
        <v>0.11344792081011178</v>
      </c>
      <c r="EK56" s="480">
        <f t="shared" si="48"/>
        <v>-9.2351038262681498E-2</v>
      </c>
      <c r="EL56" s="480">
        <f t="shared" si="49"/>
        <v>-2.7669235193933358E-3</v>
      </c>
      <c r="EN56" s="480">
        <v>0</v>
      </c>
      <c r="EO56" s="480">
        <f t="shared" si="50"/>
        <v>-3.7956645695976631E-3</v>
      </c>
      <c r="ES56" s="480">
        <f t="shared" si="51"/>
        <v>0.98685683165528404</v>
      </c>
      <c r="ET56" s="480">
        <f t="shared" si="63"/>
        <v>0.8222817623963119</v>
      </c>
      <c r="EU56" s="480">
        <f t="shared" si="52"/>
        <v>0.99614664839052691</v>
      </c>
      <c r="EW56" s="480">
        <f t="shared" si="53"/>
        <v>0.96165346302248922</v>
      </c>
      <c r="EX56" s="480">
        <f t="shared" si="64"/>
        <v>1.0452682420507731</v>
      </c>
      <c r="EY56" s="480">
        <f t="shared" si="54"/>
        <v>0.99061006503734661</v>
      </c>
      <c r="FA56" s="480">
        <f t="shared" si="55"/>
        <v>0.99774635273849954</v>
      </c>
      <c r="FB56" s="480">
        <f t="shared" si="65"/>
        <v>0.98071597175898284</v>
      </c>
      <c r="FC56" s="480">
        <f t="shared" si="56"/>
        <v>1.0021505821926657</v>
      </c>
      <c r="FE56" s="480">
        <f t="shared" si="57"/>
        <v>0.98679289614887467</v>
      </c>
      <c r="FG56" s="480">
        <f t="shared" si="58"/>
        <v>0.90544773391665234</v>
      </c>
      <c r="FH56" s="480">
        <f t="shared" si="66"/>
        <v>0.67094351940773411</v>
      </c>
      <c r="FI56" s="480">
        <f t="shared" si="59"/>
        <v>0.92234307768549573</v>
      </c>
      <c r="FK56" s="480">
        <f t="shared" si="60"/>
        <v>1.0481160359898405</v>
      </c>
      <c r="FL56" s="480">
        <f t="shared" si="67"/>
        <v>1.2810392937532518</v>
      </c>
      <c r="FM56" s="480">
        <f t="shared" si="61"/>
        <v>1.0698761881805503</v>
      </c>
    </row>
    <row r="57" spans="1:169" x14ac:dyDescent="0.2">
      <c r="A57" s="469" t="s">
        <v>147</v>
      </c>
      <c r="B57" s="421">
        <f t="shared" si="1"/>
        <v>1991</v>
      </c>
      <c r="D57" s="485">
        <f>National!H300</f>
        <v>6721.8819999999996</v>
      </c>
      <c r="E57" s="485">
        <f>National!H218</f>
        <v>3259.8820000000001</v>
      </c>
      <c r="F57" s="485">
        <f>Conversion_Factors!$O53*E57</f>
        <v>10673.543451576805</v>
      </c>
      <c r="G57" s="485">
        <f t="shared" si="2"/>
        <v>17395.425451576804</v>
      </c>
      <c r="H57" s="486">
        <f t="shared" si="3"/>
        <v>3.2742115977132928</v>
      </c>
      <c r="K57" s="481">
        <f>National!N218*0.001</f>
        <v>93.230648934379147</v>
      </c>
      <c r="M57" s="486">
        <f>National!CQ300</f>
        <v>0.90658194626196731</v>
      </c>
      <c r="N57" s="486">
        <f>National!CQ218</f>
        <v>1.0580578206095437</v>
      </c>
      <c r="O57" s="531">
        <f>National!Z138</f>
        <v>107.06526355968748</v>
      </c>
      <c r="Q57" s="488">
        <f t="shared" si="4"/>
        <v>186.58483717967746</v>
      </c>
      <c r="S57" s="481">
        <f>National!CQ300</f>
        <v>0.90658194626196731</v>
      </c>
      <c r="T57" s="481">
        <f>National!CQ218</f>
        <v>1.0580578206095437</v>
      </c>
      <c r="W57" s="481">
        <f>National!CU300</f>
        <v>0.96915117278954921</v>
      </c>
      <c r="Z57" s="489">
        <f>National!CU218</f>
        <v>1.0594515714960371</v>
      </c>
      <c r="AA57" s="480">
        <f t="shared" si="62"/>
        <v>1.0114998608627481</v>
      </c>
      <c r="AB57" s="451">
        <f t="shared" si="5"/>
        <v>1991</v>
      </c>
      <c r="AC57" s="491">
        <f t="shared" si="6"/>
        <v>1.0735396146784146</v>
      </c>
      <c r="AD57" s="491">
        <f t="shared" si="7"/>
        <v>1.0114998608627488</v>
      </c>
      <c r="AE57" s="491">
        <f t="shared" si="8"/>
        <v>1.0213348937527789</v>
      </c>
      <c r="AF57" s="492">
        <f t="shared" si="9"/>
        <v>0.99828547734422646</v>
      </c>
      <c r="AG57" s="491">
        <f t="shared" si="10"/>
        <v>0.99207134211089065</v>
      </c>
      <c r="AH57" s="491">
        <f t="shared" si="11"/>
        <v>1.0858851708778643</v>
      </c>
      <c r="AI57" s="491">
        <f t="shared" si="12"/>
        <v>1.0858851708778654</v>
      </c>
      <c r="AJ57" s="491"/>
      <c r="AK57" s="491" t="e">
        <f>#REF!*#REF!*AE57</f>
        <v>#REF!</v>
      </c>
      <c r="AL57" s="491">
        <f t="shared" si="13"/>
        <v>1.0195837919383077</v>
      </c>
      <c r="AM57" s="490"/>
      <c r="AN57" s="491">
        <f>National!CQ138</f>
        <v>0.94930348103121798</v>
      </c>
      <c r="AO57" s="491">
        <f>National!CU138</f>
        <v>0.99584909972903113</v>
      </c>
      <c r="AP57" s="491">
        <f t="shared" si="14"/>
        <v>1.0717968236731767</v>
      </c>
      <c r="AQ57" s="491">
        <f t="shared" si="15"/>
        <v>0.99828547734422646</v>
      </c>
      <c r="AR57" s="491">
        <f t="shared" si="16"/>
        <v>1.0114998608627486</v>
      </c>
      <c r="AT57" s="426"/>
      <c r="AV57" s="480" t="e">
        <f>D57/#REF!</f>
        <v>#REF!</v>
      </c>
      <c r="AW57" s="480" t="e">
        <f>#REF!/#REF!</f>
        <v>#REF!</v>
      </c>
      <c r="AX57" s="480" t="e">
        <f>#REF!/#REF!</f>
        <v>#REF!</v>
      </c>
      <c r="AY57" s="480" t="e">
        <f>#REF!/#REF!</f>
        <v>#REF!</v>
      </c>
      <c r="BA57" s="480" t="e">
        <f t="shared" si="68"/>
        <v>#REF!</v>
      </c>
      <c r="BB57" s="480" t="e">
        <f t="shared" si="68"/>
        <v>#REF!</v>
      </c>
      <c r="BC57" s="480" t="e">
        <f t="shared" si="68"/>
        <v>#REF!</v>
      </c>
      <c r="BD57" s="480" t="e">
        <f t="shared" si="68"/>
        <v>#REF!</v>
      </c>
      <c r="BE57" s="480" t="e">
        <f t="shared" si="18"/>
        <v>#REF!</v>
      </c>
      <c r="BF57" s="480"/>
      <c r="BG57" s="480" t="e">
        <f t="shared" si="69"/>
        <v>#REF!</v>
      </c>
      <c r="BH57" s="480" t="e">
        <f t="shared" si="69"/>
        <v>#REF!</v>
      </c>
      <c r="BI57" s="480" t="e">
        <f t="shared" si="69"/>
        <v>#REF!</v>
      </c>
      <c r="BJ57" s="480" t="e">
        <f t="shared" si="69"/>
        <v>#REF!</v>
      </c>
      <c r="BM57" s="480" t="e">
        <f>LN(#REF!/#REF!)</f>
        <v>#REF!</v>
      </c>
      <c r="BN57" s="480" t="e">
        <f>LN(#REF!/#REF!)</f>
        <v>#REF!</v>
      </c>
      <c r="BO57" s="480" t="e">
        <f>LN(#REF!/#REF!)</f>
        <v>#REF!</v>
      </c>
      <c r="BP57" s="480" t="e">
        <f>LN(#REF!/#REF!)</f>
        <v>#REF!</v>
      </c>
      <c r="BR57" s="480" t="e">
        <f>M57/#REF!</f>
        <v>#REF!</v>
      </c>
      <c r="BS57" s="480" t="e">
        <f>#REF!/#REF!</f>
        <v>#REF!</v>
      </c>
      <c r="BT57" s="480" t="e">
        <f>#REF!/#REF!</f>
        <v>#REF!</v>
      </c>
      <c r="BU57" s="480" t="e">
        <f>#REF!/#REF!</f>
        <v>#REF!</v>
      </c>
      <c r="BV57" s="480"/>
      <c r="BX57" s="480" t="e">
        <f t="shared" si="70"/>
        <v>#REF!</v>
      </c>
      <c r="BY57" s="480" t="e">
        <f t="shared" si="70"/>
        <v>#REF!</v>
      </c>
      <c r="BZ57" s="480" t="e">
        <f t="shared" si="70"/>
        <v>#REF!</v>
      </c>
      <c r="CA57" s="480" t="e">
        <f t="shared" si="70"/>
        <v>#REF!</v>
      </c>
      <c r="CC57" s="480" t="e">
        <f>LN(#REF!/#REF!)</f>
        <v>#REF!</v>
      </c>
      <c r="CD57" s="480" t="e">
        <f>LN(#REF!/#REF!)</f>
        <v>#REF!</v>
      </c>
      <c r="CE57" s="480" t="e">
        <f>LN(#REF!/#REF!)</f>
        <v>#REF!</v>
      </c>
      <c r="CF57" s="480" t="e">
        <f>LN(#REF!/#REF!)</f>
        <v>#REF!</v>
      </c>
      <c r="CH57" s="480" t="e">
        <f>LN(#REF!/#REF!)</f>
        <v>#REF!</v>
      </c>
      <c r="CI57" s="480" t="e">
        <f>LN(#REF!/#REF!)</f>
        <v>#REF!</v>
      </c>
      <c r="CJ57" s="480" t="e">
        <f>LN(#REF!/#REF!)</f>
        <v>#REF!</v>
      </c>
      <c r="CK57" s="480" t="e">
        <f>LN(#REF!/#REF!)</f>
        <v>#REF!</v>
      </c>
      <c r="CM57" s="480" t="e">
        <f>LN(#REF!/#REF!)</f>
        <v>#REF!</v>
      </c>
      <c r="CN57" s="480" t="e">
        <f>LN(#REF!/#REF!)</f>
        <v>#REF!</v>
      </c>
      <c r="CO57" s="480" t="e">
        <f>LN(#REF!/#REF!)</f>
        <v>#REF!</v>
      </c>
      <c r="CP57" s="480" t="e">
        <f>LN(#REF!/#REF!)</f>
        <v>#REF!</v>
      </c>
      <c r="CS57" s="480" t="e">
        <f t="shared" si="21"/>
        <v>#REF!</v>
      </c>
      <c r="CT57" s="480">
        <f t="shared" si="22"/>
        <v>0</v>
      </c>
      <c r="CU57" s="480" t="e">
        <f t="shared" si="23"/>
        <v>#DIV/0!</v>
      </c>
      <c r="CV57" s="480"/>
      <c r="CW57" s="480" t="e">
        <f t="shared" si="24"/>
        <v>#REF!</v>
      </c>
      <c r="CX57" s="480">
        <f t="shared" si="25"/>
        <v>0</v>
      </c>
      <c r="CY57" s="480" t="e">
        <f t="shared" si="26"/>
        <v>#DIV/0!</v>
      </c>
      <c r="CZ57" s="480"/>
      <c r="DA57" s="480" t="e">
        <f t="shared" si="27"/>
        <v>#REF!</v>
      </c>
      <c r="DB57" s="480">
        <f t="shared" si="28"/>
        <v>0</v>
      </c>
      <c r="DC57" s="480" t="e">
        <f t="shared" si="29"/>
        <v>#DIV/0!</v>
      </c>
      <c r="DD57" s="480"/>
      <c r="DE57" s="480" t="e">
        <f t="shared" si="30"/>
        <v>#REF!</v>
      </c>
      <c r="DF57" s="480">
        <f t="shared" si="31"/>
        <v>0</v>
      </c>
      <c r="DG57" s="480" t="e">
        <f t="shared" si="32"/>
        <v>#DIV/0!</v>
      </c>
      <c r="DI57" s="480" t="e">
        <f t="shared" si="33"/>
        <v>#REF!</v>
      </c>
      <c r="DJ57" s="480">
        <f t="shared" si="34"/>
        <v>0</v>
      </c>
      <c r="DK57" s="480" t="e">
        <f t="shared" si="35"/>
        <v>#DIV/0!</v>
      </c>
      <c r="DO57" s="481">
        <f t="shared" si="36"/>
        <v>0.38641664837181067</v>
      </c>
      <c r="DP57" s="481">
        <f t="shared" si="37"/>
        <v>0.61358335162818933</v>
      </c>
      <c r="DR57" s="480">
        <f t="shared" si="38"/>
        <v>0.38640913202224048</v>
      </c>
      <c r="DS57" s="480">
        <f t="shared" si="38"/>
        <v>0.6135908678991927</v>
      </c>
      <c r="DT57" s="480">
        <f t="shared" si="39"/>
        <v>0.99999999992143318</v>
      </c>
      <c r="DV57" s="480">
        <f t="shared" si="40"/>
        <v>0.38640913205259941</v>
      </c>
      <c r="DW57" s="480">
        <f t="shared" si="41"/>
        <v>0.61359086794740059</v>
      </c>
      <c r="DY57" s="480">
        <f t="shared" si="71"/>
        <v>-7.5872848756002222E-3</v>
      </c>
      <c r="DZ57" s="480">
        <f t="shared" si="71"/>
        <v>-1.9030038324876631E-3</v>
      </c>
      <c r="EA57" s="480"/>
      <c r="EB57" s="480">
        <f t="shared" si="43"/>
        <v>2.4651742699321636E-2</v>
      </c>
      <c r="EC57" s="480">
        <f t="shared" si="44"/>
        <v>2.4651742699321636E-2</v>
      </c>
      <c r="ED57" s="480"/>
      <c r="EE57" s="481">
        <f t="shared" si="45"/>
        <v>0.67341624185865345</v>
      </c>
      <c r="EF57" s="481">
        <f t="shared" si="46"/>
        <v>0.3265837581413466</v>
      </c>
      <c r="EG57" s="481"/>
      <c r="EH57" s="481">
        <f t="shared" si="47"/>
        <v>-2.0317790732943962E-3</v>
      </c>
      <c r="EI57" s="481">
        <f t="shared" si="47"/>
        <v>4.2026093524982931E-3</v>
      </c>
      <c r="EK57" s="480">
        <f t="shared" si="48"/>
        <v>3.0207248501627326E-2</v>
      </c>
      <c r="EL57" s="480">
        <f t="shared" si="49"/>
        <v>3.0757355884307325E-2</v>
      </c>
      <c r="EN57" s="480">
        <v>0</v>
      </c>
      <c r="EO57" s="480">
        <f t="shared" si="50"/>
        <v>-6.2977911417684785E-3</v>
      </c>
      <c r="ES57" s="480">
        <f t="shared" si="51"/>
        <v>0.99590892938683206</v>
      </c>
      <c r="ET57" s="480">
        <f t="shared" si="63"/>
        <v>0.81891774964242836</v>
      </c>
      <c r="EU57" s="480">
        <f t="shared" si="52"/>
        <v>0.99207134211089065</v>
      </c>
      <c r="EW57" s="480">
        <f t="shared" si="53"/>
        <v>1.0310160675727376</v>
      </c>
      <c r="EX57" s="480">
        <f t="shared" si="64"/>
        <v>1.0776883524778564</v>
      </c>
      <c r="EY57" s="480">
        <f t="shared" si="54"/>
        <v>1.0213348937527789</v>
      </c>
      <c r="FA57" s="480">
        <f t="shared" si="55"/>
        <v>0.99614318953945769</v>
      </c>
      <c r="FB57" s="480">
        <f t="shared" si="65"/>
        <v>0.97693353614028189</v>
      </c>
      <c r="FC57" s="480">
        <f t="shared" si="56"/>
        <v>0.99828547734422646</v>
      </c>
      <c r="FE57" s="480">
        <f t="shared" si="57"/>
        <v>1.0132370787900031</v>
      </c>
      <c r="FG57" s="480">
        <f t="shared" si="58"/>
        <v>1.0249581092177156</v>
      </c>
      <c r="FH57" s="480">
        <f t="shared" si="66"/>
        <v>0.68768900104403086</v>
      </c>
      <c r="FI57" s="480">
        <f t="shared" si="59"/>
        <v>0.94536301695457436</v>
      </c>
      <c r="FK57" s="480">
        <f t="shared" si="60"/>
        <v>1.0017951941671801</v>
      </c>
      <c r="FL57" s="480">
        <f t="shared" si="67"/>
        <v>1.2833390080213261</v>
      </c>
      <c r="FM57" s="480">
        <f t="shared" si="61"/>
        <v>1.0717968236731767</v>
      </c>
    </row>
    <row r="58" spans="1:169" x14ac:dyDescent="0.2">
      <c r="A58" s="469" t="s">
        <v>147</v>
      </c>
      <c r="B58" s="421">
        <f t="shared" si="1"/>
        <v>1992</v>
      </c>
      <c r="D58" s="485">
        <f>National!H301</f>
        <v>6922.7610000000004</v>
      </c>
      <c r="E58" s="485">
        <f>National!H219</f>
        <v>3193.424</v>
      </c>
      <c r="F58" s="485">
        <f>Conversion_Factors!$O54*E58</f>
        <v>10405.655258463412</v>
      </c>
      <c r="G58" s="485">
        <f t="shared" si="2"/>
        <v>17328.41625846341</v>
      </c>
      <c r="H58" s="486">
        <f t="shared" si="3"/>
        <v>3.258463410578555</v>
      </c>
      <c r="K58" s="481">
        <f>National!N219*0.001</f>
        <v>94.777984433479318</v>
      </c>
      <c r="M58" s="486">
        <f>National!CQ301</f>
        <v>0.87909935145900908</v>
      </c>
      <c r="N58" s="486">
        <f>National!CQ219</f>
        <v>1.0573864475837988</v>
      </c>
      <c r="O58" s="531">
        <f>National!Z139</f>
        <v>106.73559962757093</v>
      </c>
      <c r="Q58" s="488">
        <f t="shared" si="4"/>
        <v>182.83166034856436</v>
      </c>
      <c r="S58" s="481">
        <f>National!CQ301</f>
        <v>0.87909935145900908</v>
      </c>
      <c r="T58" s="481">
        <f>National!CQ219</f>
        <v>1.0573864475837988</v>
      </c>
      <c r="W58" s="481">
        <f>National!CU301</f>
        <v>1.012512339664726</v>
      </c>
      <c r="Z58" s="489">
        <f>National!CU219</f>
        <v>1.0215572604105216</v>
      </c>
      <c r="AA58" s="480">
        <f t="shared" si="62"/>
        <v>0.99115341739045038</v>
      </c>
      <c r="AB58" s="451">
        <f t="shared" si="5"/>
        <v>1992</v>
      </c>
      <c r="AC58" s="491">
        <f t="shared" si="6"/>
        <v>1.0913569952766278</v>
      </c>
      <c r="AD58" s="491">
        <f t="shared" si="7"/>
        <v>0.99115341739045093</v>
      </c>
      <c r="AE58" s="491">
        <f t="shared" si="8"/>
        <v>1.0163306513550154</v>
      </c>
      <c r="AF58" s="492">
        <f t="shared" si="9"/>
        <v>0.99536794171803944</v>
      </c>
      <c r="AG58" s="491">
        <f t="shared" si="10"/>
        <v>0.97976565163611307</v>
      </c>
      <c r="AH58" s="491">
        <f t="shared" si="11"/>
        <v>1.0817022154614031</v>
      </c>
      <c r="AI58" s="491">
        <f t="shared" si="12"/>
        <v>1.0817022154614038</v>
      </c>
      <c r="AJ58" s="491"/>
      <c r="AK58" s="491" t="e">
        <f>#REF!*#REF!*AE58</f>
        <v>#REF!</v>
      </c>
      <c r="AL58" s="491">
        <f t="shared" si="13"/>
        <v>1.0116229485441961</v>
      </c>
      <c r="AM58" s="490"/>
      <c r="AN58" s="491">
        <f>National!CQ139</f>
        <v>0.92933403881763876</v>
      </c>
      <c r="AO58" s="491">
        <f>National!CU139</f>
        <v>1.0141156104145281</v>
      </c>
      <c r="AP58" s="491">
        <f t="shared" si="14"/>
        <v>1.0565691388210563</v>
      </c>
      <c r="AQ58" s="491">
        <f t="shared" si="15"/>
        <v>0.99536794171803944</v>
      </c>
      <c r="AR58" s="491">
        <f t="shared" si="16"/>
        <v>0.9911534173904506</v>
      </c>
      <c r="AT58" s="426"/>
      <c r="AV58" s="480" t="e">
        <f>D58/#REF!</f>
        <v>#REF!</v>
      </c>
      <c r="AW58" s="480" t="e">
        <f>#REF!/#REF!</f>
        <v>#REF!</v>
      </c>
      <c r="AX58" s="480" t="e">
        <f>#REF!/#REF!</f>
        <v>#REF!</v>
      </c>
      <c r="AY58" s="480" t="e">
        <f>#REF!/#REF!</f>
        <v>#REF!</v>
      </c>
      <c r="BA58" s="480" t="e">
        <f t="shared" si="68"/>
        <v>#REF!</v>
      </c>
      <c r="BB58" s="480" t="e">
        <f t="shared" si="68"/>
        <v>#REF!</v>
      </c>
      <c r="BC58" s="480" t="e">
        <f t="shared" si="68"/>
        <v>#REF!</v>
      </c>
      <c r="BD58" s="480" t="e">
        <f t="shared" si="68"/>
        <v>#REF!</v>
      </c>
      <c r="BE58" s="480" t="e">
        <f t="shared" si="18"/>
        <v>#REF!</v>
      </c>
      <c r="BF58" s="480"/>
      <c r="BG58" s="480" t="e">
        <f t="shared" si="69"/>
        <v>#REF!</v>
      </c>
      <c r="BH58" s="480" t="e">
        <f t="shared" si="69"/>
        <v>#REF!</v>
      </c>
      <c r="BI58" s="480" t="e">
        <f t="shared" si="69"/>
        <v>#REF!</v>
      </c>
      <c r="BJ58" s="480" t="e">
        <f t="shared" si="69"/>
        <v>#REF!</v>
      </c>
      <c r="BM58" s="480" t="e">
        <f>LN(#REF!/#REF!)</f>
        <v>#REF!</v>
      </c>
      <c r="BN58" s="480" t="e">
        <f>LN(#REF!/#REF!)</f>
        <v>#REF!</v>
      </c>
      <c r="BO58" s="480" t="e">
        <f>LN(#REF!/#REF!)</f>
        <v>#REF!</v>
      </c>
      <c r="BP58" s="480" t="e">
        <f>LN(#REF!/#REF!)</f>
        <v>#REF!</v>
      </c>
      <c r="BR58" s="480" t="e">
        <f>M58/#REF!</f>
        <v>#REF!</v>
      </c>
      <c r="BS58" s="480" t="e">
        <f>#REF!/#REF!</f>
        <v>#REF!</v>
      </c>
      <c r="BT58" s="480" t="e">
        <f>#REF!/#REF!</f>
        <v>#REF!</v>
      </c>
      <c r="BU58" s="480" t="e">
        <f>#REF!/#REF!</f>
        <v>#REF!</v>
      </c>
      <c r="BV58" s="480"/>
      <c r="BX58" s="480" t="e">
        <f t="shared" si="70"/>
        <v>#REF!</v>
      </c>
      <c r="BY58" s="480" t="e">
        <f t="shared" si="70"/>
        <v>#REF!</v>
      </c>
      <c r="BZ58" s="480" t="e">
        <f t="shared" si="70"/>
        <v>#REF!</v>
      </c>
      <c r="CA58" s="480" t="e">
        <f t="shared" si="70"/>
        <v>#REF!</v>
      </c>
      <c r="CC58" s="480" t="e">
        <f>LN(#REF!/#REF!)</f>
        <v>#REF!</v>
      </c>
      <c r="CD58" s="480" t="e">
        <f>LN(#REF!/#REF!)</f>
        <v>#REF!</v>
      </c>
      <c r="CE58" s="480" t="e">
        <f>LN(#REF!/#REF!)</f>
        <v>#REF!</v>
      </c>
      <c r="CF58" s="480" t="e">
        <f>LN(#REF!/#REF!)</f>
        <v>#REF!</v>
      </c>
      <c r="CH58" s="480" t="e">
        <f>LN(#REF!/#REF!)</f>
        <v>#REF!</v>
      </c>
      <c r="CI58" s="480" t="e">
        <f>LN(#REF!/#REF!)</f>
        <v>#REF!</v>
      </c>
      <c r="CJ58" s="480" t="e">
        <f>LN(#REF!/#REF!)</f>
        <v>#REF!</v>
      </c>
      <c r="CK58" s="480" t="e">
        <f>LN(#REF!/#REF!)</f>
        <v>#REF!</v>
      </c>
      <c r="CM58" s="480" t="e">
        <f>LN(#REF!/#REF!)</f>
        <v>#REF!</v>
      </c>
      <c r="CN58" s="480" t="e">
        <f>LN(#REF!/#REF!)</f>
        <v>#REF!</v>
      </c>
      <c r="CO58" s="480" t="e">
        <f>LN(#REF!/#REF!)</f>
        <v>#REF!</v>
      </c>
      <c r="CP58" s="480" t="e">
        <f>LN(#REF!/#REF!)</f>
        <v>#REF!</v>
      </c>
      <c r="CS58" s="480" t="e">
        <f t="shared" si="21"/>
        <v>#REF!</v>
      </c>
      <c r="CT58" s="480">
        <f t="shared" si="22"/>
        <v>0</v>
      </c>
      <c r="CU58" s="480" t="e">
        <f t="shared" si="23"/>
        <v>#DIV/0!</v>
      </c>
      <c r="CV58" s="480"/>
      <c r="CW58" s="480" t="e">
        <f t="shared" si="24"/>
        <v>#REF!</v>
      </c>
      <c r="CX58" s="480">
        <f t="shared" si="25"/>
        <v>0</v>
      </c>
      <c r="CY58" s="480" t="e">
        <f t="shared" si="26"/>
        <v>#DIV/0!</v>
      </c>
      <c r="CZ58" s="480"/>
      <c r="DA58" s="480" t="e">
        <f t="shared" si="27"/>
        <v>#REF!</v>
      </c>
      <c r="DB58" s="480">
        <f t="shared" si="28"/>
        <v>0</v>
      </c>
      <c r="DC58" s="480" t="e">
        <f t="shared" si="29"/>
        <v>#DIV/0!</v>
      </c>
      <c r="DD58" s="480"/>
      <c r="DE58" s="480" t="e">
        <f t="shared" si="30"/>
        <v>#REF!</v>
      </c>
      <c r="DF58" s="480">
        <f t="shared" si="31"/>
        <v>0</v>
      </c>
      <c r="DG58" s="480" t="e">
        <f t="shared" si="32"/>
        <v>#DIV/0!</v>
      </c>
      <c r="DI58" s="480" t="e">
        <f t="shared" si="33"/>
        <v>#REF!</v>
      </c>
      <c r="DJ58" s="480">
        <f t="shared" si="34"/>
        <v>0</v>
      </c>
      <c r="DK58" s="480" t="e">
        <f t="shared" si="35"/>
        <v>#DIV/0!</v>
      </c>
      <c r="DO58" s="481">
        <f t="shared" si="36"/>
        <v>0.3995033877731809</v>
      </c>
      <c r="DP58" s="481">
        <f t="shared" si="37"/>
        <v>0.60049661222681916</v>
      </c>
      <c r="DR58" s="480">
        <f t="shared" si="38"/>
        <v>0.39292369643561131</v>
      </c>
      <c r="DS58" s="480">
        <f t="shared" si="38"/>
        <v>0.60701647056362151</v>
      </c>
      <c r="DT58" s="480">
        <f t="shared" si="39"/>
        <v>0.99994016699923283</v>
      </c>
      <c r="DV58" s="480">
        <f t="shared" si="40"/>
        <v>0.39294720764618785</v>
      </c>
      <c r="DW58" s="480">
        <f t="shared" si="41"/>
        <v>0.60705279235381215</v>
      </c>
      <c r="DY58" s="480">
        <f t="shared" si="71"/>
        <v>-3.0783505509200216E-2</v>
      </c>
      <c r="DZ58" s="480">
        <f t="shared" si="71"/>
        <v>-6.3473480098708316E-4</v>
      </c>
      <c r="EA58" s="480"/>
      <c r="EB58" s="480">
        <f t="shared" si="43"/>
        <v>-3.0838434276002991E-3</v>
      </c>
      <c r="EC58" s="480">
        <f t="shared" si="44"/>
        <v>-3.0838434276002991E-3</v>
      </c>
      <c r="ED58" s="480"/>
      <c r="EE58" s="481">
        <f t="shared" si="45"/>
        <v>0.68432526688667705</v>
      </c>
      <c r="EF58" s="481">
        <f t="shared" si="46"/>
        <v>0.31567473311332284</v>
      </c>
      <c r="EG58" s="481"/>
      <c r="EH58" s="481">
        <f t="shared" si="47"/>
        <v>1.6069715354656493E-2</v>
      </c>
      <c r="EI58" s="481">
        <f t="shared" si="47"/>
        <v>-3.3974091298539053E-2</v>
      </c>
      <c r="EK58" s="480">
        <f t="shared" si="48"/>
        <v>4.3769377436256703E-2</v>
      </c>
      <c r="EL58" s="480">
        <f t="shared" si="49"/>
        <v>-3.6423199925151854E-2</v>
      </c>
      <c r="EN58" s="480">
        <v>0</v>
      </c>
      <c r="EO58" s="480">
        <f t="shared" si="50"/>
        <v>-4.8213687719260434E-3</v>
      </c>
      <c r="ES58" s="480">
        <f t="shared" si="51"/>
        <v>0.98759596215268752</v>
      </c>
      <c r="ET58" s="480">
        <f t="shared" si="63"/>
        <v>0.80875986288202772</v>
      </c>
      <c r="EU58" s="480">
        <f t="shared" si="52"/>
        <v>0.97976565163611307</v>
      </c>
      <c r="EW58" s="480">
        <f t="shared" si="53"/>
        <v>0.9951002923444866</v>
      </c>
      <c r="EX58" s="480">
        <f t="shared" si="64"/>
        <v>1.0724079946069631</v>
      </c>
      <c r="EY58" s="480">
        <f t="shared" si="54"/>
        <v>1.0163306513550154</v>
      </c>
      <c r="FA58" s="480">
        <f t="shared" si="55"/>
        <v>0.99707745360180067</v>
      </c>
      <c r="FB58" s="480">
        <f t="shared" si="65"/>
        <v>0.97407840255295497</v>
      </c>
      <c r="FC58" s="480">
        <f t="shared" si="56"/>
        <v>0.99536794171803944</v>
      </c>
      <c r="FE58" s="480">
        <f t="shared" si="57"/>
        <v>0.99576586290260194</v>
      </c>
      <c r="FG58" s="480">
        <f t="shared" si="58"/>
        <v>0.99692090673337053</v>
      </c>
      <c r="FH58" s="480">
        <f t="shared" si="66"/>
        <v>0.68557154247138108</v>
      </c>
      <c r="FI58" s="480">
        <f t="shared" si="59"/>
        <v>0.94245215605454902</v>
      </c>
      <c r="FK58" s="480">
        <f t="shared" si="60"/>
        <v>0.98579237732769787</v>
      </c>
      <c r="FL58" s="480">
        <f t="shared" si="67"/>
        <v>1.2651058116347125</v>
      </c>
      <c r="FM58" s="480">
        <f t="shared" si="61"/>
        <v>1.0565691388210563</v>
      </c>
    </row>
    <row r="59" spans="1:169" x14ac:dyDescent="0.2">
      <c r="A59" s="469" t="s">
        <v>147</v>
      </c>
      <c r="B59" s="421">
        <f t="shared" si="1"/>
        <v>1993</v>
      </c>
      <c r="D59" s="485">
        <f>National!H302</f>
        <v>7133.94</v>
      </c>
      <c r="E59" s="485">
        <f>National!H220</f>
        <v>3394.1909999999998</v>
      </c>
      <c r="F59" s="485">
        <f>Conversion_Factors!$O55*E59</f>
        <v>11071.555738087003</v>
      </c>
      <c r="G59" s="485">
        <f t="shared" si="2"/>
        <v>18205.495738087004</v>
      </c>
      <c r="H59" s="486">
        <f t="shared" si="3"/>
        <v>3.261912997261204</v>
      </c>
      <c r="K59" s="481">
        <f>National!N220*0.001</f>
        <v>96.416439816278725</v>
      </c>
      <c r="M59" s="486">
        <f>National!CQ302</f>
        <v>0.85485709934301268</v>
      </c>
      <c r="N59" s="486">
        <f>National!CQ220</f>
        <v>1.0439197306408345</v>
      </c>
      <c r="O59" s="531">
        <f>National!Z140</f>
        <v>109.19435544458317</v>
      </c>
      <c r="Q59" s="488">
        <f t="shared" si="4"/>
        <v>188.82148908191931</v>
      </c>
      <c r="S59" s="481">
        <f>National!CQ302</f>
        <v>0.85485709934301268</v>
      </c>
      <c r="T59" s="481">
        <f>National!CQ220</f>
        <v>1.0439197306408345</v>
      </c>
      <c r="W59" s="481">
        <f>National!CU302</f>
        <v>1.0547541753599248</v>
      </c>
      <c r="Z59" s="489">
        <f>National!CU220</f>
        <v>1.0810988832974424</v>
      </c>
      <c r="AA59" s="480">
        <f t="shared" si="62"/>
        <v>1.0236250320294566</v>
      </c>
      <c r="AB59" s="451">
        <f t="shared" si="5"/>
        <v>1993</v>
      </c>
      <c r="AC59" s="491">
        <f t="shared" si="6"/>
        <v>1.1102236102838481</v>
      </c>
      <c r="AD59" s="491">
        <f t="shared" si="7"/>
        <v>1.0236250320294573</v>
      </c>
      <c r="AE59" s="491">
        <f t="shared" si="8"/>
        <v>1.0688743293048835</v>
      </c>
      <c r="AF59" s="492">
        <f t="shared" si="9"/>
        <v>0.99600461560650377</v>
      </c>
      <c r="AG59" s="491">
        <f t="shared" si="10"/>
        <v>0.96150799500261508</v>
      </c>
      <c r="AH59" s="491">
        <f t="shared" si="11"/>
        <v>1.1364526786366631</v>
      </c>
      <c r="AI59" s="491">
        <f t="shared" si="12"/>
        <v>1.1364526786366638</v>
      </c>
      <c r="AJ59" s="491"/>
      <c r="AK59" s="491" t="e">
        <f>#REF!*#REF!*AE59</f>
        <v>#REF!</v>
      </c>
      <c r="AL59" s="491">
        <f t="shared" si="13"/>
        <v>1.0646037654909699</v>
      </c>
      <c r="AM59" s="490"/>
      <c r="AN59" s="491">
        <f>National!CQ140</f>
        <v>0.90802197928167538</v>
      </c>
      <c r="AO59" s="491">
        <f>National!CU140</f>
        <v>1.0618271999415561</v>
      </c>
      <c r="AP59" s="491">
        <f t="shared" si="14"/>
        <v>1.0659316056888939</v>
      </c>
      <c r="AQ59" s="491">
        <f t="shared" si="15"/>
        <v>0.99600461560650377</v>
      </c>
      <c r="AR59" s="491">
        <f t="shared" si="16"/>
        <v>1.0236250320294564</v>
      </c>
      <c r="AT59" s="426"/>
      <c r="AV59" s="480" t="e">
        <f>D59/#REF!</f>
        <v>#REF!</v>
      </c>
      <c r="AW59" s="480" t="e">
        <f>#REF!/#REF!</f>
        <v>#REF!</v>
      </c>
      <c r="AX59" s="480" t="e">
        <f>#REF!/#REF!</f>
        <v>#REF!</v>
      </c>
      <c r="AY59" s="480" t="e">
        <f>#REF!/#REF!</f>
        <v>#REF!</v>
      </c>
      <c r="BA59" s="480" t="e">
        <f t="shared" si="68"/>
        <v>#REF!</v>
      </c>
      <c r="BB59" s="480" t="e">
        <f t="shared" si="68"/>
        <v>#REF!</v>
      </c>
      <c r="BC59" s="480" t="e">
        <f t="shared" si="68"/>
        <v>#REF!</v>
      </c>
      <c r="BD59" s="480" t="e">
        <f t="shared" si="68"/>
        <v>#REF!</v>
      </c>
      <c r="BE59" s="480" t="e">
        <f t="shared" si="18"/>
        <v>#REF!</v>
      </c>
      <c r="BF59" s="480"/>
      <c r="BG59" s="480" t="e">
        <f t="shared" si="69"/>
        <v>#REF!</v>
      </c>
      <c r="BH59" s="480" t="e">
        <f t="shared" si="69"/>
        <v>#REF!</v>
      </c>
      <c r="BI59" s="480" t="e">
        <f t="shared" si="69"/>
        <v>#REF!</v>
      </c>
      <c r="BJ59" s="480" t="e">
        <f t="shared" si="69"/>
        <v>#REF!</v>
      </c>
      <c r="BM59" s="480" t="e">
        <f>LN(#REF!/#REF!)</f>
        <v>#REF!</v>
      </c>
      <c r="BN59" s="480" t="e">
        <f>LN(#REF!/#REF!)</f>
        <v>#REF!</v>
      </c>
      <c r="BO59" s="480" t="e">
        <f>LN(#REF!/#REF!)</f>
        <v>#REF!</v>
      </c>
      <c r="BP59" s="480" t="e">
        <f>LN(#REF!/#REF!)</f>
        <v>#REF!</v>
      </c>
      <c r="BR59" s="480" t="e">
        <f>M59/#REF!</f>
        <v>#REF!</v>
      </c>
      <c r="BS59" s="480" t="e">
        <f>#REF!/#REF!</f>
        <v>#REF!</v>
      </c>
      <c r="BT59" s="480" t="e">
        <f>#REF!/#REF!</f>
        <v>#REF!</v>
      </c>
      <c r="BU59" s="480" t="e">
        <f>#REF!/#REF!</f>
        <v>#REF!</v>
      </c>
      <c r="BV59" s="480"/>
      <c r="BX59" s="480" t="e">
        <f t="shared" si="70"/>
        <v>#REF!</v>
      </c>
      <c r="BY59" s="480" t="e">
        <f t="shared" si="70"/>
        <v>#REF!</v>
      </c>
      <c r="BZ59" s="480" t="e">
        <f t="shared" si="70"/>
        <v>#REF!</v>
      </c>
      <c r="CA59" s="480" t="e">
        <f t="shared" si="70"/>
        <v>#REF!</v>
      </c>
      <c r="CC59" s="480" t="e">
        <f>LN(#REF!/#REF!)</f>
        <v>#REF!</v>
      </c>
      <c r="CD59" s="480" t="e">
        <f>LN(#REF!/#REF!)</f>
        <v>#REF!</v>
      </c>
      <c r="CE59" s="480" t="e">
        <f>LN(#REF!/#REF!)</f>
        <v>#REF!</v>
      </c>
      <c r="CF59" s="480" t="e">
        <f>LN(#REF!/#REF!)</f>
        <v>#REF!</v>
      </c>
      <c r="CH59" s="480" t="e">
        <f>LN(#REF!/#REF!)</f>
        <v>#REF!</v>
      </c>
      <c r="CI59" s="480" t="e">
        <f>LN(#REF!/#REF!)</f>
        <v>#REF!</v>
      </c>
      <c r="CJ59" s="480" t="e">
        <f>LN(#REF!/#REF!)</f>
        <v>#REF!</v>
      </c>
      <c r="CK59" s="480" t="e">
        <f>LN(#REF!/#REF!)</f>
        <v>#REF!</v>
      </c>
      <c r="CM59" s="480" t="e">
        <f>LN(#REF!/#REF!)</f>
        <v>#REF!</v>
      </c>
      <c r="CN59" s="480" t="e">
        <f>LN(#REF!/#REF!)</f>
        <v>#REF!</v>
      </c>
      <c r="CO59" s="480" t="e">
        <f>LN(#REF!/#REF!)</f>
        <v>#REF!</v>
      </c>
      <c r="CP59" s="480" t="e">
        <f>LN(#REF!/#REF!)</f>
        <v>#REF!</v>
      </c>
      <c r="CS59" s="480" t="e">
        <f t="shared" si="21"/>
        <v>#REF!</v>
      </c>
      <c r="CT59" s="480">
        <f t="shared" si="22"/>
        <v>0</v>
      </c>
      <c r="CU59" s="480" t="e">
        <f t="shared" si="23"/>
        <v>#DIV/0!</v>
      </c>
      <c r="CV59" s="480"/>
      <c r="CW59" s="480" t="e">
        <f t="shared" si="24"/>
        <v>#REF!</v>
      </c>
      <c r="CX59" s="480">
        <f t="shared" si="25"/>
        <v>0</v>
      </c>
      <c r="CY59" s="480" t="e">
        <f t="shared" si="26"/>
        <v>#DIV/0!</v>
      </c>
      <c r="CZ59" s="480"/>
      <c r="DA59" s="480" t="e">
        <f t="shared" si="27"/>
        <v>#REF!</v>
      </c>
      <c r="DB59" s="480">
        <f t="shared" si="28"/>
        <v>0</v>
      </c>
      <c r="DC59" s="480" t="e">
        <f t="shared" si="29"/>
        <v>#DIV/0!</v>
      </c>
      <c r="DD59" s="480"/>
      <c r="DE59" s="480" t="e">
        <f t="shared" si="30"/>
        <v>#REF!</v>
      </c>
      <c r="DF59" s="480">
        <f t="shared" si="31"/>
        <v>0</v>
      </c>
      <c r="DG59" s="480" t="e">
        <f t="shared" si="32"/>
        <v>#DIV/0!</v>
      </c>
      <c r="DI59" s="480" t="e">
        <f t="shared" si="33"/>
        <v>#REF!</v>
      </c>
      <c r="DJ59" s="480">
        <f t="shared" si="34"/>
        <v>0</v>
      </c>
      <c r="DK59" s="480" t="e">
        <f t="shared" si="35"/>
        <v>#DIV/0!</v>
      </c>
      <c r="DO59" s="481">
        <f t="shared" si="36"/>
        <v>0.39185639889362439</v>
      </c>
      <c r="DP59" s="481">
        <f t="shared" si="37"/>
        <v>0.60814360110637555</v>
      </c>
      <c r="DR59" s="480">
        <f t="shared" si="38"/>
        <v>0.39566757742348541</v>
      </c>
      <c r="DS59" s="480">
        <f t="shared" si="38"/>
        <v>0.60431204291273688</v>
      </c>
      <c r="DT59" s="480">
        <f t="shared" si="39"/>
        <v>0.99997962033622234</v>
      </c>
      <c r="DV59" s="480">
        <f t="shared" si="40"/>
        <v>0.39567564116001724</v>
      </c>
      <c r="DW59" s="480">
        <f t="shared" si="41"/>
        <v>0.6043243588399827</v>
      </c>
      <c r="DY59" s="480">
        <f t="shared" si="71"/>
        <v>-2.7963599427188342E-2</v>
      </c>
      <c r="DZ59" s="480">
        <f t="shared" si="71"/>
        <v>-1.2817647856313395E-2</v>
      </c>
      <c r="EA59" s="480"/>
      <c r="EB59" s="480">
        <f t="shared" si="43"/>
        <v>2.2774627000120756E-2</v>
      </c>
      <c r="EC59" s="480">
        <f t="shared" si="44"/>
        <v>2.2774627000120756E-2</v>
      </c>
      <c r="ED59" s="480"/>
      <c r="EE59" s="481">
        <f t="shared" si="45"/>
        <v>0.67760744998328759</v>
      </c>
      <c r="EF59" s="481">
        <f t="shared" si="46"/>
        <v>0.32239255001671235</v>
      </c>
      <c r="EG59" s="481"/>
      <c r="EH59" s="481">
        <f t="shared" si="47"/>
        <v>-9.8652030351166244E-3</v>
      </c>
      <c r="EI59" s="481">
        <f t="shared" si="47"/>
        <v>2.1057544600104908E-2</v>
      </c>
      <c r="EK59" s="480">
        <f t="shared" si="48"/>
        <v>4.0873023392192419E-2</v>
      </c>
      <c r="EL59" s="480">
        <f t="shared" si="49"/>
        <v>5.664981945653895E-2</v>
      </c>
      <c r="EN59" s="480">
        <v>0</v>
      </c>
      <c r="EO59" s="480">
        <f t="shared" si="50"/>
        <v>1.0580944377190898E-3</v>
      </c>
      <c r="ES59" s="480">
        <f t="shared" si="51"/>
        <v>0.98136528199063777</v>
      </c>
      <c r="ET59" s="480">
        <f t="shared" si="63"/>
        <v>0.79368885089993069</v>
      </c>
      <c r="EU59" s="480">
        <f t="shared" si="52"/>
        <v>0.96150799500261508</v>
      </c>
      <c r="EW59" s="480">
        <f t="shared" si="53"/>
        <v>1.051699393184506</v>
      </c>
      <c r="EX59" s="480">
        <f t="shared" si="64"/>
        <v>1.1278508371743561</v>
      </c>
      <c r="EY59" s="480">
        <f t="shared" si="54"/>
        <v>1.0688743293048835</v>
      </c>
      <c r="FA59" s="480">
        <f t="shared" si="55"/>
        <v>1.0006396367230448</v>
      </c>
      <c r="FB59" s="480">
        <f t="shared" si="65"/>
        <v>0.97470145887035264</v>
      </c>
      <c r="FC59" s="480">
        <f t="shared" si="56"/>
        <v>0.99600461560650377</v>
      </c>
      <c r="FE59" s="480">
        <f t="shared" si="57"/>
        <v>1.0277312132797034</v>
      </c>
      <c r="FG59" s="480">
        <f t="shared" si="58"/>
        <v>1.0230359488829546</v>
      </c>
      <c r="FH59" s="480">
        <f t="shared" si="66"/>
        <v>0.70136433347936011</v>
      </c>
      <c r="FI59" s="480">
        <f t="shared" si="59"/>
        <v>0.96416243574605198</v>
      </c>
      <c r="FK59" s="480">
        <f t="shared" si="60"/>
        <v>1.0088611966068632</v>
      </c>
      <c r="FL59" s="480">
        <f t="shared" si="67"/>
        <v>1.276316162960093</v>
      </c>
      <c r="FM59" s="480">
        <f t="shared" si="61"/>
        <v>1.0659316056888939</v>
      </c>
    </row>
    <row r="60" spans="1:169" x14ac:dyDescent="0.2">
      <c r="A60" s="469" t="s">
        <v>147</v>
      </c>
      <c r="B60" s="421">
        <f t="shared" si="1"/>
        <v>1994</v>
      </c>
      <c r="D60" s="485">
        <f>National!H303</f>
        <v>6957.9350000000004</v>
      </c>
      <c r="E60" s="485">
        <f>National!H221</f>
        <v>3440.9389999999994</v>
      </c>
      <c r="F60" s="485">
        <f>Conversion_Factors!$O56*E60</f>
        <v>11134.028999999999</v>
      </c>
      <c r="G60" s="485">
        <f t="shared" si="2"/>
        <v>18091.964</v>
      </c>
      <c r="H60" s="486">
        <f t="shared" si="3"/>
        <v>3.2357530894909794</v>
      </c>
      <c r="K60" s="481">
        <f>National!N221*0.001</f>
        <v>97.755466571015518</v>
      </c>
      <c r="M60" s="486">
        <f>National!CQ303</f>
        <v>0.84190184519563926</v>
      </c>
      <c r="N60" s="486">
        <f>National!CQ221</f>
        <v>1.04995445278808</v>
      </c>
      <c r="O60" s="531">
        <f>National!Z141</f>
        <v>106.37639371753831</v>
      </c>
      <c r="Q60" s="488">
        <f t="shared" si="4"/>
        <v>185.07368062999214</v>
      </c>
      <c r="S60" s="481">
        <f>National!CQ303</f>
        <v>0.84190184519563926</v>
      </c>
      <c r="T60" s="481">
        <f>National!CQ221</f>
        <v>1.04995445278808</v>
      </c>
      <c r="W60" s="481">
        <f>National!CU303</f>
        <v>1.0302539013490004</v>
      </c>
      <c r="Z60" s="489">
        <f>National!CU221</f>
        <v>1.0747632288950373</v>
      </c>
      <c r="AA60" s="480">
        <f t="shared" si="62"/>
        <v>1.0033076912156695</v>
      </c>
      <c r="AB60" s="451">
        <f t="shared" si="5"/>
        <v>1994</v>
      </c>
      <c r="AC60" s="491">
        <f t="shared" si="6"/>
        <v>1.125642340956162</v>
      </c>
      <c r="AD60" s="491">
        <f t="shared" si="7"/>
        <v>1.0033076912156698</v>
      </c>
      <c r="AE60" s="491">
        <f t="shared" si="8"/>
        <v>1.0553644676185423</v>
      </c>
      <c r="AF60" s="492">
        <f t="shared" si="9"/>
        <v>0.99111020675366057</v>
      </c>
      <c r="AG60" s="491">
        <f t="shared" si="10"/>
        <v>0.95920122500943483</v>
      </c>
      <c r="AH60" s="491">
        <f t="shared" si="11"/>
        <v>1.1293656182393284</v>
      </c>
      <c r="AI60" s="491">
        <f t="shared" si="12"/>
        <v>1.1293656182393286</v>
      </c>
      <c r="AJ60" s="491"/>
      <c r="AK60" s="491" t="e">
        <f>#REF!*#REF!*AE60</f>
        <v>#REF!</v>
      </c>
      <c r="AL60" s="491">
        <f t="shared" si="13"/>
        <v>1.0459824957018804</v>
      </c>
      <c r="AM60" s="490"/>
      <c r="AN60" s="491">
        <f>National!CQ141</f>
        <v>0.90046080012328278</v>
      </c>
      <c r="AO60" s="491">
        <f>National!CU141</f>
        <v>1.0431108669905649</v>
      </c>
      <c r="AP60" s="491">
        <f t="shared" si="14"/>
        <v>1.0777472208451611</v>
      </c>
      <c r="AQ60" s="491">
        <f t="shared" si="15"/>
        <v>0.99111020675366057</v>
      </c>
      <c r="AR60" s="491">
        <f t="shared" si="16"/>
        <v>1.0033076912156698</v>
      </c>
      <c r="AT60" s="426"/>
      <c r="AV60" s="480" t="e">
        <f>D60/#REF!</f>
        <v>#REF!</v>
      </c>
      <c r="AW60" s="480" t="e">
        <f>#REF!/#REF!</f>
        <v>#REF!</v>
      </c>
      <c r="AX60" s="480" t="e">
        <f>#REF!/#REF!</f>
        <v>#REF!</v>
      </c>
      <c r="AY60" s="480" t="e">
        <f>#REF!/#REF!</f>
        <v>#REF!</v>
      </c>
      <c r="BA60" s="480" t="e">
        <f t="shared" si="68"/>
        <v>#REF!</v>
      </c>
      <c r="BB60" s="480" t="e">
        <f t="shared" si="68"/>
        <v>#REF!</v>
      </c>
      <c r="BC60" s="480" t="e">
        <f t="shared" si="68"/>
        <v>#REF!</v>
      </c>
      <c r="BD60" s="480" t="e">
        <f t="shared" si="68"/>
        <v>#REF!</v>
      </c>
      <c r="BE60" s="480" t="e">
        <f t="shared" si="18"/>
        <v>#REF!</v>
      </c>
      <c r="BF60" s="480"/>
      <c r="BG60" s="480" t="e">
        <f t="shared" si="69"/>
        <v>#REF!</v>
      </c>
      <c r="BH60" s="480" t="e">
        <f t="shared" si="69"/>
        <v>#REF!</v>
      </c>
      <c r="BI60" s="480" t="e">
        <f t="shared" si="69"/>
        <v>#REF!</v>
      </c>
      <c r="BJ60" s="480" t="e">
        <f t="shared" si="69"/>
        <v>#REF!</v>
      </c>
      <c r="BM60" s="480" t="e">
        <f>LN(#REF!/#REF!)</f>
        <v>#REF!</v>
      </c>
      <c r="BN60" s="480" t="e">
        <f>LN(#REF!/#REF!)</f>
        <v>#REF!</v>
      </c>
      <c r="BO60" s="480" t="e">
        <f>LN(#REF!/#REF!)</f>
        <v>#REF!</v>
      </c>
      <c r="BP60" s="480" t="e">
        <f>LN(#REF!/#REF!)</f>
        <v>#REF!</v>
      </c>
      <c r="BR60" s="480" t="e">
        <f>M60/#REF!</f>
        <v>#REF!</v>
      </c>
      <c r="BS60" s="480" t="e">
        <f>#REF!/#REF!</f>
        <v>#REF!</v>
      </c>
      <c r="BT60" s="480" t="e">
        <f>#REF!/#REF!</f>
        <v>#REF!</v>
      </c>
      <c r="BU60" s="480" t="e">
        <f>#REF!/#REF!</f>
        <v>#REF!</v>
      </c>
      <c r="BV60" s="480"/>
      <c r="BX60" s="480" t="e">
        <f t="shared" si="70"/>
        <v>#REF!</v>
      </c>
      <c r="BY60" s="480" t="e">
        <f t="shared" si="70"/>
        <v>#REF!</v>
      </c>
      <c r="BZ60" s="480" t="e">
        <f t="shared" si="70"/>
        <v>#REF!</v>
      </c>
      <c r="CA60" s="480" t="e">
        <f t="shared" si="70"/>
        <v>#REF!</v>
      </c>
      <c r="CC60" s="480" t="e">
        <f>LN(#REF!/#REF!)</f>
        <v>#REF!</v>
      </c>
      <c r="CD60" s="480" t="e">
        <f>LN(#REF!/#REF!)</f>
        <v>#REF!</v>
      </c>
      <c r="CE60" s="480" t="e">
        <f>LN(#REF!/#REF!)</f>
        <v>#REF!</v>
      </c>
      <c r="CF60" s="480" t="e">
        <f>LN(#REF!/#REF!)</f>
        <v>#REF!</v>
      </c>
      <c r="CH60" s="480" t="e">
        <f>LN(#REF!/#REF!)</f>
        <v>#REF!</v>
      </c>
      <c r="CI60" s="480" t="e">
        <f>LN(#REF!/#REF!)</f>
        <v>#REF!</v>
      </c>
      <c r="CJ60" s="480" t="e">
        <f>LN(#REF!/#REF!)</f>
        <v>#REF!</v>
      </c>
      <c r="CK60" s="480" t="e">
        <f>LN(#REF!/#REF!)</f>
        <v>#REF!</v>
      </c>
      <c r="CM60" s="480" t="e">
        <f>LN(#REF!/#REF!)</f>
        <v>#REF!</v>
      </c>
      <c r="CN60" s="480" t="e">
        <f>LN(#REF!/#REF!)</f>
        <v>#REF!</v>
      </c>
      <c r="CO60" s="480" t="e">
        <f>LN(#REF!/#REF!)</f>
        <v>#REF!</v>
      </c>
      <c r="CP60" s="480" t="e">
        <f>LN(#REF!/#REF!)</f>
        <v>#REF!</v>
      </c>
      <c r="CS60" s="480" t="e">
        <f t="shared" si="21"/>
        <v>#REF!</v>
      </c>
      <c r="CT60" s="480">
        <f t="shared" si="22"/>
        <v>0</v>
      </c>
      <c r="CU60" s="480" t="e">
        <f t="shared" si="23"/>
        <v>#DIV/0!</v>
      </c>
      <c r="CV60" s="480"/>
      <c r="CW60" s="480" t="e">
        <f t="shared" si="24"/>
        <v>#REF!</v>
      </c>
      <c r="CX60" s="480">
        <f t="shared" si="25"/>
        <v>0</v>
      </c>
      <c r="CY60" s="480" t="e">
        <f t="shared" si="26"/>
        <v>#DIV/0!</v>
      </c>
      <c r="CZ60" s="480"/>
      <c r="DA60" s="480" t="e">
        <f t="shared" si="27"/>
        <v>#REF!</v>
      </c>
      <c r="DB60" s="480">
        <f t="shared" si="28"/>
        <v>0</v>
      </c>
      <c r="DC60" s="480" t="e">
        <f t="shared" si="29"/>
        <v>#DIV/0!</v>
      </c>
      <c r="DD60" s="480"/>
      <c r="DE60" s="480" t="e">
        <f t="shared" si="30"/>
        <v>#REF!</v>
      </c>
      <c r="DF60" s="480">
        <f t="shared" si="31"/>
        <v>0</v>
      </c>
      <c r="DG60" s="480" t="e">
        <f t="shared" si="32"/>
        <v>#DIV/0!</v>
      </c>
      <c r="DI60" s="480" t="e">
        <f t="shared" si="33"/>
        <v>#REF!</v>
      </c>
      <c r="DJ60" s="480">
        <f t="shared" si="34"/>
        <v>0</v>
      </c>
      <c r="DK60" s="480" t="e">
        <f t="shared" si="35"/>
        <v>#DIV/0!</v>
      </c>
      <c r="DO60" s="481">
        <f t="shared" si="36"/>
        <v>0.38458704649202269</v>
      </c>
      <c r="DP60" s="481">
        <f t="shared" si="37"/>
        <v>0.61541295350797731</v>
      </c>
      <c r="DR60" s="480">
        <f t="shared" si="38"/>
        <v>0.388210379364064</v>
      </c>
      <c r="DS60" s="480">
        <f t="shared" si="38"/>
        <v>0.61177107916806361</v>
      </c>
      <c r="DT60" s="480">
        <f t="shared" si="39"/>
        <v>0.99998145853212761</v>
      </c>
      <c r="DV60" s="480">
        <f t="shared" si="40"/>
        <v>0.3882175774878045</v>
      </c>
      <c r="DW60" s="480">
        <f t="shared" si="41"/>
        <v>0.6117824225121955</v>
      </c>
      <c r="DY60" s="480">
        <f t="shared" si="71"/>
        <v>-1.5270885651508064E-2</v>
      </c>
      <c r="DZ60" s="480">
        <f t="shared" si="71"/>
        <v>5.7641847863143629E-3</v>
      </c>
      <c r="EA60" s="480"/>
      <c r="EB60" s="480">
        <f t="shared" si="43"/>
        <v>-2.6145683171693967E-2</v>
      </c>
      <c r="EC60" s="480">
        <f t="shared" si="44"/>
        <v>-2.6145683171693967E-2</v>
      </c>
      <c r="ED60" s="480"/>
      <c r="EE60" s="481">
        <f t="shared" si="45"/>
        <v>0.6691046549847609</v>
      </c>
      <c r="EF60" s="481">
        <f t="shared" si="46"/>
        <v>0.3308953450152391</v>
      </c>
      <c r="EG60" s="481"/>
      <c r="EH60" s="481">
        <f t="shared" si="47"/>
        <v>-1.2627655091514317E-2</v>
      </c>
      <c r="EI60" s="481">
        <f t="shared" si="47"/>
        <v>2.6032244703629765E-2</v>
      </c>
      <c r="EK60" s="480">
        <f t="shared" si="48"/>
        <v>-2.3502452611700923E-2</v>
      </c>
      <c r="EL60" s="480">
        <f t="shared" si="49"/>
        <v>-5.877623254378443E-3</v>
      </c>
      <c r="EN60" s="480">
        <v>0</v>
      </c>
      <c r="EO60" s="480">
        <f t="shared" si="50"/>
        <v>-8.0521371103935997E-3</v>
      </c>
      <c r="ES60" s="480">
        <f t="shared" si="51"/>
        <v>0.99760088319060303</v>
      </c>
      <c r="ET60" s="480">
        <f t="shared" si="63"/>
        <v>0.79178469863630574</v>
      </c>
      <c r="EU60" s="480">
        <f t="shared" si="52"/>
        <v>0.95920122500943483</v>
      </c>
      <c r="EW60" s="480">
        <f t="shared" si="53"/>
        <v>0.98736066409684742</v>
      </c>
      <c r="EX60" s="480">
        <f t="shared" si="64"/>
        <v>1.1135955515946576</v>
      </c>
      <c r="EY60" s="480">
        <f t="shared" si="54"/>
        <v>1.0553644676185423</v>
      </c>
      <c r="FA60" s="480">
        <f t="shared" si="55"/>
        <v>0.99508595765907892</v>
      </c>
      <c r="FB60" s="480">
        <f t="shared" si="65"/>
        <v>0.96991173463170621</v>
      </c>
      <c r="FC60" s="480">
        <f t="shared" si="56"/>
        <v>0.99111020675366057</v>
      </c>
      <c r="FE60" s="480">
        <f t="shared" si="57"/>
        <v>1.0123068901711358</v>
      </c>
      <c r="FG60" s="480">
        <f t="shared" si="58"/>
        <v>0.97419315572154286</v>
      </c>
      <c r="FH60" s="480">
        <f t="shared" si="66"/>
        <v>0.68326433334279435</v>
      </c>
      <c r="FI60" s="480">
        <f t="shared" si="59"/>
        <v>0.93928044590761561</v>
      </c>
      <c r="FK60" s="480">
        <f t="shared" si="60"/>
        <v>1.0110847779474847</v>
      </c>
      <c r="FL60" s="480">
        <f t="shared" si="67"/>
        <v>1.2904638442172913</v>
      </c>
      <c r="FM60" s="480">
        <f t="shared" si="61"/>
        <v>1.0777472208451611</v>
      </c>
    </row>
    <row r="61" spans="1:169" x14ac:dyDescent="0.2">
      <c r="A61" s="469" t="s">
        <v>147</v>
      </c>
      <c r="B61" s="421">
        <f t="shared" si="1"/>
        <v>1995</v>
      </c>
      <c r="D61" s="485">
        <f>National!H304</f>
        <v>6924.1890000000003</v>
      </c>
      <c r="E61" s="485">
        <f>National!H222</f>
        <v>3557.0140000000001</v>
      </c>
      <c r="F61" s="485">
        <f>Conversion_Factors!$O57*E61</f>
        <v>11582.604743728099</v>
      </c>
      <c r="G61" s="485">
        <f t="shared" si="2"/>
        <v>18506.7937437281</v>
      </c>
      <c r="H61" s="486">
        <f t="shared" si="3"/>
        <v>3.2562719021426676</v>
      </c>
      <c r="K61" s="481">
        <f>National!N222*0.001</f>
        <v>99.155636506323688</v>
      </c>
      <c r="M61" s="486">
        <f>National!CQ304</f>
        <v>0.81671256985902696</v>
      </c>
      <c r="N61" s="486">
        <f>National!CQ222</f>
        <v>1.0446362467638581</v>
      </c>
      <c r="O61" s="531">
        <f>National!Z142</f>
        <v>105.70456072188651</v>
      </c>
      <c r="Q61" s="488">
        <f t="shared" si="4"/>
        <v>186.64389031023791</v>
      </c>
      <c r="S61" s="481">
        <f>National!CQ304</f>
        <v>0.81671256985902696</v>
      </c>
      <c r="T61" s="481">
        <f>National!CQ222</f>
        <v>1.0446362467638581</v>
      </c>
      <c r="W61" s="481">
        <f>National!CU304</f>
        <v>1.0419543254722934</v>
      </c>
      <c r="Z61" s="489">
        <f>National!CU222</f>
        <v>1.1009064476085009</v>
      </c>
      <c r="AA61" s="480">
        <f t="shared" si="62"/>
        <v>1.0118199953080134</v>
      </c>
      <c r="AB61" s="451">
        <f t="shared" si="5"/>
        <v>1995</v>
      </c>
      <c r="AC61" s="491">
        <f t="shared" si="6"/>
        <v>1.1417651279367933</v>
      </c>
      <c r="AD61" s="491">
        <f t="shared" si="7"/>
        <v>1.0118199953080138</v>
      </c>
      <c r="AE61" s="491">
        <f t="shared" si="8"/>
        <v>1.0758235133103868</v>
      </c>
      <c r="AF61" s="492">
        <f t="shared" si="9"/>
        <v>0.99500621950565571</v>
      </c>
      <c r="AG61" s="491">
        <f t="shared" si="10"/>
        <v>0.94522767808135721</v>
      </c>
      <c r="AH61" s="491">
        <f t="shared" si="11"/>
        <v>1.1552607863918594</v>
      </c>
      <c r="AI61" s="491">
        <f t="shared" si="12"/>
        <v>1.15526078639186</v>
      </c>
      <c r="AJ61" s="491"/>
      <c r="AK61" s="491" t="e">
        <f>#REF!*#REF!*AE61</f>
        <v>#REF!</v>
      </c>
      <c r="AL61" s="491">
        <f t="shared" si="13"/>
        <v>1.0704510868342605</v>
      </c>
      <c r="AM61" s="490"/>
      <c r="AN61" s="491">
        <f>National!CQ142</f>
        <v>0.88090742273094791</v>
      </c>
      <c r="AO61" s="491">
        <f>National!CU142</f>
        <v>1.0595305277601081</v>
      </c>
      <c r="AP61" s="491">
        <f t="shared" si="14"/>
        <v>1.0895162657013311</v>
      </c>
      <c r="AQ61" s="491">
        <f t="shared" si="15"/>
        <v>0.99500621950565571</v>
      </c>
      <c r="AR61" s="491">
        <f t="shared" si="16"/>
        <v>1.0118199953080136</v>
      </c>
      <c r="AT61" s="426"/>
      <c r="AV61" s="480" t="e">
        <f>D61/#REF!</f>
        <v>#REF!</v>
      </c>
      <c r="AW61" s="480" t="e">
        <f>#REF!/#REF!</f>
        <v>#REF!</v>
      </c>
      <c r="AX61" s="480" t="e">
        <f>#REF!/#REF!</f>
        <v>#REF!</v>
      </c>
      <c r="AY61" s="480" t="e">
        <f>#REF!/#REF!</f>
        <v>#REF!</v>
      </c>
      <c r="BA61" s="480" t="e">
        <f t="shared" si="68"/>
        <v>#REF!</v>
      </c>
      <c r="BB61" s="480" t="e">
        <f t="shared" si="68"/>
        <v>#REF!</v>
      </c>
      <c r="BC61" s="480" t="e">
        <f t="shared" si="68"/>
        <v>#REF!</v>
      </c>
      <c r="BD61" s="480" t="e">
        <f t="shared" si="68"/>
        <v>#REF!</v>
      </c>
      <c r="BE61" s="480" t="e">
        <f t="shared" si="18"/>
        <v>#REF!</v>
      </c>
      <c r="BF61" s="480"/>
      <c r="BG61" s="480" t="e">
        <f t="shared" si="69"/>
        <v>#REF!</v>
      </c>
      <c r="BH61" s="480" t="e">
        <f t="shared" si="69"/>
        <v>#REF!</v>
      </c>
      <c r="BI61" s="480" t="e">
        <f t="shared" si="69"/>
        <v>#REF!</v>
      </c>
      <c r="BJ61" s="480" t="e">
        <f t="shared" si="69"/>
        <v>#REF!</v>
      </c>
      <c r="BM61" s="480" t="e">
        <f>LN(#REF!/#REF!)</f>
        <v>#REF!</v>
      </c>
      <c r="BN61" s="480" t="e">
        <f>LN(#REF!/#REF!)</f>
        <v>#REF!</v>
      </c>
      <c r="BO61" s="480" t="e">
        <f>LN(#REF!/#REF!)</f>
        <v>#REF!</v>
      </c>
      <c r="BP61" s="480" t="e">
        <f>LN(#REF!/#REF!)</f>
        <v>#REF!</v>
      </c>
      <c r="BR61" s="480" t="e">
        <f>M61/#REF!</f>
        <v>#REF!</v>
      </c>
      <c r="BS61" s="480" t="e">
        <f>#REF!/#REF!</f>
        <v>#REF!</v>
      </c>
      <c r="BT61" s="480" t="e">
        <f>#REF!/#REF!</f>
        <v>#REF!</v>
      </c>
      <c r="BU61" s="480" t="e">
        <f>#REF!/#REF!</f>
        <v>#REF!</v>
      </c>
      <c r="BV61" s="480"/>
      <c r="BX61" s="480" t="e">
        <f t="shared" si="70"/>
        <v>#REF!</v>
      </c>
      <c r="BY61" s="480" t="e">
        <f t="shared" si="70"/>
        <v>#REF!</v>
      </c>
      <c r="BZ61" s="480" t="e">
        <f t="shared" si="70"/>
        <v>#REF!</v>
      </c>
      <c r="CA61" s="480" t="e">
        <f t="shared" si="70"/>
        <v>#REF!</v>
      </c>
      <c r="CC61" s="480" t="e">
        <f>LN(#REF!/#REF!)</f>
        <v>#REF!</v>
      </c>
      <c r="CD61" s="480" t="e">
        <f>LN(#REF!/#REF!)</f>
        <v>#REF!</v>
      </c>
      <c r="CE61" s="480" t="e">
        <f>LN(#REF!/#REF!)</f>
        <v>#REF!</v>
      </c>
      <c r="CF61" s="480" t="e">
        <f>LN(#REF!/#REF!)</f>
        <v>#REF!</v>
      </c>
      <c r="CH61" s="480" t="e">
        <f>LN(#REF!/#REF!)</f>
        <v>#REF!</v>
      </c>
      <c r="CI61" s="480" t="e">
        <f>LN(#REF!/#REF!)</f>
        <v>#REF!</v>
      </c>
      <c r="CJ61" s="480" t="e">
        <f>LN(#REF!/#REF!)</f>
        <v>#REF!</v>
      </c>
      <c r="CK61" s="480" t="e">
        <f>LN(#REF!/#REF!)</f>
        <v>#REF!</v>
      </c>
      <c r="CM61" s="480" t="e">
        <f>LN(#REF!/#REF!)</f>
        <v>#REF!</v>
      </c>
      <c r="CN61" s="480" t="e">
        <f>LN(#REF!/#REF!)</f>
        <v>#REF!</v>
      </c>
      <c r="CO61" s="480" t="e">
        <f>LN(#REF!/#REF!)</f>
        <v>#REF!</v>
      </c>
      <c r="CP61" s="480" t="e">
        <f>LN(#REF!/#REF!)</f>
        <v>#REF!</v>
      </c>
      <c r="CS61" s="480" t="e">
        <f t="shared" si="21"/>
        <v>#REF!</v>
      </c>
      <c r="CT61" s="480">
        <f t="shared" si="22"/>
        <v>0</v>
      </c>
      <c r="CU61" s="480" t="e">
        <f t="shared" si="23"/>
        <v>#DIV/0!</v>
      </c>
      <c r="CV61" s="480"/>
      <c r="CW61" s="480" t="e">
        <f t="shared" si="24"/>
        <v>#REF!</v>
      </c>
      <c r="CX61" s="480">
        <f t="shared" si="25"/>
        <v>0</v>
      </c>
      <c r="CY61" s="480" t="e">
        <f t="shared" si="26"/>
        <v>#DIV/0!</v>
      </c>
      <c r="CZ61" s="480"/>
      <c r="DA61" s="480" t="e">
        <f t="shared" si="27"/>
        <v>#REF!</v>
      </c>
      <c r="DB61" s="480">
        <f t="shared" si="28"/>
        <v>0</v>
      </c>
      <c r="DC61" s="480" t="e">
        <f t="shared" si="29"/>
        <v>#DIV/0!</v>
      </c>
      <c r="DD61" s="480"/>
      <c r="DE61" s="480" t="e">
        <f t="shared" si="30"/>
        <v>#REF!</v>
      </c>
      <c r="DF61" s="480">
        <f t="shared" si="31"/>
        <v>0</v>
      </c>
      <c r="DG61" s="480" t="e">
        <f t="shared" si="32"/>
        <v>#DIV/0!</v>
      </c>
      <c r="DI61" s="480" t="e">
        <f t="shared" si="33"/>
        <v>#REF!</v>
      </c>
      <c r="DJ61" s="480">
        <f t="shared" si="34"/>
        <v>0</v>
      </c>
      <c r="DK61" s="480" t="e">
        <f t="shared" si="35"/>
        <v>#DIV/0!</v>
      </c>
      <c r="DO61" s="481">
        <f t="shared" si="36"/>
        <v>0.374143090147454</v>
      </c>
      <c r="DP61" s="481">
        <f t="shared" si="37"/>
        <v>0.62585690985254594</v>
      </c>
      <c r="DR61" s="480">
        <f t="shared" si="38"/>
        <v>0.37934110684984024</v>
      </c>
      <c r="DS61" s="480">
        <f t="shared" si="38"/>
        <v>0.62062028561944915</v>
      </c>
      <c r="DT61" s="480">
        <f t="shared" si="39"/>
        <v>0.99996139246928939</v>
      </c>
      <c r="DV61" s="480">
        <f t="shared" si="40"/>
        <v>0.3793557528387182</v>
      </c>
      <c r="DW61" s="480">
        <f t="shared" si="41"/>
        <v>0.62064424716128175</v>
      </c>
      <c r="DY61" s="480">
        <f t="shared" si="71"/>
        <v>-3.0376212763567667E-2</v>
      </c>
      <c r="DZ61" s="480">
        <f t="shared" si="71"/>
        <v>-5.0780493330293865E-3</v>
      </c>
      <c r="EA61" s="480"/>
      <c r="EB61" s="480">
        <f t="shared" si="43"/>
        <v>-6.3356489952863361E-3</v>
      </c>
      <c r="EC61" s="480">
        <f t="shared" si="44"/>
        <v>-6.3356489952863361E-3</v>
      </c>
      <c r="ED61" s="480"/>
      <c r="EE61" s="481">
        <f t="shared" si="45"/>
        <v>0.66062922357290466</v>
      </c>
      <c r="EF61" s="481">
        <f t="shared" si="46"/>
        <v>0.33937077642709523</v>
      </c>
      <c r="EG61" s="481"/>
      <c r="EH61" s="481">
        <f t="shared" si="47"/>
        <v>-1.2747732945665573E-2</v>
      </c>
      <c r="EI61" s="481">
        <f t="shared" si="47"/>
        <v>2.5291098279892191E-2</v>
      </c>
      <c r="EK61" s="480">
        <f t="shared" si="48"/>
        <v>1.1292830822616208E-2</v>
      </c>
      <c r="EL61" s="480">
        <f t="shared" si="49"/>
        <v>2.4033498617635093E-2</v>
      </c>
      <c r="EN61" s="480">
        <v>0</v>
      </c>
      <c r="EO61" s="480">
        <f t="shared" si="50"/>
        <v>6.3212575437769734E-3</v>
      </c>
      <c r="ES61" s="480">
        <f t="shared" si="51"/>
        <v>0.98543210062316156</v>
      </c>
      <c r="ET61" s="480">
        <f t="shared" si="63"/>
        <v>0.78025005881845166</v>
      </c>
      <c r="EU61" s="480">
        <f t="shared" si="52"/>
        <v>0.94522767808135721</v>
      </c>
      <c r="EW61" s="480">
        <f t="shared" si="53"/>
        <v>1.0193857632311716</v>
      </c>
      <c r="EX61" s="480">
        <f t="shared" si="64"/>
        <v>1.1351834512931576</v>
      </c>
      <c r="EY61" s="480">
        <f t="shared" si="54"/>
        <v>1.0758235133103868</v>
      </c>
      <c r="FA61" s="480">
        <f t="shared" si="55"/>
        <v>1.0039309581572733</v>
      </c>
      <c r="FB61" s="480">
        <f t="shared" si="65"/>
        <v>0.9737244170767918</v>
      </c>
      <c r="FC61" s="480">
        <f t="shared" si="56"/>
        <v>0.99500621950565571</v>
      </c>
      <c r="FE61" s="480">
        <f t="shared" si="57"/>
        <v>1.016898161511705</v>
      </c>
      <c r="FG61" s="480">
        <f t="shared" si="58"/>
        <v>0.99368437890989503</v>
      </c>
      <c r="FH61" s="480">
        <f t="shared" si="66"/>
        <v>0.6789490947090181</v>
      </c>
      <c r="FI61" s="480">
        <f t="shared" si="59"/>
        <v>0.93334830651391831</v>
      </c>
      <c r="FK61" s="480">
        <f t="shared" si="60"/>
        <v>1.0109200419435467</v>
      </c>
      <c r="FL61" s="480">
        <f t="shared" si="67"/>
        <v>1.3045557635227747</v>
      </c>
      <c r="FM61" s="480">
        <f t="shared" si="61"/>
        <v>1.0895162657013311</v>
      </c>
    </row>
    <row r="62" spans="1:169" x14ac:dyDescent="0.2">
      <c r="A62" s="469" t="s">
        <v>147</v>
      </c>
      <c r="B62" s="421">
        <f t="shared" si="1"/>
        <v>1996</v>
      </c>
      <c r="D62" s="485">
        <f>National!H305</f>
        <v>7460.2349999999997</v>
      </c>
      <c r="E62" s="485">
        <f>National!H223</f>
        <v>3693.5270000000005</v>
      </c>
      <c r="F62" s="485">
        <f>Conversion_Factors!$O58*E62</f>
        <v>12037.823222497451</v>
      </c>
      <c r="G62" s="485">
        <f t="shared" si="2"/>
        <v>19498.05822249745</v>
      </c>
      <c r="H62" s="486">
        <f t="shared" si="3"/>
        <v>3.2591675172531431</v>
      </c>
      <c r="K62" s="481">
        <f>National!N223*0.001</f>
        <v>99.955817933514254</v>
      </c>
      <c r="M62" s="486">
        <f>National!CQ305</f>
        <v>0.8453053381118466</v>
      </c>
      <c r="N62" s="486">
        <f>National!CQ223</f>
        <v>1.0801870084116778</v>
      </c>
      <c r="O62" s="531">
        <f>National!Z143</f>
        <v>111.58692140780579</v>
      </c>
      <c r="Q62" s="488">
        <f t="shared" si="4"/>
        <v>195.06676675355314</v>
      </c>
      <c r="S62" s="481">
        <f>National!CQ305</f>
        <v>0.8453053381118466</v>
      </c>
      <c r="T62" s="481">
        <f>National!CQ223</f>
        <v>1.0801870084116778</v>
      </c>
      <c r="W62" s="481">
        <f>National!CU305</f>
        <v>1.0759627442715063</v>
      </c>
      <c r="Z62" s="489">
        <f>National!CU223</f>
        <v>1.096684207250366</v>
      </c>
      <c r="AA62" s="480">
        <f t="shared" si="62"/>
        <v>1.0574814674793729</v>
      </c>
      <c r="AB62" s="451">
        <f t="shared" si="5"/>
        <v>1996</v>
      </c>
      <c r="AC62" s="491">
        <f t="shared" si="6"/>
        <v>1.1509791200181272</v>
      </c>
      <c r="AD62" s="491">
        <f t="shared" si="7"/>
        <v>1.0574814674793733</v>
      </c>
      <c r="AE62" s="491">
        <f t="shared" si="8"/>
        <v>1.0863790759776295</v>
      </c>
      <c r="AF62" s="492">
        <f t="shared" si="9"/>
        <v>0.9955561441174765</v>
      </c>
      <c r="AG62" s="491">
        <f t="shared" si="10"/>
        <v>0.97774502695520948</v>
      </c>
      <c r="AH62" s="491">
        <f t="shared" si="11"/>
        <v>1.2171390888748865</v>
      </c>
      <c r="AI62" s="491">
        <f t="shared" si="12"/>
        <v>1.217139088874887</v>
      </c>
      <c r="AJ62" s="491"/>
      <c r="AK62" s="491" t="e">
        <f>#REF!*#REF!*AE62</f>
        <v>#REF!</v>
      </c>
      <c r="AL62" s="491">
        <f t="shared" si="13"/>
        <v>1.0815513639301959</v>
      </c>
      <c r="AM62" s="490"/>
      <c r="AN62" s="491">
        <f>National!CQ143</f>
        <v>0.91123037968076082</v>
      </c>
      <c r="AO62" s="491">
        <f>National!CU143</f>
        <v>1.0812724151643605</v>
      </c>
      <c r="AP62" s="491">
        <f t="shared" si="14"/>
        <v>1.0780618907101081</v>
      </c>
      <c r="AQ62" s="491">
        <f t="shared" si="15"/>
        <v>0.9955561441174765</v>
      </c>
      <c r="AR62" s="491">
        <f t="shared" si="16"/>
        <v>1.0574814674793729</v>
      </c>
      <c r="AT62" s="426"/>
      <c r="AV62" s="480" t="e">
        <f>D62/#REF!</f>
        <v>#REF!</v>
      </c>
      <c r="AW62" s="480" t="e">
        <f>#REF!/#REF!</f>
        <v>#REF!</v>
      </c>
      <c r="AX62" s="480" t="e">
        <f>#REF!/#REF!</f>
        <v>#REF!</v>
      </c>
      <c r="AY62" s="480" t="e">
        <f>#REF!/#REF!</f>
        <v>#REF!</v>
      </c>
      <c r="BA62" s="480" t="e">
        <f t="shared" si="68"/>
        <v>#REF!</v>
      </c>
      <c r="BB62" s="480" t="e">
        <f t="shared" si="68"/>
        <v>#REF!</v>
      </c>
      <c r="BC62" s="480" t="e">
        <f t="shared" si="68"/>
        <v>#REF!</v>
      </c>
      <c r="BD62" s="480" t="e">
        <f t="shared" si="68"/>
        <v>#REF!</v>
      </c>
      <c r="BE62" s="480" t="e">
        <f t="shared" si="18"/>
        <v>#REF!</v>
      </c>
      <c r="BF62" s="480"/>
      <c r="BG62" s="480" t="e">
        <f t="shared" si="69"/>
        <v>#REF!</v>
      </c>
      <c r="BH62" s="480" t="e">
        <f t="shared" si="69"/>
        <v>#REF!</v>
      </c>
      <c r="BI62" s="480" t="e">
        <f t="shared" si="69"/>
        <v>#REF!</v>
      </c>
      <c r="BJ62" s="480" t="e">
        <f t="shared" si="69"/>
        <v>#REF!</v>
      </c>
      <c r="BM62" s="480" t="e">
        <f>LN(#REF!/#REF!)</f>
        <v>#REF!</v>
      </c>
      <c r="BN62" s="480" t="e">
        <f>LN(#REF!/#REF!)</f>
        <v>#REF!</v>
      </c>
      <c r="BO62" s="480" t="e">
        <f>LN(#REF!/#REF!)</f>
        <v>#REF!</v>
      </c>
      <c r="BP62" s="480" t="e">
        <f>LN(#REF!/#REF!)</f>
        <v>#REF!</v>
      </c>
      <c r="BR62" s="480" t="e">
        <f>M62/#REF!</f>
        <v>#REF!</v>
      </c>
      <c r="BS62" s="480" t="e">
        <f>#REF!/#REF!</f>
        <v>#REF!</v>
      </c>
      <c r="BT62" s="480" t="e">
        <f>#REF!/#REF!</f>
        <v>#REF!</v>
      </c>
      <c r="BU62" s="480" t="e">
        <f>#REF!/#REF!</f>
        <v>#REF!</v>
      </c>
      <c r="BV62" s="480"/>
      <c r="BX62" s="480" t="e">
        <f t="shared" si="70"/>
        <v>#REF!</v>
      </c>
      <c r="BY62" s="480" t="e">
        <f t="shared" si="70"/>
        <v>#REF!</v>
      </c>
      <c r="BZ62" s="480" t="e">
        <f t="shared" si="70"/>
        <v>#REF!</v>
      </c>
      <c r="CA62" s="480" t="e">
        <f t="shared" si="70"/>
        <v>#REF!</v>
      </c>
      <c r="CC62" s="480" t="e">
        <f>LN(#REF!/#REF!)</f>
        <v>#REF!</v>
      </c>
      <c r="CD62" s="480" t="e">
        <f>LN(#REF!/#REF!)</f>
        <v>#REF!</v>
      </c>
      <c r="CE62" s="480" t="e">
        <f>LN(#REF!/#REF!)</f>
        <v>#REF!</v>
      </c>
      <c r="CF62" s="480" t="e">
        <f>LN(#REF!/#REF!)</f>
        <v>#REF!</v>
      </c>
      <c r="CH62" s="480" t="e">
        <f>LN(#REF!/#REF!)</f>
        <v>#REF!</v>
      </c>
      <c r="CI62" s="480" t="e">
        <f>LN(#REF!/#REF!)</f>
        <v>#REF!</v>
      </c>
      <c r="CJ62" s="480" t="e">
        <f>LN(#REF!/#REF!)</f>
        <v>#REF!</v>
      </c>
      <c r="CK62" s="480" t="e">
        <f>LN(#REF!/#REF!)</f>
        <v>#REF!</v>
      </c>
      <c r="CM62" s="480" t="e">
        <f>LN(#REF!/#REF!)</f>
        <v>#REF!</v>
      </c>
      <c r="CN62" s="480" t="e">
        <f>LN(#REF!/#REF!)</f>
        <v>#REF!</v>
      </c>
      <c r="CO62" s="480" t="e">
        <f>LN(#REF!/#REF!)</f>
        <v>#REF!</v>
      </c>
      <c r="CP62" s="480" t="e">
        <f>LN(#REF!/#REF!)</f>
        <v>#REF!</v>
      </c>
      <c r="CS62" s="480" t="e">
        <f t="shared" si="21"/>
        <v>#REF!</v>
      </c>
      <c r="CT62" s="480">
        <f t="shared" si="22"/>
        <v>0</v>
      </c>
      <c r="CU62" s="480" t="e">
        <f t="shared" si="23"/>
        <v>#DIV/0!</v>
      </c>
      <c r="CV62" s="480"/>
      <c r="CW62" s="480" t="e">
        <f t="shared" si="24"/>
        <v>#REF!</v>
      </c>
      <c r="CX62" s="480">
        <f t="shared" si="25"/>
        <v>0</v>
      </c>
      <c r="CY62" s="480" t="e">
        <f t="shared" si="26"/>
        <v>#DIV/0!</v>
      </c>
      <c r="CZ62" s="480"/>
      <c r="DA62" s="480" t="e">
        <f t="shared" si="27"/>
        <v>#REF!</v>
      </c>
      <c r="DB62" s="480">
        <f t="shared" si="28"/>
        <v>0</v>
      </c>
      <c r="DC62" s="480" t="e">
        <f t="shared" si="29"/>
        <v>#DIV/0!</v>
      </c>
      <c r="DD62" s="480"/>
      <c r="DE62" s="480" t="e">
        <f t="shared" si="30"/>
        <v>#REF!</v>
      </c>
      <c r="DF62" s="480">
        <f t="shared" si="31"/>
        <v>0</v>
      </c>
      <c r="DG62" s="480" t="e">
        <f t="shared" si="32"/>
        <v>#DIV/0!</v>
      </c>
      <c r="DI62" s="480" t="e">
        <f t="shared" si="33"/>
        <v>#REF!</v>
      </c>
      <c r="DJ62" s="480">
        <f t="shared" si="34"/>
        <v>0</v>
      </c>
      <c r="DK62" s="480" t="e">
        <f t="shared" si="35"/>
        <v>#DIV/0!</v>
      </c>
      <c r="DO62" s="481">
        <f t="shared" si="36"/>
        <v>0.38261425393592041</v>
      </c>
      <c r="DP62" s="481">
        <f t="shared" si="37"/>
        <v>0.6173857460640797</v>
      </c>
      <c r="DR62" s="480">
        <f t="shared" si="38"/>
        <v>0.37836286710444872</v>
      </c>
      <c r="DS62" s="480">
        <f t="shared" si="38"/>
        <v>0.62161170775208996</v>
      </c>
      <c r="DT62" s="480">
        <f t="shared" si="39"/>
        <v>0.99997457485653873</v>
      </c>
      <c r="DV62" s="480">
        <f t="shared" si="40"/>
        <v>0.37837248727921957</v>
      </c>
      <c r="DW62" s="480">
        <f t="shared" si="41"/>
        <v>0.62162751272078032</v>
      </c>
      <c r="DY62" s="480">
        <f t="shared" si="71"/>
        <v>3.4410687683340387E-2</v>
      </c>
      <c r="DZ62" s="480">
        <f t="shared" si="71"/>
        <v>3.3465446484637749E-2</v>
      </c>
      <c r="EA62" s="480"/>
      <c r="EB62" s="480">
        <f t="shared" si="43"/>
        <v>5.4155811653473308E-2</v>
      </c>
      <c r="EC62" s="480">
        <f t="shared" si="44"/>
        <v>5.4155811653473308E-2</v>
      </c>
      <c r="ED62" s="480"/>
      <c r="EE62" s="481">
        <f t="shared" si="45"/>
        <v>0.6688537015582724</v>
      </c>
      <c r="EF62" s="481">
        <f t="shared" si="46"/>
        <v>0.3311462984417276</v>
      </c>
      <c r="EG62" s="481"/>
      <c r="EH62" s="481">
        <f t="shared" si="47"/>
        <v>1.2372604036452208E-2</v>
      </c>
      <c r="EI62" s="481">
        <f t="shared" si="47"/>
        <v>-2.4532978481875745E-2</v>
      </c>
      <c r="EK62" s="480">
        <f t="shared" si="48"/>
        <v>3.2117728006585217E-2</v>
      </c>
      <c r="EL62" s="480">
        <f t="shared" si="49"/>
        <v>-3.8426133130402438E-3</v>
      </c>
      <c r="EN62" s="480">
        <v>0</v>
      </c>
      <c r="EO62" s="480">
        <f t="shared" si="50"/>
        <v>8.8884727943146669E-4</v>
      </c>
      <c r="ES62" s="480">
        <f t="shared" si="51"/>
        <v>1.0344016046375797</v>
      </c>
      <c r="ET62" s="480">
        <f t="shared" si="63"/>
        <v>0.8070919128603723</v>
      </c>
      <c r="EU62" s="480">
        <f t="shared" si="52"/>
        <v>0.97774502695520948</v>
      </c>
      <c r="EW62" s="480">
        <f t="shared" si="53"/>
        <v>1.0098116117900813</v>
      </c>
      <c r="EX62" s="480">
        <f t="shared" si="64"/>
        <v>1.1463214306277707</v>
      </c>
      <c r="EY62" s="480">
        <f t="shared" si="54"/>
        <v>1.0863790759776295</v>
      </c>
      <c r="FA62" s="480">
        <f t="shared" si="55"/>
        <v>1.0005526845973827</v>
      </c>
      <c r="FB62" s="480">
        <f t="shared" si="65"/>
        <v>0.97426257956420559</v>
      </c>
      <c r="FC62" s="480">
        <f t="shared" si="56"/>
        <v>0.9955561441174765</v>
      </c>
      <c r="FE62" s="480">
        <f t="shared" si="57"/>
        <v>1.0622017389253229</v>
      </c>
      <c r="FG62" s="480">
        <f t="shared" si="58"/>
        <v>1.0556490717689659</v>
      </c>
      <c r="FH62" s="480">
        <f t="shared" si="66"/>
        <v>0.7167319816079547</v>
      </c>
      <c r="FI62" s="480">
        <f t="shared" si="59"/>
        <v>0.98528827340855418</v>
      </c>
      <c r="FK62" s="480">
        <f t="shared" si="60"/>
        <v>0.98948673337717474</v>
      </c>
      <c r="FL62" s="480">
        <f t="shared" si="67"/>
        <v>1.2908406209565164</v>
      </c>
      <c r="FM62" s="480">
        <f t="shared" si="61"/>
        <v>1.0780618907101081</v>
      </c>
    </row>
    <row r="63" spans="1:169" x14ac:dyDescent="0.2">
      <c r="A63" s="469" t="s">
        <v>147</v>
      </c>
      <c r="B63" s="421">
        <f t="shared" si="1"/>
        <v>1997</v>
      </c>
      <c r="D63" s="485">
        <f>National!H306</f>
        <v>7023.3679999999995</v>
      </c>
      <c r="E63" s="485">
        <f>National!H224</f>
        <v>3670.902</v>
      </c>
      <c r="F63" s="485">
        <f>Conversion_Factors!$O59*E63</f>
        <v>11932.010749569794</v>
      </c>
      <c r="G63" s="485">
        <f t="shared" si="2"/>
        <v>18955.378749569794</v>
      </c>
      <c r="H63" s="486">
        <f t="shared" si="3"/>
        <v>3.2504302074993539</v>
      </c>
      <c r="K63" s="481">
        <f>National!N224*0.001</f>
        <v>100.77568324445431</v>
      </c>
      <c r="M63" s="486">
        <f>National!CQ306</f>
        <v>0.80340532185864155</v>
      </c>
      <c r="N63" s="486">
        <f>National!CQ224</f>
        <v>1.0702653724426303</v>
      </c>
      <c r="O63" s="531">
        <f>National!Z144</f>
        <v>106.11954844363217</v>
      </c>
      <c r="Q63" s="488">
        <f t="shared" si="4"/>
        <v>188.0947678974224</v>
      </c>
      <c r="S63" s="481">
        <f>National!CQ306</f>
        <v>0.80340532185864155</v>
      </c>
      <c r="T63" s="481">
        <f>National!CQ224</f>
        <v>1.0702653724426303</v>
      </c>
      <c r="W63" s="481">
        <f>National!CU306</f>
        <v>1.0571129271125961</v>
      </c>
      <c r="Z63" s="489">
        <f>National!CU224</f>
        <v>1.0911209718341577</v>
      </c>
      <c r="AA63" s="480">
        <f t="shared" si="62"/>
        <v>1.0196853851207599</v>
      </c>
      <c r="AB63" s="451">
        <f t="shared" si="5"/>
        <v>1997</v>
      </c>
      <c r="AC63" s="491">
        <f t="shared" si="6"/>
        <v>1.1604197696334086</v>
      </c>
      <c r="AD63" s="491">
        <f t="shared" si="7"/>
        <v>1.0196853851207603</v>
      </c>
      <c r="AE63" s="491">
        <f t="shared" si="8"/>
        <v>1.0757565991059592</v>
      </c>
      <c r="AF63" s="492">
        <f t="shared" si="9"/>
        <v>0.99389137324999255</v>
      </c>
      <c r="AG63" s="491">
        <f t="shared" si="10"/>
        <v>0.95370323281484892</v>
      </c>
      <c r="AH63" s="491">
        <f t="shared" si="11"/>
        <v>1.1832630797003858</v>
      </c>
      <c r="AI63" s="491">
        <f t="shared" si="12"/>
        <v>1.1832630797003862</v>
      </c>
      <c r="AJ63" s="491"/>
      <c r="AK63" s="491" t="e">
        <f>#REF!*#REF!*AE63</f>
        <v>#REF!</v>
      </c>
      <c r="AL63" s="491">
        <f t="shared" si="13"/>
        <v>1.0691852035681635</v>
      </c>
      <c r="AM63" s="490"/>
      <c r="AN63" s="491">
        <f>National!CQ144</f>
        <v>0.87848814390103203</v>
      </c>
      <c r="AO63" s="491">
        <f>National!CU144</f>
        <v>1.0666194694200195</v>
      </c>
      <c r="AP63" s="491">
        <f t="shared" si="14"/>
        <v>1.0949186727500686</v>
      </c>
      <c r="AQ63" s="491">
        <f t="shared" si="15"/>
        <v>0.99389137324999255</v>
      </c>
      <c r="AR63" s="491">
        <f t="shared" si="16"/>
        <v>1.0196853851207595</v>
      </c>
      <c r="AT63" s="426"/>
      <c r="AV63" s="480" t="e">
        <f>D63/#REF!</f>
        <v>#REF!</v>
      </c>
      <c r="AW63" s="480" t="e">
        <f>#REF!/#REF!</f>
        <v>#REF!</v>
      </c>
      <c r="AX63" s="480" t="e">
        <f>#REF!/#REF!</f>
        <v>#REF!</v>
      </c>
      <c r="AY63" s="480" t="e">
        <f>#REF!/#REF!</f>
        <v>#REF!</v>
      </c>
      <c r="BA63" s="480" t="e">
        <f t="shared" si="68"/>
        <v>#REF!</v>
      </c>
      <c r="BB63" s="480" t="e">
        <f t="shared" si="68"/>
        <v>#REF!</v>
      </c>
      <c r="BC63" s="480" t="e">
        <f t="shared" si="68"/>
        <v>#REF!</v>
      </c>
      <c r="BD63" s="480" t="e">
        <f t="shared" si="68"/>
        <v>#REF!</v>
      </c>
      <c r="BE63" s="480" t="e">
        <f t="shared" si="18"/>
        <v>#REF!</v>
      </c>
      <c r="BF63" s="480"/>
      <c r="BG63" s="480" t="e">
        <f t="shared" si="69"/>
        <v>#REF!</v>
      </c>
      <c r="BH63" s="480" t="e">
        <f t="shared" si="69"/>
        <v>#REF!</v>
      </c>
      <c r="BI63" s="480" t="e">
        <f t="shared" si="69"/>
        <v>#REF!</v>
      </c>
      <c r="BJ63" s="480" t="e">
        <f t="shared" si="69"/>
        <v>#REF!</v>
      </c>
      <c r="BM63" s="480" t="e">
        <f>LN(#REF!/#REF!)</f>
        <v>#REF!</v>
      </c>
      <c r="BN63" s="480" t="e">
        <f>LN(#REF!/#REF!)</f>
        <v>#REF!</v>
      </c>
      <c r="BO63" s="480" t="e">
        <f>LN(#REF!/#REF!)</f>
        <v>#REF!</v>
      </c>
      <c r="BP63" s="480" t="e">
        <f>LN(#REF!/#REF!)</f>
        <v>#REF!</v>
      </c>
      <c r="BR63" s="480" t="e">
        <f>M63/#REF!</f>
        <v>#REF!</v>
      </c>
      <c r="BS63" s="480" t="e">
        <f>#REF!/#REF!</f>
        <v>#REF!</v>
      </c>
      <c r="BT63" s="480" t="e">
        <f>#REF!/#REF!</f>
        <v>#REF!</v>
      </c>
      <c r="BU63" s="480" t="e">
        <f>#REF!/#REF!</f>
        <v>#REF!</v>
      </c>
      <c r="BV63" s="480"/>
      <c r="BX63" s="480" t="e">
        <f t="shared" si="70"/>
        <v>#REF!</v>
      </c>
      <c r="BY63" s="480" t="e">
        <f t="shared" si="70"/>
        <v>#REF!</v>
      </c>
      <c r="BZ63" s="480" t="e">
        <f t="shared" si="70"/>
        <v>#REF!</v>
      </c>
      <c r="CA63" s="480" t="e">
        <f t="shared" si="70"/>
        <v>#REF!</v>
      </c>
      <c r="CC63" s="480" t="e">
        <f>LN(#REF!/#REF!)</f>
        <v>#REF!</v>
      </c>
      <c r="CD63" s="480" t="e">
        <f>LN(#REF!/#REF!)</f>
        <v>#REF!</v>
      </c>
      <c r="CE63" s="480" t="e">
        <f>LN(#REF!/#REF!)</f>
        <v>#REF!</v>
      </c>
      <c r="CF63" s="480" t="e">
        <f>LN(#REF!/#REF!)</f>
        <v>#REF!</v>
      </c>
      <c r="CH63" s="480" t="e">
        <f>LN(#REF!/#REF!)</f>
        <v>#REF!</v>
      </c>
      <c r="CI63" s="480" t="e">
        <f>LN(#REF!/#REF!)</f>
        <v>#REF!</v>
      </c>
      <c r="CJ63" s="480" t="e">
        <f>LN(#REF!/#REF!)</f>
        <v>#REF!</v>
      </c>
      <c r="CK63" s="480" t="e">
        <f>LN(#REF!/#REF!)</f>
        <v>#REF!</v>
      </c>
      <c r="CM63" s="480" t="e">
        <f>LN(#REF!/#REF!)</f>
        <v>#REF!</v>
      </c>
      <c r="CN63" s="480" t="e">
        <f>LN(#REF!/#REF!)</f>
        <v>#REF!</v>
      </c>
      <c r="CO63" s="480" t="e">
        <f>LN(#REF!/#REF!)</f>
        <v>#REF!</v>
      </c>
      <c r="CP63" s="480" t="e">
        <f>LN(#REF!/#REF!)</f>
        <v>#REF!</v>
      </c>
      <c r="CS63" s="480" t="e">
        <f t="shared" si="21"/>
        <v>#REF!</v>
      </c>
      <c r="CT63" s="480">
        <f t="shared" si="22"/>
        <v>0</v>
      </c>
      <c r="CU63" s="480" t="e">
        <f t="shared" si="23"/>
        <v>#DIV/0!</v>
      </c>
      <c r="CV63" s="480"/>
      <c r="CW63" s="480" t="e">
        <f t="shared" si="24"/>
        <v>#REF!</v>
      </c>
      <c r="CX63" s="480">
        <f t="shared" si="25"/>
        <v>0</v>
      </c>
      <c r="CY63" s="480" t="e">
        <f t="shared" si="26"/>
        <v>#DIV/0!</v>
      </c>
      <c r="CZ63" s="480"/>
      <c r="DA63" s="480" t="e">
        <f t="shared" si="27"/>
        <v>#REF!</v>
      </c>
      <c r="DB63" s="480">
        <f t="shared" si="28"/>
        <v>0</v>
      </c>
      <c r="DC63" s="480" t="e">
        <f t="shared" si="29"/>
        <v>#DIV/0!</v>
      </c>
      <c r="DD63" s="480"/>
      <c r="DE63" s="480" t="e">
        <f t="shared" si="30"/>
        <v>#REF!</v>
      </c>
      <c r="DF63" s="480">
        <f t="shared" si="31"/>
        <v>0</v>
      </c>
      <c r="DG63" s="480" t="e">
        <f t="shared" si="32"/>
        <v>#DIV/0!</v>
      </c>
      <c r="DI63" s="480" t="e">
        <f t="shared" si="33"/>
        <v>#REF!</v>
      </c>
      <c r="DJ63" s="480">
        <f t="shared" si="34"/>
        <v>0</v>
      </c>
      <c r="DK63" s="480" t="e">
        <f t="shared" si="35"/>
        <v>#DIV/0!</v>
      </c>
      <c r="DO63" s="481">
        <f t="shared" si="36"/>
        <v>0.37052111133149473</v>
      </c>
      <c r="DP63" s="481">
        <f t="shared" si="37"/>
        <v>0.62947888866850521</v>
      </c>
      <c r="DR63" s="480">
        <f t="shared" si="38"/>
        <v>0.37653531701457005</v>
      </c>
      <c r="DS63" s="480">
        <f t="shared" si="38"/>
        <v>0.62341276863012363</v>
      </c>
      <c r="DT63" s="480">
        <f t="shared" si="39"/>
        <v>0.99994808564469362</v>
      </c>
      <c r="DV63" s="480">
        <f t="shared" si="40"/>
        <v>0.37655486561765605</v>
      </c>
      <c r="DW63" s="480">
        <f t="shared" si="41"/>
        <v>0.62344513438234395</v>
      </c>
      <c r="DY63" s="480">
        <f t="shared" si="71"/>
        <v>-5.0838562891219616E-2</v>
      </c>
      <c r="DZ63" s="480">
        <f t="shared" si="71"/>
        <v>-9.2275527304667357E-3</v>
      </c>
      <c r="EA63" s="480"/>
      <c r="EB63" s="480">
        <f t="shared" si="43"/>
        <v>-5.0237577281499489E-2</v>
      </c>
      <c r="EC63" s="480">
        <f t="shared" si="44"/>
        <v>-5.0237577281499489E-2</v>
      </c>
      <c r="ED63" s="480"/>
      <c r="EE63" s="481">
        <f t="shared" si="45"/>
        <v>0.6567412268439079</v>
      </c>
      <c r="EF63" s="481">
        <f t="shared" si="46"/>
        <v>0.34325877315609199</v>
      </c>
      <c r="EG63" s="481"/>
      <c r="EH63" s="481">
        <f t="shared" si="47"/>
        <v>-1.8275283903665882E-2</v>
      </c>
      <c r="EI63" s="481">
        <f t="shared" si="47"/>
        <v>3.5924336428416657E-2</v>
      </c>
      <c r="EK63" s="480">
        <f t="shared" si="48"/>
        <v>-1.7674298293945994E-2</v>
      </c>
      <c r="EL63" s="480">
        <f t="shared" si="49"/>
        <v>-5.0856881226155962E-3</v>
      </c>
      <c r="EN63" s="480">
        <v>0</v>
      </c>
      <c r="EO63" s="480">
        <f t="shared" si="50"/>
        <v>-2.6844408426290101E-3</v>
      </c>
      <c r="ES63" s="480">
        <f t="shared" si="51"/>
        <v>0.97541097783414055</v>
      </c>
      <c r="ET63" s="480">
        <f t="shared" si="63"/>
        <v>0.7872463119251627</v>
      </c>
      <c r="EU63" s="480">
        <f t="shared" si="52"/>
        <v>0.95370323281484892</v>
      </c>
      <c r="EW63" s="480">
        <f t="shared" si="53"/>
        <v>0.99022212678193267</v>
      </c>
      <c r="EX63" s="480">
        <f t="shared" si="64"/>
        <v>1.1351128450119388</v>
      </c>
      <c r="EY63" s="480">
        <f t="shared" si="54"/>
        <v>1.0757565991059592</v>
      </c>
      <c r="FA63" s="480">
        <f t="shared" si="55"/>
        <v>0.99832779810830297</v>
      </c>
      <c r="FB63" s="480">
        <f t="shared" si="65"/>
        <v>0.97263341583564866</v>
      </c>
      <c r="FC63" s="480">
        <f t="shared" si="56"/>
        <v>0.99389137324999255</v>
      </c>
      <c r="FE63" s="480">
        <f t="shared" si="57"/>
        <v>1.0259525462892607</v>
      </c>
      <c r="FG63" s="480">
        <f t="shared" si="58"/>
        <v>0.95100346084293741</v>
      </c>
      <c r="FH63" s="480">
        <f t="shared" si="66"/>
        <v>0.68161459500598154</v>
      </c>
      <c r="FI63" s="480">
        <f t="shared" si="59"/>
        <v>0.93701255793949745</v>
      </c>
      <c r="FK63" s="480">
        <f t="shared" si="60"/>
        <v>1.0156361913775258</v>
      </c>
      <c r="FL63" s="480">
        <f t="shared" si="67"/>
        <v>1.3110244519436767</v>
      </c>
      <c r="FM63" s="480">
        <f t="shared" si="61"/>
        <v>1.0949186727500686</v>
      </c>
    </row>
    <row r="64" spans="1:169" x14ac:dyDescent="0.2">
      <c r="A64" s="469" t="s">
        <v>147</v>
      </c>
      <c r="B64" s="421">
        <f t="shared" si="1"/>
        <v>1998</v>
      </c>
      <c r="D64" s="485">
        <f>National!H307</f>
        <v>6403.0480000000007</v>
      </c>
      <c r="E64" s="485">
        <f>National!H225</f>
        <v>3855.933</v>
      </c>
      <c r="F64" s="485">
        <f>Conversion_Factors!$O60*E64</f>
        <v>12541.498252519754</v>
      </c>
      <c r="G64" s="485">
        <f t="shared" si="2"/>
        <v>18944.546252519754</v>
      </c>
      <c r="H64" s="486">
        <f t="shared" si="3"/>
        <v>3.252519753979064</v>
      </c>
      <c r="K64" s="481">
        <f>National!N225*0.001</f>
        <v>101.97547074959462</v>
      </c>
      <c r="M64" s="486">
        <f>National!CQ307</f>
        <v>0.79681474900026938</v>
      </c>
      <c r="N64" s="486">
        <f>National!CQ225</f>
        <v>1.0695345611576814</v>
      </c>
      <c r="O64" s="531">
        <f>National!Z145</f>
        <v>100.60243825881807</v>
      </c>
      <c r="Q64" s="488">
        <f t="shared" si="4"/>
        <v>185.77552143925811</v>
      </c>
      <c r="S64" s="481">
        <f>National!CQ307</f>
        <v>0.79681474900026938</v>
      </c>
      <c r="T64" s="481">
        <f>National!CQ225</f>
        <v>1.0695345611576814</v>
      </c>
      <c r="W64" s="481">
        <f>National!CU307</f>
        <v>0.96028487623881043</v>
      </c>
      <c r="Z64" s="489">
        <f>National!CU225</f>
        <v>1.1334080048386856</v>
      </c>
      <c r="AA64" s="480">
        <f t="shared" si="62"/>
        <v>1.0071124584821365</v>
      </c>
      <c r="AB64" s="451">
        <f t="shared" si="5"/>
        <v>1998</v>
      </c>
      <c r="AC64" s="491">
        <f t="shared" si="6"/>
        <v>1.1742351772347317</v>
      </c>
      <c r="AD64" s="491">
        <f t="shared" si="7"/>
        <v>1.0071124584821367</v>
      </c>
      <c r="AE64" s="491">
        <f t="shared" si="8"/>
        <v>1.0656240615374566</v>
      </c>
      <c r="AF64" s="492">
        <f t="shared" si="9"/>
        <v>0.99430398098492501</v>
      </c>
      <c r="AG64" s="491">
        <f t="shared" si="10"/>
        <v>0.95050580156214659</v>
      </c>
      <c r="AH64" s="491">
        <f t="shared" si="11"/>
        <v>1.1825868761810778</v>
      </c>
      <c r="AI64" s="491">
        <f t="shared" si="12"/>
        <v>1.1825868761810783</v>
      </c>
      <c r="AJ64" s="491"/>
      <c r="AK64" s="491" t="e">
        <f>#REF!*#REF!*AE64</f>
        <v>#REF!</v>
      </c>
      <c r="AL64" s="491">
        <f t="shared" si="13"/>
        <v>1.0595542466200178</v>
      </c>
      <c r="AM64" s="490"/>
      <c r="AN64" s="491">
        <f>National!CQ145</f>
        <v>0.87345219840995758</v>
      </c>
      <c r="AO64" s="491">
        <f>National!CU145</f>
        <v>1.0169963224488126</v>
      </c>
      <c r="AP64" s="491">
        <f t="shared" si="14"/>
        <v>1.1402504845593264</v>
      </c>
      <c r="AQ64" s="491">
        <f t="shared" si="15"/>
        <v>0.99430398098492501</v>
      </c>
      <c r="AR64" s="491">
        <f t="shared" si="16"/>
        <v>1.0071124584821363</v>
      </c>
      <c r="AT64" s="426"/>
      <c r="AV64" s="480" t="e">
        <f>D64/#REF!</f>
        <v>#REF!</v>
      </c>
      <c r="AW64" s="480" t="e">
        <f>#REF!/#REF!</f>
        <v>#REF!</v>
      </c>
      <c r="AX64" s="480" t="e">
        <f>#REF!/#REF!</f>
        <v>#REF!</v>
      </c>
      <c r="AY64" s="480" t="e">
        <f>#REF!/#REF!</f>
        <v>#REF!</v>
      </c>
      <c r="BA64" s="480" t="e">
        <f t="shared" si="68"/>
        <v>#REF!</v>
      </c>
      <c r="BB64" s="480" t="e">
        <f t="shared" si="68"/>
        <v>#REF!</v>
      </c>
      <c r="BC64" s="480" t="e">
        <f t="shared" si="68"/>
        <v>#REF!</v>
      </c>
      <c r="BD64" s="480" t="e">
        <f t="shared" si="68"/>
        <v>#REF!</v>
      </c>
      <c r="BE64" s="480" t="e">
        <f t="shared" si="18"/>
        <v>#REF!</v>
      </c>
      <c r="BF64" s="480"/>
      <c r="BG64" s="480" t="e">
        <f t="shared" si="69"/>
        <v>#REF!</v>
      </c>
      <c r="BH64" s="480" t="e">
        <f t="shared" si="69"/>
        <v>#REF!</v>
      </c>
      <c r="BI64" s="480" t="e">
        <f t="shared" si="69"/>
        <v>#REF!</v>
      </c>
      <c r="BJ64" s="480" t="e">
        <f t="shared" si="69"/>
        <v>#REF!</v>
      </c>
      <c r="BM64" s="480" t="e">
        <f>LN(#REF!/#REF!)</f>
        <v>#REF!</v>
      </c>
      <c r="BN64" s="480" t="e">
        <f>LN(#REF!/#REF!)</f>
        <v>#REF!</v>
      </c>
      <c r="BO64" s="480" t="e">
        <f>LN(#REF!/#REF!)</f>
        <v>#REF!</v>
      </c>
      <c r="BP64" s="480" t="e">
        <f>LN(#REF!/#REF!)</f>
        <v>#REF!</v>
      </c>
      <c r="BR64" s="480" t="e">
        <f>M64/#REF!</f>
        <v>#REF!</v>
      </c>
      <c r="BS64" s="480" t="e">
        <f>#REF!/#REF!</f>
        <v>#REF!</v>
      </c>
      <c r="BT64" s="480" t="e">
        <f>#REF!/#REF!</f>
        <v>#REF!</v>
      </c>
      <c r="BU64" s="480" t="e">
        <f>#REF!/#REF!</f>
        <v>#REF!</v>
      </c>
      <c r="BV64" s="480"/>
      <c r="BX64" s="480" t="e">
        <f t="shared" si="70"/>
        <v>#REF!</v>
      </c>
      <c r="BY64" s="480" t="e">
        <f t="shared" si="70"/>
        <v>#REF!</v>
      </c>
      <c r="BZ64" s="480" t="e">
        <f t="shared" si="70"/>
        <v>#REF!</v>
      </c>
      <c r="CA64" s="480" t="e">
        <f t="shared" si="70"/>
        <v>#REF!</v>
      </c>
      <c r="CC64" s="480" t="e">
        <f>LN(#REF!/#REF!)</f>
        <v>#REF!</v>
      </c>
      <c r="CD64" s="480" t="e">
        <f>LN(#REF!/#REF!)</f>
        <v>#REF!</v>
      </c>
      <c r="CE64" s="480" t="e">
        <f>LN(#REF!/#REF!)</f>
        <v>#REF!</v>
      </c>
      <c r="CF64" s="480" t="e">
        <f>LN(#REF!/#REF!)</f>
        <v>#REF!</v>
      </c>
      <c r="CH64" s="480" t="e">
        <f>LN(#REF!/#REF!)</f>
        <v>#REF!</v>
      </c>
      <c r="CI64" s="480" t="e">
        <f>LN(#REF!/#REF!)</f>
        <v>#REF!</v>
      </c>
      <c r="CJ64" s="480" t="e">
        <f>LN(#REF!/#REF!)</f>
        <v>#REF!</v>
      </c>
      <c r="CK64" s="480" t="e">
        <f>LN(#REF!/#REF!)</f>
        <v>#REF!</v>
      </c>
      <c r="CM64" s="480" t="e">
        <f>LN(#REF!/#REF!)</f>
        <v>#REF!</v>
      </c>
      <c r="CN64" s="480" t="e">
        <f>LN(#REF!/#REF!)</f>
        <v>#REF!</v>
      </c>
      <c r="CO64" s="480" t="e">
        <f>LN(#REF!/#REF!)</f>
        <v>#REF!</v>
      </c>
      <c r="CP64" s="480" t="e">
        <f>LN(#REF!/#REF!)</f>
        <v>#REF!</v>
      </c>
      <c r="CS64" s="480" t="e">
        <f t="shared" si="21"/>
        <v>#REF!</v>
      </c>
      <c r="CT64" s="480">
        <f t="shared" si="22"/>
        <v>0</v>
      </c>
      <c r="CU64" s="480" t="e">
        <f t="shared" si="23"/>
        <v>#DIV/0!</v>
      </c>
      <c r="CV64" s="480"/>
      <c r="CW64" s="480" t="e">
        <f t="shared" si="24"/>
        <v>#REF!</v>
      </c>
      <c r="CX64" s="480">
        <f t="shared" si="25"/>
        <v>0</v>
      </c>
      <c r="CY64" s="480" t="e">
        <f t="shared" si="26"/>
        <v>#DIV/0!</v>
      </c>
      <c r="CZ64" s="480"/>
      <c r="DA64" s="480" t="e">
        <f t="shared" si="27"/>
        <v>#REF!</v>
      </c>
      <c r="DB64" s="480">
        <f t="shared" si="28"/>
        <v>0</v>
      </c>
      <c r="DC64" s="480" t="e">
        <f t="shared" si="29"/>
        <v>#DIV/0!</v>
      </c>
      <c r="DD64" s="480"/>
      <c r="DE64" s="480" t="e">
        <f t="shared" si="30"/>
        <v>#REF!</v>
      </c>
      <c r="DF64" s="480">
        <f t="shared" si="31"/>
        <v>0</v>
      </c>
      <c r="DG64" s="480" t="e">
        <f t="shared" si="32"/>
        <v>#DIV/0!</v>
      </c>
      <c r="DI64" s="480" t="e">
        <f t="shared" si="33"/>
        <v>#REF!</v>
      </c>
      <c r="DJ64" s="480">
        <f t="shared" si="34"/>
        <v>0</v>
      </c>
      <c r="DK64" s="480" t="e">
        <f t="shared" si="35"/>
        <v>#DIV/0!</v>
      </c>
      <c r="DO64" s="481">
        <f t="shared" si="36"/>
        <v>0.33798898715498932</v>
      </c>
      <c r="DP64" s="481">
        <f t="shared" si="37"/>
        <v>0.66201101284501063</v>
      </c>
      <c r="DR64" s="480">
        <f t="shared" si="38"/>
        <v>0.3540059502827318</v>
      </c>
      <c r="DS64" s="480">
        <f t="shared" si="38"/>
        <v>0.64560834906423037</v>
      </c>
      <c r="DT64" s="480">
        <f t="shared" si="39"/>
        <v>0.99961429934696211</v>
      </c>
      <c r="DV64" s="480">
        <f t="shared" si="40"/>
        <v>0.35414254329294836</v>
      </c>
      <c r="DW64" s="480">
        <f t="shared" si="41"/>
        <v>0.64585745670705164</v>
      </c>
      <c r="DY64" s="480">
        <f t="shared" si="71"/>
        <v>-8.2371296832412511E-3</v>
      </c>
      <c r="DZ64" s="480">
        <f t="shared" si="71"/>
        <v>-6.8306508649551979E-4</v>
      </c>
      <c r="EA64" s="480"/>
      <c r="EB64" s="480">
        <f t="shared" si="43"/>
        <v>-5.3389779574787792E-2</v>
      </c>
      <c r="EC64" s="480">
        <f t="shared" si="44"/>
        <v>-5.3389779574787792E-2</v>
      </c>
      <c r="ED64" s="480"/>
      <c r="EE64" s="481">
        <f t="shared" si="45"/>
        <v>0.62414074068369951</v>
      </c>
      <c r="EF64" s="481">
        <f t="shared" si="46"/>
        <v>0.37585925931630054</v>
      </c>
      <c r="EG64" s="481"/>
      <c r="EH64" s="481">
        <f t="shared" si="47"/>
        <v>-5.0914181130250188E-2</v>
      </c>
      <c r="EI64" s="481">
        <f t="shared" si="47"/>
        <v>9.0730159582373751E-2</v>
      </c>
      <c r="EK64" s="480">
        <f t="shared" si="48"/>
        <v>-9.6066831021796847E-2</v>
      </c>
      <c r="EL64" s="480">
        <f t="shared" si="49"/>
        <v>3.8023445094080871E-2</v>
      </c>
      <c r="EN64" s="480">
        <v>0</v>
      </c>
      <c r="EO64" s="480">
        <f t="shared" si="50"/>
        <v>6.4264574201012398E-4</v>
      </c>
      <c r="ES64" s="480">
        <f t="shared" si="51"/>
        <v>0.99664735198258136</v>
      </c>
      <c r="ET64" s="480">
        <f t="shared" si="63"/>
        <v>0.7846069521382667</v>
      </c>
      <c r="EU64" s="480">
        <f t="shared" si="52"/>
        <v>0.95050580156214659</v>
      </c>
      <c r="EW64" s="480">
        <f t="shared" si="53"/>
        <v>0.99058101286394751</v>
      </c>
      <c r="EX64" s="480">
        <f t="shared" si="64"/>
        <v>1.1244212317268034</v>
      </c>
      <c r="EY64" s="480">
        <f t="shared" si="54"/>
        <v>1.0656240615374566</v>
      </c>
      <c r="FA64" s="480">
        <f t="shared" si="55"/>
        <v>1.0004151436927993</v>
      </c>
      <c r="FB64" s="480">
        <f t="shared" si="65"/>
        <v>0.97303719846363868</v>
      </c>
      <c r="FC64" s="480">
        <f t="shared" si="56"/>
        <v>0.99430398098492501</v>
      </c>
      <c r="FE64" s="480">
        <f t="shared" si="57"/>
        <v>1.0128818527755703</v>
      </c>
      <c r="FG64" s="480">
        <f t="shared" si="58"/>
        <v>0.94801042535773095</v>
      </c>
      <c r="FH64" s="480">
        <f t="shared" si="66"/>
        <v>0.64617774214165802</v>
      </c>
      <c r="FI64" s="480">
        <f t="shared" si="59"/>
        <v>0.88829767361775835</v>
      </c>
      <c r="FK64" s="480">
        <f t="shared" si="60"/>
        <v>1.0414019898805811</v>
      </c>
      <c r="FL64" s="480">
        <f t="shared" si="67"/>
        <v>1.3653034730362432</v>
      </c>
      <c r="FM64" s="480">
        <f t="shared" si="61"/>
        <v>1.1402504845593264</v>
      </c>
    </row>
    <row r="65" spans="1:171" x14ac:dyDescent="0.2">
      <c r="A65" s="469" t="s">
        <v>147</v>
      </c>
      <c r="B65" s="421">
        <f t="shared" si="1"/>
        <v>1999</v>
      </c>
      <c r="D65" s="485">
        <f>National!H308</f>
        <v>6759.5360000000001</v>
      </c>
      <c r="E65" s="485">
        <f>National!H226</f>
        <v>3906.4749999999999</v>
      </c>
      <c r="F65" s="485">
        <f>Conversion_Factors!$O61*E65</f>
        <v>12781.713184209664</v>
      </c>
      <c r="G65" s="485">
        <f t="shared" si="2"/>
        <v>19541.249184209664</v>
      </c>
      <c r="H65" s="486">
        <f t="shared" si="3"/>
        <v>3.2719301119832238</v>
      </c>
      <c r="K65" s="481">
        <f>National!N226*0.001</f>
        <v>103.25450968042496</v>
      </c>
      <c r="M65" s="486">
        <f>National!CQ308</f>
        <v>0.79580731505125446</v>
      </c>
      <c r="N65" s="486">
        <f>National!CQ226</f>
        <v>1.0757279079245583</v>
      </c>
      <c r="O65" s="531">
        <f>National!Z146</f>
        <v>103.298258187575</v>
      </c>
      <c r="Q65" s="488">
        <f t="shared" si="4"/>
        <v>189.25322724102097</v>
      </c>
      <c r="S65" s="481">
        <f>National!CQ308</f>
        <v>0.79580731505125446</v>
      </c>
      <c r="T65" s="481">
        <f>National!CQ226</f>
        <v>1.0757279079245583</v>
      </c>
      <c r="W65" s="481">
        <f>National!CU308</f>
        <v>1.0024583657349215</v>
      </c>
      <c r="Z65" s="489">
        <f>National!CU226</f>
        <v>1.1275113520584596</v>
      </c>
      <c r="AA65" s="480">
        <f t="shared" si="62"/>
        <v>1.0259655388705349</v>
      </c>
      <c r="AB65" s="451">
        <f t="shared" si="5"/>
        <v>1999</v>
      </c>
      <c r="AC65" s="491">
        <f t="shared" si="6"/>
        <v>1.1889631553905928</v>
      </c>
      <c r="AD65" s="491">
        <f t="shared" si="7"/>
        <v>1.0259655388705353</v>
      </c>
      <c r="AE65" s="491">
        <f t="shared" si="8"/>
        <v>1.0776955180817194</v>
      </c>
      <c r="AF65" s="492">
        <f t="shared" si="9"/>
        <v>0.99820478662338141</v>
      </c>
      <c r="AG65" s="491">
        <f t="shared" si="10"/>
        <v>0.95371156426299775</v>
      </c>
      <c r="AH65" s="491">
        <f t="shared" si="11"/>
        <v>1.219835224417521</v>
      </c>
      <c r="AI65" s="491">
        <f t="shared" si="12"/>
        <v>1.2198352244175217</v>
      </c>
      <c r="AJ65" s="491"/>
      <c r="AK65" s="491" t="e">
        <f>#REF!*#REF!*AE65</f>
        <v>#REF!</v>
      </c>
      <c r="AL65" s="491">
        <f t="shared" si="13"/>
        <v>1.0757608246717372</v>
      </c>
      <c r="AM65" s="490"/>
      <c r="AN65" s="491">
        <f>National!CQ146</f>
        <v>0.87424552774012831</v>
      </c>
      <c r="AO65" s="491">
        <f>National!CU146</f>
        <v>1.0433009366038644</v>
      </c>
      <c r="AP65" s="491">
        <f t="shared" si="14"/>
        <v>1.1268603782539548</v>
      </c>
      <c r="AQ65" s="491">
        <f t="shared" si="15"/>
        <v>0.99820478662338141</v>
      </c>
      <c r="AR65" s="491">
        <f t="shared" si="16"/>
        <v>1.0259655388705351</v>
      </c>
      <c r="AT65" s="426"/>
      <c r="AV65" s="480" t="e">
        <f>D65/#REF!</f>
        <v>#REF!</v>
      </c>
      <c r="AW65" s="480" t="e">
        <f>#REF!/#REF!</f>
        <v>#REF!</v>
      </c>
      <c r="AX65" s="480" t="e">
        <f>#REF!/#REF!</f>
        <v>#REF!</v>
      </c>
      <c r="AY65" s="480" t="e">
        <f>#REF!/#REF!</f>
        <v>#REF!</v>
      </c>
      <c r="BA65" s="480" t="e">
        <f t="shared" si="68"/>
        <v>#REF!</v>
      </c>
      <c r="BB65" s="480" t="e">
        <f t="shared" si="68"/>
        <v>#REF!</v>
      </c>
      <c r="BC65" s="480" t="e">
        <f t="shared" si="68"/>
        <v>#REF!</v>
      </c>
      <c r="BD65" s="480" t="e">
        <f t="shared" si="68"/>
        <v>#REF!</v>
      </c>
      <c r="BE65" s="480" t="e">
        <f t="shared" si="18"/>
        <v>#REF!</v>
      </c>
      <c r="BF65" s="480"/>
      <c r="BG65" s="480" t="e">
        <f t="shared" si="69"/>
        <v>#REF!</v>
      </c>
      <c r="BH65" s="480" t="e">
        <f t="shared" si="69"/>
        <v>#REF!</v>
      </c>
      <c r="BI65" s="480" t="e">
        <f t="shared" si="69"/>
        <v>#REF!</v>
      </c>
      <c r="BJ65" s="480" t="e">
        <f t="shared" si="69"/>
        <v>#REF!</v>
      </c>
      <c r="BM65" s="480" t="e">
        <f>LN(#REF!/#REF!)</f>
        <v>#REF!</v>
      </c>
      <c r="BN65" s="480" t="e">
        <f>LN(#REF!/#REF!)</f>
        <v>#REF!</v>
      </c>
      <c r="BO65" s="480" t="e">
        <f>LN(#REF!/#REF!)</f>
        <v>#REF!</v>
      </c>
      <c r="BP65" s="480" t="e">
        <f>LN(#REF!/#REF!)</f>
        <v>#REF!</v>
      </c>
      <c r="BR65" s="480" t="e">
        <f>M65/#REF!</f>
        <v>#REF!</v>
      </c>
      <c r="BS65" s="480" t="e">
        <f>#REF!/#REF!</f>
        <v>#REF!</v>
      </c>
      <c r="BT65" s="480" t="e">
        <f>#REF!/#REF!</f>
        <v>#REF!</v>
      </c>
      <c r="BU65" s="480" t="e">
        <f>#REF!/#REF!</f>
        <v>#REF!</v>
      </c>
      <c r="BV65" s="480"/>
      <c r="BX65" s="480" t="e">
        <f t="shared" si="70"/>
        <v>#REF!</v>
      </c>
      <c r="BY65" s="480" t="e">
        <f t="shared" si="70"/>
        <v>#REF!</v>
      </c>
      <c r="BZ65" s="480" t="e">
        <f t="shared" si="70"/>
        <v>#REF!</v>
      </c>
      <c r="CA65" s="480" t="e">
        <f t="shared" si="70"/>
        <v>#REF!</v>
      </c>
      <c r="CC65" s="480" t="e">
        <f>LN(#REF!/#REF!)</f>
        <v>#REF!</v>
      </c>
      <c r="CD65" s="480" t="e">
        <f>LN(#REF!/#REF!)</f>
        <v>#REF!</v>
      </c>
      <c r="CE65" s="480" t="e">
        <f>LN(#REF!/#REF!)</f>
        <v>#REF!</v>
      </c>
      <c r="CF65" s="480" t="e">
        <f>LN(#REF!/#REF!)</f>
        <v>#REF!</v>
      </c>
      <c r="CH65" s="480" t="e">
        <f>LN(#REF!/#REF!)</f>
        <v>#REF!</v>
      </c>
      <c r="CI65" s="480" t="e">
        <f>LN(#REF!/#REF!)</f>
        <v>#REF!</v>
      </c>
      <c r="CJ65" s="480" t="e">
        <f>LN(#REF!/#REF!)</f>
        <v>#REF!</v>
      </c>
      <c r="CK65" s="480" t="e">
        <f>LN(#REF!/#REF!)</f>
        <v>#REF!</v>
      </c>
      <c r="CM65" s="480" t="e">
        <f>LN(#REF!/#REF!)</f>
        <v>#REF!</v>
      </c>
      <c r="CN65" s="480" t="e">
        <f>LN(#REF!/#REF!)</f>
        <v>#REF!</v>
      </c>
      <c r="CO65" s="480" t="e">
        <f>LN(#REF!/#REF!)</f>
        <v>#REF!</v>
      </c>
      <c r="CP65" s="480" t="e">
        <f>LN(#REF!/#REF!)</f>
        <v>#REF!</v>
      </c>
      <c r="CS65" s="480" t="e">
        <f t="shared" si="21"/>
        <v>#REF!</v>
      </c>
      <c r="CT65" s="480">
        <f t="shared" si="22"/>
        <v>0</v>
      </c>
      <c r="CU65" s="480" t="e">
        <f t="shared" si="23"/>
        <v>#DIV/0!</v>
      </c>
      <c r="CV65" s="480"/>
      <c r="CW65" s="480" t="e">
        <f t="shared" si="24"/>
        <v>#REF!</v>
      </c>
      <c r="CX65" s="480">
        <f t="shared" si="25"/>
        <v>0</v>
      </c>
      <c r="CY65" s="480" t="e">
        <f t="shared" si="26"/>
        <v>#DIV/0!</v>
      </c>
      <c r="CZ65" s="480"/>
      <c r="DA65" s="480" t="e">
        <f t="shared" si="27"/>
        <v>#REF!</v>
      </c>
      <c r="DB65" s="480">
        <f t="shared" si="28"/>
        <v>0</v>
      </c>
      <c r="DC65" s="480" t="e">
        <f t="shared" si="29"/>
        <v>#DIV/0!</v>
      </c>
      <c r="DD65" s="480"/>
      <c r="DE65" s="480" t="e">
        <f t="shared" si="30"/>
        <v>#REF!</v>
      </c>
      <c r="DF65" s="480">
        <f t="shared" si="31"/>
        <v>0</v>
      </c>
      <c r="DG65" s="480" t="e">
        <f t="shared" si="32"/>
        <v>#DIV/0!</v>
      </c>
      <c r="DI65" s="480" t="e">
        <f t="shared" si="33"/>
        <v>#REF!</v>
      </c>
      <c r="DJ65" s="480">
        <f t="shared" si="34"/>
        <v>0</v>
      </c>
      <c r="DK65" s="480" t="e">
        <f t="shared" si="35"/>
        <v>#DIV/0!</v>
      </c>
      <c r="DO65" s="481">
        <f t="shared" si="36"/>
        <v>0.34591115113879484</v>
      </c>
      <c r="DP65" s="481">
        <f t="shared" si="37"/>
        <v>0.65408884886120522</v>
      </c>
      <c r="DR65" s="480">
        <f t="shared" si="38"/>
        <v>0.34193477380269116</v>
      </c>
      <c r="DS65" s="480">
        <f t="shared" si="38"/>
        <v>0.65804198296474992</v>
      </c>
      <c r="DT65" s="480">
        <f t="shared" si="39"/>
        <v>0.99997675676744113</v>
      </c>
      <c r="DV65" s="480">
        <f t="shared" si="40"/>
        <v>0.34194272165689243</v>
      </c>
      <c r="DW65" s="480">
        <f t="shared" si="41"/>
        <v>0.65805727834310745</v>
      </c>
      <c r="DY65" s="480">
        <f t="shared" si="71"/>
        <v>-1.2651263675480034E-3</v>
      </c>
      <c r="DZ65" s="480">
        <f t="shared" si="71"/>
        <v>5.7739918194467761E-3</v>
      </c>
      <c r="EA65" s="480"/>
      <c r="EB65" s="480">
        <f t="shared" si="43"/>
        <v>2.6444019757791322E-2</v>
      </c>
      <c r="EC65" s="480">
        <f t="shared" si="44"/>
        <v>2.6444019757791322E-2</v>
      </c>
      <c r="ED65" s="480"/>
      <c r="EE65" s="481">
        <f t="shared" si="45"/>
        <v>0.63374545554097028</v>
      </c>
      <c r="EF65" s="481">
        <f t="shared" si="46"/>
        <v>0.36625454445902972</v>
      </c>
      <c r="EG65" s="481"/>
      <c r="EH65" s="481">
        <f t="shared" si="47"/>
        <v>1.5271495230424884E-2</v>
      </c>
      <c r="EI65" s="481">
        <f t="shared" si="47"/>
        <v>-2.5886194655749695E-2</v>
      </c>
      <c r="EK65" s="480">
        <f t="shared" si="48"/>
        <v>4.2980641355764716E-2</v>
      </c>
      <c r="EL65" s="480">
        <f t="shared" si="49"/>
        <v>-5.2161667174047506E-3</v>
      </c>
      <c r="EN65" s="480">
        <v>0</v>
      </c>
      <c r="EO65" s="480">
        <f t="shared" si="50"/>
        <v>5.9500542324749462E-3</v>
      </c>
      <c r="ES65" s="480">
        <f t="shared" si="51"/>
        <v>1.0033726913560996</v>
      </c>
      <c r="ET65" s="480">
        <f t="shared" si="63"/>
        <v>0.78725318922367915</v>
      </c>
      <c r="EU65" s="480">
        <f t="shared" si="52"/>
        <v>0.95371156426299775</v>
      </c>
      <c r="EW65" s="480">
        <f t="shared" si="53"/>
        <v>1.0113280630383348</v>
      </c>
      <c r="EX65" s="480">
        <f t="shared" si="64"/>
        <v>1.1371587463214468</v>
      </c>
      <c r="EY65" s="480">
        <f t="shared" si="54"/>
        <v>1.0776955180817194</v>
      </c>
      <c r="FA65" s="480">
        <f t="shared" si="55"/>
        <v>1.0039231519867722</v>
      </c>
      <c r="FB65" s="480">
        <f t="shared" si="65"/>
        <v>0.97685457128199449</v>
      </c>
      <c r="FC65" s="480">
        <f t="shared" si="56"/>
        <v>0.99820478662338141</v>
      </c>
      <c r="FE65" s="480">
        <f t="shared" si="57"/>
        <v>1.0278106783489382</v>
      </c>
      <c r="FG65" s="480">
        <f t="shared" si="58"/>
        <v>1.0267967653211489</v>
      </c>
      <c r="FH65" s="480">
        <f t="shared" si="66"/>
        <v>0.66349321545357787</v>
      </c>
      <c r="FI65" s="480">
        <f t="shared" si="59"/>
        <v>0.91210117791301593</v>
      </c>
      <c r="FK65" s="480">
        <f t="shared" si="60"/>
        <v>0.98825687295318587</v>
      </c>
      <c r="FL65" s="480">
        <f t="shared" si="67"/>
        <v>1.3492705408949222</v>
      </c>
      <c r="FM65" s="480">
        <f t="shared" si="61"/>
        <v>1.1268603782539548</v>
      </c>
      <c r="FN65" s="480">
        <v>1.1040763091590675</v>
      </c>
    </row>
    <row r="66" spans="1:171" x14ac:dyDescent="0.2">
      <c r="A66" s="469" t="s">
        <v>147</v>
      </c>
      <c r="B66" s="421">
        <f t="shared" si="1"/>
        <v>2000</v>
      </c>
      <c r="D66" s="485">
        <f>National!H309</f>
        <v>7122.4110000000001</v>
      </c>
      <c r="E66" s="485">
        <f>National!H227</f>
        <v>4068.6310000000003</v>
      </c>
      <c r="F66" s="485">
        <f>Conversion_Factors!$O62*E66</f>
        <v>13265.466041699816</v>
      </c>
      <c r="G66" s="485">
        <f t="shared" si="2"/>
        <v>20387.877041699816</v>
      </c>
      <c r="H66" s="486">
        <f t="shared" si="3"/>
        <v>3.2604249541675849</v>
      </c>
      <c r="K66" s="481">
        <f>National!N227*0.001</f>
        <v>104.45540433478649</v>
      </c>
      <c r="M66" s="486">
        <f>National!CQ309</f>
        <v>0.78596578352543744</v>
      </c>
      <c r="N66" s="486">
        <f>National!CQ227</f>
        <v>1.0923779658549517</v>
      </c>
      <c r="O66" s="531">
        <f>National!Z147</f>
        <v>107.13703203074078</v>
      </c>
      <c r="Q66" s="488">
        <f t="shared" si="4"/>
        <v>195.18259654957936</v>
      </c>
      <c r="S66" s="481">
        <f>National!CQ309</f>
        <v>0.78596578352543744</v>
      </c>
      <c r="T66" s="481">
        <f>National!CQ227</f>
        <v>1.0923779658549517</v>
      </c>
      <c r="W66" s="481">
        <f>National!CU309</f>
        <v>1.0572042285877377</v>
      </c>
      <c r="Z66" s="489">
        <f>National!CU227</f>
        <v>1.1431199286805658</v>
      </c>
      <c r="AA66" s="480">
        <f t="shared" si="62"/>
        <v>1.0581093953664151</v>
      </c>
      <c r="AB66" s="451">
        <f t="shared" si="5"/>
        <v>2000</v>
      </c>
      <c r="AC66" s="491">
        <f t="shared" si="6"/>
        <v>1.2027913116809139</v>
      </c>
      <c r="AD66" s="491">
        <f t="shared" si="7"/>
        <v>1.0581093953664151</v>
      </c>
      <c r="AE66" s="491">
        <f t="shared" si="8"/>
        <v>1.1076917090901908</v>
      </c>
      <c r="AF66" s="492">
        <f t="shared" si="9"/>
        <v>0.99591354973971946</v>
      </c>
      <c r="AG66" s="491">
        <f t="shared" si="10"/>
        <v>0.95915771510440218</v>
      </c>
      <c r="AH66" s="491">
        <f t="shared" si="11"/>
        <v>1.2726847875546694</v>
      </c>
      <c r="AI66" s="491">
        <f t="shared" si="12"/>
        <v>1.2726847875546692</v>
      </c>
      <c r="AJ66" s="491"/>
      <c r="AK66" s="491" t="e">
        <f>#REF!*#REF!*AE66</f>
        <v>#REF!</v>
      </c>
      <c r="AL66" s="491">
        <f t="shared" si="13"/>
        <v>1.1031651820172685</v>
      </c>
      <c r="AM66" s="490"/>
      <c r="AN66" s="491">
        <f>National!CQ147</f>
        <v>0.87202628129502069</v>
      </c>
      <c r="AO66" s="491">
        <f>National!CU147</f>
        <v>1.084825924692508</v>
      </c>
      <c r="AP66" s="491">
        <f t="shared" si="14"/>
        <v>1.1231022578418421</v>
      </c>
      <c r="AQ66" s="491">
        <f t="shared" si="15"/>
        <v>0.99591354973971946</v>
      </c>
      <c r="AR66" s="491">
        <f t="shared" si="16"/>
        <v>1.0581093953664147</v>
      </c>
      <c r="AS66" s="480"/>
      <c r="AT66" s="426"/>
      <c r="AV66" s="480" t="e">
        <f>D66/#REF!</f>
        <v>#REF!</v>
      </c>
      <c r="AW66" s="480" t="e">
        <f>#REF!/#REF!</f>
        <v>#REF!</v>
      </c>
      <c r="AX66" s="480" t="e">
        <f>#REF!/#REF!</f>
        <v>#REF!</v>
      </c>
      <c r="AY66" s="480" t="e">
        <f>#REF!/#REF!</f>
        <v>#REF!</v>
      </c>
      <c r="BA66" s="480" t="e">
        <f t="shared" si="68"/>
        <v>#REF!</v>
      </c>
      <c r="BB66" s="480" t="e">
        <f t="shared" si="68"/>
        <v>#REF!</v>
      </c>
      <c r="BC66" s="480" t="e">
        <f t="shared" si="68"/>
        <v>#REF!</v>
      </c>
      <c r="BD66" s="480" t="e">
        <f t="shared" si="68"/>
        <v>#REF!</v>
      </c>
      <c r="BE66" s="480" t="e">
        <f t="shared" si="18"/>
        <v>#REF!</v>
      </c>
      <c r="BF66" s="480"/>
      <c r="BG66" s="480" t="e">
        <f t="shared" si="69"/>
        <v>#REF!</v>
      </c>
      <c r="BH66" s="480" t="e">
        <f t="shared" si="69"/>
        <v>#REF!</v>
      </c>
      <c r="BI66" s="480" t="e">
        <f t="shared" si="69"/>
        <v>#REF!</v>
      </c>
      <c r="BJ66" s="480" t="e">
        <f t="shared" si="69"/>
        <v>#REF!</v>
      </c>
      <c r="BM66" s="480" t="e">
        <f>LN(#REF!/#REF!)</f>
        <v>#REF!</v>
      </c>
      <c r="BN66" s="480" t="e">
        <f>LN(#REF!/#REF!)</f>
        <v>#REF!</v>
      </c>
      <c r="BO66" s="480" t="e">
        <f>LN(#REF!/#REF!)</f>
        <v>#REF!</v>
      </c>
      <c r="BP66" s="480" t="e">
        <f>LN(#REF!/#REF!)</f>
        <v>#REF!</v>
      </c>
      <c r="BR66" s="480" t="e">
        <f>M66/#REF!</f>
        <v>#REF!</v>
      </c>
      <c r="BS66" s="480" t="e">
        <f>#REF!/#REF!</f>
        <v>#REF!</v>
      </c>
      <c r="BT66" s="480" t="e">
        <f>#REF!/#REF!</f>
        <v>#REF!</v>
      </c>
      <c r="BU66" s="480" t="e">
        <f>#REF!/#REF!</f>
        <v>#REF!</v>
      </c>
      <c r="BV66" s="480"/>
      <c r="BX66" s="480" t="e">
        <f t="shared" si="70"/>
        <v>#REF!</v>
      </c>
      <c r="BY66" s="480" t="e">
        <f t="shared" si="70"/>
        <v>#REF!</v>
      </c>
      <c r="BZ66" s="480" t="e">
        <f t="shared" si="70"/>
        <v>#REF!</v>
      </c>
      <c r="CA66" s="480" t="e">
        <f t="shared" si="70"/>
        <v>#REF!</v>
      </c>
      <c r="CC66" s="480" t="e">
        <f>LN(#REF!/#REF!)</f>
        <v>#REF!</v>
      </c>
      <c r="CD66" s="480" t="e">
        <f>LN(#REF!/#REF!)</f>
        <v>#REF!</v>
      </c>
      <c r="CE66" s="480" t="e">
        <f>LN(#REF!/#REF!)</f>
        <v>#REF!</v>
      </c>
      <c r="CF66" s="480" t="e">
        <f>LN(#REF!/#REF!)</f>
        <v>#REF!</v>
      </c>
      <c r="CH66" s="480" t="e">
        <f>LN(#REF!/#REF!)</f>
        <v>#REF!</v>
      </c>
      <c r="CI66" s="480" t="e">
        <f>LN(#REF!/#REF!)</f>
        <v>#REF!</v>
      </c>
      <c r="CJ66" s="480" t="e">
        <f>LN(#REF!/#REF!)</f>
        <v>#REF!</v>
      </c>
      <c r="CK66" s="480" t="e">
        <f>LN(#REF!/#REF!)</f>
        <v>#REF!</v>
      </c>
      <c r="CM66" s="480" t="e">
        <f>LN(#REF!/#REF!)</f>
        <v>#REF!</v>
      </c>
      <c r="CN66" s="480" t="e">
        <f>LN(#REF!/#REF!)</f>
        <v>#REF!</v>
      </c>
      <c r="CO66" s="480" t="e">
        <f>LN(#REF!/#REF!)</f>
        <v>#REF!</v>
      </c>
      <c r="CP66" s="480" t="e">
        <f>LN(#REF!/#REF!)</f>
        <v>#REF!</v>
      </c>
      <c r="CS66" s="480" t="e">
        <f t="shared" si="21"/>
        <v>#REF!</v>
      </c>
      <c r="CT66" s="480">
        <f t="shared" si="22"/>
        <v>0</v>
      </c>
      <c r="CU66" s="480" t="e">
        <f t="shared" si="23"/>
        <v>#DIV/0!</v>
      </c>
      <c r="CV66" s="480"/>
      <c r="CW66" s="480" t="e">
        <f t="shared" si="24"/>
        <v>#REF!</v>
      </c>
      <c r="CX66" s="480">
        <f t="shared" si="25"/>
        <v>0</v>
      </c>
      <c r="CY66" s="480" t="e">
        <f t="shared" si="26"/>
        <v>#DIV/0!</v>
      </c>
      <c r="CZ66" s="480"/>
      <c r="DA66" s="480" t="e">
        <f t="shared" si="27"/>
        <v>#REF!</v>
      </c>
      <c r="DB66" s="480">
        <f t="shared" si="28"/>
        <v>0</v>
      </c>
      <c r="DC66" s="480" t="e">
        <f t="shared" si="29"/>
        <v>#DIV/0!</v>
      </c>
      <c r="DD66" s="480"/>
      <c r="DE66" s="480" t="e">
        <f t="shared" si="30"/>
        <v>#REF!</v>
      </c>
      <c r="DF66" s="480">
        <f t="shared" si="31"/>
        <v>0</v>
      </c>
      <c r="DG66" s="480" t="e">
        <f t="shared" si="32"/>
        <v>#DIV/0!</v>
      </c>
      <c r="DI66" s="480" t="e">
        <f t="shared" si="33"/>
        <v>#REF!</v>
      </c>
      <c r="DJ66" s="480">
        <f t="shared" si="34"/>
        <v>0</v>
      </c>
      <c r="DK66" s="480" t="e">
        <f t="shared" si="35"/>
        <v>#DIV/0!</v>
      </c>
      <c r="DO66" s="481">
        <f t="shared" si="36"/>
        <v>0.34934539704317236</v>
      </c>
      <c r="DP66" s="481">
        <f t="shared" si="37"/>
        <v>0.65065460295682764</v>
      </c>
      <c r="DR66" s="480">
        <f t="shared" si="38"/>
        <v>0.34762544680809387</v>
      </c>
      <c r="DS66" s="480">
        <f t="shared" si="38"/>
        <v>0.65237021934633721</v>
      </c>
      <c r="DT66" s="480">
        <f t="shared" si="39"/>
        <v>0.99999566615443114</v>
      </c>
      <c r="DV66" s="480">
        <f t="shared" si="40"/>
        <v>0.34762695336962535</v>
      </c>
      <c r="DW66" s="480">
        <f t="shared" si="41"/>
        <v>0.65237304663037454</v>
      </c>
      <c r="DY66" s="480">
        <f t="shared" si="71"/>
        <v>-1.2443830951771092E-2</v>
      </c>
      <c r="DZ66" s="480">
        <f t="shared" si="71"/>
        <v>1.5359383928314225E-2</v>
      </c>
      <c r="EA66" s="480"/>
      <c r="EB66" s="480">
        <f t="shared" si="43"/>
        <v>3.6488173989074765E-2</v>
      </c>
      <c r="EC66" s="480">
        <f t="shared" si="44"/>
        <v>3.6488173989074765E-2</v>
      </c>
      <c r="ED66" s="480"/>
      <c r="EE66" s="481">
        <f t="shared" si="45"/>
        <v>0.63643859079431564</v>
      </c>
      <c r="EF66" s="481">
        <f t="shared" si="46"/>
        <v>0.3635614092056843</v>
      </c>
      <c r="EG66" s="481"/>
      <c r="EH66" s="481">
        <f t="shared" si="47"/>
        <v>4.2405497011811042E-3</v>
      </c>
      <c r="EI66" s="481">
        <f t="shared" si="47"/>
        <v>-7.3803469608830184E-3</v>
      </c>
      <c r="EK66" s="480">
        <f t="shared" si="48"/>
        <v>5.3172554642026429E-2</v>
      </c>
      <c r="EL66" s="480">
        <f t="shared" si="49"/>
        <v>1.3748443099877656E-2</v>
      </c>
      <c r="EN66" s="480">
        <v>0</v>
      </c>
      <c r="EO66" s="480">
        <f t="shared" si="50"/>
        <v>-3.522518171651555E-3</v>
      </c>
      <c r="ES66" s="480">
        <f t="shared" si="51"/>
        <v>1.0057104800292664</v>
      </c>
      <c r="ET66" s="480">
        <f t="shared" si="63"/>
        <v>0.7917487828387173</v>
      </c>
      <c r="EU66" s="480">
        <f t="shared" si="52"/>
        <v>0.95915771510440218</v>
      </c>
      <c r="EW66" s="480">
        <f t="shared" si="53"/>
        <v>1.0278336417895326</v>
      </c>
      <c r="EX66" s="480">
        <f t="shared" si="64"/>
        <v>1.1688100155243919</v>
      </c>
      <c r="EY66" s="480">
        <f t="shared" si="54"/>
        <v>1.1076917090901908</v>
      </c>
      <c r="FA66" s="480">
        <f t="shared" si="55"/>
        <v>0.99770464245977764</v>
      </c>
      <c r="FB66" s="480">
        <f t="shared" si="65"/>
        <v>0.9746123407761017</v>
      </c>
      <c r="FC66" s="480">
        <f t="shared" si="56"/>
        <v>0.99591354973971946</v>
      </c>
      <c r="FE66" s="480">
        <f t="shared" si="57"/>
        <v>1.0624510487310375</v>
      </c>
      <c r="FG66" s="480">
        <f t="shared" si="58"/>
        <v>1.0371620384556255</v>
      </c>
      <c r="FH66" s="480">
        <f t="shared" si="66"/>
        <v>0.68814997584131032</v>
      </c>
      <c r="FI66" s="480">
        <f t="shared" si="59"/>
        <v>0.94599671696204068</v>
      </c>
      <c r="FK66" s="480">
        <f t="shared" si="60"/>
        <v>0.99666496357078771</v>
      </c>
      <c r="FL66" s="480">
        <f t="shared" si="67"/>
        <v>1.3447706744881747</v>
      </c>
      <c r="FM66" s="480">
        <f t="shared" si="61"/>
        <v>1.1231022578418421</v>
      </c>
      <c r="FN66" s="480">
        <v>1.1030715510281153</v>
      </c>
    </row>
    <row r="67" spans="1:171" x14ac:dyDescent="0.2">
      <c r="A67" s="469" t="s">
        <v>147</v>
      </c>
      <c r="B67" s="421">
        <f t="shared" si="1"/>
        <v>2001</v>
      </c>
      <c r="D67" s="485">
        <f>National!H310</f>
        <v>6850.6639999999998</v>
      </c>
      <c r="E67" s="485">
        <f>National!H228</f>
        <v>4099.8829999999998</v>
      </c>
      <c r="F67" s="485">
        <f>Conversion_Factors!$O63*E67</f>
        <v>13173.82921322077</v>
      </c>
      <c r="G67" s="485">
        <f t="shared" si="2"/>
        <v>20024.493213220769</v>
      </c>
      <c r="H67" s="486">
        <f t="shared" si="3"/>
        <v>3.2132207707441336</v>
      </c>
      <c r="K67" s="481">
        <f>National!N228*0.001</f>
        <v>105.59417435404482</v>
      </c>
      <c r="M67" s="486">
        <f>National!CQ310</f>
        <v>0.78147195845087014</v>
      </c>
      <c r="N67" s="486">
        <f>National!CQ228</f>
        <v>1.0887123384142885</v>
      </c>
      <c r="O67" s="531">
        <f>National!Z148</f>
        <v>103.70408279612192</v>
      </c>
      <c r="Q67" s="488">
        <f t="shared" si="4"/>
        <v>189.63634438847924</v>
      </c>
      <c r="S67" s="481">
        <f>National!CQ310</f>
        <v>0.78147195845087014</v>
      </c>
      <c r="T67" s="481">
        <f>National!CQ228</f>
        <v>1.0887123384142885</v>
      </c>
      <c r="W67" s="481">
        <f>National!CU310</f>
        <v>1.0116859637124187</v>
      </c>
      <c r="Z67" s="489">
        <f>National!CU228</f>
        <v>1.1433144646769811</v>
      </c>
      <c r="AA67" s="480">
        <f t="shared" si="62"/>
        <v>1.0280424650945834</v>
      </c>
      <c r="AB67" s="451">
        <f t="shared" si="5"/>
        <v>2001</v>
      </c>
      <c r="AC67" s="491">
        <f t="shared" si="6"/>
        <v>1.2159041103330224</v>
      </c>
      <c r="AD67" s="491">
        <f t="shared" si="7"/>
        <v>1.0280424650945832</v>
      </c>
      <c r="AE67" s="491">
        <f t="shared" si="8"/>
        <v>1.0910869950216631</v>
      </c>
      <c r="AF67" s="492">
        <f t="shared" si="9"/>
        <v>0.98645593444486057</v>
      </c>
      <c r="AG67" s="491">
        <f t="shared" si="10"/>
        <v>0.95515528967792285</v>
      </c>
      <c r="AH67" s="491">
        <f t="shared" si="11"/>
        <v>1.2500010589053969</v>
      </c>
      <c r="AI67" s="491">
        <f t="shared" si="12"/>
        <v>1.2500010589053965</v>
      </c>
      <c r="AJ67" s="491"/>
      <c r="AK67" s="491" t="e">
        <f>#REF!*#REF!*AE67</f>
        <v>#REF!</v>
      </c>
      <c r="AL67" s="491">
        <f t="shared" si="13"/>
        <v>1.0763092412347295</v>
      </c>
      <c r="AM67" s="490"/>
      <c r="AN67" s="491">
        <f>National!CQ148</f>
        <v>0.86766592231012363</v>
      </c>
      <c r="AO67" s="491">
        <f>National!CU148</f>
        <v>1.0553422665278764</v>
      </c>
      <c r="AP67" s="491">
        <f t="shared" si="14"/>
        <v>1.1381185231900104</v>
      </c>
      <c r="AQ67" s="491">
        <f t="shared" si="15"/>
        <v>0.98645593444486057</v>
      </c>
      <c r="AR67" s="491">
        <f t="shared" si="16"/>
        <v>1.0280424650945832</v>
      </c>
      <c r="AT67" s="426"/>
      <c r="AV67" s="480" t="e">
        <f>D67/#REF!</f>
        <v>#REF!</v>
      </c>
      <c r="AW67" s="480" t="e">
        <f>#REF!/#REF!</f>
        <v>#REF!</v>
      </c>
      <c r="AX67" s="480" t="e">
        <f>#REF!/#REF!</f>
        <v>#REF!</v>
      </c>
      <c r="AY67" s="480" t="e">
        <f>#REF!/#REF!</f>
        <v>#REF!</v>
      </c>
      <c r="BA67" s="480" t="e">
        <f t="shared" si="68"/>
        <v>#REF!</v>
      </c>
      <c r="BB67" s="480" t="e">
        <f t="shared" si="68"/>
        <v>#REF!</v>
      </c>
      <c r="BC67" s="480" t="e">
        <f t="shared" si="68"/>
        <v>#REF!</v>
      </c>
      <c r="BD67" s="480" t="e">
        <f t="shared" si="68"/>
        <v>#REF!</v>
      </c>
      <c r="BE67" s="480" t="e">
        <f t="shared" si="18"/>
        <v>#REF!</v>
      </c>
      <c r="BF67" s="480"/>
      <c r="BG67" s="480" t="e">
        <f t="shared" si="69"/>
        <v>#REF!</v>
      </c>
      <c r="BH67" s="480" t="e">
        <f t="shared" si="69"/>
        <v>#REF!</v>
      </c>
      <c r="BI67" s="480" t="e">
        <f t="shared" si="69"/>
        <v>#REF!</v>
      </c>
      <c r="BJ67" s="480" t="e">
        <f t="shared" si="69"/>
        <v>#REF!</v>
      </c>
      <c r="BM67" s="480" t="e">
        <f>LN(#REF!/#REF!)</f>
        <v>#REF!</v>
      </c>
      <c r="BN67" s="480" t="e">
        <f>LN(#REF!/#REF!)</f>
        <v>#REF!</v>
      </c>
      <c r="BO67" s="480" t="e">
        <f>LN(#REF!/#REF!)</f>
        <v>#REF!</v>
      </c>
      <c r="BP67" s="480" t="e">
        <f>LN(#REF!/#REF!)</f>
        <v>#REF!</v>
      </c>
      <c r="BR67" s="480" t="e">
        <f>M67/#REF!</f>
        <v>#REF!</v>
      </c>
      <c r="BS67" s="480" t="e">
        <f>#REF!/#REF!</f>
        <v>#REF!</v>
      </c>
      <c r="BT67" s="480" t="e">
        <f>#REF!/#REF!</f>
        <v>#REF!</v>
      </c>
      <c r="BU67" s="480" t="e">
        <f>#REF!/#REF!</f>
        <v>#REF!</v>
      </c>
      <c r="BV67" s="480"/>
      <c r="BX67" s="480" t="e">
        <f t="shared" si="70"/>
        <v>#REF!</v>
      </c>
      <c r="BY67" s="480" t="e">
        <f t="shared" si="70"/>
        <v>#REF!</v>
      </c>
      <c r="BZ67" s="480" t="e">
        <f t="shared" si="70"/>
        <v>#REF!</v>
      </c>
      <c r="CA67" s="480" t="e">
        <f t="shared" si="70"/>
        <v>#REF!</v>
      </c>
      <c r="CC67" s="480" t="e">
        <f>LN(#REF!/#REF!)</f>
        <v>#REF!</v>
      </c>
      <c r="CD67" s="480" t="e">
        <f>LN(#REF!/#REF!)</f>
        <v>#REF!</v>
      </c>
      <c r="CE67" s="480" t="e">
        <f>LN(#REF!/#REF!)</f>
        <v>#REF!</v>
      </c>
      <c r="CF67" s="480" t="e">
        <f>LN(#REF!/#REF!)</f>
        <v>#REF!</v>
      </c>
      <c r="CH67" s="480" t="e">
        <f>LN(#REF!/#REF!)</f>
        <v>#REF!</v>
      </c>
      <c r="CI67" s="480" t="e">
        <f>LN(#REF!/#REF!)</f>
        <v>#REF!</v>
      </c>
      <c r="CJ67" s="480" t="e">
        <f>LN(#REF!/#REF!)</f>
        <v>#REF!</v>
      </c>
      <c r="CK67" s="480" t="e">
        <f>LN(#REF!/#REF!)</f>
        <v>#REF!</v>
      </c>
      <c r="CM67" s="480" t="e">
        <f>LN(#REF!/#REF!)</f>
        <v>#REF!</v>
      </c>
      <c r="CN67" s="480" t="e">
        <f>LN(#REF!/#REF!)</f>
        <v>#REF!</v>
      </c>
      <c r="CO67" s="480" t="e">
        <f>LN(#REF!/#REF!)</f>
        <v>#REF!</v>
      </c>
      <c r="CP67" s="480" t="e">
        <f>LN(#REF!/#REF!)</f>
        <v>#REF!</v>
      </c>
      <c r="CS67" s="480" t="e">
        <f t="shared" si="21"/>
        <v>#REF!</v>
      </c>
      <c r="CT67" s="480">
        <f t="shared" si="22"/>
        <v>0</v>
      </c>
      <c r="CU67" s="480" t="e">
        <f t="shared" si="23"/>
        <v>#DIV/0!</v>
      </c>
      <c r="CV67" s="480"/>
      <c r="CW67" s="480" t="e">
        <f t="shared" si="24"/>
        <v>#REF!</v>
      </c>
      <c r="CX67" s="480">
        <f t="shared" si="25"/>
        <v>0</v>
      </c>
      <c r="CY67" s="480" t="e">
        <f t="shared" si="26"/>
        <v>#DIV/0!</v>
      </c>
      <c r="CZ67" s="480"/>
      <c r="DA67" s="480" t="e">
        <f t="shared" si="27"/>
        <v>#REF!</v>
      </c>
      <c r="DB67" s="480">
        <f t="shared" si="28"/>
        <v>0</v>
      </c>
      <c r="DC67" s="480" t="e">
        <f t="shared" si="29"/>
        <v>#DIV/0!</v>
      </c>
      <c r="DD67" s="480"/>
      <c r="DE67" s="480" t="e">
        <f t="shared" si="30"/>
        <v>#REF!</v>
      </c>
      <c r="DF67" s="480">
        <f t="shared" si="31"/>
        <v>0</v>
      </c>
      <c r="DG67" s="480" t="e">
        <f t="shared" si="32"/>
        <v>#DIV/0!</v>
      </c>
      <c r="DI67" s="480" t="e">
        <f t="shared" si="33"/>
        <v>#REF!</v>
      </c>
      <c r="DJ67" s="480">
        <f t="shared" si="34"/>
        <v>0</v>
      </c>
      <c r="DK67" s="480" t="e">
        <f t="shared" si="35"/>
        <v>#DIV/0!</v>
      </c>
      <c r="DO67" s="481">
        <f t="shared" si="36"/>
        <v>0.34211422616563331</v>
      </c>
      <c r="DP67" s="481">
        <f t="shared" si="37"/>
        <v>0.65788577383436675</v>
      </c>
      <c r="DR67" s="480">
        <f t="shared" si="38"/>
        <v>0.34571720750442153</v>
      </c>
      <c r="DS67" s="480">
        <f t="shared" si="38"/>
        <v>0.65426352827018253</v>
      </c>
      <c r="DT67" s="480">
        <f t="shared" si="39"/>
        <v>0.999980735774604</v>
      </c>
      <c r="DV67" s="480">
        <f t="shared" si="40"/>
        <v>0.34572386760693191</v>
      </c>
      <c r="DW67" s="480">
        <f t="shared" si="41"/>
        <v>0.65427613239306814</v>
      </c>
      <c r="DY67" s="480">
        <f t="shared" si="71"/>
        <v>-5.733991554233011E-3</v>
      </c>
      <c r="DZ67" s="480">
        <f t="shared" si="71"/>
        <v>-3.36128301037703E-3</v>
      </c>
      <c r="EA67" s="480"/>
      <c r="EB67" s="480">
        <f t="shared" si="43"/>
        <v>-3.2567202597661472E-2</v>
      </c>
      <c r="EC67" s="480">
        <f t="shared" si="44"/>
        <v>-3.2567202597661472E-2</v>
      </c>
      <c r="ED67" s="480"/>
      <c r="EE67" s="481">
        <f t="shared" si="45"/>
        <v>0.62560016408312757</v>
      </c>
      <c r="EF67" s="481">
        <f t="shared" si="46"/>
        <v>0.37439983591687248</v>
      </c>
      <c r="EG67" s="481"/>
      <c r="EH67" s="481">
        <f t="shared" si="47"/>
        <v>-1.7176482324551906E-2</v>
      </c>
      <c r="EI67" s="481">
        <f t="shared" si="47"/>
        <v>2.937608497444779E-2</v>
      </c>
      <c r="EK67" s="480">
        <f t="shared" si="48"/>
        <v>-4.4009693367980003E-2</v>
      </c>
      <c r="EL67" s="480">
        <f t="shared" si="49"/>
        <v>1.7016538716347373E-4</v>
      </c>
      <c r="EN67" s="480">
        <v>0</v>
      </c>
      <c r="EO67" s="480">
        <f t="shared" si="50"/>
        <v>-1.4583751433028976E-2</v>
      </c>
      <c r="ES67" s="480">
        <f t="shared" si="51"/>
        <v>0.99582714566806807</v>
      </c>
      <c r="ET67" s="480">
        <f t="shared" si="63"/>
        <v>0.78844493050044695</v>
      </c>
      <c r="EU67" s="480">
        <f t="shared" si="52"/>
        <v>0.95515528967792285</v>
      </c>
      <c r="EW67" s="480">
        <f t="shared" si="53"/>
        <v>0.9850096250317103</v>
      </c>
      <c r="EX67" s="480">
        <f t="shared" si="64"/>
        <v>1.1512891151249887</v>
      </c>
      <c r="EY67" s="480">
        <f t="shared" si="54"/>
        <v>1.0910869950216631</v>
      </c>
      <c r="FA67" s="480">
        <f t="shared" si="55"/>
        <v>0.99050357804918854</v>
      </c>
      <c r="FB67" s="480">
        <f t="shared" si="65"/>
        <v>0.96535701074962377</v>
      </c>
      <c r="FC67" s="480">
        <f t="shared" si="56"/>
        <v>0.98645593444486057</v>
      </c>
      <c r="FE67" s="480">
        <f t="shared" si="57"/>
        <v>1.042157514793731</v>
      </c>
      <c r="FG67" s="480">
        <f t="shared" si="58"/>
        <v>0.96795739839392003</v>
      </c>
      <c r="FH67" s="480">
        <f t="shared" si="66"/>
        <v>0.66609986032019364</v>
      </c>
      <c r="FI67" s="480">
        <f t="shared" si="59"/>
        <v>0.91568452103976639</v>
      </c>
      <c r="FK67" s="480">
        <f t="shared" si="60"/>
        <v>1.0133703456148542</v>
      </c>
      <c r="FL67" s="480">
        <f t="shared" si="67"/>
        <v>1.3627507231788021</v>
      </c>
      <c r="FM67" s="480">
        <f t="shared" si="61"/>
        <v>1.1381185231900104</v>
      </c>
      <c r="FN67" s="480">
        <v>1.1216983018912612</v>
      </c>
    </row>
    <row r="68" spans="1:171" x14ac:dyDescent="0.2">
      <c r="A68" s="469" t="s">
        <v>147</v>
      </c>
      <c r="B68" s="421">
        <f t="shared" si="1"/>
        <v>2002</v>
      </c>
      <c r="D68" s="485">
        <f>National!H311</f>
        <v>6895.0470000000005</v>
      </c>
      <c r="E68" s="485">
        <f>National!H229</f>
        <v>4316.7960000000003</v>
      </c>
      <c r="F68" s="485">
        <f>Conversion_Factors!$O64*E68</f>
        <v>13879.026430244297</v>
      </c>
      <c r="G68" s="485">
        <f t="shared" si="2"/>
        <v>20774.073430244298</v>
      </c>
      <c r="H68" s="486">
        <f t="shared" si="3"/>
        <v>3.2151221485204067</v>
      </c>
      <c r="K68" s="481">
        <f>National!N229*0.001</f>
        <v>106.43683928083624</v>
      </c>
      <c r="M68" s="486">
        <f>National!CQ311</f>
        <v>0.75588158327525345</v>
      </c>
      <c r="N68" s="486">
        <f>National!CQ229</f>
        <v>1.1009195807306691</v>
      </c>
      <c r="O68" s="531">
        <f>National!Z149</f>
        <v>105.33799270774355</v>
      </c>
      <c r="Q68" s="488">
        <f t="shared" si="4"/>
        <v>195.17747398935242</v>
      </c>
      <c r="S68" s="481">
        <f>National!CQ311</f>
        <v>0.75588158327525345</v>
      </c>
      <c r="T68" s="481">
        <f>National!CQ229</f>
        <v>1.1009195807306691</v>
      </c>
      <c r="W68" s="481">
        <f>National!CU311</f>
        <v>1.0443784746265012</v>
      </c>
      <c r="Z68" s="489">
        <f>National!CU229</f>
        <v>1.1810310033580285</v>
      </c>
      <c r="AA68" s="480">
        <f t="shared" si="62"/>
        <v>1.0580816253233873</v>
      </c>
      <c r="AB68" s="451">
        <f t="shared" si="5"/>
        <v>2002</v>
      </c>
      <c r="AC68" s="491">
        <f t="shared" si="6"/>
        <v>1.225607294759502</v>
      </c>
      <c r="AD68" s="491">
        <f t="shared" si="7"/>
        <v>1.0580816253233873</v>
      </c>
      <c r="AE68" s="491">
        <f t="shared" si="8"/>
        <v>1.1268327748538829</v>
      </c>
      <c r="AF68" s="492">
        <f t="shared" si="9"/>
        <v>0.98684290447540546</v>
      </c>
      <c r="AG68" s="491">
        <f t="shared" si="10"/>
        <v>0.9515063245610017</v>
      </c>
      <c r="AH68" s="491">
        <f t="shared" si="11"/>
        <v>1.2967925584473337</v>
      </c>
      <c r="AI68" s="491">
        <f t="shared" si="12"/>
        <v>1.2967925584473339</v>
      </c>
      <c r="AJ68" s="491"/>
      <c r="AK68" s="491"/>
      <c r="AL68" s="491">
        <f t="shared" si="13"/>
        <v>1.1120069283948864</v>
      </c>
      <c r="AM68" s="490"/>
      <c r="AN68" s="491">
        <f>National!CQ149</f>
        <v>0.85341441719278777</v>
      </c>
      <c r="AO68" s="491">
        <f>National!CU149</f>
        <v>1.0898709605195449</v>
      </c>
      <c r="AP68" s="491">
        <f t="shared" si="14"/>
        <v>1.1527525544749695</v>
      </c>
      <c r="AQ68" s="491">
        <f t="shared" si="15"/>
        <v>0.98684290447540546</v>
      </c>
      <c r="AR68" s="491">
        <f t="shared" si="16"/>
        <v>1.0580816253233871</v>
      </c>
      <c r="AT68" s="426"/>
      <c r="AV68" s="480" t="e">
        <f>D68/#REF!</f>
        <v>#REF!</v>
      </c>
      <c r="AW68" s="480" t="e">
        <f>#REF!/#REF!</f>
        <v>#REF!</v>
      </c>
      <c r="AX68" s="480" t="e">
        <f>#REF!/#REF!</f>
        <v>#REF!</v>
      </c>
      <c r="AY68" s="480" t="e">
        <f>#REF!/#REF!</f>
        <v>#REF!</v>
      </c>
      <c r="BA68" s="480" t="e">
        <f t="shared" si="68"/>
        <v>#REF!</v>
      </c>
      <c r="BB68" s="480" t="e">
        <f t="shared" si="68"/>
        <v>#REF!</v>
      </c>
      <c r="BC68" s="480" t="e">
        <f t="shared" si="68"/>
        <v>#REF!</v>
      </c>
      <c r="BD68" s="480" t="e">
        <f t="shared" si="68"/>
        <v>#REF!</v>
      </c>
      <c r="BE68" s="480" t="e">
        <f t="shared" si="18"/>
        <v>#REF!</v>
      </c>
      <c r="BF68" s="480"/>
      <c r="BG68" s="480" t="e">
        <f t="shared" si="69"/>
        <v>#REF!</v>
      </c>
      <c r="BH68" s="480" t="e">
        <f t="shared" si="69"/>
        <v>#REF!</v>
      </c>
      <c r="BI68" s="480" t="e">
        <f t="shared" si="69"/>
        <v>#REF!</v>
      </c>
      <c r="BJ68" s="480" t="e">
        <f t="shared" si="69"/>
        <v>#REF!</v>
      </c>
      <c r="BM68" s="480">
        <f t="shared" ref="BM68:BM76" si="72">LN(Z68/Z67)</f>
        <v>3.2456319480021485E-2</v>
      </c>
      <c r="BN68" s="480" t="e">
        <f>LN(#REF!/#REF!)</f>
        <v>#REF!</v>
      </c>
      <c r="BO68" s="480" t="e">
        <f>LN(#REF!/#REF!)</f>
        <v>#REF!</v>
      </c>
      <c r="BP68" s="480" t="e">
        <f>LN(#REF!/#REF!)</f>
        <v>#REF!</v>
      </c>
      <c r="BR68" s="480" t="e">
        <f>M68/#REF!</f>
        <v>#REF!</v>
      </c>
      <c r="BS68" s="480" t="e">
        <f>#REF!/#REF!</f>
        <v>#REF!</v>
      </c>
      <c r="BT68" s="480" t="e">
        <f>#REF!/#REF!</f>
        <v>#REF!</v>
      </c>
      <c r="BU68" s="480" t="e">
        <f>#REF!/#REF!</f>
        <v>#REF!</v>
      </c>
      <c r="BV68" s="480"/>
      <c r="BX68" s="480" t="e">
        <f t="shared" si="70"/>
        <v>#REF!</v>
      </c>
      <c r="BY68" s="480" t="e">
        <f t="shared" si="70"/>
        <v>#REF!</v>
      </c>
      <c r="BZ68" s="480" t="e">
        <f t="shared" si="70"/>
        <v>#REF!</v>
      </c>
      <c r="CA68" s="480" t="e">
        <f t="shared" si="70"/>
        <v>#REF!</v>
      </c>
      <c r="CS68" s="480" t="e">
        <f t="shared" si="21"/>
        <v>#REF!</v>
      </c>
      <c r="CT68" s="480">
        <f t="shared" si="22"/>
        <v>0</v>
      </c>
      <c r="CU68" s="480" t="e">
        <f>CT68/#REF!</f>
        <v>#REF!</v>
      </c>
      <c r="CV68" s="480"/>
      <c r="CW68" s="480"/>
      <c r="CX68" s="480"/>
      <c r="CY68" s="480"/>
      <c r="CZ68" s="480"/>
      <c r="DA68" s="480" t="e">
        <f t="shared" ref="DA68:DA76" si="73">EXP(SUMPRODUCT($BG68:$BJ68,BX68:CA68))</f>
        <v>#REF!</v>
      </c>
      <c r="DB68" s="480">
        <f t="shared" si="28"/>
        <v>0</v>
      </c>
      <c r="DC68" s="480" t="e">
        <f>DB68/#REF!</f>
        <v>#REF!</v>
      </c>
      <c r="DD68" s="480"/>
      <c r="DE68" s="480" t="e">
        <f>EXP(SUMPRODUCT($BG68:$BI68,#REF!))</f>
        <v>#REF!</v>
      </c>
      <c r="DF68" s="480">
        <f t="shared" si="31"/>
        <v>0</v>
      </c>
      <c r="DG68" s="480" t="e">
        <f>DF68/#REF!</f>
        <v>#REF!</v>
      </c>
      <c r="DO68" s="481">
        <f t="shared" si="36"/>
        <v>0.33190635544600156</v>
      </c>
      <c r="DP68" s="481">
        <f t="shared" si="37"/>
        <v>0.66809364455399844</v>
      </c>
      <c r="DR68" s="480">
        <f t="shared" si="38"/>
        <v>0.33698452329428119</v>
      </c>
      <c r="DS68" s="480">
        <f t="shared" si="38"/>
        <v>0.66297661167170374</v>
      </c>
      <c r="DT68" s="480">
        <f t="shared" si="39"/>
        <v>0.99996113496598493</v>
      </c>
      <c r="DV68" s="480">
        <f t="shared" si="40"/>
        <v>0.33699762071827338</v>
      </c>
      <c r="DW68" s="480">
        <f t="shared" si="41"/>
        <v>0.66300237928172656</v>
      </c>
      <c r="DY68" s="480">
        <f t="shared" si="71"/>
        <v>-3.3294539485467525E-2</v>
      </c>
      <c r="DZ68" s="480">
        <f t="shared" si="71"/>
        <v>1.1150156044490789E-2</v>
      </c>
      <c r="EA68" s="480"/>
      <c r="EB68" s="480">
        <f t="shared" si="43"/>
        <v>1.5632672821350915E-2</v>
      </c>
      <c r="EC68" s="480">
        <f t="shared" si="44"/>
        <v>1.5632672821350915E-2</v>
      </c>
      <c r="ED68" s="480"/>
      <c r="EE68" s="481">
        <f t="shared" si="45"/>
        <v>0.61497891113887337</v>
      </c>
      <c r="EF68" s="481">
        <f t="shared" si="46"/>
        <v>0.38502108886112657</v>
      </c>
      <c r="EG68" s="481"/>
      <c r="EH68" s="481">
        <f t="shared" si="47"/>
        <v>-1.7123475124807431E-2</v>
      </c>
      <c r="EI68" s="481">
        <f t="shared" si="47"/>
        <v>2.7973802703161629E-2</v>
      </c>
      <c r="EK68" s="480">
        <f t="shared" si="48"/>
        <v>3.1803737182010565E-2</v>
      </c>
      <c r="EL68" s="480">
        <f t="shared" si="49"/>
        <v>3.2456319480021485E-2</v>
      </c>
      <c r="EN68" s="480">
        <v>0</v>
      </c>
      <c r="EO68" s="480">
        <f t="shared" si="50"/>
        <v>5.9156079742521633E-4</v>
      </c>
      <c r="ES68" s="480">
        <f t="shared" si="51"/>
        <v>0.99617971532340932</v>
      </c>
      <c r="ET68" s="480">
        <f t="shared" si="63"/>
        <v>0.78543284641412048</v>
      </c>
      <c r="EU68" s="480">
        <f t="shared" si="52"/>
        <v>0.9515063245610017</v>
      </c>
      <c r="EW68" s="480">
        <f t="shared" si="53"/>
        <v>1.0327616221211675</v>
      </c>
      <c r="EX68" s="480">
        <f t="shared" si="64"/>
        <v>1.1890072140669268</v>
      </c>
      <c r="EY68" s="480">
        <f t="shared" si="54"/>
        <v>1.1268327748538829</v>
      </c>
      <c r="FA68" s="480">
        <f t="shared" si="55"/>
        <v>1.000392283139097</v>
      </c>
      <c r="FB68" s="480">
        <f t="shared" si="65"/>
        <v>0.9657357040281499</v>
      </c>
      <c r="FC68" s="480">
        <f t="shared" si="56"/>
        <v>0.98684290447540546</v>
      </c>
      <c r="FE68" s="480">
        <f t="shared" si="57"/>
        <v>1.0721885119960928</v>
      </c>
      <c r="FG68" s="480">
        <f t="shared" si="58"/>
        <v>1.0157555022672911</v>
      </c>
      <c r="FH68" s="480">
        <f t="shared" si="66"/>
        <v>0.67659459817971068</v>
      </c>
      <c r="FI68" s="480">
        <f t="shared" si="59"/>
        <v>0.93011159058713178</v>
      </c>
      <c r="FK68" s="480">
        <f t="shared" si="60"/>
        <v>1.0128580907759428</v>
      </c>
      <c r="FL68" s="480">
        <f t="shared" si="67"/>
        <v>1.3802730956824167</v>
      </c>
      <c r="FM68" s="480">
        <f t="shared" si="61"/>
        <v>1.1527525544749695</v>
      </c>
      <c r="FN68" s="480">
        <v>1.1229778008828715</v>
      </c>
    </row>
    <row r="69" spans="1:171" x14ac:dyDescent="0.2">
      <c r="A69" s="469" t="s">
        <v>147</v>
      </c>
      <c r="B69" s="421">
        <f t="shared" si="1"/>
        <v>2003</v>
      </c>
      <c r="D69" s="485">
        <f>National!H312</f>
        <v>7223.1849999999995</v>
      </c>
      <c r="E69" s="485">
        <f>National!H230</f>
        <v>4353.1100000000006</v>
      </c>
      <c r="F69" s="485">
        <f>Conversion_Factors!$O65*E69</f>
        <v>13886.969809873905</v>
      </c>
      <c r="G69" s="485">
        <f t="shared" si="2"/>
        <v>21110.154809873904</v>
      </c>
      <c r="H69" s="486">
        <f t="shared" si="3"/>
        <v>3.1901260960264968</v>
      </c>
      <c r="K69" s="481">
        <f>National!N230*0.001</f>
        <v>107.30018524588978</v>
      </c>
      <c r="M69" s="486">
        <f>National!CQ312</f>
        <v>0.74953008093870466</v>
      </c>
      <c r="N69" s="486">
        <f>National!CQ230</f>
        <v>1.1049521803456268</v>
      </c>
      <c r="O69" s="531">
        <f>National!Z150</f>
        <v>107.88699920202085</v>
      </c>
      <c r="Q69" s="488">
        <f t="shared" si="4"/>
        <v>196.73922054745518</v>
      </c>
      <c r="S69" s="481">
        <f>National!CQ312</f>
        <v>0.74953008093870466</v>
      </c>
      <c r="T69" s="481">
        <f>National!CQ230</f>
        <v>1.1049521803456268</v>
      </c>
      <c r="W69" s="481">
        <f>National!CU312</f>
        <v>1.0944744156648776</v>
      </c>
      <c r="Z69" s="489">
        <f>National!CU230</f>
        <v>1.1770719894267851</v>
      </c>
      <c r="AA69" s="480">
        <f t="shared" si="62"/>
        <v>1.066548049766562</v>
      </c>
      <c r="AB69" s="451">
        <f t="shared" si="5"/>
        <v>2003</v>
      </c>
      <c r="AC69" s="491">
        <f t="shared" si="6"/>
        <v>1.2355486188331992</v>
      </c>
      <c r="AD69" s="491">
        <f t="shared" si="7"/>
        <v>1.0665480497665623</v>
      </c>
      <c r="AE69" s="491">
        <f t="shared" si="8"/>
        <v>1.1422214835673148</v>
      </c>
      <c r="AF69" s="492">
        <f t="shared" si="9"/>
        <v>0.98174970553086072</v>
      </c>
      <c r="AG69" s="491">
        <f t="shared" si="10"/>
        <v>0.95110687701319407</v>
      </c>
      <c r="AH69" s="491">
        <f t="shared" si="11"/>
        <v>1.3177719698083181</v>
      </c>
      <c r="AI69" s="491">
        <f t="shared" si="12"/>
        <v>1.3177719698083181</v>
      </c>
      <c r="AJ69" s="491"/>
      <c r="AK69" s="491"/>
      <c r="AL69" s="491">
        <f t="shared" si="13"/>
        <v>1.1213756051432342</v>
      </c>
      <c r="AM69" s="490"/>
      <c r="AN69" s="491">
        <f>National!CQ150</f>
        <v>0.85034883153682284</v>
      </c>
      <c r="AO69" s="491">
        <f>National!CU150</f>
        <v>1.1202682109058426</v>
      </c>
      <c r="AP69" s="491">
        <f t="shared" si="14"/>
        <v>1.140408680759688</v>
      </c>
      <c r="AQ69" s="491">
        <f t="shared" si="15"/>
        <v>0.98174970553086072</v>
      </c>
      <c r="AR69" s="491">
        <f t="shared" si="16"/>
        <v>1.0665480497665609</v>
      </c>
      <c r="AT69" s="426"/>
      <c r="AV69" s="480" t="e">
        <f>D69/#REF!</f>
        <v>#REF!</v>
      </c>
      <c r="AW69" s="480" t="e">
        <f>#REF!/#REF!</f>
        <v>#REF!</v>
      </c>
      <c r="AX69" s="480" t="e">
        <f>#REF!/#REF!</f>
        <v>#REF!</v>
      </c>
      <c r="AY69" s="480" t="e">
        <f>#REF!/#REF!</f>
        <v>#REF!</v>
      </c>
      <c r="BA69" s="480" t="e">
        <f t="shared" si="68"/>
        <v>#REF!</v>
      </c>
      <c r="BB69" s="480" t="e">
        <f t="shared" si="68"/>
        <v>#REF!</v>
      </c>
      <c r="BC69" s="480" t="e">
        <f t="shared" si="68"/>
        <v>#REF!</v>
      </c>
      <c r="BD69" s="480" t="e">
        <f t="shared" si="68"/>
        <v>#REF!</v>
      </c>
      <c r="BE69" s="480" t="e">
        <f t="shared" si="18"/>
        <v>#REF!</v>
      </c>
      <c r="BF69" s="480"/>
      <c r="BG69" s="480" t="e">
        <f t="shared" si="69"/>
        <v>#REF!</v>
      </c>
      <c r="BH69" s="480" t="e">
        <f t="shared" si="69"/>
        <v>#REF!</v>
      </c>
      <c r="BI69" s="480" t="e">
        <f t="shared" si="69"/>
        <v>#REF!</v>
      </c>
      <c r="BJ69" s="480" t="e">
        <f t="shared" si="69"/>
        <v>#REF!</v>
      </c>
      <c r="BM69" s="480">
        <f t="shared" si="72"/>
        <v>-3.357798758678325E-3</v>
      </c>
      <c r="BN69" s="480" t="e">
        <f>LN(#REF!/#REF!)</f>
        <v>#REF!</v>
      </c>
      <c r="BO69" s="480" t="e">
        <f>LN(#REF!/#REF!)</f>
        <v>#REF!</v>
      </c>
      <c r="BP69" s="480" t="e">
        <f>LN(#REF!/#REF!)</f>
        <v>#REF!</v>
      </c>
      <c r="BR69" s="480" t="e">
        <f>M69/#REF!</f>
        <v>#REF!</v>
      </c>
      <c r="BS69" s="480" t="e">
        <f>#REF!/#REF!</f>
        <v>#REF!</v>
      </c>
      <c r="BT69" s="480" t="e">
        <f>#REF!/#REF!</f>
        <v>#REF!</v>
      </c>
      <c r="BU69" s="480" t="e">
        <f>#REF!/#REF!</f>
        <v>#REF!</v>
      </c>
      <c r="BV69" s="480"/>
      <c r="BX69" s="480" t="e">
        <f t="shared" si="70"/>
        <v>#REF!</v>
      </c>
      <c r="BY69" s="480" t="e">
        <f t="shared" si="70"/>
        <v>#REF!</v>
      </c>
      <c r="BZ69" s="480" t="e">
        <f t="shared" si="70"/>
        <v>#REF!</v>
      </c>
      <c r="CA69" s="480" t="e">
        <f t="shared" si="70"/>
        <v>#REF!</v>
      </c>
      <c r="CS69" s="480" t="e">
        <f t="shared" si="21"/>
        <v>#REF!</v>
      </c>
      <c r="CT69" s="480">
        <f t="shared" si="22"/>
        <v>0</v>
      </c>
      <c r="CU69" s="480" t="e">
        <f>CT69/#REF!</f>
        <v>#REF!</v>
      </c>
      <c r="CV69" s="480"/>
      <c r="CW69" s="480"/>
      <c r="CX69" s="480"/>
      <c r="CY69" s="480"/>
      <c r="CZ69" s="480"/>
      <c r="DA69" s="480" t="e">
        <f t="shared" si="73"/>
        <v>#REF!</v>
      </c>
      <c r="DB69" s="480">
        <f t="shared" si="28"/>
        <v>0</v>
      </c>
      <c r="DC69" s="480" t="e">
        <f>DB69/#REF!</f>
        <v>#REF!</v>
      </c>
      <c r="DD69" s="480"/>
      <c r="DE69" s="480" t="e">
        <f>EXP(SUMPRODUCT($BG69:$BI69,#REF!))</f>
        <v>#REF!</v>
      </c>
      <c r="DF69" s="480">
        <f t="shared" si="31"/>
        <v>0</v>
      </c>
      <c r="DG69" s="480" t="e">
        <f>DF69/#REF!</f>
        <v>#REF!</v>
      </c>
      <c r="DO69" s="481">
        <f t="shared" si="36"/>
        <v>0.34216636803731454</v>
      </c>
      <c r="DP69" s="481">
        <f t="shared" si="37"/>
        <v>0.65783363196268552</v>
      </c>
      <c r="DR69" s="480">
        <f t="shared" si="38"/>
        <v>0.3370103323141217</v>
      </c>
      <c r="DS69" s="480">
        <f t="shared" si="38"/>
        <v>0.66295040606716726</v>
      </c>
      <c r="DT69" s="480">
        <f t="shared" si="39"/>
        <v>0.99996073838128896</v>
      </c>
      <c r="DV69" s="480">
        <f t="shared" si="40"/>
        <v>0.33702356440480397</v>
      </c>
      <c r="DW69" s="480">
        <f t="shared" si="41"/>
        <v>0.66297643559519603</v>
      </c>
      <c r="DY69" s="480">
        <f t="shared" si="71"/>
        <v>-8.4382766195575058E-3</v>
      </c>
      <c r="DZ69" s="480">
        <f t="shared" si="71"/>
        <v>3.6562452799601495E-3</v>
      </c>
      <c r="EA69" s="480"/>
      <c r="EB69" s="480">
        <f t="shared" si="43"/>
        <v>2.3910217173744464E-2</v>
      </c>
      <c r="EC69" s="480">
        <f t="shared" si="44"/>
        <v>2.3910217173744464E-2</v>
      </c>
      <c r="ED69" s="480"/>
      <c r="EE69" s="481">
        <f t="shared" si="45"/>
        <v>0.62396345290094968</v>
      </c>
      <c r="EF69" s="481">
        <f t="shared" si="46"/>
        <v>0.37603654709905032</v>
      </c>
      <c r="EG69" s="481"/>
      <c r="EH69" s="481">
        <f t="shared" si="47"/>
        <v>1.4503821197728171E-2</v>
      </c>
      <c r="EI69" s="481">
        <f t="shared" si="47"/>
        <v>-2.3611770652462453E-2</v>
      </c>
      <c r="EK69" s="480">
        <f t="shared" si="48"/>
        <v>4.6852314991030514E-2</v>
      </c>
      <c r="EL69" s="480">
        <f t="shared" si="49"/>
        <v>-3.357798758678325E-3</v>
      </c>
      <c r="EN69" s="480">
        <v>0</v>
      </c>
      <c r="EO69" s="480">
        <f t="shared" si="50"/>
        <v>-7.8049057363261702E-3</v>
      </c>
      <c r="ES69" s="480">
        <f t="shared" si="51"/>
        <v>0.99958019454259328</v>
      </c>
      <c r="ET69" s="480">
        <f t="shared" si="63"/>
        <v>0.78510311741876937</v>
      </c>
      <c r="EU69" s="480">
        <f t="shared" si="52"/>
        <v>0.95110687701319407</v>
      </c>
      <c r="EW69" s="480">
        <f t="shared" si="53"/>
        <v>1.0136566037630805</v>
      </c>
      <c r="EX69" s="480">
        <f t="shared" si="64"/>
        <v>1.2052450144608831</v>
      </c>
      <c r="EY69" s="480">
        <f t="shared" si="54"/>
        <v>1.1422214835673148</v>
      </c>
      <c r="FA69" s="480">
        <f t="shared" si="55"/>
        <v>0.99483889591600994</v>
      </c>
      <c r="FB69" s="480">
        <f t="shared" si="65"/>
        <v>0.96075144154203518</v>
      </c>
      <c r="FC69" s="480">
        <f t="shared" si="56"/>
        <v>0.98174970553086072</v>
      </c>
      <c r="FE69" s="480">
        <f t="shared" si="57"/>
        <v>1.0863747080930861</v>
      </c>
      <c r="FG69" s="480">
        <f t="shared" si="58"/>
        <v>1.0241983583392311</v>
      </c>
      <c r="FH69" s="480">
        <f t="shared" si="66"/>
        <v>0.69296707671685143</v>
      </c>
      <c r="FI69" s="480">
        <f t="shared" si="59"/>
        <v>0.95261876415163138</v>
      </c>
      <c r="FK69" s="480">
        <f t="shared" si="60"/>
        <v>0.98929182705571739</v>
      </c>
      <c r="FL69" s="480">
        <f t="shared" si="67"/>
        <v>1.365492892663509</v>
      </c>
      <c r="FM69" s="480">
        <f t="shared" si="61"/>
        <v>1.140408680759688</v>
      </c>
      <c r="FN69" s="480">
        <v>1.1137225782205935</v>
      </c>
    </row>
    <row r="70" spans="1:171" x14ac:dyDescent="0.2">
      <c r="A70" s="469" t="s">
        <v>147</v>
      </c>
      <c r="B70" s="421">
        <f t="shared" si="1"/>
        <v>2004</v>
      </c>
      <c r="D70" s="485">
        <f>National!H313</f>
        <v>6978.8860000000004</v>
      </c>
      <c r="E70" s="485">
        <f>National!H231</f>
        <v>4408.2389999999996</v>
      </c>
      <c r="F70" s="485">
        <f>Conversion_Factors!$O66*E70</f>
        <v>14094.803605245266</v>
      </c>
      <c r="G70" s="485">
        <f t="shared" si="2"/>
        <v>21073.689605245265</v>
      </c>
      <c r="H70" s="486">
        <f t="shared" si="3"/>
        <v>3.1973773666185674</v>
      </c>
      <c r="K70" s="481">
        <f>National!N231*0.001</f>
        <v>108.56802546161478</v>
      </c>
      <c r="M70" s="486">
        <f>National!CQ313</f>
        <v>0.73816930543869941</v>
      </c>
      <c r="N70" s="486">
        <f>National!CQ231</f>
        <v>1.1068315479703563</v>
      </c>
      <c r="O70" s="531">
        <f>National!Z151</f>
        <v>104.88470202514665</v>
      </c>
      <c r="Q70" s="488">
        <f t="shared" si="4"/>
        <v>194.1058568178166</v>
      </c>
      <c r="S70" s="481">
        <f>National!CQ313</f>
        <v>0.73816930543869941</v>
      </c>
      <c r="T70" s="481">
        <f>National!CQ231</f>
        <v>1.1068315479703563</v>
      </c>
      <c r="W70" s="481">
        <f>National!CU313</f>
        <v>1.0611935390106797</v>
      </c>
      <c r="Z70" s="489">
        <f>National!CU231</f>
        <v>1.1760587085864915</v>
      </c>
      <c r="AA70" s="480">
        <f t="shared" si="62"/>
        <v>1.0522722539066589</v>
      </c>
      <c r="AB70" s="451">
        <f t="shared" si="5"/>
        <v>2004</v>
      </c>
      <c r="AC70" s="491">
        <f t="shared" si="6"/>
        <v>1.2501476451428972</v>
      </c>
      <c r="AD70" s="491">
        <f t="shared" si="7"/>
        <v>1.0522722539066587</v>
      </c>
      <c r="AE70" s="491">
        <f t="shared" si="8"/>
        <v>1.1297630846451323</v>
      </c>
      <c r="AF70" s="492">
        <f t="shared" si="9"/>
        <v>0.9832294368411304</v>
      </c>
      <c r="AG70" s="491">
        <f t="shared" si="10"/>
        <v>0.94729635634548826</v>
      </c>
      <c r="AH70" s="491">
        <f t="shared" si="11"/>
        <v>1.3154956802706184</v>
      </c>
      <c r="AI70" s="491">
        <f t="shared" si="12"/>
        <v>1.3154956802706181</v>
      </c>
      <c r="AJ70" s="491"/>
      <c r="AK70" s="491"/>
      <c r="AL70" s="491">
        <f t="shared" si="13"/>
        <v>1.1108163214795317</v>
      </c>
      <c r="AM70" s="490"/>
      <c r="AN70" s="491">
        <f>National!CQ151</f>
        <v>0.84284980139024523</v>
      </c>
      <c r="AO70" s="491">
        <f>National!CU151</f>
        <v>1.098783117479651</v>
      </c>
      <c r="AP70" s="491">
        <f t="shared" si="14"/>
        <v>1.1556094376430275</v>
      </c>
      <c r="AQ70" s="491">
        <f t="shared" si="15"/>
        <v>0.9832294368411304</v>
      </c>
      <c r="AR70" s="491">
        <f t="shared" si="16"/>
        <v>1.052272253906658</v>
      </c>
      <c r="AT70" s="426"/>
      <c r="AV70" s="480" t="e">
        <f>D70/#REF!</f>
        <v>#REF!</v>
      </c>
      <c r="AW70" s="480" t="e">
        <f>#REF!/#REF!</f>
        <v>#REF!</v>
      </c>
      <c r="AX70" s="480" t="e">
        <f>#REF!/#REF!</f>
        <v>#REF!</v>
      </c>
      <c r="AY70" s="480" t="e">
        <f>#REF!/#REF!</f>
        <v>#REF!</v>
      </c>
      <c r="BA70" s="480" t="e">
        <f t="shared" si="68"/>
        <v>#REF!</v>
      </c>
      <c r="BB70" s="480" t="e">
        <f t="shared" si="68"/>
        <v>#REF!</v>
      </c>
      <c r="BC70" s="480" t="e">
        <f t="shared" si="68"/>
        <v>#REF!</v>
      </c>
      <c r="BD70" s="480" t="e">
        <f t="shared" si="68"/>
        <v>#REF!</v>
      </c>
      <c r="BE70" s="480" t="e">
        <f t="shared" si="18"/>
        <v>#REF!</v>
      </c>
      <c r="BF70" s="480"/>
      <c r="BG70" s="480" t="e">
        <f t="shared" si="69"/>
        <v>#REF!</v>
      </c>
      <c r="BH70" s="480" t="e">
        <f t="shared" si="69"/>
        <v>#REF!</v>
      </c>
      <c r="BI70" s="480" t="e">
        <f t="shared" si="69"/>
        <v>#REF!</v>
      </c>
      <c r="BJ70" s="480" t="e">
        <f t="shared" si="69"/>
        <v>#REF!</v>
      </c>
      <c r="BM70" s="480">
        <f t="shared" si="72"/>
        <v>-8.6121939914195244E-4</v>
      </c>
      <c r="BN70" s="480" t="e">
        <f>LN(#REF!/#REF!)</f>
        <v>#REF!</v>
      </c>
      <c r="BO70" s="480" t="e">
        <f>LN(#REF!/#REF!)</f>
        <v>#REF!</v>
      </c>
      <c r="BP70" s="480" t="e">
        <f>LN(#REF!/#REF!)</f>
        <v>#REF!</v>
      </c>
      <c r="BR70" s="480" t="e">
        <f>M70/#REF!</f>
        <v>#REF!</v>
      </c>
      <c r="BS70" s="480" t="e">
        <f>#REF!/#REF!</f>
        <v>#REF!</v>
      </c>
      <c r="BT70" s="480" t="e">
        <f>#REF!/#REF!</f>
        <v>#REF!</v>
      </c>
      <c r="BU70" s="480" t="e">
        <f>#REF!/#REF!</f>
        <v>#REF!</v>
      </c>
      <c r="BV70" s="480"/>
      <c r="BX70" s="480" t="e">
        <f t="shared" si="70"/>
        <v>#REF!</v>
      </c>
      <c r="BY70" s="480" t="e">
        <f t="shared" si="70"/>
        <v>#REF!</v>
      </c>
      <c r="BZ70" s="480" t="e">
        <f t="shared" si="70"/>
        <v>#REF!</v>
      </c>
      <c r="CA70" s="480" t="e">
        <f t="shared" si="70"/>
        <v>#REF!</v>
      </c>
      <c r="CS70" s="480" t="e">
        <f t="shared" si="21"/>
        <v>#REF!</v>
      </c>
      <c r="CT70" s="480">
        <f t="shared" si="22"/>
        <v>0</v>
      </c>
      <c r="CU70" s="480" t="e">
        <f>CT70/#REF!</f>
        <v>#REF!</v>
      </c>
      <c r="CV70" s="480"/>
      <c r="CW70" s="480"/>
      <c r="CX70" s="480"/>
      <c r="CY70" s="480"/>
      <c r="CZ70" s="480"/>
      <c r="DA70" s="480" t="e">
        <f t="shared" si="73"/>
        <v>#REF!</v>
      </c>
      <c r="DB70" s="480">
        <f t="shared" si="28"/>
        <v>0</v>
      </c>
      <c r="DC70" s="480" t="e">
        <f>DB70/#REF!</f>
        <v>#REF!</v>
      </c>
      <c r="DD70" s="480"/>
      <c r="DE70" s="480" t="e">
        <f>EXP(SUMPRODUCT($BG70:$BI70,#REF!))</f>
        <v>#REF!</v>
      </c>
      <c r="DF70" s="480">
        <f t="shared" si="31"/>
        <v>0</v>
      </c>
      <c r="DG70" s="480" t="e">
        <f>DF70/#REF!</f>
        <v>#REF!</v>
      </c>
      <c r="DO70" s="481">
        <f t="shared" si="36"/>
        <v>0.33116583430473173</v>
      </c>
      <c r="DP70" s="481">
        <f t="shared" si="37"/>
        <v>0.66883416569526832</v>
      </c>
      <c r="DR70" s="480">
        <f t="shared" si="38"/>
        <v>0.33663614558684185</v>
      </c>
      <c r="DS70" s="480">
        <f t="shared" si="38"/>
        <v>0.66331869608299354</v>
      </c>
      <c r="DT70" s="480">
        <f t="shared" si="39"/>
        <v>0.99995484166983539</v>
      </c>
      <c r="DV70" s="480">
        <f t="shared" si="40"/>
        <v>0.33665134819957421</v>
      </c>
      <c r="DW70" s="480">
        <f t="shared" si="41"/>
        <v>0.66334865180042579</v>
      </c>
      <c r="DY70" s="480">
        <f t="shared" si="71"/>
        <v>-1.5273241958695795E-2</v>
      </c>
      <c r="DZ70" s="480">
        <f t="shared" si="71"/>
        <v>1.6994139643687089E-3</v>
      </c>
      <c r="EA70" s="480"/>
      <c r="EB70" s="480">
        <f t="shared" si="43"/>
        <v>-2.8222704801977281E-2</v>
      </c>
      <c r="EC70" s="480">
        <f t="shared" si="44"/>
        <v>-2.8222704801977281E-2</v>
      </c>
      <c r="ED70" s="480"/>
      <c r="EE70" s="481">
        <f t="shared" si="45"/>
        <v>0.61287515505450241</v>
      </c>
      <c r="EF70" s="481">
        <f t="shared" si="46"/>
        <v>0.38712484494549759</v>
      </c>
      <c r="EG70" s="481"/>
      <c r="EH70" s="481">
        <f t="shared" si="47"/>
        <v>-1.7930544618523579E-2</v>
      </c>
      <c r="EI70" s="481">
        <f t="shared" si="47"/>
        <v>2.9060899367203696E-2</v>
      </c>
      <c r="EK70" s="480">
        <f t="shared" si="48"/>
        <v>-3.0880007461805404E-2</v>
      </c>
      <c r="EL70" s="480">
        <f t="shared" si="49"/>
        <v>-8.6121939914195244E-4</v>
      </c>
      <c r="EN70" s="480">
        <v>0</v>
      </c>
      <c r="EO70" s="480">
        <f t="shared" si="50"/>
        <v>2.2704562899996316E-3</v>
      </c>
      <c r="ES70" s="480">
        <f t="shared" si="51"/>
        <v>0.99599359361203221</v>
      </c>
      <c r="ET70" s="480">
        <f t="shared" si="63"/>
        <v>0.78195767527392934</v>
      </c>
      <c r="EU70" s="480">
        <f t="shared" si="52"/>
        <v>0.94729635634548826</v>
      </c>
      <c r="EW70" s="480">
        <f t="shared" si="53"/>
        <v>0.98909283435706941</v>
      </c>
      <c r="EX70" s="480">
        <f t="shared" si="64"/>
        <v>1.192099207447842</v>
      </c>
      <c r="EY70" s="480">
        <f t="shared" si="54"/>
        <v>1.1297630846451323</v>
      </c>
      <c r="FA70" s="480">
        <f t="shared" si="55"/>
        <v>1.0015072388633612</v>
      </c>
      <c r="FB70" s="480">
        <f t="shared" si="65"/>
        <v>0.96219952345275772</v>
      </c>
      <c r="FC70" s="480">
        <f t="shared" si="56"/>
        <v>0.9832294368411304</v>
      </c>
      <c r="FE70" s="480">
        <f t="shared" si="57"/>
        <v>1.0702204536179734</v>
      </c>
      <c r="FG70" s="480">
        <f t="shared" si="58"/>
        <v>0.97217183535476481</v>
      </c>
      <c r="FH70" s="480">
        <f t="shared" si="66"/>
        <v>0.67368307481224754</v>
      </c>
      <c r="FI70" s="480">
        <f t="shared" si="59"/>
        <v>0.92610913233867931</v>
      </c>
      <c r="FK70" s="480">
        <f t="shared" si="60"/>
        <v>1.0133292188491703</v>
      </c>
      <c r="FL70" s="480">
        <f t="shared" si="67"/>
        <v>1.3836938462668076</v>
      </c>
      <c r="FM70" s="480">
        <f t="shared" si="61"/>
        <v>1.1556094376430275</v>
      </c>
      <c r="FN70" s="480">
        <v>1.1240348906805826</v>
      </c>
    </row>
    <row r="71" spans="1:171" x14ac:dyDescent="0.2">
      <c r="A71" s="469" t="s">
        <v>147</v>
      </c>
      <c r="B71" s="421">
        <f t="shared" si="1"/>
        <v>2005</v>
      </c>
      <c r="D71" s="485">
        <f>National!H314</f>
        <v>6890.0869999999995</v>
      </c>
      <c r="E71" s="485">
        <f>National!H232</f>
        <v>4637.6840000000002</v>
      </c>
      <c r="F71" s="485">
        <f>Conversion_Factors!$O67*E71</f>
        <v>14711.981172268999</v>
      </c>
      <c r="G71" s="485">
        <f t="shared" si="2"/>
        <v>21602.068172268999</v>
      </c>
      <c r="H71" s="486">
        <f t="shared" si="3"/>
        <v>3.1722689972557419</v>
      </c>
      <c r="K71" s="481">
        <f>National!N232*0.001</f>
        <v>109.93077908752284</v>
      </c>
      <c r="M71" s="486">
        <f>National!CQ314</f>
        <v>0.71339063515047929</v>
      </c>
      <c r="N71" s="486">
        <f>National!CQ232</f>
        <v>1.1072654880199861</v>
      </c>
      <c r="O71" s="531">
        <f>National!Z152</f>
        <v>104.86390704847105</v>
      </c>
      <c r="Q71" s="488">
        <f t="shared" si="4"/>
        <v>196.50609548641722</v>
      </c>
      <c r="S71" s="481">
        <f>National!CQ314</f>
        <v>0.71339063515047929</v>
      </c>
      <c r="T71" s="481">
        <f>National!CQ232</f>
        <v>1.1072654880199861</v>
      </c>
      <c r="W71" s="481">
        <f>National!CU314</f>
        <v>1.0706423312442905</v>
      </c>
      <c r="Z71" s="489">
        <f>National!CU232</f>
        <v>1.2214548613423739</v>
      </c>
      <c r="AA71" s="480">
        <f t="shared" si="62"/>
        <v>1.0652842495008608</v>
      </c>
      <c r="AB71" s="451">
        <f t="shared" si="5"/>
        <v>2005</v>
      </c>
      <c r="AC71" s="491">
        <f t="shared" si="6"/>
        <v>1.2658395878589526</v>
      </c>
      <c r="AD71" s="491">
        <f t="shared" si="7"/>
        <v>1.065284249500861</v>
      </c>
      <c r="AE71" s="491">
        <f t="shared" si="8"/>
        <v>1.1623602283868359</v>
      </c>
      <c r="AF71" s="492">
        <f t="shared" si="9"/>
        <v>0.97801132978685001</v>
      </c>
      <c r="AG71" s="491">
        <f t="shared" si="10"/>
        <v>0.93708908294426585</v>
      </c>
      <c r="AH71" s="491">
        <f t="shared" si="11"/>
        <v>1.3484789753408033</v>
      </c>
      <c r="AI71" s="491">
        <f t="shared" si="12"/>
        <v>1.3484789753408035</v>
      </c>
      <c r="AJ71" s="491"/>
      <c r="AK71" s="491"/>
      <c r="AL71" s="491">
        <f t="shared" si="13"/>
        <v>1.1368014726559561</v>
      </c>
      <c r="AM71" s="490"/>
      <c r="AN71" s="491">
        <f>National!CQ152</f>
        <v>0.82548122185905781</v>
      </c>
      <c r="AO71" s="491">
        <f>National!CU152</f>
        <v>1.1216796853684228</v>
      </c>
      <c r="AP71" s="491">
        <f t="shared" si="14"/>
        <v>1.1763744061716292</v>
      </c>
      <c r="AQ71" s="491">
        <f t="shared" si="15"/>
        <v>0.97801132978685001</v>
      </c>
      <c r="AR71" s="491">
        <f t="shared" si="16"/>
        <v>1.0652842495008599</v>
      </c>
      <c r="AT71" s="426"/>
      <c r="AV71" s="480" t="e">
        <f>D71/#REF!</f>
        <v>#REF!</v>
      </c>
      <c r="AW71" s="480" t="e">
        <f>#REF!/#REF!</f>
        <v>#REF!</v>
      </c>
      <c r="AX71" s="480" t="e">
        <f>#REF!/#REF!</f>
        <v>#REF!</v>
      </c>
      <c r="AY71" s="480" t="e">
        <f>#REF!/#REF!</f>
        <v>#REF!</v>
      </c>
      <c r="BA71" s="480" t="e">
        <f t="shared" si="68"/>
        <v>#REF!</v>
      </c>
      <c r="BB71" s="480" t="e">
        <f t="shared" si="68"/>
        <v>#REF!</v>
      </c>
      <c r="BC71" s="480" t="e">
        <f t="shared" si="68"/>
        <v>#REF!</v>
      </c>
      <c r="BD71" s="480" t="e">
        <f t="shared" si="68"/>
        <v>#REF!</v>
      </c>
      <c r="BE71" s="480" t="e">
        <f t="shared" si="18"/>
        <v>#REF!</v>
      </c>
      <c r="BF71" s="480"/>
      <c r="BG71" s="480" t="e">
        <f t="shared" si="69"/>
        <v>#REF!</v>
      </c>
      <c r="BH71" s="480" t="e">
        <f t="shared" si="69"/>
        <v>#REF!</v>
      </c>
      <c r="BI71" s="480" t="e">
        <f t="shared" si="69"/>
        <v>#REF!</v>
      </c>
      <c r="BJ71" s="480" t="e">
        <f t="shared" si="69"/>
        <v>#REF!</v>
      </c>
      <c r="BM71" s="480">
        <f t="shared" si="72"/>
        <v>3.7873887069971725E-2</v>
      </c>
      <c r="BN71" s="480" t="e">
        <f>LN(#REF!/#REF!)</f>
        <v>#REF!</v>
      </c>
      <c r="BO71" s="480" t="e">
        <f>LN(#REF!/#REF!)</f>
        <v>#REF!</v>
      </c>
      <c r="BP71" s="480" t="e">
        <f>LN(#REF!/#REF!)</f>
        <v>#REF!</v>
      </c>
      <c r="BR71" s="480" t="e">
        <f>M71/#REF!</f>
        <v>#REF!</v>
      </c>
      <c r="BS71" s="480" t="e">
        <f>#REF!/#REF!</f>
        <v>#REF!</v>
      </c>
      <c r="BT71" s="480" t="e">
        <f>#REF!/#REF!</f>
        <v>#REF!</v>
      </c>
      <c r="BU71" s="480" t="e">
        <f>#REF!/#REF!</f>
        <v>#REF!</v>
      </c>
      <c r="BV71" s="480"/>
      <c r="BX71" s="480" t="e">
        <f t="shared" si="70"/>
        <v>#REF!</v>
      </c>
      <c r="BY71" s="480" t="e">
        <f t="shared" si="70"/>
        <v>#REF!</v>
      </c>
      <c r="BZ71" s="480" t="e">
        <f t="shared" si="70"/>
        <v>#REF!</v>
      </c>
      <c r="CA71" s="480" t="e">
        <f t="shared" si="70"/>
        <v>#REF!</v>
      </c>
      <c r="CS71" s="480" t="e">
        <f t="shared" si="21"/>
        <v>#REF!</v>
      </c>
      <c r="CT71" s="480">
        <f t="shared" si="22"/>
        <v>0</v>
      </c>
      <c r="CU71" s="480" t="e">
        <f>CT71/#REF!</f>
        <v>#REF!</v>
      </c>
      <c r="CV71" s="480"/>
      <c r="CW71" s="480"/>
      <c r="CX71" s="480"/>
      <c r="CY71" s="480"/>
      <c r="CZ71" s="480"/>
      <c r="DA71" s="480" t="e">
        <f t="shared" si="73"/>
        <v>#REF!</v>
      </c>
      <c r="DB71" s="480">
        <f t="shared" si="28"/>
        <v>0</v>
      </c>
      <c r="DC71" s="480" t="e">
        <f>DB71/#REF!</f>
        <v>#REF!</v>
      </c>
      <c r="DD71" s="480"/>
      <c r="DE71" s="480" t="e">
        <f>EXP(SUMPRODUCT($BG71:$BI71,#REF!))</f>
        <v>#REF!</v>
      </c>
      <c r="DF71" s="480">
        <f t="shared" si="31"/>
        <v>0</v>
      </c>
      <c r="DG71" s="480" t="e">
        <f>DF71/#REF!</f>
        <v>#REF!</v>
      </c>
      <c r="DO71" s="481">
        <f t="shared" si="36"/>
        <v>0.31895496973039555</v>
      </c>
      <c r="DP71" s="481">
        <f t="shared" si="37"/>
        <v>0.6810450302696045</v>
      </c>
      <c r="DR71" s="480">
        <f t="shared" si="38"/>
        <v>0.32502217341903089</v>
      </c>
      <c r="DS71" s="480">
        <f t="shared" si="38"/>
        <v>0.67492118788225264</v>
      </c>
      <c r="DT71" s="480">
        <f t="shared" si="39"/>
        <v>0.99994336130128358</v>
      </c>
      <c r="DV71" s="480">
        <f t="shared" si="40"/>
        <v>0.3250405832946987</v>
      </c>
      <c r="DW71" s="480">
        <f t="shared" si="41"/>
        <v>0.67495941670530124</v>
      </c>
      <c r="DY71" s="480">
        <f t="shared" si="71"/>
        <v>-3.4144063681566292E-2</v>
      </c>
      <c r="DZ71" s="480">
        <f t="shared" si="71"/>
        <v>3.9197925667408003E-4</v>
      </c>
      <c r="EA71" s="480"/>
      <c r="EB71" s="480">
        <f t="shared" si="43"/>
        <v>-1.9828476418104566E-4</v>
      </c>
      <c r="EC71" s="480">
        <f t="shared" si="44"/>
        <v>-1.9828476418104566E-4</v>
      </c>
      <c r="ED71" s="480"/>
      <c r="EE71" s="481">
        <f t="shared" si="45"/>
        <v>0.59769464539155048</v>
      </c>
      <c r="EF71" s="481">
        <f t="shared" si="46"/>
        <v>0.40230535460844946</v>
      </c>
      <c r="EG71" s="481"/>
      <c r="EH71" s="481">
        <f t="shared" si="47"/>
        <v>-2.5081255865656304E-2</v>
      </c>
      <c r="EI71" s="481">
        <f t="shared" si="47"/>
        <v>3.8464151090826744E-2</v>
      </c>
      <c r="EK71" s="480">
        <f t="shared" si="48"/>
        <v>8.8645230517290213E-3</v>
      </c>
      <c r="EL71" s="480">
        <f t="shared" si="49"/>
        <v>3.7873887069971725E-2</v>
      </c>
      <c r="EN71" s="480">
        <v>0</v>
      </c>
      <c r="EO71" s="480">
        <f t="shared" si="50"/>
        <v>-7.8837969889277801E-3</v>
      </c>
      <c r="ES71" s="480">
        <f t="shared" si="51"/>
        <v>0.98922483620585189</v>
      </c>
      <c r="ET71" s="480">
        <f t="shared" si="63"/>
        <v>0.77353195324276147</v>
      </c>
      <c r="EU71" s="480">
        <f t="shared" si="52"/>
        <v>0.93708908294426585</v>
      </c>
      <c r="EW71" s="480">
        <f t="shared" si="53"/>
        <v>1.0288530791851309</v>
      </c>
      <c r="EX71" s="480">
        <f t="shared" si="64"/>
        <v>1.2264949402768663</v>
      </c>
      <c r="EY71" s="480">
        <f t="shared" si="54"/>
        <v>1.1623602283868359</v>
      </c>
      <c r="FA71" s="480">
        <f t="shared" si="55"/>
        <v>0.99469288971753644</v>
      </c>
      <c r="FB71" s="480">
        <f t="shared" si="65"/>
        <v>0.95709302446806011</v>
      </c>
      <c r="FC71" s="480">
        <f t="shared" si="56"/>
        <v>0.97801132978685001</v>
      </c>
      <c r="FE71" s="480">
        <f t="shared" si="57"/>
        <v>1.0892350804699076</v>
      </c>
      <c r="FG71" s="480">
        <f t="shared" si="58"/>
        <v>0.99980173489294355</v>
      </c>
      <c r="FH71" s="480">
        <f t="shared" si="66"/>
        <v>0.67354950696529781</v>
      </c>
      <c r="FI71" s="480">
        <f t="shared" si="59"/>
        <v>0.92592551721241023</v>
      </c>
      <c r="FK71" s="480">
        <f t="shared" si="60"/>
        <v>1.0179688464391168</v>
      </c>
      <c r="FL71" s="480">
        <f t="shared" si="67"/>
        <v>1.4085572285091268</v>
      </c>
      <c r="FM71" s="480">
        <f t="shared" si="61"/>
        <v>1.1763744061716292</v>
      </c>
      <c r="FN71" s="480">
        <v>1.1478692385116795</v>
      </c>
    </row>
    <row r="72" spans="1:171" x14ac:dyDescent="0.2">
      <c r="A72" s="469" t="s">
        <v>147</v>
      </c>
      <c r="B72" s="421">
        <f t="shared" si="1"/>
        <v>2006</v>
      </c>
      <c r="D72" s="485">
        <f>National!H315</f>
        <v>6141</v>
      </c>
      <c r="E72" s="485">
        <f>National!H233</f>
        <v>4611.3859999999995</v>
      </c>
      <c r="F72" s="485">
        <f>Conversion_Factors!$O68*E72</f>
        <v>14515.926999999996</v>
      </c>
      <c r="G72" s="485">
        <f t="shared" si="2"/>
        <v>20656.926999999996</v>
      </c>
      <c r="H72" s="486">
        <f t="shared" si="3"/>
        <v>3.1478447043903932</v>
      </c>
      <c r="K72" s="481">
        <f>National!N233*0.001</f>
        <v>110.74317134548329</v>
      </c>
      <c r="M72" s="486">
        <f>National!CQ315</f>
        <v>0.67057992652016507</v>
      </c>
      <c r="N72" s="486">
        <f>National!CQ233</f>
        <v>1.0989001715924855</v>
      </c>
      <c r="O72" s="531">
        <f>National!Z153</f>
        <v>97.092993358985467</v>
      </c>
      <c r="Q72" s="488">
        <f t="shared" si="4"/>
        <v>186.53002933749286</v>
      </c>
      <c r="S72" s="481">
        <f>National!CQ315</f>
        <v>0.67057992652016507</v>
      </c>
      <c r="T72" s="481">
        <f>National!CQ233</f>
        <v>1.0989001715924855</v>
      </c>
      <c r="W72" s="481">
        <f>National!CU315</f>
        <v>1.0077156585503493</v>
      </c>
      <c r="Z72" s="489">
        <f>National!CU233</f>
        <v>1.2147967396483321</v>
      </c>
      <c r="AA72" s="480">
        <f t="shared" si="62"/>
        <v>1.011202740659511</v>
      </c>
      <c r="AB72" s="451">
        <f t="shared" si="5"/>
        <v>2006</v>
      </c>
      <c r="AC72" s="491">
        <f t="shared" si="6"/>
        <v>1.2751941861755689</v>
      </c>
      <c r="AD72" s="491">
        <f t="shared" si="7"/>
        <v>1.011202740659511</v>
      </c>
      <c r="AE72" s="491">
        <f t="shared" si="8"/>
        <v>1.1365656034470262</v>
      </c>
      <c r="AF72" s="492">
        <f t="shared" si="9"/>
        <v>0.9727947329430654</v>
      </c>
      <c r="AG72" s="491">
        <f t="shared" si="10"/>
        <v>0.91458172448954678</v>
      </c>
      <c r="AH72" s="491">
        <f t="shared" si="11"/>
        <v>1.2894798559338099</v>
      </c>
      <c r="AI72" s="491">
        <f t="shared" si="12"/>
        <v>1.2894798559338099</v>
      </c>
      <c r="AJ72" s="491"/>
      <c r="AK72" s="491"/>
      <c r="AL72" s="491">
        <f t="shared" si="13"/>
        <v>1.1056450326775238</v>
      </c>
      <c r="AM72" s="490"/>
      <c r="AN72" s="491">
        <f>National!CQ153</f>
        <v>0.79300784646058564</v>
      </c>
      <c r="AO72" s="491">
        <f>National!CU153</f>
        <v>1.0810864500483712</v>
      </c>
      <c r="AP72" s="491">
        <f t="shared" si="14"/>
        <v>1.2124926619516654</v>
      </c>
      <c r="AQ72" s="491">
        <f t="shared" si="15"/>
        <v>0.9727947329430654</v>
      </c>
      <c r="AR72" s="491">
        <f t="shared" si="16"/>
        <v>1.0112027406595101</v>
      </c>
      <c r="AT72" s="426"/>
      <c r="AV72" s="480" t="e">
        <f>D72/#REF!</f>
        <v>#REF!</v>
      </c>
      <c r="AW72" s="480" t="e">
        <f>#REF!/#REF!</f>
        <v>#REF!</v>
      </c>
      <c r="AX72" s="480" t="e">
        <f>#REF!/#REF!</f>
        <v>#REF!</v>
      </c>
      <c r="AY72" s="480" t="e">
        <f>#REF!/#REF!</f>
        <v>#REF!</v>
      </c>
      <c r="BA72" s="480" t="e">
        <f t="shared" si="68"/>
        <v>#REF!</v>
      </c>
      <c r="BB72" s="480" t="e">
        <f t="shared" si="68"/>
        <v>#REF!</v>
      </c>
      <c r="BC72" s="480" t="e">
        <f t="shared" si="68"/>
        <v>#REF!</v>
      </c>
      <c r="BD72" s="480" t="e">
        <f t="shared" si="68"/>
        <v>#REF!</v>
      </c>
      <c r="BE72" s="480" t="e">
        <f t="shared" si="18"/>
        <v>#REF!</v>
      </c>
      <c r="BF72" s="480"/>
      <c r="BG72" s="480" t="e">
        <f t="shared" si="69"/>
        <v>#REF!</v>
      </c>
      <c r="BH72" s="480" t="e">
        <f t="shared" si="69"/>
        <v>#REF!</v>
      </c>
      <c r="BI72" s="480" t="e">
        <f t="shared" si="69"/>
        <v>#REF!</v>
      </c>
      <c r="BJ72" s="480" t="e">
        <f t="shared" si="69"/>
        <v>#REF!</v>
      </c>
      <c r="BM72" s="480">
        <f t="shared" si="72"/>
        <v>-5.4658872406996789E-3</v>
      </c>
      <c r="BN72" s="480" t="e">
        <f>LN(#REF!/#REF!)</f>
        <v>#REF!</v>
      </c>
      <c r="BO72" s="480" t="e">
        <f>LN(#REF!/#REF!)</f>
        <v>#REF!</v>
      </c>
      <c r="BP72" s="480" t="e">
        <f>LN(#REF!/#REF!)</f>
        <v>#REF!</v>
      </c>
      <c r="BR72" s="480" t="e">
        <f>M72/#REF!</f>
        <v>#REF!</v>
      </c>
      <c r="BS72" s="480" t="e">
        <f>#REF!/#REF!</f>
        <v>#REF!</v>
      </c>
      <c r="BT72" s="480" t="e">
        <f>#REF!/#REF!</f>
        <v>#REF!</v>
      </c>
      <c r="BU72" s="480" t="e">
        <f>#REF!/#REF!</f>
        <v>#REF!</v>
      </c>
      <c r="BV72" s="480"/>
      <c r="BX72" s="480" t="e">
        <f t="shared" si="70"/>
        <v>#REF!</v>
      </c>
      <c r="BY72" s="480" t="e">
        <f t="shared" si="70"/>
        <v>#REF!</v>
      </c>
      <c r="BZ72" s="480" t="e">
        <f t="shared" si="70"/>
        <v>#REF!</v>
      </c>
      <c r="CA72" s="480" t="e">
        <f t="shared" si="70"/>
        <v>#REF!</v>
      </c>
      <c r="CS72" s="480" t="e">
        <f t="shared" si="21"/>
        <v>#REF!</v>
      </c>
      <c r="CT72" s="480">
        <f t="shared" si="22"/>
        <v>0</v>
      </c>
      <c r="CU72" s="480" t="e">
        <f>CT72/#REF!</f>
        <v>#REF!</v>
      </c>
      <c r="CV72" s="480"/>
      <c r="CW72" s="480"/>
      <c r="CX72" s="480"/>
      <c r="CY72" s="480"/>
      <c r="CZ72" s="480"/>
      <c r="DA72" s="480" t="e">
        <f t="shared" si="73"/>
        <v>#REF!</v>
      </c>
      <c r="DB72" s="480">
        <f t="shared" si="28"/>
        <v>0</v>
      </c>
      <c r="DC72" s="480" t="e">
        <f>DB72/#REF!</f>
        <v>#REF!</v>
      </c>
      <c r="DD72" s="480"/>
      <c r="DE72" s="480" t="e">
        <f>EXP(SUMPRODUCT($BG72:$BI72,#REF!))</f>
        <v>#REF!</v>
      </c>
      <c r="DF72" s="480">
        <f t="shared" si="31"/>
        <v>0</v>
      </c>
      <c r="DG72" s="480" t="e">
        <f>DF72/#REF!</f>
        <v>#REF!</v>
      </c>
      <c r="DO72" s="481">
        <f t="shared" si="36"/>
        <v>0.29728526416344508</v>
      </c>
      <c r="DP72" s="481">
        <f t="shared" si="37"/>
        <v>0.70271473583655486</v>
      </c>
      <c r="DR72" s="480">
        <f t="shared" si="38"/>
        <v>0.30799307475000676</v>
      </c>
      <c r="DS72" s="480">
        <f t="shared" si="38"/>
        <v>0.69182332135027336</v>
      </c>
      <c r="DT72" s="480">
        <f t="shared" si="39"/>
        <v>0.99981639610028017</v>
      </c>
      <c r="DV72" s="480">
        <f t="shared" si="40"/>
        <v>0.30804963386409145</v>
      </c>
      <c r="DW72" s="480">
        <f t="shared" si="41"/>
        <v>0.69195036613590843</v>
      </c>
      <c r="DY72" s="480">
        <f t="shared" si="71"/>
        <v>-6.1886245799074729E-2</v>
      </c>
      <c r="DZ72" s="480">
        <f t="shared" si="71"/>
        <v>-7.5836159289764723E-3</v>
      </c>
      <c r="EA72" s="480"/>
      <c r="EB72" s="480">
        <f t="shared" si="43"/>
        <v>-7.6994172443339684E-2</v>
      </c>
      <c r="EC72" s="480">
        <f t="shared" si="44"/>
        <v>-7.6994172443339684E-2</v>
      </c>
      <c r="ED72" s="480"/>
      <c r="EE72" s="481">
        <f t="shared" si="45"/>
        <v>0.5711290498685595</v>
      </c>
      <c r="EF72" s="481">
        <f t="shared" si="46"/>
        <v>0.42887095013144061</v>
      </c>
      <c r="EG72" s="481"/>
      <c r="EH72" s="481">
        <f t="shared" si="47"/>
        <v>-4.5464806205635103E-2</v>
      </c>
      <c r="EI72" s="481">
        <f t="shared" si="47"/>
        <v>6.3944669273663948E-2</v>
      </c>
      <c r="EK72" s="480">
        <f t="shared" si="48"/>
        <v>-6.057273284989953E-2</v>
      </c>
      <c r="EL72" s="480">
        <f t="shared" si="49"/>
        <v>-5.4658872406996789E-3</v>
      </c>
      <c r="EN72" s="480">
        <v>0</v>
      </c>
      <c r="EO72" s="480">
        <f t="shared" si="50"/>
        <v>-7.729106028350391E-3</v>
      </c>
      <c r="ES72" s="480">
        <f t="shared" si="51"/>
        <v>0.97598162345035255</v>
      </c>
      <c r="ET72" s="480">
        <f t="shared" si="63"/>
        <v>0.75495297151659257</v>
      </c>
      <c r="EU72" s="480">
        <f t="shared" si="52"/>
        <v>0.91458172448954678</v>
      </c>
      <c r="EW72" s="480">
        <f t="shared" si="53"/>
        <v>0.97780840714448003</v>
      </c>
      <c r="EX72" s="480">
        <f t="shared" si="64"/>
        <v>1.1992770639228869</v>
      </c>
      <c r="EY72" s="480">
        <f t="shared" si="54"/>
        <v>1.1365656034470262</v>
      </c>
      <c r="FA72" s="480">
        <f t="shared" si="55"/>
        <v>0.99466611818809747</v>
      </c>
      <c r="FB72" s="480">
        <f t="shared" si="65"/>
        <v>0.95198800339255119</v>
      </c>
      <c r="FC72" s="480">
        <f t="shared" si="56"/>
        <v>0.9727947329430654</v>
      </c>
      <c r="FE72" s="480">
        <f t="shared" si="57"/>
        <v>1.0394821295960837</v>
      </c>
      <c r="FG72" s="480">
        <f t="shared" si="58"/>
        <v>0.92589524929780032</v>
      </c>
      <c r="FH72" s="480">
        <f t="shared" si="66"/>
        <v>0.62363628866604492</v>
      </c>
      <c r="FI72" s="480">
        <f t="shared" si="59"/>
        <v>0.85731003759057933</v>
      </c>
      <c r="FK72" s="480">
        <f t="shared" si="60"/>
        <v>1.0307030275314972</v>
      </c>
      <c r="FL72" s="480">
        <f t="shared" si="67"/>
        <v>1.4518041998757318</v>
      </c>
      <c r="FM72" s="480">
        <f t="shared" si="61"/>
        <v>1.2124926619516654</v>
      </c>
      <c r="FN72" s="480">
        <v>1.1740753196393783</v>
      </c>
    </row>
    <row r="73" spans="1:171" x14ac:dyDescent="0.2">
      <c r="A73" s="469" t="s">
        <v>147</v>
      </c>
      <c r="B73" s="421">
        <f t="shared" si="1"/>
        <v>2007</v>
      </c>
      <c r="D73" s="485">
        <f>National!H316</f>
        <v>6584.0640000000003</v>
      </c>
      <c r="E73" s="485">
        <f>National!H234</f>
        <v>4750.3289999999997</v>
      </c>
      <c r="F73" s="485">
        <f>Conversion_Factors!$O69*E73</f>
        <v>14930.194428943403</v>
      </c>
      <c r="G73" s="485">
        <f t="shared" si="2"/>
        <v>21514.258428943402</v>
      </c>
      <c r="H73" s="486">
        <f t="shared" si="3"/>
        <v>3.1429811343474112</v>
      </c>
      <c r="K73" s="481">
        <f>National!N234*0.001</f>
        <v>111.35009847924336</v>
      </c>
      <c r="M73" s="486">
        <f>National!CQ316</f>
        <v>0.67596923532289943</v>
      </c>
      <c r="N73" s="486">
        <f>National!CQ234</f>
        <v>1.1038403358590794</v>
      </c>
      <c r="O73" s="531">
        <f>National!Z154</f>
        <v>101.79059699810531</v>
      </c>
      <c r="Q73" s="488">
        <f t="shared" si="4"/>
        <v>193.21274720698923</v>
      </c>
      <c r="S73" s="481">
        <f>National!CQ316</f>
        <v>0.67596923532289943</v>
      </c>
      <c r="T73" s="481">
        <f>National!CQ234</f>
        <v>1.1038403358590794</v>
      </c>
      <c r="W73" s="481">
        <f>National!CU316</f>
        <v>1.0659649433838445</v>
      </c>
      <c r="Z73" s="489">
        <f>National!CU234</f>
        <v>1.2390081477827493</v>
      </c>
      <c r="AA73" s="480">
        <f t="shared" si="62"/>
        <v>1.0474305944195208</v>
      </c>
      <c r="AB73" s="451">
        <f t="shared" si="5"/>
        <v>2007</v>
      </c>
      <c r="AC73" s="491">
        <f t="shared" si="6"/>
        <v>1.2821828785075644</v>
      </c>
      <c r="AD73" s="491">
        <f t="shared" si="7"/>
        <v>1.0474305944195208</v>
      </c>
      <c r="AE73" s="491">
        <f t="shared" si="8"/>
        <v>1.1720373242488964</v>
      </c>
      <c r="AF73" s="492">
        <f t="shared" si="9"/>
        <v>0.97174485357114537</v>
      </c>
      <c r="AG73" s="491">
        <f t="shared" si="10"/>
        <v>0.91966903368074981</v>
      </c>
      <c r="AH73" s="491">
        <f t="shared" si="11"/>
        <v>1.3429975745897103</v>
      </c>
      <c r="AI73" s="491">
        <f t="shared" si="12"/>
        <v>1.3429975745897105</v>
      </c>
      <c r="AJ73" s="491"/>
      <c r="AK73" s="491"/>
      <c r="AL73" s="491">
        <f t="shared" si="13"/>
        <v>1.1389212380321609</v>
      </c>
      <c r="AM73" s="490"/>
      <c r="AN73" s="491">
        <f>National!CQ154</f>
        <v>0.79825779969073729</v>
      </c>
      <c r="AO73" s="491">
        <f>National!CU154</f>
        <v>1.1259380835395729</v>
      </c>
      <c r="AP73" s="491">
        <f t="shared" si="14"/>
        <v>1.1992654613481715</v>
      </c>
      <c r="AQ73" s="491">
        <f t="shared" si="15"/>
        <v>0.97174485357114537</v>
      </c>
      <c r="AR73" s="491">
        <f t="shared" si="16"/>
        <v>1.0474305944195197</v>
      </c>
      <c r="AT73" s="426"/>
      <c r="AV73" s="480" t="e">
        <f>D73/#REF!</f>
        <v>#REF!</v>
      </c>
      <c r="AW73" s="480" t="e">
        <f>#REF!/#REF!</f>
        <v>#REF!</v>
      </c>
      <c r="AX73" s="480" t="e">
        <f>#REF!/#REF!</f>
        <v>#REF!</v>
      </c>
      <c r="AY73" s="480" t="e">
        <f>#REF!/#REF!</f>
        <v>#REF!</v>
      </c>
      <c r="BA73" s="480" t="e">
        <f t="shared" si="68"/>
        <v>#REF!</v>
      </c>
      <c r="BB73" s="480" t="e">
        <f t="shared" si="68"/>
        <v>#REF!</v>
      </c>
      <c r="BC73" s="480" t="e">
        <f t="shared" si="68"/>
        <v>#REF!</v>
      </c>
      <c r="BD73" s="480" t="e">
        <f t="shared" si="68"/>
        <v>#REF!</v>
      </c>
      <c r="BE73" s="480" t="e">
        <f t="shared" si="18"/>
        <v>#REF!</v>
      </c>
      <c r="BF73" s="480"/>
      <c r="BG73" s="480" t="e">
        <f t="shared" si="69"/>
        <v>#REF!</v>
      </c>
      <c r="BH73" s="480" t="e">
        <f t="shared" si="69"/>
        <v>#REF!</v>
      </c>
      <c r="BI73" s="480" t="e">
        <f t="shared" si="69"/>
        <v>#REF!</v>
      </c>
      <c r="BJ73" s="480" t="e">
        <f t="shared" si="69"/>
        <v>#REF!</v>
      </c>
      <c r="BM73" s="480">
        <f t="shared" si="72"/>
        <v>1.9734408394168679E-2</v>
      </c>
      <c r="BN73" s="480" t="e">
        <f>LN(#REF!/#REF!)</f>
        <v>#REF!</v>
      </c>
      <c r="BO73" s="480" t="e">
        <f>LN(#REF!/#REF!)</f>
        <v>#REF!</v>
      </c>
      <c r="BP73" s="480" t="e">
        <f>LN(#REF!/#REF!)</f>
        <v>#REF!</v>
      </c>
      <c r="BR73" s="480" t="e">
        <f>M73/#REF!</f>
        <v>#REF!</v>
      </c>
      <c r="BS73" s="480" t="e">
        <f>#REF!/#REF!</f>
        <v>#REF!</v>
      </c>
      <c r="BT73" s="480" t="e">
        <f>#REF!/#REF!</f>
        <v>#REF!</v>
      </c>
      <c r="BU73" s="480" t="e">
        <f>#REF!/#REF!</f>
        <v>#REF!</v>
      </c>
      <c r="BV73" s="480"/>
      <c r="BX73" s="480" t="e">
        <f t="shared" si="70"/>
        <v>#REF!</v>
      </c>
      <c r="BY73" s="480" t="e">
        <f t="shared" si="70"/>
        <v>#REF!</v>
      </c>
      <c r="BZ73" s="480" t="e">
        <f t="shared" si="70"/>
        <v>#REF!</v>
      </c>
      <c r="CA73" s="480" t="e">
        <f t="shared" si="70"/>
        <v>#REF!</v>
      </c>
      <c r="CS73" s="480" t="e">
        <f t="shared" si="21"/>
        <v>#REF!</v>
      </c>
      <c r="CT73" s="480">
        <f t="shared" si="22"/>
        <v>0</v>
      </c>
      <c r="CU73" s="480" t="e">
        <f>CT73/#REF!</f>
        <v>#REF!</v>
      </c>
      <c r="CV73" s="480"/>
      <c r="CW73" s="480"/>
      <c r="CX73" s="480"/>
      <c r="CY73" s="480"/>
      <c r="CZ73" s="480"/>
      <c r="DA73" s="480" t="e">
        <f t="shared" si="73"/>
        <v>#REF!</v>
      </c>
      <c r="DB73" s="480">
        <f t="shared" si="28"/>
        <v>0</v>
      </c>
      <c r="DC73" s="480" t="e">
        <f>DB73/#REF!</f>
        <v>#REF!</v>
      </c>
      <c r="DD73" s="480"/>
      <c r="DE73" s="480" t="e">
        <f>EXP(SUMPRODUCT($BG73:$BI73,#REF!))</f>
        <v>#REF!</v>
      </c>
      <c r="DF73" s="480">
        <f t="shared" si="31"/>
        <v>0</v>
      </c>
      <c r="DG73" s="480" t="e">
        <f>DF73/#REF!</f>
        <v>#REF!</v>
      </c>
      <c r="DO73" s="481">
        <f t="shared" si="36"/>
        <v>0.30603257935873712</v>
      </c>
      <c r="DP73" s="481">
        <f t="shared" si="37"/>
        <v>0.69396742064126293</v>
      </c>
      <c r="DR73" s="480">
        <f t="shared" si="38"/>
        <v>0.30163778314855333</v>
      </c>
      <c r="DS73" s="480">
        <f t="shared" si="38"/>
        <v>0.69833194751398453</v>
      </c>
      <c r="DT73" s="480">
        <f t="shared" si="39"/>
        <v>0.99996973066253791</v>
      </c>
      <c r="DV73" s="480">
        <f t="shared" si="40"/>
        <v>0.30164691380078157</v>
      </c>
      <c r="DW73" s="480">
        <f t="shared" si="41"/>
        <v>0.69835308619921843</v>
      </c>
      <c r="DY73" s="480">
        <f t="shared" si="71"/>
        <v>8.0046651573267031E-3</v>
      </c>
      <c r="DZ73" s="480">
        <f t="shared" si="71"/>
        <v>4.4854784598449592E-3</v>
      </c>
      <c r="EA73" s="480"/>
      <c r="EB73" s="480">
        <f t="shared" si="43"/>
        <v>4.7248518772730785E-2</v>
      </c>
      <c r="EC73" s="480">
        <f t="shared" si="44"/>
        <v>4.7248518772730785E-2</v>
      </c>
      <c r="ED73" s="480"/>
      <c r="EE73" s="481">
        <f t="shared" si="45"/>
        <v>0.58089251007971932</v>
      </c>
      <c r="EF73" s="481">
        <f t="shared" si="46"/>
        <v>0.41910748992028068</v>
      </c>
      <c r="EG73" s="481"/>
      <c r="EH73" s="481">
        <f t="shared" si="47"/>
        <v>1.6950540371705125E-2</v>
      </c>
      <c r="EI73" s="481">
        <f t="shared" si="47"/>
        <v>-2.3028631918717245E-2</v>
      </c>
      <c r="EK73" s="480">
        <f t="shared" si="48"/>
        <v>5.6194393987108987E-2</v>
      </c>
      <c r="EL73" s="480">
        <f t="shared" si="49"/>
        <v>1.9734408394168679E-2</v>
      </c>
      <c r="EN73" s="480">
        <v>0</v>
      </c>
      <c r="EO73" s="480">
        <f t="shared" si="50"/>
        <v>-1.5462424605828297E-3</v>
      </c>
      <c r="ES73" s="480">
        <f t="shared" si="51"/>
        <v>1.0055624435247079</v>
      </c>
      <c r="ET73" s="480">
        <f>IF(ISERR(ES73),ET72,ES73*ET72)</f>
        <v>0.75915235478446408</v>
      </c>
      <c r="EU73" s="480">
        <f t="shared" si="52"/>
        <v>0.91966903368074981</v>
      </c>
      <c r="EW73" s="480">
        <f t="shared" si="53"/>
        <v>1.031209567396981</v>
      </c>
      <c r="EX73" s="480">
        <f t="shared" ref="EX73:EX78" si="74">IF(ISERR(EW73),EX72,EW73*EX72)</f>
        <v>1.2367059822770416</v>
      </c>
      <c r="EY73" s="480">
        <f t="shared" si="54"/>
        <v>1.1720373242488964</v>
      </c>
      <c r="FA73" s="480">
        <f t="shared" si="55"/>
        <v>0.998920759604913</v>
      </c>
      <c r="FB73" s="480">
        <f t="shared" ref="FB73:FB78" si="75">IF(ISERR(FA73),FB72,FA73*FB72)</f>
        <v>0.95096057948365176</v>
      </c>
      <c r="FC73" s="480">
        <f t="shared" si="56"/>
        <v>0.97174485357114537</v>
      </c>
      <c r="FE73" s="480">
        <f t="shared" si="57"/>
        <v>1.0778864334297542</v>
      </c>
      <c r="FG73" s="480">
        <f t="shared" si="58"/>
        <v>1.0483825194445415</v>
      </c>
      <c r="FH73" s="480">
        <f t="shared" ref="FH73:FH78" si="76">IF(ISERR(FG73),FH72,FG73*FH72)</f>
        <v>0.65380938352875151</v>
      </c>
      <c r="FI73" s="480">
        <f t="shared" si="59"/>
        <v>0.89878885715430612</v>
      </c>
      <c r="FK73" s="480">
        <f t="shared" si="60"/>
        <v>0.98909090255259524</v>
      </c>
      <c r="FL73" s="480">
        <f t="shared" ref="FL73:FL78" si="77">IF(ISERR(FK73),FL72,FK73*FL72)</f>
        <v>1.435966326384736</v>
      </c>
      <c r="FM73" s="480">
        <f t="shared" si="61"/>
        <v>1.1992654613481715</v>
      </c>
      <c r="FN73" s="480">
        <v>1.1684082199248096</v>
      </c>
    </row>
    <row r="74" spans="1:171" x14ac:dyDescent="0.2">
      <c r="A74" s="469" t="s">
        <v>147</v>
      </c>
      <c r="B74" s="421">
        <f t="shared" si="1"/>
        <v>2008</v>
      </c>
      <c r="D74" s="485">
        <f>National!H317</f>
        <v>6878.6230000000005</v>
      </c>
      <c r="E74" s="485">
        <f>National!H235</f>
        <v>4710.8189999999995</v>
      </c>
      <c r="F74" s="485">
        <f>Conversion_Factors!$O70*E74</f>
        <v>14778.942137234126</v>
      </c>
      <c r="G74" s="485">
        <f t="shared" si="2"/>
        <v>21657.565137234127</v>
      </c>
      <c r="H74" s="486">
        <f t="shared" si="3"/>
        <v>3.1372341279157885</v>
      </c>
      <c r="K74" s="481">
        <f>National!N235*0.001</f>
        <v>111.91770122331496</v>
      </c>
      <c r="M74" s="486">
        <f>National!CQ317</f>
        <v>0.66948850264967819</v>
      </c>
      <c r="N74" s="486">
        <f>National!CQ235</f>
        <v>1.0921595200703633</v>
      </c>
      <c r="O74" s="531">
        <f>National!Z155</f>
        <v>103.55325273233596</v>
      </c>
      <c r="Q74" s="488">
        <f t="shared" si="4"/>
        <v>193.5133129121345</v>
      </c>
      <c r="S74" s="481">
        <f>National!CQ317</f>
        <v>0.66948850264967819</v>
      </c>
      <c r="T74" s="481">
        <f>National!CQ235</f>
        <v>1.0921595200703633</v>
      </c>
      <c r="W74" s="481">
        <f>National!CU317</f>
        <v>1.11873188958056</v>
      </c>
      <c r="Z74" s="489">
        <f>National!CU235</f>
        <v>1.2355459440804519</v>
      </c>
      <c r="AA74" s="480">
        <f t="shared" si="62"/>
        <v>1.049059998895951</v>
      </c>
      <c r="AB74" s="451">
        <f t="shared" si="5"/>
        <v>2008</v>
      </c>
      <c r="AC74" s="491">
        <f t="shared" si="6"/>
        <v>1.2887187552618915</v>
      </c>
      <c r="AD74" s="491">
        <f t="shared" si="7"/>
        <v>1.0490599988959508</v>
      </c>
      <c r="AE74" s="491">
        <f t="shared" si="8"/>
        <v>1.18753835889549</v>
      </c>
      <c r="AF74" s="492">
        <f t="shared" si="9"/>
        <v>0.97052167415154267</v>
      </c>
      <c r="AG74" s="491">
        <f t="shared" si="10"/>
        <v>0.91022223870755492</v>
      </c>
      <c r="AH74" s="491">
        <f t="shared" si="11"/>
        <v>1.3519432959722315</v>
      </c>
      <c r="AI74" s="491">
        <f>AC74*AD74</f>
        <v>1.3519432959722311</v>
      </c>
      <c r="AJ74" s="491"/>
      <c r="AK74" s="491"/>
      <c r="AL74" s="491">
        <f t="shared" si="13"/>
        <v>1.1525317161944264</v>
      </c>
      <c r="AM74" s="490"/>
      <c r="AN74" s="491">
        <f>National!CQ155</f>
        <v>0.79037470629044693</v>
      </c>
      <c r="AO74" s="491">
        <f>National!CU155</f>
        <v>1.1568597996212342</v>
      </c>
      <c r="AP74" s="491">
        <f t="shared" si="14"/>
        <v>1.182173787866645</v>
      </c>
      <c r="AQ74" s="491">
        <f t="shared" si="15"/>
        <v>0.97052167415154267</v>
      </c>
      <c r="AR74" s="491">
        <f t="shared" si="16"/>
        <v>1.0490599988959499</v>
      </c>
      <c r="AT74" s="426"/>
      <c r="AV74" s="480" t="e">
        <f>D74/#REF!</f>
        <v>#REF!</v>
      </c>
      <c r="AW74" s="480" t="e">
        <f>#REF!/#REF!</f>
        <v>#REF!</v>
      </c>
      <c r="AX74" s="480" t="e">
        <f>#REF!/#REF!</f>
        <v>#REF!</v>
      </c>
      <c r="AY74" s="480" t="e">
        <f>#REF!/#REF!</f>
        <v>#REF!</v>
      </c>
      <c r="BA74" s="480" t="e">
        <f t="shared" si="68"/>
        <v>#REF!</v>
      </c>
      <c r="BB74" s="480" t="e">
        <f t="shared" si="68"/>
        <v>#REF!</v>
      </c>
      <c r="BC74" s="480" t="e">
        <f t="shared" si="68"/>
        <v>#REF!</v>
      </c>
      <c r="BD74" s="480" t="e">
        <f t="shared" si="68"/>
        <v>#REF!</v>
      </c>
      <c r="BE74" s="480" t="e">
        <f t="shared" si="18"/>
        <v>#REF!</v>
      </c>
      <c r="BF74" s="480"/>
      <c r="BG74" s="480" t="e">
        <f t="shared" si="69"/>
        <v>#REF!</v>
      </c>
      <c r="BH74" s="480" t="e">
        <f t="shared" si="69"/>
        <v>#REF!</v>
      </c>
      <c r="BI74" s="480" t="e">
        <f t="shared" si="69"/>
        <v>#REF!</v>
      </c>
      <c r="BJ74" s="480" t="e">
        <f t="shared" si="69"/>
        <v>#REF!</v>
      </c>
      <c r="BM74" s="480">
        <f t="shared" si="72"/>
        <v>-2.7982463368426262E-3</v>
      </c>
      <c r="BN74" s="480" t="e">
        <f>LN(#REF!/#REF!)</f>
        <v>#REF!</v>
      </c>
      <c r="BO74" s="480" t="e">
        <f>LN(#REF!/#REF!)</f>
        <v>#REF!</v>
      </c>
      <c r="BP74" s="480" t="e">
        <f>LN(#REF!/#REF!)</f>
        <v>#REF!</v>
      </c>
      <c r="BR74" s="480" t="e">
        <f>M74/#REF!</f>
        <v>#REF!</v>
      </c>
      <c r="BS74" s="480" t="e">
        <f>#REF!/#REF!</f>
        <v>#REF!</v>
      </c>
      <c r="BT74" s="480" t="e">
        <f>#REF!/#REF!</f>
        <v>#REF!</v>
      </c>
      <c r="BU74" s="480" t="e">
        <f>#REF!/#REF!</f>
        <v>#REF!</v>
      </c>
      <c r="BV74" s="480"/>
      <c r="BX74" s="480" t="e">
        <f t="shared" si="70"/>
        <v>#REF!</v>
      </c>
      <c r="BY74" s="480" t="e">
        <f t="shared" si="70"/>
        <v>#REF!</v>
      </c>
      <c r="BZ74" s="480" t="e">
        <f t="shared" si="70"/>
        <v>#REF!</v>
      </c>
      <c r="CA74" s="480" t="e">
        <f t="shared" si="70"/>
        <v>#REF!</v>
      </c>
      <c r="CS74" s="480" t="e">
        <f t="shared" si="21"/>
        <v>#REF!</v>
      </c>
      <c r="CT74" s="480">
        <f t="shared" si="22"/>
        <v>0</v>
      </c>
      <c r="CU74" s="480" t="e">
        <f>CT74/#REF!</f>
        <v>#REF!</v>
      </c>
      <c r="CV74" s="480"/>
      <c r="CW74" s="480"/>
      <c r="CX74" s="480"/>
      <c r="CY74" s="480"/>
      <c r="CZ74" s="480"/>
      <c r="DA74" s="480" t="e">
        <f t="shared" si="73"/>
        <v>#REF!</v>
      </c>
      <c r="DB74" s="480">
        <f t="shared" si="28"/>
        <v>0</v>
      </c>
      <c r="DC74" s="480" t="e">
        <f>DB74/#REF!</f>
        <v>#REF!</v>
      </c>
      <c r="DD74" s="480"/>
      <c r="DE74" s="480" t="e">
        <f>EXP(SUMPRODUCT($BG74:$BI74,#REF!))</f>
        <v>#REF!</v>
      </c>
      <c r="DF74" s="480">
        <f t="shared" si="31"/>
        <v>0</v>
      </c>
      <c r="DG74" s="480" t="e">
        <f>DF74/#REF!</f>
        <v>#REF!</v>
      </c>
      <c r="DO74" s="481">
        <f t="shared" si="36"/>
        <v>0.31760832560877916</v>
      </c>
      <c r="DP74" s="481">
        <f t="shared" si="37"/>
        <v>0.68239167439122084</v>
      </c>
      <c r="DR74" s="480">
        <f t="shared" si="38"/>
        <v>0.31178463854728145</v>
      </c>
      <c r="DS74" s="480">
        <f t="shared" si="38"/>
        <v>0.68816332107875311</v>
      </c>
      <c r="DT74" s="480">
        <f t="shared" si="39"/>
        <v>0.99994795962603455</v>
      </c>
      <c r="DV74" s="480">
        <f t="shared" si="40"/>
        <v>0.31180086478088737</v>
      </c>
      <c r="DW74" s="480">
        <f t="shared" si="41"/>
        <v>0.68819913521911258</v>
      </c>
      <c r="DY74" s="480">
        <f t="shared" si="71"/>
        <v>-9.6335731862840848E-3</v>
      </c>
      <c r="DZ74" s="480">
        <f t="shared" si="71"/>
        <v>-1.0638366775402171E-2</v>
      </c>
      <c r="EA74" s="480"/>
      <c r="EB74" s="480">
        <f t="shared" si="43"/>
        <v>1.7168267094188564E-2</v>
      </c>
      <c r="EC74" s="480">
        <f t="shared" si="44"/>
        <v>1.7168267094188564E-2</v>
      </c>
      <c r="ED74" s="480"/>
      <c r="EE74" s="481">
        <f t="shared" si="45"/>
        <v>0.59352495141698802</v>
      </c>
      <c r="EF74" s="481">
        <f t="shared" si="46"/>
        <v>0.40647504858301203</v>
      </c>
      <c r="EG74" s="481"/>
      <c r="EH74" s="481">
        <f t="shared" si="47"/>
        <v>2.1513523039597356E-2</v>
      </c>
      <c r="EI74" s="481">
        <f t="shared" si="47"/>
        <v>-3.0604880206433649E-2</v>
      </c>
      <c r="EK74" s="480">
        <f t="shared" si="48"/>
        <v>4.8315363320069839E-2</v>
      </c>
      <c r="EL74" s="480">
        <f t="shared" si="49"/>
        <v>-2.7982463368426262E-3</v>
      </c>
      <c r="EN74" s="480">
        <v>0</v>
      </c>
      <c r="EO74" s="480">
        <f t="shared" si="50"/>
        <v>-1.83019460187688E-3</v>
      </c>
      <c r="ES74" s="480">
        <f t="shared" si="51"/>
        <v>0.98972804930118563</v>
      </c>
      <c r="ET74" s="480">
        <f t="shared" si="63"/>
        <v>0.75135437922322923</v>
      </c>
      <c r="EU74" s="480">
        <f t="shared" si="52"/>
        <v>0.91022223870755492</v>
      </c>
      <c r="EW74" s="480">
        <f t="shared" si="53"/>
        <v>1.0132257175824391</v>
      </c>
      <c r="EX74" s="480">
        <f t="shared" si="74"/>
        <v>1.2530623063311508</v>
      </c>
      <c r="EY74" s="480">
        <f t="shared" si="54"/>
        <v>1.18753835889549</v>
      </c>
      <c r="FA74" s="480">
        <f t="shared" si="55"/>
        <v>0.99874125454319862</v>
      </c>
      <c r="FB74" s="480">
        <f t="shared" si="75"/>
        <v>0.94976356217462954</v>
      </c>
      <c r="FC74" s="480">
        <f t="shared" si="56"/>
        <v>0.97052167415154267</v>
      </c>
      <c r="FE74" s="480">
        <f t="shared" si="57"/>
        <v>1.0809238235849488</v>
      </c>
      <c r="FG74" s="480">
        <f t="shared" si="58"/>
        <v>1.0173164888134358</v>
      </c>
      <c r="FH74" s="480">
        <f t="shared" si="76"/>
        <v>0.66513106640474651</v>
      </c>
      <c r="FI74" s="480">
        <f t="shared" si="59"/>
        <v>0.91435272434485937</v>
      </c>
      <c r="FK74" s="480">
        <f t="shared" si="60"/>
        <v>0.98574821502629406</v>
      </c>
      <c r="FL74" s="480">
        <f t="shared" si="77"/>
        <v>1.4155012430716183</v>
      </c>
      <c r="FM74" s="480">
        <f t="shared" si="61"/>
        <v>1.182173787866645</v>
      </c>
      <c r="FN74" s="480">
        <v>1.15793507561614</v>
      </c>
    </row>
    <row r="75" spans="1:171" x14ac:dyDescent="0.2">
      <c r="A75" s="469" t="s">
        <v>147</v>
      </c>
      <c r="B75" s="421">
        <f t="shared" si="1"/>
        <v>2009</v>
      </c>
      <c r="C75" s="481"/>
      <c r="D75" s="485">
        <f>National!H318</f>
        <v>6633.7090000000007</v>
      </c>
      <c r="E75" s="485">
        <f>National!H236</f>
        <v>4656.5560000000005</v>
      </c>
      <c r="F75" s="485">
        <f>Conversion_Factors!$O71*E75</f>
        <v>14444.694102012327</v>
      </c>
      <c r="G75" s="485">
        <f t="shared" si="2"/>
        <v>21078.403102012329</v>
      </c>
      <c r="H75" s="486">
        <f t="shared" si="3"/>
        <v>3.1020123245618274</v>
      </c>
      <c r="K75" s="481">
        <f>National!N236*0.001</f>
        <v>112.18658875902649</v>
      </c>
      <c r="M75" s="486">
        <f>National!CQ318</f>
        <v>0.64355123048059792</v>
      </c>
      <c r="N75" s="486">
        <f>National!CQ236</f>
        <v>1.0781039086545166</v>
      </c>
      <c r="O75" s="531">
        <f>National!Z156</f>
        <v>100.6382770426433</v>
      </c>
      <c r="Q75" s="488">
        <f t="shared" si="4"/>
        <v>187.88701336920158</v>
      </c>
      <c r="S75" s="481">
        <f>National!CQ318</f>
        <v>0.64355123048059792</v>
      </c>
      <c r="T75" s="481">
        <f>National!CQ236</f>
        <v>1.0781039086545166</v>
      </c>
      <c r="W75" s="481">
        <f>National!CU318</f>
        <v>1.1196924851736099</v>
      </c>
      <c r="Z75" s="489">
        <f>National!CU236</f>
        <v>1.2342712278431605</v>
      </c>
      <c r="AA75" s="480">
        <f t="shared" si="62"/>
        <v>1.0185591217031889</v>
      </c>
      <c r="AB75" s="451">
        <f t="shared" si="5"/>
        <v>2009</v>
      </c>
      <c r="AC75" s="491">
        <f t="shared" si="6"/>
        <v>1.2918149626226572</v>
      </c>
      <c r="AD75" s="491">
        <f t="shared" si="7"/>
        <v>1.0185591217031891</v>
      </c>
      <c r="AE75" s="491">
        <f t="shared" si="8"/>
        <v>1.1870224513974206</v>
      </c>
      <c r="AF75" s="492">
        <f t="shared" si="9"/>
        <v>0.96305722597433774</v>
      </c>
      <c r="AG75" s="491">
        <f t="shared" si="10"/>
        <v>0.89099489346120841</v>
      </c>
      <c r="AH75" s="491">
        <f t="shared" si="11"/>
        <v>1.3157899137319713</v>
      </c>
      <c r="AI75" s="491">
        <f>AC75*AD75</f>
        <v>1.3157899137319717</v>
      </c>
      <c r="AJ75" s="491"/>
      <c r="AK75" s="491"/>
      <c r="AL75" s="491">
        <f t="shared" si="13"/>
        <v>1.1431705492120581</v>
      </c>
      <c r="AM75" s="490"/>
      <c r="AN75" s="491">
        <f>National!CQ156</f>
        <v>0.76825520601019692</v>
      </c>
      <c r="AO75" s="491">
        <f>National!CU156</f>
        <v>1.1566652791169594</v>
      </c>
      <c r="AP75" s="491">
        <f t="shared" si="14"/>
        <v>1.1902027168890363</v>
      </c>
      <c r="AQ75" s="491">
        <f t="shared" si="15"/>
        <v>0.96305722597433774</v>
      </c>
      <c r="AR75" s="491">
        <f t="shared" si="16"/>
        <v>1.018559121703188</v>
      </c>
      <c r="AT75" s="426"/>
      <c r="AV75" s="480" t="e">
        <f>D75/#REF!</f>
        <v>#REF!</v>
      </c>
      <c r="AW75" s="480" t="e">
        <f>#REF!/#REF!</f>
        <v>#REF!</v>
      </c>
      <c r="AX75" s="480" t="e">
        <f>#REF!/#REF!</f>
        <v>#REF!</v>
      </c>
      <c r="AY75" s="480" t="e">
        <f>#REF!/#REF!</f>
        <v>#REF!</v>
      </c>
      <c r="BA75" s="480" t="e">
        <f t="shared" si="68"/>
        <v>#REF!</v>
      </c>
      <c r="BB75" s="480" t="e">
        <f t="shared" si="68"/>
        <v>#REF!</v>
      </c>
      <c r="BC75" s="480" t="e">
        <f t="shared" si="68"/>
        <v>#REF!</v>
      </c>
      <c r="BD75" s="480" t="e">
        <f t="shared" si="68"/>
        <v>#REF!</v>
      </c>
      <c r="BE75" s="480" t="e">
        <f t="shared" si="18"/>
        <v>#REF!</v>
      </c>
      <c r="BF75" s="480"/>
      <c r="BG75" s="480" t="e">
        <f t="shared" si="69"/>
        <v>#REF!</v>
      </c>
      <c r="BH75" s="480" t="e">
        <f t="shared" si="69"/>
        <v>#REF!</v>
      </c>
      <c r="BI75" s="480" t="e">
        <f t="shared" si="69"/>
        <v>#REF!</v>
      </c>
      <c r="BJ75" s="480" t="e">
        <f t="shared" si="69"/>
        <v>#REF!</v>
      </c>
      <c r="BM75" s="480">
        <f t="shared" si="72"/>
        <v>-1.0322353937509551E-3</v>
      </c>
      <c r="BN75" s="480" t="e">
        <f>LN(#REF!/#REF!)</f>
        <v>#REF!</v>
      </c>
      <c r="BO75" s="480" t="e">
        <f>LN(#REF!/#REF!)</f>
        <v>#REF!</v>
      </c>
      <c r="BP75" s="480" t="e">
        <f>LN(#REF!/#REF!)</f>
        <v>#REF!</v>
      </c>
      <c r="BR75" s="480" t="e">
        <f>M75/#REF!</f>
        <v>#REF!</v>
      </c>
      <c r="BS75" s="480" t="e">
        <f>#REF!/#REF!</f>
        <v>#REF!</v>
      </c>
      <c r="BT75" s="480" t="e">
        <f>#REF!/#REF!</f>
        <v>#REF!</v>
      </c>
      <c r="BU75" s="480" t="e">
        <f>#REF!/#REF!</f>
        <v>#REF!</v>
      </c>
      <c r="BV75" s="480"/>
      <c r="BX75" s="480" t="e">
        <f t="shared" si="70"/>
        <v>#REF!</v>
      </c>
      <c r="BY75" s="480" t="e">
        <f t="shared" si="70"/>
        <v>#REF!</v>
      </c>
      <c r="BZ75" s="480" t="e">
        <f t="shared" si="70"/>
        <v>#REF!</v>
      </c>
      <c r="CA75" s="480" t="e">
        <f t="shared" si="70"/>
        <v>#REF!</v>
      </c>
      <c r="CS75" s="480" t="e">
        <f t="shared" si="21"/>
        <v>#REF!</v>
      </c>
      <c r="CT75" s="480">
        <f t="shared" si="22"/>
        <v>0</v>
      </c>
      <c r="CU75" s="480" t="e">
        <f>CT75/#REF!</f>
        <v>#REF!</v>
      </c>
      <c r="CV75" s="480"/>
      <c r="CW75" s="480"/>
      <c r="CX75" s="480"/>
      <c r="CY75" s="480"/>
      <c r="CZ75" s="480"/>
      <c r="DA75" s="480" t="e">
        <f t="shared" si="73"/>
        <v>#REF!</v>
      </c>
      <c r="DB75" s="480">
        <f t="shared" si="28"/>
        <v>0</v>
      </c>
      <c r="DC75" s="480" t="e">
        <f>DB75/#REF!</f>
        <v>#REF!</v>
      </c>
      <c r="DD75" s="480"/>
      <c r="DE75" s="480" t="e">
        <f>EXP(SUMPRODUCT($BG75:$BI75,#REF!))</f>
        <v>#REF!</v>
      </c>
      <c r="DF75" s="480">
        <f t="shared" si="31"/>
        <v>0</v>
      </c>
      <c r="DG75" s="480" t="e">
        <f>DF75/#REF!</f>
        <v>#REF!</v>
      </c>
      <c r="DO75" s="481">
        <f t="shared" si="36"/>
        <v>0.31471591884333444</v>
      </c>
      <c r="DP75" s="481">
        <f t="shared" si="37"/>
        <v>0.6852840811566655</v>
      </c>
      <c r="DR75" s="480">
        <f t="shared" si="38"/>
        <v>0.3161599171169816</v>
      </c>
      <c r="DS75" s="480">
        <f t="shared" si="38"/>
        <v>0.68383685827951457</v>
      </c>
      <c r="DT75" s="480">
        <f t="shared" si="39"/>
        <v>0.99999677539649623</v>
      </c>
      <c r="DV75" s="480">
        <f t="shared" si="40"/>
        <v>0.31616093661064554</v>
      </c>
      <c r="DW75" s="480">
        <f t="shared" si="41"/>
        <v>0.68383906338935441</v>
      </c>
      <c r="DY75" s="480">
        <f t="shared" si="71"/>
        <v>-3.9512355829950323E-2</v>
      </c>
      <c r="DZ75" s="480">
        <f t="shared" si="71"/>
        <v>-1.2953089245375159E-2</v>
      </c>
      <c r="EA75" s="480"/>
      <c r="EB75" s="480">
        <f t="shared" si="43"/>
        <v>-2.8553326738784458E-2</v>
      </c>
      <c r="EC75" s="480">
        <f t="shared" si="44"/>
        <v>-2.8553326738784458E-2</v>
      </c>
      <c r="ED75" s="480"/>
      <c r="EE75" s="481">
        <f t="shared" si="45"/>
        <v>0.58756007941354782</v>
      </c>
      <c r="EF75" s="481">
        <f t="shared" si="46"/>
        <v>0.41243992058645212</v>
      </c>
      <c r="EG75" s="481"/>
      <c r="EH75" s="481">
        <f t="shared" si="47"/>
        <v>-1.0100750685291537E-2</v>
      </c>
      <c r="EI75" s="481">
        <f t="shared" si="47"/>
        <v>1.4568002099658637E-2</v>
      </c>
      <c r="EK75" s="480">
        <f t="shared" si="48"/>
        <v>8.5827840587493704E-4</v>
      </c>
      <c r="EL75" s="480">
        <f t="shared" si="49"/>
        <v>-1.0322353937509551E-3</v>
      </c>
      <c r="EN75" s="480">
        <v>0</v>
      </c>
      <c r="EO75" s="480">
        <f t="shared" si="50"/>
        <v>-1.1290522912466544E-2</v>
      </c>
      <c r="ES75" s="480">
        <f t="shared" si="51"/>
        <v>0.97887620799767772</v>
      </c>
      <c r="ET75" s="480">
        <f t="shared" si="63"/>
        <v>0.73548292559648376</v>
      </c>
      <c r="EU75" s="480">
        <f t="shared" si="52"/>
        <v>0.89099489346120841</v>
      </c>
      <c r="EW75" s="480">
        <f t="shared" si="53"/>
        <v>0.99956556561377174</v>
      </c>
      <c r="EX75" s="480">
        <f t="shared" si="74"/>
        <v>1.252517932977194</v>
      </c>
      <c r="EY75" s="480">
        <f t="shared" si="54"/>
        <v>1.1870224513974206</v>
      </c>
      <c r="FA75" s="480">
        <f t="shared" si="55"/>
        <v>0.99230882897722972</v>
      </c>
      <c r="FB75" s="480">
        <f t="shared" si="75"/>
        <v>0.9424587681867489</v>
      </c>
      <c r="FC75" s="480">
        <f t="shared" si="56"/>
        <v>0.96305722597433774</v>
      </c>
      <c r="FE75" s="480">
        <f t="shared" si="57"/>
        <v>1.0576309426189072</v>
      </c>
      <c r="FG75" s="480">
        <f t="shared" si="58"/>
        <v>0.97185046714826728</v>
      </c>
      <c r="FH75" s="480">
        <f t="shared" si="76"/>
        <v>0.64640793760027804</v>
      </c>
      <c r="FI75" s="480">
        <f t="shared" si="59"/>
        <v>0.88861412229284242</v>
      </c>
      <c r="FK75" s="480">
        <f t="shared" si="60"/>
        <v>1.0067916655781044</v>
      </c>
      <c r="FL75" s="480">
        <f t="shared" si="77"/>
        <v>1.4251148541399519</v>
      </c>
      <c r="FM75" s="480">
        <f t="shared" si="61"/>
        <v>1.1902027168890363</v>
      </c>
      <c r="FN75" s="480">
        <v>1.1539278199592919</v>
      </c>
      <c r="FO75" s="480">
        <f t="shared" ref="FO75:FO80" si="78">FI75*FM75</f>
        <v>1.0576309426189074</v>
      </c>
    </row>
    <row r="76" spans="1:171" x14ac:dyDescent="0.2">
      <c r="A76" s="469" t="s">
        <v>147</v>
      </c>
      <c r="B76" s="421">
        <f t="shared" si="1"/>
        <v>2010</v>
      </c>
      <c r="C76" s="480">
        <f>G76/G$51</f>
        <v>1.3661797511982605</v>
      </c>
      <c r="D76" s="485">
        <f>National!H319</f>
        <v>6631.3649999999998</v>
      </c>
      <c r="E76" s="485">
        <f>National!H237</f>
        <v>4932.759</v>
      </c>
      <c r="F76" s="485">
        <f>Conversion_Factors!$O72*E76</f>
        <v>15254.262184880381</v>
      </c>
      <c r="G76" s="485">
        <f t="shared" si="2"/>
        <v>21885.627184880381</v>
      </c>
      <c r="H76" s="486">
        <f t="shared" si="3"/>
        <v>3.0924401911547639</v>
      </c>
      <c r="K76" s="481">
        <f>National!N237*0.001</f>
        <v>113.22131231047997</v>
      </c>
      <c r="M76" s="486">
        <f>National!CQ319</f>
        <v>0.64328901890628354</v>
      </c>
      <c r="N76" s="486">
        <f>National!CQ237</f>
        <v>1.0843909682588884</v>
      </c>
      <c r="O76" s="531">
        <f>National!Z157</f>
        <v>102.13734290844819</v>
      </c>
      <c r="Q76" s="488">
        <f t="shared" si="4"/>
        <v>193.29953644120241</v>
      </c>
      <c r="S76" s="481">
        <f>National!CQ319</f>
        <v>0.64328901890628354</v>
      </c>
      <c r="T76" s="481">
        <f>National!CQ237</f>
        <v>1.0843909682588884</v>
      </c>
      <c r="W76" s="481">
        <f>National!CU319</f>
        <v>1.1095197190433537</v>
      </c>
      <c r="Z76" s="489">
        <f>National!CU237</f>
        <v>1.2880216407389513</v>
      </c>
      <c r="AA76" s="480">
        <f t="shared" si="62"/>
        <v>1.0479010897698284</v>
      </c>
      <c r="AB76" s="451">
        <f t="shared" si="5"/>
        <v>2010</v>
      </c>
      <c r="AC76" s="491">
        <f t="shared" si="6"/>
        <v>1.3037296788176276</v>
      </c>
      <c r="AD76" s="491">
        <f t="shared" si="7"/>
        <v>1.0479010897698287</v>
      </c>
      <c r="AE76" s="491">
        <f t="shared" si="8"/>
        <v>1.2190736835801741</v>
      </c>
      <c r="AF76" s="492">
        <f t="shared" si="9"/>
        <v>0.96100226117640641</v>
      </c>
      <c r="AG76" s="491">
        <f t="shared" si="10"/>
        <v>0.89447030306223718</v>
      </c>
      <c r="AH76" s="491">
        <f t="shared" si="11"/>
        <v>1.3661797511982605</v>
      </c>
      <c r="AI76" s="491">
        <f>AC76*AD76</f>
        <v>1.3661797511982607</v>
      </c>
      <c r="AJ76" s="491"/>
      <c r="AK76" s="491"/>
      <c r="AL76" s="491">
        <f t="shared" si="13"/>
        <v>1.1715325664611982</v>
      </c>
      <c r="AM76" s="490"/>
      <c r="AN76" s="491">
        <f>National!CQ157</f>
        <v>0.77006978238728119</v>
      </c>
      <c r="AO76" s="491">
        <f>National!CU157</f>
        <v>1.1711283429602197</v>
      </c>
      <c r="AP76" s="491">
        <f t="shared" si="14"/>
        <v>1.2090974600728324</v>
      </c>
      <c r="AQ76" s="491">
        <f t="shared" si="15"/>
        <v>0.96100226117640641</v>
      </c>
      <c r="AR76" s="491">
        <f t="shared" si="16"/>
        <v>1.0479010897698278</v>
      </c>
      <c r="AS76" s="481">
        <f>AN76*AO76*AP76*AQ76/AO76*AO76</f>
        <v>1.0479010897698278</v>
      </c>
      <c r="AT76" s="426"/>
      <c r="AV76" s="480" t="e">
        <f>D76/#REF!</f>
        <v>#REF!</v>
      </c>
      <c r="AW76" s="480" t="e">
        <f>#REF!/#REF!</f>
        <v>#REF!</v>
      </c>
      <c r="AX76" s="480" t="e">
        <f>#REF!/#REF!</f>
        <v>#REF!</v>
      </c>
      <c r="AY76" s="480" t="e">
        <f>#REF!/#REF!</f>
        <v>#REF!</v>
      </c>
      <c r="BA76" s="480" t="e">
        <f t="shared" si="68"/>
        <v>#REF!</v>
      </c>
      <c r="BB76" s="480" t="e">
        <f t="shared" si="68"/>
        <v>#REF!</v>
      </c>
      <c r="BC76" s="480" t="e">
        <f t="shared" si="68"/>
        <v>#REF!</v>
      </c>
      <c r="BD76" s="480" t="e">
        <f t="shared" si="68"/>
        <v>#REF!</v>
      </c>
      <c r="BE76" s="480" t="e">
        <f t="shared" si="18"/>
        <v>#REF!</v>
      </c>
      <c r="BF76" s="480"/>
      <c r="BG76" s="480" t="e">
        <f t="shared" si="69"/>
        <v>#REF!</v>
      </c>
      <c r="BH76" s="480" t="e">
        <f t="shared" si="69"/>
        <v>#REF!</v>
      </c>
      <c r="BI76" s="480" t="e">
        <f t="shared" si="69"/>
        <v>#REF!</v>
      </c>
      <c r="BJ76" s="480" t="e">
        <f t="shared" si="69"/>
        <v>#REF!</v>
      </c>
      <c r="BM76" s="480">
        <f t="shared" si="72"/>
        <v>4.2626732366336809E-2</v>
      </c>
      <c r="BN76" s="480" t="e">
        <f>LN(#REF!/#REF!)</f>
        <v>#REF!</v>
      </c>
      <c r="BO76" s="480" t="e">
        <f>LN(#REF!/#REF!)</f>
        <v>#REF!</v>
      </c>
      <c r="BP76" s="480" t="e">
        <f>LN(#REF!/#REF!)</f>
        <v>#REF!</v>
      </c>
      <c r="BR76" s="480" t="e">
        <f>M76/#REF!</f>
        <v>#REF!</v>
      </c>
      <c r="BS76" s="480" t="e">
        <f>#REF!/#REF!</f>
        <v>#REF!</v>
      </c>
      <c r="BT76" s="480" t="e">
        <f>#REF!/#REF!</f>
        <v>#REF!</v>
      </c>
      <c r="BU76" s="480" t="e">
        <f>#REF!/#REF!</f>
        <v>#REF!</v>
      </c>
      <c r="BV76" s="480"/>
      <c r="BX76" s="480" t="e">
        <f t="shared" si="70"/>
        <v>#REF!</v>
      </c>
      <c r="BY76" s="480" t="e">
        <f t="shared" si="70"/>
        <v>#REF!</v>
      </c>
      <c r="BZ76" s="480" t="e">
        <f t="shared" si="70"/>
        <v>#REF!</v>
      </c>
      <c r="CA76" s="480" t="e">
        <f t="shared" si="70"/>
        <v>#REF!</v>
      </c>
      <c r="CS76" s="480" t="e">
        <f t="shared" si="21"/>
        <v>#REF!</v>
      </c>
      <c r="CT76" s="480">
        <f t="shared" si="22"/>
        <v>0</v>
      </c>
      <c r="CU76" s="480" t="e">
        <f>CT76/#REF!</f>
        <v>#REF!</v>
      </c>
      <c r="CV76" s="480"/>
      <c r="CW76" s="480"/>
      <c r="CX76" s="480"/>
      <c r="CY76" s="480"/>
      <c r="CZ76" s="480"/>
      <c r="DA76" s="480" t="e">
        <f t="shared" si="73"/>
        <v>#REF!</v>
      </c>
      <c r="DB76" s="480">
        <f t="shared" si="28"/>
        <v>0</v>
      </c>
      <c r="DC76" s="480" t="e">
        <f>DB76/#REF!</f>
        <v>#REF!</v>
      </c>
      <c r="DD76" s="480"/>
      <c r="DE76" s="480" t="e">
        <f>EXP(SUMPRODUCT($BG76:$BI76,#REF!))</f>
        <v>#REF!</v>
      </c>
      <c r="DF76" s="480">
        <f t="shared" si="31"/>
        <v>0</v>
      </c>
      <c r="DG76" s="480" t="e">
        <f>DF76/#REF!</f>
        <v>#REF!</v>
      </c>
      <c r="DO76" s="481">
        <f t="shared" si="36"/>
        <v>0.30300091215029279</v>
      </c>
      <c r="DP76" s="481">
        <f t="shared" si="37"/>
        <v>0.69699908784970721</v>
      </c>
      <c r="DR76" s="480">
        <f t="shared" si="38"/>
        <v>0.30882138273882265</v>
      </c>
      <c r="DS76" s="480">
        <f t="shared" si="38"/>
        <v>0.69112503651773483</v>
      </c>
      <c r="DT76" s="480">
        <f t="shared" si="39"/>
        <v>0.99994641925655747</v>
      </c>
      <c r="DV76" s="480">
        <f t="shared" si="40"/>
        <v>0.30883793050474234</v>
      </c>
      <c r="DW76" s="480">
        <f t="shared" si="41"/>
        <v>0.6911620694952576</v>
      </c>
      <c r="DY76" s="480">
        <f t="shared" si="71"/>
        <v>-4.0752778453777532E-4</v>
      </c>
      <c r="DZ76" s="480">
        <f t="shared" si="71"/>
        <v>5.8146517574347292E-3</v>
      </c>
      <c r="EA76" s="480"/>
      <c r="EB76" s="480">
        <f t="shared" si="43"/>
        <v>1.4785733869678415E-2</v>
      </c>
      <c r="EC76" s="480">
        <f t="shared" si="44"/>
        <v>1.4785733869678415E-2</v>
      </c>
      <c r="ED76" s="480"/>
      <c r="EE76" s="481">
        <f t="shared" si="45"/>
        <v>0.57344291707698736</v>
      </c>
      <c r="EF76" s="481">
        <f t="shared" si="46"/>
        <v>0.42655708292301259</v>
      </c>
      <c r="EG76" s="481"/>
      <c r="EH76" s="481">
        <f t="shared" si="47"/>
        <v>-2.4320106309262207E-2</v>
      </c>
      <c r="EI76" s="481">
        <f t="shared" si="47"/>
        <v>3.3655650254093242E-2</v>
      </c>
      <c r="EK76" s="480">
        <f t="shared" si="48"/>
        <v>-9.1268446550462502E-3</v>
      </c>
      <c r="EL76" s="480">
        <f t="shared" si="49"/>
        <v>4.2626732366336809E-2</v>
      </c>
      <c r="EN76" s="480">
        <v>0</v>
      </c>
      <c r="EO76" s="480">
        <f t="shared" si="50"/>
        <v>-3.0905527169053848E-3</v>
      </c>
      <c r="ES76" s="480">
        <f t="shared" si="51"/>
        <v>1.0039005942980526</v>
      </c>
      <c r="ET76" s="480">
        <f t="shared" si="63"/>
        <v>0.73835174610238041</v>
      </c>
      <c r="EU76" s="480">
        <f t="shared" si="52"/>
        <v>0.89447030306223718</v>
      </c>
      <c r="EW76" s="480">
        <f t="shared" si="53"/>
        <v>1.0270013698098306</v>
      </c>
      <c r="EX76" s="480">
        <f t="shared" si="74"/>
        <v>1.286337632878956</v>
      </c>
      <c r="EY76" s="480">
        <f t="shared" si="54"/>
        <v>1.2190736835801741</v>
      </c>
      <c r="FA76" s="480">
        <f>EXP(SUMPRODUCT($DV76:$DW76,EN76:EO76))</f>
        <v>0.99786620696828032</v>
      </c>
      <c r="FB76" s="480">
        <f t="shared" si="75"/>
        <v>0.94044775623450894</v>
      </c>
      <c r="FC76" s="480">
        <f t="shared" si="56"/>
        <v>0.96100226117640641</v>
      </c>
      <c r="FE76" s="480">
        <f t="shared" si="57"/>
        <v>1.0904252072071561</v>
      </c>
      <c r="FG76" s="480">
        <f t="shared" si="58"/>
        <v>1.0148955835677682</v>
      </c>
      <c r="FH76" s="480">
        <f t="shared" si="76"/>
        <v>0.6560365610536717</v>
      </c>
      <c r="FI76" s="480">
        <f t="shared" si="59"/>
        <v>0.90185054821095445</v>
      </c>
      <c r="FK76" s="480">
        <f t="shared" si="60"/>
        <v>1.0158752310977608</v>
      </c>
      <c r="FL76" s="480">
        <f t="shared" si="77"/>
        <v>1.4477388817902752</v>
      </c>
      <c r="FM76" s="480">
        <f t="shared" si="61"/>
        <v>1.2090974600728324</v>
      </c>
      <c r="FN76" s="480">
        <v>1.1509597163987177</v>
      </c>
      <c r="FO76" s="480">
        <f t="shared" si="78"/>
        <v>1.0904252072071565</v>
      </c>
    </row>
    <row r="77" spans="1:171" x14ac:dyDescent="0.2">
      <c r="A77" s="469" t="s">
        <v>147</v>
      </c>
      <c r="B77" s="421">
        <f t="shared" si="1"/>
        <v>2011</v>
      </c>
      <c r="C77" s="480">
        <f>G77/G$51</f>
        <v>1.3344550647111184</v>
      </c>
      <c r="D77" s="485">
        <f>National!H320</f>
        <v>6468.5909999999994</v>
      </c>
      <c r="E77" s="485">
        <f>National!H238</f>
        <v>4854.5969999999998</v>
      </c>
      <c r="F77" s="485">
        <f>Conversion_Factors!$O73*E77</f>
        <v>14908.82</v>
      </c>
      <c r="G77" s="485">
        <f>D77+F77</f>
        <v>21377.411</v>
      </c>
      <c r="H77" s="486">
        <f t="shared" si="3"/>
        <v>3.0710726348654687</v>
      </c>
      <c r="K77" s="481">
        <f>National!N238*0.001</f>
        <v>114.19636643876518</v>
      </c>
      <c r="M77" s="486">
        <f>National!CQ320</f>
        <v>0.64133394543524147</v>
      </c>
      <c r="N77" s="486">
        <f>National!CQ238</f>
        <v>1.0675312840072342</v>
      </c>
      <c r="O77" s="531">
        <f>National!Z158</f>
        <v>99.155414074157633</v>
      </c>
      <c r="Q77" s="488">
        <f>G77/K77</f>
        <v>187.19869700462911</v>
      </c>
      <c r="S77" s="481">
        <f>National!CQ320</f>
        <v>0.64133394543524147</v>
      </c>
      <c r="T77" s="481">
        <f>National!CQ238</f>
        <v>1.0675312840072342</v>
      </c>
      <c r="W77" s="481">
        <f>National!CU320</f>
        <v>1.0763154982391026</v>
      </c>
      <c r="Z77" s="489">
        <f>National!CU238</f>
        <v>1.2766375818884164</v>
      </c>
      <c r="AA77" s="480">
        <f t="shared" si="62"/>
        <v>1.0148276721517757</v>
      </c>
      <c r="AB77" s="451">
        <f>B77</f>
        <v>2011</v>
      </c>
      <c r="AC77" s="491">
        <f t="shared" si="6"/>
        <v>1.3149573088420272</v>
      </c>
      <c r="AD77" s="562">
        <f t="shared" si="7"/>
        <v>1.0148276721517759</v>
      </c>
      <c r="AE77" s="491">
        <f>EY77</f>
        <v>1.2004562674314112</v>
      </c>
      <c r="AF77" s="492">
        <f>FC77</f>
        <v>0.95636786001392449</v>
      </c>
      <c r="AG77" s="491">
        <f>EU77</f>
        <v>0.88393633222792134</v>
      </c>
      <c r="AH77" s="491">
        <f>AC77*AE77*AF77*AG77</f>
        <v>1.3344550647111182</v>
      </c>
      <c r="AI77" s="491">
        <f>AC77*AD77</f>
        <v>1.3344550647111184</v>
      </c>
      <c r="AJ77" s="491"/>
      <c r="AK77" s="491"/>
      <c r="AL77" s="491">
        <f>AE77*AF77</f>
        <v>1.1480777915236822</v>
      </c>
      <c r="AM77" s="490"/>
      <c r="AN77" s="491">
        <f>National!CQ158</f>
        <v>0.76367246851322024</v>
      </c>
      <c r="AO77" s="491">
        <f>National!CU158</f>
        <v>1.1464610818594279</v>
      </c>
      <c r="AP77" s="491">
        <f>FM77</f>
        <v>1.2119951383615357</v>
      </c>
      <c r="AQ77" s="491">
        <f>FC77</f>
        <v>0.95636786001392449</v>
      </c>
      <c r="AR77" s="491">
        <f>AN77*AO77*AP77*AQ77</f>
        <v>1.0148276721517755</v>
      </c>
      <c r="AS77" s="481"/>
      <c r="AT77" s="426"/>
      <c r="AV77" s="480"/>
      <c r="AW77" s="480"/>
      <c r="AX77" s="480"/>
      <c r="AY77" s="480"/>
      <c r="BA77" s="480"/>
      <c r="BB77" s="480"/>
      <c r="BC77" s="480"/>
      <c r="BD77" s="480"/>
      <c r="BE77" s="480"/>
      <c r="BF77" s="480"/>
      <c r="BG77" s="480"/>
      <c r="BH77" s="480"/>
      <c r="BI77" s="480"/>
      <c r="BJ77" s="480"/>
      <c r="BM77" s="480"/>
      <c r="BN77" s="480"/>
      <c r="BO77" s="480"/>
      <c r="BP77" s="480"/>
      <c r="BR77" s="480"/>
      <c r="BS77" s="480"/>
      <c r="BT77" s="480"/>
      <c r="BU77" s="480"/>
      <c r="BV77" s="480"/>
      <c r="BX77" s="480"/>
      <c r="BY77" s="480"/>
      <c r="BZ77" s="480"/>
      <c r="CA77" s="480"/>
      <c r="CS77" s="480"/>
      <c r="CT77" s="480"/>
      <c r="CU77" s="480"/>
      <c r="CV77" s="480"/>
      <c r="CW77" s="480"/>
      <c r="CX77" s="480"/>
      <c r="CY77" s="480"/>
      <c r="CZ77" s="480"/>
      <c r="DA77" s="480"/>
      <c r="DB77" s="480"/>
      <c r="DC77" s="480"/>
      <c r="DD77" s="480"/>
      <c r="DE77" s="480"/>
      <c r="DF77" s="480"/>
      <c r="DG77" s="480"/>
      <c r="DO77" s="481">
        <f>D77/G77</f>
        <v>0.30259000961341853</v>
      </c>
      <c r="DP77" s="481">
        <f>F77/G77</f>
        <v>0.69740999038658136</v>
      </c>
      <c r="DR77" s="480">
        <f t="shared" ref="DR77:DS79" si="79">(DO77-DO76)/LN(DO77/DO76)</f>
        <v>0.3027954144145969</v>
      </c>
      <c r="DS77" s="480">
        <f t="shared" si="79"/>
        <v>0.69720451893734103</v>
      </c>
      <c r="DT77" s="480">
        <f>SUM(DR77:DS77)</f>
        <v>0.99999993335193793</v>
      </c>
      <c r="DV77" s="480">
        <f>DR77/DT77</f>
        <v>0.30279543459532582</v>
      </c>
      <c r="DW77" s="480">
        <f>DS77/DT77</f>
        <v>0.69720456540467424</v>
      </c>
      <c r="DY77" s="480">
        <f t="shared" ref="DY77:DZ79" si="80">LN(M77/M76)</f>
        <v>-3.0438113512768765E-3</v>
      </c>
      <c r="DZ77" s="480">
        <f t="shared" si="80"/>
        <v>-1.5669738263737507E-2</v>
      </c>
      <c r="EA77" s="480"/>
      <c r="EB77" s="480">
        <f>LN(O77/O76)</f>
        <v>-2.9629948311632986E-2</v>
      </c>
      <c r="EC77" s="480">
        <f>EB77</f>
        <v>-2.9629948311632986E-2</v>
      </c>
      <c r="ED77" s="480"/>
      <c r="EE77" s="481">
        <f>D77/(D77+E77)</f>
        <v>0.57126941635164941</v>
      </c>
      <c r="EF77" s="481">
        <f>E77/(D77+E77)</f>
        <v>0.42873058364835065</v>
      </c>
      <c r="EG77" s="481"/>
      <c r="EH77" s="481">
        <f t="shared" ref="EH77:EI79" si="81">LN(EE77/EE76)</f>
        <v>-3.7974664443191485E-3</v>
      </c>
      <c r="EI77" s="481">
        <f t="shared" si="81"/>
        <v>5.0825131452221992E-3</v>
      </c>
      <c r="EK77" s="480">
        <f>LN(W77/W76)</f>
        <v>-3.038360340467585E-2</v>
      </c>
      <c r="EL77" s="480">
        <f>LN(Z77/Z76)</f>
        <v>-8.8776969026732998E-3</v>
      </c>
      <c r="EN77" s="480">
        <v>0</v>
      </c>
      <c r="EO77" s="480">
        <f>LN(H77/H76)</f>
        <v>-6.9335920912687353E-3</v>
      </c>
      <c r="ES77" s="480">
        <f>EXP(SUMPRODUCT($DV77:$DW77,DY77:DZ77))</f>
        <v>0.98822323021988256</v>
      </c>
      <c r="ET77" s="480">
        <f>IF(ISERR(ES77),ET76,ES77*ET76)</f>
        <v>0.72965634757178499</v>
      </c>
      <c r="EU77" s="480">
        <f t="shared" si="52"/>
        <v>0.88393633222792134</v>
      </c>
      <c r="EW77" s="480">
        <f>EXP(SUMPRODUCT($DV77:$DW77,EK77:EL77))</f>
        <v>0.98472822734218379</v>
      </c>
      <c r="EX77" s="480">
        <f t="shared" si="74"/>
        <v>1.2666929769884352</v>
      </c>
      <c r="EY77" s="480">
        <f t="shared" si="54"/>
        <v>1.2004562674314112</v>
      </c>
      <c r="FA77" s="480">
        <f>EXP(SUMPRODUCT($DV77:$DW77,EN77:EO77))</f>
        <v>0.99517753355043215</v>
      </c>
      <c r="FB77" s="480">
        <f t="shared" si="75"/>
        <v>0.9359124784824967</v>
      </c>
      <c r="FC77" s="480">
        <f t="shared" si="56"/>
        <v>0.95636786001392449</v>
      </c>
      <c r="FE77" s="480">
        <f>EU77*EY77</f>
        <v>1.0611269100333423</v>
      </c>
      <c r="FG77" s="480">
        <f>EXP(SUMPRODUCT($DV77:$DW77,EB77:EC77))</f>
        <v>0.97080471501042043</v>
      </c>
      <c r="FH77" s="480">
        <f t="shared" si="76"/>
        <v>0.63688338669012601</v>
      </c>
      <c r="FI77" s="480">
        <f t="shared" si="59"/>
        <v>0.87552076443792703</v>
      </c>
      <c r="FK77" s="480">
        <f>EXP(SUMPRODUCT($DV77:$DW77,EH77:EI77))</f>
        <v>1.0023965630434197</v>
      </c>
      <c r="FL77" s="480">
        <f t="shared" si="77"/>
        <v>1.4512084792908957</v>
      </c>
      <c r="FM77" s="480">
        <f t="shared" si="61"/>
        <v>1.2119951383615357</v>
      </c>
      <c r="FN77" s="480">
        <v>1.1509597163987177</v>
      </c>
      <c r="FO77" s="480">
        <f t="shared" si="78"/>
        <v>1.0611269100333429</v>
      </c>
    </row>
    <row r="78" spans="1:171" x14ac:dyDescent="0.2">
      <c r="A78" s="469" t="s">
        <v>147</v>
      </c>
      <c r="B78" s="421">
        <f t="shared" si="1"/>
        <v>2012</v>
      </c>
      <c r="C78" s="480">
        <f>G78/G$51</f>
        <v>1.2400427951267889</v>
      </c>
      <c r="D78" s="485">
        <f>National!H321</f>
        <v>5679.1150000000007</v>
      </c>
      <c r="E78" s="485">
        <f>National!H239</f>
        <v>4689.8440000000001</v>
      </c>
      <c r="F78" s="485">
        <f>Conversion_Factors!$O74*E78</f>
        <v>14185.851000000001</v>
      </c>
      <c r="G78" s="485">
        <f>D78+F78</f>
        <v>19864.966</v>
      </c>
      <c r="H78" s="486">
        <f>F78/E78</f>
        <v>3.0248023175184504</v>
      </c>
      <c r="K78" s="481">
        <f>National!N239*0.001</f>
        <v>114.8844955763729</v>
      </c>
      <c r="M78" s="486">
        <f>National!CQ321</f>
        <v>0.62963391240874522</v>
      </c>
      <c r="N78" s="486">
        <f>National!CQ239</f>
        <v>1.043609533909436</v>
      </c>
      <c r="O78" s="531">
        <f>National!Z159</f>
        <v>90.255512268902521</v>
      </c>
      <c r="Q78" s="488">
        <f>G78/K78</f>
        <v>172.91250573315327</v>
      </c>
      <c r="S78" s="481">
        <f>National!CQ321</f>
        <v>0.62963391240874522</v>
      </c>
      <c r="T78" s="481">
        <f>National!CQ239</f>
        <v>1.043609533909436</v>
      </c>
      <c r="W78" s="481">
        <f>National!CU321</f>
        <v>0.9567479596904942</v>
      </c>
      <c r="Z78" s="489">
        <f>National!CU239</f>
        <v>1.2540252337071691</v>
      </c>
      <c r="AA78" s="480">
        <f>AG78*AL78</f>
        <v>0.93738043312751962</v>
      </c>
      <c r="AB78" s="451">
        <f>B78</f>
        <v>2012</v>
      </c>
      <c r="AC78" s="491">
        <f t="shared" si="6"/>
        <v>1.3228810323994631</v>
      </c>
      <c r="AD78" s="562">
        <f t="shared" si="7"/>
        <v>0.93738043312751951</v>
      </c>
      <c r="AE78" s="491">
        <f t="shared" ref="AE78:AE79" si="82">EY78</f>
        <v>1.1450454982668727</v>
      </c>
      <c r="AF78" s="492">
        <f t="shared" ref="AF78:AF79" si="83">FC78</f>
        <v>0.94617510163176355</v>
      </c>
      <c r="AG78" s="491">
        <f t="shared" ref="AG78:AG79" si="84">EU78</f>
        <v>0.86521018790815074</v>
      </c>
      <c r="AH78" s="491">
        <f t="shared" ref="AH78:AH79" si="85">AC78*AE78*AF78*AG78</f>
        <v>1.2400427951267892</v>
      </c>
      <c r="AI78" s="491">
        <f t="shared" ref="AI78:AI79" si="86">AC78*AD78</f>
        <v>1.2400427951267889</v>
      </c>
      <c r="AJ78" s="491"/>
      <c r="AK78" s="491"/>
      <c r="AL78" s="491">
        <f t="shared" ref="AL78:AL79" si="87">AE78*AF78</f>
        <v>1.0834135406956515</v>
      </c>
      <c r="AM78" s="490"/>
      <c r="AN78" s="491">
        <f>National!CQ159</f>
        <v>0.74842196877291944</v>
      </c>
      <c r="AO78" s="491">
        <f>National!CU159</f>
        <v>1.0648225176190664</v>
      </c>
      <c r="AP78" s="491">
        <f t="shared" ref="AP78:AP79" si="88">FM78</f>
        <v>1.2431416428750783</v>
      </c>
      <c r="AQ78" s="491">
        <f t="shared" ref="AQ78:AQ79" si="89">FC78</f>
        <v>0.94617510163176355</v>
      </c>
      <c r="AR78" s="491">
        <f>AN78*AO78*AP78*AQ78</f>
        <v>0.93738043312751917</v>
      </c>
      <c r="AS78" s="481"/>
      <c r="AT78" s="426"/>
      <c r="AV78" s="480"/>
      <c r="AW78" s="480"/>
      <c r="AX78" s="480"/>
      <c r="AY78" s="480"/>
      <c r="BA78" s="480"/>
      <c r="BB78" s="480"/>
      <c r="BC78" s="480"/>
      <c r="BD78" s="480"/>
      <c r="BE78" s="480"/>
      <c r="BF78" s="480"/>
      <c r="BG78" s="480"/>
      <c r="BH78" s="480"/>
      <c r="BI78" s="480"/>
      <c r="BJ78" s="480"/>
      <c r="BM78" s="480"/>
      <c r="BN78" s="480"/>
      <c r="BO78" s="480"/>
      <c r="BP78" s="480"/>
      <c r="BR78" s="480"/>
      <c r="BS78" s="480"/>
      <c r="BT78" s="480"/>
      <c r="BU78" s="480"/>
      <c r="BV78" s="480"/>
      <c r="BX78" s="480"/>
      <c r="BY78" s="480"/>
      <c r="BZ78" s="480"/>
      <c r="CA78" s="480"/>
      <c r="CS78" s="480"/>
      <c r="CT78" s="480"/>
      <c r="CU78" s="480"/>
      <c r="CV78" s="480"/>
      <c r="CW78" s="480"/>
      <c r="CX78" s="480"/>
      <c r="CY78" s="480"/>
      <c r="CZ78" s="480"/>
      <c r="DA78" s="480"/>
      <c r="DB78" s="480"/>
      <c r="DC78" s="480"/>
      <c r="DD78" s="480"/>
      <c r="DE78" s="480"/>
      <c r="DF78" s="480"/>
      <c r="DG78" s="480"/>
      <c r="DO78" s="481">
        <f>D78/G78</f>
        <v>0.28588596627852275</v>
      </c>
      <c r="DP78" s="481">
        <f>F78/G78</f>
        <v>0.7141140337214773</v>
      </c>
      <c r="DR78" s="480">
        <f t="shared" si="79"/>
        <v>0.29415894619188726</v>
      </c>
      <c r="DS78" s="480">
        <f t="shared" si="79"/>
        <v>0.70572906474790087</v>
      </c>
      <c r="DT78" s="480">
        <f>SUM(DR78:DS78)</f>
        <v>0.99988801093978807</v>
      </c>
      <c r="DV78" s="480">
        <f>DR78/DT78</f>
        <v>0.29419189246544641</v>
      </c>
      <c r="DW78" s="480">
        <f>DS78/DT78</f>
        <v>0.70580810753455359</v>
      </c>
      <c r="DY78" s="480">
        <f t="shared" si="80"/>
        <v>-1.8411737906102937E-2</v>
      </c>
      <c r="DZ78" s="480">
        <f t="shared" si="80"/>
        <v>-2.2663361716715097E-2</v>
      </c>
      <c r="EA78" s="480"/>
      <c r="EB78" s="480">
        <f>LN(O78/O77)</f>
        <v>-9.4043785238502861E-2</v>
      </c>
      <c r="EC78" s="480">
        <f>EB78</f>
        <v>-9.4043785238502861E-2</v>
      </c>
      <c r="ED78" s="480"/>
      <c r="EE78" s="481">
        <f>D78/(D78+E78)</f>
        <v>0.54770348691705695</v>
      </c>
      <c r="EF78" s="481">
        <f>E78/(D78+E78)</f>
        <v>0.452296513082943</v>
      </c>
      <c r="EG78" s="481"/>
      <c r="EH78" s="481">
        <f t="shared" si="81"/>
        <v>-4.2126872625781263E-2</v>
      </c>
      <c r="EI78" s="481">
        <f t="shared" si="81"/>
        <v>5.3509255649264682E-2</v>
      </c>
      <c r="EK78" s="480">
        <f>LN(W78/W77)</f>
        <v>-0.11775891995818102</v>
      </c>
      <c r="EL78" s="480">
        <f>LN(Z78/Z77)</f>
        <v>-1.7871167872522863E-2</v>
      </c>
      <c r="EN78" s="480">
        <v>0</v>
      </c>
      <c r="EO78" s="480">
        <f>LN(H78/H77)</f>
        <v>-1.5181153273344001E-2</v>
      </c>
      <c r="ES78" s="480">
        <f>EXP(SUMPRODUCT($DV78:$DW78,DY78:DZ78))</f>
        <v>0.97881505303377203</v>
      </c>
      <c r="ET78" s="480">
        <f>IF(ISERR(ES78),ET77,ES78*ET77)</f>
        <v>0.71419861654490513</v>
      </c>
      <c r="EU78" s="480">
        <f t="shared" si="52"/>
        <v>0.86521018790815074</v>
      </c>
      <c r="EW78" s="480">
        <f>EXP(SUMPRODUCT($DV78:$DW78,EK78:EL78))</f>
        <v>0.9538419093907522</v>
      </c>
      <c r="EX78" s="480">
        <f t="shared" si="74"/>
        <v>1.2082248477825051</v>
      </c>
      <c r="EY78" s="480">
        <f t="shared" si="54"/>
        <v>1.1450454982668727</v>
      </c>
      <c r="FA78" s="480">
        <f>EXP(SUMPRODUCT($DV78:$DW78,EN78:EO78))</f>
        <v>0.98934221986295889</v>
      </c>
      <c r="FB78" s="480">
        <f t="shared" si="75"/>
        <v>0.92593772905931704</v>
      </c>
      <c r="FC78" s="480">
        <f t="shared" si="56"/>
        <v>0.94617510163176355</v>
      </c>
      <c r="FE78" s="480">
        <f>EU78*EY78</f>
        <v>0.99070503071886307</v>
      </c>
      <c r="FG78" s="480">
        <f>EXP(SUMPRODUCT($DV78:$DW78,EB78:EC78))</f>
        <v>0.91024290616547743</v>
      </c>
      <c r="FH78" s="480">
        <f t="shared" si="76"/>
        <v>0.5797185847893318</v>
      </c>
      <c r="FI78" s="480">
        <f t="shared" si="59"/>
        <v>0.79693656503019905</v>
      </c>
      <c r="FK78" s="480">
        <f>EXP(SUMPRODUCT($DV78:$DW78,EH78:EI78))</f>
        <v>1.0256985391506179</v>
      </c>
      <c r="FL78" s="480">
        <f t="shared" si="77"/>
        <v>1.4885024172116614</v>
      </c>
      <c r="FM78" s="480">
        <f t="shared" si="61"/>
        <v>1.2431416428750783</v>
      </c>
      <c r="FN78" s="480">
        <v>1.1509597163987177</v>
      </c>
      <c r="FO78" s="480">
        <f t="shared" si="78"/>
        <v>0.9907050307188634</v>
      </c>
    </row>
    <row r="79" spans="1:171" x14ac:dyDescent="0.2">
      <c r="A79" s="469" t="s">
        <v>147</v>
      </c>
      <c r="B79" s="421">
        <f t="shared" si="1"/>
        <v>2013</v>
      </c>
      <c r="C79" s="480">
        <f>G79/G$51</f>
        <v>1.3139818678147068</v>
      </c>
      <c r="D79" s="485">
        <f>National!H322</f>
        <v>6686.4580000000005</v>
      </c>
      <c r="E79" s="485">
        <f>National!H240</f>
        <v>4759.0969999999998</v>
      </c>
      <c r="F79" s="485">
        <f>Conversion_Factors!$O75*E79</f>
        <v>14362.980963988983</v>
      </c>
      <c r="G79" s="485">
        <f>D79+F79</f>
        <v>21049.438963988985</v>
      </c>
      <c r="H79" s="486">
        <f>F79/E79</f>
        <v>3.0180055090259734</v>
      </c>
      <c r="K79" s="481">
        <f>National!N240*0.001</f>
        <v>115.63804642863266</v>
      </c>
      <c r="M79" s="486">
        <f>National!CQ322</f>
        <v>0.62335349379090332</v>
      </c>
      <c r="N79" s="486">
        <f>National!CQ240</f>
        <v>1.0466168590819003</v>
      </c>
      <c r="O79" s="531">
        <f>National!Z160</f>
        <v>98.977415768293497</v>
      </c>
      <c r="Q79" s="488">
        <f>G79/K79</f>
        <v>182.02866283269395</v>
      </c>
      <c r="S79" s="481">
        <f>National!CQ322</f>
        <v>0.62335349379090332</v>
      </c>
      <c r="T79" s="481">
        <f>National!CQ240</f>
        <v>1.0466168590819003</v>
      </c>
      <c r="W79" s="481">
        <f>National!CU322</f>
        <v>1.1303876176452115</v>
      </c>
      <c r="Z79" s="489">
        <f>National!CU240</f>
        <v>1.2606177640939429</v>
      </c>
      <c r="AA79" s="480">
        <f>AG79*AL79</f>
        <v>0.98680026689948219</v>
      </c>
      <c r="AB79" s="451">
        <f>B79</f>
        <v>2013</v>
      </c>
      <c r="AC79" s="491">
        <f t="shared" si="6"/>
        <v>1.3315580790662189</v>
      </c>
      <c r="AD79" s="562">
        <f t="shared" si="7"/>
        <v>0.98680026689948208</v>
      </c>
      <c r="AE79" s="491">
        <f t="shared" si="82"/>
        <v>1.2085337589137795</v>
      </c>
      <c r="AF79" s="492">
        <f t="shared" si="83"/>
        <v>0.94468976938189664</v>
      </c>
      <c r="AG79" s="491">
        <f t="shared" si="84"/>
        <v>0.86433332873440305</v>
      </c>
      <c r="AH79" s="491">
        <f t="shared" si="85"/>
        <v>1.3139818678147064</v>
      </c>
      <c r="AI79" s="491">
        <f t="shared" si="86"/>
        <v>1.3139818678147066</v>
      </c>
      <c r="AJ79" s="491"/>
      <c r="AK79" s="491"/>
      <c r="AL79" s="491">
        <f t="shared" si="87"/>
        <v>1.141689477998495</v>
      </c>
      <c r="AM79" s="490"/>
      <c r="AN79" s="491">
        <f>National!CQ160</f>
        <v>0.74484726700447834</v>
      </c>
      <c r="AO79" s="491">
        <f>National!CU160</f>
        <v>1.1733265553656163</v>
      </c>
      <c r="AP79" s="491">
        <f t="shared" si="88"/>
        <v>1.1952366939263943</v>
      </c>
      <c r="AQ79" s="491">
        <f t="shared" si="89"/>
        <v>0.94468976938189664</v>
      </c>
      <c r="AR79" s="491">
        <f t="shared" ref="AR79" si="90">AN79*AO79*AP79*AQ79</f>
        <v>0.98680026689948153</v>
      </c>
      <c r="AS79" s="481"/>
      <c r="AT79" s="426"/>
      <c r="AV79" s="480"/>
      <c r="AW79" s="480"/>
      <c r="AX79" s="480"/>
      <c r="AY79" s="480"/>
      <c r="BA79" s="480"/>
      <c r="BB79" s="480"/>
      <c r="BC79" s="480"/>
      <c r="BD79" s="480"/>
      <c r="BE79" s="480"/>
      <c r="BF79" s="480"/>
      <c r="BG79" s="480"/>
      <c r="BH79" s="480"/>
      <c r="BI79" s="480"/>
      <c r="BJ79" s="480"/>
      <c r="BM79" s="480"/>
      <c r="BN79" s="480"/>
      <c r="BO79" s="480"/>
      <c r="BP79" s="480"/>
      <c r="BR79" s="480"/>
      <c r="BS79" s="480"/>
      <c r="BT79" s="480"/>
      <c r="BU79" s="480"/>
      <c r="BV79" s="480"/>
      <c r="BX79" s="480"/>
      <c r="BY79" s="480"/>
      <c r="BZ79" s="480"/>
      <c r="CA79" s="480"/>
      <c r="CS79" s="480"/>
      <c r="CT79" s="480"/>
      <c r="CU79" s="480"/>
      <c r="CV79" s="480"/>
      <c r="CW79" s="480"/>
      <c r="CX79" s="480"/>
      <c r="CY79" s="480"/>
      <c r="CZ79" s="480"/>
      <c r="DA79" s="480"/>
      <c r="DB79" s="480"/>
      <c r="DC79" s="480"/>
      <c r="DD79" s="480"/>
      <c r="DE79" s="480"/>
      <c r="DF79" s="480"/>
      <c r="DG79" s="480"/>
      <c r="DO79" s="481">
        <f>D79/G79</f>
        <v>0.31765492711891641</v>
      </c>
      <c r="DP79" s="481">
        <f>F79/G79</f>
        <v>0.68234507288108348</v>
      </c>
      <c r="DR79" s="480">
        <f t="shared" si="79"/>
        <v>0.3014915333520361</v>
      </c>
      <c r="DS79" s="480">
        <f t="shared" si="79"/>
        <v>0.69810908119707493</v>
      </c>
      <c r="DT79" s="480">
        <f>SUM(DR79:DS79)</f>
        <v>0.99960061454911098</v>
      </c>
      <c r="DV79" s="480">
        <f>DR79/DT79</f>
        <v>0.3016119927937716</v>
      </c>
      <c r="DW79" s="480">
        <f>DS79/DT79</f>
        <v>0.69838800720622851</v>
      </c>
      <c r="DY79" s="480">
        <f t="shared" si="80"/>
        <v>-1.0024795434279921E-2</v>
      </c>
      <c r="DZ79" s="480">
        <f t="shared" si="80"/>
        <v>2.8775134192382278E-3</v>
      </c>
      <c r="EA79" s="480"/>
      <c r="EB79" s="480">
        <f>LN(O79/O78)</f>
        <v>9.2247027438271234E-2</v>
      </c>
      <c r="EC79" s="480">
        <f>EB79</f>
        <v>9.2247027438271234E-2</v>
      </c>
      <c r="ED79" s="480"/>
      <c r="EE79" s="481">
        <f>D79/(D79+E79)</f>
        <v>0.58419692186180572</v>
      </c>
      <c r="EF79" s="481">
        <f>E79/(D79+E79)</f>
        <v>0.41580307813819423</v>
      </c>
      <c r="EG79" s="481"/>
      <c r="EH79" s="481">
        <f t="shared" si="81"/>
        <v>6.4504062717590363E-2</v>
      </c>
      <c r="EI79" s="481">
        <f t="shared" si="81"/>
        <v>-8.4126188826334908E-2</v>
      </c>
      <c r="EK79" s="480">
        <f>LN(W79/W78)</f>
        <v>0.16677588559014123</v>
      </c>
      <c r="EL79" s="480">
        <f>LN(Z79/Z78)</f>
        <v>5.2433251926980017E-3</v>
      </c>
      <c r="EN79" s="480">
        <v>0</v>
      </c>
      <c r="EO79" s="480">
        <f>LN(H79/H78)</f>
        <v>-2.2495540331060374E-3</v>
      </c>
      <c r="ES79" s="480">
        <f>EXP(SUMPRODUCT($DV79:$DW79,DY79:DZ79))</f>
        <v>0.99898653623593159</v>
      </c>
      <c r="ET79" s="480">
        <f>IF(ISERR(ES79),ET78,ES79*ET78)</f>
        <v>0.71347480212668912</v>
      </c>
      <c r="EU79" s="480">
        <f t="shared" si="52"/>
        <v>0.86433332873440305</v>
      </c>
      <c r="EW79" s="480">
        <f>EXP(SUMPRODUCT($DV79:$DW79,EK79:EL79))</f>
        <v>1.0554460593426216</v>
      </c>
      <c r="EX79" s="480">
        <f t="shared" ref="EX79" si="91">IF(ISERR(EW79),EX78,EW79*EX78)</f>
        <v>1.2752161543918838</v>
      </c>
      <c r="EY79" s="480">
        <f t="shared" si="54"/>
        <v>1.2085337589137795</v>
      </c>
      <c r="FA79" s="480">
        <f>EXP(SUMPRODUCT($DV79:$DW79,EN79:EO79))</f>
        <v>0.99843017191288874</v>
      </c>
      <c r="FB79" s="480">
        <f t="shared" ref="FB79" si="92">IF(ISERR(FA79),FB78,FA79*FB78)</f>
        <v>0.92448416600532368</v>
      </c>
      <c r="FC79" s="480">
        <f t="shared" si="56"/>
        <v>0.94468976938189664</v>
      </c>
      <c r="FE79" s="480">
        <f>EU79*EY79</f>
        <v>1.0445760067298475</v>
      </c>
      <c r="FG79" s="480">
        <f>EXP(SUMPRODUCT($DV79:$DW79,EB79:EC79))</f>
        <v>1.0966356877284724</v>
      </c>
      <c r="FH79" s="480">
        <f t="shared" ref="FH79" si="93">IF(ISERR(FG79),FH78,FG79*FH78)</f>
        <v>0.63574008891942568</v>
      </c>
      <c r="FI79" s="480">
        <f t="shared" si="59"/>
        <v>0.87394907806785893</v>
      </c>
      <c r="FK79" s="480">
        <f>EXP(SUMPRODUCT($DV79:$DW79,EH79:EI79))</f>
        <v>0.96146460926375887</v>
      </c>
      <c r="FL79" s="480">
        <f t="shared" ref="FL79" si="94">IF(ISERR(FK79),FL78,FK79*FL78)</f>
        <v>1.4311423949525706</v>
      </c>
      <c r="FM79" s="480">
        <f t="shared" si="61"/>
        <v>1.1952366939263943</v>
      </c>
      <c r="FN79" s="480">
        <v>2.1509597163987202</v>
      </c>
      <c r="FO79" s="480">
        <f t="shared" si="78"/>
        <v>1.044576006729848</v>
      </c>
    </row>
    <row r="80" spans="1:171" x14ac:dyDescent="0.2">
      <c r="A80" s="469" t="s">
        <v>147</v>
      </c>
      <c r="B80" s="421">
        <f t="shared" si="1"/>
        <v>2014</v>
      </c>
      <c r="C80" s="480">
        <f>G80/G$51</f>
        <v>1.3385113492082832</v>
      </c>
      <c r="D80" s="485">
        <f>National!H323</f>
        <v>7003.103000000001</v>
      </c>
      <c r="E80" s="485">
        <f>National!H241</f>
        <v>4801.3919999999998</v>
      </c>
      <c r="F80" s="485">
        <f>Conversion_Factors!$O76*E80</f>
        <v>14439.287978061375</v>
      </c>
      <c r="G80" s="485">
        <f>D80+F80</f>
        <v>21442.390978061376</v>
      </c>
      <c r="H80" s="486">
        <f>F80/E80</f>
        <v>3.0073128746957916</v>
      </c>
      <c r="K80" s="481">
        <f>National!N241*0.001</f>
        <v>116.52432361477609</v>
      </c>
      <c r="M80" s="486">
        <f>National!CQ323</f>
        <v>0.62399084888953826</v>
      </c>
      <c r="N80" s="486">
        <f>National!CQ241</f>
        <v>1.0414736261951416</v>
      </c>
      <c r="O80" s="531">
        <f>National!Z161</f>
        <v>101.3049862363939</v>
      </c>
      <c r="Q80" s="488">
        <f>G80/K80</f>
        <v>184.01643805244393</v>
      </c>
      <c r="S80" s="481">
        <f>National!CQ323</f>
        <v>0.62399084888953826</v>
      </c>
      <c r="T80" s="481">
        <f>National!CQ241</f>
        <v>1.0414736261951416</v>
      </c>
      <c r="W80" s="481">
        <f>National!CU323</f>
        <v>1.1737135472180729</v>
      </c>
      <c r="Z80" s="489">
        <f>National!CU241</f>
        <v>1.2683807308673676</v>
      </c>
      <c r="AA80" s="480">
        <f>AG80*AL80</f>
        <v>0.9975762462802038</v>
      </c>
      <c r="AB80" s="451">
        <f>B80</f>
        <v>2014</v>
      </c>
      <c r="AC80" s="491">
        <f t="shared" ref="AC80:AC83" si="95">K80/K$86</f>
        <v>1.3417634533694738</v>
      </c>
      <c r="AD80" s="562">
        <f t="shared" si="7"/>
        <v>0.9975762462802038</v>
      </c>
      <c r="AE80" s="491">
        <f t="shared" ref="AE80" si="96">EY80</f>
        <v>1.2283662060508052</v>
      </c>
      <c r="AF80" s="492">
        <f t="shared" ref="AF80" si="97">FC80</f>
        <v>0.94241960783156498</v>
      </c>
      <c r="AG80" s="491">
        <f t="shared" ref="AG80" si="98">EU80</f>
        <v>0.86173538414013917</v>
      </c>
      <c r="AH80" s="491">
        <f t="shared" ref="AH80" si="99">AC80*AE80*AF80*AG80</f>
        <v>1.338511349208283</v>
      </c>
      <c r="AI80" s="491">
        <f t="shared" ref="AI80" si="100">AC80*AD80</f>
        <v>1.338511349208283</v>
      </c>
      <c r="AJ80" s="491"/>
      <c r="AK80" s="491"/>
      <c r="AL80" s="491">
        <f t="shared" ref="AL80" si="101">AE80*AF80</f>
        <v>1.1576363981799471</v>
      </c>
      <c r="AM80" s="490"/>
      <c r="AN80" s="491">
        <f>National!CQ161</f>
        <v>0.74386660760848156</v>
      </c>
      <c r="AO80" s="491">
        <f>National!CU161</f>
        <v>1.202501914294446</v>
      </c>
      <c r="AP80" s="491">
        <f t="shared" ref="AP80" si="102">FM80</f>
        <v>1.183371065216994</v>
      </c>
      <c r="AQ80" s="491">
        <f t="shared" ref="AQ80" si="103">FC80</f>
        <v>0.94241960783156498</v>
      </c>
      <c r="AR80" s="491">
        <f t="shared" ref="AR80" si="104">AN80*AO80*AP80*AQ80</f>
        <v>0.9975762462802038</v>
      </c>
      <c r="AS80" s="481"/>
      <c r="AT80" s="426"/>
      <c r="AV80" s="480"/>
      <c r="AW80" s="480"/>
      <c r="AX80" s="480"/>
      <c r="AY80" s="480"/>
      <c r="BA80" s="480"/>
      <c r="BB80" s="480"/>
      <c r="BC80" s="480"/>
      <c r="BD80" s="480"/>
      <c r="BE80" s="480"/>
      <c r="BF80" s="480"/>
      <c r="BG80" s="480"/>
      <c r="BH80" s="480"/>
      <c r="BI80" s="480"/>
      <c r="BJ80" s="480"/>
      <c r="BM80" s="480"/>
      <c r="BN80" s="480"/>
      <c r="BO80" s="480"/>
      <c r="BP80" s="480"/>
      <c r="BR80" s="480"/>
      <c r="BS80" s="480"/>
      <c r="BT80" s="480"/>
      <c r="BU80" s="480"/>
      <c r="BV80" s="480"/>
      <c r="BX80" s="480"/>
      <c r="BY80" s="480"/>
      <c r="BZ80" s="480"/>
      <c r="CA80" s="480"/>
      <c r="CS80" s="480"/>
      <c r="CT80" s="480"/>
      <c r="CU80" s="480"/>
      <c r="CV80" s="480"/>
      <c r="CW80" s="480"/>
      <c r="CX80" s="480"/>
      <c r="CY80" s="480"/>
      <c r="CZ80" s="480"/>
      <c r="DA80" s="480"/>
      <c r="DB80" s="480"/>
      <c r="DC80" s="480"/>
      <c r="DD80" s="480"/>
      <c r="DE80" s="480"/>
      <c r="DF80" s="480"/>
      <c r="DG80" s="480"/>
      <c r="DO80" s="481">
        <f>D80/G80</f>
        <v>0.32660084442845827</v>
      </c>
      <c r="DP80" s="481">
        <f>F80/G80</f>
        <v>0.67339915557154173</v>
      </c>
      <c r="DR80" s="480">
        <f t="shared" ref="DR80" si="105">(DO80-DO79)/LN(DO80/DO79)</f>
        <v>0.3221071813797467</v>
      </c>
      <c r="DS80" s="480">
        <f t="shared" ref="DS80" si="106">(DP80-DP79)/LN(DP80/DP79)</f>
        <v>0.67786227579660829</v>
      </c>
      <c r="DT80" s="480">
        <f>SUM(DR80:DS80)</f>
        <v>0.99996945717635499</v>
      </c>
      <c r="DV80" s="480">
        <f>DR80/DT80</f>
        <v>0.32211701974307377</v>
      </c>
      <c r="DW80" s="480">
        <f>DS80/DT80</f>
        <v>0.67788298025692628</v>
      </c>
      <c r="DY80" s="480">
        <f t="shared" ref="DY80" si="107">LN(M80/M79)</f>
        <v>1.0219393832087593E-3</v>
      </c>
      <c r="DZ80" s="480">
        <f t="shared" ref="DZ80" si="108">LN(N80/N79)</f>
        <v>-4.9262647614043056E-3</v>
      </c>
      <c r="EA80" s="480"/>
      <c r="EB80" s="480">
        <f>LN(O80/O79)</f>
        <v>2.3243931957193591E-2</v>
      </c>
      <c r="EC80" s="480">
        <f>EB80</f>
        <v>2.3243931957193591E-2</v>
      </c>
      <c r="ED80" s="480"/>
      <c r="EE80" s="481">
        <f>D80/(D80+E80)</f>
        <v>0.5932573142688442</v>
      </c>
      <c r="EF80" s="481">
        <f>E80/(D80+E80)</f>
        <v>0.40674268573115574</v>
      </c>
      <c r="EG80" s="481"/>
      <c r="EH80" s="481">
        <f t="shared" ref="EH80" si="109">LN(EE80/EE79)</f>
        <v>1.5390103431266768E-2</v>
      </c>
      <c r="EI80" s="481">
        <f t="shared" ref="EI80" si="110">LN(EF80/EF79)</f>
        <v>-2.2031014610918439E-2</v>
      </c>
      <c r="EK80" s="480">
        <f>LN(W80/W79)</f>
        <v>3.7612096005251908E-2</v>
      </c>
      <c r="EL80" s="480">
        <f>LN(Z80/Z79)</f>
        <v>6.1391821076796369E-3</v>
      </c>
      <c r="EN80" s="480">
        <v>0</v>
      </c>
      <c r="EO80" s="480">
        <f>LN(H80/H79)</f>
        <v>-3.5492383551856618E-3</v>
      </c>
      <c r="ES80" s="480">
        <f>EXP(SUMPRODUCT($DV80:$DW80,DY80:DZ80))</f>
        <v>0.9969942792810409</v>
      </c>
      <c r="ET80" s="480">
        <f>IF(ISERR(ES80),ET79,ES80*ET79)</f>
        <v>0.71133029613148169</v>
      </c>
      <c r="EU80" s="480">
        <f t="shared" si="52"/>
        <v>0.86173538414013917</v>
      </c>
      <c r="EW80" s="480">
        <f>EXP(SUMPRODUCT($DV80:$DW80,EK80:EL80))</f>
        <v>1.0164103377259821</v>
      </c>
      <c r="EX80" s="480">
        <f t="shared" ref="EX80" si="111">IF(ISERR(EW80),EX79,EW80*EX79)</f>
        <v>1.2961428821590828</v>
      </c>
      <c r="EY80" s="480">
        <f t="shared" si="54"/>
        <v>1.2283662060508052</v>
      </c>
      <c r="FA80" s="480">
        <f>EXP(SUMPRODUCT($DV80:$DW80,EN80:EO80))</f>
        <v>0.99759692374797604</v>
      </c>
      <c r="FB80" s="480">
        <f t="shared" ref="FB80" si="112">IF(ISERR(FA80),FB79,FA80*FB79)</f>
        <v>0.92226256006062413</v>
      </c>
      <c r="FC80" s="480">
        <f t="shared" si="56"/>
        <v>0.94241960783156498</v>
      </c>
      <c r="FE80" s="480">
        <f>EU80*EY80</f>
        <v>1.0585266244359559</v>
      </c>
      <c r="FG80" s="480">
        <f>EXP(SUMPRODUCT($DV80:$DW80,EB80:EC80))</f>
        <v>1.0235161774030275</v>
      </c>
      <c r="FH80" s="480">
        <f t="shared" ref="FH80" si="113">IF(ISERR(FG80),FH79,FG80*FH79)</f>
        <v>0.65069026563267141</v>
      </c>
      <c r="FI80" s="480">
        <f t="shared" si="59"/>
        <v>0.89450101962891504</v>
      </c>
      <c r="FK80" s="480">
        <f>EXP(SUMPRODUCT($DV80:$DW80,EH80:EI80))</f>
        <v>0.99007256991883219</v>
      </c>
      <c r="FL80" s="480">
        <f t="shared" ref="FL80" si="114">IF(ISERR(FK80),FL79,FK80*FL79)</f>
        <v>1.4169348288904839</v>
      </c>
      <c r="FM80" s="480">
        <f t="shared" si="61"/>
        <v>1.183371065216994</v>
      </c>
      <c r="FN80" s="480">
        <v>3.1509597163987202</v>
      </c>
      <c r="FO80" s="480">
        <f t="shared" si="78"/>
        <v>1.0585266244359564</v>
      </c>
    </row>
    <row r="81" spans="1:171" x14ac:dyDescent="0.2">
      <c r="A81" s="469" t="s">
        <v>147</v>
      </c>
      <c r="B81" s="421">
        <f t="shared" si="1"/>
        <v>2015</v>
      </c>
      <c r="C81" s="480"/>
      <c r="D81" s="485">
        <f>National!H324</f>
        <v>6465.6090000000004</v>
      </c>
      <c r="E81" s="485">
        <f>National!H242</f>
        <v>4790.7780000000002</v>
      </c>
      <c r="F81" s="485">
        <f>Conversion_Factors!$O77*E81</f>
        <v>14152.897954196156</v>
      </c>
      <c r="G81" s="485">
        <f t="shared" ref="G81:G83" si="115">D81+F81</f>
        <v>20618.506954196157</v>
      </c>
      <c r="H81" s="486">
        <f t="shared" ref="H81:H83" si="116">F81/E81</f>
        <v>2.9541961564898553</v>
      </c>
      <c r="K81" s="481">
        <f>National!N242*0.001</f>
        <v>117.47602939638936</v>
      </c>
      <c r="M81" s="486">
        <f>National!CQ324</f>
        <v>0.63043034109684759</v>
      </c>
      <c r="N81" s="486">
        <f>National!CQ242</f>
        <v>1.0198486201048493</v>
      </c>
      <c r="O81" s="531">
        <f>National!Z162</f>
        <v>95.818585781602579</v>
      </c>
      <c r="Q81" s="488">
        <f t="shared" ref="Q81:Q83" si="117">G81/K81</f>
        <v>175.5124603728722</v>
      </c>
      <c r="S81" s="481">
        <f>National!CQ324</f>
        <v>0.63043034109684759</v>
      </c>
      <c r="T81" s="481">
        <f>National!CQ242</f>
        <v>1.0198486201048493</v>
      </c>
      <c r="W81" s="481">
        <f>National!CU324</f>
        <v>1.0638722637479154</v>
      </c>
      <c r="Z81" s="489">
        <f>National!CU242</f>
        <v>1.2819421078561133</v>
      </c>
      <c r="AA81" s="480">
        <f t="shared" ref="AA81:AA83" si="118">AG81*AL81</f>
        <v>0.95147511411058727</v>
      </c>
      <c r="AB81" s="451">
        <f t="shared" ref="AB81:AB83" si="119">B81</f>
        <v>2015</v>
      </c>
      <c r="AC81" s="491">
        <f t="shared" si="95"/>
        <v>1.3527222300138309</v>
      </c>
      <c r="AD81" s="562">
        <f t="shared" ref="AD81:AD83" si="120">Q81/Q$86</f>
        <v>0.95147511411058705</v>
      </c>
      <c r="AE81" s="491">
        <f t="shared" ref="AE81:AE83" si="121">EY81</f>
        <v>1.1989750585774235</v>
      </c>
      <c r="AF81" s="492">
        <f t="shared" ref="AF81:AF83" si="122">FC81</f>
        <v>0.93106956294842047</v>
      </c>
      <c r="AG81" s="491">
        <f t="shared" ref="AG81:AG83" si="123">EU81</f>
        <v>0.85232485895641596</v>
      </c>
      <c r="AH81" s="491">
        <f t="shared" ref="AH81:AH83" si="124">AC81*AE81*AF81*AG81</f>
        <v>1.2870815381623377</v>
      </c>
      <c r="AI81" s="491">
        <f t="shared" ref="AI81:AI83" si="125">AC81*AD81</f>
        <v>1.2870815381623375</v>
      </c>
      <c r="AJ81" s="491"/>
      <c r="AK81" s="491"/>
      <c r="AL81" s="491">
        <f t="shared" ref="AL81:AL83" si="126">AE81*AF81</f>
        <v>1.1163291837757385</v>
      </c>
      <c r="AM81" s="490"/>
      <c r="AN81" s="491">
        <f>National!CQ162</f>
        <v>0.74184723981700185</v>
      </c>
      <c r="AO81" s="491">
        <f>National!CU162</f>
        <v>1.1404737392568756</v>
      </c>
      <c r="AP81" s="491">
        <f t="shared" ref="AP81:AP83" si="127">FM81</f>
        <v>1.2078570246571119</v>
      </c>
      <c r="AQ81" s="491">
        <f t="shared" ref="AQ81:AQ83" si="128">FC81</f>
        <v>0.93106956294842047</v>
      </c>
      <c r="AR81" s="491">
        <f t="shared" ref="AR81:AR83" si="129">AN81*AO81*AP81*AQ81</f>
        <v>0.95147511411058761</v>
      </c>
      <c r="AS81" s="481"/>
      <c r="AT81" s="426"/>
      <c r="AV81" s="480"/>
      <c r="AW81" s="480"/>
      <c r="AX81" s="480"/>
      <c r="AY81" s="480"/>
      <c r="BA81" s="480"/>
      <c r="BB81" s="480"/>
      <c r="BC81" s="480"/>
      <c r="BD81" s="480"/>
      <c r="BE81" s="480"/>
      <c r="BF81" s="480"/>
      <c r="BG81" s="480"/>
      <c r="BH81" s="480"/>
      <c r="BI81" s="480"/>
      <c r="BJ81" s="480"/>
      <c r="BM81" s="480"/>
      <c r="BN81" s="480"/>
      <c r="BO81" s="480"/>
      <c r="BP81" s="480"/>
      <c r="BR81" s="480"/>
      <c r="BS81" s="480"/>
      <c r="BT81" s="480"/>
      <c r="BU81" s="480"/>
      <c r="BV81" s="480"/>
      <c r="BX81" s="480"/>
      <c r="BY81" s="480"/>
      <c r="BZ81" s="480"/>
      <c r="CA81" s="480"/>
      <c r="CS81" s="480"/>
      <c r="CT81" s="480"/>
      <c r="CU81" s="480"/>
      <c r="CV81" s="480"/>
      <c r="CW81" s="480"/>
      <c r="CX81" s="480"/>
      <c r="CY81" s="480"/>
      <c r="CZ81" s="480"/>
      <c r="DA81" s="480"/>
      <c r="DB81" s="480"/>
      <c r="DC81" s="480"/>
      <c r="DD81" s="480"/>
      <c r="DE81" s="480"/>
      <c r="DF81" s="480"/>
      <c r="DG81" s="480"/>
      <c r="DO81" s="481">
        <f t="shared" ref="DO81:DO83" si="130">D81/G81</f>
        <v>0.31358279308794268</v>
      </c>
      <c r="DP81" s="481">
        <f t="shared" ref="DP81:DP83" si="131">F81/G81</f>
        <v>0.68641720691205732</v>
      </c>
      <c r="DR81" s="480">
        <f t="shared" ref="DR81:DR83" si="132">(DO81-DO80)/LN(DO81/DO80)</f>
        <v>0.32004769382747988</v>
      </c>
      <c r="DS81" s="480">
        <f t="shared" ref="DS81:DS83" si="133">(DP81-DP80)/LN(DP81/DP80)</f>
        <v>0.67988740958868266</v>
      </c>
      <c r="DT81" s="480">
        <f t="shared" ref="DT81:DT83" si="134">SUM(DR81:DS81)</f>
        <v>0.99993510341616254</v>
      </c>
      <c r="DV81" s="480">
        <f t="shared" ref="DV81:DV83" si="135">DR81/DT81</f>
        <v>0.32006846517746401</v>
      </c>
      <c r="DW81" s="480">
        <f t="shared" ref="DW81:DW83" si="136">DS81/DT81</f>
        <v>0.67993153482253599</v>
      </c>
      <c r="DY81" s="480">
        <f t="shared" ref="DY81:DY83" si="137">LN(M81/M80)</f>
        <v>1.0266964277206905E-2</v>
      </c>
      <c r="DZ81" s="480">
        <f t="shared" ref="DZ81:DZ83" si="138">LN(N81/N80)</f>
        <v>-2.0982453873763907E-2</v>
      </c>
      <c r="EA81" s="480"/>
      <c r="EB81" s="480">
        <f t="shared" ref="EB81:EB83" si="139">LN(O81/O80)</f>
        <v>-5.5678960283978278E-2</v>
      </c>
      <c r="EC81" s="480">
        <f t="shared" ref="EC81:EC83" si="140">EB81</f>
        <v>-5.5678960283978278E-2</v>
      </c>
      <c r="ED81" s="480"/>
      <c r="EE81" s="481">
        <f t="shared" ref="EE81:EE83" si="141">D81/(D81+E81)</f>
        <v>0.57439469698403223</v>
      </c>
      <c r="EF81" s="481">
        <f t="shared" ref="EF81:EF83" si="142">E81/(D81+E81)</f>
        <v>0.42560530301596772</v>
      </c>
      <c r="EG81" s="481"/>
      <c r="EH81" s="481">
        <f t="shared" ref="EH81:EH83" si="143">LN(EE81/EE80)</f>
        <v>-3.2311438969634426E-2</v>
      </c>
      <c r="EI81" s="481">
        <f t="shared" ref="EI81:EI83" si="144">LN(EF81/EF80)</f>
        <v>4.5331634328364838E-2</v>
      </c>
      <c r="EK81" s="480">
        <f t="shared" ref="EK81:EK83" si="145">LN(W81/W80)</f>
        <v>-9.8257363530819208E-2</v>
      </c>
      <c r="EL81" s="480">
        <f t="shared" ref="EL81:EL83" si="146">LN(Z81/Z80)</f>
        <v>1.0635127918150331E-2</v>
      </c>
      <c r="EN81" s="480">
        <v>0</v>
      </c>
      <c r="EO81" s="480">
        <f t="shared" ref="EO81:EO83" si="147">LN(H81/H80)</f>
        <v>-1.7820361787420139E-2</v>
      </c>
      <c r="ES81" s="480">
        <f t="shared" ref="ES81:ES83" si="148">EXP(SUMPRODUCT($DV81:$DW81,DY81:DZ81))</f>
        <v>0.98907956507656547</v>
      </c>
      <c r="ET81" s="480">
        <f t="shared" ref="ET81:ET83" si="149">IF(ISERR(ES81),ET80,ES81*ET80)</f>
        <v>0.7035622599235104</v>
      </c>
      <c r="EU81" s="480">
        <f t="shared" ref="EU81:EU83" si="150">ET81/ET$86</f>
        <v>0.85232485895641596</v>
      </c>
      <c r="EW81" s="480">
        <f t="shared" ref="EW81:EW83" si="151">EXP(SUMPRODUCT($DV81:$DW81,EK81:EL81))</f>
        <v>0.97607297617876165</v>
      </c>
      <c r="EX81" s="480">
        <f t="shared" ref="EX81:EX83" si="152">IF(ISERR(EW81),EX80,EW81*EX80)</f>
        <v>1.2651300405419339</v>
      </c>
      <c r="EY81" s="480">
        <f t="shared" ref="EY81:EY83" si="153">EX81/EX$86</f>
        <v>1.1989750585774235</v>
      </c>
      <c r="FA81" s="480">
        <f t="shared" ref="FA81:FA83" si="154">EXP(SUMPRODUCT($DV81:$DW81,EN81:EO81))</f>
        <v>0.98795648478785358</v>
      </c>
      <c r="FB81" s="480">
        <f t="shared" ref="FB81:FB83" si="155">IF(ISERR(FA81),FB80,FA81*FB80)</f>
        <v>0.91115527688894093</v>
      </c>
      <c r="FC81" s="480">
        <f t="shared" ref="FC81:FC83" si="156">FB81/FB$86</f>
        <v>0.93106956294842047</v>
      </c>
      <c r="FE81" s="480">
        <f t="shared" ref="FE81:FE83" si="157">EU81*EY81</f>
        <v>1.0219162476942631</v>
      </c>
      <c r="FG81" s="480">
        <f t="shared" ref="FG81:FG83" si="158">EXP(SUMPRODUCT($DV81:$DW81,EB81:EC81))</f>
        <v>0.94584274023798909</v>
      </c>
      <c r="FH81" s="480">
        <f t="shared" ref="FH81:FH83" si="159">IF(ISERR(FG81),FH80,FG81*FH80)</f>
        <v>0.61545066389219094</v>
      </c>
      <c r="FI81" s="480">
        <f t="shared" ref="FI81:FI83" si="160">FH81/FH$86</f>
        <v>0.84605729555148823</v>
      </c>
      <c r="FK81" s="480">
        <f t="shared" ref="FK81:FK83" si="161">EXP(SUMPRODUCT($DV81:$DW81,EH81:EI81))</f>
        <v>1.0206917003126386</v>
      </c>
      <c r="FL81" s="480">
        <f t="shared" ref="FL81:FL83" si="162">IF(ISERR(FK81),FL80,FK81*FL80)</f>
        <v>1.4462536197324256</v>
      </c>
      <c r="FM81" s="480">
        <f t="shared" ref="FM81:FM83" si="163">FL81/FL$86</f>
        <v>1.2078570246571119</v>
      </c>
      <c r="FN81" s="480">
        <v>3.1509597163987202</v>
      </c>
      <c r="FO81" s="480">
        <f t="shared" ref="FO81:FO83" si="164">FI81*FM81</f>
        <v>1.0219162476942634</v>
      </c>
    </row>
    <row r="82" spans="1:171" x14ac:dyDescent="0.2">
      <c r="A82" s="469" t="s">
        <v>147</v>
      </c>
      <c r="B82" s="421">
        <f t="shared" ref="B82:B84" si="165">B81+1</f>
        <v>2016</v>
      </c>
      <c r="C82" s="480"/>
      <c r="D82" s="485">
        <f>National!H325</f>
        <v>6036.9260000000004</v>
      </c>
      <c r="E82" s="485">
        <f>National!H243</f>
        <v>4814.5329999999994</v>
      </c>
      <c r="F82" s="485">
        <f>Conversion_Factors!$O78*E82</f>
        <v>14148.820816319765</v>
      </c>
      <c r="G82" s="485">
        <f t="shared" si="115"/>
        <v>20185.746816319766</v>
      </c>
      <c r="H82" s="486">
        <f t="shared" si="116"/>
        <v>2.9387732551256303</v>
      </c>
      <c r="K82" s="481">
        <f>National!N243*0.001</f>
        <v>118.61632745364003</v>
      </c>
      <c r="M82" s="486">
        <f>National!CQ325</f>
        <v>0.61426889829519116</v>
      </c>
      <c r="N82" s="486">
        <f>National!CQ243</f>
        <v>1.0049096533428878</v>
      </c>
      <c r="O82" s="531">
        <f>National!Z163</f>
        <v>91.483687220388617</v>
      </c>
      <c r="Q82" s="488">
        <f t="shared" si="117"/>
        <v>170.17679816641734</v>
      </c>
      <c r="S82" s="481">
        <f>National!CQ325</f>
        <v>0.61426889829519116</v>
      </c>
      <c r="T82" s="481">
        <f>National!CQ243</f>
        <v>1.0049096533428878</v>
      </c>
      <c r="W82" s="481">
        <f>National!CU325</f>
        <v>1.0096695688137518</v>
      </c>
      <c r="Z82" s="489">
        <f>National!CU243</f>
        <v>1.294881465395209</v>
      </c>
      <c r="AA82" s="480">
        <f t="shared" si="118"/>
        <v>0.92254981845945916</v>
      </c>
      <c r="AB82" s="451">
        <f t="shared" si="119"/>
        <v>2016</v>
      </c>
      <c r="AC82" s="491">
        <f t="shared" si="95"/>
        <v>1.3658526238380877</v>
      </c>
      <c r="AD82" s="562">
        <f t="shared" si="120"/>
        <v>0.92254981845945927</v>
      </c>
      <c r="AE82" s="491">
        <f t="shared" si="121"/>
        <v>1.1881733863918911</v>
      </c>
      <c r="AF82" s="492">
        <f t="shared" si="122"/>
        <v>0.92769488474535866</v>
      </c>
      <c r="AG82" s="491">
        <f t="shared" si="123"/>
        <v>0.83696027485805569</v>
      </c>
      <c r="AH82" s="491">
        <f t="shared" si="124"/>
        <v>1.2600670901642039</v>
      </c>
      <c r="AI82" s="491">
        <f t="shared" si="125"/>
        <v>1.2600670901642039</v>
      </c>
      <c r="AJ82" s="491"/>
      <c r="AK82" s="491"/>
      <c r="AL82" s="491">
        <f t="shared" si="126"/>
        <v>1.1022623727463279</v>
      </c>
      <c r="AM82" s="490"/>
      <c r="AN82" s="491">
        <f>National!CQ163</f>
        <v>0.72615726934952918</v>
      </c>
      <c r="AO82" s="491">
        <f>National!CU163</f>
        <v>1.1124051457205639</v>
      </c>
      <c r="AP82" s="491">
        <f t="shared" si="127"/>
        <v>1.231093355550366</v>
      </c>
      <c r="AQ82" s="491">
        <f t="shared" si="128"/>
        <v>0.92769488474535866</v>
      </c>
      <c r="AR82" s="491">
        <f t="shared" si="129"/>
        <v>0.92254981845945938</v>
      </c>
      <c r="AS82" s="481"/>
      <c r="AT82" s="426"/>
      <c r="AV82" s="480"/>
      <c r="AW82" s="480"/>
      <c r="AX82" s="480"/>
      <c r="AY82" s="480"/>
      <c r="BA82" s="480"/>
      <c r="BB82" s="480"/>
      <c r="BC82" s="480"/>
      <c r="BD82" s="480"/>
      <c r="BE82" s="480"/>
      <c r="BF82" s="480"/>
      <c r="BG82" s="480"/>
      <c r="BH82" s="480"/>
      <c r="BI82" s="480"/>
      <c r="BJ82" s="480"/>
      <c r="BM82" s="480"/>
      <c r="BN82" s="480"/>
      <c r="BO82" s="480"/>
      <c r="BP82" s="480"/>
      <c r="BR82" s="480"/>
      <c r="BS82" s="480"/>
      <c r="BT82" s="480"/>
      <c r="BU82" s="480"/>
      <c r="BV82" s="480"/>
      <c r="BX82" s="480"/>
      <c r="BY82" s="480"/>
      <c r="BZ82" s="480"/>
      <c r="CA82" s="480"/>
      <c r="CS82" s="480"/>
      <c r="CT82" s="480"/>
      <c r="CU82" s="480"/>
      <c r="CV82" s="480"/>
      <c r="CW82" s="480"/>
      <c r="CX82" s="480"/>
      <c r="CY82" s="480"/>
      <c r="CZ82" s="480"/>
      <c r="DA82" s="480"/>
      <c r="DB82" s="480"/>
      <c r="DC82" s="480"/>
      <c r="DD82" s="480"/>
      <c r="DE82" s="480"/>
      <c r="DF82" s="480"/>
      <c r="DG82" s="480"/>
      <c r="DO82" s="481">
        <f t="shared" si="130"/>
        <v>0.2990687466227045</v>
      </c>
      <c r="DP82" s="481">
        <f t="shared" si="131"/>
        <v>0.70093125337729545</v>
      </c>
      <c r="DR82" s="480">
        <f t="shared" si="132"/>
        <v>0.30626845367356836</v>
      </c>
      <c r="DS82" s="480">
        <f t="shared" si="133"/>
        <v>0.69364892243246778</v>
      </c>
      <c r="DT82" s="480">
        <f t="shared" si="134"/>
        <v>0.99991737610603615</v>
      </c>
      <c r="DV82" s="480">
        <f t="shared" si="135"/>
        <v>0.30629376085678717</v>
      </c>
      <c r="DW82" s="480">
        <f t="shared" si="136"/>
        <v>0.69370623914321283</v>
      </c>
      <c r="DY82" s="480">
        <f t="shared" si="137"/>
        <v>-2.5969889914625829E-2</v>
      </c>
      <c r="DZ82" s="480">
        <f t="shared" si="138"/>
        <v>-1.4756564321376536E-2</v>
      </c>
      <c r="EA82" s="480"/>
      <c r="EB82" s="480">
        <f t="shared" si="139"/>
        <v>-4.6295997588069272E-2</v>
      </c>
      <c r="EC82" s="480">
        <f t="shared" si="140"/>
        <v>-4.6295997588069272E-2</v>
      </c>
      <c r="ED82" s="480"/>
      <c r="EE82" s="481">
        <f t="shared" si="141"/>
        <v>0.5563239007768449</v>
      </c>
      <c r="EF82" s="481">
        <f t="shared" si="142"/>
        <v>0.44367609922315515</v>
      </c>
      <c r="EG82" s="481"/>
      <c r="EH82" s="481">
        <f t="shared" si="143"/>
        <v>-3.1966105436136254E-2</v>
      </c>
      <c r="EI82" s="481">
        <f t="shared" si="144"/>
        <v>4.1582391915184702E-2</v>
      </c>
      <c r="EK82" s="480">
        <f t="shared" si="145"/>
        <v>-5.2292213109580335E-2</v>
      </c>
      <c r="EL82" s="480">
        <f t="shared" si="146"/>
        <v>1.0042958648491975E-2</v>
      </c>
      <c r="EN82" s="480">
        <v>0</v>
      </c>
      <c r="EO82" s="480">
        <f t="shared" si="147"/>
        <v>-5.2343514790431532E-3</v>
      </c>
      <c r="ES82" s="480">
        <f t="shared" si="148"/>
        <v>0.98197332397746495</v>
      </c>
      <c r="ET82" s="480">
        <f t="shared" si="149"/>
        <v>0.69087937100218666</v>
      </c>
      <c r="EU82" s="480">
        <f t="shared" si="150"/>
        <v>0.83696027485805569</v>
      </c>
      <c r="EW82" s="480">
        <f t="shared" si="151"/>
        <v>0.99099091168889841</v>
      </c>
      <c r="EX82" s="480">
        <f t="shared" si="152"/>
        <v>1.253732372281664</v>
      </c>
      <c r="EY82" s="480">
        <f t="shared" si="153"/>
        <v>1.1881733863918911</v>
      </c>
      <c r="FA82" s="480">
        <f t="shared" si="154"/>
        <v>0.99637548220094829</v>
      </c>
      <c r="FB82" s="480">
        <f t="shared" si="155"/>
        <v>0.9078527783701571</v>
      </c>
      <c r="FC82" s="480">
        <f t="shared" si="156"/>
        <v>0.92769488474535866</v>
      </c>
      <c r="FE82" s="480">
        <f t="shared" si="157"/>
        <v>0.9944539240535839</v>
      </c>
      <c r="FG82" s="480">
        <f t="shared" si="158"/>
        <v>0.95475931390707003</v>
      </c>
      <c r="FH82" s="480">
        <f t="shared" si="159"/>
        <v>0.58760725360135901</v>
      </c>
      <c r="FI82" s="480">
        <f t="shared" si="160"/>
        <v>0.80778108302681018</v>
      </c>
      <c r="FK82" s="480">
        <f t="shared" si="161"/>
        <v>1.0192376501679499</v>
      </c>
      <c r="FL82" s="480">
        <f t="shared" si="162"/>
        <v>1.4740761409229692</v>
      </c>
      <c r="FM82" s="480">
        <f t="shared" si="163"/>
        <v>1.231093355550366</v>
      </c>
      <c r="FN82" s="480">
        <v>3.1509597163987202</v>
      </c>
      <c r="FO82" s="480">
        <f t="shared" si="164"/>
        <v>0.99445392405358457</v>
      </c>
    </row>
    <row r="83" spans="1:171" x14ac:dyDescent="0.2">
      <c r="A83" s="469" t="s">
        <v>147</v>
      </c>
      <c r="B83" s="421">
        <f t="shared" si="165"/>
        <v>2017</v>
      </c>
      <c r="C83" s="480"/>
      <c r="D83" s="485">
        <f>National!H326</f>
        <v>6113.192</v>
      </c>
      <c r="E83" s="485">
        <f>National!H244</f>
        <v>4703.9449999999997</v>
      </c>
      <c r="F83" s="485">
        <f>Conversion_Factors!$O79*E83</f>
        <v>13789.259068575619</v>
      </c>
      <c r="G83" s="485">
        <f t="shared" si="115"/>
        <v>19902.451068575618</v>
      </c>
      <c r="H83" s="486">
        <f t="shared" si="116"/>
        <v>2.9314243828479327</v>
      </c>
      <c r="K83" s="481">
        <f>National!N244*0.001</f>
        <v>119.83278688417681</v>
      </c>
      <c r="M83" s="486">
        <f>National!CQ326</f>
        <v>0.62081789446642188</v>
      </c>
      <c r="N83" s="486">
        <f>National!CQ244</f>
        <v>0.99177202575920931</v>
      </c>
      <c r="O83" s="531">
        <f>National!Z164</f>
        <v>90.268592438354915</v>
      </c>
      <c r="Q83" s="488">
        <f t="shared" si="117"/>
        <v>166.08518908779226</v>
      </c>
      <c r="S83" s="481">
        <f>National!CQ326</f>
        <v>0.62081789446642188</v>
      </c>
      <c r="T83" s="481">
        <f>National!CQ244</f>
        <v>0.99177202575920931</v>
      </c>
      <c r="W83" s="481">
        <f>National!CU326</f>
        <v>1.0013699733292845</v>
      </c>
      <c r="Z83" s="489">
        <f>National!CU244</f>
        <v>1.2688844046615095</v>
      </c>
      <c r="AA83" s="480">
        <f t="shared" si="118"/>
        <v>0.90036869122376384</v>
      </c>
      <c r="AB83" s="451">
        <f t="shared" si="119"/>
        <v>2017</v>
      </c>
      <c r="AC83" s="491">
        <f t="shared" si="95"/>
        <v>1.3798600066382392</v>
      </c>
      <c r="AD83" s="562">
        <f t="shared" si="120"/>
        <v>0.9003686912237634</v>
      </c>
      <c r="AE83" s="491">
        <f t="shared" si="121"/>
        <v>1.1685708525881704</v>
      </c>
      <c r="AF83" s="492">
        <f t="shared" si="122"/>
        <v>0.92607757552124381</v>
      </c>
      <c r="AG83" s="491">
        <f t="shared" si="123"/>
        <v>0.8319897330600613</v>
      </c>
      <c r="AH83" s="491">
        <f t="shared" si="124"/>
        <v>1.2423827482488856</v>
      </c>
      <c r="AI83" s="491">
        <f t="shared" si="125"/>
        <v>1.2423827482488849</v>
      </c>
      <c r="AJ83" s="491"/>
      <c r="AK83" s="491"/>
      <c r="AL83" s="491">
        <f t="shared" si="126"/>
        <v>1.0821872619896455</v>
      </c>
      <c r="AM83" s="490"/>
      <c r="AN83" s="491">
        <f>National!CQ164</f>
        <v>0.72708192669759864</v>
      </c>
      <c r="AO83" s="491">
        <f>National!CU164</f>
        <v>1.0962341805207005</v>
      </c>
      <c r="AP83" s="491">
        <f t="shared" si="127"/>
        <v>1.2197935372041038</v>
      </c>
      <c r="AQ83" s="491">
        <f t="shared" si="128"/>
        <v>0.92607757552124381</v>
      </c>
      <c r="AR83" s="491">
        <f t="shared" si="129"/>
        <v>0.90036869122376395</v>
      </c>
      <c r="AS83" s="481"/>
      <c r="AT83" s="426"/>
      <c r="AV83" s="480"/>
      <c r="AW83" s="480"/>
      <c r="AX83" s="480"/>
      <c r="AY83" s="480"/>
      <c r="BA83" s="480"/>
      <c r="BB83" s="480"/>
      <c r="BC83" s="480"/>
      <c r="BD83" s="480"/>
      <c r="BE83" s="480"/>
      <c r="BF83" s="480"/>
      <c r="BG83" s="480"/>
      <c r="BH83" s="480"/>
      <c r="BI83" s="480"/>
      <c r="BJ83" s="480"/>
      <c r="BM83" s="480"/>
      <c r="BN83" s="480"/>
      <c r="BO83" s="480"/>
      <c r="BP83" s="480"/>
      <c r="BR83" s="480"/>
      <c r="BS83" s="480"/>
      <c r="BT83" s="480"/>
      <c r="BU83" s="480"/>
      <c r="BV83" s="480"/>
      <c r="BX83" s="480"/>
      <c r="BY83" s="480"/>
      <c r="BZ83" s="480"/>
      <c r="CA83" s="480"/>
      <c r="CS83" s="480"/>
      <c r="CT83" s="480"/>
      <c r="CU83" s="480"/>
      <c r="CV83" s="480"/>
      <c r="CW83" s="480"/>
      <c r="CX83" s="480"/>
      <c r="CY83" s="480"/>
      <c r="CZ83" s="480"/>
      <c r="DA83" s="480"/>
      <c r="DB83" s="480"/>
      <c r="DC83" s="480"/>
      <c r="DD83" s="480"/>
      <c r="DE83" s="480"/>
      <c r="DF83" s="480"/>
      <c r="DG83" s="480"/>
      <c r="DO83" s="481">
        <f t="shared" si="130"/>
        <v>0.30715774549257618</v>
      </c>
      <c r="DP83" s="481">
        <f t="shared" si="131"/>
        <v>0.69284225450742387</v>
      </c>
      <c r="DR83" s="480">
        <f t="shared" si="132"/>
        <v>0.30309525635401008</v>
      </c>
      <c r="DS83" s="480">
        <f t="shared" si="133"/>
        <v>0.69687892956127195</v>
      </c>
      <c r="DT83" s="480">
        <f t="shared" si="134"/>
        <v>0.99997418591528198</v>
      </c>
      <c r="DV83" s="480">
        <f t="shared" si="135"/>
        <v>0.3031030806826131</v>
      </c>
      <c r="DW83" s="480">
        <f t="shared" si="136"/>
        <v>0.69689691931738695</v>
      </c>
      <c r="DY83" s="480">
        <f t="shared" si="137"/>
        <v>1.0605015919494634E-2</v>
      </c>
      <c r="DZ83" s="480">
        <f t="shared" si="138"/>
        <v>-1.3159651149781989E-2</v>
      </c>
      <c r="EA83" s="480"/>
      <c r="EB83" s="480">
        <f t="shared" si="139"/>
        <v>-1.3371088249962927E-2</v>
      </c>
      <c r="EC83" s="480">
        <f t="shared" si="140"/>
        <v>-1.3371088249962927E-2</v>
      </c>
      <c r="ED83" s="480"/>
      <c r="EE83" s="481">
        <f t="shared" si="141"/>
        <v>0.56513955587324083</v>
      </c>
      <c r="EF83" s="481">
        <f t="shared" si="142"/>
        <v>0.43486044412675928</v>
      </c>
      <c r="EG83" s="481"/>
      <c r="EH83" s="481">
        <f t="shared" si="143"/>
        <v>1.572202220701879E-2</v>
      </c>
      <c r="EI83" s="481">
        <f t="shared" si="144"/>
        <v>-2.0069628442757642E-2</v>
      </c>
      <c r="EK83" s="480">
        <f t="shared" si="145"/>
        <v>-8.2540819624383928E-3</v>
      </c>
      <c r="EL83" s="480">
        <f t="shared" si="146"/>
        <v>-2.0281065542938431E-2</v>
      </c>
      <c r="EN83" s="480">
        <v>0</v>
      </c>
      <c r="EO83" s="480">
        <f t="shared" si="147"/>
        <v>-2.5037917188051491E-3</v>
      </c>
      <c r="ES83" s="480">
        <f t="shared" si="148"/>
        <v>0.99406119746981125</v>
      </c>
      <c r="ET83" s="480">
        <f t="shared" si="149"/>
        <v>0.6867763748456237</v>
      </c>
      <c r="EU83" s="480">
        <f t="shared" si="150"/>
        <v>0.8319897330600613</v>
      </c>
      <c r="EW83" s="480">
        <f t="shared" si="151"/>
        <v>0.98350195852875688</v>
      </c>
      <c r="EX83" s="480">
        <f t="shared" si="152"/>
        <v>1.233048243609921</v>
      </c>
      <c r="EY83" s="480">
        <f t="shared" si="153"/>
        <v>1.1685708525881704</v>
      </c>
      <c r="FA83" s="480">
        <f t="shared" si="154"/>
        <v>0.99825663669088915</v>
      </c>
      <c r="FB83" s="480">
        <f t="shared" si="155"/>
        <v>0.90627006114627218</v>
      </c>
      <c r="FC83" s="480">
        <f t="shared" si="156"/>
        <v>0.92607757552124381</v>
      </c>
      <c r="FE83" s="480">
        <f t="shared" si="157"/>
        <v>0.97223895170660013</v>
      </c>
      <c r="FG83" s="480">
        <f t="shared" si="158"/>
        <v>0.98671790765159606</v>
      </c>
      <c r="FH83" s="480">
        <f t="shared" si="159"/>
        <v>0.57980259979443372</v>
      </c>
      <c r="FI83" s="480">
        <f t="shared" si="160"/>
        <v>0.79705206008475427</v>
      </c>
      <c r="FK83" s="480">
        <f t="shared" si="161"/>
        <v>0.99082131481311531</v>
      </c>
      <c r="FL83" s="480">
        <f t="shared" si="162"/>
        <v>1.4605460600839395</v>
      </c>
      <c r="FM83" s="480">
        <f t="shared" si="163"/>
        <v>1.2197935372041038</v>
      </c>
      <c r="FN83" s="480">
        <v>3.1509597163987202</v>
      </c>
      <c r="FO83" s="480">
        <f t="shared" si="164"/>
        <v>0.97223895170660024</v>
      </c>
    </row>
    <row r="84" spans="1:171" x14ac:dyDescent="0.2">
      <c r="A84" s="469" t="s">
        <v>147</v>
      </c>
      <c r="B84" s="421">
        <f t="shared" si="165"/>
        <v>2018</v>
      </c>
      <c r="C84" s="480"/>
      <c r="D84" s="485">
        <f>National!H327</f>
        <v>0</v>
      </c>
      <c r="E84" s="485"/>
      <c r="F84" s="485"/>
      <c r="G84" s="485"/>
      <c r="H84" s="486"/>
      <c r="K84" s="481"/>
      <c r="M84" s="486"/>
      <c r="N84" s="486"/>
      <c r="O84" s="531"/>
      <c r="Q84" s="488"/>
      <c r="S84" s="481"/>
      <c r="T84" s="481"/>
      <c r="W84" s="481"/>
      <c r="Z84" s="489"/>
      <c r="AA84" s="480"/>
      <c r="AB84" s="451"/>
      <c r="AC84" s="562"/>
      <c r="AD84" s="562"/>
      <c r="AE84" s="491"/>
      <c r="AF84" s="492"/>
      <c r="AG84" s="491"/>
      <c r="AH84" s="491"/>
      <c r="AI84" s="491"/>
      <c r="AJ84" s="491"/>
      <c r="AK84" s="491"/>
      <c r="AL84" s="491"/>
      <c r="AM84" s="490"/>
      <c r="AN84" s="491"/>
      <c r="AO84" s="491"/>
      <c r="AP84" s="491"/>
      <c r="AQ84" s="491"/>
      <c r="AR84" s="491"/>
      <c r="AS84" s="481"/>
      <c r="AT84" s="426"/>
      <c r="AV84" s="480"/>
      <c r="AW84" s="480"/>
      <c r="AX84" s="480"/>
      <c r="AY84" s="480"/>
      <c r="BA84" s="480"/>
      <c r="BB84" s="480"/>
      <c r="BC84" s="480"/>
      <c r="BD84" s="480"/>
      <c r="BE84" s="480"/>
      <c r="BF84" s="480"/>
      <c r="BG84" s="480"/>
      <c r="BH84" s="480"/>
      <c r="BI84" s="480"/>
      <c r="BJ84" s="480"/>
      <c r="BM84" s="480"/>
      <c r="BN84" s="480"/>
      <c r="BO84" s="480"/>
      <c r="BP84" s="480"/>
      <c r="BR84" s="480"/>
      <c r="BS84" s="480"/>
      <c r="BT84" s="480"/>
      <c r="BU84" s="480"/>
      <c r="BV84" s="480"/>
      <c r="BX84" s="480"/>
      <c r="BY84" s="480"/>
      <c r="BZ84" s="480"/>
      <c r="CA84" s="480"/>
      <c r="CS84" s="480"/>
      <c r="CT84" s="480"/>
      <c r="CU84" s="480"/>
      <c r="CV84" s="480"/>
      <c r="CW84" s="480"/>
      <c r="CX84" s="480"/>
      <c r="CY84" s="480"/>
      <c r="CZ84" s="480"/>
      <c r="DA84" s="480"/>
      <c r="DB84" s="480"/>
      <c r="DC84" s="480"/>
      <c r="DD84" s="480"/>
      <c r="DE84" s="480"/>
      <c r="DF84" s="480"/>
      <c r="DG84" s="480"/>
      <c r="DO84" s="481"/>
      <c r="DP84" s="481"/>
      <c r="DR84" s="480"/>
      <c r="DS84" s="480"/>
      <c r="DT84" s="480"/>
      <c r="DV84" s="480"/>
      <c r="DW84" s="480"/>
      <c r="DY84" s="480"/>
      <c r="DZ84" s="480"/>
      <c r="EA84" s="480"/>
      <c r="EB84" s="480"/>
      <c r="EC84" s="480"/>
      <c r="ED84" s="480"/>
      <c r="EE84" s="481"/>
      <c r="EF84" s="481"/>
      <c r="EG84" s="481"/>
      <c r="EH84" s="481"/>
      <c r="EI84" s="481"/>
      <c r="EK84" s="480"/>
      <c r="EL84" s="480"/>
      <c r="EN84" s="480"/>
      <c r="EO84" s="480"/>
      <c r="ES84" s="480"/>
      <c r="ET84" s="480"/>
      <c r="EU84" s="480"/>
      <c r="EW84" s="480"/>
      <c r="EX84" s="480"/>
      <c r="EY84" s="480"/>
      <c r="FA84" s="480"/>
      <c r="FB84" s="480"/>
      <c r="FC84" s="480"/>
      <c r="FE84" s="480"/>
      <c r="FG84" s="480"/>
      <c r="FH84" s="480"/>
      <c r="FI84" s="480"/>
      <c r="FK84" s="480"/>
      <c r="FL84" s="480"/>
      <c r="FM84" s="480"/>
      <c r="FN84" s="480"/>
      <c r="FO84" s="480"/>
    </row>
    <row r="85" spans="1:171" x14ac:dyDescent="0.2">
      <c r="A85" s="469"/>
      <c r="B85" s="421"/>
      <c r="D85" s="485"/>
      <c r="E85" s="485"/>
      <c r="F85" s="485"/>
      <c r="G85" s="485"/>
      <c r="H85" s="485"/>
      <c r="M85" s="494"/>
      <c r="N85" s="494"/>
      <c r="O85" s="494"/>
      <c r="Z85" s="480"/>
      <c r="AA85" s="480"/>
      <c r="AC85" s="490"/>
      <c r="AD85" s="490"/>
      <c r="AE85" s="490"/>
      <c r="AF85" s="490"/>
      <c r="AG85" s="490"/>
      <c r="AH85" s="490"/>
      <c r="AI85" s="490"/>
      <c r="AJ85" s="490"/>
      <c r="AK85" s="490"/>
      <c r="AL85" s="490"/>
      <c r="AM85" s="490"/>
      <c r="AN85" s="490"/>
      <c r="AO85" s="490"/>
      <c r="AP85" s="490"/>
      <c r="AQ85" s="490"/>
      <c r="AR85" s="490"/>
      <c r="AT85" s="426"/>
      <c r="AV85" s="480"/>
      <c r="AW85" s="480"/>
      <c r="AX85" s="480"/>
      <c r="AY85" s="480"/>
      <c r="BA85" s="480"/>
      <c r="BB85" s="480"/>
      <c r="BC85" s="480"/>
      <c r="BD85" s="480"/>
      <c r="BE85" s="480"/>
      <c r="BF85" s="480"/>
      <c r="BG85" s="480"/>
      <c r="BH85" s="480"/>
      <c r="BI85" s="480"/>
      <c r="BJ85" s="480"/>
      <c r="BM85" s="480"/>
      <c r="BN85" s="480"/>
      <c r="BO85" s="480"/>
      <c r="BP85" s="480"/>
      <c r="BR85" s="480"/>
      <c r="BS85" s="480"/>
      <c r="BT85" s="480"/>
      <c r="BU85" s="480"/>
      <c r="BV85" s="480"/>
      <c r="BX85" s="480"/>
      <c r="BY85" s="480"/>
      <c r="BZ85" s="480"/>
      <c r="CA85" s="480"/>
      <c r="CS85" s="480"/>
      <c r="CT85" s="480"/>
      <c r="CU85" s="480"/>
      <c r="CV85" s="480"/>
      <c r="CW85" s="480"/>
      <c r="CX85" s="480"/>
      <c r="CY85" s="480"/>
      <c r="CZ85" s="480"/>
      <c r="DA85" s="480"/>
      <c r="DB85" s="480"/>
      <c r="DC85" s="480"/>
      <c r="DD85" s="480"/>
      <c r="DE85" s="480"/>
      <c r="DF85" s="480"/>
      <c r="DG85" s="480"/>
    </row>
    <row r="86" spans="1:171" x14ac:dyDescent="0.2">
      <c r="A86" s="18" t="s">
        <v>167</v>
      </c>
      <c r="B86" s="91">
        <v>1985</v>
      </c>
      <c r="D86" s="487">
        <f>D51</f>
        <v>7126.4659999999994</v>
      </c>
      <c r="E86" s="487"/>
      <c r="F86" s="487"/>
      <c r="G86" s="487"/>
      <c r="H86" s="495">
        <f>H76/H51</f>
        <v>0.94197785800583067</v>
      </c>
      <c r="K86" s="487">
        <f>K51</f>
        <v>86.844162674245567</v>
      </c>
      <c r="M86" s="487">
        <f>M51</f>
        <v>1</v>
      </c>
      <c r="N86" s="487"/>
      <c r="O86" s="487"/>
      <c r="Q86" s="487">
        <f>Q51</f>
        <v>184.46353222484063</v>
      </c>
      <c r="W86" s="481">
        <v>1</v>
      </c>
      <c r="Z86" s="480"/>
      <c r="AA86" s="480"/>
      <c r="AC86" s="490"/>
      <c r="AD86" s="490"/>
      <c r="AE86" s="490"/>
      <c r="AF86" s="490"/>
      <c r="AG86" s="490"/>
      <c r="AH86" s="490"/>
      <c r="AI86" s="490"/>
      <c r="AJ86" s="490"/>
      <c r="AK86" s="490"/>
      <c r="AL86" s="490"/>
      <c r="AM86" s="490"/>
      <c r="AN86" s="490"/>
      <c r="AO86" s="490"/>
      <c r="AP86" s="490"/>
      <c r="AQ86" s="490"/>
      <c r="AR86" s="490"/>
      <c r="AT86" s="426"/>
      <c r="AV86" s="480"/>
      <c r="AW86" s="480"/>
      <c r="AX86" s="480"/>
      <c r="AY86" s="480"/>
      <c r="BA86" s="480"/>
      <c r="BB86" s="480"/>
      <c r="BC86" s="480"/>
      <c r="BD86" s="480"/>
      <c r="BE86" s="480"/>
      <c r="BF86" s="480"/>
      <c r="BG86" s="480"/>
      <c r="BH86" s="480"/>
      <c r="BI86" s="480"/>
      <c r="BJ86" s="480"/>
      <c r="BM86" s="480"/>
      <c r="BN86" s="480"/>
      <c r="BO86" s="480"/>
      <c r="BP86" s="480"/>
      <c r="BR86" s="480"/>
      <c r="BS86" s="480"/>
      <c r="BT86" s="480"/>
      <c r="BU86" s="480"/>
      <c r="BV86" s="480"/>
      <c r="BX86" s="480"/>
      <c r="BY86" s="480"/>
      <c r="BZ86" s="480"/>
      <c r="CA86" s="480"/>
      <c r="CS86" s="480"/>
      <c r="CT86" s="480">
        <v>0</v>
      </c>
      <c r="CX86" s="480">
        <v>0</v>
      </c>
      <c r="DB86" s="480">
        <v>0</v>
      </c>
      <c r="DF86" s="480">
        <v>0</v>
      </c>
      <c r="DJ86" s="480">
        <v>0</v>
      </c>
      <c r="ET86" s="481">
        <f>ET51</f>
        <v>0.82546255987998518</v>
      </c>
      <c r="EX86" s="481">
        <f>EX51</f>
        <v>1.0551762786817291</v>
      </c>
      <c r="FB86" s="481">
        <f>FB51</f>
        <v>0.97861138753540933</v>
      </c>
      <c r="FC86" s="480">
        <f>EU76*FC76</f>
        <v>0.85958798379795542</v>
      </c>
      <c r="FH86" s="481">
        <f>FH51</f>
        <v>0.72743378861950447</v>
      </c>
      <c r="FI86" s="480"/>
      <c r="FL86" s="481">
        <f>FL51</f>
        <v>1.1973715350481902</v>
      </c>
      <c r="FO86" s="480">
        <f>FI86*FM76</f>
        <v>0</v>
      </c>
    </row>
    <row r="87" spans="1:171" x14ac:dyDescent="0.2">
      <c r="A87" s="18" t="s">
        <v>168</v>
      </c>
      <c r="B87" s="91">
        <v>1996</v>
      </c>
      <c r="D87" s="488"/>
      <c r="E87" s="488"/>
      <c r="F87" s="488"/>
      <c r="G87" s="488"/>
      <c r="H87" s="488"/>
      <c r="M87" s="494"/>
      <c r="N87" s="494"/>
      <c r="O87" s="494"/>
      <c r="Z87" s="480"/>
      <c r="AA87" s="480"/>
      <c r="AC87" s="490"/>
      <c r="AD87" s="490"/>
      <c r="AE87" s="490"/>
      <c r="AF87" s="490"/>
      <c r="AG87" s="490"/>
      <c r="AH87" s="490"/>
      <c r="AI87" s="490"/>
      <c r="AJ87" s="490"/>
      <c r="AK87" s="490"/>
      <c r="AL87" s="490"/>
      <c r="AM87" s="490"/>
      <c r="AN87" s="490"/>
      <c r="AO87" s="490"/>
      <c r="AP87" s="490"/>
      <c r="AQ87" s="490"/>
      <c r="AR87" s="490"/>
      <c r="AT87" s="426"/>
      <c r="AV87" s="480"/>
      <c r="AW87" s="480"/>
      <c r="AX87" s="480"/>
      <c r="AY87" s="480"/>
      <c r="BA87" s="480"/>
      <c r="BB87" s="480"/>
      <c r="BC87" s="480"/>
      <c r="BD87" s="480"/>
      <c r="BE87" s="480"/>
      <c r="BF87" s="480"/>
      <c r="BG87" s="480"/>
      <c r="BH87" s="480"/>
      <c r="BI87" s="480"/>
      <c r="BJ87" s="480"/>
      <c r="BM87" s="480"/>
      <c r="BN87" s="480"/>
      <c r="BO87" s="480"/>
      <c r="BP87" s="480"/>
      <c r="BR87" s="480"/>
      <c r="BS87" s="480"/>
      <c r="BT87" s="480"/>
      <c r="BU87" s="480"/>
      <c r="BV87" s="480"/>
      <c r="BX87" s="480"/>
      <c r="BY87" s="480"/>
      <c r="BZ87" s="480"/>
      <c r="CA87" s="480"/>
      <c r="CS87" s="480"/>
      <c r="CT87" s="480"/>
      <c r="CU87" s="480"/>
      <c r="CV87" s="480"/>
      <c r="CW87" s="480"/>
      <c r="CX87" s="480"/>
      <c r="CY87" s="480"/>
      <c r="CZ87" s="480"/>
      <c r="DA87" s="480"/>
      <c r="DB87" s="480"/>
      <c r="DC87" s="480"/>
      <c r="DD87" s="480"/>
      <c r="DE87" s="480"/>
      <c r="DF87" s="480"/>
      <c r="DG87" s="480"/>
      <c r="FC87" s="480">
        <f>FC86*EY76</f>
        <v>1.0479010897698284</v>
      </c>
    </row>
    <row r="88" spans="1:171" x14ac:dyDescent="0.2">
      <c r="A88" s="496"/>
      <c r="B88" s="425"/>
      <c r="D88" s="485"/>
      <c r="E88" s="485"/>
      <c r="F88" s="485"/>
      <c r="G88" s="485"/>
      <c r="H88" s="485"/>
      <c r="M88" s="494"/>
      <c r="N88" s="494"/>
      <c r="O88" s="494"/>
      <c r="Z88" s="480"/>
      <c r="AA88" s="480"/>
      <c r="AC88" s="490"/>
      <c r="AD88" s="490"/>
      <c r="AE88" s="490"/>
      <c r="AF88" s="490"/>
      <c r="AG88" s="490"/>
      <c r="AH88" s="490"/>
      <c r="AI88" s="490"/>
      <c r="AJ88" s="491"/>
      <c r="AK88" s="491"/>
      <c r="AL88" s="490"/>
      <c r="AM88" s="490"/>
      <c r="AN88" s="490"/>
      <c r="AO88" s="490"/>
      <c r="AP88" s="490"/>
      <c r="AQ88" s="490"/>
      <c r="AR88" s="490"/>
      <c r="AS88" s="425"/>
      <c r="AT88" s="426"/>
      <c r="AV88" s="480"/>
      <c r="AW88" s="480"/>
      <c r="AX88" s="480"/>
      <c r="AY88" s="480"/>
      <c r="BA88" s="480"/>
      <c r="BB88" s="480"/>
      <c r="BC88" s="480"/>
      <c r="BD88" s="480"/>
      <c r="BE88" s="480"/>
      <c r="BF88" s="480"/>
      <c r="BG88" s="480"/>
      <c r="BH88" s="480"/>
      <c r="BI88" s="480"/>
      <c r="BJ88" s="480"/>
      <c r="BM88" s="480"/>
      <c r="BN88" s="480"/>
      <c r="BO88" s="480"/>
      <c r="BP88" s="480"/>
      <c r="BR88" s="480"/>
      <c r="BS88" s="480"/>
      <c r="BT88" s="480"/>
      <c r="BU88" s="480"/>
      <c r="BV88" s="480"/>
      <c r="BX88" s="480"/>
      <c r="BY88" s="480"/>
      <c r="BZ88" s="480"/>
      <c r="CA88" s="480"/>
      <c r="CS88" s="480"/>
      <c r="CT88" s="480"/>
      <c r="CU88" s="480"/>
      <c r="CV88" s="480"/>
      <c r="CW88" s="480"/>
      <c r="CX88" s="480"/>
      <c r="CY88" s="480"/>
      <c r="CZ88" s="480"/>
      <c r="DA88" s="480"/>
      <c r="DB88" s="480"/>
      <c r="DC88" s="480"/>
      <c r="DD88" s="480"/>
      <c r="DE88" s="480"/>
      <c r="DF88" s="480"/>
      <c r="DG88" s="480"/>
      <c r="EU88" s="480">
        <f>EU76*EY76</f>
        <v>1.0904252072071561</v>
      </c>
    </row>
    <row r="89" spans="1:171" x14ac:dyDescent="0.2">
      <c r="A89" s="425"/>
      <c r="B89" s="425"/>
      <c r="D89" s="451"/>
      <c r="E89" s="451"/>
      <c r="F89" s="451"/>
      <c r="G89" s="451"/>
      <c r="H89" s="451"/>
      <c r="M89" s="494"/>
      <c r="N89" s="494"/>
      <c r="O89" s="541"/>
      <c r="Q89" s="487"/>
      <c r="AC89" s="630" t="s">
        <v>1496</v>
      </c>
      <c r="AD89" s="629"/>
      <c r="AE89" s="480"/>
      <c r="AF89" s="480"/>
      <c r="AG89" s="480"/>
      <c r="AH89" s="480"/>
      <c r="AI89" s="480"/>
      <c r="AT89" s="426"/>
    </row>
    <row r="90" spans="1:171" x14ac:dyDescent="0.2">
      <c r="A90" s="425"/>
      <c r="B90" s="425"/>
      <c r="C90" s="425"/>
      <c r="D90" s="497"/>
      <c r="E90" s="497"/>
      <c r="F90" s="497"/>
      <c r="G90" s="497"/>
      <c r="H90" s="497"/>
      <c r="I90" s="471"/>
      <c r="J90" s="471"/>
      <c r="K90" s="471"/>
      <c r="L90" s="471"/>
      <c r="M90" s="498"/>
      <c r="N90" s="498"/>
      <c r="O90" s="498"/>
      <c r="P90" s="471"/>
      <c r="Q90" s="498"/>
      <c r="R90" s="471"/>
      <c r="S90" s="471"/>
      <c r="T90" s="471"/>
      <c r="U90" s="471"/>
      <c r="V90" s="471"/>
      <c r="W90" s="471"/>
      <c r="X90" s="471"/>
      <c r="Y90" s="471"/>
      <c r="Z90" s="471"/>
      <c r="AA90" s="471"/>
      <c r="AB90" s="471"/>
      <c r="AC90" s="471"/>
      <c r="AD90" s="471"/>
      <c r="AE90" s="471"/>
      <c r="AF90" s="471"/>
      <c r="AG90" s="471"/>
      <c r="AH90" s="471"/>
      <c r="AI90" s="471"/>
      <c r="AJ90" s="471"/>
      <c r="AK90" s="471"/>
      <c r="AL90" s="471"/>
      <c r="AM90" s="471"/>
      <c r="AN90" s="471"/>
      <c r="AO90" s="471"/>
      <c r="AP90" s="471"/>
      <c r="AQ90" s="471"/>
      <c r="AR90" s="471"/>
      <c r="AS90" s="471"/>
      <c r="AT90" s="426"/>
    </row>
    <row r="91" spans="1:171" x14ac:dyDescent="0.2">
      <c r="A91" s="425"/>
      <c r="B91" s="425"/>
      <c r="C91" s="425"/>
      <c r="D91" s="499"/>
      <c r="E91" s="499"/>
      <c r="F91" s="499"/>
      <c r="G91" s="499"/>
      <c r="H91" s="499"/>
      <c r="I91" s="425"/>
      <c r="J91" s="425"/>
      <c r="K91" s="425"/>
      <c r="L91" s="425"/>
      <c r="M91" s="425"/>
      <c r="N91" s="425"/>
      <c r="O91" s="425"/>
      <c r="P91" s="425"/>
      <c r="Q91" s="425"/>
      <c r="R91" s="425"/>
      <c r="S91" s="425"/>
      <c r="T91" s="425"/>
      <c r="U91" s="425"/>
      <c r="V91" s="425"/>
      <c r="W91" s="425"/>
      <c r="X91" s="425"/>
      <c r="Y91" s="425"/>
      <c r="Z91" s="425"/>
      <c r="AA91" s="425"/>
      <c r="AB91" s="425"/>
      <c r="AC91" s="425"/>
      <c r="AD91" s="425"/>
      <c r="AE91" s="425"/>
      <c r="AF91" s="425"/>
      <c r="AG91" s="425"/>
      <c r="AH91" s="425"/>
      <c r="AI91" s="425"/>
      <c r="AJ91" s="425"/>
      <c r="AK91" s="425"/>
      <c r="AL91" s="425"/>
      <c r="AM91" s="425"/>
      <c r="AN91" s="425"/>
      <c r="AO91" s="425"/>
      <c r="AP91" s="425"/>
      <c r="AQ91" s="425"/>
      <c r="AR91" s="425"/>
      <c r="AS91" s="425"/>
      <c r="AT91" s="426"/>
      <c r="DP91" s="440"/>
    </row>
    <row r="92" spans="1:171" x14ac:dyDescent="0.2">
      <c r="A92" s="425"/>
      <c r="B92" s="425"/>
      <c r="C92" s="425"/>
      <c r="D92" s="443"/>
      <c r="E92" s="443"/>
      <c r="F92" s="443"/>
      <c r="G92" s="443"/>
      <c r="H92" s="443"/>
      <c r="I92" s="425"/>
      <c r="J92" s="425"/>
      <c r="K92" s="425"/>
      <c r="L92" s="425"/>
      <c r="M92" s="443"/>
      <c r="N92" s="443"/>
      <c r="O92" s="443"/>
      <c r="P92" s="425"/>
      <c r="Q92" s="450"/>
      <c r="R92" s="425"/>
      <c r="S92" s="425"/>
      <c r="T92" s="425"/>
      <c r="U92" s="425"/>
      <c r="V92" s="425"/>
      <c r="W92" s="443"/>
      <c r="X92" s="425"/>
      <c r="Y92" s="425"/>
      <c r="Z92" s="443"/>
      <c r="AA92" s="471"/>
      <c r="AB92" s="425"/>
      <c r="AC92" s="425"/>
      <c r="AD92" s="425"/>
      <c r="AE92" s="425"/>
      <c r="AF92" s="425"/>
      <c r="AG92" s="425"/>
      <c r="AH92" s="425"/>
      <c r="AI92" s="425"/>
      <c r="AJ92" s="425"/>
      <c r="AK92" s="425"/>
      <c r="AL92" s="425"/>
      <c r="AM92" s="425"/>
      <c r="AN92" s="425"/>
      <c r="AO92" s="425"/>
      <c r="AP92" s="425"/>
      <c r="AQ92" s="425"/>
      <c r="AR92" s="425"/>
      <c r="AS92" s="425"/>
      <c r="AT92" s="426"/>
      <c r="DQ92" s="475"/>
      <c r="DT92" s="432"/>
      <c r="DU92" s="475"/>
      <c r="DV92" s="432"/>
      <c r="DY92" s="432"/>
      <c r="EL92" s="432"/>
      <c r="ES92" s="474"/>
      <c r="ET92" s="474"/>
      <c r="EU92" s="474"/>
      <c r="EW92" s="474"/>
      <c r="EX92" s="474"/>
      <c r="EY92" s="474"/>
      <c r="FA92" s="474"/>
      <c r="FB92" s="474"/>
      <c r="FC92" s="474"/>
      <c r="FF92" s="474"/>
      <c r="FG92" s="474"/>
      <c r="FH92" s="474"/>
    </row>
    <row r="93" spans="1:171" ht="23.25" customHeight="1" x14ac:dyDescent="0.2">
      <c r="A93" s="500"/>
      <c r="B93" s="425"/>
      <c r="C93" s="425"/>
      <c r="D93" s="450"/>
      <c r="E93" s="450"/>
      <c r="F93" s="450"/>
      <c r="G93" s="450"/>
      <c r="H93" s="450"/>
      <c r="I93" s="425"/>
      <c r="J93" s="425"/>
      <c r="K93" s="425"/>
      <c r="L93" s="425"/>
      <c r="M93" s="450"/>
      <c r="N93" s="450"/>
      <c r="O93" s="450"/>
      <c r="P93" s="425"/>
      <c r="Q93" s="450"/>
      <c r="R93" s="425"/>
      <c r="S93" s="425"/>
      <c r="T93" s="425"/>
      <c r="U93" s="425"/>
      <c r="V93" s="425"/>
      <c r="W93" s="450"/>
      <c r="X93" s="425"/>
      <c r="Y93" s="425"/>
      <c r="Z93" s="450"/>
      <c r="AA93" s="450"/>
      <c r="AB93" s="425"/>
      <c r="AC93" s="425"/>
      <c r="AD93" s="425"/>
      <c r="AE93" s="425"/>
      <c r="AF93" s="425"/>
      <c r="AG93" s="425"/>
      <c r="AH93" s="425"/>
      <c r="AI93" s="425"/>
      <c r="AJ93" s="425"/>
      <c r="AK93" s="425"/>
      <c r="AL93" s="425"/>
      <c r="AM93" s="425"/>
      <c r="AN93" s="425"/>
      <c r="AO93" s="425"/>
      <c r="AP93" s="425"/>
      <c r="AQ93" s="425"/>
      <c r="AR93" s="425"/>
      <c r="AS93" s="425"/>
      <c r="AT93" s="426"/>
      <c r="DQ93" s="480"/>
      <c r="DS93" s="480"/>
      <c r="DT93" s="480"/>
      <c r="DU93" s="480"/>
      <c r="EL93" s="495"/>
    </row>
    <row r="94" spans="1:171" ht="13.5" thickBot="1" x14ac:dyDescent="0.25">
      <c r="A94" s="425"/>
      <c r="B94" s="425"/>
      <c r="C94" s="425"/>
      <c r="D94" s="450"/>
      <c r="E94" s="450"/>
      <c r="F94" s="450"/>
      <c r="G94" s="450"/>
      <c r="H94" s="450"/>
      <c r="I94" s="425"/>
      <c r="J94" s="425"/>
      <c r="K94" s="425"/>
      <c r="L94" s="425"/>
      <c r="M94" s="443"/>
      <c r="N94" s="443"/>
      <c r="O94" s="443"/>
      <c r="P94" s="425"/>
      <c r="Q94" s="443"/>
      <c r="R94" s="425"/>
      <c r="S94" s="425"/>
      <c r="T94" s="425"/>
      <c r="U94" s="425"/>
      <c r="V94" s="425"/>
      <c r="W94" s="443"/>
      <c r="X94" s="425"/>
      <c r="Y94" s="425"/>
      <c r="Z94" s="450"/>
      <c r="AA94" s="471"/>
      <c r="AB94" s="425"/>
      <c r="AC94" s="425"/>
      <c r="AD94" s="425"/>
      <c r="AE94" s="425"/>
      <c r="AF94" s="425"/>
      <c r="AG94" s="425"/>
      <c r="AH94" s="425"/>
      <c r="AI94" s="425"/>
      <c r="AJ94" s="425"/>
      <c r="AK94" s="425"/>
      <c r="AL94" s="425"/>
      <c r="AM94" s="425"/>
      <c r="AN94" s="425"/>
      <c r="AO94" s="425"/>
      <c r="AP94" s="425"/>
      <c r="AQ94" s="425"/>
      <c r="AR94" s="425"/>
      <c r="AS94" s="425"/>
      <c r="AT94" s="426"/>
      <c r="DQ94" s="480"/>
      <c r="DS94" s="480"/>
      <c r="DT94" s="480"/>
      <c r="DU94" s="480"/>
      <c r="DX94" s="480"/>
      <c r="DY94" s="480"/>
      <c r="DZ94" s="480"/>
      <c r="EA94" s="480"/>
      <c r="EB94" s="480"/>
      <c r="EC94" s="480"/>
      <c r="ED94" s="480"/>
      <c r="EE94" s="480"/>
      <c r="EF94" s="480"/>
      <c r="EG94" s="480"/>
      <c r="EH94" s="480"/>
      <c r="EI94" s="480"/>
      <c r="EJ94" s="480"/>
      <c r="EK94" s="480"/>
      <c r="EL94" s="480"/>
      <c r="EM94" s="480"/>
      <c r="ES94" s="483"/>
      <c r="ET94" s="483"/>
      <c r="EU94" s="483"/>
      <c r="EW94" s="483"/>
      <c r="EX94" s="483"/>
      <c r="EY94" s="483"/>
      <c r="FA94" s="483"/>
      <c r="FB94" s="483"/>
      <c r="FC94" s="483"/>
      <c r="FF94" s="483"/>
      <c r="FG94" s="483"/>
      <c r="FH94" s="483"/>
    </row>
    <row r="95" spans="1:171" x14ac:dyDescent="0.2">
      <c r="A95" s="425"/>
      <c r="B95" s="425"/>
      <c r="C95" s="425"/>
      <c r="D95" s="501"/>
      <c r="E95" s="501"/>
      <c r="F95" s="501"/>
      <c r="G95" s="501"/>
      <c r="H95" s="501"/>
      <c r="I95" s="425"/>
      <c r="J95" s="425"/>
      <c r="K95" s="425"/>
      <c r="L95" s="510"/>
      <c r="M95" s="501"/>
      <c r="N95" s="501"/>
      <c r="O95" s="501"/>
      <c r="P95" s="425"/>
      <c r="Q95" s="502"/>
      <c r="R95" s="425"/>
      <c r="S95" s="425"/>
      <c r="T95" s="425"/>
      <c r="U95" s="425"/>
      <c r="V95" s="425"/>
      <c r="W95" s="503"/>
      <c r="X95" s="425"/>
      <c r="Y95" s="425"/>
      <c r="Z95" s="490"/>
      <c r="AA95" s="490"/>
      <c r="AB95" s="425"/>
      <c r="AC95" s="490"/>
      <c r="AD95" s="490"/>
      <c r="AE95" s="490"/>
      <c r="AF95" s="490"/>
      <c r="AG95" s="490"/>
      <c r="AH95" s="490"/>
      <c r="AI95" s="490"/>
      <c r="AJ95" s="490"/>
      <c r="AK95" s="490"/>
      <c r="AL95" s="490"/>
      <c r="AM95" s="490"/>
      <c r="AN95" s="490"/>
      <c r="AO95" s="490"/>
      <c r="AP95" s="490"/>
      <c r="AQ95" s="490"/>
      <c r="AR95" s="490"/>
      <c r="AS95" s="425"/>
      <c r="AT95" s="426"/>
      <c r="AV95" s="480"/>
      <c r="AW95" s="480"/>
      <c r="AX95" s="480"/>
      <c r="AY95" s="480"/>
      <c r="BA95" s="480"/>
      <c r="BB95" s="480"/>
      <c r="BC95" s="480"/>
      <c r="BD95" s="480"/>
      <c r="BE95" s="480"/>
      <c r="BF95" s="480"/>
      <c r="BG95" s="480"/>
      <c r="BH95" s="480"/>
      <c r="BI95" s="480"/>
      <c r="BJ95" s="480"/>
      <c r="BR95" s="480"/>
      <c r="BS95" s="480"/>
      <c r="BT95" s="480"/>
      <c r="BU95" s="480"/>
      <c r="BV95" s="480"/>
      <c r="BX95" s="480"/>
      <c r="BY95" s="480"/>
      <c r="BZ95" s="480"/>
      <c r="CA95" s="480"/>
      <c r="CS95" s="480"/>
      <c r="CT95" s="480"/>
      <c r="CU95" s="480"/>
      <c r="CV95" s="480"/>
      <c r="CW95" s="480"/>
      <c r="CX95" s="480"/>
      <c r="CY95" s="480"/>
      <c r="CZ95" s="480"/>
      <c r="DA95" s="480"/>
      <c r="DB95" s="480"/>
      <c r="DC95" s="480"/>
      <c r="DD95" s="480"/>
      <c r="DE95" s="480"/>
      <c r="DF95" s="480"/>
      <c r="DG95" s="480"/>
      <c r="DI95" s="480"/>
      <c r="DJ95" s="480"/>
      <c r="DK95" s="480"/>
      <c r="DO95" s="481"/>
      <c r="DP95" s="481"/>
      <c r="DQ95" s="480"/>
      <c r="DS95" s="480"/>
      <c r="DT95" s="480"/>
      <c r="DU95" s="480"/>
      <c r="ES95" s="480"/>
      <c r="ET95" s="480"/>
      <c r="EU95" s="480"/>
      <c r="EW95" s="480"/>
      <c r="EX95" s="480"/>
      <c r="EY95" s="480"/>
      <c r="FA95" s="480"/>
      <c r="FB95" s="480"/>
      <c r="FC95" s="480"/>
      <c r="FF95" s="480"/>
      <c r="FG95" s="480"/>
      <c r="FH95" s="480"/>
      <c r="FJ95" s="487"/>
    </row>
    <row r="96" spans="1:171" x14ac:dyDescent="0.2">
      <c r="A96" s="425"/>
      <c r="B96" s="425"/>
      <c r="C96" s="425"/>
      <c r="D96" s="501"/>
      <c r="E96" s="501"/>
      <c r="F96" s="501"/>
      <c r="G96" s="501"/>
      <c r="H96" s="501"/>
      <c r="I96" s="425"/>
      <c r="J96" s="425"/>
      <c r="K96" s="425"/>
      <c r="L96" s="425"/>
      <c r="M96" s="501"/>
      <c r="N96" s="501"/>
      <c r="O96" s="501"/>
      <c r="P96" s="425"/>
      <c r="Q96" s="502"/>
      <c r="R96" s="425"/>
      <c r="S96" s="425"/>
      <c r="T96" s="425"/>
      <c r="U96" s="425"/>
      <c r="V96" s="425"/>
      <c r="W96" s="503"/>
      <c r="X96" s="425"/>
      <c r="Y96" s="425"/>
      <c r="Z96" s="490"/>
      <c r="AA96" s="490"/>
      <c r="AB96" s="425"/>
      <c r="AC96" s="490"/>
      <c r="AD96" s="490"/>
      <c r="AE96" s="490"/>
      <c r="AF96" s="490"/>
      <c r="AG96" s="490"/>
      <c r="AH96" s="490"/>
      <c r="AI96" s="490"/>
      <c r="AJ96" s="490"/>
      <c r="AK96" s="490"/>
      <c r="AL96" s="490"/>
      <c r="AM96" s="490"/>
      <c r="AN96" s="490"/>
      <c r="AO96" s="490"/>
      <c r="AP96" s="490"/>
      <c r="AQ96" s="490"/>
      <c r="AR96" s="490"/>
      <c r="AS96" s="425"/>
      <c r="AT96" s="426"/>
      <c r="AV96" s="480"/>
      <c r="AW96" s="480"/>
      <c r="AX96" s="480"/>
      <c r="AY96" s="480"/>
      <c r="BA96" s="480"/>
      <c r="BB96" s="480"/>
      <c r="BC96" s="480"/>
      <c r="BD96" s="480"/>
      <c r="BE96" s="480"/>
      <c r="BF96" s="480"/>
      <c r="BG96" s="480"/>
      <c r="BH96" s="480"/>
      <c r="BI96" s="480"/>
      <c r="BJ96" s="480"/>
      <c r="BM96" s="480"/>
      <c r="BN96" s="480"/>
      <c r="BO96" s="480"/>
      <c r="BP96" s="480"/>
      <c r="BR96" s="480"/>
      <c r="BS96" s="480"/>
      <c r="BT96" s="480"/>
      <c r="BU96" s="480"/>
      <c r="BV96" s="480"/>
      <c r="BX96" s="480"/>
      <c r="BY96" s="480"/>
      <c r="BZ96" s="480"/>
      <c r="CA96" s="480"/>
      <c r="CC96" s="480"/>
      <c r="CD96" s="480"/>
      <c r="CE96" s="480"/>
      <c r="CF96" s="480"/>
      <c r="CH96" s="480"/>
      <c r="CI96" s="480"/>
      <c r="CJ96" s="480"/>
      <c r="CK96" s="480"/>
      <c r="CM96" s="480"/>
      <c r="CN96" s="480"/>
      <c r="CO96" s="480"/>
      <c r="CP96" s="480"/>
      <c r="CS96" s="480"/>
      <c r="CT96" s="480"/>
      <c r="CU96" s="480"/>
      <c r="CV96" s="480"/>
      <c r="CW96" s="480"/>
      <c r="CX96" s="480"/>
      <c r="CY96" s="480"/>
      <c r="CZ96" s="480"/>
      <c r="DA96" s="480"/>
      <c r="DB96" s="480"/>
      <c r="DC96" s="480"/>
      <c r="DD96" s="480"/>
      <c r="DE96" s="480"/>
      <c r="DF96" s="480"/>
      <c r="DG96" s="480"/>
      <c r="DI96" s="480"/>
      <c r="DJ96" s="480"/>
      <c r="DK96" s="480"/>
      <c r="DO96" s="481"/>
      <c r="DP96" s="481"/>
      <c r="DQ96" s="480"/>
      <c r="DS96" s="480"/>
      <c r="DT96" s="480"/>
      <c r="DU96" s="480"/>
      <c r="DV96" s="480"/>
      <c r="DX96" s="480"/>
      <c r="DY96" s="480"/>
      <c r="DZ96" s="480"/>
      <c r="EA96" s="480"/>
      <c r="EB96" s="480"/>
      <c r="EC96" s="480"/>
      <c r="ED96" s="480"/>
      <c r="EE96" s="480"/>
      <c r="EF96" s="480"/>
      <c r="EG96" s="480"/>
      <c r="EH96" s="480"/>
      <c r="EI96" s="480"/>
      <c r="EJ96" s="480"/>
      <c r="EK96" s="480"/>
      <c r="EL96" s="480"/>
      <c r="EM96" s="480"/>
      <c r="EN96" s="481"/>
      <c r="EO96" s="480"/>
      <c r="EP96" s="481"/>
      <c r="ES96" s="480"/>
      <c r="ET96" s="480"/>
      <c r="EU96" s="480"/>
      <c r="EW96" s="480"/>
      <c r="EX96" s="480"/>
      <c r="EY96" s="480"/>
      <c r="FA96" s="480"/>
      <c r="FB96" s="480"/>
      <c r="FC96" s="480"/>
      <c r="FD96" s="481"/>
      <c r="FF96" s="480"/>
      <c r="FG96" s="480"/>
      <c r="FH96" s="480"/>
      <c r="FJ96" s="487"/>
      <c r="FK96" s="480"/>
      <c r="FL96" s="481"/>
      <c r="FM96" s="480"/>
      <c r="FN96" s="480"/>
    </row>
    <row r="97" spans="1:173" x14ac:dyDescent="0.2">
      <c r="A97" s="425"/>
      <c r="B97" s="425"/>
      <c r="C97" s="425"/>
      <c r="D97" s="501"/>
      <c r="E97" s="501"/>
      <c r="F97" s="501"/>
      <c r="G97" s="501"/>
      <c r="H97" s="501"/>
      <c r="I97" s="425"/>
      <c r="J97" s="425"/>
      <c r="K97" s="425"/>
      <c r="L97" s="425"/>
      <c r="M97" s="501"/>
      <c r="N97" s="501"/>
      <c r="O97" s="501"/>
      <c r="P97" s="425"/>
      <c r="Q97" s="502"/>
      <c r="R97" s="425"/>
      <c r="S97" s="425"/>
      <c r="T97" s="425"/>
      <c r="U97" s="425"/>
      <c r="V97" s="425"/>
      <c r="W97" s="503"/>
      <c r="X97" s="425"/>
      <c r="Y97" s="425"/>
      <c r="Z97" s="490"/>
      <c r="AA97" s="490"/>
      <c r="AB97" s="425"/>
      <c r="AC97" s="490"/>
      <c r="AD97" s="490"/>
      <c r="AE97" s="490"/>
      <c r="AF97" s="490"/>
      <c r="AG97" s="490"/>
      <c r="AH97" s="490"/>
      <c r="AI97" s="490"/>
      <c r="AJ97" s="490"/>
      <c r="AK97" s="490"/>
      <c r="AL97" s="490"/>
      <c r="AM97" s="490"/>
      <c r="AN97" s="490"/>
      <c r="AO97" s="490"/>
      <c r="AP97" s="490"/>
      <c r="AQ97" s="490"/>
      <c r="AR97" s="490"/>
      <c r="AS97" s="425"/>
      <c r="AT97" s="426"/>
      <c r="AV97" s="480"/>
      <c r="AW97" s="480"/>
      <c r="AX97" s="480"/>
      <c r="AY97" s="480"/>
      <c r="BA97" s="480"/>
      <c r="BB97" s="480"/>
      <c r="BC97" s="480"/>
      <c r="BD97" s="480"/>
      <c r="BE97" s="480"/>
      <c r="BF97" s="480"/>
      <c r="BG97" s="480"/>
      <c r="BH97" s="480"/>
      <c r="BI97" s="480"/>
      <c r="BJ97" s="480"/>
      <c r="BM97" s="480"/>
      <c r="BN97" s="480"/>
      <c r="BO97" s="480"/>
      <c r="BP97" s="480"/>
      <c r="BR97" s="480"/>
      <c r="BS97" s="480"/>
      <c r="BT97" s="480"/>
      <c r="BU97" s="480"/>
      <c r="BV97" s="480"/>
      <c r="BX97" s="480"/>
      <c r="BY97" s="480"/>
      <c r="BZ97" s="480"/>
      <c r="CA97" s="480"/>
      <c r="CC97" s="480"/>
      <c r="CD97" s="480"/>
      <c r="CE97" s="480"/>
      <c r="CF97" s="480"/>
      <c r="CH97" s="480"/>
      <c r="CI97" s="480"/>
      <c r="CJ97" s="480"/>
      <c r="CK97" s="480"/>
      <c r="CM97" s="480"/>
      <c r="CN97" s="480"/>
      <c r="CO97" s="480"/>
      <c r="CP97" s="480"/>
      <c r="CS97" s="480"/>
      <c r="CT97" s="480"/>
      <c r="CU97" s="480"/>
      <c r="CV97" s="480"/>
      <c r="CW97" s="480"/>
      <c r="CX97" s="480"/>
      <c r="CY97" s="480"/>
      <c r="CZ97" s="480"/>
      <c r="DA97" s="480"/>
      <c r="DB97" s="480"/>
      <c r="DC97" s="480"/>
      <c r="DD97" s="480"/>
      <c r="DE97" s="480"/>
      <c r="DF97" s="480"/>
      <c r="DG97" s="480"/>
      <c r="DI97" s="480"/>
      <c r="DJ97" s="480"/>
      <c r="DK97" s="480"/>
      <c r="DO97" s="481"/>
      <c r="DP97" s="481"/>
      <c r="DQ97" s="480"/>
      <c r="DS97" s="480"/>
      <c r="DT97" s="480"/>
      <c r="DU97" s="480"/>
      <c r="DV97" s="480"/>
      <c r="DX97" s="480"/>
      <c r="DY97" s="480"/>
      <c r="DZ97" s="480"/>
      <c r="EA97" s="480"/>
      <c r="EB97" s="480"/>
      <c r="EC97" s="480"/>
      <c r="ED97" s="480"/>
      <c r="EE97" s="480"/>
      <c r="EF97" s="480"/>
      <c r="EG97" s="480"/>
      <c r="EH97" s="480"/>
      <c r="EI97" s="480"/>
      <c r="EK97" s="480"/>
      <c r="EL97" s="480"/>
      <c r="EM97" s="480"/>
      <c r="EN97" s="481"/>
      <c r="EO97" s="480"/>
      <c r="EP97" s="481"/>
      <c r="ES97" s="480"/>
      <c r="ET97" s="480"/>
      <c r="EU97" s="480"/>
      <c r="EW97" s="480"/>
      <c r="EX97" s="480"/>
      <c r="EY97" s="480"/>
      <c r="FA97" s="480"/>
      <c r="FB97" s="480"/>
      <c r="FC97" s="480"/>
      <c r="FD97" s="481"/>
      <c r="FF97" s="480"/>
      <c r="FG97" s="480"/>
      <c r="FH97" s="480"/>
      <c r="FJ97" s="487"/>
      <c r="FK97" s="480"/>
      <c r="FL97" s="481"/>
      <c r="FM97" s="480"/>
      <c r="FN97" s="480"/>
      <c r="FP97" s="480"/>
      <c r="FQ97" s="480"/>
    </row>
    <row r="98" spans="1:173" x14ac:dyDescent="0.2">
      <c r="A98" s="425"/>
      <c r="B98" s="425"/>
      <c r="C98" s="425"/>
      <c r="D98" s="501"/>
      <c r="E98" s="501"/>
      <c r="F98" s="501"/>
      <c r="G98" s="501"/>
      <c r="H98" s="501"/>
      <c r="I98" s="425"/>
      <c r="J98" s="425"/>
      <c r="K98" s="425"/>
      <c r="L98" s="425"/>
      <c r="M98" s="501"/>
      <c r="N98" s="501"/>
      <c r="O98" s="501"/>
      <c r="P98" s="425"/>
      <c r="Q98" s="502"/>
      <c r="R98" s="425"/>
      <c r="S98" s="425"/>
      <c r="T98" s="425"/>
      <c r="U98" s="425"/>
      <c r="V98" s="425"/>
      <c r="W98" s="503"/>
      <c r="X98" s="425"/>
      <c r="Y98" s="425"/>
      <c r="Z98" s="490"/>
      <c r="AA98" s="490"/>
      <c r="AB98" s="425"/>
      <c r="AC98" s="490"/>
      <c r="AD98" s="490"/>
      <c r="AE98" s="490"/>
      <c r="AF98" s="490"/>
      <c r="AG98" s="490"/>
      <c r="AH98" s="490"/>
      <c r="AI98" s="490"/>
      <c r="AJ98" s="490"/>
      <c r="AK98" s="490"/>
      <c r="AL98" s="490"/>
      <c r="AM98" s="490"/>
      <c r="AN98" s="490"/>
      <c r="AO98" s="490"/>
      <c r="AP98" s="490"/>
      <c r="AQ98" s="490"/>
      <c r="AR98" s="490"/>
      <c r="AS98" s="425"/>
      <c r="AT98" s="426"/>
      <c r="AV98" s="480"/>
      <c r="AW98" s="480"/>
      <c r="AX98" s="480"/>
      <c r="AY98" s="480"/>
      <c r="BA98" s="480"/>
      <c r="BB98" s="480"/>
      <c r="BC98" s="480"/>
      <c r="BD98" s="480"/>
      <c r="BE98" s="480"/>
      <c r="BF98" s="480"/>
      <c r="BG98" s="480"/>
      <c r="BH98" s="480"/>
      <c r="BI98" s="480"/>
      <c r="BJ98" s="480"/>
      <c r="BM98" s="480"/>
      <c r="BN98" s="480"/>
      <c r="BO98" s="480"/>
      <c r="BP98" s="480"/>
      <c r="BR98" s="480"/>
      <c r="BS98" s="480"/>
      <c r="BT98" s="480"/>
      <c r="BU98" s="480"/>
      <c r="BV98" s="480"/>
      <c r="BX98" s="480"/>
      <c r="BY98" s="480"/>
      <c r="BZ98" s="480"/>
      <c r="CA98" s="480"/>
      <c r="CC98" s="480"/>
      <c r="CD98" s="480"/>
      <c r="CE98" s="480"/>
      <c r="CF98" s="480"/>
      <c r="CH98" s="480"/>
      <c r="CI98" s="480"/>
      <c r="CJ98" s="480"/>
      <c r="CK98" s="480"/>
      <c r="CM98" s="480"/>
      <c r="CN98" s="480"/>
      <c r="CO98" s="480"/>
      <c r="CP98" s="480"/>
      <c r="CS98" s="480"/>
      <c r="CT98" s="480"/>
      <c r="CU98" s="480"/>
      <c r="CV98" s="480"/>
      <c r="CW98" s="480"/>
      <c r="CX98" s="480"/>
      <c r="CY98" s="480"/>
      <c r="CZ98" s="480"/>
      <c r="DA98" s="480"/>
      <c r="DB98" s="480"/>
      <c r="DC98" s="480"/>
      <c r="DD98" s="480"/>
      <c r="DE98" s="480"/>
      <c r="DF98" s="480"/>
      <c r="DG98" s="480"/>
      <c r="DI98" s="480"/>
      <c r="DJ98" s="480"/>
      <c r="DK98" s="480"/>
      <c r="DO98" s="481"/>
      <c r="DP98" s="481"/>
      <c r="DQ98" s="480"/>
      <c r="DS98" s="480"/>
      <c r="DT98" s="480"/>
      <c r="DU98" s="480"/>
      <c r="DV98" s="480"/>
      <c r="DX98" s="480"/>
      <c r="DY98" s="480"/>
      <c r="DZ98" s="480"/>
      <c r="EA98" s="480"/>
      <c r="EB98" s="480"/>
      <c r="EC98" s="480"/>
      <c r="ED98" s="480"/>
      <c r="EE98" s="480"/>
      <c r="EF98" s="480"/>
      <c r="EG98" s="480"/>
      <c r="EH98" s="480"/>
      <c r="EI98" s="480"/>
      <c r="EK98" s="480"/>
      <c r="EL98" s="480"/>
      <c r="EM98" s="480"/>
      <c r="EN98" s="481"/>
      <c r="EO98" s="480"/>
      <c r="EP98" s="481"/>
      <c r="ES98" s="480"/>
      <c r="ET98" s="480"/>
      <c r="EU98" s="480"/>
      <c r="EW98" s="480"/>
      <c r="EX98" s="480"/>
      <c r="EY98" s="480"/>
      <c r="FA98" s="480"/>
      <c r="FB98" s="480"/>
      <c r="FC98" s="480"/>
      <c r="FD98" s="481"/>
      <c r="FF98" s="480"/>
      <c r="FG98" s="480"/>
      <c r="FH98" s="480"/>
      <c r="FJ98" s="487"/>
      <c r="FK98" s="480"/>
      <c r="FL98" s="481"/>
      <c r="FM98" s="480"/>
      <c r="FN98" s="480"/>
      <c r="FP98" s="480"/>
      <c r="FQ98" s="480"/>
    </row>
    <row r="99" spans="1:173" x14ac:dyDescent="0.2">
      <c r="A99" s="425"/>
      <c r="B99" s="425"/>
      <c r="C99" s="425"/>
      <c r="D99" s="501"/>
      <c r="E99" s="501"/>
      <c r="F99" s="501"/>
      <c r="G99" s="501"/>
      <c r="H99" s="501"/>
      <c r="I99" s="425"/>
      <c r="J99" s="425"/>
      <c r="K99" s="425"/>
      <c r="L99" s="425"/>
      <c r="M99" s="501"/>
      <c r="N99" s="501"/>
      <c r="O99" s="501"/>
      <c r="P99" s="425"/>
      <c r="Q99" s="502"/>
      <c r="R99" s="425"/>
      <c r="S99" s="425"/>
      <c r="T99" s="425"/>
      <c r="U99" s="425"/>
      <c r="V99" s="425"/>
      <c r="W99" s="503"/>
      <c r="X99" s="425"/>
      <c r="Y99" s="425"/>
      <c r="Z99" s="490"/>
      <c r="AA99" s="490"/>
      <c r="AB99" s="425"/>
      <c r="AC99" s="490"/>
      <c r="AD99" s="490"/>
      <c r="AE99" s="490"/>
      <c r="AF99" s="490"/>
      <c r="AG99" s="490"/>
      <c r="AH99" s="490"/>
      <c r="AI99" s="490"/>
      <c r="AJ99" s="490"/>
      <c r="AK99" s="490"/>
      <c r="AL99" s="490"/>
      <c r="AM99" s="490"/>
      <c r="AN99" s="490"/>
      <c r="AO99" s="490"/>
      <c r="AP99" s="490"/>
      <c r="AQ99" s="490"/>
      <c r="AR99" s="490"/>
      <c r="AS99" s="425"/>
      <c r="AT99" s="426"/>
      <c r="AV99" s="480"/>
      <c r="AW99" s="480"/>
      <c r="AX99" s="480"/>
      <c r="AY99" s="480"/>
      <c r="BA99" s="480"/>
      <c r="BB99" s="480"/>
      <c r="BC99" s="480"/>
      <c r="BD99" s="480"/>
      <c r="BE99" s="480"/>
      <c r="BF99" s="480"/>
      <c r="BG99" s="480"/>
      <c r="BH99" s="480"/>
      <c r="BI99" s="480"/>
      <c r="BJ99" s="480"/>
      <c r="BM99" s="480"/>
      <c r="BN99" s="480"/>
      <c r="BO99" s="480"/>
      <c r="BP99" s="480"/>
      <c r="BR99" s="480"/>
      <c r="BS99" s="480"/>
      <c r="BT99" s="480"/>
      <c r="BU99" s="480"/>
      <c r="BV99" s="480"/>
      <c r="BX99" s="480"/>
      <c r="BY99" s="480"/>
      <c r="BZ99" s="480"/>
      <c r="CA99" s="480"/>
      <c r="CC99" s="480"/>
      <c r="CD99" s="480"/>
      <c r="CE99" s="480"/>
      <c r="CF99" s="480"/>
      <c r="CH99" s="480"/>
      <c r="CI99" s="480"/>
      <c r="CJ99" s="480"/>
      <c r="CK99" s="480"/>
      <c r="CM99" s="480"/>
      <c r="CN99" s="480"/>
      <c r="CO99" s="480"/>
      <c r="CP99" s="480"/>
      <c r="CS99" s="480"/>
      <c r="CT99" s="480"/>
      <c r="CU99" s="480"/>
      <c r="CV99" s="480"/>
      <c r="CW99" s="480"/>
      <c r="CX99" s="480"/>
      <c r="CY99" s="480"/>
      <c r="CZ99" s="480"/>
      <c r="DA99" s="480"/>
      <c r="DB99" s="480"/>
      <c r="DC99" s="480"/>
      <c r="DD99" s="480"/>
      <c r="DE99" s="480"/>
      <c r="DF99" s="480"/>
      <c r="DG99" s="480"/>
      <c r="DI99" s="480"/>
      <c r="DJ99" s="480"/>
      <c r="DK99" s="480"/>
      <c r="DO99" s="481"/>
      <c r="DP99" s="481"/>
      <c r="DQ99" s="480"/>
      <c r="DS99" s="480"/>
      <c r="DT99" s="480"/>
      <c r="DU99" s="480"/>
      <c r="DV99" s="480"/>
      <c r="DX99" s="480"/>
      <c r="DY99" s="480"/>
      <c r="DZ99" s="480"/>
      <c r="EA99" s="480"/>
      <c r="EB99" s="480"/>
      <c r="EC99" s="480"/>
      <c r="ED99" s="480"/>
      <c r="EE99" s="480"/>
      <c r="EF99" s="480"/>
      <c r="EG99" s="480"/>
      <c r="EH99" s="480"/>
      <c r="EI99" s="480"/>
      <c r="EK99" s="480"/>
      <c r="EL99" s="480"/>
      <c r="EM99" s="480"/>
      <c r="EN99" s="481"/>
      <c r="EO99" s="480"/>
      <c r="EP99" s="481"/>
      <c r="ES99" s="480"/>
      <c r="ET99" s="480"/>
      <c r="EU99" s="480"/>
      <c r="EW99" s="480"/>
      <c r="EX99" s="480"/>
      <c r="EY99" s="480"/>
      <c r="FA99" s="480"/>
      <c r="FB99" s="480"/>
      <c r="FC99" s="480"/>
      <c r="FD99" s="481"/>
      <c r="FF99" s="480"/>
      <c r="FG99" s="480"/>
      <c r="FH99" s="480"/>
      <c r="FJ99" s="487"/>
      <c r="FK99" s="480"/>
      <c r="FL99" s="481"/>
      <c r="FM99" s="480"/>
      <c r="FN99" s="480"/>
      <c r="FP99" s="480"/>
      <c r="FQ99" s="480"/>
    </row>
    <row r="100" spans="1:173" x14ac:dyDescent="0.2">
      <c r="A100" s="425"/>
      <c r="B100" s="425"/>
      <c r="C100" s="425"/>
      <c r="D100" s="501"/>
      <c r="E100" s="501"/>
      <c r="F100" s="501"/>
      <c r="G100" s="501"/>
      <c r="H100" s="501"/>
      <c r="I100" s="425"/>
      <c r="J100" s="425"/>
      <c r="K100" s="425"/>
      <c r="L100" s="425"/>
      <c r="M100" s="501"/>
      <c r="N100" s="501"/>
      <c r="O100" s="501"/>
      <c r="P100" s="425"/>
      <c r="Q100" s="502"/>
      <c r="R100" s="425"/>
      <c r="S100" s="425"/>
      <c r="T100" s="425"/>
      <c r="U100" s="425"/>
      <c r="V100" s="425"/>
      <c r="W100" s="503"/>
      <c r="X100" s="425"/>
      <c r="Y100" s="425"/>
      <c r="Z100" s="490"/>
      <c r="AA100" s="490"/>
      <c r="AB100" s="425"/>
      <c r="AC100" s="490"/>
      <c r="AD100" s="490"/>
      <c r="AE100" s="490"/>
      <c r="AF100" s="490"/>
      <c r="AG100" s="490"/>
      <c r="AH100" s="490"/>
      <c r="AI100" s="490"/>
      <c r="AJ100" s="490"/>
      <c r="AK100" s="490"/>
      <c r="AL100" s="490"/>
      <c r="AM100" s="490"/>
      <c r="AN100" s="490"/>
      <c r="AO100" s="490"/>
      <c r="AP100" s="490"/>
      <c r="AQ100" s="490"/>
      <c r="AR100" s="490"/>
      <c r="AS100" s="425"/>
      <c r="AT100" s="426"/>
      <c r="AV100" s="480"/>
      <c r="AW100" s="480"/>
      <c r="AX100" s="480"/>
      <c r="AY100" s="480"/>
      <c r="BA100" s="480"/>
      <c r="BB100" s="480"/>
      <c r="BC100" s="480"/>
      <c r="BD100" s="480"/>
      <c r="BE100" s="480"/>
      <c r="BF100" s="480"/>
      <c r="BG100" s="480"/>
      <c r="BH100" s="480"/>
      <c r="BI100" s="480"/>
      <c r="BJ100" s="480"/>
      <c r="BM100" s="480"/>
      <c r="BN100" s="480"/>
      <c r="BO100" s="480"/>
      <c r="BP100" s="480"/>
      <c r="BR100" s="480"/>
      <c r="BS100" s="480"/>
      <c r="BT100" s="480"/>
      <c r="BU100" s="480"/>
      <c r="BV100" s="480"/>
      <c r="BX100" s="480"/>
      <c r="BY100" s="480"/>
      <c r="BZ100" s="480"/>
      <c r="CA100" s="480"/>
      <c r="CC100" s="480"/>
      <c r="CD100" s="480"/>
      <c r="CE100" s="480"/>
      <c r="CF100" s="480"/>
      <c r="CH100" s="480"/>
      <c r="CI100" s="480"/>
      <c r="CJ100" s="480"/>
      <c r="CK100" s="480"/>
      <c r="CM100" s="480"/>
      <c r="CN100" s="480"/>
      <c r="CO100" s="480"/>
      <c r="CP100" s="480"/>
      <c r="CS100" s="480"/>
      <c r="CT100" s="480"/>
      <c r="CU100" s="480"/>
      <c r="CV100" s="480"/>
      <c r="CW100" s="480"/>
      <c r="CX100" s="480"/>
      <c r="CY100" s="480"/>
      <c r="CZ100" s="480"/>
      <c r="DA100" s="480"/>
      <c r="DB100" s="480"/>
      <c r="DC100" s="480"/>
      <c r="DD100" s="480"/>
      <c r="DE100" s="480"/>
      <c r="DF100" s="480"/>
      <c r="DG100" s="480"/>
      <c r="DI100" s="480"/>
      <c r="DJ100" s="480"/>
      <c r="DK100" s="480"/>
      <c r="DO100" s="481"/>
      <c r="DP100" s="481"/>
      <c r="DQ100" s="480"/>
      <c r="DS100" s="480"/>
      <c r="DT100" s="480"/>
      <c r="DU100" s="480"/>
      <c r="DV100" s="480"/>
      <c r="DX100" s="480"/>
      <c r="DY100" s="480"/>
      <c r="DZ100" s="480"/>
      <c r="EA100" s="480"/>
      <c r="EB100" s="480"/>
      <c r="EC100" s="480"/>
      <c r="ED100" s="480"/>
      <c r="EE100" s="480"/>
      <c r="EF100" s="480"/>
      <c r="EG100" s="480"/>
      <c r="EH100" s="480"/>
      <c r="EI100" s="480"/>
      <c r="EK100" s="480"/>
      <c r="EL100" s="480"/>
      <c r="EM100" s="480"/>
      <c r="EN100" s="481"/>
      <c r="EO100" s="480"/>
      <c r="EP100" s="481"/>
      <c r="ES100" s="480"/>
      <c r="ET100" s="480"/>
      <c r="EU100" s="480"/>
      <c r="EW100" s="480"/>
      <c r="EX100" s="480"/>
      <c r="EY100" s="480"/>
      <c r="FA100" s="480"/>
      <c r="FB100" s="480"/>
      <c r="FC100" s="480"/>
      <c r="FD100" s="481"/>
      <c r="FF100" s="480"/>
      <c r="FG100" s="480"/>
      <c r="FH100" s="480"/>
      <c r="FJ100" s="487"/>
      <c r="FK100" s="480"/>
      <c r="FL100" s="481"/>
      <c r="FM100" s="480"/>
      <c r="FN100" s="480"/>
      <c r="FP100" s="480"/>
      <c r="FQ100" s="480"/>
    </row>
    <row r="101" spans="1:173" x14ac:dyDescent="0.2">
      <c r="A101" s="425"/>
      <c r="B101" s="425"/>
      <c r="C101" s="425"/>
      <c r="D101" s="501"/>
      <c r="E101" s="501"/>
      <c r="F101" s="501"/>
      <c r="G101" s="501"/>
      <c r="H101" s="501"/>
      <c r="I101" s="425"/>
      <c r="J101" s="425"/>
      <c r="K101" s="425"/>
      <c r="L101" s="425"/>
      <c r="M101" s="501"/>
      <c r="N101" s="501"/>
      <c r="O101" s="501"/>
      <c r="P101" s="425"/>
      <c r="Q101" s="502"/>
      <c r="R101" s="425"/>
      <c r="S101" s="425"/>
      <c r="T101" s="425"/>
      <c r="U101" s="425"/>
      <c r="V101" s="425"/>
      <c r="W101" s="503"/>
      <c r="X101" s="425"/>
      <c r="Y101" s="425"/>
      <c r="Z101" s="490"/>
      <c r="AA101" s="490"/>
      <c r="AB101" s="425"/>
      <c r="AC101" s="490"/>
      <c r="AD101" s="490"/>
      <c r="AE101" s="490"/>
      <c r="AF101" s="490"/>
      <c r="AG101" s="490"/>
      <c r="AH101" s="490"/>
      <c r="AI101" s="490"/>
      <c r="AJ101" s="490"/>
      <c r="AK101" s="490"/>
      <c r="AL101" s="490"/>
      <c r="AM101" s="490"/>
      <c r="AN101" s="490"/>
      <c r="AO101" s="490"/>
      <c r="AP101" s="490"/>
      <c r="AQ101" s="490"/>
      <c r="AR101" s="490"/>
      <c r="AS101" s="425"/>
      <c r="AT101" s="426"/>
      <c r="AV101" s="480"/>
      <c r="AW101" s="480"/>
      <c r="AX101" s="480"/>
      <c r="AY101" s="480"/>
      <c r="BA101" s="480"/>
      <c r="BB101" s="480"/>
      <c r="BC101" s="480"/>
      <c r="BD101" s="480"/>
      <c r="BE101" s="480"/>
      <c r="BF101" s="480"/>
      <c r="BG101" s="480"/>
      <c r="BH101" s="480"/>
      <c r="BI101" s="480"/>
      <c r="BJ101" s="480"/>
      <c r="BM101" s="480"/>
      <c r="BN101" s="480"/>
      <c r="BO101" s="480"/>
      <c r="BP101" s="480"/>
      <c r="BR101" s="480"/>
      <c r="BS101" s="480"/>
      <c r="BT101" s="480"/>
      <c r="BU101" s="480"/>
      <c r="BV101" s="480"/>
      <c r="BX101" s="480"/>
      <c r="BY101" s="480"/>
      <c r="BZ101" s="480"/>
      <c r="CA101" s="480"/>
      <c r="CC101" s="480"/>
      <c r="CD101" s="480"/>
      <c r="CE101" s="480"/>
      <c r="CF101" s="480"/>
      <c r="CH101" s="480"/>
      <c r="CI101" s="480"/>
      <c r="CJ101" s="480"/>
      <c r="CK101" s="480"/>
      <c r="CM101" s="480"/>
      <c r="CN101" s="480"/>
      <c r="CO101" s="480"/>
      <c r="CP101" s="480"/>
      <c r="CS101" s="480"/>
      <c r="CT101" s="480"/>
      <c r="CU101" s="480"/>
      <c r="CV101" s="480"/>
      <c r="CW101" s="480"/>
      <c r="CX101" s="480"/>
      <c r="CY101" s="480"/>
      <c r="CZ101" s="480"/>
      <c r="DA101" s="480"/>
      <c r="DB101" s="480"/>
      <c r="DC101" s="480"/>
      <c r="DD101" s="480"/>
      <c r="DE101" s="480"/>
      <c r="DF101" s="480"/>
      <c r="DG101" s="480"/>
      <c r="DI101" s="480"/>
      <c r="DJ101" s="480"/>
      <c r="DK101" s="480"/>
      <c r="DO101" s="481"/>
      <c r="DP101" s="481"/>
      <c r="DQ101" s="480"/>
      <c r="DS101" s="480"/>
      <c r="DT101" s="480"/>
      <c r="DU101" s="480"/>
      <c r="DV101" s="480"/>
      <c r="DX101" s="480"/>
      <c r="DY101" s="480"/>
      <c r="DZ101" s="480"/>
      <c r="EA101" s="480"/>
      <c r="EB101" s="480"/>
      <c r="EC101" s="480"/>
      <c r="ED101" s="480"/>
      <c r="EE101" s="480"/>
      <c r="EF101" s="480"/>
      <c r="EG101" s="480"/>
      <c r="EH101" s="480"/>
      <c r="EI101" s="480"/>
      <c r="EK101" s="480"/>
      <c r="EL101" s="480"/>
      <c r="EM101" s="480"/>
      <c r="EN101" s="481"/>
      <c r="EO101" s="480"/>
      <c r="EP101" s="481"/>
      <c r="ES101" s="480"/>
      <c r="ET101" s="480"/>
      <c r="EU101" s="480"/>
      <c r="EW101" s="480"/>
      <c r="EX101" s="480"/>
      <c r="EY101" s="480"/>
      <c r="FA101" s="480"/>
      <c r="FB101" s="480"/>
      <c r="FC101" s="480"/>
      <c r="FD101" s="481"/>
      <c r="FF101" s="480"/>
      <c r="FG101" s="480"/>
      <c r="FH101" s="480"/>
      <c r="FJ101" s="487"/>
      <c r="FK101" s="480"/>
      <c r="FL101" s="481"/>
      <c r="FM101" s="480"/>
      <c r="FN101" s="480"/>
      <c r="FP101" s="480"/>
      <c r="FQ101" s="480"/>
    </row>
    <row r="102" spans="1:173" x14ac:dyDescent="0.2">
      <c r="A102" s="425"/>
      <c r="B102" s="425"/>
      <c r="C102" s="425"/>
      <c r="D102" s="501"/>
      <c r="E102" s="501"/>
      <c r="F102" s="501"/>
      <c r="G102" s="501"/>
      <c r="H102" s="501"/>
      <c r="I102" s="425"/>
      <c r="J102" s="425"/>
      <c r="K102" s="425"/>
      <c r="L102" s="425"/>
      <c r="M102" s="501"/>
      <c r="N102" s="501"/>
      <c r="O102" s="501"/>
      <c r="P102" s="425"/>
      <c r="Q102" s="502"/>
      <c r="R102" s="425"/>
      <c r="S102" s="425"/>
      <c r="T102" s="425"/>
      <c r="U102" s="425"/>
      <c r="V102" s="425"/>
      <c r="W102" s="503"/>
      <c r="X102" s="425"/>
      <c r="Y102" s="425"/>
      <c r="Z102" s="490"/>
      <c r="AA102" s="490"/>
      <c r="AB102" s="425"/>
      <c r="AC102" s="490"/>
      <c r="AD102" s="490"/>
      <c r="AE102" s="490"/>
      <c r="AF102" s="490"/>
      <c r="AG102" s="490"/>
      <c r="AH102" s="490"/>
      <c r="AI102" s="490"/>
      <c r="AJ102" s="490"/>
      <c r="AK102" s="490"/>
      <c r="AL102" s="490"/>
      <c r="AM102" s="490"/>
      <c r="AN102" s="490"/>
      <c r="AO102" s="490"/>
      <c r="AP102" s="490"/>
      <c r="AQ102" s="490"/>
      <c r="AR102" s="490"/>
      <c r="AS102" s="425"/>
      <c r="AT102" s="426"/>
      <c r="AV102" s="480"/>
      <c r="AW102" s="480"/>
      <c r="AX102" s="480"/>
      <c r="AY102" s="480"/>
      <c r="BA102" s="480"/>
      <c r="BB102" s="480"/>
      <c r="BC102" s="480"/>
      <c r="BD102" s="480"/>
      <c r="BE102" s="480"/>
      <c r="BF102" s="480"/>
      <c r="BG102" s="480"/>
      <c r="BH102" s="480"/>
      <c r="BI102" s="480"/>
      <c r="BJ102" s="480"/>
      <c r="BM102" s="480"/>
      <c r="BN102" s="480"/>
      <c r="BO102" s="480"/>
      <c r="BP102" s="480"/>
      <c r="BR102" s="480"/>
      <c r="BS102" s="480"/>
      <c r="BT102" s="480"/>
      <c r="BU102" s="480"/>
      <c r="BV102" s="480"/>
      <c r="BX102" s="480"/>
      <c r="BY102" s="480"/>
      <c r="BZ102" s="480"/>
      <c r="CA102" s="480"/>
      <c r="CC102" s="480"/>
      <c r="CD102" s="480"/>
      <c r="CE102" s="480"/>
      <c r="CF102" s="480"/>
      <c r="CH102" s="480"/>
      <c r="CI102" s="480"/>
      <c r="CJ102" s="480"/>
      <c r="CK102" s="480"/>
      <c r="CM102" s="480"/>
      <c r="CN102" s="480"/>
      <c r="CO102" s="480"/>
      <c r="CP102" s="480"/>
      <c r="CS102" s="480"/>
      <c r="CT102" s="480"/>
      <c r="CU102" s="480"/>
      <c r="CV102" s="480"/>
      <c r="CW102" s="480"/>
      <c r="CX102" s="480"/>
      <c r="CY102" s="480"/>
      <c r="CZ102" s="480"/>
      <c r="DA102" s="480"/>
      <c r="DB102" s="480"/>
      <c r="DC102" s="480"/>
      <c r="DD102" s="480"/>
      <c r="DE102" s="480"/>
      <c r="DF102" s="480"/>
      <c r="DG102" s="480"/>
      <c r="DI102" s="480"/>
      <c r="DJ102" s="480"/>
      <c r="DK102" s="480"/>
      <c r="DO102" s="481"/>
      <c r="DP102" s="481"/>
      <c r="DQ102" s="480"/>
      <c r="DS102" s="480"/>
      <c r="DT102" s="480"/>
      <c r="DU102" s="480"/>
      <c r="DV102" s="480"/>
      <c r="DX102" s="480"/>
      <c r="DY102" s="480"/>
      <c r="DZ102" s="480"/>
      <c r="EA102" s="480"/>
      <c r="EB102" s="480"/>
      <c r="EC102" s="480"/>
      <c r="ED102" s="480"/>
      <c r="EE102" s="480"/>
      <c r="EF102" s="480"/>
      <c r="EG102" s="480"/>
      <c r="EH102" s="480"/>
      <c r="EI102" s="480"/>
      <c r="EK102" s="480"/>
      <c r="EL102" s="480"/>
      <c r="EM102" s="480"/>
      <c r="EN102" s="481"/>
      <c r="EO102" s="480"/>
      <c r="EP102" s="481"/>
      <c r="ES102" s="480"/>
      <c r="ET102" s="480"/>
      <c r="EU102" s="480"/>
      <c r="EW102" s="480"/>
      <c r="EX102" s="480"/>
      <c r="EY102" s="480"/>
      <c r="FA102" s="480"/>
      <c r="FB102" s="480"/>
      <c r="FC102" s="480"/>
      <c r="FD102" s="481"/>
      <c r="FF102" s="480"/>
      <c r="FG102" s="480"/>
      <c r="FH102" s="480"/>
      <c r="FJ102" s="487"/>
      <c r="FK102" s="480"/>
      <c r="FL102" s="481"/>
      <c r="FM102" s="480"/>
      <c r="FN102" s="480"/>
      <c r="FP102" s="480"/>
      <c r="FQ102" s="480"/>
    </row>
    <row r="103" spans="1:173" x14ac:dyDescent="0.2">
      <c r="A103" s="425"/>
      <c r="B103" s="425"/>
      <c r="C103" s="425"/>
      <c r="D103" s="501"/>
      <c r="E103" s="501"/>
      <c r="F103" s="501"/>
      <c r="G103" s="501"/>
      <c r="H103" s="501"/>
      <c r="I103" s="425"/>
      <c r="J103" s="425"/>
      <c r="K103" s="425"/>
      <c r="L103" s="425"/>
      <c r="M103" s="501"/>
      <c r="N103" s="501"/>
      <c r="O103" s="501"/>
      <c r="P103" s="425"/>
      <c r="Q103" s="502"/>
      <c r="R103" s="425"/>
      <c r="S103" s="425"/>
      <c r="T103" s="425"/>
      <c r="U103" s="425"/>
      <c r="V103" s="425"/>
      <c r="W103" s="503"/>
      <c r="X103" s="425"/>
      <c r="Y103" s="425"/>
      <c r="Z103" s="490"/>
      <c r="AA103" s="490"/>
      <c r="AB103" s="425"/>
      <c r="AC103" s="490"/>
      <c r="AD103" s="490"/>
      <c r="AE103" s="490"/>
      <c r="AF103" s="490"/>
      <c r="AG103" s="490"/>
      <c r="AH103" s="490"/>
      <c r="AI103" s="490"/>
      <c r="AJ103" s="490"/>
      <c r="AK103" s="490"/>
      <c r="AL103" s="490"/>
      <c r="AM103" s="490"/>
      <c r="AN103" s="490"/>
      <c r="AO103" s="490"/>
      <c r="AP103" s="490"/>
      <c r="AQ103" s="490"/>
      <c r="AR103" s="490"/>
      <c r="AS103" s="425"/>
      <c r="AT103" s="426"/>
      <c r="AV103" s="480"/>
      <c r="AW103" s="480"/>
      <c r="AX103" s="480"/>
      <c r="AY103" s="480"/>
      <c r="BA103" s="480"/>
      <c r="BB103" s="480"/>
      <c r="BC103" s="480"/>
      <c r="BD103" s="480"/>
      <c r="BE103" s="480"/>
      <c r="BF103" s="480"/>
      <c r="BG103" s="480"/>
      <c r="BH103" s="480"/>
      <c r="BI103" s="480"/>
      <c r="BJ103" s="480"/>
      <c r="BM103" s="480"/>
      <c r="BN103" s="480"/>
      <c r="BO103" s="480"/>
      <c r="BP103" s="480"/>
      <c r="BR103" s="480"/>
      <c r="BS103" s="480"/>
      <c r="BT103" s="480"/>
      <c r="BU103" s="480"/>
      <c r="BV103" s="480"/>
      <c r="BX103" s="480"/>
      <c r="BY103" s="480"/>
      <c r="BZ103" s="480"/>
      <c r="CA103" s="480"/>
      <c r="CC103" s="480"/>
      <c r="CD103" s="480"/>
      <c r="CE103" s="480"/>
      <c r="CF103" s="480"/>
      <c r="CH103" s="480"/>
      <c r="CI103" s="480"/>
      <c r="CJ103" s="480"/>
      <c r="CK103" s="480"/>
      <c r="CM103" s="480"/>
      <c r="CN103" s="480"/>
      <c r="CO103" s="480"/>
      <c r="CP103" s="480"/>
      <c r="CS103" s="480"/>
      <c r="CT103" s="480"/>
      <c r="CU103" s="480"/>
      <c r="CV103" s="480"/>
      <c r="CW103" s="480"/>
      <c r="CX103" s="480"/>
      <c r="CY103" s="480"/>
      <c r="CZ103" s="480"/>
      <c r="DA103" s="480"/>
      <c r="DB103" s="480"/>
      <c r="DC103" s="480"/>
      <c r="DD103" s="480"/>
      <c r="DE103" s="480"/>
      <c r="DF103" s="480"/>
      <c r="DG103" s="480"/>
      <c r="DI103" s="480"/>
      <c r="DJ103" s="480"/>
      <c r="DK103" s="480"/>
      <c r="DO103" s="481"/>
      <c r="DP103" s="481"/>
      <c r="DQ103" s="480"/>
      <c r="DS103" s="480"/>
      <c r="DT103" s="480"/>
      <c r="DU103" s="480"/>
      <c r="DV103" s="480"/>
      <c r="DX103" s="480"/>
      <c r="DY103" s="480"/>
      <c r="DZ103" s="480"/>
      <c r="EA103" s="480"/>
      <c r="EB103" s="480"/>
      <c r="EC103" s="480"/>
      <c r="ED103" s="480"/>
      <c r="EE103" s="480"/>
      <c r="EF103" s="480"/>
      <c r="EG103" s="480"/>
      <c r="EH103" s="480"/>
      <c r="EI103" s="480"/>
      <c r="EK103" s="480"/>
      <c r="EL103" s="480"/>
      <c r="EM103" s="480"/>
      <c r="EN103" s="481"/>
      <c r="EO103" s="480"/>
      <c r="EP103" s="481"/>
      <c r="ES103" s="480"/>
      <c r="ET103" s="480"/>
      <c r="EU103" s="480"/>
      <c r="EW103" s="480"/>
      <c r="EX103" s="480"/>
      <c r="EY103" s="480"/>
      <c r="FA103" s="480"/>
      <c r="FB103" s="480"/>
      <c r="FC103" s="480"/>
      <c r="FD103" s="481"/>
      <c r="FF103" s="480"/>
      <c r="FG103" s="480"/>
      <c r="FH103" s="480"/>
      <c r="FJ103" s="487"/>
      <c r="FK103" s="480"/>
      <c r="FL103" s="481"/>
      <c r="FM103" s="480"/>
      <c r="FN103" s="480"/>
      <c r="FP103" s="480"/>
      <c r="FQ103" s="480"/>
    </row>
    <row r="104" spans="1:173" x14ac:dyDescent="0.2">
      <c r="A104" s="425"/>
      <c r="B104" s="425"/>
      <c r="C104" s="425"/>
      <c r="D104" s="501"/>
      <c r="E104" s="501"/>
      <c r="F104" s="501"/>
      <c r="G104" s="501"/>
      <c r="H104" s="501"/>
      <c r="I104" s="425"/>
      <c r="J104" s="425"/>
      <c r="K104" s="425"/>
      <c r="L104" s="425"/>
      <c r="M104" s="501"/>
      <c r="N104" s="501"/>
      <c r="O104" s="501"/>
      <c r="P104" s="425"/>
      <c r="Q104" s="502"/>
      <c r="R104" s="425"/>
      <c r="S104" s="425"/>
      <c r="T104" s="425"/>
      <c r="U104" s="425"/>
      <c r="V104" s="425"/>
      <c r="W104" s="503"/>
      <c r="X104" s="425"/>
      <c r="Y104" s="425"/>
      <c r="Z104" s="490"/>
      <c r="AA104" s="490"/>
      <c r="AB104" s="425"/>
      <c r="AC104" s="490"/>
      <c r="AD104" s="490"/>
      <c r="AE104" s="490"/>
      <c r="AF104" s="490"/>
      <c r="AG104" s="490"/>
      <c r="AH104" s="490"/>
      <c r="AI104" s="490"/>
      <c r="AJ104" s="490"/>
      <c r="AK104" s="490"/>
      <c r="AL104" s="490"/>
      <c r="AM104" s="490"/>
      <c r="AN104" s="490"/>
      <c r="AO104" s="490"/>
      <c r="AP104" s="490"/>
      <c r="AQ104" s="490"/>
      <c r="AR104" s="490"/>
      <c r="AS104" s="425"/>
      <c r="AT104" s="426"/>
      <c r="AV104" s="480"/>
      <c r="AW104" s="480"/>
      <c r="AX104" s="480"/>
      <c r="AY104" s="480"/>
      <c r="BA104" s="480"/>
      <c r="BB104" s="480"/>
      <c r="BC104" s="480"/>
      <c r="BD104" s="480"/>
      <c r="BE104" s="480"/>
      <c r="BF104" s="480"/>
      <c r="BG104" s="480"/>
      <c r="BH104" s="480"/>
      <c r="BI104" s="480"/>
      <c r="BJ104" s="480"/>
      <c r="BM104" s="480"/>
      <c r="BN104" s="480"/>
      <c r="BO104" s="480"/>
      <c r="BP104" s="480"/>
      <c r="BR104" s="480"/>
      <c r="BS104" s="480"/>
      <c r="BT104" s="480"/>
      <c r="BU104" s="480"/>
      <c r="BV104" s="480"/>
      <c r="BX104" s="480"/>
      <c r="BY104" s="480"/>
      <c r="BZ104" s="480"/>
      <c r="CA104" s="480"/>
      <c r="CC104" s="480"/>
      <c r="CD104" s="480"/>
      <c r="CE104" s="480"/>
      <c r="CF104" s="480"/>
      <c r="CH104" s="480"/>
      <c r="CI104" s="480"/>
      <c r="CJ104" s="480"/>
      <c r="CK104" s="480"/>
      <c r="CM104" s="480"/>
      <c r="CN104" s="480"/>
      <c r="CO104" s="480"/>
      <c r="CP104" s="480"/>
      <c r="CS104" s="480"/>
      <c r="CT104" s="480"/>
      <c r="CU104" s="480"/>
      <c r="CV104" s="480"/>
      <c r="CW104" s="480"/>
      <c r="CX104" s="480"/>
      <c r="CY104" s="480"/>
      <c r="CZ104" s="480"/>
      <c r="DA104" s="480"/>
      <c r="DB104" s="480"/>
      <c r="DC104" s="480"/>
      <c r="DD104" s="480"/>
      <c r="DE104" s="480"/>
      <c r="DF104" s="480"/>
      <c r="DG104" s="480"/>
      <c r="DI104" s="480"/>
      <c r="DJ104" s="480"/>
      <c r="DK104" s="480"/>
      <c r="DO104" s="481"/>
      <c r="DP104" s="481"/>
      <c r="DQ104" s="480"/>
      <c r="DS104" s="480"/>
      <c r="DT104" s="480"/>
      <c r="DU104" s="480"/>
      <c r="DV104" s="480"/>
      <c r="DX104" s="480"/>
      <c r="DY104" s="480"/>
      <c r="DZ104" s="480"/>
      <c r="EA104" s="480"/>
      <c r="EB104" s="480"/>
      <c r="EC104" s="480"/>
      <c r="ED104" s="480"/>
      <c r="EE104" s="480"/>
      <c r="EF104" s="480"/>
      <c r="EG104" s="480"/>
      <c r="EH104" s="480"/>
      <c r="EI104" s="480"/>
      <c r="EK104" s="480"/>
      <c r="EL104" s="480"/>
      <c r="EM104" s="480"/>
      <c r="EN104" s="481"/>
      <c r="EO104" s="480"/>
      <c r="EP104" s="481"/>
      <c r="ES104" s="480"/>
      <c r="ET104" s="480"/>
      <c r="EU104" s="480"/>
      <c r="EW104" s="480"/>
      <c r="EX104" s="480"/>
      <c r="EY104" s="480"/>
      <c r="FA104" s="480"/>
      <c r="FB104" s="480"/>
      <c r="FC104" s="480"/>
      <c r="FD104" s="481"/>
      <c r="FF104" s="480"/>
      <c r="FG104" s="480"/>
      <c r="FH104" s="480"/>
      <c r="FJ104" s="487"/>
      <c r="FK104" s="480"/>
      <c r="FL104" s="481"/>
      <c r="FM104" s="480"/>
      <c r="FN104" s="480"/>
      <c r="FP104" s="480"/>
      <c r="FQ104" s="480"/>
    </row>
    <row r="105" spans="1:173" x14ac:dyDescent="0.2">
      <c r="A105" s="425"/>
      <c r="B105" s="425"/>
      <c r="C105" s="425"/>
      <c r="D105" s="501"/>
      <c r="E105" s="501"/>
      <c r="F105" s="501"/>
      <c r="G105" s="501"/>
      <c r="H105" s="501"/>
      <c r="I105" s="425"/>
      <c r="J105" s="425"/>
      <c r="K105" s="425"/>
      <c r="L105" s="425"/>
      <c r="M105" s="501"/>
      <c r="N105" s="501"/>
      <c r="O105" s="501"/>
      <c r="P105" s="425"/>
      <c r="Q105" s="502"/>
      <c r="R105" s="425"/>
      <c r="S105" s="425"/>
      <c r="T105" s="425"/>
      <c r="U105" s="425"/>
      <c r="V105" s="425"/>
      <c r="W105" s="503"/>
      <c r="X105" s="425"/>
      <c r="Y105" s="425"/>
      <c r="Z105" s="490"/>
      <c r="AA105" s="490"/>
      <c r="AB105" s="425"/>
      <c r="AC105" s="490"/>
      <c r="AD105" s="490"/>
      <c r="AE105" s="490"/>
      <c r="AF105" s="490"/>
      <c r="AG105" s="490"/>
      <c r="AH105" s="490"/>
      <c r="AI105" s="490"/>
      <c r="AJ105" s="490"/>
      <c r="AK105" s="490"/>
      <c r="AL105" s="490"/>
      <c r="AM105" s="490"/>
      <c r="AN105" s="490"/>
      <c r="AO105" s="490"/>
      <c r="AP105" s="490"/>
      <c r="AQ105" s="490"/>
      <c r="AR105" s="490"/>
      <c r="AS105" s="425"/>
      <c r="AT105" s="426"/>
      <c r="AV105" s="480"/>
      <c r="AW105" s="480"/>
      <c r="AX105" s="480"/>
      <c r="AY105" s="480"/>
      <c r="BA105" s="480"/>
      <c r="BB105" s="480"/>
      <c r="BC105" s="480"/>
      <c r="BD105" s="480"/>
      <c r="BE105" s="480"/>
      <c r="BF105" s="480"/>
      <c r="BG105" s="480"/>
      <c r="BH105" s="480"/>
      <c r="BI105" s="480"/>
      <c r="BJ105" s="480"/>
      <c r="BM105" s="480"/>
      <c r="BN105" s="480"/>
      <c r="BO105" s="480"/>
      <c r="BP105" s="480"/>
      <c r="BR105" s="480"/>
      <c r="BS105" s="480"/>
      <c r="BT105" s="480"/>
      <c r="BU105" s="480"/>
      <c r="BV105" s="480"/>
      <c r="BX105" s="480"/>
      <c r="BY105" s="480"/>
      <c r="BZ105" s="480"/>
      <c r="CA105" s="480"/>
      <c r="CC105" s="480"/>
      <c r="CD105" s="480"/>
      <c r="CE105" s="480"/>
      <c r="CF105" s="480"/>
      <c r="CH105" s="480"/>
      <c r="CI105" s="480"/>
      <c r="CJ105" s="480"/>
      <c r="CK105" s="480"/>
      <c r="CM105" s="480"/>
      <c r="CN105" s="480"/>
      <c r="CO105" s="480"/>
      <c r="CP105" s="480"/>
      <c r="CS105" s="480"/>
      <c r="CT105" s="480"/>
      <c r="CU105" s="480"/>
      <c r="CV105" s="480"/>
      <c r="CW105" s="480"/>
      <c r="CX105" s="480"/>
      <c r="CY105" s="480"/>
      <c r="CZ105" s="480"/>
      <c r="DA105" s="480"/>
      <c r="DB105" s="480"/>
      <c r="DC105" s="480"/>
      <c r="DD105" s="480"/>
      <c r="DE105" s="480"/>
      <c r="DF105" s="480"/>
      <c r="DG105" s="480"/>
      <c r="DI105" s="480"/>
      <c r="DJ105" s="480"/>
      <c r="DK105" s="480"/>
      <c r="DO105" s="481"/>
      <c r="DP105" s="481"/>
      <c r="DQ105" s="480"/>
      <c r="DS105" s="480"/>
      <c r="DT105" s="480"/>
      <c r="DU105" s="480"/>
      <c r="DV105" s="480"/>
      <c r="DX105" s="480"/>
      <c r="DY105" s="480"/>
      <c r="DZ105" s="480"/>
      <c r="EA105" s="480"/>
      <c r="EB105" s="480"/>
      <c r="EC105" s="480"/>
      <c r="ED105" s="480"/>
      <c r="EE105" s="480"/>
      <c r="EF105" s="480"/>
      <c r="EG105" s="480"/>
      <c r="EH105" s="480"/>
      <c r="EI105" s="480"/>
      <c r="EK105" s="480"/>
      <c r="EL105" s="480"/>
      <c r="EM105" s="480"/>
      <c r="EN105" s="481"/>
      <c r="EO105" s="480"/>
      <c r="EP105" s="481"/>
      <c r="ES105" s="480"/>
      <c r="ET105" s="480"/>
      <c r="EU105" s="480"/>
      <c r="EW105" s="480"/>
      <c r="EX105" s="480"/>
      <c r="EY105" s="480"/>
      <c r="FA105" s="480"/>
      <c r="FB105" s="480"/>
      <c r="FC105" s="480"/>
      <c r="FD105" s="481"/>
      <c r="FF105" s="480"/>
      <c r="FG105" s="480"/>
      <c r="FH105" s="480"/>
      <c r="FJ105" s="487"/>
      <c r="FK105" s="480"/>
      <c r="FL105" s="481"/>
      <c r="FM105" s="480"/>
      <c r="FN105" s="480"/>
      <c r="FP105" s="480"/>
      <c r="FQ105" s="480"/>
    </row>
    <row r="106" spans="1:173" ht="51" x14ac:dyDescent="0.2">
      <c r="A106" s="425"/>
      <c r="B106" s="425"/>
      <c r="C106" s="425"/>
      <c r="D106" s="501"/>
      <c r="E106" s="501"/>
      <c r="F106" s="501"/>
      <c r="G106" s="501"/>
      <c r="H106" s="501"/>
      <c r="I106" s="425"/>
      <c r="J106" s="425"/>
      <c r="K106" s="425"/>
      <c r="L106" s="425"/>
      <c r="M106" s="501"/>
      <c r="N106" s="501"/>
      <c r="O106" s="501"/>
      <c r="P106" s="425"/>
      <c r="Q106" s="502"/>
      <c r="R106" s="425"/>
      <c r="S106" s="425"/>
      <c r="T106" s="425"/>
      <c r="U106" s="425"/>
      <c r="V106" s="425"/>
      <c r="W106" s="503"/>
      <c r="X106" s="425"/>
      <c r="Y106" s="425"/>
      <c r="Z106" s="490"/>
      <c r="AA106" s="490"/>
      <c r="AB106" s="425"/>
      <c r="AC106" s="490"/>
      <c r="AD106" s="490"/>
      <c r="AE106" s="490"/>
      <c r="AF106" s="490"/>
      <c r="AG106" s="490"/>
      <c r="AH106" s="490"/>
      <c r="AI106" s="490"/>
      <c r="AJ106" s="490"/>
      <c r="AK106" s="490"/>
      <c r="AL106" s="490"/>
      <c r="AM106" s="490"/>
      <c r="AN106" s="601" t="s">
        <v>1474</v>
      </c>
      <c r="AO106" s="542" t="str">
        <f>AO5</f>
        <v>Structure Weather - Delivered</v>
      </c>
      <c r="AP106" s="542" t="str">
        <f>AP5</f>
        <v>Electrification Effect</v>
      </c>
      <c r="AQ106" s="542" t="str">
        <f>AQ5</f>
        <v>Structure:  Electric Generation Efficiency</v>
      </c>
      <c r="AR106" s="490" t="str">
        <f>AR5</f>
        <v>Aggregate Source Energy Intensity</v>
      </c>
      <c r="AS106" s="425"/>
      <c r="AT106" s="426"/>
      <c r="AV106" s="480"/>
      <c r="AW106" s="480"/>
      <c r="AX106" s="480"/>
      <c r="AY106" s="480"/>
      <c r="BA106" s="480"/>
      <c r="BB106" s="480"/>
      <c r="BC106" s="480"/>
      <c r="BD106" s="480"/>
      <c r="BE106" s="480"/>
      <c r="BF106" s="480"/>
      <c r="BG106" s="480"/>
      <c r="BH106" s="480"/>
      <c r="BI106" s="480"/>
      <c r="BJ106" s="480"/>
      <c r="BM106" s="480"/>
      <c r="BN106" s="480"/>
      <c r="BO106" s="480"/>
      <c r="BP106" s="480"/>
      <c r="BR106" s="480"/>
      <c r="BS106" s="480"/>
      <c r="BT106" s="480"/>
      <c r="BU106" s="480"/>
      <c r="BV106" s="480"/>
      <c r="BX106" s="480"/>
      <c r="BY106" s="480"/>
      <c r="BZ106" s="480"/>
      <c r="CA106" s="480"/>
      <c r="CC106" s="480"/>
      <c r="CD106" s="480"/>
      <c r="CE106" s="480"/>
      <c r="CF106" s="480"/>
      <c r="CH106" s="480"/>
      <c r="CI106" s="480"/>
      <c r="CJ106" s="480"/>
      <c r="CK106" s="480"/>
      <c r="CM106" s="480"/>
      <c r="CN106" s="480"/>
      <c r="CO106" s="480"/>
      <c r="CP106" s="480"/>
      <c r="CS106" s="480"/>
      <c r="CT106" s="480"/>
      <c r="CU106" s="480"/>
      <c r="CV106" s="480"/>
      <c r="CW106" s="480"/>
      <c r="CX106" s="480"/>
      <c r="CY106" s="480"/>
      <c r="CZ106" s="480"/>
      <c r="DA106" s="480"/>
      <c r="DB106" s="480"/>
      <c r="DC106" s="480"/>
      <c r="DD106" s="480"/>
      <c r="DE106" s="480"/>
      <c r="DF106" s="480"/>
      <c r="DG106" s="480"/>
      <c r="DI106" s="480"/>
      <c r="DJ106" s="480"/>
      <c r="DK106" s="480"/>
      <c r="DO106" s="481"/>
      <c r="DP106" s="481"/>
      <c r="DQ106" s="480"/>
      <c r="DS106" s="480"/>
      <c r="DT106" s="480"/>
      <c r="DU106" s="480"/>
      <c r="DV106" s="480"/>
      <c r="DX106" s="480"/>
      <c r="DY106" s="480"/>
      <c r="DZ106" s="480"/>
      <c r="EA106" s="480"/>
      <c r="EB106" s="480"/>
      <c r="EC106" s="480"/>
      <c r="ED106" s="480"/>
      <c r="EE106" s="480"/>
      <c r="EF106" s="480"/>
      <c r="EG106" s="480"/>
      <c r="EH106" s="480"/>
      <c r="EI106" s="480"/>
      <c r="EK106" s="480"/>
      <c r="EL106" s="480"/>
      <c r="EM106" s="480"/>
      <c r="EN106" s="481"/>
      <c r="EO106" s="480"/>
      <c r="EP106" s="481"/>
      <c r="ES106" s="480"/>
      <c r="ET106" s="480"/>
      <c r="EU106" s="480"/>
      <c r="EW106" s="480"/>
      <c r="EX106" s="480"/>
      <c r="EY106" s="480"/>
      <c r="FA106" s="480"/>
      <c r="FB106" s="480"/>
      <c r="FC106" s="480"/>
      <c r="FD106" s="481"/>
      <c r="FF106" s="480"/>
      <c r="FG106" s="480"/>
      <c r="FH106" s="480"/>
      <c r="FJ106" s="487"/>
      <c r="FK106" s="480"/>
      <c r="FL106" s="481"/>
      <c r="FM106" s="480"/>
      <c r="FN106" s="480"/>
      <c r="FP106" s="480"/>
      <c r="FQ106" s="480"/>
    </row>
    <row r="107" spans="1:173" x14ac:dyDescent="0.2">
      <c r="A107" s="425"/>
      <c r="B107" s="425"/>
      <c r="C107" s="425"/>
      <c r="D107" s="501"/>
      <c r="E107" s="501"/>
      <c r="F107" s="501"/>
      <c r="G107" s="501"/>
      <c r="H107" s="501"/>
      <c r="I107" s="425"/>
      <c r="J107" s="425"/>
      <c r="K107" s="425"/>
      <c r="L107" s="425"/>
      <c r="M107" s="501"/>
      <c r="N107" s="501"/>
      <c r="O107" s="501"/>
      <c r="P107" s="425"/>
      <c r="Q107" s="502"/>
      <c r="R107" s="425"/>
      <c r="S107" s="425"/>
      <c r="T107" s="425"/>
      <c r="U107" s="425"/>
      <c r="V107" s="425"/>
      <c r="W107" s="503"/>
      <c r="X107" s="425"/>
      <c r="Y107" s="425"/>
      <c r="Z107" s="490"/>
      <c r="AA107" s="490"/>
      <c r="AB107" s="425"/>
      <c r="AC107" s="490"/>
      <c r="AD107" s="490"/>
      <c r="AE107" s="490"/>
      <c r="AF107" s="490"/>
      <c r="AG107" s="490"/>
      <c r="AH107" s="490"/>
      <c r="AI107" s="490"/>
      <c r="AJ107" s="490"/>
      <c r="AK107" s="490"/>
      <c r="AL107" s="490"/>
      <c r="AM107" s="509">
        <f>1970</f>
        <v>1970</v>
      </c>
      <c r="AN107" s="490">
        <f t="shared" ref="AN107:AQ126" si="166">AN36</f>
        <v>1.4445026148903892</v>
      </c>
      <c r="AO107" s="490">
        <f t="shared" si="166"/>
        <v>0.95167398566216399</v>
      </c>
      <c r="AP107" s="490">
        <f t="shared" si="166"/>
        <v>0.83516266315764165</v>
      </c>
      <c r="AQ107" s="490">
        <f t="shared" si="166"/>
        <v>1.0218560837703483</v>
      </c>
      <c r="AR107" s="490"/>
      <c r="AS107" s="425"/>
      <c r="AT107" s="426"/>
      <c r="AV107" s="480"/>
      <c r="AW107" s="480"/>
      <c r="AX107" s="480"/>
      <c r="AY107" s="480"/>
      <c r="BA107" s="480"/>
      <c r="BB107" s="480"/>
      <c r="BC107" s="480"/>
      <c r="BD107" s="480"/>
      <c r="BE107" s="480"/>
      <c r="BF107" s="480"/>
      <c r="BG107" s="480"/>
      <c r="BH107" s="480"/>
      <c r="BI107" s="480"/>
      <c r="BJ107" s="480"/>
      <c r="BM107" s="480"/>
      <c r="BN107" s="480"/>
      <c r="BO107" s="480"/>
      <c r="BP107" s="480"/>
      <c r="BR107" s="480"/>
      <c r="BS107" s="480"/>
      <c r="BT107" s="480"/>
      <c r="BU107" s="480"/>
      <c r="BV107" s="480"/>
      <c r="BX107" s="480"/>
      <c r="BY107" s="480"/>
      <c r="BZ107" s="480"/>
      <c r="CA107" s="480"/>
      <c r="CC107" s="480"/>
      <c r="CD107" s="480"/>
      <c r="CE107" s="480"/>
      <c r="CF107" s="480"/>
      <c r="CH107" s="480"/>
      <c r="CI107" s="480"/>
      <c r="CJ107" s="480"/>
      <c r="CK107" s="480"/>
      <c r="CM107" s="480"/>
      <c r="CN107" s="480"/>
      <c r="CO107" s="480"/>
      <c r="CP107" s="480"/>
      <c r="CS107" s="480"/>
      <c r="CT107" s="480"/>
      <c r="CU107" s="480"/>
      <c r="CV107" s="480"/>
      <c r="CW107" s="480"/>
      <c r="CX107" s="480"/>
      <c r="CY107" s="480"/>
      <c r="CZ107" s="480"/>
      <c r="DA107" s="480"/>
      <c r="DB107" s="480"/>
      <c r="DC107" s="480"/>
      <c r="DD107" s="480"/>
      <c r="DE107" s="480"/>
      <c r="DF107" s="480"/>
      <c r="DG107" s="480"/>
      <c r="DI107" s="480"/>
      <c r="DJ107" s="480"/>
      <c r="DK107" s="480"/>
      <c r="DO107" s="481"/>
      <c r="DP107" s="481"/>
      <c r="DQ107" s="480"/>
      <c r="DS107" s="480"/>
      <c r="DT107" s="480"/>
      <c r="DU107" s="480"/>
      <c r="DV107" s="480"/>
      <c r="DX107" s="480"/>
      <c r="DY107" s="480"/>
      <c r="DZ107" s="480"/>
      <c r="EA107" s="480"/>
      <c r="EB107" s="480"/>
      <c r="EC107" s="480"/>
      <c r="ED107" s="480"/>
      <c r="EE107" s="480"/>
      <c r="EF107" s="480"/>
      <c r="EG107" s="480"/>
      <c r="EH107" s="480"/>
      <c r="EI107" s="480"/>
      <c r="EK107" s="480"/>
      <c r="EL107" s="480"/>
      <c r="EM107" s="480"/>
      <c r="EN107" s="481"/>
      <c r="EO107" s="480"/>
      <c r="EP107" s="481"/>
      <c r="ES107" s="480"/>
      <c r="ET107" s="480"/>
      <c r="EU107" s="480"/>
      <c r="EW107" s="480"/>
      <c r="EX107" s="480"/>
      <c r="EY107" s="480"/>
      <c r="FA107" s="480"/>
      <c r="FB107" s="480"/>
      <c r="FC107" s="480"/>
      <c r="FD107" s="481"/>
      <c r="FF107" s="480"/>
      <c r="FG107" s="480"/>
      <c r="FH107" s="480"/>
      <c r="FJ107" s="487"/>
      <c r="FK107" s="480"/>
      <c r="FL107" s="481"/>
      <c r="FM107" s="480"/>
      <c r="FN107" s="480"/>
      <c r="FP107" s="480"/>
      <c r="FQ107" s="480"/>
    </row>
    <row r="108" spans="1:173" x14ac:dyDescent="0.2">
      <c r="A108" s="425"/>
      <c r="B108" s="425"/>
      <c r="C108" s="425"/>
      <c r="D108" s="501"/>
      <c r="E108" s="501"/>
      <c r="F108" s="501"/>
      <c r="G108" s="501"/>
      <c r="H108" s="501"/>
      <c r="I108" s="425"/>
      <c r="J108" s="425"/>
      <c r="K108" s="425"/>
      <c r="L108" s="425"/>
      <c r="M108" s="501"/>
      <c r="N108" s="501"/>
      <c r="O108" s="501"/>
      <c r="P108" s="425"/>
      <c r="Q108" s="502"/>
      <c r="R108" s="425"/>
      <c r="S108" s="425"/>
      <c r="T108" s="425"/>
      <c r="U108" s="425"/>
      <c r="V108" s="425"/>
      <c r="W108" s="503"/>
      <c r="X108" s="425"/>
      <c r="Y108" s="425"/>
      <c r="Z108" s="490"/>
      <c r="AA108" s="490"/>
      <c r="AB108" s="425"/>
      <c r="AC108" s="490"/>
      <c r="AD108" s="490"/>
      <c r="AE108" s="490"/>
      <c r="AF108" s="490"/>
      <c r="AG108" s="490"/>
      <c r="AH108" s="490"/>
      <c r="AI108" s="490"/>
      <c r="AJ108" s="490"/>
      <c r="AK108" s="490"/>
      <c r="AL108" s="490"/>
      <c r="AM108" s="509">
        <f t="shared" ref="AM108:AM154" si="167">AM107+1</f>
        <v>1971</v>
      </c>
      <c r="AN108" s="490">
        <f t="shared" si="166"/>
        <v>1.4586703727620935</v>
      </c>
      <c r="AO108" s="490">
        <f t="shared" si="166"/>
        <v>0.93733633037572472</v>
      </c>
      <c r="AP108" s="490">
        <f t="shared" si="166"/>
        <v>0.84637651045783979</v>
      </c>
      <c r="AQ108" s="490">
        <f t="shared" si="166"/>
        <v>1.0209619322427284</v>
      </c>
      <c r="AR108" s="490"/>
      <c r="AS108" s="425"/>
      <c r="AT108" s="426"/>
      <c r="AV108" s="480"/>
      <c r="AW108" s="480"/>
      <c r="AX108" s="480"/>
      <c r="AY108" s="480"/>
      <c r="BA108" s="480"/>
      <c r="BB108" s="480"/>
      <c r="BC108" s="480"/>
      <c r="BD108" s="480"/>
      <c r="BE108" s="480"/>
      <c r="BF108" s="480"/>
      <c r="BG108" s="480"/>
      <c r="BH108" s="480"/>
      <c r="BI108" s="480"/>
      <c r="BJ108" s="480"/>
      <c r="BM108" s="480"/>
      <c r="BN108" s="480"/>
      <c r="BO108" s="480"/>
      <c r="BP108" s="480"/>
      <c r="BR108" s="480"/>
      <c r="BS108" s="480"/>
      <c r="BT108" s="480"/>
      <c r="BU108" s="480"/>
      <c r="BV108" s="480"/>
      <c r="BX108" s="480"/>
      <c r="BY108" s="480"/>
      <c r="BZ108" s="480"/>
      <c r="CA108" s="480"/>
      <c r="CC108" s="480"/>
      <c r="CD108" s="480"/>
      <c r="CE108" s="480"/>
      <c r="CF108" s="480"/>
      <c r="CH108" s="480"/>
      <c r="CI108" s="480"/>
      <c r="CJ108" s="480"/>
      <c r="CK108" s="480"/>
      <c r="CM108" s="480"/>
      <c r="CN108" s="480"/>
      <c r="CO108" s="480"/>
      <c r="CP108" s="480"/>
      <c r="CS108" s="480"/>
      <c r="CT108" s="480"/>
      <c r="CU108" s="480"/>
      <c r="CV108" s="480"/>
      <c r="CW108" s="480"/>
      <c r="CX108" s="480"/>
      <c r="CY108" s="480"/>
      <c r="CZ108" s="480"/>
      <c r="DA108" s="480"/>
      <c r="DB108" s="480"/>
      <c r="DC108" s="480"/>
      <c r="DD108" s="480"/>
      <c r="DE108" s="480"/>
      <c r="DF108" s="480"/>
      <c r="DG108" s="480"/>
      <c r="DI108" s="480"/>
      <c r="DJ108" s="480"/>
      <c r="DK108" s="480"/>
      <c r="DO108" s="481"/>
      <c r="DP108" s="481"/>
      <c r="DQ108" s="480"/>
      <c r="DS108" s="480"/>
      <c r="DT108" s="480"/>
      <c r="DU108" s="480"/>
      <c r="DV108" s="480"/>
      <c r="DX108" s="480"/>
      <c r="DY108" s="480"/>
      <c r="DZ108" s="480"/>
      <c r="EA108" s="480"/>
      <c r="EB108" s="480"/>
      <c r="EC108" s="480"/>
      <c r="ED108" s="480"/>
      <c r="EE108" s="480"/>
      <c r="EF108" s="480"/>
      <c r="EG108" s="480"/>
      <c r="EH108" s="480"/>
      <c r="EI108" s="480"/>
      <c r="EK108" s="480"/>
      <c r="EL108" s="480"/>
      <c r="EM108" s="480"/>
      <c r="EN108" s="481"/>
      <c r="EO108" s="480"/>
      <c r="EP108" s="481"/>
      <c r="ES108" s="480"/>
      <c r="ET108" s="480"/>
      <c r="EU108" s="480"/>
      <c r="EW108" s="480"/>
      <c r="EX108" s="480"/>
      <c r="EY108" s="480"/>
      <c r="FA108" s="480"/>
      <c r="FB108" s="480"/>
      <c r="FC108" s="480"/>
      <c r="FD108" s="481"/>
      <c r="FF108" s="480"/>
      <c r="FG108" s="480"/>
      <c r="FH108" s="480"/>
      <c r="FJ108" s="487"/>
      <c r="FK108" s="480"/>
      <c r="FL108" s="481"/>
      <c r="FM108" s="480"/>
      <c r="FN108" s="480"/>
      <c r="FP108" s="480"/>
      <c r="FQ108" s="480"/>
    </row>
    <row r="109" spans="1:173" x14ac:dyDescent="0.2">
      <c r="A109" s="425"/>
      <c r="B109" s="425"/>
      <c r="C109" s="425"/>
      <c r="D109" s="501"/>
      <c r="E109" s="501"/>
      <c r="F109" s="501"/>
      <c r="G109" s="501"/>
      <c r="H109" s="501"/>
      <c r="I109" s="425"/>
      <c r="J109" s="425"/>
      <c r="K109" s="425"/>
      <c r="L109" s="425"/>
      <c r="M109" s="501"/>
      <c r="N109" s="501"/>
      <c r="O109" s="501"/>
      <c r="P109" s="425"/>
      <c r="Q109" s="502"/>
      <c r="R109" s="425"/>
      <c r="S109" s="425"/>
      <c r="T109" s="425"/>
      <c r="U109" s="425"/>
      <c r="V109" s="425"/>
      <c r="W109" s="503"/>
      <c r="X109" s="425"/>
      <c r="Y109" s="425"/>
      <c r="Z109" s="490"/>
      <c r="AA109" s="490"/>
      <c r="AB109" s="425"/>
      <c r="AC109" s="490"/>
      <c r="AD109" s="490"/>
      <c r="AE109" s="490"/>
      <c r="AF109" s="490"/>
      <c r="AG109" s="490"/>
      <c r="AH109" s="490"/>
      <c r="AI109" s="490"/>
      <c r="AJ109" s="490"/>
      <c r="AK109" s="490"/>
      <c r="AL109" s="490"/>
      <c r="AM109" s="509">
        <f t="shared" si="167"/>
        <v>1972</v>
      </c>
      <c r="AN109" s="490">
        <f t="shared" si="166"/>
        <v>1.4435656812302855</v>
      </c>
      <c r="AO109" s="490">
        <f t="shared" si="166"/>
        <v>0.95082926682003732</v>
      </c>
      <c r="AP109" s="490">
        <f t="shared" si="166"/>
        <v>0.85641385830893635</v>
      </c>
      <c r="AQ109" s="490">
        <f t="shared" si="166"/>
        <v>1.0179698469259855</v>
      </c>
      <c r="AR109" s="490"/>
      <c r="AS109" s="425"/>
      <c r="AT109" s="426"/>
      <c r="AV109" s="480"/>
      <c r="AW109" s="480"/>
      <c r="AX109" s="480"/>
      <c r="AY109" s="480"/>
      <c r="BA109" s="480"/>
      <c r="BB109" s="480"/>
      <c r="BC109" s="480"/>
      <c r="BD109" s="480"/>
      <c r="BE109" s="480"/>
      <c r="BF109" s="480"/>
      <c r="BG109" s="480"/>
      <c r="BH109" s="480"/>
      <c r="BI109" s="480"/>
      <c r="BJ109" s="480"/>
      <c r="BM109" s="480"/>
      <c r="BN109" s="480"/>
      <c r="BO109" s="480"/>
      <c r="BP109" s="480"/>
      <c r="BR109" s="480"/>
      <c r="BS109" s="480"/>
      <c r="BT109" s="480"/>
      <c r="BU109" s="480"/>
      <c r="BV109" s="480"/>
      <c r="BX109" s="480"/>
      <c r="BY109" s="480"/>
      <c r="BZ109" s="480"/>
      <c r="CA109" s="480"/>
      <c r="CC109" s="480"/>
      <c r="CD109" s="480"/>
      <c r="CE109" s="480"/>
      <c r="CF109" s="480"/>
      <c r="CH109" s="480"/>
      <c r="CI109" s="480"/>
      <c r="CJ109" s="480"/>
      <c r="CK109" s="480"/>
      <c r="CM109" s="480"/>
      <c r="CN109" s="480"/>
      <c r="CO109" s="480"/>
      <c r="CP109" s="480"/>
      <c r="CS109" s="480"/>
      <c r="CT109" s="480"/>
      <c r="CU109" s="480"/>
      <c r="CV109" s="480"/>
      <c r="CW109" s="480"/>
      <c r="CX109" s="480"/>
      <c r="CY109" s="480"/>
      <c r="CZ109" s="480"/>
      <c r="DA109" s="480"/>
      <c r="DB109" s="480"/>
      <c r="DC109" s="480"/>
      <c r="DD109" s="480"/>
      <c r="DE109" s="480"/>
      <c r="DF109" s="480"/>
      <c r="DG109" s="480"/>
      <c r="DI109" s="480"/>
      <c r="DJ109" s="480"/>
      <c r="DK109" s="480"/>
      <c r="DO109" s="481"/>
      <c r="DP109" s="481"/>
      <c r="DQ109" s="480"/>
      <c r="DS109" s="480"/>
      <c r="DT109" s="480"/>
      <c r="DU109" s="480"/>
      <c r="DV109" s="480"/>
      <c r="DX109" s="480"/>
      <c r="DY109" s="480"/>
      <c r="DZ109" s="480"/>
      <c r="EA109" s="480"/>
      <c r="EB109" s="480"/>
      <c r="EC109" s="480"/>
      <c r="ED109" s="480"/>
      <c r="EE109" s="480"/>
      <c r="EF109" s="480"/>
      <c r="EG109" s="480"/>
      <c r="EH109" s="480"/>
      <c r="EI109" s="480"/>
      <c r="EK109" s="480"/>
      <c r="EL109" s="480"/>
      <c r="EM109" s="480"/>
      <c r="EN109" s="481"/>
      <c r="EO109" s="480"/>
      <c r="EP109" s="481"/>
      <c r="ES109" s="480"/>
      <c r="ET109" s="480"/>
      <c r="EU109" s="480"/>
      <c r="EW109" s="480"/>
      <c r="EX109" s="480"/>
      <c r="EY109" s="480"/>
      <c r="FA109" s="480"/>
      <c r="FB109" s="480"/>
      <c r="FC109" s="480"/>
      <c r="FD109" s="481"/>
      <c r="FF109" s="480"/>
      <c r="FG109" s="480"/>
      <c r="FH109" s="480"/>
      <c r="FJ109" s="487"/>
      <c r="FK109" s="480"/>
      <c r="FL109" s="481"/>
      <c r="FM109" s="480"/>
      <c r="FN109" s="480"/>
      <c r="FP109" s="480"/>
      <c r="FQ109" s="480"/>
    </row>
    <row r="110" spans="1:173" x14ac:dyDescent="0.2">
      <c r="A110" s="425"/>
      <c r="B110" s="425"/>
      <c r="C110" s="425"/>
      <c r="D110" s="501"/>
      <c r="E110" s="501"/>
      <c r="F110" s="501"/>
      <c r="G110" s="501"/>
      <c r="H110" s="501"/>
      <c r="I110" s="425"/>
      <c r="J110" s="425"/>
      <c r="K110" s="425"/>
      <c r="L110" s="425"/>
      <c r="M110" s="501"/>
      <c r="N110" s="501"/>
      <c r="O110" s="501"/>
      <c r="P110" s="425"/>
      <c r="Q110" s="502"/>
      <c r="R110" s="425"/>
      <c r="S110" s="425"/>
      <c r="T110" s="425"/>
      <c r="U110" s="425"/>
      <c r="V110" s="425"/>
      <c r="W110" s="503"/>
      <c r="X110" s="425"/>
      <c r="Y110" s="425"/>
      <c r="Z110" s="490"/>
      <c r="AA110" s="490"/>
      <c r="AB110" s="425"/>
      <c r="AC110" s="490"/>
      <c r="AD110" s="490"/>
      <c r="AE110" s="490"/>
      <c r="AF110" s="490"/>
      <c r="AG110" s="490"/>
      <c r="AH110" s="490"/>
      <c r="AI110" s="490"/>
      <c r="AJ110" s="490"/>
      <c r="AK110" s="490"/>
      <c r="AL110" s="490"/>
      <c r="AM110" s="509">
        <f t="shared" si="167"/>
        <v>1973</v>
      </c>
      <c r="AN110" s="490">
        <f t="shared" si="166"/>
        <v>1.4143740654227905</v>
      </c>
      <c r="AO110" s="490">
        <f t="shared" si="166"/>
        <v>0.9216697845514511</v>
      </c>
      <c r="AP110" s="490">
        <f t="shared" si="166"/>
        <v>0.88164481815779727</v>
      </c>
      <c r="AQ110" s="490">
        <f t="shared" si="166"/>
        <v>1.0161594655720902</v>
      </c>
      <c r="AR110" s="490"/>
      <c r="AS110" s="425"/>
      <c r="AT110" s="426"/>
      <c r="AV110" s="480"/>
      <c r="AW110" s="480"/>
      <c r="AX110" s="480"/>
      <c r="AY110" s="480"/>
      <c r="BA110" s="480"/>
      <c r="BB110" s="480"/>
      <c r="BC110" s="480"/>
      <c r="BD110" s="480"/>
      <c r="BE110" s="480"/>
      <c r="BF110" s="480"/>
      <c r="BG110" s="480"/>
      <c r="BH110" s="480"/>
      <c r="BI110" s="480"/>
      <c r="BJ110" s="480"/>
      <c r="BM110" s="480"/>
      <c r="BN110" s="480"/>
      <c r="BO110" s="480"/>
      <c r="BP110" s="480"/>
      <c r="BR110" s="480"/>
      <c r="BS110" s="480"/>
      <c r="BT110" s="480"/>
      <c r="BU110" s="480"/>
      <c r="BV110" s="480"/>
      <c r="BX110" s="480"/>
      <c r="BY110" s="480"/>
      <c r="BZ110" s="480"/>
      <c r="CA110" s="480"/>
      <c r="CC110" s="480"/>
      <c r="CD110" s="480"/>
      <c r="CE110" s="480"/>
      <c r="CF110" s="480"/>
      <c r="CH110" s="480"/>
      <c r="CI110" s="480"/>
      <c r="CJ110" s="480"/>
      <c r="CK110" s="480"/>
      <c r="CM110" s="480"/>
      <c r="CN110" s="480"/>
      <c r="CO110" s="480"/>
      <c r="CP110" s="480"/>
      <c r="CS110" s="480"/>
      <c r="CT110" s="480"/>
      <c r="CU110" s="480"/>
      <c r="CV110" s="480"/>
      <c r="CW110" s="480"/>
      <c r="CX110" s="480"/>
      <c r="CY110" s="480"/>
      <c r="CZ110" s="480"/>
      <c r="DA110" s="480"/>
      <c r="DB110" s="480"/>
      <c r="DC110" s="480"/>
      <c r="DD110" s="480"/>
      <c r="DE110" s="480"/>
      <c r="DF110" s="480"/>
      <c r="DG110" s="480"/>
      <c r="DI110" s="480"/>
      <c r="DJ110" s="480"/>
      <c r="DK110" s="480"/>
      <c r="DO110" s="481"/>
      <c r="DP110" s="481"/>
      <c r="DQ110" s="480"/>
      <c r="DS110" s="480"/>
      <c r="DT110" s="480"/>
      <c r="DU110" s="480"/>
      <c r="DV110" s="480"/>
      <c r="DX110" s="480"/>
      <c r="DY110" s="480"/>
      <c r="DZ110" s="480"/>
      <c r="EA110" s="480"/>
      <c r="EB110" s="480"/>
      <c r="EC110" s="480"/>
      <c r="ED110" s="480"/>
      <c r="EE110" s="480"/>
      <c r="EF110" s="480"/>
      <c r="EG110" s="480"/>
      <c r="EH110" s="480"/>
      <c r="EI110" s="480"/>
      <c r="EK110" s="480"/>
      <c r="EL110" s="480"/>
      <c r="EM110" s="480"/>
      <c r="EN110" s="481"/>
      <c r="EO110" s="480"/>
      <c r="EP110" s="481"/>
      <c r="ES110" s="480"/>
      <c r="ET110" s="480"/>
      <c r="EU110" s="480"/>
      <c r="EW110" s="480"/>
      <c r="EX110" s="480"/>
      <c r="EY110" s="480"/>
      <c r="FA110" s="480"/>
      <c r="FB110" s="480"/>
      <c r="FC110" s="480"/>
      <c r="FD110" s="481"/>
      <c r="FF110" s="480"/>
      <c r="FG110" s="480"/>
      <c r="FH110" s="480"/>
      <c r="FJ110" s="487"/>
      <c r="FK110" s="480"/>
      <c r="FL110" s="481"/>
      <c r="FM110" s="480"/>
      <c r="FN110" s="480"/>
      <c r="FP110" s="480"/>
      <c r="FQ110" s="480"/>
    </row>
    <row r="111" spans="1:173" x14ac:dyDescent="0.2">
      <c r="A111" s="425"/>
      <c r="B111" s="425"/>
      <c r="C111" s="425"/>
      <c r="D111" s="501"/>
      <c r="E111" s="501"/>
      <c r="F111" s="501"/>
      <c r="G111" s="501"/>
      <c r="H111" s="501"/>
      <c r="I111" s="425"/>
      <c r="J111" s="425"/>
      <c r="K111" s="425"/>
      <c r="L111" s="425"/>
      <c r="M111" s="501"/>
      <c r="N111" s="501"/>
      <c r="O111" s="501"/>
      <c r="P111" s="425"/>
      <c r="Q111" s="502"/>
      <c r="R111" s="425"/>
      <c r="S111" s="425"/>
      <c r="T111" s="425"/>
      <c r="U111" s="425"/>
      <c r="V111" s="425"/>
      <c r="W111" s="503"/>
      <c r="X111" s="425"/>
      <c r="Y111" s="425"/>
      <c r="Z111" s="490"/>
      <c r="AA111" s="490"/>
      <c r="AB111" s="425"/>
      <c r="AC111" s="490"/>
      <c r="AD111" s="490"/>
      <c r="AE111" s="490"/>
      <c r="AF111" s="490"/>
      <c r="AG111" s="490"/>
      <c r="AH111" s="490"/>
      <c r="AI111" s="490"/>
      <c r="AJ111" s="490"/>
      <c r="AK111" s="490"/>
      <c r="AL111" s="490"/>
      <c r="AM111" s="509">
        <f t="shared" si="167"/>
        <v>1974</v>
      </c>
      <c r="AN111" s="490">
        <f t="shared" si="166"/>
        <v>1.3316897819048379</v>
      </c>
      <c r="AO111" s="490">
        <f t="shared" si="166"/>
        <v>0.92496750187376853</v>
      </c>
      <c r="AP111" s="490">
        <f t="shared" si="166"/>
        <v>0.89094929958759916</v>
      </c>
      <c r="AQ111" s="490">
        <f t="shared" si="166"/>
        <v>1.0221239566229408</v>
      </c>
      <c r="AR111" s="490"/>
      <c r="AS111" s="425"/>
      <c r="AT111" s="426"/>
      <c r="AV111" s="480"/>
      <c r="AW111" s="480"/>
      <c r="AX111" s="480"/>
      <c r="AY111" s="480"/>
      <c r="BA111" s="480"/>
      <c r="BB111" s="480"/>
      <c r="BC111" s="480"/>
      <c r="BD111" s="480"/>
      <c r="BE111" s="480"/>
      <c r="BF111" s="480"/>
      <c r="BG111" s="480"/>
      <c r="BH111" s="480"/>
      <c r="BI111" s="480"/>
      <c r="BJ111" s="480"/>
      <c r="BM111" s="480"/>
      <c r="BN111" s="480"/>
      <c r="BO111" s="480"/>
      <c r="BP111" s="480"/>
      <c r="BR111" s="480"/>
      <c r="BS111" s="480"/>
      <c r="BT111" s="480"/>
      <c r="BU111" s="480"/>
      <c r="BV111" s="480"/>
      <c r="BX111" s="480"/>
      <c r="BY111" s="480"/>
      <c r="BZ111" s="480"/>
      <c r="CA111" s="480"/>
      <c r="CC111" s="480"/>
      <c r="CD111" s="480"/>
      <c r="CE111" s="480"/>
      <c r="CF111" s="480"/>
      <c r="CH111" s="480"/>
      <c r="CI111" s="480"/>
      <c r="CJ111" s="480"/>
      <c r="CK111" s="480"/>
      <c r="CM111" s="480"/>
      <c r="CN111" s="480"/>
      <c r="CO111" s="480"/>
      <c r="CP111" s="480"/>
      <c r="CS111" s="480"/>
      <c r="CT111" s="480"/>
      <c r="CU111" s="480"/>
      <c r="CV111" s="480"/>
      <c r="CW111" s="480"/>
      <c r="CX111" s="480"/>
      <c r="CY111" s="480"/>
      <c r="CZ111" s="480"/>
      <c r="DA111" s="480"/>
      <c r="DB111" s="480"/>
      <c r="DC111" s="480"/>
      <c r="DD111" s="480"/>
      <c r="DE111" s="480"/>
      <c r="DF111" s="480"/>
      <c r="DG111" s="480"/>
      <c r="DI111" s="480"/>
      <c r="DJ111" s="480"/>
      <c r="DK111" s="480"/>
      <c r="DO111" s="481"/>
      <c r="DP111" s="481"/>
      <c r="DQ111" s="480"/>
      <c r="DS111" s="480"/>
      <c r="DT111" s="480"/>
      <c r="DU111" s="480"/>
      <c r="DV111" s="480"/>
      <c r="DX111" s="480"/>
      <c r="DY111" s="480"/>
      <c r="DZ111" s="480"/>
      <c r="EA111" s="480"/>
      <c r="EB111" s="480"/>
      <c r="EC111" s="480"/>
      <c r="ED111" s="480"/>
      <c r="EE111" s="480"/>
      <c r="EF111" s="480"/>
      <c r="EG111" s="480"/>
      <c r="EH111" s="480"/>
      <c r="EI111" s="480"/>
      <c r="EK111" s="480"/>
      <c r="EL111" s="480"/>
      <c r="EM111" s="480"/>
      <c r="EN111" s="481"/>
      <c r="EO111" s="480"/>
      <c r="EP111" s="481"/>
      <c r="ES111" s="480"/>
      <c r="ET111" s="480"/>
      <c r="EU111" s="480"/>
      <c r="EW111" s="480"/>
      <c r="EX111" s="480"/>
      <c r="EY111" s="480"/>
      <c r="FA111" s="480"/>
      <c r="FB111" s="480"/>
      <c r="FC111" s="480"/>
      <c r="FD111" s="481"/>
      <c r="FF111" s="480"/>
      <c r="FG111" s="480"/>
      <c r="FH111" s="480"/>
      <c r="FJ111" s="487"/>
      <c r="FK111" s="480"/>
      <c r="FL111" s="481"/>
      <c r="FM111" s="480"/>
      <c r="FN111" s="480"/>
      <c r="FP111" s="480"/>
      <c r="FQ111" s="480"/>
    </row>
    <row r="112" spans="1:173" x14ac:dyDescent="0.2">
      <c r="A112" s="425"/>
      <c r="B112" s="425"/>
      <c r="C112" s="425"/>
      <c r="D112" s="501"/>
      <c r="E112" s="501"/>
      <c r="F112" s="501"/>
      <c r="G112" s="501"/>
      <c r="H112" s="501"/>
      <c r="I112" s="425"/>
      <c r="J112" s="425"/>
      <c r="K112" s="425"/>
      <c r="L112" s="425"/>
      <c r="M112" s="501"/>
      <c r="N112" s="501"/>
      <c r="O112" s="501"/>
      <c r="P112" s="425"/>
      <c r="Q112" s="502"/>
      <c r="R112" s="425"/>
      <c r="S112" s="425"/>
      <c r="T112" s="425"/>
      <c r="U112" s="425"/>
      <c r="V112" s="425"/>
      <c r="W112" s="503"/>
      <c r="X112" s="425"/>
      <c r="Y112" s="425"/>
      <c r="Z112" s="490"/>
      <c r="AA112" s="490"/>
      <c r="AB112" s="425"/>
      <c r="AC112" s="490"/>
      <c r="AD112" s="490"/>
      <c r="AE112" s="490"/>
      <c r="AF112" s="490"/>
      <c r="AG112" s="490"/>
      <c r="AH112" s="490"/>
      <c r="AI112" s="490"/>
      <c r="AJ112" s="490"/>
      <c r="AK112" s="490"/>
      <c r="AL112" s="490"/>
      <c r="AM112" s="509">
        <f t="shared" si="167"/>
        <v>1975</v>
      </c>
      <c r="AN112" s="490">
        <f t="shared" si="166"/>
        <v>1.3020550456661539</v>
      </c>
      <c r="AO112" s="490">
        <f t="shared" si="166"/>
        <v>0.93492982878245667</v>
      </c>
      <c r="AP112" s="490">
        <f t="shared" si="166"/>
        <v>0.89239719153116526</v>
      </c>
      <c r="AQ112" s="490">
        <f t="shared" si="166"/>
        <v>1.0194563650519399</v>
      </c>
      <c r="AR112" s="490"/>
      <c r="AS112" s="425"/>
      <c r="AT112" s="426"/>
      <c r="AV112" s="480"/>
      <c r="AW112" s="480"/>
      <c r="AX112" s="480"/>
      <c r="AY112" s="480"/>
      <c r="BA112" s="480"/>
      <c r="BB112" s="480"/>
      <c r="BC112" s="480"/>
      <c r="BD112" s="480"/>
      <c r="BE112" s="480"/>
      <c r="BF112" s="480"/>
      <c r="BG112" s="480"/>
      <c r="BH112" s="480"/>
      <c r="BI112" s="480"/>
      <c r="BJ112" s="480"/>
      <c r="BM112" s="480"/>
      <c r="BN112" s="480"/>
      <c r="BO112" s="480"/>
      <c r="BP112" s="480"/>
      <c r="BR112" s="480"/>
      <c r="BS112" s="480"/>
      <c r="BT112" s="480"/>
      <c r="BU112" s="480"/>
      <c r="BV112" s="480"/>
      <c r="BX112" s="480"/>
      <c r="BY112" s="480"/>
      <c r="BZ112" s="480"/>
      <c r="CA112" s="480"/>
      <c r="CC112" s="480"/>
      <c r="CD112" s="480"/>
      <c r="CE112" s="480"/>
      <c r="CF112" s="480"/>
      <c r="CH112" s="480"/>
      <c r="CI112" s="480"/>
      <c r="CJ112" s="480"/>
      <c r="CK112" s="480"/>
      <c r="CM112" s="480"/>
      <c r="CN112" s="480"/>
      <c r="CO112" s="480"/>
      <c r="CP112" s="480"/>
      <c r="CS112" s="480"/>
      <c r="CT112" s="480"/>
      <c r="CU112" s="480"/>
      <c r="CV112" s="480"/>
      <c r="CW112" s="480"/>
      <c r="CX112" s="480"/>
      <c r="CY112" s="480"/>
      <c r="CZ112" s="480"/>
      <c r="DA112" s="480"/>
      <c r="DB112" s="480"/>
      <c r="DC112" s="480"/>
      <c r="DD112" s="480"/>
      <c r="DE112" s="480"/>
      <c r="DF112" s="480"/>
      <c r="DG112" s="480"/>
      <c r="DI112" s="480"/>
      <c r="DJ112" s="480"/>
      <c r="DK112" s="480"/>
      <c r="DO112" s="481"/>
      <c r="DP112" s="481"/>
      <c r="DQ112" s="480"/>
      <c r="DS112" s="480"/>
      <c r="DT112" s="480"/>
      <c r="DU112" s="480"/>
      <c r="DV112" s="480"/>
      <c r="DX112" s="480"/>
      <c r="DY112" s="480"/>
      <c r="DZ112" s="480"/>
      <c r="EA112" s="480"/>
      <c r="EB112" s="480"/>
      <c r="EC112" s="480"/>
      <c r="ED112" s="480"/>
      <c r="EE112" s="480"/>
      <c r="EF112" s="480"/>
      <c r="EG112" s="480"/>
      <c r="EH112" s="480"/>
      <c r="EI112" s="480"/>
      <c r="EK112" s="480"/>
      <c r="EL112" s="480"/>
      <c r="EM112" s="480"/>
      <c r="EN112" s="481"/>
      <c r="EO112" s="480"/>
      <c r="EP112" s="481"/>
      <c r="ES112" s="480"/>
      <c r="ET112" s="480"/>
      <c r="EU112" s="480"/>
      <c r="EW112" s="480"/>
      <c r="EX112" s="480"/>
      <c r="EY112" s="480"/>
      <c r="FA112" s="480"/>
      <c r="FB112" s="480"/>
      <c r="FC112" s="480"/>
      <c r="FD112" s="481"/>
      <c r="FF112" s="480"/>
      <c r="FG112" s="480"/>
      <c r="FH112" s="480"/>
      <c r="FJ112" s="487"/>
      <c r="FK112" s="480"/>
      <c r="FL112" s="481"/>
      <c r="FM112" s="480"/>
      <c r="FN112" s="480"/>
      <c r="FP112" s="480"/>
      <c r="FQ112" s="480"/>
    </row>
    <row r="113" spans="1:173" x14ac:dyDescent="0.2">
      <c r="A113" s="425"/>
      <c r="B113" s="425"/>
      <c r="C113" s="425"/>
      <c r="D113" s="501"/>
      <c r="E113" s="501"/>
      <c r="F113" s="501"/>
      <c r="G113" s="501"/>
      <c r="H113" s="501"/>
      <c r="I113" s="425"/>
      <c r="J113" s="425"/>
      <c r="K113" s="425"/>
      <c r="L113" s="425"/>
      <c r="M113" s="501"/>
      <c r="N113" s="501"/>
      <c r="O113" s="501"/>
      <c r="P113" s="425"/>
      <c r="Q113" s="502"/>
      <c r="R113" s="425"/>
      <c r="S113" s="425"/>
      <c r="T113" s="425"/>
      <c r="U113" s="425"/>
      <c r="V113" s="425"/>
      <c r="W113" s="503"/>
      <c r="X113" s="425"/>
      <c r="Y113" s="425"/>
      <c r="Z113" s="490"/>
      <c r="AA113" s="490"/>
      <c r="AB113" s="425"/>
      <c r="AC113" s="490"/>
      <c r="AD113" s="490"/>
      <c r="AE113" s="490"/>
      <c r="AF113" s="490"/>
      <c r="AG113" s="490"/>
      <c r="AH113" s="490"/>
      <c r="AI113" s="490"/>
      <c r="AJ113" s="490"/>
      <c r="AK113" s="490"/>
      <c r="AL113" s="490"/>
      <c r="AM113" s="509">
        <f t="shared" si="167"/>
        <v>1976</v>
      </c>
      <c r="AN113" s="490">
        <f t="shared" si="166"/>
        <v>1.3110722003094477</v>
      </c>
      <c r="AO113" s="490">
        <f t="shared" si="166"/>
        <v>0.95156905046880147</v>
      </c>
      <c r="AP113" s="490">
        <f t="shared" si="166"/>
        <v>0.88816142468552839</v>
      </c>
      <c r="AQ113" s="490">
        <f t="shared" si="166"/>
        <v>1.018320531165541</v>
      </c>
      <c r="AR113" s="490"/>
      <c r="AS113" s="425"/>
      <c r="AT113" s="426"/>
      <c r="AV113" s="480"/>
      <c r="AW113" s="480"/>
      <c r="AX113" s="480"/>
      <c r="AY113" s="480"/>
      <c r="BA113" s="480"/>
      <c r="BB113" s="480"/>
      <c r="BC113" s="480"/>
      <c r="BD113" s="480"/>
      <c r="BE113" s="480"/>
      <c r="BF113" s="480"/>
      <c r="BG113" s="480"/>
      <c r="BH113" s="480"/>
      <c r="BI113" s="480"/>
      <c r="BJ113" s="480"/>
      <c r="BM113" s="480"/>
      <c r="BN113" s="480"/>
      <c r="BO113" s="480"/>
      <c r="BP113" s="480"/>
      <c r="BR113" s="480"/>
      <c r="BS113" s="480"/>
      <c r="BT113" s="480"/>
      <c r="BU113" s="480"/>
      <c r="BV113" s="480"/>
      <c r="BX113" s="480"/>
      <c r="BY113" s="480"/>
      <c r="BZ113" s="480"/>
      <c r="CA113" s="480"/>
      <c r="CC113" s="480"/>
      <c r="CD113" s="480"/>
      <c r="CE113" s="480"/>
      <c r="CF113" s="480"/>
      <c r="CH113" s="480"/>
      <c r="CI113" s="480"/>
      <c r="CJ113" s="480"/>
      <c r="CK113" s="480"/>
      <c r="CM113" s="480"/>
      <c r="CN113" s="480"/>
      <c r="CO113" s="480"/>
      <c r="CP113" s="480"/>
      <c r="CS113" s="480"/>
      <c r="CT113" s="480"/>
      <c r="CU113" s="480"/>
      <c r="CV113" s="480"/>
      <c r="CW113" s="480"/>
      <c r="CX113" s="480"/>
      <c r="CY113" s="480"/>
      <c r="CZ113" s="480"/>
      <c r="DA113" s="480"/>
      <c r="DB113" s="480"/>
      <c r="DC113" s="480"/>
      <c r="DD113" s="480"/>
      <c r="DE113" s="480"/>
      <c r="DF113" s="480"/>
      <c r="DG113" s="480"/>
      <c r="DI113" s="480"/>
      <c r="DJ113" s="480"/>
      <c r="DK113" s="480"/>
      <c r="DO113" s="481"/>
      <c r="DP113" s="481"/>
      <c r="DQ113" s="480"/>
      <c r="DS113" s="480"/>
      <c r="DT113" s="480"/>
      <c r="DU113" s="480"/>
      <c r="DV113" s="480"/>
      <c r="DX113" s="480"/>
      <c r="DY113" s="480"/>
      <c r="DZ113" s="480"/>
      <c r="EA113" s="480"/>
      <c r="EB113" s="480"/>
      <c r="EC113" s="480"/>
      <c r="ED113" s="480"/>
      <c r="EE113" s="480"/>
      <c r="EF113" s="480"/>
      <c r="EG113" s="480"/>
      <c r="EH113" s="480"/>
      <c r="EI113" s="480"/>
      <c r="EK113" s="480"/>
      <c r="EL113" s="480"/>
      <c r="EM113" s="480"/>
      <c r="EN113" s="481"/>
      <c r="EO113" s="480"/>
      <c r="EP113" s="481"/>
      <c r="ES113" s="480"/>
      <c r="ET113" s="480"/>
      <c r="EU113" s="480"/>
      <c r="EW113" s="480"/>
      <c r="EX113" s="480"/>
      <c r="EY113" s="480"/>
      <c r="FA113" s="480"/>
      <c r="FB113" s="480"/>
      <c r="FC113" s="480"/>
      <c r="FD113" s="481"/>
      <c r="FF113" s="480"/>
      <c r="FG113" s="480"/>
      <c r="FH113" s="480"/>
      <c r="FJ113" s="487"/>
      <c r="FK113" s="480"/>
      <c r="FL113" s="481"/>
      <c r="FM113" s="480"/>
      <c r="FN113" s="480"/>
      <c r="FP113" s="480"/>
      <c r="FQ113" s="480"/>
    </row>
    <row r="114" spans="1:173" x14ac:dyDescent="0.2">
      <c r="A114" s="425"/>
      <c r="B114" s="425"/>
      <c r="C114" s="425"/>
      <c r="D114" s="501"/>
      <c r="E114" s="501"/>
      <c r="F114" s="501"/>
      <c r="G114" s="501"/>
      <c r="H114" s="501"/>
      <c r="I114" s="425"/>
      <c r="J114" s="425"/>
      <c r="K114" s="425"/>
      <c r="L114" s="425"/>
      <c r="M114" s="501"/>
      <c r="N114" s="501"/>
      <c r="O114" s="501"/>
      <c r="P114" s="425"/>
      <c r="Q114" s="502"/>
      <c r="R114" s="425"/>
      <c r="S114" s="425"/>
      <c r="T114" s="425"/>
      <c r="U114" s="425"/>
      <c r="V114" s="425"/>
      <c r="W114" s="503"/>
      <c r="X114" s="425"/>
      <c r="Y114" s="425"/>
      <c r="Z114" s="490"/>
      <c r="AA114" s="490"/>
      <c r="AB114" s="425"/>
      <c r="AC114" s="490"/>
      <c r="AD114" s="490"/>
      <c r="AE114" s="490"/>
      <c r="AF114" s="490"/>
      <c r="AG114" s="490"/>
      <c r="AH114" s="490"/>
      <c r="AI114" s="490"/>
      <c r="AJ114" s="490"/>
      <c r="AK114" s="490"/>
      <c r="AL114" s="490"/>
      <c r="AM114" s="509">
        <f t="shared" si="167"/>
        <v>1977</v>
      </c>
      <c r="AN114" s="490">
        <f t="shared" si="166"/>
        <v>1.2854813843184862</v>
      </c>
      <c r="AO114" s="490">
        <f t="shared" si="166"/>
        <v>0.94759457212702958</v>
      </c>
      <c r="AP114" s="490">
        <f t="shared" si="166"/>
        <v>0.90830888583103875</v>
      </c>
      <c r="AQ114" s="490">
        <f t="shared" si="166"/>
        <v>1.0183236759138501</v>
      </c>
      <c r="AR114" s="490"/>
      <c r="AS114" s="425"/>
      <c r="AT114" s="426"/>
      <c r="AV114" s="480"/>
      <c r="AW114" s="480"/>
      <c r="AX114" s="480"/>
      <c r="AY114" s="480"/>
      <c r="BA114" s="480"/>
      <c r="BB114" s="480"/>
      <c r="BC114" s="480"/>
      <c r="BD114" s="480"/>
      <c r="BE114" s="480"/>
      <c r="BF114" s="480"/>
      <c r="BG114" s="480"/>
      <c r="BH114" s="480"/>
      <c r="BI114" s="480"/>
      <c r="BJ114" s="480"/>
      <c r="BM114" s="480"/>
      <c r="BN114" s="480"/>
      <c r="BO114" s="480"/>
      <c r="BP114" s="480"/>
      <c r="BR114" s="480"/>
      <c r="BS114" s="480"/>
      <c r="BT114" s="480"/>
      <c r="BU114" s="480"/>
      <c r="BV114" s="480"/>
      <c r="BX114" s="480"/>
      <c r="BY114" s="480"/>
      <c r="BZ114" s="480"/>
      <c r="CA114" s="480"/>
      <c r="CC114" s="480"/>
      <c r="CD114" s="480"/>
      <c r="CE114" s="480"/>
      <c r="CF114" s="480"/>
      <c r="CH114" s="480"/>
      <c r="CI114" s="480"/>
      <c r="CJ114" s="480"/>
      <c r="CK114" s="480"/>
      <c r="CM114" s="480"/>
      <c r="CN114" s="480"/>
      <c r="CO114" s="480"/>
      <c r="CP114" s="480"/>
      <c r="CS114" s="480"/>
      <c r="CT114" s="480"/>
      <c r="CU114" s="480"/>
      <c r="CV114" s="480"/>
      <c r="CW114" s="480"/>
      <c r="CX114" s="480"/>
      <c r="CY114" s="480"/>
      <c r="CZ114" s="480"/>
      <c r="DA114" s="480"/>
      <c r="DB114" s="480"/>
      <c r="DC114" s="480"/>
      <c r="DD114" s="480"/>
      <c r="DE114" s="480"/>
      <c r="DF114" s="480"/>
      <c r="DG114" s="480"/>
      <c r="DI114" s="480"/>
      <c r="DJ114" s="480"/>
      <c r="DK114" s="480"/>
      <c r="DO114" s="481"/>
      <c r="DP114" s="481"/>
      <c r="DQ114" s="480"/>
      <c r="DS114" s="480"/>
      <c r="DT114" s="480"/>
      <c r="DU114" s="480"/>
      <c r="DV114" s="480"/>
      <c r="DX114" s="480"/>
      <c r="DY114" s="480"/>
      <c r="DZ114" s="480"/>
      <c r="EA114" s="480"/>
      <c r="EB114" s="480"/>
      <c r="EC114" s="480"/>
      <c r="ED114" s="480"/>
      <c r="EE114" s="480"/>
      <c r="EF114" s="480"/>
      <c r="EG114" s="480"/>
      <c r="EH114" s="480"/>
      <c r="EI114" s="480"/>
      <c r="EK114" s="480"/>
      <c r="EL114" s="480"/>
      <c r="EM114" s="480"/>
      <c r="EN114" s="481"/>
      <c r="EO114" s="480"/>
      <c r="EP114" s="481"/>
      <c r="ES114" s="480"/>
      <c r="ET114" s="480"/>
      <c r="EU114" s="480"/>
      <c r="EW114" s="480"/>
      <c r="EX114" s="480"/>
      <c r="EY114" s="480"/>
      <c r="FA114" s="480"/>
      <c r="FB114" s="480"/>
      <c r="FC114" s="480"/>
      <c r="FD114" s="481"/>
      <c r="FF114" s="480"/>
      <c r="FG114" s="480"/>
      <c r="FH114" s="480"/>
      <c r="FJ114" s="487"/>
      <c r="FK114" s="480"/>
      <c r="FL114" s="481"/>
      <c r="FM114" s="480"/>
      <c r="FN114" s="480"/>
      <c r="FP114" s="480"/>
      <c r="FQ114" s="480"/>
    </row>
    <row r="115" spans="1:173" x14ac:dyDescent="0.2">
      <c r="A115" s="425"/>
      <c r="B115" s="425"/>
      <c r="C115" s="425"/>
      <c r="D115" s="501"/>
      <c r="E115" s="501"/>
      <c r="F115" s="501"/>
      <c r="G115" s="501"/>
      <c r="H115" s="501"/>
      <c r="I115" s="425"/>
      <c r="J115" s="425"/>
      <c r="K115" s="425"/>
      <c r="L115" s="425"/>
      <c r="M115" s="501"/>
      <c r="N115" s="501"/>
      <c r="O115" s="501"/>
      <c r="P115" s="425"/>
      <c r="Q115" s="502"/>
      <c r="R115" s="425"/>
      <c r="S115" s="425"/>
      <c r="T115" s="425"/>
      <c r="U115" s="425"/>
      <c r="V115" s="425"/>
      <c r="W115" s="503"/>
      <c r="X115" s="425"/>
      <c r="Y115" s="425"/>
      <c r="Z115" s="490"/>
      <c r="AA115" s="490"/>
      <c r="AB115" s="425"/>
      <c r="AC115" s="490"/>
      <c r="AD115" s="490"/>
      <c r="AE115" s="490"/>
      <c r="AF115" s="490"/>
      <c r="AG115" s="490"/>
      <c r="AH115" s="490"/>
      <c r="AI115" s="490"/>
      <c r="AJ115" s="490"/>
      <c r="AK115" s="490"/>
      <c r="AL115" s="490"/>
      <c r="AM115" s="509">
        <f t="shared" si="167"/>
        <v>1978</v>
      </c>
      <c r="AN115" s="490">
        <f t="shared" si="166"/>
        <v>1.2474762109340627</v>
      </c>
      <c r="AO115" s="490">
        <f t="shared" si="166"/>
        <v>0.96788656033016363</v>
      </c>
      <c r="AP115" s="490">
        <f t="shared" si="166"/>
        <v>0.91703357347939651</v>
      </c>
      <c r="AQ115" s="490">
        <f t="shared" si="166"/>
        <v>1.0224650645447426</v>
      </c>
      <c r="AR115" s="490"/>
      <c r="AS115" s="425"/>
      <c r="AT115" s="426"/>
      <c r="AV115" s="480"/>
      <c r="AW115" s="480"/>
      <c r="AX115" s="480"/>
      <c r="AY115" s="480"/>
      <c r="BA115" s="480"/>
      <c r="BB115" s="480"/>
      <c r="BC115" s="480"/>
      <c r="BD115" s="480"/>
      <c r="BE115" s="480"/>
      <c r="BF115" s="480"/>
      <c r="BG115" s="480"/>
      <c r="BH115" s="480"/>
      <c r="BI115" s="480"/>
      <c r="BJ115" s="480"/>
      <c r="BM115" s="480"/>
      <c r="BN115" s="480"/>
      <c r="BO115" s="480"/>
      <c r="BP115" s="480"/>
      <c r="BR115" s="480"/>
      <c r="BS115" s="480"/>
      <c r="BT115" s="480"/>
      <c r="BU115" s="480"/>
      <c r="BV115" s="480"/>
      <c r="BX115" s="480"/>
      <c r="BY115" s="480"/>
      <c r="BZ115" s="480"/>
      <c r="CA115" s="480"/>
      <c r="CC115" s="480"/>
      <c r="CD115" s="480"/>
      <c r="CE115" s="480"/>
      <c r="CF115" s="480"/>
      <c r="CH115" s="480"/>
      <c r="CI115" s="480"/>
      <c r="CJ115" s="480"/>
      <c r="CK115" s="480"/>
      <c r="CM115" s="480"/>
      <c r="CN115" s="480"/>
      <c r="CO115" s="480"/>
      <c r="CP115" s="480"/>
      <c r="CS115" s="480"/>
      <c r="CT115" s="480"/>
      <c r="CU115" s="480"/>
      <c r="CV115" s="480"/>
      <c r="CW115" s="480"/>
      <c r="CX115" s="480"/>
      <c r="CY115" s="480"/>
      <c r="CZ115" s="480"/>
      <c r="DA115" s="480"/>
      <c r="DB115" s="480"/>
      <c r="DC115" s="480"/>
      <c r="DD115" s="480"/>
      <c r="DE115" s="480"/>
      <c r="DF115" s="480"/>
      <c r="DG115" s="480"/>
      <c r="DI115" s="480"/>
      <c r="DJ115" s="480"/>
      <c r="DK115" s="480"/>
      <c r="DO115" s="481"/>
      <c r="DP115" s="481"/>
      <c r="DQ115" s="480"/>
      <c r="DS115" s="480"/>
      <c r="DT115" s="480"/>
      <c r="DU115" s="480"/>
      <c r="DV115" s="480"/>
      <c r="DX115" s="480"/>
      <c r="DY115" s="480"/>
      <c r="DZ115" s="480"/>
      <c r="EA115" s="480"/>
      <c r="EB115" s="480"/>
      <c r="EC115" s="480"/>
      <c r="ED115" s="480"/>
      <c r="EE115" s="480"/>
      <c r="EF115" s="480"/>
      <c r="EG115" s="480"/>
      <c r="EH115" s="480"/>
      <c r="EI115" s="480"/>
      <c r="EK115" s="480"/>
      <c r="EL115" s="480"/>
      <c r="EM115" s="480"/>
      <c r="EN115" s="481"/>
      <c r="EO115" s="480"/>
      <c r="EP115" s="481"/>
      <c r="ES115" s="480"/>
      <c r="ET115" s="480"/>
      <c r="EU115" s="480"/>
      <c r="EW115" s="480"/>
      <c r="EX115" s="480"/>
      <c r="EY115" s="480"/>
      <c r="FA115" s="480"/>
      <c r="FB115" s="480"/>
      <c r="FC115" s="480"/>
      <c r="FD115" s="481"/>
      <c r="FF115" s="480"/>
      <c r="FG115" s="480"/>
      <c r="FH115" s="480"/>
      <c r="FJ115" s="487"/>
      <c r="FK115" s="480"/>
      <c r="FL115" s="481"/>
      <c r="FM115" s="480"/>
      <c r="FN115" s="480"/>
      <c r="FP115" s="480"/>
      <c r="FQ115" s="480"/>
    </row>
    <row r="116" spans="1:173" x14ac:dyDescent="0.2">
      <c r="A116" s="425"/>
      <c r="B116" s="425"/>
      <c r="C116" s="425"/>
      <c r="D116" s="501"/>
      <c r="E116" s="501"/>
      <c r="F116" s="501"/>
      <c r="G116" s="501"/>
      <c r="H116" s="501"/>
      <c r="I116" s="425"/>
      <c r="J116" s="425"/>
      <c r="K116" s="425"/>
      <c r="L116" s="425"/>
      <c r="M116" s="501"/>
      <c r="N116" s="501"/>
      <c r="O116" s="501"/>
      <c r="P116" s="425"/>
      <c r="Q116" s="502"/>
      <c r="R116" s="425"/>
      <c r="S116" s="425"/>
      <c r="T116" s="425"/>
      <c r="U116" s="425"/>
      <c r="V116" s="425"/>
      <c r="W116" s="503"/>
      <c r="X116" s="425"/>
      <c r="Y116" s="425"/>
      <c r="Z116" s="490"/>
      <c r="AA116" s="490"/>
      <c r="AB116" s="425"/>
      <c r="AC116" s="490"/>
      <c r="AD116" s="490"/>
      <c r="AE116" s="490"/>
      <c r="AF116" s="490"/>
      <c r="AG116" s="490"/>
      <c r="AH116" s="490"/>
      <c r="AI116" s="490"/>
      <c r="AJ116" s="490"/>
      <c r="AK116" s="490"/>
      <c r="AL116" s="490"/>
      <c r="AM116" s="509">
        <f t="shared" si="167"/>
        <v>1979</v>
      </c>
      <c r="AN116" s="490">
        <f t="shared" si="166"/>
        <v>1.2062261995055497</v>
      </c>
      <c r="AO116" s="490">
        <f t="shared" si="166"/>
        <v>0.95326964011516502</v>
      </c>
      <c r="AP116" s="490">
        <f t="shared" si="166"/>
        <v>0.93090613541829792</v>
      </c>
      <c r="AQ116" s="490">
        <f t="shared" si="166"/>
        <v>1.0176398646716229</v>
      </c>
      <c r="AR116" s="490"/>
      <c r="AS116" s="425"/>
      <c r="AT116" s="426"/>
      <c r="AV116" s="480"/>
      <c r="AW116" s="480"/>
      <c r="AX116" s="480"/>
      <c r="AY116" s="480"/>
      <c r="BA116" s="480"/>
      <c r="BB116" s="480"/>
      <c r="BC116" s="480"/>
      <c r="BD116" s="480"/>
      <c r="BE116" s="480"/>
      <c r="BF116" s="480"/>
      <c r="BG116" s="480"/>
      <c r="BH116" s="480"/>
      <c r="BI116" s="480"/>
      <c r="BJ116" s="480"/>
      <c r="BM116" s="480"/>
      <c r="BN116" s="480"/>
      <c r="BO116" s="480"/>
      <c r="BP116" s="480"/>
      <c r="BR116" s="480"/>
      <c r="BS116" s="480"/>
      <c r="BT116" s="480"/>
      <c r="BU116" s="480"/>
      <c r="BV116" s="480"/>
      <c r="BX116" s="480"/>
      <c r="BY116" s="480"/>
      <c r="BZ116" s="480"/>
      <c r="CA116" s="480"/>
      <c r="CC116" s="480"/>
      <c r="CD116" s="480"/>
      <c r="CE116" s="480"/>
      <c r="CF116" s="480"/>
      <c r="CH116" s="480"/>
      <c r="CI116" s="480"/>
      <c r="CJ116" s="480"/>
      <c r="CK116" s="480"/>
      <c r="CM116" s="480"/>
      <c r="CN116" s="480"/>
      <c r="CO116" s="480"/>
      <c r="CP116" s="480"/>
      <c r="CS116" s="480"/>
      <c r="CT116" s="480"/>
      <c r="CU116" s="480"/>
      <c r="CV116" s="480"/>
      <c r="CW116" s="480"/>
      <c r="CX116" s="480"/>
      <c r="CY116" s="480"/>
      <c r="CZ116" s="480"/>
      <c r="DA116" s="480"/>
      <c r="DB116" s="480"/>
      <c r="DC116" s="480"/>
      <c r="DD116" s="480"/>
      <c r="DE116" s="480"/>
      <c r="DF116" s="480"/>
      <c r="DG116" s="480"/>
      <c r="DI116" s="480"/>
      <c r="DJ116" s="480"/>
      <c r="DK116" s="480"/>
      <c r="DO116" s="481"/>
      <c r="DP116" s="481"/>
      <c r="DQ116" s="480"/>
      <c r="DS116" s="480"/>
      <c r="DT116" s="480"/>
      <c r="DU116" s="480"/>
      <c r="DV116" s="480"/>
      <c r="DX116" s="480"/>
      <c r="DY116" s="480"/>
      <c r="DZ116" s="480"/>
      <c r="EA116" s="480"/>
      <c r="EB116" s="480"/>
      <c r="EC116" s="480"/>
      <c r="ED116" s="480"/>
      <c r="EE116" s="480"/>
      <c r="EF116" s="480"/>
      <c r="EG116" s="480"/>
      <c r="EH116" s="480"/>
      <c r="EI116" s="480"/>
      <c r="EK116" s="480"/>
      <c r="EL116" s="480"/>
      <c r="EM116" s="480"/>
      <c r="EN116" s="481"/>
      <c r="EO116" s="480"/>
      <c r="EP116" s="481"/>
      <c r="ES116" s="480"/>
      <c r="ET116" s="480"/>
      <c r="EU116" s="480"/>
      <c r="EW116" s="480"/>
      <c r="EX116" s="480"/>
      <c r="EY116" s="480"/>
      <c r="FA116" s="480"/>
      <c r="FB116" s="480"/>
      <c r="FC116" s="480"/>
      <c r="FD116" s="481"/>
      <c r="FF116" s="480"/>
      <c r="FG116" s="480"/>
      <c r="FH116" s="480"/>
      <c r="FJ116" s="487"/>
      <c r="FK116" s="480"/>
      <c r="FL116" s="481"/>
      <c r="FM116" s="480"/>
      <c r="FN116" s="480"/>
      <c r="FP116" s="480"/>
      <c r="FQ116" s="480"/>
    </row>
    <row r="117" spans="1:173" x14ac:dyDescent="0.2">
      <c r="A117" s="425"/>
      <c r="B117" s="425"/>
      <c r="C117" s="425"/>
      <c r="D117" s="501"/>
      <c r="E117" s="501"/>
      <c r="F117" s="501"/>
      <c r="G117" s="501"/>
      <c r="H117" s="501"/>
      <c r="I117" s="425"/>
      <c r="J117" s="425"/>
      <c r="K117" s="425"/>
      <c r="L117" s="425"/>
      <c r="M117" s="501"/>
      <c r="N117" s="501"/>
      <c r="O117" s="501"/>
      <c r="P117" s="425"/>
      <c r="Q117" s="502"/>
      <c r="R117" s="425"/>
      <c r="S117" s="425"/>
      <c r="T117" s="425"/>
      <c r="U117" s="425"/>
      <c r="V117" s="425"/>
      <c r="W117" s="503"/>
      <c r="X117" s="425"/>
      <c r="Y117" s="425"/>
      <c r="Z117" s="490"/>
      <c r="AA117" s="490"/>
      <c r="AB117" s="425"/>
      <c r="AC117" s="490"/>
      <c r="AD117" s="490"/>
      <c r="AE117" s="490"/>
      <c r="AF117" s="490"/>
      <c r="AG117" s="490"/>
      <c r="AH117" s="490"/>
      <c r="AI117" s="490"/>
      <c r="AJ117" s="490"/>
      <c r="AK117" s="490"/>
      <c r="AL117" s="490"/>
      <c r="AM117" s="509">
        <f t="shared" si="167"/>
        <v>1980</v>
      </c>
      <c r="AN117" s="490">
        <f t="shared" si="166"/>
        <v>1.0821016248246191</v>
      </c>
      <c r="AO117" s="490">
        <f t="shared" si="166"/>
        <v>0.96355239093424472</v>
      </c>
      <c r="AP117" s="490">
        <f t="shared" si="166"/>
        <v>0.97818149355873651</v>
      </c>
      <c r="AQ117" s="490">
        <f t="shared" si="166"/>
        <v>1.0188735525005861</v>
      </c>
      <c r="AR117" s="490"/>
      <c r="AS117" s="425"/>
      <c r="AT117" s="426"/>
      <c r="AV117" s="480"/>
      <c r="AW117" s="480"/>
      <c r="AX117" s="480"/>
      <c r="AY117" s="480"/>
      <c r="BA117" s="480"/>
      <c r="BB117" s="480"/>
      <c r="BC117" s="480"/>
      <c r="BD117" s="480"/>
      <c r="BE117" s="480"/>
      <c r="BF117" s="480"/>
      <c r="BG117" s="480"/>
      <c r="BH117" s="480"/>
      <c r="BI117" s="480"/>
      <c r="BJ117" s="480"/>
      <c r="BM117" s="480"/>
      <c r="BN117" s="480"/>
      <c r="BO117" s="480"/>
      <c r="BP117" s="480"/>
      <c r="BR117" s="480"/>
      <c r="BS117" s="480"/>
      <c r="BT117" s="480"/>
      <c r="BU117" s="480"/>
      <c r="BV117" s="480"/>
      <c r="BX117" s="480"/>
      <c r="BY117" s="480"/>
      <c r="BZ117" s="480"/>
      <c r="CA117" s="480"/>
      <c r="CC117" s="480"/>
      <c r="CD117" s="480"/>
      <c r="CE117" s="480"/>
      <c r="CF117" s="480"/>
      <c r="CH117" s="480"/>
      <c r="CI117" s="480"/>
      <c r="CJ117" s="480"/>
      <c r="CK117" s="480"/>
      <c r="CM117" s="480"/>
      <c r="CN117" s="480"/>
      <c r="CO117" s="480"/>
      <c r="CP117" s="480"/>
      <c r="CS117" s="480"/>
      <c r="CT117" s="480"/>
      <c r="CU117" s="480"/>
      <c r="CV117" s="480"/>
      <c r="CW117" s="480"/>
      <c r="CX117" s="480"/>
      <c r="CY117" s="480"/>
      <c r="CZ117" s="480"/>
      <c r="DA117" s="480"/>
      <c r="DB117" s="480"/>
      <c r="DC117" s="480"/>
      <c r="DD117" s="480"/>
      <c r="DE117" s="480"/>
      <c r="DF117" s="480"/>
      <c r="DG117" s="480"/>
      <c r="DI117" s="480"/>
      <c r="DJ117" s="480"/>
      <c r="DK117" s="480"/>
      <c r="DO117" s="481"/>
      <c r="DP117" s="481"/>
      <c r="DQ117" s="480"/>
      <c r="DS117" s="480"/>
      <c r="DT117" s="480"/>
      <c r="DU117" s="480"/>
      <c r="DV117" s="480"/>
      <c r="DX117" s="480"/>
      <c r="DY117" s="480"/>
      <c r="DZ117" s="480"/>
      <c r="EA117" s="480"/>
      <c r="EB117" s="480"/>
      <c r="EC117" s="480"/>
      <c r="ED117" s="480"/>
      <c r="EE117" s="480"/>
      <c r="EF117" s="480"/>
      <c r="EG117" s="480"/>
      <c r="EH117" s="480"/>
      <c r="EI117" s="480"/>
      <c r="EK117" s="480"/>
      <c r="EL117" s="480"/>
      <c r="EM117" s="480"/>
      <c r="EN117" s="481"/>
      <c r="EO117" s="480"/>
      <c r="EP117" s="481"/>
      <c r="ES117" s="480"/>
      <c r="ET117" s="480"/>
      <c r="EU117" s="480"/>
      <c r="EW117" s="480"/>
      <c r="EX117" s="480"/>
      <c r="EY117" s="480"/>
      <c r="FA117" s="480"/>
      <c r="FB117" s="480"/>
      <c r="FC117" s="480"/>
      <c r="FD117" s="481"/>
      <c r="FF117" s="480"/>
      <c r="FG117" s="480"/>
      <c r="FH117" s="480"/>
      <c r="FJ117" s="487"/>
      <c r="FK117" s="480"/>
      <c r="FL117" s="481"/>
      <c r="FM117" s="480"/>
      <c r="FN117" s="480"/>
      <c r="FP117" s="480"/>
      <c r="FQ117" s="480"/>
    </row>
    <row r="118" spans="1:173" x14ac:dyDescent="0.2">
      <c r="A118" s="425"/>
      <c r="B118" s="425"/>
      <c r="C118" s="425"/>
      <c r="D118" s="501"/>
      <c r="E118" s="501"/>
      <c r="F118" s="501"/>
      <c r="G118" s="501"/>
      <c r="H118" s="501"/>
      <c r="I118" s="425"/>
      <c r="J118" s="425"/>
      <c r="K118" s="425"/>
      <c r="L118" s="425"/>
      <c r="M118" s="501"/>
      <c r="N118" s="501"/>
      <c r="O118" s="501"/>
      <c r="P118" s="425"/>
      <c r="Q118" s="502"/>
      <c r="R118" s="425"/>
      <c r="S118" s="425"/>
      <c r="T118" s="425"/>
      <c r="U118" s="425"/>
      <c r="V118" s="425"/>
      <c r="W118" s="503"/>
      <c r="X118" s="425"/>
      <c r="Y118" s="425"/>
      <c r="Z118" s="490"/>
      <c r="AA118" s="490"/>
      <c r="AB118" s="425"/>
      <c r="AC118" s="490"/>
      <c r="AD118" s="490"/>
      <c r="AE118" s="490"/>
      <c r="AF118" s="490"/>
      <c r="AG118" s="490"/>
      <c r="AH118" s="490"/>
      <c r="AI118" s="490"/>
      <c r="AJ118" s="490"/>
      <c r="AK118" s="490"/>
      <c r="AL118" s="490"/>
      <c r="AM118" s="509">
        <f t="shared" si="167"/>
        <v>1981</v>
      </c>
      <c r="AN118" s="490">
        <f t="shared" si="166"/>
        <v>1.0723250636943547</v>
      </c>
      <c r="AO118" s="490">
        <f t="shared" si="166"/>
        <v>0.94885543918605963</v>
      </c>
      <c r="AP118" s="490">
        <f t="shared" si="166"/>
        <v>0.97659941206211498</v>
      </c>
      <c r="AQ118" s="490">
        <f t="shared" si="166"/>
        <v>1.0087509098398555</v>
      </c>
      <c r="AR118" s="490"/>
      <c r="AS118" s="425"/>
      <c r="AT118" s="426"/>
      <c r="AV118" s="480"/>
      <c r="AW118" s="480"/>
      <c r="AX118" s="480"/>
      <c r="AY118" s="480"/>
      <c r="BA118" s="480"/>
      <c r="BB118" s="480"/>
      <c r="BC118" s="480"/>
      <c r="BD118" s="480"/>
      <c r="BE118" s="480"/>
      <c r="BF118" s="480"/>
      <c r="BG118" s="480"/>
      <c r="BH118" s="480"/>
      <c r="BI118" s="480"/>
      <c r="BJ118" s="480"/>
      <c r="BM118" s="480"/>
      <c r="BN118" s="480"/>
      <c r="BO118" s="480"/>
      <c r="BP118" s="480"/>
      <c r="BR118" s="480"/>
      <c r="BS118" s="480"/>
      <c r="BT118" s="480"/>
      <c r="BU118" s="480"/>
      <c r="BV118" s="480"/>
      <c r="BX118" s="480"/>
      <c r="BY118" s="480"/>
      <c r="BZ118" s="480"/>
      <c r="CA118" s="480"/>
      <c r="CC118" s="480"/>
      <c r="CD118" s="480"/>
      <c r="CE118" s="480"/>
      <c r="CF118" s="480"/>
      <c r="CH118" s="480"/>
      <c r="CI118" s="480"/>
      <c r="CJ118" s="480"/>
      <c r="CK118" s="480"/>
      <c r="CM118" s="480"/>
      <c r="CN118" s="480"/>
      <c r="CO118" s="480"/>
      <c r="CP118" s="480"/>
      <c r="CS118" s="480"/>
      <c r="CT118" s="480"/>
      <c r="CU118" s="480"/>
      <c r="CV118" s="480"/>
      <c r="CW118" s="480"/>
      <c r="CX118" s="480"/>
      <c r="CY118" s="480"/>
      <c r="CZ118" s="480"/>
      <c r="DA118" s="480"/>
      <c r="DB118" s="480"/>
      <c r="DC118" s="480"/>
      <c r="DD118" s="480"/>
      <c r="DE118" s="480"/>
      <c r="DF118" s="480"/>
      <c r="DG118" s="480"/>
      <c r="DI118" s="480"/>
      <c r="DJ118" s="480"/>
      <c r="DK118" s="480"/>
      <c r="DO118" s="481"/>
      <c r="DP118" s="481"/>
      <c r="DQ118" s="480"/>
      <c r="DS118" s="480"/>
      <c r="DT118" s="480"/>
      <c r="DU118" s="480"/>
      <c r="DV118" s="480"/>
      <c r="DX118" s="480"/>
      <c r="DY118" s="480"/>
      <c r="DZ118" s="480"/>
      <c r="EA118" s="480"/>
      <c r="EB118" s="480"/>
      <c r="EC118" s="480"/>
      <c r="ED118" s="480"/>
      <c r="EE118" s="480"/>
      <c r="EF118" s="480"/>
      <c r="EG118" s="480"/>
      <c r="EH118" s="480"/>
      <c r="EI118" s="480"/>
      <c r="EK118" s="480"/>
      <c r="EL118" s="480"/>
      <c r="EM118" s="480"/>
      <c r="EN118" s="481"/>
      <c r="EO118" s="480"/>
      <c r="EP118" s="481"/>
      <c r="ES118" s="480"/>
      <c r="ET118" s="480"/>
      <c r="EU118" s="480"/>
      <c r="EW118" s="480"/>
      <c r="EX118" s="480"/>
      <c r="EY118" s="480"/>
      <c r="FA118" s="480"/>
      <c r="FB118" s="480"/>
      <c r="FC118" s="480"/>
      <c r="FD118" s="481"/>
      <c r="FF118" s="480"/>
      <c r="FG118" s="480"/>
      <c r="FH118" s="480"/>
      <c r="FJ118" s="487"/>
      <c r="FK118" s="480"/>
      <c r="FL118" s="481"/>
      <c r="FM118" s="480"/>
      <c r="FN118" s="480"/>
      <c r="FP118" s="480"/>
      <c r="FQ118" s="480"/>
    </row>
    <row r="119" spans="1:173" x14ac:dyDescent="0.2">
      <c r="A119" s="425"/>
      <c r="B119" s="425"/>
      <c r="C119" s="425"/>
      <c r="D119" s="501"/>
      <c r="E119" s="501"/>
      <c r="F119" s="501"/>
      <c r="G119" s="501"/>
      <c r="H119" s="501"/>
      <c r="I119" s="425"/>
      <c r="J119" s="425"/>
      <c r="K119" s="425"/>
      <c r="L119" s="425"/>
      <c r="M119" s="501"/>
      <c r="N119" s="501"/>
      <c r="O119" s="501"/>
      <c r="P119" s="425"/>
      <c r="Q119" s="502"/>
      <c r="R119" s="425"/>
      <c r="S119" s="425"/>
      <c r="T119" s="425"/>
      <c r="U119" s="425"/>
      <c r="V119" s="425"/>
      <c r="W119" s="503"/>
      <c r="X119" s="425"/>
      <c r="Y119" s="425"/>
      <c r="Z119" s="490"/>
      <c r="AA119" s="490"/>
      <c r="AB119" s="425"/>
      <c r="AC119" s="490"/>
      <c r="AD119" s="490"/>
      <c r="AE119" s="490"/>
      <c r="AF119" s="490"/>
      <c r="AG119" s="490"/>
      <c r="AH119" s="490"/>
      <c r="AI119" s="490"/>
      <c r="AJ119" s="490"/>
      <c r="AK119" s="490"/>
      <c r="AL119" s="490"/>
      <c r="AM119" s="509">
        <f t="shared" si="167"/>
        <v>1982</v>
      </c>
      <c r="AN119" s="490">
        <f t="shared" si="166"/>
        <v>1.0855099196336568</v>
      </c>
      <c r="AO119" s="490">
        <f t="shared" si="166"/>
        <v>0.9525797645127575</v>
      </c>
      <c r="AP119" s="490">
        <f t="shared" si="166"/>
        <v>0.96178659778467235</v>
      </c>
      <c r="AQ119" s="490">
        <f t="shared" si="166"/>
        <v>1.0142776930646105</v>
      </c>
      <c r="AR119" s="490"/>
      <c r="AS119" s="425"/>
      <c r="AT119" s="426"/>
      <c r="AV119" s="480"/>
      <c r="AW119" s="480"/>
      <c r="AX119" s="480"/>
      <c r="AY119" s="480"/>
      <c r="BA119" s="480"/>
      <c r="BB119" s="480"/>
      <c r="BC119" s="480"/>
      <c r="BD119" s="480"/>
      <c r="BE119" s="480"/>
      <c r="BF119" s="480"/>
      <c r="BG119" s="480"/>
      <c r="BH119" s="480"/>
      <c r="BI119" s="480"/>
      <c r="BJ119" s="480"/>
      <c r="BM119" s="480"/>
      <c r="BN119" s="480"/>
      <c r="BO119" s="480"/>
      <c r="BP119" s="480"/>
      <c r="BR119" s="480"/>
      <c r="BS119" s="480"/>
      <c r="BT119" s="480"/>
      <c r="BU119" s="480"/>
      <c r="BV119" s="480"/>
      <c r="BX119" s="480"/>
      <c r="BY119" s="480"/>
      <c r="BZ119" s="480"/>
      <c r="CA119" s="480"/>
      <c r="CC119" s="480"/>
      <c r="CD119" s="480"/>
      <c r="CE119" s="480"/>
      <c r="CF119" s="480"/>
      <c r="CH119" s="480"/>
      <c r="CI119" s="480"/>
      <c r="CJ119" s="480"/>
      <c r="CK119" s="480"/>
      <c r="CM119" s="480"/>
      <c r="CN119" s="480"/>
      <c r="CO119" s="480"/>
      <c r="CP119" s="480"/>
      <c r="CS119" s="480"/>
      <c r="CT119" s="480"/>
      <c r="CU119" s="480"/>
      <c r="CV119" s="480"/>
      <c r="CW119" s="480"/>
      <c r="CX119" s="480"/>
      <c r="CY119" s="480"/>
      <c r="CZ119" s="480"/>
      <c r="DA119" s="480"/>
      <c r="DB119" s="480"/>
      <c r="DC119" s="480"/>
      <c r="DD119" s="480"/>
      <c r="DE119" s="480"/>
      <c r="DF119" s="480"/>
      <c r="DG119" s="480"/>
      <c r="DI119" s="480"/>
      <c r="DJ119" s="480"/>
      <c r="DK119" s="480"/>
      <c r="DO119" s="481"/>
      <c r="DP119" s="481"/>
      <c r="DQ119" s="480"/>
      <c r="DS119" s="480"/>
      <c r="DT119" s="480"/>
      <c r="DU119" s="480"/>
      <c r="DV119" s="480"/>
      <c r="DX119" s="480"/>
      <c r="DY119" s="480"/>
      <c r="DZ119" s="480"/>
      <c r="EA119" s="480"/>
      <c r="EB119" s="480"/>
      <c r="EC119" s="480"/>
      <c r="ED119" s="480"/>
      <c r="EE119" s="480"/>
      <c r="EF119" s="480"/>
      <c r="EG119" s="480"/>
      <c r="EH119" s="480"/>
      <c r="EI119" s="480"/>
      <c r="EK119" s="480"/>
      <c r="EL119" s="480"/>
      <c r="EM119" s="480"/>
      <c r="EN119" s="481"/>
      <c r="EO119" s="480"/>
      <c r="EP119" s="481"/>
      <c r="ES119" s="480"/>
      <c r="ET119" s="480"/>
      <c r="EU119" s="480"/>
      <c r="EW119" s="480"/>
      <c r="EX119" s="480"/>
      <c r="EY119" s="480"/>
      <c r="FA119" s="480"/>
      <c r="FB119" s="480"/>
      <c r="FC119" s="480"/>
      <c r="FD119" s="481"/>
      <c r="FF119" s="480"/>
      <c r="FG119" s="480"/>
      <c r="FH119" s="480"/>
      <c r="FJ119" s="487"/>
      <c r="FK119" s="480"/>
      <c r="FL119" s="481"/>
      <c r="FM119" s="480"/>
      <c r="FN119" s="480"/>
      <c r="FP119" s="480"/>
      <c r="FQ119" s="480"/>
    </row>
    <row r="120" spans="1:173" x14ac:dyDescent="0.2">
      <c r="A120" s="425"/>
      <c r="B120" s="425"/>
      <c r="C120" s="425"/>
      <c r="D120" s="501"/>
      <c r="E120" s="501"/>
      <c r="F120" s="501"/>
      <c r="G120" s="501"/>
      <c r="H120" s="501"/>
      <c r="I120" s="425"/>
      <c r="J120" s="425"/>
      <c r="K120" s="425"/>
      <c r="L120" s="425"/>
      <c r="M120" s="501"/>
      <c r="N120" s="501"/>
      <c r="O120" s="501"/>
      <c r="P120" s="425"/>
      <c r="Q120" s="502"/>
      <c r="R120" s="425"/>
      <c r="S120" s="425"/>
      <c r="T120" s="425"/>
      <c r="U120" s="425"/>
      <c r="V120" s="425"/>
      <c r="W120" s="503"/>
      <c r="X120" s="425"/>
      <c r="Y120" s="425"/>
      <c r="Z120" s="490"/>
      <c r="AA120" s="490"/>
      <c r="AB120" s="425"/>
      <c r="AC120" s="490"/>
      <c r="AD120" s="490"/>
      <c r="AE120" s="490"/>
      <c r="AF120" s="490"/>
      <c r="AG120" s="490"/>
      <c r="AH120" s="490"/>
      <c r="AI120" s="490"/>
      <c r="AJ120" s="490"/>
      <c r="AK120" s="490"/>
      <c r="AL120" s="490"/>
      <c r="AM120" s="509">
        <f t="shared" si="167"/>
        <v>1983</v>
      </c>
      <c r="AN120" s="490">
        <f t="shared" si="166"/>
        <v>1.0311771684541209</v>
      </c>
      <c r="AO120" s="490">
        <f t="shared" si="166"/>
        <v>0.9447353595658432</v>
      </c>
      <c r="AP120" s="490">
        <f t="shared" si="166"/>
        <v>0.99721119543576242</v>
      </c>
      <c r="AQ120" s="490">
        <f t="shared" si="166"/>
        <v>1.0118888386410687</v>
      </c>
      <c r="AR120" s="490"/>
      <c r="AS120" s="425"/>
      <c r="AT120" s="426"/>
      <c r="AV120" s="480"/>
      <c r="AW120" s="480"/>
      <c r="AX120" s="480"/>
      <c r="AY120" s="480"/>
      <c r="BA120" s="480"/>
      <c r="BB120" s="480"/>
      <c r="BC120" s="480"/>
      <c r="BD120" s="480"/>
      <c r="BE120" s="480"/>
      <c r="BF120" s="480"/>
      <c r="BG120" s="480"/>
      <c r="BH120" s="480"/>
      <c r="BI120" s="480"/>
      <c r="BJ120" s="480"/>
      <c r="BM120" s="480"/>
      <c r="BN120" s="480"/>
      <c r="BO120" s="480"/>
      <c r="BP120" s="480"/>
      <c r="BR120" s="480"/>
      <c r="BS120" s="480"/>
      <c r="BT120" s="480"/>
      <c r="BU120" s="480"/>
      <c r="BV120" s="480"/>
      <c r="BX120" s="480"/>
      <c r="BY120" s="480"/>
      <c r="BZ120" s="480"/>
      <c r="CA120" s="480"/>
      <c r="CC120" s="480"/>
      <c r="CD120" s="480"/>
      <c r="CE120" s="480"/>
      <c r="CF120" s="480"/>
      <c r="CH120" s="480"/>
      <c r="CI120" s="480"/>
      <c r="CJ120" s="480"/>
      <c r="CK120" s="480"/>
      <c r="CM120" s="480"/>
      <c r="CN120" s="480"/>
      <c r="CO120" s="480"/>
      <c r="CP120" s="480"/>
      <c r="CS120" s="480"/>
      <c r="CT120" s="480"/>
      <c r="CU120" s="480"/>
      <c r="CV120" s="480"/>
      <c r="CW120" s="480"/>
      <c r="CX120" s="480"/>
      <c r="CY120" s="480"/>
      <c r="CZ120" s="480"/>
      <c r="DA120" s="480"/>
      <c r="DB120" s="480"/>
      <c r="DC120" s="480"/>
      <c r="DD120" s="480"/>
      <c r="DE120" s="480"/>
      <c r="DF120" s="480"/>
      <c r="DG120" s="480"/>
      <c r="DI120" s="480"/>
      <c r="DJ120" s="480"/>
      <c r="DK120" s="480"/>
      <c r="DO120" s="481"/>
      <c r="DP120" s="481"/>
      <c r="DQ120" s="480"/>
      <c r="DS120" s="480"/>
      <c r="DT120" s="480"/>
      <c r="DU120" s="480"/>
      <c r="DV120" s="480"/>
      <c r="DX120" s="480"/>
      <c r="DY120" s="480"/>
      <c r="DZ120" s="480"/>
      <c r="EA120" s="480"/>
      <c r="EB120" s="480"/>
      <c r="EC120" s="480"/>
      <c r="ED120" s="480"/>
      <c r="EE120" s="480"/>
      <c r="EF120" s="480"/>
      <c r="EG120" s="480"/>
      <c r="EH120" s="480"/>
      <c r="EI120" s="480"/>
      <c r="EK120" s="480"/>
      <c r="EL120" s="480"/>
      <c r="EM120" s="480"/>
      <c r="EN120" s="481"/>
      <c r="EO120" s="480"/>
      <c r="EP120" s="481"/>
      <c r="ES120" s="480"/>
      <c r="ET120" s="480"/>
      <c r="EU120" s="480"/>
      <c r="EW120" s="480"/>
      <c r="EX120" s="480"/>
      <c r="EY120" s="480"/>
      <c r="FA120" s="480"/>
      <c r="FB120" s="480"/>
      <c r="FC120" s="480"/>
      <c r="FD120" s="481"/>
      <c r="FF120" s="480"/>
      <c r="FG120" s="480"/>
      <c r="FH120" s="480"/>
      <c r="FJ120" s="487"/>
      <c r="FK120" s="480"/>
      <c r="FL120" s="481"/>
      <c r="FM120" s="480"/>
      <c r="FN120" s="480"/>
      <c r="FP120" s="480"/>
      <c r="FQ120" s="480"/>
    </row>
    <row r="121" spans="1:173" x14ac:dyDescent="0.2">
      <c r="A121" s="425"/>
      <c r="B121" s="425"/>
      <c r="C121" s="425"/>
      <c r="D121" s="501"/>
      <c r="E121" s="501"/>
      <c r="F121" s="501"/>
      <c r="G121" s="501"/>
      <c r="H121" s="501"/>
      <c r="I121" s="425"/>
      <c r="J121" s="425"/>
      <c r="K121" s="425"/>
      <c r="L121" s="425"/>
      <c r="M121" s="501"/>
      <c r="N121" s="501"/>
      <c r="O121" s="501"/>
      <c r="P121" s="425"/>
      <c r="Q121" s="502"/>
      <c r="R121" s="425"/>
      <c r="S121" s="425"/>
      <c r="T121" s="425"/>
      <c r="U121" s="425"/>
      <c r="V121" s="425"/>
      <c r="W121" s="503"/>
      <c r="X121" s="425"/>
      <c r="Y121" s="425"/>
      <c r="Z121" s="490"/>
      <c r="AA121" s="490"/>
      <c r="AB121" s="425"/>
      <c r="AC121" s="490"/>
      <c r="AD121" s="490"/>
      <c r="AE121" s="490"/>
      <c r="AF121" s="490"/>
      <c r="AG121" s="490"/>
      <c r="AH121" s="490"/>
      <c r="AI121" s="490"/>
      <c r="AJ121" s="490"/>
      <c r="AK121" s="490"/>
      <c r="AL121" s="490"/>
      <c r="AM121" s="509">
        <f t="shared" si="167"/>
        <v>1984</v>
      </c>
      <c r="AN121" s="490">
        <f t="shared" si="166"/>
        <v>1.0590469644645346</v>
      </c>
      <c r="AO121" s="490">
        <f t="shared" si="166"/>
        <v>0.95324437388877836</v>
      </c>
      <c r="AP121" s="490">
        <f t="shared" si="166"/>
        <v>0.99277366316679894</v>
      </c>
      <c r="AQ121" s="490">
        <f t="shared" si="166"/>
        <v>1.0006694198682811</v>
      </c>
      <c r="AR121" s="490"/>
      <c r="AS121" s="425"/>
      <c r="AT121" s="426"/>
      <c r="AV121" s="480"/>
      <c r="AW121" s="480"/>
      <c r="AX121" s="480"/>
      <c r="AY121" s="480"/>
      <c r="BA121" s="480"/>
      <c r="BB121" s="480"/>
      <c r="BC121" s="480"/>
      <c r="BD121" s="480"/>
      <c r="BE121" s="480"/>
      <c r="BF121" s="480"/>
      <c r="BG121" s="480"/>
      <c r="BH121" s="480"/>
      <c r="BI121" s="480"/>
      <c r="BJ121" s="480"/>
      <c r="BM121" s="480"/>
      <c r="BN121" s="480"/>
      <c r="BO121" s="480"/>
      <c r="BP121" s="480"/>
      <c r="BR121" s="480"/>
      <c r="BS121" s="480"/>
      <c r="BT121" s="480"/>
      <c r="BU121" s="480"/>
      <c r="BV121" s="480"/>
      <c r="BX121" s="480"/>
      <c r="BY121" s="480"/>
      <c r="BZ121" s="480"/>
      <c r="CA121" s="480"/>
      <c r="CC121" s="480"/>
      <c r="CD121" s="480"/>
      <c r="CE121" s="480"/>
      <c r="CF121" s="480"/>
      <c r="CH121" s="480"/>
      <c r="CI121" s="480"/>
      <c r="CJ121" s="480"/>
      <c r="CK121" s="480"/>
      <c r="CM121" s="480"/>
      <c r="CN121" s="480"/>
      <c r="CO121" s="480"/>
      <c r="CP121" s="480"/>
      <c r="CS121" s="480"/>
      <c r="CT121" s="480"/>
      <c r="CU121" s="480"/>
      <c r="CV121" s="480"/>
      <c r="CW121" s="480"/>
      <c r="CX121" s="480"/>
      <c r="CY121" s="480"/>
      <c r="CZ121" s="480"/>
      <c r="DA121" s="480"/>
      <c r="DB121" s="480"/>
      <c r="DC121" s="480"/>
      <c r="DD121" s="480"/>
      <c r="DE121" s="480"/>
      <c r="DF121" s="480"/>
      <c r="DG121" s="480"/>
      <c r="DI121" s="480"/>
      <c r="DJ121" s="480"/>
      <c r="DK121" s="480"/>
      <c r="DO121" s="481"/>
      <c r="DP121" s="481"/>
      <c r="DQ121" s="480"/>
      <c r="DS121" s="480"/>
      <c r="DT121" s="480"/>
      <c r="DU121" s="480"/>
      <c r="DV121" s="480"/>
      <c r="DX121" s="480"/>
      <c r="DY121" s="480"/>
      <c r="DZ121" s="480"/>
      <c r="EA121" s="480"/>
      <c r="EB121" s="480"/>
      <c r="EC121" s="480"/>
      <c r="ED121" s="480"/>
      <c r="EE121" s="480"/>
      <c r="EF121" s="480"/>
      <c r="EG121" s="480"/>
      <c r="EH121" s="480"/>
      <c r="EI121" s="480"/>
      <c r="EK121" s="480"/>
      <c r="EL121" s="480"/>
      <c r="EM121" s="480"/>
      <c r="EN121" s="481"/>
      <c r="EO121" s="480"/>
      <c r="EP121" s="481"/>
      <c r="ES121" s="480"/>
      <c r="ET121" s="480"/>
      <c r="EU121" s="480"/>
      <c r="EW121" s="480"/>
      <c r="EX121" s="480"/>
      <c r="EY121" s="480"/>
      <c r="FA121" s="480"/>
      <c r="FB121" s="480"/>
      <c r="FC121" s="480"/>
      <c r="FD121" s="481"/>
      <c r="FF121" s="480"/>
      <c r="FG121" s="480"/>
      <c r="FH121" s="480"/>
      <c r="FJ121" s="487"/>
      <c r="FK121" s="480"/>
      <c r="FL121" s="481"/>
      <c r="FM121" s="480"/>
      <c r="FN121" s="480"/>
      <c r="FP121" s="480"/>
      <c r="FQ121" s="480"/>
    </row>
    <row r="122" spans="1:173" x14ac:dyDescent="0.2">
      <c r="A122" s="425"/>
      <c r="B122" s="425"/>
      <c r="C122" s="425"/>
      <c r="D122" s="501"/>
      <c r="E122" s="501"/>
      <c r="F122" s="501"/>
      <c r="G122" s="501"/>
      <c r="H122" s="501"/>
      <c r="I122" s="425"/>
      <c r="J122" s="425"/>
      <c r="K122" s="425"/>
      <c r="L122" s="425"/>
      <c r="M122" s="501"/>
      <c r="N122" s="501"/>
      <c r="O122" s="501"/>
      <c r="P122" s="425"/>
      <c r="Q122" s="502"/>
      <c r="R122" s="425"/>
      <c r="S122" s="425"/>
      <c r="T122" s="425"/>
      <c r="U122" s="425"/>
      <c r="V122" s="425"/>
      <c r="W122" s="503"/>
      <c r="X122" s="425"/>
      <c r="Y122" s="425"/>
      <c r="Z122" s="490"/>
      <c r="AA122" s="490"/>
      <c r="AB122" s="425"/>
      <c r="AC122" s="490"/>
      <c r="AD122" s="490"/>
      <c r="AE122" s="490"/>
      <c r="AF122" s="490"/>
      <c r="AG122" s="490"/>
      <c r="AH122" s="490"/>
      <c r="AI122" s="490"/>
      <c r="AJ122" s="490"/>
      <c r="AK122" s="490"/>
      <c r="AL122" s="490"/>
      <c r="AM122" s="509">
        <f t="shared" si="167"/>
        <v>1985</v>
      </c>
      <c r="AN122" s="490">
        <f t="shared" si="166"/>
        <v>1</v>
      </c>
      <c r="AO122" s="490">
        <f t="shared" si="166"/>
        <v>1</v>
      </c>
      <c r="AP122" s="490">
        <f t="shared" si="166"/>
        <v>1</v>
      </c>
      <c r="AQ122" s="490">
        <f t="shared" si="166"/>
        <v>1</v>
      </c>
      <c r="AR122" s="490"/>
      <c r="AS122" s="425"/>
      <c r="AT122" s="426"/>
      <c r="AV122" s="480"/>
      <c r="AW122" s="480"/>
      <c r="AX122" s="480"/>
      <c r="AY122" s="480"/>
      <c r="BA122" s="480"/>
      <c r="BB122" s="480"/>
      <c r="BC122" s="480"/>
      <c r="BD122" s="480"/>
      <c r="BE122" s="480"/>
      <c r="BF122" s="480"/>
      <c r="BG122" s="480"/>
      <c r="BH122" s="480"/>
      <c r="BI122" s="480"/>
      <c r="BJ122" s="480"/>
      <c r="BM122" s="480"/>
      <c r="BN122" s="480"/>
      <c r="BO122" s="480"/>
      <c r="BP122" s="480"/>
      <c r="BR122" s="480"/>
      <c r="BS122" s="480"/>
      <c r="BT122" s="480"/>
      <c r="BU122" s="480"/>
      <c r="BV122" s="480"/>
      <c r="BX122" s="480"/>
      <c r="BY122" s="480"/>
      <c r="BZ122" s="480"/>
      <c r="CA122" s="480"/>
      <c r="CC122" s="480"/>
      <c r="CD122" s="480"/>
      <c r="CE122" s="480"/>
      <c r="CF122" s="480"/>
      <c r="CH122" s="480"/>
      <c r="CI122" s="480"/>
      <c r="CJ122" s="480"/>
      <c r="CK122" s="480"/>
      <c r="CM122" s="480"/>
      <c r="CN122" s="480"/>
      <c r="CO122" s="480"/>
      <c r="CP122" s="480"/>
      <c r="CS122" s="480"/>
      <c r="CT122" s="480"/>
      <c r="CU122" s="480"/>
      <c r="CV122" s="480"/>
      <c r="CW122" s="480"/>
      <c r="CX122" s="480"/>
      <c r="CY122" s="480"/>
      <c r="CZ122" s="480"/>
      <c r="DA122" s="480"/>
      <c r="DB122" s="480"/>
      <c r="DC122" s="480"/>
      <c r="DD122" s="480"/>
      <c r="DE122" s="480"/>
      <c r="DF122" s="480"/>
      <c r="DG122" s="480"/>
      <c r="DI122" s="480"/>
      <c r="DJ122" s="480"/>
      <c r="DK122" s="480"/>
      <c r="DO122" s="481"/>
      <c r="DP122" s="481"/>
      <c r="DQ122" s="480"/>
      <c r="DS122" s="480"/>
      <c r="DT122" s="480"/>
      <c r="DU122" s="480"/>
      <c r="DV122" s="480"/>
      <c r="DX122" s="480"/>
      <c r="DY122" s="480"/>
      <c r="DZ122" s="480"/>
      <c r="EA122" s="480"/>
      <c r="EB122" s="480"/>
      <c r="EC122" s="480"/>
      <c r="ED122" s="480"/>
      <c r="EE122" s="480"/>
      <c r="EF122" s="480"/>
      <c r="EG122" s="480"/>
      <c r="EH122" s="480"/>
      <c r="EI122" s="480"/>
      <c r="EK122" s="480"/>
      <c r="EL122" s="480"/>
      <c r="EM122" s="480"/>
      <c r="EN122" s="481"/>
      <c r="EO122" s="480"/>
      <c r="EP122" s="481"/>
      <c r="ES122" s="480"/>
      <c r="ET122" s="480"/>
      <c r="EU122" s="480"/>
      <c r="EW122" s="480"/>
      <c r="EX122" s="480"/>
      <c r="EY122" s="480"/>
      <c r="FA122" s="480"/>
      <c r="FB122" s="480"/>
      <c r="FC122" s="480"/>
      <c r="FD122" s="481"/>
      <c r="FF122" s="480"/>
      <c r="FG122" s="480"/>
      <c r="FH122" s="480"/>
      <c r="FJ122" s="487"/>
      <c r="FK122" s="480"/>
      <c r="FL122" s="481"/>
      <c r="FM122" s="480"/>
      <c r="FN122" s="480"/>
      <c r="FP122" s="480"/>
      <c r="FQ122" s="480"/>
    </row>
    <row r="123" spans="1:173" x14ac:dyDescent="0.2">
      <c r="A123" s="425"/>
      <c r="B123" s="425"/>
      <c r="C123" s="425"/>
      <c r="D123" s="501"/>
      <c r="E123" s="501"/>
      <c r="F123" s="501"/>
      <c r="G123" s="501"/>
      <c r="H123" s="501"/>
      <c r="I123" s="425"/>
      <c r="J123" s="425"/>
      <c r="K123" s="425"/>
      <c r="L123" s="425"/>
      <c r="M123" s="501"/>
      <c r="N123" s="501"/>
      <c r="O123" s="501"/>
      <c r="P123" s="425"/>
      <c r="Q123" s="502"/>
      <c r="R123" s="504"/>
      <c r="S123" s="504"/>
      <c r="T123" s="504"/>
      <c r="U123" s="504"/>
      <c r="V123" s="425"/>
      <c r="W123" s="503"/>
      <c r="X123" s="425"/>
      <c r="Y123" s="425"/>
      <c r="Z123" s="490"/>
      <c r="AA123" s="490"/>
      <c r="AB123" s="425"/>
      <c r="AC123" s="490"/>
      <c r="AD123" s="490"/>
      <c r="AE123" s="490"/>
      <c r="AF123" s="490"/>
      <c r="AG123" s="490"/>
      <c r="AH123" s="490"/>
      <c r="AI123" s="490"/>
      <c r="AJ123" s="490"/>
      <c r="AK123" s="490"/>
      <c r="AL123" s="490"/>
      <c r="AM123" s="509">
        <f t="shared" si="167"/>
        <v>1986</v>
      </c>
      <c r="AN123" s="490">
        <f t="shared" si="166"/>
        <v>0.99986827196759676</v>
      </c>
      <c r="AO123" s="490">
        <f t="shared" si="166"/>
        <v>0.96947132952307125</v>
      </c>
      <c r="AP123" s="490">
        <f t="shared" si="166"/>
        <v>1.0185273817786409</v>
      </c>
      <c r="AQ123" s="490">
        <f t="shared" si="166"/>
        <v>0.99349540298022077</v>
      </c>
      <c r="AR123" s="490"/>
      <c r="AS123" s="425"/>
      <c r="AT123" s="426"/>
      <c r="AV123" s="480"/>
      <c r="AW123" s="480"/>
      <c r="AX123" s="480"/>
      <c r="AY123" s="480"/>
      <c r="BA123" s="480"/>
      <c r="BB123" s="480"/>
      <c r="BC123" s="480"/>
      <c r="BD123" s="480"/>
      <c r="BE123" s="480"/>
      <c r="BF123" s="480"/>
      <c r="BG123" s="480"/>
      <c r="BH123" s="480"/>
      <c r="BI123" s="480"/>
      <c r="BJ123" s="480"/>
      <c r="BM123" s="480"/>
      <c r="BN123" s="480"/>
      <c r="BO123" s="480"/>
      <c r="BP123" s="480"/>
      <c r="BR123" s="480"/>
      <c r="BS123" s="480"/>
      <c r="BT123" s="480"/>
      <c r="BU123" s="480"/>
      <c r="BV123" s="480"/>
      <c r="BX123" s="480"/>
      <c r="BY123" s="480"/>
      <c r="BZ123" s="480"/>
      <c r="CA123" s="480"/>
      <c r="CC123" s="480"/>
      <c r="CD123" s="480"/>
      <c r="CE123" s="480"/>
      <c r="CF123" s="480"/>
      <c r="CH123" s="480"/>
      <c r="CI123" s="480"/>
      <c r="CJ123" s="480"/>
      <c r="CK123" s="480"/>
      <c r="CM123" s="480"/>
      <c r="CN123" s="480"/>
      <c r="CO123" s="480"/>
      <c r="CP123" s="480"/>
      <c r="CS123" s="480"/>
      <c r="CT123" s="480"/>
      <c r="CU123" s="480"/>
      <c r="CV123" s="480"/>
      <c r="CW123" s="480"/>
      <c r="CX123" s="480"/>
      <c r="CY123" s="480"/>
      <c r="CZ123" s="480"/>
      <c r="DA123" s="480"/>
      <c r="DB123" s="480"/>
      <c r="DC123" s="480"/>
      <c r="DD123" s="480"/>
      <c r="DE123" s="480"/>
      <c r="DF123" s="480"/>
      <c r="DG123" s="480"/>
      <c r="DI123" s="480"/>
      <c r="DJ123" s="480"/>
      <c r="DK123" s="480"/>
      <c r="DO123" s="481"/>
      <c r="DP123" s="481"/>
      <c r="DQ123" s="480"/>
      <c r="DS123" s="480"/>
      <c r="DT123" s="480"/>
      <c r="DU123" s="480"/>
      <c r="DV123" s="480"/>
      <c r="DX123" s="480"/>
      <c r="DY123" s="480"/>
      <c r="DZ123" s="480"/>
      <c r="EA123" s="480"/>
      <c r="EB123" s="480"/>
      <c r="EC123" s="480"/>
      <c r="ED123" s="480"/>
      <c r="EE123" s="480"/>
      <c r="EF123" s="480"/>
      <c r="EG123" s="480"/>
      <c r="EH123" s="480"/>
      <c r="EI123" s="480"/>
      <c r="EK123" s="480"/>
      <c r="EL123" s="480"/>
      <c r="EM123" s="480"/>
      <c r="EN123" s="481"/>
      <c r="EO123" s="480"/>
      <c r="EP123" s="481"/>
      <c r="ES123" s="480"/>
      <c r="ET123" s="480"/>
      <c r="EU123" s="480"/>
      <c r="EW123" s="480"/>
      <c r="EX123" s="480"/>
      <c r="EY123" s="480"/>
      <c r="FA123" s="480"/>
      <c r="FB123" s="480"/>
      <c r="FC123" s="480"/>
      <c r="FD123" s="481"/>
      <c r="FF123" s="480"/>
      <c r="FG123" s="480"/>
      <c r="FH123" s="480"/>
      <c r="FJ123" s="487"/>
      <c r="FK123" s="480"/>
      <c r="FL123" s="481"/>
      <c r="FM123" s="480"/>
      <c r="FN123" s="480"/>
      <c r="FP123" s="480"/>
      <c r="FQ123" s="480"/>
    </row>
    <row r="124" spans="1:173" x14ac:dyDescent="0.2">
      <c r="A124" s="425"/>
      <c r="B124" s="425"/>
      <c r="C124" s="425"/>
      <c r="D124" s="501"/>
      <c r="E124" s="501"/>
      <c r="F124" s="501"/>
      <c r="G124" s="501"/>
      <c r="H124" s="501"/>
      <c r="I124" s="425"/>
      <c r="J124" s="425"/>
      <c r="K124" s="425"/>
      <c r="L124" s="425"/>
      <c r="M124" s="501"/>
      <c r="N124" s="501"/>
      <c r="O124" s="501"/>
      <c r="P124" s="425"/>
      <c r="Q124" s="502"/>
      <c r="R124" s="504"/>
      <c r="S124" s="504"/>
      <c r="T124" s="504"/>
      <c r="U124" s="504"/>
      <c r="V124" s="425"/>
      <c r="W124" s="503"/>
      <c r="X124" s="425"/>
      <c r="Y124" s="425"/>
      <c r="Z124" s="490"/>
      <c r="AA124" s="490"/>
      <c r="AB124" s="425"/>
      <c r="AC124" s="490"/>
      <c r="AD124" s="490"/>
      <c r="AE124" s="490"/>
      <c r="AF124" s="490"/>
      <c r="AG124" s="490"/>
      <c r="AH124" s="490"/>
      <c r="AI124" s="490"/>
      <c r="AJ124" s="490"/>
      <c r="AK124" s="490"/>
      <c r="AL124" s="490"/>
      <c r="AM124" s="509">
        <f t="shared" si="167"/>
        <v>1987</v>
      </c>
      <c r="AN124" s="490">
        <f t="shared" si="166"/>
        <v>0.98683679653541556</v>
      </c>
      <c r="AO124" s="490">
        <f t="shared" si="166"/>
        <v>0.98045771406262539</v>
      </c>
      <c r="AP124" s="490">
        <f t="shared" si="166"/>
        <v>1.0284787365800121</v>
      </c>
      <c r="AQ124" s="490">
        <f t="shared" si="166"/>
        <v>0.98891036261128473</v>
      </c>
      <c r="AR124" s="490"/>
      <c r="AS124" s="425"/>
      <c r="AT124" s="426"/>
      <c r="AV124" s="480"/>
      <c r="AW124" s="480"/>
      <c r="AX124" s="480"/>
      <c r="AY124" s="480"/>
      <c r="BA124" s="480"/>
      <c r="BB124" s="480"/>
      <c r="BC124" s="480"/>
      <c r="BD124" s="480"/>
      <c r="BE124" s="480"/>
      <c r="BF124" s="480"/>
      <c r="BG124" s="480"/>
      <c r="BH124" s="480"/>
      <c r="BI124" s="480"/>
      <c r="BJ124" s="480"/>
      <c r="BM124" s="480"/>
      <c r="BN124" s="480"/>
      <c r="BO124" s="480"/>
      <c r="BP124" s="480"/>
      <c r="BR124" s="480"/>
      <c r="BS124" s="480"/>
      <c r="BT124" s="480"/>
      <c r="BU124" s="480"/>
      <c r="BV124" s="480"/>
      <c r="BX124" s="480"/>
      <c r="BY124" s="480"/>
      <c r="BZ124" s="480"/>
      <c r="CA124" s="480"/>
      <c r="CC124" s="480"/>
      <c r="CD124" s="480"/>
      <c r="CE124" s="480"/>
      <c r="CF124" s="480"/>
      <c r="CH124" s="480"/>
      <c r="CI124" s="480"/>
      <c r="CJ124" s="480"/>
      <c r="CK124" s="480"/>
      <c r="CM124" s="480"/>
      <c r="CN124" s="480"/>
      <c r="CO124" s="480"/>
      <c r="CP124" s="480"/>
      <c r="CS124" s="480"/>
      <c r="CT124" s="480"/>
      <c r="CU124" s="480"/>
      <c r="CV124" s="480"/>
      <c r="CW124" s="480"/>
      <c r="CX124" s="480"/>
      <c r="CY124" s="480"/>
      <c r="CZ124" s="480"/>
      <c r="DA124" s="480"/>
      <c r="DB124" s="480"/>
      <c r="DC124" s="480"/>
      <c r="DD124" s="480"/>
      <c r="DE124" s="480"/>
      <c r="DF124" s="480"/>
      <c r="DG124" s="480"/>
      <c r="DI124" s="480"/>
      <c r="DJ124" s="480"/>
      <c r="DK124" s="480"/>
      <c r="DO124" s="481"/>
      <c r="DP124" s="481"/>
      <c r="DQ124" s="480"/>
      <c r="DS124" s="480"/>
      <c r="DT124" s="480"/>
      <c r="DU124" s="480"/>
      <c r="DV124" s="480"/>
      <c r="DX124" s="480"/>
      <c r="DY124" s="480"/>
      <c r="DZ124" s="480"/>
      <c r="EA124" s="480"/>
      <c r="EB124" s="480"/>
      <c r="EC124" s="480"/>
      <c r="ED124" s="480"/>
      <c r="EE124" s="480"/>
      <c r="EF124" s="480"/>
      <c r="EG124" s="480"/>
      <c r="EH124" s="480"/>
      <c r="EI124" s="480"/>
      <c r="EK124" s="480"/>
      <c r="EL124" s="480"/>
      <c r="EM124" s="480"/>
      <c r="EN124" s="481"/>
      <c r="EO124" s="480"/>
      <c r="EP124" s="481"/>
      <c r="ES124" s="480"/>
      <c r="ET124" s="480"/>
      <c r="EU124" s="480"/>
      <c r="EW124" s="480"/>
      <c r="EX124" s="480"/>
      <c r="EY124" s="480"/>
      <c r="FA124" s="480"/>
      <c r="FB124" s="480"/>
      <c r="FC124" s="480"/>
      <c r="FD124" s="481"/>
      <c r="FF124" s="480"/>
      <c r="FG124" s="480"/>
      <c r="FH124" s="480"/>
      <c r="FJ124" s="487"/>
      <c r="FK124" s="480"/>
      <c r="FL124" s="481"/>
      <c r="FM124" s="480"/>
      <c r="FN124" s="480"/>
      <c r="FP124" s="480"/>
      <c r="FQ124" s="480"/>
    </row>
    <row r="125" spans="1:173" x14ac:dyDescent="0.2">
      <c r="A125" s="425"/>
      <c r="B125" s="425"/>
      <c r="C125" s="425"/>
      <c r="D125" s="501"/>
      <c r="E125" s="501"/>
      <c r="F125" s="501"/>
      <c r="G125" s="501"/>
      <c r="H125" s="501"/>
      <c r="I125" s="425"/>
      <c r="J125" s="425"/>
      <c r="K125" s="425"/>
      <c r="L125" s="425"/>
      <c r="M125" s="501"/>
      <c r="N125" s="501"/>
      <c r="O125" s="501"/>
      <c r="P125" s="425"/>
      <c r="Q125" s="502"/>
      <c r="R125" s="504"/>
      <c r="S125" s="504"/>
      <c r="T125" s="504"/>
      <c r="U125" s="504"/>
      <c r="V125" s="425"/>
      <c r="W125" s="503"/>
      <c r="X125" s="425"/>
      <c r="Y125" s="425"/>
      <c r="Z125" s="490"/>
      <c r="AA125" s="490"/>
      <c r="AB125" s="425"/>
      <c r="AC125" s="490"/>
      <c r="AD125" s="490"/>
      <c r="AE125" s="490"/>
      <c r="AF125" s="490"/>
      <c r="AG125" s="490"/>
      <c r="AH125" s="490"/>
      <c r="AI125" s="490"/>
      <c r="AJ125" s="490"/>
      <c r="AK125" s="490"/>
      <c r="AL125" s="490"/>
      <c r="AM125" s="509">
        <f t="shared" si="167"/>
        <v>1988</v>
      </c>
      <c r="AN125" s="490">
        <f t="shared" si="166"/>
        <v>0.98777238699280279</v>
      </c>
      <c r="AO125" s="490">
        <f t="shared" si="166"/>
        <v>1.0212770005722354</v>
      </c>
      <c r="AP125" s="490">
        <f t="shared" si="166"/>
        <v>1.0249031126067059</v>
      </c>
      <c r="AQ125" s="490">
        <f t="shared" si="166"/>
        <v>0.98715854806293191</v>
      </c>
      <c r="AR125" s="490"/>
      <c r="AS125" s="425"/>
      <c r="AT125" s="426"/>
      <c r="AV125" s="480"/>
      <c r="AW125" s="480"/>
      <c r="AX125" s="480"/>
      <c r="AY125" s="480"/>
      <c r="BA125" s="480"/>
      <c r="BB125" s="480"/>
      <c r="BC125" s="480"/>
      <c r="BD125" s="480"/>
      <c r="BE125" s="480"/>
      <c r="BF125" s="480"/>
      <c r="BG125" s="480"/>
      <c r="BH125" s="480"/>
      <c r="BI125" s="480"/>
      <c r="BJ125" s="480"/>
      <c r="BM125" s="480"/>
      <c r="BN125" s="480"/>
      <c r="BO125" s="480"/>
      <c r="BP125" s="480"/>
      <c r="BR125" s="480"/>
      <c r="BS125" s="480"/>
      <c r="BT125" s="480"/>
      <c r="BU125" s="480"/>
      <c r="BV125" s="480"/>
      <c r="BX125" s="480"/>
      <c r="BY125" s="480"/>
      <c r="BZ125" s="480"/>
      <c r="CA125" s="480"/>
      <c r="CC125" s="480"/>
      <c r="CD125" s="480"/>
      <c r="CE125" s="480"/>
      <c r="CF125" s="480"/>
      <c r="CH125" s="480"/>
      <c r="CI125" s="480"/>
      <c r="CJ125" s="480"/>
      <c r="CK125" s="480"/>
      <c r="CM125" s="480"/>
      <c r="CN125" s="480"/>
      <c r="CO125" s="480"/>
      <c r="CP125" s="480"/>
      <c r="CS125" s="480"/>
      <c r="CT125" s="480"/>
      <c r="CU125" s="480"/>
      <c r="CV125" s="480"/>
      <c r="CW125" s="480"/>
      <c r="CX125" s="480"/>
      <c r="CY125" s="480"/>
      <c r="CZ125" s="480"/>
      <c r="DA125" s="480"/>
      <c r="DB125" s="480"/>
      <c r="DC125" s="480"/>
      <c r="DD125" s="480"/>
      <c r="DE125" s="480"/>
      <c r="DF125" s="480"/>
      <c r="DG125" s="480"/>
      <c r="DI125" s="480"/>
      <c r="DJ125" s="480"/>
      <c r="DK125" s="480"/>
      <c r="DO125" s="481"/>
      <c r="DP125" s="481"/>
      <c r="DQ125" s="480"/>
      <c r="DS125" s="480"/>
      <c r="DT125" s="480"/>
      <c r="DU125" s="480"/>
      <c r="DV125" s="480"/>
      <c r="DX125" s="480"/>
      <c r="DY125" s="480"/>
      <c r="DZ125" s="480"/>
      <c r="EA125" s="480"/>
      <c r="EB125" s="480"/>
      <c r="EC125" s="480"/>
      <c r="ED125" s="480"/>
      <c r="EE125" s="480"/>
      <c r="EF125" s="480"/>
      <c r="EG125" s="480"/>
      <c r="EH125" s="480"/>
      <c r="EI125" s="480"/>
      <c r="EK125" s="480"/>
      <c r="EL125" s="480"/>
      <c r="EM125" s="480"/>
      <c r="EN125" s="481"/>
      <c r="EO125" s="480"/>
      <c r="EP125" s="481"/>
      <c r="ES125" s="480"/>
      <c r="ET125" s="480"/>
      <c r="EU125" s="480"/>
      <c r="EW125" s="480"/>
      <c r="EX125" s="480"/>
      <c r="EY125" s="480"/>
      <c r="FA125" s="480"/>
      <c r="FB125" s="480"/>
      <c r="FC125" s="480"/>
      <c r="FD125" s="481"/>
      <c r="FF125" s="480"/>
      <c r="FG125" s="480"/>
      <c r="FH125" s="480"/>
      <c r="FJ125" s="487"/>
      <c r="FK125" s="480"/>
      <c r="FL125" s="481"/>
      <c r="FM125" s="480"/>
      <c r="FN125" s="480"/>
      <c r="FP125" s="480"/>
      <c r="FQ125" s="480"/>
    </row>
    <row r="126" spans="1:173" x14ac:dyDescent="0.2">
      <c r="A126" s="425"/>
      <c r="B126" s="425"/>
      <c r="C126" s="425"/>
      <c r="D126" s="501"/>
      <c r="E126" s="501"/>
      <c r="F126" s="501"/>
      <c r="G126" s="501"/>
      <c r="H126" s="501"/>
      <c r="I126" s="425"/>
      <c r="J126" s="425"/>
      <c r="K126" s="425"/>
      <c r="L126" s="425"/>
      <c r="M126" s="501"/>
      <c r="N126" s="501"/>
      <c r="O126" s="501"/>
      <c r="P126" s="425"/>
      <c r="Q126" s="502"/>
      <c r="R126" s="504"/>
      <c r="S126" s="504"/>
      <c r="T126" s="504"/>
      <c r="U126" s="504"/>
      <c r="V126" s="425"/>
      <c r="W126" s="503"/>
      <c r="X126" s="425"/>
      <c r="Y126" s="425"/>
      <c r="Z126" s="490"/>
      <c r="AA126" s="490"/>
      <c r="AB126" s="425"/>
      <c r="AC126" s="490"/>
      <c r="AD126" s="490"/>
      <c r="AE126" s="490"/>
      <c r="AF126" s="490"/>
      <c r="AG126" s="490"/>
      <c r="AH126" s="490"/>
      <c r="AI126" s="490"/>
      <c r="AJ126" s="490"/>
      <c r="AK126" s="490"/>
      <c r="AL126" s="490"/>
      <c r="AM126" s="509">
        <f t="shared" si="167"/>
        <v>1989</v>
      </c>
      <c r="AN126" s="490">
        <f t="shared" si="166"/>
        <v>0.98838794562429233</v>
      </c>
      <c r="AO126" s="490">
        <f t="shared" si="166"/>
        <v>1.0306273574994893</v>
      </c>
      <c r="AP126" s="490">
        <f t="shared" si="166"/>
        <v>1.0207612052897936</v>
      </c>
      <c r="AQ126" s="490">
        <f t="shared" si="166"/>
        <v>1.004414177453095</v>
      </c>
      <c r="AR126" s="490"/>
      <c r="AS126" s="425"/>
      <c r="AT126" s="426"/>
      <c r="AV126" s="480"/>
      <c r="AW126" s="480"/>
      <c r="AX126" s="480"/>
      <c r="AY126" s="480"/>
      <c r="BA126" s="480"/>
      <c r="BB126" s="480"/>
      <c r="BC126" s="480"/>
      <c r="BD126" s="480"/>
      <c r="BE126" s="480"/>
      <c r="BF126" s="480"/>
      <c r="BG126" s="480"/>
      <c r="BH126" s="480"/>
      <c r="BI126" s="480"/>
      <c r="BJ126" s="480"/>
      <c r="BM126" s="480"/>
      <c r="BN126" s="480"/>
      <c r="BO126" s="480"/>
      <c r="BP126" s="480"/>
      <c r="BR126" s="480"/>
      <c r="BS126" s="480"/>
      <c r="BT126" s="480"/>
      <c r="BU126" s="480"/>
      <c r="BV126" s="480"/>
      <c r="BX126" s="480"/>
      <c r="BY126" s="480"/>
      <c r="BZ126" s="480"/>
      <c r="CA126" s="480"/>
      <c r="CC126" s="480"/>
      <c r="CD126" s="480"/>
      <c r="CE126" s="480"/>
      <c r="CF126" s="480"/>
      <c r="CH126" s="480"/>
      <c r="CI126" s="480"/>
      <c r="CJ126" s="480"/>
      <c r="CK126" s="480"/>
      <c r="CM126" s="480"/>
      <c r="CN126" s="480"/>
      <c r="CO126" s="480"/>
      <c r="CP126" s="480"/>
      <c r="CS126" s="480"/>
      <c r="CT126" s="480"/>
      <c r="CU126" s="480"/>
      <c r="CV126" s="480"/>
      <c r="CW126" s="480"/>
      <c r="CX126" s="480"/>
      <c r="CY126" s="480"/>
      <c r="CZ126" s="480"/>
      <c r="DA126" s="480"/>
      <c r="DB126" s="480"/>
      <c r="DC126" s="480"/>
      <c r="DD126" s="480"/>
      <c r="DE126" s="480"/>
      <c r="DF126" s="480"/>
      <c r="DG126" s="480"/>
      <c r="DI126" s="480"/>
      <c r="DJ126" s="480"/>
      <c r="DK126" s="480"/>
      <c r="DO126" s="481"/>
      <c r="DP126" s="481"/>
      <c r="DQ126" s="480"/>
      <c r="DS126" s="480"/>
      <c r="DT126" s="480"/>
      <c r="DU126" s="480"/>
      <c r="DV126" s="480"/>
      <c r="DX126" s="480"/>
      <c r="DY126" s="480"/>
      <c r="DZ126" s="480"/>
      <c r="EA126" s="480"/>
      <c r="EB126" s="480"/>
      <c r="EC126" s="480"/>
      <c r="ED126" s="480"/>
      <c r="EE126" s="480"/>
      <c r="EF126" s="480"/>
      <c r="EG126" s="480"/>
      <c r="EH126" s="480"/>
      <c r="EI126" s="480"/>
      <c r="EK126" s="480"/>
      <c r="EL126" s="480"/>
      <c r="EM126" s="480"/>
      <c r="EN126" s="481"/>
      <c r="EO126" s="480"/>
      <c r="EP126" s="481"/>
      <c r="ES126" s="480"/>
      <c r="ET126" s="480"/>
      <c r="EU126" s="480"/>
      <c r="EW126" s="480"/>
      <c r="EX126" s="480"/>
      <c r="EY126" s="480"/>
      <c r="FA126" s="480"/>
      <c r="FB126" s="480"/>
      <c r="FC126" s="480"/>
      <c r="FD126" s="481"/>
      <c r="FF126" s="480"/>
      <c r="FG126" s="480"/>
      <c r="FH126" s="480"/>
      <c r="FJ126" s="487"/>
      <c r="FK126" s="480"/>
      <c r="FL126" s="481"/>
      <c r="FM126" s="480"/>
      <c r="FN126" s="480"/>
      <c r="FP126" s="480"/>
      <c r="FQ126" s="480"/>
    </row>
    <row r="127" spans="1:173" x14ac:dyDescent="0.2">
      <c r="A127" s="425"/>
      <c r="B127" s="425"/>
      <c r="C127" s="425"/>
      <c r="D127" s="501"/>
      <c r="E127" s="501"/>
      <c r="F127" s="501"/>
      <c r="G127" s="501"/>
      <c r="H127" s="501"/>
      <c r="I127" s="425"/>
      <c r="J127" s="425"/>
      <c r="K127" s="425"/>
      <c r="L127" s="425"/>
      <c r="M127" s="501"/>
      <c r="N127" s="501"/>
      <c r="O127" s="501"/>
      <c r="P127" s="425"/>
      <c r="Q127" s="502"/>
      <c r="R127" s="504"/>
      <c r="S127" s="504"/>
      <c r="T127" s="504"/>
      <c r="U127" s="504"/>
      <c r="V127" s="425"/>
      <c r="W127" s="503"/>
      <c r="X127" s="425"/>
      <c r="Y127" s="425"/>
      <c r="Z127" s="490"/>
      <c r="AA127" s="490"/>
      <c r="AB127" s="425"/>
      <c r="AC127" s="490"/>
      <c r="AD127" s="490"/>
      <c r="AE127" s="490"/>
      <c r="AF127" s="490"/>
      <c r="AG127" s="490"/>
      <c r="AH127" s="490"/>
      <c r="AI127" s="490"/>
      <c r="AJ127" s="490"/>
      <c r="AK127" s="490"/>
      <c r="AL127" s="490"/>
      <c r="AM127" s="509">
        <f t="shared" si="167"/>
        <v>1990</v>
      </c>
      <c r="AN127" s="490">
        <f t="shared" ref="AN127:AQ146" si="168">AN56</f>
        <v>0.95489789164294236</v>
      </c>
      <c r="AO127" s="490">
        <f t="shared" si="168"/>
        <v>0.96590754441667548</v>
      </c>
      <c r="AP127" s="490">
        <f t="shared" si="168"/>
        <v>1.0698761881805503</v>
      </c>
      <c r="AQ127" s="490">
        <f t="shared" si="168"/>
        <v>1.0021505821926657</v>
      </c>
      <c r="AR127" s="490"/>
      <c r="AS127" s="425"/>
      <c r="AT127" s="426"/>
      <c r="AV127" s="480"/>
      <c r="AW127" s="480"/>
      <c r="AX127" s="480"/>
      <c r="AY127" s="480"/>
      <c r="BA127" s="480"/>
      <c r="BB127" s="480"/>
      <c r="BC127" s="480"/>
      <c r="BD127" s="480"/>
      <c r="BE127" s="480"/>
      <c r="BF127" s="480"/>
      <c r="BG127" s="480"/>
      <c r="BH127" s="480"/>
      <c r="BI127" s="480"/>
      <c r="BJ127" s="480"/>
      <c r="BM127" s="480"/>
      <c r="BN127" s="480"/>
      <c r="BO127" s="480"/>
      <c r="BP127" s="480"/>
      <c r="BR127" s="480"/>
      <c r="BS127" s="480"/>
      <c r="BT127" s="480"/>
      <c r="BU127" s="480"/>
      <c r="BV127" s="480"/>
      <c r="BX127" s="480"/>
      <c r="BY127" s="480"/>
      <c r="BZ127" s="480"/>
      <c r="CA127" s="480"/>
      <c r="CC127" s="480"/>
      <c r="CD127" s="480"/>
      <c r="CE127" s="480"/>
      <c r="CF127" s="480"/>
      <c r="CH127" s="480"/>
      <c r="CI127" s="480"/>
      <c r="CJ127" s="480"/>
      <c r="CK127" s="480"/>
      <c r="CM127" s="480"/>
      <c r="CN127" s="480"/>
      <c r="CO127" s="480"/>
      <c r="CP127" s="480"/>
      <c r="CS127" s="480"/>
      <c r="CT127" s="480"/>
      <c r="CU127" s="480"/>
      <c r="CV127" s="480"/>
      <c r="CW127" s="480"/>
      <c r="CX127" s="480"/>
      <c r="CY127" s="480"/>
      <c r="CZ127" s="480"/>
      <c r="DA127" s="480"/>
      <c r="DB127" s="480"/>
      <c r="DC127" s="480"/>
      <c r="DD127" s="480"/>
      <c r="DE127" s="480"/>
      <c r="DF127" s="480"/>
      <c r="DG127" s="480"/>
      <c r="DI127" s="480"/>
      <c r="DJ127" s="480"/>
      <c r="DK127" s="480"/>
      <c r="DO127" s="481"/>
      <c r="DP127" s="481"/>
      <c r="DQ127" s="480"/>
      <c r="DS127" s="480"/>
      <c r="DT127" s="480"/>
      <c r="DU127" s="480"/>
      <c r="DV127" s="480"/>
      <c r="DX127" s="480"/>
      <c r="DY127" s="480"/>
      <c r="DZ127" s="480"/>
      <c r="EA127" s="480"/>
      <c r="EB127" s="480"/>
      <c r="EC127" s="480"/>
      <c r="ED127" s="480"/>
      <c r="EE127" s="480"/>
      <c r="EF127" s="480"/>
      <c r="EG127" s="480"/>
      <c r="EH127" s="480"/>
      <c r="EI127" s="480"/>
      <c r="EK127" s="480"/>
      <c r="EL127" s="480"/>
      <c r="EM127" s="480"/>
      <c r="EN127" s="481"/>
      <c r="EO127" s="480"/>
      <c r="EP127" s="481"/>
      <c r="ES127" s="480"/>
      <c r="ET127" s="480"/>
      <c r="EU127" s="480"/>
      <c r="EW127" s="480"/>
      <c r="EX127" s="480"/>
      <c r="EY127" s="480"/>
      <c r="FA127" s="480"/>
      <c r="FB127" s="480"/>
      <c r="FC127" s="480"/>
      <c r="FD127" s="481"/>
      <c r="FF127" s="480"/>
      <c r="FG127" s="480"/>
      <c r="FH127" s="480"/>
      <c r="FJ127" s="487"/>
      <c r="FK127" s="480"/>
      <c r="FL127" s="481"/>
      <c r="FM127" s="480"/>
      <c r="FN127" s="480"/>
      <c r="FP127" s="480"/>
      <c r="FQ127" s="480"/>
    </row>
    <row r="128" spans="1:173" x14ac:dyDescent="0.2">
      <c r="A128" s="425"/>
      <c r="B128" s="425"/>
      <c r="C128" s="425"/>
      <c r="D128" s="501"/>
      <c r="E128" s="501"/>
      <c r="F128" s="501"/>
      <c r="G128" s="501"/>
      <c r="H128" s="501"/>
      <c r="I128" s="425"/>
      <c r="J128" s="425"/>
      <c r="K128" s="425"/>
      <c r="L128" s="425"/>
      <c r="M128" s="501"/>
      <c r="N128" s="501"/>
      <c r="O128" s="501"/>
      <c r="P128" s="425"/>
      <c r="Q128" s="502"/>
      <c r="R128" s="505"/>
      <c r="S128" s="505"/>
      <c r="T128" s="505"/>
      <c r="U128" s="505"/>
      <c r="V128" s="425"/>
      <c r="W128" s="503"/>
      <c r="X128" s="425"/>
      <c r="Y128" s="425"/>
      <c r="Z128" s="490"/>
      <c r="AA128" s="490"/>
      <c r="AB128" s="425"/>
      <c r="AC128" s="490"/>
      <c r="AD128" s="490"/>
      <c r="AE128" s="490"/>
      <c r="AF128" s="490"/>
      <c r="AG128" s="490"/>
      <c r="AH128" s="490"/>
      <c r="AI128" s="490"/>
      <c r="AJ128" s="490"/>
      <c r="AK128" s="490"/>
      <c r="AL128" s="490"/>
      <c r="AM128" s="509">
        <f t="shared" si="167"/>
        <v>1991</v>
      </c>
      <c r="AN128" s="490">
        <f t="shared" si="168"/>
        <v>0.94930348103121798</v>
      </c>
      <c r="AO128" s="490">
        <f t="shared" si="168"/>
        <v>0.99584909972903113</v>
      </c>
      <c r="AP128" s="490">
        <f t="shared" si="168"/>
        <v>1.0717968236731767</v>
      </c>
      <c r="AQ128" s="490">
        <f t="shared" si="168"/>
        <v>0.99828547734422646</v>
      </c>
      <c r="AR128" s="490"/>
      <c r="AS128" s="425"/>
      <c r="AT128" s="426"/>
      <c r="AV128" s="480"/>
      <c r="AW128" s="480"/>
      <c r="AX128" s="480"/>
      <c r="AY128" s="480"/>
      <c r="BA128" s="480"/>
      <c r="BB128" s="480"/>
      <c r="BC128" s="480"/>
      <c r="BD128" s="480"/>
      <c r="BE128" s="480"/>
      <c r="BF128" s="480"/>
      <c r="BG128" s="480"/>
      <c r="BH128" s="480"/>
      <c r="BI128" s="480"/>
      <c r="BJ128" s="480"/>
      <c r="BM128" s="480"/>
      <c r="BN128" s="480"/>
      <c r="BO128" s="480"/>
      <c r="BP128" s="480"/>
      <c r="BR128" s="480"/>
      <c r="BS128" s="480"/>
      <c r="BT128" s="480"/>
      <c r="BU128" s="480"/>
      <c r="BV128" s="480"/>
      <c r="BX128" s="480"/>
      <c r="BY128" s="480"/>
      <c r="BZ128" s="480"/>
      <c r="CA128" s="480"/>
      <c r="CC128" s="480"/>
      <c r="CD128" s="480"/>
      <c r="CE128" s="480"/>
      <c r="CF128" s="480"/>
      <c r="CH128" s="480"/>
      <c r="CI128" s="480"/>
      <c r="CJ128" s="480"/>
      <c r="CK128" s="480"/>
      <c r="CM128" s="480"/>
      <c r="CN128" s="480"/>
      <c r="CO128" s="480"/>
      <c r="CP128" s="480"/>
      <c r="CS128" s="480"/>
      <c r="CT128" s="480"/>
      <c r="CU128" s="480"/>
      <c r="CV128" s="480"/>
      <c r="CW128" s="480"/>
      <c r="CX128" s="480"/>
      <c r="CY128" s="480"/>
      <c r="CZ128" s="480"/>
      <c r="DA128" s="480"/>
      <c r="DB128" s="480"/>
      <c r="DC128" s="480"/>
      <c r="DD128" s="480"/>
      <c r="DE128" s="480"/>
      <c r="DF128" s="480"/>
      <c r="DG128" s="480"/>
      <c r="DI128" s="480"/>
      <c r="DJ128" s="480"/>
      <c r="DK128" s="480"/>
      <c r="DO128" s="481"/>
      <c r="DP128" s="481"/>
      <c r="DQ128" s="480"/>
      <c r="DS128" s="480"/>
      <c r="DT128" s="480"/>
      <c r="DU128" s="480"/>
      <c r="DV128" s="480"/>
      <c r="DX128" s="480"/>
      <c r="DY128" s="480"/>
      <c r="DZ128" s="480"/>
      <c r="EA128" s="480"/>
      <c r="EB128" s="480"/>
      <c r="EC128" s="480"/>
      <c r="ED128" s="480"/>
      <c r="EE128" s="480"/>
      <c r="EF128" s="480"/>
      <c r="EG128" s="480"/>
      <c r="EH128" s="480"/>
      <c r="EI128" s="480"/>
      <c r="EK128" s="480"/>
      <c r="EL128" s="480"/>
      <c r="EM128" s="480"/>
      <c r="EN128" s="481"/>
      <c r="EO128" s="480"/>
      <c r="EP128" s="481"/>
      <c r="ES128" s="480"/>
      <c r="ET128" s="480"/>
      <c r="EU128" s="480"/>
      <c r="EW128" s="480"/>
      <c r="EX128" s="480"/>
      <c r="EY128" s="480"/>
      <c r="FA128" s="480"/>
      <c r="FB128" s="480"/>
      <c r="FC128" s="480"/>
      <c r="FD128" s="481"/>
      <c r="FF128" s="480"/>
      <c r="FG128" s="480"/>
      <c r="FH128" s="480"/>
      <c r="FJ128" s="487"/>
      <c r="FK128" s="480"/>
      <c r="FL128" s="481"/>
      <c r="FM128" s="480"/>
      <c r="FN128" s="480"/>
      <c r="FP128" s="480"/>
      <c r="FQ128" s="480"/>
    </row>
    <row r="129" spans="1:173" x14ac:dyDescent="0.2">
      <c r="A129" s="425"/>
      <c r="B129" s="425"/>
      <c r="C129" s="425"/>
      <c r="D129" s="501"/>
      <c r="E129" s="501"/>
      <c r="F129" s="501"/>
      <c r="G129" s="501"/>
      <c r="H129" s="501"/>
      <c r="I129" s="425"/>
      <c r="J129" s="425"/>
      <c r="K129" s="425"/>
      <c r="L129" s="425"/>
      <c r="M129" s="501"/>
      <c r="N129" s="501"/>
      <c r="O129" s="501"/>
      <c r="P129" s="425"/>
      <c r="Q129" s="502"/>
      <c r="R129" s="504"/>
      <c r="S129" s="504"/>
      <c r="T129" s="504"/>
      <c r="U129" s="504"/>
      <c r="V129" s="425"/>
      <c r="W129" s="503"/>
      <c r="X129" s="425"/>
      <c r="Y129" s="425"/>
      <c r="Z129" s="490"/>
      <c r="AA129" s="490"/>
      <c r="AB129" s="425"/>
      <c r="AC129" s="490"/>
      <c r="AD129" s="490"/>
      <c r="AE129" s="490"/>
      <c r="AF129" s="490"/>
      <c r="AG129" s="490"/>
      <c r="AH129" s="490"/>
      <c r="AI129" s="490"/>
      <c r="AJ129" s="490"/>
      <c r="AK129" s="490"/>
      <c r="AL129" s="490"/>
      <c r="AM129" s="509">
        <f t="shared" si="167"/>
        <v>1992</v>
      </c>
      <c r="AN129" s="490">
        <f t="shared" si="168"/>
        <v>0.92933403881763876</v>
      </c>
      <c r="AO129" s="490">
        <f t="shared" si="168"/>
        <v>1.0141156104145281</v>
      </c>
      <c r="AP129" s="490">
        <f t="shared" si="168"/>
        <v>1.0565691388210563</v>
      </c>
      <c r="AQ129" s="490">
        <f t="shared" si="168"/>
        <v>0.99536794171803944</v>
      </c>
      <c r="AR129" s="490"/>
      <c r="AS129" s="425"/>
      <c r="AT129" s="426"/>
      <c r="AV129" s="480"/>
      <c r="AW129" s="480"/>
      <c r="AX129" s="480"/>
      <c r="AY129" s="480"/>
      <c r="BA129" s="480"/>
      <c r="BB129" s="480"/>
      <c r="BC129" s="480"/>
      <c r="BD129" s="480"/>
      <c r="BE129" s="480"/>
      <c r="BF129" s="480"/>
      <c r="BG129" s="480"/>
      <c r="BH129" s="480"/>
      <c r="BI129" s="480"/>
      <c r="BJ129" s="480"/>
      <c r="BM129" s="480"/>
      <c r="BN129" s="480"/>
      <c r="BO129" s="480"/>
      <c r="BP129" s="480"/>
      <c r="BR129" s="480"/>
      <c r="BS129" s="480"/>
      <c r="BT129" s="480"/>
      <c r="BU129" s="480"/>
      <c r="BV129" s="480"/>
      <c r="BX129" s="480"/>
      <c r="BY129" s="480"/>
      <c r="BZ129" s="480"/>
      <c r="CA129" s="480"/>
      <c r="CC129" s="480"/>
      <c r="CD129" s="480"/>
      <c r="CE129" s="480"/>
      <c r="CF129" s="480"/>
      <c r="CH129" s="480"/>
      <c r="CI129" s="480"/>
      <c r="CJ129" s="480"/>
      <c r="CK129" s="480"/>
      <c r="CM129" s="480"/>
      <c r="CN129" s="480"/>
      <c r="CO129" s="480"/>
      <c r="CP129" s="480"/>
      <c r="CS129" s="480"/>
      <c r="CT129" s="480"/>
      <c r="CU129" s="480"/>
      <c r="CV129" s="480"/>
      <c r="CW129" s="480"/>
      <c r="CX129" s="480"/>
      <c r="CY129" s="480"/>
      <c r="CZ129" s="480"/>
      <c r="DA129" s="480"/>
      <c r="DB129" s="480"/>
      <c r="DC129" s="480"/>
      <c r="DD129" s="480"/>
      <c r="DE129" s="480"/>
      <c r="DF129" s="480"/>
      <c r="DG129" s="480"/>
      <c r="DI129" s="480"/>
      <c r="DJ129" s="480"/>
      <c r="DK129" s="480"/>
      <c r="DO129" s="481"/>
      <c r="DP129" s="481"/>
      <c r="DQ129" s="480"/>
      <c r="DS129" s="480"/>
      <c r="DT129" s="480"/>
      <c r="DU129" s="480"/>
      <c r="DV129" s="480"/>
      <c r="DX129" s="480"/>
      <c r="DY129" s="480"/>
      <c r="DZ129" s="480"/>
      <c r="EA129" s="480"/>
      <c r="EB129" s="480"/>
      <c r="EC129" s="480"/>
      <c r="ED129" s="480"/>
      <c r="EE129" s="480"/>
      <c r="EF129" s="480"/>
      <c r="EG129" s="480"/>
      <c r="EH129" s="480"/>
      <c r="EI129" s="480"/>
      <c r="EK129" s="480"/>
      <c r="EL129" s="480"/>
      <c r="EM129" s="480"/>
      <c r="EN129" s="481"/>
      <c r="EO129" s="480"/>
      <c r="EP129" s="481"/>
      <c r="ES129" s="480"/>
      <c r="ET129" s="480"/>
      <c r="EU129" s="480"/>
      <c r="EW129" s="480"/>
      <c r="EX129" s="480"/>
      <c r="EY129" s="480"/>
      <c r="FA129" s="480"/>
      <c r="FB129" s="480"/>
      <c r="FC129" s="480"/>
      <c r="FD129" s="481"/>
      <c r="FF129" s="480"/>
      <c r="FG129" s="480"/>
      <c r="FH129" s="480"/>
      <c r="FJ129" s="487"/>
      <c r="FK129" s="480"/>
      <c r="FL129" s="481"/>
      <c r="FM129" s="480"/>
      <c r="FN129" s="480"/>
      <c r="FP129" s="480"/>
      <c r="FQ129" s="480"/>
    </row>
    <row r="130" spans="1:173" x14ac:dyDescent="0.2">
      <c r="A130" s="425"/>
      <c r="B130" s="425"/>
      <c r="C130" s="425"/>
      <c r="D130" s="501"/>
      <c r="E130" s="501"/>
      <c r="F130" s="501"/>
      <c r="G130" s="501"/>
      <c r="H130" s="501"/>
      <c r="I130" s="425"/>
      <c r="J130" s="425"/>
      <c r="K130" s="425"/>
      <c r="L130" s="425"/>
      <c r="M130" s="501"/>
      <c r="N130" s="501"/>
      <c r="O130" s="501"/>
      <c r="P130" s="425"/>
      <c r="Q130" s="502"/>
      <c r="R130" s="505"/>
      <c r="S130" s="505"/>
      <c r="T130" s="505"/>
      <c r="U130" s="505"/>
      <c r="V130" s="425"/>
      <c r="W130" s="503"/>
      <c r="X130" s="425"/>
      <c r="Y130" s="425"/>
      <c r="Z130" s="490"/>
      <c r="AA130" s="490"/>
      <c r="AB130" s="425"/>
      <c r="AC130" s="490"/>
      <c r="AD130" s="490"/>
      <c r="AE130" s="490"/>
      <c r="AF130" s="490"/>
      <c r="AG130" s="490"/>
      <c r="AH130" s="490"/>
      <c r="AI130" s="490"/>
      <c r="AJ130" s="490"/>
      <c r="AK130" s="490"/>
      <c r="AL130" s="490"/>
      <c r="AM130" s="509">
        <f t="shared" si="167"/>
        <v>1993</v>
      </c>
      <c r="AN130" s="490">
        <f t="shared" si="168"/>
        <v>0.90802197928167538</v>
      </c>
      <c r="AO130" s="490">
        <f t="shared" si="168"/>
        <v>1.0618271999415561</v>
      </c>
      <c r="AP130" s="490">
        <f t="shared" si="168"/>
        <v>1.0659316056888939</v>
      </c>
      <c r="AQ130" s="490">
        <f t="shared" si="168"/>
        <v>0.99600461560650377</v>
      </c>
      <c r="AR130" s="490"/>
      <c r="AS130" s="425"/>
      <c r="AT130" s="426"/>
      <c r="AV130" s="480"/>
      <c r="AW130" s="480"/>
      <c r="AX130" s="480"/>
      <c r="AY130" s="480"/>
      <c r="BA130" s="480"/>
      <c r="BB130" s="480"/>
      <c r="BC130" s="480"/>
      <c r="BD130" s="480"/>
      <c r="BE130" s="480"/>
      <c r="BF130" s="480"/>
      <c r="BG130" s="480"/>
      <c r="BH130" s="480"/>
      <c r="BI130" s="480"/>
      <c r="BJ130" s="480"/>
      <c r="BM130" s="480"/>
      <c r="BN130" s="480"/>
      <c r="BO130" s="480"/>
      <c r="BP130" s="480"/>
      <c r="BR130" s="480"/>
      <c r="BS130" s="480"/>
      <c r="BT130" s="480"/>
      <c r="BU130" s="480"/>
      <c r="BV130" s="480"/>
      <c r="BX130" s="480"/>
      <c r="BY130" s="480"/>
      <c r="BZ130" s="480"/>
      <c r="CA130" s="480"/>
      <c r="CC130" s="480"/>
      <c r="CD130" s="480"/>
      <c r="CE130" s="480"/>
      <c r="CF130" s="480"/>
      <c r="CH130" s="480"/>
      <c r="CI130" s="480"/>
      <c r="CJ130" s="480"/>
      <c r="CK130" s="480"/>
      <c r="CM130" s="480"/>
      <c r="CN130" s="480"/>
      <c r="CO130" s="480"/>
      <c r="CP130" s="480"/>
      <c r="CS130" s="480"/>
      <c r="CT130" s="480"/>
      <c r="CU130" s="480"/>
      <c r="CV130" s="480"/>
      <c r="CW130" s="480"/>
      <c r="CX130" s="480"/>
      <c r="CY130" s="480"/>
      <c r="CZ130" s="480"/>
      <c r="DA130" s="480"/>
      <c r="DB130" s="480"/>
      <c r="DC130" s="480"/>
      <c r="DD130" s="480"/>
      <c r="DE130" s="480"/>
      <c r="DF130" s="480"/>
      <c r="DG130" s="480"/>
      <c r="DI130" s="480"/>
      <c r="DJ130" s="480"/>
      <c r="DK130" s="480"/>
      <c r="DO130" s="481"/>
      <c r="DP130" s="481"/>
      <c r="DQ130" s="480"/>
      <c r="DS130" s="480"/>
      <c r="DT130" s="480"/>
      <c r="DU130" s="480"/>
      <c r="DV130" s="480"/>
      <c r="DX130" s="480"/>
      <c r="DY130" s="480"/>
      <c r="DZ130" s="480"/>
      <c r="EA130" s="480"/>
      <c r="EB130" s="480"/>
      <c r="EC130" s="480"/>
      <c r="ED130" s="480"/>
      <c r="EE130" s="480"/>
      <c r="EF130" s="480"/>
      <c r="EG130" s="480"/>
      <c r="EH130" s="480"/>
      <c r="EI130" s="480"/>
      <c r="EK130" s="480"/>
      <c r="EL130" s="480"/>
      <c r="EM130" s="480"/>
      <c r="EN130" s="481"/>
      <c r="EO130" s="480"/>
      <c r="EP130" s="481"/>
      <c r="ES130" s="480"/>
      <c r="ET130" s="480"/>
      <c r="EU130" s="480"/>
      <c r="EW130" s="480"/>
      <c r="EX130" s="480"/>
      <c r="EY130" s="480"/>
      <c r="FA130" s="480"/>
      <c r="FB130" s="480"/>
      <c r="FC130" s="480"/>
      <c r="FD130" s="481"/>
      <c r="FF130" s="480"/>
      <c r="FG130" s="480"/>
      <c r="FH130" s="480"/>
      <c r="FJ130" s="487"/>
      <c r="FK130" s="480"/>
      <c r="FL130" s="481"/>
      <c r="FM130" s="480"/>
      <c r="FN130" s="480"/>
      <c r="FP130" s="480"/>
      <c r="FQ130" s="480"/>
    </row>
    <row r="131" spans="1:173" x14ac:dyDescent="0.2">
      <c r="A131" s="425"/>
      <c r="B131" s="425"/>
      <c r="C131" s="425"/>
      <c r="D131" s="501"/>
      <c r="E131" s="501"/>
      <c r="F131" s="501"/>
      <c r="G131" s="501"/>
      <c r="H131" s="501"/>
      <c r="I131" s="425"/>
      <c r="J131" s="425"/>
      <c r="K131" s="425"/>
      <c r="L131" s="425"/>
      <c r="M131" s="501"/>
      <c r="N131" s="501"/>
      <c r="O131" s="501"/>
      <c r="P131" s="425"/>
      <c r="Q131" s="502"/>
      <c r="R131" s="505"/>
      <c r="S131" s="505"/>
      <c r="T131" s="505"/>
      <c r="U131" s="505"/>
      <c r="V131" s="425"/>
      <c r="W131" s="503"/>
      <c r="X131" s="425"/>
      <c r="Y131" s="425"/>
      <c r="Z131" s="490"/>
      <c r="AA131" s="490"/>
      <c r="AB131" s="425"/>
      <c r="AC131" s="490"/>
      <c r="AD131" s="490"/>
      <c r="AE131" s="490"/>
      <c r="AF131" s="490"/>
      <c r="AG131" s="490"/>
      <c r="AH131" s="490"/>
      <c r="AI131" s="490"/>
      <c r="AJ131" s="490"/>
      <c r="AK131" s="490"/>
      <c r="AL131" s="490"/>
      <c r="AM131" s="509">
        <f t="shared" si="167"/>
        <v>1994</v>
      </c>
      <c r="AN131" s="490">
        <f t="shared" si="168"/>
        <v>0.90046080012328278</v>
      </c>
      <c r="AO131" s="490">
        <f t="shared" si="168"/>
        <v>1.0431108669905649</v>
      </c>
      <c r="AP131" s="490">
        <f t="shared" si="168"/>
        <v>1.0777472208451611</v>
      </c>
      <c r="AQ131" s="490">
        <f t="shared" si="168"/>
        <v>0.99111020675366057</v>
      </c>
      <c r="AR131" s="490"/>
      <c r="AS131" s="425"/>
      <c r="AT131" s="426"/>
      <c r="AV131" s="480"/>
      <c r="AW131" s="480"/>
      <c r="AX131" s="480"/>
      <c r="AY131" s="480"/>
      <c r="BA131" s="480"/>
      <c r="BB131" s="480"/>
      <c r="BC131" s="480"/>
      <c r="BD131" s="480"/>
      <c r="BE131" s="480"/>
      <c r="BF131" s="480"/>
      <c r="BG131" s="480"/>
      <c r="BH131" s="480"/>
      <c r="BI131" s="480"/>
      <c r="BJ131" s="480"/>
      <c r="BM131" s="480"/>
      <c r="BN131" s="480"/>
      <c r="BO131" s="480"/>
      <c r="BP131" s="480"/>
      <c r="BR131" s="480"/>
      <c r="BS131" s="480"/>
      <c r="BT131" s="480"/>
      <c r="BU131" s="480"/>
      <c r="BV131" s="480"/>
      <c r="BX131" s="480"/>
      <c r="BY131" s="480"/>
      <c r="BZ131" s="480"/>
      <c r="CA131" s="480"/>
      <c r="CC131" s="480"/>
      <c r="CD131" s="480"/>
      <c r="CE131" s="480"/>
      <c r="CF131" s="480"/>
      <c r="CH131" s="480"/>
      <c r="CI131" s="480"/>
      <c r="CJ131" s="480"/>
      <c r="CK131" s="480"/>
      <c r="CM131" s="480"/>
      <c r="CN131" s="480"/>
      <c r="CO131" s="480"/>
      <c r="CP131" s="480"/>
      <c r="CS131" s="480"/>
      <c r="CT131" s="480"/>
      <c r="CU131" s="480"/>
      <c r="CV131" s="480"/>
      <c r="CW131" s="480"/>
      <c r="CX131" s="480"/>
      <c r="CY131" s="480"/>
      <c r="CZ131" s="480"/>
      <c r="DA131" s="480"/>
      <c r="DB131" s="480"/>
      <c r="DC131" s="480"/>
      <c r="DD131" s="480"/>
      <c r="DE131" s="480"/>
      <c r="DF131" s="480"/>
      <c r="DG131" s="480"/>
      <c r="DI131" s="480"/>
      <c r="DJ131" s="480"/>
      <c r="DK131" s="480"/>
      <c r="DO131" s="481"/>
      <c r="DP131" s="481"/>
      <c r="DQ131" s="480"/>
      <c r="DS131" s="480"/>
      <c r="DT131" s="480"/>
      <c r="DU131" s="480"/>
      <c r="DV131" s="480"/>
      <c r="DX131" s="480"/>
      <c r="DY131" s="480"/>
      <c r="DZ131" s="480"/>
      <c r="EA131" s="480"/>
      <c r="EB131" s="480"/>
      <c r="EC131" s="480"/>
      <c r="ED131" s="480"/>
      <c r="EE131" s="480"/>
      <c r="EF131" s="480"/>
      <c r="EG131" s="480"/>
      <c r="EH131" s="480"/>
      <c r="EI131" s="480"/>
      <c r="EK131" s="480"/>
      <c r="EL131" s="480"/>
      <c r="EM131" s="480"/>
      <c r="EN131" s="481"/>
      <c r="EO131" s="480"/>
      <c r="EP131" s="481"/>
      <c r="ES131" s="480"/>
      <c r="ET131" s="480"/>
      <c r="EU131" s="480"/>
      <c r="EW131" s="480"/>
      <c r="EX131" s="480"/>
      <c r="EY131" s="480"/>
      <c r="FA131" s="480"/>
      <c r="FB131" s="480"/>
      <c r="FC131" s="480"/>
      <c r="FD131" s="481"/>
      <c r="FF131" s="480"/>
      <c r="FG131" s="480"/>
      <c r="FH131" s="480"/>
      <c r="FJ131" s="487"/>
      <c r="FK131" s="480"/>
      <c r="FL131" s="481"/>
      <c r="FM131" s="480"/>
      <c r="FN131" s="480"/>
      <c r="FP131" s="480"/>
      <c r="FQ131" s="480"/>
    </row>
    <row r="132" spans="1:173" x14ac:dyDescent="0.2">
      <c r="A132" s="425"/>
      <c r="B132" s="425"/>
      <c r="C132" s="425"/>
      <c r="D132" s="501"/>
      <c r="E132" s="501"/>
      <c r="F132" s="501"/>
      <c r="G132" s="501"/>
      <c r="H132" s="501"/>
      <c r="I132" s="425"/>
      <c r="J132" s="425"/>
      <c r="K132" s="425"/>
      <c r="L132" s="425"/>
      <c r="M132" s="501"/>
      <c r="N132" s="501"/>
      <c r="O132" s="501"/>
      <c r="P132" s="425"/>
      <c r="Q132" s="502"/>
      <c r="R132" s="504"/>
      <c r="S132" s="504"/>
      <c r="T132" s="504"/>
      <c r="U132" s="504"/>
      <c r="V132" s="425"/>
      <c r="W132" s="503"/>
      <c r="X132" s="425"/>
      <c r="Y132" s="425"/>
      <c r="Z132" s="490"/>
      <c r="AA132" s="490"/>
      <c r="AB132" s="425"/>
      <c r="AC132" s="490"/>
      <c r="AD132" s="490"/>
      <c r="AE132" s="490"/>
      <c r="AF132" s="490"/>
      <c r="AG132" s="490"/>
      <c r="AH132" s="490"/>
      <c r="AI132" s="490"/>
      <c r="AJ132" s="490"/>
      <c r="AK132" s="490"/>
      <c r="AL132" s="490"/>
      <c r="AM132" s="509">
        <f t="shared" si="167"/>
        <v>1995</v>
      </c>
      <c r="AN132" s="490">
        <f t="shared" si="168"/>
        <v>0.88090742273094791</v>
      </c>
      <c r="AO132" s="490">
        <f t="shared" si="168"/>
        <v>1.0595305277601081</v>
      </c>
      <c r="AP132" s="490">
        <f t="shared" si="168"/>
        <v>1.0895162657013311</v>
      </c>
      <c r="AQ132" s="490">
        <f t="shared" si="168"/>
        <v>0.99500621950565571</v>
      </c>
      <c r="AR132" s="490"/>
      <c r="AS132" s="425"/>
      <c r="AT132" s="426"/>
      <c r="AV132" s="480"/>
      <c r="AW132" s="480"/>
      <c r="AX132" s="480"/>
      <c r="AY132" s="480"/>
      <c r="BA132" s="480"/>
      <c r="BB132" s="480"/>
      <c r="BC132" s="480"/>
      <c r="BD132" s="480"/>
      <c r="BE132" s="480"/>
      <c r="BF132" s="480"/>
      <c r="BG132" s="480"/>
      <c r="BH132" s="480"/>
      <c r="BI132" s="480"/>
      <c r="BJ132" s="480"/>
      <c r="BM132" s="480"/>
      <c r="BN132" s="480"/>
      <c r="BO132" s="480"/>
      <c r="BP132" s="480"/>
      <c r="BR132" s="480"/>
      <c r="BS132" s="480"/>
      <c r="BT132" s="480"/>
      <c r="BU132" s="480"/>
      <c r="BV132" s="480"/>
      <c r="BX132" s="480"/>
      <c r="BY132" s="480"/>
      <c r="BZ132" s="480"/>
      <c r="CA132" s="480"/>
      <c r="CC132" s="480"/>
      <c r="CD132" s="480"/>
      <c r="CE132" s="480"/>
      <c r="CF132" s="480"/>
      <c r="CH132" s="480"/>
      <c r="CI132" s="480"/>
      <c r="CJ132" s="480"/>
      <c r="CK132" s="480"/>
      <c r="CM132" s="480"/>
      <c r="CN132" s="480"/>
      <c r="CO132" s="480"/>
      <c r="CP132" s="480"/>
      <c r="CS132" s="480"/>
      <c r="CT132" s="480"/>
      <c r="CU132" s="480"/>
      <c r="CV132" s="480"/>
      <c r="CW132" s="480"/>
      <c r="CX132" s="480"/>
      <c r="CY132" s="480"/>
      <c r="CZ132" s="480"/>
      <c r="DA132" s="480"/>
      <c r="DB132" s="480"/>
      <c r="DC132" s="480"/>
      <c r="DD132" s="480"/>
      <c r="DE132" s="480"/>
      <c r="DF132" s="480"/>
      <c r="DG132" s="480"/>
      <c r="DI132" s="480"/>
      <c r="DJ132" s="480"/>
      <c r="DK132" s="480"/>
      <c r="DO132" s="481"/>
      <c r="DP132" s="481"/>
      <c r="DQ132" s="480"/>
      <c r="DS132" s="480"/>
      <c r="DT132" s="480"/>
      <c r="DU132" s="480"/>
      <c r="DV132" s="480"/>
      <c r="DX132" s="480"/>
      <c r="DY132" s="480"/>
      <c r="DZ132" s="480"/>
      <c r="EA132" s="480"/>
      <c r="EB132" s="480"/>
      <c r="EC132" s="480"/>
      <c r="ED132" s="480"/>
      <c r="EE132" s="480"/>
      <c r="EF132" s="480"/>
      <c r="EG132" s="480"/>
      <c r="EH132" s="480"/>
      <c r="EI132" s="480"/>
      <c r="EK132" s="480"/>
      <c r="EL132" s="480"/>
      <c r="EM132" s="480"/>
      <c r="EN132" s="481"/>
      <c r="EO132" s="480"/>
      <c r="EP132" s="481"/>
      <c r="ES132" s="480"/>
      <c r="ET132" s="480"/>
      <c r="EU132" s="480"/>
      <c r="EW132" s="480"/>
      <c r="EX132" s="480"/>
      <c r="EY132" s="480"/>
      <c r="FA132" s="480"/>
      <c r="FB132" s="480"/>
      <c r="FC132" s="480"/>
      <c r="FD132" s="481"/>
      <c r="FF132" s="480"/>
      <c r="FG132" s="480"/>
      <c r="FH132" s="480"/>
      <c r="FJ132" s="487"/>
      <c r="FK132" s="480"/>
      <c r="FL132" s="481"/>
      <c r="FM132" s="480"/>
      <c r="FN132" s="480"/>
      <c r="FP132" s="480"/>
      <c r="FQ132" s="480"/>
    </row>
    <row r="133" spans="1:173" x14ac:dyDescent="0.2">
      <c r="A133" s="425"/>
      <c r="B133" s="425"/>
      <c r="C133" s="425"/>
      <c r="D133" s="501"/>
      <c r="E133" s="501"/>
      <c r="F133" s="501"/>
      <c r="G133" s="501"/>
      <c r="H133" s="501"/>
      <c r="I133" s="425"/>
      <c r="J133" s="425"/>
      <c r="K133" s="425"/>
      <c r="L133" s="425"/>
      <c r="M133" s="501"/>
      <c r="N133" s="501"/>
      <c r="O133" s="501"/>
      <c r="P133" s="425"/>
      <c r="Q133" s="502"/>
      <c r="R133" s="505"/>
      <c r="S133" s="505"/>
      <c r="T133" s="505"/>
      <c r="U133" s="505"/>
      <c r="V133" s="425"/>
      <c r="W133" s="503"/>
      <c r="X133" s="425"/>
      <c r="Y133" s="425"/>
      <c r="Z133" s="490"/>
      <c r="AA133" s="490"/>
      <c r="AB133" s="425"/>
      <c r="AC133" s="490"/>
      <c r="AD133" s="490"/>
      <c r="AE133" s="490"/>
      <c r="AF133" s="490"/>
      <c r="AG133" s="490"/>
      <c r="AH133" s="490"/>
      <c r="AI133" s="490"/>
      <c r="AJ133" s="490"/>
      <c r="AK133" s="490"/>
      <c r="AL133" s="490"/>
      <c r="AM133" s="509">
        <f t="shared" si="167"/>
        <v>1996</v>
      </c>
      <c r="AN133" s="490">
        <f t="shared" si="168"/>
        <v>0.91123037968076082</v>
      </c>
      <c r="AO133" s="490">
        <f t="shared" si="168"/>
        <v>1.0812724151643605</v>
      </c>
      <c r="AP133" s="490">
        <f t="shared" si="168"/>
        <v>1.0780618907101081</v>
      </c>
      <c r="AQ133" s="490">
        <f t="shared" si="168"/>
        <v>0.9955561441174765</v>
      </c>
      <c r="AR133" s="490"/>
      <c r="AS133" s="425"/>
      <c r="AT133" s="426"/>
      <c r="AV133" s="480"/>
      <c r="AW133" s="480"/>
      <c r="AX133" s="480"/>
      <c r="AY133" s="480"/>
      <c r="BA133" s="480"/>
      <c r="BB133" s="480"/>
      <c r="BC133" s="480"/>
      <c r="BD133" s="480"/>
      <c r="BE133" s="480"/>
      <c r="BF133" s="480"/>
      <c r="BG133" s="480"/>
      <c r="BH133" s="480"/>
      <c r="BI133" s="480"/>
      <c r="BJ133" s="480"/>
      <c r="BM133" s="480"/>
      <c r="BN133" s="480"/>
      <c r="BO133" s="480"/>
      <c r="BP133" s="480"/>
      <c r="BR133" s="480"/>
      <c r="BS133" s="480"/>
      <c r="BT133" s="480"/>
      <c r="BU133" s="480"/>
      <c r="BV133" s="480"/>
      <c r="BX133" s="480"/>
      <c r="BY133" s="480"/>
      <c r="BZ133" s="480"/>
      <c r="CA133" s="480"/>
      <c r="CC133" s="480"/>
      <c r="CD133" s="480"/>
      <c r="CE133" s="480"/>
      <c r="CF133" s="480"/>
      <c r="CH133" s="480"/>
      <c r="CI133" s="480"/>
      <c r="CJ133" s="480"/>
      <c r="CK133" s="480"/>
      <c r="CM133" s="480"/>
      <c r="CN133" s="480"/>
      <c r="CO133" s="480"/>
      <c r="CP133" s="480"/>
      <c r="CS133" s="480"/>
      <c r="CT133" s="480"/>
      <c r="CU133" s="480"/>
      <c r="CV133" s="480"/>
      <c r="CW133" s="480"/>
      <c r="CX133" s="480"/>
      <c r="CY133" s="480"/>
      <c r="CZ133" s="480"/>
      <c r="DA133" s="480"/>
      <c r="DB133" s="480"/>
      <c r="DC133" s="480"/>
      <c r="DD133" s="480"/>
      <c r="DE133" s="480"/>
      <c r="DF133" s="480"/>
      <c r="DG133" s="480"/>
      <c r="DI133" s="480"/>
      <c r="DJ133" s="480"/>
      <c r="DK133" s="480"/>
      <c r="DO133" s="481"/>
      <c r="DP133" s="481"/>
      <c r="DQ133" s="480"/>
      <c r="DS133" s="480"/>
      <c r="DT133" s="480"/>
      <c r="DU133" s="480"/>
      <c r="DV133" s="480"/>
      <c r="DX133" s="480"/>
      <c r="DY133" s="480"/>
      <c r="DZ133" s="480"/>
      <c r="EA133" s="480"/>
      <c r="EB133" s="480"/>
      <c r="EC133" s="480"/>
      <c r="ED133" s="480"/>
      <c r="EE133" s="480"/>
      <c r="EF133" s="480"/>
      <c r="EG133" s="480"/>
      <c r="EH133" s="480"/>
      <c r="EI133" s="480"/>
      <c r="EK133" s="480"/>
      <c r="EL133" s="480"/>
      <c r="EM133" s="480"/>
      <c r="EN133" s="481"/>
      <c r="EO133" s="480"/>
      <c r="EP133" s="481"/>
      <c r="ES133" s="480"/>
      <c r="ET133" s="480"/>
      <c r="EU133" s="480"/>
      <c r="EW133" s="480"/>
      <c r="EX133" s="480"/>
      <c r="EY133" s="480"/>
      <c r="FA133" s="480"/>
      <c r="FB133" s="480"/>
      <c r="FC133" s="480"/>
      <c r="FD133" s="481"/>
      <c r="FF133" s="480"/>
      <c r="FG133" s="480"/>
      <c r="FH133" s="480"/>
      <c r="FJ133" s="487"/>
      <c r="FK133" s="480"/>
      <c r="FL133" s="481"/>
      <c r="FM133" s="480"/>
      <c r="FN133" s="480"/>
      <c r="FP133" s="480"/>
      <c r="FQ133" s="480"/>
    </row>
    <row r="134" spans="1:173" x14ac:dyDescent="0.2">
      <c r="A134" s="425"/>
      <c r="B134" s="425"/>
      <c r="C134" s="425"/>
      <c r="D134" s="501"/>
      <c r="E134" s="501"/>
      <c r="F134" s="501"/>
      <c r="G134" s="501"/>
      <c r="H134" s="501"/>
      <c r="I134" s="425"/>
      <c r="J134" s="425"/>
      <c r="K134" s="425"/>
      <c r="L134" s="425"/>
      <c r="M134" s="501"/>
      <c r="N134" s="501"/>
      <c r="O134" s="501"/>
      <c r="P134" s="425"/>
      <c r="Q134" s="502"/>
      <c r="R134" s="505"/>
      <c r="S134" s="505"/>
      <c r="T134" s="505"/>
      <c r="U134" s="505"/>
      <c r="V134" s="425"/>
      <c r="W134" s="503"/>
      <c r="X134" s="425"/>
      <c r="Y134" s="425"/>
      <c r="Z134" s="490"/>
      <c r="AA134" s="490"/>
      <c r="AB134" s="425"/>
      <c r="AC134" s="490"/>
      <c r="AD134" s="490"/>
      <c r="AE134" s="490"/>
      <c r="AF134" s="490"/>
      <c r="AG134" s="490"/>
      <c r="AH134" s="490"/>
      <c r="AI134" s="490"/>
      <c r="AJ134" s="490"/>
      <c r="AK134" s="490"/>
      <c r="AL134" s="490"/>
      <c r="AM134" s="509">
        <f t="shared" si="167"/>
        <v>1997</v>
      </c>
      <c r="AN134" s="490">
        <f t="shared" si="168"/>
        <v>0.87848814390103203</v>
      </c>
      <c r="AO134" s="490">
        <f t="shared" si="168"/>
        <v>1.0666194694200195</v>
      </c>
      <c r="AP134" s="490">
        <f t="shared" si="168"/>
        <v>1.0949186727500686</v>
      </c>
      <c r="AQ134" s="490">
        <f t="shared" si="168"/>
        <v>0.99389137324999255</v>
      </c>
      <c r="AR134" s="490"/>
      <c r="AS134" s="425"/>
      <c r="AT134" s="426"/>
      <c r="AV134" s="480"/>
      <c r="AW134" s="480"/>
      <c r="AX134" s="480"/>
      <c r="AY134" s="480"/>
      <c r="BA134" s="480"/>
      <c r="BB134" s="480"/>
      <c r="BC134" s="480"/>
      <c r="BD134" s="480"/>
      <c r="BE134" s="480"/>
      <c r="BF134" s="480"/>
      <c r="BG134" s="480"/>
      <c r="BH134" s="480"/>
      <c r="BI134" s="480"/>
      <c r="BJ134" s="480"/>
      <c r="BM134" s="480"/>
      <c r="BN134" s="480"/>
      <c r="BO134" s="480"/>
      <c r="BP134" s="480"/>
      <c r="BR134" s="480"/>
      <c r="BS134" s="480"/>
      <c r="BT134" s="480"/>
      <c r="BU134" s="480"/>
      <c r="BV134" s="480"/>
      <c r="BX134" s="480"/>
      <c r="BY134" s="480"/>
      <c r="BZ134" s="480"/>
      <c r="CA134" s="480"/>
      <c r="CC134" s="480"/>
      <c r="CD134" s="480"/>
      <c r="CE134" s="480"/>
      <c r="CF134" s="480"/>
      <c r="CH134" s="480"/>
      <c r="CI134" s="480"/>
      <c r="CJ134" s="480"/>
      <c r="CK134" s="480"/>
      <c r="CM134" s="480"/>
      <c r="CN134" s="480"/>
      <c r="CO134" s="480"/>
      <c r="CP134" s="480"/>
      <c r="CS134" s="480"/>
      <c r="CT134" s="480"/>
      <c r="CU134" s="480"/>
      <c r="CV134" s="480"/>
      <c r="CW134" s="480"/>
      <c r="CX134" s="480"/>
      <c r="CY134" s="480"/>
      <c r="CZ134" s="480"/>
      <c r="DA134" s="480"/>
      <c r="DB134" s="480"/>
      <c r="DC134" s="480"/>
      <c r="DD134" s="480"/>
      <c r="DE134" s="480"/>
      <c r="DF134" s="480"/>
      <c r="DG134" s="480"/>
      <c r="DI134" s="480"/>
      <c r="DJ134" s="480"/>
      <c r="DK134" s="480"/>
      <c r="DO134" s="481"/>
      <c r="DP134" s="481"/>
      <c r="DQ134" s="480"/>
      <c r="DS134" s="480"/>
      <c r="DT134" s="480"/>
      <c r="DU134" s="480"/>
      <c r="DV134" s="480"/>
      <c r="DX134" s="480"/>
      <c r="DY134" s="480"/>
      <c r="DZ134" s="480"/>
      <c r="EA134" s="480"/>
      <c r="EB134" s="480"/>
      <c r="EC134" s="480"/>
      <c r="ED134" s="480"/>
      <c r="EE134" s="480"/>
      <c r="EF134" s="480"/>
      <c r="EG134" s="480"/>
      <c r="EH134" s="480"/>
      <c r="EI134" s="480"/>
      <c r="EK134" s="480"/>
      <c r="EL134" s="480"/>
      <c r="EM134" s="480"/>
      <c r="EN134" s="481"/>
      <c r="EO134" s="480"/>
      <c r="EP134" s="481"/>
      <c r="ES134" s="480"/>
      <c r="ET134" s="480"/>
      <c r="EU134" s="480"/>
      <c r="EW134" s="480"/>
      <c r="EX134" s="480"/>
      <c r="EY134" s="480"/>
      <c r="FA134" s="480"/>
      <c r="FB134" s="480"/>
      <c r="FC134" s="480"/>
      <c r="FD134" s="481"/>
      <c r="FF134" s="480"/>
      <c r="FG134" s="480"/>
      <c r="FH134" s="480"/>
      <c r="FJ134" s="487"/>
      <c r="FK134" s="480"/>
      <c r="FL134" s="481"/>
      <c r="FM134" s="480"/>
      <c r="FN134" s="480"/>
      <c r="FP134" s="480"/>
      <c r="FQ134" s="480"/>
    </row>
    <row r="135" spans="1:173" x14ac:dyDescent="0.2">
      <c r="A135" s="425"/>
      <c r="B135" s="425"/>
      <c r="C135" s="425"/>
      <c r="D135" s="501"/>
      <c r="E135" s="501"/>
      <c r="F135" s="501"/>
      <c r="G135" s="501"/>
      <c r="H135" s="501"/>
      <c r="I135" s="425"/>
      <c r="J135" s="425"/>
      <c r="K135" s="425"/>
      <c r="L135" s="425"/>
      <c r="M135" s="501"/>
      <c r="N135" s="501"/>
      <c r="O135" s="501"/>
      <c r="P135" s="425"/>
      <c r="Q135" s="502"/>
      <c r="R135" s="504"/>
      <c r="S135" s="504"/>
      <c r="T135" s="504"/>
      <c r="U135" s="504"/>
      <c r="V135" s="425"/>
      <c r="W135" s="503"/>
      <c r="X135" s="425"/>
      <c r="Y135" s="425"/>
      <c r="Z135" s="490"/>
      <c r="AA135" s="490"/>
      <c r="AB135" s="425"/>
      <c r="AC135" s="490"/>
      <c r="AD135" s="490"/>
      <c r="AE135" s="490"/>
      <c r="AF135" s="490"/>
      <c r="AG135" s="490"/>
      <c r="AH135" s="490"/>
      <c r="AI135" s="490"/>
      <c r="AJ135" s="490"/>
      <c r="AK135" s="490"/>
      <c r="AL135" s="490"/>
      <c r="AM135" s="509">
        <f t="shared" si="167"/>
        <v>1998</v>
      </c>
      <c r="AN135" s="490">
        <f t="shared" si="168"/>
        <v>0.87345219840995758</v>
      </c>
      <c r="AO135" s="490">
        <f t="shared" si="168"/>
        <v>1.0169963224488126</v>
      </c>
      <c r="AP135" s="490">
        <f t="shared" si="168"/>
        <v>1.1402504845593264</v>
      </c>
      <c r="AQ135" s="490">
        <f t="shared" si="168"/>
        <v>0.99430398098492501</v>
      </c>
      <c r="AR135" s="490"/>
      <c r="AS135" s="425"/>
      <c r="AT135" s="426"/>
      <c r="AV135" s="480"/>
      <c r="AW135" s="480"/>
      <c r="AX135" s="480"/>
      <c r="AY135" s="480"/>
      <c r="BA135" s="480"/>
      <c r="BB135" s="480"/>
      <c r="BC135" s="480"/>
      <c r="BD135" s="480"/>
      <c r="BE135" s="480"/>
      <c r="BF135" s="480"/>
      <c r="BG135" s="480"/>
      <c r="BH135" s="480"/>
      <c r="BI135" s="480"/>
      <c r="BJ135" s="480"/>
      <c r="BM135" s="480"/>
      <c r="BN135" s="480"/>
      <c r="BO135" s="480"/>
      <c r="BP135" s="480"/>
      <c r="BR135" s="480"/>
      <c r="BS135" s="480"/>
      <c r="BT135" s="480"/>
      <c r="BU135" s="480"/>
      <c r="BV135" s="480"/>
      <c r="BX135" s="480"/>
      <c r="BY135" s="480"/>
      <c r="BZ135" s="480"/>
      <c r="CA135" s="480"/>
      <c r="CC135" s="480"/>
      <c r="CD135" s="480"/>
      <c r="CE135" s="480"/>
      <c r="CF135" s="480"/>
      <c r="CH135" s="480"/>
      <c r="CI135" s="480"/>
      <c r="CJ135" s="480"/>
      <c r="CK135" s="480"/>
      <c r="CM135" s="480"/>
      <c r="CN135" s="480"/>
      <c r="CO135" s="480"/>
      <c r="CP135" s="480"/>
      <c r="CS135" s="480"/>
      <c r="CT135" s="480"/>
      <c r="CU135" s="480"/>
      <c r="CV135" s="480"/>
      <c r="CW135" s="480"/>
      <c r="CX135" s="480"/>
      <c r="CY135" s="480"/>
      <c r="CZ135" s="480"/>
      <c r="DA135" s="480"/>
      <c r="DB135" s="480"/>
      <c r="DC135" s="480"/>
      <c r="DD135" s="480"/>
      <c r="DE135" s="480"/>
      <c r="DF135" s="480"/>
      <c r="DG135" s="480"/>
      <c r="DI135" s="480"/>
      <c r="DJ135" s="480"/>
      <c r="DK135" s="480"/>
      <c r="DO135" s="481"/>
      <c r="DP135" s="481"/>
      <c r="DQ135" s="480"/>
      <c r="DS135" s="480"/>
      <c r="DT135" s="480"/>
      <c r="DU135" s="480"/>
      <c r="DV135" s="480"/>
      <c r="DX135" s="480"/>
      <c r="DY135" s="480"/>
      <c r="DZ135" s="480"/>
      <c r="EA135" s="480"/>
      <c r="EB135" s="480"/>
      <c r="EC135" s="480"/>
      <c r="ED135" s="480"/>
      <c r="EE135" s="480"/>
      <c r="EF135" s="480"/>
      <c r="EG135" s="480"/>
      <c r="EH135" s="480"/>
      <c r="EI135" s="480"/>
      <c r="EK135" s="480"/>
      <c r="EL135" s="480"/>
      <c r="EM135" s="480"/>
      <c r="EN135" s="481"/>
      <c r="EO135" s="480"/>
      <c r="EP135" s="481"/>
      <c r="ES135" s="480"/>
      <c r="ET135" s="480"/>
      <c r="EU135" s="480"/>
      <c r="EW135" s="480"/>
      <c r="EX135" s="480"/>
      <c r="EY135" s="480"/>
      <c r="FA135" s="480"/>
      <c r="FB135" s="480"/>
      <c r="FC135" s="480"/>
      <c r="FD135" s="481"/>
      <c r="FF135" s="480"/>
      <c r="FG135" s="480"/>
      <c r="FH135" s="480"/>
      <c r="FJ135" s="487"/>
      <c r="FK135" s="480"/>
      <c r="FL135" s="481"/>
      <c r="FM135" s="480"/>
      <c r="FN135" s="480"/>
      <c r="FP135" s="480"/>
      <c r="FQ135" s="480"/>
    </row>
    <row r="136" spans="1:173" x14ac:dyDescent="0.2">
      <c r="A136" s="425"/>
      <c r="B136" s="425"/>
      <c r="C136" s="425"/>
      <c r="D136" s="501"/>
      <c r="E136" s="501"/>
      <c r="F136" s="501"/>
      <c r="G136" s="501"/>
      <c r="H136" s="501"/>
      <c r="I136" s="425"/>
      <c r="J136" s="425"/>
      <c r="K136" s="425"/>
      <c r="L136" s="425"/>
      <c r="M136" s="501"/>
      <c r="N136" s="501"/>
      <c r="O136" s="501"/>
      <c r="P136" s="425"/>
      <c r="Q136" s="502"/>
      <c r="R136" s="505"/>
      <c r="S136" s="505"/>
      <c r="T136" s="505"/>
      <c r="U136" s="505"/>
      <c r="V136" s="425"/>
      <c r="W136" s="503"/>
      <c r="X136" s="425"/>
      <c r="Y136" s="425"/>
      <c r="Z136" s="490"/>
      <c r="AA136" s="490"/>
      <c r="AB136" s="425"/>
      <c r="AC136" s="490"/>
      <c r="AD136" s="490"/>
      <c r="AE136" s="490"/>
      <c r="AF136" s="490"/>
      <c r="AG136" s="490"/>
      <c r="AH136" s="490"/>
      <c r="AI136" s="490"/>
      <c r="AJ136" s="490"/>
      <c r="AK136" s="490"/>
      <c r="AL136" s="490"/>
      <c r="AM136" s="509">
        <f t="shared" si="167"/>
        <v>1999</v>
      </c>
      <c r="AN136" s="490">
        <f t="shared" si="168"/>
        <v>0.87424552774012831</v>
      </c>
      <c r="AO136" s="490">
        <f t="shared" si="168"/>
        <v>1.0433009366038644</v>
      </c>
      <c r="AP136" s="490">
        <f t="shared" si="168"/>
        <v>1.1268603782539548</v>
      </c>
      <c r="AQ136" s="490">
        <f t="shared" si="168"/>
        <v>0.99820478662338141</v>
      </c>
      <c r="AR136" s="490"/>
      <c r="AS136" s="425"/>
      <c r="AT136" s="426"/>
      <c r="AV136" s="480"/>
      <c r="AW136" s="480"/>
      <c r="AX136" s="480"/>
      <c r="AY136" s="480"/>
      <c r="BA136" s="480"/>
      <c r="BB136" s="480"/>
      <c r="BC136" s="480"/>
      <c r="BD136" s="480"/>
      <c r="BE136" s="480"/>
      <c r="BF136" s="480"/>
      <c r="BG136" s="480"/>
      <c r="BH136" s="480"/>
      <c r="BI136" s="480"/>
      <c r="BJ136" s="480"/>
      <c r="BM136" s="480"/>
      <c r="BN136" s="480"/>
      <c r="BO136" s="480"/>
      <c r="BP136" s="480"/>
      <c r="BR136" s="480"/>
      <c r="BS136" s="480"/>
      <c r="BT136" s="480"/>
      <c r="BU136" s="480"/>
      <c r="BV136" s="480"/>
      <c r="BX136" s="480"/>
      <c r="BY136" s="480"/>
      <c r="BZ136" s="480"/>
      <c r="CA136" s="480"/>
      <c r="CC136" s="480"/>
      <c r="CD136" s="480"/>
      <c r="CE136" s="480"/>
      <c r="CF136" s="480"/>
      <c r="CH136" s="480"/>
      <c r="CI136" s="480"/>
      <c r="CJ136" s="480"/>
      <c r="CK136" s="480"/>
      <c r="CM136" s="480"/>
      <c r="CN136" s="480"/>
      <c r="CO136" s="480"/>
      <c r="CP136" s="480"/>
      <c r="CS136" s="480"/>
      <c r="CT136" s="480"/>
      <c r="CU136" s="480"/>
      <c r="CV136" s="480"/>
      <c r="CW136" s="480"/>
      <c r="CX136" s="480"/>
      <c r="CY136" s="480"/>
      <c r="CZ136" s="480"/>
      <c r="DA136" s="480"/>
      <c r="DB136" s="480"/>
      <c r="DC136" s="480"/>
      <c r="DD136" s="480"/>
      <c r="DE136" s="480"/>
      <c r="DF136" s="480"/>
      <c r="DG136" s="480"/>
      <c r="DI136" s="480"/>
      <c r="DJ136" s="480"/>
      <c r="DK136" s="480"/>
      <c r="DO136" s="481"/>
      <c r="DP136" s="481"/>
      <c r="DQ136" s="480"/>
      <c r="DS136" s="480"/>
      <c r="DT136" s="480"/>
      <c r="DU136" s="480"/>
      <c r="DV136" s="480"/>
      <c r="DX136" s="480"/>
      <c r="DY136" s="480"/>
      <c r="DZ136" s="480"/>
      <c r="EA136" s="480"/>
      <c r="EB136" s="480"/>
      <c r="EC136" s="480"/>
      <c r="ED136" s="480"/>
      <c r="EE136" s="480"/>
      <c r="EF136" s="480"/>
      <c r="EG136" s="480"/>
      <c r="EH136" s="480"/>
      <c r="EI136" s="480"/>
      <c r="EK136" s="480"/>
      <c r="EL136" s="480"/>
      <c r="EM136" s="480"/>
      <c r="EN136" s="481"/>
      <c r="EO136" s="480"/>
      <c r="EP136" s="481"/>
      <c r="ES136" s="480"/>
      <c r="ET136" s="480"/>
      <c r="EU136" s="480"/>
      <c r="EW136" s="480"/>
      <c r="EX136" s="480"/>
      <c r="EY136" s="480"/>
      <c r="FA136" s="480"/>
      <c r="FB136" s="480"/>
      <c r="FC136" s="480"/>
      <c r="FD136" s="481"/>
      <c r="FF136" s="480"/>
      <c r="FG136" s="480"/>
      <c r="FH136" s="480"/>
      <c r="FJ136" s="487"/>
      <c r="FK136" s="480"/>
      <c r="FL136" s="481"/>
      <c r="FM136" s="480"/>
      <c r="FN136" s="480"/>
      <c r="FP136" s="480"/>
      <c r="FQ136" s="480"/>
    </row>
    <row r="137" spans="1:173" x14ac:dyDescent="0.2">
      <c r="A137" s="425"/>
      <c r="B137" s="425"/>
      <c r="C137" s="425"/>
      <c r="D137" s="501"/>
      <c r="E137" s="501"/>
      <c r="F137" s="501"/>
      <c r="G137" s="501"/>
      <c r="H137" s="501"/>
      <c r="I137" s="425"/>
      <c r="J137" s="425"/>
      <c r="K137" s="425"/>
      <c r="L137" s="425"/>
      <c r="M137" s="501"/>
      <c r="N137" s="501"/>
      <c r="O137" s="501"/>
      <c r="P137" s="425"/>
      <c r="Q137" s="502"/>
      <c r="R137" s="505"/>
      <c r="S137" s="505"/>
      <c r="T137" s="505"/>
      <c r="U137" s="505"/>
      <c r="V137" s="425"/>
      <c r="W137" s="503"/>
      <c r="X137" s="425"/>
      <c r="Y137" s="425"/>
      <c r="Z137" s="490"/>
      <c r="AA137" s="490"/>
      <c r="AB137" s="425"/>
      <c r="AC137" s="490"/>
      <c r="AD137" s="490"/>
      <c r="AE137" s="490"/>
      <c r="AF137" s="490"/>
      <c r="AG137" s="490"/>
      <c r="AH137" s="490"/>
      <c r="AI137" s="490"/>
      <c r="AJ137" s="490"/>
      <c r="AK137" s="490"/>
      <c r="AL137" s="490"/>
      <c r="AM137" s="509">
        <f t="shared" si="167"/>
        <v>2000</v>
      </c>
      <c r="AN137" s="490">
        <f t="shared" si="168"/>
        <v>0.87202628129502069</v>
      </c>
      <c r="AO137" s="490">
        <f t="shared" si="168"/>
        <v>1.084825924692508</v>
      </c>
      <c r="AP137" s="490">
        <f t="shared" si="168"/>
        <v>1.1231022578418421</v>
      </c>
      <c r="AQ137" s="490">
        <f t="shared" si="168"/>
        <v>0.99591354973971946</v>
      </c>
      <c r="AR137" s="490"/>
      <c r="AS137" s="425"/>
      <c r="AT137" s="426"/>
      <c r="AV137" s="480"/>
      <c r="AW137" s="480"/>
      <c r="AX137" s="480"/>
      <c r="AY137" s="480"/>
      <c r="BA137" s="480"/>
      <c r="BB137" s="480"/>
      <c r="BC137" s="480"/>
      <c r="BD137" s="480"/>
      <c r="BE137" s="480"/>
      <c r="BF137" s="480"/>
      <c r="BG137" s="480"/>
      <c r="BH137" s="480"/>
      <c r="BI137" s="480"/>
      <c r="BJ137" s="480"/>
      <c r="BM137" s="480"/>
      <c r="BN137" s="480"/>
      <c r="BO137" s="480"/>
      <c r="BP137" s="480"/>
      <c r="BR137" s="480"/>
      <c r="BS137" s="480"/>
      <c r="BT137" s="480"/>
      <c r="BU137" s="480"/>
      <c r="BV137" s="480"/>
      <c r="BX137" s="480"/>
      <c r="BY137" s="480"/>
      <c r="BZ137" s="480"/>
      <c r="CA137" s="480"/>
      <c r="CC137" s="480"/>
      <c r="CD137" s="480"/>
      <c r="CE137" s="480"/>
      <c r="CF137" s="480"/>
      <c r="CH137" s="480"/>
      <c r="CI137" s="480"/>
      <c r="CJ137" s="480"/>
      <c r="CK137" s="480"/>
      <c r="CM137" s="480"/>
      <c r="CN137" s="480"/>
      <c r="CO137" s="480"/>
      <c r="CP137" s="480"/>
      <c r="CS137" s="480"/>
      <c r="CT137" s="480"/>
      <c r="CU137" s="480"/>
      <c r="CV137" s="480"/>
      <c r="CW137" s="480"/>
      <c r="CX137" s="480"/>
      <c r="CY137" s="480"/>
      <c r="CZ137" s="480"/>
      <c r="DA137" s="480"/>
      <c r="DB137" s="480"/>
      <c r="DC137" s="480"/>
      <c r="DD137" s="480"/>
      <c r="DE137" s="480"/>
      <c r="DF137" s="480"/>
      <c r="DG137" s="480"/>
      <c r="DI137" s="480"/>
      <c r="DJ137" s="480"/>
      <c r="DK137" s="480"/>
      <c r="DO137" s="481"/>
      <c r="DP137" s="481"/>
      <c r="DQ137" s="480"/>
      <c r="DS137" s="480"/>
      <c r="DT137" s="480"/>
      <c r="DU137" s="480"/>
      <c r="DV137" s="480"/>
      <c r="DX137" s="480"/>
      <c r="DY137" s="480"/>
      <c r="DZ137" s="480"/>
      <c r="EA137" s="480"/>
      <c r="EB137" s="480"/>
      <c r="EC137" s="480"/>
      <c r="ED137" s="480"/>
      <c r="EE137" s="480"/>
      <c r="EF137" s="480"/>
      <c r="EG137" s="480"/>
      <c r="EH137" s="480"/>
      <c r="EI137" s="480"/>
      <c r="EK137" s="480"/>
      <c r="EL137" s="480"/>
      <c r="EM137" s="480"/>
      <c r="EN137" s="481"/>
      <c r="EO137" s="480"/>
      <c r="EP137" s="481"/>
      <c r="ES137" s="480"/>
      <c r="ET137" s="480"/>
      <c r="EU137" s="480"/>
      <c r="EW137" s="480"/>
      <c r="EX137" s="480"/>
      <c r="EY137" s="480"/>
      <c r="FA137" s="480"/>
      <c r="FB137" s="480"/>
      <c r="FC137" s="480"/>
      <c r="FD137" s="481"/>
      <c r="FF137" s="480"/>
      <c r="FG137" s="480"/>
      <c r="FH137" s="480"/>
      <c r="FJ137" s="487"/>
      <c r="FK137" s="480"/>
      <c r="FL137" s="481"/>
      <c r="FM137" s="480"/>
      <c r="FN137" s="480"/>
      <c r="FP137" s="480"/>
      <c r="FQ137" s="480"/>
    </row>
    <row r="138" spans="1:173" x14ac:dyDescent="0.2">
      <c r="A138" s="425"/>
      <c r="B138" s="425"/>
      <c r="C138" s="425"/>
      <c r="D138" s="501"/>
      <c r="E138" s="501"/>
      <c r="F138" s="501"/>
      <c r="G138" s="501"/>
      <c r="H138" s="501"/>
      <c r="I138" s="425"/>
      <c r="J138" s="425"/>
      <c r="K138" s="425"/>
      <c r="L138" s="425"/>
      <c r="M138" s="501"/>
      <c r="N138" s="501"/>
      <c r="O138" s="501"/>
      <c r="P138" s="425"/>
      <c r="Q138" s="502"/>
      <c r="R138" s="504"/>
      <c r="S138" s="504"/>
      <c r="T138" s="504"/>
      <c r="U138" s="504"/>
      <c r="V138" s="425"/>
      <c r="W138" s="503"/>
      <c r="X138" s="425"/>
      <c r="Y138" s="425"/>
      <c r="Z138" s="490"/>
      <c r="AA138" s="490"/>
      <c r="AB138" s="425"/>
      <c r="AC138" s="490"/>
      <c r="AD138" s="490"/>
      <c r="AE138" s="490"/>
      <c r="AF138" s="490"/>
      <c r="AG138" s="490"/>
      <c r="AH138" s="490"/>
      <c r="AI138" s="490"/>
      <c r="AJ138" s="490"/>
      <c r="AK138" s="490"/>
      <c r="AL138" s="490"/>
      <c r="AM138" s="509">
        <f t="shared" si="167"/>
        <v>2001</v>
      </c>
      <c r="AN138" s="490">
        <f t="shared" si="168"/>
        <v>0.86766592231012363</v>
      </c>
      <c r="AO138" s="490">
        <f t="shared" si="168"/>
        <v>1.0553422665278764</v>
      </c>
      <c r="AP138" s="490">
        <f t="shared" si="168"/>
        <v>1.1381185231900104</v>
      </c>
      <c r="AQ138" s="490">
        <f t="shared" si="168"/>
        <v>0.98645593444486057</v>
      </c>
      <c r="AR138" s="490"/>
      <c r="AS138" s="425"/>
      <c r="AT138" s="426"/>
      <c r="AV138" s="480"/>
      <c r="AW138" s="480"/>
      <c r="AX138" s="480"/>
      <c r="AY138" s="480"/>
      <c r="BA138" s="480"/>
      <c r="BB138" s="480"/>
      <c r="BC138" s="480"/>
      <c r="BD138" s="480"/>
      <c r="BE138" s="480"/>
      <c r="BF138" s="480"/>
      <c r="BG138" s="480"/>
      <c r="BH138" s="480"/>
      <c r="BI138" s="480"/>
      <c r="BJ138" s="480"/>
      <c r="BM138" s="480"/>
      <c r="BN138" s="480"/>
      <c r="BO138" s="480"/>
      <c r="BP138" s="480"/>
      <c r="BR138" s="480"/>
      <c r="BS138" s="480"/>
      <c r="BT138" s="480"/>
      <c r="BU138" s="480"/>
      <c r="BV138" s="480"/>
      <c r="BX138" s="480"/>
      <c r="BY138" s="480"/>
      <c r="BZ138" s="480"/>
      <c r="CA138" s="480"/>
      <c r="CC138" s="480"/>
      <c r="CD138" s="480"/>
      <c r="CE138" s="480"/>
      <c r="CF138" s="480"/>
      <c r="CH138" s="480"/>
      <c r="CI138" s="480"/>
      <c r="CJ138" s="480"/>
      <c r="CK138" s="480"/>
      <c r="CM138" s="480"/>
      <c r="CN138" s="480"/>
      <c r="CO138" s="480"/>
      <c r="CP138" s="480"/>
      <c r="CS138" s="480"/>
      <c r="CT138" s="480"/>
      <c r="CU138" s="480"/>
      <c r="CV138" s="480"/>
      <c r="CW138" s="480"/>
      <c r="CX138" s="480"/>
      <c r="CY138" s="480"/>
      <c r="CZ138" s="480"/>
      <c r="DA138" s="480"/>
      <c r="DB138" s="480"/>
      <c r="DC138" s="480"/>
      <c r="DD138" s="480"/>
      <c r="DE138" s="480"/>
      <c r="DF138" s="480"/>
      <c r="DG138" s="480"/>
      <c r="DI138" s="480"/>
      <c r="DJ138" s="480"/>
      <c r="DK138" s="480"/>
      <c r="DO138" s="481"/>
      <c r="DP138" s="481"/>
      <c r="DQ138" s="480"/>
      <c r="DS138" s="480"/>
      <c r="DT138" s="480"/>
      <c r="DU138" s="480"/>
      <c r="DV138" s="480"/>
      <c r="DX138" s="480"/>
      <c r="DY138" s="480"/>
      <c r="DZ138" s="480"/>
      <c r="EA138" s="480"/>
      <c r="EB138" s="480"/>
      <c r="EC138" s="480"/>
      <c r="ED138" s="480"/>
      <c r="EE138" s="480"/>
      <c r="EF138" s="480"/>
      <c r="EG138" s="480"/>
      <c r="EH138" s="480"/>
      <c r="EI138" s="480"/>
      <c r="EK138" s="480"/>
      <c r="EL138" s="480"/>
      <c r="EM138" s="480"/>
      <c r="EN138" s="481"/>
      <c r="EO138" s="480"/>
      <c r="EP138" s="481"/>
      <c r="ES138" s="480"/>
      <c r="ET138" s="480"/>
      <c r="EU138" s="480"/>
      <c r="EW138" s="480"/>
      <c r="EX138" s="480"/>
      <c r="EY138" s="480"/>
      <c r="FA138" s="480"/>
      <c r="FB138" s="480"/>
      <c r="FC138" s="480"/>
      <c r="FD138" s="481"/>
      <c r="FF138" s="480"/>
      <c r="FG138" s="480"/>
      <c r="FH138" s="480"/>
      <c r="FJ138" s="487"/>
      <c r="FK138" s="480"/>
      <c r="FL138" s="481"/>
      <c r="FM138" s="480"/>
      <c r="FN138" s="480"/>
      <c r="FP138" s="480"/>
      <c r="FQ138" s="480"/>
    </row>
    <row r="139" spans="1:173" x14ac:dyDescent="0.2">
      <c r="A139" s="425"/>
      <c r="B139" s="425"/>
      <c r="C139" s="425"/>
      <c r="D139" s="501"/>
      <c r="E139" s="501"/>
      <c r="F139" s="501"/>
      <c r="G139" s="501"/>
      <c r="H139" s="501"/>
      <c r="I139" s="425"/>
      <c r="J139" s="425"/>
      <c r="K139" s="425"/>
      <c r="L139" s="425"/>
      <c r="M139" s="501"/>
      <c r="N139" s="501"/>
      <c r="O139" s="501"/>
      <c r="P139" s="425"/>
      <c r="Q139" s="502"/>
      <c r="R139" s="505"/>
      <c r="S139" s="505"/>
      <c r="T139" s="505"/>
      <c r="U139" s="505"/>
      <c r="V139" s="425"/>
      <c r="W139" s="503"/>
      <c r="X139" s="425"/>
      <c r="Y139" s="425"/>
      <c r="Z139" s="490"/>
      <c r="AA139" s="490"/>
      <c r="AB139" s="425"/>
      <c r="AC139" s="490"/>
      <c r="AD139" s="490"/>
      <c r="AE139" s="490"/>
      <c r="AF139" s="490"/>
      <c r="AG139" s="490"/>
      <c r="AH139" s="490"/>
      <c r="AI139" s="490"/>
      <c r="AJ139" s="490"/>
      <c r="AK139" s="490"/>
      <c r="AL139" s="490"/>
      <c r="AM139" s="509">
        <f t="shared" si="167"/>
        <v>2002</v>
      </c>
      <c r="AN139" s="490">
        <f t="shared" si="168"/>
        <v>0.85341441719278777</v>
      </c>
      <c r="AO139" s="490">
        <f t="shared" si="168"/>
        <v>1.0898709605195449</v>
      </c>
      <c r="AP139" s="490">
        <f t="shared" si="168"/>
        <v>1.1527525544749695</v>
      </c>
      <c r="AQ139" s="490">
        <f t="shared" si="168"/>
        <v>0.98684290447540546</v>
      </c>
      <c r="AR139" s="490"/>
      <c r="AS139" s="425"/>
      <c r="AT139" s="426"/>
      <c r="AV139" s="480"/>
      <c r="AW139" s="480"/>
      <c r="AX139" s="480"/>
      <c r="AY139" s="480"/>
      <c r="BA139" s="480"/>
      <c r="BB139" s="480"/>
      <c r="BC139" s="480"/>
      <c r="BD139" s="480"/>
      <c r="BE139" s="480"/>
      <c r="BF139" s="480"/>
      <c r="BG139" s="480"/>
      <c r="BH139" s="480"/>
      <c r="BI139" s="480"/>
      <c r="BJ139" s="480"/>
      <c r="BM139" s="480"/>
      <c r="BN139" s="480"/>
      <c r="BO139" s="480"/>
      <c r="BP139" s="480"/>
      <c r="BR139" s="480"/>
      <c r="BS139" s="480"/>
      <c r="BT139" s="480"/>
      <c r="BU139" s="480"/>
      <c r="BV139" s="480"/>
      <c r="BX139" s="480"/>
      <c r="BY139" s="480"/>
      <c r="BZ139" s="480"/>
      <c r="CA139" s="480"/>
      <c r="CC139" s="480"/>
      <c r="CD139" s="480"/>
      <c r="CE139" s="480"/>
      <c r="CF139" s="480"/>
      <c r="CH139" s="480"/>
      <c r="CI139" s="480"/>
      <c r="CJ139" s="480"/>
      <c r="CK139" s="480"/>
      <c r="CM139" s="480"/>
      <c r="CN139" s="480"/>
      <c r="CO139" s="480"/>
      <c r="CP139" s="480"/>
      <c r="CS139" s="480"/>
      <c r="CT139" s="480"/>
      <c r="CU139" s="480"/>
      <c r="CV139" s="480"/>
      <c r="CW139" s="480"/>
      <c r="CX139" s="480"/>
      <c r="CY139" s="480"/>
      <c r="CZ139" s="480"/>
      <c r="DA139" s="480"/>
      <c r="DB139" s="480"/>
      <c r="DC139" s="480"/>
      <c r="DD139" s="480"/>
      <c r="DE139" s="480"/>
      <c r="DF139" s="480"/>
      <c r="DG139" s="480"/>
      <c r="DI139" s="480"/>
      <c r="DJ139" s="480"/>
      <c r="DK139" s="480"/>
      <c r="DO139" s="481"/>
      <c r="DP139" s="481"/>
      <c r="DQ139" s="480"/>
      <c r="DS139" s="480"/>
      <c r="DT139" s="480"/>
      <c r="DU139" s="480"/>
      <c r="DV139" s="480"/>
      <c r="DX139" s="480"/>
      <c r="DY139" s="480"/>
      <c r="DZ139" s="480"/>
      <c r="EA139" s="480"/>
      <c r="EB139" s="480"/>
      <c r="EC139" s="480"/>
      <c r="ED139" s="480"/>
      <c r="EE139" s="480"/>
      <c r="EF139" s="480"/>
      <c r="EG139" s="480"/>
      <c r="EH139" s="480"/>
      <c r="EI139" s="480"/>
      <c r="EK139" s="480"/>
      <c r="EL139" s="480"/>
      <c r="EM139" s="480"/>
      <c r="EN139" s="481"/>
      <c r="EO139" s="480"/>
      <c r="EP139" s="481"/>
      <c r="ES139" s="480"/>
      <c r="ET139" s="480"/>
      <c r="EU139" s="480"/>
      <c r="EW139" s="480"/>
      <c r="EX139" s="480"/>
      <c r="EY139" s="480"/>
      <c r="FA139" s="480"/>
      <c r="FB139" s="480"/>
      <c r="FC139" s="480"/>
      <c r="FD139" s="481"/>
      <c r="FF139" s="480"/>
      <c r="FG139" s="480"/>
      <c r="FH139" s="480"/>
      <c r="FJ139" s="487"/>
      <c r="FK139" s="480"/>
      <c r="FL139" s="481"/>
      <c r="FM139" s="480"/>
      <c r="FN139" s="480"/>
      <c r="FP139" s="480"/>
      <c r="FQ139" s="480"/>
    </row>
    <row r="140" spans="1:173" x14ac:dyDescent="0.2">
      <c r="A140" s="425"/>
      <c r="B140" s="425"/>
      <c r="C140" s="425"/>
      <c r="D140" s="501"/>
      <c r="E140" s="501"/>
      <c r="F140" s="501"/>
      <c r="G140" s="501"/>
      <c r="H140" s="501"/>
      <c r="I140" s="425"/>
      <c r="J140" s="425"/>
      <c r="K140" s="425"/>
      <c r="L140" s="425"/>
      <c r="M140" s="501"/>
      <c r="N140" s="501"/>
      <c r="O140" s="501"/>
      <c r="P140" s="425"/>
      <c r="Q140" s="502"/>
      <c r="R140" s="505"/>
      <c r="S140" s="505"/>
      <c r="T140" s="505"/>
      <c r="U140" s="505"/>
      <c r="V140" s="425"/>
      <c r="W140" s="503"/>
      <c r="X140" s="425"/>
      <c r="Y140" s="425"/>
      <c r="Z140" s="490"/>
      <c r="AA140" s="490"/>
      <c r="AB140" s="425"/>
      <c r="AC140" s="490"/>
      <c r="AD140" s="490"/>
      <c r="AE140" s="490"/>
      <c r="AF140" s="490"/>
      <c r="AG140" s="490"/>
      <c r="AH140" s="490"/>
      <c r="AI140" s="490"/>
      <c r="AJ140" s="490"/>
      <c r="AK140" s="490"/>
      <c r="AL140" s="490"/>
      <c r="AM140" s="509">
        <f t="shared" si="167"/>
        <v>2003</v>
      </c>
      <c r="AN140" s="490">
        <f t="shared" si="168"/>
        <v>0.85034883153682284</v>
      </c>
      <c r="AO140" s="490">
        <f t="shared" si="168"/>
        <v>1.1202682109058426</v>
      </c>
      <c r="AP140" s="490">
        <f t="shared" si="168"/>
        <v>1.140408680759688</v>
      </c>
      <c r="AQ140" s="490">
        <f t="shared" si="168"/>
        <v>0.98174970553086072</v>
      </c>
      <c r="AR140" s="490"/>
      <c r="AS140" s="425"/>
      <c r="AT140" s="426"/>
      <c r="AV140" s="480"/>
      <c r="AW140" s="480"/>
      <c r="AX140" s="480"/>
      <c r="AY140" s="480"/>
      <c r="BA140" s="480"/>
      <c r="BB140" s="480"/>
      <c r="BC140" s="480"/>
      <c r="BD140" s="480"/>
      <c r="BE140" s="480"/>
      <c r="BF140" s="480"/>
      <c r="BG140" s="480"/>
      <c r="BH140" s="480"/>
      <c r="BI140" s="480"/>
      <c r="BJ140" s="480"/>
      <c r="BM140" s="480"/>
      <c r="BN140" s="480"/>
      <c r="BO140" s="480"/>
      <c r="BP140" s="480"/>
      <c r="BR140" s="480"/>
      <c r="BS140" s="480"/>
      <c r="BT140" s="480"/>
      <c r="BU140" s="480"/>
      <c r="BV140" s="480"/>
      <c r="BX140" s="480"/>
      <c r="BY140" s="480"/>
      <c r="BZ140" s="480"/>
      <c r="CA140" s="480"/>
      <c r="CC140" s="480"/>
      <c r="CD140" s="480"/>
      <c r="CE140" s="480"/>
      <c r="CF140" s="480"/>
      <c r="CH140" s="480"/>
      <c r="CI140" s="480"/>
      <c r="CJ140" s="480"/>
      <c r="CK140" s="480"/>
      <c r="CM140" s="480"/>
      <c r="CN140" s="480"/>
      <c r="CO140" s="480"/>
      <c r="CP140" s="480"/>
      <c r="CS140" s="480"/>
      <c r="CT140" s="480"/>
      <c r="CU140" s="480"/>
      <c r="CV140" s="480"/>
      <c r="CW140" s="480"/>
      <c r="CX140" s="480"/>
      <c r="CY140" s="480"/>
      <c r="CZ140" s="480"/>
      <c r="DA140" s="480"/>
      <c r="DB140" s="480"/>
      <c r="DC140" s="480"/>
      <c r="DD140" s="480"/>
      <c r="DE140" s="480"/>
      <c r="DF140" s="480"/>
      <c r="DG140" s="480"/>
      <c r="DI140" s="480"/>
      <c r="DJ140" s="480"/>
      <c r="DK140" s="480"/>
      <c r="DO140" s="481"/>
      <c r="DP140" s="481"/>
      <c r="DQ140" s="480"/>
      <c r="DS140" s="480"/>
      <c r="DT140" s="480"/>
      <c r="DU140" s="480"/>
      <c r="DV140" s="480"/>
      <c r="DX140" s="480"/>
      <c r="DY140" s="480"/>
      <c r="DZ140" s="480"/>
      <c r="EA140" s="480"/>
      <c r="EB140" s="480"/>
      <c r="EC140" s="480"/>
      <c r="ED140" s="480"/>
      <c r="EE140" s="480"/>
      <c r="EF140" s="480"/>
      <c r="EG140" s="480"/>
      <c r="EH140" s="480"/>
      <c r="EI140" s="480"/>
      <c r="EK140" s="480"/>
      <c r="EL140" s="480"/>
      <c r="EM140" s="480"/>
      <c r="EN140" s="481"/>
      <c r="EO140" s="480"/>
      <c r="EP140" s="481"/>
      <c r="ES140" s="480"/>
      <c r="ET140" s="480"/>
      <c r="EU140" s="480"/>
      <c r="EW140" s="480"/>
      <c r="EX140" s="480"/>
      <c r="EY140" s="480"/>
      <c r="FA140" s="480"/>
      <c r="FB140" s="480"/>
      <c r="FC140" s="480"/>
      <c r="FD140" s="481"/>
      <c r="FF140" s="480"/>
      <c r="FG140" s="480"/>
      <c r="FH140" s="480"/>
      <c r="FJ140" s="487"/>
      <c r="FK140" s="480"/>
      <c r="FL140" s="481"/>
      <c r="FM140" s="480"/>
      <c r="FN140" s="480"/>
      <c r="FP140" s="480"/>
      <c r="FQ140" s="480"/>
    </row>
    <row r="141" spans="1:173" x14ac:dyDescent="0.2">
      <c r="A141" s="425"/>
      <c r="B141" s="425"/>
      <c r="C141" s="425"/>
      <c r="D141" s="501"/>
      <c r="E141" s="501"/>
      <c r="F141" s="501"/>
      <c r="G141" s="501"/>
      <c r="H141" s="501"/>
      <c r="I141" s="425"/>
      <c r="J141" s="425"/>
      <c r="K141" s="425"/>
      <c r="L141" s="425"/>
      <c r="M141" s="501"/>
      <c r="N141" s="501"/>
      <c r="O141" s="501"/>
      <c r="P141" s="425"/>
      <c r="Q141" s="502"/>
      <c r="R141" s="505"/>
      <c r="S141" s="505"/>
      <c r="T141" s="505"/>
      <c r="U141" s="505"/>
      <c r="V141" s="425"/>
      <c r="W141" s="503"/>
      <c r="X141" s="425"/>
      <c r="Y141" s="425"/>
      <c r="Z141" s="490"/>
      <c r="AA141" s="490"/>
      <c r="AB141" s="425"/>
      <c r="AC141" s="490"/>
      <c r="AD141" s="490"/>
      <c r="AE141" s="490"/>
      <c r="AF141" s="490"/>
      <c r="AG141" s="490"/>
      <c r="AH141" s="490"/>
      <c r="AI141" s="490"/>
      <c r="AJ141" s="490"/>
      <c r="AK141" s="490"/>
      <c r="AL141" s="490"/>
      <c r="AM141" s="509">
        <f t="shared" si="167"/>
        <v>2004</v>
      </c>
      <c r="AN141" s="490">
        <f t="shared" si="168"/>
        <v>0.84284980139024523</v>
      </c>
      <c r="AO141" s="490">
        <f t="shared" si="168"/>
        <v>1.098783117479651</v>
      </c>
      <c r="AP141" s="490">
        <f t="shared" si="168"/>
        <v>1.1556094376430275</v>
      </c>
      <c r="AQ141" s="490">
        <f t="shared" si="168"/>
        <v>0.9832294368411304</v>
      </c>
      <c r="AR141" s="490"/>
      <c r="AS141" s="425"/>
      <c r="AT141" s="426"/>
      <c r="AV141" s="480"/>
      <c r="AW141" s="480"/>
      <c r="AX141" s="480"/>
      <c r="AY141" s="480"/>
      <c r="BA141" s="480"/>
      <c r="BB141" s="480"/>
      <c r="BC141" s="480"/>
      <c r="BD141" s="480"/>
      <c r="BE141" s="480"/>
      <c r="BF141" s="480"/>
      <c r="BG141" s="480"/>
      <c r="BH141" s="480"/>
      <c r="BI141" s="480"/>
      <c r="BJ141" s="480"/>
      <c r="BM141" s="480"/>
      <c r="BN141" s="480"/>
      <c r="BO141" s="480"/>
      <c r="BP141" s="480"/>
      <c r="BR141" s="480"/>
      <c r="BS141" s="480"/>
      <c r="BT141" s="480"/>
      <c r="BU141" s="480"/>
      <c r="BV141" s="480"/>
      <c r="BX141" s="480"/>
      <c r="BY141" s="480"/>
      <c r="BZ141" s="480"/>
      <c r="CA141" s="480"/>
      <c r="CC141" s="480"/>
      <c r="CD141" s="480"/>
      <c r="CE141" s="480"/>
      <c r="CF141" s="480"/>
      <c r="CH141" s="480"/>
      <c r="CI141" s="480"/>
      <c r="CJ141" s="480"/>
      <c r="CK141" s="480"/>
      <c r="CM141" s="480"/>
      <c r="CN141" s="480"/>
      <c r="CO141" s="480"/>
      <c r="CP141" s="480"/>
      <c r="CS141" s="480"/>
      <c r="CT141" s="480"/>
      <c r="CU141" s="480"/>
      <c r="CV141" s="480"/>
      <c r="CW141" s="480"/>
      <c r="CX141" s="480"/>
      <c r="CY141" s="480"/>
      <c r="CZ141" s="480"/>
      <c r="DA141" s="480"/>
      <c r="DB141" s="480"/>
      <c r="DC141" s="480"/>
      <c r="DD141" s="480"/>
      <c r="DE141" s="480"/>
      <c r="DF141" s="480"/>
      <c r="DG141" s="480"/>
      <c r="DI141" s="480"/>
      <c r="DJ141" s="480"/>
      <c r="DK141" s="480"/>
      <c r="DO141" s="481"/>
      <c r="DP141" s="481"/>
      <c r="DQ141" s="480"/>
      <c r="DS141" s="480"/>
      <c r="DT141" s="480"/>
      <c r="DU141" s="480"/>
      <c r="DV141" s="480"/>
      <c r="DX141" s="480"/>
      <c r="DY141" s="480"/>
      <c r="DZ141" s="480"/>
      <c r="EA141" s="480"/>
      <c r="EB141" s="480"/>
      <c r="EC141" s="480"/>
      <c r="ED141" s="480"/>
      <c r="EE141" s="480"/>
      <c r="EF141" s="480"/>
      <c r="EG141" s="480"/>
      <c r="EH141" s="480"/>
      <c r="EI141" s="480"/>
      <c r="EK141" s="480"/>
      <c r="EL141" s="480"/>
      <c r="EM141" s="480"/>
      <c r="EN141" s="481"/>
      <c r="EO141" s="480"/>
      <c r="EP141" s="481"/>
      <c r="ES141" s="480"/>
      <c r="ET141" s="480"/>
      <c r="EU141" s="480"/>
      <c r="EW141" s="480"/>
      <c r="EX141" s="480"/>
      <c r="EY141" s="480"/>
      <c r="FA141" s="480"/>
      <c r="FB141" s="480"/>
      <c r="FC141" s="480"/>
      <c r="FD141" s="481"/>
      <c r="FF141" s="480"/>
      <c r="FG141" s="480"/>
      <c r="FH141" s="480"/>
      <c r="FJ141" s="487"/>
      <c r="FK141" s="480"/>
      <c r="FL141" s="481"/>
      <c r="FM141" s="480"/>
      <c r="FN141" s="480"/>
      <c r="FP141" s="480"/>
      <c r="FQ141" s="480"/>
    </row>
    <row r="142" spans="1:173" x14ac:dyDescent="0.2">
      <c r="A142" s="425"/>
      <c r="B142" s="425"/>
      <c r="C142" s="425"/>
      <c r="D142" s="501"/>
      <c r="E142" s="501"/>
      <c r="F142" s="501"/>
      <c r="G142" s="501"/>
      <c r="H142" s="501"/>
      <c r="I142" s="425"/>
      <c r="J142" s="425"/>
      <c r="K142" s="425"/>
      <c r="L142" s="425"/>
      <c r="M142" s="501"/>
      <c r="N142" s="501"/>
      <c r="O142" s="501"/>
      <c r="P142" s="425"/>
      <c r="Q142" s="502"/>
      <c r="R142" s="504"/>
      <c r="S142" s="504"/>
      <c r="T142" s="504"/>
      <c r="U142" s="504"/>
      <c r="V142" s="425"/>
      <c r="W142" s="503"/>
      <c r="X142" s="425"/>
      <c r="Y142" s="425"/>
      <c r="Z142" s="490"/>
      <c r="AA142" s="490"/>
      <c r="AB142" s="425"/>
      <c r="AC142" s="490"/>
      <c r="AD142" s="490"/>
      <c r="AE142" s="490"/>
      <c r="AF142" s="490"/>
      <c r="AG142" s="490"/>
      <c r="AH142" s="490"/>
      <c r="AI142" s="490"/>
      <c r="AJ142" s="490"/>
      <c r="AK142" s="490"/>
      <c r="AL142" s="490"/>
      <c r="AM142" s="509">
        <f t="shared" si="167"/>
        <v>2005</v>
      </c>
      <c r="AN142" s="490">
        <f t="shared" si="168"/>
        <v>0.82548122185905781</v>
      </c>
      <c r="AO142" s="490">
        <f t="shared" si="168"/>
        <v>1.1216796853684228</v>
      </c>
      <c r="AP142" s="490">
        <f t="shared" si="168"/>
        <v>1.1763744061716292</v>
      </c>
      <c r="AQ142" s="490">
        <f t="shared" si="168"/>
        <v>0.97801132978685001</v>
      </c>
      <c r="AR142" s="490"/>
      <c r="AS142" s="425"/>
      <c r="AT142" s="426"/>
      <c r="AV142" s="480"/>
      <c r="AW142" s="480"/>
      <c r="AX142" s="480"/>
      <c r="AY142" s="480"/>
      <c r="BA142" s="480"/>
      <c r="BB142" s="480"/>
      <c r="BC142" s="480"/>
      <c r="BD142" s="480"/>
      <c r="BE142" s="480"/>
      <c r="BF142" s="480"/>
      <c r="BG142" s="480"/>
      <c r="BH142" s="480"/>
      <c r="BI142" s="480"/>
      <c r="BJ142" s="480"/>
      <c r="BM142" s="480"/>
      <c r="BN142" s="480"/>
      <c r="BO142" s="480"/>
      <c r="BP142" s="480"/>
      <c r="BR142" s="480"/>
      <c r="BS142" s="480"/>
      <c r="BT142" s="480"/>
      <c r="BU142" s="480"/>
      <c r="BV142" s="480"/>
      <c r="BX142" s="480"/>
      <c r="BY142" s="480"/>
      <c r="BZ142" s="480"/>
      <c r="CA142" s="480"/>
      <c r="CC142" s="480"/>
      <c r="CD142" s="480"/>
      <c r="CE142" s="480"/>
      <c r="CF142" s="480"/>
      <c r="CH142" s="480"/>
      <c r="CI142" s="480"/>
      <c r="CJ142" s="480"/>
      <c r="CK142" s="480"/>
      <c r="CM142" s="480"/>
      <c r="CN142" s="480"/>
      <c r="CO142" s="480"/>
      <c r="CP142" s="480"/>
      <c r="CS142" s="480"/>
      <c r="CT142" s="480"/>
      <c r="CU142" s="480"/>
      <c r="CV142" s="480"/>
      <c r="CW142" s="480"/>
      <c r="CX142" s="480"/>
      <c r="CY142" s="480"/>
      <c r="CZ142" s="480"/>
      <c r="DA142" s="480"/>
      <c r="DB142" s="480"/>
      <c r="DC142" s="480"/>
      <c r="DD142" s="480"/>
      <c r="DE142" s="480"/>
      <c r="DF142" s="480"/>
      <c r="DG142" s="480"/>
      <c r="DI142" s="480"/>
      <c r="DJ142" s="480"/>
      <c r="DK142" s="480"/>
      <c r="DO142" s="481"/>
      <c r="DP142" s="481"/>
      <c r="DQ142" s="480"/>
      <c r="DS142" s="480"/>
      <c r="DT142" s="480"/>
      <c r="DU142" s="480"/>
      <c r="DV142" s="480"/>
      <c r="DX142" s="480"/>
      <c r="DY142" s="480"/>
      <c r="DZ142" s="480"/>
      <c r="EA142" s="480"/>
      <c r="EB142" s="480"/>
      <c r="EC142" s="480"/>
      <c r="ED142" s="480"/>
      <c r="EE142" s="480"/>
      <c r="EF142" s="480"/>
      <c r="EG142" s="480"/>
      <c r="EH142" s="480"/>
      <c r="EI142" s="480"/>
      <c r="EK142" s="480"/>
      <c r="EL142" s="480"/>
      <c r="EM142" s="480"/>
      <c r="EN142" s="481"/>
      <c r="EO142" s="480"/>
      <c r="EP142" s="481"/>
      <c r="ES142" s="480"/>
      <c r="ET142" s="480"/>
      <c r="EU142" s="480"/>
      <c r="EW142" s="480"/>
      <c r="EX142" s="480"/>
      <c r="EY142" s="480"/>
      <c r="FA142" s="480"/>
      <c r="FB142" s="480"/>
      <c r="FC142" s="480"/>
      <c r="FD142" s="481"/>
      <c r="FF142" s="480"/>
      <c r="FG142" s="480"/>
      <c r="FH142" s="480"/>
      <c r="FJ142" s="487"/>
      <c r="FK142" s="480"/>
      <c r="FL142" s="481"/>
      <c r="FM142" s="480"/>
      <c r="FN142" s="480"/>
      <c r="FP142" s="480"/>
      <c r="FQ142" s="480"/>
    </row>
    <row r="143" spans="1:173" x14ac:dyDescent="0.2">
      <c r="A143" s="425"/>
      <c r="B143" s="425"/>
      <c r="C143" s="425"/>
      <c r="D143" s="501"/>
      <c r="E143" s="501"/>
      <c r="F143" s="501"/>
      <c r="G143" s="501"/>
      <c r="H143" s="501"/>
      <c r="I143" s="425"/>
      <c r="J143" s="425"/>
      <c r="K143" s="425"/>
      <c r="L143" s="425"/>
      <c r="M143" s="501"/>
      <c r="N143" s="501"/>
      <c r="O143" s="501"/>
      <c r="P143" s="425"/>
      <c r="Q143" s="502"/>
      <c r="R143" s="505"/>
      <c r="S143" s="505"/>
      <c r="T143" s="505"/>
      <c r="U143" s="505"/>
      <c r="V143" s="425"/>
      <c r="W143" s="503"/>
      <c r="X143" s="425"/>
      <c r="Y143" s="425"/>
      <c r="Z143" s="490"/>
      <c r="AA143" s="490"/>
      <c r="AB143" s="425"/>
      <c r="AC143" s="490"/>
      <c r="AD143" s="490"/>
      <c r="AE143" s="490"/>
      <c r="AF143" s="490"/>
      <c r="AG143" s="490"/>
      <c r="AH143" s="490"/>
      <c r="AI143" s="490"/>
      <c r="AJ143" s="490"/>
      <c r="AK143" s="490"/>
      <c r="AL143" s="490"/>
      <c r="AM143" s="509">
        <f t="shared" si="167"/>
        <v>2006</v>
      </c>
      <c r="AN143" s="490">
        <f t="shared" si="168"/>
        <v>0.79300784646058564</v>
      </c>
      <c r="AO143" s="490">
        <f t="shared" si="168"/>
        <v>1.0810864500483712</v>
      </c>
      <c r="AP143" s="490">
        <f t="shared" si="168"/>
        <v>1.2124926619516654</v>
      </c>
      <c r="AQ143" s="490">
        <f t="shared" si="168"/>
        <v>0.9727947329430654</v>
      </c>
      <c r="AR143" s="490"/>
      <c r="AS143" s="425"/>
      <c r="AT143" s="426"/>
      <c r="AV143" s="480"/>
      <c r="AW143" s="480"/>
      <c r="AX143" s="480"/>
      <c r="AY143" s="480"/>
      <c r="BA143" s="480"/>
      <c r="BB143" s="480"/>
      <c r="BC143" s="480"/>
      <c r="BD143" s="480"/>
      <c r="BE143" s="480"/>
      <c r="BF143" s="480"/>
      <c r="BG143" s="480"/>
      <c r="BH143" s="480"/>
      <c r="BI143" s="480"/>
      <c r="BJ143" s="480"/>
      <c r="BM143" s="480"/>
      <c r="BN143" s="480"/>
      <c r="BO143" s="480"/>
      <c r="BP143" s="480"/>
      <c r="BR143" s="480"/>
      <c r="BS143" s="480"/>
      <c r="BT143" s="480"/>
      <c r="BU143" s="480"/>
      <c r="BV143" s="480"/>
      <c r="BX143" s="480"/>
      <c r="BY143" s="480"/>
      <c r="BZ143" s="480"/>
      <c r="CA143" s="480"/>
      <c r="CC143" s="480"/>
      <c r="CD143" s="480"/>
      <c r="CE143" s="480"/>
      <c r="CF143" s="480"/>
      <c r="CH143" s="480"/>
      <c r="CI143" s="480"/>
      <c r="CJ143" s="480"/>
      <c r="CK143" s="480"/>
      <c r="CM143" s="480"/>
      <c r="CN143" s="480"/>
      <c r="CO143" s="480"/>
      <c r="CP143" s="480"/>
      <c r="CS143" s="480"/>
      <c r="CT143" s="480"/>
      <c r="CU143" s="480"/>
      <c r="CV143" s="480"/>
      <c r="CW143" s="480"/>
      <c r="CX143" s="480"/>
      <c r="CY143" s="480"/>
      <c r="CZ143" s="480"/>
      <c r="DA143" s="480"/>
      <c r="DB143" s="480"/>
      <c r="DC143" s="480"/>
      <c r="DD143" s="480"/>
      <c r="DE143" s="480"/>
      <c r="DF143" s="480"/>
      <c r="DG143" s="480"/>
      <c r="DI143" s="480"/>
      <c r="DJ143" s="480"/>
      <c r="DK143" s="480"/>
      <c r="DO143" s="481"/>
      <c r="DP143" s="481"/>
      <c r="DQ143" s="480"/>
      <c r="DS143" s="480"/>
      <c r="DT143" s="480"/>
      <c r="DU143" s="480"/>
      <c r="DV143" s="480"/>
      <c r="DX143" s="480"/>
      <c r="DY143" s="480"/>
      <c r="DZ143" s="480"/>
      <c r="EA143" s="480"/>
      <c r="EB143" s="480"/>
      <c r="EC143" s="480"/>
      <c r="ED143" s="480"/>
      <c r="EE143" s="480"/>
      <c r="EF143" s="480"/>
      <c r="EG143" s="480"/>
      <c r="EH143" s="480"/>
      <c r="EI143" s="480"/>
      <c r="EK143" s="480"/>
      <c r="EL143" s="480"/>
      <c r="EM143" s="480"/>
      <c r="EN143" s="481"/>
      <c r="EO143" s="480"/>
      <c r="EP143" s="481"/>
      <c r="ES143" s="480"/>
      <c r="ET143" s="480"/>
      <c r="EU143" s="480"/>
      <c r="EW143" s="480"/>
      <c r="EX143" s="480"/>
      <c r="EY143" s="480"/>
      <c r="FA143" s="480"/>
      <c r="FB143" s="480"/>
      <c r="FC143" s="480"/>
      <c r="FD143" s="481"/>
      <c r="FF143" s="480"/>
      <c r="FG143" s="480"/>
      <c r="FH143" s="480"/>
      <c r="FJ143" s="487"/>
      <c r="FK143" s="480"/>
      <c r="FL143" s="481"/>
      <c r="FM143" s="480"/>
      <c r="FN143" s="480"/>
      <c r="FP143" s="480"/>
      <c r="FQ143" s="480"/>
    </row>
    <row r="144" spans="1:173" x14ac:dyDescent="0.2">
      <c r="A144" s="425"/>
      <c r="B144" s="425"/>
      <c r="C144" s="425"/>
      <c r="D144" s="501"/>
      <c r="E144" s="501"/>
      <c r="F144" s="501"/>
      <c r="G144" s="501"/>
      <c r="H144" s="501"/>
      <c r="I144" s="425"/>
      <c r="J144" s="425"/>
      <c r="K144" s="425"/>
      <c r="L144" s="425"/>
      <c r="M144" s="501"/>
      <c r="N144" s="501"/>
      <c r="O144" s="501"/>
      <c r="P144" s="425"/>
      <c r="Q144" s="502"/>
      <c r="R144" s="505"/>
      <c r="S144" s="505"/>
      <c r="T144" s="505"/>
      <c r="U144" s="505"/>
      <c r="V144" s="425"/>
      <c r="W144" s="503"/>
      <c r="X144" s="425"/>
      <c r="Y144" s="425"/>
      <c r="Z144" s="490"/>
      <c r="AA144" s="490"/>
      <c r="AB144" s="425"/>
      <c r="AC144" s="490"/>
      <c r="AD144" s="490"/>
      <c r="AE144" s="490"/>
      <c r="AF144" s="490"/>
      <c r="AG144" s="490"/>
      <c r="AH144" s="490"/>
      <c r="AI144" s="490"/>
      <c r="AJ144" s="490"/>
      <c r="AK144" s="490"/>
      <c r="AL144" s="490"/>
      <c r="AM144" s="509">
        <f t="shared" si="167"/>
        <v>2007</v>
      </c>
      <c r="AN144" s="490">
        <f t="shared" si="168"/>
        <v>0.79825779969073729</v>
      </c>
      <c r="AO144" s="490">
        <f t="shared" si="168"/>
        <v>1.1259380835395729</v>
      </c>
      <c r="AP144" s="490">
        <f t="shared" si="168"/>
        <v>1.1992654613481715</v>
      </c>
      <c r="AQ144" s="490">
        <f t="shared" si="168"/>
        <v>0.97174485357114537</v>
      </c>
      <c r="AR144" s="490"/>
      <c r="AS144" s="425"/>
      <c r="AT144" s="426"/>
      <c r="AV144" s="480"/>
      <c r="AW144" s="480"/>
      <c r="AX144" s="480"/>
      <c r="AY144" s="480"/>
      <c r="BA144" s="480"/>
      <c r="BB144" s="480"/>
      <c r="BC144" s="480"/>
      <c r="BD144" s="480"/>
      <c r="BE144" s="480"/>
      <c r="BF144" s="480"/>
      <c r="BG144" s="480"/>
      <c r="BH144" s="480"/>
      <c r="BI144" s="480"/>
      <c r="BJ144" s="480"/>
      <c r="BM144" s="480"/>
      <c r="BN144" s="480"/>
      <c r="BO144" s="480"/>
      <c r="BP144" s="480"/>
      <c r="BR144" s="480"/>
      <c r="BS144" s="480"/>
      <c r="BT144" s="480"/>
      <c r="BU144" s="480"/>
      <c r="BV144" s="480"/>
      <c r="BX144" s="480"/>
      <c r="BY144" s="480"/>
      <c r="BZ144" s="480"/>
      <c r="CA144" s="480"/>
      <c r="CC144" s="480"/>
      <c r="CD144" s="480"/>
      <c r="CE144" s="480"/>
      <c r="CF144" s="480"/>
      <c r="CH144" s="480"/>
      <c r="CI144" s="480"/>
      <c r="CJ144" s="480"/>
      <c r="CK144" s="480"/>
      <c r="CM144" s="480"/>
      <c r="CN144" s="480"/>
      <c r="CO144" s="480"/>
      <c r="CP144" s="480"/>
      <c r="CS144" s="480"/>
      <c r="CT144" s="480"/>
      <c r="CU144" s="480"/>
      <c r="CV144" s="480"/>
      <c r="CW144" s="480"/>
      <c r="CX144" s="480"/>
      <c r="CY144" s="480"/>
      <c r="CZ144" s="480"/>
      <c r="DA144" s="480"/>
      <c r="DB144" s="480"/>
      <c r="DC144" s="480"/>
      <c r="DD144" s="480"/>
      <c r="DE144" s="480"/>
      <c r="DF144" s="480"/>
      <c r="DG144" s="480"/>
      <c r="DI144" s="480"/>
      <c r="DJ144" s="480"/>
      <c r="DK144" s="480"/>
      <c r="DO144" s="481"/>
      <c r="DP144" s="481"/>
      <c r="DQ144" s="480"/>
      <c r="DS144" s="480"/>
      <c r="DT144" s="480"/>
      <c r="DU144" s="480"/>
      <c r="DV144" s="480"/>
      <c r="DX144" s="480"/>
      <c r="DY144" s="480"/>
      <c r="DZ144" s="480"/>
      <c r="EA144" s="480"/>
      <c r="EB144" s="480"/>
      <c r="EC144" s="480"/>
      <c r="ED144" s="480"/>
      <c r="EE144" s="480"/>
      <c r="EF144" s="480"/>
      <c r="EG144" s="480"/>
      <c r="EH144" s="480"/>
      <c r="EI144" s="480"/>
      <c r="EK144" s="480"/>
      <c r="EL144" s="480"/>
      <c r="EM144" s="480"/>
      <c r="EN144" s="481"/>
      <c r="EO144" s="480"/>
      <c r="EP144" s="481"/>
      <c r="ES144" s="480"/>
      <c r="ET144" s="480"/>
      <c r="EU144" s="480"/>
      <c r="EW144" s="480"/>
      <c r="EX144" s="480"/>
      <c r="EY144" s="480"/>
      <c r="FA144" s="480"/>
      <c r="FB144" s="480"/>
      <c r="FC144" s="480"/>
      <c r="FD144" s="481"/>
      <c r="FF144" s="480"/>
      <c r="FG144" s="480"/>
      <c r="FH144" s="480"/>
      <c r="FJ144" s="487"/>
      <c r="FK144" s="480"/>
      <c r="FL144" s="481"/>
      <c r="FM144" s="480"/>
      <c r="FN144" s="480"/>
      <c r="FP144" s="480"/>
      <c r="FQ144" s="480"/>
    </row>
    <row r="145" spans="1:173" x14ac:dyDescent="0.2">
      <c r="A145" s="425"/>
      <c r="B145" s="425"/>
      <c r="C145" s="425"/>
      <c r="D145" s="501"/>
      <c r="E145" s="501"/>
      <c r="F145" s="501"/>
      <c r="G145" s="501"/>
      <c r="H145" s="501"/>
      <c r="I145" s="425"/>
      <c r="J145" s="425"/>
      <c r="K145" s="425"/>
      <c r="L145" s="425"/>
      <c r="M145" s="501"/>
      <c r="N145" s="501"/>
      <c r="O145" s="501"/>
      <c r="P145" s="425"/>
      <c r="Q145" s="502"/>
      <c r="R145" s="505"/>
      <c r="S145" s="505"/>
      <c r="T145" s="505"/>
      <c r="U145" s="505"/>
      <c r="V145" s="425"/>
      <c r="W145" s="503"/>
      <c r="X145" s="425"/>
      <c r="Y145" s="425"/>
      <c r="Z145" s="490"/>
      <c r="AA145" s="490"/>
      <c r="AB145" s="425"/>
      <c r="AC145" s="490"/>
      <c r="AD145" s="490"/>
      <c r="AE145" s="490"/>
      <c r="AF145" s="490"/>
      <c r="AG145" s="490"/>
      <c r="AH145" s="490"/>
      <c r="AI145" s="490"/>
      <c r="AJ145" s="490"/>
      <c r="AK145" s="490"/>
      <c r="AL145" s="490"/>
      <c r="AM145" s="509">
        <f t="shared" si="167"/>
        <v>2008</v>
      </c>
      <c r="AN145" s="490">
        <f t="shared" si="168"/>
        <v>0.79037470629044693</v>
      </c>
      <c r="AO145" s="490">
        <f t="shared" si="168"/>
        <v>1.1568597996212342</v>
      </c>
      <c r="AP145" s="490">
        <f t="shared" si="168"/>
        <v>1.182173787866645</v>
      </c>
      <c r="AQ145" s="490">
        <f t="shared" si="168"/>
        <v>0.97052167415154267</v>
      </c>
      <c r="AR145" s="490"/>
      <c r="AS145" s="425"/>
      <c r="AT145" s="426"/>
      <c r="AV145" s="480"/>
      <c r="AW145" s="480"/>
      <c r="AX145" s="480"/>
      <c r="AY145" s="480"/>
      <c r="BA145" s="480"/>
      <c r="BB145" s="480"/>
      <c r="BC145" s="480"/>
      <c r="BD145" s="480"/>
      <c r="BE145" s="480"/>
      <c r="BF145" s="480"/>
      <c r="BG145" s="480"/>
      <c r="BH145" s="480"/>
      <c r="BI145" s="480"/>
      <c r="BJ145" s="480"/>
      <c r="BM145" s="480"/>
      <c r="BN145" s="480"/>
      <c r="BO145" s="480"/>
      <c r="BP145" s="480"/>
      <c r="BR145" s="480"/>
      <c r="BS145" s="480"/>
      <c r="BT145" s="480"/>
      <c r="BU145" s="480"/>
      <c r="BV145" s="480"/>
      <c r="BX145" s="480"/>
      <c r="BY145" s="480"/>
      <c r="BZ145" s="480"/>
      <c r="CA145" s="480"/>
      <c r="CC145" s="480"/>
      <c r="CD145" s="480"/>
      <c r="CE145" s="480"/>
      <c r="CF145" s="480"/>
      <c r="CH145" s="480"/>
      <c r="CI145" s="480"/>
      <c r="CJ145" s="480"/>
      <c r="CK145" s="480"/>
      <c r="CM145" s="480"/>
      <c r="CN145" s="480"/>
      <c r="CO145" s="480"/>
      <c r="CP145" s="480"/>
      <c r="CS145" s="480"/>
      <c r="CT145" s="480"/>
      <c r="CU145" s="480"/>
      <c r="CV145" s="480"/>
      <c r="CW145" s="480"/>
      <c r="CX145" s="480"/>
      <c r="CY145" s="480"/>
      <c r="CZ145" s="480"/>
      <c r="DA145" s="480"/>
      <c r="DB145" s="480"/>
      <c r="DC145" s="480"/>
      <c r="DD145" s="480"/>
      <c r="DE145" s="480"/>
      <c r="DF145" s="480"/>
      <c r="DG145" s="480"/>
      <c r="DI145" s="480"/>
      <c r="DJ145" s="480"/>
      <c r="DK145" s="480"/>
      <c r="DO145" s="481"/>
      <c r="DP145" s="481"/>
      <c r="DQ145" s="480"/>
      <c r="DS145" s="480"/>
      <c r="DT145" s="480"/>
      <c r="DU145" s="480"/>
      <c r="DV145" s="480"/>
      <c r="DX145" s="480"/>
      <c r="DY145" s="480"/>
      <c r="DZ145" s="480"/>
      <c r="EA145" s="480"/>
      <c r="EB145" s="480"/>
      <c r="EC145" s="480"/>
      <c r="ED145" s="480"/>
      <c r="EE145" s="480"/>
      <c r="EF145" s="480"/>
      <c r="EG145" s="480"/>
      <c r="EH145" s="480"/>
      <c r="EI145" s="480"/>
      <c r="EK145" s="480"/>
      <c r="EL145" s="480"/>
      <c r="EM145" s="480"/>
      <c r="EN145" s="481"/>
      <c r="EO145" s="480"/>
      <c r="EP145" s="481"/>
      <c r="ES145" s="480"/>
      <c r="ET145" s="480"/>
      <c r="EU145" s="480"/>
      <c r="EW145" s="480"/>
      <c r="EX145" s="480"/>
      <c r="EY145" s="480"/>
      <c r="FA145" s="480"/>
      <c r="FB145" s="480"/>
      <c r="FC145" s="480"/>
      <c r="FD145" s="481"/>
      <c r="FF145" s="480"/>
      <c r="FG145" s="480"/>
      <c r="FH145" s="480"/>
      <c r="FJ145" s="487"/>
      <c r="FK145" s="480"/>
      <c r="FL145" s="481"/>
      <c r="FM145" s="480"/>
      <c r="FN145" s="480"/>
      <c r="FP145" s="480"/>
      <c r="FQ145" s="480"/>
    </row>
    <row r="146" spans="1:173" x14ac:dyDescent="0.2">
      <c r="A146" s="425"/>
      <c r="B146" s="425"/>
      <c r="C146" s="425"/>
      <c r="D146" s="501"/>
      <c r="E146" s="501"/>
      <c r="F146" s="501"/>
      <c r="G146" s="501"/>
      <c r="H146" s="501"/>
      <c r="I146" s="425"/>
      <c r="J146" s="425"/>
      <c r="K146" s="425"/>
      <c r="L146" s="425"/>
      <c r="M146" s="501"/>
      <c r="N146" s="501"/>
      <c r="O146" s="501"/>
      <c r="P146" s="425"/>
      <c r="Q146" s="502"/>
      <c r="R146" s="505"/>
      <c r="S146" s="505"/>
      <c r="T146" s="505"/>
      <c r="U146" s="505"/>
      <c r="V146" s="425"/>
      <c r="W146" s="503"/>
      <c r="X146" s="425"/>
      <c r="Y146" s="425"/>
      <c r="Z146" s="490"/>
      <c r="AA146" s="490"/>
      <c r="AB146" s="425"/>
      <c r="AC146" s="490"/>
      <c r="AD146" s="490"/>
      <c r="AE146" s="490"/>
      <c r="AF146" s="490"/>
      <c r="AG146" s="490"/>
      <c r="AH146" s="490"/>
      <c r="AI146" s="490"/>
      <c r="AJ146" s="490"/>
      <c r="AK146" s="490"/>
      <c r="AL146" s="490"/>
      <c r="AM146" s="509">
        <f t="shared" si="167"/>
        <v>2009</v>
      </c>
      <c r="AN146" s="490">
        <f t="shared" si="168"/>
        <v>0.76825520601019692</v>
      </c>
      <c r="AO146" s="490">
        <f t="shared" si="168"/>
        <v>1.1566652791169594</v>
      </c>
      <c r="AP146" s="490">
        <f t="shared" si="168"/>
        <v>1.1902027168890363</v>
      </c>
      <c r="AQ146" s="490">
        <f t="shared" si="168"/>
        <v>0.96305722597433774</v>
      </c>
      <c r="AR146" s="490"/>
      <c r="AS146" s="490"/>
      <c r="AT146" s="426"/>
      <c r="AV146" s="480"/>
      <c r="AW146" s="480"/>
      <c r="AX146" s="480"/>
      <c r="AY146" s="480"/>
      <c r="BA146" s="480"/>
      <c r="BB146" s="480"/>
      <c r="BC146" s="480"/>
      <c r="BD146" s="480"/>
      <c r="BE146" s="480"/>
      <c r="BF146" s="480"/>
      <c r="BG146" s="480"/>
      <c r="BH146" s="480"/>
      <c r="BI146" s="480"/>
      <c r="BJ146" s="480"/>
      <c r="BM146" s="480"/>
      <c r="BN146" s="480"/>
      <c r="BO146" s="480"/>
      <c r="BP146" s="480"/>
      <c r="BR146" s="480"/>
      <c r="BS146" s="480"/>
      <c r="BT146" s="480"/>
      <c r="BU146" s="480"/>
      <c r="BV146" s="480"/>
      <c r="BX146" s="480"/>
      <c r="BY146" s="480"/>
      <c r="BZ146" s="480"/>
      <c r="CA146" s="480"/>
      <c r="CC146" s="480"/>
      <c r="CD146" s="480"/>
      <c r="CE146" s="480"/>
      <c r="CF146" s="480"/>
      <c r="CH146" s="480"/>
      <c r="CI146" s="480"/>
      <c r="CJ146" s="480"/>
      <c r="CK146" s="480"/>
      <c r="CM146" s="480"/>
      <c r="CN146" s="480"/>
      <c r="CO146" s="480"/>
      <c r="CP146" s="480"/>
      <c r="CS146" s="480"/>
      <c r="CT146" s="480"/>
      <c r="CU146" s="480"/>
      <c r="CV146" s="480"/>
      <c r="CW146" s="480"/>
      <c r="CX146" s="480"/>
      <c r="CY146" s="480"/>
      <c r="CZ146" s="480"/>
      <c r="DA146" s="480"/>
      <c r="DB146" s="480"/>
      <c r="DC146" s="480"/>
      <c r="DD146" s="480"/>
      <c r="DE146" s="480"/>
      <c r="DF146" s="480"/>
      <c r="DG146" s="480"/>
      <c r="DI146" s="480"/>
      <c r="DJ146" s="480"/>
      <c r="DK146" s="480"/>
      <c r="DO146" s="481"/>
      <c r="DP146" s="481"/>
      <c r="DQ146" s="480"/>
      <c r="DS146" s="480"/>
      <c r="DT146" s="480"/>
      <c r="DU146" s="480"/>
      <c r="DV146" s="480"/>
      <c r="DX146" s="480"/>
      <c r="DY146" s="480"/>
      <c r="DZ146" s="480"/>
      <c r="EA146" s="480"/>
      <c r="EB146" s="480"/>
      <c r="EC146" s="480"/>
      <c r="ED146" s="480"/>
      <c r="EE146" s="480"/>
      <c r="EF146" s="480"/>
      <c r="EG146" s="480"/>
      <c r="EH146" s="480"/>
      <c r="EI146" s="480"/>
      <c r="EK146" s="480"/>
      <c r="EL146" s="480"/>
      <c r="EM146" s="480"/>
      <c r="EN146" s="481"/>
      <c r="EO146" s="480"/>
      <c r="EP146" s="481"/>
      <c r="ES146" s="480"/>
      <c r="ET146" s="480"/>
      <c r="EU146" s="480"/>
      <c r="EW146" s="480"/>
      <c r="EX146" s="480"/>
      <c r="EY146" s="480"/>
      <c r="FA146" s="480"/>
      <c r="FB146" s="480"/>
      <c r="FC146" s="480"/>
      <c r="FD146" s="481"/>
      <c r="FF146" s="480"/>
      <c r="FG146" s="480"/>
      <c r="FH146" s="480"/>
      <c r="FJ146" s="487"/>
      <c r="FK146" s="480"/>
      <c r="FL146" s="481"/>
      <c r="FM146" s="480"/>
      <c r="FN146" s="480"/>
      <c r="FP146" s="480"/>
      <c r="FQ146" s="480"/>
    </row>
    <row r="147" spans="1:173" x14ac:dyDescent="0.2">
      <c r="A147" s="425"/>
      <c r="B147" s="425"/>
      <c r="C147" s="425"/>
      <c r="D147" s="501"/>
      <c r="E147" s="501"/>
      <c r="F147" s="501"/>
      <c r="G147" s="501"/>
      <c r="H147" s="501"/>
      <c r="I147" s="425"/>
      <c r="J147" s="425"/>
      <c r="K147" s="425"/>
      <c r="L147" s="425"/>
      <c r="M147" s="501"/>
      <c r="N147" s="501"/>
      <c r="O147" s="501"/>
      <c r="P147" s="425"/>
      <c r="Q147" s="502"/>
      <c r="R147" s="505"/>
      <c r="S147" s="505"/>
      <c r="T147" s="505"/>
      <c r="U147" s="505"/>
      <c r="V147" s="425"/>
      <c r="W147" s="503"/>
      <c r="X147" s="425"/>
      <c r="Y147" s="425"/>
      <c r="Z147" s="490"/>
      <c r="AA147" s="490"/>
      <c r="AB147" s="425"/>
      <c r="AC147" s="490"/>
      <c r="AD147" s="490"/>
      <c r="AE147" s="490"/>
      <c r="AF147" s="490"/>
      <c r="AG147" s="490"/>
      <c r="AH147" s="490"/>
      <c r="AI147" s="490"/>
      <c r="AJ147" s="490"/>
      <c r="AK147" s="490"/>
      <c r="AL147" s="490"/>
      <c r="AM147" s="509">
        <f t="shared" si="167"/>
        <v>2010</v>
      </c>
      <c r="AN147" s="490">
        <f t="shared" ref="AN147:AQ148" si="169">AN76</f>
        <v>0.77006978238728119</v>
      </c>
      <c r="AO147" s="490">
        <f t="shared" si="169"/>
        <v>1.1711283429602197</v>
      </c>
      <c r="AP147" s="490">
        <f t="shared" si="169"/>
        <v>1.2090974600728324</v>
      </c>
      <c r="AQ147" s="490">
        <f t="shared" si="169"/>
        <v>0.96100226117640641</v>
      </c>
      <c r="AR147" s="490">
        <f>AN147*AO147*AP147*AQ147</f>
        <v>1.0479010897698278</v>
      </c>
      <c r="AS147" s="503">
        <f>AR147/AE76</f>
        <v>0.85958798379795476</v>
      </c>
      <c r="AT147" s="426"/>
      <c r="AV147" s="480"/>
      <c r="AW147" s="480"/>
      <c r="AX147" s="480"/>
      <c r="AY147" s="480"/>
      <c r="BA147" s="480"/>
      <c r="BB147" s="480"/>
      <c r="BC147" s="480"/>
      <c r="BD147" s="480"/>
      <c r="BE147" s="480"/>
      <c r="BF147" s="480"/>
      <c r="BG147" s="480"/>
      <c r="BH147" s="480"/>
      <c r="BI147" s="480"/>
      <c r="BJ147" s="480"/>
      <c r="BM147" s="480"/>
      <c r="BN147" s="480"/>
      <c r="BO147" s="480"/>
      <c r="BP147" s="480"/>
      <c r="BR147" s="480"/>
      <c r="BS147" s="480"/>
      <c r="BT147" s="480"/>
      <c r="BU147" s="480"/>
      <c r="BV147" s="480"/>
      <c r="BX147" s="480"/>
      <c r="BY147" s="480"/>
      <c r="BZ147" s="480"/>
      <c r="CA147" s="480"/>
      <c r="CS147" s="480"/>
      <c r="CT147" s="480"/>
      <c r="CU147" s="480"/>
      <c r="CV147" s="480"/>
      <c r="CW147" s="480"/>
      <c r="CX147" s="480"/>
      <c r="CY147" s="480"/>
      <c r="CZ147" s="480"/>
      <c r="DA147" s="480"/>
      <c r="DB147" s="480"/>
      <c r="DC147" s="480"/>
      <c r="DD147" s="480"/>
      <c r="DE147" s="480"/>
      <c r="DF147" s="480"/>
      <c r="DG147" s="480"/>
      <c r="DO147" s="481"/>
      <c r="DP147" s="481"/>
      <c r="DQ147" s="480"/>
      <c r="DS147" s="480"/>
      <c r="DT147" s="480"/>
      <c r="DU147" s="480"/>
      <c r="DV147" s="480"/>
      <c r="DX147" s="480"/>
      <c r="DY147" s="480"/>
      <c r="DZ147" s="480"/>
      <c r="EA147" s="480"/>
      <c r="EB147" s="480"/>
      <c r="EC147" s="480"/>
      <c r="ED147" s="480"/>
      <c r="EE147" s="480"/>
      <c r="EF147" s="480"/>
      <c r="EG147" s="480"/>
      <c r="EH147" s="480"/>
      <c r="EI147" s="480"/>
      <c r="EK147" s="480"/>
      <c r="EL147" s="480"/>
      <c r="EM147" s="480"/>
      <c r="EN147" s="481"/>
      <c r="EO147" s="480"/>
      <c r="EP147" s="481"/>
      <c r="ES147" s="480"/>
      <c r="ET147" s="480"/>
      <c r="EU147" s="480"/>
      <c r="EW147" s="480"/>
      <c r="EX147" s="480"/>
      <c r="EY147" s="480"/>
      <c r="FA147" s="480"/>
      <c r="FB147" s="480"/>
      <c r="FC147" s="480"/>
      <c r="FD147" s="481"/>
      <c r="FF147" s="480"/>
      <c r="FG147" s="480"/>
      <c r="FH147" s="480"/>
      <c r="FJ147" s="487"/>
      <c r="FK147" s="480"/>
      <c r="FL147" s="481"/>
      <c r="FM147" s="480"/>
      <c r="FN147" s="480"/>
      <c r="FP147" s="480"/>
      <c r="FQ147" s="480"/>
    </row>
    <row r="148" spans="1:173" x14ac:dyDescent="0.2">
      <c r="A148" s="425"/>
      <c r="B148" s="425"/>
      <c r="C148" s="425"/>
      <c r="D148" s="501"/>
      <c r="E148" s="501"/>
      <c r="F148" s="501"/>
      <c r="G148" s="501"/>
      <c r="H148" s="501"/>
      <c r="I148" s="425"/>
      <c r="J148" s="425"/>
      <c r="K148" s="425"/>
      <c r="L148" s="425"/>
      <c r="M148" s="501"/>
      <c r="N148" s="501"/>
      <c r="O148" s="501"/>
      <c r="P148" s="425"/>
      <c r="Q148" s="502"/>
      <c r="R148" s="425"/>
      <c r="S148" s="425"/>
      <c r="T148" s="425"/>
      <c r="U148" s="425"/>
      <c r="V148" s="425"/>
      <c r="W148" s="503"/>
      <c r="X148" s="425"/>
      <c r="Y148" s="425"/>
      <c r="Z148" s="490"/>
      <c r="AA148" s="490"/>
      <c r="AB148" s="425"/>
      <c r="AC148" s="490"/>
      <c r="AD148" s="490"/>
      <c r="AE148" s="490"/>
      <c r="AF148" s="490"/>
      <c r="AG148" s="490"/>
      <c r="AH148" s="490"/>
      <c r="AI148" s="490"/>
      <c r="AJ148" s="506"/>
      <c r="AK148" s="506"/>
      <c r="AL148" s="506"/>
      <c r="AM148" s="509">
        <f t="shared" si="167"/>
        <v>2011</v>
      </c>
      <c r="AN148" s="490">
        <f t="shared" si="169"/>
        <v>0.76367246851322024</v>
      </c>
      <c r="AO148" s="490">
        <f t="shared" si="169"/>
        <v>1.1464610818594279</v>
      </c>
      <c r="AP148" s="490">
        <f t="shared" si="169"/>
        <v>1.2119951383615357</v>
      </c>
      <c r="AQ148" s="490">
        <f t="shared" si="169"/>
        <v>0.95636786001392449</v>
      </c>
      <c r="AR148" s="506">
        <f>National!$CU$76</f>
        <v>1.2197532981249508</v>
      </c>
      <c r="AS148" s="490">
        <f>AR147/AR148</f>
        <v>0.85910904391953646</v>
      </c>
      <c r="AT148" s="426"/>
      <c r="AV148" s="480"/>
      <c r="AW148" s="480"/>
      <c r="AX148" s="480"/>
      <c r="AY148" s="480"/>
      <c r="BA148" s="480"/>
      <c r="BB148" s="480"/>
      <c r="BC148" s="480"/>
      <c r="BD148" s="480"/>
      <c r="BE148" s="480"/>
      <c r="BF148" s="480"/>
      <c r="BG148" s="480"/>
      <c r="BH148" s="480"/>
      <c r="BI148" s="480"/>
      <c r="BJ148" s="480"/>
      <c r="BM148" s="480"/>
      <c r="BN148" s="480"/>
      <c r="BO148" s="480"/>
      <c r="BP148" s="480"/>
      <c r="BR148" s="480"/>
      <c r="BS148" s="480"/>
      <c r="BT148" s="480"/>
      <c r="BU148" s="480"/>
      <c r="BV148" s="480"/>
      <c r="BX148" s="480"/>
      <c r="BY148" s="480"/>
      <c r="BZ148" s="480"/>
      <c r="CA148" s="480"/>
      <c r="CS148" s="480"/>
      <c r="CT148" s="480"/>
      <c r="CU148" s="480"/>
      <c r="CV148" s="480"/>
      <c r="CW148" s="480"/>
      <c r="CX148" s="480"/>
      <c r="CY148" s="480"/>
      <c r="CZ148" s="480"/>
      <c r="DA148" s="480"/>
      <c r="DB148" s="480"/>
      <c r="DC148" s="480"/>
      <c r="DD148" s="480"/>
      <c r="DE148" s="480"/>
      <c r="DF148" s="480"/>
      <c r="DG148" s="480"/>
      <c r="DO148" s="481"/>
      <c r="DP148" s="481"/>
      <c r="DQ148" s="480"/>
      <c r="DS148" s="480"/>
      <c r="DT148" s="480"/>
      <c r="DU148" s="480"/>
      <c r="DV148" s="480"/>
      <c r="DX148" s="480"/>
      <c r="DY148" s="480"/>
      <c r="DZ148" s="480"/>
      <c r="EA148" s="480"/>
      <c r="EB148" s="480"/>
      <c r="EC148" s="480"/>
      <c r="ED148" s="480"/>
      <c r="EE148" s="480"/>
      <c r="EF148" s="480"/>
      <c r="EG148" s="480"/>
      <c r="EH148" s="480"/>
      <c r="EI148" s="480"/>
      <c r="EK148" s="480"/>
      <c r="EL148" s="480"/>
      <c r="EM148" s="480"/>
      <c r="EN148" s="481"/>
      <c r="EO148" s="480"/>
      <c r="EP148" s="481"/>
      <c r="ES148" s="480"/>
      <c r="ET148" s="480"/>
      <c r="EU148" s="480"/>
      <c r="EW148" s="480"/>
      <c r="EX148" s="480"/>
      <c r="EY148" s="480"/>
      <c r="FA148" s="480"/>
      <c r="FB148" s="480"/>
      <c r="FC148" s="480"/>
      <c r="FD148" s="481"/>
      <c r="FF148" s="480"/>
      <c r="FG148" s="480"/>
      <c r="FH148" s="480"/>
      <c r="FJ148" s="487"/>
      <c r="FK148" s="480"/>
      <c r="FL148" s="481"/>
      <c r="FM148" s="480"/>
      <c r="FN148" s="480"/>
      <c r="FP148" s="480"/>
      <c r="FQ148" s="480"/>
    </row>
    <row r="149" spans="1:173" x14ac:dyDescent="0.2">
      <c r="A149" s="425"/>
      <c r="B149" s="425"/>
      <c r="C149" s="425"/>
      <c r="D149" s="501"/>
      <c r="E149" s="501"/>
      <c r="F149" s="501"/>
      <c r="G149" s="501"/>
      <c r="H149" s="501"/>
      <c r="I149" s="425"/>
      <c r="J149" s="425"/>
      <c r="K149" s="425"/>
      <c r="L149" s="425"/>
      <c r="M149" s="501"/>
      <c r="N149" s="501"/>
      <c r="O149" s="501"/>
      <c r="P149" s="425"/>
      <c r="Q149" s="502"/>
      <c r="R149" s="425"/>
      <c r="S149" s="425"/>
      <c r="T149" s="425"/>
      <c r="U149" s="425"/>
      <c r="V149" s="425"/>
      <c r="W149" s="503"/>
      <c r="X149" s="425"/>
      <c r="Y149" s="425"/>
      <c r="Z149" s="490"/>
      <c r="AA149" s="490"/>
      <c r="AB149" s="425"/>
      <c r="AC149" s="490"/>
      <c r="AD149" s="490"/>
      <c r="AE149" s="490"/>
      <c r="AF149" s="490"/>
      <c r="AG149" s="490"/>
      <c r="AH149" s="490"/>
      <c r="AI149" s="490"/>
      <c r="AJ149" s="490"/>
      <c r="AK149" s="490"/>
      <c r="AL149" s="490"/>
      <c r="AM149" s="509">
        <f t="shared" si="167"/>
        <v>2012</v>
      </c>
      <c r="AN149" s="490">
        <f t="shared" ref="AN149:AQ149" si="170">AN78</f>
        <v>0.74842196877291944</v>
      </c>
      <c r="AO149" s="490">
        <f t="shared" si="170"/>
        <v>1.0648225176190664</v>
      </c>
      <c r="AP149" s="490">
        <f t="shared" si="170"/>
        <v>1.2431416428750783</v>
      </c>
      <c r="AQ149" s="490">
        <f t="shared" si="170"/>
        <v>0.94617510163176355</v>
      </c>
      <c r="AR149" s="490"/>
      <c r="AS149" s="425"/>
      <c r="AT149" s="426"/>
      <c r="AV149" s="480"/>
      <c r="AW149" s="480"/>
      <c r="AX149" s="480"/>
      <c r="AY149" s="480"/>
      <c r="BA149" s="480"/>
      <c r="BB149" s="480"/>
      <c r="BC149" s="480"/>
      <c r="BD149" s="480"/>
      <c r="BE149" s="480"/>
      <c r="BF149" s="480"/>
      <c r="BG149" s="480"/>
      <c r="BH149" s="480"/>
      <c r="BI149" s="480"/>
      <c r="BJ149" s="480"/>
      <c r="BM149" s="480"/>
      <c r="BN149" s="480"/>
      <c r="BO149" s="480"/>
      <c r="BP149" s="480"/>
      <c r="BR149" s="480"/>
      <c r="BS149" s="480"/>
      <c r="BT149" s="480"/>
      <c r="BU149" s="480"/>
      <c r="BV149" s="480"/>
      <c r="BX149" s="480"/>
      <c r="BY149" s="480"/>
      <c r="BZ149" s="480"/>
      <c r="CA149" s="480"/>
      <c r="CH149" s="507"/>
      <c r="CI149" s="507"/>
      <c r="CJ149" s="507"/>
      <c r="CK149" s="507"/>
      <c r="CS149" s="480"/>
      <c r="CT149" s="480"/>
      <c r="CU149" s="480"/>
      <c r="CV149" s="480"/>
      <c r="CW149" s="480"/>
      <c r="CX149" s="480"/>
      <c r="CY149" s="480"/>
      <c r="CZ149" s="480"/>
      <c r="DA149" s="480"/>
      <c r="DB149" s="480"/>
      <c r="DC149" s="480"/>
      <c r="DD149" s="480"/>
      <c r="DE149" s="480"/>
      <c r="DF149" s="480"/>
      <c r="DG149" s="480"/>
      <c r="DO149" s="481"/>
      <c r="DP149" s="481"/>
      <c r="DQ149" s="480"/>
      <c r="DS149" s="480"/>
      <c r="DT149" s="480"/>
      <c r="DU149" s="480"/>
      <c r="DV149" s="480"/>
      <c r="DX149" s="480"/>
      <c r="DY149" s="480"/>
      <c r="DZ149" s="480"/>
      <c r="EA149" s="480"/>
      <c r="EB149" s="480"/>
      <c r="EC149" s="480"/>
      <c r="ED149" s="480"/>
      <c r="EE149" s="480"/>
      <c r="EF149" s="480"/>
      <c r="EG149" s="480"/>
      <c r="EH149" s="480"/>
      <c r="EI149" s="480"/>
      <c r="EK149" s="480"/>
      <c r="EL149" s="480"/>
      <c r="EM149" s="480"/>
      <c r="EN149" s="481"/>
      <c r="EO149" s="480"/>
      <c r="EP149" s="481"/>
      <c r="ES149" s="480"/>
      <c r="ET149" s="480"/>
      <c r="EU149" s="480"/>
      <c r="EW149" s="480"/>
      <c r="EX149" s="480"/>
      <c r="EY149" s="480"/>
      <c r="FA149" s="480"/>
      <c r="FB149" s="480"/>
      <c r="FC149" s="480"/>
      <c r="FD149" s="481"/>
      <c r="FF149" s="480"/>
      <c r="FG149" s="480"/>
      <c r="FH149" s="480"/>
      <c r="FJ149" s="487"/>
      <c r="FK149" s="480"/>
      <c r="FL149" s="481"/>
      <c r="FM149" s="480"/>
      <c r="FN149" s="480"/>
      <c r="FP149" s="480"/>
      <c r="FQ149" s="480"/>
    </row>
    <row r="150" spans="1:173" x14ac:dyDescent="0.2">
      <c r="A150" s="425"/>
      <c r="B150" s="425"/>
      <c r="C150" s="425"/>
      <c r="D150" s="501"/>
      <c r="E150" s="501"/>
      <c r="F150" s="501"/>
      <c r="G150" s="501"/>
      <c r="H150" s="501"/>
      <c r="I150" s="425"/>
      <c r="J150" s="425"/>
      <c r="K150" s="425"/>
      <c r="L150" s="425"/>
      <c r="M150" s="501"/>
      <c r="N150" s="501"/>
      <c r="O150" s="501"/>
      <c r="P150" s="425"/>
      <c r="Q150" s="502"/>
      <c r="R150" s="425"/>
      <c r="S150" s="425"/>
      <c r="T150" s="425"/>
      <c r="U150" s="425"/>
      <c r="V150" s="425"/>
      <c r="W150" s="503"/>
      <c r="X150" s="425"/>
      <c r="Y150" s="425"/>
      <c r="Z150" s="490"/>
      <c r="AA150" s="490"/>
      <c r="AB150" s="425"/>
      <c r="AC150" s="490"/>
      <c r="AD150" s="490"/>
      <c r="AE150" s="490"/>
      <c r="AF150" s="490"/>
      <c r="AG150" s="490"/>
      <c r="AH150" s="490"/>
      <c r="AI150" s="490"/>
      <c r="AJ150" s="490"/>
      <c r="AK150" s="490"/>
      <c r="AL150" s="490"/>
      <c r="AM150" s="509">
        <f t="shared" si="167"/>
        <v>2013</v>
      </c>
      <c r="AN150" s="490">
        <f t="shared" ref="AN150:AQ150" si="171">AN79</f>
        <v>0.74484726700447834</v>
      </c>
      <c r="AO150" s="490">
        <f t="shared" si="171"/>
        <v>1.1733265553656163</v>
      </c>
      <c r="AP150" s="490">
        <f t="shared" si="171"/>
        <v>1.1952366939263943</v>
      </c>
      <c r="AQ150" s="490">
        <f t="shared" si="171"/>
        <v>0.94468976938189664</v>
      </c>
      <c r="AR150" s="490"/>
      <c r="AS150" s="425"/>
      <c r="AT150" s="426"/>
      <c r="AV150" s="480"/>
      <c r="AW150" s="480"/>
      <c r="AX150" s="480"/>
      <c r="AY150" s="480"/>
      <c r="BA150" s="480"/>
      <c r="BB150" s="480"/>
      <c r="BC150" s="480"/>
      <c r="BD150" s="480"/>
      <c r="BE150" s="480"/>
      <c r="BF150" s="480"/>
      <c r="BG150" s="480"/>
      <c r="BH150" s="480"/>
      <c r="BI150" s="480"/>
      <c r="BJ150" s="480"/>
      <c r="BM150" s="480"/>
      <c r="BN150" s="480"/>
      <c r="BO150" s="480"/>
      <c r="BP150" s="480"/>
      <c r="BR150" s="480"/>
      <c r="BS150" s="480"/>
      <c r="BT150" s="480"/>
      <c r="BU150" s="480"/>
      <c r="BV150" s="480"/>
      <c r="BX150" s="480"/>
      <c r="BY150" s="480"/>
      <c r="BZ150" s="480"/>
      <c r="CA150" s="480"/>
      <c r="CS150" s="480"/>
      <c r="CT150" s="480"/>
      <c r="CU150" s="480"/>
      <c r="CV150" s="480"/>
      <c r="CW150" s="480"/>
      <c r="CX150" s="480"/>
      <c r="CY150" s="480"/>
      <c r="CZ150" s="480"/>
      <c r="DA150" s="480"/>
      <c r="DB150" s="480"/>
      <c r="DC150" s="480"/>
      <c r="DD150" s="480"/>
      <c r="DE150" s="480"/>
      <c r="DF150" s="480"/>
      <c r="DG150" s="480"/>
      <c r="DO150" s="481"/>
      <c r="DP150" s="481"/>
      <c r="DQ150" s="480"/>
      <c r="DS150" s="480"/>
      <c r="DT150" s="480"/>
      <c r="DU150" s="480"/>
      <c r="DV150" s="480"/>
      <c r="DX150" s="480"/>
      <c r="DY150" s="480"/>
      <c r="DZ150" s="480"/>
      <c r="EA150" s="480"/>
      <c r="EB150" s="480"/>
      <c r="EC150" s="480"/>
      <c r="ED150" s="480"/>
      <c r="EE150" s="480"/>
      <c r="EF150" s="480"/>
      <c r="EG150" s="480"/>
      <c r="EH150" s="480"/>
      <c r="EI150" s="480"/>
      <c r="EK150" s="480"/>
      <c r="EL150" s="480"/>
      <c r="EM150" s="480"/>
      <c r="EN150" s="481"/>
      <c r="EO150" s="480"/>
      <c r="EP150" s="481"/>
      <c r="ES150" s="480"/>
      <c r="ET150" s="480"/>
      <c r="EU150" s="480"/>
      <c r="EW150" s="480"/>
      <c r="EX150" s="480"/>
      <c r="EY150" s="480"/>
      <c r="FA150" s="480"/>
      <c r="FB150" s="480"/>
      <c r="FC150" s="480"/>
      <c r="FD150" s="481"/>
      <c r="FF150" s="480"/>
      <c r="FG150" s="480"/>
      <c r="FH150" s="480"/>
      <c r="FJ150" s="487"/>
      <c r="FK150" s="480"/>
      <c r="FL150" s="481"/>
      <c r="FM150" s="480"/>
      <c r="FN150" s="480"/>
      <c r="FP150" s="480"/>
      <c r="FQ150" s="480"/>
    </row>
    <row r="151" spans="1:173" x14ac:dyDescent="0.2">
      <c r="A151" s="425"/>
      <c r="B151" s="425"/>
      <c r="C151" s="425"/>
      <c r="D151" s="501"/>
      <c r="E151" s="501"/>
      <c r="F151" s="501"/>
      <c r="G151" s="501"/>
      <c r="H151" s="501"/>
      <c r="I151" s="425"/>
      <c r="J151" s="425"/>
      <c r="K151" s="425"/>
      <c r="L151" s="425"/>
      <c r="M151" s="501"/>
      <c r="N151" s="501"/>
      <c r="O151" s="501"/>
      <c r="P151" s="425"/>
      <c r="Q151" s="502"/>
      <c r="R151" s="425"/>
      <c r="S151" s="425"/>
      <c r="T151" s="425"/>
      <c r="U151" s="425"/>
      <c r="V151" s="425"/>
      <c r="W151" s="503"/>
      <c r="X151" s="425"/>
      <c r="Y151" s="425"/>
      <c r="Z151" s="490"/>
      <c r="AA151" s="490"/>
      <c r="AB151" s="425"/>
      <c r="AC151" s="490"/>
      <c r="AD151" s="490"/>
      <c r="AE151" s="490"/>
      <c r="AF151" s="490"/>
      <c r="AG151" s="490"/>
      <c r="AH151" s="490"/>
      <c r="AI151" s="490"/>
      <c r="AJ151" s="490"/>
      <c r="AK151" s="490"/>
      <c r="AL151" s="490"/>
      <c r="AM151" s="509">
        <f t="shared" si="167"/>
        <v>2014</v>
      </c>
      <c r="AN151" s="490">
        <f t="shared" ref="AN151:AQ151" si="172">AN80</f>
        <v>0.74386660760848156</v>
      </c>
      <c r="AO151" s="490">
        <f t="shared" si="172"/>
        <v>1.202501914294446</v>
      </c>
      <c r="AP151" s="490">
        <f t="shared" si="172"/>
        <v>1.183371065216994</v>
      </c>
      <c r="AQ151" s="490">
        <f t="shared" si="172"/>
        <v>0.94241960783156498</v>
      </c>
      <c r="AR151" s="490"/>
      <c r="AS151" s="425"/>
      <c r="AT151" s="426"/>
      <c r="AV151" s="480"/>
      <c r="AW151" s="480"/>
      <c r="AX151" s="480"/>
      <c r="AY151" s="480"/>
      <c r="BA151" s="480"/>
      <c r="BB151" s="480"/>
      <c r="BC151" s="480"/>
      <c r="BD151" s="480"/>
      <c r="BE151" s="480"/>
      <c r="BF151" s="480"/>
      <c r="BG151" s="480"/>
      <c r="BH151" s="480"/>
      <c r="BI151" s="480"/>
      <c r="BJ151" s="480"/>
      <c r="BM151" s="480"/>
      <c r="BN151" s="480"/>
      <c r="BO151" s="480"/>
      <c r="BP151" s="480"/>
      <c r="BR151" s="480"/>
      <c r="BS151" s="480"/>
      <c r="BT151" s="480"/>
      <c r="BU151" s="480"/>
      <c r="BV151" s="480"/>
      <c r="BX151" s="480"/>
      <c r="BY151" s="480"/>
      <c r="BZ151" s="480"/>
      <c r="CA151" s="480"/>
      <c r="CS151" s="480"/>
      <c r="CT151" s="480"/>
      <c r="CU151" s="480"/>
      <c r="CV151" s="480"/>
      <c r="CW151" s="480"/>
      <c r="CX151" s="480"/>
      <c r="CY151" s="480"/>
      <c r="CZ151" s="480"/>
      <c r="DA151" s="480"/>
      <c r="DB151" s="480"/>
      <c r="DC151" s="480"/>
      <c r="DD151" s="480"/>
      <c r="DE151" s="480"/>
      <c r="DF151" s="480"/>
      <c r="DG151" s="480"/>
      <c r="DO151" s="481"/>
      <c r="DP151" s="481"/>
      <c r="DQ151" s="480"/>
      <c r="DS151" s="480"/>
      <c r="DT151" s="480"/>
      <c r="DU151" s="480"/>
      <c r="DV151" s="480"/>
      <c r="DX151" s="480"/>
      <c r="DY151" s="480"/>
      <c r="DZ151" s="480"/>
      <c r="EA151" s="480"/>
      <c r="EB151" s="480"/>
      <c r="EC151" s="480"/>
      <c r="ED151" s="480"/>
      <c r="EE151" s="480"/>
      <c r="EF151" s="480"/>
      <c r="EG151" s="480"/>
      <c r="EH151" s="480"/>
      <c r="EI151" s="480"/>
      <c r="EK151" s="480"/>
      <c r="EL151" s="480"/>
      <c r="EM151" s="480"/>
      <c r="EN151" s="481"/>
      <c r="EO151" s="480"/>
      <c r="EP151" s="481"/>
      <c r="ES151" s="480"/>
      <c r="ET151" s="480"/>
      <c r="EU151" s="480"/>
      <c r="EW151" s="480"/>
      <c r="EX151" s="480"/>
      <c r="EY151" s="480"/>
      <c r="FA151" s="480"/>
      <c r="FB151" s="480"/>
      <c r="FC151" s="480"/>
      <c r="FD151" s="481"/>
      <c r="FF151" s="480"/>
      <c r="FG151" s="480"/>
      <c r="FH151" s="480"/>
      <c r="FJ151" s="487"/>
      <c r="FK151" s="480"/>
      <c r="FL151" s="481"/>
      <c r="FM151" s="480"/>
      <c r="FN151" s="480"/>
      <c r="FP151" s="480"/>
      <c r="FQ151" s="480"/>
    </row>
    <row r="152" spans="1:173" x14ac:dyDescent="0.2">
      <c r="A152" s="425"/>
      <c r="B152" s="425"/>
      <c r="C152" s="425"/>
      <c r="D152" s="501"/>
      <c r="E152" s="501"/>
      <c r="F152" s="501"/>
      <c r="G152" s="501"/>
      <c r="H152" s="501"/>
      <c r="I152" s="425"/>
      <c r="J152" s="425"/>
      <c r="K152" s="425"/>
      <c r="L152" s="425"/>
      <c r="M152" s="501"/>
      <c r="N152" s="501"/>
      <c r="O152" s="501"/>
      <c r="P152" s="425"/>
      <c r="Q152" s="502"/>
      <c r="R152" s="425"/>
      <c r="S152" s="425"/>
      <c r="T152" s="425"/>
      <c r="U152" s="425"/>
      <c r="V152" s="425"/>
      <c r="W152" s="503"/>
      <c r="X152" s="425"/>
      <c r="Y152" s="425"/>
      <c r="Z152" s="490"/>
      <c r="AA152" s="490"/>
      <c r="AB152" s="425"/>
      <c r="AC152" s="490"/>
      <c r="AD152" s="490"/>
      <c r="AE152" s="490"/>
      <c r="AF152" s="490"/>
      <c r="AG152" s="490"/>
      <c r="AH152" s="490"/>
      <c r="AI152" s="490"/>
      <c r="AJ152" s="490"/>
      <c r="AK152" s="490"/>
      <c r="AL152" s="490"/>
      <c r="AM152" s="509">
        <f t="shared" si="167"/>
        <v>2015</v>
      </c>
      <c r="AN152" s="490">
        <f t="shared" ref="AN152:AQ152" si="173">AN81</f>
        <v>0.74184723981700185</v>
      </c>
      <c r="AO152" s="490">
        <f t="shared" si="173"/>
        <v>1.1404737392568756</v>
      </c>
      <c r="AP152" s="490">
        <f t="shared" si="173"/>
        <v>1.2078570246571119</v>
      </c>
      <c r="AQ152" s="490">
        <f t="shared" si="173"/>
        <v>0.93106956294842047</v>
      </c>
      <c r="AR152" s="490"/>
      <c r="AS152" s="425"/>
      <c r="AT152" s="426"/>
      <c r="AV152" s="480"/>
      <c r="AW152" s="480"/>
      <c r="AX152" s="480"/>
      <c r="AY152" s="480"/>
      <c r="BA152" s="480"/>
      <c r="BB152" s="480"/>
      <c r="BC152" s="480"/>
      <c r="BD152" s="480"/>
      <c r="BE152" s="480"/>
      <c r="BF152" s="480"/>
      <c r="BG152" s="480"/>
      <c r="BH152" s="480"/>
      <c r="BI152" s="480"/>
      <c r="BJ152" s="480"/>
      <c r="BM152" s="480"/>
      <c r="BN152" s="480"/>
      <c r="BO152" s="480"/>
      <c r="BP152" s="480"/>
      <c r="BR152" s="480"/>
      <c r="BS152" s="480"/>
      <c r="BT152" s="480"/>
      <c r="BU152" s="480"/>
      <c r="BV152" s="480"/>
      <c r="BX152" s="480"/>
      <c r="BY152" s="480"/>
      <c r="BZ152" s="480"/>
      <c r="CA152" s="480"/>
      <c r="CS152" s="480"/>
      <c r="CT152" s="480"/>
      <c r="CU152" s="480"/>
      <c r="CV152" s="480"/>
      <c r="CW152" s="480"/>
      <c r="CX152" s="480"/>
      <c r="CY152" s="480"/>
      <c r="CZ152" s="480"/>
      <c r="DA152" s="480"/>
      <c r="DB152" s="480"/>
      <c r="DC152" s="480"/>
      <c r="DD152" s="480"/>
      <c r="DE152" s="480"/>
      <c r="DF152" s="480"/>
      <c r="DG152" s="480"/>
      <c r="DO152" s="481"/>
      <c r="DP152" s="481"/>
      <c r="DQ152" s="480"/>
      <c r="DS152" s="480"/>
      <c r="DT152" s="480"/>
      <c r="DU152" s="480"/>
      <c r="DV152" s="480"/>
      <c r="DX152" s="480"/>
      <c r="DY152" s="480"/>
      <c r="DZ152" s="480"/>
      <c r="EA152" s="480"/>
      <c r="EB152" s="480"/>
      <c r="EC152" s="480"/>
      <c r="ED152" s="480"/>
      <c r="EE152" s="480"/>
      <c r="EF152" s="480"/>
      <c r="EG152" s="480"/>
      <c r="EH152" s="480"/>
      <c r="EI152" s="480"/>
      <c r="EK152" s="480"/>
      <c r="EL152" s="480"/>
      <c r="EM152" s="480"/>
      <c r="EN152" s="481"/>
      <c r="EO152" s="480"/>
      <c r="EP152" s="481"/>
      <c r="ES152" s="480"/>
      <c r="ET152" s="480"/>
      <c r="EU152" s="480"/>
      <c r="EW152" s="480"/>
      <c r="EX152" s="480"/>
      <c r="EY152" s="480"/>
      <c r="FA152" s="480"/>
      <c r="FB152" s="480"/>
      <c r="FC152" s="480"/>
      <c r="FD152" s="481"/>
      <c r="FF152" s="480"/>
      <c r="FG152" s="480"/>
      <c r="FH152" s="480"/>
      <c r="FJ152" s="487"/>
      <c r="FK152" s="480"/>
      <c r="FL152" s="481"/>
      <c r="FM152" s="480"/>
      <c r="FN152" s="480"/>
      <c r="FP152" s="480"/>
      <c r="FQ152" s="480"/>
    </row>
    <row r="153" spans="1:173" x14ac:dyDescent="0.2">
      <c r="A153" s="425"/>
      <c r="B153" s="425"/>
      <c r="C153" s="425"/>
      <c r="D153" s="501"/>
      <c r="E153" s="501"/>
      <c r="F153" s="501"/>
      <c r="G153" s="501"/>
      <c r="H153" s="501"/>
      <c r="I153" s="425"/>
      <c r="J153" s="425"/>
      <c r="K153" s="425"/>
      <c r="L153" s="425"/>
      <c r="M153" s="501"/>
      <c r="N153" s="501"/>
      <c r="O153" s="501"/>
      <c r="P153" s="425"/>
      <c r="Q153" s="502"/>
      <c r="R153" s="425"/>
      <c r="S153" s="425"/>
      <c r="T153" s="425"/>
      <c r="U153" s="425"/>
      <c r="V153" s="425"/>
      <c r="W153" s="503"/>
      <c r="X153" s="425"/>
      <c r="Y153" s="425"/>
      <c r="Z153" s="490"/>
      <c r="AA153" s="490"/>
      <c r="AB153" s="425"/>
      <c r="AC153" s="490"/>
      <c r="AD153" s="490"/>
      <c r="AE153" s="490"/>
      <c r="AF153" s="490"/>
      <c r="AG153" s="490"/>
      <c r="AH153" s="490"/>
      <c r="AI153" s="490"/>
      <c r="AJ153" s="490"/>
      <c r="AK153" s="490"/>
      <c r="AL153" s="490"/>
      <c r="AM153" s="509">
        <f t="shared" si="167"/>
        <v>2016</v>
      </c>
      <c r="AN153" s="490">
        <f t="shared" ref="AN153:AQ153" si="174">AN82</f>
        <v>0.72615726934952918</v>
      </c>
      <c r="AO153" s="490">
        <f t="shared" si="174"/>
        <v>1.1124051457205639</v>
      </c>
      <c r="AP153" s="490">
        <f t="shared" si="174"/>
        <v>1.231093355550366</v>
      </c>
      <c r="AQ153" s="490">
        <f t="shared" si="174"/>
        <v>0.92769488474535866</v>
      </c>
      <c r="AR153" s="490"/>
      <c r="AS153" s="425"/>
      <c r="AT153" s="426"/>
      <c r="AV153" s="480"/>
      <c r="AW153" s="480"/>
      <c r="AX153" s="480"/>
      <c r="AY153" s="480"/>
      <c r="BA153" s="480"/>
      <c r="BB153" s="480"/>
      <c r="BC153" s="480"/>
      <c r="BD153" s="480"/>
      <c r="BE153" s="480"/>
      <c r="BF153" s="480"/>
      <c r="BG153" s="480"/>
      <c r="BH153" s="480"/>
      <c r="BI153" s="480"/>
      <c r="BJ153" s="480"/>
      <c r="BM153" s="480"/>
      <c r="BN153" s="480"/>
      <c r="BO153" s="480"/>
      <c r="BP153" s="480"/>
      <c r="BR153" s="480"/>
      <c r="BS153" s="480"/>
      <c r="BT153" s="480"/>
      <c r="BU153" s="480"/>
      <c r="BV153" s="480"/>
      <c r="BX153" s="480"/>
      <c r="BY153" s="480"/>
      <c r="BZ153" s="480"/>
      <c r="CA153" s="480"/>
      <c r="CS153" s="480"/>
      <c r="CT153" s="480"/>
      <c r="CU153" s="480"/>
      <c r="CV153" s="480"/>
      <c r="CW153" s="480"/>
      <c r="CX153" s="480"/>
      <c r="CY153" s="480"/>
      <c r="CZ153" s="480"/>
      <c r="DA153" s="480"/>
      <c r="DB153" s="480"/>
      <c r="DC153" s="480"/>
      <c r="DD153" s="480"/>
      <c r="DE153" s="480"/>
      <c r="DF153" s="480"/>
      <c r="DG153" s="480"/>
      <c r="DO153" s="481"/>
      <c r="DP153" s="481"/>
      <c r="DQ153" s="480"/>
      <c r="DS153" s="480"/>
      <c r="DT153" s="480"/>
      <c r="DU153" s="480"/>
      <c r="DV153" s="480"/>
      <c r="DX153" s="480"/>
      <c r="DY153" s="480"/>
      <c r="DZ153" s="480"/>
      <c r="EA153" s="480"/>
      <c r="EB153" s="480"/>
      <c r="EC153" s="480"/>
      <c r="ED153" s="480"/>
      <c r="EE153" s="480"/>
      <c r="EF153" s="480"/>
      <c r="EG153" s="480"/>
      <c r="EH153" s="480"/>
      <c r="EI153" s="480"/>
      <c r="EK153" s="480"/>
      <c r="EL153" s="480"/>
      <c r="EM153" s="480"/>
      <c r="EN153" s="481"/>
      <c r="EO153" s="480"/>
      <c r="EP153" s="481"/>
      <c r="ES153" s="480"/>
      <c r="ET153" s="480"/>
      <c r="EU153" s="480"/>
      <c r="EW153" s="480"/>
      <c r="EX153" s="480"/>
      <c r="EY153" s="480"/>
      <c r="FA153" s="480"/>
      <c r="FB153" s="480"/>
      <c r="FC153" s="480"/>
      <c r="FD153" s="481"/>
      <c r="FF153" s="480"/>
      <c r="FG153" s="480"/>
      <c r="FH153" s="480"/>
      <c r="FJ153" s="487"/>
      <c r="FK153" s="480"/>
      <c r="FL153" s="481"/>
      <c r="FM153" s="480"/>
      <c r="FN153" s="480"/>
      <c r="FP153" s="480"/>
      <c r="FQ153" s="480"/>
    </row>
    <row r="154" spans="1:173" x14ac:dyDescent="0.2">
      <c r="A154" s="425"/>
      <c r="B154" s="425"/>
      <c r="C154" s="425"/>
      <c r="D154" s="501"/>
      <c r="E154" s="501"/>
      <c r="F154" s="501"/>
      <c r="G154" s="501"/>
      <c r="H154" s="501"/>
      <c r="I154" s="425"/>
      <c r="J154" s="425"/>
      <c r="K154" s="425"/>
      <c r="L154" s="425"/>
      <c r="M154" s="501"/>
      <c r="N154" s="501"/>
      <c r="O154" s="501"/>
      <c r="P154" s="425"/>
      <c r="Q154" s="502"/>
      <c r="R154" s="425"/>
      <c r="S154" s="425"/>
      <c r="T154" s="425"/>
      <c r="U154" s="425"/>
      <c r="V154" s="425"/>
      <c r="W154" s="503"/>
      <c r="X154" s="425"/>
      <c r="Y154" s="425"/>
      <c r="Z154" s="490"/>
      <c r="AA154" s="490"/>
      <c r="AB154" s="425"/>
      <c r="AC154" s="490"/>
      <c r="AD154" s="490"/>
      <c r="AE154" s="490"/>
      <c r="AF154" s="490"/>
      <c r="AG154" s="490"/>
      <c r="AH154" s="490"/>
      <c r="AI154" s="490"/>
      <c r="AJ154" s="490"/>
      <c r="AK154" s="490"/>
      <c r="AL154" s="490"/>
      <c r="AM154" s="509">
        <f t="shared" si="167"/>
        <v>2017</v>
      </c>
      <c r="AN154" s="490">
        <f t="shared" ref="AN154:AQ154" si="175">AN83</f>
        <v>0.72708192669759864</v>
      </c>
      <c r="AO154" s="490">
        <f t="shared" si="175"/>
        <v>1.0962341805207005</v>
      </c>
      <c r="AP154" s="490">
        <f t="shared" si="175"/>
        <v>1.2197935372041038</v>
      </c>
      <c r="AQ154" s="490">
        <f t="shared" si="175"/>
        <v>0.92607757552124381</v>
      </c>
      <c r="AR154" s="490">
        <f>AN154*AO154*AP154*AQ154</f>
        <v>0.90036869122376395</v>
      </c>
      <c r="AS154" s="425"/>
      <c r="AT154" s="426"/>
      <c r="AV154" s="480"/>
      <c r="AW154" s="480"/>
      <c r="AX154" s="480"/>
      <c r="AY154" s="480"/>
      <c r="BA154" s="480"/>
      <c r="BB154" s="480"/>
      <c r="BC154" s="480"/>
      <c r="BD154" s="480"/>
      <c r="BE154" s="480"/>
      <c r="BF154" s="480"/>
      <c r="BG154" s="480"/>
      <c r="BH154" s="480"/>
      <c r="BI154" s="480"/>
      <c r="BJ154" s="480"/>
      <c r="BM154" s="480"/>
      <c r="BN154" s="480"/>
      <c r="BO154" s="480"/>
      <c r="BP154" s="480"/>
      <c r="BR154" s="480"/>
      <c r="BS154" s="480"/>
      <c r="BT154" s="480"/>
      <c r="BU154" s="480"/>
      <c r="BV154" s="480"/>
      <c r="BX154" s="480"/>
      <c r="BY154" s="480"/>
      <c r="BZ154" s="480"/>
      <c r="CA154" s="480"/>
      <c r="CS154" s="480"/>
      <c r="CT154" s="480"/>
      <c r="CU154" s="480"/>
      <c r="CV154" s="480"/>
      <c r="CW154" s="480"/>
      <c r="CX154" s="480"/>
      <c r="CY154" s="480"/>
      <c r="CZ154" s="480"/>
      <c r="DA154" s="480"/>
      <c r="DB154" s="480"/>
      <c r="DC154" s="480"/>
      <c r="DD154" s="480"/>
      <c r="DE154" s="480"/>
      <c r="DF154" s="480"/>
      <c r="DG154" s="480"/>
      <c r="DO154" s="481"/>
      <c r="DP154" s="481"/>
      <c r="DQ154" s="480"/>
      <c r="DS154" s="480"/>
      <c r="DT154" s="480"/>
      <c r="DU154" s="480"/>
      <c r="DV154" s="480"/>
      <c r="DX154" s="480"/>
      <c r="DY154" s="480"/>
      <c r="DZ154" s="480"/>
      <c r="EA154" s="480"/>
      <c r="EB154" s="480"/>
      <c r="EC154" s="480"/>
      <c r="ED154" s="480"/>
      <c r="EE154" s="480"/>
      <c r="EF154" s="480"/>
      <c r="EG154" s="480"/>
      <c r="EH154" s="480"/>
      <c r="EI154" s="480"/>
      <c r="EK154" s="480"/>
      <c r="EL154" s="480"/>
      <c r="EM154" s="480"/>
      <c r="EN154" s="481"/>
      <c r="EO154" s="480"/>
      <c r="EP154" s="481"/>
      <c r="ES154" s="480"/>
      <c r="ET154" s="480"/>
      <c r="EU154" s="480"/>
      <c r="EW154" s="480"/>
      <c r="EX154" s="480"/>
      <c r="EY154" s="480"/>
      <c r="FA154" s="480"/>
      <c r="FB154" s="480"/>
      <c r="FC154" s="480"/>
      <c r="FD154" s="481"/>
      <c r="FF154" s="480"/>
      <c r="FG154" s="480"/>
      <c r="FH154" s="480"/>
      <c r="FJ154" s="487"/>
      <c r="FK154" s="480"/>
      <c r="FL154" s="481"/>
      <c r="FM154" s="480"/>
      <c r="FN154" s="480"/>
      <c r="FP154" s="480"/>
      <c r="FQ154" s="480"/>
    </row>
    <row r="155" spans="1:173" x14ac:dyDescent="0.2">
      <c r="A155" s="425"/>
      <c r="B155" s="425"/>
      <c r="C155" s="425"/>
      <c r="D155" s="501"/>
      <c r="E155" s="501"/>
      <c r="F155" s="501"/>
      <c r="G155" s="501"/>
      <c r="H155" s="501"/>
      <c r="I155" s="425"/>
      <c r="J155" s="425"/>
      <c r="K155" s="425"/>
      <c r="L155" s="425"/>
      <c r="M155" s="501"/>
      <c r="N155" s="501"/>
      <c r="O155" s="501"/>
      <c r="P155" s="425"/>
      <c r="Q155" s="502"/>
      <c r="R155" s="425"/>
      <c r="S155" s="425"/>
      <c r="T155" s="425"/>
      <c r="U155" s="425"/>
      <c r="V155" s="425"/>
      <c r="W155" s="503"/>
      <c r="X155" s="425"/>
      <c r="Y155" s="425"/>
      <c r="Z155" s="490"/>
      <c r="AA155" s="490"/>
      <c r="AB155" s="425"/>
      <c r="AC155" s="490"/>
      <c r="AD155" s="490"/>
      <c r="AE155" s="490"/>
      <c r="AF155" s="490"/>
      <c r="AG155" s="490"/>
      <c r="AH155" s="490"/>
      <c r="AI155" s="490"/>
      <c r="AJ155" s="490"/>
      <c r="AK155" s="490"/>
      <c r="AL155" s="490"/>
      <c r="AR155" s="490"/>
      <c r="AS155" s="425"/>
      <c r="AT155" s="426"/>
      <c r="AV155" s="480"/>
      <c r="AW155" s="480"/>
      <c r="AX155" s="480"/>
      <c r="AY155" s="480"/>
      <c r="BA155" s="480"/>
      <c r="BB155" s="480"/>
      <c r="BC155" s="480"/>
      <c r="BD155" s="480"/>
      <c r="BE155" s="480"/>
      <c r="BF155" s="480"/>
      <c r="BG155" s="480"/>
      <c r="BH155" s="480"/>
      <c r="BI155" s="480"/>
      <c r="BJ155" s="480"/>
      <c r="BM155" s="480"/>
      <c r="BN155" s="480"/>
      <c r="BO155" s="480"/>
      <c r="BP155" s="480"/>
      <c r="BR155" s="480"/>
      <c r="BS155" s="480"/>
      <c r="BT155" s="480"/>
      <c r="BU155" s="480"/>
      <c r="BV155" s="480"/>
      <c r="BX155" s="480"/>
      <c r="BY155" s="480"/>
      <c r="BZ155" s="480"/>
      <c r="CA155" s="480"/>
      <c r="CS155" s="480"/>
      <c r="CT155" s="480"/>
      <c r="CU155" s="480"/>
      <c r="CV155" s="480"/>
      <c r="CW155" s="480"/>
      <c r="CX155" s="480"/>
      <c r="CY155" s="480"/>
      <c r="CZ155" s="480"/>
      <c r="DA155" s="480"/>
      <c r="DB155" s="480"/>
      <c r="DC155" s="480"/>
      <c r="DD155" s="480"/>
      <c r="DE155" s="480"/>
      <c r="DF155" s="480"/>
      <c r="DG155" s="480"/>
      <c r="DO155" s="481"/>
      <c r="DP155" s="481"/>
      <c r="DQ155" s="480"/>
      <c r="DS155" s="480"/>
      <c r="DT155" s="480"/>
      <c r="DU155" s="480"/>
      <c r="DV155" s="480"/>
      <c r="DX155" s="480"/>
      <c r="DY155" s="480"/>
      <c r="DZ155" s="480"/>
      <c r="EA155" s="480"/>
      <c r="EB155" s="480"/>
      <c r="EC155" s="480"/>
      <c r="ED155" s="480"/>
      <c r="EE155" s="480"/>
      <c r="EF155" s="480"/>
      <c r="EG155" s="480"/>
      <c r="EH155" s="480"/>
      <c r="EI155" s="480"/>
      <c r="EK155" s="480"/>
      <c r="EL155" s="480"/>
      <c r="EM155" s="480"/>
      <c r="EN155" s="481"/>
      <c r="EO155" s="480"/>
      <c r="EP155" s="481"/>
      <c r="ES155" s="480"/>
      <c r="ET155" s="480"/>
      <c r="EU155" s="480"/>
      <c r="EW155" s="480"/>
      <c r="EX155" s="480"/>
      <c r="EY155" s="480"/>
      <c r="FA155" s="480"/>
      <c r="FB155" s="480"/>
      <c r="FC155" s="480"/>
      <c r="FD155" s="481"/>
      <c r="FF155" s="480"/>
      <c r="FG155" s="480"/>
      <c r="FH155" s="480"/>
      <c r="FJ155" s="487"/>
      <c r="FK155" s="480"/>
      <c r="FL155" s="481"/>
      <c r="FM155" s="480"/>
      <c r="FN155" s="480"/>
      <c r="FP155" s="480"/>
      <c r="FQ155" s="480"/>
    </row>
    <row r="156" spans="1:173" x14ac:dyDescent="0.2">
      <c r="A156" s="425"/>
      <c r="B156" s="425"/>
      <c r="C156" s="425"/>
      <c r="D156" s="501"/>
      <c r="E156" s="501"/>
      <c r="F156" s="501"/>
      <c r="G156" s="501"/>
      <c r="H156" s="501"/>
      <c r="I156" s="425"/>
      <c r="J156" s="425"/>
      <c r="K156" s="425"/>
      <c r="L156" s="425"/>
      <c r="M156" s="501"/>
      <c r="N156" s="501"/>
      <c r="O156" s="501"/>
      <c r="P156" s="425"/>
      <c r="Q156" s="502"/>
      <c r="R156" s="425"/>
      <c r="S156" s="425"/>
      <c r="T156" s="425"/>
      <c r="U156" s="425"/>
      <c r="V156" s="425"/>
      <c r="W156" s="503"/>
      <c r="X156" s="425"/>
      <c r="Y156" s="425"/>
      <c r="Z156" s="490"/>
      <c r="AA156" s="490"/>
      <c r="AB156" s="425"/>
      <c r="AC156" s="490"/>
      <c r="AD156" s="490"/>
      <c r="AE156" s="490"/>
      <c r="AF156" s="490"/>
      <c r="AG156" s="490"/>
      <c r="AH156" s="490"/>
      <c r="AI156" s="490"/>
      <c r="AJ156" s="490"/>
      <c r="AK156" s="490"/>
      <c r="AL156" s="490"/>
      <c r="AR156" s="490"/>
      <c r="AS156" s="425"/>
      <c r="AT156" s="426"/>
      <c r="AV156" s="480"/>
      <c r="AW156" s="480"/>
      <c r="AX156" s="480"/>
      <c r="AY156" s="480"/>
      <c r="BA156" s="480"/>
      <c r="BB156" s="480"/>
      <c r="BC156" s="480"/>
      <c r="BD156" s="480"/>
      <c r="BE156" s="480"/>
      <c r="BF156" s="480"/>
      <c r="BG156" s="480"/>
      <c r="BH156" s="480"/>
      <c r="BI156" s="480"/>
      <c r="BJ156" s="480"/>
      <c r="BM156" s="480"/>
      <c r="BN156" s="480"/>
      <c r="BO156" s="480"/>
      <c r="BP156" s="480"/>
      <c r="BR156" s="480"/>
      <c r="BS156" s="480"/>
      <c r="BT156" s="480"/>
      <c r="BU156" s="480"/>
      <c r="BV156" s="480"/>
      <c r="BX156" s="480"/>
      <c r="BY156" s="480"/>
      <c r="BZ156" s="480"/>
      <c r="CA156" s="480"/>
      <c r="CS156" s="480"/>
      <c r="CT156" s="480"/>
      <c r="CU156" s="480"/>
      <c r="CV156" s="480"/>
      <c r="CW156" s="480"/>
      <c r="CX156" s="480"/>
      <c r="CY156" s="480"/>
      <c r="CZ156" s="480"/>
      <c r="DA156" s="480"/>
      <c r="DB156" s="480"/>
      <c r="DC156" s="480"/>
      <c r="DD156" s="480"/>
      <c r="DE156" s="480"/>
      <c r="DF156" s="480"/>
      <c r="DG156" s="480"/>
      <c r="DO156" s="481"/>
      <c r="DP156" s="481"/>
      <c r="DQ156" s="480"/>
      <c r="DS156" s="480"/>
      <c r="DT156" s="480"/>
      <c r="DU156" s="480"/>
      <c r="DV156" s="480"/>
      <c r="DX156" s="480"/>
      <c r="DY156" s="480"/>
      <c r="DZ156" s="480"/>
      <c r="EA156" s="480"/>
      <c r="EB156" s="480"/>
      <c r="EC156" s="480"/>
      <c r="ED156" s="480"/>
      <c r="EE156" s="480"/>
      <c r="EF156" s="480"/>
      <c r="EG156" s="480"/>
      <c r="EH156" s="480"/>
      <c r="EI156" s="480"/>
      <c r="EK156" s="480"/>
      <c r="EL156" s="480"/>
      <c r="EM156" s="480"/>
      <c r="EN156" s="481"/>
      <c r="EO156" s="480"/>
      <c r="EP156" s="481"/>
      <c r="ES156" s="480"/>
      <c r="ET156" s="480"/>
      <c r="EU156" s="480"/>
      <c r="EW156" s="480"/>
      <c r="EX156" s="480"/>
      <c r="EY156" s="480"/>
      <c r="FA156" s="480"/>
      <c r="FB156" s="480"/>
      <c r="FC156" s="480"/>
      <c r="FD156" s="481"/>
      <c r="FF156" s="480"/>
      <c r="FG156" s="480"/>
      <c r="FH156" s="480"/>
      <c r="FJ156" s="487"/>
      <c r="FK156" s="480"/>
      <c r="FL156" s="481"/>
      <c r="FM156" s="480"/>
      <c r="FN156" s="480"/>
      <c r="FP156" s="480"/>
      <c r="FQ156" s="480"/>
    </row>
    <row r="157" spans="1:173" x14ac:dyDescent="0.2">
      <c r="A157" s="425"/>
      <c r="B157" s="425"/>
      <c r="C157" s="425"/>
      <c r="D157" s="501"/>
      <c r="E157" s="501"/>
      <c r="F157" s="501"/>
      <c r="G157" s="501"/>
      <c r="H157" s="501"/>
      <c r="I157" s="425"/>
      <c r="J157" s="425"/>
      <c r="K157" s="425"/>
      <c r="L157" s="425"/>
      <c r="M157" s="508"/>
      <c r="N157" s="508"/>
      <c r="O157" s="508"/>
      <c r="P157" s="425"/>
      <c r="Q157" s="509"/>
      <c r="R157" s="425"/>
      <c r="S157" s="425"/>
      <c r="T157" s="425"/>
      <c r="U157" s="425"/>
      <c r="V157" s="425"/>
      <c r="W157" s="425"/>
      <c r="X157" s="425"/>
      <c r="Y157" s="425"/>
      <c r="Z157" s="490"/>
      <c r="AA157" s="490"/>
      <c r="AB157" s="425"/>
      <c r="AC157" s="490"/>
      <c r="AD157" s="490"/>
      <c r="AE157" s="490"/>
      <c r="AF157" s="490"/>
      <c r="AG157" s="490"/>
      <c r="AH157" s="490"/>
      <c r="AI157" s="490"/>
      <c r="AJ157" s="490"/>
      <c r="AK157" s="490"/>
      <c r="AL157" s="490"/>
      <c r="AR157" s="490"/>
      <c r="AS157" s="425"/>
      <c r="AT157" s="426"/>
      <c r="AV157" s="480"/>
      <c r="AW157" s="480"/>
      <c r="AX157" s="480"/>
      <c r="AY157" s="480"/>
      <c r="BA157" s="480"/>
      <c r="BB157" s="480"/>
      <c r="BC157" s="480"/>
      <c r="BD157" s="480"/>
      <c r="BE157" s="480"/>
      <c r="BF157" s="480"/>
      <c r="BG157" s="480"/>
      <c r="BH157" s="480"/>
      <c r="BI157" s="480"/>
      <c r="BJ157" s="480"/>
      <c r="BM157" s="480"/>
      <c r="BN157" s="480"/>
      <c r="BO157" s="480"/>
      <c r="BP157" s="480"/>
      <c r="BR157" s="480"/>
      <c r="BS157" s="480"/>
      <c r="BT157" s="480"/>
      <c r="BU157" s="480"/>
      <c r="BV157" s="480"/>
      <c r="BX157" s="480"/>
      <c r="BY157" s="480"/>
      <c r="BZ157" s="480"/>
      <c r="CA157" s="480"/>
      <c r="CS157" s="480"/>
      <c r="CT157" s="480"/>
      <c r="CU157" s="480"/>
      <c r="CV157" s="480"/>
      <c r="CW157" s="480"/>
      <c r="CX157" s="480"/>
      <c r="CY157" s="480"/>
      <c r="CZ157" s="480"/>
      <c r="DA157" s="480"/>
      <c r="DB157" s="480"/>
      <c r="DC157" s="480"/>
      <c r="DD157" s="480"/>
      <c r="DE157" s="480"/>
      <c r="DF157" s="480"/>
      <c r="DG157" s="480"/>
    </row>
    <row r="158" spans="1:173" x14ac:dyDescent="0.2">
      <c r="A158" s="13"/>
      <c r="B158" s="248"/>
      <c r="C158" s="425"/>
      <c r="D158" s="510"/>
      <c r="E158" s="510"/>
      <c r="F158" s="510"/>
      <c r="G158" s="510"/>
      <c r="H158" s="510"/>
      <c r="I158" s="425"/>
      <c r="J158" s="425"/>
      <c r="K158" s="425"/>
      <c r="L158" s="425"/>
      <c r="M158" s="510"/>
      <c r="N158" s="510"/>
      <c r="O158" s="510"/>
      <c r="P158" s="425"/>
      <c r="Q158" s="510"/>
      <c r="R158" s="425"/>
      <c r="S158" s="425"/>
      <c r="T158" s="425"/>
      <c r="U158" s="425"/>
      <c r="V158" s="425"/>
      <c r="W158" s="503"/>
      <c r="X158" s="425"/>
      <c r="Y158" s="425"/>
      <c r="Z158" s="490"/>
      <c r="AA158" s="490"/>
      <c r="AB158" s="425"/>
      <c r="AC158" s="490"/>
      <c r="AD158" s="490"/>
      <c r="AE158" s="490"/>
      <c r="AF158" s="490"/>
      <c r="AG158" s="490"/>
      <c r="AH158" s="490"/>
      <c r="AI158" s="490"/>
      <c r="AJ158" s="490"/>
      <c r="AK158" s="490"/>
      <c r="AL158" s="490"/>
      <c r="AM158" s="509"/>
      <c r="AN158" s="490"/>
      <c r="AO158" s="490"/>
      <c r="AP158" s="490"/>
      <c r="AQ158" s="490"/>
      <c r="AR158" s="490"/>
      <c r="AS158" s="425"/>
      <c r="AT158" s="426"/>
      <c r="AV158" s="480"/>
      <c r="AW158" s="480"/>
      <c r="AX158" s="480"/>
      <c r="AY158" s="480"/>
      <c r="BA158" s="480"/>
      <c r="BB158" s="480"/>
      <c r="BC158" s="480"/>
      <c r="BD158" s="480"/>
      <c r="BE158" s="480"/>
      <c r="BF158" s="480"/>
      <c r="BG158" s="480"/>
      <c r="BH158" s="480"/>
      <c r="BI158" s="480"/>
      <c r="BJ158" s="480"/>
      <c r="BM158" s="480"/>
      <c r="BN158" s="480"/>
      <c r="BO158" s="480"/>
      <c r="BP158" s="480"/>
      <c r="BR158" s="480"/>
      <c r="BS158" s="480"/>
      <c r="BT158" s="480"/>
      <c r="BU158" s="480"/>
      <c r="BV158" s="480"/>
      <c r="BX158" s="480"/>
      <c r="BY158" s="480"/>
      <c r="BZ158" s="480"/>
      <c r="CA158" s="480"/>
      <c r="CS158" s="480"/>
      <c r="CT158" s="487"/>
      <c r="CU158" s="480"/>
      <c r="CV158" s="480"/>
      <c r="CW158" s="480"/>
      <c r="CX158" s="487"/>
      <c r="CY158" s="480"/>
      <c r="CZ158" s="480"/>
      <c r="DA158" s="480"/>
      <c r="DB158" s="487"/>
      <c r="DC158" s="480"/>
      <c r="DD158" s="480"/>
      <c r="DE158" s="480"/>
      <c r="DF158" s="480"/>
      <c r="DG158" s="480"/>
      <c r="DJ158" s="487"/>
      <c r="ET158" s="481"/>
      <c r="EX158" s="481"/>
      <c r="FB158" s="481"/>
      <c r="FG158" s="481"/>
    </row>
    <row r="159" spans="1:173" x14ac:dyDescent="0.2">
      <c r="A159" s="13"/>
      <c r="B159" s="248"/>
      <c r="C159" s="425"/>
      <c r="D159" s="502"/>
      <c r="E159" s="502"/>
      <c r="F159" s="502"/>
      <c r="G159" s="502"/>
      <c r="H159" s="502"/>
      <c r="I159" s="425"/>
      <c r="J159" s="425"/>
      <c r="K159" s="425"/>
      <c r="L159" s="425"/>
      <c r="M159" s="508"/>
      <c r="N159" s="508"/>
      <c r="O159" s="508"/>
      <c r="P159" s="425"/>
      <c r="Q159" s="425"/>
      <c r="R159" s="425"/>
      <c r="S159" s="425"/>
      <c r="T159" s="425"/>
      <c r="U159" s="425"/>
      <c r="V159" s="425"/>
      <c r="W159" s="425"/>
      <c r="X159" s="425"/>
      <c r="Y159" s="425"/>
      <c r="Z159" s="490"/>
      <c r="AA159" s="490"/>
      <c r="AB159" s="425"/>
      <c r="AC159" s="490"/>
      <c r="AD159" s="490"/>
      <c r="AE159" s="490"/>
      <c r="AF159" s="490"/>
      <c r="AG159" s="490"/>
      <c r="AH159" s="490"/>
      <c r="AI159" s="490"/>
      <c r="AJ159" s="490"/>
      <c r="AK159" s="490"/>
      <c r="AL159" s="490"/>
      <c r="AM159" s="509"/>
      <c r="AN159" s="490"/>
      <c r="AO159" s="490"/>
      <c r="AP159" s="490"/>
      <c r="AQ159" s="490"/>
      <c r="AR159" s="490"/>
      <c r="AS159" s="425"/>
      <c r="AT159" s="426"/>
      <c r="AV159" s="480"/>
      <c r="AW159" s="480"/>
      <c r="AX159" s="480"/>
      <c r="AY159" s="480"/>
      <c r="BA159" s="480"/>
      <c r="BB159" s="480"/>
      <c r="BC159" s="480"/>
      <c r="BD159" s="480"/>
      <c r="BE159" s="480"/>
      <c r="BF159" s="480"/>
      <c r="BG159" s="480"/>
      <c r="BH159" s="480"/>
      <c r="BI159" s="480"/>
      <c r="BJ159" s="480"/>
      <c r="BM159" s="480"/>
      <c r="BN159" s="480"/>
      <c r="BO159" s="480"/>
      <c r="BP159" s="480"/>
      <c r="BR159" s="480"/>
      <c r="BS159" s="480"/>
      <c r="BT159" s="480"/>
      <c r="BU159" s="480"/>
      <c r="BV159" s="480"/>
      <c r="BX159" s="480"/>
      <c r="BY159" s="480"/>
      <c r="BZ159" s="480"/>
      <c r="CA159" s="480"/>
      <c r="CS159" s="480"/>
      <c r="CT159" s="480"/>
      <c r="CU159" s="480"/>
      <c r="CV159" s="480"/>
      <c r="CW159" s="480"/>
      <c r="CX159" s="480"/>
      <c r="CY159" s="480"/>
      <c r="CZ159" s="480"/>
      <c r="DA159" s="480"/>
      <c r="DB159" s="480"/>
      <c r="DC159" s="480"/>
      <c r="DD159" s="480"/>
      <c r="DE159" s="480"/>
      <c r="DF159" s="480"/>
      <c r="DG159" s="480"/>
    </row>
    <row r="160" spans="1:173" x14ac:dyDescent="0.2">
      <c r="A160" s="13"/>
      <c r="B160" s="248"/>
      <c r="C160" s="425"/>
      <c r="D160" s="501"/>
      <c r="E160" s="501"/>
      <c r="F160" s="501"/>
      <c r="G160" s="501"/>
      <c r="H160" s="501"/>
      <c r="I160" s="425"/>
      <c r="J160" s="425"/>
      <c r="K160" s="425"/>
      <c r="L160" s="425"/>
      <c r="M160" s="508"/>
      <c r="N160" s="508"/>
      <c r="O160" s="508"/>
      <c r="P160" s="425"/>
      <c r="Q160" s="509"/>
      <c r="R160" s="425"/>
      <c r="S160" s="425"/>
      <c r="T160" s="425"/>
      <c r="U160" s="425"/>
      <c r="V160" s="425"/>
      <c r="W160" s="425"/>
      <c r="X160" s="425"/>
      <c r="Y160" s="425"/>
      <c r="Z160" s="490"/>
      <c r="AA160" s="490"/>
      <c r="AB160" s="425"/>
      <c r="AC160" s="490"/>
      <c r="AD160" s="490"/>
      <c r="AE160" s="490"/>
      <c r="AF160" s="490"/>
      <c r="AG160" s="490"/>
      <c r="AH160" s="490"/>
      <c r="AI160" s="490"/>
      <c r="AJ160" s="490"/>
      <c r="AK160" s="490"/>
      <c r="AL160" s="490"/>
      <c r="AM160" s="490"/>
      <c r="AN160" s="490"/>
      <c r="AO160" s="490"/>
      <c r="AP160" s="490"/>
      <c r="AQ160" s="490"/>
      <c r="AR160" s="490"/>
      <c r="AS160" s="425"/>
      <c r="AT160" s="426"/>
      <c r="AV160" s="480"/>
      <c r="AW160" s="480"/>
      <c r="AX160" s="480"/>
      <c r="AY160" s="480"/>
      <c r="BA160" s="480"/>
      <c r="BB160" s="480"/>
      <c r="BC160" s="480"/>
      <c r="BD160" s="480"/>
      <c r="BE160" s="480"/>
      <c r="BF160" s="480"/>
      <c r="BG160" s="480"/>
      <c r="BH160" s="480"/>
      <c r="BI160" s="480"/>
      <c r="BJ160" s="480"/>
      <c r="BM160" s="480"/>
      <c r="BN160" s="480"/>
      <c r="BO160" s="480"/>
      <c r="BP160" s="480"/>
      <c r="BR160" s="480"/>
      <c r="BS160" s="480"/>
      <c r="BT160" s="480"/>
      <c r="BU160" s="480"/>
      <c r="BV160" s="480"/>
      <c r="BX160" s="480"/>
      <c r="BY160" s="480"/>
      <c r="BZ160" s="480"/>
      <c r="CA160" s="480"/>
      <c r="CS160" s="480"/>
      <c r="CT160" s="480"/>
      <c r="CU160" s="480"/>
      <c r="CV160" s="480"/>
      <c r="CW160" s="480"/>
      <c r="CX160" s="480"/>
      <c r="CY160" s="480"/>
      <c r="CZ160" s="480"/>
      <c r="DA160" s="480"/>
      <c r="DB160" s="480"/>
      <c r="DC160" s="480"/>
      <c r="DD160" s="480"/>
      <c r="DE160" s="480"/>
      <c r="DF160" s="480"/>
      <c r="DG160" s="480"/>
      <c r="FC160" s="481"/>
    </row>
    <row r="161" spans="1:124" x14ac:dyDescent="0.2">
      <c r="A161" s="13"/>
      <c r="B161" s="248"/>
      <c r="C161" s="425"/>
      <c r="D161" s="511"/>
      <c r="E161" s="511"/>
      <c r="F161" s="511"/>
      <c r="G161" s="511"/>
      <c r="H161" s="511"/>
      <c r="I161" s="425"/>
      <c r="J161" s="425"/>
      <c r="K161" s="425"/>
      <c r="L161" s="425"/>
      <c r="M161" s="508"/>
      <c r="N161" s="508"/>
      <c r="O161" s="508"/>
      <c r="P161" s="425"/>
      <c r="Q161" s="509"/>
      <c r="R161" s="425"/>
      <c r="S161" s="425"/>
      <c r="T161" s="425"/>
      <c r="U161" s="425"/>
      <c r="V161" s="425"/>
      <c r="W161" s="425"/>
      <c r="X161" s="425"/>
      <c r="Y161" s="425"/>
      <c r="Z161" s="490"/>
      <c r="AA161" s="490"/>
      <c r="AB161" s="425"/>
      <c r="AC161" s="490"/>
      <c r="AD161" s="490"/>
      <c r="AE161" s="490"/>
      <c r="AF161" s="490"/>
      <c r="AG161" s="490"/>
      <c r="AH161" s="490"/>
      <c r="AI161" s="490"/>
      <c r="AJ161" s="490"/>
      <c r="AK161" s="490"/>
      <c r="AL161" s="490"/>
      <c r="AM161" s="490"/>
      <c r="AN161" s="490"/>
      <c r="AO161" s="490"/>
      <c r="AP161" s="490"/>
      <c r="AQ161" s="490"/>
      <c r="AR161" s="490"/>
      <c r="AS161" s="425"/>
      <c r="AT161" s="426"/>
      <c r="AV161" s="480"/>
      <c r="AW161" s="480"/>
      <c r="AX161" s="480"/>
      <c r="AY161" s="480"/>
      <c r="BA161" s="480"/>
      <c r="BB161" s="480"/>
      <c r="BC161" s="480"/>
      <c r="BD161" s="480"/>
      <c r="BE161" s="480"/>
      <c r="BF161" s="480"/>
      <c r="BG161" s="480"/>
      <c r="BH161" s="480"/>
      <c r="BI161" s="480"/>
      <c r="BJ161" s="480"/>
      <c r="BM161" s="480"/>
      <c r="BN161" s="480"/>
      <c r="BO161" s="480"/>
      <c r="BP161" s="480"/>
      <c r="BR161" s="480"/>
      <c r="BS161" s="480"/>
      <c r="BT161" s="480"/>
      <c r="BU161" s="480"/>
      <c r="BV161" s="480"/>
      <c r="BX161" s="480"/>
      <c r="BY161" s="480"/>
      <c r="BZ161" s="480"/>
      <c r="CA161" s="480"/>
      <c r="CS161" s="480"/>
      <c r="CT161" s="480"/>
      <c r="CU161" s="480"/>
      <c r="CV161" s="480"/>
      <c r="CW161" s="480"/>
      <c r="CX161" s="480"/>
      <c r="CY161" s="480"/>
      <c r="CZ161" s="480"/>
      <c r="DA161" s="480"/>
      <c r="DB161" s="480"/>
      <c r="DC161" s="480"/>
      <c r="DD161" s="480"/>
      <c r="DE161" s="480"/>
      <c r="DF161" s="480"/>
      <c r="DG161" s="480"/>
    </row>
    <row r="162" spans="1:124" x14ac:dyDescent="0.2">
      <c r="A162" s="496"/>
      <c r="B162" s="425"/>
      <c r="C162" s="425"/>
      <c r="D162" s="498"/>
      <c r="E162" s="498"/>
      <c r="F162" s="498"/>
      <c r="G162" s="498"/>
      <c r="H162" s="498"/>
      <c r="I162" s="471"/>
      <c r="J162" s="471"/>
      <c r="K162" s="471"/>
      <c r="L162" s="471"/>
      <c r="M162" s="498"/>
      <c r="N162" s="498"/>
      <c r="O162" s="498"/>
      <c r="P162" s="471"/>
      <c r="Q162" s="498"/>
      <c r="R162" s="471"/>
      <c r="S162" s="471"/>
      <c r="T162" s="471"/>
      <c r="U162" s="471"/>
      <c r="V162" s="471"/>
      <c r="W162" s="512"/>
      <c r="X162" s="512"/>
      <c r="Y162" s="471"/>
      <c r="Z162" s="471"/>
      <c r="AA162" s="471"/>
      <c r="AB162" s="471"/>
      <c r="AC162" s="471"/>
      <c r="AD162" s="471"/>
      <c r="AE162" s="471"/>
      <c r="AF162" s="471"/>
      <c r="AG162" s="471"/>
      <c r="AH162" s="471"/>
      <c r="AI162" s="471"/>
      <c r="AJ162" s="471"/>
      <c r="AK162" s="471"/>
      <c r="AL162" s="471"/>
      <c r="AM162" s="471"/>
      <c r="AN162" s="471"/>
      <c r="AO162" s="471"/>
      <c r="AP162" s="471"/>
      <c r="AQ162" s="471"/>
      <c r="AR162" s="471"/>
      <c r="AS162" s="471"/>
      <c r="AT162" s="466"/>
      <c r="AU162" s="432"/>
      <c r="AV162" s="432"/>
      <c r="AW162" s="432"/>
      <c r="AX162" s="432"/>
      <c r="AY162" s="432"/>
      <c r="AZ162" s="432"/>
      <c r="BA162" s="432"/>
      <c r="BB162" s="432"/>
      <c r="BC162" s="432"/>
      <c r="BD162" s="432"/>
      <c r="BE162" s="432"/>
      <c r="BF162" s="432"/>
      <c r="BG162" s="432"/>
      <c r="BH162" s="432"/>
      <c r="BI162" s="432"/>
      <c r="BJ162" s="432"/>
      <c r="BK162" s="432"/>
      <c r="BL162" s="432"/>
      <c r="BM162" s="432"/>
      <c r="BN162" s="432"/>
      <c r="BO162" s="432"/>
      <c r="BP162" s="432"/>
      <c r="BQ162" s="432"/>
      <c r="BR162" s="432"/>
      <c r="BS162" s="432"/>
      <c r="BT162" s="432"/>
      <c r="BU162" s="432"/>
      <c r="BV162" s="432"/>
      <c r="BW162" s="432"/>
      <c r="BX162" s="432"/>
      <c r="BY162" s="432"/>
      <c r="BZ162" s="432"/>
      <c r="CA162" s="432"/>
      <c r="CB162" s="432"/>
      <c r="CC162" s="432"/>
      <c r="CD162" s="432"/>
      <c r="CE162" s="432"/>
      <c r="CF162" s="432"/>
      <c r="CG162" s="432"/>
      <c r="CH162" s="432"/>
      <c r="CI162" s="432"/>
      <c r="CJ162" s="432"/>
      <c r="CK162" s="432"/>
      <c r="CL162" s="432"/>
      <c r="CM162" s="432"/>
      <c r="CN162" s="432"/>
      <c r="CO162" s="432"/>
      <c r="CP162" s="432"/>
      <c r="CQ162" s="432"/>
      <c r="CR162" s="432"/>
      <c r="CS162" s="432"/>
      <c r="CT162" s="432"/>
      <c r="CU162" s="432"/>
      <c r="CV162" s="432"/>
      <c r="CW162" s="432"/>
      <c r="CX162" s="432"/>
      <c r="CY162" s="432"/>
      <c r="CZ162" s="432"/>
      <c r="DA162" s="432"/>
      <c r="DB162" s="432"/>
      <c r="DC162" s="432"/>
      <c r="DD162" s="432"/>
      <c r="DE162" s="432"/>
      <c r="DF162" s="432"/>
      <c r="DG162" s="432"/>
      <c r="DH162" s="432"/>
      <c r="DI162" s="432"/>
      <c r="DJ162" s="432"/>
      <c r="DK162" s="432"/>
    </row>
    <row r="163" spans="1:124" ht="24.75" customHeight="1" x14ac:dyDescent="0.2">
      <c r="A163" s="425"/>
      <c r="B163" s="425"/>
      <c r="C163" s="425"/>
      <c r="D163" s="499"/>
      <c r="E163" s="499"/>
      <c r="F163" s="499"/>
      <c r="G163" s="499"/>
      <c r="H163" s="499"/>
      <c r="I163" s="425"/>
      <c r="J163" s="425"/>
      <c r="K163" s="425"/>
      <c r="L163" s="425"/>
      <c r="M163" s="425"/>
      <c r="N163" s="425"/>
      <c r="O163" s="425"/>
      <c r="P163" s="425"/>
      <c r="Q163" s="425"/>
      <c r="R163" s="425"/>
      <c r="S163" s="425"/>
      <c r="T163" s="425"/>
      <c r="U163" s="425"/>
      <c r="V163" s="425"/>
      <c r="W163" s="425"/>
      <c r="X163" s="425"/>
      <c r="Y163" s="425"/>
      <c r="Z163" s="425"/>
      <c r="AA163" s="425"/>
      <c r="AB163" s="425"/>
      <c r="AC163" s="490"/>
      <c r="AD163" s="490"/>
      <c r="AE163" s="490"/>
      <c r="AF163" s="490"/>
      <c r="AG163" s="490"/>
      <c r="AH163" s="490"/>
      <c r="AI163" s="490"/>
      <c r="AJ163" s="425"/>
      <c r="AK163" s="425"/>
      <c r="AL163" s="425"/>
      <c r="AM163" s="425"/>
      <c r="AN163" s="425"/>
      <c r="AO163" s="425"/>
      <c r="AP163" s="425"/>
      <c r="AQ163" s="425"/>
      <c r="AR163" s="425"/>
      <c r="AS163" s="425"/>
      <c r="AT163" s="426"/>
      <c r="AV163"/>
      <c r="AW163"/>
      <c r="AX163"/>
      <c r="AY163"/>
      <c r="AZ163"/>
      <c r="BA163"/>
      <c r="BB163"/>
      <c r="BC163"/>
      <c r="BD163"/>
      <c r="BE163"/>
      <c r="BF163"/>
      <c r="BG163"/>
      <c r="BH163"/>
      <c r="BI163"/>
      <c r="BJ163"/>
      <c r="BK163"/>
      <c r="DP163" s="440"/>
    </row>
    <row r="164" spans="1:124" ht="49.5" customHeight="1" x14ac:dyDescent="0.2">
      <c r="A164" s="425"/>
      <c r="B164" s="425"/>
      <c r="C164" s="425"/>
      <c r="D164" s="443"/>
      <c r="E164" s="443"/>
      <c r="F164" s="443"/>
      <c r="G164" s="443"/>
      <c r="H164" s="443"/>
      <c r="I164" s="425"/>
      <c r="J164" s="425"/>
      <c r="K164" s="425"/>
      <c r="L164" s="425"/>
      <c r="M164" s="443"/>
      <c r="N164" s="443"/>
      <c r="O164" s="443"/>
      <c r="P164" s="425"/>
      <c r="Q164" s="471"/>
      <c r="R164" s="425"/>
      <c r="S164" s="425"/>
      <c r="T164" s="425"/>
      <c r="U164" s="425"/>
      <c r="V164" s="425"/>
      <c r="W164" s="450"/>
      <c r="X164" s="425"/>
      <c r="Y164" s="425"/>
      <c r="Z164" s="471"/>
      <c r="AA164" s="471"/>
      <c r="AB164" s="425"/>
      <c r="AC164" s="425"/>
      <c r="AD164" s="425"/>
      <c r="AE164" s="425"/>
      <c r="AF164" s="425"/>
      <c r="AG164" s="513"/>
      <c r="AH164" s="425"/>
      <c r="AI164" s="425"/>
      <c r="AJ164" s="425"/>
      <c r="AK164" s="425"/>
      <c r="AL164" s="425"/>
      <c r="AM164" s="425"/>
      <c r="AN164" s="425"/>
      <c r="AO164" s="425"/>
      <c r="AP164" s="425"/>
      <c r="AQ164" s="425"/>
      <c r="AR164" s="425"/>
      <c r="AS164" s="425"/>
      <c r="AT164" s="426"/>
      <c r="AV164"/>
      <c r="AW164"/>
      <c r="AX164"/>
      <c r="AY164"/>
      <c r="AZ164"/>
      <c r="BA164"/>
      <c r="BB164"/>
      <c r="BC164"/>
      <c r="BD164"/>
      <c r="BE164"/>
      <c r="BF164"/>
      <c r="BG164"/>
      <c r="BH164"/>
      <c r="BI164"/>
      <c r="BJ164"/>
      <c r="BK164"/>
      <c r="BM164" s="470"/>
      <c r="BN164" s="470"/>
      <c r="BO164" s="470"/>
      <c r="BP164" s="470"/>
      <c r="DQ164" s="475"/>
      <c r="DR164" s="475"/>
      <c r="DS164" s="475"/>
      <c r="DT164" s="475"/>
    </row>
    <row r="165" spans="1:124" x14ac:dyDescent="0.2">
      <c r="A165" s="500"/>
      <c r="B165" s="425"/>
      <c r="C165" s="425"/>
      <c r="D165" s="443"/>
      <c r="E165" s="443"/>
      <c r="F165" s="443"/>
      <c r="G165" s="443"/>
      <c r="H165" s="443"/>
      <c r="I165" s="425"/>
      <c r="J165" s="425"/>
      <c r="K165" s="425"/>
      <c r="L165" s="425"/>
      <c r="M165" s="443"/>
      <c r="N165" s="443"/>
      <c r="O165" s="443"/>
      <c r="P165" s="425"/>
      <c r="Q165" s="443"/>
      <c r="R165" s="425"/>
      <c r="S165" s="425"/>
      <c r="T165" s="425"/>
      <c r="U165" s="425"/>
      <c r="V165" s="425"/>
      <c r="W165" s="425"/>
      <c r="X165" s="425"/>
      <c r="Y165" s="425"/>
      <c r="Z165" s="443"/>
      <c r="AA165" s="443"/>
      <c r="AB165" s="425"/>
      <c r="AC165" s="425"/>
      <c r="AD165" s="425"/>
      <c r="AE165" s="425"/>
      <c r="AF165" s="425"/>
      <c r="AG165" s="425"/>
      <c r="AH165" s="425"/>
      <c r="AI165" s="425"/>
      <c r="AJ165" s="425"/>
      <c r="AK165" s="425"/>
      <c r="AL165" s="425"/>
      <c r="AM165" s="425"/>
      <c r="AN165" s="425"/>
      <c r="AO165" s="425"/>
      <c r="AP165" s="425"/>
      <c r="AQ165" s="425"/>
      <c r="AR165" s="425"/>
      <c r="AS165" s="425"/>
      <c r="AT165" s="426"/>
      <c r="AV165"/>
      <c r="AW165"/>
      <c r="AX165"/>
      <c r="AY165"/>
      <c r="AZ165"/>
      <c r="BA165"/>
      <c r="BB165"/>
      <c r="BC165"/>
      <c r="BD165"/>
      <c r="BE165"/>
      <c r="BF165"/>
      <c r="BG165"/>
      <c r="BH165"/>
      <c r="BI165"/>
      <c r="BJ165"/>
      <c r="BK165"/>
      <c r="DQ165" s="480"/>
      <c r="DR165" s="480"/>
      <c r="DS165" s="480"/>
      <c r="DT165" s="480"/>
    </row>
    <row r="166" spans="1:124" x14ac:dyDescent="0.2">
      <c r="A166" s="425"/>
      <c r="B166" s="425"/>
      <c r="C166" s="425"/>
      <c r="D166" s="450"/>
      <c r="E166" s="450"/>
      <c r="F166" s="450"/>
      <c r="G166" s="450"/>
      <c r="H166" s="450"/>
      <c r="I166" s="425"/>
      <c r="J166" s="425"/>
      <c r="K166" s="425"/>
      <c r="L166" s="425"/>
      <c r="M166" s="443"/>
      <c r="N166" s="443"/>
      <c r="O166" s="443"/>
      <c r="P166" s="425"/>
      <c r="Q166" s="500"/>
      <c r="R166" s="425"/>
      <c r="S166" s="425"/>
      <c r="T166" s="425"/>
      <c r="U166" s="425"/>
      <c r="V166" s="425"/>
      <c r="W166" s="443"/>
      <c r="X166" s="425"/>
      <c r="Y166" s="425"/>
      <c r="Z166" s="450"/>
      <c r="AA166" s="471"/>
      <c r="AB166" s="425"/>
      <c r="AC166" s="425"/>
      <c r="AD166" s="425"/>
      <c r="AE166" s="425"/>
      <c r="AF166" s="425"/>
      <c r="AG166" s="425"/>
      <c r="AH166" s="425"/>
      <c r="AI166" s="425"/>
      <c r="AJ166" s="425"/>
      <c r="AK166" s="425"/>
      <c r="AL166" s="425"/>
      <c r="AM166" s="425"/>
      <c r="AN166" s="425"/>
      <c r="AO166" s="425"/>
      <c r="AP166" s="425"/>
      <c r="AQ166" s="425"/>
      <c r="AR166" s="425"/>
      <c r="AS166" s="425"/>
      <c r="AT166" s="426"/>
      <c r="DQ166" s="480"/>
      <c r="DR166" s="480"/>
      <c r="DS166" s="480"/>
      <c r="DT166" s="480"/>
    </row>
    <row r="167" spans="1:124" x14ac:dyDescent="0.2">
      <c r="A167" s="496"/>
      <c r="B167" s="425"/>
      <c r="C167" s="425"/>
      <c r="D167" s="501"/>
      <c r="E167" s="501"/>
      <c r="F167" s="501"/>
      <c r="G167" s="501"/>
      <c r="H167" s="501"/>
      <c r="I167" s="425"/>
      <c r="J167" s="425"/>
      <c r="K167" s="425"/>
      <c r="L167" s="425"/>
      <c r="M167" s="511"/>
      <c r="N167" s="511"/>
      <c r="O167" s="511"/>
      <c r="P167" s="425"/>
      <c r="Q167" s="514"/>
      <c r="R167" s="425"/>
      <c r="S167" s="425"/>
      <c r="T167" s="425"/>
      <c r="U167" s="425"/>
      <c r="V167" s="425"/>
      <c r="W167" s="490"/>
      <c r="X167" s="425"/>
      <c r="Y167" s="425"/>
      <c r="Z167" s="490"/>
      <c r="AA167" s="490"/>
      <c r="AB167" s="425"/>
      <c r="AC167" s="490"/>
      <c r="AD167" s="490"/>
      <c r="AE167" s="490"/>
      <c r="AF167" s="490"/>
      <c r="AG167" s="490"/>
      <c r="AH167" s="490"/>
      <c r="AI167" s="490"/>
      <c r="AJ167" s="490"/>
      <c r="AK167" s="490"/>
      <c r="AL167" s="490"/>
      <c r="AM167" s="490"/>
      <c r="AN167" s="490"/>
      <c r="AO167" s="490"/>
      <c r="AP167" s="490"/>
      <c r="AQ167" s="490"/>
      <c r="AR167" s="490"/>
      <c r="AS167" s="425"/>
      <c r="AT167" s="426"/>
      <c r="AV167" s="480"/>
      <c r="AW167" s="480"/>
      <c r="AX167" s="480"/>
      <c r="AY167" s="480"/>
      <c r="BA167" s="480"/>
      <c r="BB167" s="480"/>
      <c r="BC167" s="480"/>
      <c r="BD167" s="480"/>
      <c r="BE167" s="480"/>
      <c r="BF167" s="480"/>
      <c r="BG167" s="480"/>
      <c r="BH167" s="480"/>
      <c r="BI167" s="480"/>
      <c r="BJ167" s="480"/>
      <c r="BR167" s="480"/>
      <c r="BS167" s="480"/>
      <c r="BT167" s="480"/>
      <c r="BU167" s="480"/>
      <c r="BV167" s="480"/>
      <c r="BX167" s="480"/>
      <c r="BY167" s="480"/>
      <c r="BZ167" s="480"/>
      <c r="CA167" s="480"/>
      <c r="CS167" s="480"/>
      <c r="CT167" s="480"/>
      <c r="CU167" s="480"/>
      <c r="CV167" s="480"/>
      <c r="CW167" s="480"/>
      <c r="CX167" s="480"/>
      <c r="CY167" s="480"/>
      <c r="CZ167" s="480"/>
      <c r="DA167" s="480"/>
      <c r="DB167" s="480"/>
      <c r="DC167" s="480"/>
      <c r="DD167" s="480"/>
      <c r="DE167" s="480"/>
      <c r="DF167" s="480"/>
      <c r="DG167" s="480"/>
      <c r="DI167" s="480"/>
      <c r="DJ167" s="480"/>
      <c r="DK167" s="480"/>
      <c r="DQ167" s="480"/>
      <c r="DR167" s="480"/>
      <c r="DS167" s="480"/>
      <c r="DT167" s="480"/>
    </row>
    <row r="168" spans="1:124" x14ac:dyDescent="0.2">
      <c r="A168" s="496"/>
      <c r="B168" s="425"/>
      <c r="C168" s="425"/>
      <c r="D168" s="501"/>
      <c r="E168" s="501"/>
      <c r="F168" s="501"/>
      <c r="G168" s="501"/>
      <c r="H168" s="501"/>
      <c r="I168" s="425"/>
      <c r="J168" s="425"/>
      <c r="K168" s="425"/>
      <c r="L168" s="425"/>
      <c r="M168" s="511"/>
      <c r="N168" s="511"/>
      <c r="O168" s="511"/>
      <c r="P168" s="425"/>
      <c r="Q168" s="514"/>
      <c r="R168" s="425"/>
      <c r="S168" s="425"/>
      <c r="T168" s="425"/>
      <c r="U168" s="425"/>
      <c r="V168" s="425"/>
      <c r="W168" s="490"/>
      <c r="X168" s="425"/>
      <c r="Y168" s="425"/>
      <c r="Z168" s="490"/>
      <c r="AA168" s="490"/>
      <c r="AB168" s="425"/>
      <c r="AC168" s="490"/>
      <c r="AD168" s="490"/>
      <c r="AE168" s="490"/>
      <c r="AF168" s="490"/>
      <c r="AG168" s="490"/>
      <c r="AH168" s="490"/>
      <c r="AI168" s="490"/>
      <c r="AJ168" s="490"/>
      <c r="AK168" s="490"/>
      <c r="AL168" s="490"/>
      <c r="AM168" s="490"/>
      <c r="AN168" s="490"/>
      <c r="AO168" s="490"/>
      <c r="AP168" s="490"/>
      <c r="AQ168" s="490"/>
      <c r="AR168" s="490"/>
      <c r="AS168" s="425"/>
      <c r="AT168" s="426"/>
      <c r="AV168" s="480"/>
      <c r="AW168" s="480"/>
      <c r="AX168" s="480"/>
      <c r="AY168" s="480"/>
      <c r="BA168" s="480"/>
      <c r="BB168" s="480"/>
      <c r="BC168" s="480"/>
      <c r="BD168" s="480"/>
      <c r="BE168" s="480"/>
      <c r="BF168" s="480"/>
      <c r="BG168" s="480"/>
      <c r="BH168" s="480"/>
      <c r="BI168" s="480"/>
      <c r="BJ168" s="480"/>
      <c r="BM168" s="480"/>
      <c r="BN168" s="480"/>
      <c r="BO168" s="480"/>
      <c r="BP168" s="480"/>
      <c r="BR168" s="480"/>
      <c r="BS168" s="480"/>
      <c r="BT168" s="480"/>
      <c r="BU168" s="480"/>
      <c r="BV168" s="480"/>
      <c r="BX168" s="480"/>
      <c r="BY168" s="480"/>
      <c r="BZ168" s="480"/>
      <c r="CA168" s="480"/>
      <c r="CC168" s="480"/>
      <c r="CD168" s="480"/>
      <c r="CE168" s="480"/>
      <c r="CF168" s="480"/>
      <c r="CH168" s="480"/>
      <c r="CI168" s="480"/>
      <c r="CJ168" s="480"/>
      <c r="CK168" s="480"/>
      <c r="CM168" s="480"/>
      <c r="CN168" s="480"/>
      <c r="CO168" s="480"/>
      <c r="CP168" s="480"/>
      <c r="CS168" s="480"/>
      <c r="CT168" s="480"/>
      <c r="CU168" s="480"/>
      <c r="CV168" s="480"/>
      <c r="CW168" s="480"/>
      <c r="CX168" s="480"/>
      <c r="CY168" s="480"/>
      <c r="CZ168" s="480"/>
      <c r="DA168" s="480"/>
      <c r="DB168" s="480"/>
      <c r="DC168" s="480"/>
      <c r="DD168" s="480"/>
      <c r="DE168" s="480"/>
      <c r="DF168" s="480"/>
      <c r="DG168" s="480"/>
      <c r="DI168" s="480"/>
      <c r="DJ168" s="480"/>
      <c r="DK168" s="480"/>
      <c r="DQ168" s="480"/>
      <c r="DR168" s="480"/>
      <c r="DS168" s="480"/>
      <c r="DT168" s="480"/>
    </row>
    <row r="169" spans="1:124" x14ac:dyDescent="0.2">
      <c r="A169" s="496"/>
      <c r="B169" s="425"/>
      <c r="C169" s="425"/>
      <c r="D169" s="501"/>
      <c r="E169" s="501"/>
      <c r="F169" s="501"/>
      <c r="G169" s="501"/>
      <c r="H169" s="501"/>
      <c r="I169" s="425"/>
      <c r="J169" s="425"/>
      <c r="K169" s="425"/>
      <c r="L169" s="425"/>
      <c r="M169" s="511"/>
      <c r="N169" s="511"/>
      <c r="O169" s="511"/>
      <c r="P169" s="425"/>
      <c r="Q169" s="514"/>
      <c r="R169" s="425"/>
      <c r="S169" s="425"/>
      <c r="T169" s="425"/>
      <c r="U169" s="425"/>
      <c r="V169" s="425"/>
      <c r="W169" s="490"/>
      <c r="X169" s="425"/>
      <c r="Y169" s="425"/>
      <c r="Z169" s="490"/>
      <c r="AA169" s="490"/>
      <c r="AB169" s="425"/>
      <c r="AC169" s="490"/>
      <c r="AD169" s="490"/>
      <c r="AE169" s="490"/>
      <c r="AF169" s="490"/>
      <c r="AG169" s="490"/>
      <c r="AH169" s="490"/>
      <c r="AI169" s="490"/>
      <c r="AJ169" s="490"/>
      <c r="AK169" s="490"/>
      <c r="AL169" s="490"/>
      <c r="AM169" s="490"/>
      <c r="AN169" s="490"/>
      <c r="AO169" s="490"/>
      <c r="AP169" s="490"/>
      <c r="AQ169" s="490"/>
      <c r="AR169" s="490"/>
      <c r="AS169" s="425"/>
      <c r="AT169" s="426"/>
      <c r="AV169" s="480"/>
      <c r="AW169" s="480"/>
      <c r="AX169" s="480"/>
      <c r="AY169" s="480"/>
      <c r="BA169" s="480"/>
      <c r="BB169" s="480"/>
      <c r="BC169" s="480"/>
      <c r="BD169" s="480"/>
      <c r="BE169" s="480"/>
      <c r="BF169" s="480"/>
      <c r="BG169" s="480"/>
      <c r="BH169" s="480"/>
      <c r="BI169" s="480"/>
      <c r="BJ169" s="480"/>
      <c r="BM169" s="480"/>
      <c r="BN169" s="480"/>
      <c r="BO169" s="480"/>
      <c r="BP169" s="480"/>
      <c r="BR169" s="480"/>
      <c r="BS169" s="480"/>
      <c r="BT169" s="480"/>
      <c r="BU169" s="480"/>
      <c r="BV169" s="480"/>
      <c r="BX169" s="480"/>
      <c r="BY169" s="480"/>
      <c r="BZ169" s="480"/>
      <c r="CA169" s="480"/>
      <c r="CC169" s="480"/>
      <c r="CD169" s="480"/>
      <c r="CE169" s="480"/>
      <c r="CF169" s="480"/>
      <c r="CH169" s="480"/>
      <c r="CI169" s="480"/>
      <c r="CJ169" s="480"/>
      <c r="CK169" s="480"/>
      <c r="CM169" s="480"/>
      <c r="CN169" s="480"/>
      <c r="CO169" s="480"/>
      <c r="CP169" s="480"/>
      <c r="CS169" s="480"/>
      <c r="CT169" s="480"/>
      <c r="CU169" s="480"/>
      <c r="CV169" s="480"/>
      <c r="CW169" s="480"/>
      <c r="CX169" s="480"/>
      <c r="CY169" s="480"/>
      <c r="CZ169" s="480"/>
      <c r="DA169" s="480"/>
      <c r="DB169" s="480"/>
      <c r="DC169" s="480"/>
      <c r="DD169" s="480"/>
      <c r="DE169" s="480"/>
      <c r="DF169" s="480"/>
      <c r="DG169" s="480"/>
      <c r="DI169" s="480"/>
      <c r="DJ169" s="480"/>
      <c r="DK169" s="480"/>
      <c r="DQ169" s="480"/>
      <c r="DR169" s="480"/>
      <c r="DS169" s="480"/>
      <c r="DT169" s="480"/>
    </row>
    <row r="170" spans="1:124" x14ac:dyDescent="0.2">
      <c r="A170" s="496"/>
      <c r="B170" s="425"/>
      <c r="C170" s="425"/>
      <c r="D170" s="501"/>
      <c r="E170" s="501"/>
      <c r="F170" s="501"/>
      <c r="G170" s="501"/>
      <c r="H170" s="501"/>
      <c r="I170" s="425"/>
      <c r="J170" s="425"/>
      <c r="K170" s="425"/>
      <c r="L170" s="425"/>
      <c r="M170" s="511"/>
      <c r="N170" s="511"/>
      <c r="O170" s="511"/>
      <c r="P170" s="425"/>
      <c r="Q170" s="514"/>
      <c r="R170" s="425"/>
      <c r="S170" s="425"/>
      <c r="T170" s="425"/>
      <c r="U170" s="425"/>
      <c r="V170" s="425"/>
      <c r="W170" s="490"/>
      <c r="X170" s="425"/>
      <c r="Y170" s="425"/>
      <c r="Z170" s="490"/>
      <c r="AA170" s="490"/>
      <c r="AB170" s="425"/>
      <c r="AC170" s="490"/>
      <c r="AD170" s="490"/>
      <c r="AE170" s="490"/>
      <c r="AF170" s="490"/>
      <c r="AG170" s="490"/>
      <c r="AH170" s="490"/>
      <c r="AI170" s="490"/>
      <c r="AJ170" s="490"/>
      <c r="AK170" s="490"/>
      <c r="AL170" s="490"/>
      <c r="AM170" s="490"/>
      <c r="AN170" s="490"/>
      <c r="AO170" s="490"/>
      <c r="AP170" s="490"/>
      <c r="AQ170" s="490"/>
      <c r="AR170" s="490"/>
      <c r="AS170" s="425"/>
      <c r="AT170" s="426"/>
      <c r="AV170" s="480"/>
      <c r="AW170" s="480"/>
      <c r="AX170" s="480"/>
      <c r="AY170" s="480"/>
      <c r="BA170" s="480"/>
      <c r="BB170" s="480"/>
      <c r="BC170" s="480"/>
      <c r="BD170" s="480"/>
      <c r="BE170" s="480"/>
      <c r="BF170" s="480"/>
      <c r="BG170" s="480"/>
      <c r="BH170" s="480"/>
      <c r="BI170" s="480"/>
      <c r="BJ170" s="480"/>
      <c r="BM170" s="480"/>
      <c r="BN170" s="480"/>
      <c r="BO170" s="480"/>
      <c r="BP170" s="480"/>
      <c r="BR170" s="480"/>
      <c r="BS170" s="480"/>
      <c r="BT170" s="480"/>
      <c r="BU170" s="480"/>
      <c r="BV170" s="480"/>
      <c r="BX170" s="480"/>
      <c r="BY170" s="480"/>
      <c r="BZ170" s="480"/>
      <c r="CA170" s="480"/>
      <c r="CC170" s="480"/>
      <c r="CD170" s="480"/>
      <c r="CE170" s="480"/>
      <c r="CF170" s="480"/>
      <c r="CH170" s="480"/>
      <c r="CI170" s="480"/>
      <c r="CJ170" s="480"/>
      <c r="CK170" s="480"/>
      <c r="CM170" s="480"/>
      <c r="CN170" s="480"/>
      <c r="CO170" s="480"/>
      <c r="CP170" s="480"/>
      <c r="CS170" s="480"/>
      <c r="CT170" s="480"/>
      <c r="CU170" s="480"/>
      <c r="CV170" s="480"/>
      <c r="CW170" s="480"/>
      <c r="CX170" s="480"/>
      <c r="CY170" s="480"/>
      <c r="CZ170" s="480"/>
      <c r="DA170" s="480"/>
      <c r="DB170" s="480"/>
      <c r="DC170" s="480"/>
      <c r="DD170" s="480"/>
      <c r="DE170" s="480"/>
      <c r="DF170" s="480"/>
      <c r="DG170" s="480"/>
      <c r="DI170" s="480"/>
      <c r="DJ170" s="480"/>
      <c r="DK170" s="480"/>
      <c r="DQ170" s="480"/>
      <c r="DR170" s="480"/>
      <c r="DS170" s="480"/>
      <c r="DT170" s="480"/>
    </row>
    <row r="171" spans="1:124" x14ac:dyDescent="0.2">
      <c r="A171" s="496"/>
      <c r="B171" s="425"/>
      <c r="C171" s="425"/>
      <c r="D171" s="501"/>
      <c r="E171" s="501"/>
      <c r="F171" s="501"/>
      <c r="G171" s="501"/>
      <c r="H171" s="501"/>
      <c r="I171" s="425"/>
      <c r="J171" s="425"/>
      <c r="K171" s="425"/>
      <c r="L171" s="425"/>
      <c r="M171" s="511"/>
      <c r="N171" s="511"/>
      <c r="O171" s="511"/>
      <c r="P171" s="425"/>
      <c r="Q171" s="514"/>
      <c r="R171" s="425"/>
      <c r="S171" s="425"/>
      <c r="T171" s="425"/>
      <c r="U171" s="425"/>
      <c r="V171" s="425"/>
      <c r="W171" s="490"/>
      <c r="X171" s="425"/>
      <c r="Y171" s="425"/>
      <c r="Z171" s="490"/>
      <c r="AA171" s="490"/>
      <c r="AB171" s="425"/>
      <c r="AC171" s="490"/>
      <c r="AD171" s="490"/>
      <c r="AE171" s="490"/>
      <c r="AF171" s="490"/>
      <c r="AG171" s="490"/>
      <c r="AH171" s="490"/>
      <c r="AI171" s="490"/>
      <c r="AJ171" s="490"/>
      <c r="AK171" s="490"/>
      <c r="AL171" s="490"/>
      <c r="AM171" s="490"/>
      <c r="AN171" s="490"/>
      <c r="AO171" s="490"/>
      <c r="AP171" s="490"/>
      <c r="AQ171" s="490"/>
      <c r="AR171" s="490"/>
      <c r="AS171" s="425"/>
      <c r="AT171" s="426"/>
      <c r="AV171" s="480"/>
      <c r="AW171" s="480"/>
      <c r="AX171" s="480"/>
      <c r="AY171" s="480"/>
      <c r="BA171" s="480"/>
      <c r="BB171" s="480"/>
      <c r="BC171" s="480"/>
      <c r="BD171" s="480"/>
      <c r="BE171" s="480"/>
      <c r="BF171" s="480"/>
      <c r="BG171" s="480"/>
      <c r="BH171" s="480"/>
      <c r="BI171" s="480"/>
      <c r="BJ171" s="480"/>
      <c r="BM171" s="480"/>
      <c r="BN171" s="480"/>
      <c r="BO171" s="480"/>
      <c r="BP171" s="480"/>
      <c r="BR171" s="480"/>
      <c r="BS171" s="480"/>
      <c r="BT171" s="480"/>
      <c r="BU171" s="480"/>
      <c r="BV171" s="480"/>
      <c r="BX171" s="480"/>
      <c r="BY171" s="480"/>
      <c r="BZ171" s="480"/>
      <c r="CA171" s="480"/>
      <c r="CC171" s="480"/>
      <c r="CD171" s="480"/>
      <c r="CE171" s="480"/>
      <c r="CF171" s="480"/>
      <c r="CH171" s="480"/>
      <c r="CI171" s="480"/>
      <c r="CJ171" s="480"/>
      <c r="CK171" s="480"/>
      <c r="CM171" s="480"/>
      <c r="CN171" s="480"/>
      <c r="CO171" s="480"/>
      <c r="CP171" s="480"/>
      <c r="CS171" s="480"/>
      <c r="CT171" s="480"/>
      <c r="CU171" s="480"/>
      <c r="CV171" s="480"/>
      <c r="CW171" s="480"/>
      <c r="CX171" s="480"/>
      <c r="CY171" s="480"/>
      <c r="CZ171" s="480"/>
      <c r="DA171" s="480"/>
      <c r="DB171" s="480"/>
      <c r="DC171" s="480"/>
      <c r="DD171" s="480"/>
      <c r="DE171" s="480"/>
      <c r="DF171" s="480"/>
      <c r="DG171" s="480"/>
      <c r="DI171" s="480"/>
      <c r="DJ171" s="480"/>
      <c r="DK171" s="480"/>
      <c r="DQ171" s="480"/>
      <c r="DR171" s="480"/>
      <c r="DS171" s="480"/>
      <c r="DT171" s="480"/>
    </row>
    <row r="172" spans="1:124" x14ac:dyDescent="0.2">
      <c r="A172" s="496"/>
      <c r="B172" s="425"/>
      <c r="C172" s="425"/>
      <c r="D172" s="501"/>
      <c r="E172" s="501"/>
      <c r="F172" s="501"/>
      <c r="G172" s="501"/>
      <c r="H172" s="501"/>
      <c r="I172" s="425"/>
      <c r="J172" s="425"/>
      <c r="K172" s="425"/>
      <c r="L172" s="425"/>
      <c r="M172" s="511"/>
      <c r="N172" s="511"/>
      <c r="O172" s="511"/>
      <c r="P172" s="425"/>
      <c r="Q172" s="514"/>
      <c r="R172" s="425"/>
      <c r="S172" s="425"/>
      <c r="T172" s="425"/>
      <c r="U172" s="425"/>
      <c r="V172" s="425"/>
      <c r="W172" s="490"/>
      <c r="X172" s="425"/>
      <c r="Y172" s="425"/>
      <c r="Z172" s="490"/>
      <c r="AA172" s="490"/>
      <c r="AB172" s="425"/>
      <c r="AC172" s="490"/>
      <c r="AD172" s="490"/>
      <c r="AE172" s="490"/>
      <c r="AF172" s="490"/>
      <c r="AG172" s="490"/>
      <c r="AH172" s="490"/>
      <c r="AI172" s="490"/>
      <c r="AJ172" s="490"/>
      <c r="AK172" s="490"/>
      <c r="AL172" s="490"/>
      <c r="AM172" s="490"/>
      <c r="AN172" s="490"/>
      <c r="AO172" s="490"/>
      <c r="AP172" s="490"/>
      <c r="AQ172" s="490"/>
      <c r="AR172" s="490"/>
      <c r="AS172" s="425"/>
      <c r="AT172" s="426"/>
      <c r="AV172" s="480"/>
      <c r="AW172" s="480"/>
      <c r="AX172" s="480"/>
      <c r="AY172" s="480"/>
      <c r="BA172" s="480"/>
      <c r="BB172" s="480"/>
      <c r="BC172" s="480"/>
      <c r="BD172" s="480"/>
      <c r="BE172" s="480"/>
      <c r="BF172" s="480"/>
      <c r="BG172" s="480"/>
      <c r="BH172" s="480"/>
      <c r="BI172" s="480"/>
      <c r="BJ172" s="480"/>
      <c r="BM172" s="480"/>
      <c r="BN172" s="480"/>
      <c r="BO172" s="480"/>
      <c r="BP172" s="480"/>
      <c r="BR172" s="480"/>
      <c r="BS172" s="480"/>
      <c r="BT172" s="480"/>
      <c r="BU172" s="480"/>
      <c r="BV172" s="480"/>
      <c r="BX172" s="480"/>
      <c r="BY172" s="480"/>
      <c r="BZ172" s="480"/>
      <c r="CA172" s="480"/>
      <c r="CC172" s="480"/>
      <c r="CD172" s="480"/>
      <c r="CE172" s="480"/>
      <c r="CF172" s="480"/>
      <c r="CH172" s="480"/>
      <c r="CI172" s="480"/>
      <c r="CJ172" s="480"/>
      <c r="CK172" s="480"/>
      <c r="CM172" s="480"/>
      <c r="CN172" s="480"/>
      <c r="CO172" s="480"/>
      <c r="CP172" s="480"/>
      <c r="CS172" s="480"/>
      <c r="CT172" s="480"/>
      <c r="CU172" s="480"/>
      <c r="CV172" s="480"/>
      <c r="CW172" s="480"/>
      <c r="CX172" s="480"/>
      <c r="CY172" s="480"/>
      <c r="CZ172" s="480"/>
      <c r="DA172" s="480"/>
      <c r="DB172" s="480"/>
      <c r="DC172" s="480"/>
      <c r="DD172" s="480"/>
      <c r="DE172" s="480"/>
      <c r="DF172" s="480"/>
      <c r="DG172" s="480"/>
      <c r="DI172" s="480"/>
      <c r="DJ172" s="480"/>
      <c r="DK172" s="480"/>
      <c r="DQ172" s="480"/>
      <c r="DR172" s="480"/>
      <c r="DS172" s="480"/>
      <c r="DT172" s="480"/>
    </row>
    <row r="173" spans="1:124" x14ac:dyDescent="0.2">
      <c r="A173" s="496"/>
      <c r="B173" s="425"/>
      <c r="C173" s="425"/>
      <c r="D173" s="501"/>
      <c r="E173" s="501"/>
      <c r="F173" s="501"/>
      <c r="G173" s="501"/>
      <c r="H173" s="501"/>
      <c r="I173" s="425"/>
      <c r="J173" s="425"/>
      <c r="K173" s="425"/>
      <c r="L173" s="425"/>
      <c r="M173" s="511"/>
      <c r="N173" s="511"/>
      <c r="O173" s="511"/>
      <c r="P173" s="425"/>
      <c r="Q173" s="514"/>
      <c r="R173" s="425"/>
      <c r="S173" s="425"/>
      <c r="T173" s="425"/>
      <c r="U173" s="425"/>
      <c r="V173" s="425"/>
      <c r="W173" s="490"/>
      <c r="X173" s="425"/>
      <c r="Y173" s="425"/>
      <c r="Z173" s="490"/>
      <c r="AA173" s="490"/>
      <c r="AB173" s="425"/>
      <c r="AC173" s="490"/>
      <c r="AD173" s="490"/>
      <c r="AE173" s="490"/>
      <c r="AF173" s="490"/>
      <c r="AG173" s="490"/>
      <c r="AH173" s="490"/>
      <c r="AI173" s="490"/>
      <c r="AJ173" s="490"/>
      <c r="AK173" s="490"/>
      <c r="AL173" s="490"/>
      <c r="AM173" s="490"/>
      <c r="AN173" s="490"/>
      <c r="AO173" s="490"/>
      <c r="AP173" s="490"/>
      <c r="AQ173" s="490"/>
      <c r="AR173" s="490"/>
      <c r="AS173" s="425"/>
      <c r="AT173" s="426"/>
      <c r="AV173" s="480"/>
      <c r="AW173" s="480"/>
      <c r="AX173" s="480"/>
      <c r="AY173" s="480"/>
      <c r="BA173" s="480"/>
      <c r="BB173" s="480"/>
      <c r="BC173" s="480"/>
      <c r="BD173" s="480"/>
      <c r="BE173" s="480"/>
      <c r="BF173" s="480"/>
      <c r="BG173" s="480"/>
      <c r="BH173" s="480"/>
      <c r="BI173" s="480"/>
      <c r="BJ173" s="480"/>
      <c r="BM173" s="480"/>
      <c r="BN173" s="480"/>
      <c r="BO173" s="480"/>
      <c r="BP173" s="480"/>
      <c r="BR173" s="480"/>
      <c r="BS173" s="480"/>
      <c r="BT173" s="480"/>
      <c r="BU173" s="480"/>
      <c r="BV173" s="480"/>
      <c r="BX173" s="480"/>
      <c r="BY173" s="480"/>
      <c r="BZ173" s="480"/>
      <c r="CA173" s="480"/>
      <c r="CC173" s="480"/>
      <c r="CD173" s="480"/>
      <c r="CE173" s="480"/>
      <c r="CF173" s="480"/>
      <c r="CH173" s="480"/>
      <c r="CI173" s="480"/>
      <c r="CJ173" s="480"/>
      <c r="CK173" s="480"/>
      <c r="CM173" s="480"/>
      <c r="CN173" s="480"/>
      <c r="CO173" s="480"/>
      <c r="CP173" s="480"/>
      <c r="CS173" s="480"/>
      <c r="CT173" s="480"/>
      <c r="CU173" s="480"/>
      <c r="CV173" s="480"/>
      <c r="CW173" s="480"/>
      <c r="CX173" s="480"/>
      <c r="CY173" s="480"/>
      <c r="CZ173" s="480"/>
      <c r="DA173" s="480"/>
      <c r="DB173" s="480"/>
      <c r="DC173" s="480"/>
      <c r="DD173" s="480"/>
      <c r="DE173" s="480"/>
      <c r="DF173" s="480"/>
      <c r="DG173" s="480"/>
      <c r="DI173" s="480"/>
      <c r="DJ173" s="480"/>
      <c r="DK173" s="480"/>
      <c r="DQ173" s="480"/>
      <c r="DR173" s="480"/>
      <c r="DS173" s="480"/>
      <c r="DT173" s="480"/>
    </row>
    <row r="174" spans="1:124" x14ac:dyDescent="0.2">
      <c r="A174" s="496"/>
      <c r="B174" s="425"/>
      <c r="C174" s="425"/>
      <c r="D174" s="501"/>
      <c r="E174" s="501"/>
      <c r="F174" s="501"/>
      <c r="G174" s="501"/>
      <c r="H174" s="501"/>
      <c r="I174" s="425"/>
      <c r="J174" s="425"/>
      <c r="K174" s="425"/>
      <c r="L174" s="425"/>
      <c r="M174" s="511"/>
      <c r="N174" s="511"/>
      <c r="O174" s="511"/>
      <c r="P174" s="425"/>
      <c r="Q174" s="514"/>
      <c r="R174" s="425"/>
      <c r="S174" s="425"/>
      <c r="T174" s="425"/>
      <c r="U174" s="425"/>
      <c r="V174" s="425"/>
      <c r="W174" s="490"/>
      <c r="X174" s="425"/>
      <c r="Y174" s="425"/>
      <c r="Z174" s="490"/>
      <c r="AA174" s="490"/>
      <c r="AB174" s="425"/>
      <c r="AC174" s="490"/>
      <c r="AD174" s="490"/>
      <c r="AE174" s="490"/>
      <c r="AF174" s="490"/>
      <c r="AG174" s="490"/>
      <c r="AH174" s="490"/>
      <c r="AI174" s="490"/>
      <c r="AJ174" s="490"/>
      <c r="AK174" s="490"/>
      <c r="AL174" s="490"/>
      <c r="AM174" s="490"/>
      <c r="AN174" s="490"/>
      <c r="AO174" s="490"/>
      <c r="AP174" s="490"/>
      <c r="AQ174" s="490"/>
      <c r="AR174" s="490"/>
      <c r="AS174" s="425"/>
      <c r="AT174" s="426"/>
      <c r="AV174" s="480"/>
      <c r="AW174" s="480"/>
      <c r="AX174" s="480"/>
      <c r="AY174" s="480"/>
      <c r="BA174" s="480"/>
      <c r="BB174" s="480"/>
      <c r="BC174" s="480"/>
      <c r="BD174" s="480"/>
      <c r="BE174" s="480"/>
      <c r="BF174" s="480"/>
      <c r="BG174" s="480"/>
      <c r="BH174" s="480"/>
      <c r="BI174" s="480"/>
      <c r="BJ174" s="480"/>
      <c r="BM174" s="480"/>
      <c r="BN174" s="480"/>
      <c r="BO174" s="480"/>
      <c r="BP174" s="480"/>
      <c r="BR174" s="480"/>
      <c r="BS174" s="480"/>
      <c r="BT174" s="480"/>
      <c r="BU174" s="480"/>
      <c r="BV174" s="480"/>
      <c r="BX174" s="480"/>
      <c r="BY174" s="480"/>
      <c r="BZ174" s="480"/>
      <c r="CA174" s="480"/>
      <c r="CC174" s="480"/>
      <c r="CD174" s="480"/>
      <c r="CE174" s="480"/>
      <c r="CF174" s="480"/>
      <c r="CH174" s="480"/>
      <c r="CI174" s="480"/>
      <c r="CJ174" s="480"/>
      <c r="CK174" s="480"/>
      <c r="CM174" s="480"/>
      <c r="CN174" s="480"/>
      <c r="CO174" s="480"/>
      <c r="CP174" s="480"/>
      <c r="CS174" s="480"/>
      <c r="CT174" s="480"/>
      <c r="CU174" s="480"/>
      <c r="CV174" s="480"/>
      <c r="CW174" s="480"/>
      <c r="CX174" s="480"/>
      <c r="CY174" s="480"/>
      <c r="CZ174" s="480"/>
      <c r="DA174" s="480"/>
      <c r="DB174" s="480"/>
      <c r="DC174" s="480"/>
      <c r="DD174" s="480"/>
      <c r="DE174" s="480"/>
      <c r="DF174" s="480"/>
      <c r="DG174" s="480"/>
      <c r="DI174" s="480"/>
      <c r="DJ174" s="480"/>
      <c r="DK174" s="480"/>
      <c r="DQ174" s="480"/>
      <c r="DR174" s="480"/>
      <c r="DS174" s="480"/>
      <c r="DT174" s="480"/>
    </row>
    <row r="175" spans="1:124" x14ac:dyDescent="0.2">
      <c r="A175" s="496"/>
      <c r="B175" s="425"/>
      <c r="C175" s="425"/>
      <c r="D175" s="501"/>
      <c r="E175" s="501"/>
      <c r="F175" s="501"/>
      <c r="G175" s="501"/>
      <c r="H175" s="501"/>
      <c r="I175" s="425"/>
      <c r="J175" s="425"/>
      <c r="K175" s="425"/>
      <c r="L175" s="425"/>
      <c r="M175" s="511"/>
      <c r="N175" s="511"/>
      <c r="O175" s="511"/>
      <c r="P175" s="425"/>
      <c r="Q175" s="514"/>
      <c r="R175" s="425"/>
      <c r="S175" s="425"/>
      <c r="T175" s="425"/>
      <c r="U175" s="425"/>
      <c r="V175" s="425"/>
      <c r="W175" s="490"/>
      <c r="X175" s="425"/>
      <c r="Y175" s="425"/>
      <c r="Z175" s="490"/>
      <c r="AA175" s="490"/>
      <c r="AB175" s="425"/>
      <c r="AC175" s="490"/>
      <c r="AD175" s="490"/>
      <c r="AE175" s="490"/>
      <c r="AF175" s="490"/>
      <c r="AG175" s="490"/>
      <c r="AH175" s="490"/>
      <c r="AI175" s="490"/>
      <c r="AJ175" s="490"/>
      <c r="AK175" s="490"/>
      <c r="AL175" s="490"/>
      <c r="AM175" s="490"/>
      <c r="AN175" s="490"/>
      <c r="AO175" s="490"/>
      <c r="AP175" s="490"/>
      <c r="AQ175" s="490"/>
      <c r="AR175" s="490"/>
      <c r="AS175" s="425"/>
      <c r="AT175" s="426"/>
      <c r="AV175" s="480"/>
      <c r="AW175" s="480"/>
      <c r="AX175" s="480"/>
      <c r="AY175" s="480"/>
      <c r="BA175" s="480"/>
      <c r="BB175" s="480"/>
      <c r="BC175" s="480"/>
      <c r="BD175" s="480"/>
      <c r="BE175" s="480"/>
      <c r="BF175" s="480"/>
      <c r="BG175" s="480"/>
      <c r="BH175" s="480"/>
      <c r="BI175" s="480"/>
      <c r="BJ175" s="480"/>
      <c r="BM175" s="480"/>
      <c r="BN175" s="480"/>
      <c r="BO175" s="480"/>
      <c r="BP175" s="480"/>
      <c r="BR175" s="480"/>
      <c r="BS175" s="480"/>
      <c r="BT175" s="480"/>
      <c r="BU175" s="480"/>
      <c r="BV175" s="480"/>
      <c r="BX175" s="480"/>
      <c r="BY175" s="480"/>
      <c r="BZ175" s="480"/>
      <c r="CA175" s="480"/>
      <c r="CC175" s="480"/>
      <c r="CD175" s="480"/>
      <c r="CE175" s="480"/>
      <c r="CF175" s="480"/>
      <c r="CH175" s="480"/>
      <c r="CI175" s="480"/>
      <c r="CJ175" s="480"/>
      <c r="CK175" s="480"/>
      <c r="CM175" s="480"/>
      <c r="CN175" s="480"/>
      <c r="CO175" s="480"/>
      <c r="CP175" s="480"/>
      <c r="CS175" s="480"/>
      <c r="CT175" s="480"/>
      <c r="CU175" s="480"/>
      <c r="CV175" s="480"/>
      <c r="CW175" s="480"/>
      <c r="CX175" s="480"/>
      <c r="CY175" s="480"/>
      <c r="CZ175" s="480"/>
      <c r="DA175" s="480"/>
      <c r="DB175" s="480"/>
      <c r="DC175" s="480"/>
      <c r="DD175" s="480"/>
      <c r="DE175" s="480"/>
      <c r="DF175" s="480"/>
      <c r="DG175" s="480"/>
      <c r="DI175" s="480"/>
      <c r="DJ175" s="480"/>
      <c r="DK175" s="480"/>
      <c r="DQ175" s="480"/>
      <c r="DR175" s="480"/>
      <c r="DS175" s="480"/>
      <c r="DT175" s="480"/>
    </row>
    <row r="176" spans="1:124" x14ac:dyDescent="0.2">
      <c r="A176" s="496"/>
      <c r="B176" s="425"/>
      <c r="C176" s="425"/>
      <c r="D176" s="501"/>
      <c r="E176" s="501"/>
      <c r="F176" s="501"/>
      <c r="G176" s="501"/>
      <c r="H176" s="501"/>
      <c r="I176" s="425"/>
      <c r="J176" s="425"/>
      <c r="K176" s="425"/>
      <c r="L176" s="425"/>
      <c r="M176" s="511"/>
      <c r="N176" s="511"/>
      <c r="O176" s="511"/>
      <c r="P176" s="425"/>
      <c r="Q176" s="514"/>
      <c r="R176" s="425"/>
      <c r="S176" s="425"/>
      <c r="T176" s="425"/>
      <c r="U176" s="425"/>
      <c r="V176" s="425"/>
      <c r="W176" s="490"/>
      <c r="X176" s="425"/>
      <c r="Y176" s="425"/>
      <c r="Z176" s="490"/>
      <c r="AA176" s="490"/>
      <c r="AB176" s="425"/>
      <c r="AC176" s="490"/>
      <c r="AD176" s="490"/>
      <c r="AE176" s="490"/>
      <c r="AF176" s="490"/>
      <c r="AG176" s="490"/>
      <c r="AH176" s="490"/>
      <c r="AI176" s="490"/>
      <c r="AJ176" s="490"/>
      <c r="AK176" s="490"/>
      <c r="AL176" s="490"/>
      <c r="AM176" s="490"/>
      <c r="AN176" s="490"/>
      <c r="AO176" s="490"/>
      <c r="AP176" s="490"/>
      <c r="AQ176" s="490"/>
      <c r="AR176" s="490"/>
      <c r="AS176" s="425"/>
      <c r="AT176" s="426"/>
      <c r="AV176" s="480"/>
      <c r="AW176" s="480"/>
      <c r="AX176" s="480"/>
      <c r="AY176" s="480"/>
      <c r="BA176" s="480"/>
      <c r="BB176" s="480"/>
      <c r="BC176" s="480"/>
      <c r="BD176" s="480"/>
      <c r="BE176" s="480"/>
      <c r="BF176" s="480"/>
      <c r="BG176" s="480"/>
      <c r="BH176" s="480"/>
      <c r="BI176" s="480"/>
      <c r="BJ176" s="480"/>
      <c r="BM176" s="480"/>
      <c r="BN176" s="480"/>
      <c r="BO176" s="480"/>
      <c r="BP176" s="480"/>
      <c r="BR176" s="480"/>
      <c r="BS176" s="480"/>
      <c r="BT176" s="480"/>
      <c r="BU176" s="480"/>
      <c r="BV176" s="480"/>
      <c r="BX176" s="480"/>
      <c r="BY176" s="480"/>
      <c r="BZ176" s="480"/>
      <c r="CA176" s="480"/>
      <c r="CC176" s="480"/>
      <c r="CD176" s="480"/>
      <c r="CE176" s="480"/>
      <c r="CF176" s="480"/>
      <c r="CH176" s="480"/>
      <c r="CI176" s="480"/>
      <c r="CJ176" s="480"/>
      <c r="CK176" s="480"/>
      <c r="CM176" s="480"/>
      <c r="CN176" s="480"/>
      <c r="CO176" s="480"/>
      <c r="CP176" s="480"/>
      <c r="CS176" s="480"/>
      <c r="CT176" s="480"/>
      <c r="CU176" s="480"/>
      <c r="CV176" s="480"/>
      <c r="CW176" s="480"/>
      <c r="CX176" s="480"/>
      <c r="CY176" s="480"/>
      <c r="CZ176" s="480"/>
      <c r="DA176" s="480"/>
      <c r="DB176" s="480"/>
      <c r="DC176" s="480"/>
      <c r="DD176" s="480"/>
      <c r="DE176" s="480"/>
      <c r="DF176" s="480"/>
      <c r="DG176" s="480"/>
      <c r="DI176" s="480"/>
      <c r="DJ176" s="480"/>
      <c r="DK176" s="480"/>
      <c r="DQ176" s="480"/>
      <c r="DR176" s="480"/>
      <c r="DS176" s="480"/>
      <c r="DT176" s="480"/>
    </row>
    <row r="177" spans="1:124" x14ac:dyDescent="0.2">
      <c r="A177" s="496"/>
      <c r="B177" s="425"/>
      <c r="C177" s="425"/>
      <c r="D177" s="501"/>
      <c r="E177" s="501"/>
      <c r="F177" s="501"/>
      <c r="G177" s="501"/>
      <c r="H177" s="501"/>
      <c r="I177" s="425"/>
      <c r="J177" s="425"/>
      <c r="K177" s="425"/>
      <c r="L177" s="425"/>
      <c r="M177" s="511"/>
      <c r="N177" s="511"/>
      <c r="O177" s="511"/>
      <c r="P177" s="425"/>
      <c r="Q177" s="514"/>
      <c r="R177" s="425"/>
      <c r="S177" s="425"/>
      <c r="T177" s="425"/>
      <c r="U177" s="425"/>
      <c r="V177" s="425"/>
      <c r="W177" s="490"/>
      <c r="X177" s="425"/>
      <c r="Y177" s="425"/>
      <c r="Z177" s="490"/>
      <c r="AA177" s="490"/>
      <c r="AB177" s="425"/>
      <c r="AC177" s="490"/>
      <c r="AD177" s="490"/>
      <c r="AE177" s="490"/>
      <c r="AF177" s="490"/>
      <c r="AG177" s="490"/>
      <c r="AH177" s="490"/>
      <c r="AI177" s="490"/>
      <c r="AJ177" s="490"/>
      <c r="AK177" s="490"/>
      <c r="AL177" s="490"/>
      <c r="AM177" s="490"/>
      <c r="AN177" s="490"/>
      <c r="AO177" s="490"/>
      <c r="AP177" s="490"/>
      <c r="AQ177" s="490"/>
      <c r="AR177" s="490"/>
      <c r="AS177" s="425"/>
      <c r="AT177" s="426"/>
      <c r="AV177" s="480"/>
      <c r="AW177" s="480"/>
      <c r="AX177" s="480"/>
      <c r="AY177" s="480"/>
      <c r="BA177" s="480"/>
      <c r="BB177" s="480"/>
      <c r="BC177" s="480"/>
      <c r="BD177" s="480"/>
      <c r="BE177" s="480"/>
      <c r="BF177" s="480"/>
      <c r="BG177" s="480"/>
      <c r="BH177" s="480"/>
      <c r="BI177" s="480"/>
      <c r="BJ177" s="480"/>
      <c r="BM177" s="480"/>
      <c r="BN177" s="480"/>
      <c r="BO177" s="480"/>
      <c r="BP177" s="480"/>
      <c r="BR177" s="480"/>
      <c r="BS177" s="480"/>
      <c r="BT177" s="480"/>
      <c r="BU177" s="480"/>
      <c r="BV177" s="480"/>
      <c r="BX177" s="480"/>
      <c r="BY177" s="480"/>
      <c r="BZ177" s="480"/>
      <c r="CA177" s="480"/>
      <c r="CC177" s="480"/>
      <c r="CD177" s="480"/>
      <c r="CE177" s="480"/>
      <c r="CF177" s="480"/>
      <c r="CH177" s="480"/>
      <c r="CI177" s="480"/>
      <c r="CJ177" s="480"/>
      <c r="CK177" s="480"/>
      <c r="CM177" s="480"/>
      <c r="CN177" s="480"/>
      <c r="CO177" s="480"/>
      <c r="CP177" s="480"/>
      <c r="CS177" s="480"/>
      <c r="CT177" s="480"/>
      <c r="CU177" s="480"/>
      <c r="CV177" s="480"/>
      <c r="CW177" s="480"/>
      <c r="CX177" s="480"/>
      <c r="CY177" s="480"/>
      <c r="CZ177" s="480"/>
      <c r="DA177" s="480"/>
      <c r="DB177" s="480"/>
      <c r="DC177" s="480"/>
      <c r="DD177" s="480"/>
      <c r="DE177" s="480"/>
      <c r="DF177" s="480"/>
      <c r="DG177" s="480"/>
      <c r="DI177" s="480"/>
      <c r="DJ177" s="480"/>
      <c r="DK177" s="480"/>
      <c r="DQ177" s="480"/>
      <c r="DR177" s="480"/>
      <c r="DS177" s="480"/>
      <c r="DT177" s="480"/>
    </row>
    <row r="178" spans="1:124" x14ac:dyDescent="0.2">
      <c r="A178" s="496"/>
      <c r="B178" s="425"/>
      <c r="C178" s="425"/>
      <c r="D178" s="501"/>
      <c r="E178" s="501"/>
      <c r="F178" s="501"/>
      <c r="G178" s="501"/>
      <c r="H178" s="501"/>
      <c r="I178" s="425"/>
      <c r="J178" s="425"/>
      <c r="K178" s="425"/>
      <c r="L178" s="425"/>
      <c r="M178" s="511"/>
      <c r="N178" s="511"/>
      <c r="O178" s="511"/>
      <c r="P178" s="425"/>
      <c r="Q178" s="514"/>
      <c r="R178" s="425"/>
      <c r="S178" s="425"/>
      <c r="T178" s="425"/>
      <c r="U178" s="425"/>
      <c r="V178" s="425"/>
      <c r="W178" s="490"/>
      <c r="X178" s="425"/>
      <c r="Y178" s="425"/>
      <c r="Z178" s="490"/>
      <c r="AA178" s="490"/>
      <c r="AB178" s="425"/>
      <c r="AC178" s="490"/>
      <c r="AD178" s="490"/>
      <c r="AE178" s="490"/>
      <c r="AF178" s="490"/>
      <c r="AG178" s="490"/>
      <c r="AH178" s="490"/>
      <c r="AI178" s="490"/>
      <c r="AJ178" s="490"/>
      <c r="AK178" s="490"/>
      <c r="AL178" s="490"/>
      <c r="AM178" s="490"/>
      <c r="AN178" s="490"/>
      <c r="AO178" s="490"/>
      <c r="AP178" s="490"/>
      <c r="AQ178" s="490"/>
      <c r="AR178" s="490"/>
      <c r="AS178" s="425"/>
      <c r="AT178" s="426"/>
      <c r="AV178" s="480"/>
      <c r="AW178" s="480"/>
      <c r="AX178" s="480"/>
      <c r="AY178" s="480"/>
      <c r="BA178" s="480"/>
      <c r="BB178" s="480"/>
      <c r="BC178" s="480"/>
      <c r="BD178" s="480"/>
      <c r="BE178" s="480"/>
      <c r="BF178" s="480"/>
      <c r="BG178" s="480"/>
      <c r="BH178" s="480"/>
      <c r="BI178" s="480"/>
      <c r="BJ178" s="480"/>
      <c r="BM178" s="480"/>
      <c r="BN178" s="480"/>
      <c r="BO178" s="480"/>
      <c r="BP178" s="480"/>
      <c r="BR178" s="480"/>
      <c r="BS178" s="480"/>
      <c r="BT178" s="480"/>
      <c r="BU178" s="480"/>
      <c r="BV178" s="480"/>
      <c r="BX178" s="480"/>
      <c r="BY178" s="480"/>
      <c r="BZ178" s="480"/>
      <c r="CA178" s="480"/>
      <c r="CC178" s="480"/>
      <c r="CD178" s="480"/>
      <c r="CE178" s="480"/>
      <c r="CF178" s="480"/>
      <c r="CH178" s="480"/>
      <c r="CI178" s="480"/>
      <c r="CJ178" s="480"/>
      <c r="CK178" s="480"/>
      <c r="CM178" s="480"/>
      <c r="CN178" s="480"/>
      <c r="CO178" s="480"/>
      <c r="CP178" s="480"/>
      <c r="CS178" s="480"/>
      <c r="CT178" s="480"/>
      <c r="CU178" s="480"/>
      <c r="CV178" s="480"/>
      <c r="CW178" s="480"/>
      <c r="CX178" s="480"/>
      <c r="CY178" s="480"/>
      <c r="CZ178" s="480"/>
      <c r="DA178" s="480"/>
      <c r="DB178" s="480"/>
      <c r="DC178" s="480"/>
      <c r="DD178" s="480"/>
      <c r="DE178" s="480"/>
      <c r="DF178" s="480"/>
      <c r="DG178" s="480"/>
      <c r="DI178" s="480"/>
      <c r="DJ178" s="480"/>
      <c r="DK178" s="480"/>
      <c r="DQ178" s="480"/>
      <c r="DR178" s="480"/>
      <c r="DS178" s="480"/>
      <c r="DT178" s="480"/>
    </row>
    <row r="179" spans="1:124" x14ac:dyDescent="0.2">
      <c r="A179" s="496"/>
      <c r="B179" s="425"/>
      <c r="C179" s="425"/>
      <c r="D179" s="501"/>
      <c r="E179" s="501"/>
      <c r="F179" s="501"/>
      <c r="G179" s="501"/>
      <c r="H179" s="501"/>
      <c r="I179" s="425"/>
      <c r="J179" s="425"/>
      <c r="K179" s="425"/>
      <c r="L179" s="425"/>
      <c r="M179" s="511"/>
      <c r="N179" s="511"/>
      <c r="O179" s="511"/>
      <c r="P179" s="425"/>
      <c r="Q179" s="514"/>
      <c r="R179" s="425"/>
      <c r="S179" s="425"/>
      <c r="T179" s="425"/>
      <c r="U179" s="425"/>
      <c r="V179" s="425"/>
      <c r="W179" s="490"/>
      <c r="X179" s="425"/>
      <c r="Y179" s="425"/>
      <c r="Z179" s="490"/>
      <c r="AA179" s="490"/>
      <c r="AB179" s="425"/>
      <c r="AC179" s="490"/>
      <c r="AD179" s="490"/>
      <c r="AE179" s="490"/>
      <c r="AF179" s="490"/>
      <c r="AG179" s="490"/>
      <c r="AH179" s="490"/>
      <c r="AI179" s="490"/>
      <c r="AJ179" s="490"/>
      <c r="AK179" s="490"/>
      <c r="AL179" s="490"/>
      <c r="AM179" s="490"/>
      <c r="AN179" s="490"/>
      <c r="AO179" s="490"/>
      <c r="AP179" s="490"/>
      <c r="AQ179" s="490"/>
      <c r="AR179" s="490"/>
      <c r="AS179" s="425"/>
      <c r="AT179" s="426"/>
      <c r="AV179" s="480"/>
      <c r="AW179" s="480"/>
      <c r="AX179" s="480"/>
      <c r="AY179" s="480"/>
      <c r="BA179" s="480"/>
      <c r="BB179" s="480"/>
      <c r="BC179" s="480"/>
      <c r="BD179" s="480"/>
      <c r="BE179" s="480"/>
      <c r="BF179" s="480"/>
      <c r="BG179" s="480"/>
      <c r="BH179" s="480"/>
      <c r="BI179" s="480"/>
      <c r="BJ179" s="480"/>
      <c r="BM179" s="480"/>
      <c r="BN179" s="480"/>
      <c r="BO179" s="480"/>
      <c r="BP179" s="480"/>
      <c r="BR179" s="480"/>
      <c r="BS179" s="480"/>
      <c r="BT179" s="480"/>
      <c r="BU179" s="480"/>
      <c r="BV179" s="480"/>
      <c r="BX179" s="480"/>
      <c r="BY179" s="480"/>
      <c r="BZ179" s="480"/>
      <c r="CA179" s="480"/>
      <c r="CC179" s="480"/>
      <c r="CD179" s="480"/>
      <c r="CE179" s="480"/>
      <c r="CF179" s="480"/>
      <c r="CH179" s="480"/>
      <c r="CI179" s="480"/>
      <c r="CJ179" s="480"/>
      <c r="CK179" s="480"/>
      <c r="CM179" s="480"/>
      <c r="CN179" s="480"/>
      <c r="CO179" s="480"/>
      <c r="CP179" s="480"/>
      <c r="CS179" s="480"/>
      <c r="CT179" s="480"/>
      <c r="CU179" s="480"/>
      <c r="CV179" s="480"/>
      <c r="CW179" s="480"/>
      <c r="CX179" s="480"/>
      <c r="CY179" s="480"/>
      <c r="CZ179" s="480"/>
      <c r="DA179" s="480"/>
      <c r="DB179" s="480"/>
      <c r="DC179" s="480"/>
      <c r="DD179" s="480"/>
      <c r="DE179" s="480"/>
      <c r="DF179" s="480"/>
      <c r="DG179" s="480"/>
      <c r="DI179" s="480"/>
      <c r="DJ179" s="480"/>
      <c r="DK179" s="480"/>
      <c r="DQ179" s="480"/>
      <c r="DR179" s="480"/>
      <c r="DS179" s="480"/>
      <c r="DT179" s="480"/>
    </row>
    <row r="180" spans="1:124" x14ac:dyDescent="0.2">
      <c r="A180" s="496"/>
      <c r="B180" s="425"/>
      <c r="C180" s="425"/>
      <c r="D180" s="501"/>
      <c r="E180" s="501"/>
      <c r="F180" s="501"/>
      <c r="G180" s="501"/>
      <c r="H180" s="501"/>
      <c r="I180" s="425"/>
      <c r="J180" s="425"/>
      <c r="K180" s="425"/>
      <c r="L180" s="425"/>
      <c r="M180" s="511"/>
      <c r="N180" s="511"/>
      <c r="O180" s="511"/>
      <c r="P180" s="425"/>
      <c r="Q180" s="514"/>
      <c r="R180" s="425"/>
      <c r="S180" s="425"/>
      <c r="T180" s="425"/>
      <c r="U180" s="425"/>
      <c r="V180" s="425"/>
      <c r="W180" s="490"/>
      <c r="X180" s="425"/>
      <c r="Y180" s="425"/>
      <c r="Z180" s="490"/>
      <c r="AA180" s="490"/>
      <c r="AB180" s="425"/>
      <c r="AC180" s="490"/>
      <c r="AD180" s="490"/>
      <c r="AE180" s="490"/>
      <c r="AF180" s="490"/>
      <c r="AG180" s="490"/>
      <c r="AH180" s="490"/>
      <c r="AI180" s="490"/>
      <c r="AJ180" s="490"/>
      <c r="AK180" s="490"/>
      <c r="AL180" s="490"/>
      <c r="AM180" s="490"/>
      <c r="AN180" s="490"/>
      <c r="AO180" s="490"/>
      <c r="AP180" s="490"/>
      <c r="AQ180" s="490"/>
      <c r="AR180" s="490"/>
      <c r="AS180" s="425"/>
      <c r="AT180" s="426"/>
      <c r="AV180" s="480"/>
      <c r="AW180" s="480"/>
      <c r="AX180" s="480"/>
      <c r="AY180" s="480"/>
      <c r="BA180" s="480"/>
      <c r="BB180" s="480"/>
      <c r="BC180" s="480"/>
      <c r="BD180" s="480"/>
      <c r="BE180" s="480"/>
      <c r="BF180" s="480"/>
      <c r="BG180" s="480"/>
      <c r="BH180" s="480"/>
      <c r="BI180" s="480"/>
      <c r="BJ180" s="480"/>
      <c r="BM180" s="480"/>
      <c r="BN180" s="480"/>
      <c r="BO180" s="480"/>
      <c r="BP180" s="480"/>
      <c r="BR180" s="480"/>
      <c r="BS180" s="480"/>
      <c r="BT180" s="480"/>
      <c r="BU180" s="480"/>
      <c r="BV180" s="480"/>
      <c r="BX180" s="480"/>
      <c r="BY180" s="480"/>
      <c r="BZ180" s="480"/>
      <c r="CA180" s="480"/>
      <c r="CC180" s="480"/>
      <c r="CD180" s="480"/>
      <c r="CE180" s="480"/>
      <c r="CF180" s="480"/>
      <c r="CH180" s="480"/>
      <c r="CI180" s="480"/>
      <c r="CJ180" s="480"/>
      <c r="CK180" s="480"/>
      <c r="CM180" s="480"/>
      <c r="CN180" s="480"/>
      <c r="CO180" s="480"/>
      <c r="CP180" s="480"/>
      <c r="CS180" s="480"/>
      <c r="CT180" s="480"/>
      <c r="CU180" s="480"/>
      <c r="CV180" s="480"/>
      <c r="CW180" s="480"/>
      <c r="CX180" s="480"/>
      <c r="CY180" s="480"/>
      <c r="CZ180" s="480"/>
      <c r="DA180" s="480"/>
      <c r="DB180" s="480"/>
      <c r="DC180" s="480"/>
      <c r="DD180" s="480"/>
      <c r="DE180" s="480"/>
      <c r="DF180" s="480"/>
      <c r="DG180" s="480"/>
      <c r="DI180" s="480"/>
      <c r="DJ180" s="480"/>
      <c r="DK180" s="480"/>
      <c r="DQ180" s="480"/>
      <c r="DR180" s="480"/>
      <c r="DS180" s="480"/>
      <c r="DT180" s="480"/>
    </row>
    <row r="181" spans="1:124" x14ac:dyDescent="0.2">
      <c r="A181" s="496"/>
      <c r="B181" s="425"/>
      <c r="C181" s="425"/>
      <c r="D181" s="501"/>
      <c r="E181" s="501"/>
      <c r="F181" s="501"/>
      <c r="G181" s="501"/>
      <c r="H181" s="501"/>
      <c r="I181" s="425"/>
      <c r="J181" s="425"/>
      <c r="K181" s="425"/>
      <c r="L181" s="425"/>
      <c r="M181" s="511"/>
      <c r="N181" s="511"/>
      <c r="O181" s="511"/>
      <c r="P181" s="425"/>
      <c r="Q181" s="514"/>
      <c r="R181" s="425"/>
      <c r="S181" s="425"/>
      <c r="T181" s="425"/>
      <c r="U181" s="425"/>
      <c r="V181" s="425"/>
      <c r="W181" s="490"/>
      <c r="X181" s="425"/>
      <c r="Y181" s="425"/>
      <c r="Z181" s="490"/>
      <c r="AA181" s="490"/>
      <c r="AB181" s="425"/>
      <c r="AC181" s="490"/>
      <c r="AD181" s="490"/>
      <c r="AE181" s="490"/>
      <c r="AF181" s="490"/>
      <c r="AG181" s="490"/>
      <c r="AH181" s="490"/>
      <c r="AI181" s="490"/>
      <c r="AJ181" s="490"/>
      <c r="AK181" s="490"/>
      <c r="AL181" s="490"/>
      <c r="AM181" s="490"/>
      <c r="AN181" s="490"/>
      <c r="AO181" s="490"/>
      <c r="AP181" s="490"/>
      <c r="AQ181" s="490"/>
      <c r="AR181" s="490"/>
      <c r="AS181" s="425"/>
      <c r="AT181" s="426"/>
      <c r="AV181" s="480"/>
      <c r="AW181" s="480"/>
      <c r="AX181" s="480"/>
      <c r="AY181" s="480"/>
      <c r="BA181" s="480"/>
      <c r="BB181" s="480"/>
      <c r="BC181" s="480"/>
      <c r="BD181" s="480"/>
      <c r="BE181" s="480"/>
      <c r="BF181" s="480"/>
      <c r="BG181" s="480"/>
      <c r="BH181" s="480"/>
      <c r="BI181" s="480"/>
      <c r="BJ181" s="480"/>
      <c r="BM181" s="480"/>
      <c r="BN181" s="480"/>
      <c r="BO181" s="480"/>
      <c r="BP181" s="480"/>
      <c r="BR181" s="480"/>
      <c r="BS181" s="480"/>
      <c r="BT181" s="480"/>
      <c r="BU181" s="480"/>
      <c r="BV181" s="480"/>
      <c r="BX181" s="480"/>
      <c r="BY181" s="480"/>
      <c r="BZ181" s="480"/>
      <c r="CA181" s="480"/>
      <c r="CC181" s="480"/>
      <c r="CD181" s="480"/>
      <c r="CE181" s="480"/>
      <c r="CF181" s="480"/>
      <c r="CH181" s="480"/>
      <c r="CI181" s="480"/>
      <c r="CJ181" s="480"/>
      <c r="CK181" s="480"/>
      <c r="CM181" s="480"/>
      <c r="CN181" s="480"/>
      <c r="CO181" s="480"/>
      <c r="CP181" s="480"/>
      <c r="CS181" s="480"/>
      <c r="CT181" s="480"/>
      <c r="CU181" s="480"/>
      <c r="CV181" s="480"/>
      <c r="CW181" s="480"/>
      <c r="CX181" s="480"/>
      <c r="CY181" s="480"/>
      <c r="CZ181" s="480"/>
      <c r="DA181" s="480"/>
      <c r="DB181" s="480"/>
      <c r="DC181" s="480"/>
      <c r="DD181" s="480"/>
      <c r="DE181" s="480"/>
      <c r="DF181" s="480"/>
      <c r="DG181" s="480"/>
      <c r="DI181" s="480"/>
      <c r="DJ181" s="480"/>
      <c r="DK181" s="480"/>
      <c r="DQ181" s="480"/>
      <c r="DR181" s="480"/>
      <c r="DS181" s="480"/>
      <c r="DT181" s="480"/>
    </row>
    <row r="182" spans="1:124" x14ac:dyDescent="0.2">
      <c r="A182" s="496"/>
      <c r="B182" s="425"/>
      <c r="C182" s="425"/>
      <c r="D182" s="501"/>
      <c r="E182" s="501"/>
      <c r="F182" s="501"/>
      <c r="G182" s="501"/>
      <c r="H182" s="501"/>
      <c r="I182" s="425"/>
      <c r="J182" s="425"/>
      <c r="K182" s="425"/>
      <c r="L182" s="425"/>
      <c r="M182" s="511"/>
      <c r="N182" s="511"/>
      <c r="O182" s="511"/>
      <c r="P182" s="425"/>
      <c r="Q182" s="514"/>
      <c r="R182" s="425"/>
      <c r="S182" s="425"/>
      <c r="T182" s="425"/>
      <c r="U182" s="425"/>
      <c r="V182" s="425"/>
      <c r="W182" s="490"/>
      <c r="X182" s="425"/>
      <c r="Y182" s="425"/>
      <c r="Z182" s="490"/>
      <c r="AA182" s="490"/>
      <c r="AB182" s="425"/>
      <c r="AC182" s="490"/>
      <c r="AD182" s="490"/>
      <c r="AE182" s="490"/>
      <c r="AF182" s="490"/>
      <c r="AG182" s="490"/>
      <c r="AH182" s="490"/>
      <c r="AI182" s="490"/>
      <c r="AJ182" s="490"/>
      <c r="AK182" s="490"/>
      <c r="AL182" s="490"/>
      <c r="AM182" s="490"/>
      <c r="AN182" s="490"/>
      <c r="AO182" s="490"/>
      <c r="AP182" s="490"/>
      <c r="AQ182" s="490"/>
      <c r="AR182" s="490"/>
      <c r="AS182" s="425"/>
      <c r="AT182" s="426"/>
      <c r="AV182" s="480"/>
      <c r="AW182" s="480"/>
      <c r="AX182" s="480"/>
      <c r="AY182" s="480"/>
      <c r="BA182" s="480"/>
      <c r="BB182" s="480"/>
      <c r="BC182" s="480"/>
      <c r="BD182" s="480"/>
      <c r="BE182" s="480"/>
      <c r="BF182" s="480"/>
      <c r="BG182" s="480"/>
      <c r="BH182" s="480"/>
      <c r="BI182" s="480"/>
      <c r="BJ182" s="480"/>
      <c r="BM182" s="480"/>
      <c r="BN182" s="480"/>
      <c r="BO182" s="480"/>
      <c r="BP182" s="480"/>
      <c r="BR182" s="480"/>
      <c r="BS182" s="480"/>
      <c r="BT182" s="480"/>
      <c r="BU182" s="480"/>
      <c r="BV182" s="480"/>
      <c r="BX182" s="480"/>
      <c r="BY182" s="480"/>
      <c r="BZ182" s="480"/>
      <c r="CA182" s="480"/>
      <c r="CC182" s="480"/>
      <c r="CD182" s="480"/>
      <c r="CE182" s="480"/>
      <c r="CF182" s="480"/>
      <c r="CH182" s="480"/>
      <c r="CI182" s="480"/>
      <c r="CJ182" s="480"/>
      <c r="CK182" s="480"/>
      <c r="CM182" s="480"/>
      <c r="CN182" s="480"/>
      <c r="CO182" s="480"/>
      <c r="CP182" s="480"/>
      <c r="CS182" s="480"/>
      <c r="CT182" s="480"/>
      <c r="CU182" s="480"/>
      <c r="CV182" s="480"/>
      <c r="CW182" s="480"/>
      <c r="CX182" s="480"/>
      <c r="CY182" s="480"/>
      <c r="CZ182" s="480"/>
      <c r="DA182" s="480"/>
      <c r="DB182" s="480"/>
      <c r="DC182" s="480"/>
      <c r="DD182" s="480"/>
      <c r="DE182" s="480"/>
      <c r="DF182" s="480"/>
      <c r="DG182" s="480"/>
      <c r="DI182" s="480"/>
      <c r="DJ182" s="480"/>
      <c r="DK182" s="480"/>
      <c r="DQ182" s="480"/>
      <c r="DR182" s="480"/>
      <c r="DS182" s="480"/>
      <c r="DT182" s="480"/>
    </row>
    <row r="183" spans="1:124" x14ac:dyDescent="0.2">
      <c r="A183" s="496"/>
      <c r="B183" s="425"/>
      <c r="C183" s="425"/>
      <c r="D183" s="501"/>
      <c r="E183" s="501"/>
      <c r="F183" s="501"/>
      <c r="G183" s="501"/>
      <c r="H183" s="501"/>
      <c r="I183" s="425"/>
      <c r="J183" s="425"/>
      <c r="K183" s="425"/>
      <c r="L183" s="425"/>
      <c r="M183" s="511"/>
      <c r="N183" s="511"/>
      <c r="O183" s="511"/>
      <c r="P183" s="425"/>
      <c r="Q183" s="514"/>
      <c r="R183" s="425"/>
      <c r="S183" s="425"/>
      <c r="T183" s="425"/>
      <c r="U183" s="425"/>
      <c r="V183" s="425"/>
      <c r="W183" s="490"/>
      <c r="X183" s="425"/>
      <c r="Y183" s="425"/>
      <c r="Z183" s="490"/>
      <c r="AA183" s="490"/>
      <c r="AB183" s="425"/>
      <c r="AC183" s="490"/>
      <c r="AD183" s="490"/>
      <c r="AE183" s="490"/>
      <c r="AF183" s="490"/>
      <c r="AG183" s="490"/>
      <c r="AH183" s="490"/>
      <c r="AI183" s="490"/>
      <c r="AJ183" s="490"/>
      <c r="AK183" s="490"/>
      <c r="AL183" s="490"/>
      <c r="AM183" s="490"/>
      <c r="AN183" s="490"/>
      <c r="AO183" s="490"/>
      <c r="AP183" s="490"/>
      <c r="AQ183" s="490"/>
      <c r="AR183" s="490"/>
      <c r="AS183" s="425"/>
      <c r="AT183" s="426"/>
      <c r="AV183" s="480"/>
      <c r="AW183" s="480"/>
      <c r="AX183" s="480"/>
      <c r="AY183" s="480"/>
      <c r="BA183" s="480"/>
      <c r="BB183" s="480"/>
      <c r="BC183" s="480"/>
      <c r="BD183" s="480"/>
      <c r="BE183" s="480"/>
      <c r="BF183" s="480"/>
      <c r="BG183" s="480"/>
      <c r="BH183" s="480"/>
      <c r="BI183" s="480"/>
      <c r="BJ183" s="480"/>
      <c r="BM183" s="480"/>
      <c r="BN183" s="480"/>
      <c r="BO183" s="480"/>
      <c r="BP183" s="480"/>
      <c r="BR183" s="480"/>
      <c r="BS183" s="480"/>
      <c r="BT183" s="480"/>
      <c r="BU183" s="480"/>
      <c r="BV183" s="480"/>
      <c r="BX183" s="480"/>
      <c r="BY183" s="480"/>
      <c r="BZ183" s="480"/>
      <c r="CA183" s="480"/>
      <c r="CC183" s="480"/>
      <c r="CD183" s="480"/>
      <c r="CE183" s="480"/>
      <c r="CF183" s="480"/>
      <c r="CH183" s="480"/>
      <c r="CI183" s="480"/>
      <c r="CJ183" s="480"/>
      <c r="CK183" s="480"/>
      <c r="CM183" s="480"/>
      <c r="CN183" s="480"/>
      <c r="CO183" s="480"/>
      <c r="CP183" s="480"/>
      <c r="CS183" s="480"/>
      <c r="CT183" s="480"/>
      <c r="CU183" s="480"/>
      <c r="CV183" s="480"/>
      <c r="CW183" s="480"/>
      <c r="CX183" s="480"/>
      <c r="CY183" s="480"/>
      <c r="CZ183" s="480"/>
      <c r="DA183" s="480"/>
      <c r="DB183" s="480"/>
      <c r="DC183" s="480"/>
      <c r="DD183" s="480"/>
      <c r="DE183" s="480"/>
      <c r="DF183" s="480"/>
      <c r="DG183" s="480"/>
      <c r="DI183" s="480"/>
      <c r="DJ183" s="480"/>
      <c r="DK183" s="480"/>
      <c r="DQ183" s="480"/>
      <c r="DR183" s="480"/>
      <c r="DS183" s="480"/>
      <c r="DT183" s="480"/>
    </row>
    <row r="184" spans="1:124" x14ac:dyDescent="0.2">
      <c r="A184" s="496"/>
      <c r="B184" s="425"/>
      <c r="C184" s="425"/>
      <c r="D184" s="501"/>
      <c r="E184" s="501"/>
      <c r="F184" s="501"/>
      <c r="G184" s="501"/>
      <c r="H184" s="501"/>
      <c r="I184" s="425"/>
      <c r="J184" s="425"/>
      <c r="K184" s="425"/>
      <c r="L184" s="425"/>
      <c r="M184" s="511"/>
      <c r="N184" s="511"/>
      <c r="O184" s="511"/>
      <c r="P184" s="425"/>
      <c r="Q184" s="514"/>
      <c r="R184" s="425"/>
      <c r="S184" s="425"/>
      <c r="T184" s="425"/>
      <c r="U184" s="425"/>
      <c r="V184" s="425"/>
      <c r="W184" s="490"/>
      <c r="X184" s="425"/>
      <c r="Y184" s="425"/>
      <c r="Z184" s="490"/>
      <c r="AA184" s="490"/>
      <c r="AB184" s="425"/>
      <c r="AC184" s="490"/>
      <c r="AD184" s="490"/>
      <c r="AE184" s="490"/>
      <c r="AF184" s="490"/>
      <c r="AG184" s="490"/>
      <c r="AH184" s="490"/>
      <c r="AI184" s="490"/>
      <c r="AJ184" s="490"/>
      <c r="AK184" s="490"/>
      <c r="AL184" s="490"/>
      <c r="AM184" s="490"/>
      <c r="AN184" s="490"/>
      <c r="AO184" s="490"/>
      <c r="AP184" s="490"/>
      <c r="AQ184" s="490"/>
      <c r="AR184" s="490"/>
      <c r="AS184" s="425"/>
      <c r="AT184" s="426"/>
      <c r="AV184" s="480"/>
      <c r="AW184" s="480"/>
      <c r="AX184" s="480"/>
      <c r="AY184" s="480"/>
      <c r="BA184" s="480"/>
      <c r="BB184" s="480"/>
      <c r="BC184" s="480"/>
      <c r="BD184" s="480"/>
      <c r="BE184" s="480"/>
      <c r="BF184" s="480"/>
      <c r="BG184" s="480"/>
      <c r="BH184" s="480"/>
      <c r="BI184" s="480"/>
      <c r="BJ184" s="480"/>
      <c r="BM184" s="480"/>
      <c r="BN184" s="480"/>
      <c r="BO184" s="480"/>
      <c r="BP184" s="480"/>
      <c r="BR184" s="480"/>
      <c r="BS184" s="480"/>
      <c r="BT184" s="480"/>
      <c r="BU184" s="480"/>
      <c r="BV184" s="480"/>
      <c r="BX184" s="480"/>
      <c r="BY184" s="480"/>
      <c r="BZ184" s="480"/>
      <c r="CA184" s="480"/>
      <c r="CC184" s="480"/>
      <c r="CD184" s="480"/>
      <c r="CE184" s="480"/>
      <c r="CF184" s="480"/>
      <c r="CH184" s="480"/>
      <c r="CI184" s="480"/>
      <c r="CJ184" s="480"/>
      <c r="CK184" s="480"/>
      <c r="CM184" s="480"/>
      <c r="CN184" s="480"/>
      <c r="CO184" s="480"/>
      <c r="CP184" s="480"/>
      <c r="CS184" s="480"/>
      <c r="CT184" s="480"/>
      <c r="CU184" s="480"/>
      <c r="CV184" s="480"/>
      <c r="CW184" s="480"/>
      <c r="CX184" s="480"/>
      <c r="CY184" s="480"/>
      <c r="CZ184" s="480"/>
      <c r="DA184" s="480"/>
      <c r="DB184" s="480"/>
      <c r="DC184" s="480"/>
      <c r="DD184" s="480"/>
      <c r="DE184" s="480"/>
      <c r="DF184" s="480"/>
      <c r="DG184" s="480"/>
      <c r="DI184" s="480"/>
      <c r="DJ184" s="480"/>
      <c r="DK184" s="480"/>
      <c r="DQ184" s="480"/>
      <c r="DR184" s="480"/>
      <c r="DS184" s="480"/>
      <c r="DT184" s="480"/>
    </row>
    <row r="185" spans="1:124" x14ac:dyDescent="0.2">
      <c r="A185" s="496"/>
      <c r="B185" s="425"/>
      <c r="C185" s="425"/>
      <c r="D185" s="501"/>
      <c r="E185" s="501"/>
      <c r="F185" s="501"/>
      <c r="G185" s="501"/>
      <c r="H185" s="501"/>
      <c r="I185" s="425"/>
      <c r="J185" s="425"/>
      <c r="K185" s="425"/>
      <c r="L185" s="425"/>
      <c r="M185" s="511"/>
      <c r="N185" s="511"/>
      <c r="O185" s="511"/>
      <c r="P185" s="425"/>
      <c r="Q185" s="514"/>
      <c r="R185" s="425"/>
      <c r="S185" s="425"/>
      <c r="T185" s="425"/>
      <c r="U185" s="425"/>
      <c r="V185" s="425"/>
      <c r="W185" s="490"/>
      <c r="X185" s="425"/>
      <c r="Y185" s="425"/>
      <c r="Z185" s="490"/>
      <c r="AA185" s="490"/>
      <c r="AB185" s="425"/>
      <c r="AC185" s="490"/>
      <c r="AD185" s="490"/>
      <c r="AE185" s="490"/>
      <c r="AF185" s="490"/>
      <c r="AG185" s="490"/>
      <c r="AH185" s="490"/>
      <c r="AI185" s="490"/>
      <c r="AJ185" s="490"/>
      <c r="AK185" s="490"/>
      <c r="AL185" s="490"/>
      <c r="AM185" s="490"/>
      <c r="AN185" s="490"/>
      <c r="AO185" s="490"/>
      <c r="AP185" s="490"/>
      <c r="AQ185" s="490"/>
      <c r="AR185" s="490"/>
      <c r="AS185" s="425"/>
      <c r="AT185" s="426"/>
      <c r="AV185" s="480"/>
      <c r="AW185" s="480"/>
      <c r="AX185" s="480"/>
      <c r="AY185" s="480"/>
      <c r="BA185" s="480"/>
      <c r="BB185" s="480"/>
      <c r="BC185" s="480"/>
      <c r="BD185" s="480"/>
      <c r="BE185" s="480"/>
      <c r="BF185" s="480"/>
      <c r="BG185" s="480"/>
      <c r="BH185" s="480"/>
      <c r="BI185" s="480"/>
      <c r="BJ185" s="480"/>
      <c r="BM185" s="480"/>
      <c r="BN185" s="480"/>
      <c r="BO185" s="480"/>
      <c r="BP185" s="480"/>
      <c r="BR185" s="480"/>
      <c r="BS185" s="480"/>
      <c r="BT185" s="480"/>
      <c r="BU185" s="480"/>
      <c r="BV185" s="480"/>
      <c r="BX185" s="480"/>
      <c r="BY185" s="480"/>
      <c r="BZ185" s="480"/>
      <c r="CA185" s="480"/>
      <c r="CC185" s="480"/>
      <c r="CD185" s="480"/>
      <c r="CE185" s="480"/>
      <c r="CF185" s="480"/>
      <c r="CH185" s="480"/>
      <c r="CI185" s="480"/>
      <c r="CJ185" s="480"/>
      <c r="CK185" s="480"/>
      <c r="CM185" s="480"/>
      <c r="CN185" s="480"/>
      <c r="CO185" s="480"/>
      <c r="CP185" s="480"/>
      <c r="CS185" s="480"/>
      <c r="CT185" s="480"/>
      <c r="CU185" s="480"/>
      <c r="CV185" s="480"/>
      <c r="CW185" s="480"/>
      <c r="CX185" s="480"/>
      <c r="CY185" s="480"/>
      <c r="CZ185" s="480"/>
      <c r="DA185" s="480"/>
      <c r="DB185" s="480"/>
      <c r="DC185" s="480"/>
      <c r="DD185" s="480"/>
      <c r="DE185" s="480"/>
      <c r="DF185" s="480"/>
      <c r="DG185" s="480"/>
      <c r="DI185" s="480"/>
      <c r="DJ185" s="480"/>
      <c r="DK185" s="480"/>
      <c r="DQ185" s="480"/>
      <c r="DR185" s="480"/>
      <c r="DS185" s="480"/>
      <c r="DT185" s="480"/>
    </row>
    <row r="186" spans="1:124" x14ac:dyDescent="0.2">
      <c r="A186" s="496"/>
      <c r="B186" s="425"/>
      <c r="C186" s="425"/>
      <c r="D186" s="501"/>
      <c r="E186" s="501"/>
      <c r="F186" s="501"/>
      <c r="G186" s="501"/>
      <c r="H186" s="501"/>
      <c r="I186" s="425"/>
      <c r="J186" s="425"/>
      <c r="K186" s="425"/>
      <c r="L186" s="425"/>
      <c r="M186" s="511"/>
      <c r="N186" s="511"/>
      <c r="O186" s="511"/>
      <c r="P186" s="425"/>
      <c r="Q186" s="514"/>
      <c r="R186" s="425"/>
      <c r="S186" s="425"/>
      <c r="T186" s="425"/>
      <c r="U186" s="425"/>
      <c r="V186" s="425"/>
      <c r="W186" s="490"/>
      <c r="X186" s="425"/>
      <c r="Y186" s="425"/>
      <c r="Z186" s="490"/>
      <c r="AA186" s="490"/>
      <c r="AB186" s="425"/>
      <c r="AC186" s="490"/>
      <c r="AD186" s="490"/>
      <c r="AE186" s="490"/>
      <c r="AF186" s="490"/>
      <c r="AG186" s="490"/>
      <c r="AH186" s="490"/>
      <c r="AI186" s="490"/>
      <c r="AJ186" s="490"/>
      <c r="AK186" s="490"/>
      <c r="AL186" s="490"/>
      <c r="AM186" s="490"/>
      <c r="AN186" s="490"/>
      <c r="AO186" s="490"/>
      <c r="AP186" s="490"/>
      <c r="AQ186" s="490"/>
      <c r="AR186" s="490"/>
      <c r="AS186" s="425"/>
      <c r="AT186" s="426"/>
      <c r="AV186" s="480"/>
      <c r="AW186" s="480"/>
      <c r="AX186" s="480"/>
      <c r="AY186" s="480"/>
      <c r="BA186" s="480"/>
      <c r="BB186" s="480"/>
      <c r="BC186" s="480"/>
      <c r="BD186" s="480"/>
      <c r="BE186" s="480"/>
      <c r="BF186" s="480"/>
      <c r="BG186" s="480"/>
      <c r="BH186" s="480"/>
      <c r="BI186" s="480"/>
      <c r="BJ186" s="480"/>
      <c r="BM186" s="480"/>
      <c r="BN186" s="480"/>
      <c r="BO186" s="480"/>
      <c r="BP186" s="480"/>
      <c r="BR186" s="480"/>
      <c r="BS186" s="480"/>
      <c r="BT186" s="480"/>
      <c r="BU186" s="480"/>
      <c r="BV186" s="480"/>
      <c r="BX186" s="480"/>
      <c r="BY186" s="480"/>
      <c r="BZ186" s="480"/>
      <c r="CA186" s="480"/>
      <c r="CC186" s="480"/>
      <c r="CD186" s="480"/>
      <c r="CE186" s="480"/>
      <c r="CF186" s="480"/>
      <c r="CH186" s="480"/>
      <c r="CI186" s="480"/>
      <c r="CJ186" s="480"/>
      <c r="CK186" s="480"/>
      <c r="CM186" s="480"/>
      <c r="CN186" s="480"/>
      <c r="CO186" s="480"/>
      <c r="CP186" s="480"/>
      <c r="CS186" s="480"/>
      <c r="CT186" s="480"/>
      <c r="CU186" s="480"/>
      <c r="CV186" s="480"/>
      <c r="CW186" s="480"/>
      <c r="CX186" s="480"/>
      <c r="CY186" s="480"/>
      <c r="CZ186" s="480"/>
      <c r="DA186" s="480"/>
      <c r="DB186" s="480"/>
      <c r="DC186" s="480"/>
      <c r="DD186" s="480"/>
      <c r="DE186" s="480"/>
      <c r="DF186" s="480"/>
      <c r="DG186" s="480"/>
      <c r="DI186" s="480"/>
      <c r="DJ186" s="480"/>
      <c r="DK186" s="480"/>
      <c r="DQ186" s="480"/>
      <c r="DR186" s="480"/>
      <c r="DS186" s="480"/>
      <c r="DT186" s="480"/>
    </row>
    <row r="187" spans="1:124" x14ac:dyDescent="0.2">
      <c r="A187" s="496"/>
      <c r="B187" s="425"/>
      <c r="C187" s="425"/>
      <c r="D187" s="501"/>
      <c r="E187" s="501"/>
      <c r="F187" s="501"/>
      <c r="G187" s="501"/>
      <c r="H187" s="501"/>
      <c r="I187" s="425"/>
      <c r="J187" s="425"/>
      <c r="K187" s="425"/>
      <c r="L187" s="425"/>
      <c r="M187" s="511"/>
      <c r="N187" s="511"/>
      <c r="O187" s="511"/>
      <c r="P187" s="425"/>
      <c r="Q187" s="514"/>
      <c r="R187" s="425"/>
      <c r="S187" s="425"/>
      <c r="T187" s="425"/>
      <c r="U187" s="425"/>
      <c r="V187" s="425"/>
      <c r="W187" s="490"/>
      <c r="X187" s="425"/>
      <c r="Y187" s="425"/>
      <c r="Z187" s="490"/>
      <c r="AA187" s="490"/>
      <c r="AB187" s="425"/>
      <c r="AC187" s="490"/>
      <c r="AD187" s="490"/>
      <c r="AE187" s="490"/>
      <c r="AF187" s="490"/>
      <c r="AG187" s="490"/>
      <c r="AH187" s="490"/>
      <c r="AI187" s="490"/>
      <c r="AJ187" s="490"/>
      <c r="AK187" s="490"/>
      <c r="AL187" s="490"/>
      <c r="AM187" s="490"/>
      <c r="AN187" s="490"/>
      <c r="AO187" s="490"/>
      <c r="AP187" s="490"/>
      <c r="AQ187" s="490"/>
      <c r="AR187" s="490"/>
      <c r="AS187" s="425"/>
      <c r="AT187" s="426"/>
      <c r="AV187" s="480"/>
      <c r="AW187" s="480"/>
      <c r="AX187" s="480"/>
      <c r="AY187" s="480"/>
      <c r="BA187" s="480"/>
      <c r="BB187" s="480"/>
      <c r="BC187" s="480"/>
      <c r="BD187" s="480"/>
      <c r="BE187" s="480"/>
      <c r="BF187" s="480"/>
      <c r="BG187" s="480"/>
      <c r="BH187" s="480"/>
      <c r="BI187" s="480"/>
      <c r="BJ187" s="480"/>
      <c r="BM187" s="480"/>
      <c r="BN187" s="480"/>
      <c r="BO187" s="480"/>
      <c r="BP187" s="480"/>
      <c r="BR187" s="480"/>
      <c r="BS187" s="480"/>
      <c r="BT187" s="480"/>
      <c r="BU187" s="480"/>
      <c r="BV187" s="480"/>
      <c r="BX187" s="480"/>
      <c r="BY187" s="480"/>
      <c r="BZ187" s="480"/>
      <c r="CA187" s="480"/>
      <c r="CC187" s="480"/>
      <c r="CD187" s="480"/>
      <c r="CE187" s="480"/>
      <c r="CF187" s="480"/>
      <c r="CH187" s="480"/>
      <c r="CI187" s="480"/>
      <c r="CJ187" s="480"/>
      <c r="CK187" s="480"/>
      <c r="CM187" s="480"/>
      <c r="CN187" s="480"/>
      <c r="CO187" s="480"/>
      <c r="CP187" s="480"/>
      <c r="CS187" s="480"/>
      <c r="CT187" s="480"/>
      <c r="CU187" s="480"/>
      <c r="CV187" s="480"/>
      <c r="CW187" s="480"/>
      <c r="CX187" s="480"/>
      <c r="CY187" s="480"/>
      <c r="CZ187" s="480"/>
      <c r="DA187" s="480"/>
      <c r="DB187" s="480"/>
      <c r="DC187" s="480"/>
      <c r="DD187" s="480"/>
      <c r="DE187" s="480"/>
      <c r="DF187" s="480"/>
      <c r="DG187" s="480"/>
      <c r="DI187" s="480"/>
      <c r="DJ187" s="480"/>
      <c r="DK187" s="480"/>
      <c r="DQ187" s="480"/>
      <c r="DR187" s="480"/>
      <c r="DS187" s="480"/>
      <c r="DT187" s="480"/>
    </row>
    <row r="188" spans="1:124" x14ac:dyDescent="0.2">
      <c r="A188" s="496"/>
      <c r="B188" s="425"/>
      <c r="C188" s="425"/>
      <c r="D188" s="501"/>
      <c r="E188" s="501"/>
      <c r="F188" s="501"/>
      <c r="G188" s="501"/>
      <c r="H188" s="501"/>
      <c r="I188" s="425"/>
      <c r="J188" s="425"/>
      <c r="K188" s="425"/>
      <c r="L188" s="425"/>
      <c r="M188" s="511"/>
      <c r="N188" s="511"/>
      <c r="O188" s="511"/>
      <c r="P188" s="425"/>
      <c r="Q188" s="514"/>
      <c r="R188" s="425"/>
      <c r="S188" s="425"/>
      <c r="T188" s="425"/>
      <c r="U188" s="425"/>
      <c r="V188" s="425"/>
      <c r="W188" s="490"/>
      <c r="X188" s="425"/>
      <c r="Y188" s="425"/>
      <c r="Z188" s="490"/>
      <c r="AA188" s="490"/>
      <c r="AB188" s="425"/>
      <c r="AC188" s="490"/>
      <c r="AD188" s="490"/>
      <c r="AE188" s="490"/>
      <c r="AF188" s="490"/>
      <c r="AG188" s="490"/>
      <c r="AH188" s="490"/>
      <c r="AI188" s="490"/>
      <c r="AJ188" s="490"/>
      <c r="AK188" s="490"/>
      <c r="AL188" s="490"/>
      <c r="AM188" s="490"/>
      <c r="AN188" s="490"/>
      <c r="AO188" s="490"/>
      <c r="AP188" s="490"/>
      <c r="AQ188" s="490"/>
      <c r="AR188" s="490"/>
      <c r="AS188" s="425"/>
      <c r="AT188" s="426"/>
      <c r="AV188" s="480"/>
      <c r="AW188" s="480"/>
      <c r="AX188" s="480"/>
      <c r="AY188" s="480"/>
      <c r="BA188" s="480"/>
      <c r="BB188" s="480"/>
      <c r="BC188" s="480"/>
      <c r="BD188" s="480"/>
      <c r="BE188" s="480"/>
      <c r="BF188" s="480"/>
      <c r="BG188" s="480"/>
      <c r="BH188" s="480"/>
      <c r="BI188" s="480"/>
      <c r="BJ188" s="480"/>
      <c r="BM188" s="480"/>
      <c r="BN188" s="480"/>
      <c r="BO188" s="480"/>
      <c r="BP188" s="480"/>
      <c r="BR188" s="480"/>
      <c r="BS188" s="480"/>
      <c r="BT188" s="480"/>
      <c r="BU188" s="480"/>
      <c r="BV188" s="480"/>
      <c r="BX188" s="480"/>
      <c r="BY188" s="480"/>
      <c r="BZ188" s="480"/>
      <c r="CA188" s="480"/>
      <c r="CC188" s="480"/>
      <c r="CD188" s="480"/>
      <c r="CE188" s="480"/>
      <c r="CF188" s="480"/>
      <c r="CH188" s="480"/>
      <c r="CI188" s="480"/>
      <c r="CJ188" s="480"/>
      <c r="CK188" s="480"/>
      <c r="CM188" s="480"/>
      <c r="CN188" s="480"/>
      <c r="CO188" s="480"/>
      <c r="CP188" s="480"/>
      <c r="CS188" s="480"/>
      <c r="CT188" s="480"/>
      <c r="CU188" s="480"/>
      <c r="CV188" s="480"/>
      <c r="CW188" s="480"/>
      <c r="CX188" s="480"/>
      <c r="CY188" s="480"/>
      <c r="CZ188" s="480"/>
      <c r="DA188" s="480"/>
      <c r="DB188" s="480"/>
      <c r="DC188" s="480"/>
      <c r="DD188" s="480"/>
      <c r="DE188" s="480"/>
      <c r="DF188" s="480"/>
      <c r="DG188" s="480"/>
      <c r="DI188" s="480"/>
      <c r="DJ188" s="480"/>
      <c r="DK188" s="480"/>
      <c r="DQ188" s="480"/>
      <c r="DR188" s="480"/>
      <c r="DS188" s="480"/>
      <c r="DT188" s="480"/>
    </row>
    <row r="189" spans="1:124" x14ac:dyDescent="0.2">
      <c r="A189" s="496"/>
      <c r="B189" s="425"/>
      <c r="C189" s="425"/>
      <c r="D189" s="501"/>
      <c r="E189" s="501"/>
      <c r="F189" s="501"/>
      <c r="G189" s="501"/>
      <c r="H189" s="501"/>
      <c r="I189" s="425"/>
      <c r="J189" s="425"/>
      <c r="K189" s="425"/>
      <c r="L189" s="425"/>
      <c r="M189" s="511"/>
      <c r="N189" s="511"/>
      <c r="O189" s="511"/>
      <c r="P189" s="425"/>
      <c r="Q189" s="514"/>
      <c r="R189" s="425"/>
      <c r="S189" s="425"/>
      <c r="T189" s="425"/>
      <c r="U189" s="425"/>
      <c r="V189" s="425"/>
      <c r="W189" s="490"/>
      <c r="X189" s="425"/>
      <c r="Y189" s="425"/>
      <c r="Z189" s="490"/>
      <c r="AA189" s="490"/>
      <c r="AB189" s="425"/>
      <c r="AC189" s="490"/>
      <c r="AD189" s="490"/>
      <c r="AE189" s="490"/>
      <c r="AF189" s="490"/>
      <c r="AG189" s="490"/>
      <c r="AH189" s="490"/>
      <c r="AI189" s="490"/>
      <c r="AJ189" s="490"/>
      <c r="AK189" s="490"/>
      <c r="AL189" s="490"/>
      <c r="AM189" s="490"/>
      <c r="AN189" s="490"/>
      <c r="AO189" s="490"/>
      <c r="AP189" s="490"/>
      <c r="AQ189" s="490"/>
      <c r="AR189" s="490"/>
      <c r="AS189" s="425"/>
      <c r="AT189" s="426"/>
      <c r="AV189" s="480"/>
      <c r="AW189" s="480"/>
      <c r="AX189" s="480"/>
      <c r="AY189" s="480"/>
      <c r="BA189" s="480"/>
      <c r="BB189" s="480"/>
      <c r="BC189" s="480"/>
      <c r="BD189" s="480"/>
      <c r="BE189" s="480"/>
      <c r="BF189" s="480"/>
      <c r="BG189" s="480"/>
      <c r="BH189" s="480"/>
      <c r="BI189" s="480"/>
      <c r="BJ189" s="480"/>
      <c r="BM189" s="480"/>
      <c r="BN189" s="480"/>
      <c r="BO189" s="480"/>
      <c r="BP189" s="480"/>
      <c r="BR189" s="480"/>
      <c r="BS189" s="480"/>
      <c r="BT189" s="480"/>
      <c r="BU189" s="480"/>
      <c r="BV189" s="480"/>
      <c r="BX189" s="480"/>
      <c r="BY189" s="480"/>
      <c r="BZ189" s="480"/>
      <c r="CA189" s="480"/>
      <c r="CC189" s="480"/>
      <c r="CD189" s="480"/>
      <c r="CE189" s="480"/>
      <c r="CF189" s="480"/>
      <c r="CH189" s="480"/>
      <c r="CI189" s="480"/>
      <c r="CJ189" s="480"/>
      <c r="CK189" s="480"/>
      <c r="CM189" s="480"/>
      <c r="CN189" s="480"/>
      <c r="CO189" s="480"/>
      <c r="CP189" s="480"/>
      <c r="CS189" s="480"/>
      <c r="CT189" s="480"/>
      <c r="CU189" s="480"/>
      <c r="CV189" s="480"/>
      <c r="CW189" s="480"/>
      <c r="CX189" s="480"/>
      <c r="CY189" s="480"/>
      <c r="CZ189" s="480"/>
      <c r="DA189" s="480"/>
      <c r="DB189" s="480"/>
      <c r="DC189" s="480"/>
      <c r="DD189" s="480"/>
      <c r="DE189" s="480"/>
      <c r="DF189" s="480"/>
      <c r="DG189" s="480"/>
      <c r="DI189" s="480"/>
      <c r="DJ189" s="480"/>
      <c r="DK189" s="480"/>
      <c r="DQ189" s="480"/>
      <c r="DR189" s="480"/>
      <c r="DS189" s="480"/>
      <c r="DT189" s="480"/>
    </row>
    <row r="190" spans="1:124" x14ac:dyDescent="0.2">
      <c r="A190" s="496"/>
      <c r="B190" s="425"/>
      <c r="C190" s="425"/>
      <c r="D190" s="501"/>
      <c r="E190" s="501"/>
      <c r="F190" s="501"/>
      <c r="G190" s="501"/>
      <c r="H190" s="501"/>
      <c r="I190" s="425"/>
      <c r="J190" s="425"/>
      <c r="K190" s="425"/>
      <c r="L190" s="425"/>
      <c r="M190" s="511"/>
      <c r="N190" s="511"/>
      <c r="O190" s="511"/>
      <c r="P190" s="425"/>
      <c r="Q190" s="514"/>
      <c r="R190" s="425"/>
      <c r="S190" s="425"/>
      <c r="T190" s="425"/>
      <c r="U190" s="425"/>
      <c r="V190" s="425"/>
      <c r="W190" s="490"/>
      <c r="X190" s="425"/>
      <c r="Y190" s="425"/>
      <c r="Z190" s="490"/>
      <c r="AA190" s="490"/>
      <c r="AB190" s="425"/>
      <c r="AC190" s="490"/>
      <c r="AD190" s="490"/>
      <c r="AE190" s="490"/>
      <c r="AF190" s="490"/>
      <c r="AG190" s="490"/>
      <c r="AH190" s="490"/>
      <c r="AI190" s="490"/>
      <c r="AJ190" s="490"/>
      <c r="AK190" s="490"/>
      <c r="AL190" s="490"/>
      <c r="AM190" s="490"/>
      <c r="AN190" s="490"/>
      <c r="AO190" s="490"/>
      <c r="AP190" s="490"/>
      <c r="AQ190" s="490"/>
      <c r="AR190" s="490"/>
      <c r="AS190" s="425"/>
      <c r="AT190" s="426"/>
      <c r="AV190" s="480"/>
      <c r="AW190" s="480"/>
      <c r="AX190" s="480"/>
      <c r="AY190" s="480"/>
      <c r="BA190" s="480"/>
      <c r="BB190" s="480"/>
      <c r="BC190" s="480"/>
      <c r="BD190" s="480"/>
      <c r="BE190" s="480"/>
      <c r="BF190" s="480"/>
      <c r="BG190" s="480"/>
      <c r="BH190" s="480"/>
      <c r="BI190" s="480"/>
      <c r="BJ190" s="480"/>
      <c r="BM190" s="480"/>
      <c r="BN190" s="480"/>
      <c r="BO190" s="480"/>
      <c r="BP190" s="480"/>
      <c r="BR190" s="480"/>
      <c r="BS190" s="480"/>
      <c r="BT190" s="480"/>
      <c r="BU190" s="480"/>
      <c r="BV190" s="480"/>
      <c r="BX190" s="480"/>
      <c r="BY190" s="480"/>
      <c r="BZ190" s="480"/>
      <c r="CA190" s="480"/>
      <c r="CC190" s="480"/>
      <c r="CD190" s="480"/>
      <c r="CE190" s="480"/>
      <c r="CF190" s="480"/>
      <c r="CH190" s="480"/>
      <c r="CI190" s="480"/>
      <c r="CJ190" s="480"/>
      <c r="CK190" s="480"/>
      <c r="CM190" s="480"/>
      <c r="CN190" s="480"/>
      <c r="CO190" s="480"/>
      <c r="CP190" s="480"/>
      <c r="CS190" s="480"/>
      <c r="CT190" s="480"/>
      <c r="CU190" s="480"/>
      <c r="CV190" s="480"/>
      <c r="CW190" s="480"/>
      <c r="CX190" s="480"/>
      <c r="CY190" s="480"/>
      <c r="CZ190" s="480"/>
      <c r="DA190" s="480"/>
      <c r="DB190" s="480"/>
      <c r="DC190" s="480"/>
      <c r="DD190" s="480"/>
      <c r="DE190" s="480"/>
      <c r="DF190" s="480"/>
      <c r="DG190" s="480"/>
      <c r="DI190" s="480"/>
      <c r="DJ190" s="480"/>
      <c r="DK190" s="480"/>
      <c r="DQ190" s="480"/>
      <c r="DR190" s="480"/>
      <c r="DS190" s="480"/>
      <c r="DT190" s="480"/>
    </row>
    <row r="191" spans="1:124" x14ac:dyDescent="0.2">
      <c r="A191" s="496"/>
      <c r="B191" s="425"/>
      <c r="C191" s="425"/>
      <c r="D191" s="501"/>
      <c r="E191" s="501"/>
      <c r="F191" s="501"/>
      <c r="G191" s="501"/>
      <c r="H191" s="501"/>
      <c r="I191" s="425"/>
      <c r="J191" s="425"/>
      <c r="K191" s="425"/>
      <c r="L191" s="425"/>
      <c r="M191" s="511"/>
      <c r="N191" s="511"/>
      <c r="O191" s="511"/>
      <c r="P191" s="425"/>
      <c r="Q191" s="514"/>
      <c r="R191" s="425"/>
      <c r="S191" s="425"/>
      <c r="T191" s="425"/>
      <c r="U191" s="425"/>
      <c r="V191" s="425"/>
      <c r="W191" s="490"/>
      <c r="X191" s="425"/>
      <c r="Y191" s="425"/>
      <c r="Z191" s="490"/>
      <c r="AA191" s="490"/>
      <c r="AB191" s="425"/>
      <c r="AC191" s="490"/>
      <c r="AD191" s="490"/>
      <c r="AE191" s="490"/>
      <c r="AF191" s="490"/>
      <c r="AG191" s="490"/>
      <c r="AH191" s="490"/>
      <c r="AI191" s="490"/>
      <c r="AJ191" s="490"/>
      <c r="AK191" s="490"/>
      <c r="AL191" s="490"/>
      <c r="AM191" s="490"/>
      <c r="AN191" s="490"/>
      <c r="AO191" s="490"/>
      <c r="AP191" s="490"/>
      <c r="AQ191" s="490"/>
      <c r="AR191" s="490"/>
      <c r="AS191" s="425"/>
      <c r="AT191" s="426"/>
      <c r="AV191" s="480"/>
      <c r="AW191" s="480"/>
      <c r="AX191" s="480"/>
      <c r="AY191" s="480"/>
      <c r="BA191" s="480"/>
      <c r="BB191" s="480"/>
      <c r="BC191" s="480"/>
      <c r="BD191" s="480"/>
      <c r="BE191" s="480"/>
      <c r="BF191" s="480"/>
      <c r="BG191" s="480"/>
      <c r="BH191" s="480"/>
      <c r="BI191" s="480"/>
      <c r="BJ191" s="480"/>
      <c r="BM191" s="480"/>
      <c r="BN191" s="480"/>
      <c r="BO191" s="480"/>
      <c r="BP191" s="480"/>
      <c r="BR191" s="480"/>
      <c r="BS191" s="480"/>
      <c r="BT191" s="480"/>
      <c r="BU191" s="480"/>
      <c r="BV191" s="480"/>
      <c r="BX191" s="480"/>
      <c r="BY191" s="480"/>
      <c r="BZ191" s="480"/>
      <c r="CA191" s="480"/>
      <c r="CC191" s="480"/>
      <c r="CD191" s="480"/>
      <c r="CE191" s="480"/>
      <c r="CF191" s="480"/>
      <c r="CH191" s="480"/>
      <c r="CI191" s="480"/>
      <c r="CJ191" s="480"/>
      <c r="CK191" s="480"/>
      <c r="CM191" s="480"/>
      <c r="CN191" s="480"/>
      <c r="CO191" s="480"/>
      <c r="CP191" s="480"/>
      <c r="CS191" s="480"/>
      <c r="CT191" s="480"/>
      <c r="CU191" s="480"/>
      <c r="CV191" s="480"/>
      <c r="CW191" s="480"/>
      <c r="CX191" s="480"/>
      <c r="CY191" s="480"/>
      <c r="CZ191" s="480"/>
      <c r="DA191" s="480"/>
      <c r="DB191" s="480"/>
      <c r="DC191" s="480"/>
      <c r="DD191" s="480"/>
      <c r="DE191" s="480"/>
      <c r="DF191" s="480"/>
      <c r="DG191" s="480"/>
      <c r="DI191" s="480"/>
      <c r="DJ191" s="480"/>
      <c r="DK191" s="480"/>
      <c r="DQ191" s="480"/>
      <c r="DR191" s="480"/>
      <c r="DS191" s="480"/>
      <c r="DT191" s="480"/>
    </row>
    <row r="192" spans="1:124" x14ac:dyDescent="0.2">
      <c r="A192" s="496"/>
      <c r="B192" s="425"/>
      <c r="C192" s="425"/>
      <c r="D192" s="501"/>
      <c r="E192" s="501"/>
      <c r="F192" s="501"/>
      <c r="G192" s="501"/>
      <c r="H192" s="501"/>
      <c r="I192" s="425"/>
      <c r="J192" s="425"/>
      <c r="K192" s="425"/>
      <c r="L192" s="425"/>
      <c r="M192" s="511"/>
      <c r="N192" s="511"/>
      <c r="O192" s="511"/>
      <c r="P192" s="425"/>
      <c r="Q192" s="514"/>
      <c r="R192" s="425"/>
      <c r="S192" s="425"/>
      <c r="T192" s="425"/>
      <c r="U192" s="425"/>
      <c r="V192" s="425"/>
      <c r="W192" s="490"/>
      <c r="X192" s="425"/>
      <c r="Y192" s="425"/>
      <c r="Z192" s="490"/>
      <c r="AA192" s="490"/>
      <c r="AB192" s="425"/>
      <c r="AC192" s="490"/>
      <c r="AD192" s="490"/>
      <c r="AE192" s="490"/>
      <c r="AF192" s="490"/>
      <c r="AG192" s="490"/>
      <c r="AH192" s="490"/>
      <c r="AI192" s="490"/>
      <c r="AJ192" s="490"/>
      <c r="AK192" s="490"/>
      <c r="AL192" s="490"/>
      <c r="AM192" s="490"/>
      <c r="AN192" s="490"/>
      <c r="AO192" s="490"/>
      <c r="AP192" s="490"/>
      <c r="AQ192" s="490"/>
      <c r="AR192" s="490"/>
      <c r="AS192" s="425"/>
      <c r="AT192" s="426"/>
      <c r="AV192" s="480"/>
      <c r="AW192" s="480"/>
      <c r="AX192" s="480"/>
      <c r="AY192" s="480"/>
      <c r="BA192" s="480"/>
      <c r="BB192" s="480"/>
      <c r="BC192" s="480"/>
      <c r="BD192" s="480"/>
      <c r="BE192" s="480"/>
      <c r="BF192" s="480"/>
      <c r="BG192" s="480"/>
      <c r="BH192" s="480"/>
      <c r="BI192" s="480"/>
      <c r="BJ192" s="480"/>
      <c r="BM192" s="480"/>
      <c r="BN192" s="480"/>
      <c r="BO192" s="480"/>
      <c r="BP192" s="480"/>
      <c r="BR192" s="480"/>
      <c r="BS192" s="480"/>
      <c r="BT192" s="480"/>
      <c r="BU192" s="480"/>
      <c r="BV192" s="480"/>
      <c r="BX192" s="480"/>
      <c r="BY192" s="480"/>
      <c r="BZ192" s="480"/>
      <c r="CA192" s="480"/>
      <c r="CC192" s="480"/>
      <c r="CD192" s="480"/>
      <c r="CE192" s="480"/>
      <c r="CF192" s="480"/>
      <c r="CH192" s="480"/>
      <c r="CI192" s="480"/>
      <c r="CJ192" s="480"/>
      <c r="CK192" s="480"/>
      <c r="CM192" s="480"/>
      <c r="CN192" s="480"/>
      <c r="CO192" s="480"/>
      <c r="CP192" s="480"/>
      <c r="CS192" s="480"/>
      <c r="CT192" s="480"/>
      <c r="CU192" s="480"/>
      <c r="CV192" s="480"/>
      <c r="CW192" s="480"/>
      <c r="CX192" s="480"/>
      <c r="CY192" s="480"/>
      <c r="CZ192" s="480"/>
      <c r="DA192" s="480"/>
      <c r="DB192" s="480"/>
      <c r="DC192" s="480"/>
      <c r="DD192" s="480"/>
      <c r="DE192" s="480"/>
      <c r="DF192" s="480"/>
      <c r="DG192" s="480"/>
      <c r="DI192" s="480"/>
      <c r="DJ192" s="480"/>
      <c r="DK192" s="480"/>
      <c r="DQ192" s="480"/>
      <c r="DR192" s="480"/>
      <c r="DS192" s="480"/>
      <c r="DT192" s="480"/>
    </row>
    <row r="193" spans="1:124" x14ac:dyDescent="0.2">
      <c r="A193" s="496"/>
      <c r="B193" s="425"/>
      <c r="C193" s="425"/>
      <c r="D193" s="501"/>
      <c r="E193" s="501"/>
      <c r="F193" s="501"/>
      <c r="G193" s="501"/>
      <c r="H193" s="501"/>
      <c r="I193" s="425"/>
      <c r="J193" s="425"/>
      <c r="K193" s="425"/>
      <c r="L193" s="425"/>
      <c r="M193" s="511"/>
      <c r="N193" s="511"/>
      <c r="O193" s="511"/>
      <c r="P193" s="425"/>
      <c r="Q193" s="514"/>
      <c r="R193" s="425"/>
      <c r="S193" s="425"/>
      <c r="T193" s="425"/>
      <c r="U193" s="425"/>
      <c r="V193" s="425"/>
      <c r="W193" s="490"/>
      <c r="X193" s="425"/>
      <c r="Y193" s="425"/>
      <c r="Z193" s="490"/>
      <c r="AA193" s="490"/>
      <c r="AB193" s="425"/>
      <c r="AC193" s="490"/>
      <c r="AD193" s="490"/>
      <c r="AE193" s="490"/>
      <c r="AF193" s="490"/>
      <c r="AG193" s="490"/>
      <c r="AH193" s="490"/>
      <c r="AI193" s="490"/>
      <c r="AJ193" s="490"/>
      <c r="AK193" s="490"/>
      <c r="AL193" s="490"/>
      <c r="AM193" s="490"/>
      <c r="AN193" s="490"/>
      <c r="AO193" s="490"/>
      <c r="AP193" s="490"/>
      <c r="AQ193" s="490"/>
      <c r="AR193" s="490"/>
      <c r="AS193" s="425"/>
      <c r="AT193" s="426"/>
      <c r="AV193" s="480"/>
      <c r="AW193" s="480"/>
      <c r="AX193" s="480"/>
      <c r="AY193" s="480"/>
      <c r="BA193" s="480"/>
      <c r="BB193" s="480"/>
      <c r="BC193" s="480"/>
      <c r="BD193" s="480"/>
      <c r="BE193" s="480"/>
      <c r="BF193" s="480"/>
      <c r="BG193" s="480"/>
      <c r="BH193" s="480"/>
      <c r="BI193" s="480"/>
      <c r="BJ193" s="480"/>
      <c r="BM193" s="480"/>
      <c r="BN193" s="480"/>
      <c r="BO193" s="480"/>
      <c r="BP193" s="480"/>
      <c r="BR193" s="480"/>
      <c r="BS193" s="480"/>
      <c r="BT193" s="480"/>
      <c r="BU193" s="480"/>
      <c r="BV193" s="480"/>
      <c r="BX193" s="480"/>
      <c r="BY193" s="480"/>
      <c r="BZ193" s="480"/>
      <c r="CA193" s="480"/>
      <c r="CC193" s="480"/>
      <c r="CD193" s="480"/>
      <c r="CE193" s="480"/>
      <c r="CF193" s="480"/>
      <c r="CH193" s="480"/>
      <c r="CI193" s="480"/>
      <c r="CJ193" s="480"/>
      <c r="CK193" s="480"/>
      <c r="CM193" s="480"/>
      <c r="CN193" s="480"/>
      <c r="CO193" s="480"/>
      <c r="CP193" s="480"/>
      <c r="CS193" s="480"/>
      <c r="CT193" s="480"/>
      <c r="CU193" s="480"/>
      <c r="CV193" s="480"/>
      <c r="CW193" s="480"/>
      <c r="CX193" s="480"/>
      <c r="CY193" s="480"/>
      <c r="CZ193" s="480"/>
      <c r="DA193" s="480"/>
      <c r="DB193" s="480"/>
      <c r="DC193" s="480"/>
      <c r="DD193" s="480"/>
      <c r="DE193" s="480"/>
      <c r="DF193" s="480"/>
      <c r="DG193" s="480"/>
      <c r="DI193" s="480"/>
      <c r="DJ193" s="480"/>
      <c r="DK193" s="480"/>
      <c r="DQ193" s="480"/>
      <c r="DR193" s="480"/>
      <c r="DS193" s="480"/>
      <c r="DT193" s="480"/>
    </row>
    <row r="194" spans="1:124" x14ac:dyDescent="0.2">
      <c r="A194" s="496"/>
      <c r="B194" s="425"/>
      <c r="C194" s="425"/>
      <c r="D194" s="501"/>
      <c r="E194" s="501"/>
      <c r="F194" s="501"/>
      <c r="G194" s="501"/>
      <c r="H194" s="501"/>
      <c r="I194" s="425"/>
      <c r="J194" s="425"/>
      <c r="K194" s="425"/>
      <c r="L194" s="425"/>
      <c r="M194" s="511"/>
      <c r="N194" s="511"/>
      <c r="O194" s="511"/>
      <c r="P194" s="425"/>
      <c r="Q194" s="514"/>
      <c r="R194" s="425"/>
      <c r="S194" s="425"/>
      <c r="T194" s="425"/>
      <c r="U194" s="425"/>
      <c r="V194" s="425"/>
      <c r="W194" s="490"/>
      <c r="X194" s="425"/>
      <c r="Y194" s="425"/>
      <c r="Z194" s="490"/>
      <c r="AA194" s="490"/>
      <c r="AB194" s="425"/>
      <c r="AC194" s="490"/>
      <c r="AD194" s="490"/>
      <c r="AE194" s="490"/>
      <c r="AF194" s="490"/>
      <c r="AG194" s="490"/>
      <c r="AH194" s="490"/>
      <c r="AI194" s="490"/>
      <c r="AJ194" s="490"/>
      <c r="AK194" s="490"/>
      <c r="AL194" s="490"/>
      <c r="AM194" s="490"/>
      <c r="AN194" s="490"/>
      <c r="AO194" s="490"/>
      <c r="AP194" s="490"/>
      <c r="AQ194" s="490"/>
      <c r="AR194" s="490"/>
      <c r="AS194" s="425"/>
      <c r="AT194" s="426"/>
      <c r="AV194" s="480"/>
      <c r="AW194" s="480"/>
      <c r="AX194" s="480"/>
      <c r="AY194" s="480"/>
      <c r="BA194" s="480"/>
      <c r="BB194" s="480"/>
      <c r="BC194" s="480"/>
      <c r="BD194" s="480"/>
      <c r="BE194" s="480"/>
      <c r="BF194" s="480"/>
      <c r="BG194" s="480"/>
      <c r="BH194" s="480"/>
      <c r="BI194" s="480"/>
      <c r="BJ194" s="480"/>
      <c r="BM194" s="480"/>
      <c r="BN194" s="480"/>
      <c r="BO194" s="480"/>
      <c r="BP194" s="480"/>
      <c r="BR194" s="480"/>
      <c r="BS194" s="480"/>
      <c r="BT194" s="480"/>
      <c r="BU194" s="480"/>
      <c r="BV194" s="480"/>
      <c r="BX194" s="480"/>
      <c r="BY194" s="480"/>
      <c r="BZ194" s="480"/>
      <c r="CA194" s="480"/>
      <c r="CC194" s="480"/>
      <c r="CD194" s="480"/>
      <c r="CE194" s="480"/>
      <c r="CF194" s="480"/>
      <c r="CH194" s="480"/>
      <c r="CI194" s="480"/>
      <c r="CJ194" s="480"/>
      <c r="CK194" s="480"/>
      <c r="CM194" s="480"/>
      <c r="CN194" s="480"/>
      <c r="CO194" s="480"/>
      <c r="CP194" s="480"/>
      <c r="CS194" s="480"/>
      <c r="CT194" s="480"/>
      <c r="CU194" s="480"/>
      <c r="CV194" s="480"/>
      <c r="CW194" s="480"/>
      <c r="CX194" s="480"/>
      <c r="CY194" s="480"/>
      <c r="CZ194" s="480"/>
      <c r="DA194" s="480"/>
      <c r="DB194" s="480"/>
      <c r="DC194" s="480"/>
      <c r="DD194" s="480"/>
      <c r="DE194" s="480"/>
      <c r="DF194" s="480"/>
      <c r="DG194" s="480"/>
      <c r="DI194" s="480"/>
      <c r="DJ194" s="480"/>
      <c r="DK194" s="480"/>
      <c r="DQ194" s="480"/>
      <c r="DR194" s="480"/>
      <c r="DS194" s="480"/>
      <c r="DT194" s="480"/>
    </row>
    <row r="195" spans="1:124" x14ac:dyDescent="0.2">
      <c r="A195" s="496"/>
      <c r="B195" s="425"/>
      <c r="C195" s="425"/>
      <c r="D195" s="501"/>
      <c r="E195" s="501"/>
      <c r="F195" s="501"/>
      <c r="G195" s="501"/>
      <c r="H195" s="501"/>
      <c r="I195" s="425"/>
      <c r="J195" s="425"/>
      <c r="K195" s="425"/>
      <c r="L195" s="425"/>
      <c r="M195" s="511"/>
      <c r="N195" s="511"/>
      <c r="O195" s="511"/>
      <c r="P195" s="425"/>
      <c r="Q195" s="514"/>
      <c r="R195" s="425"/>
      <c r="S195" s="425"/>
      <c r="T195" s="425"/>
      <c r="U195" s="425"/>
      <c r="V195" s="425"/>
      <c r="W195" s="490"/>
      <c r="X195" s="425"/>
      <c r="Y195" s="425"/>
      <c r="Z195" s="490"/>
      <c r="AA195" s="490"/>
      <c r="AB195" s="425"/>
      <c r="AC195" s="490"/>
      <c r="AD195" s="490"/>
      <c r="AE195" s="490"/>
      <c r="AF195" s="490"/>
      <c r="AG195" s="490"/>
      <c r="AH195" s="490"/>
      <c r="AI195" s="490"/>
      <c r="AJ195" s="490"/>
      <c r="AK195" s="490"/>
      <c r="AL195" s="490"/>
      <c r="AM195" s="490"/>
      <c r="AN195" s="490"/>
      <c r="AO195" s="490"/>
      <c r="AP195" s="490"/>
      <c r="AQ195" s="490"/>
      <c r="AR195" s="490"/>
      <c r="AS195" s="425"/>
      <c r="AT195" s="426"/>
      <c r="AV195" s="480"/>
      <c r="AW195" s="480"/>
      <c r="AX195" s="480"/>
      <c r="AY195" s="480"/>
      <c r="BA195" s="480"/>
      <c r="BB195" s="480"/>
      <c r="BC195" s="480"/>
      <c r="BD195" s="480"/>
      <c r="BE195" s="480"/>
      <c r="BF195" s="480"/>
      <c r="BG195" s="480"/>
      <c r="BH195" s="480"/>
      <c r="BI195" s="480"/>
      <c r="BJ195" s="480"/>
      <c r="BM195" s="480"/>
      <c r="BN195" s="480"/>
      <c r="BO195" s="480"/>
      <c r="BP195" s="480"/>
      <c r="BR195" s="480"/>
      <c r="BS195" s="480"/>
      <c r="BT195" s="480"/>
      <c r="BU195" s="480"/>
      <c r="BV195" s="480"/>
      <c r="BX195" s="480"/>
      <c r="BY195" s="480"/>
      <c r="BZ195" s="480"/>
      <c r="CA195" s="480"/>
      <c r="CC195" s="480"/>
      <c r="CD195" s="480"/>
      <c r="CE195" s="480"/>
      <c r="CF195" s="480"/>
      <c r="CH195" s="480"/>
      <c r="CI195" s="480"/>
      <c r="CJ195" s="480"/>
      <c r="CK195" s="480"/>
      <c r="CM195" s="480"/>
      <c r="CN195" s="480"/>
      <c r="CO195" s="480"/>
      <c r="CP195" s="480"/>
      <c r="CS195" s="480"/>
      <c r="CT195" s="480"/>
      <c r="CU195" s="480"/>
      <c r="CV195" s="480"/>
      <c r="CW195" s="480"/>
      <c r="CX195" s="480"/>
      <c r="CY195" s="480"/>
      <c r="CZ195" s="480"/>
      <c r="DA195" s="480"/>
      <c r="DB195" s="480"/>
      <c r="DC195" s="480"/>
      <c r="DD195" s="480"/>
      <c r="DE195" s="480"/>
      <c r="DF195" s="480"/>
      <c r="DG195" s="480"/>
      <c r="DI195" s="480"/>
      <c r="DJ195" s="480"/>
      <c r="DK195" s="480"/>
      <c r="DQ195" s="480"/>
      <c r="DR195" s="480"/>
      <c r="DS195" s="480"/>
      <c r="DT195" s="480"/>
    </row>
    <row r="196" spans="1:124" x14ac:dyDescent="0.2">
      <c r="A196" s="496"/>
      <c r="B196" s="425"/>
      <c r="C196" s="425"/>
      <c r="D196" s="501"/>
      <c r="E196" s="501"/>
      <c r="F196" s="501"/>
      <c r="G196" s="501"/>
      <c r="H196" s="501"/>
      <c r="I196" s="425"/>
      <c r="J196" s="425"/>
      <c r="K196" s="425"/>
      <c r="L196" s="425"/>
      <c r="M196" s="511"/>
      <c r="N196" s="511"/>
      <c r="O196" s="511"/>
      <c r="P196" s="425"/>
      <c r="Q196" s="514"/>
      <c r="R196" s="425"/>
      <c r="S196" s="425"/>
      <c r="T196" s="425"/>
      <c r="U196" s="425"/>
      <c r="V196" s="425"/>
      <c r="W196" s="490"/>
      <c r="X196" s="425"/>
      <c r="Y196" s="425"/>
      <c r="Z196" s="490"/>
      <c r="AA196" s="490"/>
      <c r="AB196" s="425"/>
      <c r="AC196" s="490"/>
      <c r="AD196" s="490"/>
      <c r="AE196" s="490"/>
      <c r="AF196" s="490"/>
      <c r="AG196" s="490"/>
      <c r="AH196" s="490"/>
      <c r="AI196" s="490"/>
      <c r="AJ196" s="490"/>
      <c r="AK196" s="490"/>
      <c r="AL196" s="490"/>
      <c r="AM196" s="490"/>
      <c r="AN196" s="490"/>
      <c r="AO196" s="490"/>
      <c r="AP196" s="490"/>
      <c r="AQ196" s="490"/>
      <c r="AR196" s="490"/>
      <c r="AS196" s="425"/>
      <c r="AT196" s="426"/>
      <c r="AV196" s="480"/>
      <c r="AW196" s="480"/>
      <c r="AX196" s="480"/>
      <c r="AY196" s="480"/>
      <c r="BA196" s="480"/>
      <c r="BB196" s="480"/>
      <c r="BC196" s="480"/>
      <c r="BD196" s="480"/>
      <c r="BE196" s="480"/>
      <c r="BF196" s="480"/>
      <c r="BG196" s="480"/>
      <c r="BH196" s="480"/>
      <c r="BI196" s="480"/>
      <c r="BJ196" s="480"/>
      <c r="BM196" s="480"/>
      <c r="BN196" s="480"/>
      <c r="BO196" s="480"/>
      <c r="BP196" s="480"/>
      <c r="BR196" s="480"/>
      <c r="BS196" s="480"/>
      <c r="BT196" s="480"/>
      <c r="BU196" s="480"/>
      <c r="BV196" s="480"/>
      <c r="BX196" s="480"/>
      <c r="BY196" s="480"/>
      <c r="BZ196" s="480"/>
      <c r="CA196" s="480"/>
      <c r="CC196" s="480"/>
      <c r="CD196" s="480"/>
      <c r="CE196" s="480"/>
      <c r="CF196" s="480"/>
      <c r="CH196" s="480"/>
      <c r="CI196" s="480"/>
      <c r="CJ196" s="480"/>
      <c r="CK196" s="480"/>
      <c r="CM196" s="480"/>
      <c r="CN196" s="480"/>
      <c r="CO196" s="480"/>
      <c r="CP196" s="480"/>
      <c r="CS196" s="480"/>
      <c r="CT196" s="480"/>
      <c r="CU196" s="480"/>
      <c r="CV196" s="480"/>
      <c r="CW196" s="480"/>
      <c r="CX196" s="480"/>
      <c r="CY196" s="480"/>
      <c r="CZ196" s="480"/>
      <c r="DA196" s="480"/>
      <c r="DB196" s="480"/>
      <c r="DC196" s="480"/>
      <c r="DD196" s="480"/>
      <c r="DE196" s="480"/>
      <c r="DF196" s="480"/>
      <c r="DG196" s="480"/>
      <c r="DI196" s="480"/>
      <c r="DJ196" s="480"/>
      <c r="DK196" s="480"/>
      <c r="DQ196" s="480"/>
      <c r="DR196" s="480"/>
      <c r="DS196" s="480"/>
      <c r="DT196" s="480"/>
    </row>
    <row r="197" spans="1:124" x14ac:dyDescent="0.2">
      <c r="A197" s="496"/>
      <c r="B197" s="425"/>
      <c r="C197" s="425"/>
      <c r="D197" s="501"/>
      <c r="E197" s="501"/>
      <c r="F197" s="501"/>
      <c r="G197" s="501"/>
      <c r="H197" s="501"/>
      <c r="I197" s="425"/>
      <c r="J197" s="425"/>
      <c r="K197" s="425"/>
      <c r="L197" s="425"/>
      <c r="M197" s="511"/>
      <c r="N197" s="511"/>
      <c r="O197" s="511"/>
      <c r="P197" s="425"/>
      <c r="Q197" s="514"/>
      <c r="R197" s="425"/>
      <c r="S197" s="425"/>
      <c r="T197" s="425"/>
      <c r="U197" s="425"/>
      <c r="V197" s="425"/>
      <c r="W197" s="490"/>
      <c r="X197" s="425"/>
      <c r="Y197" s="425"/>
      <c r="Z197" s="490"/>
      <c r="AA197" s="490"/>
      <c r="AB197" s="425"/>
      <c r="AC197" s="490"/>
      <c r="AD197" s="490"/>
      <c r="AE197" s="490"/>
      <c r="AF197" s="490"/>
      <c r="AG197" s="490"/>
      <c r="AH197" s="490"/>
      <c r="AI197" s="490"/>
      <c r="AJ197" s="490"/>
      <c r="AK197" s="490"/>
      <c r="AL197" s="490"/>
      <c r="AM197" s="490"/>
      <c r="AN197" s="490"/>
      <c r="AO197" s="490"/>
      <c r="AP197" s="490"/>
      <c r="AQ197" s="490"/>
      <c r="AR197" s="490"/>
      <c r="AS197" s="425"/>
      <c r="AT197" s="426"/>
      <c r="AV197" s="480"/>
      <c r="AW197" s="480"/>
      <c r="AX197" s="480"/>
      <c r="AY197" s="480"/>
      <c r="BA197" s="480"/>
      <c r="BB197" s="480"/>
      <c r="BC197" s="480"/>
      <c r="BD197" s="480"/>
      <c r="BE197" s="480"/>
      <c r="BF197" s="480"/>
      <c r="BG197" s="480"/>
      <c r="BH197" s="480"/>
      <c r="BI197" s="480"/>
      <c r="BJ197" s="480"/>
      <c r="BM197" s="480"/>
      <c r="BN197" s="480"/>
      <c r="BO197" s="480"/>
      <c r="BP197" s="480"/>
      <c r="BR197" s="480"/>
      <c r="BS197" s="480"/>
      <c r="BT197" s="480"/>
      <c r="BU197" s="480"/>
      <c r="BV197" s="480"/>
      <c r="BX197" s="480"/>
      <c r="BY197" s="480"/>
      <c r="BZ197" s="480"/>
      <c r="CA197" s="480"/>
      <c r="CC197" s="480"/>
      <c r="CD197" s="480"/>
      <c r="CE197" s="480"/>
      <c r="CF197" s="480"/>
      <c r="CH197" s="480"/>
      <c r="CI197" s="480"/>
      <c r="CJ197" s="480"/>
      <c r="CK197" s="480"/>
      <c r="CM197" s="480"/>
      <c r="CN197" s="480"/>
      <c r="CO197" s="480"/>
      <c r="CP197" s="480"/>
      <c r="CS197" s="480"/>
      <c r="CT197" s="480"/>
      <c r="CU197" s="480"/>
      <c r="CV197" s="480"/>
      <c r="CW197" s="480"/>
      <c r="CX197" s="480"/>
      <c r="CY197" s="480"/>
      <c r="CZ197" s="480"/>
      <c r="DA197" s="480"/>
      <c r="DB197" s="480"/>
      <c r="DC197" s="480"/>
      <c r="DD197" s="480"/>
      <c r="DE197" s="480"/>
      <c r="DF197" s="480"/>
      <c r="DG197" s="480"/>
      <c r="DI197" s="480"/>
      <c r="DJ197" s="480"/>
      <c r="DK197" s="480"/>
      <c r="DQ197" s="480"/>
      <c r="DR197" s="480"/>
      <c r="DS197" s="480"/>
      <c r="DT197" s="480"/>
    </row>
    <row r="198" spans="1:124" x14ac:dyDescent="0.2">
      <c r="A198" s="496"/>
      <c r="B198" s="425"/>
      <c r="C198" s="425"/>
      <c r="D198" s="501"/>
      <c r="E198" s="501"/>
      <c r="F198" s="501"/>
      <c r="G198" s="501"/>
      <c r="H198" s="501"/>
      <c r="I198" s="425"/>
      <c r="J198" s="425"/>
      <c r="K198" s="425"/>
      <c r="L198" s="425"/>
      <c r="M198" s="511"/>
      <c r="N198" s="511"/>
      <c r="O198" s="511"/>
      <c r="P198" s="425"/>
      <c r="Q198" s="514"/>
      <c r="R198" s="425"/>
      <c r="S198" s="425"/>
      <c r="T198" s="425"/>
      <c r="U198" s="425"/>
      <c r="V198" s="425"/>
      <c r="W198" s="490"/>
      <c r="X198" s="425"/>
      <c r="Y198" s="425"/>
      <c r="Z198" s="490"/>
      <c r="AA198" s="490"/>
      <c r="AB198" s="425"/>
      <c r="AC198" s="490"/>
      <c r="AD198" s="490"/>
      <c r="AE198" s="490"/>
      <c r="AF198" s="490"/>
      <c r="AG198" s="490"/>
      <c r="AH198" s="490"/>
      <c r="AI198" s="490"/>
      <c r="AJ198" s="490"/>
      <c r="AK198" s="490"/>
      <c r="AL198" s="490"/>
      <c r="AM198" s="490"/>
      <c r="AN198" s="490"/>
      <c r="AO198" s="490"/>
      <c r="AP198" s="490"/>
      <c r="AQ198" s="490"/>
      <c r="AR198" s="490"/>
      <c r="AS198" s="425"/>
      <c r="AT198" s="426"/>
      <c r="AV198" s="480"/>
      <c r="AW198" s="480"/>
      <c r="AX198" s="480"/>
      <c r="AY198" s="480"/>
      <c r="BA198" s="480"/>
      <c r="BB198" s="480"/>
      <c r="BC198" s="480"/>
      <c r="BD198" s="480"/>
      <c r="BE198" s="480"/>
      <c r="BF198" s="480"/>
      <c r="BG198" s="480"/>
      <c r="BH198" s="480"/>
      <c r="BI198" s="480"/>
      <c r="BJ198" s="480"/>
      <c r="BM198" s="480"/>
      <c r="BN198" s="480"/>
      <c r="BO198" s="480"/>
      <c r="BP198" s="480"/>
      <c r="BR198" s="480"/>
      <c r="BS198" s="480"/>
      <c r="BT198" s="480"/>
      <c r="BU198" s="480"/>
      <c r="BV198" s="480"/>
      <c r="BX198" s="480"/>
      <c r="BY198" s="480"/>
      <c r="BZ198" s="480"/>
      <c r="CA198" s="480"/>
      <c r="CC198" s="480"/>
      <c r="CD198" s="480"/>
      <c r="CE198" s="480"/>
      <c r="CF198" s="480"/>
      <c r="CH198" s="480"/>
      <c r="CI198" s="480"/>
      <c r="CJ198" s="480"/>
      <c r="CK198" s="480"/>
      <c r="CM198" s="480"/>
      <c r="CN198" s="480"/>
      <c r="CO198" s="480"/>
      <c r="CP198" s="480"/>
      <c r="CS198" s="480"/>
      <c r="CT198" s="480"/>
      <c r="CU198" s="480"/>
      <c r="CV198" s="480"/>
      <c r="CW198" s="480"/>
      <c r="CX198" s="480"/>
      <c r="CY198" s="480"/>
      <c r="CZ198" s="480"/>
      <c r="DA198" s="480"/>
      <c r="DB198" s="480"/>
      <c r="DC198" s="480"/>
      <c r="DD198" s="480"/>
      <c r="DE198" s="480"/>
      <c r="DF198" s="480"/>
      <c r="DG198" s="480"/>
      <c r="DI198" s="480"/>
      <c r="DJ198" s="480"/>
      <c r="DK198" s="480"/>
      <c r="DQ198" s="480"/>
      <c r="DR198" s="480"/>
      <c r="DS198" s="480"/>
      <c r="DT198" s="480"/>
    </row>
    <row r="199" spans="1:124" x14ac:dyDescent="0.2">
      <c r="A199" s="496"/>
      <c r="B199" s="425"/>
      <c r="C199" s="425"/>
      <c r="D199" s="501"/>
      <c r="E199" s="501"/>
      <c r="F199" s="501"/>
      <c r="G199" s="501"/>
      <c r="H199" s="501"/>
      <c r="I199" s="425"/>
      <c r="J199" s="425"/>
      <c r="K199" s="425"/>
      <c r="L199" s="425"/>
      <c r="M199" s="511"/>
      <c r="N199" s="511"/>
      <c r="O199" s="511"/>
      <c r="P199" s="425"/>
      <c r="Q199" s="514"/>
      <c r="R199" s="425"/>
      <c r="S199" s="425"/>
      <c r="T199" s="425"/>
      <c r="U199" s="425"/>
      <c r="V199" s="425"/>
      <c r="W199" s="490"/>
      <c r="X199" s="425"/>
      <c r="Y199" s="425"/>
      <c r="Z199" s="490"/>
      <c r="AA199" s="490"/>
      <c r="AB199" s="425"/>
      <c r="AC199" s="490"/>
      <c r="AD199" s="490"/>
      <c r="AE199" s="490"/>
      <c r="AF199" s="490"/>
      <c r="AG199" s="490"/>
      <c r="AH199" s="490"/>
      <c r="AI199" s="490"/>
      <c r="AJ199" s="490"/>
      <c r="AK199" s="490"/>
      <c r="AL199" s="490"/>
      <c r="AM199" s="490"/>
      <c r="AN199" s="490"/>
      <c r="AO199" s="490"/>
      <c r="AP199" s="490"/>
      <c r="AQ199" s="490"/>
      <c r="AR199" s="490"/>
      <c r="AS199" s="425"/>
      <c r="AT199" s="426"/>
      <c r="AV199" s="480"/>
      <c r="AW199" s="480"/>
      <c r="AX199" s="480"/>
      <c r="AY199" s="480"/>
      <c r="BA199" s="480"/>
      <c r="BB199" s="480"/>
      <c r="BC199" s="480"/>
      <c r="BD199" s="480"/>
      <c r="BE199" s="480"/>
      <c r="BF199" s="480"/>
      <c r="BG199" s="480"/>
      <c r="BH199" s="480"/>
      <c r="BI199" s="480"/>
      <c r="BJ199" s="480"/>
      <c r="BM199" s="480"/>
      <c r="BN199" s="480"/>
      <c r="BO199" s="480"/>
      <c r="BP199" s="480"/>
      <c r="BR199" s="480"/>
      <c r="BS199" s="480"/>
      <c r="BT199" s="480"/>
      <c r="BU199" s="480"/>
      <c r="BV199" s="480"/>
      <c r="BX199" s="480"/>
      <c r="BY199" s="480"/>
      <c r="BZ199" s="480"/>
      <c r="CA199" s="480"/>
      <c r="CC199" s="480"/>
      <c r="CD199" s="480"/>
      <c r="CE199" s="480"/>
      <c r="CF199" s="480"/>
      <c r="CH199" s="480"/>
      <c r="CI199" s="480"/>
      <c r="CJ199" s="480"/>
      <c r="CK199" s="480"/>
      <c r="CM199" s="480"/>
      <c r="CN199" s="480"/>
      <c r="CO199" s="480"/>
      <c r="CP199" s="480"/>
      <c r="CS199" s="480"/>
      <c r="CT199" s="480"/>
      <c r="CU199" s="480"/>
      <c r="CV199" s="480"/>
      <c r="CW199" s="480"/>
      <c r="CX199" s="480"/>
      <c r="CY199" s="480"/>
      <c r="CZ199" s="480"/>
      <c r="DA199" s="480"/>
      <c r="DB199" s="480"/>
      <c r="DC199" s="480"/>
      <c r="DD199" s="480"/>
      <c r="DE199" s="480"/>
      <c r="DF199" s="480"/>
      <c r="DG199" s="480"/>
      <c r="DI199" s="480"/>
      <c r="DJ199" s="480"/>
      <c r="DK199" s="480"/>
      <c r="DQ199" s="480"/>
      <c r="DR199" s="480"/>
      <c r="DS199" s="480"/>
      <c r="DT199" s="480"/>
    </row>
    <row r="200" spans="1:124" x14ac:dyDescent="0.2">
      <c r="A200" s="496"/>
      <c r="B200" s="425"/>
      <c r="C200" s="425"/>
      <c r="D200" s="501"/>
      <c r="E200" s="501"/>
      <c r="F200" s="501"/>
      <c r="G200" s="501"/>
      <c r="H200" s="501"/>
      <c r="I200" s="425"/>
      <c r="J200" s="425"/>
      <c r="K200" s="425"/>
      <c r="L200" s="425"/>
      <c r="M200" s="511"/>
      <c r="N200" s="511"/>
      <c r="O200" s="511"/>
      <c r="P200" s="425"/>
      <c r="Q200" s="514"/>
      <c r="R200" s="425"/>
      <c r="S200" s="425"/>
      <c r="T200" s="425"/>
      <c r="U200" s="425"/>
      <c r="V200" s="425"/>
      <c r="W200" s="490"/>
      <c r="X200" s="425"/>
      <c r="Y200" s="425"/>
      <c r="Z200" s="490"/>
      <c r="AA200" s="490"/>
      <c r="AB200" s="425"/>
      <c r="AC200" s="490"/>
      <c r="AD200" s="490"/>
      <c r="AE200" s="490"/>
      <c r="AF200" s="490"/>
      <c r="AG200" s="490"/>
      <c r="AH200" s="490"/>
      <c r="AI200" s="490"/>
      <c r="AJ200" s="490"/>
      <c r="AK200" s="490"/>
      <c r="AL200" s="490"/>
      <c r="AM200" s="490"/>
      <c r="AN200" s="490"/>
      <c r="AO200" s="490"/>
      <c r="AP200" s="490"/>
      <c r="AQ200" s="490"/>
      <c r="AR200" s="490"/>
      <c r="AS200" s="425"/>
      <c r="AT200" s="426"/>
      <c r="AV200" s="480"/>
      <c r="AW200" s="480"/>
      <c r="AX200" s="480"/>
      <c r="AY200" s="480"/>
      <c r="BA200" s="480"/>
      <c r="BB200" s="480"/>
      <c r="BC200" s="480"/>
      <c r="BD200" s="480"/>
      <c r="BE200" s="480"/>
      <c r="BF200" s="480"/>
      <c r="BG200" s="480"/>
      <c r="BH200" s="480"/>
      <c r="BI200" s="480"/>
      <c r="BJ200" s="480"/>
      <c r="BM200" s="480"/>
      <c r="BN200" s="480"/>
      <c r="BO200" s="480"/>
      <c r="BP200" s="480"/>
      <c r="BR200" s="480"/>
      <c r="BS200" s="480"/>
      <c r="BT200" s="480"/>
      <c r="BU200" s="480"/>
      <c r="BV200" s="480"/>
      <c r="BX200" s="480"/>
      <c r="BY200" s="480"/>
      <c r="BZ200" s="480"/>
      <c r="CA200" s="480"/>
      <c r="CC200" s="480"/>
      <c r="CD200" s="480"/>
      <c r="CE200" s="480"/>
      <c r="CF200" s="480"/>
      <c r="CH200" s="480"/>
      <c r="CI200" s="480"/>
      <c r="CJ200" s="480"/>
      <c r="CK200" s="480"/>
      <c r="CM200" s="480"/>
      <c r="CN200" s="480"/>
      <c r="CO200" s="480"/>
      <c r="CP200" s="480"/>
      <c r="CS200" s="480"/>
      <c r="CT200" s="480"/>
      <c r="CU200" s="480"/>
      <c r="CV200" s="480"/>
      <c r="CW200" s="480"/>
      <c r="CX200" s="480"/>
      <c r="CY200" s="480"/>
      <c r="CZ200" s="480"/>
      <c r="DA200" s="480"/>
      <c r="DB200" s="480"/>
      <c r="DC200" s="480"/>
      <c r="DD200" s="480"/>
      <c r="DE200" s="480"/>
      <c r="DF200" s="480"/>
      <c r="DG200" s="480"/>
      <c r="DI200" s="480"/>
      <c r="DJ200" s="480"/>
      <c r="DK200" s="480"/>
      <c r="DQ200" s="480"/>
      <c r="DR200" s="480"/>
      <c r="DS200" s="480"/>
      <c r="DT200" s="480"/>
    </row>
    <row r="201" spans="1:124" x14ac:dyDescent="0.2">
      <c r="A201" s="496"/>
      <c r="B201" s="425"/>
      <c r="C201" s="425"/>
      <c r="D201" s="501"/>
      <c r="E201" s="501"/>
      <c r="F201" s="501"/>
      <c r="G201" s="501"/>
      <c r="H201" s="501"/>
      <c r="I201" s="425"/>
      <c r="J201" s="425"/>
      <c r="K201" s="425"/>
      <c r="L201" s="425"/>
      <c r="M201" s="511"/>
      <c r="N201" s="511"/>
      <c r="O201" s="511"/>
      <c r="P201" s="425"/>
      <c r="Q201" s="514"/>
      <c r="R201" s="425"/>
      <c r="S201" s="425"/>
      <c r="T201" s="425"/>
      <c r="U201" s="425"/>
      <c r="V201" s="425"/>
      <c r="W201" s="490"/>
      <c r="X201" s="425"/>
      <c r="Y201" s="425"/>
      <c r="Z201" s="490"/>
      <c r="AA201" s="490"/>
      <c r="AB201" s="425"/>
      <c r="AC201" s="490"/>
      <c r="AD201" s="490"/>
      <c r="AE201" s="490"/>
      <c r="AF201" s="490"/>
      <c r="AG201" s="490"/>
      <c r="AH201" s="490"/>
      <c r="AI201" s="490"/>
      <c r="AJ201" s="490"/>
      <c r="AK201" s="490"/>
      <c r="AL201" s="490"/>
      <c r="AM201" s="490"/>
      <c r="AN201" s="490"/>
      <c r="AO201" s="490"/>
      <c r="AP201" s="490"/>
      <c r="AQ201" s="490"/>
      <c r="AR201" s="490"/>
      <c r="AS201" s="425"/>
      <c r="AT201" s="426"/>
      <c r="AV201" s="480"/>
      <c r="AW201" s="480"/>
      <c r="AX201" s="480"/>
      <c r="AY201" s="480"/>
      <c r="BA201" s="480"/>
      <c r="BB201" s="480"/>
      <c r="BC201" s="480"/>
      <c r="BD201" s="480"/>
      <c r="BE201" s="480"/>
      <c r="BF201" s="480"/>
      <c r="BG201" s="480"/>
      <c r="BH201" s="480"/>
      <c r="BI201" s="480"/>
      <c r="BJ201" s="480"/>
      <c r="BM201" s="480"/>
      <c r="BN201" s="480"/>
      <c r="BO201" s="480"/>
      <c r="BP201" s="480"/>
      <c r="BR201" s="480"/>
      <c r="BS201" s="480"/>
      <c r="BT201" s="480"/>
      <c r="BU201" s="480"/>
      <c r="BV201" s="480"/>
      <c r="BX201" s="480"/>
      <c r="BY201" s="480"/>
      <c r="BZ201" s="480"/>
      <c r="CA201" s="480"/>
      <c r="CC201" s="480"/>
      <c r="CD201" s="480"/>
      <c r="CE201" s="480"/>
      <c r="CF201" s="480"/>
      <c r="CH201" s="480"/>
      <c r="CI201" s="480"/>
      <c r="CJ201" s="480"/>
      <c r="CK201" s="480"/>
      <c r="CM201" s="480"/>
      <c r="CN201" s="480"/>
      <c r="CO201" s="480"/>
      <c r="CP201" s="480"/>
      <c r="CS201" s="480"/>
      <c r="CT201" s="480"/>
      <c r="CU201" s="480"/>
      <c r="CV201" s="480"/>
      <c r="CW201" s="480"/>
      <c r="CX201" s="480"/>
      <c r="CY201" s="480"/>
      <c r="CZ201" s="480"/>
      <c r="DA201" s="480"/>
      <c r="DB201" s="480"/>
      <c r="DC201" s="480"/>
      <c r="DD201" s="480"/>
      <c r="DE201" s="480"/>
      <c r="DF201" s="480"/>
      <c r="DG201" s="480"/>
      <c r="DI201" s="480"/>
      <c r="DJ201" s="480"/>
      <c r="DK201" s="480"/>
      <c r="DQ201" s="480"/>
      <c r="DR201" s="480"/>
      <c r="DS201" s="480"/>
      <c r="DT201" s="480"/>
    </row>
    <row r="202" spans="1:124" x14ac:dyDescent="0.2">
      <c r="A202" s="496"/>
      <c r="B202" s="425"/>
      <c r="C202" s="425"/>
      <c r="D202" s="501"/>
      <c r="E202" s="501"/>
      <c r="F202" s="501"/>
      <c r="G202" s="501"/>
      <c r="H202" s="501"/>
      <c r="I202" s="425"/>
      <c r="J202" s="425"/>
      <c r="K202" s="425"/>
      <c r="L202" s="425"/>
      <c r="M202" s="511"/>
      <c r="N202" s="511"/>
      <c r="O202" s="511"/>
      <c r="P202" s="425"/>
      <c r="Q202" s="514"/>
      <c r="R202" s="425"/>
      <c r="S202" s="425"/>
      <c r="T202" s="425"/>
      <c r="U202" s="425"/>
      <c r="V202" s="425"/>
      <c r="W202" s="490"/>
      <c r="X202" s="425"/>
      <c r="Y202" s="425"/>
      <c r="Z202" s="490"/>
      <c r="AA202" s="490"/>
      <c r="AB202" s="425"/>
      <c r="AC202" s="490"/>
      <c r="AD202" s="490"/>
      <c r="AE202" s="490"/>
      <c r="AF202" s="490"/>
      <c r="AG202" s="490"/>
      <c r="AH202" s="490"/>
      <c r="AI202" s="490"/>
      <c r="AJ202" s="490"/>
      <c r="AK202" s="490"/>
      <c r="AL202" s="490"/>
      <c r="AM202" s="490"/>
      <c r="AN202" s="490"/>
      <c r="AO202" s="490"/>
      <c r="AP202" s="490"/>
      <c r="AQ202" s="490"/>
      <c r="AR202" s="490"/>
      <c r="AS202" s="425"/>
      <c r="AT202" s="426"/>
      <c r="AV202" s="480"/>
      <c r="AW202" s="480"/>
      <c r="AX202" s="480"/>
      <c r="AY202" s="480"/>
      <c r="BA202" s="480"/>
      <c r="BB202" s="480"/>
      <c r="BC202" s="480"/>
      <c r="BD202" s="480"/>
      <c r="BE202" s="480"/>
      <c r="BF202" s="480"/>
      <c r="BG202" s="480"/>
      <c r="BH202" s="480"/>
      <c r="BI202" s="480"/>
      <c r="BJ202" s="480"/>
      <c r="BM202" s="480"/>
      <c r="BN202" s="480"/>
      <c r="BO202" s="480"/>
      <c r="BP202" s="480"/>
      <c r="BR202" s="480"/>
      <c r="BS202" s="480"/>
      <c r="BT202" s="480"/>
      <c r="BU202" s="480"/>
      <c r="BV202" s="480"/>
      <c r="BX202" s="480"/>
      <c r="BY202" s="480"/>
      <c r="BZ202" s="480"/>
      <c r="CA202" s="480"/>
      <c r="CC202" s="480"/>
      <c r="CD202" s="480"/>
      <c r="CE202" s="480"/>
      <c r="CF202" s="480"/>
      <c r="CH202" s="480"/>
      <c r="CI202" s="480"/>
      <c r="CJ202" s="480"/>
      <c r="CK202" s="480"/>
      <c r="CM202" s="480"/>
      <c r="CN202" s="480"/>
      <c r="CO202" s="480"/>
      <c r="CP202" s="480"/>
      <c r="CS202" s="480"/>
      <c r="CT202" s="480"/>
      <c r="CU202" s="480"/>
      <c r="CV202" s="480"/>
      <c r="CW202" s="480"/>
      <c r="CX202" s="480"/>
      <c r="CY202" s="480"/>
      <c r="CZ202" s="480"/>
      <c r="DA202" s="480"/>
      <c r="DB202" s="480"/>
      <c r="DC202" s="480"/>
      <c r="DD202" s="480"/>
      <c r="DE202" s="480"/>
      <c r="DF202" s="480"/>
      <c r="DG202" s="480"/>
      <c r="DI202" s="480"/>
      <c r="DJ202" s="480"/>
      <c r="DK202" s="480"/>
      <c r="DQ202" s="480"/>
      <c r="DR202" s="480"/>
      <c r="DS202" s="480"/>
      <c r="DT202" s="480"/>
    </row>
    <row r="203" spans="1:124" x14ac:dyDescent="0.2">
      <c r="A203" s="496"/>
      <c r="B203" s="425"/>
      <c r="C203" s="425"/>
      <c r="D203" s="501"/>
      <c r="E203" s="501"/>
      <c r="F203" s="501"/>
      <c r="G203" s="501"/>
      <c r="H203" s="501"/>
      <c r="I203" s="425"/>
      <c r="J203" s="425"/>
      <c r="K203" s="425"/>
      <c r="L203" s="425"/>
      <c r="M203" s="511"/>
      <c r="N203" s="511"/>
      <c r="O203" s="511"/>
      <c r="P203" s="425"/>
      <c r="Q203" s="514"/>
      <c r="R203" s="425"/>
      <c r="S203" s="425"/>
      <c r="T203" s="425"/>
      <c r="U203" s="425"/>
      <c r="V203" s="425"/>
      <c r="W203" s="490"/>
      <c r="X203" s="425"/>
      <c r="Y203" s="425"/>
      <c r="Z203" s="490"/>
      <c r="AA203" s="490"/>
      <c r="AB203" s="425"/>
      <c r="AC203" s="490"/>
      <c r="AD203" s="490"/>
      <c r="AE203" s="490"/>
      <c r="AF203" s="490"/>
      <c r="AG203" s="490"/>
      <c r="AH203" s="490"/>
      <c r="AI203" s="490"/>
      <c r="AJ203" s="490"/>
      <c r="AK203" s="490"/>
      <c r="AL203" s="490"/>
      <c r="AM203" s="490"/>
      <c r="AN203" s="490"/>
      <c r="AO203" s="490"/>
      <c r="AP203" s="490"/>
      <c r="AQ203" s="490"/>
      <c r="AR203" s="490"/>
      <c r="AS203" s="425"/>
      <c r="AT203" s="426"/>
      <c r="AV203" s="480"/>
      <c r="AW203" s="480"/>
      <c r="AX203" s="480"/>
      <c r="AY203" s="480"/>
      <c r="BA203" s="480"/>
      <c r="BB203" s="480"/>
      <c r="BC203" s="480"/>
      <c r="BD203" s="480"/>
      <c r="BE203" s="480"/>
      <c r="BF203" s="480"/>
      <c r="BG203" s="480"/>
      <c r="BH203" s="480"/>
      <c r="BI203" s="480"/>
      <c r="BJ203" s="480"/>
      <c r="BM203" s="480"/>
      <c r="BN203" s="480"/>
      <c r="BO203" s="480"/>
      <c r="BP203" s="480"/>
      <c r="BR203" s="480"/>
      <c r="BS203" s="480"/>
      <c r="BT203" s="480"/>
      <c r="BU203" s="480"/>
      <c r="BV203" s="480"/>
      <c r="BX203" s="480"/>
      <c r="BY203" s="480"/>
      <c r="BZ203" s="480"/>
      <c r="CA203" s="480"/>
      <c r="CC203" s="480"/>
      <c r="CD203" s="480"/>
      <c r="CE203" s="480"/>
      <c r="CF203" s="480"/>
      <c r="CH203" s="480"/>
      <c r="CI203" s="480"/>
      <c r="CJ203" s="480"/>
      <c r="CK203" s="480"/>
      <c r="CM203" s="480"/>
      <c r="CN203" s="480"/>
      <c r="CO203" s="480"/>
      <c r="CP203" s="480"/>
      <c r="CS203" s="480"/>
      <c r="CT203" s="480"/>
      <c r="CU203" s="480"/>
      <c r="CV203" s="480"/>
      <c r="CW203" s="480"/>
      <c r="CX203" s="480"/>
      <c r="CY203" s="480"/>
      <c r="CZ203" s="480"/>
      <c r="DA203" s="480"/>
      <c r="DB203" s="480"/>
      <c r="DC203" s="480"/>
      <c r="DD203" s="480"/>
      <c r="DE203" s="480"/>
      <c r="DF203" s="480"/>
      <c r="DG203" s="480"/>
      <c r="DI203" s="480"/>
      <c r="DJ203" s="480"/>
      <c r="DK203" s="480"/>
      <c r="DQ203" s="480"/>
      <c r="DR203" s="480"/>
      <c r="DS203" s="480"/>
      <c r="DT203" s="480"/>
    </row>
    <row r="204" spans="1:124" x14ac:dyDescent="0.2">
      <c r="A204" s="496"/>
      <c r="B204" s="425"/>
      <c r="C204" s="425"/>
      <c r="D204" s="501"/>
      <c r="E204" s="501"/>
      <c r="F204" s="501"/>
      <c r="G204" s="501"/>
      <c r="H204" s="501"/>
      <c r="I204" s="425"/>
      <c r="J204" s="425"/>
      <c r="K204" s="425"/>
      <c r="L204" s="425"/>
      <c r="M204" s="511"/>
      <c r="N204" s="511"/>
      <c r="O204" s="511"/>
      <c r="P204" s="425"/>
      <c r="Q204" s="514"/>
      <c r="R204" s="425"/>
      <c r="S204" s="425"/>
      <c r="T204" s="425"/>
      <c r="U204" s="425"/>
      <c r="V204" s="425"/>
      <c r="W204" s="490"/>
      <c r="X204" s="425"/>
      <c r="Y204" s="425"/>
      <c r="Z204" s="490"/>
      <c r="AA204" s="490"/>
      <c r="AB204" s="425"/>
      <c r="AC204" s="490"/>
      <c r="AD204" s="490"/>
      <c r="AE204" s="490"/>
      <c r="AF204" s="490"/>
      <c r="AG204" s="490"/>
      <c r="AH204" s="490"/>
      <c r="AI204" s="490"/>
      <c r="AJ204" s="490"/>
      <c r="AK204" s="490"/>
      <c r="AL204" s="490"/>
      <c r="AM204" s="490"/>
      <c r="AN204" s="490"/>
      <c r="AO204" s="490"/>
      <c r="AP204" s="490"/>
      <c r="AQ204" s="490"/>
      <c r="AR204" s="490"/>
      <c r="AS204" s="425"/>
      <c r="AT204" s="426"/>
      <c r="AV204" s="480"/>
      <c r="AW204" s="480"/>
      <c r="AX204" s="480"/>
      <c r="AY204" s="480"/>
      <c r="BA204" s="480"/>
      <c r="BB204" s="480"/>
      <c r="BC204" s="480"/>
      <c r="BD204" s="480"/>
      <c r="BE204" s="480"/>
      <c r="BF204" s="480"/>
      <c r="BG204" s="480"/>
      <c r="BH204" s="480"/>
      <c r="BI204" s="480"/>
      <c r="BJ204" s="480"/>
      <c r="BM204" s="480"/>
      <c r="BN204" s="480"/>
      <c r="BO204" s="480"/>
      <c r="BP204" s="480"/>
      <c r="BR204" s="480"/>
      <c r="BS204" s="480"/>
      <c r="BT204" s="480"/>
      <c r="BU204" s="480"/>
      <c r="BV204" s="480"/>
      <c r="BX204" s="480"/>
      <c r="BY204" s="480"/>
      <c r="BZ204" s="480"/>
      <c r="CA204" s="480"/>
      <c r="CC204" s="480"/>
      <c r="CD204" s="480"/>
      <c r="CE204" s="480"/>
      <c r="CF204" s="480"/>
      <c r="CH204" s="480"/>
      <c r="CI204" s="480"/>
      <c r="CJ204" s="480"/>
      <c r="CK204" s="480"/>
      <c r="CM204" s="480"/>
      <c r="CN204" s="480"/>
      <c r="CO204" s="480"/>
      <c r="CP204" s="480"/>
      <c r="CS204" s="480"/>
      <c r="CT204" s="480"/>
      <c r="CU204" s="480"/>
      <c r="CV204" s="480"/>
      <c r="CW204" s="480"/>
      <c r="CX204" s="480"/>
      <c r="CY204" s="480"/>
      <c r="CZ204" s="480"/>
      <c r="DA204" s="480"/>
      <c r="DB204" s="480"/>
      <c r="DC204" s="480"/>
      <c r="DD204" s="480"/>
      <c r="DE204" s="480"/>
      <c r="DF204" s="480"/>
      <c r="DG204" s="480"/>
      <c r="DI204" s="480"/>
      <c r="DJ204" s="480"/>
      <c r="DK204" s="480"/>
      <c r="DQ204" s="480"/>
      <c r="DR204" s="480"/>
      <c r="DS204" s="480"/>
      <c r="DT204" s="480"/>
    </row>
    <row r="205" spans="1:124" x14ac:dyDescent="0.2">
      <c r="A205" s="496"/>
      <c r="B205" s="425"/>
      <c r="C205" s="425"/>
      <c r="D205" s="501"/>
      <c r="E205" s="501"/>
      <c r="F205" s="501"/>
      <c r="G205" s="501"/>
      <c r="H205" s="501"/>
      <c r="I205" s="425"/>
      <c r="J205" s="425"/>
      <c r="K205" s="425"/>
      <c r="L205" s="425"/>
      <c r="M205" s="511"/>
      <c r="N205" s="511"/>
      <c r="O205" s="511"/>
      <c r="P205" s="425"/>
      <c r="Q205" s="514"/>
      <c r="R205" s="425"/>
      <c r="S205" s="425"/>
      <c r="T205" s="425"/>
      <c r="U205" s="425"/>
      <c r="V205" s="425"/>
      <c r="W205" s="490"/>
      <c r="X205" s="425"/>
      <c r="Y205" s="425"/>
      <c r="Z205" s="490"/>
      <c r="AA205" s="490"/>
      <c r="AB205" s="425"/>
      <c r="AC205" s="490"/>
      <c r="AD205" s="490"/>
      <c r="AE205" s="490"/>
      <c r="AF205" s="490"/>
      <c r="AG205" s="490"/>
      <c r="AH205" s="490"/>
      <c r="AI205" s="490"/>
      <c r="AJ205" s="490"/>
      <c r="AK205" s="490"/>
      <c r="AL205" s="490"/>
      <c r="AM205" s="490"/>
      <c r="AN205" s="490"/>
      <c r="AO205" s="490"/>
      <c r="AP205" s="490"/>
      <c r="AQ205" s="490"/>
      <c r="AR205" s="490"/>
      <c r="AS205" s="425"/>
      <c r="AT205" s="426"/>
      <c r="AV205" s="480"/>
      <c r="AW205" s="480"/>
      <c r="AX205" s="480"/>
      <c r="AY205" s="480"/>
      <c r="BA205" s="480"/>
      <c r="BB205" s="480"/>
      <c r="BC205" s="480"/>
      <c r="BD205" s="480"/>
      <c r="BE205" s="480"/>
      <c r="BF205" s="480"/>
      <c r="BG205" s="480"/>
      <c r="BH205" s="480"/>
      <c r="BI205" s="480"/>
      <c r="BJ205" s="480"/>
      <c r="BM205" s="480"/>
      <c r="BN205" s="480"/>
      <c r="BO205" s="480"/>
      <c r="BP205" s="480"/>
      <c r="BR205" s="480"/>
      <c r="BS205" s="480"/>
      <c r="BT205" s="480"/>
      <c r="BU205" s="480"/>
      <c r="BV205" s="480"/>
      <c r="BX205" s="480"/>
      <c r="BY205" s="480"/>
      <c r="BZ205" s="480"/>
      <c r="CA205" s="480"/>
      <c r="CC205" s="480"/>
      <c r="CD205" s="480"/>
      <c r="CE205" s="480"/>
      <c r="CF205" s="480"/>
      <c r="CH205" s="480"/>
      <c r="CI205" s="480"/>
      <c r="CJ205" s="480"/>
      <c r="CK205" s="480"/>
      <c r="CM205" s="480"/>
      <c r="CN205" s="480"/>
      <c r="CO205" s="480"/>
      <c r="CP205" s="480"/>
      <c r="CS205" s="480"/>
      <c r="CT205" s="480"/>
      <c r="CU205" s="480"/>
      <c r="CV205" s="480"/>
      <c r="CW205" s="480"/>
      <c r="CX205" s="480"/>
      <c r="CY205" s="480"/>
      <c r="CZ205" s="480"/>
      <c r="DA205" s="480"/>
      <c r="DB205" s="480"/>
      <c r="DC205" s="480"/>
      <c r="DD205" s="480"/>
      <c r="DE205" s="480"/>
      <c r="DF205" s="480"/>
      <c r="DG205" s="480"/>
      <c r="DI205" s="480"/>
      <c r="DJ205" s="480"/>
      <c r="DK205" s="480"/>
      <c r="DQ205" s="480"/>
      <c r="DR205" s="480"/>
      <c r="DS205" s="480"/>
      <c r="DT205" s="480"/>
    </row>
    <row r="206" spans="1:124" x14ac:dyDescent="0.2">
      <c r="A206" s="496"/>
      <c r="B206" s="425"/>
      <c r="C206" s="425"/>
      <c r="D206" s="501"/>
      <c r="E206" s="501"/>
      <c r="F206" s="501"/>
      <c r="G206" s="501"/>
      <c r="H206" s="501"/>
      <c r="I206" s="425"/>
      <c r="J206" s="425"/>
      <c r="K206" s="425"/>
      <c r="L206" s="425"/>
      <c r="M206" s="511"/>
      <c r="N206" s="511"/>
      <c r="O206" s="511"/>
      <c r="P206" s="425"/>
      <c r="Q206" s="514"/>
      <c r="R206" s="425"/>
      <c r="S206" s="425"/>
      <c r="T206" s="425"/>
      <c r="U206" s="425"/>
      <c r="V206" s="425"/>
      <c r="W206" s="490"/>
      <c r="X206" s="425"/>
      <c r="Y206" s="425"/>
      <c r="Z206" s="490"/>
      <c r="AA206" s="490"/>
      <c r="AB206" s="425"/>
      <c r="AC206" s="490"/>
      <c r="AD206" s="490"/>
      <c r="AE206" s="490"/>
      <c r="AF206" s="490"/>
      <c r="AG206" s="490"/>
      <c r="AH206" s="490"/>
      <c r="AI206" s="490"/>
      <c r="AJ206" s="490"/>
      <c r="AK206" s="490"/>
      <c r="AL206" s="490"/>
      <c r="AM206" s="490"/>
      <c r="AN206" s="490"/>
      <c r="AO206" s="490"/>
      <c r="AP206" s="490"/>
      <c r="AQ206" s="490"/>
      <c r="AR206" s="490"/>
      <c r="AS206" s="425"/>
      <c r="AT206" s="426"/>
      <c r="AV206" s="480"/>
      <c r="AW206" s="480"/>
      <c r="AX206" s="480"/>
      <c r="AY206" s="480"/>
      <c r="BA206" s="480"/>
      <c r="BB206" s="480"/>
      <c r="BC206" s="480"/>
      <c r="BD206" s="480"/>
      <c r="BE206" s="480"/>
      <c r="BF206" s="480"/>
      <c r="BG206" s="480"/>
      <c r="BH206" s="480"/>
      <c r="BI206" s="480"/>
      <c r="BJ206" s="480"/>
      <c r="BM206" s="480"/>
      <c r="BN206" s="480"/>
      <c r="BO206" s="480"/>
      <c r="BP206" s="480"/>
      <c r="BR206" s="480"/>
      <c r="BS206" s="480"/>
      <c r="BT206" s="480"/>
      <c r="BU206" s="480"/>
      <c r="BV206" s="480"/>
      <c r="BX206" s="480"/>
      <c r="BY206" s="480"/>
      <c r="BZ206" s="480"/>
      <c r="CA206" s="480"/>
      <c r="CC206" s="480"/>
      <c r="CD206" s="480"/>
      <c r="CE206" s="480"/>
      <c r="CF206" s="480"/>
      <c r="CH206" s="480"/>
      <c r="CI206" s="480"/>
      <c r="CJ206" s="480"/>
      <c r="CK206" s="480"/>
      <c r="CM206" s="480"/>
      <c r="CN206" s="480"/>
      <c r="CO206" s="480"/>
      <c r="CP206" s="480"/>
      <c r="CS206" s="480"/>
      <c r="CT206" s="480"/>
      <c r="CU206" s="480"/>
      <c r="CV206" s="480"/>
      <c r="CW206" s="480"/>
      <c r="CX206" s="480"/>
      <c r="CY206" s="480"/>
      <c r="CZ206" s="480"/>
      <c r="DA206" s="480"/>
      <c r="DB206" s="480"/>
      <c r="DC206" s="480"/>
      <c r="DD206" s="480"/>
      <c r="DE206" s="480"/>
      <c r="DF206" s="480"/>
      <c r="DG206" s="480"/>
      <c r="DI206" s="480"/>
      <c r="DJ206" s="480"/>
      <c r="DK206" s="480"/>
    </row>
    <row r="207" spans="1:124" x14ac:dyDescent="0.2">
      <c r="A207" s="496"/>
      <c r="B207" s="425"/>
      <c r="C207" s="425"/>
      <c r="D207" s="501"/>
      <c r="E207" s="501"/>
      <c r="F207" s="501"/>
      <c r="G207" s="501"/>
      <c r="H207" s="501"/>
      <c r="I207" s="425"/>
      <c r="J207" s="425"/>
      <c r="K207" s="425"/>
      <c r="L207" s="425"/>
      <c r="M207" s="511"/>
      <c r="N207" s="511"/>
      <c r="O207" s="511"/>
      <c r="P207" s="425"/>
      <c r="Q207" s="514"/>
      <c r="R207" s="425"/>
      <c r="S207" s="425"/>
      <c r="T207" s="425"/>
      <c r="U207" s="425"/>
      <c r="V207" s="425"/>
      <c r="W207" s="490"/>
      <c r="X207" s="425"/>
      <c r="Y207" s="425"/>
      <c r="Z207" s="490"/>
      <c r="AA207" s="490"/>
      <c r="AB207" s="425"/>
      <c r="AC207" s="490"/>
      <c r="AD207" s="490"/>
      <c r="AE207" s="490"/>
      <c r="AF207" s="490"/>
      <c r="AG207" s="490"/>
      <c r="AH207" s="490"/>
      <c r="AI207" s="490"/>
      <c r="AJ207" s="490"/>
      <c r="AK207" s="490"/>
      <c r="AL207" s="490"/>
      <c r="AM207" s="490"/>
      <c r="AN207" s="490"/>
      <c r="AO207" s="490"/>
      <c r="AP207" s="490"/>
      <c r="AQ207" s="490"/>
      <c r="AR207" s="490"/>
      <c r="AS207" s="425"/>
      <c r="AT207" s="426"/>
      <c r="AV207" s="480"/>
      <c r="AW207" s="480"/>
      <c r="AX207" s="480"/>
      <c r="AY207" s="480"/>
      <c r="BA207" s="480"/>
      <c r="BB207" s="480"/>
      <c r="BC207" s="480"/>
      <c r="BD207" s="480"/>
      <c r="BE207" s="480"/>
      <c r="BF207" s="480"/>
      <c r="BG207" s="480"/>
      <c r="BH207" s="480"/>
      <c r="BI207" s="480"/>
      <c r="BJ207" s="480"/>
      <c r="BM207" s="480"/>
      <c r="BN207" s="480"/>
      <c r="BO207" s="480"/>
      <c r="BP207" s="480"/>
      <c r="BR207" s="480"/>
      <c r="BS207" s="480"/>
      <c r="BT207" s="480"/>
      <c r="BU207" s="480"/>
      <c r="BV207" s="480"/>
      <c r="BX207" s="480"/>
      <c r="BY207" s="480"/>
      <c r="BZ207" s="480"/>
      <c r="CA207" s="480"/>
      <c r="CC207" s="480"/>
      <c r="CD207" s="480"/>
      <c r="CE207" s="480"/>
      <c r="CF207" s="480"/>
      <c r="CH207" s="480"/>
      <c r="CI207" s="480"/>
      <c r="CJ207" s="480"/>
      <c r="CK207" s="480"/>
      <c r="CM207" s="480"/>
      <c r="CN207" s="480"/>
      <c r="CO207" s="480"/>
      <c r="CP207" s="480"/>
      <c r="CS207" s="480"/>
      <c r="CT207" s="480"/>
      <c r="CU207" s="480"/>
      <c r="CV207" s="480"/>
      <c r="CW207" s="480"/>
      <c r="CX207" s="480"/>
      <c r="CY207" s="480"/>
      <c r="CZ207" s="480"/>
      <c r="DA207" s="480"/>
      <c r="DB207" s="480"/>
      <c r="DC207" s="480"/>
      <c r="DD207" s="480"/>
      <c r="DE207" s="480"/>
      <c r="DF207" s="480"/>
      <c r="DG207" s="480"/>
      <c r="DI207" s="480"/>
      <c r="DJ207" s="480"/>
      <c r="DK207" s="480"/>
    </row>
    <row r="208" spans="1:124" x14ac:dyDescent="0.2">
      <c r="A208" s="496"/>
      <c r="B208" s="425"/>
      <c r="C208" s="425"/>
      <c r="D208" s="501"/>
      <c r="E208" s="501"/>
      <c r="F208" s="501"/>
      <c r="G208" s="501"/>
      <c r="H208" s="501"/>
      <c r="I208" s="425"/>
      <c r="J208" s="425"/>
      <c r="K208" s="425"/>
      <c r="L208" s="425"/>
      <c r="M208" s="511"/>
      <c r="N208" s="511"/>
      <c r="O208" s="511"/>
      <c r="P208" s="425"/>
      <c r="Q208" s="514"/>
      <c r="R208" s="425"/>
      <c r="S208" s="425"/>
      <c r="T208" s="425"/>
      <c r="U208" s="425"/>
      <c r="V208" s="425"/>
      <c r="W208" s="490"/>
      <c r="X208" s="425"/>
      <c r="Y208" s="425"/>
      <c r="Z208" s="490"/>
      <c r="AA208" s="490"/>
      <c r="AB208" s="425"/>
      <c r="AC208" s="490"/>
      <c r="AD208" s="490"/>
      <c r="AE208" s="490"/>
      <c r="AF208" s="490"/>
      <c r="AG208" s="490"/>
      <c r="AH208" s="490"/>
      <c r="AI208" s="490"/>
      <c r="AJ208" s="490"/>
      <c r="AK208" s="490"/>
      <c r="AL208" s="490"/>
      <c r="AM208" s="490"/>
      <c r="AN208" s="490"/>
      <c r="AO208" s="490"/>
      <c r="AP208" s="490"/>
      <c r="AQ208" s="490"/>
      <c r="AR208" s="490"/>
      <c r="AS208" s="425"/>
      <c r="AT208" s="426"/>
      <c r="AV208" s="480"/>
      <c r="AW208" s="480"/>
      <c r="AX208" s="480"/>
      <c r="AY208" s="480"/>
      <c r="BA208" s="480"/>
      <c r="BB208" s="480"/>
      <c r="BC208" s="480"/>
      <c r="BD208" s="480"/>
      <c r="BE208" s="480"/>
      <c r="BF208" s="480"/>
      <c r="BG208" s="480"/>
      <c r="BH208" s="480"/>
      <c r="BI208" s="480"/>
      <c r="BJ208" s="480"/>
      <c r="BM208" s="480"/>
      <c r="BN208" s="480"/>
      <c r="BO208" s="480"/>
      <c r="BP208" s="480"/>
      <c r="BR208" s="480"/>
      <c r="BS208" s="480"/>
      <c r="BT208" s="480"/>
      <c r="BU208" s="480"/>
      <c r="BV208" s="480"/>
      <c r="BX208" s="480"/>
      <c r="BY208" s="480"/>
      <c r="BZ208" s="480"/>
      <c r="CA208" s="480"/>
      <c r="CC208" s="480"/>
      <c r="CD208" s="480"/>
      <c r="CE208" s="480"/>
      <c r="CF208" s="480"/>
      <c r="CH208" s="480"/>
      <c r="CI208" s="480"/>
      <c r="CJ208" s="480"/>
      <c r="CK208" s="480"/>
      <c r="CM208" s="480"/>
      <c r="CN208" s="480"/>
      <c r="CO208" s="480"/>
      <c r="CP208" s="480"/>
      <c r="CS208" s="480"/>
      <c r="CT208" s="480"/>
      <c r="CU208" s="480"/>
      <c r="CV208" s="480"/>
      <c r="CW208" s="480"/>
      <c r="CX208" s="480"/>
      <c r="CY208" s="480"/>
      <c r="CZ208" s="480"/>
      <c r="DA208" s="480"/>
      <c r="DB208" s="480"/>
      <c r="DC208" s="480"/>
      <c r="DD208" s="480"/>
      <c r="DE208" s="480"/>
      <c r="DF208" s="480"/>
      <c r="DG208" s="480"/>
      <c r="DI208" s="480"/>
      <c r="DJ208" s="480"/>
      <c r="DK208" s="480"/>
    </row>
    <row r="209" spans="1:115" x14ac:dyDescent="0.2">
      <c r="A209" s="496"/>
      <c r="B209" s="425"/>
      <c r="C209" s="425"/>
      <c r="D209" s="501"/>
      <c r="E209" s="501"/>
      <c r="F209" s="501"/>
      <c r="G209" s="501"/>
      <c r="H209" s="501"/>
      <c r="I209" s="425"/>
      <c r="J209" s="425"/>
      <c r="K209" s="425"/>
      <c r="L209" s="425"/>
      <c r="M209" s="511"/>
      <c r="N209" s="511"/>
      <c r="O209" s="511"/>
      <c r="P209" s="425"/>
      <c r="Q209" s="514"/>
      <c r="R209" s="425"/>
      <c r="S209" s="425"/>
      <c r="T209" s="425"/>
      <c r="U209" s="425"/>
      <c r="V209" s="425"/>
      <c r="W209" s="490"/>
      <c r="X209" s="425"/>
      <c r="Y209" s="425"/>
      <c r="Z209" s="490"/>
      <c r="AA209" s="490"/>
      <c r="AB209" s="425"/>
      <c r="AC209" s="490"/>
      <c r="AD209" s="490"/>
      <c r="AE209" s="490"/>
      <c r="AF209" s="490"/>
      <c r="AG209" s="490"/>
      <c r="AH209" s="490"/>
      <c r="AI209" s="490"/>
      <c r="AJ209" s="490"/>
      <c r="AK209" s="490"/>
      <c r="AL209" s="490"/>
      <c r="AM209" s="490"/>
      <c r="AN209" s="490"/>
      <c r="AO209" s="490"/>
      <c r="AP209" s="490"/>
      <c r="AQ209" s="490"/>
      <c r="AR209" s="490"/>
      <c r="AS209" s="425"/>
      <c r="AT209" s="426"/>
      <c r="AV209" s="480"/>
      <c r="AW209" s="480"/>
      <c r="AX209" s="480"/>
      <c r="AY209" s="480"/>
      <c r="BA209" s="480"/>
      <c r="BB209" s="480"/>
      <c r="BC209" s="480"/>
      <c r="BD209" s="480"/>
      <c r="BE209" s="480"/>
      <c r="BF209" s="480"/>
      <c r="BG209" s="480"/>
      <c r="BH209" s="480"/>
      <c r="BI209" s="480"/>
      <c r="BJ209" s="480"/>
      <c r="BM209" s="480"/>
      <c r="BN209" s="480"/>
      <c r="BO209" s="480"/>
      <c r="BP209" s="480"/>
      <c r="BR209" s="480"/>
      <c r="BS209" s="480"/>
      <c r="BT209" s="480"/>
      <c r="BU209" s="480"/>
      <c r="BV209" s="480"/>
      <c r="BX209" s="480"/>
      <c r="BY209" s="480"/>
      <c r="BZ209" s="480"/>
      <c r="CA209" s="480"/>
      <c r="CC209" s="480"/>
      <c r="CD209" s="480"/>
      <c r="CE209" s="480"/>
      <c r="CF209" s="480"/>
      <c r="CH209" s="480"/>
      <c r="CI209" s="480"/>
      <c r="CJ209" s="480"/>
      <c r="CK209" s="480"/>
      <c r="CM209" s="480"/>
      <c r="CN209" s="480"/>
      <c r="CO209" s="480"/>
      <c r="CP209" s="480"/>
      <c r="CS209" s="480"/>
      <c r="CT209" s="480"/>
      <c r="CU209" s="480"/>
      <c r="CV209" s="480"/>
      <c r="CW209" s="480"/>
      <c r="CX209" s="480"/>
      <c r="CY209" s="480"/>
      <c r="CZ209" s="480"/>
      <c r="DA209" s="480"/>
      <c r="DB209" s="480"/>
      <c r="DC209" s="480"/>
      <c r="DD209" s="480"/>
      <c r="DE209" s="480"/>
      <c r="DF209" s="480"/>
      <c r="DG209" s="480"/>
      <c r="DI209" s="480"/>
      <c r="DJ209" s="480"/>
      <c r="DK209" s="480"/>
    </row>
    <row r="210" spans="1:115" x14ac:dyDescent="0.2">
      <c r="A210" s="496"/>
      <c r="B210" s="425"/>
      <c r="C210" s="425"/>
      <c r="D210" s="501"/>
      <c r="E210" s="501"/>
      <c r="F210" s="501"/>
      <c r="G210" s="501"/>
      <c r="H210" s="501"/>
      <c r="I210" s="425"/>
      <c r="J210" s="425"/>
      <c r="K210" s="425"/>
      <c r="L210" s="425"/>
      <c r="M210" s="511"/>
      <c r="N210" s="511"/>
      <c r="O210" s="511"/>
      <c r="P210" s="425"/>
      <c r="Q210" s="514"/>
      <c r="R210" s="425"/>
      <c r="S210" s="425"/>
      <c r="T210" s="425"/>
      <c r="U210" s="425"/>
      <c r="V210" s="425"/>
      <c r="W210" s="490"/>
      <c r="X210" s="425"/>
      <c r="Y210" s="425"/>
      <c r="Z210" s="490"/>
      <c r="AA210" s="490"/>
      <c r="AB210" s="425"/>
      <c r="AC210" s="490"/>
      <c r="AD210" s="490"/>
      <c r="AE210" s="490"/>
      <c r="AF210" s="490"/>
      <c r="AG210" s="490"/>
      <c r="AH210" s="490"/>
      <c r="AI210" s="490"/>
      <c r="AJ210" s="490"/>
      <c r="AK210" s="490"/>
      <c r="AL210" s="490"/>
      <c r="AM210" s="490"/>
      <c r="AN210" s="490"/>
      <c r="AO210" s="490"/>
      <c r="AP210" s="490"/>
      <c r="AQ210" s="490"/>
      <c r="AR210" s="490"/>
      <c r="AS210" s="425"/>
      <c r="AT210" s="426"/>
      <c r="AV210" s="480"/>
      <c r="AW210" s="480"/>
      <c r="AX210" s="480"/>
      <c r="AY210" s="480"/>
      <c r="BA210" s="480"/>
      <c r="BB210" s="480"/>
      <c r="BC210" s="480"/>
      <c r="BD210" s="480"/>
      <c r="BE210" s="480"/>
      <c r="BF210" s="480"/>
      <c r="BG210" s="480"/>
      <c r="BH210" s="480"/>
      <c r="BI210" s="480"/>
      <c r="BJ210" s="480"/>
      <c r="BM210" s="480"/>
      <c r="BN210" s="480"/>
      <c r="BO210" s="480"/>
      <c r="BP210" s="480"/>
      <c r="BR210" s="480"/>
      <c r="BS210" s="480"/>
      <c r="BT210" s="480"/>
      <c r="BU210" s="480"/>
      <c r="BV210" s="480"/>
      <c r="BX210" s="480"/>
      <c r="BY210" s="480"/>
      <c r="BZ210" s="480"/>
      <c r="CA210" s="480"/>
      <c r="CC210" s="480"/>
      <c r="CD210" s="480"/>
      <c r="CE210" s="480"/>
      <c r="CF210" s="480"/>
      <c r="CH210" s="480"/>
      <c r="CI210" s="480"/>
      <c r="CJ210" s="480"/>
      <c r="CK210" s="480"/>
      <c r="CM210" s="480"/>
      <c r="CN210" s="480"/>
      <c r="CO210" s="480"/>
      <c r="CP210" s="480"/>
      <c r="CS210" s="480"/>
      <c r="CT210" s="480"/>
      <c r="CU210" s="480"/>
      <c r="CV210" s="480"/>
      <c r="CW210" s="480"/>
      <c r="CX210" s="480"/>
      <c r="CY210" s="480"/>
      <c r="CZ210" s="480"/>
      <c r="DA210" s="480"/>
      <c r="DB210" s="480"/>
      <c r="DC210" s="480"/>
      <c r="DD210" s="480"/>
      <c r="DE210" s="480"/>
      <c r="DF210" s="480"/>
      <c r="DG210" s="480"/>
      <c r="DI210" s="480"/>
      <c r="DJ210" s="480"/>
      <c r="DK210" s="480"/>
    </row>
    <row r="211" spans="1:115" x14ac:dyDescent="0.2">
      <c r="A211" s="496"/>
      <c r="B211" s="425"/>
      <c r="C211" s="425"/>
      <c r="D211" s="501"/>
      <c r="E211" s="501"/>
      <c r="F211" s="501"/>
      <c r="G211" s="501"/>
      <c r="H211" s="501"/>
      <c r="I211" s="425"/>
      <c r="J211" s="425"/>
      <c r="K211" s="425"/>
      <c r="L211" s="425"/>
      <c r="M211" s="511"/>
      <c r="N211" s="511"/>
      <c r="O211" s="511"/>
      <c r="P211" s="425"/>
      <c r="Q211" s="514"/>
      <c r="R211" s="425"/>
      <c r="S211" s="425"/>
      <c r="T211" s="425"/>
      <c r="U211" s="425"/>
      <c r="V211" s="425"/>
      <c r="W211" s="490"/>
      <c r="X211" s="425"/>
      <c r="Y211" s="425"/>
      <c r="Z211" s="490"/>
      <c r="AA211" s="490"/>
      <c r="AB211" s="425"/>
      <c r="AC211" s="490"/>
      <c r="AD211" s="490"/>
      <c r="AE211" s="490"/>
      <c r="AF211" s="490"/>
      <c r="AG211" s="490"/>
      <c r="AH211" s="490"/>
      <c r="AI211" s="490"/>
      <c r="AJ211" s="490"/>
      <c r="AK211" s="490"/>
      <c r="AL211" s="490"/>
      <c r="AM211" s="490"/>
      <c r="AN211" s="490"/>
      <c r="AO211" s="490"/>
      <c r="AP211" s="490"/>
      <c r="AQ211" s="490"/>
      <c r="AR211" s="490"/>
      <c r="AS211" s="425"/>
      <c r="AT211" s="426"/>
      <c r="AV211" s="480"/>
      <c r="AW211" s="480"/>
      <c r="AX211" s="480"/>
      <c r="AY211" s="480"/>
      <c r="BA211" s="480"/>
      <c r="BB211" s="480"/>
      <c r="BC211" s="480"/>
      <c r="BD211" s="480"/>
      <c r="BE211" s="480"/>
      <c r="BF211" s="480"/>
      <c r="BG211" s="480"/>
      <c r="BH211" s="480"/>
      <c r="BI211" s="480"/>
      <c r="BJ211" s="480"/>
      <c r="BM211" s="480"/>
      <c r="BN211" s="480"/>
      <c r="BO211" s="480"/>
      <c r="BP211" s="480"/>
      <c r="BR211" s="480"/>
      <c r="BS211" s="480"/>
      <c r="BT211" s="480"/>
      <c r="BU211" s="480"/>
      <c r="BV211" s="480"/>
      <c r="BX211" s="480"/>
      <c r="BY211" s="480"/>
      <c r="BZ211" s="480"/>
      <c r="CA211" s="480"/>
      <c r="CC211" s="480"/>
      <c r="CD211" s="480"/>
      <c r="CE211" s="480"/>
      <c r="CF211" s="480"/>
      <c r="CH211" s="480"/>
      <c r="CI211" s="480"/>
      <c r="CJ211" s="480"/>
      <c r="CK211" s="480"/>
      <c r="CM211" s="480"/>
      <c r="CN211" s="480"/>
      <c r="CO211" s="480"/>
      <c r="CP211" s="480"/>
      <c r="CS211" s="480"/>
      <c r="CT211" s="480"/>
      <c r="CU211" s="480"/>
      <c r="CV211" s="480"/>
      <c r="CW211" s="480"/>
      <c r="CX211" s="480"/>
      <c r="CY211" s="480"/>
      <c r="CZ211" s="480"/>
      <c r="DA211" s="480"/>
      <c r="DB211" s="480"/>
      <c r="DC211" s="480"/>
      <c r="DD211" s="480"/>
      <c r="DE211" s="480"/>
      <c r="DF211" s="480"/>
      <c r="DG211" s="480"/>
      <c r="DI211" s="480"/>
      <c r="DJ211" s="480"/>
      <c r="DK211" s="480"/>
    </row>
    <row r="212" spans="1:115" x14ac:dyDescent="0.2">
      <c r="A212" s="496"/>
      <c r="B212" s="425"/>
      <c r="C212" s="425"/>
      <c r="D212" s="501"/>
      <c r="E212" s="501"/>
      <c r="F212" s="501"/>
      <c r="G212" s="501"/>
      <c r="H212" s="501"/>
      <c r="I212" s="425"/>
      <c r="J212" s="425"/>
      <c r="K212" s="425"/>
      <c r="L212" s="425"/>
      <c r="M212" s="511"/>
      <c r="N212" s="511"/>
      <c r="O212" s="511"/>
      <c r="P212" s="425"/>
      <c r="Q212" s="514"/>
      <c r="R212" s="425"/>
      <c r="S212" s="425"/>
      <c r="T212" s="425"/>
      <c r="U212" s="425"/>
      <c r="V212" s="425"/>
      <c r="W212" s="490"/>
      <c r="X212" s="425"/>
      <c r="Y212" s="425"/>
      <c r="Z212" s="490"/>
      <c r="AA212" s="490"/>
      <c r="AB212" s="425"/>
      <c r="AC212" s="490"/>
      <c r="AD212" s="490"/>
      <c r="AE212" s="490"/>
      <c r="AF212" s="490"/>
      <c r="AG212" s="490"/>
      <c r="AH212" s="490"/>
      <c r="AI212" s="490"/>
      <c r="AJ212" s="490"/>
      <c r="AK212" s="490"/>
      <c r="AL212" s="490"/>
      <c r="AM212" s="490"/>
      <c r="AN212" s="490"/>
      <c r="AO212" s="490"/>
      <c r="AP212" s="490"/>
      <c r="AQ212" s="490"/>
      <c r="AR212" s="490"/>
      <c r="AS212" s="425"/>
      <c r="AT212" s="426"/>
      <c r="AV212" s="480"/>
      <c r="AW212" s="480"/>
      <c r="AX212" s="480"/>
      <c r="AY212" s="480"/>
      <c r="BA212" s="480"/>
      <c r="BB212" s="480"/>
      <c r="BC212" s="480"/>
      <c r="BD212" s="480"/>
      <c r="BE212" s="480"/>
      <c r="BF212" s="480"/>
      <c r="BG212" s="480"/>
      <c r="BH212" s="480"/>
      <c r="BI212" s="480"/>
      <c r="BJ212" s="480"/>
      <c r="BM212" s="480"/>
      <c r="BN212" s="480"/>
      <c r="BO212" s="480"/>
      <c r="BP212" s="480"/>
      <c r="BR212" s="480"/>
      <c r="BS212" s="480"/>
      <c r="BT212" s="480"/>
      <c r="BU212" s="480"/>
      <c r="BV212" s="480"/>
      <c r="BX212" s="480"/>
      <c r="BY212" s="480"/>
      <c r="BZ212" s="480"/>
      <c r="CA212" s="480"/>
      <c r="CC212" s="480"/>
      <c r="CD212" s="480"/>
      <c r="CE212" s="480"/>
      <c r="CF212" s="480"/>
      <c r="CH212" s="480"/>
      <c r="CI212" s="480"/>
      <c r="CJ212" s="480"/>
      <c r="CK212" s="480"/>
      <c r="CM212" s="480"/>
      <c r="CN212" s="480"/>
      <c r="CO212" s="480"/>
      <c r="CP212" s="480"/>
      <c r="CS212" s="480"/>
      <c r="CT212" s="480"/>
      <c r="CU212" s="480"/>
      <c r="CV212" s="480"/>
      <c r="CW212" s="480"/>
      <c r="CX212" s="480"/>
      <c r="CY212" s="480"/>
      <c r="CZ212" s="480"/>
      <c r="DA212" s="480"/>
      <c r="DB212" s="480"/>
      <c r="DC212" s="480"/>
      <c r="DD212" s="480"/>
      <c r="DE212" s="480"/>
      <c r="DF212" s="480"/>
      <c r="DG212" s="480"/>
      <c r="DI212" s="480"/>
      <c r="DJ212" s="480"/>
      <c r="DK212" s="480"/>
    </row>
    <row r="213" spans="1:115" x14ac:dyDescent="0.2">
      <c r="A213" s="496"/>
      <c r="B213" s="425"/>
      <c r="C213" s="425"/>
      <c r="D213" s="501"/>
      <c r="E213" s="501"/>
      <c r="F213" s="501"/>
      <c r="G213" s="501"/>
      <c r="H213" s="501"/>
      <c r="I213" s="425"/>
      <c r="J213" s="425"/>
      <c r="K213" s="425"/>
      <c r="L213" s="425"/>
      <c r="M213" s="511"/>
      <c r="N213" s="511"/>
      <c r="O213" s="511"/>
      <c r="P213" s="425"/>
      <c r="Q213" s="514"/>
      <c r="R213" s="425"/>
      <c r="S213" s="425"/>
      <c r="T213" s="425"/>
      <c r="U213" s="425"/>
      <c r="V213" s="425"/>
      <c r="W213" s="490"/>
      <c r="X213" s="425"/>
      <c r="Y213" s="425"/>
      <c r="Z213" s="490"/>
      <c r="AA213" s="490"/>
      <c r="AB213" s="425"/>
      <c r="AC213" s="490"/>
      <c r="AD213" s="490"/>
      <c r="AE213" s="490"/>
      <c r="AF213" s="490"/>
      <c r="AG213" s="490"/>
      <c r="AH213" s="490"/>
      <c r="AI213" s="490"/>
      <c r="AJ213" s="490"/>
      <c r="AK213" s="490"/>
      <c r="AL213" s="490"/>
      <c r="AM213" s="490"/>
      <c r="AN213" s="490"/>
      <c r="AO213" s="490"/>
      <c r="AP213" s="490"/>
      <c r="AQ213" s="490"/>
      <c r="AR213" s="490"/>
      <c r="AS213" s="425"/>
      <c r="AT213" s="426"/>
      <c r="AV213" s="480"/>
      <c r="AW213" s="480"/>
      <c r="AX213" s="480"/>
      <c r="AY213" s="480"/>
      <c r="BA213" s="480"/>
      <c r="BB213" s="480"/>
      <c r="BC213" s="480"/>
      <c r="BD213" s="480"/>
      <c r="BE213" s="480"/>
      <c r="BF213" s="480"/>
      <c r="BG213" s="480"/>
      <c r="BH213" s="480"/>
      <c r="BI213" s="480"/>
      <c r="BJ213" s="480"/>
      <c r="BM213" s="480"/>
      <c r="BN213" s="480"/>
      <c r="BO213" s="480"/>
      <c r="BP213" s="480"/>
      <c r="BR213" s="480"/>
      <c r="BS213" s="480"/>
      <c r="BT213" s="480"/>
      <c r="BU213" s="480"/>
      <c r="BV213" s="480"/>
      <c r="BX213" s="480"/>
      <c r="BY213" s="480"/>
      <c r="BZ213" s="480"/>
      <c r="CA213" s="480"/>
      <c r="CC213" s="480"/>
      <c r="CD213" s="480"/>
      <c r="CE213" s="480"/>
      <c r="CF213" s="480"/>
      <c r="CH213" s="480"/>
      <c r="CI213" s="480"/>
      <c r="CJ213" s="480"/>
      <c r="CK213" s="480"/>
      <c r="CM213" s="480"/>
      <c r="CN213" s="480"/>
      <c r="CO213" s="480"/>
      <c r="CP213" s="480"/>
      <c r="CS213" s="480"/>
      <c r="CT213" s="480"/>
      <c r="CU213" s="480"/>
      <c r="CV213" s="480"/>
      <c r="CW213" s="480"/>
      <c r="CX213" s="480"/>
      <c r="CY213" s="480"/>
      <c r="CZ213" s="480"/>
      <c r="DA213" s="480"/>
      <c r="DB213" s="480"/>
      <c r="DC213" s="480"/>
      <c r="DD213" s="480"/>
      <c r="DE213" s="480"/>
      <c r="DF213" s="480"/>
      <c r="DG213" s="480"/>
      <c r="DI213" s="480"/>
      <c r="DJ213" s="480"/>
      <c r="DK213" s="480"/>
    </row>
    <row r="214" spans="1:115" x14ac:dyDescent="0.2">
      <c r="A214" s="496"/>
      <c r="B214" s="425"/>
      <c r="C214" s="425"/>
      <c r="D214" s="501"/>
      <c r="E214" s="501"/>
      <c r="F214" s="501"/>
      <c r="G214" s="501"/>
      <c r="H214" s="501"/>
      <c r="I214" s="425"/>
      <c r="J214" s="425"/>
      <c r="K214" s="425"/>
      <c r="L214" s="425"/>
      <c r="M214" s="511"/>
      <c r="N214" s="511"/>
      <c r="O214" s="511"/>
      <c r="P214" s="425"/>
      <c r="Q214" s="514"/>
      <c r="R214" s="425"/>
      <c r="S214" s="425"/>
      <c r="T214" s="425"/>
      <c r="U214" s="425"/>
      <c r="V214" s="425"/>
      <c r="W214" s="490"/>
      <c r="X214" s="425"/>
      <c r="Y214" s="425"/>
      <c r="Z214" s="490"/>
      <c r="AA214" s="490"/>
      <c r="AB214" s="425"/>
      <c r="AC214" s="490"/>
      <c r="AD214" s="490"/>
      <c r="AE214" s="490"/>
      <c r="AF214" s="490"/>
      <c r="AG214" s="490"/>
      <c r="AH214" s="490"/>
      <c r="AI214" s="490"/>
      <c r="AJ214" s="490"/>
      <c r="AK214" s="490"/>
      <c r="AL214" s="490"/>
      <c r="AM214" s="490"/>
      <c r="AN214" s="490"/>
      <c r="AO214" s="490"/>
      <c r="AP214" s="490"/>
      <c r="AQ214" s="490"/>
      <c r="AR214" s="490"/>
      <c r="AS214" s="425"/>
      <c r="AT214" s="426"/>
      <c r="AV214" s="480"/>
      <c r="AW214" s="480"/>
      <c r="AX214" s="480"/>
      <c r="AY214" s="480"/>
      <c r="BA214" s="480"/>
      <c r="BB214" s="480"/>
      <c r="BC214" s="480"/>
      <c r="BD214" s="480"/>
      <c r="BE214" s="480"/>
      <c r="BF214" s="480"/>
      <c r="BG214" s="480"/>
      <c r="BH214" s="480"/>
      <c r="BI214" s="480"/>
      <c r="BJ214" s="480"/>
      <c r="BM214" s="480"/>
      <c r="BN214" s="480"/>
      <c r="BO214" s="480"/>
      <c r="BP214" s="480"/>
      <c r="BR214" s="480"/>
      <c r="BS214" s="480"/>
      <c r="BT214" s="480"/>
      <c r="BU214" s="480"/>
      <c r="BV214" s="480"/>
      <c r="BX214" s="480"/>
      <c r="BY214" s="480"/>
      <c r="BZ214" s="480"/>
      <c r="CA214" s="480"/>
      <c r="CC214" s="480"/>
      <c r="CD214" s="480"/>
      <c r="CE214" s="480"/>
      <c r="CF214" s="480"/>
      <c r="CH214" s="480"/>
      <c r="CI214" s="480"/>
      <c r="CJ214" s="480"/>
      <c r="CK214" s="480"/>
      <c r="CM214" s="480"/>
      <c r="CN214" s="480"/>
      <c r="CO214" s="480"/>
      <c r="CP214" s="480"/>
      <c r="CS214" s="480"/>
      <c r="CT214" s="480"/>
      <c r="CU214" s="480"/>
      <c r="CV214" s="480"/>
      <c r="CW214" s="480"/>
      <c r="CX214" s="480"/>
      <c r="CY214" s="480"/>
      <c r="CZ214" s="480"/>
      <c r="DA214" s="480"/>
      <c r="DB214" s="480"/>
      <c r="DC214" s="480"/>
      <c r="DD214" s="480"/>
      <c r="DE214" s="480"/>
      <c r="DF214" s="480"/>
      <c r="DG214" s="480"/>
      <c r="DI214" s="480"/>
      <c r="DJ214" s="480"/>
      <c r="DK214" s="480"/>
    </row>
    <row r="215" spans="1:115" x14ac:dyDescent="0.2">
      <c r="A215" s="496"/>
      <c r="B215" s="425"/>
      <c r="C215" s="425"/>
      <c r="D215" s="501"/>
      <c r="E215" s="501"/>
      <c r="F215" s="501"/>
      <c r="G215" s="501"/>
      <c r="H215" s="501"/>
      <c r="I215" s="425"/>
      <c r="J215" s="425"/>
      <c r="K215" s="425"/>
      <c r="L215" s="425"/>
      <c r="M215" s="511"/>
      <c r="N215" s="511"/>
      <c r="O215" s="511"/>
      <c r="P215" s="425"/>
      <c r="Q215" s="514"/>
      <c r="R215" s="425"/>
      <c r="S215" s="425"/>
      <c r="T215" s="425"/>
      <c r="U215" s="425"/>
      <c r="V215" s="425"/>
      <c r="W215" s="490"/>
      <c r="X215" s="425"/>
      <c r="Y215" s="425"/>
      <c r="Z215" s="490"/>
      <c r="AA215" s="490"/>
      <c r="AB215" s="425"/>
      <c r="AC215" s="490"/>
      <c r="AD215" s="490"/>
      <c r="AE215" s="490"/>
      <c r="AF215" s="490"/>
      <c r="AG215" s="490"/>
      <c r="AH215" s="490"/>
      <c r="AI215" s="490"/>
      <c r="AJ215" s="490"/>
      <c r="AK215" s="490"/>
      <c r="AL215" s="490"/>
      <c r="AM215" s="490"/>
      <c r="AN215" s="490"/>
      <c r="AO215" s="490"/>
      <c r="AP215" s="490"/>
      <c r="AQ215" s="490"/>
      <c r="AR215" s="490"/>
      <c r="AS215" s="425"/>
      <c r="AT215" s="426"/>
      <c r="AV215" s="480"/>
      <c r="AW215" s="480"/>
      <c r="AX215" s="480"/>
      <c r="AY215" s="480"/>
      <c r="BA215" s="480"/>
      <c r="BB215" s="480"/>
      <c r="BC215" s="480"/>
      <c r="BD215" s="480"/>
      <c r="BE215" s="480"/>
      <c r="BF215" s="480"/>
      <c r="BG215" s="480"/>
      <c r="BH215" s="480"/>
      <c r="BI215" s="480"/>
      <c r="BJ215" s="480"/>
      <c r="BM215" s="480"/>
      <c r="BN215" s="480"/>
      <c r="BO215" s="480"/>
      <c r="BP215" s="480"/>
      <c r="BR215" s="480"/>
      <c r="BS215" s="480"/>
      <c r="BT215" s="480"/>
      <c r="BU215" s="480"/>
      <c r="BV215" s="480"/>
      <c r="BX215" s="480"/>
      <c r="BY215" s="480"/>
      <c r="BZ215" s="480"/>
      <c r="CA215" s="480"/>
      <c r="CC215" s="480"/>
      <c r="CD215" s="480"/>
      <c r="CE215" s="480"/>
      <c r="CF215" s="480"/>
      <c r="CH215" s="480"/>
      <c r="CI215" s="480"/>
      <c r="CJ215" s="480"/>
      <c r="CK215" s="480"/>
      <c r="CM215" s="480"/>
      <c r="CN215" s="480"/>
      <c r="CO215" s="480"/>
      <c r="CP215" s="480"/>
      <c r="CS215" s="480"/>
      <c r="CT215" s="480"/>
      <c r="CU215" s="480"/>
      <c r="CV215" s="480"/>
      <c r="CW215" s="480"/>
      <c r="CX215" s="480"/>
      <c r="CY215" s="480"/>
      <c r="CZ215" s="480"/>
      <c r="DA215" s="480"/>
      <c r="DB215" s="480"/>
      <c r="DC215" s="480"/>
      <c r="DD215" s="480"/>
      <c r="DE215" s="480"/>
      <c r="DF215" s="480"/>
      <c r="DG215" s="480"/>
      <c r="DI215" s="480"/>
      <c r="DJ215" s="480"/>
      <c r="DK215" s="480"/>
    </row>
    <row r="216" spans="1:115" x14ac:dyDescent="0.2">
      <c r="A216" s="496"/>
      <c r="B216" s="425"/>
      <c r="C216" s="425"/>
      <c r="D216" s="501"/>
      <c r="E216" s="501"/>
      <c r="F216" s="501"/>
      <c r="G216" s="501"/>
      <c r="H216" s="501"/>
      <c r="I216" s="425"/>
      <c r="J216" s="425"/>
      <c r="K216" s="425"/>
      <c r="L216" s="425"/>
      <c r="M216" s="511"/>
      <c r="N216" s="511"/>
      <c r="O216" s="511"/>
      <c r="P216" s="425"/>
      <c r="Q216" s="514"/>
      <c r="R216" s="425"/>
      <c r="S216" s="425"/>
      <c r="T216" s="425"/>
      <c r="U216" s="425"/>
      <c r="V216" s="425"/>
      <c r="W216" s="490"/>
      <c r="X216" s="425"/>
      <c r="Y216" s="425"/>
      <c r="Z216" s="490"/>
      <c r="AA216" s="490"/>
      <c r="AB216" s="425"/>
      <c r="AC216" s="490"/>
      <c r="AD216" s="490"/>
      <c r="AE216" s="490"/>
      <c r="AF216" s="490"/>
      <c r="AG216" s="490"/>
      <c r="AH216" s="490"/>
      <c r="AI216" s="490"/>
      <c r="AJ216" s="490"/>
      <c r="AK216" s="490"/>
      <c r="AL216" s="490"/>
      <c r="AM216" s="490"/>
      <c r="AN216" s="490"/>
      <c r="AO216" s="490"/>
      <c r="AP216" s="490"/>
      <c r="AQ216" s="490"/>
      <c r="AR216" s="490"/>
      <c r="AS216" s="425"/>
      <c r="AT216" s="426"/>
      <c r="AV216" s="480"/>
      <c r="AW216" s="480"/>
      <c r="AX216" s="480"/>
      <c r="AY216" s="480"/>
      <c r="BA216" s="480"/>
      <c r="BB216" s="480"/>
      <c r="BC216" s="480"/>
      <c r="BD216" s="480"/>
      <c r="BE216" s="480"/>
      <c r="BF216" s="480"/>
      <c r="BG216" s="480"/>
      <c r="BH216" s="480"/>
      <c r="BI216" s="480"/>
      <c r="BJ216" s="480"/>
      <c r="BM216" s="480"/>
      <c r="BN216" s="480"/>
      <c r="BO216" s="480"/>
      <c r="BP216" s="480"/>
      <c r="BR216" s="480"/>
      <c r="BS216" s="480"/>
      <c r="BT216" s="480"/>
      <c r="BU216" s="480"/>
      <c r="BV216" s="480"/>
      <c r="BX216" s="480"/>
      <c r="BY216" s="480"/>
      <c r="BZ216" s="480"/>
      <c r="CA216" s="480"/>
      <c r="CC216" s="480"/>
      <c r="CD216" s="480"/>
      <c r="CE216" s="480"/>
      <c r="CF216" s="480"/>
      <c r="CH216" s="480"/>
      <c r="CI216" s="480"/>
      <c r="CJ216" s="480"/>
      <c r="CK216" s="480"/>
      <c r="CM216" s="480"/>
      <c r="CN216" s="480"/>
      <c r="CO216" s="480"/>
      <c r="CP216" s="480"/>
      <c r="CS216" s="480"/>
      <c r="CT216" s="480"/>
      <c r="CU216" s="480"/>
      <c r="CV216" s="480"/>
      <c r="CW216" s="480"/>
      <c r="CX216" s="480"/>
      <c r="CY216" s="480"/>
      <c r="CZ216" s="480"/>
      <c r="DA216" s="480"/>
      <c r="DB216" s="480"/>
      <c r="DC216" s="480"/>
      <c r="DD216" s="480"/>
      <c r="DE216" s="480"/>
      <c r="DF216" s="480"/>
      <c r="DG216" s="480"/>
      <c r="DI216" s="480"/>
      <c r="DJ216" s="480"/>
      <c r="DK216" s="480"/>
    </row>
    <row r="217" spans="1:115" x14ac:dyDescent="0.2">
      <c r="A217" s="496"/>
      <c r="B217" s="425"/>
      <c r="C217" s="425"/>
      <c r="D217" s="501"/>
      <c r="E217" s="501"/>
      <c r="F217" s="501"/>
      <c r="G217" s="501"/>
      <c r="H217" s="501"/>
      <c r="I217" s="425"/>
      <c r="J217" s="425"/>
      <c r="K217" s="425"/>
      <c r="L217" s="425"/>
      <c r="M217" s="511"/>
      <c r="N217" s="511"/>
      <c r="O217" s="511"/>
      <c r="P217" s="425"/>
      <c r="Q217" s="514"/>
      <c r="R217" s="425"/>
      <c r="S217" s="425"/>
      <c r="T217" s="425"/>
      <c r="U217" s="425"/>
      <c r="V217" s="425"/>
      <c r="W217" s="490"/>
      <c r="X217" s="425"/>
      <c r="Y217" s="425"/>
      <c r="Z217" s="490"/>
      <c r="AA217" s="490"/>
      <c r="AB217" s="425"/>
      <c r="AC217" s="490"/>
      <c r="AD217" s="490"/>
      <c r="AE217" s="490"/>
      <c r="AF217" s="490"/>
      <c r="AG217" s="490"/>
      <c r="AH217" s="490"/>
      <c r="AI217" s="490"/>
      <c r="AJ217" s="490"/>
      <c r="AK217" s="490"/>
      <c r="AL217" s="490"/>
      <c r="AM217" s="490"/>
      <c r="AN217" s="490"/>
      <c r="AO217" s="490"/>
      <c r="AP217" s="490"/>
      <c r="AQ217" s="490"/>
      <c r="AR217" s="490"/>
      <c r="AS217" s="425"/>
      <c r="AT217" s="426"/>
      <c r="AV217" s="480"/>
      <c r="AW217" s="480"/>
      <c r="AX217" s="480"/>
      <c r="AY217" s="480"/>
      <c r="BA217" s="480"/>
      <c r="BB217" s="480"/>
      <c r="BC217" s="480"/>
      <c r="BD217" s="480"/>
      <c r="BE217" s="480"/>
      <c r="BF217" s="480"/>
      <c r="BG217" s="480"/>
      <c r="BH217" s="480"/>
      <c r="BI217" s="480"/>
      <c r="BJ217" s="480"/>
      <c r="BM217" s="480"/>
      <c r="BN217" s="480"/>
      <c r="BO217" s="480"/>
      <c r="BP217" s="480"/>
      <c r="BR217" s="480"/>
      <c r="BS217" s="480"/>
      <c r="BT217" s="480"/>
      <c r="BU217" s="480"/>
      <c r="BV217" s="480"/>
      <c r="BX217" s="480"/>
      <c r="BY217" s="480"/>
      <c r="BZ217" s="480"/>
      <c r="CA217" s="480"/>
      <c r="CC217" s="480"/>
      <c r="CD217" s="480"/>
      <c r="CE217" s="480"/>
      <c r="CF217" s="480"/>
      <c r="CH217" s="480"/>
      <c r="CI217" s="480"/>
      <c r="CJ217" s="480"/>
      <c r="CK217" s="480"/>
      <c r="CM217" s="480"/>
      <c r="CN217" s="480"/>
      <c r="CO217" s="480"/>
      <c r="CP217" s="480"/>
      <c r="CS217" s="480"/>
      <c r="CT217" s="480"/>
      <c r="CU217" s="480"/>
      <c r="CV217" s="480"/>
      <c r="CW217" s="480"/>
      <c r="CX217" s="480"/>
      <c r="CY217" s="480"/>
      <c r="CZ217" s="480"/>
      <c r="DA217" s="480"/>
      <c r="DB217" s="480"/>
      <c r="DC217" s="480"/>
      <c r="DD217" s="480"/>
      <c r="DE217" s="480"/>
      <c r="DF217" s="480"/>
      <c r="DG217" s="480"/>
      <c r="DI217" s="480"/>
      <c r="DJ217" s="480"/>
      <c r="DK217" s="480"/>
    </row>
    <row r="218" spans="1:115" x14ac:dyDescent="0.2">
      <c r="A218" s="496"/>
      <c r="B218" s="425"/>
      <c r="C218" s="425"/>
      <c r="D218" s="501"/>
      <c r="E218" s="501"/>
      <c r="F218" s="501"/>
      <c r="G218" s="501"/>
      <c r="H218" s="501"/>
      <c r="I218" s="425"/>
      <c r="J218" s="425"/>
      <c r="K218" s="425"/>
      <c r="L218" s="425"/>
      <c r="M218" s="511"/>
      <c r="N218" s="511"/>
      <c r="O218" s="511"/>
      <c r="P218" s="425"/>
      <c r="Q218" s="514"/>
      <c r="R218" s="425"/>
      <c r="S218" s="425"/>
      <c r="T218" s="425"/>
      <c r="U218" s="425"/>
      <c r="V218" s="425"/>
      <c r="W218" s="490"/>
      <c r="X218" s="425"/>
      <c r="Y218" s="425"/>
      <c r="Z218" s="490"/>
      <c r="AA218" s="490"/>
      <c r="AB218" s="425"/>
      <c r="AC218" s="490"/>
      <c r="AD218" s="490"/>
      <c r="AE218" s="490"/>
      <c r="AF218" s="490"/>
      <c r="AG218" s="490"/>
      <c r="AH218" s="490"/>
      <c r="AI218" s="490"/>
      <c r="AJ218" s="490"/>
      <c r="AK218" s="490"/>
      <c r="AL218" s="490"/>
      <c r="AM218" s="490"/>
      <c r="AN218" s="490"/>
      <c r="AO218" s="490"/>
      <c r="AP218" s="490"/>
      <c r="AQ218" s="490"/>
      <c r="AR218" s="490"/>
      <c r="AS218" s="425"/>
      <c r="AT218" s="426"/>
      <c r="AV218" s="480"/>
      <c r="AW218" s="480"/>
      <c r="AX218" s="480"/>
      <c r="AY218" s="480"/>
      <c r="BA218" s="480"/>
      <c r="BB218" s="480"/>
      <c r="BC218" s="480"/>
      <c r="BD218" s="480"/>
      <c r="BE218" s="480"/>
      <c r="BF218" s="480"/>
      <c r="BG218" s="480"/>
      <c r="BH218" s="480"/>
      <c r="BI218" s="480"/>
      <c r="BJ218" s="480"/>
      <c r="BM218" s="480"/>
      <c r="BN218" s="480"/>
      <c r="BO218" s="480"/>
      <c r="BP218" s="480"/>
      <c r="BR218" s="480"/>
      <c r="BS218" s="480"/>
      <c r="BT218" s="480"/>
      <c r="BU218" s="480"/>
      <c r="BV218" s="480"/>
      <c r="BX218" s="480"/>
      <c r="BY218" s="480"/>
      <c r="BZ218" s="480"/>
      <c r="CA218" s="480"/>
      <c r="CC218" s="480"/>
      <c r="CD218" s="480"/>
      <c r="CE218" s="480"/>
      <c r="CF218" s="480"/>
      <c r="CH218" s="480"/>
      <c r="CI218" s="480"/>
      <c r="CJ218" s="480"/>
      <c r="CK218" s="480"/>
      <c r="CM218" s="480"/>
      <c r="CN218" s="480"/>
      <c r="CO218" s="480"/>
      <c r="CP218" s="480"/>
      <c r="CS218" s="480"/>
      <c r="CT218" s="480"/>
      <c r="CU218" s="480"/>
      <c r="CV218" s="480"/>
      <c r="CW218" s="480"/>
      <c r="CX218" s="480"/>
      <c r="CY218" s="480"/>
      <c r="CZ218" s="480"/>
      <c r="DA218" s="480"/>
      <c r="DB218" s="480"/>
      <c r="DC218" s="480"/>
      <c r="DD218" s="480"/>
      <c r="DE218" s="480"/>
      <c r="DF218" s="480"/>
      <c r="DG218" s="480"/>
      <c r="DI218" s="480"/>
      <c r="DJ218" s="480"/>
      <c r="DK218" s="480"/>
    </row>
    <row r="219" spans="1:115" x14ac:dyDescent="0.2">
      <c r="A219" s="496"/>
      <c r="B219" s="425"/>
      <c r="C219" s="425"/>
      <c r="D219" s="501"/>
      <c r="E219" s="501"/>
      <c r="F219" s="501"/>
      <c r="G219" s="501"/>
      <c r="H219" s="501"/>
      <c r="I219" s="425"/>
      <c r="J219" s="425"/>
      <c r="K219" s="425"/>
      <c r="L219" s="425"/>
      <c r="M219" s="511"/>
      <c r="N219" s="511"/>
      <c r="O219" s="511"/>
      <c r="P219" s="425"/>
      <c r="Q219" s="514"/>
      <c r="R219" s="425"/>
      <c r="S219" s="425"/>
      <c r="T219" s="425"/>
      <c r="U219" s="425"/>
      <c r="V219" s="425"/>
      <c r="W219" s="490"/>
      <c r="X219" s="425"/>
      <c r="Y219" s="425"/>
      <c r="Z219" s="490"/>
      <c r="AA219" s="490"/>
      <c r="AB219" s="425"/>
      <c r="AC219" s="490"/>
      <c r="AD219" s="490"/>
      <c r="AE219" s="490"/>
      <c r="AF219" s="490"/>
      <c r="AG219" s="490"/>
      <c r="AH219" s="490"/>
      <c r="AI219" s="490"/>
      <c r="AJ219" s="490"/>
      <c r="AK219" s="490"/>
      <c r="AL219" s="490"/>
      <c r="AM219" s="490"/>
      <c r="AN219" s="490"/>
      <c r="AO219" s="490"/>
      <c r="AP219" s="490"/>
      <c r="AQ219" s="490"/>
      <c r="AR219" s="490"/>
      <c r="AS219" s="425"/>
      <c r="AT219" s="426"/>
      <c r="AV219" s="480"/>
      <c r="AW219" s="480"/>
      <c r="AX219" s="480"/>
      <c r="AY219" s="480"/>
      <c r="BA219" s="480"/>
      <c r="BB219" s="480"/>
      <c r="BC219" s="480"/>
      <c r="BD219" s="480"/>
      <c r="BE219" s="480"/>
      <c r="BG219" s="480"/>
      <c r="BH219" s="480"/>
      <c r="BI219" s="480"/>
      <c r="BJ219" s="480"/>
      <c r="BM219" s="480"/>
      <c r="BN219" s="480"/>
      <c r="BO219" s="480"/>
      <c r="BP219" s="480"/>
      <c r="BR219" s="480"/>
      <c r="BS219" s="480"/>
      <c r="BT219" s="480"/>
      <c r="BU219" s="480"/>
      <c r="BV219" s="480"/>
      <c r="BX219" s="480"/>
      <c r="BY219" s="480"/>
      <c r="BZ219" s="480"/>
      <c r="CA219" s="480"/>
      <c r="CC219" s="480"/>
      <c r="CD219" s="480"/>
      <c r="CE219" s="480"/>
      <c r="CF219" s="480"/>
      <c r="CH219" s="480"/>
      <c r="CI219" s="480"/>
      <c r="CJ219" s="480"/>
      <c r="CK219" s="480"/>
      <c r="CM219" s="480"/>
      <c r="CN219" s="480"/>
      <c r="CO219" s="480"/>
      <c r="CP219" s="480"/>
      <c r="CS219" s="480"/>
      <c r="CT219" s="480"/>
      <c r="CU219" s="480"/>
      <c r="CV219" s="480"/>
      <c r="CW219" s="480"/>
      <c r="CX219" s="480"/>
      <c r="CY219" s="480"/>
      <c r="CZ219" s="480"/>
      <c r="DA219" s="480"/>
      <c r="DB219" s="480"/>
      <c r="DC219" s="480"/>
      <c r="DE219" s="480"/>
      <c r="DF219" s="480"/>
      <c r="DG219" s="480"/>
      <c r="DI219" s="480"/>
      <c r="DJ219" s="480"/>
      <c r="DK219" s="480"/>
    </row>
    <row r="220" spans="1:115" x14ac:dyDescent="0.2">
      <c r="A220" s="496"/>
      <c r="B220" s="425"/>
      <c r="C220" s="425"/>
      <c r="D220" s="501"/>
      <c r="E220" s="501"/>
      <c r="F220" s="501"/>
      <c r="G220" s="501"/>
      <c r="H220" s="501"/>
      <c r="I220" s="425"/>
      <c r="J220" s="425"/>
      <c r="K220" s="425"/>
      <c r="L220" s="425"/>
      <c r="M220" s="511"/>
      <c r="N220" s="511"/>
      <c r="O220" s="511"/>
      <c r="P220" s="425"/>
      <c r="Q220" s="514"/>
      <c r="R220" s="425"/>
      <c r="S220" s="425"/>
      <c r="T220" s="425"/>
      <c r="U220" s="425"/>
      <c r="V220" s="425"/>
      <c r="W220" s="490"/>
      <c r="X220" s="425"/>
      <c r="Y220" s="425"/>
      <c r="Z220" s="490"/>
      <c r="AA220" s="425"/>
      <c r="AB220" s="425"/>
      <c r="AC220" s="490"/>
      <c r="AD220" s="490"/>
      <c r="AE220" s="490"/>
      <c r="AF220" s="490"/>
      <c r="AG220" s="490"/>
      <c r="AH220" s="490"/>
      <c r="AI220" s="490"/>
      <c r="AJ220" s="425"/>
      <c r="AK220" s="425"/>
      <c r="AL220" s="425"/>
      <c r="AM220" s="425"/>
      <c r="AN220" s="425"/>
      <c r="AO220" s="425"/>
      <c r="AP220" s="425"/>
      <c r="AQ220" s="425"/>
      <c r="AR220" s="425"/>
      <c r="AS220" s="425"/>
      <c r="AT220" s="426"/>
    </row>
    <row r="221" spans="1:115" x14ac:dyDescent="0.2">
      <c r="A221" s="496"/>
      <c r="B221" s="425"/>
      <c r="C221" s="425"/>
      <c r="D221" s="501"/>
      <c r="E221" s="501"/>
      <c r="F221" s="501"/>
      <c r="G221" s="501"/>
      <c r="H221" s="501"/>
      <c r="I221" s="425"/>
      <c r="J221" s="425"/>
      <c r="K221" s="425"/>
      <c r="L221" s="425"/>
      <c r="M221" s="511"/>
      <c r="N221" s="511"/>
      <c r="O221" s="511"/>
      <c r="P221" s="425"/>
      <c r="Q221" s="514"/>
      <c r="R221" s="425"/>
      <c r="S221" s="425"/>
      <c r="T221" s="425"/>
      <c r="U221" s="425"/>
      <c r="V221" s="425"/>
      <c r="W221" s="490"/>
      <c r="X221" s="425"/>
      <c r="Y221" s="425"/>
      <c r="Z221" s="490"/>
      <c r="AA221" s="425"/>
      <c r="AB221" s="425"/>
      <c r="AC221" s="490"/>
      <c r="AD221" s="490"/>
      <c r="AE221" s="490"/>
      <c r="AF221" s="490"/>
      <c r="AG221" s="490"/>
      <c r="AH221" s="490"/>
      <c r="AI221" s="490"/>
      <c r="AJ221" s="425"/>
      <c r="AK221" s="425"/>
      <c r="AL221" s="425"/>
      <c r="AM221" s="425"/>
      <c r="AN221" s="425"/>
      <c r="AO221" s="425"/>
      <c r="AP221" s="425"/>
      <c r="AQ221" s="425"/>
      <c r="AR221" s="425"/>
      <c r="AS221" s="425"/>
      <c r="AT221" s="426"/>
    </row>
    <row r="222" spans="1:115" x14ac:dyDescent="0.2">
      <c r="A222" s="496"/>
      <c r="B222" s="425"/>
      <c r="C222" s="425"/>
      <c r="D222" s="501"/>
      <c r="E222" s="501"/>
      <c r="F222" s="501"/>
      <c r="G222" s="501"/>
      <c r="H222" s="501"/>
      <c r="I222" s="425"/>
      <c r="J222" s="425"/>
      <c r="K222" s="425"/>
      <c r="L222" s="425"/>
      <c r="M222" s="511"/>
      <c r="N222" s="511"/>
      <c r="O222" s="511"/>
      <c r="P222" s="425"/>
      <c r="Q222" s="514"/>
      <c r="R222" s="425"/>
      <c r="S222" s="425"/>
      <c r="T222" s="425"/>
      <c r="U222" s="425"/>
      <c r="V222" s="425"/>
      <c r="W222" s="490"/>
      <c r="X222" s="425"/>
      <c r="Y222" s="425"/>
      <c r="Z222" s="490"/>
      <c r="AA222" s="425"/>
      <c r="AB222" s="425"/>
      <c r="AC222" s="490"/>
      <c r="AD222" s="490"/>
      <c r="AE222" s="490"/>
      <c r="AF222" s="490"/>
      <c r="AG222" s="490"/>
      <c r="AH222" s="490"/>
      <c r="AI222" s="490"/>
      <c r="AJ222" s="425"/>
      <c r="AK222" s="425"/>
      <c r="AL222" s="425"/>
      <c r="AM222" s="425"/>
      <c r="AN222" s="425"/>
      <c r="AO222" s="425"/>
      <c r="AP222" s="425"/>
      <c r="AQ222" s="425"/>
      <c r="AR222" s="425"/>
      <c r="AS222" s="425"/>
      <c r="AT222" s="426"/>
    </row>
    <row r="223" spans="1:115" x14ac:dyDescent="0.2">
      <c r="A223" s="496"/>
      <c r="B223" s="425"/>
      <c r="C223" s="425"/>
      <c r="D223" s="501"/>
      <c r="E223" s="501"/>
      <c r="F223" s="501"/>
      <c r="G223" s="501"/>
      <c r="H223" s="501"/>
      <c r="I223" s="425"/>
      <c r="J223" s="425"/>
      <c r="K223" s="425"/>
      <c r="L223" s="425"/>
      <c r="M223" s="511"/>
      <c r="N223" s="511"/>
      <c r="O223" s="511"/>
      <c r="P223" s="425"/>
      <c r="Q223" s="514"/>
      <c r="R223" s="425"/>
      <c r="S223" s="425"/>
      <c r="T223" s="425"/>
      <c r="U223" s="425"/>
      <c r="V223" s="425"/>
      <c r="W223" s="490"/>
      <c r="X223" s="425"/>
      <c r="Y223" s="425"/>
      <c r="Z223" s="490"/>
      <c r="AA223" s="425"/>
      <c r="AB223" s="425"/>
      <c r="AC223" s="490"/>
      <c r="AD223" s="490"/>
      <c r="AE223" s="490"/>
      <c r="AF223" s="490"/>
      <c r="AG223" s="490"/>
      <c r="AH223" s="490"/>
      <c r="AI223" s="490"/>
      <c r="AJ223" s="425"/>
      <c r="AK223" s="425"/>
      <c r="AL223" s="425"/>
      <c r="AM223" s="425"/>
      <c r="AN223" s="425"/>
      <c r="AO223" s="425"/>
      <c r="AP223" s="425"/>
      <c r="AQ223" s="425"/>
      <c r="AR223" s="425"/>
      <c r="AS223" s="425"/>
      <c r="AT223" s="426"/>
    </row>
    <row r="224" spans="1:115" x14ac:dyDescent="0.2">
      <c r="A224" s="496"/>
      <c r="B224" s="425"/>
      <c r="C224" s="425"/>
      <c r="D224" s="501"/>
      <c r="E224" s="501"/>
      <c r="F224" s="501"/>
      <c r="G224" s="501"/>
      <c r="H224" s="501"/>
      <c r="I224" s="425"/>
      <c r="J224" s="425"/>
      <c r="K224" s="425"/>
      <c r="L224" s="425"/>
      <c r="M224" s="511"/>
      <c r="N224" s="511"/>
      <c r="O224" s="511"/>
      <c r="P224" s="425"/>
      <c r="Q224" s="514"/>
      <c r="R224" s="425"/>
      <c r="S224" s="425"/>
      <c r="T224" s="425"/>
      <c r="U224" s="425"/>
      <c r="V224" s="425"/>
      <c r="W224" s="490"/>
      <c r="X224" s="425"/>
      <c r="Y224" s="425"/>
      <c r="Z224" s="490"/>
      <c r="AA224" s="425"/>
      <c r="AB224" s="425"/>
      <c r="AC224" s="490"/>
      <c r="AD224" s="490"/>
      <c r="AE224" s="490"/>
      <c r="AF224" s="490"/>
      <c r="AG224" s="490"/>
      <c r="AH224" s="490"/>
      <c r="AI224" s="490"/>
      <c r="AJ224" s="425"/>
      <c r="AK224" s="425"/>
      <c r="AL224" s="425"/>
      <c r="AM224" s="425"/>
      <c r="AN224" s="425"/>
      <c r="AO224" s="425"/>
      <c r="AP224" s="425"/>
      <c r="AQ224" s="425"/>
      <c r="AR224" s="425"/>
      <c r="AS224" s="425"/>
      <c r="AT224" s="426"/>
    </row>
    <row r="225" spans="1:125" x14ac:dyDescent="0.2">
      <c r="A225" s="496"/>
      <c r="B225" s="425"/>
      <c r="C225" s="425"/>
      <c r="D225" s="501"/>
      <c r="E225" s="501"/>
      <c r="F225" s="501"/>
      <c r="G225" s="501"/>
      <c r="H225" s="501"/>
      <c r="I225" s="425"/>
      <c r="J225" s="425"/>
      <c r="K225" s="425"/>
      <c r="L225" s="425"/>
      <c r="M225" s="511"/>
      <c r="N225" s="511"/>
      <c r="O225" s="511"/>
      <c r="P225" s="425"/>
      <c r="Q225" s="514"/>
      <c r="R225" s="425"/>
      <c r="S225" s="425"/>
      <c r="T225" s="425"/>
      <c r="U225" s="425"/>
      <c r="V225" s="425"/>
      <c r="W225" s="490"/>
      <c r="X225" s="425"/>
      <c r="Y225" s="425"/>
      <c r="Z225" s="490"/>
      <c r="AA225" s="425"/>
      <c r="AB225" s="425"/>
      <c r="AC225" s="490"/>
      <c r="AD225" s="490"/>
      <c r="AE225" s="490"/>
      <c r="AF225" s="490"/>
      <c r="AG225" s="490"/>
      <c r="AH225" s="490"/>
      <c r="AI225" s="490"/>
      <c r="AJ225" s="425"/>
      <c r="AK225" s="425"/>
      <c r="AL225" s="425"/>
      <c r="AM225" s="425"/>
      <c r="AN225" s="425"/>
      <c r="AO225" s="425"/>
      <c r="AP225" s="425"/>
      <c r="AQ225" s="425"/>
      <c r="AR225" s="425"/>
      <c r="AS225" s="425"/>
      <c r="AT225" s="426"/>
    </row>
    <row r="226" spans="1:125" x14ac:dyDescent="0.2">
      <c r="A226" s="496"/>
      <c r="B226" s="425"/>
      <c r="C226" s="425"/>
      <c r="D226" s="501"/>
      <c r="E226" s="501"/>
      <c r="F226" s="501"/>
      <c r="G226" s="501"/>
      <c r="H226" s="501"/>
      <c r="I226" s="425"/>
      <c r="J226" s="425"/>
      <c r="K226" s="425"/>
      <c r="L226" s="425"/>
      <c r="M226" s="511"/>
      <c r="N226" s="511"/>
      <c r="O226" s="511"/>
      <c r="P226" s="425"/>
      <c r="Q226" s="514"/>
      <c r="R226" s="425"/>
      <c r="S226" s="425"/>
      <c r="T226" s="425"/>
      <c r="U226" s="425"/>
      <c r="V226" s="425"/>
      <c r="W226" s="490"/>
      <c r="X226" s="425"/>
      <c r="Y226" s="425"/>
      <c r="Z226" s="490"/>
      <c r="AA226" s="425"/>
      <c r="AB226" s="425"/>
      <c r="AC226" s="490"/>
      <c r="AD226" s="490"/>
      <c r="AE226" s="490"/>
      <c r="AF226" s="490"/>
      <c r="AG226" s="490"/>
      <c r="AH226" s="490"/>
      <c r="AI226" s="490"/>
      <c r="AJ226" s="425"/>
      <c r="AK226" s="425"/>
      <c r="AL226" s="425"/>
      <c r="AM226" s="425"/>
      <c r="AN226" s="425"/>
      <c r="AO226" s="425"/>
      <c r="AP226" s="425"/>
      <c r="AQ226" s="425"/>
      <c r="AR226" s="425"/>
      <c r="AS226" s="425"/>
      <c r="AT226" s="426"/>
    </row>
    <row r="227" spans="1:125" x14ac:dyDescent="0.2">
      <c r="A227" s="496"/>
      <c r="B227" s="425"/>
      <c r="C227" s="425"/>
      <c r="D227" s="501"/>
      <c r="E227" s="501"/>
      <c r="F227" s="501"/>
      <c r="G227" s="501"/>
      <c r="H227" s="501"/>
      <c r="I227" s="425"/>
      <c r="J227" s="425"/>
      <c r="K227" s="425"/>
      <c r="L227" s="425"/>
      <c r="M227" s="511"/>
      <c r="N227" s="511"/>
      <c r="O227" s="511"/>
      <c r="P227" s="425"/>
      <c r="Q227" s="514"/>
      <c r="R227" s="425"/>
      <c r="S227" s="425"/>
      <c r="T227" s="425"/>
      <c r="U227" s="425"/>
      <c r="V227" s="425"/>
      <c r="W227" s="490"/>
      <c r="X227" s="425"/>
      <c r="Y227" s="425"/>
      <c r="Z227" s="490"/>
      <c r="AA227" s="425"/>
      <c r="AB227" s="425"/>
      <c r="AC227" s="490"/>
      <c r="AD227" s="490"/>
      <c r="AE227" s="490"/>
      <c r="AF227" s="490"/>
      <c r="AG227" s="490"/>
      <c r="AH227" s="490"/>
      <c r="AI227" s="490"/>
      <c r="AJ227" s="425"/>
      <c r="AK227" s="425"/>
      <c r="AL227" s="425"/>
      <c r="AM227" s="425"/>
      <c r="AN227" s="425"/>
      <c r="AO227" s="425"/>
      <c r="AP227" s="425"/>
      <c r="AQ227" s="425"/>
      <c r="AR227" s="425"/>
      <c r="AS227" s="425"/>
      <c r="AT227" s="426"/>
    </row>
    <row r="228" spans="1:125" x14ac:dyDescent="0.2">
      <c r="A228" s="496"/>
      <c r="B228" s="425"/>
      <c r="C228" s="425"/>
      <c r="D228" s="501"/>
      <c r="E228" s="501"/>
      <c r="F228" s="501"/>
      <c r="G228" s="501"/>
      <c r="H228" s="501"/>
      <c r="I228" s="425"/>
      <c r="J228" s="425"/>
      <c r="K228" s="425"/>
      <c r="L228" s="425"/>
      <c r="M228" s="511"/>
      <c r="N228" s="511"/>
      <c r="O228" s="511"/>
      <c r="P228" s="425"/>
      <c r="Q228" s="514"/>
      <c r="R228" s="425"/>
      <c r="S228" s="425"/>
      <c r="T228" s="425"/>
      <c r="U228" s="425"/>
      <c r="V228" s="425"/>
      <c r="W228" s="490"/>
      <c r="X228" s="425"/>
      <c r="Y228" s="425"/>
      <c r="Z228" s="490"/>
      <c r="AA228" s="490"/>
      <c r="AB228" s="425"/>
      <c r="AC228" s="490"/>
      <c r="AD228" s="490"/>
      <c r="AE228" s="490"/>
      <c r="AF228" s="490"/>
      <c r="AG228" s="490"/>
      <c r="AH228" s="490"/>
      <c r="AI228" s="490"/>
      <c r="AJ228" s="425"/>
      <c r="AK228" s="425"/>
      <c r="AL228" s="425"/>
      <c r="AM228" s="425"/>
      <c r="AN228" s="425"/>
      <c r="AO228" s="425"/>
      <c r="AP228" s="425"/>
      <c r="AQ228" s="425"/>
      <c r="AR228" s="425"/>
      <c r="AS228" s="425"/>
      <c r="AT228" s="426"/>
    </row>
    <row r="229" spans="1:125" hidden="1" x14ac:dyDescent="0.2">
      <c r="A229" s="496"/>
      <c r="B229" s="425"/>
      <c r="C229" s="425"/>
      <c r="D229" s="502"/>
      <c r="E229" s="502"/>
      <c r="F229" s="502"/>
      <c r="G229" s="502"/>
      <c r="H229" s="502"/>
      <c r="I229" s="425"/>
      <c r="J229" s="425"/>
      <c r="K229" s="425"/>
      <c r="L229" s="425"/>
      <c r="M229" s="508"/>
      <c r="N229" s="508"/>
      <c r="O229" s="508"/>
      <c r="P229" s="425"/>
      <c r="Q229" s="425"/>
      <c r="R229" s="425"/>
      <c r="S229" s="425"/>
      <c r="T229" s="425"/>
      <c r="U229" s="425"/>
      <c r="V229" s="425"/>
      <c r="W229" s="425"/>
      <c r="X229" s="425"/>
      <c r="Y229" s="425"/>
      <c r="Z229" s="425"/>
      <c r="AA229" s="425"/>
      <c r="AB229" s="425"/>
      <c r="AC229" s="425"/>
      <c r="AD229" s="425"/>
      <c r="AE229" s="425"/>
      <c r="AF229" s="425"/>
      <c r="AG229" s="425"/>
      <c r="AH229" s="425"/>
      <c r="AI229" s="425"/>
      <c r="AJ229" s="425"/>
      <c r="AK229" s="425"/>
      <c r="AL229" s="425"/>
      <c r="AM229" s="425"/>
      <c r="AN229" s="425"/>
      <c r="AO229" s="425"/>
      <c r="AP229" s="425"/>
      <c r="AQ229" s="425"/>
      <c r="AR229" s="425"/>
      <c r="AS229" s="425"/>
      <c r="AT229" s="426"/>
    </row>
    <row r="230" spans="1:125" hidden="1" x14ac:dyDescent="0.2">
      <c r="A230" s="13"/>
      <c r="B230" s="248"/>
      <c r="C230" s="425"/>
      <c r="D230" s="510"/>
      <c r="E230" s="510"/>
      <c r="F230" s="510"/>
      <c r="G230" s="510"/>
      <c r="H230" s="510"/>
      <c r="I230" s="425"/>
      <c r="J230" s="425"/>
      <c r="K230" s="425"/>
      <c r="L230" s="425"/>
      <c r="M230" s="510"/>
      <c r="N230" s="510"/>
      <c r="O230" s="510"/>
      <c r="P230" s="425"/>
      <c r="Q230" s="510"/>
      <c r="R230" s="425"/>
      <c r="S230" s="425"/>
      <c r="T230" s="425"/>
      <c r="U230" s="425"/>
      <c r="V230" s="425"/>
      <c r="W230" s="510"/>
      <c r="X230" s="425"/>
      <c r="Y230" s="425"/>
      <c r="Z230" s="425"/>
      <c r="AA230" s="425"/>
      <c r="AB230" s="425"/>
      <c r="AC230" s="425"/>
      <c r="AD230" s="425"/>
      <c r="AE230" s="425"/>
      <c r="AF230" s="425"/>
      <c r="AG230" s="425"/>
      <c r="AH230" s="425"/>
      <c r="AI230" s="425"/>
      <c r="AJ230" s="425"/>
      <c r="AK230" s="425"/>
      <c r="AL230" s="425"/>
      <c r="AM230" s="425"/>
      <c r="AN230" s="425"/>
      <c r="AO230" s="425"/>
      <c r="AP230" s="425"/>
      <c r="AQ230" s="425"/>
      <c r="AR230" s="425"/>
      <c r="AS230" s="425"/>
      <c r="AT230" s="426"/>
      <c r="CT230" s="480"/>
      <c r="CX230" s="480"/>
      <c r="DB230" s="480"/>
      <c r="DF230" s="480"/>
      <c r="DJ230" s="481"/>
    </row>
    <row r="231" spans="1:125" hidden="1" x14ac:dyDescent="0.2">
      <c r="A231" s="13"/>
      <c r="B231" s="248"/>
      <c r="C231" s="425"/>
      <c r="D231" s="502"/>
      <c r="E231" s="502"/>
      <c r="F231" s="502"/>
      <c r="G231" s="502"/>
      <c r="H231" s="502"/>
      <c r="I231" s="425"/>
      <c r="J231" s="425"/>
      <c r="K231" s="425"/>
      <c r="L231" s="425"/>
      <c r="M231" s="508"/>
      <c r="N231" s="508"/>
      <c r="O231" s="508"/>
      <c r="P231" s="425"/>
      <c r="Q231" s="425"/>
      <c r="R231" s="425"/>
      <c r="S231" s="425"/>
      <c r="T231" s="425"/>
      <c r="U231" s="425"/>
      <c r="V231" s="425"/>
      <c r="W231" s="425"/>
      <c r="X231" s="425"/>
      <c r="Y231" s="425"/>
      <c r="Z231" s="425"/>
      <c r="AA231" s="425"/>
      <c r="AB231" s="425"/>
      <c r="AC231" s="425"/>
      <c r="AD231" s="425"/>
      <c r="AE231" s="425"/>
      <c r="AF231" s="425"/>
      <c r="AG231" s="425"/>
      <c r="AH231" s="425"/>
      <c r="AI231" s="425"/>
      <c r="AJ231" s="425"/>
      <c r="AK231" s="425"/>
      <c r="AL231" s="425"/>
      <c r="AM231" s="425"/>
      <c r="AN231" s="425"/>
      <c r="AO231" s="425"/>
      <c r="AP231" s="425"/>
      <c r="AQ231" s="425"/>
      <c r="AR231" s="425"/>
      <c r="AS231" s="425"/>
      <c r="AT231" s="426"/>
    </row>
    <row r="232" spans="1:125" x14ac:dyDescent="0.2">
      <c r="A232" s="496"/>
      <c r="B232" s="425"/>
      <c r="C232" s="425"/>
      <c r="D232" s="502"/>
      <c r="E232" s="502"/>
      <c r="F232" s="502"/>
      <c r="G232" s="502"/>
      <c r="H232" s="502"/>
      <c r="I232" s="425"/>
      <c r="J232" s="425"/>
      <c r="K232" s="425"/>
      <c r="L232" s="425"/>
      <c r="M232" s="508"/>
      <c r="N232" s="508"/>
      <c r="O232" s="508"/>
      <c r="P232" s="425"/>
      <c r="Q232" s="425"/>
      <c r="R232" s="425"/>
      <c r="S232" s="425"/>
      <c r="T232" s="425"/>
      <c r="U232" s="425"/>
      <c r="V232" s="425"/>
      <c r="W232" s="425"/>
      <c r="X232" s="425"/>
      <c r="Y232" s="425"/>
      <c r="Z232" s="425"/>
      <c r="AA232" s="425"/>
      <c r="AB232" s="425"/>
      <c r="AC232" s="425"/>
      <c r="AD232" s="425"/>
      <c r="AE232" s="425"/>
      <c r="AF232" s="425"/>
      <c r="AG232" s="425"/>
      <c r="AH232" s="425"/>
      <c r="AI232" s="425"/>
      <c r="AJ232" s="425"/>
      <c r="AK232" s="425"/>
      <c r="AL232" s="425"/>
      <c r="AM232" s="425"/>
      <c r="AN232" s="425"/>
      <c r="AO232" s="425"/>
      <c r="AP232" s="425"/>
      <c r="AQ232" s="425"/>
      <c r="AR232" s="425"/>
      <c r="AS232" s="425"/>
      <c r="AT232" s="426"/>
    </row>
    <row r="233" spans="1:125" x14ac:dyDescent="0.2">
      <c r="A233" s="496"/>
      <c r="B233" s="425"/>
      <c r="C233" s="425"/>
      <c r="D233" s="502"/>
      <c r="E233" s="502"/>
      <c r="F233" s="502"/>
      <c r="G233" s="502"/>
      <c r="H233" s="502"/>
      <c r="I233" s="425"/>
      <c r="J233" s="425"/>
      <c r="K233" s="425"/>
      <c r="L233" s="425"/>
      <c r="M233" s="508"/>
      <c r="N233" s="508"/>
      <c r="O233" s="508"/>
      <c r="P233" s="425"/>
      <c r="Q233" s="425"/>
      <c r="R233" s="425"/>
      <c r="S233" s="425"/>
      <c r="T233" s="425"/>
      <c r="U233" s="425"/>
      <c r="V233" s="425"/>
      <c r="W233" s="425"/>
      <c r="X233" s="425"/>
      <c r="Y233" s="425"/>
      <c r="Z233" s="425"/>
      <c r="AA233" s="425"/>
      <c r="AB233" s="425"/>
      <c r="AC233" s="425"/>
      <c r="AD233" s="425"/>
      <c r="AE233" s="425"/>
      <c r="AF233" s="425"/>
      <c r="AG233" s="425"/>
      <c r="AH233" s="425"/>
      <c r="AI233" s="425"/>
      <c r="AJ233" s="425"/>
      <c r="AK233" s="425"/>
      <c r="AL233" s="425"/>
      <c r="AM233" s="425"/>
      <c r="AN233" s="425"/>
      <c r="AO233" s="425"/>
      <c r="AP233" s="425"/>
      <c r="AQ233" s="425"/>
      <c r="AR233" s="425"/>
      <c r="AS233" s="425"/>
      <c r="AT233" s="426"/>
    </row>
    <row r="234" spans="1:125" x14ac:dyDescent="0.2">
      <c r="A234" s="496"/>
      <c r="B234" s="425"/>
      <c r="C234" s="425"/>
      <c r="D234" s="502"/>
      <c r="E234" s="502"/>
      <c r="F234" s="502"/>
      <c r="G234" s="502"/>
      <c r="H234" s="502"/>
      <c r="I234" s="425"/>
      <c r="J234" s="425"/>
      <c r="K234" s="425"/>
      <c r="L234" s="425"/>
      <c r="M234" s="508"/>
      <c r="N234" s="508"/>
      <c r="O234" s="508"/>
      <c r="P234" s="425"/>
      <c r="Q234" s="425"/>
      <c r="R234" s="425"/>
      <c r="S234" s="425"/>
      <c r="T234" s="425"/>
      <c r="U234" s="425"/>
      <c r="V234" s="425"/>
      <c r="W234" s="425"/>
      <c r="X234" s="425"/>
      <c r="Y234" s="425"/>
      <c r="Z234" s="425"/>
      <c r="AA234" s="425"/>
      <c r="AB234" s="425"/>
      <c r="AC234" s="425"/>
      <c r="AD234" s="425"/>
      <c r="AE234" s="425"/>
      <c r="AF234" s="425"/>
      <c r="AG234" s="425"/>
      <c r="AH234" s="425"/>
      <c r="AI234" s="425"/>
      <c r="AJ234" s="425"/>
      <c r="AK234" s="425"/>
      <c r="AL234" s="425"/>
      <c r="AM234" s="425"/>
      <c r="AN234" s="425"/>
      <c r="AO234" s="425"/>
      <c r="AP234" s="425"/>
      <c r="AQ234" s="425"/>
      <c r="AR234" s="425"/>
      <c r="AS234" s="425"/>
      <c r="AT234" s="426"/>
    </row>
    <row r="235" spans="1:125" x14ac:dyDescent="0.2">
      <c r="A235" s="425"/>
      <c r="B235" s="425"/>
      <c r="C235" s="425"/>
      <c r="D235" s="499"/>
      <c r="E235" s="499"/>
      <c r="F235" s="499"/>
      <c r="G235" s="499"/>
      <c r="H235" s="499"/>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c r="AF235" s="425"/>
      <c r="AG235" s="425"/>
      <c r="AH235" s="425"/>
      <c r="AI235" s="425"/>
      <c r="AJ235" s="425"/>
      <c r="AK235" s="425"/>
      <c r="AL235" s="425"/>
      <c r="AM235" s="425"/>
      <c r="AN235" s="425"/>
      <c r="AO235" s="425"/>
      <c r="AP235" s="425"/>
      <c r="AQ235" s="425"/>
      <c r="AR235" s="425"/>
      <c r="AS235" s="425"/>
      <c r="AT235" s="426"/>
    </row>
    <row r="236" spans="1:125" x14ac:dyDescent="0.2">
      <c r="A236" s="425"/>
      <c r="B236" s="425"/>
      <c r="C236" s="425"/>
      <c r="D236" s="498"/>
      <c r="E236" s="498"/>
      <c r="F236" s="498"/>
      <c r="G236" s="498"/>
      <c r="H236" s="498"/>
      <c r="I236" s="425"/>
      <c r="J236" s="425"/>
      <c r="K236" s="425"/>
      <c r="L236" s="425"/>
      <c r="M236" s="498"/>
      <c r="N236" s="498"/>
      <c r="O236" s="498"/>
      <c r="P236" s="425"/>
      <c r="Q236" s="425"/>
      <c r="R236" s="425"/>
      <c r="S236" s="425"/>
      <c r="T236" s="425"/>
      <c r="U236" s="425"/>
      <c r="V236" s="425"/>
      <c r="W236" s="498"/>
      <c r="X236" s="425"/>
      <c r="Y236" s="425"/>
      <c r="Z236" s="498"/>
      <c r="AA236" s="425"/>
      <c r="AB236" s="425"/>
      <c r="AC236" s="515"/>
      <c r="AD236" s="515"/>
      <c r="AE236" s="515"/>
      <c r="AF236" s="515"/>
      <c r="AG236" s="425"/>
      <c r="AH236" s="425"/>
      <c r="AI236" s="425"/>
      <c r="AJ236" s="425"/>
      <c r="AK236" s="425"/>
      <c r="AL236" s="425"/>
      <c r="AM236" s="425"/>
      <c r="AN236" s="425"/>
      <c r="AO236" s="425"/>
      <c r="AP236" s="425"/>
      <c r="AQ236" s="425"/>
      <c r="AR236" s="425"/>
      <c r="AS236" s="425"/>
      <c r="AT236" s="426"/>
    </row>
    <row r="237" spans="1:125" x14ac:dyDescent="0.2">
      <c r="A237" s="425"/>
      <c r="B237" s="425"/>
      <c r="C237" s="425"/>
      <c r="D237" s="499"/>
      <c r="E237" s="499"/>
      <c r="F237" s="499"/>
      <c r="G237" s="499"/>
      <c r="H237" s="499"/>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c r="AF237" s="425"/>
      <c r="AG237" s="425"/>
      <c r="AH237" s="425"/>
      <c r="AI237" s="425"/>
      <c r="AJ237" s="425"/>
      <c r="AK237" s="425"/>
      <c r="AL237" s="425"/>
      <c r="AM237" s="425"/>
      <c r="AN237" s="425"/>
      <c r="AO237" s="425"/>
      <c r="AP237" s="425"/>
      <c r="AQ237" s="425"/>
      <c r="AR237" s="425"/>
      <c r="AS237" s="425"/>
      <c r="AT237" s="426"/>
    </row>
    <row r="238" spans="1:125" x14ac:dyDescent="0.2">
      <c r="A238" s="425"/>
      <c r="B238" s="425"/>
      <c r="C238" s="425"/>
      <c r="D238" s="443"/>
      <c r="E238" s="443"/>
      <c r="F238" s="443"/>
      <c r="G238" s="443"/>
      <c r="H238" s="443"/>
      <c r="I238" s="425"/>
      <c r="J238" s="425"/>
      <c r="K238" s="425"/>
      <c r="L238" s="425"/>
      <c r="M238" s="443"/>
      <c r="N238" s="443"/>
      <c r="O238" s="443"/>
      <c r="P238" s="425"/>
      <c r="Q238" s="471"/>
      <c r="R238" s="425"/>
      <c r="S238" s="425"/>
      <c r="T238" s="425"/>
      <c r="U238" s="425"/>
      <c r="V238" s="425"/>
      <c r="W238" s="450"/>
      <c r="X238" s="425"/>
      <c r="Y238" s="425"/>
      <c r="Z238" s="450"/>
      <c r="AA238" s="425"/>
      <c r="AB238" s="425"/>
      <c r="AC238" s="425"/>
      <c r="AD238" s="425"/>
      <c r="AE238" s="425"/>
      <c r="AF238" s="425"/>
      <c r="AG238" s="425"/>
      <c r="AH238" s="425"/>
      <c r="AI238" s="425"/>
      <c r="AJ238" s="425"/>
      <c r="AK238" s="425"/>
      <c r="AL238" s="425"/>
      <c r="AM238" s="425"/>
      <c r="AN238" s="425"/>
      <c r="AO238" s="425"/>
      <c r="AP238" s="425"/>
      <c r="AQ238" s="425"/>
      <c r="AR238" s="425"/>
      <c r="AS238" s="425"/>
      <c r="AT238" s="426"/>
    </row>
    <row r="239" spans="1:125" x14ac:dyDescent="0.2">
      <c r="A239" s="500"/>
      <c r="B239" s="425"/>
      <c r="C239" s="425"/>
      <c r="D239" s="443"/>
      <c r="E239" s="443"/>
      <c r="F239" s="443"/>
      <c r="G239" s="443"/>
      <c r="H239" s="443"/>
      <c r="I239" s="425"/>
      <c r="J239" s="425"/>
      <c r="K239" s="425"/>
      <c r="L239" s="425"/>
      <c r="M239" s="443"/>
      <c r="N239" s="443"/>
      <c r="O239" s="443"/>
      <c r="P239" s="425"/>
      <c r="Q239" s="443"/>
      <c r="R239" s="425"/>
      <c r="S239" s="425"/>
      <c r="T239" s="425"/>
      <c r="U239" s="425"/>
      <c r="V239" s="425"/>
      <c r="W239" s="425"/>
      <c r="X239" s="425"/>
      <c r="Y239" s="425"/>
      <c r="Z239" s="443"/>
      <c r="AA239" s="425"/>
      <c r="AB239" s="425"/>
      <c r="AC239" s="425"/>
      <c r="AD239" s="425"/>
      <c r="AE239" s="425"/>
      <c r="AF239" s="425"/>
      <c r="AG239" s="425"/>
      <c r="AH239" s="425"/>
      <c r="AI239" s="425"/>
      <c r="AJ239" s="425"/>
      <c r="AK239" s="425"/>
      <c r="AL239" s="425"/>
      <c r="AM239" s="425"/>
      <c r="AN239" s="425"/>
      <c r="AO239" s="425"/>
      <c r="AP239" s="425"/>
      <c r="AQ239" s="425"/>
      <c r="AR239" s="425"/>
      <c r="AS239" s="425"/>
      <c r="AT239" s="426"/>
      <c r="DQ239" s="440"/>
    </row>
    <row r="240" spans="1:125" x14ac:dyDescent="0.2">
      <c r="A240" s="425"/>
      <c r="B240" s="425"/>
      <c r="C240" s="425"/>
      <c r="D240" s="450"/>
      <c r="E240" s="450"/>
      <c r="F240" s="450"/>
      <c r="G240" s="450"/>
      <c r="H240" s="450"/>
      <c r="I240" s="425"/>
      <c r="J240" s="425"/>
      <c r="K240" s="425"/>
      <c r="L240" s="425"/>
      <c r="M240" s="443"/>
      <c r="N240" s="443"/>
      <c r="O240" s="443"/>
      <c r="P240" s="425"/>
      <c r="Q240" s="443"/>
      <c r="R240" s="425"/>
      <c r="S240" s="425"/>
      <c r="T240" s="425"/>
      <c r="U240" s="425"/>
      <c r="V240" s="425"/>
      <c r="W240" s="443"/>
      <c r="X240" s="425"/>
      <c r="Y240" s="425"/>
      <c r="Z240" s="450"/>
      <c r="AA240" s="425"/>
      <c r="AB240" s="425"/>
      <c r="AC240" s="425"/>
      <c r="AD240" s="425"/>
      <c r="AE240" s="425"/>
      <c r="AF240" s="425"/>
      <c r="AG240" s="425"/>
      <c r="AH240" s="425"/>
      <c r="AI240" s="425"/>
      <c r="AJ240" s="425"/>
      <c r="AK240" s="425"/>
      <c r="AL240" s="425"/>
      <c r="AM240" s="425"/>
      <c r="AN240" s="425"/>
      <c r="AO240" s="425"/>
      <c r="AP240" s="425"/>
      <c r="AQ240" s="425"/>
      <c r="AR240" s="425"/>
      <c r="AS240" s="425"/>
      <c r="AT240" s="426"/>
      <c r="DQ240" s="475"/>
      <c r="DR240" s="475"/>
      <c r="DS240" s="475"/>
      <c r="DT240" s="475"/>
      <c r="DU240" s="459"/>
    </row>
    <row r="241" spans="1:125" x14ac:dyDescent="0.2">
      <c r="A241" s="496"/>
      <c r="B241" s="425"/>
      <c r="C241" s="425"/>
      <c r="D241" s="501"/>
      <c r="E241" s="501"/>
      <c r="F241" s="501"/>
      <c r="G241" s="501"/>
      <c r="H241" s="501"/>
      <c r="I241" s="425"/>
      <c r="J241" s="425"/>
      <c r="K241" s="425"/>
      <c r="L241" s="425"/>
      <c r="M241" s="511"/>
      <c r="N241" s="511"/>
      <c r="O241" s="511"/>
      <c r="P241" s="425"/>
      <c r="Q241" s="502"/>
      <c r="R241" s="425"/>
      <c r="S241" s="425"/>
      <c r="T241" s="425"/>
      <c r="U241" s="425"/>
      <c r="V241" s="425"/>
      <c r="W241" s="490"/>
      <c r="X241" s="425"/>
      <c r="Y241" s="425"/>
      <c r="Z241" s="490"/>
      <c r="AA241" s="490"/>
      <c r="AB241" s="425"/>
      <c r="AC241" s="490"/>
      <c r="AD241" s="490"/>
      <c r="AE241" s="490"/>
      <c r="AF241" s="490"/>
      <c r="AG241" s="490"/>
      <c r="AH241" s="490"/>
      <c r="AI241" s="490"/>
      <c r="AJ241" s="490"/>
      <c r="AK241" s="490"/>
      <c r="AL241" s="490"/>
      <c r="AM241" s="490"/>
      <c r="AN241" s="490"/>
      <c r="AO241" s="490"/>
      <c r="AP241" s="490"/>
      <c r="AQ241" s="490"/>
      <c r="AR241" s="490"/>
      <c r="AS241" s="425"/>
      <c r="AT241" s="426"/>
      <c r="AV241" s="480"/>
      <c r="AW241" s="480"/>
      <c r="AX241" s="480"/>
      <c r="AY241" s="480"/>
      <c r="BA241" s="480"/>
      <c r="BB241" s="480"/>
      <c r="BC241" s="480"/>
      <c r="BD241" s="480"/>
      <c r="BE241" s="480"/>
      <c r="BF241" s="480"/>
      <c r="BG241" s="480"/>
      <c r="BH241" s="480"/>
      <c r="BI241" s="480"/>
      <c r="BJ241" s="480"/>
      <c r="BR241" s="480"/>
      <c r="BS241" s="480"/>
      <c r="BT241" s="480"/>
      <c r="BU241" s="480"/>
      <c r="BV241" s="480"/>
      <c r="BX241" s="480"/>
      <c r="BY241" s="480"/>
      <c r="BZ241" s="480"/>
      <c r="CA241" s="480"/>
      <c r="CS241" s="480"/>
      <c r="CT241" s="480"/>
      <c r="CU241" s="480"/>
      <c r="CV241" s="480"/>
      <c r="CW241" s="480"/>
      <c r="CX241" s="480"/>
      <c r="CY241" s="480"/>
      <c r="CZ241" s="480"/>
      <c r="DA241" s="480"/>
      <c r="DB241" s="480"/>
      <c r="DC241" s="480"/>
      <c r="DD241" s="480"/>
      <c r="DE241" s="480"/>
      <c r="DF241" s="480"/>
      <c r="DG241" s="480"/>
      <c r="DI241" s="480"/>
      <c r="DJ241" s="480"/>
      <c r="DK241" s="480"/>
      <c r="DQ241" s="480"/>
      <c r="DR241" s="480"/>
      <c r="DS241" s="480"/>
      <c r="DT241" s="480"/>
      <c r="DU241" s="481"/>
    </row>
    <row r="242" spans="1:125" x14ac:dyDescent="0.2">
      <c r="A242" s="496"/>
      <c r="B242" s="425"/>
      <c r="C242" s="425"/>
      <c r="D242" s="501"/>
      <c r="E242" s="501"/>
      <c r="F242" s="501"/>
      <c r="G242" s="501"/>
      <c r="H242" s="501"/>
      <c r="I242" s="425"/>
      <c r="J242" s="425"/>
      <c r="K242" s="425"/>
      <c r="L242" s="425"/>
      <c r="M242" s="511"/>
      <c r="N242" s="511"/>
      <c r="O242" s="511"/>
      <c r="P242" s="425"/>
      <c r="Q242" s="502"/>
      <c r="R242" s="425"/>
      <c r="S242" s="425"/>
      <c r="T242" s="425"/>
      <c r="U242" s="425"/>
      <c r="V242" s="425"/>
      <c r="W242" s="490"/>
      <c r="X242" s="425"/>
      <c r="Y242" s="425"/>
      <c r="Z242" s="490"/>
      <c r="AA242" s="490"/>
      <c r="AB242" s="425"/>
      <c r="AC242" s="490"/>
      <c r="AD242" s="490"/>
      <c r="AE242" s="490"/>
      <c r="AF242" s="490"/>
      <c r="AG242" s="490"/>
      <c r="AH242" s="490"/>
      <c r="AI242" s="490"/>
      <c r="AJ242" s="490"/>
      <c r="AK242" s="490"/>
      <c r="AL242" s="490"/>
      <c r="AM242" s="490"/>
      <c r="AN242" s="490"/>
      <c r="AO242" s="490"/>
      <c r="AP242" s="490"/>
      <c r="AQ242" s="490"/>
      <c r="AR242" s="490"/>
      <c r="AS242" s="425"/>
      <c r="AT242" s="426"/>
      <c r="AV242" s="480"/>
      <c r="AW242" s="480"/>
      <c r="AX242" s="480"/>
      <c r="AY242" s="480"/>
      <c r="BA242" s="480"/>
      <c r="BB242" s="480"/>
      <c r="BC242" s="480"/>
      <c r="BD242" s="480"/>
      <c r="BE242" s="480"/>
      <c r="BF242" s="480"/>
      <c r="BG242" s="480"/>
      <c r="BH242" s="480"/>
      <c r="BI242" s="480"/>
      <c r="BJ242" s="480"/>
      <c r="BM242" s="480"/>
      <c r="BN242" s="480"/>
      <c r="BO242" s="480"/>
      <c r="BP242" s="480"/>
      <c r="BR242" s="480"/>
      <c r="BS242" s="480"/>
      <c r="BT242" s="480"/>
      <c r="BU242" s="480"/>
      <c r="BV242" s="480"/>
      <c r="BX242" s="480"/>
      <c r="BY242" s="480"/>
      <c r="BZ242" s="480"/>
      <c r="CA242" s="480"/>
      <c r="CC242" s="480"/>
      <c r="CD242" s="480"/>
      <c r="CE242" s="480"/>
      <c r="CF242" s="480"/>
      <c r="CH242" s="480"/>
      <c r="CI242" s="480"/>
      <c r="CJ242" s="480"/>
      <c r="CK242" s="480"/>
      <c r="CM242" s="480"/>
      <c r="CN242" s="480"/>
      <c r="CO242" s="480"/>
      <c r="CP242" s="480"/>
      <c r="CS242" s="480"/>
      <c r="CT242" s="480"/>
      <c r="CU242" s="480"/>
      <c r="CV242" s="480"/>
      <c r="CW242" s="480"/>
      <c r="CX242" s="480"/>
      <c r="CY242" s="480"/>
      <c r="CZ242" s="480"/>
      <c r="DA242" s="480"/>
      <c r="DB242" s="480"/>
      <c r="DC242" s="480"/>
      <c r="DD242" s="480"/>
      <c r="DE242" s="480"/>
      <c r="DF242" s="480"/>
      <c r="DG242" s="480"/>
      <c r="DI242" s="480"/>
      <c r="DJ242" s="480"/>
      <c r="DK242" s="480"/>
      <c r="DQ242" s="480"/>
      <c r="DR242" s="480"/>
      <c r="DS242" s="480"/>
      <c r="DT242" s="480"/>
      <c r="DU242" s="481"/>
    </row>
    <row r="243" spans="1:125" x14ac:dyDescent="0.2">
      <c r="A243" s="496"/>
      <c r="B243" s="425"/>
      <c r="C243" s="425"/>
      <c r="D243" s="501"/>
      <c r="E243" s="501"/>
      <c r="F243" s="501"/>
      <c r="G243" s="501"/>
      <c r="H243" s="501"/>
      <c r="I243" s="425"/>
      <c r="J243" s="425"/>
      <c r="K243" s="425"/>
      <c r="L243" s="425"/>
      <c r="M243" s="511"/>
      <c r="N243" s="511"/>
      <c r="O243" s="511"/>
      <c r="P243" s="425"/>
      <c r="Q243" s="502"/>
      <c r="R243" s="425"/>
      <c r="S243" s="425"/>
      <c r="T243" s="425"/>
      <c r="U243" s="425"/>
      <c r="V243" s="425"/>
      <c r="W243" s="490"/>
      <c r="X243" s="425"/>
      <c r="Y243" s="425"/>
      <c r="Z243" s="490"/>
      <c r="AA243" s="490"/>
      <c r="AB243" s="425"/>
      <c r="AC243" s="490"/>
      <c r="AD243" s="490"/>
      <c r="AE243" s="490"/>
      <c r="AF243" s="490"/>
      <c r="AG243" s="490"/>
      <c r="AH243" s="490"/>
      <c r="AI243" s="490"/>
      <c r="AJ243" s="490"/>
      <c r="AK243" s="490"/>
      <c r="AL243" s="490"/>
      <c r="AM243" s="490"/>
      <c r="AN243" s="490"/>
      <c r="AO243" s="490"/>
      <c r="AP243" s="490"/>
      <c r="AQ243" s="490"/>
      <c r="AR243" s="490"/>
      <c r="AS243" s="425"/>
      <c r="AT243" s="426"/>
      <c r="AV243" s="480"/>
      <c r="AW243" s="480"/>
      <c r="AX243" s="480"/>
      <c r="AY243" s="480"/>
      <c r="BA243" s="480"/>
      <c r="BB243" s="480"/>
      <c r="BC243" s="480"/>
      <c r="BD243" s="480"/>
      <c r="BE243" s="480"/>
      <c r="BF243" s="480"/>
      <c r="BG243" s="480"/>
      <c r="BH243" s="480"/>
      <c r="BI243" s="480"/>
      <c r="BJ243" s="480"/>
      <c r="BM243" s="480"/>
      <c r="BN243" s="480"/>
      <c r="BO243" s="480"/>
      <c r="BP243" s="480"/>
      <c r="BR243" s="480"/>
      <c r="BS243" s="480"/>
      <c r="BT243" s="480"/>
      <c r="BU243" s="480"/>
      <c r="BV243" s="480"/>
      <c r="BX243" s="480"/>
      <c r="BY243" s="480"/>
      <c r="BZ243" s="480"/>
      <c r="CA243" s="480"/>
      <c r="CC243" s="480"/>
      <c r="CD243" s="480"/>
      <c r="CE243" s="480"/>
      <c r="CF243" s="480"/>
      <c r="CH243" s="480"/>
      <c r="CI243" s="480"/>
      <c r="CJ243" s="480"/>
      <c r="CK243" s="480"/>
      <c r="CM243" s="480"/>
      <c r="CN243" s="480"/>
      <c r="CO243" s="480"/>
      <c r="CP243" s="480"/>
      <c r="CS243" s="480"/>
      <c r="CT243" s="480"/>
      <c r="CU243" s="480"/>
      <c r="CV243" s="480"/>
      <c r="CW243" s="480"/>
      <c r="CX243" s="480"/>
      <c r="CY243" s="480"/>
      <c r="CZ243" s="480"/>
      <c r="DA243" s="480"/>
      <c r="DB243" s="480"/>
      <c r="DC243" s="480"/>
      <c r="DD243" s="480"/>
      <c r="DE243" s="480"/>
      <c r="DF243" s="480"/>
      <c r="DG243" s="480"/>
      <c r="DI243" s="480"/>
      <c r="DJ243" s="480"/>
      <c r="DK243" s="480"/>
      <c r="DQ243" s="480"/>
      <c r="DR243" s="480"/>
      <c r="DS243" s="480"/>
      <c r="DT243" s="480"/>
      <c r="DU243" s="481"/>
    </row>
    <row r="244" spans="1:125" x14ac:dyDescent="0.2">
      <c r="A244" s="496"/>
      <c r="B244" s="425"/>
      <c r="C244" s="425"/>
      <c r="D244" s="501"/>
      <c r="E244" s="501"/>
      <c r="F244" s="501"/>
      <c r="G244" s="501"/>
      <c r="H244" s="501"/>
      <c r="I244" s="425"/>
      <c r="J244" s="425"/>
      <c r="K244" s="425"/>
      <c r="L244" s="425"/>
      <c r="M244" s="511"/>
      <c r="N244" s="511"/>
      <c r="O244" s="511"/>
      <c r="P244" s="425"/>
      <c r="Q244" s="502"/>
      <c r="R244" s="425"/>
      <c r="S244" s="425"/>
      <c r="T244" s="425"/>
      <c r="U244" s="425"/>
      <c r="V244" s="425"/>
      <c r="W244" s="490"/>
      <c r="X244" s="425"/>
      <c r="Y244" s="425"/>
      <c r="Z244" s="490"/>
      <c r="AA244" s="490"/>
      <c r="AB244" s="425"/>
      <c r="AC244" s="490"/>
      <c r="AD244" s="490"/>
      <c r="AE244" s="490"/>
      <c r="AF244" s="490"/>
      <c r="AG244" s="490"/>
      <c r="AH244" s="490"/>
      <c r="AI244" s="490"/>
      <c r="AJ244" s="490"/>
      <c r="AK244" s="490"/>
      <c r="AL244" s="490"/>
      <c r="AM244" s="490"/>
      <c r="AN244" s="490"/>
      <c r="AO244" s="490"/>
      <c r="AP244" s="490"/>
      <c r="AQ244" s="490"/>
      <c r="AR244" s="490"/>
      <c r="AS244" s="425"/>
      <c r="AT244" s="426"/>
      <c r="AV244" s="480"/>
      <c r="AW244" s="480"/>
      <c r="AX244" s="480"/>
      <c r="AY244" s="480"/>
      <c r="BA244" s="480"/>
      <c r="BB244" s="480"/>
      <c r="BC244" s="480"/>
      <c r="BD244" s="480"/>
      <c r="BE244" s="480"/>
      <c r="BF244" s="480"/>
      <c r="BG244" s="480"/>
      <c r="BH244" s="480"/>
      <c r="BI244" s="480"/>
      <c r="BJ244" s="480"/>
      <c r="BM244" s="480"/>
      <c r="BN244" s="480"/>
      <c r="BO244" s="480"/>
      <c r="BP244" s="480"/>
      <c r="BR244" s="480"/>
      <c r="BS244" s="480"/>
      <c r="BT244" s="480"/>
      <c r="BU244" s="480"/>
      <c r="BV244" s="480"/>
      <c r="BX244" s="480"/>
      <c r="BY244" s="480"/>
      <c r="BZ244" s="480"/>
      <c r="CA244" s="480"/>
      <c r="CC244" s="480"/>
      <c r="CD244" s="480"/>
      <c r="CE244" s="480"/>
      <c r="CF244" s="480"/>
      <c r="CH244" s="480"/>
      <c r="CI244" s="480"/>
      <c r="CJ244" s="480"/>
      <c r="CK244" s="480"/>
      <c r="CM244" s="480"/>
      <c r="CN244" s="480"/>
      <c r="CO244" s="480"/>
      <c r="CP244" s="480"/>
      <c r="CS244" s="480"/>
      <c r="CT244" s="480"/>
      <c r="CU244" s="480"/>
      <c r="CV244" s="480"/>
      <c r="CW244" s="480"/>
      <c r="CX244" s="480"/>
      <c r="CY244" s="480"/>
      <c r="CZ244" s="480"/>
      <c r="DA244" s="480"/>
      <c r="DB244" s="480"/>
      <c r="DC244" s="480"/>
      <c r="DD244" s="480"/>
      <c r="DE244" s="480"/>
      <c r="DF244" s="480"/>
      <c r="DG244" s="480"/>
      <c r="DI244" s="480"/>
      <c r="DJ244" s="480"/>
      <c r="DK244" s="480"/>
      <c r="DQ244" s="480"/>
      <c r="DR244" s="480"/>
      <c r="DS244" s="480"/>
      <c r="DT244" s="480"/>
      <c r="DU244" s="481"/>
    </row>
    <row r="245" spans="1:125" x14ac:dyDescent="0.2">
      <c r="A245" s="496"/>
      <c r="B245" s="425"/>
      <c r="C245" s="425"/>
      <c r="D245" s="501"/>
      <c r="E245" s="501"/>
      <c r="F245" s="501"/>
      <c r="G245" s="501"/>
      <c r="H245" s="501"/>
      <c r="I245" s="425"/>
      <c r="J245" s="425"/>
      <c r="K245" s="425"/>
      <c r="L245" s="425"/>
      <c r="M245" s="511"/>
      <c r="N245" s="511"/>
      <c r="O245" s="511"/>
      <c r="P245" s="425"/>
      <c r="Q245" s="502"/>
      <c r="R245" s="425"/>
      <c r="S245" s="425"/>
      <c r="T245" s="425"/>
      <c r="U245" s="425"/>
      <c r="V245" s="425"/>
      <c r="W245" s="490"/>
      <c r="X245" s="425"/>
      <c r="Y245" s="425"/>
      <c r="Z245" s="490"/>
      <c r="AA245" s="490"/>
      <c r="AB245" s="425"/>
      <c r="AC245" s="490"/>
      <c r="AD245" s="490"/>
      <c r="AE245" s="490"/>
      <c r="AF245" s="490"/>
      <c r="AG245" s="490"/>
      <c r="AH245" s="490"/>
      <c r="AI245" s="490"/>
      <c r="AJ245" s="490"/>
      <c r="AK245" s="490"/>
      <c r="AL245" s="490"/>
      <c r="AM245" s="490"/>
      <c r="AN245" s="490"/>
      <c r="AO245" s="490"/>
      <c r="AP245" s="490"/>
      <c r="AQ245" s="490"/>
      <c r="AR245" s="490"/>
      <c r="AS245" s="425"/>
      <c r="AT245" s="426"/>
      <c r="AV245" s="480"/>
      <c r="AW245" s="480"/>
      <c r="AX245" s="480"/>
      <c r="AY245" s="480"/>
      <c r="BA245" s="480"/>
      <c r="BB245" s="480"/>
      <c r="BC245" s="480"/>
      <c r="BD245" s="480"/>
      <c r="BE245" s="480"/>
      <c r="BF245" s="480"/>
      <c r="BG245" s="480"/>
      <c r="BH245" s="480"/>
      <c r="BI245" s="480"/>
      <c r="BJ245" s="480"/>
      <c r="BM245" s="480"/>
      <c r="BN245" s="480"/>
      <c r="BO245" s="480"/>
      <c r="BP245" s="480"/>
      <c r="BR245" s="480"/>
      <c r="BS245" s="480"/>
      <c r="BT245" s="480"/>
      <c r="BU245" s="480"/>
      <c r="BV245" s="480"/>
      <c r="BX245" s="480"/>
      <c r="BY245" s="480"/>
      <c r="BZ245" s="480"/>
      <c r="CA245" s="480"/>
      <c r="CC245" s="480"/>
      <c r="CD245" s="480"/>
      <c r="CE245" s="480"/>
      <c r="CF245" s="480"/>
      <c r="CH245" s="480"/>
      <c r="CI245" s="480"/>
      <c r="CJ245" s="480"/>
      <c r="CK245" s="480"/>
      <c r="CM245" s="480"/>
      <c r="CN245" s="480"/>
      <c r="CO245" s="480"/>
      <c r="CP245" s="480"/>
      <c r="CS245" s="480"/>
      <c r="CT245" s="480"/>
      <c r="CU245" s="480"/>
      <c r="CV245" s="480"/>
      <c r="CW245" s="480"/>
      <c r="CX245" s="480"/>
      <c r="CY245" s="480"/>
      <c r="CZ245" s="480"/>
      <c r="DA245" s="480"/>
      <c r="DB245" s="480"/>
      <c r="DC245" s="480"/>
      <c r="DD245" s="480"/>
      <c r="DE245" s="480"/>
      <c r="DF245" s="480"/>
      <c r="DG245" s="480"/>
      <c r="DI245" s="480"/>
      <c r="DJ245" s="480"/>
      <c r="DK245" s="480"/>
      <c r="DQ245" s="480"/>
      <c r="DR245" s="480"/>
      <c r="DS245" s="480"/>
      <c r="DT245" s="480"/>
      <c r="DU245" s="481"/>
    </row>
    <row r="246" spans="1:125" x14ac:dyDescent="0.2">
      <c r="A246" s="496"/>
      <c r="B246" s="425"/>
      <c r="C246" s="425"/>
      <c r="D246" s="501"/>
      <c r="E246" s="501"/>
      <c r="F246" s="501"/>
      <c r="G246" s="501"/>
      <c r="H246" s="501"/>
      <c r="I246" s="425"/>
      <c r="J246" s="425"/>
      <c r="K246" s="425"/>
      <c r="L246" s="425"/>
      <c r="M246" s="511"/>
      <c r="N246" s="511"/>
      <c r="O246" s="511"/>
      <c r="P246" s="425"/>
      <c r="Q246" s="502"/>
      <c r="R246" s="425"/>
      <c r="S246" s="425"/>
      <c r="T246" s="425"/>
      <c r="U246" s="425"/>
      <c r="V246" s="425"/>
      <c r="W246" s="490"/>
      <c r="X246" s="425"/>
      <c r="Y246" s="425"/>
      <c r="Z246" s="490"/>
      <c r="AA246" s="490"/>
      <c r="AB246" s="425"/>
      <c r="AC246" s="490"/>
      <c r="AD246" s="490"/>
      <c r="AE246" s="490"/>
      <c r="AF246" s="490"/>
      <c r="AG246" s="490"/>
      <c r="AH246" s="490"/>
      <c r="AI246" s="490"/>
      <c r="AJ246" s="490"/>
      <c r="AK246" s="490"/>
      <c r="AL246" s="490"/>
      <c r="AM246" s="490"/>
      <c r="AN246" s="490"/>
      <c r="AO246" s="490"/>
      <c r="AP246" s="490"/>
      <c r="AQ246" s="490"/>
      <c r="AR246" s="490"/>
      <c r="AS246" s="425"/>
      <c r="AT246" s="426"/>
      <c r="AV246" s="480"/>
      <c r="AW246" s="480"/>
      <c r="AX246" s="480"/>
      <c r="AY246" s="480"/>
      <c r="BA246" s="480"/>
      <c r="BB246" s="480"/>
      <c r="BC246" s="480"/>
      <c r="BD246" s="480"/>
      <c r="BE246" s="480"/>
      <c r="BF246" s="480"/>
      <c r="BG246" s="480"/>
      <c r="BH246" s="480"/>
      <c r="BI246" s="480"/>
      <c r="BJ246" s="480"/>
      <c r="BM246" s="480"/>
      <c r="BN246" s="480"/>
      <c r="BO246" s="480"/>
      <c r="BP246" s="480"/>
      <c r="BR246" s="480"/>
      <c r="BS246" s="480"/>
      <c r="BT246" s="480"/>
      <c r="BU246" s="480"/>
      <c r="BV246" s="480"/>
      <c r="BX246" s="480"/>
      <c r="BY246" s="480"/>
      <c r="BZ246" s="480"/>
      <c r="CA246" s="480"/>
      <c r="CC246" s="480"/>
      <c r="CD246" s="480"/>
      <c r="CE246" s="480"/>
      <c r="CF246" s="480"/>
      <c r="CH246" s="480"/>
      <c r="CI246" s="480"/>
      <c r="CJ246" s="480"/>
      <c r="CK246" s="480"/>
      <c r="CM246" s="480"/>
      <c r="CN246" s="480"/>
      <c r="CO246" s="480"/>
      <c r="CP246" s="480"/>
      <c r="CS246" s="480"/>
      <c r="CT246" s="480"/>
      <c r="CU246" s="480"/>
      <c r="CV246" s="480"/>
      <c r="CW246" s="480"/>
      <c r="CX246" s="480"/>
      <c r="CY246" s="480"/>
      <c r="CZ246" s="480"/>
      <c r="DA246" s="480"/>
      <c r="DB246" s="480"/>
      <c r="DC246" s="480"/>
      <c r="DD246" s="480"/>
      <c r="DE246" s="480"/>
      <c r="DF246" s="480"/>
      <c r="DG246" s="480"/>
      <c r="DI246" s="480"/>
      <c r="DJ246" s="480"/>
      <c r="DK246" s="480"/>
      <c r="DQ246" s="480"/>
      <c r="DR246" s="480"/>
      <c r="DS246" s="480"/>
      <c r="DT246" s="480"/>
      <c r="DU246" s="481"/>
    </row>
    <row r="247" spans="1:125" x14ac:dyDescent="0.2">
      <c r="A247" s="496"/>
      <c r="B247" s="425"/>
      <c r="C247" s="425"/>
      <c r="D247" s="501"/>
      <c r="E247" s="501"/>
      <c r="F247" s="501"/>
      <c r="G247" s="501"/>
      <c r="H247" s="501"/>
      <c r="I247" s="425"/>
      <c r="J247" s="425"/>
      <c r="K247" s="425"/>
      <c r="L247" s="425"/>
      <c r="M247" s="511"/>
      <c r="N247" s="511"/>
      <c r="O247" s="511"/>
      <c r="P247" s="425"/>
      <c r="Q247" s="502"/>
      <c r="R247" s="425"/>
      <c r="S247" s="425"/>
      <c r="T247" s="425"/>
      <c r="U247" s="425"/>
      <c r="V247" s="425"/>
      <c r="W247" s="490"/>
      <c r="X247" s="425"/>
      <c r="Y247" s="425"/>
      <c r="Z247" s="490"/>
      <c r="AA247" s="490"/>
      <c r="AB247" s="425"/>
      <c r="AC247" s="490"/>
      <c r="AD247" s="490"/>
      <c r="AE247" s="490"/>
      <c r="AF247" s="490"/>
      <c r="AG247" s="490"/>
      <c r="AH247" s="490"/>
      <c r="AI247" s="490"/>
      <c r="AJ247" s="490"/>
      <c r="AK247" s="490"/>
      <c r="AL247" s="490"/>
      <c r="AM247" s="490"/>
      <c r="AN247" s="490"/>
      <c r="AO247" s="490"/>
      <c r="AP247" s="490"/>
      <c r="AQ247" s="490"/>
      <c r="AR247" s="490"/>
      <c r="AS247" s="425"/>
      <c r="AT247" s="426"/>
      <c r="AV247" s="480"/>
      <c r="AW247" s="480"/>
      <c r="AX247" s="480"/>
      <c r="AY247" s="480"/>
      <c r="BA247" s="480"/>
      <c r="BB247" s="480"/>
      <c r="BC247" s="480"/>
      <c r="BD247" s="480"/>
      <c r="BE247" s="480"/>
      <c r="BF247" s="480"/>
      <c r="BG247" s="480"/>
      <c r="BH247" s="480"/>
      <c r="BI247" s="480"/>
      <c r="BJ247" s="480"/>
      <c r="BM247" s="480"/>
      <c r="BN247" s="480"/>
      <c r="BO247" s="480"/>
      <c r="BP247" s="480"/>
      <c r="BR247" s="480"/>
      <c r="BS247" s="480"/>
      <c r="BT247" s="480"/>
      <c r="BU247" s="480"/>
      <c r="BV247" s="480"/>
      <c r="BX247" s="480"/>
      <c r="BY247" s="480"/>
      <c r="BZ247" s="480"/>
      <c r="CA247" s="480"/>
      <c r="CC247" s="480"/>
      <c r="CD247" s="480"/>
      <c r="CE247" s="480"/>
      <c r="CF247" s="480"/>
      <c r="CH247" s="480"/>
      <c r="CI247" s="480"/>
      <c r="CJ247" s="480"/>
      <c r="CK247" s="480"/>
      <c r="CM247" s="480"/>
      <c r="CN247" s="480"/>
      <c r="CO247" s="480"/>
      <c r="CP247" s="480"/>
      <c r="CS247" s="480"/>
      <c r="CT247" s="480"/>
      <c r="CU247" s="480"/>
      <c r="CV247" s="480"/>
      <c r="CW247" s="480"/>
      <c r="CX247" s="480"/>
      <c r="CY247" s="480"/>
      <c r="CZ247" s="480"/>
      <c r="DA247" s="480"/>
      <c r="DB247" s="480"/>
      <c r="DC247" s="480"/>
      <c r="DD247" s="480"/>
      <c r="DE247" s="480"/>
      <c r="DF247" s="480"/>
      <c r="DG247" s="480"/>
      <c r="DI247" s="480"/>
      <c r="DJ247" s="480"/>
      <c r="DK247" s="480"/>
      <c r="DQ247" s="480"/>
      <c r="DR247" s="480"/>
      <c r="DS247" s="480"/>
      <c r="DT247" s="480"/>
      <c r="DU247" s="481"/>
    </row>
    <row r="248" spans="1:125" x14ac:dyDescent="0.2">
      <c r="A248" s="496"/>
      <c r="B248" s="425"/>
      <c r="C248" s="425"/>
      <c r="D248" s="501"/>
      <c r="E248" s="501"/>
      <c r="F248" s="501"/>
      <c r="G248" s="501"/>
      <c r="H248" s="501"/>
      <c r="I248" s="425"/>
      <c r="J248" s="425"/>
      <c r="K248" s="425"/>
      <c r="L248" s="425"/>
      <c r="M248" s="511"/>
      <c r="N248" s="511"/>
      <c r="O248" s="511"/>
      <c r="P248" s="425"/>
      <c r="Q248" s="502"/>
      <c r="R248" s="425"/>
      <c r="S248" s="425"/>
      <c r="T248" s="425"/>
      <c r="U248" s="425"/>
      <c r="V248" s="425"/>
      <c r="W248" s="490"/>
      <c r="X248" s="425"/>
      <c r="Y248" s="425"/>
      <c r="Z248" s="490"/>
      <c r="AA248" s="490"/>
      <c r="AB248" s="425"/>
      <c r="AC248" s="490"/>
      <c r="AD248" s="490"/>
      <c r="AE248" s="490"/>
      <c r="AF248" s="490"/>
      <c r="AG248" s="490"/>
      <c r="AH248" s="490"/>
      <c r="AI248" s="490"/>
      <c r="AJ248" s="490"/>
      <c r="AK248" s="490"/>
      <c r="AL248" s="490"/>
      <c r="AM248" s="490"/>
      <c r="AN248" s="490"/>
      <c r="AO248" s="490"/>
      <c r="AP248" s="490"/>
      <c r="AQ248" s="490"/>
      <c r="AR248" s="490"/>
      <c r="AS248" s="425"/>
      <c r="AT248" s="426"/>
      <c r="AV248" s="480"/>
      <c r="AW248" s="480"/>
      <c r="AX248" s="480"/>
      <c r="AY248" s="480"/>
      <c r="BA248" s="480"/>
      <c r="BB248" s="480"/>
      <c r="BC248" s="480"/>
      <c r="BD248" s="480"/>
      <c r="BE248" s="480"/>
      <c r="BF248" s="480"/>
      <c r="BG248" s="480"/>
      <c r="BH248" s="480"/>
      <c r="BI248" s="480"/>
      <c r="BJ248" s="480"/>
      <c r="BM248" s="480"/>
      <c r="BN248" s="480"/>
      <c r="BO248" s="480"/>
      <c r="BP248" s="480"/>
      <c r="BR248" s="480"/>
      <c r="BS248" s="480"/>
      <c r="BT248" s="480"/>
      <c r="BU248" s="480"/>
      <c r="BV248" s="480"/>
      <c r="BX248" s="480"/>
      <c r="BY248" s="480"/>
      <c r="BZ248" s="480"/>
      <c r="CA248" s="480"/>
      <c r="CC248" s="480"/>
      <c r="CD248" s="480"/>
      <c r="CE248" s="480"/>
      <c r="CF248" s="480"/>
      <c r="CH248" s="480"/>
      <c r="CI248" s="480"/>
      <c r="CJ248" s="480"/>
      <c r="CK248" s="480"/>
      <c r="CM248" s="480"/>
      <c r="CN248" s="480"/>
      <c r="CO248" s="480"/>
      <c r="CP248" s="480"/>
      <c r="CS248" s="480"/>
      <c r="CT248" s="480"/>
      <c r="CU248" s="480"/>
      <c r="CV248" s="480"/>
      <c r="CW248" s="480"/>
      <c r="CX248" s="480"/>
      <c r="CY248" s="480"/>
      <c r="CZ248" s="480"/>
      <c r="DA248" s="480"/>
      <c r="DB248" s="480"/>
      <c r="DC248" s="480"/>
      <c r="DD248" s="480"/>
      <c r="DE248" s="480"/>
      <c r="DF248" s="480"/>
      <c r="DG248" s="480"/>
      <c r="DI248" s="480"/>
      <c r="DJ248" s="480"/>
      <c r="DK248" s="480"/>
      <c r="DQ248" s="480"/>
      <c r="DR248" s="480"/>
      <c r="DS248" s="480"/>
      <c r="DT248" s="480"/>
      <c r="DU248" s="481"/>
    </row>
    <row r="249" spans="1:125" x14ac:dyDescent="0.2">
      <c r="A249" s="496"/>
      <c r="B249" s="425"/>
      <c r="C249" s="425"/>
      <c r="D249" s="501"/>
      <c r="E249" s="501"/>
      <c r="F249" s="501"/>
      <c r="G249" s="501"/>
      <c r="H249" s="501"/>
      <c r="I249" s="425"/>
      <c r="J249" s="425"/>
      <c r="K249" s="425"/>
      <c r="L249" s="425"/>
      <c r="M249" s="511"/>
      <c r="N249" s="511"/>
      <c r="O249" s="511"/>
      <c r="P249" s="425"/>
      <c r="Q249" s="502"/>
      <c r="R249" s="425"/>
      <c r="S249" s="425"/>
      <c r="T249" s="425"/>
      <c r="U249" s="425"/>
      <c r="V249" s="425"/>
      <c r="W249" s="490"/>
      <c r="X249" s="425"/>
      <c r="Y249" s="425"/>
      <c r="Z249" s="490"/>
      <c r="AA249" s="490"/>
      <c r="AB249" s="425"/>
      <c r="AC249" s="490"/>
      <c r="AD249" s="490"/>
      <c r="AE249" s="490"/>
      <c r="AF249" s="490"/>
      <c r="AG249" s="490"/>
      <c r="AH249" s="490"/>
      <c r="AI249" s="490"/>
      <c r="AJ249" s="490"/>
      <c r="AK249" s="490"/>
      <c r="AL249" s="490"/>
      <c r="AM249" s="490"/>
      <c r="AN249" s="490"/>
      <c r="AO249" s="490"/>
      <c r="AP249" s="490"/>
      <c r="AQ249" s="490"/>
      <c r="AR249" s="490"/>
      <c r="AS249" s="425"/>
      <c r="AT249" s="426"/>
      <c r="AV249" s="480"/>
      <c r="AW249" s="480"/>
      <c r="AX249" s="480"/>
      <c r="AY249" s="480"/>
      <c r="BA249" s="480"/>
      <c r="BB249" s="480"/>
      <c r="BC249" s="480"/>
      <c r="BD249" s="480"/>
      <c r="BE249" s="480"/>
      <c r="BF249" s="480"/>
      <c r="BG249" s="480"/>
      <c r="BH249" s="480"/>
      <c r="BI249" s="480"/>
      <c r="BJ249" s="480"/>
      <c r="BM249" s="480"/>
      <c r="BN249" s="480"/>
      <c r="BO249" s="480"/>
      <c r="BP249" s="480"/>
      <c r="BR249" s="480"/>
      <c r="BS249" s="480"/>
      <c r="BT249" s="480"/>
      <c r="BU249" s="480"/>
      <c r="BV249" s="480"/>
      <c r="BX249" s="480"/>
      <c r="BY249" s="480"/>
      <c r="BZ249" s="480"/>
      <c r="CA249" s="480"/>
      <c r="CC249" s="480"/>
      <c r="CD249" s="480"/>
      <c r="CE249" s="480"/>
      <c r="CF249" s="480"/>
      <c r="CH249" s="480"/>
      <c r="CI249" s="480"/>
      <c r="CJ249" s="480"/>
      <c r="CK249" s="480"/>
      <c r="CM249" s="480"/>
      <c r="CN249" s="480"/>
      <c r="CO249" s="480"/>
      <c r="CP249" s="480"/>
      <c r="CS249" s="480"/>
      <c r="CT249" s="480"/>
      <c r="CU249" s="480"/>
      <c r="CV249" s="480"/>
      <c r="CW249" s="480"/>
      <c r="CX249" s="480"/>
      <c r="CY249" s="480"/>
      <c r="CZ249" s="480"/>
      <c r="DA249" s="480"/>
      <c r="DB249" s="480"/>
      <c r="DC249" s="480"/>
      <c r="DD249" s="480"/>
      <c r="DE249" s="480"/>
      <c r="DF249" s="480"/>
      <c r="DG249" s="480"/>
      <c r="DI249" s="480"/>
      <c r="DJ249" s="480"/>
      <c r="DK249" s="480"/>
      <c r="DQ249" s="480"/>
      <c r="DR249" s="480"/>
      <c r="DS249" s="480"/>
      <c r="DT249" s="480"/>
      <c r="DU249" s="481"/>
    </row>
    <row r="250" spans="1:125" x14ac:dyDescent="0.2">
      <c r="A250" s="496"/>
      <c r="B250" s="425"/>
      <c r="C250" s="425"/>
      <c r="D250" s="501"/>
      <c r="E250" s="501"/>
      <c r="F250" s="501"/>
      <c r="G250" s="501"/>
      <c r="H250" s="501"/>
      <c r="I250" s="425"/>
      <c r="J250" s="425"/>
      <c r="K250" s="425"/>
      <c r="L250" s="425"/>
      <c r="M250" s="511"/>
      <c r="N250" s="511"/>
      <c r="O250" s="511"/>
      <c r="P250" s="425"/>
      <c r="Q250" s="502"/>
      <c r="R250" s="425"/>
      <c r="S250" s="425"/>
      <c r="T250" s="425"/>
      <c r="U250" s="425"/>
      <c r="V250" s="425"/>
      <c r="W250" s="490"/>
      <c r="X250" s="425"/>
      <c r="Y250" s="425"/>
      <c r="Z250" s="490"/>
      <c r="AA250" s="490"/>
      <c r="AB250" s="425"/>
      <c r="AC250" s="490"/>
      <c r="AD250" s="490"/>
      <c r="AE250" s="490"/>
      <c r="AF250" s="490"/>
      <c r="AG250" s="490"/>
      <c r="AH250" s="490"/>
      <c r="AI250" s="490"/>
      <c r="AJ250" s="490"/>
      <c r="AK250" s="490"/>
      <c r="AL250" s="490"/>
      <c r="AM250" s="490"/>
      <c r="AN250" s="490"/>
      <c r="AO250" s="490"/>
      <c r="AP250" s="490"/>
      <c r="AQ250" s="490"/>
      <c r="AR250" s="490"/>
      <c r="AS250" s="425"/>
      <c r="AT250" s="426"/>
      <c r="AV250" s="480"/>
      <c r="AW250" s="480"/>
      <c r="AX250" s="480"/>
      <c r="AY250" s="480"/>
      <c r="BA250" s="480"/>
      <c r="BB250" s="480"/>
      <c r="BC250" s="480"/>
      <c r="BD250" s="480"/>
      <c r="BE250" s="480"/>
      <c r="BF250" s="480"/>
      <c r="BG250" s="480"/>
      <c r="BH250" s="480"/>
      <c r="BI250" s="480"/>
      <c r="BJ250" s="480"/>
      <c r="BM250" s="480"/>
      <c r="BN250" s="480"/>
      <c r="BO250" s="480"/>
      <c r="BP250" s="480"/>
      <c r="BR250" s="480"/>
      <c r="BS250" s="480"/>
      <c r="BT250" s="480"/>
      <c r="BU250" s="480"/>
      <c r="BV250" s="480"/>
      <c r="BX250" s="480"/>
      <c r="BY250" s="480"/>
      <c r="BZ250" s="480"/>
      <c r="CA250" s="480"/>
      <c r="CC250" s="480"/>
      <c r="CD250" s="480"/>
      <c r="CE250" s="480"/>
      <c r="CF250" s="480"/>
      <c r="CH250" s="480"/>
      <c r="CI250" s="480"/>
      <c r="CJ250" s="480"/>
      <c r="CK250" s="480"/>
      <c r="CM250" s="480"/>
      <c r="CN250" s="480"/>
      <c r="CO250" s="480"/>
      <c r="CP250" s="480"/>
      <c r="CS250" s="480"/>
      <c r="CT250" s="480"/>
      <c r="CU250" s="480"/>
      <c r="CV250" s="480"/>
      <c r="CW250" s="480"/>
      <c r="CX250" s="480"/>
      <c r="CY250" s="480"/>
      <c r="CZ250" s="480"/>
      <c r="DA250" s="480"/>
      <c r="DB250" s="480"/>
      <c r="DC250" s="480"/>
      <c r="DD250" s="480"/>
      <c r="DE250" s="480"/>
      <c r="DF250" s="480"/>
      <c r="DG250" s="480"/>
      <c r="DI250" s="480"/>
      <c r="DJ250" s="480"/>
      <c r="DK250" s="480"/>
      <c r="DQ250" s="480"/>
      <c r="DR250" s="480"/>
      <c r="DS250" s="480"/>
      <c r="DT250" s="480"/>
      <c r="DU250" s="481"/>
    </row>
    <row r="251" spans="1:125" x14ac:dyDescent="0.2">
      <c r="A251" s="496"/>
      <c r="B251" s="425"/>
      <c r="C251" s="425"/>
      <c r="D251" s="501"/>
      <c r="E251" s="501"/>
      <c r="F251" s="501"/>
      <c r="G251" s="501"/>
      <c r="H251" s="501"/>
      <c r="I251" s="425"/>
      <c r="J251" s="425"/>
      <c r="K251" s="425"/>
      <c r="L251" s="425"/>
      <c r="M251" s="511"/>
      <c r="N251" s="511"/>
      <c r="O251" s="511"/>
      <c r="P251" s="425"/>
      <c r="Q251" s="502"/>
      <c r="R251" s="425"/>
      <c r="S251" s="425"/>
      <c r="T251" s="425"/>
      <c r="U251" s="425"/>
      <c r="V251" s="425"/>
      <c r="W251" s="490"/>
      <c r="X251" s="425"/>
      <c r="Y251" s="425"/>
      <c r="Z251" s="490"/>
      <c r="AA251" s="490"/>
      <c r="AB251" s="425"/>
      <c r="AC251" s="490"/>
      <c r="AD251" s="490"/>
      <c r="AE251" s="490"/>
      <c r="AF251" s="490"/>
      <c r="AG251" s="490"/>
      <c r="AH251" s="490"/>
      <c r="AI251" s="490"/>
      <c r="AJ251" s="490"/>
      <c r="AK251" s="490"/>
      <c r="AL251" s="490"/>
      <c r="AM251" s="490"/>
      <c r="AN251" s="490"/>
      <c r="AO251" s="490"/>
      <c r="AP251" s="490"/>
      <c r="AQ251" s="490"/>
      <c r="AR251" s="490"/>
      <c r="AS251" s="425"/>
      <c r="AT251" s="426"/>
      <c r="AV251" s="480"/>
      <c r="AW251" s="480"/>
      <c r="AX251" s="480"/>
      <c r="AY251" s="480"/>
      <c r="BA251" s="480"/>
      <c r="BB251" s="480"/>
      <c r="BC251" s="480"/>
      <c r="BD251" s="480"/>
      <c r="BE251" s="480"/>
      <c r="BF251" s="480"/>
      <c r="BG251" s="480"/>
      <c r="BH251" s="480"/>
      <c r="BI251" s="480"/>
      <c r="BJ251" s="480"/>
      <c r="BM251" s="480"/>
      <c r="BN251" s="480"/>
      <c r="BO251" s="480"/>
      <c r="BP251" s="480"/>
      <c r="BR251" s="480"/>
      <c r="BS251" s="480"/>
      <c r="BT251" s="480"/>
      <c r="BU251" s="480"/>
      <c r="BV251" s="480"/>
      <c r="BX251" s="480"/>
      <c r="BY251" s="480"/>
      <c r="BZ251" s="480"/>
      <c r="CA251" s="480"/>
      <c r="CC251" s="480"/>
      <c r="CD251" s="480"/>
      <c r="CE251" s="480"/>
      <c r="CF251" s="480"/>
      <c r="CH251" s="480"/>
      <c r="CI251" s="480"/>
      <c r="CJ251" s="480"/>
      <c r="CK251" s="480"/>
      <c r="CM251" s="480"/>
      <c r="CN251" s="480"/>
      <c r="CO251" s="480"/>
      <c r="CP251" s="480"/>
      <c r="CS251" s="480"/>
      <c r="CT251" s="480"/>
      <c r="CU251" s="480"/>
      <c r="CV251" s="480"/>
      <c r="CW251" s="480"/>
      <c r="CX251" s="480"/>
      <c r="CY251" s="480"/>
      <c r="CZ251" s="480"/>
      <c r="DA251" s="480"/>
      <c r="DB251" s="480"/>
      <c r="DC251" s="480"/>
      <c r="DD251" s="480"/>
      <c r="DE251" s="480"/>
      <c r="DF251" s="480"/>
      <c r="DG251" s="480"/>
      <c r="DI251" s="480"/>
      <c r="DJ251" s="480"/>
      <c r="DK251" s="480"/>
      <c r="DQ251" s="480"/>
      <c r="DR251" s="480"/>
      <c r="DS251" s="480"/>
      <c r="DT251" s="480"/>
      <c r="DU251" s="481"/>
    </row>
    <row r="252" spans="1:125" x14ac:dyDescent="0.2">
      <c r="A252" s="496"/>
      <c r="B252" s="425"/>
      <c r="C252" s="425"/>
      <c r="D252" s="501"/>
      <c r="E252" s="501"/>
      <c r="F252" s="501"/>
      <c r="G252" s="501"/>
      <c r="H252" s="501"/>
      <c r="I252" s="425"/>
      <c r="J252" s="425"/>
      <c r="K252" s="425"/>
      <c r="L252" s="425"/>
      <c r="M252" s="511"/>
      <c r="N252" s="511"/>
      <c r="O252" s="511"/>
      <c r="P252" s="425"/>
      <c r="Q252" s="502"/>
      <c r="R252" s="425"/>
      <c r="S252" s="425"/>
      <c r="T252" s="425"/>
      <c r="U252" s="425"/>
      <c r="V252" s="425"/>
      <c r="W252" s="490"/>
      <c r="X252" s="425"/>
      <c r="Y252" s="425"/>
      <c r="Z252" s="490"/>
      <c r="AA252" s="490"/>
      <c r="AB252" s="425"/>
      <c r="AC252" s="490"/>
      <c r="AD252" s="490"/>
      <c r="AE252" s="490"/>
      <c r="AF252" s="490"/>
      <c r="AG252" s="490"/>
      <c r="AH252" s="490"/>
      <c r="AI252" s="490"/>
      <c r="AJ252" s="490"/>
      <c r="AK252" s="490"/>
      <c r="AL252" s="490"/>
      <c r="AM252" s="490"/>
      <c r="AN252" s="490"/>
      <c r="AO252" s="490"/>
      <c r="AP252" s="490"/>
      <c r="AQ252" s="490"/>
      <c r="AR252" s="490"/>
      <c r="AS252" s="425"/>
      <c r="AT252" s="426"/>
      <c r="AV252" s="480"/>
      <c r="AW252" s="480"/>
      <c r="AX252" s="480"/>
      <c r="AY252" s="480"/>
      <c r="BA252" s="480"/>
      <c r="BB252" s="480"/>
      <c r="BC252" s="480"/>
      <c r="BD252" s="480"/>
      <c r="BE252" s="480"/>
      <c r="BF252" s="480"/>
      <c r="BG252" s="480"/>
      <c r="BH252" s="480"/>
      <c r="BI252" s="480"/>
      <c r="BJ252" s="480"/>
      <c r="BM252" s="480"/>
      <c r="BN252" s="480"/>
      <c r="BO252" s="480"/>
      <c r="BP252" s="480"/>
      <c r="BR252" s="480"/>
      <c r="BS252" s="480"/>
      <c r="BT252" s="480"/>
      <c r="BU252" s="480"/>
      <c r="BV252" s="480"/>
      <c r="BX252" s="480"/>
      <c r="BY252" s="480"/>
      <c r="BZ252" s="480"/>
      <c r="CA252" s="480"/>
      <c r="CC252" s="480"/>
      <c r="CD252" s="480"/>
      <c r="CE252" s="480"/>
      <c r="CF252" s="480"/>
      <c r="CH252" s="480"/>
      <c r="CI252" s="480"/>
      <c r="CJ252" s="480"/>
      <c r="CK252" s="480"/>
      <c r="CM252" s="480"/>
      <c r="CN252" s="480"/>
      <c r="CO252" s="480"/>
      <c r="CP252" s="480"/>
      <c r="CS252" s="480"/>
      <c r="CT252" s="480"/>
      <c r="CU252" s="480"/>
      <c r="CV252" s="480"/>
      <c r="CW252" s="480"/>
      <c r="CX252" s="480"/>
      <c r="CY252" s="480"/>
      <c r="CZ252" s="480"/>
      <c r="DA252" s="480"/>
      <c r="DB252" s="480"/>
      <c r="DC252" s="480"/>
      <c r="DD252" s="480"/>
      <c r="DE252" s="480"/>
      <c r="DF252" s="480"/>
      <c r="DG252" s="480"/>
      <c r="DI252" s="480"/>
      <c r="DJ252" s="480"/>
      <c r="DK252" s="480"/>
      <c r="DQ252" s="480"/>
      <c r="DR252" s="480"/>
      <c r="DS252" s="480"/>
      <c r="DT252" s="480"/>
      <c r="DU252" s="481"/>
    </row>
    <row r="253" spans="1:125" x14ac:dyDescent="0.2">
      <c r="A253" s="496"/>
      <c r="B253" s="425"/>
      <c r="C253" s="425"/>
      <c r="D253" s="501"/>
      <c r="E253" s="501"/>
      <c r="F253" s="501"/>
      <c r="G253" s="501"/>
      <c r="H253" s="501"/>
      <c r="I253" s="425"/>
      <c r="J253" s="425"/>
      <c r="K253" s="425"/>
      <c r="L253" s="425"/>
      <c r="M253" s="511"/>
      <c r="N253" s="511"/>
      <c r="O253" s="511"/>
      <c r="P253" s="425"/>
      <c r="Q253" s="502"/>
      <c r="R253" s="425"/>
      <c r="S253" s="425"/>
      <c r="T253" s="425"/>
      <c r="U253" s="425"/>
      <c r="V253" s="425"/>
      <c r="W253" s="490"/>
      <c r="X253" s="425"/>
      <c r="Y253" s="425"/>
      <c r="Z253" s="490"/>
      <c r="AA253" s="490"/>
      <c r="AB253" s="425"/>
      <c r="AC253" s="490"/>
      <c r="AD253" s="490"/>
      <c r="AE253" s="490"/>
      <c r="AF253" s="490"/>
      <c r="AG253" s="490"/>
      <c r="AH253" s="490"/>
      <c r="AI253" s="490"/>
      <c r="AJ253" s="490"/>
      <c r="AK253" s="490"/>
      <c r="AL253" s="490"/>
      <c r="AM253" s="490"/>
      <c r="AN253" s="490"/>
      <c r="AO253" s="490"/>
      <c r="AP253" s="490"/>
      <c r="AQ253" s="490"/>
      <c r="AR253" s="490"/>
      <c r="AS253" s="425"/>
      <c r="AT253" s="426"/>
      <c r="AV253" s="480"/>
      <c r="AW253" s="480"/>
      <c r="AX253" s="480"/>
      <c r="AY253" s="480"/>
      <c r="BA253" s="480"/>
      <c r="BB253" s="480"/>
      <c r="BC253" s="480"/>
      <c r="BD253" s="480"/>
      <c r="BE253" s="480"/>
      <c r="BF253" s="480"/>
      <c r="BG253" s="480"/>
      <c r="BH253" s="480"/>
      <c r="BI253" s="480"/>
      <c r="BJ253" s="480"/>
      <c r="BM253" s="480"/>
      <c r="BN253" s="480"/>
      <c r="BO253" s="480"/>
      <c r="BP253" s="480"/>
      <c r="BR253" s="480"/>
      <c r="BS253" s="480"/>
      <c r="BT253" s="480"/>
      <c r="BU253" s="480"/>
      <c r="BV253" s="480"/>
      <c r="BX253" s="480"/>
      <c r="BY253" s="480"/>
      <c r="BZ253" s="480"/>
      <c r="CA253" s="480"/>
      <c r="CC253" s="480"/>
      <c r="CD253" s="480"/>
      <c r="CE253" s="480"/>
      <c r="CF253" s="480"/>
      <c r="CH253" s="480"/>
      <c r="CI253" s="480"/>
      <c r="CJ253" s="480"/>
      <c r="CK253" s="480"/>
      <c r="CM253" s="480"/>
      <c r="CN253" s="480"/>
      <c r="CO253" s="480"/>
      <c r="CP253" s="480"/>
      <c r="CS253" s="480"/>
      <c r="CT253" s="480"/>
      <c r="CU253" s="480"/>
      <c r="CV253" s="480"/>
      <c r="CW253" s="480"/>
      <c r="CX253" s="480"/>
      <c r="CY253" s="480"/>
      <c r="CZ253" s="480"/>
      <c r="DA253" s="480"/>
      <c r="DB253" s="480"/>
      <c r="DC253" s="480"/>
      <c r="DD253" s="480"/>
      <c r="DE253" s="480"/>
      <c r="DF253" s="480"/>
      <c r="DG253" s="480"/>
      <c r="DI253" s="480"/>
      <c r="DJ253" s="480"/>
      <c r="DK253" s="480"/>
      <c r="DQ253" s="480"/>
      <c r="DR253" s="480"/>
      <c r="DS253" s="480"/>
      <c r="DT253" s="480"/>
      <c r="DU253" s="481"/>
    </row>
    <row r="254" spans="1:125" x14ac:dyDescent="0.2">
      <c r="A254" s="496"/>
      <c r="B254" s="425"/>
      <c r="C254" s="425"/>
      <c r="D254" s="501"/>
      <c r="E254" s="501"/>
      <c r="F254" s="501"/>
      <c r="G254" s="501"/>
      <c r="H254" s="501"/>
      <c r="I254" s="425"/>
      <c r="J254" s="425"/>
      <c r="K254" s="425"/>
      <c r="L254" s="425"/>
      <c r="M254" s="511"/>
      <c r="N254" s="511"/>
      <c r="O254" s="511"/>
      <c r="P254" s="425"/>
      <c r="Q254" s="502"/>
      <c r="R254" s="425"/>
      <c r="S254" s="425"/>
      <c r="T254" s="425"/>
      <c r="U254" s="425"/>
      <c r="V254" s="425"/>
      <c r="W254" s="490"/>
      <c r="X254" s="425"/>
      <c r="Y254" s="425"/>
      <c r="Z254" s="490"/>
      <c r="AA254" s="490"/>
      <c r="AB254" s="425"/>
      <c r="AC254" s="490"/>
      <c r="AD254" s="490"/>
      <c r="AE254" s="490"/>
      <c r="AF254" s="490"/>
      <c r="AG254" s="490"/>
      <c r="AH254" s="490"/>
      <c r="AI254" s="490"/>
      <c r="AJ254" s="490"/>
      <c r="AK254" s="490"/>
      <c r="AL254" s="490"/>
      <c r="AM254" s="490"/>
      <c r="AN254" s="490"/>
      <c r="AO254" s="490"/>
      <c r="AP254" s="490"/>
      <c r="AQ254" s="490"/>
      <c r="AR254" s="490"/>
      <c r="AS254" s="425"/>
      <c r="AT254" s="426"/>
      <c r="AV254" s="480"/>
      <c r="AW254" s="480"/>
      <c r="AX254" s="480"/>
      <c r="AY254" s="480"/>
      <c r="BA254" s="480"/>
      <c r="BB254" s="480"/>
      <c r="BC254" s="480"/>
      <c r="BD254" s="480"/>
      <c r="BE254" s="480"/>
      <c r="BF254" s="480"/>
      <c r="BG254" s="480"/>
      <c r="BH254" s="480"/>
      <c r="BI254" s="480"/>
      <c r="BJ254" s="480"/>
      <c r="BM254" s="480"/>
      <c r="BN254" s="480"/>
      <c r="BO254" s="480"/>
      <c r="BP254" s="480"/>
      <c r="BR254" s="480"/>
      <c r="BS254" s="480"/>
      <c r="BT254" s="480"/>
      <c r="BU254" s="480"/>
      <c r="BV254" s="480"/>
      <c r="BX254" s="480"/>
      <c r="BY254" s="480"/>
      <c r="BZ254" s="480"/>
      <c r="CA254" s="480"/>
      <c r="CC254" s="480"/>
      <c r="CD254" s="480"/>
      <c r="CE254" s="480"/>
      <c r="CF254" s="480"/>
      <c r="CH254" s="480"/>
      <c r="CI254" s="480"/>
      <c r="CJ254" s="480"/>
      <c r="CK254" s="480"/>
      <c r="CM254" s="480"/>
      <c r="CN254" s="480"/>
      <c r="CO254" s="480"/>
      <c r="CP254" s="480"/>
      <c r="CS254" s="480"/>
      <c r="CT254" s="480"/>
      <c r="CU254" s="480"/>
      <c r="CV254" s="480"/>
      <c r="CW254" s="480"/>
      <c r="CX254" s="480"/>
      <c r="CY254" s="480"/>
      <c r="CZ254" s="480"/>
      <c r="DA254" s="480"/>
      <c r="DB254" s="480"/>
      <c r="DC254" s="480"/>
      <c r="DD254" s="480"/>
      <c r="DE254" s="480"/>
      <c r="DF254" s="480"/>
      <c r="DG254" s="480"/>
      <c r="DI254" s="480"/>
      <c r="DJ254" s="480"/>
      <c r="DK254" s="480"/>
      <c r="DQ254" s="480"/>
      <c r="DR254" s="480"/>
      <c r="DS254" s="480"/>
      <c r="DT254" s="480"/>
      <c r="DU254" s="481"/>
    </row>
    <row r="255" spans="1:125" x14ac:dyDescent="0.2">
      <c r="A255" s="496"/>
      <c r="B255" s="425"/>
      <c r="C255" s="425"/>
      <c r="D255" s="501"/>
      <c r="E255" s="501"/>
      <c r="F255" s="501"/>
      <c r="G255" s="501"/>
      <c r="H255" s="501"/>
      <c r="I255" s="425"/>
      <c r="J255" s="425"/>
      <c r="K255" s="425"/>
      <c r="L255" s="425"/>
      <c r="M255" s="511"/>
      <c r="N255" s="511"/>
      <c r="O255" s="511"/>
      <c r="P255" s="425"/>
      <c r="Q255" s="502"/>
      <c r="R255" s="425"/>
      <c r="S255" s="425"/>
      <c r="T255" s="425"/>
      <c r="U255" s="425"/>
      <c r="V255" s="425"/>
      <c r="W255" s="490"/>
      <c r="X255" s="425"/>
      <c r="Y255" s="425"/>
      <c r="Z255" s="490"/>
      <c r="AA255" s="490"/>
      <c r="AB255" s="425"/>
      <c r="AC255" s="490"/>
      <c r="AD255" s="490"/>
      <c r="AE255" s="490"/>
      <c r="AF255" s="490"/>
      <c r="AG255" s="490"/>
      <c r="AH255" s="490"/>
      <c r="AI255" s="490"/>
      <c r="AJ255" s="490"/>
      <c r="AK255" s="490"/>
      <c r="AL255" s="490"/>
      <c r="AM255" s="490"/>
      <c r="AN255" s="490"/>
      <c r="AO255" s="490"/>
      <c r="AP255" s="490"/>
      <c r="AQ255" s="490"/>
      <c r="AR255" s="490"/>
      <c r="AS255" s="425"/>
      <c r="AT255" s="426"/>
      <c r="AV255" s="480"/>
      <c r="AW255" s="480"/>
      <c r="AX255" s="480"/>
      <c r="AY255" s="480"/>
      <c r="BA255" s="480"/>
      <c r="BB255" s="480"/>
      <c r="BC255" s="480"/>
      <c r="BD255" s="480"/>
      <c r="BE255" s="480"/>
      <c r="BF255" s="480"/>
      <c r="BG255" s="480"/>
      <c r="BH255" s="480"/>
      <c r="BI255" s="480"/>
      <c r="BJ255" s="480"/>
      <c r="BM255" s="480"/>
      <c r="BN255" s="480"/>
      <c r="BO255" s="480"/>
      <c r="BP255" s="480"/>
      <c r="BR255" s="480"/>
      <c r="BS255" s="480"/>
      <c r="BT255" s="480"/>
      <c r="BU255" s="480"/>
      <c r="BV255" s="480"/>
      <c r="BX255" s="480"/>
      <c r="BY255" s="480"/>
      <c r="BZ255" s="480"/>
      <c r="CA255" s="480"/>
      <c r="CC255" s="480"/>
      <c r="CD255" s="480"/>
      <c r="CE255" s="480"/>
      <c r="CF255" s="480"/>
      <c r="CH255" s="480"/>
      <c r="CI255" s="480"/>
      <c r="CJ255" s="480"/>
      <c r="CK255" s="480"/>
      <c r="CM255" s="480"/>
      <c r="CN255" s="480"/>
      <c r="CO255" s="480"/>
      <c r="CP255" s="480"/>
      <c r="CS255" s="480"/>
      <c r="CT255" s="480"/>
      <c r="CU255" s="480"/>
      <c r="CV255" s="480"/>
      <c r="CW255" s="480"/>
      <c r="CX255" s="480"/>
      <c r="CY255" s="480"/>
      <c r="CZ255" s="480"/>
      <c r="DA255" s="480"/>
      <c r="DB255" s="480"/>
      <c r="DC255" s="480"/>
      <c r="DD255" s="480"/>
      <c r="DE255" s="480"/>
      <c r="DF255" s="480"/>
      <c r="DG255" s="480"/>
      <c r="DI255" s="480"/>
      <c r="DJ255" s="480"/>
      <c r="DK255" s="480"/>
      <c r="DQ255" s="480"/>
      <c r="DR255" s="480"/>
      <c r="DS255" s="480"/>
      <c r="DT255" s="480"/>
      <c r="DU255" s="481"/>
    </row>
    <row r="256" spans="1:125" x14ac:dyDescent="0.2">
      <c r="A256" s="496"/>
      <c r="B256" s="425"/>
      <c r="C256" s="425"/>
      <c r="D256" s="501"/>
      <c r="E256" s="501"/>
      <c r="F256" s="501"/>
      <c r="G256" s="501"/>
      <c r="H256" s="501"/>
      <c r="I256" s="425"/>
      <c r="J256" s="425"/>
      <c r="K256" s="425"/>
      <c r="L256" s="425"/>
      <c r="M256" s="511"/>
      <c r="N256" s="511"/>
      <c r="O256" s="511"/>
      <c r="P256" s="425"/>
      <c r="Q256" s="502"/>
      <c r="R256" s="425"/>
      <c r="S256" s="425"/>
      <c r="T256" s="425"/>
      <c r="U256" s="425"/>
      <c r="V256" s="425"/>
      <c r="W256" s="490"/>
      <c r="X256" s="425"/>
      <c r="Y256" s="425"/>
      <c r="Z256" s="490"/>
      <c r="AA256" s="490"/>
      <c r="AB256" s="425"/>
      <c r="AC256" s="490"/>
      <c r="AD256" s="490"/>
      <c r="AE256" s="490"/>
      <c r="AF256" s="490"/>
      <c r="AG256" s="490"/>
      <c r="AH256" s="490"/>
      <c r="AI256" s="490"/>
      <c r="AJ256" s="490"/>
      <c r="AK256" s="490"/>
      <c r="AL256" s="490"/>
      <c r="AM256" s="490"/>
      <c r="AN256" s="490"/>
      <c r="AO256" s="490"/>
      <c r="AP256" s="490"/>
      <c r="AQ256" s="490"/>
      <c r="AR256" s="490"/>
      <c r="AS256" s="425"/>
      <c r="AT256" s="426"/>
      <c r="AV256" s="480"/>
      <c r="AW256" s="480"/>
      <c r="AX256" s="480"/>
      <c r="AY256" s="480"/>
      <c r="BA256" s="480"/>
      <c r="BB256" s="480"/>
      <c r="BC256" s="480"/>
      <c r="BD256" s="480"/>
      <c r="BE256" s="480"/>
      <c r="BF256" s="480"/>
      <c r="BG256" s="480"/>
      <c r="BH256" s="480"/>
      <c r="BI256" s="480"/>
      <c r="BJ256" s="480"/>
      <c r="BM256" s="480"/>
      <c r="BN256" s="480"/>
      <c r="BO256" s="480"/>
      <c r="BP256" s="480"/>
      <c r="BR256" s="480"/>
      <c r="BS256" s="480"/>
      <c r="BT256" s="480"/>
      <c r="BU256" s="480"/>
      <c r="BV256" s="480"/>
      <c r="BX256" s="480"/>
      <c r="BY256" s="480"/>
      <c r="BZ256" s="480"/>
      <c r="CA256" s="480"/>
      <c r="CC256" s="480"/>
      <c r="CD256" s="480"/>
      <c r="CE256" s="480"/>
      <c r="CF256" s="480"/>
      <c r="CH256" s="480"/>
      <c r="CI256" s="480"/>
      <c r="CJ256" s="480"/>
      <c r="CK256" s="480"/>
      <c r="CM256" s="480"/>
      <c r="CN256" s="480"/>
      <c r="CO256" s="480"/>
      <c r="CP256" s="480"/>
      <c r="CS256" s="480"/>
      <c r="CT256" s="480"/>
      <c r="CU256" s="480"/>
      <c r="CV256" s="480"/>
      <c r="CW256" s="480"/>
      <c r="CX256" s="480"/>
      <c r="CY256" s="480"/>
      <c r="CZ256" s="480"/>
      <c r="DA256" s="480"/>
      <c r="DB256" s="480"/>
      <c r="DC256" s="480"/>
      <c r="DD256" s="480"/>
      <c r="DE256" s="480"/>
      <c r="DF256" s="480"/>
      <c r="DG256" s="480"/>
      <c r="DI256" s="480"/>
      <c r="DJ256" s="480"/>
      <c r="DK256" s="480"/>
      <c r="DQ256" s="480"/>
      <c r="DR256" s="480"/>
      <c r="DS256" s="480"/>
      <c r="DT256" s="480"/>
      <c r="DU256" s="481"/>
    </row>
    <row r="257" spans="1:125" x14ac:dyDescent="0.2">
      <c r="A257" s="496"/>
      <c r="B257" s="425"/>
      <c r="C257" s="425"/>
      <c r="D257" s="501"/>
      <c r="E257" s="501"/>
      <c r="F257" s="501"/>
      <c r="G257" s="501"/>
      <c r="H257" s="501"/>
      <c r="I257" s="425"/>
      <c r="J257" s="425"/>
      <c r="K257" s="425"/>
      <c r="L257" s="425"/>
      <c r="M257" s="511"/>
      <c r="N257" s="511"/>
      <c r="O257" s="511"/>
      <c r="P257" s="425"/>
      <c r="Q257" s="502"/>
      <c r="R257" s="425"/>
      <c r="S257" s="425"/>
      <c r="T257" s="425"/>
      <c r="U257" s="425"/>
      <c r="V257" s="425"/>
      <c r="W257" s="490"/>
      <c r="X257" s="425"/>
      <c r="Y257" s="425"/>
      <c r="Z257" s="490"/>
      <c r="AA257" s="490"/>
      <c r="AB257" s="425"/>
      <c r="AC257" s="490"/>
      <c r="AD257" s="490"/>
      <c r="AE257" s="490"/>
      <c r="AF257" s="490"/>
      <c r="AG257" s="490"/>
      <c r="AH257" s="490"/>
      <c r="AI257" s="490"/>
      <c r="AJ257" s="490"/>
      <c r="AK257" s="490"/>
      <c r="AL257" s="490"/>
      <c r="AM257" s="490"/>
      <c r="AN257" s="490"/>
      <c r="AO257" s="490"/>
      <c r="AP257" s="490"/>
      <c r="AQ257" s="490"/>
      <c r="AR257" s="490"/>
      <c r="AS257" s="425"/>
      <c r="AT257" s="426"/>
      <c r="AV257" s="480"/>
      <c r="AW257" s="480"/>
      <c r="AX257" s="480"/>
      <c r="AY257" s="480"/>
      <c r="BA257" s="480"/>
      <c r="BB257" s="480"/>
      <c r="BC257" s="480"/>
      <c r="BD257" s="480"/>
      <c r="BE257" s="480"/>
      <c r="BF257" s="480"/>
      <c r="BG257" s="480"/>
      <c r="BH257" s="480"/>
      <c r="BI257" s="480"/>
      <c r="BJ257" s="480"/>
      <c r="BM257" s="480"/>
      <c r="BN257" s="480"/>
      <c r="BO257" s="480"/>
      <c r="BP257" s="480"/>
      <c r="BR257" s="480"/>
      <c r="BS257" s="480"/>
      <c r="BT257" s="480"/>
      <c r="BU257" s="480"/>
      <c r="BV257" s="480"/>
      <c r="BX257" s="480"/>
      <c r="BY257" s="480"/>
      <c r="BZ257" s="480"/>
      <c r="CA257" s="480"/>
      <c r="CC257" s="480"/>
      <c r="CD257" s="480"/>
      <c r="CE257" s="480"/>
      <c r="CF257" s="480"/>
      <c r="CH257" s="480"/>
      <c r="CI257" s="480"/>
      <c r="CJ257" s="480"/>
      <c r="CK257" s="480"/>
      <c r="CM257" s="480"/>
      <c r="CN257" s="480"/>
      <c r="CO257" s="480"/>
      <c r="CP257" s="480"/>
      <c r="CS257" s="480"/>
      <c r="CT257" s="480"/>
      <c r="CU257" s="480"/>
      <c r="CV257" s="480"/>
      <c r="CW257" s="480"/>
      <c r="CX257" s="480"/>
      <c r="CY257" s="480"/>
      <c r="CZ257" s="480"/>
      <c r="DA257" s="480"/>
      <c r="DB257" s="480"/>
      <c r="DC257" s="480"/>
      <c r="DD257" s="480"/>
      <c r="DE257" s="480"/>
      <c r="DF257" s="480"/>
      <c r="DG257" s="480"/>
      <c r="DI257" s="480"/>
      <c r="DJ257" s="480"/>
      <c r="DK257" s="480"/>
      <c r="DQ257" s="480"/>
      <c r="DR257" s="480"/>
      <c r="DS257" s="480"/>
      <c r="DT257" s="480"/>
      <c r="DU257" s="481"/>
    </row>
    <row r="258" spans="1:125" x14ac:dyDescent="0.2">
      <c r="A258" s="496"/>
      <c r="B258" s="425"/>
      <c r="C258" s="425"/>
      <c r="D258" s="501"/>
      <c r="E258" s="501"/>
      <c r="F258" s="501"/>
      <c r="G258" s="501"/>
      <c r="H258" s="501"/>
      <c r="I258" s="425"/>
      <c r="J258" s="425"/>
      <c r="K258" s="425"/>
      <c r="L258" s="425"/>
      <c r="M258" s="511"/>
      <c r="N258" s="511"/>
      <c r="O258" s="511"/>
      <c r="P258" s="425"/>
      <c r="Q258" s="502"/>
      <c r="R258" s="425"/>
      <c r="S258" s="425"/>
      <c r="T258" s="425"/>
      <c r="U258" s="425"/>
      <c r="V258" s="425"/>
      <c r="W258" s="490"/>
      <c r="X258" s="425"/>
      <c r="Y258" s="425"/>
      <c r="Z258" s="490"/>
      <c r="AA258" s="490"/>
      <c r="AB258" s="425"/>
      <c r="AC258" s="490"/>
      <c r="AD258" s="490"/>
      <c r="AE258" s="490"/>
      <c r="AF258" s="490"/>
      <c r="AG258" s="490"/>
      <c r="AH258" s="490"/>
      <c r="AI258" s="490"/>
      <c r="AJ258" s="490"/>
      <c r="AK258" s="490"/>
      <c r="AL258" s="490"/>
      <c r="AM258" s="490"/>
      <c r="AN258" s="490"/>
      <c r="AO258" s="490"/>
      <c r="AP258" s="490"/>
      <c r="AQ258" s="490"/>
      <c r="AR258" s="490"/>
      <c r="AS258" s="425"/>
      <c r="AT258" s="426"/>
      <c r="AV258" s="480"/>
      <c r="AW258" s="480"/>
      <c r="AX258" s="480"/>
      <c r="AY258" s="480"/>
      <c r="BA258" s="480"/>
      <c r="BB258" s="480"/>
      <c r="BC258" s="480"/>
      <c r="BD258" s="480"/>
      <c r="BE258" s="480"/>
      <c r="BF258" s="480"/>
      <c r="BG258" s="480"/>
      <c r="BH258" s="480"/>
      <c r="BI258" s="480"/>
      <c r="BJ258" s="480"/>
      <c r="BM258" s="480"/>
      <c r="BN258" s="480"/>
      <c r="BO258" s="480"/>
      <c r="BP258" s="480"/>
      <c r="BR258" s="480"/>
      <c r="BS258" s="480"/>
      <c r="BT258" s="480"/>
      <c r="BU258" s="480"/>
      <c r="BV258" s="480"/>
      <c r="BX258" s="480"/>
      <c r="BY258" s="480"/>
      <c r="BZ258" s="480"/>
      <c r="CA258" s="480"/>
      <c r="CC258" s="480"/>
      <c r="CD258" s="480"/>
      <c r="CE258" s="480"/>
      <c r="CF258" s="480"/>
      <c r="CH258" s="480"/>
      <c r="CI258" s="480"/>
      <c r="CJ258" s="480"/>
      <c r="CK258" s="480"/>
      <c r="CM258" s="480"/>
      <c r="CN258" s="480"/>
      <c r="CO258" s="480"/>
      <c r="CP258" s="480"/>
      <c r="CS258" s="480"/>
      <c r="CT258" s="480"/>
      <c r="CU258" s="480"/>
      <c r="CV258" s="480"/>
      <c r="CW258" s="480"/>
      <c r="CX258" s="480"/>
      <c r="CY258" s="480"/>
      <c r="CZ258" s="480"/>
      <c r="DA258" s="480"/>
      <c r="DB258" s="480"/>
      <c r="DC258" s="480"/>
      <c r="DD258" s="480"/>
      <c r="DE258" s="480"/>
      <c r="DF258" s="480"/>
      <c r="DG258" s="480"/>
      <c r="DI258" s="480"/>
      <c r="DJ258" s="480"/>
      <c r="DK258" s="480"/>
      <c r="DQ258" s="480"/>
      <c r="DR258" s="480"/>
      <c r="DS258" s="480"/>
      <c r="DT258" s="480"/>
      <c r="DU258" s="481"/>
    </row>
    <row r="259" spans="1:125" x14ac:dyDescent="0.2">
      <c r="A259" s="496"/>
      <c r="B259" s="425"/>
      <c r="C259" s="425"/>
      <c r="D259" s="501"/>
      <c r="E259" s="501"/>
      <c r="F259" s="501"/>
      <c r="G259" s="501"/>
      <c r="H259" s="501"/>
      <c r="I259" s="425"/>
      <c r="J259" s="425"/>
      <c r="K259" s="425"/>
      <c r="L259" s="425"/>
      <c r="M259" s="511"/>
      <c r="N259" s="511"/>
      <c r="O259" s="511"/>
      <c r="P259" s="425"/>
      <c r="Q259" s="502"/>
      <c r="R259" s="425"/>
      <c r="S259" s="425"/>
      <c r="T259" s="425"/>
      <c r="U259" s="425"/>
      <c r="V259" s="425"/>
      <c r="W259" s="490"/>
      <c r="X259" s="425"/>
      <c r="Y259" s="425"/>
      <c r="Z259" s="490"/>
      <c r="AA259" s="490"/>
      <c r="AB259" s="425"/>
      <c r="AC259" s="490"/>
      <c r="AD259" s="490"/>
      <c r="AE259" s="490"/>
      <c r="AF259" s="490"/>
      <c r="AG259" s="490"/>
      <c r="AH259" s="490"/>
      <c r="AI259" s="490"/>
      <c r="AJ259" s="490"/>
      <c r="AK259" s="490"/>
      <c r="AL259" s="490"/>
      <c r="AM259" s="490"/>
      <c r="AN259" s="490"/>
      <c r="AO259" s="490"/>
      <c r="AP259" s="490"/>
      <c r="AQ259" s="490"/>
      <c r="AR259" s="490"/>
      <c r="AS259" s="425"/>
      <c r="AT259" s="426"/>
      <c r="AV259" s="480"/>
      <c r="AW259" s="480"/>
      <c r="AX259" s="480"/>
      <c r="AY259" s="480"/>
      <c r="BA259" s="480"/>
      <c r="BB259" s="480"/>
      <c r="BC259" s="480"/>
      <c r="BD259" s="480"/>
      <c r="BE259" s="480"/>
      <c r="BF259" s="480"/>
      <c r="BG259" s="480"/>
      <c r="BH259" s="480"/>
      <c r="BI259" s="480"/>
      <c r="BJ259" s="480"/>
      <c r="BM259" s="480"/>
      <c r="BN259" s="480"/>
      <c r="BO259" s="480"/>
      <c r="BP259" s="480"/>
      <c r="BR259" s="480"/>
      <c r="BS259" s="480"/>
      <c r="BT259" s="480"/>
      <c r="BU259" s="480"/>
      <c r="BV259" s="480"/>
      <c r="BX259" s="480"/>
      <c r="BY259" s="480"/>
      <c r="BZ259" s="480"/>
      <c r="CA259" s="480"/>
      <c r="CC259" s="480"/>
      <c r="CD259" s="480"/>
      <c r="CE259" s="480"/>
      <c r="CF259" s="480"/>
      <c r="CH259" s="480"/>
      <c r="CI259" s="480"/>
      <c r="CJ259" s="480"/>
      <c r="CK259" s="480"/>
      <c r="CM259" s="480"/>
      <c r="CN259" s="480"/>
      <c r="CO259" s="480"/>
      <c r="CP259" s="480"/>
      <c r="CS259" s="480"/>
      <c r="CT259" s="480"/>
      <c r="CU259" s="480"/>
      <c r="CV259" s="480"/>
      <c r="CW259" s="480"/>
      <c r="CX259" s="480"/>
      <c r="CY259" s="480"/>
      <c r="CZ259" s="480"/>
      <c r="DA259" s="480"/>
      <c r="DB259" s="480"/>
      <c r="DC259" s="480"/>
      <c r="DD259" s="480"/>
      <c r="DE259" s="480"/>
      <c r="DF259" s="480"/>
      <c r="DG259" s="480"/>
      <c r="DI259" s="480"/>
      <c r="DJ259" s="480"/>
      <c r="DK259" s="480"/>
      <c r="DQ259" s="480"/>
      <c r="DR259" s="480"/>
      <c r="DS259" s="480"/>
      <c r="DT259" s="480"/>
      <c r="DU259" s="481"/>
    </row>
    <row r="260" spans="1:125" x14ac:dyDescent="0.2">
      <c r="A260" s="496"/>
      <c r="B260" s="425"/>
      <c r="C260" s="425"/>
      <c r="D260" s="501"/>
      <c r="E260" s="501"/>
      <c r="F260" s="501"/>
      <c r="G260" s="501"/>
      <c r="H260" s="501"/>
      <c r="I260" s="425"/>
      <c r="J260" s="425"/>
      <c r="K260" s="425"/>
      <c r="L260" s="425"/>
      <c r="M260" s="511"/>
      <c r="N260" s="511"/>
      <c r="O260" s="511"/>
      <c r="P260" s="425"/>
      <c r="Q260" s="502"/>
      <c r="R260" s="425"/>
      <c r="S260" s="425"/>
      <c r="T260" s="425"/>
      <c r="U260" s="425"/>
      <c r="V260" s="425"/>
      <c r="W260" s="490"/>
      <c r="X260" s="425"/>
      <c r="Y260" s="425"/>
      <c r="Z260" s="490"/>
      <c r="AA260" s="490"/>
      <c r="AB260" s="425"/>
      <c r="AC260" s="490"/>
      <c r="AD260" s="490"/>
      <c r="AE260" s="490"/>
      <c r="AF260" s="490"/>
      <c r="AG260" s="490"/>
      <c r="AH260" s="490"/>
      <c r="AI260" s="490"/>
      <c r="AJ260" s="490"/>
      <c r="AK260" s="490"/>
      <c r="AL260" s="490"/>
      <c r="AM260" s="490"/>
      <c r="AN260" s="490"/>
      <c r="AO260" s="490"/>
      <c r="AP260" s="490"/>
      <c r="AQ260" s="490"/>
      <c r="AR260" s="490"/>
      <c r="AS260" s="425"/>
      <c r="AT260" s="426"/>
      <c r="AV260" s="480"/>
      <c r="AW260" s="480"/>
      <c r="AX260" s="480"/>
      <c r="AY260" s="480"/>
      <c r="BA260" s="480"/>
      <c r="BB260" s="480"/>
      <c r="BC260" s="480"/>
      <c r="BD260" s="480"/>
      <c r="BE260" s="480"/>
      <c r="BF260" s="480"/>
      <c r="BG260" s="480"/>
      <c r="BH260" s="480"/>
      <c r="BI260" s="480"/>
      <c r="BJ260" s="480"/>
      <c r="BM260" s="480"/>
      <c r="BN260" s="480"/>
      <c r="BO260" s="480"/>
      <c r="BP260" s="480"/>
      <c r="BR260" s="480"/>
      <c r="BS260" s="480"/>
      <c r="BT260" s="480"/>
      <c r="BU260" s="480"/>
      <c r="BV260" s="480"/>
      <c r="BX260" s="480"/>
      <c r="BY260" s="480"/>
      <c r="BZ260" s="480"/>
      <c r="CA260" s="480"/>
      <c r="CC260" s="480"/>
      <c r="CD260" s="480"/>
      <c r="CE260" s="480"/>
      <c r="CF260" s="480"/>
      <c r="CH260" s="480"/>
      <c r="CI260" s="480"/>
      <c r="CJ260" s="480"/>
      <c r="CK260" s="480"/>
      <c r="CM260" s="480"/>
      <c r="CN260" s="480"/>
      <c r="CO260" s="480"/>
      <c r="CP260" s="480"/>
      <c r="CS260" s="480"/>
      <c r="CT260" s="480"/>
      <c r="CU260" s="480"/>
      <c r="CV260" s="480"/>
      <c r="CW260" s="480"/>
      <c r="CX260" s="480"/>
      <c r="CY260" s="480"/>
      <c r="CZ260" s="480"/>
      <c r="DA260" s="480"/>
      <c r="DB260" s="480"/>
      <c r="DC260" s="480"/>
      <c r="DD260" s="480"/>
      <c r="DE260" s="480"/>
      <c r="DF260" s="480"/>
      <c r="DG260" s="480"/>
      <c r="DI260" s="480"/>
      <c r="DJ260" s="480"/>
      <c r="DK260" s="480"/>
      <c r="DQ260" s="480"/>
      <c r="DR260" s="480"/>
      <c r="DS260" s="480"/>
      <c r="DT260" s="480"/>
      <c r="DU260" s="481"/>
    </row>
    <row r="261" spans="1:125" x14ac:dyDescent="0.2">
      <c r="A261" s="496"/>
      <c r="B261" s="425"/>
      <c r="C261" s="425"/>
      <c r="D261" s="501"/>
      <c r="E261" s="501"/>
      <c r="F261" s="501"/>
      <c r="G261" s="501"/>
      <c r="H261" s="501"/>
      <c r="I261" s="425"/>
      <c r="J261" s="425"/>
      <c r="K261" s="425"/>
      <c r="L261" s="425"/>
      <c r="M261" s="511"/>
      <c r="N261" s="511"/>
      <c r="O261" s="511"/>
      <c r="P261" s="425"/>
      <c r="Q261" s="502"/>
      <c r="R261" s="425"/>
      <c r="S261" s="425"/>
      <c r="T261" s="425"/>
      <c r="U261" s="425"/>
      <c r="V261" s="425"/>
      <c r="W261" s="490"/>
      <c r="X261" s="425"/>
      <c r="Y261" s="425"/>
      <c r="Z261" s="490"/>
      <c r="AA261" s="490"/>
      <c r="AB261" s="425"/>
      <c r="AC261" s="490"/>
      <c r="AD261" s="490"/>
      <c r="AE261" s="490"/>
      <c r="AF261" s="490"/>
      <c r="AG261" s="490"/>
      <c r="AH261" s="490"/>
      <c r="AI261" s="490"/>
      <c r="AJ261" s="490"/>
      <c r="AK261" s="490"/>
      <c r="AL261" s="490"/>
      <c r="AM261" s="490"/>
      <c r="AN261" s="490"/>
      <c r="AO261" s="490"/>
      <c r="AP261" s="490"/>
      <c r="AQ261" s="490"/>
      <c r="AR261" s="490"/>
      <c r="AS261" s="425"/>
      <c r="AT261" s="426"/>
      <c r="AV261" s="480"/>
      <c r="AW261" s="480"/>
      <c r="AX261" s="480"/>
      <c r="AY261" s="480"/>
      <c r="BA261" s="480"/>
      <c r="BB261" s="480"/>
      <c r="BC261" s="480"/>
      <c r="BD261" s="480"/>
      <c r="BE261" s="480"/>
      <c r="BF261" s="480"/>
      <c r="BG261" s="480"/>
      <c r="BH261" s="480"/>
      <c r="BI261" s="480"/>
      <c r="BJ261" s="480"/>
      <c r="BM261" s="480"/>
      <c r="BN261" s="480"/>
      <c r="BO261" s="480"/>
      <c r="BP261" s="480"/>
      <c r="BR261" s="480"/>
      <c r="BS261" s="480"/>
      <c r="BT261" s="480"/>
      <c r="BU261" s="480"/>
      <c r="BV261" s="480"/>
      <c r="BX261" s="480"/>
      <c r="BY261" s="480"/>
      <c r="BZ261" s="480"/>
      <c r="CA261" s="480"/>
      <c r="CC261" s="480"/>
      <c r="CD261" s="480"/>
      <c r="CE261" s="480"/>
      <c r="CF261" s="480"/>
      <c r="CH261" s="480"/>
      <c r="CI261" s="480"/>
      <c r="CJ261" s="480"/>
      <c r="CK261" s="480"/>
      <c r="CM261" s="480"/>
      <c r="CN261" s="480"/>
      <c r="CO261" s="480"/>
      <c r="CP261" s="480"/>
      <c r="CS261" s="480"/>
      <c r="CT261" s="480"/>
      <c r="CU261" s="480"/>
      <c r="CV261" s="480"/>
      <c r="CW261" s="480"/>
      <c r="CX261" s="480"/>
      <c r="CY261" s="480"/>
      <c r="CZ261" s="480"/>
      <c r="DA261" s="480"/>
      <c r="DB261" s="480"/>
      <c r="DC261" s="480"/>
      <c r="DD261" s="480"/>
      <c r="DE261" s="480"/>
      <c r="DF261" s="480"/>
      <c r="DG261" s="480"/>
      <c r="DI261" s="480"/>
      <c r="DJ261" s="480"/>
      <c r="DK261" s="480"/>
      <c r="DQ261" s="480"/>
      <c r="DR261" s="480"/>
      <c r="DS261" s="480"/>
      <c r="DT261" s="480"/>
      <c r="DU261" s="481"/>
    </row>
    <row r="262" spans="1:125" x14ac:dyDescent="0.2">
      <c r="A262" s="496"/>
      <c r="B262" s="425"/>
      <c r="C262" s="425"/>
      <c r="D262" s="501"/>
      <c r="E262" s="501"/>
      <c r="F262" s="501"/>
      <c r="G262" s="501"/>
      <c r="H262" s="501"/>
      <c r="I262" s="425"/>
      <c r="J262" s="425"/>
      <c r="K262" s="425"/>
      <c r="L262" s="425"/>
      <c r="M262" s="511"/>
      <c r="N262" s="511"/>
      <c r="O262" s="511"/>
      <c r="P262" s="425"/>
      <c r="Q262" s="502"/>
      <c r="R262" s="425"/>
      <c r="S262" s="425"/>
      <c r="T262" s="425"/>
      <c r="U262" s="425"/>
      <c r="V262" s="425"/>
      <c r="W262" s="490"/>
      <c r="X262" s="425"/>
      <c r="Y262" s="425"/>
      <c r="Z262" s="490"/>
      <c r="AA262" s="490"/>
      <c r="AB262" s="425"/>
      <c r="AC262" s="490"/>
      <c r="AD262" s="490"/>
      <c r="AE262" s="490"/>
      <c r="AF262" s="490"/>
      <c r="AG262" s="490"/>
      <c r="AH262" s="490"/>
      <c r="AI262" s="490"/>
      <c r="AJ262" s="490"/>
      <c r="AK262" s="490"/>
      <c r="AL262" s="490"/>
      <c r="AM262" s="490"/>
      <c r="AN262" s="490"/>
      <c r="AO262" s="490"/>
      <c r="AP262" s="490"/>
      <c r="AQ262" s="490"/>
      <c r="AR262" s="490"/>
      <c r="AS262" s="425"/>
      <c r="AT262" s="426"/>
      <c r="AV262" s="480"/>
      <c r="AW262" s="480"/>
      <c r="AX262" s="480"/>
      <c r="AY262" s="480"/>
      <c r="BA262" s="480"/>
      <c r="BB262" s="480"/>
      <c r="BC262" s="480"/>
      <c r="BD262" s="480"/>
      <c r="BE262" s="480"/>
      <c r="BF262" s="480"/>
      <c r="BG262" s="480"/>
      <c r="BH262" s="480"/>
      <c r="BI262" s="480"/>
      <c r="BJ262" s="480"/>
      <c r="BM262" s="480"/>
      <c r="BN262" s="480"/>
      <c r="BO262" s="480"/>
      <c r="BP262" s="480"/>
      <c r="BR262" s="480"/>
      <c r="BS262" s="480"/>
      <c r="BT262" s="480"/>
      <c r="BU262" s="480"/>
      <c r="BV262" s="480"/>
      <c r="BX262" s="480"/>
      <c r="BY262" s="480"/>
      <c r="BZ262" s="480"/>
      <c r="CA262" s="480"/>
      <c r="CC262" s="480"/>
      <c r="CD262" s="480"/>
      <c r="CE262" s="480"/>
      <c r="CF262" s="480"/>
      <c r="CH262" s="480"/>
      <c r="CI262" s="480"/>
      <c r="CJ262" s="480"/>
      <c r="CK262" s="480"/>
      <c r="CM262" s="480"/>
      <c r="CN262" s="480"/>
      <c r="CO262" s="480"/>
      <c r="CP262" s="480"/>
      <c r="CS262" s="480"/>
      <c r="CT262" s="480"/>
      <c r="CU262" s="480"/>
      <c r="CV262" s="480"/>
      <c r="CW262" s="480"/>
      <c r="CX262" s="480"/>
      <c r="CY262" s="480"/>
      <c r="CZ262" s="480"/>
      <c r="DA262" s="480"/>
      <c r="DB262" s="480"/>
      <c r="DC262" s="480"/>
      <c r="DD262" s="480"/>
      <c r="DE262" s="480"/>
      <c r="DF262" s="480"/>
      <c r="DG262" s="480"/>
      <c r="DI262" s="480"/>
      <c r="DJ262" s="480"/>
      <c r="DK262" s="480"/>
      <c r="DQ262" s="480"/>
      <c r="DR262" s="480"/>
      <c r="DS262" s="480"/>
      <c r="DT262" s="480"/>
      <c r="DU262" s="481"/>
    </row>
    <row r="263" spans="1:125" x14ac:dyDescent="0.2">
      <c r="A263" s="496"/>
      <c r="B263" s="425"/>
      <c r="C263" s="425"/>
      <c r="D263" s="501"/>
      <c r="E263" s="501"/>
      <c r="F263" s="501"/>
      <c r="G263" s="501"/>
      <c r="H263" s="501"/>
      <c r="I263" s="425"/>
      <c r="J263" s="425"/>
      <c r="K263" s="425"/>
      <c r="L263" s="425"/>
      <c r="M263" s="511"/>
      <c r="N263" s="511"/>
      <c r="O263" s="511"/>
      <c r="P263" s="425"/>
      <c r="Q263" s="502"/>
      <c r="R263" s="425"/>
      <c r="S263" s="425"/>
      <c r="T263" s="425"/>
      <c r="U263" s="425"/>
      <c r="V263" s="425"/>
      <c r="W263" s="490"/>
      <c r="X263" s="425"/>
      <c r="Y263" s="425"/>
      <c r="Z263" s="490"/>
      <c r="AA263" s="490"/>
      <c r="AB263" s="425"/>
      <c r="AC263" s="490"/>
      <c r="AD263" s="490"/>
      <c r="AE263" s="490"/>
      <c r="AF263" s="490"/>
      <c r="AG263" s="490"/>
      <c r="AH263" s="490"/>
      <c r="AI263" s="490"/>
      <c r="AJ263" s="490"/>
      <c r="AK263" s="490"/>
      <c r="AL263" s="490"/>
      <c r="AM263" s="490"/>
      <c r="AN263" s="490"/>
      <c r="AO263" s="490"/>
      <c r="AP263" s="490"/>
      <c r="AQ263" s="490"/>
      <c r="AR263" s="490"/>
      <c r="AS263" s="425"/>
      <c r="AT263" s="426"/>
      <c r="AV263" s="480"/>
      <c r="AW263" s="480"/>
      <c r="AX263" s="480"/>
      <c r="AY263" s="480"/>
      <c r="BA263" s="480"/>
      <c r="BB263" s="480"/>
      <c r="BC263" s="480"/>
      <c r="BD263" s="480"/>
      <c r="BE263" s="480"/>
      <c r="BF263" s="480"/>
      <c r="BG263" s="480"/>
      <c r="BH263" s="480"/>
      <c r="BI263" s="480"/>
      <c r="BJ263" s="480"/>
      <c r="BM263" s="480"/>
      <c r="BN263" s="480"/>
      <c r="BO263" s="480"/>
      <c r="BP263" s="480"/>
      <c r="BR263" s="480"/>
      <c r="BS263" s="480"/>
      <c r="BT263" s="480"/>
      <c r="BU263" s="480"/>
      <c r="BV263" s="480"/>
      <c r="BX263" s="480"/>
      <c r="BY263" s="480"/>
      <c r="BZ263" s="480"/>
      <c r="CA263" s="480"/>
      <c r="CC263" s="480"/>
      <c r="CD263" s="480"/>
      <c r="CE263" s="480"/>
      <c r="CF263" s="480"/>
      <c r="CH263" s="480"/>
      <c r="CI263" s="480"/>
      <c r="CJ263" s="480"/>
      <c r="CK263" s="480"/>
      <c r="CM263" s="480"/>
      <c r="CN263" s="480"/>
      <c r="CO263" s="480"/>
      <c r="CP263" s="480"/>
      <c r="CS263" s="480"/>
      <c r="CT263" s="480"/>
      <c r="CU263" s="480"/>
      <c r="CV263" s="480"/>
      <c r="CW263" s="480"/>
      <c r="CX263" s="480"/>
      <c r="CY263" s="480"/>
      <c r="CZ263" s="480"/>
      <c r="DA263" s="480"/>
      <c r="DB263" s="480"/>
      <c r="DC263" s="480"/>
      <c r="DD263" s="480"/>
      <c r="DE263" s="480"/>
      <c r="DF263" s="480"/>
      <c r="DG263" s="480"/>
      <c r="DI263" s="480"/>
      <c r="DJ263" s="480"/>
      <c r="DK263" s="480"/>
      <c r="DQ263" s="480"/>
      <c r="DR263" s="480"/>
      <c r="DS263" s="480"/>
      <c r="DT263" s="480"/>
      <c r="DU263" s="481"/>
    </row>
    <row r="264" spans="1:125" x14ac:dyDescent="0.2">
      <c r="A264" s="496"/>
      <c r="B264" s="425"/>
      <c r="C264" s="425"/>
      <c r="D264" s="501"/>
      <c r="E264" s="501"/>
      <c r="F264" s="501"/>
      <c r="G264" s="501"/>
      <c r="H264" s="501"/>
      <c r="I264" s="425"/>
      <c r="J264" s="425"/>
      <c r="K264" s="425"/>
      <c r="L264" s="425"/>
      <c r="M264" s="511"/>
      <c r="N264" s="511"/>
      <c r="O264" s="511"/>
      <c r="P264" s="425"/>
      <c r="Q264" s="502"/>
      <c r="R264" s="425"/>
      <c r="S264" s="425"/>
      <c r="T264" s="425"/>
      <c r="U264" s="425"/>
      <c r="V264" s="425"/>
      <c r="W264" s="490"/>
      <c r="X264" s="425"/>
      <c r="Y264" s="425"/>
      <c r="Z264" s="490"/>
      <c r="AA264" s="490"/>
      <c r="AB264" s="425"/>
      <c r="AC264" s="490"/>
      <c r="AD264" s="490"/>
      <c r="AE264" s="490"/>
      <c r="AF264" s="490"/>
      <c r="AG264" s="490"/>
      <c r="AH264" s="490"/>
      <c r="AI264" s="490"/>
      <c r="AJ264" s="490"/>
      <c r="AK264" s="490"/>
      <c r="AL264" s="490"/>
      <c r="AM264" s="490"/>
      <c r="AN264" s="490"/>
      <c r="AO264" s="490"/>
      <c r="AP264" s="490"/>
      <c r="AQ264" s="490"/>
      <c r="AR264" s="490"/>
      <c r="AS264" s="425"/>
      <c r="AT264" s="426"/>
      <c r="AV264" s="480"/>
      <c r="AW264" s="480"/>
      <c r="AX264" s="480"/>
      <c r="AY264" s="480"/>
      <c r="BA264" s="480"/>
      <c r="BB264" s="480"/>
      <c r="BC264" s="480"/>
      <c r="BD264" s="480"/>
      <c r="BE264" s="480"/>
      <c r="BF264" s="480"/>
      <c r="BG264" s="480"/>
      <c r="BH264" s="480"/>
      <c r="BI264" s="480"/>
      <c r="BJ264" s="480"/>
      <c r="BM264" s="480"/>
      <c r="BN264" s="480"/>
      <c r="BO264" s="480"/>
      <c r="BP264" s="480"/>
      <c r="BR264" s="480"/>
      <c r="BS264" s="480"/>
      <c r="BT264" s="480"/>
      <c r="BU264" s="480"/>
      <c r="BV264" s="480"/>
      <c r="BX264" s="480"/>
      <c r="BY264" s="480"/>
      <c r="BZ264" s="480"/>
      <c r="CA264" s="480"/>
      <c r="CC264" s="480"/>
      <c r="CD264" s="480"/>
      <c r="CE264" s="480"/>
      <c r="CF264" s="480"/>
      <c r="CH264" s="480"/>
      <c r="CI264" s="480"/>
      <c r="CJ264" s="480"/>
      <c r="CK264" s="480"/>
      <c r="CM264" s="480"/>
      <c r="CN264" s="480"/>
      <c r="CO264" s="480"/>
      <c r="CP264" s="480"/>
      <c r="CS264" s="480"/>
      <c r="CT264" s="480"/>
      <c r="CU264" s="480"/>
      <c r="CV264" s="480"/>
      <c r="CW264" s="480"/>
      <c r="CX264" s="480"/>
      <c r="CY264" s="480"/>
      <c r="CZ264" s="480"/>
      <c r="DA264" s="480"/>
      <c r="DB264" s="480"/>
      <c r="DC264" s="480"/>
      <c r="DD264" s="480"/>
      <c r="DE264" s="480"/>
      <c r="DF264" s="480"/>
      <c r="DG264" s="480"/>
      <c r="DI264" s="480"/>
      <c r="DJ264" s="480"/>
      <c r="DK264" s="480"/>
      <c r="DQ264" s="480"/>
      <c r="DR264" s="480"/>
      <c r="DS264" s="480"/>
      <c r="DT264" s="480"/>
      <c r="DU264" s="481"/>
    </row>
    <row r="265" spans="1:125" x14ac:dyDescent="0.2">
      <c r="A265" s="496"/>
      <c r="B265" s="425"/>
      <c r="C265" s="425"/>
      <c r="D265" s="501"/>
      <c r="E265" s="501"/>
      <c r="F265" s="501"/>
      <c r="G265" s="501"/>
      <c r="H265" s="501"/>
      <c r="I265" s="425"/>
      <c r="J265" s="425"/>
      <c r="K265" s="425"/>
      <c r="L265" s="425"/>
      <c r="M265" s="511"/>
      <c r="N265" s="511"/>
      <c r="O265" s="511"/>
      <c r="P265" s="425"/>
      <c r="Q265" s="502"/>
      <c r="R265" s="425"/>
      <c r="S265" s="425"/>
      <c r="T265" s="425"/>
      <c r="U265" s="425"/>
      <c r="V265" s="425"/>
      <c r="W265" s="490"/>
      <c r="X265" s="425"/>
      <c r="Y265" s="425"/>
      <c r="Z265" s="490"/>
      <c r="AA265" s="490"/>
      <c r="AB265" s="425"/>
      <c r="AC265" s="490"/>
      <c r="AD265" s="490"/>
      <c r="AE265" s="490"/>
      <c r="AF265" s="490"/>
      <c r="AG265" s="490"/>
      <c r="AH265" s="490"/>
      <c r="AI265" s="490"/>
      <c r="AJ265" s="490"/>
      <c r="AK265" s="490"/>
      <c r="AL265" s="490"/>
      <c r="AM265" s="490"/>
      <c r="AN265" s="490"/>
      <c r="AO265" s="490"/>
      <c r="AP265" s="490"/>
      <c r="AQ265" s="490"/>
      <c r="AR265" s="490"/>
      <c r="AS265" s="425"/>
      <c r="AT265" s="426"/>
      <c r="AV265" s="480"/>
      <c r="AW265" s="480"/>
      <c r="AX265" s="480"/>
      <c r="AY265" s="480"/>
      <c r="BA265" s="480"/>
      <c r="BB265" s="480"/>
      <c r="BC265" s="480"/>
      <c r="BD265" s="480"/>
      <c r="BE265" s="480"/>
      <c r="BF265" s="480"/>
      <c r="BG265" s="480"/>
      <c r="BH265" s="480"/>
      <c r="BI265" s="480"/>
      <c r="BJ265" s="480"/>
      <c r="BM265" s="480"/>
      <c r="BN265" s="480"/>
      <c r="BO265" s="480"/>
      <c r="BP265" s="480"/>
      <c r="BR265" s="480"/>
      <c r="BS265" s="480"/>
      <c r="BT265" s="480"/>
      <c r="BU265" s="480"/>
      <c r="BV265" s="480"/>
      <c r="BX265" s="480"/>
      <c r="BY265" s="480"/>
      <c r="BZ265" s="480"/>
      <c r="CA265" s="480"/>
      <c r="CC265" s="480"/>
      <c r="CD265" s="480"/>
      <c r="CE265" s="480"/>
      <c r="CF265" s="480"/>
      <c r="CH265" s="480"/>
      <c r="CI265" s="480"/>
      <c r="CJ265" s="480"/>
      <c r="CK265" s="480"/>
      <c r="CM265" s="480"/>
      <c r="CN265" s="480"/>
      <c r="CO265" s="480"/>
      <c r="CP265" s="480"/>
      <c r="CS265" s="480"/>
      <c r="CT265" s="480"/>
      <c r="CU265" s="480"/>
      <c r="CV265" s="480"/>
      <c r="CW265" s="480"/>
      <c r="CX265" s="480"/>
      <c r="CY265" s="480"/>
      <c r="CZ265" s="480"/>
      <c r="DA265" s="480"/>
      <c r="DB265" s="480"/>
      <c r="DC265" s="480"/>
      <c r="DD265" s="480"/>
      <c r="DE265" s="480"/>
      <c r="DF265" s="480"/>
      <c r="DG265" s="480"/>
      <c r="DI265" s="480"/>
      <c r="DJ265" s="480"/>
      <c r="DK265" s="480"/>
      <c r="DQ265" s="480"/>
      <c r="DR265" s="480"/>
      <c r="DS265" s="480"/>
      <c r="DT265" s="480"/>
      <c r="DU265" s="481"/>
    </row>
    <row r="266" spans="1:125" x14ac:dyDescent="0.2">
      <c r="A266" s="496"/>
      <c r="B266" s="425"/>
      <c r="C266" s="425"/>
      <c r="D266" s="501"/>
      <c r="E266" s="501"/>
      <c r="F266" s="501"/>
      <c r="G266" s="501"/>
      <c r="H266" s="501"/>
      <c r="I266" s="425"/>
      <c r="J266" s="425"/>
      <c r="K266" s="425"/>
      <c r="L266" s="425"/>
      <c r="M266" s="511"/>
      <c r="N266" s="511"/>
      <c r="O266" s="511"/>
      <c r="P266" s="425"/>
      <c r="Q266" s="502"/>
      <c r="R266" s="425"/>
      <c r="S266" s="425"/>
      <c r="T266" s="425"/>
      <c r="U266" s="425"/>
      <c r="V266" s="425"/>
      <c r="W266" s="490"/>
      <c r="X266" s="425"/>
      <c r="Y266" s="425"/>
      <c r="Z266" s="490"/>
      <c r="AA266" s="490"/>
      <c r="AB266" s="425"/>
      <c r="AC266" s="490"/>
      <c r="AD266" s="490"/>
      <c r="AE266" s="490"/>
      <c r="AF266" s="490"/>
      <c r="AG266" s="490"/>
      <c r="AH266" s="490"/>
      <c r="AI266" s="490"/>
      <c r="AJ266" s="490"/>
      <c r="AK266" s="490"/>
      <c r="AL266" s="490"/>
      <c r="AM266" s="490"/>
      <c r="AN266" s="490"/>
      <c r="AO266" s="490"/>
      <c r="AP266" s="490"/>
      <c r="AQ266" s="490"/>
      <c r="AR266" s="490"/>
      <c r="AS266" s="425"/>
      <c r="AT266" s="426"/>
      <c r="AV266" s="480"/>
      <c r="AW266" s="480"/>
      <c r="AX266" s="480"/>
      <c r="AY266" s="480"/>
      <c r="BA266" s="480"/>
      <c r="BB266" s="480"/>
      <c r="BC266" s="480"/>
      <c r="BD266" s="480"/>
      <c r="BE266" s="480"/>
      <c r="BF266" s="480"/>
      <c r="BG266" s="480"/>
      <c r="BH266" s="480"/>
      <c r="BI266" s="480"/>
      <c r="BJ266" s="480"/>
      <c r="BM266" s="480"/>
      <c r="BN266" s="480"/>
      <c r="BO266" s="480"/>
      <c r="BP266" s="480"/>
      <c r="BR266" s="480"/>
      <c r="BS266" s="480"/>
      <c r="BT266" s="480"/>
      <c r="BU266" s="480"/>
      <c r="BV266" s="480"/>
      <c r="BX266" s="480"/>
      <c r="BY266" s="480"/>
      <c r="BZ266" s="480"/>
      <c r="CA266" s="480"/>
      <c r="CC266" s="480"/>
      <c r="CD266" s="480"/>
      <c r="CE266" s="480"/>
      <c r="CF266" s="480"/>
      <c r="CH266" s="480"/>
      <c r="CI266" s="480"/>
      <c r="CJ266" s="480"/>
      <c r="CK266" s="480"/>
      <c r="CM266" s="480"/>
      <c r="CN266" s="480"/>
      <c r="CO266" s="480"/>
      <c r="CP266" s="480"/>
      <c r="CS266" s="480"/>
      <c r="CT266" s="480"/>
      <c r="CU266" s="480"/>
      <c r="CV266" s="480"/>
      <c r="CW266" s="480"/>
      <c r="CX266" s="480"/>
      <c r="CY266" s="480"/>
      <c r="CZ266" s="480"/>
      <c r="DA266" s="480"/>
      <c r="DB266" s="480"/>
      <c r="DC266" s="480"/>
      <c r="DD266" s="480"/>
      <c r="DE266" s="480"/>
      <c r="DF266" s="480"/>
      <c r="DG266" s="480"/>
      <c r="DI266" s="480"/>
      <c r="DJ266" s="480"/>
      <c r="DK266" s="480"/>
      <c r="DQ266" s="480"/>
      <c r="DR266" s="480"/>
      <c r="DS266" s="480"/>
      <c r="DT266" s="480"/>
      <c r="DU266" s="481"/>
    </row>
    <row r="267" spans="1:125" x14ac:dyDescent="0.2">
      <c r="A267" s="496"/>
      <c r="B267" s="425"/>
      <c r="C267" s="425"/>
      <c r="D267" s="501"/>
      <c r="E267" s="501"/>
      <c r="F267" s="501"/>
      <c r="G267" s="501"/>
      <c r="H267" s="501"/>
      <c r="I267" s="425"/>
      <c r="J267" s="425"/>
      <c r="K267" s="425"/>
      <c r="L267" s="425"/>
      <c r="M267" s="511"/>
      <c r="N267" s="511"/>
      <c r="O267" s="511"/>
      <c r="P267" s="425"/>
      <c r="Q267" s="502"/>
      <c r="R267" s="425"/>
      <c r="S267" s="425"/>
      <c r="T267" s="425"/>
      <c r="U267" s="425"/>
      <c r="V267" s="425"/>
      <c r="W267" s="490"/>
      <c r="X267" s="425"/>
      <c r="Y267" s="425"/>
      <c r="Z267" s="490"/>
      <c r="AA267" s="490"/>
      <c r="AB267" s="425"/>
      <c r="AC267" s="490"/>
      <c r="AD267" s="490"/>
      <c r="AE267" s="490"/>
      <c r="AF267" s="490"/>
      <c r="AG267" s="490"/>
      <c r="AH267" s="490"/>
      <c r="AI267" s="490"/>
      <c r="AJ267" s="490"/>
      <c r="AK267" s="490"/>
      <c r="AL267" s="490"/>
      <c r="AM267" s="490"/>
      <c r="AN267" s="490"/>
      <c r="AO267" s="490"/>
      <c r="AP267" s="490"/>
      <c r="AQ267" s="490"/>
      <c r="AR267" s="490"/>
      <c r="AS267" s="425"/>
      <c r="AT267" s="426"/>
      <c r="AV267" s="480"/>
      <c r="AW267" s="480"/>
      <c r="AX267" s="480"/>
      <c r="AY267" s="480"/>
      <c r="BA267" s="480"/>
      <c r="BB267" s="480"/>
      <c r="BC267" s="480"/>
      <c r="BD267" s="480"/>
      <c r="BE267" s="480"/>
      <c r="BF267" s="480"/>
      <c r="BG267" s="480"/>
      <c r="BH267" s="480"/>
      <c r="BI267" s="480"/>
      <c r="BJ267" s="480"/>
      <c r="BM267" s="480"/>
      <c r="BN267" s="480"/>
      <c r="BO267" s="480"/>
      <c r="BP267" s="480"/>
      <c r="BR267" s="480"/>
      <c r="BS267" s="480"/>
      <c r="BT267" s="480"/>
      <c r="BU267" s="480"/>
      <c r="BV267" s="480"/>
      <c r="BX267" s="480"/>
      <c r="BY267" s="480"/>
      <c r="BZ267" s="480"/>
      <c r="CA267" s="480"/>
      <c r="CC267" s="480"/>
      <c r="CD267" s="480"/>
      <c r="CE267" s="480"/>
      <c r="CF267" s="480"/>
      <c r="CH267" s="480"/>
      <c r="CI267" s="480"/>
      <c r="CJ267" s="480"/>
      <c r="CK267" s="480"/>
      <c r="CM267" s="480"/>
      <c r="CN267" s="480"/>
      <c r="CO267" s="480"/>
      <c r="CP267" s="480"/>
      <c r="CS267" s="480"/>
      <c r="CT267" s="480"/>
      <c r="CU267" s="480"/>
      <c r="CV267" s="480"/>
      <c r="CW267" s="480"/>
      <c r="CX267" s="480"/>
      <c r="CY267" s="480"/>
      <c r="CZ267" s="480"/>
      <c r="DA267" s="480"/>
      <c r="DB267" s="480"/>
      <c r="DC267" s="480"/>
      <c r="DD267" s="480"/>
      <c r="DE267" s="480"/>
      <c r="DF267" s="480"/>
      <c r="DG267" s="480"/>
      <c r="DI267" s="480"/>
      <c r="DJ267" s="480"/>
      <c r="DK267" s="480"/>
      <c r="DQ267" s="480"/>
      <c r="DR267" s="480"/>
      <c r="DS267" s="480"/>
      <c r="DT267" s="480"/>
      <c r="DU267" s="481"/>
    </row>
    <row r="268" spans="1:125" x14ac:dyDescent="0.2">
      <c r="A268" s="496"/>
      <c r="B268" s="425"/>
      <c r="C268" s="425"/>
      <c r="D268" s="501"/>
      <c r="E268" s="501"/>
      <c r="F268" s="501"/>
      <c r="G268" s="501"/>
      <c r="H268" s="501"/>
      <c r="I268" s="425"/>
      <c r="J268" s="425"/>
      <c r="K268" s="425"/>
      <c r="L268" s="425"/>
      <c r="M268" s="511"/>
      <c r="N268" s="511"/>
      <c r="O268" s="511"/>
      <c r="P268" s="425"/>
      <c r="Q268" s="502"/>
      <c r="R268" s="425"/>
      <c r="S268" s="425"/>
      <c r="T268" s="425"/>
      <c r="U268" s="425"/>
      <c r="V268" s="425"/>
      <c r="W268" s="490"/>
      <c r="X268" s="425"/>
      <c r="Y268" s="425"/>
      <c r="Z268" s="490"/>
      <c r="AA268" s="490"/>
      <c r="AB268" s="425"/>
      <c r="AC268" s="490"/>
      <c r="AD268" s="490"/>
      <c r="AE268" s="490"/>
      <c r="AF268" s="490"/>
      <c r="AG268" s="490"/>
      <c r="AH268" s="490"/>
      <c r="AI268" s="490"/>
      <c r="AJ268" s="490"/>
      <c r="AK268" s="490"/>
      <c r="AL268" s="490"/>
      <c r="AM268" s="490"/>
      <c r="AN268" s="490"/>
      <c r="AO268" s="490"/>
      <c r="AP268" s="490"/>
      <c r="AQ268" s="490"/>
      <c r="AR268" s="490"/>
      <c r="AS268" s="425"/>
      <c r="AT268" s="426"/>
      <c r="AV268" s="480"/>
      <c r="AW268" s="480"/>
      <c r="AX268" s="480"/>
      <c r="AY268" s="480"/>
      <c r="BA268" s="480"/>
      <c r="BB268" s="480"/>
      <c r="BC268" s="480"/>
      <c r="BD268" s="480"/>
      <c r="BE268" s="480"/>
      <c r="BF268" s="480"/>
      <c r="BG268" s="480"/>
      <c r="BH268" s="480"/>
      <c r="BI268" s="480"/>
      <c r="BJ268" s="480"/>
      <c r="BM268" s="480"/>
      <c r="BN268" s="480"/>
      <c r="BO268" s="480"/>
      <c r="BP268" s="480"/>
      <c r="BR268" s="480"/>
      <c r="BS268" s="480"/>
      <c r="BT268" s="480"/>
      <c r="BU268" s="480"/>
      <c r="BV268" s="480"/>
      <c r="BX268" s="480"/>
      <c r="BY268" s="480"/>
      <c r="BZ268" s="480"/>
      <c r="CA268" s="480"/>
      <c r="CC268" s="480"/>
      <c r="CD268" s="480"/>
      <c r="CE268" s="480"/>
      <c r="CF268" s="480"/>
      <c r="CH268" s="480"/>
      <c r="CI268" s="480"/>
      <c r="CJ268" s="480"/>
      <c r="CK268" s="480"/>
      <c r="CM268" s="480"/>
      <c r="CN268" s="480"/>
      <c r="CO268" s="480"/>
      <c r="CP268" s="480"/>
      <c r="CS268" s="480"/>
      <c r="CT268" s="480"/>
      <c r="CU268" s="480"/>
      <c r="CV268" s="480"/>
      <c r="CW268" s="480"/>
      <c r="CX268" s="480"/>
      <c r="CY268" s="480"/>
      <c r="CZ268" s="480"/>
      <c r="DA268" s="480"/>
      <c r="DB268" s="480"/>
      <c r="DC268" s="480"/>
      <c r="DD268" s="480"/>
      <c r="DE268" s="480"/>
      <c r="DF268" s="480"/>
      <c r="DG268" s="480"/>
      <c r="DI268" s="480"/>
      <c r="DJ268" s="480"/>
      <c r="DK268" s="480"/>
      <c r="DQ268" s="480"/>
      <c r="DR268" s="480"/>
      <c r="DS268" s="480"/>
      <c r="DT268" s="480"/>
      <c r="DU268" s="481"/>
    </row>
    <row r="269" spans="1:125" x14ac:dyDescent="0.2">
      <c r="A269" s="496"/>
      <c r="B269" s="425"/>
      <c r="C269" s="425"/>
      <c r="D269" s="501"/>
      <c r="E269" s="501"/>
      <c r="F269" s="501"/>
      <c r="G269" s="501"/>
      <c r="H269" s="501"/>
      <c r="I269" s="425"/>
      <c r="J269" s="425"/>
      <c r="K269" s="425"/>
      <c r="L269" s="425"/>
      <c r="M269" s="511"/>
      <c r="N269" s="511"/>
      <c r="O269" s="511"/>
      <c r="P269" s="425"/>
      <c r="Q269" s="502"/>
      <c r="R269" s="425"/>
      <c r="S269" s="425"/>
      <c r="T269" s="425"/>
      <c r="U269" s="425"/>
      <c r="V269" s="425"/>
      <c r="W269" s="490"/>
      <c r="X269" s="425"/>
      <c r="Y269" s="425"/>
      <c r="Z269" s="490"/>
      <c r="AA269" s="490"/>
      <c r="AB269" s="425"/>
      <c r="AC269" s="490"/>
      <c r="AD269" s="490"/>
      <c r="AE269" s="490"/>
      <c r="AF269" s="490"/>
      <c r="AG269" s="490"/>
      <c r="AH269" s="490"/>
      <c r="AI269" s="490"/>
      <c r="AJ269" s="490"/>
      <c r="AK269" s="490"/>
      <c r="AL269" s="490"/>
      <c r="AM269" s="490"/>
      <c r="AN269" s="490"/>
      <c r="AO269" s="490"/>
      <c r="AP269" s="490"/>
      <c r="AQ269" s="490"/>
      <c r="AR269" s="490"/>
      <c r="AS269" s="425"/>
      <c r="AT269" s="426"/>
      <c r="AV269" s="480"/>
      <c r="AW269" s="480"/>
      <c r="AX269" s="480"/>
      <c r="AY269" s="480"/>
      <c r="BA269" s="480"/>
      <c r="BB269" s="480"/>
      <c r="BC269" s="480"/>
      <c r="BD269" s="480"/>
      <c r="BE269" s="480"/>
      <c r="BF269" s="480"/>
      <c r="BG269" s="480"/>
      <c r="BH269" s="480"/>
      <c r="BI269" s="480"/>
      <c r="BJ269" s="480"/>
      <c r="BM269" s="480"/>
      <c r="BN269" s="480"/>
      <c r="BO269" s="480"/>
      <c r="BP269" s="480"/>
      <c r="BR269" s="480"/>
      <c r="BS269" s="480"/>
      <c r="BT269" s="480"/>
      <c r="BU269" s="480"/>
      <c r="BV269" s="480"/>
      <c r="BX269" s="480"/>
      <c r="BY269" s="480"/>
      <c r="BZ269" s="480"/>
      <c r="CA269" s="480"/>
      <c r="CC269" s="480"/>
      <c r="CD269" s="480"/>
      <c r="CE269" s="480"/>
      <c r="CF269" s="480"/>
      <c r="CH269" s="480"/>
      <c r="CI269" s="480"/>
      <c r="CJ269" s="480"/>
      <c r="CK269" s="480"/>
      <c r="CM269" s="480"/>
      <c r="CN269" s="480"/>
      <c r="CO269" s="480"/>
      <c r="CP269" s="480"/>
      <c r="CS269" s="480"/>
      <c r="CT269" s="480"/>
      <c r="CU269" s="480"/>
      <c r="CV269" s="480"/>
      <c r="CW269" s="480"/>
      <c r="CX269" s="480"/>
      <c r="CY269" s="480"/>
      <c r="CZ269" s="480"/>
      <c r="DA269" s="480"/>
      <c r="DB269" s="480"/>
      <c r="DC269" s="480"/>
      <c r="DD269" s="480"/>
      <c r="DE269" s="480"/>
      <c r="DF269" s="480"/>
      <c r="DG269" s="480"/>
      <c r="DI269" s="480"/>
      <c r="DJ269" s="480"/>
      <c r="DK269" s="480"/>
      <c r="DQ269" s="480"/>
      <c r="DR269" s="480"/>
      <c r="DS269" s="480"/>
      <c r="DT269" s="480"/>
      <c r="DU269" s="481"/>
    </row>
    <row r="270" spans="1:125" x14ac:dyDescent="0.2">
      <c r="A270" s="496"/>
      <c r="B270" s="425"/>
      <c r="C270" s="425"/>
      <c r="D270" s="501"/>
      <c r="E270" s="501"/>
      <c r="F270" s="501"/>
      <c r="G270" s="501"/>
      <c r="H270" s="501"/>
      <c r="I270" s="425"/>
      <c r="J270" s="425"/>
      <c r="K270" s="425"/>
      <c r="L270" s="425"/>
      <c r="M270" s="511"/>
      <c r="N270" s="511"/>
      <c r="O270" s="511"/>
      <c r="P270" s="425"/>
      <c r="Q270" s="502"/>
      <c r="R270" s="425"/>
      <c r="S270" s="425"/>
      <c r="T270" s="425"/>
      <c r="U270" s="425"/>
      <c r="V270" s="425"/>
      <c r="W270" s="490"/>
      <c r="X270" s="425"/>
      <c r="Y270" s="425"/>
      <c r="Z270" s="490"/>
      <c r="AA270" s="490"/>
      <c r="AB270" s="425"/>
      <c r="AC270" s="490"/>
      <c r="AD270" s="490"/>
      <c r="AE270" s="490"/>
      <c r="AF270" s="490"/>
      <c r="AG270" s="490"/>
      <c r="AH270" s="490"/>
      <c r="AI270" s="490"/>
      <c r="AJ270" s="490"/>
      <c r="AK270" s="490"/>
      <c r="AL270" s="490"/>
      <c r="AM270" s="490"/>
      <c r="AN270" s="490"/>
      <c r="AO270" s="490"/>
      <c r="AP270" s="490"/>
      <c r="AQ270" s="490"/>
      <c r="AR270" s="490"/>
      <c r="AS270" s="425"/>
      <c r="AT270" s="426"/>
      <c r="AV270" s="480"/>
      <c r="AW270" s="480"/>
      <c r="AX270" s="480"/>
      <c r="AY270" s="480"/>
      <c r="BA270" s="480"/>
      <c r="BB270" s="480"/>
      <c r="BC270" s="480"/>
      <c r="BD270" s="480"/>
      <c r="BE270" s="480"/>
      <c r="BF270" s="480"/>
      <c r="BG270" s="480"/>
      <c r="BH270" s="480"/>
      <c r="BI270" s="480"/>
      <c r="BJ270" s="480"/>
      <c r="BM270" s="480"/>
      <c r="BN270" s="480"/>
      <c r="BO270" s="480"/>
      <c r="BP270" s="480"/>
      <c r="BR270" s="480"/>
      <c r="BS270" s="480"/>
      <c r="BT270" s="480"/>
      <c r="BU270" s="480"/>
      <c r="BV270" s="480"/>
      <c r="BX270" s="480"/>
      <c r="BY270" s="480"/>
      <c r="BZ270" s="480"/>
      <c r="CA270" s="480"/>
      <c r="CC270" s="480"/>
      <c r="CD270" s="480"/>
      <c r="CE270" s="480"/>
      <c r="CF270" s="480"/>
      <c r="CH270" s="480"/>
      <c r="CI270" s="480"/>
      <c r="CJ270" s="480"/>
      <c r="CK270" s="480"/>
      <c r="CM270" s="480"/>
      <c r="CN270" s="480"/>
      <c r="CO270" s="480"/>
      <c r="CP270" s="480"/>
      <c r="CS270" s="480"/>
      <c r="CT270" s="480"/>
      <c r="CU270" s="480"/>
      <c r="CV270" s="480"/>
      <c r="CW270" s="480"/>
      <c r="CX270" s="480"/>
      <c r="CY270" s="480"/>
      <c r="CZ270" s="480"/>
      <c r="DA270" s="480"/>
      <c r="DB270" s="480"/>
      <c r="DC270" s="480"/>
      <c r="DD270" s="480"/>
      <c r="DE270" s="480"/>
      <c r="DF270" s="480"/>
      <c r="DG270" s="480"/>
      <c r="DI270" s="480"/>
      <c r="DJ270" s="480"/>
      <c r="DK270" s="480"/>
      <c r="DQ270" s="480"/>
      <c r="DR270" s="480"/>
      <c r="DS270" s="480"/>
      <c r="DT270" s="480"/>
      <c r="DU270" s="481"/>
    </row>
    <row r="271" spans="1:125" x14ac:dyDescent="0.2">
      <c r="A271" s="496"/>
      <c r="B271" s="425"/>
      <c r="C271" s="425"/>
      <c r="D271" s="501"/>
      <c r="E271" s="501"/>
      <c r="F271" s="501"/>
      <c r="G271" s="501"/>
      <c r="H271" s="501"/>
      <c r="I271" s="425"/>
      <c r="J271" s="425"/>
      <c r="K271" s="425"/>
      <c r="L271" s="425"/>
      <c r="M271" s="511"/>
      <c r="N271" s="511"/>
      <c r="O271" s="511"/>
      <c r="P271" s="425"/>
      <c r="Q271" s="502"/>
      <c r="R271" s="425"/>
      <c r="S271" s="425"/>
      <c r="T271" s="425"/>
      <c r="U271" s="425"/>
      <c r="V271" s="425"/>
      <c r="W271" s="490"/>
      <c r="X271" s="425"/>
      <c r="Y271" s="425"/>
      <c r="Z271" s="490"/>
      <c r="AA271" s="490"/>
      <c r="AB271" s="425"/>
      <c r="AC271" s="490"/>
      <c r="AD271" s="490"/>
      <c r="AE271" s="490"/>
      <c r="AF271" s="490"/>
      <c r="AG271" s="490"/>
      <c r="AH271" s="490"/>
      <c r="AI271" s="490"/>
      <c r="AJ271" s="490"/>
      <c r="AK271" s="490"/>
      <c r="AL271" s="490"/>
      <c r="AM271" s="490"/>
      <c r="AN271" s="490"/>
      <c r="AO271" s="490"/>
      <c r="AP271" s="490"/>
      <c r="AQ271" s="490"/>
      <c r="AR271" s="490"/>
      <c r="AS271" s="425"/>
      <c r="AT271" s="426"/>
      <c r="AV271" s="480"/>
      <c r="AW271" s="480"/>
      <c r="AX271" s="480"/>
      <c r="AY271" s="480"/>
      <c r="BA271" s="480"/>
      <c r="BB271" s="480"/>
      <c r="BC271" s="480"/>
      <c r="BD271" s="480"/>
      <c r="BE271" s="480"/>
      <c r="BF271" s="480"/>
      <c r="BG271" s="480"/>
      <c r="BH271" s="480"/>
      <c r="BI271" s="480"/>
      <c r="BJ271" s="480"/>
      <c r="BM271" s="480"/>
      <c r="BN271" s="480"/>
      <c r="BO271" s="480"/>
      <c r="BP271" s="480"/>
      <c r="BR271" s="480"/>
      <c r="BS271" s="480"/>
      <c r="BT271" s="480"/>
      <c r="BU271" s="480"/>
      <c r="BV271" s="480"/>
      <c r="BX271" s="480"/>
      <c r="BY271" s="480"/>
      <c r="BZ271" s="480"/>
      <c r="CA271" s="480"/>
      <c r="CC271" s="480"/>
      <c r="CD271" s="480"/>
      <c r="CE271" s="480"/>
      <c r="CF271" s="480"/>
      <c r="CH271" s="480"/>
      <c r="CI271" s="480"/>
      <c r="CJ271" s="480"/>
      <c r="CK271" s="480"/>
      <c r="CM271" s="480"/>
      <c r="CN271" s="480"/>
      <c r="CO271" s="480"/>
      <c r="CP271" s="480"/>
      <c r="CS271" s="480"/>
      <c r="CT271" s="480"/>
      <c r="CU271" s="480"/>
      <c r="CV271" s="480"/>
      <c r="CW271" s="480"/>
      <c r="CX271" s="480"/>
      <c r="CY271" s="480"/>
      <c r="CZ271" s="480"/>
      <c r="DA271" s="480"/>
      <c r="DB271" s="480"/>
      <c r="DC271" s="480"/>
      <c r="DD271" s="480"/>
      <c r="DE271" s="480"/>
      <c r="DF271" s="480"/>
      <c r="DG271" s="480"/>
      <c r="DI271" s="480"/>
      <c r="DJ271" s="480"/>
      <c r="DK271" s="480"/>
      <c r="DQ271" s="480"/>
      <c r="DR271" s="480"/>
      <c r="DS271" s="480"/>
      <c r="DT271" s="480"/>
      <c r="DU271" s="481"/>
    </row>
    <row r="272" spans="1:125" x14ac:dyDescent="0.2">
      <c r="A272" s="496"/>
      <c r="B272" s="425"/>
      <c r="C272" s="425"/>
      <c r="D272" s="501"/>
      <c r="E272" s="501"/>
      <c r="F272" s="501"/>
      <c r="G272" s="501"/>
      <c r="H272" s="501"/>
      <c r="I272" s="425"/>
      <c r="J272" s="425"/>
      <c r="K272" s="425"/>
      <c r="L272" s="425"/>
      <c r="M272" s="511"/>
      <c r="N272" s="511"/>
      <c r="O272" s="511"/>
      <c r="P272" s="425"/>
      <c r="Q272" s="502"/>
      <c r="R272" s="425"/>
      <c r="S272" s="425"/>
      <c r="T272" s="425"/>
      <c r="U272" s="425"/>
      <c r="V272" s="425"/>
      <c r="W272" s="490"/>
      <c r="X272" s="425"/>
      <c r="Y272" s="425"/>
      <c r="Z272" s="490"/>
      <c r="AA272" s="490"/>
      <c r="AB272" s="425"/>
      <c r="AC272" s="490"/>
      <c r="AD272" s="490"/>
      <c r="AE272" s="490"/>
      <c r="AF272" s="490"/>
      <c r="AG272" s="490"/>
      <c r="AH272" s="490"/>
      <c r="AI272" s="490"/>
      <c r="AJ272" s="490"/>
      <c r="AK272" s="490"/>
      <c r="AL272" s="490"/>
      <c r="AM272" s="490"/>
      <c r="AN272" s="490"/>
      <c r="AO272" s="490"/>
      <c r="AP272" s="490"/>
      <c r="AQ272" s="490"/>
      <c r="AR272" s="490"/>
      <c r="AS272" s="425"/>
      <c r="AT272" s="426"/>
      <c r="AV272" s="480"/>
      <c r="AW272" s="480"/>
      <c r="AX272" s="480"/>
      <c r="AY272" s="480"/>
      <c r="BA272" s="480"/>
      <c r="BB272" s="480"/>
      <c r="BC272" s="480"/>
      <c r="BD272" s="480"/>
      <c r="BE272" s="480"/>
      <c r="BF272" s="480"/>
      <c r="BG272" s="480"/>
      <c r="BH272" s="480"/>
      <c r="BI272" s="480"/>
      <c r="BJ272" s="480"/>
      <c r="BM272" s="480"/>
      <c r="BN272" s="480"/>
      <c r="BO272" s="480"/>
      <c r="BP272" s="480"/>
      <c r="BR272" s="480"/>
      <c r="BS272" s="480"/>
      <c r="BT272" s="480"/>
      <c r="BU272" s="480"/>
      <c r="BV272" s="480"/>
      <c r="BX272" s="480"/>
      <c r="BY272" s="480"/>
      <c r="BZ272" s="480"/>
      <c r="CA272" s="480"/>
      <c r="CC272" s="480"/>
      <c r="CD272" s="480"/>
      <c r="CE272" s="480"/>
      <c r="CF272" s="480"/>
      <c r="CH272" s="480"/>
      <c r="CI272" s="480"/>
      <c r="CJ272" s="480"/>
      <c r="CK272" s="480"/>
      <c r="CM272" s="480"/>
      <c r="CN272" s="480"/>
      <c r="CO272" s="480"/>
      <c r="CP272" s="480"/>
      <c r="CS272" s="480"/>
      <c r="CT272" s="480"/>
      <c r="CU272" s="480"/>
      <c r="CV272" s="480"/>
      <c r="CW272" s="480"/>
      <c r="CX272" s="480"/>
      <c r="CY272" s="480"/>
      <c r="CZ272" s="480"/>
      <c r="DA272" s="480"/>
      <c r="DB272" s="480"/>
      <c r="DC272" s="480"/>
      <c r="DD272" s="480"/>
      <c r="DE272" s="480"/>
      <c r="DF272" s="480"/>
      <c r="DG272" s="480"/>
      <c r="DI272" s="480"/>
      <c r="DJ272" s="480"/>
      <c r="DK272" s="480"/>
      <c r="DQ272" s="480"/>
      <c r="DR272" s="480"/>
      <c r="DS272" s="480"/>
      <c r="DT272" s="480"/>
      <c r="DU272" s="481"/>
    </row>
    <row r="273" spans="1:125" x14ac:dyDescent="0.2">
      <c r="A273" s="496"/>
      <c r="B273" s="425"/>
      <c r="C273" s="425"/>
      <c r="D273" s="501"/>
      <c r="E273" s="501"/>
      <c r="F273" s="501"/>
      <c r="G273" s="501"/>
      <c r="H273" s="501"/>
      <c r="I273" s="425"/>
      <c r="J273" s="425"/>
      <c r="K273" s="425"/>
      <c r="L273" s="425"/>
      <c r="M273" s="511"/>
      <c r="N273" s="511"/>
      <c r="O273" s="511"/>
      <c r="P273" s="425"/>
      <c r="Q273" s="502"/>
      <c r="R273" s="425"/>
      <c r="S273" s="425"/>
      <c r="T273" s="425"/>
      <c r="U273" s="425"/>
      <c r="V273" s="425"/>
      <c r="W273" s="490"/>
      <c r="X273" s="425"/>
      <c r="Y273" s="425"/>
      <c r="Z273" s="490"/>
      <c r="AA273" s="490"/>
      <c r="AB273" s="425"/>
      <c r="AC273" s="490"/>
      <c r="AD273" s="490"/>
      <c r="AE273" s="490"/>
      <c r="AF273" s="490"/>
      <c r="AG273" s="490"/>
      <c r="AH273" s="490"/>
      <c r="AI273" s="490"/>
      <c r="AJ273" s="490"/>
      <c r="AK273" s="490"/>
      <c r="AL273" s="490"/>
      <c r="AM273" s="490"/>
      <c r="AN273" s="490"/>
      <c r="AO273" s="490"/>
      <c r="AP273" s="490"/>
      <c r="AQ273" s="490"/>
      <c r="AR273" s="490"/>
      <c r="AS273" s="425"/>
      <c r="AT273" s="426"/>
      <c r="AV273" s="480"/>
      <c r="AW273" s="480"/>
      <c r="AX273" s="480"/>
      <c r="AY273" s="480"/>
      <c r="BA273" s="480"/>
      <c r="BB273" s="480"/>
      <c r="BC273" s="480"/>
      <c r="BD273" s="480"/>
      <c r="BE273" s="480"/>
      <c r="BF273" s="480"/>
      <c r="BG273" s="480"/>
      <c r="BH273" s="480"/>
      <c r="BI273" s="480"/>
      <c r="BJ273" s="480"/>
      <c r="BM273" s="480"/>
      <c r="BN273" s="480"/>
      <c r="BO273" s="480"/>
      <c r="BP273" s="480"/>
      <c r="BR273" s="480"/>
      <c r="BS273" s="480"/>
      <c r="BT273" s="480"/>
      <c r="BU273" s="480"/>
      <c r="BV273" s="480"/>
      <c r="BX273" s="480"/>
      <c r="BY273" s="480"/>
      <c r="BZ273" s="480"/>
      <c r="CA273" s="480"/>
      <c r="CC273" s="480"/>
      <c r="CD273" s="480"/>
      <c r="CE273" s="480"/>
      <c r="CF273" s="480"/>
      <c r="CH273" s="480"/>
      <c r="CI273" s="480"/>
      <c r="CJ273" s="480"/>
      <c r="CK273" s="480"/>
      <c r="CM273" s="480"/>
      <c r="CN273" s="480"/>
      <c r="CO273" s="480"/>
      <c r="CP273" s="480"/>
      <c r="CS273" s="480"/>
      <c r="CT273" s="480"/>
      <c r="CU273" s="480"/>
      <c r="CV273" s="480"/>
      <c r="CW273" s="480"/>
      <c r="CX273" s="480"/>
      <c r="CY273" s="480"/>
      <c r="CZ273" s="480"/>
      <c r="DA273" s="480"/>
      <c r="DB273" s="480"/>
      <c r="DC273" s="480"/>
      <c r="DD273" s="480"/>
      <c r="DE273" s="480"/>
      <c r="DF273" s="480"/>
      <c r="DG273" s="480"/>
      <c r="DI273" s="480"/>
      <c r="DJ273" s="480"/>
      <c r="DK273" s="480"/>
      <c r="DQ273" s="480"/>
      <c r="DR273" s="480"/>
      <c r="DS273" s="480"/>
      <c r="DT273" s="480"/>
      <c r="DU273" s="481"/>
    </row>
    <row r="274" spans="1:125" x14ac:dyDescent="0.2">
      <c r="A274" s="496"/>
      <c r="B274" s="425"/>
      <c r="C274" s="425"/>
      <c r="D274" s="501"/>
      <c r="E274" s="501"/>
      <c r="F274" s="501"/>
      <c r="G274" s="501"/>
      <c r="H274" s="501"/>
      <c r="I274" s="425"/>
      <c r="J274" s="425"/>
      <c r="K274" s="425"/>
      <c r="L274" s="425"/>
      <c r="M274" s="511"/>
      <c r="N274" s="511"/>
      <c r="O274" s="511"/>
      <c r="P274" s="425"/>
      <c r="Q274" s="502"/>
      <c r="R274" s="425"/>
      <c r="S274" s="425"/>
      <c r="T274" s="425"/>
      <c r="U274" s="425"/>
      <c r="V274" s="425"/>
      <c r="W274" s="490"/>
      <c r="X274" s="425"/>
      <c r="Y274" s="425"/>
      <c r="Z274" s="490"/>
      <c r="AA274" s="490"/>
      <c r="AB274" s="425"/>
      <c r="AC274" s="490"/>
      <c r="AD274" s="490"/>
      <c r="AE274" s="490"/>
      <c r="AF274" s="490"/>
      <c r="AG274" s="490"/>
      <c r="AH274" s="490"/>
      <c r="AI274" s="490"/>
      <c r="AJ274" s="490"/>
      <c r="AK274" s="490"/>
      <c r="AL274" s="490"/>
      <c r="AM274" s="490"/>
      <c r="AN274" s="490"/>
      <c r="AO274" s="490"/>
      <c r="AP274" s="490"/>
      <c r="AQ274" s="490"/>
      <c r="AR274" s="490"/>
      <c r="AS274" s="425"/>
      <c r="AT274" s="426"/>
      <c r="AV274" s="480"/>
      <c r="AW274" s="480"/>
      <c r="AX274" s="480"/>
      <c r="AY274" s="480"/>
      <c r="BA274" s="480"/>
      <c r="BB274" s="480"/>
      <c r="BC274" s="480"/>
      <c r="BD274" s="480"/>
      <c r="BE274" s="480"/>
      <c r="BF274" s="480"/>
      <c r="BG274" s="480"/>
      <c r="BH274" s="480"/>
      <c r="BI274" s="480"/>
      <c r="BJ274" s="480"/>
      <c r="BM274" s="480"/>
      <c r="BN274" s="480"/>
      <c r="BO274" s="480"/>
      <c r="BP274" s="480"/>
      <c r="BR274" s="480"/>
      <c r="BS274" s="480"/>
      <c r="BT274" s="480"/>
      <c r="BU274" s="480"/>
      <c r="BV274" s="480"/>
      <c r="BX274" s="480"/>
      <c r="BY274" s="480"/>
      <c r="BZ274" s="480"/>
      <c r="CA274" s="480"/>
      <c r="CC274" s="480"/>
      <c r="CD274" s="480"/>
      <c r="CE274" s="480"/>
      <c r="CF274" s="480"/>
      <c r="CH274" s="480"/>
      <c r="CI274" s="480"/>
      <c r="CJ274" s="480"/>
      <c r="CK274" s="480"/>
      <c r="CM274" s="480"/>
      <c r="CN274" s="480"/>
      <c r="CO274" s="480"/>
      <c r="CP274" s="480"/>
      <c r="CS274" s="480"/>
      <c r="CT274" s="480"/>
      <c r="CU274" s="480"/>
      <c r="CV274" s="480"/>
      <c r="CW274" s="480"/>
      <c r="CX274" s="480"/>
      <c r="CY274" s="480"/>
      <c r="CZ274" s="480"/>
      <c r="DA274" s="480"/>
      <c r="DB274" s="480"/>
      <c r="DC274" s="480"/>
      <c r="DD274" s="480"/>
      <c r="DE274" s="480"/>
      <c r="DF274" s="480"/>
      <c r="DG274" s="480"/>
      <c r="DI274" s="480"/>
      <c r="DJ274" s="480"/>
      <c r="DK274" s="480"/>
      <c r="DQ274" s="480"/>
      <c r="DR274" s="480"/>
      <c r="DS274" s="480"/>
      <c r="DT274" s="480"/>
      <c r="DU274" s="481"/>
    </row>
    <row r="275" spans="1:125" x14ac:dyDescent="0.2">
      <c r="A275" s="496"/>
      <c r="B275" s="425"/>
      <c r="C275" s="425"/>
      <c r="D275" s="501"/>
      <c r="E275" s="501"/>
      <c r="F275" s="501"/>
      <c r="G275" s="501"/>
      <c r="H275" s="501"/>
      <c r="I275" s="425"/>
      <c r="J275" s="425"/>
      <c r="K275" s="425"/>
      <c r="L275" s="425"/>
      <c r="M275" s="511"/>
      <c r="N275" s="511"/>
      <c r="O275" s="511"/>
      <c r="P275" s="425"/>
      <c r="Q275" s="502"/>
      <c r="R275" s="425"/>
      <c r="S275" s="425"/>
      <c r="T275" s="425"/>
      <c r="U275" s="425"/>
      <c r="V275" s="425"/>
      <c r="W275" s="490"/>
      <c r="X275" s="425"/>
      <c r="Y275" s="425"/>
      <c r="Z275" s="490"/>
      <c r="AA275" s="490"/>
      <c r="AB275" s="425"/>
      <c r="AC275" s="490"/>
      <c r="AD275" s="490"/>
      <c r="AE275" s="490"/>
      <c r="AF275" s="490"/>
      <c r="AG275" s="490"/>
      <c r="AH275" s="490"/>
      <c r="AI275" s="490"/>
      <c r="AJ275" s="490"/>
      <c r="AK275" s="490"/>
      <c r="AL275" s="490"/>
      <c r="AM275" s="490"/>
      <c r="AN275" s="490"/>
      <c r="AO275" s="490"/>
      <c r="AP275" s="490"/>
      <c r="AQ275" s="490"/>
      <c r="AR275" s="490"/>
      <c r="AS275" s="425"/>
      <c r="AT275" s="426"/>
      <c r="AV275" s="480"/>
      <c r="AW275" s="480"/>
      <c r="AX275" s="480"/>
      <c r="AY275" s="480"/>
      <c r="BA275" s="480"/>
      <c r="BB275" s="480"/>
      <c r="BC275" s="480"/>
      <c r="BD275" s="480"/>
      <c r="BE275" s="480"/>
      <c r="BF275" s="480"/>
      <c r="BG275" s="480"/>
      <c r="BH275" s="480"/>
      <c r="BI275" s="480"/>
      <c r="BJ275" s="480"/>
      <c r="BM275" s="480"/>
      <c r="BN275" s="480"/>
      <c r="BO275" s="480"/>
      <c r="BP275" s="480"/>
      <c r="BR275" s="480"/>
      <c r="BS275" s="480"/>
      <c r="BT275" s="480"/>
      <c r="BU275" s="480"/>
      <c r="BV275" s="480"/>
      <c r="BX275" s="480"/>
      <c r="BY275" s="480"/>
      <c r="BZ275" s="480"/>
      <c r="CA275" s="480"/>
      <c r="CC275" s="480"/>
      <c r="CD275" s="480"/>
      <c r="CE275" s="480"/>
      <c r="CF275" s="480"/>
      <c r="CH275" s="480"/>
      <c r="CI275" s="480"/>
      <c r="CJ275" s="480"/>
      <c r="CK275" s="480"/>
      <c r="CM275" s="480"/>
      <c r="CN275" s="480"/>
      <c r="CO275" s="480"/>
      <c r="CP275" s="480"/>
      <c r="CS275" s="480"/>
      <c r="CT275" s="480"/>
      <c r="CU275" s="480"/>
      <c r="CV275" s="480"/>
      <c r="CW275" s="480"/>
      <c r="CX275" s="480"/>
      <c r="CY275" s="480"/>
      <c r="CZ275" s="480"/>
      <c r="DA275" s="480"/>
      <c r="DB275" s="480"/>
      <c r="DC275" s="480"/>
      <c r="DD275" s="480"/>
      <c r="DE275" s="480"/>
      <c r="DF275" s="480"/>
      <c r="DG275" s="480"/>
      <c r="DI275" s="480"/>
      <c r="DJ275" s="480"/>
      <c r="DK275" s="480"/>
      <c r="DQ275" s="480"/>
      <c r="DR275" s="480"/>
      <c r="DS275" s="480"/>
      <c r="DT275" s="480"/>
      <c r="DU275" s="481"/>
    </row>
    <row r="276" spans="1:125" x14ac:dyDescent="0.2">
      <c r="A276" s="496"/>
      <c r="B276" s="425"/>
      <c r="C276" s="425"/>
      <c r="D276" s="501"/>
      <c r="E276" s="501"/>
      <c r="F276" s="501"/>
      <c r="G276" s="501"/>
      <c r="H276" s="501"/>
      <c r="I276" s="425"/>
      <c r="J276" s="425"/>
      <c r="K276" s="425"/>
      <c r="L276" s="425"/>
      <c r="M276" s="511"/>
      <c r="N276" s="511"/>
      <c r="O276" s="511"/>
      <c r="P276" s="425"/>
      <c r="Q276" s="502"/>
      <c r="R276" s="425"/>
      <c r="S276" s="425"/>
      <c r="T276" s="425"/>
      <c r="U276" s="425"/>
      <c r="V276" s="425"/>
      <c r="W276" s="490"/>
      <c r="X276" s="425"/>
      <c r="Y276" s="425"/>
      <c r="Z276" s="490"/>
      <c r="AA276" s="490"/>
      <c r="AB276" s="425"/>
      <c r="AC276" s="490"/>
      <c r="AD276" s="490"/>
      <c r="AE276" s="490"/>
      <c r="AF276" s="490"/>
      <c r="AG276" s="490"/>
      <c r="AH276" s="490"/>
      <c r="AI276" s="490"/>
      <c r="AJ276" s="490"/>
      <c r="AK276" s="490"/>
      <c r="AL276" s="490"/>
      <c r="AM276" s="490"/>
      <c r="AN276" s="490"/>
      <c r="AO276" s="490"/>
      <c r="AP276" s="490"/>
      <c r="AQ276" s="490"/>
      <c r="AR276" s="490"/>
      <c r="AS276" s="425"/>
      <c r="AT276" s="426"/>
      <c r="AV276" s="480"/>
      <c r="AW276" s="480"/>
      <c r="AX276" s="480"/>
      <c r="AY276" s="480"/>
      <c r="BA276" s="480"/>
      <c r="BB276" s="480"/>
      <c r="BC276" s="480"/>
      <c r="BD276" s="480"/>
      <c r="BE276" s="480"/>
      <c r="BF276" s="480"/>
      <c r="BG276" s="480"/>
      <c r="BH276" s="480"/>
      <c r="BI276" s="480"/>
      <c r="BJ276" s="480"/>
      <c r="BM276" s="480"/>
      <c r="BN276" s="480"/>
      <c r="BO276" s="480"/>
      <c r="BP276" s="480"/>
      <c r="BR276" s="480"/>
      <c r="BS276" s="480"/>
      <c r="BT276" s="480"/>
      <c r="BU276" s="480"/>
      <c r="BV276" s="480"/>
      <c r="BX276" s="480"/>
      <c r="BY276" s="480"/>
      <c r="BZ276" s="480"/>
      <c r="CA276" s="480"/>
      <c r="CC276" s="480"/>
      <c r="CD276" s="480"/>
      <c r="CE276" s="480"/>
      <c r="CF276" s="480"/>
      <c r="CH276" s="480"/>
      <c r="CI276" s="480"/>
      <c r="CJ276" s="480"/>
      <c r="CK276" s="480"/>
      <c r="CM276" s="480"/>
      <c r="CN276" s="480"/>
      <c r="CO276" s="480"/>
      <c r="CP276" s="480"/>
      <c r="CS276" s="480"/>
      <c r="CT276" s="480"/>
      <c r="CU276" s="480"/>
      <c r="CV276" s="480"/>
      <c r="CW276" s="480"/>
      <c r="CX276" s="480"/>
      <c r="CY276" s="480"/>
      <c r="CZ276" s="480"/>
      <c r="DA276" s="480"/>
      <c r="DB276" s="480"/>
      <c r="DC276" s="480"/>
      <c r="DD276" s="480"/>
      <c r="DE276" s="480"/>
      <c r="DF276" s="480"/>
      <c r="DG276" s="480"/>
      <c r="DI276" s="480"/>
      <c r="DJ276" s="480"/>
      <c r="DK276" s="480"/>
      <c r="DQ276" s="480"/>
      <c r="DR276" s="480"/>
      <c r="DS276" s="480"/>
      <c r="DT276" s="480"/>
      <c r="DU276" s="481"/>
    </row>
    <row r="277" spans="1:125" x14ac:dyDescent="0.2">
      <c r="A277" s="496"/>
      <c r="B277" s="425"/>
      <c r="C277" s="425"/>
      <c r="D277" s="501"/>
      <c r="E277" s="501"/>
      <c r="F277" s="501"/>
      <c r="G277" s="501"/>
      <c r="H277" s="501"/>
      <c r="I277" s="425"/>
      <c r="J277" s="425"/>
      <c r="K277" s="425"/>
      <c r="L277" s="425"/>
      <c r="M277" s="511"/>
      <c r="N277" s="511"/>
      <c r="O277" s="511"/>
      <c r="P277" s="425"/>
      <c r="Q277" s="502"/>
      <c r="R277" s="425"/>
      <c r="S277" s="425"/>
      <c r="T277" s="425"/>
      <c r="U277" s="425"/>
      <c r="V277" s="425"/>
      <c r="W277" s="490"/>
      <c r="X277" s="425"/>
      <c r="Y277" s="425"/>
      <c r="Z277" s="490"/>
      <c r="AA277" s="490"/>
      <c r="AB277" s="425"/>
      <c r="AC277" s="490"/>
      <c r="AD277" s="490"/>
      <c r="AE277" s="490"/>
      <c r="AF277" s="490"/>
      <c r="AG277" s="490"/>
      <c r="AH277" s="490"/>
      <c r="AI277" s="490"/>
      <c r="AJ277" s="490"/>
      <c r="AK277" s="490"/>
      <c r="AL277" s="490"/>
      <c r="AM277" s="490"/>
      <c r="AN277" s="490"/>
      <c r="AO277" s="490"/>
      <c r="AP277" s="490"/>
      <c r="AQ277" s="490"/>
      <c r="AR277" s="490"/>
      <c r="AS277" s="425"/>
      <c r="AT277" s="426"/>
      <c r="AV277" s="480"/>
      <c r="AW277" s="480"/>
      <c r="AX277" s="480"/>
      <c r="AY277" s="480"/>
      <c r="BA277" s="480"/>
      <c r="BB277" s="480"/>
      <c r="BC277" s="480"/>
      <c r="BD277" s="480"/>
      <c r="BE277" s="480"/>
      <c r="BF277" s="480"/>
      <c r="BG277" s="480"/>
      <c r="BH277" s="480"/>
      <c r="BI277" s="480"/>
      <c r="BJ277" s="480"/>
      <c r="BM277" s="480"/>
      <c r="BN277" s="480"/>
      <c r="BO277" s="480"/>
      <c r="BP277" s="480"/>
      <c r="BR277" s="480"/>
      <c r="BS277" s="480"/>
      <c r="BT277" s="480"/>
      <c r="BU277" s="480"/>
      <c r="BV277" s="480"/>
      <c r="BX277" s="480"/>
      <c r="BY277" s="480"/>
      <c r="BZ277" s="480"/>
      <c r="CA277" s="480"/>
      <c r="CC277" s="480"/>
      <c r="CD277" s="480"/>
      <c r="CE277" s="480"/>
      <c r="CF277" s="480"/>
      <c r="CH277" s="480"/>
      <c r="CI277" s="480"/>
      <c r="CJ277" s="480"/>
      <c r="CK277" s="480"/>
      <c r="CM277" s="480"/>
      <c r="CN277" s="480"/>
      <c r="CO277" s="480"/>
      <c r="CP277" s="480"/>
      <c r="CS277" s="480"/>
      <c r="CT277" s="480"/>
      <c r="CU277" s="480"/>
      <c r="CV277" s="480"/>
      <c r="CW277" s="480"/>
      <c r="CX277" s="480"/>
      <c r="CY277" s="480"/>
      <c r="CZ277" s="480"/>
      <c r="DA277" s="480"/>
      <c r="DB277" s="480"/>
      <c r="DC277" s="480"/>
      <c r="DD277" s="480"/>
      <c r="DE277" s="480"/>
      <c r="DF277" s="480"/>
      <c r="DG277" s="480"/>
      <c r="DI277" s="480"/>
      <c r="DJ277" s="480"/>
      <c r="DK277" s="480"/>
      <c r="DQ277" s="480"/>
      <c r="DR277" s="480"/>
      <c r="DS277" s="480"/>
      <c r="DT277" s="480"/>
      <c r="DU277" s="481"/>
    </row>
    <row r="278" spans="1:125" x14ac:dyDescent="0.2">
      <c r="A278" s="496"/>
      <c r="B278" s="425"/>
      <c r="C278" s="425"/>
      <c r="D278" s="501"/>
      <c r="E278" s="501"/>
      <c r="F278" s="501"/>
      <c r="G278" s="501"/>
      <c r="H278" s="501"/>
      <c r="I278" s="425"/>
      <c r="J278" s="425"/>
      <c r="K278" s="425"/>
      <c r="L278" s="425"/>
      <c r="M278" s="511"/>
      <c r="N278" s="511"/>
      <c r="O278" s="511"/>
      <c r="P278" s="425"/>
      <c r="Q278" s="502"/>
      <c r="R278" s="425"/>
      <c r="S278" s="425"/>
      <c r="T278" s="425"/>
      <c r="U278" s="425"/>
      <c r="V278" s="425"/>
      <c r="W278" s="490"/>
      <c r="X278" s="425"/>
      <c r="Y278" s="425"/>
      <c r="Z278" s="490"/>
      <c r="AA278" s="490"/>
      <c r="AB278" s="425"/>
      <c r="AC278" s="490"/>
      <c r="AD278" s="490"/>
      <c r="AE278" s="490"/>
      <c r="AF278" s="490"/>
      <c r="AG278" s="490"/>
      <c r="AH278" s="490"/>
      <c r="AI278" s="490"/>
      <c r="AJ278" s="490"/>
      <c r="AK278" s="490"/>
      <c r="AL278" s="490"/>
      <c r="AM278" s="490"/>
      <c r="AN278" s="490"/>
      <c r="AO278" s="490"/>
      <c r="AP278" s="490"/>
      <c r="AQ278" s="490"/>
      <c r="AR278" s="490"/>
      <c r="AS278" s="425"/>
      <c r="AT278" s="426"/>
      <c r="AV278" s="480"/>
      <c r="AW278" s="480"/>
      <c r="AX278" s="480"/>
      <c r="AY278" s="480"/>
      <c r="BA278" s="480"/>
      <c r="BB278" s="480"/>
      <c r="BC278" s="480"/>
      <c r="BD278" s="480"/>
      <c r="BE278" s="480"/>
      <c r="BF278" s="480"/>
      <c r="BG278" s="480"/>
      <c r="BH278" s="480"/>
      <c r="BI278" s="480"/>
      <c r="BJ278" s="480"/>
      <c r="BM278" s="480"/>
      <c r="BN278" s="480"/>
      <c r="BO278" s="480"/>
      <c r="BP278" s="480"/>
      <c r="BR278" s="480"/>
      <c r="BS278" s="480"/>
      <c r="BT278" s="480"/>
      <c r="BU278" s="480"/>
      <c r="BV278" s="480"/>
      <c r="BX278" s="480"/>
      <c r="BY278" s="480"/>
      <c r="BZ278" s="480"/>
      <c r="CA278" s="480"/>
      <c r="CC278" s="480"/>
      <c r="CD278" s="480"/>
      <c r="CE278" s="480"/>
      <c r="CF278" s="480"/>
      <c r="CH278" s="480"/>
      <c r="CI278" s="480"/>
      <c r="CJ278" s="480"/>
      <c r="CK278" s="480"/>
      <c r="CM278" s="480"/>
      <c r="CN278" s="480"/>
      <c r="CO278" s="480"/>
      <c r="CP278" s="480"/>
      <c r="CS278" s="480"/>
      <c r="CT278" s="480"/>
      <c r="CU278" s="480"/>
      <c r="CV278" s="480"/>
      <c r="CW278" s="480"/>
      <c r="CX278" s="480"/>
      <c r="CY278" s="480"/>
      <c r="CZ278" s="480"/>
      <c r="DA278" s="480"/>
      <c r="DB278" s="480"/>
      <c r="DC278" s="480"/>
      <c r="DD278" s="480"/>
      <c r="DE278" s="480"/>
      <c r="DF278" s="480"/>
      <c r="DG278" s="480"/>
      <c r="DI278" s="480"/>
      <c r="DJ278" s="480"/>
      <c r="DK278" s="480"/>
      <c r="DQ278" s="480"/>
      <c r="DR278" s="480"/>
      <c r="DS278" s="480"/>
      <c r="DT278" s="480"/>
      <c r="DU278" s="481"/>
    </row>
    <row r="279" spans="1:125" x14ac:dyDescent="0.2">
      <c r="A279" s="496"/>
      <c r="B279" s="425"/>
      <c r="C279" s="425"/>
      <c r="D279" s="501"/>
      <c r="E279" s="501"/>
      <c r="F279" s="501"/>
      <c r="G279" s="501"/>
      <c r="H279" s="501"/>
      <c r="I279" s="425"/>
      <c r="J279" s="425"/>
      <c r="K279" s="425"/>
      <c r="L279" s="425"/>
      <c r="M279" s="511"/>
      <c r="N279" s="511"/>
      <c r="O279" s="511"/>
      <c r="P279" s="425"/>
      <c r="Q279" s="502"/>
      <c r="R279" s="425"/>
      <c r="S279" s="425"/>
      <c r="T279" s="425"/>
      <c r="U279" s="425"/>
      <c r="V279" s="425"/>
      <c r="W279" s="490"/>
      <c r="X279" s="425"/>
      <c r="Y279" s="425"/>
      <c r="Z279" s="490"/>
      <c r="AA279" s="490"/>
      <c r="AB279" s="425"/>
      <c r="AC279" s="490"/>
      <c r="AD279" s="490"/>
      <c r="AE279" s="490"/>
      <c r="AF279" s="490"/>
      <c r="AG279" s="490"/>
      <c r="AH279" s="490"/>
      <c r="AI279" s="490"/>
      <c r="AJ279" s="490"/>
      <c r="AK279" s="490"/>
      <c r="AL279" s="490"/>
      <c r="AM279" s="490"/>
      <c r="AN279" s="490"/>
      <c r="AO279" s="490"/>
      <c r="AP279" s="490"/>
      <c r="AQ279" s="490"/>
      <c r="AR279" s="490"/>
      <c r="AS279" s="425"/>
      <c r="AT279" s="426"/>
      <c r="AV279" s="480"/>
      <c r="AW279" s="480"/>
      <c r="AX279" s="480"/>
      <c r="AY279" s="480"/>
      <c r="BA279" s="480"/>
      <c r="BB279" s="480"/>
      <c r="BC279" s="480"/>
      <c r="BD279" s="480"/>
      <c r="BE279" s="480"/>
      <c r="BF279" s="480"/>
      <c r="BG279" s="480"/>
      <c r="BH279" s="480"/>
      <c r="BI279" s="480"/>
      <c r="BJ279" s="480"/>
      <c r="BM279" s="480"/>
      <c r="BN279" s="480"/>
      <c r="BO279" s="480"/>
      <c r="BP279" s="480"/>
      <c r="BR279" s="480"/>
      <c r="BS279" s="480"/>
      <c r="BT279" s="480"/>
      <c r="BU279" s="480"/>
      <c r="BV279" s="480"/>
      <c r="BX279" s="480"/>
      <c r="BY279" s="480"/>
      <c r="BZ279" s="480"/>
      <c r="CA279" s="480"/>
      <c r="CC279" s="480"/>
      <c r="CD279" s="480"/>
      <c r="CE279" s="480"/>
      <c r="CF279" s="480"/>
      <c r="CH279" s="480"/>
      <c r="CI279" s="480"/>
      <c r="CJ279" s="480"/>
      <c r="CK279" s="480"/>
      <c r="CM279" s="480"/>
      <c r="CN279" s="480"/>
      <c r="CO279" s="480"/>
      <c r="CP279" s="480"/>
      <c r="CS279" s="480"/>
      <c r="CT279" s="480"/>
      <c r="CU279" s="480"/>
      <c r="CV279" s="480"/>
      <c r="CW279" s="480"/>
      <c r="CX279" s="480"/>
      <c r="CY279" s="480"/>
      <c r="CZ279" s="480"/>
      <c r="DA279" s="480"/>
      <c r="DB279" s="480"/>
      <c r="DC279" s="480"/>
      <c r="DD279" s="480"/>
      <c r="DE279" s="480"/>
      <c r="DF279" s="480"/>
      <c r="DG279" s="480"/>
      <c r="DI279" s="480"/>
      <c r="DJ279" s="480"/>
      <c r="DK279" s="480"/>
      <c r="DQ279" s="480"/>
      <c r="DR279" s="480"/>
      <c r="DS279" s="480"/>
      <c r="DT279" s="480"/>
      <c r="DU279" s="481"/>
    </row>
    <row r="280" spans="1:125" x14ac:dyDescent="0.2">
      <c r="A280" s="496"/>
      <c r="B280" s="425"/>
      <c r="C280" s="425"/>
      <c r="D280" s="501"/>
      <c r="E280" s="501"/>
      <c r="F280" s="501"/>
      <c r="G280" s="501"/>
      <c r="H280" s="501"/>
      <c r="I280" s="425"/>
      <c r="J280" s="425"/>
      <c r="K280" s="425"/>
      <c r="L280" s="425"/>
      <c r="M280" s="511"/>
      <c r="N280" s="511"/>
      <c r="O280" s="511"/>
      <c r="P280" s="425"/>
      <c r="Q280" s="502"/>
      <c r="R280" s="425"/>
      <c r="S280" s="425"/>
      <c r="T280" s="425"/>
      <c r="U280" s="425"/>
      <c r="V280" s="425"/>
      <c r="W280" s="490"/>
      <c r="X280" s="425"/>
      <c r="Y280" s="425"/>
      <c r="Z280" s="490"/>
      <c r="AA280" s="490"/>
      <c r="AB280" s="425"/>
      <c r="AC280" s="490"/>
      <c r="AD280" s="490"/>
      <c r="AE280" s="490"/>
      <c r="AF280" s="490"/>
      <c r="AG280" s="490"/>
      <c r="AH280" s="490"/>
      <c r="AI280" s="490"/>
      <c r="AJ280" s="490"/>
      <c r="AK280" s="490"/>
      <c r="AL280" s="490"/>
      <c r="AM280" s="490"/>
      <c r="AN280" s="490"/>
      <c r="AO280" s="490"/>
      <c r="AP280" s="490"/>
      <c r="AQ280" s="490"/>
      <c r="AR280" s="490"/>
      <c r="AS280" s="425"/>
      <c r="AT280" s="426"/>
      <c r="AV280" s="480"/>
      <c r="AW280" s="480"/>
      <c r="AX280" s="480"/>
      <c r="AY280" s="480"/>
      <c r="BA280" s="480"/>
      <c r="BB280" s="480"/>
      <c r="BC280" s="480"/>
      <c r="BD280" s="480"/>
      <c r="BE280" s="480"/>
      <c r="BF280" s="480"/>
      <c r="BG280" s="480"/>
      <c r="BH280" s="480"/>
      <c r="BI280" s="480"/>
      <c r="BJ280" s="480"/>
      <c r="BM280" s="480"/>
      <c r="BN280" s="480"/>
      <c r="BO280" s="480"/>
      <c r="BP280" s="480"/>
      <c r="BR280" s="480"/>
      <c r="BS280" s="480"/>
      <c r="BT280" s="480"/>
      <c r="BU280" s="480"/>
      <c r="BV280" s="480"/>
      <c r="BX280" s="480"/>
      <c r="BY280" s="480"/>
      <c r="BZ280" s="480"/>
      <c r="CA280" s="480"/>
      <c r="CC280" s="480"/>
      <c r="CD280" s="480"/>
      <c r="CE280" s="480"/>
      <c r="CF280" s="480"/>
      <c r="CH280" s="480"/>
      <c r="CI280" s="480"/>
      <c r="CJ280" s="480"/>
      <c r="CK280" s="480"/>
      <c r="CM280" s="480"/>
      <c r="CN280" s="480"/>
      <c r="CO280" s="480"/>
      <c r="CP280" s="480"/>
      <c r="CS280" s="480"/>
      <c r="CT280" s="480"/>
      <c r="CU280" s="480"/>
      <c r="CV280" s="480"/>
      <c r="CW280" s="480"/>
      <c r="CX280" s="480"/>
      <c r="CY280" s="480"/>
      <c r="CZ280" s="480"/>
      <c r="DA280" s="480"/>
      <c r="DB280" s="480"/>
      <c r="DC280" s="480"/>
      <c r="DD280" s="480"/>
      <c r="DE280" s="480"/>
      <c r="DF280" s="480"/>
      <c r="DG280" s="480"/>
      <c r="DI280" s="480"/>
      <c r="DJ280" s="480"/>
      <c r="DK280" s="480"/>
      <c r="DQ280" s="480"/>
      <c r="DR280" s="480"/>
      <c r="DS280" s="480"/>
      <c r="DT280" s="480"/>
      <c r="DU280" s="481"/>
    </row>
    <row r="281" spans="1:125" x14ac:dyDescent="0.2">
      <c r="A281" s="496"/>
      <c r="B281" s="425"/>
      <c r="C281" s="425"/>
      <c r="D281" s="501"/>
      <c r="E281" s="501"/>
      <c r="F281" s="501"/>
      <c r="G281" s="501"/>
      <c r="H281" s="501"/>
      <c r="I281" s="425"/>
      <c r="J281" s="425"/>
      <c r="K281" s="425"/>
      <c r="L281" s="425"/>
      <c r="M281" s="511"/>
      <c r="N281" s="511"/>
      <c r="O281" s="511"/>
      <c r="P281" s="425"/>
      <c r="Q281" s="502"/>
      <c r="R281" s="425"/>
      <c r="S281" s="425"/>
      <c r="T281" s="425"/>
      <c r="U281" s="425"/>
      <c r="V281" s="425"/>
      <c r="W281" s="490"/>
      <c r="X281" s="425"/>
      <c r="Y281" s="425"/>
      <c r="Z281" s="490"/>
      <c r="AA281" s="490"/>
      <c r="AB281" s="425"/>
      <c r="AC281" s="490"/>
      <c r="AD281" s="490"/>
      <c r="AE281" s="490"/>
      <c r="AF281" s="490"/>
      <c r="AG281" s="490"/>
      <c r="AH281" s="490"/>
      <c r="AI281" s="490"/>
      <c r="AJ281" s="490"/>
      <c r="AK281" s="490"/>
      <c r="AL281" s="490"/>
      <c r="AM281" s="490"/>
      <c r="AN281" s="490"/>
      <c r="AO281" s="490"/>
      <c r="AP281" s="490"/>
      <c r="AQ281" s="490"/>
      <c r="AR281" s="490"/>
      <c r="AS281" s="425"/>
      <c r="AT281" s="426"/>
      <c r="AV281" s="480"/>
      <c r="AW281" s="480"/>
      <c r="AX281" s="480"/>
      <c r="AY281" s="480"/>
      <c r="BA281" s="480"/>
      <c r="BB281" s="480"/>
      <c r="BC281" s="480"/>
      <c r="BD281" s="480"/>
      <c r="BE281" s="480"/>
      <c r="BF281" s="480"/>
      <c r="BG281" s="480"/>
      <c r="BH281" s="480"/>
      <c r="BI281" s="480"/>
      <c r="BJ281" s="480"/>
      <c r="BM281" s="480"/>
      <c r="BN281" s="480"/>
      <c r="BO281" s="480"/>
      <c r="BP281" s="480"/>
      <c r="BR281" s="480"/>
      <c r="BS281" s="480"/>
      <c r="BT281" s="480"/>
      <c r="BU281" s="480"/>
      <c r="BV281" s="480"/>
      <c r="BX281" s="480"/>
      <c r="BY281" s="480"/>
      <c r="BZ281" s="480"/>
      <c r="CA281" s="480"/>
      <c r="CC281" s="480"/>
      <c r="CD281" s="480"/>
      <c r="CE281" s="480"/>
      <c r="CF281" s="480"/>
      <c r="CH281" s="480"/>
      <c r="CI281" s="480"/>
      <c r="CJ281" s="480"/>
      <c r="CK281" s="480"/>
      <c r="CM281" s="480"/>
      <c r="CN281" s="480"/>
      <c r="CO281" s="480"/>
      <c r="CP281" s="480"/>
      <c r="CS281" s="480"/>
      <c r="CT281" s="480"/>
      <c r="CU281" s="480"/>
      <c r="CV281" s="480"/>
      <c r="CW281" s="480"/>
      <c r="CX281" s="480"/>
      <c r="CY281" s="480"/>
      <c r="CZ281" s="480"/>
      <c r="DA281" s="480"/>
      <c r="DB281" s="480"/>
      <c r="DC281" s="480"/>
      <c r="DD281" s="480"/>
      <c r="DE281" s="480"/>
      <c r="DF281" s="480"/>
      <c r="DG281" s="480"/>
      <c r="DI281" s="480"/>
      <c r="DJ281" s="480"/>
      <c r="DK281" s="480"/>
      <c r="DQ281" s="480"/>
      <c r="DR281" s="480"/>
      <c r="DS281" s="480"/>
      <c r="DT281" s="480"/>
      <c r="DU281" s="481"/>
    </row>
    <row r="282" spans="1:125" x14ac:dyDescent="0.2">
      <c r="A282" s="496"/>
      <c r="B282" s="425"/>
      <c r="C282" s="425"/>
      <c r="D282" s="501"/>
      <c r="E282" s="501"/>
      <c r="F282" s="501"/>
      <c r="G282" s="501"/>
      <c r="H282" s="501"/>
      <c r="I282" s="425"/>
      <c r="J282" s="425"/>
      <c r="K282" s="425"/>
      <c r="L282" s="425"/>
      <c r="M282" s="511"/>
      <c r="N282" s="511"/>
      <c r="O282" s="511"/>
      <c r="P282" s="425"/>
      <c r="Q282" s="502"/>
      <c r="R282" s="425"/>
      <c r="S282" s="425"/>
      <c r="T282" s="425"/>
      <c r="U282" s="425"/>
      <c r="V282" s="425"/>
      <c r="W282" s="490"/>
      <c r="X282" s="425"/>
      <c r="Y282" s="425"/>
      <c r="Z282" s="490"/>
      <c r="AA282" s="490"/>
      <c r="AB282" s="425"/>
      <c r="AC282" s="490"/>
      <c r="AD282" s="490"/>
      <c r="AE282" s="490"/>
      <c r="AF282" s="490"/>
      <c r="AG282" s="490"/>
      <c r="AH282" s="490"/>
      <c r="AI282" s="490"/>
      <c r="AJ282" s="490"/>
      <c r="AK282" s="490"/>
      <c r="AL282" s="490"/>
      <c r="AM282" s="490"/>
      <c r="AN282" s="490"/>
      <c r="AO282" s="490"/>
      <c r="AP282" s="490"/>
      <c r="AQ282" s="490"/>
      <c r="AR282" s="490"/>
      <c r="AS282" s="425"/>
      <c r="AT282" s="426"/>
      <c r="AV282" s="480"/>
      <c r="AW282" s="480"/>
      <c r="AX282" s="480"/>
      <c r="AY282" s="480"/>
      <c r="BA282" s="480"/>
      <c r="BB282" s="480"/>
      <c r="BC282" s="480"/>
      <c r="BD282" s="480"/>
      <c r="BE282" s="480"/>
      <c r="BF282" s="480"/>
      <c r="BG282" s="480"/>
      <c r="BH282" s="480"/>
      <c r="BI282" s="480"/>
      <c r="BJ282" s="480"/>
      <c r="BM282" s="480"/>
      <c r="BN282" s="480"/>
      <c r="BO282" s="480"/>
      <c r="BP282" s="480"/>
      <c r="BR282" s="480"/>
      <c r="BS282" s="480"/>
      <c r="BT282" s="480"/>
      <c r="BU282" s="480"/>
      <c r="BV282" s="480"/>
      <c r="BX282" s="480"/>
      <c r="BY282" s="480"/>
      <c r="BZ282" s="480"/>
      <c r="CA282" s="480"/>
      <c r="CC282" s="480"/>
      <c r="CD282" s="480"/>
      <c r="CE282" s="480"/>
      <c r="CF282" s="480"/>
      <c r="CH282" s="480"/>
      <c r="CI282" s="480"/>
      <c r="CJ282" s="480"/>
      <c r="CK282" s="480"/>
      <c r="CM282" s="480"/>
      <c r="CN282" s="480"/>
      <c r="CO282" s="480"/>
      <c r="CP282" s="480"/>
      <c r="CS282" s="480"/>
      <c r="CT282" s="480"/>
      <c r="CU282" s="480"/>
      <c r="CV282" s="480"/>
      <c r="CW282" s="480"/>
      <c r="CX282" s="480"/>
      <c r="CY282" s="480"/>
      <c r="CZ282" s="480"/>
      <c r="DA282" s="480"/>
      <c r="DB282" s="480"/>
      <c r="DC282" s="480"/>
      <c r="DD282" s="480"/>
      <c r="DE282" s="480"/>
      <c r="DF282" s="480"/>
      <c r="DG282" s="480"/>
      <c r="DI282" s="480"/>
      <c r="DJ282" s="480"/>
      <c r="DK282" s="480"/>
    </row>
    <row r="283" spans="1:125" x14ac:dyDescent="0.2">
      <c r="A283" s="496"/>
      <c r="B283" s="425"/>
      <c r="C283" s="425"/>
      <c r="D283" s="501"/>
      <c r="E283" s="501"/>
      <c r="F283" s="501"/>
      <c r="G283" s="501"/>
      <c r="H283" s="501"/>
      <c r="I283" s="425"/>
      <c r="J283" s="425"/>
      <c r="K283" s="425"/>
      <c r="L283" s="425"/>
      <c r="M283" s="511"/>
      <c r="N283" s="511"/>
      <c r="O283" s="511"/>
      <c r="P283" s="425"/>
      <c r="Q283" s="502"/>
      <c r="R283" s="425"/>
      <c r="S283" s="425"/>
      <c r="T283" s="425"/>
      <c r="U283" s="425"/>
      <c r="V283" s="425"/>
      <c r="W283" s="490"/>
      <c r="X283" s="425"/>
      <c r="Y283" s="425"/>
      <c r="Z283" s="490"/>
      <c r="AA283" s="490"/>
      <c r="AB283" s="425"/>
      <c r="AC283" s="490"/>
      <c r="AD283" s="490"/>
      <c r="AE283" s="490"/>
      <c r="AF283" s="490"/>
      <c r="AG283" s="490"/>
      <c r="AH283" s="490"/>
      <c r="AI283" s="490"/>
      <c r="AJ283" s="490"/>
      <c r="AK283" s="490"/>
      <c r="AL283" s="490"/>
      <c r="AM283" s="490"/>
      <c r="AN283" s="490"/>
      <c r="AO283" s="490"/>
      <c r="AP283" s="490"/>
      <c r="AQ283" s="490"/>
      <c r="AR283" s="490"/>
      <c r="AS283" s="425"/>
      <c r="AT283" s="426"/>
      <c r="AV283" s="480"/>
      <c r="AW283" s="480"/>
      <c r="AX283" s="480"/>
      <c r="AY283" s="480"/>
      <c r="BA283" s="480"/>
      <c r="BB283" s="480"/>
      <c r="BC283" s="480"/>
      <c r="BD283" s="480"/>
      <c r="BE283" s="480"/>
      <c r="BF283" s="480"/>
      <c r="BG283" s="480"/>
      <c r="BH283" s="480"/>
      <c r="BI283" s="480"/>
      <c r="BJ283" s="480"/>
      <c r="BM283" s="480"/>
      <c r="BN283" s="480"/>
      <c r="BO283" s="480"/>
      <c r="BP283" s="480"/>
      <c r="BR283" s="480"/>
      <c r="BS283" s="480"/>
      <c r="BT283" s="480"/>
      <c r="BU283" s="480"/>
      <c r="BV283" s="480"/>
      <c r="BX283" s="480"/>
      <c r="BY283" s="480"/>
      <c r="BZ283" s="480"/>
      <c r="CA283" s="480"/>
      <c r="CC283" s="480"/>
      <c r="CD283" s="480"/>
      <c r="CE283" s="480"/>
      <c r="CF283" s="480"/>
      <c r="CH283" s="480"/>
      <c r="CI283" s="480"/>
      <c r="CJ283" s="480"/>
      <c r="CK283" s="480"/>
      <c r="CM283" s="480"/>
      <c r="CN283" s="480"/>
      <c r="CO283" s="480"/>
      <c r="CP283" s="480"/>
      <c r="CS283" s="480"/>
      <c r="CT283" s="480"/>
      <c r="CU283" s="480"/>
      <c r="CV283" s="480"/>
      <c r="CW283" s="480"/>
      <c r="CX283" s="480"/>
      <c r="CY283" s="480"/>
      <c r="CZ283" s="480"/>
      <c r="DA283" s="480"/>
      <c r="DB283" s="480"/>
      <c r="DC283" s="480"/>
      <c r="DD283" s="480"/>
      <c r="DE283" s="480"/>
      <c r="DF283" s="480"/>
      <c r="DG283" s="480"/>
      <c r="DI283" s="480"/>
      <c r="DJ283" s="480"/>
      <c r="DK283" s="480"/>
    </row>
    <row r="284" spans="1:125" x14ac:dyDescent="0.2">
      <c r="A284" s="496"/>
      <c r="B284" s="425"/>
      <c r="C284" s="425"/>
      <c r="D284" s="501"/>
      <c r="E284" s="501"/>
      <c r="F284" s="501"/>
      <c r="G284" s="501"/>
      <c r="H284" s="501"/>
      <c r="I284" s="425"/>
      <c r="J284" s="425"/>
      <c r="K284" s="425"/>
      <c r="L284" s="425"/>
      <c r="M284" s="511"/>
      <c r="N284" s="511"/>
      <c r="O284" s="511"/>
      <c r="P284" s="425"/>
      <c r="Q284" s="502"/>
      <c r="R284" s="425"/>
      <c r="S284" s="425"/>
      <c r="T284" s="425"/>
      <c r="U284" s="425"/>
      <c r="V284" s="425"/>
      <c r="W284" s="490"/>
      <c r="X284" s="425"/>
      <c r="Y284" s="425"/>
      <c r="Z284" s="490"/>
      <c r="AA284" s="490"/>
      <c r="AB284" s="425"/>
      <c r="AC284" s="490"/>
      <c r="AD284" s="490"/>
      <c r="AE284" s="490"/>
      <c r="AF284" s="490"/>
      <c r="AG284" s="490"/>
      <c r="AH284" s="490"/>
      <c r="AI284" s="490"/>
      <c r="AJ284" s="490"/>
      <c r="AK284" s="490"/>
      <c r="AL284" s="490"/>
      <c r="AM284" s="490"/>
      <c r="AN284" s="490"/>
      <c r="AO284" s="490"/>
      <c r="AP284" s="490"/>
      <c r="AQ284" s="490"/>
      <c r="AR284" s="490"/>
      <c r="AS284" s="425"/>
      <c r="AT284" s="426"/>
      <c r="AV284" s="480"/>
      <c r="AW284" s="480"/>
      <c r="AX284" s="480"/>
      <c r="AY284" s="480"/>
      <c r="BA284" s="480"/>
      <c r="BB284" s="480"/>
      <c r="BC284" s="480"/>
      <c r="BD284" s="480"/>
      <c r="BE284" s="480"/>
      <c r="BF284" s="480"/>
      <c r="BG284" s="480"/>
      <c r="BH284" s="480"/>
      <c r="BI284" s="480"/>
      <c r="BJ284" s="480"/>
      <c r="BM284" s="480"/>
      <c r="BN284" s="480"/>
      <c r="BO284" s="480"/>
      <c r="BP284" s="480"/>
      <c r="BR284" s="480"/>
      <c r="BS284" s="480"/>
      <c r="BT284" s="480"/>
      <c r="BU284" s="480"/>
      <c r="BV284" s="480"/>
      <c r="BX284" s="480"/>
      <c r="BY284" s="480"/>
      <c r="BZ284" s="480"/>
      <c r="CA284" s="480"/>
      <c r="CC284" s="480"/>
      <c r="CD284" s="480"/>
      <c r="CE284" s="480"/>
      <c r="CF284" s="480"/>
      <c r="CH284" s="480"/>
      <c r="CI284" s="480"/>
      <c r="CJ284" s="480"/>
      <c r="CK284" s="480"/>
      <c r="CM284" s="480"/>
      <c r="CN284" s="480"/>
      <c r="CO284" s="480"/>
      <c r="CP284" s="480"/>
      <c r="CS284" s="480"/>
      <c r="CT284" s="480"/>
      <c r="CU284" s="480"/>
      <c r="CV284" s="480"/>
      <c r="CW284" s="480"/>
      <c r="CX284" s="480"/>
      <c r="CY284" s="480"/>
      <c r="CZ284" s="480"/>
      <c r="DA284" s="480"/>
      <c r="DB284" s="480"/>
      <c r="DC284" s="480"/>
      <c r="DD284" s="480"/>
      <c r="DE284" s="480"/>
      <c r="DF284" s="480"/>
      <c r="DG284" s="480"/>
      <c r="DI284" s="480"/>
      <c r="DJ284" s="480"/>
      <c r="DK284" s="480"/>
    </row>
    <row r="285" spans="1:125" x14ac:dyDescent="0.2">
      <c r="A285" s="496"/>
      <c r="B285" s="425"/>
      <c r="C285" s="425"/>
      <c r="D285" s="501"/>
      <c r="E285" s="501"/>
      <c r="F285" s="501"/>
      <c r="G285" s="501"/>
      <c r="H285" s="501"/>
      <c r="I285" s="425"/>
      <c r="J285" s="425"/>
      <c r="K285" s="425"/>
      <c r="L285" s="425"/>
      <c r="M285" s="511"/>
      <c r="N285" s="511"/>
      <c r="O285" s="511"/>
      <c r="P285" s="425"/>
      <c r="Q285" s="502"/>
      <c r="R285" s="425"/>
      <c r="S285" s="425"/>
      <c r="T285" s="425"/>
      <c r="U285" s="425"/>
      <c r="V285" s="425"/>
      <c r="W285" s="490"/>
      <c r="X285" s="425"/>
      <c r="Y285" s="425"/>
      <c r="Z285" s="490"/>
      <c r="AA285" s="490"/>
      <c r="AB285" s="425"/>
      <c r="AC285" s="490"/>
      <c r="AD285" s="490"/>
      <c r="AE285" s="490"/>
      <c r="AF285" s="490"/>
      <c r="AG285" s="490"/>
      <c r="AH285" s="490"/>
      <c r="AI285" s="490"/>
      <c r="AJ285" s="490"/>
      <c r="AK285" s="490"/>
      <c r="AL285" s="490"/>
      <c r="AM285" s="490"/>
      <c r="AN285" s="490"/>
      <c r="AO285" s="490"/>
      <c r="AP285" s="490"/>
      <c r="AQ285" s="490"/>
      <c r="AR285" s="490"/>
      <c r="AS285" s="425"/>
      <c r="AT285" s="426"/>
      <c r="AV285" s="480"/>
      <c r="AW285" s="480"/>
      <c r="AX285" s="480"/>
      <c r="AY285" s="480"/>
      <c r="BA285" s="480"/>
      <c r="BB285" s="480"/>
      <c r="BC285" s="480"/>
      <c r="BD285" s="480"/>
      <c r="BE285" s="480"/>
      <c r="BF285" s="480"/>
      <c r="BG285" s="480"/>
      <c r="BH285" s="480"/>
      <c r="BI285" s="480"/>
      <c r="BJ285" s="480"/>
      <c r="BM285" s="480"/>
      <c r="BN285" s="480"/>
      <c r="BO285" s="480"/>
      <c r="BP285" s="480"/>
      <c r="BR285" s="480"/>
      <c r="BS285" s="480"/>
      <c r="BT285" s="480"/>
      <c r="BU285" s="480"/>
      <c r="BV285" s="480"/>
      <c r="BX285" s="480"/>
      <c r="BY285" s="480"/>
      <c r="BZ285" s="480"/>
      <c r="CA285" s="480"/>
      <c r="CC285" s="480"/>
      <c r="CD285" s="480"/>
      <c r="CE285" s="480"/>
      <c r="CF285" s="480"/>
      <c r="CH285" s="480"/>
      <c r="CI285" s="480"/>
      <c r="CJ285" s="480"/>
      <c r="CK285" s="480"/>
      <c r="CM285" s="480"/>
      <c r="CN285" s="480"/>
      <c r="CO285" s="480"/>
      <c r="CP285" s="480"/>
      <c r="CS285" s="480"/>
      <c r="CT285" s="480"/>
      <c r="CU285" s="480"/>
      <c r="CV285" s="480"/>
      <c r="CW285" s="480"/>
      <c r="CX285" s="480"/>
      <c r="CY285" s="480"/>
      <c r="CZ285" s="480"/>
      <c r="DA285" s="480"/>
      <c r="DB285" s="480"/>
      <c r="DC285" s="480"/>
      <c r="DD285" s="480"/>
      <c r="DE285" s="480"/>
      <c r="DF285" s="480"/>
      <c r="DG285" s="480"/>
      <c r="DI285" s="480"/>
      <c r="DJ285" s="480"/>
      <c r="DK285" s="480"/>
    </row>
    <row r="286" spans="1:125" x14ac:dyDescent="0.2">
      <c r="A286" s="496"/>
      <c r="B286" s="425"/>
      <c r="C286" s="425"/>
      <c r="D286" s="501"/>
      <c r="E286" s="501"/>
      <c r="F286" s="501"/>
      <c r="G286" s="501"/>
      <c r="H286" s="501"/>
      <c r="I286" s="425"/>
      <c r="J286" s="425"/>
      <c r="K286" s="425"/>
      <c r="L286" s="425"/>
      <c r="M286" s="511"/>
      <c r="N286" s="511"/>
      <c r="O286" s="511"/>
      <c r="P286" s="425"/>
      <c r="Q286" s="502"/>
      <c r="R286" s="425"/>
      <c r="S286" s="425"/>
      <c r="T286" s="425"/>
      <c r="U286" s="425"/>
      <c r="V286" s="425"/>
      <c r="W286" s="490"/>
      <c r="X286" s="425"/>
      <c r="Y286" s="425"/>
      <c r="Z286" s="490"/>
      <c r="AA286" s="490"/>
      <c r="AB286" s="425"/>
      <c r="AC286" s="490"/>
      <c r="AD286" s="490"/>
      <c r="AE286" s="490"/>
      <c r="AF286" s="490"/>
      <c r="AG286" s="490"/>
      <c r="AH286" s="490"/>
      <c r="AI286" s="490"/>
      <c r="AJ286" s="490"/>
      <c r="AK286" s="490"/>
      <c r="AL286" s="490"/>
      <c r="AM286" s="490"/>
      <c r="AN286" s="490"/>
      <c r="AO286" s="490"/>
      <c r="AP286" s="490"/>
      <c r="AQ286" s="490"/>
      <c r="AR286" s="490"/>
      <c r="AS286" s="425"/>
      <c r="AT286" s="426"/>
      <c r="AV286" s="480"/>
      <c r="AW286" s="480"/>
      <c r="AX286" s="480"/>
      <c r="AY286" s="480"/>
      <c r="BA286" s="480"/>
      <c r="BB286" s="480"/>
      <c r="BC286" s="480"/>
      <c r="BD286" s="480"/>
      <c r="BE286" s="480"/>
      <c r="BF286" s="480"/>
      <c r="BG286" s="480"/>
      <c r="BH286" s="480"/>
      <c r="BI286" s="480"/>
      <c r="BJ286" s="480"/>
      <c r="BM286" s="480"/>
      <c r="BN286" s="480"/>
      <c r="BO286" s="480"/>
      <c r="BP286" s="480"/>
      <c r="BR286" s="480"/>
      <c r="BS286" s="480"/>
      <c r="BT286" s="480"/>
      <c r="BU286" s="480"/>
      <c r="BV286" s="480"/>
      <c r="BX286" s="480"/>
      <c r="BY286" s="480"/>
      <c r="BZ286" s="480"/>
      <c r="CA286" s="480"/>
      <c r="CC286" s="480"/>
      <c r="CD286" s="480"/>
      <c r="CE286" s="480"/>
      <c r="CF286" s="480"/>
      <c r="CH286" s="480"/>
      <c r="CI286" s="480"/>
      <c r="CJ286" s="480"/>
      <c r="CK286" s="480"/>
      <c r="CM286" s="480"/>
      <c r="CN286" s="480"/>
      <c r="CO286" s="480"/>
      <c r="CP286" s="480"/>
      <c r="CS286" s="480"/>
      <c r="CT286" s="480"/>
      <c r="CU286" s="480"/>
      <c r="CV286" s="480"/>
      <c r="CW286" s="480"/>
      <c r="CX286" s="480"/>
      <c r="CY286" s="480"/>
      <c r="CZ286" s="480"/>
      <c r="DA286" s="480"/>
      <c r="DB286" s="480"/>
      <c r="DC286" s="480"/>
      <c r="DD286" s="480"/>
      <c r="DE286" s="480"/>
      <c r="DF286" s="480"/>
      <c r="DG286" s="480"/>
      <c r="DI286" s="480"/>
      <c r="DJ286" s="480"/>
      <c r="DK286" s="480"/>
    </row>
    <row r="287" spans="1:125" x14ac:dyDescent="0.2">
      <c r="A287" s="496"/>
      <c r="B287" s="425"/>
      <c r="C287" s="425"/>
      <c r="D287" s="501"/>
      <c r="E287" s="501"/>
      <c r="F287" s="501"/>
      <c r="G287" s="501"/>
      <c r="H287" s="501"/>
      <c r="I287" s="425"/>
      <c r="J287" s="425"/>
      <c r="K287" s="425"/>
      <c r="L287" s="425"/>
      <c r="M287" s="511"/>
      <c r="N287" s="511"/>
      <c r="O287" s="511"/>
      <c r="P287" s="425"/>
      <c r="Q287" s="502"/>
      <c r="R287" s="425"/>
      <c r="S287" s="425"/>
      <c r="T287" s="425"/>
      <c r="U287" s="425"/>
      <c r="V287" s="425"/>
      <c r="W287" s="490"/>
      <c r="X287" s="425"/>
      <c r="Y287" s="425"/>
      <c r="Z287" s="490"/>
      <c r="AA287" s="490"/>
      <c r="AB287" s="425"/>
      <c r="AC287" s="490"/>
      <c r="AD287" s="490"/>
      <c r="AE287" s="490"/>
      <c r="AF287" s="490"/>
      <c r="AG287" s="490"/>
      <c r="AH287" s="490"/>
      <c r="AI287" s="490"/>
      <c r="AJ287" s="490"/>
      <c r="AK287" s="490"/>
      <c r="AL287" s="490"/>
      <c r="AM287" s="490"/>
      <c r="AN287" s="490"/>
      <c r="AO287" s="490"/>
      <c r="AP287" s="490"/>
      <c r="AQ287" s="490"/>
      <c r="AR287" s="490"/>
      <c r="AS287" s="425"/>
      <c r="AT287" s="426"/>
      <c r="AV287" s="480"/>
      <c r="AW287" s="480"/>
      <c r="AX287" s="480"/>
      <c r="AY287" s="480"/>
      <c r="BA287" s="480"/>
      <c r="BB287" s="480"/>
      <c r="BC287" s="480"/>
      <c r="BD287" s="480"/>
      <c r="BE287" s="480"/>
      <c r="BF287" s="480"/>
      <c r="BG287" s="480"/>
      <c r="BH287" s="480"/>
      <c r="BI287" s="480"/>
      <c r="BJ287" s="480"/>
      <c r="BM287" s="480"/>
      <c r="BN287" s="480"/>
      <c r="BO287" s="480"/>
      <c r="BP287" s="480"/>
      <c r="BR287" s="480"/>
      <c r="BS287" s="480"/>
      <c r="BT287" s="480"/>
      <c r="BU287" s="480"/>
      <c r="BV287" s="480"/>
      <c r="BX287" s="480"/>
      <c r="BY287" s="480"/>
      <c r="BZ287" s="480"/>
      <c r="CA287" s="480"/>
      <c r="CC287" s="480"/>
      <c r="CD287" s="480"/>
      <c r="CE287" s="480"/>
      <c r="CF287" s="480"/>
      <c r="CH287" s="480"/>
      <c r="CI287" s="480"/>
      <c r="CJ287" s="480"/>
      <c r="CK287" s="480"/>
      <c r="CM287" s="480"/>
      <c r="CN287" s="480"/>
      <c r="CO287" s="480"/>
      <c r="CP287" s="480"/>
      <c r="CS287" s="480"/>
      <c r="CT287" s="480"/>
      <c r="CU287" s="480"/>
      <c r="CV287" s="480"/>
      <c r="CW287" s="480"/>
      <c r="CX287" s="480"/>
      <c r="CY287" s="480"/>
      <c r="CZ287" s="480"/>
      <c r="DA287" s="480"/>
      <c r="DB287" s="480"/>
      <c r="DC287" s="480"/>
      <c r="DD287" s="480"/>
      <c r="DE287" s="480"/>
      <c r="DF287" s="480"/>
      <c r="DG287" s="480"/>
      <c r="DI287" s="480"/>
      <c r="DJ287" s="480"/>
      <c r="DK287" s="480"/>
    </row>
    <row r="288" spans="1:125" x14ac:dyDescent="0.2">
      <c r="A288" s="496"/>
      <c r="B288" s="425"/>
      <c r="C288" s="425"/>
      <c r="D288" s="501"/>
      <c r="E288" s="501"/>
      <c r="F288" s="501"/>
      <c r="G288" s="501"/>
      <c r="H288" s="501"/>
      <c r="I288" s="425"/>
      <c r="J288" s="425"/>
      <c r="K288" s="425"/>
      <c r="L288" s="425"/>
      <c r="M288" s="511"/>
      <c r="N288" s="511"/>
      <c r="O288" s="511"/>
      <c r="P288" s="425"/>
      <c r="Q288" s="502"/>
      <c r="R288" s="425"/>
      <c r="S288" s="425"/>
      <c r="T288" s="425"/>
      <c r="U288" s="425"/>
      <c r="V288" s="425"/>
      <c r="W288" s="490"/>
      <c r="X288" s="425"/>
      <c r="Y288" s="425"/>
      <c r="Z288" s="490"/>
      <c r="AA288" s="490"/>
      <c r="AB288" s="425"/>
      <c r="AC288" s="490"/>
      <c r="AD288" s="490"/>
      <c r="AE288" s="490"/>
      <c r="AF288" s="490"/>
      <c r="AG288" s="490"/>
      <c r="AH288" s="490"/>
      <c r="AI288" s="490"/>
      <c r="AJ288" s="490"/>
      <c r="AK288" s="490"/>
      <c r="AL288" s="490"/>
      <c r="AM288" s="490"/>
      <c r="AN288" s="490"/>
      <c r="AO288" s="490"/>
      <c r="AP288" s="490"/>
      <c r="AQ288" s="490"/>
      <c r="AR288" s="490"/>
      <c r="AS288" s="425"/>
      <c r="AT288" s="426"/>
      <c r="AV288" s="480"/>
      <c r="AW288" s="480"/>
      <c r="AX288" s="480"/>
      <c r="AY288" s="480"/>
      <c r="BA288" s="480"/>
      <c r="BB288" s="480"/>
      <c r="BC288" s="480"/>
      <c r="BD288" s="480"/>
      <c r="BE288" s="480"/>
      <c r="BF288" s="480"/>
      <c r="BG288" s="480"/>
      <c r="BH288" s="480"/>
      <c r="BI288" s="480"/>
      <c r="BJ288" s="480"/>
      <c r="BM288" s="480"/>
      <c r="BN288" s="480"/>
      <c r="BO288" s="480"/>
      <c r="BP288" s="480"/>
      <c r="BR288" s="480"/>
      <c r="BS288" s="480"/>
      <c r="BT288" s="480"/>
      <c r="BU288" s="480"/>
      <c r="BV288" s="480"/>
      <c r="BX288" s="480"/>
      <c r="BY288" s="480"/>
      <c r="BZ288" s="480"/>
      <c r="CA288" s="480"/>
      <c r="CC288" s="480"/>
      <c r="CD288" s="480"/>
      <c r="CE288" s="480"/>
      <c r="CF288" s="480"/>
      <c r="CH288" s="480"/>
      <c r="CI288" s="480"/>
      <c r="CJ288" s="480"/>
      <c r="CK288" s="480"/>
      <c r="CM288" s="480"/>
      <c r="CN288" s="480"/>
      <c r="CO288" s="480"/>
      <c r="CP288" s="480"/>
      <c r="CS288" s="480"/>
      <c r="CT288" s="480"/>
      <c r="CU288" s="480"/>
      <c r="CV288" s="480"/>
      <c r="CW288" s="480"/>
      <c r="CX288" s="480"/>
      <c r="CY288" s="480"/>
      <c r="CZ288" s="480"/>
      <c r="DA288" s="480"/>
      <c r="DB288" s="480"/>
      <c r="DC288" s="480"/>
      <c r="DD288" s="480"/>
      <c r="DE288" s="480"/>
      <c r="DF288" s="480"/>
      <c r="DG288" s="480"/>
      <c r="DI288" s="480"/>
      <c r="DJ288" s="480"/>
      <c r="DK288" s="480"/>
    </row>
    <row r="289" spans="1:115" x14ac:dyDescent="0.2">
      <c r="A289" s="496"/>
      <c r="B289" s="425"/>
      <c r="C289" s="425"/>
      <c r="D289" s="501"/>
      <c r="E289" s="501"/>
      <c r="F289" s="501"/>
      <c r="G289" s="501"/>
      <c r="H289" s="501"/>
      <c r="I289" s="425"/>
      <c r="J289" s="425"/>
      <c r="K289" s="425"/>
      <c r="L289" s="425"/>
      <c r="M289" s="511"/>
      <c r="N289" s="511"/>
      <c r="O289" s="511"/>
      <c r="P289" s="425"/>
      <c r="Q289" s="502"/>
      <c r="R289" s="425"/>
      <c r="S289" s="425"/>
      <c r="T289" s="425"/>
      <c r="U289" s="425"/>
      <c r="V289" s="425"/>
      <c r="W289" s="490"/>
      <c r="X289" s="425"/>
      <c r="Y289" s="425"/>
      <c r="Z289" s="490"/>
      <c r="AA289" s="490"/>
      <c r="AB289" s="425"/>
      <c r="AC289" s="490"/>
      <c r="AD289" s="490"/>
      <c r="AE289" s="490"/>
      <c r="AF289" s="490"/>
      <c r="AG289" s="490"/>
      <c r="AH289" s="490"/>
      <c r="AI289" s="490"/>
      <c r="AJ289" s="490"/>
      <c r="AK289" s="490"/>
      <c r="AL289" s="490"/>
      <c r="AM289" s="490"/>
      <c r="AN289" s="490"/>
      <c r="AO289" s="490"/>
      <c r="AP289" s="490"/>
      <c r="AQ289" s="490"/>
      <c r="AR289" s="490"/>
      <c r="AS289" s="425"/>
      <c r="AT289" s="426"/>
      <c r="AV289" s="480"/>
      <c r="AW289" s="480"/>
      <c r="AX289" s="480"/>
      <c r="AY289" s="480"/>
      <c r="BA289" s="480"/>
      <c r="BB289" s="480"/>
      <c r="BC289" s="480"/>
      <c r="BD289" s="480"/>
      <c r="BE289" s="480"/>
      <c r="BF289" s="480"/>
      <c r="BG289" s="480"/>
      <c r="BH289" s="480"/>
      <c r="BI289" s="480"/>
      <c r="BJ289" s="480"/>
      <c r="BM289" s="480"/>
      <c r="BN289" s="480"/>
      <c r="BO289" s="480"/>
      <c r="BP289" s="480"/>
      <c r="BR289" s="480"/>
      <c r="BS289" s="480"/>
      <c r="BT289" s="480"/>
      <c r="BU289" s="480"/>
      <c r="BV289" s="480"/>
      <c r="BX289" s="480"/>
      <c r="BY289" s="480"/>
      <c r="BZ289" s="480"/>
      <c r="CA289" s="480"/>
      <c r="CC289" s="480"/>
      <c r="CD289" s="480"/>
      <c r="CE289" s="480"/>
      <c r="CF289" s="480"/>
      <c r="CH289" s="480"/>
      <c r="CI289" s="480"/>
      <c r="CJ289" s="480"/>
      <c r="CK289" s="480"/>
      <c r="CM289" s="480"/>
      <c r="CN289" s="480"/>
      <c r="CO289" s="480"/>
      <c r="CP289" s="480"/>
      <c r="CS289" s="480"/>
      <c r="CT289" s="480"/>
      <c r="CU289" s="480"/>
      <c r="CV289" s="480"/>
      <c r="CW289" s="480"/>
      <c r="CX289" s="480"/>
      <c r="CY289" s="480"/>
      <c r="CZ289" s="480"/>
      <c r="DA289" s="480"/>
      <c r="DB289" s="480"/>
      <c r="DC289" s="480"/>
      <c r="DD289" s="480"/>
      <c r="DE289" s="480"/>
      <c r="DF289" s="480"/>
      <c r="DG289" s="480"/>
      <c r="DI289" s="480"/>
      <c r="DJ289" s="480"/>
      <c r="DK289" s="480"/>
    </row>
    <row r="290" spans="1:115" x14ac:dyDescent="0.2">
      <c r="A290" s="496"/>
      <c r="B290" s="425"/>
      <c r="C290" s="425"/>
      <c r="D290" s="501"/>
      <c r="E290" s="501"/>
      <c r="F290" s="501"/>
      <c r="G290" s="501"/>
      <c r="H290" s="501"/>
      <c r="I290" s="425"/>
      <c r="J290" s="425"/>
      <c r="K290" s="425"/>
      <c r="L290" s="425"/>
      <c r="M290" s="511"/>
      <c r="N290" s="511"/>
      <c r="O290" s="511"/>
      <c r="P290" s="425"/>
      <c r="Q290" s="502"/>
      <c r="R290" s="425"/>
      <c r="S290" s="425"/>
      <c r="T290" s="425"/>
      <c r="U290" s="425"/>
      <c r="V290" s="425"/>
      <c r="W290" s="490"/>
      <c r="X290" s="425"/>
      <c r="Y290" s="425"/>
      <c r="Z290" s="490"/>
      <c r="AA290" s="490"/>
      <c r="AB290" s="425"/>
      <c r="AC290" s="490"/>
      <c r="AD290" s="490"/>
      <c r="AE290" s="490"/>
      <c r="AF290" s="490"/>
      <c r="AG290" s="490"/>
      <c r="AH290" s="490"/>
      <c r="AI290" s="490"/>
      <c r="AJ290" s="490"/>
      <c r="AK290" s="490"/>
      <c r="AL290" s="490"/>
      <c r="AM290" s="490"/>
      <c r="AN290" s="490"/>
      <c r="AO290" s="490"/>
      <c r="AP290" s="490"/>
      <c r="AQ290" s="490"/>
      <c r="AR290" s="490"/>
      <c r="AS290" s="425"/>
      <c r="AT290" s="426"/>
      <c r="AV290" s="480"/>
      <c r="AW290" s="480"/>
      <c r="AX290" s="480"/>
      <c r="AY290" s="480"/>
      <c r="BA290" s="480"/>
      <c r="BB290" s="480"/>
      <c r="BC290" s="480"/>
      <c r="BD290" s="480"/>
      <c r="BE290" s="480"/>
      <c r="BF290" s="480"/>
      <c r="BG290" s="480"/>
      <c r="BH290" s="480"/>
      <c r="BI290" s="480"/>
      <c r="BJ290" s="480"/>
      <c r="BM290" s="480"/>
      <c r="BN290" s="480"/>
      <c r="BO290" s="480"/>
      <c r="BP290" s="480"/>
      <c r="BR290" s="480"/>
      <c r="BS290" s="480"/>
      <c r="BT290" s="480"/>
      <c r="BU290" s="480"/>
      <c r="BV290" s="480"/>
      <c r="BX290" s="480"/>
      <c r="BY290" s="480"/>
      <c r="BZ290" s="480"/>
      <c r="CA290" s="480"/>
      <c r="CC290" s="480"/>
      <c r="CD290" s="480"/>
      <c r="CE290" s="480"/>
      <c r="CF290" s="480"/>
      <c r="CH290" s="480"/>
      <c r="CI290" s="480"/>
      <c r="CJ290" s="480"/>
      <c r="CK290" s="480"/>
      <c r="CM290" s="480"/>
      <c r="CN290" s="480"/>
      <c r="CO290" s="480"/>
      <c r="CP290" s="480"/>
      <c r="CS290" s="480"/>
      <c r="CT290" s="480"/>
      <c r="CU290" s="480"/>
      <c r="CV290" s="480"/>
      <c r="CW290" s="480"/>
      <c r="CX290" s="480"/>
      <c r="CY290" s="480"/>
      <c r="CZ290" s="480"/>
      <c r="DA290" s="480"/>
      <c r="DB290" s="480"/>
      <c r="DC290" s="480"/>
      <c r="DD290" s="480"/>
      <c r="DE290" s="480"/>
      <c r="DF290" s="480"/>
      <c r="DG290" s="480"/>
      <c r="DI290" s="480"/>
      <c r="DJ290" s="480"/>
      <c r="DK290" s="480"/>
    </row>
    <row r="291" spans="1:115" x14ac:dyDescent="0.2">
      <c r="A291" s="496"/>
      <c r="B291" s="425"/>
      <c r="C291" s="425"/>
      <c r="D291" s="501"/>
      <c r="E291" s="501"/>
      <c r="F291" s="501"/>
      <c r="G291" s="501"/>
      <c r="H291" s="501"/>
      <c r="I291" s="425"/>
      <c r="J291" s="425"/>
      <c r="K291" s="425"/>
      <c r="L291" s="425"/>
      <c r="M291" s="511"/>
      <c r="N291" s="511"/>
      <c r="O291" s="511"/>
      <c r="P291" s="425"/>
      <c r="Q291" s="502"/>
      <c r="R291" s="425"/>
      <c r="S291" s="425"/>
      <c r="T291" s="425"/>
      <c r="U291" s="425"/>
      <c r="V291" s="425"/>
      <c r="W291" s="490"/>
      <c r="X291" s="425"/>
      <c r="Y291" s="425"/>
      <c r="Z291" s="490"/>
      <c r="AA291" s="490"/>
      <c r="AB291" s="425"/>
      <c r="AC291" s="490"/>
      <c r="AD291" s="490"/>
      <c r="AE291" s="490"/>
      <c r="AF291" s="490"/>
      <c r="AG291" s="490"/>
      <c r="AH291" s="490"/>
      <c r="AI291" s="490"/>
      <c r="AJ291" s="490"/>
      <c r="AK291" s="490"/>
      <c r="AL291" s="490"/>
      <c r="AM291" s="490"/>
      <c r="AN291" s="490"/>
      <c r="AO291" s="490"/>
      <c r="AP291" s="490"/>
      <c r="AQ291" s="490"/>
      <c r="AR291" s="490"/>
      <c r="AS291" s="425"/>
      <c r="AT291" s="426"/>
      <c r="AV291" s="480"/>
      <c r="AW291" s="480"/>
      <c r="AX291" s="480"/>
      <c r="AY291" s="480"/>
      <c r="BA291" s="480"/>
      <c r="BB291" s="480"/>
      <c r="BC291" s="480"/>
      <c r="BD291" s="480"/>
      <c r="BE291" s="480"/>
      <c r="BF291" s="480"/>
      <c r="BG291" s="480"/>
      <c r="BH291" s="480"/>
      <c r="BI291" s="480"/>
      <c r="BJ291" s="480"/>
      <c r="BM291" s="480"/>
      <c r="BN291" s="480"/>
      <c r="BO291" s="480"/>
      <c r="BP291" s="480"/>
      <c r="BR291" s="480"/>
      <c r="BS291" s="480"/>
      <c r="BT291" s="480"/>
      <c r="BU291" s="480"/>
      <c r="BV291" s="480"/>
      <c r="BX291" s="480"/>
      <c r="BY291" s="480"/>
      <c r="BZ291" s="480"/>
      <c r="CA291" s="480"/>
      <c r="CC291" s="480"/>
      <c r="CD291" s="480"/>
      <c r="CE291" s="480"/>
      <c r="CF291" s="480"/>
      <c r="CH291" s="480"/>
      <c r="CI291" s="480"/>
      <c r="CJ291" s="480"/>
      <c r="CK291" s="480"/>
      <c r="CM291" s="480"/>
      <c r="CN291" s="480"/>
      <c r="CO291" s="480"/>
      <c r="CP291" s="480"/>
      <c r="CS291" s="480"/>
      <c r="CT291" s="480"/>
      <c r="CU291" s="480"/>
      <c r="CV291" s="480"/>
      <c r="CW291" s="480"/>
      <c r="CX291" s="480"/>
      <c r="CY291" s="480"/>
      <c r="CZ291" s="480"/>
      <c r="DA291" s="480"/>
      <c r="DB291" s="480"/>
      <c r="DC291" s="480"/>
      <c r="DD291" s="480"/>
      <c r="DE291" s="480"/>
      <c r="DF291" s="480"/>
      <c r="DG291" s="480"/>
      <c r="DI291" s="480"/>
      <c r="DJ291" s="480"/>
      <c r="DK291" s="480"/>
    </row>
    <row r="292" spans="1:115" x14ac:dyDescent="0.2">
      <c r="A292" s="496"/>
      <c r="B292" s="425"/>
      <c r="C292" s="425"/>
      <c r="D292" s="501"/>
      <c r="E292" s="501"/>
      <c r="F292" s="501"/>
      <c r="G292" s="501"/>
      <c r="H292" s="501"/>
      <c r="I292" s="425"/>
      <c r="J292" s="425"/>
      <c r="K292" s="425"/>
      <c r="L292" s="425"/>
      <c r="M292" s="511"/>
      <c r="N292" s="511"/>
      <c r="O292" s="511"/>
      <c r="P292" s="425"/>
      <c r="Q292" s="502"/>
      <c r="R292" s="425"/>
      <c r="S292" s="425"/>
      <c r="T292" s="425"/>
      <c r="U292" s="425"/>
      <c r="V292" s="425"/>
      <c r="W292" s="490"/>
      <c r="X292" s="425"/>
      <c r="Y292" s="425"/>
      <c r="Z292" s="490"/>
      <c r="AA292" s="490"/>
      <c r="AB292" s="425"/>
      <c r="AC292" s="490"/>
      <c r="AD292" s="490"/>
      <c r="AE292" s="490"/>
      <c r="AF292" s="490"/>
      <c r="AG292" s="490"/>
      <c r="AH292" s="490"/>
      <c r="AI292" s="490"/>
      <c r="AJ292" s="490"/>
      <c r="AK292" s="490"/>
      <c r="AL292" s="490"/>
      <c r="AM292" s="490"/>
      <c r="AN292" s="490"/>
      <c r="AO292" s="490"/>
      <c r="AP292" s="490"/>
      <c r="AQ292" s="490"/>
      <c r="AR292" s="490"/>
      <c r="AS292" s="425"/>
      <c r="AT292" s="426"/>
      <c r="AV292" s="480"/>
      <c r="AW292" s="480"/>
      <c r="AX292" s="480"/>
      <c r="AY292" s="480"/>
      <c r="BA292" s="480"/>
      <c r="BB292" s="480"/>
      <c r="BC292" s="480"/>
      <c r="BD292" s="480"/>
      <c r="BE292" s="480"/>
      <c r="BF292" s="480"/>
      <c r="BG292" s="480"/>
      <c r="BH292" s="480"/>
      <c r="BI292" s="480"/>
      <c r="BJ292" s="480"/>
      <c r="BM292" s="480"/>
      <c r="BN292" s="480"/>
      <c r="BO292" s="480"/>
      <c r="BP292" s="480"/>
      <c r="BR292" s="480"/>
      <c r="BS292" s="480"/>
      <c r="BT292" s="480"/>
      <c r="BU292" s="480"/>
      <c r="BV292" s="480"/>
      <c r="BX292" s="480"/>
      <c r="BY292" s="480"/>
      <c r="BZ292" s="480"/>
      <c r="CA292" s="480"/>
      <c r="CC292" s="480"/>
      <c r="CD292" s="480"/>
      <c r="CE292" s="480"/>
      <c r="CF292" s="480"/>
      <c r="CH292" s="480"/>
      <c r="CI292" s="480"/>
      <c r="CJ292" s="480"/>
      <c r="CK292" s="480"/>
      <c r="CM292" s="480"/>
      <c r="CN292" s="480"/>
      <c r="CO292" s="480"/>
      <c r="CP292" s="480"/>
      <c r="CS292" s="480"/>
      <c r="CT292" s="480"/>
      <c r="CU292" s="480"/>
      <c r="CV292" s="480"/>
      <c r="CW292" s="480"/>
      <c r="CX292" s="480"/>
      <c r="CY292" s="480"/>
      <c r="CZ292" s="480"/>
      <c r="DA292" s="480"/>
      <c r="DB292" s="480"/>
      <c r="DC292" s="480"/>
      <c r="DD292" s="480"/>
      <c r="DE292" s="480"/>
      <c r="DF292" s="480"/>
      <c r="DG292" s="480"/>
      <c r="DI292" s="480"/>
      <c r="DJ292" s="480"/>
      <c r="DK292" s="480"/>
    </row>
    <row r="293" spans="1:115" x14ac:dyDescent="0.2">
      <c r="A293" s="496"/>
      <c r="B293" s="425"/>
      <c r="C293" s="425"/>
      <c r="D293" s="501"/>
      <c r="E293" s="501"/>
      <c r="F293" s="501"/>
      <c r="G293" s="501"/>
      <c r="H293" s="501"/>
      <c r="I293" s="425"/>
      <c r="J293" s="425"/>
      <c r="K293" s="425"/>
      <c r="L293" s="425"/>
      <c r="M293" s="511"/>
      <c r="N293" s="511"/>
      <c r="O293" s="511"/>
      <c r="P293" s="425"/>
      <c r="Q293" s="502"/>
      <c r="R293" s="425"/>
      <c r="S293" s="425"/>
      <c r="T293" s="425"/>
      <c r="U293" s="425"/>
      <c r="V293" s="425"/>
      <c r="W293" s="490"/>
      <c r="X293" s="425"/>
      <c r="Y293" s="425"/>
      <c r="Z293" s="490"/>
      <c r="AA293" s="490"/>
      <c r="AB293" s="425"/>
      <c r="AC293" s="490"/>
      <c r="AD293" s="490"/>
      <c r="AE293" s="490"/>
      <c r="AF293" s="490"/>
      <c r="AG293" s="490"/>
      <c r="AH293" s="490"/>
      <c r="AI293" s="490"/>
      <c r="AJ293" s="490"/>
      <c r="AK293" s="490"/>
      <c r="AL293" s="490"/>
      <c r="AM293" s="490"/>
      <c r="AN293" s="490"/>
      <c r="AO293" s="490"/>
      <c r="AP293" s="490"/>
      <c r="AQ293" s="490"/>
      <c r="AR293" s="490"/>
      <c r="AS293" s="425"/>
      <c r="AT293" s="426"/>
      <c r="AV293" s="480"/>
      <c r="AW293" s="480"/>
      <c r="AX293" s="480"/>
      <c r="AY293" s="480"/>
      <c r="BA293" s="480"/>
      <c r="BB293" s="480"/>
      <c r="BC293" s="480"/>
      <c r="BD293" s="480"/>
      <c r="BE293" s="480"/>
      <c r="BG293" s="480"/>
      <c r="BH293" s="480"/>
      <c r="BI293" s="480"/>
      <c r="BJ293" s="480"/>
      <c r="BM293" s="480"/>
      <c r="BN293" s="480"/>
      <c r="BO293" s="480"/>
      <c r="BP293" s="480"/>
      <c r="BR293" s="480"/>
      <c r="BS293" s="480"/>
      <c r="BT293" s="480"/>
      <c r="BU293" s="480"/>
      <c r="BV293" s="480"/>
      <c r="BW293" s="480"/>
      <c r="BX293" s="480"/>
      <c r="BY293" s="480"/>
      <c r="BZ293" s="480"/>
      <c r="CA293" s="480"/>
      <c r="CC293" s="480"/>
      <c r="CD293" s="480"/>
      <c r="CE293" s="480"/>
      <c r="CF293" s="480"/>
      <c r="CH293" s="480"/>
      <c r="CI293" s="480"/>
      <c r="CJ293" s="480"/>
      <c r="CK293" s="480"/>
      <c r="CM293" s="480"/>
      <c r="CN293" s="480"/>
      <c r="CO293" s="480"/>
      <c r="CP293" s="480"/>
      <c r="CS293" s="480"/>
      <c r="CT293" s="480"/>
      <c r="CU293" s="480"/>
      <c r="CV293" s="480"/>
      <c r="CW293" s="480"/>
      <c r="CX293" s="480"/>
      <c r="CY293" s="480"/>
      <c r="DA293" s="480"/>
      <c r="DB293" s="480"/>
      <c r="DC293" s="480"/>
      <c r="DE293" s="480"/>
      <c r="DF293" s="480"/>
      <c r="DG293" s="480"/>
      <c r="DI293" s="480"/>
      <c r="DJ293" s="480"/>
      <c r="DK293" s="480"/>
    </row>
    <row r="294" spans="1:115" x14ac:dyDescent="0.2">
      <c r="A294" s="496"/>
      <c r="B294" s="425"/>
      <c r="C294" s="425"/>
      <c r="D294" s="501"/>
      <c r="E294" s="501"/>
      <c r="F294" s="501"/>
      <c r="G294" s="501"/>
      <c r="H294" s="501"/>
      <c r="I294" s="425"/>
      <c r="J294" s="425"/>
      <c r="K294" s="425"/>
      <c r="L294" s="425"/>
      <c r="M294" s="511"/>
      <c r="N294" s="511"/>
      <c r="O294" s="511"/>
      <c r="P294" s="425"/>
      <c r="Q294" s="502"/>
      <c r="R294" s="425"/>
      <c r="S294" s="425"/>
      <c r="T294" s="425"/>
      <c r="U294" s="425"/>
      <c r="V294" s="425"/>
      <c r="W294" s="490"/>
      <c r="X294" s="425"/>
      <c r="Y294" s="425"/>
      <c r="Z294" s="490"/>
      <c r="AA294" s="425"/>
      <c r="AB294" s="425"/>
      <c r="AC294" s="490"/>
      <c r="AD294" s="490"/>
      <c r="AE294" s="490"/>
      <c r="AF294" s="490"/>
      <c r="AG294" s="490"/>
      <c r="AH294" s="490"/>
      <c r="AI294" s="490"/>
      <c r="AJ294" s="425"/>
      <c r="AK294" s="425"/>
      <c r="AL294" s="425"/>
      <c r="AM294" s="425"/>
      <c r="AN294" s="425"/>
      <c r="AO294" s="425"/>
      <c r="AP294" s="425"/>
      <c r="AQ294" s="425"/>
      <c r="AR294" s="425"/>
      <c r="AS294" s="425"/>
      <c r="AT294" s="426"/>
    </row>
    <row r="295" spans="1:115" x14ac:dyDescent="0.2">
      <c r="A295" s="496"/>
      <c r="B295" s="425"/>
      <c r="C295" s="425"/>
      <c r="D295" s="501"/>
      <c r="E295" s="501"/>
      <c r="F295" s="501"/>
      <c r="G295" s="501"/>
      <c r="H295" s="501"/>
      <c r="I295" s="425"/>
      <c r="J295" s="425"/>
      <c r="K295" s="425"/>
      <c r="L295" s="425"/>
      <c r="M295" s="511"/>
      <c r="N295" s="511"/>
      <c r="O295" s="511"/>
      <c r="P295" s="425"/>
      <c r="Q295" s="502"/>
      <c r="R295" s="425"/>
      <c r="S295" s="425"/>
      <c r="T295" s="425"/>
      <c r="U295" s="425"/>
      <c r="V295" s="425"/>
      <c r="W295" s="490"/>
      <c r="X295" s="425"/>
      <c r="Y295" s="425"/>
      <c r="Z295" s="490"/>
      <c r="AA295" s="425"/>
      <c r="AB295" s="425"/>
      <c r="AC295" s="490"/>
      <c r="AD295" s="490"/>
      <c r="AE295" s="490"/>
      <c r="AF295" s="490"/>
      <c r="AG295" s="490"/>
      <c r="AH295" s="490"/>
      <c r="AI295" s="490"/>
      <c r="AJ295" s="425"/>
      <c r="AK295" s="425"/>
      <c r="AL295" s="425"/>
      <c r="AM295" s="425"/>
      <c r="AN295" s="425"/>
      <c r="AO295" s="425"/>
      <c r="AP295" s="425"/>
      <c r="AQ295" s="425"/>
      <c r="AR295" s="425"/>
      <c r="AS295" s="425"/>
      <c r="AT295" s="426"/>
    </row>
    <row r="296" spans="1:115" x14ac:dyDescent="0.2">
      <c r="A296" s="496"/>
      <c r="B296" s="425"/>
      <c r="C296" s="425"/>
      <c r="D296" s="501"/>
      <c r="E296" s="501"/>
      <c r="F296" s="501"/>
      <c r="G296" s="501"/>
      <c r="H296" s="501"/>
      <c r="I296" s="425"/>
      <c r="J296" s="425"/>
      <c r="K296" s="425"/>
      <c r="L296" s="425"/>
      <c r="M296" s="511"/>
      <c r="N296" s="511"/>
      <c r="O296" s="511"/>
      <c r="P296" s="425"/>
      <c r="Q296" s="502"/>
      <c r="R296" s="425"/>
      <c r="S296" s="425"/>
      <c r="T296" s="425"/>
      <c r="U296" s="425"/>
      <c r="V296" s="425"/>
      <c r="W296" s="490"/>
      <c r="X296" s="425"/>
      <c r="Y296" s="425"/>
      <c r="Z296" s="490"/>
      <c r="AA296" s="425"/>
      <c r="AB296" s="425"/>
      <c r="AC296" s="490"/>
      <c r="AD296" s="490"/>
      <c r="AE296" s="490"/>
      <c r="AF296" s="490"/>
      <c r="AG296" s="490"/>
      <c r="AH296" s="490"/>
      <c r="AI296" s="490"/>
      <c r="AJ296" s="425"/>
      <c r="AK296" s="425"/>
      <c r="AL296" s="425"/>
      <c r="AM296" s="425"/>
      <c r="AN296" s="425"/>
      <c r="AO296" s="425"/>
      <c r="AP296" s="425"/>
      <c r="AQ296" s="425"/>
      <c r="AR296" s="425"/>
      <c r="AS296" s="425"/>
      <c r="AT296" s="426"/>
    </row>
    <row r="297" spans="1:115" x14ac:dyDescent="0.2">
      <c r="A297" s="496"/>
      <c r="B297" s="425"/>
      <c r="C297" s="425"/>
      <c r="D297" s="501"/>
      <c r="E297" s="501"/>
      <c r="F297" s="501"/>
      <c r="G297" s="501"/>
      <c r="H297" s="501"/>
      <c r="I297" s="425"/>
      <c r="J297" s="425"/>
      <c r="K297" s="425"/>
      <c r="L297" s="425"/>
      <c r="M297" s="511"/>
      <c r="N297" s="511"/>
      <c r="O297" s="511"/>
      <c r="P297" s="425"/>
      <c r="Q297" s="502"/>
      <c r="R297" s="425"/>
      <c r="S297" s="425"/>
      <c r="T297" s="425"/>
      <c r="U297" s="425"/>
      <c r="V297" s="425"/>
      <c r="W297" s="490"/>
      <c r="X297" s="425"/>
      <c r="Y297" s="425"/>
      <c r="Z297" s="490"/>
      <c r="AA297" s="425"/>
      <c r="AB297" s="425"/>
      <c r="AC297" s="490"/>
      <c r="AD297" s="490"/>
      <c r="AE297" s="490"/>
      <c r="AF297" s="490"/>
      <c r="AG297" s="490"/>
      <c r="AH297" s="490"/>
      <c r="AI297" s="490"/>
      <c r="AJ297" s="425"/>
      <c r="AK297" s="425"/>
      <c r="AL297" s="425"/>
      <c r="AM297" s="425"/>
      <c r="AN297" s="425"/>
      <c r="AO297" s="425"/>
      <c r="AP297" s="425"/>
      <c r="AQ297" s="425"/>
      <c r="AR297" s="425"/>
      <c r="AS297" s="425"/>
      <c r="AT297" s="426"/>
    </row>
    <row r="298" spans="1:115" x14ac:dyDescent="0.2">
      <c r="A298" s="496"/>
      <c r="B298" s="425"/>
      <c r="C298" s="425"/>
      <c r="D298" s="501"/>
      <c r="E298" s="501"/>
      <c r="F298" s="501"/>
      <c r="G298" s="501"/>
      <c r="H298" s="501"/>
      <c r="I298" s="425"/>
      <c r="J298" s="425"/>
      <c r="K298" s="425"/>
      <c r="L298" s="425"/>
      <c r="M298" s="511"/>
      <c r="N298" s="511"/>
      <c r="O298" s="511"/>
      <c r="P298" s="425"/>
      <c r="Q298" s="502"/>
      <c r="R298" s="425"/>
      <c r="S298" s="425"/>
      <c r="T298" s="425"/>
      <c r="U298" s="425"/>
      <c r="V298" s="425"/>
      <c r="W298" s="490"/>
      <c r="X298" s="425"/>
      <c r="Y298" s="425"/>
      <c r="Z298" s="490"/>
      <c r="AA298" s="425"/>
      <c r="AB298" s="425"/>
      <c r="AC298" s="490"/>
      <c r="AD298" s="490"/>
      <c r="AE298" s="490"/>
      <c r="AF298" s="490"/>
      <c r="AG298" s="490"/>
      <c r="AH298" s="490"/>
      <c r="AI298" s="490"/>
      <c r="AJ298" s="425"/>
      <c r="AK298" s="425"/>
      <c r="AL298" s="425"/>
      <c r="AM298" s="425"/>
      <c r="AN298" s="425"/>
      <c r="AO298" s="425"/>
      <c r="AP298" s="425"/>
      <c r="AQ298" s="425"/>
      <c r="AR298" s="425"/>
      <c r="AS298" s="425"/>
      <c r="AT298" s="426"/>
    </row>
    <row r="299" spans="1:115" x14ac:dyDescent="0.2">
      <c r="A299" s="496"/>
      <c r="B299" s="425"/>
      <c r="C299" s="425"/>
      <c r="D299" s="501"/>
      <c r="E299" s="501"/>
      <c r="F299" s="501"/>
      <c r="G299" s="501"/>
      <c r="H299" s="501"/>
      <c r="I299" s="425"/>
      <c r="J299" s="425"/>
      <c r="K299" s="425"/>
      <c r="L299" s="425"/>
      <c r="M299" s="511"/>
      <c r="N299" s="511"/>
      <c r="O299" s="511"/>
      <c r="P299" s="425"/>
      <c r="Q299" s="502"/>
      <c r="R299" s="425"/>
      <c r="S299" s="425"/>
      <c r="T299" s="425"/>
      <c r="U299" s="425"/>
      <c r="V299" s="425"/>
      <c r="W299" s="490"/>
      <c r="X299" s="425"/>
      <c r="Y299" s="425"/>
      <c r="Z299" s="490"/>
      <c r="AA299" s="425"/>
      <c r="AB299" s="425"/>
      <c r="AC299" s="490"/>
      <c r="AD299" s="490"/>
      <c r="AE299" s="490"/>
      <c r="AF299" s="490"/>
      <c r="AG299" s="490"/>
      <c r="AH299" s="490"/>
      <c r="AI299" s="490"/>
      <c r="AJ299" s="425"/>
      <c r="AK299" s="425"/>
      <c r="AL299" s="425"/>
      <c r="AM299" s="425"/>
      <c r="AN299" s="425"/>
      <c r="AO299" s="425"/>
      <c r="AP299" s="425"/>
      <c r="AQ299" s="425"/>
      <c r="AR299" s="425"/>
      <c r="AS299" s="425"/>
      <c r="AT299" s="426"/>
    </row>
    <row r="300" spans="1:115" x14ac:dyDescent="0.2">
      <c r="A300" s="496"/>
      <c r="B300" s="425"/>
      <c r="C300" s="425"/>
      <c r="D300" s="501"/>
      <c r="E300" s="501"/>
      <c r="F300" s="501"/>
      <c r="G300" s="501"/>
      <c r="H300" s="501"/>
      <c r="I300" s="425"/>
      <c r="J300" s="425"/>
      <c r="K300" s="425"/>
      <c r="L300" s="425"/>
      <c r="M300" s="511"/>
      <c r="N300" s="511"/>
      <c r="O300" s="511"/>
      <c r="P300" s="425"/>
      <c r="Q300" s="502"/>
      <c r="R300" s="425"/>
      <c r="S300" s="425"/>
      <c r="T300" s="425"/>
      <c r="U300" s="425"/>
      <c r="V300" s="425"/>
      <c r="W300" s="490"/>
      <c r="X300" s="425"/>
      <c r="Y300" s="425"/>
      <c r="Z300" s="490"/>
      <c r="AA300" s="425"/>
      <c r="AB300" s="425"/>
      <c r="AC300" s="490"/>
      <c r="AD300" s="490"/>
      <c r="AE300" s="490"/>
      <c r="AF300" s="490"/>
      <c r="AG300" s="490"/>
      <c r="AH300" s="490"/>
      <c r="AI300" s="490"/>
      <c r="AJ300" s="425"/>
      <c r="AK300" s="425"/>
      <c r="AL300" s="425"/>
      <c r="AM300" s="425"/>
      <c r="AN300" s="425"/>
      <c r="AO300" s="425"/>
      <c r="AP300" s="425"/>
      <c r="AQ300" s="425"/>
      <c r="AR300" s="425"/>
      <c r="AS300" s="425"/>
      <c r="AT300" s="426"/>
    </row>
    <row r="301" spans="1:115" x14ac:dyDescent="0.2">
      <c r="A301" s="496"/>
      <c r="B301" s="425"/>
      <c r="C301" s="425"/>
      <c r="D301" s="501"/>
      <c r="E301" s="501"/>
      <c r="F301" s="501"/>
      <c r="G301" s="501"/>
      <c r="H301" s="501"/>
      <c r="I301" s="425"/>
      <c r="J301" s="425"/>
      <c r="K301" s="425"/>
      <c r="L301" s="425"/>
      <c r="M301" s="511"/>
      <c r="N301" s="511"/>
      <c r="O301" s="511"/>
      <c r="P301" s="425"/>
      <c r="Q301" s="502"/>
      <c r="R301" s="425"/>
      <c r="S301" s="425"/>
      <c r="T301" s="425"/>
      <c r="U301" s="425"/>
      <c r="V301" s="425"/>
      <c r="W301" s="490"/>
      <c r="X301" s="425"/>
      <c r="Y301" s="425"/>
      <c r="Z301" s="490"/>
      <c r="AA301" s="425"/>
      <c r="AB301" s="425"/>
      <c r="AC301" s="490"/>
      <c r="AD301" s="490"/>
      <c r="AE301" s="490"/>
      <c r="AF301" s="490"/>
      <c r="AG301" s="490"/>
      <c r="AH301" s="490"/>
      <c r="AI301" s="490"/>
      <c r="AJ301" s="425"/>
      <c r="AK301" s="425"/>
      <c r="AL301" s="425"/>
      <c r="AM301" s="425"/>
      <c r="AN301" s="425"/>
      <c r="AO301" s="425"/>
      <c r="AP301" s="425"/>
      <c r="AQ301" s="425"/>
      <c r="AR301" s="425"/>
      <c r="AS301" s="425"/>
      <c r="AT301" s="426"/>
    </row>
    <row r="302" spans="1:115" x14ac:dyDescent="0.2">
      <c r="A302" s="496"/>
      <c r="B302" s="425"/>
      <c r="C302" s="425"/>
      <c r="D302" s="501"/>
      <c r="E302" s="501"/>
      <c r="F302" s="501"/>
      <c r="G302" s="501"/>
      <c r="H302" s="501"/>
      <c r="I302" s="425"/>
      <c r="J302" s="425"/>
      <c r="K302" s="425"/>
      <c r="L302" s="425"/>
      <c r="M302" s="511"/>
      <c r="N302" s="511"/>
      <c r="O302" s="511"/>
      <c r="P302" s="425"/>
      <c r="Q302" s="502"/>
      <c r="R302" s="425"/>
      <c r="S302" s="425"/>
      <c r="T302" s="425"/>
      <c r="U302" s="425"/>
      <c r="V302" s="425"/>
      <c r="W302" s="490"/>
      <c r="X302" s="425"/>
      <c r="Y302" s="425"/>
      <c r="Z302" s="490"/>
      <c r="AA302" s="425"/>
      <c r="AB302" s="425"/>
      <c r="AC302" s="490"/>
      <c r="AD302" s="490"/>
      <c r="AE302" s="490"/>
      <c r="AF302" s="490"/>
      <c r="AG302" s="490"/>
      <c r="AH302" s="490"/>
      <c r="AI302" s="490"/>
      <c r="AJ302" s="425"/>
      <c r="AK302" s="425"/>
      <c r="AL302" s="425"/>
      <c r="AM302" s="425"/>
      <c r="AN302" s="425"/>
      <c r="AO302" s="425"/>
      <c r="AP302" s="425"/>
      <c r="AQ302" s="425"/>
      <c r="AR302" s="425"/>
      <c r="AS302" s="425"/>
      <c r="AT302" s="426"/>
    </row>
    <row r="303" spans="1:115" hidden="1" x14ac:dyDescent="0.2">
      <c r="A303" s="425"/>
      <c r="B303" s="425"/>
      <c r="C303" s="425"/>
      <c r="D303" s="499"/>
      <c r="E303" s="499"/>
      <c r="F303" s="499"/>
      <c r="G303" s="499"/>
      <c r="H303" s="499"/>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c r="AF303" s="425"/>
      <c r="AG303" s="425"/>
      <c r="AH303" s="425"/>
      <c r="AI303" s="425"/>
      <c r="AJ303" s="425"/>
      <c r="AK303" s="425"/>
      <c r="AL303" s="425"/>
      <c r="AM303" s="425"/>
      <c r="AN303" s="425"/>
      <c r="AO303" s="425"/>
      <c r="AP303" s="425"/>
      <c r="AQ303" s="425"/>
      <c r="AR303" s="425"/>
      <c r="AS303" s="425"/>
      <c r="AT303" s="426"/>
    </row>
    <row r="304" spans="1:115" hidden="1" x14ac:dyDescent="0.2">
      <c r="A304" s="13"/>
      <c r="B304" s="248"/>
      <c r="C304" s="425"/>
      <c r="D304" s="510"/>
      <c r="E304" s="510"/>
      <c r="F304" s="510"/>
      <c r="G304" s="510"/>
      <c r="H304" s="510"/>
      <c r="I304" s="425"/>
      <c r="J304" s="425"/>
      <c r="K304" s="425"/>
      <c r="L304" s="425"/>
      <c r="M304" s="510"/>
      <c r="N304" s="510"/>
      <c r="O304" s="510"/>
      <c r="P304" s="425"/>
      <c r="Q304" s="510"/>
      <c r="R304" s="425"/>
      <c r="S304" s="425"/>
      <c r="T304" s="425"/>
      <c r="U304" s="425"/>
      <c r="V304" s="425"/>
      <c r="W304" s="510"/>
      <c r="X304" s="425"/>
      <c r="Y304" s="425"/>
      <c r="Z304" s="425"/>
      <c r="AA304" s="425"/>
      <c r="AB304" s="425"/>
      <c r="AC304" s="425"/>
      <c r="AD304" s="425"/>
      <c r="AE304" s="425"/>
      <c r="AF304" s="425"/>
      <c r="AG304" s="425"/>
      <c r="AH304" s="425"/>
      <c r="AI304" s="425"/>
      <c r="AJ304" s="425"/>
      <c r="AK304" s="425"/>
      <c r="AL304" s="425"/>
      <c r="AM304" s="425"/>
      <c r="AN304" s="425"/>
      <c r="AO304" s="425"/>
      <c r="AP304" s="425"/>
      <c r="AQ304" s="425"/>
      <c r="AR304" s="425"/>
      <c r="AS304" s="425"/>
      <c r="AT304" s="426"/>
      <c r="CT304" s="480"/>
      <c r="CX304" s="480"/>
      <c r="DB304" s="480"/>
      <c r="DF304" s="480"/>
      <c r="DJ304" s="480"/>
    </row>
    <row r="305" spans="1:125" hidden="1" x14ac:dyDescent="0.2">
      <c r="A305" s="13"/>
      <c r="B305" s="248"/>
      <c r="C305" s="425"/>
      <c r="D305" s="502"/>
      <c r="E305" s="502"/>
      <c r="F305" s="502"/>
      <c r="G305" s="502"/>
      <c r="H305" s="502"/>
      <c r="I305" s="425"/>
      <c r="J305" s="425"/>
      <c r="K305" s="425"/>
      <c r="L305" s="425"/>
      <c r="M305" s="508"/>
      <c r="N305" s="508"/>
      <c r="O305" s="508"/>
      <c r="P305" s="425"/>
      <c r="Q305" s="425"/>
      <c r="R305" s="425"/>
      <c r="S305" s="425"/>
      <c r="T305" s="425"/>
      <c r="U305" s="425"/>
      <c r="V305" s="425"/>
      <c r="W305" s="425"/>
      <c r="X305" s="425"/>
      <c r="Y305" s="425"/>
      <c r="Z305" s="425"/>
      <c r="AA305" s="425"/>
      <c r="AB305" s="425"/>
      <c r="AC305" s="425"/>
      <c r="AD305" s="425"/>
      <c r="AE305" s="425"/>
      <c r="AF305" s="425"/>
      <c r="AG305" s="425"/>
      <c r="AH305" s="425"/>
      <c r="AI305" s="425"/>
      <c r="AJ305" s="425"/>
      <c r="AK305" s="425"/>
      <c r="AL305" s="425"/>
      <c r="AM305" s="425"/>
      <c r="AN305" s="425"/>
      <c r="AO305" s="425"/>
      <c r="AP305" s="425"/>
      <c r="AQ305" s="425"/>
      <c r="AR305" s="425"/>
      <c r="AS305" s="425"/>
      <c r="AT305" s="426"/>
    </row>
    <row r="306" spans="1:125" x14ac:dyDescent="0.2">
      <c r="A306" s="425"/>
      <c r="B306" s="425"/>
      <c r="C306" s="425"/>
      <c r="D306" s="499"/>
      <c r="E306" s="499"/>
      <c r="F306" s="499"/>
      <c r="G306" s="499"/>
      <c r="H306" s="499"/>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c r="AF306" s="425"/>
      <c r="AG306" s="425"/>
      <c r="AH306" s="425"/>
      <c r="AI306" s="425"/>
      <c r="AJ306" s="425"/>
      <c r="AK306" s="425"/>
      <c r="AL306" s="425"/>
      <c r="AM306" s="425"/>
      <c r="AN306" s="425"/>
      <c r="AO306" s="425"/>
      <c r="AP306" s="425"/>
      <c r="AQ306" s="425"/>
      <c r="AR306" s="425"/>
      <c r="AS306" s="425"/>
      <c r="AT306" s="426"/>
    </row>
    <row r="307" spans="1:125" x14ac:dyDescent="0.2">
      <c r="A307" s="425"/>
      <c r="B307" s="425"/>
      <c r="C307" s="425"/>
      <c r="D307" s="499"/>
      <c r="E307" s="499"/>
      <c r="F307" s="499"/>
      <c r="G307" s="499"/>
      <c r="H307" s="499"/>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c r="AF307" s="425"/>
      <c r="AG307" s="425"/>
      <c r="AH307" s="425"/>
      <c r="AI307" s="425"/>
      <c r="AJ307" s="425"/>
      <c r="AK307" s="425"/>
      <c r="AL307" s="425"/>
      <c r="AM307" s="425"/>
      <c r="AN307" s="425"/>
      <c r="AO307" s="425"/>
      <c r="AP307" s="425"/>
      <c r="AQ307" s="425"/>
      <c r="AR307" s="425"/>
      <c r="AS307" s="425"/>
      <c r="AT307" s="426"/>
    </row>
    <row r="308" spans="1:125" ht="51.75" customHeight="1" x14ac:dyDescent="0.2">
      <c r="A308" s="425"/>
      <c r="B308" s="425"/>
      <c r="C308" s="425"/>
      <c r="D308" s="512"/>
      <c r="E308" s="512"/>
      <c r="F308" s="512"/>
      <c r="G308" s="512"/>
      <c r="H308" s="512"/>
      <c r="I308" s="471"/>
      <c r="J308" s="471"/>
      <c r="K308" s="471"/>
      <c r="L308" s="471"/>
      <c r="M308" s="498"/>
      <c r="N308" s="498"/>
      <c r="O308" s="498"/>
      <c r="P308" s="471"/>
      <c r="Q308" s="498"/>
      <c r="R308" s="471"/>
      <c r="S308" s="471"/>
      <c r="T308" s="471"/>
      <c r="U308" s="471"/>
      <c r="V308" s="471"/>
      <c r="W308" s="512"/>
      <c r="X308" s="471"/>
      <c r="Y308" s="471"/>
      <c r="Z308" s="512"/>
      <c r="AA308" s="512"/>
      <c r="AB308" s="471"/>
      <c r="AC308" s="512"/>
      <c r="AD308" s="512"/>
      <c r="AE308" s="471"/>
      <c r="AF308" s="471"/>
      <c r="AG308" s="471"/>
      <c r="AH308" s="471"/>
      <c r="AI308" s="471"/>
      <c r="AJ308" s="471"/>
      <c r="AK308" s="471"/>
      <c r="AL308" s="471"/>
      <c r="AM308" s="471"/>
      <c r="AN308" s="471"/>
      <c r="AO308" s="471"/>
      <c r="AP308" s="471"/>
      <c r="AQ308" s="471"/>
      <c r="AR308" s="471"/>
      <c r="AS308" s="471"/>
      <c r="AT308" s="426"/>
    </row>
    <row r="309" spans="1:125" x14ac:dyDescent="0.2">
      <c r="A309" s="496"/>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516"/>
      <c r="AD309" s="516"/>
      <c r="AE309" s="517"/>
      <c r="AF309" s="517"/>
      <c r="AG309" s="517"/>
      <c r="AH309" s="517"/>
      <c r="AI309" s="517"/>
      <c r="AJ309" s="425"/>
      <c r="AK309" s="517"/>
      <c r="AL309" s="518"/>
      <c r="AM309" s="518"/>
      <c r="AN309" s="518"/>
      <c r="AO309" s="518"/>
      <c r="AP309" s="518"/>
      <c r="AQ309" s="518"/>
      <c r="AR309" s="518"/>
      <c r="AS309" s="425"/>
      <c r="AT309" s="426"/>
    </row>
    <row r="310" spans="1:125" x14ac:dyDescent="0.2">
      <c r="A310" s="425"/>
      <c r="B310" s="425"/>
      <c r="C310" s="425"/>
      <c r="D310" s="443"/>
      <c r="E310" s="443"/>
      <c r="F310" s="443"/>
      <c r="G310" s="443"/>
      <c r="H310" s="443"/>
      <c r="I310" s="471"/>
      <c r="J310" s="471"/>
      <c r="K310" s="471"/>
      <c r="L310" s="471"/>
      <c r="M310" s="450"/>
      <c r="N310" s="450"/>
      <c r="O310" s="450"/>
      <c r="P310" s="471"/>
      <c r="Q310" s="450"/>
      <c r="R310" s="471"/>
      <c r="S310" s="471"/>
      <c r="T310" s="471"/>
      <c r="U310" s="471"/>
      <c r="V310" s="471"/>
      <c r="W310" s="450"/>
      <c r="X310" s="471"/>
      <c r="Y310" s="471"/>
      <c r="Z310" s="471"/>
      <c r="AA310" s="471"/>
      <c r="AB310" s="471"/>
      <c r="AC310" s="519"/>
      <c r="AD310" s="519"/>
      <c r="AE310" s="519"/>
      <c r="AF310" s="519"/>
      <c r="AG310" s="519"/>
      <c r="AH310" s="519"/>
      <c r="AI310" s="519"/>
      <c r="AJ310" s="519"/>
      <c r="AK310" s="519"/>
      <c r="AL310" s="476"/>
      <c r="AM310" s="476"/>
      <c r="AN310" s="476"/>
      <c r="AO310" s="476"/>
      <c r="AP310" s="476"/>
      <c r="AQ310" s="476"/>
      <c r="AR310" s="476"/>
      <c r="AS310" s="425"/>
      <c r="AT310" s="426"/>
    </row>
    <row r="311" spans="1:125" x14ac:dyDescent="0.2">
      <c r="A311" s="500"/>
      <c r="B311" s="425"/>
      <c r="C311" s="425"/>
      <c r="D311" s="443"/>
      <c r="E311" s="443"/>
      <c r="F311" s="443"/>
      <c r="G311" s="443"/>
      <c r="H311" s="443"/>
      <c r="I311" s="471"/>
      <c r="J311" s="471"/>
      <c r="K311" s="471"/>
      <c r="L311" s="471"/>
      <c r="M311" s="443"/>
      <c r="N311" s="443"/>
      <c r="O311" s="443"/>
      <c r="P311" s="471"/>
      <c r="Q311" s="443"/>
      <c r="R311" s="471"/>
      <c r="S311" s="471"/>
      <c r="T311" s="471"/>
      <c r="U311" s="471"/>
      <c r="V311" s="471"/>
      <c r="W311" s="425"/>
      <c r="X311" s="471"/>
      <c r="Y311" s="471"/>
      <c r="Z311" s="443"/>
      <c r="AA311" s="443"/>
      <c r="AB311" s="471"/>
      <c r="AC311" s="520"/>
      <c r="AD311" s="521"/>
      <c r="AE311" s="520"/>
      <c r="AF311" s="520"/>
      <c r="AG311" s="520"/>
      <c r="AH311" s="522"/>
      <c r="AI311" s="523"/>
      <c r="AJ311" s="524"/>
      <c r="AK311" s="522"/>
      <c r="AL311" s="525"/>
      <c r="AM311" s="525"/>
      <c r="AN311" s="525"/>
      <c r="AO311" s="525"/>
      <c r="AP311" s="525"/>
      <c r="AQ311" s="525"/>
      <c r="AR311" s="525"/>
      <c r="AS311" s="425"/>
      <c r="AT311" s="426"/>
      <c r="DQ311" s="440"/>
    </row>
    <row r="312" spans="1:125" ht="13.5" thickBot="1" x14ac:dyDescent="0.25">
      <c r="A312" s="496"/>
      <c r="B312" s="425"/>
      <c r="C312" s="425"/>
      <c r="D312" s="450"/>
      <c r="E312" s="450"/>
      <c r="F312" s="450"/>
      <c r="G312" s="450"/>
      <c r="H312" s="450"/>
      <c r="I312" s="471"/>
      <c r="J312" s="471"/>
      <c r="K312" s="471"/>
      <c r="L312" s="471"/>
      <c r="M312" s="443"/>
      <c r="N312" s="443"/>
      <c r="O312" s="443"/>
      <c r="P312" s="471"/>
      <c r="Q312" s="443"/>
      <c r="R312" s="471"/>
      <c r="S312" s="471"/>
      <c r="T312" s="471"/>
      <c r="U312" s="471"/>
      <c r="V312" s="471"/>
      <c r="W312" s="443"/>
      <c r="X312" s="471"/>
      <c r="Y312" s="471"/>
      <c r="Z312" s="450"/>
      <c r="AA312" s="471"/>
      <c r="AB312" s="471"/>
      <c r="AC312" s="526"/>
      <c r="AD312" s="527"/>
      <c r="AE312" s="526"/>
      <c r="AF312" s="526"/>
      <c r="AG312" s="527"/>
      <c r="AH312" s="528"/>
      <c r="AI312" s="526"/>
      <c r="AJ312" s="529"/>
      <c r="AK312" s="529"/>
      <c r="AL312" s="530"/>
      <c r="AM312" s="530"/>
      <c r="AN312" s="530"/>
      <c r="AO312" s="530"/>
      <c r="AP312" s="530"/>
      <c r="AQ312" s="530"/>
      <c r="AR312" s="530"/>
      <c r="AS312" s="425"/>
      <c r="AT312" s="426"/>
      <c r="DQ312" s="475"/>
      <c r="DR312" s="475"/>
      <c r="DS312" s="475"/>
      <c r="DT312" s="475"/>
      <c r="DU312" s="459"/>
    </row>
    <row r="313" spans="1:125" x14ac:dyDescent="0.2">
      <c r="A313" s="496"/>
      <c r="B313" s="425"/>
      <c r="C313" s="425"/>
      <c r="D313" s="501"/>
      <c r="E313" s="501"/>
      <c r="F313" s="501"/>
      <c r="G313" s="501"/>
      <c r="H313" s="501"/>
      <c r="I313" s="425"/>
      <c r="J313" s="425"/>
      <c r="K313" s="425"/>
      <c r="L313" s="425"/>
      <c r="M313" s="511"/>
      <c r="N313" s="511"/>
      <c r="O313" s="511"/>
      <c r="P313" s="425"/>
      <c r="Q313" s="502"/>
      <c r="R313" s="425"/>
      <c r="S313" s="425"/>
      <c r="T313" s="425"/>
      <c r="U313" s="425"/>
      <c r="V313" s="425"/>
      <c r="W313" s="503"/>
      <c r="X313" s="425"/>
      <c r="Y313" s="425"/>
      <c r="Z313" s="531"/>
      <c r="AA313" s="490"/>
      <c r="AB313" s="425"/>
      <c r="AC313" s="490"/>
      <c r="AD313" s="490"/>
      <c r="AE313" s="490"/>
      <c r="AF313" s="490"/>
      <c r="AG313" s="490"/>
      <c r="AH313" s="490"/>
      <c r="AI313" s="490"/>
      <c r="AJ313" s="490"/>
      <c r="AK313" s="490"/>
      <c r="AL313" s="490"/>
      <c r="AM313" s="490"/>
      <c r="AN313" s="490"/>
      <c r="AO313" s="490"/>
      <c r="AP313" s="490"/>
      <c r="AQ313" s="490"/>
      <c r="AR313" s="490"/>
      <c r="AS313" s="425"/>
      <c r="AT313" s="426"/>
      <c r="DQ313" s="480"/>
      <c r="DR313" s="480"/>
      <c r="DS313" s="480"/>
      <c r="DT313" s="480"/>
      <c r="DU313" s="481"/>
    </row>
    <row r="314" spans="1:125" x14ac:dyDescent="0.2">
      <c r="A314" s="496"/>
      <c r="B314" s="425"/>
      <c r="C314" s="425"/>
      <c r="D314" s="501"/>
      <c r="E314" s="501"/>
      <c r="F314" s="501"/>
      <c r="G314" s="501"/>
      <c r="H314" s="501"/>
      <c r="I314" s="425"/>
      <c r="J314" s="425"/>
      <c r="K314" s="425"/>
      <c r="L314" s="425"/>
      <c r="M314" s="511"/>
      <c r="N314" s="511"/>
      <c r="O314" s="511"/>
      <c r="P314" s="425"/>
      <c r="Q314" s="502"/>
      <c r="R314" s="425"/>
      <c r="S314" s="425"/>
      <c r="T314" s="425"/>
      <c r="U314" s="425"/>
      <c r="V314" s="425"/>
      <c r="W314" s="503"/>
      <c r="X314" s="425"/>
      <c r="Y314" s="425"/>
      <c r="Z314" s="531"/>
      <c r="AA314" s="490"/>
      <c r="AB314" s="425"/>
      <c r="AC314" s="490"/>
      <c r="AD314" s="490"/>
      <c r="AE314" s="490"/>
      <c r="AF314" s="490"/>
      <c r="AG314" s="490"/>
      <c r="AH314" s="490"/>
      <c r="AI314" s="490"/>
      <c r="AJ314" s="490"/>
      <c r="AK314" s="490"/>
      <c r="AL314" s="490"/>
      <c r="AM314" s="490"/>
      <c r="AN314" s="490"/>
      <c r="AO314" s="490"/>
      <c r="AP314" s="490"/>
      <c r="AQ314" s="490"/>
      <c r="AR314" s="490"/>
      <c r="AS314" s="425"/>
      <c r="AT314" s="426"/>
      <c r="DQ314" s="480"/>
      <c r="DR314" s="480"/>
      <c r="DS314" s="480"/>
      <c r="DT314" s="480"/>
      <c r="DU314" s="481"/>
    </row>
    <row r="315" spans="1:125" x14ac:dyDescent="0.2">
      <c r="A315" s="496"/>
      <c r="B315" s="425"/>
      <c r="C315" s="425"/>
      <c r="D315" s="501"/>
      <c r="E315" s="501"/>
      <c r="F315" s="501"/>
      <c r="G315" s="501"/>
      <c r="H315" s="501"/>
      <c r="I315" s="425"/>
      <c r="J315" s="425"/>
      <c r="K315" s="425"/>
      <c r="L315" s="425"/>
      <c r="M315" s="511"/>
      <c r="N315" s="511"/>
      <c r="O315" s="511"/>
      <c r="P315" s="425"/>
      <c r="Q315" s="502"/>
      <c r="R315" s="425"/>
      <c r="S315" s="425"/>
      <c r="T315" s="425"/>
      <c r="U315" s="425"/>
      <c r="V315" s="425"/>
      <c r="W315" s="503"/>
      <c r="X315" s="425"/>
      <c r="Y315" s="425"/>
      <c r="Z315" s="531"/>
      <c r="AA315" s="490"/>
      <c r="AB315" s="425"/>
      <c r="AC315" s="490"/>
      <c r="AD315" s="490"/>
      <c r="AE315" s="490"/>
      <c r="AF315" s="490"/>
      <c r="AG315" s="490"/>
      <c r="AH315" s="490"/>
      <c r="AI315" s="490"/>
      <c r="AJ315" s="490"/>
      <c r="AK315" s="490"/>
      <c r="AL315" s="490"/>
      <c r="AM315" s="490"/>
      <c r="AN315" s="490"/>
      <c r="AO315" s="490"/>
      <c r="AP315" s="490"/>
      <c r="AQ315" s="490"/>
      <c r="AR315" s="490"/>
      <c r="AS315" s="425"/>
      <c r="AT315" s="426"/>
      <c r="DQ315" s="480"/>
      <c r="DR315" s="480"/>
      <c r="DS315" s="480"/>
      <c r="DT315" s="480"/>
      <c r="DU315" s="481"/>
    </row>
    <row r="316" spans="1:125" x14ac:dyDescent="0.2">
      <c r="A316" s="496"/>
      <c r="B316" s="425"/>
      <c r="C316" s="425"/>
      <c r="D316" s="501"/>
      <c r="E316" s="501"/>
      <c r="F316" s="501"/>
      <c r="G316" s="501"/>
      <c r="H316" s="501"/>
      <c r="I316" s="425"/>
      <c r="J316" s="425"/>
      <c r="K316" s="425"/>
      <c r="L316" s="425"/>
      <c r="M316" s="511"/>
      <c r="N316" s="511"/>
      <c r="O316" s="511"/>
      <c r="P316" s="425"/>
      <c r="Q316" s="502"/>
      <c r="R316" s="425"/>
      <c r="S316" s="425"/>
      <c r="T316" s="425"/>
      <c r="U316" s="425"/>
      <c r="V316" s="425"/>
      <c r="W316" s="503"/>
      <c r="X316" s="425"/>
      <c r="Y316" s="425"/>
      <c r="Z316" s="531"/>
      <c r="AA316" s="490"/>
      <c r="AB316" s="425"/>
      <c r="AC316" s="490"/>
      <c r="AD316" s="490"/>
      <c r="AE316" s="490"/>
      <c r="AF316" s="490"/>
      <c r="AG316" s="490"/>
      <c r="AH316" s="490"/>
      <c r="AI316" s="490"/>
      <c r="AJ316" s="490"/>
      <c r="AK316" s="490"/>
      <c r="AL316" s="490"/>
      <c r="AM316" s="490"/>
      <c r="AN316" s="490"/>
      <c r="AO316" s="490"/>
      <c r="AP316" s="490"/>
      <c r="AQ316" s="490"/>
      <c r="AR316" s="490"/>
      <c r="AS316" s="425"/>
      <c r="AT316" s="426"/>
      <c r="DQ316" s="480"/>
      <c r="DR316" s="480"/>
      <c r="DS316" s="480"/>
      <c r="DT316" s="480"/>
      <c r="DU316" s="481"/>
    </row>
    <row r="317" spans="1:125" x14ac:dyDescent="0.2">
      <c r="A317" s="496"/>
      <c r="B317" s="425"/>
      <c r="C317" s="425"/>
      <c r="D317" s="501"/>
      <c r="E317" s="501"/>
      <c r="F317" s="501"/>
      <c r="G317" s="501"/>
      <c r="H317" s="501"/>
      <c r="I317" s="425"/>
      <c r="J317" s="425"/>
      <c r="K317" s="425"/>
      <c r="L317" s="425"/>
      <c r="M317" s="511"/>
      <c r="N317" s="511"/>
      <c r="O317" s="511"/>
      <c r="P317" s="425"/>
      <c r="Q317" s="502"/>
      <c r="R317" s="425"/>
      <c r="S317" s="425"/>
      <c r="T317" s="425"/>
      <c r="U317" s="425"/>
      <c r="V317" s="425"/>
      <c r="W317" s="503"/>
      <c r="X317" s="425"/>
      <c r="Y317" s="425"/>
      <c r="Z317" s="531"/>
      <c r="AA317" s="490"/>
      <c r="AB317" s="425"/>
      <c r="AC317" s="490"/>
      <c r="AD317" s="490"/>
      <c r="AE317" s="490"/>
      <c r="AF317" s="490"/>
      <c r="AG317" s="490"/>
      <c r="AH317" s="490"/>
      <c r="AI317" s="490"/>
      <c r="AJ317" s="490"/>
      <c r="AK317" s="490"/>
      <c r="AL317" s="490"/>
      <c r="AM317" s="490"/>
      <c r="AN317" s="490"/>
      <c r="AO317" s="490"/>
      <c r="AP317" s="490"/>
      <c r="AQ317" s="490"/>
      <c r="AR317" s="490"/>
      <c r="AS317" s="425"/>
      <c r="AT317" s="426"/>
      <c r="DQ317" s="480"/>
      <c r="DR317" s="480"/>
      <c r="DS317" s="480"/>
      <c r="DT317" s="480"/>
      <c r="DU317" s="481"/>
    </row>
    <row r="318" spans="1:125" x14ac:dyDescent="0.2">
      <c r="A318" s="496"/>
      <c r="B318" s="425"/>
      <c r="C318" s="425"/>
      <c r="D318" s="501"/>
      <c r="E318" s="501"/>
      <c r="F318" s="501"/>
      <c r="G318" s="501"/>
      <c r="H318" s="501"/>
      <c r="I318" s="425"/>
      <c r="J318" s="425"/>
      <c r="K318" s="425"/>
      <c r="L318" s="425"/>
      <c r="M318" s="511"/>
      <c r="N318" s="511"/>
      <c r="O318" s="511"/>
      <c r="P318" s="425"/>
      <c r="Q318" s="502"/>
      <c r="R318" s="425"/>
      <c r="S318" s="425"/>
      <c r="T318" s="425"/>
      <c r="U318" s="425"/>
      <c r="V318" s="425"/>
      <c r="W318" s="503"/>
      <c r="X318" s="425"/>
      <c r="Y318" s="425"/>
      <c r="Z318" s="531"/>
      <c r="AA318" s="490"/>
      <c r="AB318" s="425"/>
      <c r="AC318" s="490"/>
      <c r="AD318" s="490"/>
      <c r="AE318" s="490"/>
      <c r="AF318" s="490"/>
      <c r="AG318" s="490"/>
      <c r="AH318" s="490"/>
      <c r="AI318" s="490"/>
      <c r="AJ318" s="490"/>
      <c r="AK318" s="490"/>
      <c r="AL318" s="490"/>
      <c r="AM318" s="490"/>
      <c r="AN318" s="490"/>
      <c r="AO318" s="490"/>
      <c r="AP318" s="490"/>
      <c r="AQ318" s="490"/>
      <c r="AR318" s="490"/>
      <c r="AS318" s="425"/>
      <c r="AT318" s="426"/>
      <c r="DQ318" s="480"/>
      <c r="DR318" s="480"/>
      <c r="DS318" s="480"/>
      <c r="DT318" s="480"/>
      <c r="DU318" s="481"/>
    </row>
    <row r="319" spans="1:125" x14ac:dyDescent="0.2">
      <c r="A319" s="496"/>
      <c r="B319" s="425"/>
      <c r="C319" s="425"/>
      <c r="D319" s="501"/>
      <c r="E319" s="501"/>
      <c r="F319" s="501"/>
      <c r="G319" s="501"/>
      <c r="H319" s="501"/>
      <c r="I319" s="425"/>
      <c r="J319" s="425"/>
      <c r="K319" s="425"/>
      <c r="L319" s="425"/>
      <c r="M319" s="511"/>
      <c r="N319" s="511"/>
      <c r="O319" s="511"/>
      <c r="P319" s="425"/>
      <c r="Q319" s="502"/>
      <c r="R319" s="425"/>
      <c r="S319" s="425"/>
      <c r="T319" s="425"/>
      <c r="U319" s="425"/>
      <c r="V319" s="425"/>
      <c r="W319" s="503"/>
      <c r="X319" s="425"/>
      <c r="Y319" s="425"/>
      <c r="Z319" s="531"/>
      <c r="AA319" s="490"/>
      <c r="AB319" s="425"/>
      <c r="AC319" s="490"/>
      <c r="AD319" s="490"/>
      <c r="AE319" s="490"/>
      <c r="AF319" s="490"/>
      <c r="AG319" s="490"/>
      <c r="AH319" s="490"/>
      <c r="AI319" s="490"/>
      <c r="AJ319" s="490"/>
      <c r="AK319" s="490"/>
      <c r="AL319" s="490"/>
      <c r="AM319" s="490"/>
      <c r="AN319" s="490"/>
      <c r="AO319" s="490"/>
      <c r="AP319" s="490"/>
      <c r="AQ319" s="490"/>
      <c r="AR319" s="490"/>
      <c r="AS319" s="425"/>
      <c r="AT319" s="426"/>
      <c r="DQ319" s="480"/>
      <c r="DR319" s="480"/>
      <c r="DS319" s="480"/>
      <c r="DT319" s="480"/>
      <c r="DU319" s="481"/>
    </row>
    <row r="320" spans="1:125" x14ac:dyDescent="0.2">
      <c r="A320" s="496"/>
      <c r="B320" s="425"/>
      <c r="C320" s="425"/>
      <c r="D320" s="501"/>
      <c r="E320" s="501"/>
      <c r="F320" s="501"/>
      <c r="G320" s="501"/>
      <c r="H320" s="501"/>
      <c r="I320" s="425"/>
      <c r="J320" s="425"/>
      <c r="K320" s="425"/>
      <c r="L320" s="425"/>
      <c r="M320" s="511"/>
      <c r="N320" s="511"/>
      <c r="O320" s="511"/>
      <c r="P320" s="425"/>
      <c r="Q320" s="502"/>
      <c r="R320" s="425"/>
      <c r="S320" s="425"/>
      <c r="T320" s="425"/>
      <c r="U320" s="425"/>
      <c r="V320" s="425"/>
      <c r="W320" s="503"/>
      <c r="X320" s="425"/>
      <c r="Y320" s="425"/>
      <c r="Z320" s="531"/>
      <c r="AA320" s="490"/>
      <c r="AB320" s="425"/>
      <c r="AC320" s="490"/>
      <c r="AD320" s="490"/>
      <c r="AE320" s="490"/>
      <c r="AF320" s="490"/>
      <c r="AG320" s="490"/>
      <c r="AH320" s="490"/>
      <c r="AI320" s="490"/>
      <c r="AJ320" s="490"/>
      <c r="AK320" s="490"/>
      <c r="AL320" s="490"/>
      <c r="AM320" s="490"/>
      <c r="AN320" s="490"/>
      <c r="AO320" s="490"/>
      <c r="AP320" s="490"/>
      <c r="AQ320" s="490"/>
      <c r="AR320" s="490"/>
      <c r="AS320" s="425"/>
      <c r="AT320" s="426"/>
      <c r="DQ320" s="480"/>
      <c r="DR320" s="480"/>
      <c r="DS320" s="480"/>
      <c r="DT320" s="480"/>
      <c r="DU320" s="481"/>
    </row>
    <row r="321" spans="1:125" x14ac:dyDescent="0.2">
      <c r="A321" s="496"/>
      <c r="B321" s="425"/>
      <c r="C321" s="425"/>
      <c r="D321" s="501"/>
      <c r="E321" s="501"/>
      <c r="F321" s="501"/>
      <c r="G321" s="501"/>
      <c r="H321" s="501"/>
      <c r="I321" s="425"/>
      <c r="J321" s="425"/>
      <c r="K321" s="425"/>
      <c r="L321" s="425"/>
      <c r="M321" s="511"/>
      <c r="N321" s="511"/>
      <c r="O321" s="511"/>
      <c r="P321" s="425"/>
      <c r="Q321" s="502"/>
      <c r="R321" s="425"/>
      <c r="S321" s="425"/>
      <c r="T321" s="425"/>
      <c r="U321" s="425"/>
      <c r="V321" s="425"/>
      <c r="W321" s="503"/>
      <c r="X321" s="425"/>
      <c r="Y321" s="425"/>
      <c r="Z321" s="531"/>
      <c r="AA321" s="490"/>
      <c r="AB321" s="425"/>
      <c r="AC321" s="490"/>
      <c r="AD321" s="490"/>
      <c r="AE321" s="490"/>
      <c r="AF321" s="490"/>
      <c r="AG321" s="490"/>
      <c r="AH321" s="490"/>
      <c r="AI321" s="490"/>
      <c r="AJ321" s="490"/>
      <c r="AK321" s="490"/>
      <c r="AL321" s="490"/>
      <c r="AM321" s="490"/>
      <c r="AN321" s="490"/>
      <c r="AO321" s="490"/>
      <c r="AP321" s="490"/>
      <c r="AQ321" s="490"/>
      <c r="AR321" s="490"/>
      <c r="AS321" s="425"/>
      <c r="AT321" s="426"/>
      <c r="DQ321" s="480"/>
      <c r="DR321" s="480"/>
      <c r="DS321" s="480"/>
      <c r="DT321" s="480"/>
      <c r="DU321" s="481"/>
    </row>
    <row r="322" spans="1:125" x14ac:dyDescent="0.2">
      <c r="A322" s="496"/>
      <c r="B322" s="425"/>
      <c r="C322" s="425"/>
      <c r="D322" s="501"/>
      <c r="E322" s="501"/>
      <c r="F322" s="501"/>
      <c r="G322" s="501"/>
      <c r="H322" s="501"/>
      <c r="I322" s="425"/>
      <c r="J322" s="425"/>
      <c r="K322" s="425"/>
      <c r="L322" s="425"/>
      <c r="M322" s="511"/>
      <c r="N322" s="511"/>
      <c r="O322" s="511"/>
      <c r="P322" s="425"/>
      <c r="Q322" s="502"/>
      <c r="R322" s="425"/>
      <c r="S322" s="425"/>
      <c r="T322" s="425"/>
      <c r="U322" s="425"/>
      <c r="V322" s="425"/>
      <c r="W322" s="503"/>
      <c r="X322" s="425"/>
      <c r="Y322" s="425"/>
      <c r="Z322" s="531"/>
      <c r="AA322" s="490"/>
      <c r="AB322" s="425"/>
      <c r="AC322" s="490"/>
      <c r="AD322" s="490"/>
      <c r="AE322" s="490"/>
      <c r="AF322" s="490"/>
      <c r="AG322" s="490"/>
      <c r="AH322" s="490"/>
      <c r="AI322" s="490"/>
      <c r="AJ322" s="490"/>
      <c r="AK322" s="490"/>
      <c r="AL322" s="490"/>
      <c r="AM322" s="490"/>
      <c r="AN322" s="490"/>
      <c r="AO322" s="490"/>
      <c r="AP322" s="490"/>
      <c r="AQ322" s="490"/>
      <c r="AR322" s="490"/>
      <c r="AS322" s="425"/>
      <c r="AT322" s="426"/>
      <c r="DQ322" s="480"/>
      <c r="DR322" s="480"/>
      <c r="DS322" s="480"/>
      <c r="DT322" s="480"/>
      <c r="DU322" s="481"/>
    </row>
    <row r="323" spans="1:125" x14ac:dyDescent="0.2">
      <c r="A323" s="496"/>
      <c r="B323" s="425"/>
      <c r="C323" s="425"/>
      <c r="D323" s="501"/>
      <c r="E323" s="501"/>
      <c r="F323" s="501"/>
      <c r="G323" s="501"/>
      <c r="H323" s="501"/>
      <c r="I323" s="425"/>
      <c r="J323" s="425"/>
      <c r="K323" s="425"/>
      <c r="L323" s="425"/>
      <c r="M323" s="511"/>
      <c r="N323" s="511"/>
      <c r="O323" s="511"/>
      <c r="P323" s="425"/>
      <c r="Q323" s="502"/>
      <c r="R323" s="425"/>
      <c r="S323" s="425"/>
      <c r="T323" s="425"/>
      <c r="U323" s="425"/>
      <c r="V323" s="425"/>
      <c r="W323" s="503"/>
      <c r="X323" s="425"/>
      <c r="Y323" s="425"/>
      <c r="Z323" s="531"/>
      <c r="AA323" s="490"/>
      <c r="AB323" s="425"/>
      <c r="AC323" s="490"/>
      <c r="AD323" s="490"/>
      <c r="AE323" s="490"/>
      <c r="AF323" s="490"/>
      <c r="AG323" s="490"/>
      <c r="AH323" s="490"/>
      <c r="AI323" s="490"/>
      <c r="AJ323" s="490"/>
      <c r="AK323" s="490"/>
      <c r="AL323" s="490"/>
      <c r="AM323" s="490"/>
      <c r="AN323" s="490"/>
      <c r="AO323" s="490"/>
      <c r="AP323" s="490"/>
      <c r="AQ323" s="490"/>
      <c r="AR323" s="490"/>
      <c r="AS323" s="425"/>
      <c r="AT323" s="426"/>
      <c r="DQ323" s="480"/>
      <c r="DR323" s="480"/>
      <c r="DS323" s="480"/>
      <c r="DT323" s="480"/>
      <c r="DU323" s="481"/>
    </row>
    <row r="324" spans="1:125" x14ac:dyDescent="0.2">
      <c r="A324" s="496"/>
      <c r="B324" s="425"/>
      <c r="C324" s="425"/>
      <c r="D324" s="501"/>
      <c r="E324" s="501"/>
      <c r="F324" s="501"/>
      <c r="G324" s="501"/>
      <c r="H324" s="501"/>
      <c r="I324" s="425"/>
      <c r="J324" s="425"/>
      <c r="K324" s="425"/>
      <c r="L324" s="425"/>
      <c r="M324" s="511"/>
      <c r="N324" s="511"/>
      <c r="O324" s="511"/>
      <c r="P324" s="425"/>
      <c r="Q324" s="502"/>
      <c r="R324" s="425"/>
      <c r="S324" s="425"/>
      <c r="T324" s="425"/>
      <c r="U324" s="425"/>
      <c r="V324" s="425"/>
      <c r="W324" s="503"/>
      <c r="X324" s="425"/>
      <c r="Y324" s="425"/>
      <c r="Z324" s="531"/>
      <c r="AA324" s="490"/>
      <c r="AB324" s="425"/>
      <c r="AC324" s="490"/>
      <c r="AD324" s="490"/>
      <c r="AE324" s="490"/>
      <c r="AF324" s="490"/>
      <c r="AG324" s="490"/>
      <c r="AH324" s="490"/>
      <c r="AI324" s="490"/>
      <c r="AJ324" s="490"/>
      <c r="AK324" s="490"/>
      <c r="AL324" s="490"/>
      <c r="AM324" s="490"/>
      <c r="AN324" s="490"/>
      <c r="AO324" s="490"/>
      <c r="AP324" s="490"/>
      <c r="AQ324" s="490"/>
      <c r="AR324" s="490"/>
      <c r="AS324" s="425"/>
      <c r="AT324" s="426"/>
      <c r="DQ324" s="480"/>
      <c r="DR324" s="480"/>
      <c r="DS324" s="480"/>
      <c r="DT324" s="480"/>
      <c r="DU324" s="481"/>
    </row>
    <row r="325" spans="1:125" x14ac:dyDescent="0.2">
      <c r="A325" s="496"/>
      <c r="B325" s="425"/>
      <c r="C325" s="425"/>
      <c r="D325" s="501"/>
      <c r="E325" s="501"/>
      <c r="F325" s="501"/>
      <c r="G325" s="501"/>
      <c r="H325" s="501"/>
      <c r="I325" s="425"/>
      <c r="J325" s="425"/>
      <c r="K325" s="425"/>
      <c r="L325" s="425"/>
      <c r="M325" s="511"/>
      <c r="N325" s="511"/>
      <c r="O325" s="511"/>
      <c r="P325" s="425"/>
      <c r="Q325" s="502"/>
      <c r="R325" s="425"/>
      <c r="S325" s="425"/>
      <c r="T325" s="425"/>
      <c r="U325" s="425"/>
      <c r="V325" s="425"/>
      <c r="W325" s="503"/>
      <c r="X325" s="425"/>
      <c r="Y325" s="425"/>
      <c r="Z325" s="531"/>
      <c r="AA325" s="490"/>
      <c r="AB325" s="425"/>
      <c r="AC325" s="490"/>
      <c r="AD325" s="490"/>
      <c r="AE325" s="490"/>
      <c r="AF325" s="490"/>
      <c r="AG325" s="490"/>
      <c r="AH325" s="490"/>
      <c r="AI325" s="490"/>
      <c r="AJ325" s="490"/>
      <c r="AK325" s="490"/>
      <c r="AL325" s="490"/>
      <c r="AM325" s="490"/>
      <c r="AN325" s="490"/>
      <c r="AO325" s="490"/>
      <c r="AP325" s="490"/>
      <c r="AQ325" s="490"/>
      <c r="AR325" s="490"/>
      <c r="AS325" s="425"/>
      <c r="AT325" s="426"/>
      <c r="DQ325" s="480"/>
      <c r="DR325" s="480"/>
      <c r="DS325" s="480"/>
      <c r="DT325" s="480"/>
      <c r="DU325" s="481"/>
    </row>
    <row r="326" spans="1:125" x14ac:dyDescent="0.2">
      <c r="A326" s="496"/>
      <c r="B326" s="425"/>
      <c r="C326" s="425"/>
      <c r="D326" s="501"/>
      <c r="E326" s="501"/>
      <c r="F326" s="501"/>
      <c r="G326" s="501"/>
      <c r="H326" s="501"/>
      <c r="I326" s="425"/>
      <c r="J326" s="425"/>
      <c r="K326" s="425"/>
      <c r="L326" s="425"/>
      <c r="M326" s="511"/>
      <c r="N326" s="511"/>
      <c r="O326" s="511"/>
      <c r="P326" s="425"/>
      <c r="Q326" s="502"/>
      <c r="R326" s="425"/>
      <c r="S326" s="425"/>
      <c r="T326" s="425"/>
      <c r="U326" s="425"/>
      <c r="V326" s="425"/>
      <c r="W326" s="503"/>
      <c r="X326" s="425"/>
      <c r="Y326" s="425"/>
      <c r="Z326" s="531"/>
      <c r="AA326" s="490"/>
      <c r="AB326" s="425"/>
      <c r="AC326" s="490"/>
      <c r="AD326" s="490"/>
      <c r="AE326" s="490"/>
      <c r="AF326" s="490"/>
      <c r="AG326" s="490"/>
      <c r="AH326" s="490"/>
      <c r="AI326" s="490"/>
      <c r="AJ326" s="490"/>
      <c r="AK326" s="490"/>
      <c r="AL326" s="490"/>
      <c r="AM326" s="490"/>
      <c r="AN326" s="490"/>
      <c r="AO326" s="490"/>
      <c r="AP326" s="490"/>
      <c r="AQ326" s="490"/>
      <c r="AR326" s="490"/>
      <c r="AS326" s="425"/>
      <c r="AT326" s="426"/>
      <c r="DQ326" s="480"/>
      <c r="DR326" s="480"/>
      <c r="DS326" s="480"/>
      <c r="DT326" s="480"/>
      <c r="DU326" s="481"/>
    </row>
    <row r="327" spans="1:125" x14ac:dyDescent="0.2">
      <c r="A327" s="496"/>
      <c r="B327" s="425"/>
      <c r="C327" s="425"/>
      <c r="D327" s="501"/>
      <c r="E327" s="501"/>
      <c r="F327" s="501"/>
      <c r="G327" s="501"/>
      <c r="H327" s="501"/>
      <c r="I327" s="425"/>
      <c r="J327" s="425"/>
      <c r="K327" s="425"/>
      <c r="L327" s="425"/>
      <c r="M327" s="511"/>
      <c r="N327" s="511"/>
      <c r="O327" s="511"/>
      <c r="P327" s="425"/>
      <c r="Q327" s="502"/>
      <c r="R327" s="425"/>
      <c r="S327" s="425"/>
      <c r="T327" s="425"/>
      <c r="U327" s="425"/>
      <c r="V327" s="425"/>
      <c r="W327" s="503"/>
      <c r="X327" s="425"/>
      <c r="Y327" s="425"/>
      <c r="Z327" s="531"/>
      <c r="AA327" s="490"/>
      <c r="AB327" s="425"/>
      <c r="AC327" s="490"/>
      <c r="AD327" s="490"/>
      <c r="AE327" s="490"/>
      <c r="AF327" s="490"/>
      <c r="AG327" s="490"/>
      <c r="AH327" s="490"/>
      <c r="AI327" s="490"/>
      <c r="AJ327" s="490"/>
      <c r="AK327" s="490"/>
      <c r="AL327" s="490"/>
      <c r="AM327" s="490"/>
      <c r="AN327" s="490"/>
      <c r="AO327" s="490"/>
      <c r="AP327" s="490"/>
      <c r="AQ327" s="490"/>
      <c r="AR327" s="490"/>
      <c r="AS327" s="425"/>
      <c r="AT327" s="426"/>
      <c r="DQ327" s="480"/>
      <c r="DR327" s="480"/>
      <c r="DS327" s="480"/>
      <c r="DT327" s="480"/>
      <c r="DU327" s="481"/>
    </row>
    <row r="328" spans="1:125" x14ac:dyDescent="0.2">
      <c r="A328" s="496"/>
      <c r="B328" s="425"/>
      <c r="C328" s="425"/>
      <c r="D328" s="501"/>
      <c r="E328" s="501"/>
      <c r="F328" s="501"/>
      <c r="G328" s="501"/>
      <c r="H328" s="501"/>
      <c r="I328" s="425"/>
      <c r="J328" s="425"/>
      <c r="K328" s="425"/>
      <c r="L328" s="425"/>
      <c r="M328" s="511"/>
      <c r="N328" s="511"/>
      <c r="O328" s="511"/>
      <c r="P328" s="425"/>
      <c r="Q328" s="502"/>
      <c r="R328" s="425"/>
      <c r="S328" s="425"/>
      <c r="T328" s="425"/>
      <c r="U328" s="425"/>
      <c r="V328" s="425"/>
      <c r="W328" s="503"/>
      <c r="X328" s="425"/>
      <c r="Y328" s="425"/>
      <c r="Z328" s="531"/>
      <c r="AA328" s="490"/>
      <c r="AB328" s="425"/>
      <c r="AC328" s="490"/>
      <c r="AD328" s="490"/>
      <c r="AE328" s="490"/>
      <c r="AF328" s="490"/>
      <c r="AG328" s="490"/>
      <c r="AH328" s="490"/>
      <c r="AI328" s="490"/>
      <c r="AJ328" s="490"/>
      <c r="AK328" s="490"/>
      <c r="AL328" s="490"/>
      <c r="AM328" s="490"/>
      <c r="AN328" s="490"/>
      <c r="AO328" s="490"/>
      <c r="AP328" s="490"/>
      <c r="AQ328" s="490"/>
      <c r="AR328" s="490"/>
      <c r="AS328" s="425"/>
      <c r="AT328" s="426"/>
      <c r="DQ328" s="480"/>
      <c r="DR328" s="480"/>
      <c r="DS328" s="480"/>
      <c r="DT328" s="480"/>
      <c r="DU328" s="481"/>
    </row>
    <row r="329" spans="1:125" x14ac:dyDescent="0.2">
      <c r="A329" s="496"/>
      <c r="B329" s="425"/>
      <c r="C329" s="425"/>
      <c r="D329" s="501"/>
      <c r="E329" s="501"/>
      <c r="F329" s="501"/>
      <c r="G329" s="501"/>
      <c r="H329" s="501"/>
      <c r="I329" s="425"/>
      <c r="J329" s="425"/>
      <c r="K329" s="425"/>
      <c r="L329" s="425"/>
      <c r="M329" s="511"/>
      <c r="N329" s="511"/>
      <c r="O329" s="511"/>
      <c r="P329" s="425"/>
      <c r="Q329" s="502"/>
      <c r="R329" s="425"/>
      <c r="S329" s="425"/>
      <c r="T329" s="425"/>
      <c r="U329" s="425"/>
      <c r="V329" s="425"/>
      <c r="W329" s="503"/>
      <c r="X329" s="425"/>
      <c r="Y329" s="425"/>
      <c r="Z329" s="531"/>
      <c r="AA329" s="490"/>
      <c r="AB329" s="425"/>
      <c r="AC329" s="490"/>
      <c r="AD329" s="490"/>
      <c r="AE329" s="490"/>
      <c r="AF329" s="490"/>
      <c r="AG329" s="490"/>
      <c r="AH329" s="490"/>
      <c r="AI329" s="490"/>
      <c r="AJ329" s="490"/>
      <c r="AK329" s="490"/>
      <c r="AL329" s="490"/>
      <c r="AM329" s="490"/>
      <c r="AN329" s="490"/>
      <c r="AO329" s="490"/>
      <c r="AP329" s="490"/>
      <c r="AQ329" s="490"/>
      <c r="AR329" s="490"/>
      <c r="AS329" s="425"/>
      <c r="AT329" s="426"/>
      <c r="DQ329" s="480"/>
      <c r="DR329" s="480"/>
      <c r="DS329" s="480"/>
      <c r="DT329" s="480"/>
      <c r="DU329" s="481"/>
    </row>
    <row r="330" spans="1:125" x14ac:dyDescent="0.2">
      <c r="A330" s="496"/>
      <c r="B330" s="425"/>
      <c r="C330" s="425"/>
      <c r="D330" s="501"/>
      <c r="E330" s="501"/>
      <c r="F330" s="501"/>
      <c r="G330" s="501"/>
      <c r="H330" s="501"/>
      <c r="I330" s="425"/>
      <c r="J330" s="425"/>
      <c r="K330" s="425"/>
      <c r="L330" s="425"/>
      <c r="M330" s="511"/>
      <c r="N330" s="511"/>
      <c r="O330" s="511"/>
      <c r="P330" s="425"/>
      <c r="Q330" s="502"/>
      <c r="R330" s="425"/>
      <c r="S330" s="425"/>
      <c r="T330" s="425"/>
      <c r="U330" s="425"/>
      <c r="V330" s="425"/>
      <c r="W330" s="503"/>
      <c r="X330" s="425"/>
      <c r="Y330" s="425"/>
      <c r="Z330" s="531"/>
      <c r="AA330" s="490"/>
      <c r="AB330" s="425"/>
      <c r="AC330" s="490"/>
      <c r="AD330" s="490"/>
      <c r="AE330" s="490"/>
      <c r="AF330" s="490"/>
      <c r="AG330" s="490"/>
      <c r="AH330" s="490"/>
      <c r="AI330" s="490"/>
      <c r="AJ330" s="490"/>
      <c r="AK330" s="490"/>
      <c r="AL330" s="490"/>
      <c r="AM330" s="490"/>
      <c r="AN330" s="490"/>
      <c r="AO330" s="490"/>
      <c r="AP330" s="490"/>
      <c r="AQ330" s="490"/>
      <c r="AR330" s="490"/>
      <c r="AS330" s="425"/>
      <c r="AT330" s="426"/>
      <c r="DQ330" s="480"/>
      <c r="DR330" s="480"/>
      <c r="DS330" s="480"/>
      <c r="DT330" s="480"/>
      <c r="DU330" s="481"/>
    </row>
    <row r="331" spans="1:125" x14ac:dyDescent="0.2">
      <c r="A331" s="496"/>
      <c r="B331" s="425"/>
      <c r="C331" s="425"/>
      <c r="D331" s="501"/>
      <c r="E331" s="501"/>
      <c r="F331" s="501"/>
      <c r="G331" s="501"/>
      <c r="H331" s="501"/>
      <c r="I331" s="425"/>
      <c r="J331" s="425"/>
      <c r="K331" s="425"/>
      <c r="L331" s="425"/>
      <c r="M331" s="511"/>
      <c r="N331" s="511"/>
      <c r="O331" s="511"/>
      <c r="P331" s="425"/>
      <c r="Q331" s="502"/>
      <c r="R331" s="425"/>
      <c r="S331" s="425"/>
      <c r="T331" s="425"/>
      <c r="U331" s="425"/>
      <c r="V331" s="425"/>
      <c r="W331" s="503"/>
      <c r="X331" s="425"/>
      <c r="Y331" s="425"/>
      <c r="Z331" s="531"/>
      <c r="AA331" s="490"/>
      <c r="AB331" s="425"/>
      <c r="AC331" s="490"/>
      <c r="AD331" s="490"/>
      <c r="AE331" s="490"/>
      <c r="AF331" s="490"/>
      <c r="AG331" s="490"/>
      <c r="AH331" s="490"/>
      <c r="AI331" s="490"/>
      <c r="AJ331" s="490"/>
      <c r="AK331" s="490"/>
      <c r="AL331" s="490"/>
      <c r="AM331" s="490"/>
      <c r="AN331" s="490"/>
      <c r="AO331" s="490"/>
      <c r="AP331" s="490"/>
      <c r="AQ331" s="490"/>
      <c r="AR331" s="490"/>
      <c r="AS331" s="425"/>
      <c r="AT331" s="426"/>
      <c r="DQ331" s="480"/>
      <c r="DR331" s="480"/>
      <c r="DS331" s="480"/>
      <c r="DT331" s="480"/>
      <c r="DU331" s="481"/>
    </row>
    <row r="332" spans="1:125" x14ac:dyDescent="0.2">
      <c r="A332" s="496"/>
      <c r="B332" s="425"/>
      <c r="C332" s="425"/>
      <c r="D332" s="501"/>
      <c r="E332" s="501"/>
      <c r="F332" s="501"/>
      <c r="G332" s="501"/>
      <c r="H332" s="501"/>
      <c r="I332" s="425"/>
      <c r="J332" s="425"/>
      <c r="K332" s="425"/>
      <c r="L332" s="425"/>
      <c r="M332" s="511"/>
      <c r="N332" s="511"/>
      <c r="O332" s="511"/>
      <c r="P332" s="425"/>
      <c r="Q332" s="502"/>
      <c r="R332" s="425"/>
      <c r="S332" s="425"/>
      <c r="T332" s="425"/>
      <c r="U332" s="425"/>
      <c r="V332" s="425"/>
      <c r="W332" s="503"/>
      <c r="X332" s="425"/>
      <c r="Y332" s="425"/>
      <c r="Z332" s="531"/>
      <c r="AA332" s="490"/>
      <c r="AB332" s="425"/>
      <c r="AC332" s="490"/>
      <c r="AD332" s="490"/>
      <c r="AE332" s="490"/>
      <c r="AF332" s="490"/>
      <c r="AG332" s="490"/>
      <c r="AH332" s="490"/>
      <c r="AI332" s="490"/>
      <c r="AJ332" s="490"/>
      <c r="AK332" s="490"/>
      <c r="AL332" s="490"/>
      <c r="AM332" s="490"/>
      <c r="AN332" s="490"/>
      <c r="AO332" s="490"/>
      <c r="AP332" s="490"/>
      <c r="AQ332" s="490"/>
      <c r="AR332" s="490"/>
      <c r="AS332" s="425"/>
      <c r="AT332" s="426"/>
      <c r="DQ332" s="480"/>
      <c r="DR332" s="480"/>
      <c r="DS332" s="480"/>
      <c r="DT332" s="480"/>
      <c r="DU332" s="481"/>
    </row>
    <row r="333" spans="1:125" x14ac:dyDescent="0.2">
      <c r="A333" s="496"/>
      <c r="B333" s="425"/>
      <c r="C333" s="425"/>
      <c r="D333" s="501"/>
      <c r="E333" s="501"/>
      <c r="F333" s="501"/>
      <c r="G333" s="501"/>
      <c r="H333" s="501"/>
      <c r="I333" s="425"/>
      <c r="J333" s="425"/>
      <c r="K333" s="425"/>
      <c r="L333" s="425"/>
      <c r="M333" s="511"/>
      <c r="N333" s="511"/>
      <c r="O333" s="511"/>
      <c r="P333" s="425"/>
      <c r="Q333" s="502"/>
      <c r="R333" s="425"/>
      <c r="S333" s="425"/>
      <c r="T333" s="425"/>
      <c r="U333" s="425"/>
      <c r="V333" s="425"/>
      <c r="W333" s="503"/>
      <c r="X333" s="425"/>
      <c r="Y333" s="425"/>
      <c r="Z333" s="531"/>
      <c r="AA333" s="490"/>
      <c r="AB333" s="425"/>
      <c r="AC333" s="490"/>
      <c r="AD333" s="490"/>
      <c r="AE333" s="490"/>
      <c r="AF333" s="490"/>
      <c r="AG333" s="490"/>
      <c r="AH333" s="490"/>
      <c r="AI333" s="490"/>
      <c r="AJ333" s="490"/>
      <c r="AK333" s="490"/>
      <c r="AL333" s="490"/>
      <c r="AM333" s="490"/>
      <c r="AN333" s="490"/>
      <c r="AO333" s="490"/>
      <c r="AP333" s="490"/>
      <c r="AQ333" s="490"/>
      <c r="AR333" s="490"/>
      <c r="AS333" s="425"/>
      <c r="AT333" s="426"/>
      <c r="DQ333" s="480"/>
      <c r="DR333" s="480"/>
      <c r="DS333" s="480"/>
      <c r="DT333" s="480"/>
      <c r="DU333" s="481"/>
    </row>
    <row r="334" spans="1:125" x14ac:dyDescent="0.2">
      <c r="A334" s="496"/>
      <c r="B334" s="425"/>
      <c r="C334" s="425"/>
      <c r="D334" s="501"/>
      <c r="E334" s="501"/>
      <c r="F334" s="501"/>
      <c r="G334" s="501"/>
      <c r="H334" s="501"/>
      <c r="I334" s="425"/>
      <c r="J334" s="425"/>
      <c r="K334" s="425"/>
      <c r="L334" s="425"/>
      <c r="M334" s="511"/>
      <c r="N334" s="511"/>
      <c r="O334" s="511"/>
      <c r="P334" s="425"/>
      <c r="Q334" s="502"/>
      <c r="R334" s="425"/>
      <c r="S334" s="425"/>
      <c r="T334" s="425"/>
      <c r="U334" s="425"/>
      <c r="V334" s="425"/>
      <c r="W334" s="503"/>
      <c r="X334" s="425"/>
      <c r="Y334" s="425"/>
      <c r="Z334" s="531"/>
      <c r="AA334" s="490"/>
      <c r="AB334" s="425"/>
      <c r="AC334" s="490"/>
      <c r="AD334" s="490"/>
      <c r="AE334" s="490"/>
      <c r="AF334" s="490"/>
      <c r="AG334" s="490"/>
      <c r="AH334" s="490"/>
      <c r="AI334" s="490"/>
      <c r="AJ334" s="490"/>
      <c r="AK334" s="490"/>
      <c r="AL334" s="490"/>
      <c r="AM334" s="490"/>
      <c r="AN334" s="490"/>
      <c r="AO334" s="490"/>
      <c r="AP334" s="490"/>
      <c r="AQ334" s="490"/>
      <c r="AR334" s="490"/>
      <c r="AS334" s="425"/>
      <c r="AT334" s="426"/>
      <c r="DQ334" s="480"/>
      <c r="DR334" s="480"/>
      <c r="DS334" s="480"/>
      <c r="DT334" s="480"/>
      <c r="DU334" s="481"/>
    </row>
    <row r="335" spans="1:125" x14ac:dyDescent="0.2">
      <c r="A335" s="496"/>
      <c r="B335" s="425"/>
      <c r="C335" s="425"/>
      <c r="D335" s="501"/>
      <c r="E335" s="501"/>
      <c r="F335" s="501"/>
      <c r="G335" s="501"/>
      <c r="H335" s="501"/>
      <c r="I335" s="425"/>
      <c r="J335" s="425"/>
      <c r="K335" s="425"/>
      <c r="L335" s="425"/>
      <c r="M335" s="511"/>
      <c r="N335" s="511"/>
      <c r="O335" s="511"/>
      <c r="P335" s="425"/>
      <c r="Q335" s="502"/>
      <c r="R335" s="425"/>
      <c r="S335" s="425"/>
      <c r="T335" s="425"/>
      <c r="U335" s="425"/>
      <c r="V335" s="425"/>
      <c r="W335" s="503"/>
      <c r="X335" s="425"/>
      <c r="Y335" s="425"/>
      <c r="Z335" s="531"/>
      <c r="AA335" s="490"/>
      <c r="AB335" s="425"/>
      <c r="AC335" s="490"/>
      <c r="AD335" s="490"/>
      <c r="AE335" s="490"/>
      <c r="AF335" s="490"/>
      <c r="AG335" s="490"/>
      <c r="AH335" s="490"/>
      <c r="AI335" s="490"/>
      <c r="AJ335" s="490"/>
      <c r="AK335" s="490"/>
      <c r="AL335" s="490"/>
      <c r="AM335" s="490"/>
      <c r="AN335" s="490"/>
      <c r="AO335" s="490"/>
      <c r="AP335" s="490"/>
      <c r="AQ335" s="490"/>
      <c r="AR335" s="490"/>
      <c r="AS335" s="425"/>
      <c r="AT335" s="426"/>
      <c r="DQ335" s="480"/>
      <c r="DR335" s="480"/>
      <c r="DS335" s="480"/>
      <c r="DT335" s="480"/>
      <c r="DU335" s="481"/>
    </row>
    <row r="336" spans="1:125" x14ac:dyDescent="0.2">
      <c r="A336" s="496"/>
      <c r="B336" s="425"/>
      <c r="C336" s="425"/>
      <c r="D336" s="501"/>
      <c r="E336" s="501"/>
      <c r="F336" s="501"/>
      <c r="G336" s="501"/>
      <c r="H336" s="501"/>
      <c r="I336" s="425"/>
      <c r="J336" s="425"/>
      <c r="K336" s="425"/>
      <c r="L336" s="425"/>
      <c r="M336" s="511"/>
      <c r="N336" s="511"/>
      <c r="O336" s="511"/>
      <c r="P336" s="425"/>
      <c r="Q336" s="502"/>
      <c r="R336" s="425"/>
      <c r="S336" s="425"/>
      <c r="T336" s="425"/>
      <c r="U336" s="425"/>
      <c r="V336" s="425"/>
      <c r="W336" s="503"/>
      <c r="X336" s="425"/>
      <c r="Y336" s="425"/>
      <c r="Z336" s="531"/>
      <c r="AA336" s="490"/>
      <c r="AB336" s="425"/>
      <c r="AC336" s="490"/>
      <c r="AD336" s="490"/>
      <c r="AE336" s="490"/>
      <c r="AF336" s="490"/>
      <c r="AG336" s="490"/>
      <c r="AH336" s="490"/>
      <c r="AI336" s="490"/>
      <c r="AJ336" s="490"/>
      <c r="AK336" s="490"/>
      <c r="AL336" s="490"/>
      <c r="AM336" s="490"/>
      <c r="AN336" s="490"/>
      <c r="AO336" s="490"/>
      <c r="AP336" s="490"/>
      <c r="AQ336" s="490"/>
      <c r="AR336" s="490"/>
      <c r="AS336" s="425"/>
      <c r="AT336" s="426"/>
      <c r="DQ336" s="480"/>
      <c r="DR336" s="480"/>
      <c r="DS336" s="480"/>
      <c r="DT336" s="480"/>
      <c r="DU336" s="481"/>
    </row>
    <row r="337" spans="1:125" x14ac:dyDescent="0.2">
      <c r="A337" s="496"/>
      <c r="B337" s="425"/>
      <c r="C337" s="425"/>
      <c r="D337" s="501"/>
      <c r="E337" s="501"/>
      <c r="F337" s="501"/>
      <c r="G337" s="501"/>
      <c r="H337" s="501"/>
      <c r="I337" s="425"/>
      <c r="J337" s="425"/>
      <c r="K337" s="425"/>
      <c r="L337" s="425"/>
      <c r="M337" s="511"/>
      <c r="N337" s="511"/>
      <c r="O337" s="511"/>
      <c r="P337" s="425"/>
      <c r="Q337" s="502"/>
      <c r="R337" s="425"/>
      <c r="S337" s="425"/>
      <c r="T337" s="425"/>
      <c r="U337" s="425"/>
      <c r="V337" s="425"/>
      <c r="W337" s="503"/>
      <c r="X337" s="425"/>
      <c r="Y337" s="425"/>
      <c r="Z337" s="531"/>
      <c r="AA337" s="490"/>
      <c r="AB337" s="425"/>
      <c r="AC337" s="490"/>
      <c r="AD337" s="490"/>
      <c r="AE337" s="490"/>
      <c r="AF337" s="490"/>
      <c r="AG337" s="490"/>
      <c r="AH337" s="490"/>
      <c r="AI337" s="490"/>
      <c r="AJ337" s="490"/>
      <c r="AK337" s="490"/>
      <c r="AL337" s="490"/>
      <c r="AM337" s="490"/>
      <c r="AN337" s="490"/>
      <c r="AO337" s="490"/>
      <c r="AP337" s="490"/>
      <c r="AQ337" s="490"/>
      <c r="AR337" s="490"/>
      <c r="AS337" s="425"/>
      <c r="AT337" s="426"/>
      <c r="DQ337" s="480"/>
      <c r="DR337" s="480"/>
      <c r="DS337" s="480"/>
      <c r="DT337" s="480"/>
      <c r="DU337" s="481"/>
    </row>
    <row r="338" spans="1:125" x14ac:dyDescent="0.2">
      <c r="A338" s="496"/>
      <c r="B338" s="425"/>
      <c r="C338" s="425"/>
      <c r="D338" s="501"/>
      <c r="E338" s="501"/>
      <c r="F338" s="501"/>
      <c r="G338" s="501"/>
      <c r="H338" s="501"/>
      <c r="I338" s="425"/>
      <c r="J338" s="425"/>
      <c r="K338" s="425"/>
      <c r="L338" s="425"/>
      <c r="M338" s="511"/>
      <c r="N338" s="511"/>
      <c r="O338" s="511"/>
      <c r="P338" s="425"/>
      <c r="Q338" s="502"/>
      <c r="R338" s="425"/>
      <c r="S338" s="425"/>
      <c r="T338" s="425"/>
      <c r="U338" s="425"/>
      <c r="V338" s="425"/>
      <c r="W338" s="503"/>
      <c r="X338" s="425"/>
      <c r="Y338" s="425"/>
      <c r="Z338" s="531"/>
      <c r="AA338" s="490"/>
      <c r="AB338" s="425"/>
      <c r="AC338" s="490"/>
      <c r="AD338" s="490"/>
      <c r="AE338" s="490"/>
      <c r="AF338" s="490"/>
      <c r="AG338" s="490"/>
      <c r="AH338" s="490"/>
      <c r="AI338" s="490"/>
      <c r="AJ338" s="490"/>
      <c r="AK338" s="490"/>
      <c r="AL338" s="490"/>
      <c r="AM338" s="490"/>
      <c r="AN338" s="490"/>
      <c r="AO338" s="490"/>
      <c r="AP338" s="490"/>
      <c r="AQ338" s="490"/>
      <c r="AR338" s="490"/>
      <c r="AS338" s="425"/>
      <c r="AT338" s="426"/>
      <c r="DQ338" s="480"/>
      <c r="DR338" s="480"/>
      <c r="DS338" s="480"/>
      <c r="DT338" s="480"/>
      <c r="DU338" s="481"/>
    </row>
    <row r="339" spans="1:125" x14ac:dyDescent="0.2">
      <c r="A339" s="496"/>
      <c r="B339" s="425"/>
      <c r="C339" s="425"/>
      <c r="D339" s="501"/>
      <c r="E339" s="501"/>
      <c r="F339" s="501"/>
      <c r="G339" s="501"/>
      <c r="H339" s="501"/>
      <c r="I339" s="425"/>
      <c r="J339" s="425"/>
      <c r="K339" s="425"/>
      <c r="L339" s="425"/>
      <c r="M339" s="511"/>
      <c r="N339" s="511"/>
      <c r="O339" s="511"/>
      <c r="P339" s="425"/>
      <c r="Q339" s="502"/>
      <c r="R339" s="425"/>
      <c r="S339" s="425"/>
      <c r="T339" s="425"/>
      <c r="U339" s="425"/>
      <c r="V339" s="425"/>
      <c r="W339" s="503"/>
      <c r="X339" s="425"/>
      <c r="Y339" s="425"/>
      <c r="Z339" s="531"/>
      <c r="AA339" s="490"/>
      <c r="AB339" s="425"/>
      <c r="AC339" s="490"/>
      <c r="AD339" s="490"/>
      <c r="AE339" s="490"/>
      <c r="AF339" s="490"/>
      <c r="AG339" s="490"/>
      <c r="AH339" s="490"/>
      <c r="AI339" s="490"/>
      <c r="AJ339" s="490"/>
      <c r="AK339" s="490"/>
      <c r="AL339" s="490"/>
      <c r="AM339" s="490"/>
      <c r="AN339" s="490"/>
      <c r="AO339" s="490"/>
      <c r="AP339" s="490"/>
      <c r="AQ339" s="490"/>
      <c r="AR339" s="490"/>
      <c r="AS339" s="425"/>
      <c r="AT339" s="426"/>
      <c r="DQ339" s="480"/>
      <c r="DR339" s="480"/>
      <c r="DS339" s="480"/>
      <c r="DT339" s="480"/>
      <c r="DU339" s="481"/>
    </row>
    <row r="340" spans="1:125" x14ac:dyDescent="0.2">
      <c r="A340" s="496"/>
      <c r="B340" s="425"/>
      <c r="C340" s="425"/>
      <c r="D340" s="501"/>
      <c r="E340" s="501"/>
      <c r="F340" s="501"/>
      <c r="G340" s="501"/>
      <c r="H340" s="501"/>
      <c r="I340" s="425"/>
      <c r="J340" s="425"/>
      <c r="K340" s="425"/>
      <c r="L340" s="425"/>
      <c r="M340" s="511"/>
      <c r="N340" s="511"/>
      <c r="O340" s="511"/>
      <c r="P340" s="425"/>
      <c r="Q340" s="502"/>
      <c r="R340" s="425"/>
      <c r="S340" s="425"/>
      <c r="T340" s="425"/>
      <c r="U340" s="425"/>
      <c r="V340" s="425"/>
      <c r="W340" s="503"/>
      <c r="X340" s="425"/>
      <c r="Y340" s="425"/>
      <c r="Z340" s="531"/>
      <c r="AA340" s="490"/>
      <c r="AB340" s="425"/>
      <c r="AC340" s="490"/>
      <c r="AD340" s="490"/>
      <c r="AE340" s="490"/>
      <c r="AF340" s="490"/>
      <c r="AG340" s="490"/>
      <c r="AH340" s="490"/>
      <c r="AI340" s="490"/>
      <c r="AJ340" s="490"/>
      <c r="AK340" s="490"/>
      <c r="AL340" s="490"/>
      <c r="AM340" s="490"/>
      <c r="AN340" s="490"/>
      <c r="AO340" s="490"/>
      <c r="AP340" s="490"/>
      <c r="AQ340" s="490"/>
      <c r="AR340" s="490"/>
      <c r="AS340" s="425"/>
      <c r="AT340" s="426"/>
      <c r="DQ340" s="480"/>
      <c r="DR340" s="480"/>
      <c r="DS340" s="480"/>
      <c r="DT340" s="480"/>
      <c r="DU340" s="481"/>
    </row>
    <row r="341" spans="1:125" x14ac:dyDescent="0.2">
      <c r="A341" s="496"/>
      <c r="B341" s="425"/>
      <c r="C341" s="425"/>
      <c r="D341" s="501"/>
      <c r="E341" s="501"/>
      <c r="F341" s="501"/>
      <c r="G341" s="501"/>
      <c r="H341" s="501"/>
      <c r="I341" s="425"/>
      <c r="J341" s="425"/>
      <c r="K341" s="425"/>
      <c r="L341" s="425"/>
      <c r="M341" s="511"/>
      <c r="N341" s="511"/>
      <c r="O341" s="511"/>
      <c r="P341" s="425"/>
      <c r="Q341" s="502"/>
      <c r="R341" s="425"/>
      <c r="S341" s="425"/>
      <c r="T341" s="425"/>
      <c r="U341" s="425"/>
      <c r="V341" s="425"/>
      <c r="W341" s="503"/>
      <c r="X341" s="425"/>
      <c r="Y341" s="425"/>
      <c r="Z341" s="531"/>
      <c r="AA341" s="490"/>
      <c r="AB341" s="425"/>
      <c r="AC341" s="490"/>
      <c r="AD341" s="490"/>
      <c r="AE341" s="490"/>
      <c r="AF341" s="490"/>
      <c r="AG341" s="490"/>
      <c r="AH341" s="490"/>
      <c r="AI341" s="490"/>
      <c r="AJ341" s="490"/>
      <c r="AK341" s="490"/>
      <c r="AL341" s="490"/>
      <c r="AM341" s="490"/>
      <c r="AN341" s="490"/>
      <c r="AO341" s="490"/>
      <c r="AP341" s="490"/>
      <c r="AQ341" s="490"/>
      <c r="AR341" s="490"/>
      <c r="AS341" s="425"/>
      <c r="AT341" s="426"/>
      <c r="DQ341" s="480"/>
      <c r="DR341" s="480"/>
      <c r="DS341" s="480"/>
      <c r="DT341" s="480"/>
      <c r="DU341" s="481"/>
    </row>
    <row r="342" spans="1:125" x14ac:dyDescent="0.2">
      <c r="A342" s="496"/>
      <c r="B342" s="425"/>
      <c r="C342" s="425"/>
      <c r="D342" s="501"/>
      <c r="E342" s="501"/>
      <c r="F342" s="501"/>
      <c r="G342" s="501"/>
      <c r="H342" s="501"/>
      <c r="I342" s="425"/>
      <c r="J342" s="425"/>
      <c r="K342" s="425"/>
      <c r="L342" s="425"/>
      <c r="M342" s="511"/>
      <c r="N342" s="511"/>
      <c r="O342" s="511"/>
      <c r="P342" s="425"/>
      <c r="Q342" s="502"/>
      <c r="R342" s="425"/>
      <c r="S342" s="425"/>
      <c r="T342" s="425"/>
      <c r="U342" s="425"/>
      <c r="V342" s="425"/>
      <c r="W342" s="503"/>
      <c r="X342" s="425"/>
      <c r="Y342" s="425"/>
      <c r="Z342" s="531"/>
      <c r="AA342" s="490"/>
      <c r="AB342" s="425"/>
      <c r="AC342" s="490"/>
      <c r="AD342" s="490"/>
      <c r="AE342" s="490"/>
      <c r="AF342" s="490"/>
      <c r="AG342" s="490"/>
      <c r="AH342" s="490"/>
      <c r="AI342" s="490"/>
      <c r="AJ342" s="490"/>
      <c r="AK342" s="490"/>
      <c r="AL342" s="490"/>
      <c r="AM342" s="490"/>
      <c r="AN342" s="490"/>
      <c r="AO342" s="490"/>
      <c r="AP342" s="490"/>
      <c r="AQ342" s="490"/>
      <c r="AR342" s="490"/>
      <c r="AS342" s="425"/>
      <c r="AT342" s="426"/>
      <c r="DQ342" s="480"/>
      <c r="DR342" s="480"/>
      <c r="DS342" s="480"/>
      <c r="DT342" s="480"/>
      <c r="DU342" s="481"/>
    </row>
    <row r="343" spans="1:125" x14ac:dyDescent="0.2">
      <c r="A343" s="496"/>
      <c r="B343" s="425"/>
      <c r="C343" s="425"/>
      <c r="D343" s="501"/>
      <c r="E343" s="501"/>
      <c r="F343" s="501"/>
      <c r="G343" s="501"/>
      <c r="H343" s="501"/>
      <c r="I343" s="425"/>
      <c r="J343" s="425"/>
      <c r="K343" s="425"/>
      <c r="L343" s="425"/>
      <c r="M343" s="511"/>
      <c r="N343" s="511"/>
      <c r="O343" s="511"/>
      <c r="P343" s="425"/>
      <c r="Q343" s="502"/>
      <c r="R343" s="425"/>
      <c r="S343" s="425"/>
      <c r="T343" s="425"/>
      <c r="U343" s="425"/>
      <c r="V343" s="425"/>
      <c r="W343" s="503"/>
      <c r="X343" s="425"/>
      <c r="Y343" s="425"/>
      <c r="Z343" s="531"/>
      <c r="AA343" s="490"/>
      <c r="AB343" s="425"/>
      <c r="AC343" s="490"/>
      <c r="AD343" s="490"/>
      <c r="AE343" s="490"/>
      <c r="AF343" s="490"/>
      <c r="AG343" s="490"/>
      <c r="AH343" s="490"/>
      <c r="AI343" s="490"/>
      <c r="AJ343" s="490"/>
      <c r="AK343" s="490"/>
      <c r="AL343" s="490"/>
      <c r="AM343" s="490"/>
      <c r="AN343" s="490"/>
      <c r="AO343" s="490"/>
      <c r="AP343" s="490"/>
      <c r="AQ343" s="490"/>
      <c r="AR343" s="490"/>
      <c r="AS343" s="425"/>
      <c r="AT343" s="426"/>
      <c r="DQ343" s="480"/>
      <c r="DR343" s="480"/>
      <c r="DS343" s="480"/>
      <c r="DT343" s="480"/>
      <c r="DU343" s="481"/>
    </row>
    <row r="344" spans="1:125" x14ac:dyDescent="0.2">
      <c r="A344" s="496"/>
      <c r="B344" s="425"/>
      <c r="C344" s="425"/>
      <c r="D344" s="501"/>
      <c r="E344" s="501"/>
      <c r="F344" s="501"/>
      <c r="G344" s="501"/>
      <c r="H344" s="501"/>
      <c r="I344" s="425"/>
      <c r="J344" s="425"/>
      <c r="K344" s="425"/>
      <c r="L344" s="425"/>
      <c r="M344" s="511"/>
      <c r="N344" s="511"/>
      <c r="O344" s="511"/>
      <c r="P344" s="425"/>
      <c r="Q344" s="502"/>
      <c r="R344" s="425"/>
      <c r="S344" s="425"/>
      <c r="T344" s="425"/>
      <c r="U344" s="425"/>
      <c r="V344" s="425"/>
      <c r="W344" s="503"/>
      <c r="X344" s="425"/>
      <c r="Y344" s="425"/>
      <c r="Z344" s="531"/>
      <c r="AA344" s="490"/>
      <c r="AB344" s="425"/>
      <c r="AC344" s="490"/>
      <c r="AD344" s="490"/>
      <c r="AE344" s="490"/>
      <c r="AF344" s="490"/>
      <c r="AG344" s="490"/>
      <c r="AH344" s="490"/>
      <c r="AI344" s="490"/>
      <c r="AJ344" s="490"/>
      <c r="AK344" s="490"/>
      <c r="AL344" s="490"/>
      <c r="AM344" s="490"/>
      <c r="AN344" s="490"/>
      <c r="AO344" s="490"/>
      <c r="AP344" s="490"/>
      <c r="AQ344" s="490"/>
      <c r="AR344" s="490"/>
      <c r="AS344" s="425"/>
      <c r="AT344" s="426"/>
      <c r="DQ344" s="480"/>
      <c r="DR344" s="480"/>
      <c r="DS344" s="480"/>
      <c r="DT344" s="480"/>
      <c r="DU344" s="481"/>
    </row>
    <row r="345" spans="1:125" x14ac:dyDescent="0.2">
      <c r="A345" s="496"/>
      <c r="B345" s="425"/>
      <c r="C345" s="425"/>
      <c r="D345" s="501"/>
      <c r="E345" s="501"/>
      <c r="F345" s="501"/>
      <c r="G345" s="501"/>
      <c r="H345" s="501"/>
      <c r="I345" s="425"/>
      <c r="J345" s="425"/>
      <c r="K345" s="425"/>
      <c r="L345" s="425"/>
      <c r="M345" s="511"/>
      <c r="N345" s="511"/>
      <c r="O345" s="511"/>
      <c r="P345" s="425"/>
      <c r="Q345" s="502"/>
      <c r="R345" s="425"/>
      <c r="S345" s="425"/>
      <c r="T345" s="425"/>
      <c r="U345" s="425"/>
      <c r="V345" s="425"/>
      <c r="W345" s="503"/>
      <c r="X345" s="425"/>
      <c r="Y345" s="425"/>
      <c r="Z345" s="531"/>
      <c r="AA345" s="490"/>
      <c r="AB345" s="425"/>
      <c r="AC345" s="490"/>
      <c r="AD345" s="490"/>
      <c r="AE345" s="490"/>
      <c r="AF345" s="490"/>
      <c r="AG345" s="490"/>
      <c r="AH345" s="490"/>
      <c r="AI345" s="490"/>
      <c r="AJ345" s="490"/>
      <c r="AK345" s="490"/>
      <c r="AL345" s="490"/>
      <c r="AM345" s="490"/>
      <c r="AN345" s="490"/>
      <c r="AO345" s="490"/>
      <c r="AP345" s="490"/>
      <c r="AQ345" s="490"/>
      <c r="AR345" s="490"/>
      <c r="AS345" s="425"/>
      <c r="AT345" s="426"/>
      <c r="DQ345" s="480"/>
      <c r="DR345" s="480"/>
      <c r="DS345" s="480"/>
      <c r="DT345" s="480"/>
      <c r="DU345" s="481"/>
    </row>
    <row r="346" spans="1:125" x14ac:dyDescent="0.2">
      <c r="A346" s="496"/>
      <c r="B346" s="425"/>
      <c r="C346" s="425"/>
      <c r="D346" s="501"/>
      <c r="E346" s="501"/>
      <c r="F346" s="501"/>
      <c r="G346" s="501"/>
      <c r="H346" s="501"/>
      <c r="I346" s="425"/>
      <c r="J346" s="425"/>
      <c r="K346" s="425"/>
      <c r="L346" s="425"/>
      <c r="M346" s="511"/>
      <c r="N346" s="511"/>
      <c r="O346" s="511"/>
      <c r="P346" s="425"/>
      <c r="Q346" s="502"/>
      <c r="R346" s="425"/>
      <c r="S346" s="425"/>
      <c r="T346" s="425"/>
      <c r="U346" s="425"/>
      <c r="V346" s="425"/>
      <c r="W346" s="503"/>
      <c r="X346" s="425"/>
      <c r="Y346" s="425"/>
      <c r="Z346" s="531"/>
      <c r="AA346" s="490"/>
      <c r="AB346" s="425"/>
      <c r="AC346" s="490"/>
      <c r="AD346" s="490"/>
      <c r="AE346" s="490"/>
      <c r="AF346" s="490"/>
      <c r="AG346" s="490"/>
      <c r="AH346" s="490"/>
      <c r="AI346" s="490"/>
      <c r="AJ346" s="490"/>
      <c r="AK346" s="490"/>
      <c r="AL346" s="490"/>
      <c r="AM346" s="490"/>
      <c r="AN346" s="490"/>
      <c r="AO346" s="490"/>
      <c r="AP346" s="490"/>
      <c r="AQ346" s="490"/>
      <c r="AR346" s="490"/>
      <c r="AS346" s="425"/>
      <c r="AT346" s="426"/>
      <c r="DQ346" s="480"/>
      <c r="DR346" s="480"/>
      <c r="DS346" s="480"/>
      <c r="DT346" s="480"/>
      <c r="DU346" s="481"/>
    </row>
    <row r="347" spans="1:125" x14ac:dyDescent="0.2">
      <c r="A347" s="496"/>
      <c r="B347" s="425"/>
      <c r="C347" s="425"/>
      <c r="D347" s="501"/>
      <c r="E347" s="501"/>
      <c r="F347" s="501"/>
      <c r="G347" s="501"/>
      <c r="H347" s="501"/>
      <c r="I347" s="425"/>
      <c r="J347" s="425"/>
      <c r="K347" s="425"/>
      <c r="L347" s="425"/>
      <c r="M347" s="511"/>
      <c r="N347" s="511"/>
      <c r="O347" s="511"/>
      <c r="P347" s="425"/>
      <c r="Q347" s="502"/>
      <c r="R347" s="425"/>
      <c r="S347" s="425"/>
      <c r="T347" s="425"/>
      <c r="U347" s="425"/>
      <c r="V347" s="425"/>
      <c r="W347" s="503"/>
      <c r="X347" s="425"/>
      <c r="Y347" s="425"/>
      <c r="Z347" s="531"/>
      <c r="AA347" s="490"/>
      <c r="AB347" s="425"/>
      <c r="AC347" s="490"/>
      <c r="AD347" s="490"/>
      <c r="AE347" s="490"/>
      <c r="AF347" s="490"/>
      <c r="AG347" s="490"/>
      <c r="AH347" s="490"/>
      <c r="AI347" s="490"/>
      <c r="AJ347" s="490"/>
      <c r="AK347" s="490"/>
      <c r="AL347" s="490"/>
      <c r="AM347" s="490"/>
      <c r="AN347" s="490"/>
      <c r="AO347" s="490"/>
      <c r="AP347" s="490"/>
      <c r="AQ347" s="490"/>
      <c r="AR347" s="490"/>
      <c r="AS347" s="425"/>
      <c r="AT347" s="426"/>
      <c r="DQ347" s="480"/>
      <c r="DR347" s="480"/>
      <c r="DS347" s="480"/>
      <c r="DT347" s="480"/>
      <c r="DU347" s="481"/>
    </row>
    <row r="348" spans="1:125" x14ac:dyDescent="0.2">
      <c r="A348" s="496"/>
      <c r="B348" s="425"/>
      <c r="C348" s="425"/>
      <c r="D348" s="501"/>
      <c r="E348" s="501"/>
      <c r="F348" s="501"/>
      <c r="G348" s="501"/>
      <c r="H348" s="501"/>
      <c r="I348" s="425"/>
      <c r="J348" s="425"/>
      <c r="K348" s="425"/>
      <c r="L348" s="425"/>
      <c r="M348" s="511"/>
      <c r="N348" s="511"/>
      <c r="O348" s="511"/>
      <c r="P348" s="425"/>
      <c r="Q348" s="502"/>
      <c r="R348" s="425"/>
      <c r="S348" s="425"/>
      <c r="T348" s="425"/>
      <c r="U348" s="425"/>
      <c r="V348" s="425"/>
      <c r="W348" s="503"/>
      <c r="X348" s="425"/>
      <c r="Y348" s="425"/>
      <c r="Z348" s="531"/>
      <c r="AA348" s="490"/>
      <c r="AB348" s="425"/>
      <c r="AC348" s="490"/>
      <c r="AD348" s="490"/>
      <c r="AE348" s="490"/>
      <c r="AF348" s="490"/>
      <c r="AG348" s="490"/>
      <c r="AH348" s="490"/>
      <c r="AI348" s="490"/>
      <c r="AJ348" s="490"/>
      <c r="AK348" s="490"/>
      <c r="AL348" s="490"/>
      <c r="AM348" s="490"/>
      <c r="AN348" s="490"/>
      <c r="AO348" s="490"/>
      <c r="AP348" s="490"/>
      <c r="AQ348" s="490"/>
      <c r="AR348" s="490"/>
      <c r="AS348" s="425"/>
      <c r="AT348" s="426"/>
      <c r="DQ348" s="480"/>
      <c r="DR348" s="480"/>
      <c r="DS348" s="480"/>
      <c r="DT348" s="480"/>
      <c r="DU348" s="481"/>
    </row>
    <row r="349" spans="1:125" x14ac:dyDescent="0.2">
      <c r="A349" s="496"/>
      <c r="B349" s="425"/>
      <c r="C349" s="425"/>
      <c r="D349" s="501"/>
      <c r="E349" s="501"/>
      <c r="F349" s="501"/>
      <c r="G349" s="501"/>
      <c r="H349" s="501"/>
      <c r="I349" s="425"/>
      <c r="J349" s="425"/>
      <c r="K349" s="425"/>
      <c r="L349" s="425"/>
      <c r="M349" s="511"/>
      <c r="N349" s="511"/>
      <c r="O349" s="511"/>
      <c r="P349" s="425"/>
      <c r="Q349" s="502"/>
      <c r="R349" s="425"/>
      <c r="S349" s="425"/>
      <c r="T349" s="425"/>
      <c r="U349" s="425"/>
      <c r="V349" s="425"/>
      <c r="W349" s="503"/>
      <c r="X349" s="425"/>
      <c r="Y349" s="425"/>
      <c r="Z349" s="531"/>
      <c r="AA349" s="490"/>
      <c r="AB349" s="425"/>
      <c r="AC349" s="490"/>
      <c r="AD349" s="490"/>
      <c r="AE349" s="490"/>
      <c r="AF349" s="490"/>
      <c r="AG349" s="490"/>
      <c r="AH349" s="490"/>
      <c r="AI349" s="490"/>
      <c r="AJ349" s="490"/>
      <c r="AK349" s="490"/>
      <c r="AL349" s="490"/>
      <c r="AM349" s="490"/>
      <c r="AN349" s="490"/>
      <c r="AO349" s="490"/>
      <c r="AP349" s="490"/>
      <c r="AQ349" s="490"/>
      <c r="AR349" s="490"/>
      <c r="AS349" s="425"/>
      <c r="AT349" s="426"/>
      <c r="DQ349" s="480"/>
      <c r="DR349" s="480"/>
      <c r="DS349" s="480"/>
      <c r="DT349" s="480"/>
      <c r="DU349" s="481"/>
    </row>
    <row r="350" spans="1:125" x14ac:dyDescent="0.2">
      <c r="A350" s="496"/>
      <c r="B350" s="425"/>
      <c r="C350" s="425"/>
      <c r="D350" s="501"/>
      <c r="E350" s="501"/>
      <c r="F350" s="501"/>
      <c r="G350" s="501"/>
      <c r="H350" s="501"/>
      <c r="I350" s="425"/>
      <c r="J350" s="425"/>
      <c r="K350" s="425"/>
      <c r="L350" s="425"/>
      <c r="M350" s="511"/>
      <c r="N350" s="511"/>
      <c r="O350" s="511"/>
      <c r="P350" s="425"/>
      <c r="Q350" s="502"/>
      <c r="R350" s="425"/>
      <c r="S350" s="425"/>
      <c r="T350" s="425"/>
      <c r="U350" s="425"/>
      <c r="V350" s="425"/>
      <c r="W350" s="503"/>
      <c r="X350" s="425"/>
      <c r="Y350" s="425"/>
      <c r="Z350" s="531"/>
      <c r="AA350" s="490"/>
      <c r="AB350" s="425"/>
      <c r="AC350" s="490"/>
      <c r="AD350" s="490"/>
      <c r="AE350" s="490"/>
      <c r="AF350" s="490"/>
      <c r="AG350" s="490"/>
      <c r="AH350" s="490"/>
      <c r="AI350" s="490"/>
      <c r="AJ350" s="490"/>
      <c r="AK350" s="490"/>
      <c r="AL350" s="490"/>
      <c r="AM350" s="490"/>
      <c r="AN350" s="490"/>
      <c r="AO350" s="490"/>
      <c r="AP350" s="490"/>
      <c r="AQ350" s="490"/>
      <c r="AR350" s="490"/>
      <c r="AS350" s="425"/>
      <c r="AT350" s="426"/>
      <c r="DQ350" s="480"/>
      <c r="DR350" s="480"/>
      <c r="DS350" s="480"/>
      <c r="DT350" s="480"/>
      <c r="DU350" s="481"/>
    </row>
    <row r="351" spans="1:125" x14ac:dyDescent="0.2">
      <c r="A351" s="496"/>
      <c r="B351" s="425"/>
      <c r="C351" s="425"/>
      <c r="D351" s="501"/>
      <c r="E351" s="501"/>
      <c r="F351" s="501"/>
      <c r="G351" s="501"/>
      <c r="H351" s="501"/>
      <c r="I351" s="425"/>
      <c r="J351" s="425"/>
      <c r="K351" s="425"/>
      <c r="L351" s="425"/>
      <c r="M351" s="511"/>
      <c r="N351" s="511"/>
      <c r="O351" s="511"/>
      <c r="P351" s="425"/>
      <c r="Q351" s="502"/>
      <c r="R351" s="425"/>
      <c r="S351" s="425"/>
      <c r="T351" s="425"/>
      <c r="U351" s="425"/>
      <c r="V351" s="425"/>
      <c r="W351" s="503"/>
      <c r="X351" s="425"/>
      <c r="Y351" s="425"/>
      <c r="Z351" s="531"/>
      <c r="AA351" s="490"/>
      <c r="AB351" s="425"/>
      <c r="AC351" s="490"/>
      <c r="AD351" s="490"/>
      <c r="AE351" s="490"/>
      <c r="AF351" s="490"/>
      <c r="AG351" s="490"/>
      <c r="AH351" s="490"/>
      <c r="AI351" s="490"/>
      <c r="AJ351" s="490"/>
      <c r="AK351" s="490"/>
      <c r="AL351" s="490"/>
      <c r="AM351" s="490"/>
      <c r="AN351" s="490"/>
      <c r="AO351" s="490"/>
      <c r="AP351" s="490"/>
      <c r="AQ351" s="490"/>
      <c r="AR351" s="490"/>
      <c r="AS351" s="425"/>
      <c r="AT351" s="426"/>
      <c r="DQ351" s="480"/>
      <c r="DR351" s="480"/>
      <c r="DS351" s="480"/>
      <c r="DT351" s="480"/>
      <c r="DU351" s="481"/>
    </row>
    <row r="352" spans="1:125" x14ac:dyDescent="0.2">
      <c r="A352" s="496"/>
      <c r="B352" s="425"/>
      <c r="C352" s="425"/>
      <c r="D352" s="501"/>
      <c r="E352" s="501"/>
      <c r="F352" s="501"/>
      <c r="G352" s="501"/>
      <c r="H352" s="501"/>
      <c r="I352" s="425"/>
      <c r="J352" s="425"/>
      <c r="K352" s="425"/>
      <c r="L352" s="425"/>
      <c r="M352" s="511"/>
      <c r="N352" s="511"/>
      <c r="O352" s="511"/>
      <c r="P352" s="425"/>
      <c r="Q352" s="502"/>
      <c r="R352" s="425"/>
      <c r="S352" s="425"/>
      <c r="T352" s="425"/>
      <c r="U352" s="425"/>
      <c r="V352" s="425"/>
      <c r="W352" s="503"/>
      <c r="X352" s="425"/>
      <c r="Y352" s="425"/>
      <c r="Z352" s="531"/>
      <c r="AA352" s="490"/>
      <c r="AB352" s="425"/>
      <c r="AC352" s="490"/>
      <c r="AD352" s="490"/>
      <c r="AE352" s="490"/>
      <c r="AF352" s="490"/>
      <c r="AG352" s="490"/>
      <c r="AH352" s="490"/>
      <c r="AI352" s="490"/>
      <c r="AJ352" s="490"/>
      <c r="AK352" s="490"/>
      <c r="AL352" s="490"/>
      <c r="AM352" s="490"/>
      <c r="AN352" s="490"/>
      <c r="AO352" s="490"/>
      <c r="AP352" s="490"/>
      <c r="AQ352" s="490"/>
      <c r="AR352" s="490"/>
      <c r="AS352" s="425"/>
      <c r="AT352" s="426"/>
      <c r="DQ352" s="480"/>
      <c r="DR352" s="480"/>
      <c r="DS352" s="480"/>
      <c r="DT352" s="480"/>
      <c r="DU352" s="481"/>
    </row>
    <row r="353" spans="1:125" x14ac:dyDescent="0.2">
      <c r="A353" s="496"/>
      <c r="B353" s="425"/>
      <c r="C353" s="425"/>
      <c r="D353" s="501"/>
      <c r="E353" s="501"/>
      <c r="F353" s="501"/>
      <c r="G353" s="501"/>
      <c r="H353" s="501"/>
      <c r="I353" s="425"/>
      <c r="J353" s="425"/>
      <c r="K353" s="425"/>
      <c r="L353" s="425"/>
      <c r="M353" s="511"/>
      <c r="N353" s="511"/>
      <c r="O353" s="511"/>
      <c r="P353" s="425"/>
      <c r="Q353" s="502"/>
      <c r="R353" s="425"/>
      <c r="S353" s="425"/>
      <c r="T353" s="425"/>
      <c r="U353" s="425"/>
      <c r="V353" s="425"/>
      <c r="W353" s="503"/>
      <c r="X353" s="425"/>
      <c r="Y353" s="425"/>
      <c r="Z353" s="531"/>
      <c r="AA353" s="490"/>
      <c r="AB353" s="425"/>
      <c r="AC353" s="490"/>
      <c r="AD353" s="490"/>
      <c r="AE353" s="490"/>
      <c r="AF353" s="490"/>
      <c r="AG353" s="490"/>
      <c r="AH353" s="490"/>
      <c r="AI353" s="490"/>
      <c r="AJ353" s="490"/>
      <c r="AK353" s="490"/>
      <c r="AL353" s="490"/>
      <c r="AM353" s="490"/>
      <c r="AN353" s="490"/>
      <c r="AO353" s="490"/>
      <c r="AP353" s="490"/>
      <c r="AQ353" s="490"/>
      <c r="AR353" s="490"/>
      <c r="AS353" s="425"/>
      <c r="AT353" s="426"/>
      <c r="DQ353" s="480"/>
      <c r="DR353" s="480"/>
      <c r="DS353" s="480"/>
      <c r="DT353" s="480"/>
      <c r="DU353" s="481"/>
    </row>
    <row r="354" spans="1:125" x14ac:dyDescent="0.2">
      <c r="A354" s="496"/>
      <c r="B354" s="425"/>
      <c r="C354" s="425"/>
      <c r="D354" s="501"/>
      <c r="E354" s="501"/>
      <c r="F354" s="501"/>
      <c r="G354" s="501"/>
      <c r="H354" s="501"/>
      <c r="I354" s="425"/>
      <c r="J354" s="425"/>
      <c r="K354" s="425"/>
      <c r="L354" s="425"/>
      <c r="M354" s="511"/>
      <c r="N354" s="511"/>
      <c r="O354" s="511"/>
      <c r="P354" s="425"/>
      <c r="Q354" s="502"/>
      <c r="R354" s="425"/>
      <c r="S354" s="425"/>
      <c r="T354" s="425"/>
      <c r="U354" s="425"/>
      <c r="V354" s="425"/>
      <c r="W354" s="503"/>
      <c r="X354" s="425"/>
      <c r="Y354" s="425"/>
      <c r="Z354" s="531"/>
      <c r="AA354" s="490"/>
      <c r="AB354" s="425"/>
      <c r="AC354" s="490"/>
      <c r="AD354" s="490"/>
      <c r="AE354" s="490"/>
      <c r="AF354" s="490"/>
      <c r="AG354" s="490"/>
      <c r="AH354" s="490"/>
      <c r="AI354" s="490"/>
      <c r="AJ354" s="490"/>
      <c r="AK354" s="490"/>
      <c r="AL354" s="490"/>
      <c r="AM354" s="490"/>
      <c r="AN354" s="490"/>
      <c r="AO354" s="490"/>
      <c r="AP354" s="490"/>
      <c r="AQ354" s="490"/>
      <c r="AR354" s="490"/>
      <c r="AS354" s="425"/>
      <c r="AT354" s="426"/>
    </row>
    <row r="355" spans="1:125" x14ac:dyDescent="0.2">
      <c r="A355" s="496"/>
      <c r="B355" s="425"/>
      <c r="C355" s="425"/>
      <c r="D355" s="501"/>
      <c r="E355" s="501"/>
      <c r="F355" s="501"/>
      <c r="G355" s="501"/>
      <c r="H355" s="501"/>
      <c r="I355" s="425"/>
      <c r="J355" s="425"/>
      <c r="K355" s="425"/>
      <c r="L355" s="425"/>
      <c r="M355" s="511"/>
      <c r="N355" s="511"/>
      <c r="O355" s="511"/>
      <c r="P355" s="425"/>
      <c r="Q355" s="502"/>
      <c r="R355" s="425"/>
      <c r="S355" s="425"/>
      <c r="T355" s="425"/>
      <c r="U355" s="425"/>
      <c r="V355" s="425"/>
      <c r="W355" s="503"/>
      <c r="X355" s="425"/>
      <c r="Y355" s="425"/>
      <c r="Z355" s="531"/>
      <c r="AA355" s="490"/>
      <c r="AB355" s="425"/>
      <c r="AC355" s="490"/>
      <c r="AD355" s="490"/>
      <c r="AE355" s="490"/>
      <c r="AF355" s="490"/>
      <c r="AG355" s="490"/>
      <c r="AH355" s="490"/>
      <c r="AI355" s="490"/>
      <c r="AJ355" s="490"/>
      <c r="AK355" s="490"/>
      <c r="AL355" s="490"/>
      <c r="AM355" s="490"/>
      <c r="AN355" s="490"/>
      <c r="AO355" s="490"/>
      <c r="AP355" s="490"/>
      <c r="AQ355" s="490"/>
      <c r="AR355" s="490"/>
      <c r="AS355" s="425"/>
      <c r="AT355" s="426"/>
    </row>
    <row r="356" spans="1:125" x14ac:dyDescent="0.2">
      <c r="A356" s="496"/>
      <c r="B356" s="425"/>
      <c r="C356" s="425"/>
      <c r="D356" s="501"/>
      <c r="E356" s="501"/>
      <c r="F356" s="501"/>
      <c r="G356" s="501"/>
      <c r="H356" s="501"/>
      <c r="I356" s="425"/>
      <c r="J356" s="425"/>
      <c r="K356" s="425"/>
      <c r="L356" s="425"/>
      <c r="M356" s="511"/>
      <c r="N356" s="511"/>
      <c r="O356" s="511"/>
      <c r="P356" s="425"/>
      <c r="Q356" s="502"/>
      <c r="R356" s="425"/>
      <c r="S356" s="425"/>
      <c r="T356" s="425"/>
      <c r="U356" s="425"/>
      <c r="V356" s="425"/>
      <c r="W356" s="503"/>
      <c r="X356" s="425"/>
      <c r="Y356" s="425"/>
      <c r="Z356" s="531"/>
      <c r="AA356" s="490"/>
      <c r="AB356" s="425"/>
      <c r="AC356" s="490"/>
      <c r="AD356" s="490"/>
      <c r="AE356" s="490"/>
      <c r="AF356" s="490"/>
      <c r="AG356" s="490"/>
      <c r="AH356" s="490"/>
      <c r="AI356" s="490"/>
      <c r="AJ356" s="490"/>
      <c r="AK356" s="490"/>
      <c r="AL356" s="490"/>
      <c r="AM356" s="490"/>
      <c r="AN356" s="490"/>
      <c r="AO356" s="490"/>
      <c r="AP356" s="490"/>
      <c r="AQ356" s="490"/>
      <c r="AR356" s="490"/>
      <c r="AS356" s="425"/>
      <c r="AT356" s="426"/>
    </row>
    <row r="357" spans="1:125" x14ac:dyDescent="0.2">
      <c r="A357" s="496"/>
      <c r="B357" s="425"/>
      <c r="C357" s="425"/>
      <c r="D357" s="501"/>
      <c r="E357" s="501"/>
      <c r="F357" s="501"/>
      <c r="G357" s="501"/>
      <c r="H357" s="501"/>
      <c r="I357" s="425"/>
      <c r="J357" s="425"/>
      <c r="K357" s="425"/>
      <c r="L357" s="425"/>
      <c r="M357" s="511"/>
      <c r="N357" s="511"/>
      <c r="O357" s="511"/>
      <c r="P357" s="425"/>
      <c r="Q357" s="502"/>
      <c r="R357" s="425"/>
      <c r="S357" s="425"/>
      <c r="T357" s="425"/>
      <c r="U357" s="425"/>
      <c r="V357" s="425"/>
      <c r="W357" s="503"/>
      <c r="X357" s="425"/>
      <c r="Y357" s="425"/>
      <c r="Z357" s="531"/>
      <c r="AA357" s="490"/>
      <c r="AB357" s="425"/>
      <c r="AC357" s="490"/>
      <c r="AD357" s="490"/>
      <c r="AE357" s="490"/>
      <c r="AF357" s="490"/>
      <c r="AG357" s="490"/>
      <c r="AH357" s="490"/>
      <c r="AI357" s="490"/>
      <c r="AJ357" s="490"/>
      <c r="AK357" s="490"/>
      <c r="AL357" s="490"/>
      <c r="AM357" s="490"/>
      <c r="AN357" s="490"/>
      <c r="AO357" s="490"/>
      <c r="AP357" s="490"/>
      <c r="AQ357" s="490"/>
      <c r="AR357" s="490"/>
      <c r="AS357" s="425"/>
      <c r="AT357" s="426"/>
    </row>
    <row r="358" spans="1:125" x14ac:dyDescent="0.2">
      <c r="A358" s="496"/>
      <c r="B358" s="425"/>
      <c r="C358" s="425"/>
      <c r="D358" s="501"/>
      <c r="E358" s="501"/>
      <c r="F358" s="501"/>
      <c r="G358" s="501"/>
      <c r="H358" s="501"/>
      <c r="I358" s="425"/>
      <c r="J358" s="425"/>
      <c r="K358" s="425"/>
      <c r="L358" s="425"/>
      <c r="M358" s="511"/>
      <c r="N358" s="511"/>
      <c r="O358" s="511"/>
      <c r="P358" s="425"/>
      <c r="Q358" s="502"/>
      <c r="R358" s="425"/>
      <c r="S358" s="425"/>
      <c r="T358" s="425"/>
      <c r="U358" s="425"/>
      <c r="V358" s="425"/>
      <c r="W358" s="503"/>
      <c r="X358" s="425"/>
      <c r="Y358" s="425"/>
      <c r="Z358" s="531"/>
      <c r="AA358" s="490"/>
      <c r="AB358" s="425"/>
      <c r="AC358" s="490"/>
      <c r="AD358" s="490"/>
      <c r="AE358" s="490"/>
      <c r="AF358" s="490"/>
      <c r="AG358" s="490"/>
      <c r="AH358" s="490"/>
      <c r="AI358" s="490"/>
      <c r="AJ358" s="490"/>
      <c r="AK358" s="490"/>
      <c r="AL358" s="490"/>
      <c r="AM358" s="490"/>
      <c r="AN358" s="490"/>
      <c r="AO358" s="490"/>
      <c r="AP358" s="490"/>
      <c r="AQ358" s="490"/>
      <c r="AR358" s="490"/>
      <c r="AS358" s="425"/>
      <c r="AT358" s="426"/>
      <c r="DQ358" s="532"/>
      <c r="DR358" s="532"/>
      <c r="DS358" s="532"/>
    </row>
    <row r="359" spans="1:125" x14ac:dyDescent="0.2">
      <c r="A359" s="496"/>
      <c r="B359" s="425"/>
      <c r="C359" s="425"/>
      <c r="D359" s="501"/>
      <c r="E359" s="501"/>
      <c r="F359" s="501"/>
      <c r="G359" s="501"/>
      <c r="H359" s="501"/>
      <c r="I359" s="425"/>
      <c r="J359" s="425"/>
      <c r="K359" s="425"/>
      <c r="L359" s="425"/>
      <c r="M359" s="511"/>
      <c r="N359" s="511"/>
      <c r="O359" s="511"/>
      <c r="P359" s="425"/>
      <c r="Q359" s="502"/>
      <c r="R359" s="425"/>
      <c r="S359" s="425"/>
      <c r="T359" s="425"/>
      <c r="U359" s="425"/>
      <c r="V359" s="425"/>
      <c r="W359" s="503"/>
      <c r="X359" s="425"/>
      <c r="Y359" s="425"/>
      <c r="Z359" s="531"/>
      <c r="AA359" s="490"/>
      <c r="AB359" s="425"/>
      <c r="AC359" s="490"/>
      <c r="AD359" s="490"/>
      <c r="AE359" s="490"/>
      <c r="AF359" s="490"/>
      <c r="AG359" s="490"/>
      <c r="AH359" s="490"/>
      <c r="AI359" s="490"/>
      <c r="AJ359" s="490"/>
      <c r="AK359" s="490"/>
      <c r="AL359" s="490"/>
      <c r="AM359" s="490"/>
      <c r="AN359" s="490"/>
      <c r="AO359" s="490"/>
      <c r="AP359" s="490"/>
      <c r="AQ359" s="490"/>
      <c r="AR359" s="490"/>
      <c r="AS359" s="425"/>
      <c r="AT359" s="426"/>
      <c r="DQ359" s="491"/>
      <c r="DR359" s="491"/>
      <c r="DS359" s="491"/>
    </row>
    <row r="360" spans="1:125" x14ac:dyDescent="0.2">
      <c r="A360" s="496"/>
      <c r="B360" s="425"/>
      <c r="C360" s="425"/>
      <c r="D360" s="501"/>
      <c r="E360" s="501"/>
      <c r="F360" s="501"/>
      <c r="G360" s="501"/>
      <c r="H360" s="501"/>
      <c r="I360" s="425"/>
      <c r="J360" s="425"/>
      <c r="K360" s="425"/>
      <c r="L360" s="425"/>
      <c r="M360" s="511"/>
      <c r="N360" s="511"/>
      <c r="O360" s="511"/>
      <c r="P360" s="425"/>
      <c r="Q360" s="502"/>
      <c r="R360" s="425"/>
      <c r="S360" s="425"/>
      <c r="T360" s="425"/>
      <c r="U360" s="425"/>
      <c r="V360" s="425"/>
      <c r="W360" s="503"/>
      <c r="X360" s="425"/>
      <c r="Y360" s="425"/>
      <c r="Z360" s="531"/>
      <c r="AA360" s="490"/>
      <c r="AB360" s="425"/>
      <c r="AC360" s="490"/>
      <c r="AD360" s="490"/>
      <c r="AE360" s="490"/>
      <c r="AF360" s="490"/>
      <c r="AG360" s="490"/>
      <c r="AH360" s="490"/>
      <c r="AI360" s="490"/>
      <c r="AJ360" s="490"/>
      <c r="AK360" s="490"/>
      <c r="AL360" s="490"/>
      <c r="AM360" s="490"/>
      <c r="AN360" s="490"/>
      <c r="AO360" s="490"/>
      <c r="AP360" s="490"/>
      <c r="AQ360" s="490"/>
      <c r="AR360" s="490"/>
      <c r="AS360" s="425"/>
      <c r="AT360" s="426"/>
      <c r="DQ360" s="491"/>
      <c r="DR360" s="491"/>
      <c r="DS360" s="491"/>
    </row>
    <row r="361" spans="1:125" x14ac:dyDescent="0.2">
      <c r="A361" s="496"/>
      <c r="B361" s="425"/>
      <c r="C361" s="425"/>
      <c r="D361" s="501"/>
      <c r="E361" s="501"/>
      <c r="F361" s="501"/>
      <c r="G361" s="501"/>
      <c r="H361" s="501"/>
      <c r="I361" s="425"/>
      <c r="J361" s="425"/>
      <c r="K361" s="425"/>
      <c r="L361" s="425"/>
      <c r="M361" s="511"/>
      <c r="N361" s="511"/>
      <c r="O361" s="511"/>
      <c r="P361" s="425"/>
      <c r="Q361" s="502"/>
      <c r="R361" s="425"/>
      <c r="S361" s="425"/>
      <c r="T361" s="425"/>
      <c r="U361" s="425"/>
      <c r="V361" s="425"/>
      <c r="W361" s="503"/>
      <c r="X361" s="425"/>
      <c r="Y361" s="425"/>
      <c r="Z361" s="531"/>
      <c r="AA361" s="490"/>
      <c r="AB361" s="425"/>
      <c r="AC361" s="490"/>
      <c r="AD361" s="490"/>
      <c r="AE361" s="490"/>
      <c r="AF361" s="490"/>
      <c r="AG361" s="490"/>
      <c r="AH361" s="490"/>
      <c r="AI361" s="490"/>
      <c r="AJ361" s="490"/>
      <c r="AK361" s="490"/>
      <c r="AL361" s="490"/>
      <c r="AM361" s="490"/>
      <c r="AN361" s="490"/>
      <c r="AO361" s="490"/>
      <c r="AP361" s="490"/>
      <c r="AQ361" s="490"/>
      <c r="AR361" s="490"/>
      <c r="AS361" s="425"/>
      <c r="AT361" s="426"/>
      <c r="DQ361" s="491"/>
      <c r="DR361" s="491"/>
      <c r="DS361" s="491"/>
    </row>
    <row r="362" spans="1:125" x14ac:dyDescent="0.2">
      <c r="A362" s="496"/>
      <c r="B362" s="425"/>
      <c r="C362" s="425"/>
      <c r="D362" s="501"/>
      <c r="E362" s="501"/>
      <c r="F362" s="501"/>
      <c r="G362" s="501"/>
      <c r="H362" s="501"/>
      <c r="I362" s="425"/>
      <c r="J362" s="425"/>
      <c r="K362" s="425"/>
      <c r="L362" s="425"/>
      <c r="M362" s="511"/>
      <c r="N362" s="511"/>
      <c r="O362" s="511"/>
      <c r="P362" s="425"/>
      <c r="Q362" s="502"/>
      <c r="R362" s="425"/>
      <c r="S362" s="425"/>
      <c r="T362" s="425"/>
      <c r="U362" s="425"/>
      <c r="V362" s="425"/>
      <c r="W362" s="503"/>
      <c r="X362" s="425"/>
      <c r="Y362" s="425"/>
      <c r="Z362" s="531"/>
      <c r="AA362" s="490"/>
      <c r="AB362" s="425"/>
      <c r="AC362" s="490"/>
      <c r="AD362" s="490"/>
      <c r="AE362" s="490"/>
      <c r="AF362" s="490"/>
      <c r="AG362" s="490"/>
      <c r="AH362" s="490"/>
      <c r="AI362" s="490"/>
      <c r="AJ362" s="490"/>
      <c r="AK362" s="490"/>
      <c r="AL362" s="490"/>
      <c r="AM362" s="490"/>
      <c r="AN362" s="490"/>
      <c r="AO362" s="490"/>
      <c r="AP362" s="490"/>
      <c r="AQ362" s="490"/>
      <c r="AR362" s="490"/>
      <c r="AS362" s="425"/>
      <c r="AT362" s="426"/>
      <c r="DQ362" s="491"/>
      <c r="DR362" s="491"/>
      <c r="DS362" s="491"/>
    </row>
    <row r="363" spans="1:125" x14ac:dyDescent="0.2">
      <c r="A363" s="496"/>
      <c r="B363" s="425"/>
      <c r="C363" s="425"/>
      <c r="D363" s="501"/>
      <c r="E363" s="501"/>
      <c r="F363" s="501"/>
      <c r="G363" s="501"/>
      <c r="H363" s="501"/>
      <c r="I363" s="425"/>
      <c r="J363" s="425"/>
      <c r="K363" s="425"/>
      <c r="L363" s="425"/>
      <c r="M363" s="511"/>
      <c r="N363" s="511"/>
      <c r="O363" s="511"/>
      <c r="P363" s="425"/>
      <c r="Q363" s="502"/>
      <c r="R363" s="425"/>
      <c r="S363" s="425"/>
      <c r="T363" s="425"/>
      <c r="U363" s="425"/>
      <c r="V363" s="425"/>
      <c r="W363" s="503"/>
      <c r="X363" s="425"/>
      <c r="Y363" s="425"/>
      <c r="Z363" s="531"/>
      <c r="AA363" s="490"/>
      <c r="AB363" s="425"/>
      <c r="AC363" s="490"/>
      <c r="AD363" s="490"/>
      <c r="AE363" s="490"/>
      <c r="AF363" s="490"/>
      <c r="AG363" s="490"/>
      <c r="AH363" s="490"/>
      <c r="AI363" s="490"/>
      <c r="AJ363" s="490"/>
      <c r="AK363" s="490"/>
      <c r="AL363" s="490"/>
      <c r="AM363" s="490"/>
      <c r="AN363" s="490"/>
      <c r="AO363" s="490"/>
      <c r="AP363" s="490"/>
      <c r="AQ363" s="490"/>
      <c r="AR363" s="490"/>
      <c r="AS363" s="425"/>
      <c r="AT363" s="426"/>
      <c r="DQ363" s="491"/>
      <c r="DR363" s="491"/>
      <c r="DS363" s="491"/>
    </row>
    <row r="364" spans="1:125" x14ac:dyDescent="0.2">
      <c r="A364" s="496"/>
      <c r="B364" s="425"/>
      <c r="C364" s="425"/>
      <c r="D364" s="501"/>
      <c r="E364" s="501"/>
      <c r="F364" s="501"/>
      <c r="G364" s="501"/>
      <c r="H364" s="501"/>
      <c r="I364" s="425"/>
      <c r="J364" s="425"/>
      <c r="K364" s="425"/>
      <c r="L364" s="425"/>
      <c r="M364" s="511"/>
      <c r="N364" s="511"/>
      <c r="O364" s="511"/>
      <c r="P364" s="425"/>
      <c r="Q364" s="502"/>
      <c r="R364" s="425"/>
      <c r="S364" s="425"/>
      <c r="T364" s="425"/>
      <c r="U364" s="425"/>
      <c r="V364" s="425"/>
      <c r="W364" s="503"/>
      <c r="X364" s="425"/>
      <c r="Y364" s="425"/>
      <c r="Z364" s="531"/>
      <c r="AA364" s="490"/>
      <c r="AB364" s="425"/>
      <c r="AC364" s="490"/>
      <c r="AD364" s="490"/>
      <c r="AE364" s="490"/>
      <c r="AF364" s="490"/>
      <c r="AG364" s="490"/>
      <c r="AH364" s="490"/>
      <c r="AI364" s="490"/>
      <c r="AJ364" s="490"/>
      <c r="AK364" s="490"/>
      <c r="AL364" s="490"/>
      <c r="AM364" s="490"/>
      <c r="AN364" s="490"/>
      <c r="AO364" s="490"/>
      <c r="AP364" s="490"/>
      <c r="AQ364" s="490"/>
      <c r="AR364" s="490"/>
      <c r="AS364" s="490"/>
      <c r="AT364" s="426"/>
      <c r="DQ364" s="491"/>
      <c r="DR364" s="491"/>
      <c r="DS364" s="491"/>
    </row>
    <row r="365" spans="1:125" x14ac:dyDescent="0.2">
      <c r="A365" s="496"/>
      <c r="B365" s="425"/>
      <c r="C365" s="425"/>
      <c r="D365" s="501"/>
      <c r="E365" s="501"/>
      <c r="F365" s="501"/>
      <c r="G365" s="501"/>
      <c r="H365" s="501"/>
      <c r="I365" s="425"/>
      <c r="J365" s="425"/>
      <c r="K365" s="425"/>
      <c r="L365" s="425"/>
      <c r="M365" s="511"/>
      <c r="N365" s="511"/>
      <c r="O365" s="511"/>
      <c r="P365" s="425"/>
      <c r="Q365" s="502"/>
      <c r="R365" s="425"/>
      <c r="S365" s="425"/>
      <c r="T365" s="425"/>
      <c r="U365" s="425"/>
      <c r="V365" s="425"/>
      <c r="W365" s="503"/>
      <c r="X365" s="425"/>
      <c r="Y365" s="425"/>
      <c r="Z365" s="531"/>
      <c r="AA365" s="490"/>
      <c r="AB365" s="425"/>
      <c r="AC365" s="490"/>
      <c r="AD365" s="490"/>
      <c r="AE365" s="490"/>
      <c r="AF365" s="490"/>
      <c r="AG365" s="490"/>
      <c r="AH365" s="490"/>
      <c r="AI365" s="490"/>
      <c r="AJ365" s="490"/>
      <c r="AK365" s="490"/>
      <c r="AL365" s="490"/>
      <c r="AM365" s="490"/>
      <c r="AN365" s="490"/>
      <c r="AO365" s="490"/>
      <c r="AP365" s="490"/>
      <c r="AQ365" s="490"/>
      <c r="AR365" s="490"/>
      <c r="AS365" s="425"/>
      <c r="AT365" s="426"/>
      <c r="DQ365" s="491"/>
      <c r="DR365" s="491"/>
      <c r="DS365" s="491"/>
    </row>
    <row r="366" spans="1:125" x14ac:dyDescent="0.2">
      <c r="A366" s="496"/>
      <c r="B366" s="425"/>
      <c r="C366" s="425"/>
      <c r="D366" s="501"/>
      <c r="E366" s="501"/>
      <c r="F366" s="501"/>
      <c r="G366" s="501"/>
      <c r="H366" s="501"/>
      <c r="I366" s="425"/>
      <c r="J366" s="425"/>
      <c r="K366" s="425"/>
      <c r="L366" s="425"/>
      <c r="M366" s="511"/>
      <c r="N366" s="511"/>
      <c r="O366" s="511"/>
      <c r="P366" s="425"/>
      <c r="Q366" s="502"/>
      <c r="R366" s="425"/>
      <c r="S366" s="425"/>
      <c r="T366" s="425"/>
      <c r="U366" s="425"/>
      <c r="V366" s="425"/>
      <c r="W366" s="503"/>
      <c r="X366" s="425"/>
      <c r="Y366" s="425"/>
      <c r="Z366" s="531"/>
      <c r="AA366" s="490"/>
      <c r="AB366" s="425"/>
      <c r="AC366" s="490"/>
      <c r="AD366" s="490"/>
      <c r="AE366" s="490"/>
      <c r="AF366" s="490"/>
      <c r="AG366" s="490"/>
      <c r="AH366" s="490"/>
      <c r="AI366" s="490"/>
      <c r="AJ366" s="490"/>
      <c r="AK366" s="490"/>
      <c r="AL366" s="490"/>
      <c r="AM366" s="490"/>
      <c r="AN366" s="490"/>
      <c r="AO366" s="490"/>
      <c r="AP366" s="490"/>
      <c r="AQ366" s="490"/>
      <c r="AR366" s="490"/>
      <c r="AS366" s="425"/>
      <c r="AT366" s="426"/>
      <c r="DQ366" s="491"/>
      <c r="DR366" s="491"/>
      <c r="DS366" s="491"/>
    </row>
    <row r="367" spans="1:125" x14ac:dyDescent="0.2">
      <c r="A367" s="496"/>
      <c r="B367" s="425"/>
      <c r="C367" s="425"/>
      <c r="D367" s="501"/>
      <c r="E367" s="501"/>
      <c r="F367" s="501"/>
      <c r="G367" s="501"/>
      <c r="H367" s="501"/>
      <c r="I367" s="425"/>
      <c r="J367" s="425"/>
      <c r="K367" s="425"/>
      <c r="L367" s="425"/>
      <c r="M367" s="511"/>
      <c r="N367" s="511"/>
      <c r="O367" s="511"/>
      <c r="P367" s="425"/>
      <c r="Q367" s="502"/>
      <c r="R367" s="425"/>
      <c r="S367" s="425"/>
      <c r="T367" s="425"/>
      <c r="U367" s="425"/>
      <c r="V367" s="425"/>
      <c r="W367" s="503"/>
      <c r="X367" s="425"/>
      <c r="Y367" s="425"/>
      <c r="Z367" s="531"/>
      <c r="AA367" s="490"/>
      <c r="AB367" s="425"/>
      <c r="AC367" s="490"/>
      <c r="AD367" s="490"/>
      <c r="AE367" s="490"/>
      <c r="AF367" s="490"/>
      <c r="AG367" s="490"/>
      <c r="AH367" s="490"/>
      <c r="AI367" s="490"/>
      <c r="AJ367" s="490"/>
      <c r="AK367" s="490"/>
      <c r="AL367" s="490"/>
      <c r="AM367" s="490"/>
      <c r="AN367" s="490"/>
      <c r="AO367" s="490"/>
      <c r="AP367" s="490"/>
      <c r="AQ367" s="490"/>
      <c r="AR367" s="490"/>
      <c r="AS367" s="425"/>
      <c r="AT367" s="426"/>
      <c r="DQ367" s="491"/>
      <c r="DR367" s="491"/>
      <c r="DS367" s="491"/>
    </row>
    <row r="368" spans="1:125" x14ac:dyDescent="0.2">
      <c r="A368" s="496"/>
      <c r="B368" s="425"/>
      <c r="C368" s="425"/>
      <c r="D368" s="501"/>
      <c r="E368" s="501"/>
      <c r="F368" s="501"/>
      <c r="G368" s="501"/>
      <c r="H368" s="501"/>
      <c r="I368" s="425"/>
      <c r="J368" s="425"/>
      <c r="K368" s="425"/>
      <c r="L368" s="425"/>
      <c r="M368" s="511"/>
      <c r="N368" s="511"/>
      <c r="O368" s="511"/>
      <c r="P368" s="425"/>
      <c r="Q368" s="502"/>
      <c r="R368" s="425"/>
      <c r="S368" s="425"/>
      <c r="T368" s="425"/>
      <c r="U368" s="425"/>
      <c r="V368" s="425"/>
      <c r="W368" s="503"/>
      <c r="X368" s="425"/>
      <c r="Y368" s="425"/>
      <c r="Z368" s="531"/>
      <c r="AA368" s="490"/>
      <c r="AB368" s="425"/>
      <c r="AC368" s="490"/>
      <c r="AD368" s="490"/>
      <c r="AE368" s="490"/>
      <c r="AF368" s="490"/>
      <c r="AG368" s="490"/>
      <c r="AH368" s="490"/>
      <c r="AI368" s="490"/>
      <c r="AJ368" s="490"/>
      <c r="AK368" s="490"/>
      <c r="AL368" s="490"/>
      <c r="AM368" s="490"/>
      <c r="AN368" s="490"/>
      <c r="AO368" s="490"/>
      <c r="AP368" s="490"/>
      <c r="AQ368" s="490"/>
      <c r="AR368" s="490"/>
      <c r="AS368" s="425"/>
      <c r="AT368" s="426"/>
      <c r="DQ368" s="491"/>
      <c r="DR368" s="491"/>
      <c r="DS368" s="491"/>
    </row>
    <row r="369" spans="1:123" x14ac:dyDescent="0.2">
      <c r="A369" s="496"/>
      <c r="B369" s="425"/>
      <c r="C369" s="425"/>
      <c r="D369" s="501"/>
      <c r="E369" s="501"/>
      <c r="F369" s="501"/>
      <c r="G369" s="501"/>
      <c r="H369" s="501"/>
      <c r="I369" s="425"/>
      <c r="J369" s="425"/>
      <c r="K369" s="425"/>
      <c r="L369" s="425"/>
      <c r="M369" s="511"/>
      <c r="N369" s="511"/>
      <c r="O369" s="511"/>
      <c r="P369" s="425"/>
      <c r="Q369" s="502"/>
      <c r="R369" s="425"/>
      <c r="S369" s="425"/>
      <c r="T369" s="425"/>
      <c r="U369" s="425"/>
      <c r="V369" s="425"/>
      <c r="W369" s="503"/>
      <c r="X369" s="425"/>
      <c r="Y369" s="425"/>
      <c r="Z369" s="531"/>
      <c r="AA369" s="490"/>
      <c r="AB369" s="425"/>
      <c r="AC369" s="490"/>
      <c r="AD369" s="490"/>
      <c r="AE369" s="490"/>
      <c r="AF369" s="490"/>
      <c r="AG369" s="490"/>
      <c r="AH369" s="490"/>
      <c r="AI369" s="490"/>
      <c r="AJ369" s="490"/>
      <c r="AK369" s="490"/>
      <c r="AL369" s="490"/>
      <c r="AM369" s="490"/>
      <c r="AN369" s="490"/>
      <c r="AO369" s="490"/>
      <c r="AP369" s="490"/>
      <c r="AQ369" s="490"/>
      <c r="AR369" s="490"/>
      <c r="AS369" s="425"/>
      <c r="AT369" s="426"/>
      <c r="DQ369" s="491"/>
      <c r="DR369" s="491"/>
      <c r="DS369" s="491"/>
    </row>
    <row r="370" spans="1:123" x14ac:dyDescent="0.2">
      <c r="A370" s="496"/>
      <c r="B370" s="425"/>
      <c r="C370" s="425"/>
      <c r="D370" s="501"/>
      <c r="E370" s="501"/>
      <c r="F370" s="501"/>
      <c r="G370" s="501"/>
      <c r="H370" s="501"/>
      <c r="I370" s="425"/>
      <c r="J370" s="425"/>
      <c r="K370" s="425"/>
      <c r="L370" s="425"/>
      <c r="M370" s="511"/>
      <c r="N370" s="511"/>
      <c r="O370" s="511"/>
      <c r="P370" s="425"/>
      <c r="Q370" s="502"/>
      <c r="R370" s="425"/>
      <c r="S370" s="425"/>
      <c r="T370" s="425"/>
      <c r="U370" s="425"/>
      <c r="V370" s="425"/>
      <c r="W370" s="503"/>
      <c r="X370" s="425"/>
      <c r="Y370" s="425"/>
      <c r="Z370" s="531"/>
      <c r="AA370" s="490"/>
      <c r="AB370" s="425"/>
      <c r="AC370" s="490"/>
      <c r="AD370" s="490"/>
      <c r="AE370" s="490"/>
      <c r="AF370" s="490"/>
      <c r="AG370" s="490"/>
      <c r="AH370" s="490"/>
      <c r="AI370" s="490"/>
      <c r="AJ370" s="490"/>
      <c r="AK370" s="490"/>
      <c r="AL370" s="490"/>
      <c r="AM370" s="490"/>
      <c r="AN370" s="490"/>
      <c r="AO370" s="490"/>
      <c r="AP370" s="490"/>
      <c r="AQ370" s="490"/>
      <c r="AR370" s="490"/>
      <c r="AS370" s="425"/>
      <c r="AT370" s="426"/>
      <c r="DQ370" s="491"/>
      <c r="DR370" s="491"/>
      <c r="DS370" s="491"/>
    </row>
    <row r="371" spans="1:123" x14ac:dyDescent="0.2">
      <c r="A371" s="496"/>
      <c r="B371" s="425"/>
      <c r="C371" s="425"/>
      <c r="D371" s="501"/>
      <c r="E371" s="501"/>
      <c r="F371" s="501"/>
      <c r="G371" s="501"/>
      <c r="H371" s="501"/>
      <c r="I371" s="425"/>
      <c r="J371" s="425"/>
      <c r="K371" s="425"/>
      <c r="L371" s="425"/>
      <c r="M371" s="511"/>
      <c r="N371" s="511"/>
      <c r="O371" s="511"/>
      <c r="P371" s="425"/>
      <c r="Q371" s="502"/>
      <c r="R371" s="425"/>
      <c r="S371" s="425"/>
      <c r="T371" s="425"/>
      <c r="U371" s="425"/>
      <c r="V371" s="425"/>
      <c r="W371" s="503"/>
      <c r="X371" s="425"/>
      <c r="Y371" s="425"/>
      <c r="Z371" s="531"/>
      <c r="AA371" s="490"/>
      <c r="AB371" s="425"/>
      <c r="AC371" s="490"/>
      <c r="AD371" s="490"/>
      <c r="AE371" s="490"/>
      <c r="AF371" s="490"/>
      <c r="AG371" s="490"/>
      <c r="AH371" s="490"/>
      <c r="AI371" s="490"/>
      <c r="AJ371" s="490"/>
      <c r="AK371" s="490"/>
      <c r="AL371" s="490"/>
      <c r="AM371" s="490"/>
      <c r="AN371" s="490"/>
      <c r="AO371" s="490"/>
      <c r="AP371" s="490"/>
      <c r="AQ371" s="490"/>
      <c r="AR371" s="490"/>
      <c r="AS371" s="425"/>
      <c r="AT371" s="426"/>
      <c r="DQ371" s="491"/>
      <c r="DR371" s="491"/>
      <c r="DS371" s="491"/>
    </row>
    <row r="372" spans="1:123" x14ac:dyDescent="0.2">
      <c r="A372" s="496"/>
      <c r="B372" s="425"/>
      <c r="C372" s="425"/>
      <c r="D372" s="501"/>
      <c r="E372" s="501"/>
      <c r="F372" s="501"/>
      <c r="G372" s="501"/>
      <c r="H372" s="501"/>
      <c r="I372" s="425"/>
      <c r="J372" s="425"/>
      <c r="K372" s="425"/>
      <c r="L372" s="425"/>
      <c r="M372" s="511"/>
      <c r="N372" s="511"/>
      <c r="O372" s="511"/>
      <c r="P372" s="425"/>
      <c r="Q372" s="502"/>
      <c r="R372" s="425"/>
      <c r="S372" s="425"/>
      <c r="T372" s="425"/>
      <c r="U372" s="425"/>
      <c r="V372" s="425"/>
      <c r="W372" s="503"/>
      <c r="X372" s="425"/>
      <c r="Y372" s="425"/>
      <c r="Z372" s="531"/>
      <c r="AA372" s="490"/>
      <c r="AB372" s="425"/>
      <c r="AC372" s="490"/>
      <c r="AD372" s="490"/>
      <c r="AE372" s="490"/>
      <c r="AF372" s="490"/>
      <c r="AG372" s="490"/>
      <c r="AH372" s="490"/>
      <c r="AI372" s="490"/>
      <c r="AJ372" s="490"/>
      <c r="AK372" s="490"/>
      <c r="AL372" s="490"/>
      <c r="AM372" s="490"/>
      <c r="AN372" s="490"/>
      <c r="AO372" s="490"/>
      <c r="AP372" s="490"/>
      <c r="AQ372" s="490"/>
      <c r="AR372" s="490"/>
      <c r="AS372" s="425"/>
      <c r="AT372" s="426"/>
      <c r="DQ372" s="491"/>
      <c r="DR372" s="491"/>
      <c r="DS372" s="491"/>
    </row>
    <row r="373" spans="1:123" x14ac:dyDescent="0.2">
      <c r="A373" s="496"/>
      <c r="B373" s="425"/>
      <c r="C373" s="425"/>
      <c r="D373" s="501"/>
      <c r="E373" s="501"/>
      <c r="F373" s="501"/>
      <c r="G373" s="501"/>
      <c r="H373" s="501"/>
      <c r="I373" s="425"/>
      <c r="J373" s="425"/>
      <c r="K373" s="425"/>
      <c r="L373" s="425"/>
      <c r="M373" s="511"/>
      <c r="N373" s="511"/>
      <c r="O373" s="511"/>
      <c r="P373" s="425"/>
      <c r="Q373" s="502"/>
      <c r="R373" s="425"/>
      <c r="S373" s="425"/>
      <c r="T373" s="425"/>
      <c r="U373" s="425"/>
      <c r="V373" s="425"/>
      <c r="W373" s="503"/>
      <c r="X373" s="425"/>
      <c r="Y373" s="425"/>
      <c r="Z373" s="531"/>
      <c r="AA373" s="490"/>
      <c r="AB373" s="425"/>
      <c r="AC373" s="490"/>
      <c r="AD373" s="490"/>
      <c r="AE373" s="490"/>
      <c r="AF373" s="490"/>
      <c r="AG373" s="490"/>
      <c r="AH373" s="490"/>
      <c r="AI373" s="490"/>
      <c r="AJ373" s="490"/>
      <c r="AK373" s="490"/>
      <c r="AL373" s="490"/>
      <c r="AM373" s="490"/>
      <c r="AN373" s="490"/>
      <c r="AO373" s="490"/>
      <c r="AP373" s="490"/>
      <c r="AQ373" s="490"/>
      <c r="AR373" s="490"/>
      <c r="AS373" s="425"/>
      <c r="AT373" s="426"/>
      <c r="DQ373" s="491"/>
      <c r="DR373" s="491"/>
      <c r="DS373" s="491"/>
    </row>
    <row r="374" spans="1:123" x14ac:dyDescent="0.2">
      <c r="A374" s="496"/>
      <c r="B374" s="425"/>
      <c r="C374" s="425"/>
      <c r="D374" s="501"/>
      <c r="E374" s="501"/>
      <c r="F374" s="501"/>
      <c r="G374" s="501"/>
      <c r="H374" s="501"/>
      <c r="I374" s="425"/>
      <c r="J374" s="425"/>
      <c r="K374" s="425"/>
      <c r="L374" s="425"/>
      <c r="M374" s="511"/>
      <c r="N374" s="511"/>
      <c r="O374" s="511"/>
      <c r="P374" s="425"/>
      <c r="Q374" s="502"/>
      <c r="R374" s="425"/>
      <c r="S374" s="425"/>
      <c r="T374" s="425"/>
      <c r="U374" s="425"/>
      <c r="V374" s="425"/>
      <c r="W374" s="503"/>
      <c r="X374" s="425"/>
      <c r="Y374" s="425"/>
      <c r="Z374" s="531"/>
      <c r="AA374" s="490"/>
      <c r="AB374" s="425"/>
      <c r="AC374" s="490"/>
      <c r="AD374" s="490"/>
      <c r="AE374" s="490"/>
      <c r="AF374" s="490"/>
      <c r="AG374" s="490"/>
      <c r="AH374" s="490"/>
      <c r="AI374" s="490"/>
      <c r="AJ374" s="490"/>
      <c r="AK374" s="490"/>
      <c r="AL374" s="490"/>
      <c r="AM374" s="490"/>
      <c r="AN374" s="490"/>
      <c r="AO374" s="490"/>
      <c r="AP374" s="490"/>
      <c r="AQ374" s="490"/>
      <c r="AR374" s="490"/>
      <c r="AS374" s="425"/>
      <c r="AT374" s="426"/>
      <c r="DQ374" s="491"/>
      <c r="DR374" s="491"/>
      <c r="DS374" s="491"/>
    </row>
    <row r="375" spans="1:123" hidden="1" x14ac:dyDescent="0.2">
      <c r="A375" s="496"/>
      <c r="B375" s="425"/>
      <c r="C375" s="425"/>
      <c r="D375" s="501"/>
      <c r="E375" s="501"/>
      <c r="F375" s="501"/>
      <c r="G375" s="501"/>
      <c r="H375" s="501"/>
      <c r="I375" s="425"/>
      <c r="J375" s="425"/>
      <c r="K375" s="425"/>
      <c r="L375" s="425"/>
      <c r="M375" s="508"/>
      <c r="N375" s="508"/>
      <c r="O375" s="508"/>
      <c r="P375" s="425"/>
      <c r="Q375" s="425"/>
      <c r="R375" s="425"/>
      <c r="S375" s="425"/>
      <c r="T375" s="425"/>
      <c r="U375" s="425"/>
      <c r="V375" s="425"/>
      <c r="W375" s="425"/>
      <c r="X375" s="425"/>
      <c r="Y375" s="425"/>
      <c r="Z375" s="490"/>
      <c r="AA375" s="490"/>
      <c r="AB375" s="425"/>
      <c r="AC375" s="490"/>
      <c r="AD375" s="490"/>
      <c r="AE375" s="490"/>
      <c r="AF375" s="490"/>
      <c r="AG375" s="490"/>
      <c r="AH375" s="490"/>
      <c r="AI375" s="490"/>
      <c r="AJ375" s="490"/>
      <c r="AK375" s="490"/>
      <c r="AL375" s="490"/>
      <c r="AM375" s="490"/>
      <c r="AN375" s="490"/>
      <c r="AO375" s="490"/>
      <c r="AP375" s="490"/>
      <c r="AQ375" s="490"/>
      <c r="AR375" s="490"/>
      <c r="AS375" s="425"/>
      <c r="AT375" s="426"/>
      <c r="DQ375" s="491"/>
      <c r="DR375" s="491"/>
      <c r="DS375" s="491"/>
    </row>
    <row r="376" spans="1:123" hidden="1" x14ac:dyDescent="0.2">
      <c r="A376" s="13"/>
      <c r="B376" s="248"/>
      <c r="C376" s="425"/>
      <c r="D376" s="510"/>
      <c r="E376" s="510"/>
      <c r="F376" s="510"/>
      <c r="G376" s="510"/>
      <c r="H376" s="510"/>
      <c r="I376" s="425"/>
      <c r="J376" s="425"/>
      <c r="K376" s="425"/>
      <c r="L376" s="425"/>
      <c r="M376" s="510"/>
      <c r="N376" s="510"/>
      <c r="O376" s="510"/>
      <c r="P376" s="425"/>
      <c r="Q376" s="510"/>
      <c r="R376" s="425"/>
      <c r="S376" s="425"/>
      <c r="T376" s="425"/>
      <c r="U376" s="425"/>
      <c r="V376" s="425"/>
      <c r="W376" s="503"/>
      <c r="X376" s="425"/>
      <c r="Y376" s="425"/>
      <c r="Z376" s="490"/>
      <c r="AA376" s="490"/>
      <c r="AB376" s="425"/>
      <c r="AC376" s="490"/>
      <c r="AD376" s="490"/>
      <c r="AE376" s="490"/>
      <c r="AF376" s="490"/>
      <c r="AG376" s="490"/>
      <c r="AH376" s="490"/>
      <c r="AI376" s="490"/>
      <c r="AJ376" s="490"/>
      <c r="AK376" s="490"/>
      <c r="AL376" s="490"/>
      <c r="AM376" s="490"/>
      <c r="AN376" s="490"/>
      <c r="AO376" s="490"/>
      <c r="AP376" s="490"/>
      <c r="AQ376" s="490"/>
      <c r="AR376" s="490"/>
      <c r="AS376" s="425"/>
      <c r="AT376" s="426"/>
      <c r="DQ376" s="491"/>
      <c r="DR376" s="491"/>
      <c r="DS376" s="491"/>
    </row>
    <row r="377" spans="1:123" hidden="1" x14ac:dyDescent="0.2">
      <c r="A377" s="13"/>
      <c r="B377" s="248"/>
      <c r="C377" s="425"/>
      <c r="D377" s="502"/>
      <c r="E377" s="502"/>
      <c r="F377" s="502"/>
      <c r="G377" s="502"/>
      <c r="H377" s="502"/>
      <c r="I377" s="425"/>
      <c r="J377" s="425"/>
      <c r="K377" s="425"/>
      <c r="L377" s="425"/>
      <c r="M377" s="508"/>
      <c r="N377" s="508"/>
      <c r="O377" s="508"/>
      <c r="P377" s="425"/>
      <c r="Q377" s="425"/>
      <c r="R377" s="425"/>
      <c r="S377" s="425"/>
      <c r="T377" s="425"/>
      <c r="U377" s="425"/>
      <c r="V377" s="425"/>
      <c r="W377" s="425"/>
      <c r="X377" s="425"/>
      <c r="Y377" s="425"/>
      <c r="Z377" s="490"/>
      <c r="AA377" s="490"/>
      <c r="AB377" s="425"/>
      <c r="AC377" s="490"/>
      <c r="AD377" s="490"/>
      <c r="AE377" s="490"/>
      <c r="AF377" s="490"/>
      <c r="AG377" s="490"/>
      <c r="AH377" s="490"/>
      <c r="AI377" s="490"/>
      <c r="AJ377" s="490"/>
      <c r="AK377" s="490"/>
      <c r="AL377" s="490"/>
      <c r="AM377" s="490"/>
      <c r="AN377" s="490"/>
      <c r="AO377" s="490"/>
      <c r="AP377" s="490"/>
      <c r="AQ377" s="490"/>
      <c r="AR377" s="490"/>
      <c r="AS377" s="425"/>
      <c r="AT377" s="426"/>
      <c r="DQ377" s="491"/>
      <c r="DR377" s="491"/>
      <c r="DS377" s="491"/>
    </row>
    <row r="378" spans="1:123" x14ac:dyDescent="0.2">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c r="AF378" s="425"/>
      <c r="AG378" s="425"/>
      <c r="AH378" s="425"/>
      <c r="AI378" s="425"/>
      <c r="AJ378" s="425"/>
      <c r="AK378" s="425"/>
      <c r="AL378" s="425"/>
      <c r="AM378" s="425"/>
      <c r="AN378" s="425"/>
      <c r="AO378" s="425"/>
      <c r="AP378" s="425"/>
      <c r="AQ378" s="425"/>
      <c r="AR378" s="425"/>
      <c r="AS378" s="425"/>
      <c r="AT378" s="426"/>
      <c r="DQ378" s="491"/>
      <c r="DR378" s="491"/>
      <c r="DS378" s="491"/>
    </row>
    <row r="379" spans="1:123" x14ac:dyDescent="0.2">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c r="AF379" s="425"/>
      <c r="AG379" s="425"/>
      <c r="AH379" s="425"/>
      <c r="AI379" s="425"/>
      <c r="AJ379" s="425"/>
      <c r="AK379" s="425"/>
      <c r="AL379" s="425"/>
      <c r="AM379" s="425"/>
      <c r="AN379" s="425"/>
      <c r="AO379" s="425"/>
      <c r="AP379" s="425"/>
      <c r="AQ379" s="425"/>
      <c r="AR379" s="425"/>
      <c r="AS379" s="425"/>
      <c r="AT379" s="426"/>
      <c r="DQ379" s="491"/>
      <c r="DR379" s="491"/>
      <c r="DS379" s="491"/>
    </row>
    <row r="380" spans="1:123" x14ac:dyDescent="0.2">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c r="AF380" s="425"/>
      <c r="AG380" s="425"/>
      <c r="AH380" s="425"/>
      <c r="AI380" s="425"/>
      <c r="AJ380" s="425"/>
      <c r="AK380" s="425"/>
      <c r="AL380" s="425"/>
      <c r="AM380" s="425"/>
      <c r="AN380" s="425"/>
      <c r="AO380" s="425"/>
      <c r="AP380" s="425"/>
      <c r="AQ380" s="425"/>
      <c r="AR380" s="425"/>
      <c r="AS380" s="425"/>
      <c r="AT380" s="426"/>
      <c r="DQ380" s="491"/>
      <c r="DR380" s="491"/>
      <c r="DS380" s="491"/>
    </row>
    <row r="381" spans="1:123" x14ac:dyDescent="0.2">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c r="AF381" s="425"/>
      <c r="AG381" s="425"/>
      <c r="AH381" s="425"/>
      <c r="AI381" s="425"/>
      <c r="AJ381" s="425"/>
      <c r="AK381" s="425"/>
      <c r="AL381" s="425"/>
      <c r="AM381" s="425"/>
      <c r="AN381" s="425"/>
      <c r="AO381" s="425"/>
      <c r="AP381" s="425"/>
      <c r="AQ381" s="425"/>
      <c r="AR381" s="425"/>
      <c r="AS381" s="425"/>
      <c r="AT381" s="426"/>
      <c r="DQ381" s="491"/>
      <c r="DR381" s="491"/>
      <c r="DS381" s="491"/>
    </row>
    <row r="382" spans="1:123" x14ac:dyDescent="0.2">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c r="AF382" s="425"/>
      <c r="AG382" s="425"/>
      <c r="AH382" s="425"/>
      <c r="AI382" s="425"/>
      <c r="AJ382" s="425"/>
      <c r="AK382" s="425"/>
      <c r="AL382" s="425"/>
      <c r="AM382" s="425"/>
      <c r="AN382" s="425"/>
      <c r="AO382" s="425"/>
      <c r="AP382" s="425"/>
      <c r="AQ382" s="425"/>
      <c r="AR382" s="425"/>
      <c r="AS382" s="425"/>
      <c r="AT382" s="426"/>
      <c r="DQ382" s="491"/>
      <c r="DR382" s="491"/>
      <c r="DS382" s="491"/>
    </row>
    <row r="383" spans="1:123" x14ac:dyDescent="0.2">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c r="AF383" s="425"/>
      <c r="AG383" s="425"/>
      <c r="AH383" s="425"/>
      <c r="AI383" s="425"/>
      <c r="AJ383" s="425"/>
      <c r="AK383" s="425"/>
      <c r="AL383" s="425"/>
      <c r="AM383" s="425"/>
      <c r="AN383" s="425"/>
      <c r="AO383" s="425"/>
      <c r="AP383" s="425"/>
      <c r="AQ383" s="425"/>
      <c r="AR383" s="425"/>
      <c r="AS383" s="425"/>
      <c r="AT383" s="426"/>
      <c r="DQ383" s="491"/>
      <c r="DR383" s="491"/>
      <c r="DS383" s="491"/>
    </row>
    <row r="384" spans="1:123" x14ac:dyDescent="0.2">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c r="AF384" s="425"/>
      <c r="AG384" s="425"/>
      <c r="AH384" s="425"/>
      <c r="AI384" s="425"/>
      <c r="AJ384" s="425"/>
      <c r="AK384" s="425"/>
      <c r="AL384" s="425"/>
      <c r="AM384" s="425"/>
      <c r="AN384" s="425"/>
      <c r="AO384" s="425"/>
      <c r="AP384" s="425"/>
      <c r="AQ384" s="425"/>
      <c r="AR384" s="425"/>
      <c r="AS384" s="425"/>
      <c r="AT384" s="426"/>
      <c r="DQ384" s="491"/>
      <c r="DR384" s="491"/>
      <c r="DS384" s="491"/>
    </row>
    <row r="385" spans="1:123" x14ac:dyDescent="0.2">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c r="AF385" s="425"/>
      <c r="AG385" s="425"/>
      <c r="AH385" s="425"/>
      <c r="AI385" s="425"/>
      <c r="AJ385" s="425"/>
      <c r="AK385" s="425"/>
      <c r="AL385" s="425"/>
      <c r="AM385" s="425"/>
      <c r="AN385" s="425"/>
      <c r="AO385" s="425"/>
      <c r="AP385" s="425"/>
      <c r="AQ385" s="425"/>
      <c r="AR385" s="425"/>
      <c r="AS385" s="425"/>
      <c r="AT385" s="426"/>
      <c r="DQ385" s="491"/>
      <c r="DR385" s="491"/>
      <c r="DS385" s="491"/>
    </row>
    <row r="386" spans="1:123" x14ac:dyDescent="0.2">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c r="AF386" s="425"/>
      <c r="AG386" s="425"/>
      <c r="AH386" s="425"/>
      <c r="AI386" s="425"/>
      <c r="AJ386" s="425"/>
      <c r="AK386" s="425"/>
      <c r="AL386" s="425"/>
      <c r="AM386" s="425"/>
      <c r="AN386" s="425"/>
      <c r="AO386" s="425"/>
      <c r="AP386" s="425"/>
      <c r="AQ386" s="425"/>
      <c r="AR386" s="425"/>
      <c r="AS386" s="425"/>
      <c r="AT386" s="426"/>
      <c r="DQ386" s="491"/>
      <c r="DR386" s="491"/>
      <c r="DS386" s="491"/>
    </row>
    <row r="387" spans="1:123" x14ac:dyDescent="0.2">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c r="AF387" s="425"/>
      <c r="AG387" s="425"/>
      <c r="AH387" s="425"/>
      <c r="AI387" s="425"/>
      <c r="AJ387" s="425"/>
      <c r="AK387" s="425"/>
      <c r="AL387" s="425"/>
      <c r="AM387" s="425"/>
      <c r="AN387" s="425"/>
      <c r="AO387" s="425"/>
      <c r="AP387" s="425"/>
      <c r="AQ387" s="425"/>
      <c r="AR387" s="425"/>
      <c r="AS387" s="425"/>
      <c r="AT387" s="426"/>
      <c r="DQ387" s="491"/>
      <c r="DR387" s="491"/>
      <c r="DS387" s="491"/>
    </row>
    <row r="388" spans="1:123" x14ac:dyDescent="0.2">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c r="AF388" s="425"/>
      <c r="AG388" s="425"/>
      <c r="AH388" s="425"/>
      <c r="AI388" s="425"/>
      <c r="AJ388" s="425"/>
      <c r="AK388" s="425"/>
      <c r="AL388" s="425"/>
      <c r="AM388" s="425"/>
      <c r="AN388" s="425"/>
      <c r="AO388" s="425"/>
      <c r="AP388" s="425"/>
      <c r="AQ388" s="425"/>
      <c r="AR388" s="425"/>
      <c r="AS388" s="425"/>
      <c r="AT388" s="426"/>
      <c r="DQ388" s="491"/>
      <c r="DR388" s="491"/>
      <c r="DS388" s="491"/>
    </row>
    <row r="389" spans="1:123" x14ac:dyDescent="0.2">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c r="AF389" s="425"/>
      <c r="AG389" s="425"/>
      <c r="AH389" s="425"/>
      <c r="AI389" s="425"/>
      <c r="AJ389" s="425"/>
      <c r="AK389" s="425"/>
      <c r="AL389" s="425"/>
      <c r="AM389" s="425"/>
      <c r="AN389" s="425"/>
      <c r="AO389" s="425"/>
      <c r="AP389" s="425"/>
      <c r="AQ389" s="425"/>
      <c r="AR389" s="425"/>
      <c r="AS389" s="425"/>
      <c r="AT389" s="426"/>
      <c r="DP389" s="422">
        <f t="shared" ref="DP389:DP399" si="176">DP343</f>
        <v>0</v>
      </c>
      <c r="DQ389" s="491">
        <f t="shared" ref="DQ389:DQ399" si="177">AG218</f>
        <v>0</v>
      </c>
      <c r="DR389" s="491">
        <f t="shared" ref="DR389:DR399" si="178">AG292</f>
        <v>0</v>
      </c>
      <c r="DS389" s="491">
        <f t="shared" ref="DS389:DS399" si="179">AG364</f>
        <v>0</v>
      </c>
    </row>
    <row r="390" spans="1:123" x14ac:dyDescent="0.2">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c r="AF390" s="425"/>
      <c r="AG390" s="425"/>
      <c r="AH390" s="425"/>
      <c r="AI390" s="425"/>
      <c r="AJ390" s="425"/>
      <c r="AK390" s="425"/>
      <c r="AL390" s="425"/>
      <c r="AM390" s="425"/>
      <c r="AN390" s="425"/>
      <c r="AO390" s="425"/>
      <c r="AP390" s="425"/>
      <c r="AQ390" s="425"/>
      <c r="AR390" s="425"/>
      <c r="AS390" s="425"/>
      <c r="AT390" s="426"/>
      <c r="DP390" s="422">
        <f t="shared" si="176"/>
        <v>0</v>
      </c>
      <c r="DQ390" s="491">
        <f t="shared" si="177"/>
        <v>0</v>
      </c>
      <c r="DR390" s="491">
        <f t="shared" si="178"/>
        <v>0</v>
      </c>
      <c r="DS390" s="491">
        <f t="shared" si="179"/>
        <v>0</v>
      </c>
    </row>
    <row r="391" spans="1:123" x14ac:dyDescent="0.2">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c r="AF391" s="425"/>
      <c r="AG391" s="425"/>
      <c r="AH391" s="425"/>
      <c r="AI391" s="425"/>
      <c r="AJ391" s="425"/>
      <c r="AK391" s="425"/>
      <c r="AL391" s="425"/>
      <c r="AM391" s="425"/>
      <c r="AN391" s="425"/>
      <c r="AO391" s="425"/>
      <c r="AP391" s="425"/>
      <c r="AQ391" s="425"/>
      <c r="AR391" s="425"/>
      <c r="AS391" s="425"/>
      <c r="AT391" s="426"/>
      <c r="DP391" s="422">
        <f t="shared" si="176"/>
        <v>0</v>
      </c>
      <c r="DQ391" s="491">
        <f t="shared" si="177"/>
        <v>0</v>
      </c>
      <c r="DR391" s="491">
        <f t="shared" si="178"/>
        <v>0</v>
      </c>
      <c r="DS391" s="491">
        <f t="shared" si="179"/>
        <v>0</v>
      </c>
    </row>
    <row r="392" spans="1:123" x14ac:dyDescent="0.2">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c r="AF392" s="425"/>
      <c r="AG392" s="425"/>
      <c r="AH392" s="425"/>
      <c r="AI392" s="425"/>
      <c r="AJ392" s="425"/>
      <c r="AK392" s="425"/>
      <c r="AL392" s="425"/>
      <c r="AM392" s="425"/>
      <c r="AN392" s="425"/>
      <c r="AO392" s="425"/>
      <c r="AP392" s="425"/>
      <c r="AQ392" s="425"/>
      <c r="AR392" s="425"/>
      <c r="AS392" s="425"/>
      <c r="AT392" s="426"/>
      <c r="DP392" s="422">
        <f t="shared" si="176"/>
        <v>0</v>
      </c>
      <c r="DQ392" s="491">
        <f t="shared" si="177"/>
        <v>0</v>
      </c>
      <c r="DR392" s="491">
        <f t="shared" si="178"/>
        <v>0</v>
      </c>
      <c r="DS392" s="491">
        <f t="shared" si="179"/>
        <v>0</v>
      </c>
    </row>
    <row r="393" spans="1:123" x14ac:dyDescent="0.2">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c r="AF393" s="425"/>
      <c r="AG393" s="425"/>
      <c r="AH393" s="425"/>
      <c r="AI393" s="425"/>
      <c r="AJ393" s="425"/>
      <c r="AK393" s="425"/>
      <c r="AL393" s="425"/>
      <c r="AM393" s="425"/>
      <c r="AN393" s="425"/>
      <c r="AO393" s="425"/>
      <c r="AP393" s="425"/>
      <c r="AQ393" s="425"/>
      <c r="AR393" s="425"/>
      <c r="AS393" s="425"/>
      <c r="AT393" s="426"/>
      <c r="DP393" s="422">
        <f t="shared" si="176"/>
        <v>0</v>
      </c>
      <c r="DQ393" s="491">
        <f t="shared" si="177"/>
        <v>0</v>
      </c>
      <c r="DR393" s="491">
        <f t="shared" si="178"/>
        <v>0</v>
      </c>
      <c r="DS393" s="491">
        <f t="shared" si="179"/>
        <v>0</v>
      </c>
    </row>
    <row r="394" spans="1:123" x14ac:dyDescent="0.2">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c r="AF394" s="425"/>
      <c r="AG394" s="425"/>
      <c r="AH394" s="425"/>
      <c r="AI394" s="425"/>
      <c r="AJ394" s="425"/>
      <c r="AK394" s="425"/>
      <c r="AL394" s="425"/>
      <c r="AM394" s="425"/>
      <c r="AN394" s="425"/>
      <c r="AO394" s="425"/>
      <c r="AP394" s="425"/>
      <c r="AQ394" s="425"/>
      <c r="AR394" s="425"/>
      <c r="AS394" s="425"/>
      <c r="AT394" s="426"/>
      <c r="DP394" s="422">
        <f t="shared" si="176"/>
        <v>0</v>
      </c>
      <c r="DQ394" s="491">
        <f t="shared" si="177"/>
        <v>0</v>
      </c>
      <c r="DR394" s="491">
        <f t="shared" si="178"/>
        <v>0</v>
      </c>
      <c r="DS394" s="491">
        <f t="shared" si="179"/>
        <v>0</v>
      </c>
    </row>
    <row r="395" spans="1:123" x14ac:dyDescent="0.2">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c r="AF395" s="425"/>
      <c r="AG395" s="425"/>
      <c r="AH395" s="425"/>
      <c r="AI395" s="425"/>
      <c r="AJ395" s="425"/>
      <c r="AK395" s="425"/>
      <c r="AL395" s="425"/>
      <c r="AM395" s="425"/>
      <c r="AN395" s="425"/>
      <c r="AO395" s="425"/>
      <c r="AP395" s="425"/>
      <c r="AQ395" s="425"/>
      <c r="AR395" s="425"/>
      <c r="AS395" s="425"/>
      <c r="AT395" s="426"/>
      <c r="DP395" s="422">
        <f t="shared" si="176"/>
        <v>0</v>
      </c>
      <c r="DQ395" s="491">
        <f t="shared" si="177"/>
        <v>0</v>
      </c>
      <c r="DR395" s="491">
        <f t="shared" si="178"/>
        <v>0</v>
      </c>
      <c r="DS395" s="491">
        <f t="shared" si="179"/>
        <v>0</v>
      </c>
    </row>
    <row r="396" spans="1:123" x14ac:dyDescent="0.2">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c r="AF396" s="425"/>
      <c r="AG396" s="425"/>
      <c r="AH396" s="425"/>
      <c r="AI396" s="425"/>
      <c r="AJ396" s="425"/>
      <c r="AK396" s="425"/>
      <c r="AL396" s="425"/>
      <c r="AM396" s="425"/>
      <c r="AN396" s="425"/>
      <c r="AO396" s="425"/>
      <c r="AP396" s="425"/>
      <c r="AQ396" s="425"/>
      <c r="AR396" s="425"/>
      <c r="AS396" s="425"/>
      <c r="AT396" s="426"/>
      <c r="DP396" s="422">
        <f t="shared" si="176"/>
        <v>0</v>
      </c>
      <c r="DQ396" s="491">
        <f t="shared" si="177"/>
        <v>0</v>
      </c>
      <c r="DR396" s="491">
        <f t="shared" si="178"/>
        <v>0</v>
      </c>
      <c r="DS396" s="491">
        <f t="shared" si="179"/>
        <v>0</v>
      </c>
    </row>
    <row r="397" spans="1:123" x14ac:dyDescent="0.2">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c r="AF397" s="425"/>
      <c r="AG397" s="425"/>
      <c r="AH397" s="425"/>
      <c r="AI397" s="425"/>
      <c r="AJ397" s="425"/>
      <c r="AK397" s="425"/>
      <c r="AL397" s="425"/>
      <c r="AM397" s="425"/>
      <c r="AN397" s="425"/>
      <c r="AO397" s="425"/>
      <c r="AP397" s="425"/>
      <c r="AQ397" s="425"/>
      <c r="AR397" s="425"/>
      <c r="AS397" s="425"/>
      <c r="AT397" s="426"/>
      <c r="DP397" s="422">
        <f t="shared" si="176"/>
        <v>0</v>
      </c>
      <c r="DQ397" s="491">
        <f t="shared" si="177"/>
        <v>0</v>
      </c>
      <c r="DR397" s="491">
        <f t="shared" si="178"/>
        <v>0</v>
      </c>
      <c r="DS397" s="491">
        <f t="shared" si="179"/>
        <v>0</v>
      </c>
    </row>
    <row r="398" spans="1:123" x14ac:dyDescent="0.2">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c r="AF398" s="425"/>
      <c r="AG398" s="425"/>
      <c r="AH398" s="425"/>
      <c r="AI398" s="425"/>
      <c r="AJ398" s="425"/>
      <c r="AK398" s="425"/>
      <c r="AL398" s="425"/>
      <c r="AM398" s="425"/>
      <c r="AN398" s="425"/>
      <c r="AO398" s="425"/>
      <c r="AP398" s="425"/>
      <c r="AQ398" s="425"/>
      <c r="AR398" s="425"/>
      <c r="AS398" s="425"/>
      <c r="AT398" s="426"/>
      <c r="DP398" s="422">
        <f t="shared" si="176"/>
        <v>0</v>
      </c>
      <c r="DQ398" s="491">
        <f t="shared" si="177"/>
        <v>0</v>
      </c>
      <c r="DR398" s="491">
        <f t="shared" si="178"/>
        <v>0</v>
      </c>
      <c r="DS398" s="491">
        <f t="shared" si="179"/>
        <v>0</v>
      </c>
    </row>
    <row r="399" spans="1:123" x14ac:dyDescent="0.2">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c r="AF399" s="425"/>
      <c r="AG399" s="425"/>
      <c r="AH399" s="425"/>
      <c r="AI399" s="425"/>
      <c r="AJ399" s="425"/>
      <c r="AK399" s="425"/>
      <c r="AL399" s="425"/>
      <c r="AM399" s="425"/>
      <c r="AN399" s="425"/>
      <c r="AO399" s="425"/>
      <c r="AP399" s="425"/>
      <c r="AQ399" s="425"/>
      <c r="AR399" s="425"/>
      <c r="AS399" s="425"/>
      <c r="AT399" s="426"/>
      <c r="DP399" s="422">
        <f t="shared" si="176"/>
        <v>0</v>
      </c>
      <c r="DQ399" s="491">
        <f t="shared" si="177"/>
        <v>0</v>
      </c>
      <c r="DR399" s="491">
        <f t="shared" si="178"/>
        <v>0</v>
      </c>
      <c r="DS399" s="491">
        <f t="shared" si="179"/>
        <v>0</v>
      </c>
    </row>
    <row r="400" spans="1:123" x14ac:dyDescent="0.2">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c r="AF400" s="425"/>
      <c r="AG400" s="425"/>
      <c r="AH400" s="425"/>
      <c r="AI400" s="425"/>
      <c r="AJ400" s="425"/>
      <c r="AK400" s="425"/>
      <c r="AL400" s="425"/>
      <c r="AM400" s="425"/>
      <c r="AN400" s="425"/>
      <c r="AO400" s="425"/>
      <c r="AP400" s="425"/>
      <c r="AQ400" s="425"/>
      <c r="AR400" s="425"/>
      <c r="AS400" s="425"/>
      <c r="AT400" s="426"/>
      <c r="DR400" s="490"/>
    </row>
    <row r="401" spans="1:122" x14ac:dyDescent="0.2">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c r="AF401" s="425"/>
      <c r="AG401" s="425"/>
      <c r="AH401" s="425"/>
      <c r="AI401" s="425"/>
      <c r="AJ401" s="425"/>
      <c r="AK401" s="425"/>
      <c r="AL401" s="425"/>
      <c r="AM401" s="425"/>
      <c r="AN401" s="425"/>
      <c r="AO401" s="425"/>
      <c r="AP401" s="425"/>
      <c r="AQ401" s="425"/>
      <c r="AR401" s="425"/>
      <c r="AS401" s="425"/>
      <c r="AT401" s="426"/>
      <c r="DR401" s="490"/>
    </row>
    <row r="402" spans="1:122" x14ac:dyDescent="0.2">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c r="AF402" s="425"/>
      <c r="AG402" s="425"/>
      <c r="AH402" s="425"/>
      <c r="AI402" s="425"/>
      <c r="AJ402" s="425"/>
      <c r="AK402" s="425"/>
      <c r="AL402" s="425"/>
      <c r="AM402" s="425"/>
      <c r="AN402" s="425"/>
      <c r="AO402" s="425"/>
      <c r="AP402" s="425"/>
      <c r="AQ402" s="425"/>
      <c r="AR402" s="425"/>
      <c r="AS402" s="425"/>
      <c r="AT402" s="426"/>
      <c r="DR402" s="490"/>
    </row>
    <row r="403" spans="1:122" x14ac:dyDescent="0.2">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c r="AF403" s="425"/>
      <c r="AG403" s="425"/>
      <c r="AH403" s="425"/>
      <c r="AI403" s="425"/>
      <c r="AJ403" s="425"/>
      <c r="AK403" s="425"/>
      <c r="AL403" s="425"/>
      <c r="AM403" s="425"/>
      <c r="AN403" s="425"/>
      <c r="AO403" s="425"/>
      <c r="AP403" s="425"/>
      <c r="AQ403" s="425"/>
      <c r="AR403" s="425"/>
      <c r="AS403" s="425"/>
      <c r="AT403" s="426"/>
      <c r="DR403" s="490"/>
    </row>
    <row r="404" spans="1:122" x14ac:dyDescent="0.2">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c r="AF404" s="425"/>
      <c r="AG404" s="425"/>
      <c r="AH404" s="425"/>
      <c r="AI404" s="425"/>
      <c r="AJ404" s="425"/>
      <c r="AK404" s="425"/>
      <c r="AL404" s="425"/>
      <c r="AM404" s="425"/>
      <c r="AN404" s="425"/>
      <c r="AO404" s="425"/>
      <c r="AP404" s="425"/>
      <c r="AQ404" s="425"/>
      <c r="AR404" s="425"/>
      <c r="AS404" s="425"/>
      <c r="AT404" s="426"/>
      <c r="DR404" s="490"/>
    </row>
    <row r="405" spans="1:122" x14ac:dyDescent="0.2">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c r="AF405" s="425"/>
      <c r="AG405" s="425"/>
      <c r="AH405" s="425"/>
      <c r="AI405" s="425"/>
      <c r="AJ405" s="425"/>
      <c r="AK405" s="425"/>
      <c r="AL405" s="425"/>
      <c r="AM405" s="425"/>
      <c r="AN405" s="425"/>
      <c r="AO405" s="425"/>
      <c r="AP405" s="425"/>
      <c r="AQ405" s="425"/>
      <c r="AR405" s="425"/>
      <c r="AS405" s="425"/>
      <c r="AT405" s="426"/>
      <c r="DR405" s="490"/>
    </row>
    <row r="406" spans="1:122" x14ac:dyDescent="0.2">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c r="AF406" s="425"/>
      <c r="AG406" s="425"/>
      <c r="AH406" s="425"/>
      <c r="AI406" s="425"/>
      <c r="AJ406" s="425"/>
      <c r="AK406" s="425"/>
      <c r="AL406" s="425"/>
      <c r="AM406" s="425"/>
      <c r="AN406" s="425"/>
      <c r="AO406" s="425"/>
      <c r="AP406" s="425"/>
      <c r="AQ406" s="425"/>
      <c r="AR406" s="425"/>
      <c r="AS406" s="425"/>
      <c r="AT406" s="426"/>
      <c r="DR406" s="490"/>
    </row>
    <row r="407" spans="1:122" x14ac:dyDescent="0.2">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c r="AF407" s="425"/>
      <c r="AG407" s="425"/>
      <c r="AH407" s="425"/>
      <c r="AI407" s="425"/>
      <c r="AJ407" s="425"/>
      <c r="AK407" s="425"/>
      <c r="AL407" s="425"/>
      <c r="AM407" s="425"/>
      <c r="AN407" s="425"/>
      <c r="AO407" s="425"/>
      <c r="AP407" s="425"/>
      <c r="AQ407" s="425"/>
      <c r="AR407" s="425"/>
      <c r="AS407" s="425"/>
      <c r="AT407" s="426"/>
      <c r="DR407" s="490"/>
    </row>
    <row r="408" spans="1:122" x14ac:dyDescent="0.2">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c r="AF408" s="425"/>
      <c r="AG408" s="425"/>
      <c r="AH408" s="425"/>
      <c r="AI408" s="425"/>
      <c r="AJ408" s="425"/>
      <c r="AK408" s="425"/>
      <c r="AL408" s="425"/>
      <c r="AM408" s="425"/>
      <c r="AN408" s="425"/>
      <c r="AO408" s="425"/>
      <c r="AP408" s="425"/>
      <c r="AQ408" s="425"/>
      <c r="AR408" s="425"/>
      <c r="AS408" s="425"/>
      <c r="AT408" s="426"/>
      <c r="DR408" s="490"/>
    </row>
    <row r="409" spans="1:122" x14ac:dyDescent="0.2">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c r="AF409" s="425"/>
      <c r="AG409" s="425"/>
      <c r="AH409" s="425"/>
      <c r="AI409" s="425"/>
      <c r="AJ409" s="425"/>
      <c r="AK409" s="425"/>
      <c r="AL409" s="425"/>
      <c r="AM409" s="425"/>
      <c r="AN409" s="425"/>
      <c r="AO409" s="425"/>
      <c r="AP409" s="425"/>
      <c r="AQ409" s="425"/>
      <c r="AR409" s="425"/>
      <c r="AS409" s="425"/>
      <c r="AT409" s="426"/>
      <c r="DR409" s="490"/>
    </row>
    <row r="410" spans="1:122" x14ac:dyDescent="0.2">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c r="AF410" s="425"/>
      <c r="AG410" s="425"/>
      <c r="AH410" s="425"/>
      <c r="AI410" s="425"/>
      <c r="AJ410" s="425"/>
      <c r="AK410" s="425"/>
      <c r="AL410" s="425"/>
      <c r="AM410" s="425"/>
      <c r="AN410" s="425"/>
      <c r="AO410" s="425"/>
      <c r="AP410" s="425"/>
      <c r="AQ410" s="425"/>
      <c r="AR410" s="425"/>
      <c r="AS410" s="425"/>
      <c r="AT410" s="426"/>
      <c r="DR410" s="490"/>
    </row>
    <row r="411" spans="1:122" x14ac:dyDescent="0.2">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c r="AF411" s="425"/>
      <c r="AG411" s="425"/>
      <c r="AH411" s="425"/>
      <c r="AI411" s="425"/>
      <c r="AJ411" s="425"/>
      <c r="AK411" s="425"/>
      <c r="AL411" s="425"/>
      <c r="AM411" s="425"/>
      <c r="AN411" s="425"/>
      <c r="AO411" s="425"/>
      <c r="AP411" s="425"/>
      <c r="AQ411" s="425"/>
      <c r="AR411" s="425"/>
      <c r="AS411" s="425"/>
      <c r="AT411" s="426"/>
      <c r="DR411" s="490"/>
    </row>
    <row r="412" spans="1:122" x14ac:dyDescent="0.2">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c r="AF412" s="425"/>
      <c r="AG412" s="425"/>
      <c r="AH412" s="425"/>
      <c r="AI412" s="425"/>
      <c r="AJ412" s="425"/>
      <c r="AK412" s="425"/>
      <c r="AL412" s="425"/>
      <c r="AM412" s="425"/>
      <c r="AN412" s="425"/>
      <c r="AO412" s="425"/>
      <c r="AP412" s="425"/>
      <c r="AQ412" s="425"/>
      <c r="AR412" s="425"/>
      <c r="AS412" s="425"/>
      <c r="AT412" s="426"/>
      <c r="DR412" s="490"/>
    </row>
    <row r="413" spans="1:122" x14ac:dyDescent="0.2">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c r="AF413" s="425"/>
      <c r="AG413" s="425"/>
      <c r="AH413" s="425"/>
      <c r="AI413" s="425"/>
      <c r="AJ413" s="425"/>
      <c r="AK413" s="425"/>
      <c r="AL413" s="425"/>
      <c r="AM413" s="425"/>
      <c r="AN413" s="425"/>
      <c r="AO413" s="425"/>
      <c r="AP413" s="425"/>
      <c r="AQ413" s="425"/>
      <c r="AR413" s="425"/>
      <c r="AS413" s="425"/>
      <c r="AT413" s="426"/>
      <c r="DR413" s="490"/>
    </row>
    <row r="414" spans="1:122" x14ac:dyDescent="0.2">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c r="AF414" s="425"/>
      <c r="AG414" s="425"/>
      <c r="AH414" s="425"/>
      <c r="AI414" s="425"/>
      <c r="AJ414" s="425"/>
      <c r="AK414" s="425"/>
      <c r="AL414" s="425"/>
      <c r="AM414" s="425"/>
      <c r="AN414" s="425"/>
      <c r="AO414" s="425"/>
      <c r="AP414" s="425"/>
      <c r="AQ414" s="425"/>
      <c r="AR414" s="425"/>
      <c r="AS414" s="425"/>
      <c r="AT414" s="426"/>
      <c r="DR414" s="490"/>
    </row>
    <row r="415" spans="1:122" x14ac:dyDescent="0.2">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c r="AF415" s="425"/>
      <c r="AG415" s="425"/>
      <c r="AH415" s="425"/>
      <c r="AI415" s="425"/>
      <c r="AJ415" s="425"/>
      <c r="AK415" s="425"/>
      <c r="AL415" s="425"/>
      <c r="AM415" s="425"/>
      <c r="AN415" s="425"/>
      <c r="AO415" s="425"/>
      <c r="AP415" s="425"/>
      <c r="AQ415" s="425"/>
      <c r="AR415" s="425"/>
      <c r="AS415" s="425"/>
      <c r="AT415" s="426"/>
      <c r="DR415" s="490"/>
    </row>
    <row r="416" spans="1:122" x14ac:dyDescent="0.2">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c r="AF416" s="425"/>
      <c r="AG416" s="425"/>
      <c r="AH416" s="425"/>
      <c r="AI416" s="425"/>
      <c r="AJ416" s="425"/>
      <c r="AK416" s="425"/>
      <c r="AL416" s="425"/>
      <c r="AM416" s="425"/>
      <c r="AN416" s="425"/>
      <c r="AO416" s="425"/>
      <c r="AP416" s="425"/>
      <c r="AQ416" s="425"/>
      <c r="AR416" s="425"/>
      <c r="AS416" s="425"/>
      <c r="AT416" s="426"/>
      <c r="DR416" s="490"/>
    </row>
    <row r="417" spans="1:122" x14ac:dyDescent="0.2">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c r="AF417" s="425"/>
      <c r="AG417" s="425"/>
      <c r="AH417" s="425"/>
      <c r="AI417" s="425"/>
      <c r="AJ417" s="425"/>
      <c r="AK417" s="425"/>
      <c r="AL417" s="425"/>
      <c r="AM417" s="425"/>
      <c r="AN417" s="425"/>
      <c r="AO417" s="425"/>
      <c r="AP417" s="425"/>
      <c r="AQ417" s="425"/>
      <c r="AR417" s="425"/>
      <c r="AS417" s="425"/>
      <c r="AT417" s="426"/>
      <c r="DR417" s="490"/>
    </row>
    <row r="418" spans="1:122" x14ac:dyDescent="0.2">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c r="AF418" s="425"/>
      <c r="AG418" s="425"/>
      <c r="AH418" s="425"/>
      <c r="AI418" s="425"/>
      <c r="AJ418" s="425"/>
      <c r="AK418" s="425"/>
      <c r="AL418" s="425"/>
      <c r="AM418" s="425"/>
      <c r="AN418" s="425"/>
      <c r="AO418" s="425"/>
      <c r="AP418" s="425"/>
      <c r="AQ418" s="425"/>
      <c r="AR418" s="425"/>
      <c r="AS418" s="425"/>
      <c r="AT418" s="426"/>
      <c r="DR418" s="490"/>
    </row>
    <row r="419" spans="1:122" x14ac:dyDescent="0.2">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c r="AF419" s="425"/>
      <c r="AG419" s="425"/>
      <c r="AH419" s="425"/>
      <c r="AI419" s="425"/>
      <c r="AJ419" s="425"/>
      <c r="AK419" s="425"/>
      <c r="AL419" s="425"/>
      <c r="AM419" s="425"/>
      <c r="AN419" s="425"/>
      <c r="AO419" s="425"/>
      <c r="AP419" s="425"/>
      <c r="AQ419" s="425"/>
      <c r="AR419" s="425"/>
      <c r="AS419" s="425"/>
      <c r="AT419" s="426"/>
      <c r="DR419" s="490"/>
    </row>
    <row r="420" spans="1:122" x14ac:dyDescent="0.2">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c r="AF420" s="425"/>
      <c r="AG420" s="425"/>
      <c r="AH420" s="425"/>
      <c r="AI420" s="425"/>
      <c r="AJ420" s="425"/>
      <c r="AK420" s="425"/>
      <c r="AL420" s="425"/>
      <c r="AM420" s="425"/>
      <c r="AN420" s="425"/>
      <c r="AO420" s="425"/>
      <c r="AP420" s="425"/>
      <c r="AQ420" s="425"/>
      <c r="AR420" s="425"/>
      <c r="AS420" s="425"/>
      <c r="AT420" s="426"/>
      <c r="DR420" s="490"/>
    </row>
    <row r="421" spans="1:122" x14ac:dyDescent="0.2">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c r="AF421" s="425"/>
      <c r="AG421" s="425"/>
      <c r="AH421" s="425"/>
      <c r="AI421" s="425"/>
      <c r="AJ421" s="425"/>
      <c r="AK421" s="425"/>
      <c r="AL421" s="425"/>
      <c r="AM421" s="425"/>
      <c r="AN421" s="425"/>
      <c r="AO421" s="425"/>
      <c r="AP421" s="425"/>
      <c r="AQ421" s="425"/>
      <c r="AR421" s="425"/>
      <c r="AS421" s="425"/>
      <c r="AT421" s="426"/>
      <c r="DR421" s="425"/>
    </row>
    <row r="422" spans="1:122" x14ac:dyDescent="0.2">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c r="AF422" s="425"/>
      <c r="AG422" s="425"/>
      <c r="AH422" s="425"/>
      <c r="AI422" s="425"/>
      <c r="AJ422" s="425"/>
      <c r="AK422" s="425"/>
      <c r="AL422" s="425"/>
      <c r="AM422" s="425"/>
      <c r="AN422" s="425"/>
      <c r="AO422" s="425"/>
      <c r="AP422" s="425"/>
      <c r="AQ422" s="425"/>
      <c r="AR422" s="425"/>
      <c r="AS422" s="425"/>
      <c r="AT422" s="426"/>
      <c r="DR422" s="425"/>
    </row>
    <row r="423" spans="1:122" x14ac:dyDescent="0.2">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c r="AF423" s="425"/>
      <c r="AG423" s="425"/>
      <c r="AH423" s="425"/>
      <c r="AI423" s="425"/>
      <c r="AJ423" s="425"/>
      <c r="AK423" s="425"/>
      <c r="AL423" s="425"/>
      <c r="AM423" s="425"/>
      <c r="AN423" s="425"/>
      <c r="AO423" s="425"/>
      <c r="AP423" s="425"/>
      <c r="AQ423" s="425"/>
      <c r="AR423" s="425"/>
      <c r="AS423" s="425"/>
      <c r="AT423" s="426"/>
      <c r="DR423" s="425"/>
    </row>
    <row r="424" spans="1:122" x14ac:dyDescent="0.2">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c r="AF424" s="425"/>
      <c r="AG424" s="425"/>
      <c r="AH424" s="425"/>
      <c r="AI424" s="425"/>
      <c r="AJ424" s="425"/>
      <c r="AK424" s="425"/>
      <c r="AL424" s="425"/>
      <c r="AM424" s="425"/>
      <c r="AN424" s="425"/>
      <c r="AO424" s="425"/>
      <c r="AP424" s="425"/>
      <c r="AQ424" s="425"/>
      <c r="AR424" s="425"/>
      <c r="AS424" s="425"/>
      <c r="AT424" s="426"/>
      <c r="DR424" s="425"/>
    </row>
    <row r="425" spans="1:122" x14ac:dyDescent="0.2">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c r="AF425" s="425"/>
      <c r="AG425" s="425"/>
      <c r="AH425" s="425"/>
      <c r="AI425" s="425"/>
      <c r="AJ425" s="425"/>
      <c r="AK425" s="425"/>
      <c r="AL425" s="425"/>
      <c r="AM425" s="425"/>
      <c r="AN425" s="425"/>
      <c r="AO425" s="425"/>
      <c r="AP425" s="425"/>
      <c r="AQ425" s="425"/>
      <c r="AR425" s="425"/>
      <c r="AS425" s="425"/>
      <c r="AT425" s="426"/>
      <c r="DR425" s="425"/>
    </row>
    <row r="426" spans="1:122" x14ac:dyDescent="0.2">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c r="AF426" s="425"/>
      <c r="AG426" s="425"/>
      <c r="AH426" s="425"/>
      <c r="AI426" s="425"/>
      <c r="AJ426" s="425"/>
      <c r="AK426" s="425"/>
      <c r="AL426" s="425"/>
      <c r="AM426" s="425"/>
      <c r="AN426" s="425"/>
      <c r="AO426" s="425"/>
      <c r="AP426" s="425"/>
      <c r="AQ426" s="425"/>
      <c r="AR426" s="425"/>
      <c r="AS426" s="425"/>
      <c r="AT426" s="426"/>
      <c r="DR426" s="425"/>
    </row>
    <row r="427" spans="1:122" x14ac:dyDescent="0.2">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c r="AF427" s="425"/>
      <c r="AG427" s="425"/>
      <c r="AH427" s="425"/>
      <c r="AI427" s="425"/>
      <c r="AJ427" s="425"/>
      <c r="AK427" s="425"/>
      <c r="AL427" s="425"/>
      <c r="AM427" s="425"/>
      <c r="AN427" s="425"/>
      <c r="AO427" s="425"/>
      <c r="AP427" s="425"/>
      <c r="AQ427" s="425"/>
      <c r="AR427" s="425"/>
      <c r="AS427" s="425"/>
      <c r="AT427" s="426"/>
      <c r="DR427" s="425"/>
    </row>
    <row r="428" spans="1:122" x14ac:dyDescent="0.2">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c r="AF428" s="425"/>
      <c r="AG428" s="425"/>
      <c r="AH428" s="425"/>
      <c r="AI428" s="425"/>
      <c r="AJ428" s="425"/>
      <c r="AK428" s="425"/>
      <c r="AL428" s="425"/>
      <c r="AM428" s="425"/>
      <c r="AN428" s="425"/>
      <c r="AO428" s="425"/>
      <c r="AP428" s="425"/>
      <c r="AQ428" s="425"/>
      <c r="AR428" s="425"/>
      <c r="AS428" s="425"/>
      <c r="AT428" s="426"/>
      <c r="DR428" s="425"/>
    </row>
    <row r="429" spans="1:122" x14ac:dyDescent="0.2">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c r="AF429" s="425"/>
      <c r="AG429" s="425"/>
      <c r="AH429" s="425"/>
      <c r="AI429" s="425"/>
      <c r="AJ429" s="425"/>
      <c r="AK429" s="425"/>
      <c r="AL429" s="425"/>
      <c r="AM429" s="425"/>
      <c r="AN429" s="425"/>
      <c r="AO429" s="425"/>
      <c r="AP429" s="425"/>
      <c r="AQ429" s="425"/>
      <c r="AR429" s="425"/>
      <c r="AS429" s="425"/>
      <c r="AT429" s="426"/>
      <c r="DR429" s="425"/>
    </row>
    <row r="430" spans="1:122" x14ac:dyDescent="0.2">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c r="AF430" s="425"/>
      <c r="AG430" s="425"/>
      <c r="AH430" s="425"/>
      <c r="AI430" s="425"/>
      <c r="AJ430" s="425"/>
      <c r="AK430" s="425"/>
      <c r="AL430" s="425"/>
      <c r="AM430" s="425"/>
      <c r="AN430" s="425"/>
      <c r="AO430" s="425"/>
      <c r="AP430" s="425"/>
      <c r="AQ430" s="425"/>
      <c r="AR430" s="425"/>
      <c r="AS430" s="425"/>
      <c r="AT430" s="426"/>
      <c r="DR430" s="425"/>
    </row>
    <row r="431" spans="1:122" x14ac:dyDescent="0.2">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c r="AF431" s="425"/>
      <c r="AG431" s="425"/>
      <c r="AH431" s="425"/>
      <c r="AI431" s="425"/>
      <c r="AJ431" s="425"/>
      <c r="AK431" s="425"/>
      <c r="AL431" s="425"/>
      <c r="AM431" s="425"/>
      <c r="AN431" s="425"/>
      <c r="AO431" s="425"/>
      <c r="AP431" s="425"/>
      <c r="AQ431" s="425"/>
      <c r="AR431" s="425"/>
      <c r="AS431" s="425"/>
      <c r="AT431" s="426"/>
      <c r="DR431" s="425"/>
    </row>
    <row r="432" spans="1:122" x14ac:dyDescent="0.2">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c r="AF432" s="425"/>
      <c r="AG432" s="425"/>
      <c r="AH432" s="425"/>
      <c r="AI432" s="425"/>
      <c r="AJ432" s="425"/>
      <c r="AK432" s="425"/>
      <c r="AL432" s="425"/>
      <c r="AM432" s="425"/>
      <c r="AN432" s="425"/>
      <c r="AO432" s="425"/>
      <c r="AP432" s="425"/>
      <c r="AQ432" s="425"/>
      <c r="AR432" s="425"/>
      <c r="AS432" s="425"/>
      <c r="AT432" s="426"/>
      <c r="DR432" s="425"/>
    </row>
    <row r="433" spans="1:122" x14ac:dyDescent="0.2">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c r="AF433" s="425"/>
      <c r="AG433" s="425"/>
      <c r="AH433" s="425"/>
      <c r="AI433" s="425"/>
      <c r="AJ433" s="425"/>
      <c r="AK433" s="425"/>
      <c r="AL433" s="425"/>
      <c r="AM433" s="425"/>
      <c r="AN433" s="425"/>
      <c r="AO433" s="425"/>
      <c r="AP433" s="425"/>
      <c r="AQ433" s="425"/>
      <c r="AR433" s="425"/>
      <c r="AS433" s="425"/>
      <c r="AT433" s="426"/>
      <c r="DR433" s="425"/>
    </row>
    <row r="434" spans="1:122" x14ac:dyDescent="0.2">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c r="AF434" s="425"/>
      <c r="AG434" s="425"/>
      <c r="AH434" s="425"/>
      <c r="AI434" s="425"/>
      <c r="AJ434" s="425"/>
      <c r="AK434" s="425"/>
      <c r="AL434" s="425"/>
      <c r="AM434" s="425"/>
      <c r="AN434" s="425"/>
      <c r="AO434" s="425"/>
      <c r="AP434" s="425"/>
      <c r="AQ434" s="425"/>
      <c r="AR434" s="425"/>
      <c r="AS434" s="425"/>
      <c r="AT434" s="426"/>
      <c r="DR434" s="425"/>
    </row>
    <row r="435" spans="1:122" x14ac:dyDescent="0.2">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c r="AF435" s="425"/>
      <c r="AG435" s="425"/>
      <c r="AH435" s="425"/>
      <c r="AI435" s="425"/>
      <c r="AJ435" s="425"/>
      <c r="AK435" s="425"/>
      <c r="AL435" s="425"/>
      <c r="AM435" s="425"/>
      <c r="AN435" s="425"/>
      <c r="AO435" s="425"/>
      <c r="AP435" s="425"/>
      <c r="AQ435" s="425"/>
      <c r="AR435" s="425"/>
      <c r="AS435" s="425"/>
      <c r="AT435" s="426"/>
      <c r="DR435" s="425"/>
    </row>
    <row r="436" spans="1:122" x14ac:dyDescent="0.2">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c r="AF436" s="425"/>
      <c r="AG436" s="425"/>
      <c r="AH436" s="425"/>
      <c r="AI436" s="425"/>
      <c r="AJ436" s="425"/>
      <c r="AK436" s="425"/>
      <c r="AL436" s="425"/>
      <c r="AM436" s="425"/>
      <c r="AN436" s="425"/>
      <c r="AO436" s="425"/>
      <c r="AP436" s="425"/>
      <c r="AQ436" s="425"/>
      <c r="AR436" s="425"/>
      <c r="AS436" s="425"/>
      <c r="AT436" s="426"/>
      <c r="DR436" s="425"/>
    </row>
    <row r="437" spans="1:122" x14ac:dyDescent="0.2">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c r="AF437" s="425"/>
      <c r="AG437" s="425"/>
      <c r="AH437" s="425"/>
      <c r="AI437" s="425"/>
      <c r="AJ437" s="425"/>
      <c r="AK437" s="425"/>
      <c r="AL437" s="425"/>
      <c r="AM437" s="425"/>
      <c r="AN437" s="425"/>
      <c r="AO437" s="425"/>
      <c r="AP437" s="425"/>
      <c r="AQ437" s="425"/>
      <c r="AR437" s="425"/>
      <c r="AS437" s="425"/>
      <c r="AT437" s="426"/>
      <c r="DR437" s="425"/>
    </row>
    <row r="438" spans="1:122" x14ac:dyDescent="0.2">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c r="AF438" s="425"/>
      <c r="AG438" s="425"/>
      <c r="AH438" s="425"/>
      <c r="AI438" s="425"/>
      <c r="AJ438" s="425"/>
      <c r="AK438" s="425"/>
      <c r="AL438" s="425"/>
      <c r="AM438" s="425"/>
      <c r="AN438" s="425"/>
      <c r="AO438" s="425"/>
      <c r="AP438" s="425"/>
      <c r="AQ438" s="425"/>
      <c r="AR438" s="425"/>
      <c r="AS438" s="425"/>
      <c r="AT438" s="426"/>
      <c r="DR438" s="425"/>
    </row>
    <row r="439" spans="1:122" x14ac:dyDescent="0.2">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c r="AF439" s="425"/>
      <c r="AG439" s="425"/>
      <c r="AH439" s="425"/>
      <c r="AI439" s="425"/>
      <c r="AJ439" s="425"/>
      <c r="AK439" s="425"/>
      <c r="AL439" s="425"/>
      <c r="AM439" s="425"/>
      <c r="AN439" s="425"/>
      <c r="AO439" s="425"/>
      <c r="AP439" s="425"/>
      <c r="AQ439" s="425"/>
      <c r="AR439" s="425"/>
      <c r="AS439" s="425"/>
      <c r="AT439" s="426"/>
    </row>
    <row r="440" spans="1:122" x14ac:dyDescent="0.2">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c r="AF440" s="425"/>
      <c r="AG440" s="425"/>
      <c r="AH440" s="425"/>
      <c r="AI440" s="425"/>
      <c r="AJ440" s="425"/>
      <c r="AK440" s="425"/>
      <c r="AL440" s="425"/>
      <c r="AM440" s="425"/>
      <c r="AN440" s="425"/>
      <c r="AO440" s="425"/>
      <c r="AP440" s="425"/>
      <c r="AQ440" s="425"/>
      <c r="AR440" s="425"/>
      <c r="AS440" s="425"/>
      <c r="AT440" s="426"/>
    </row>
    <row r="441" spans="1:122" x14ac:dyDescent="0.2">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c r="AF441" s="425"/>
      <c r="AG441" s="425"/>
      <c r="AH441" s="425"/>
      <c r="AI441" s="425"/>
      <c r="AJ441" s="425"/>
      <c r="AK441" s="425"/>
      <c r="AL441" s="425"/>
      <c r="AM441" s="425"/>
      <c r="AN441" s="425"/>
      <c r="AO441" s="425"/>
      <c r="AP441" s="425"/>
      <c r="AQ441" s="425"/>
      <c r="AR441" s="425"/>
      <c r="AS441" s="425"/>
      <c r="AT441" s="426"/>
    </row>
    <row r="442" spans="1:122" x14ac:dyDescent="0.2">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c r="AF442" s="425"/>
      <c r="AG442" s="425"/>
      <c r="AH442" s="425"/>
      <c r="AI442" s="425"/>
      <c r="AJ442" s="425"/>
      <c r="AK442" s="425"/>
      <c r="AL442" s="425"/>
      <c r="AM442" s="425"/>
      <c r="AN442" s="425"/>
      <c r="AO442" s="425"/>
      <c r="AP442" s="425"/>
      <c r="AQ442" s="425"/>
      <c r="AR442" s="425"/>
      <c r="AS442" s="425"/>
      <c r="AT442" s="426"/>
    </row>
    <row r="443" spans="1:122" x14ac:dyDescent="0.2">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c r="AF443" s="425"/>
      <c r="AG443" s="425"/>
      <c r="AH443" s="425"/>
      <c r="AI443" s="425"/>
      <c r="AJ443" s="425"/>
      <c r="AK443" s="425"/>
      <c r="AL443" s="425"/>
      <c r="AM443" s="425"/>
      <c r="AN443" s="425"/>
      <c r="AO443" s="425"/>
      <c r="AP443" s="425"/>
      <c r="AQ443" s="425"/>
      <c r="AR443" s="425"/>
      <c r="AS443" s="425"/>
      <c r="AT443" s="426"/>
    </row>
    <row r="444" spans="1:122" x14ac:dyDescent="0.2">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c r="AF444" s="425"/>
      <c r="AG444" s="425"/>
      <c r="AH444" s="425"/>
      <c r="AI444" s="425"/>
      <c r="AJ444" s="425"/>
      <c r="AK444" s="425"/>
      <c r="AL444" s="425"/>
      <c r="AM444" s="425"/>
      <c r="AN444" s="425"/>
      <c r="AO444" s="425"/>
      <c r="AP444" s="425"/>
      <c r="AQ444" s="425"/>
      <c r="AR444" s="425"/>
      <c r="AS444" s="425"/>
      <c r="AT444" s="426"/>
    </row>
    <row r="445" spans="1:122" x14ac:dyDescent="0.2">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c r="AF445" s="425"/>
      <c r="AG445" s="425"/>
      <c r="AH445" s="425"/>
      <c r="AI445" s="425"/>
      <c r="AJ445" s="425"/>
      <c r="AK445" s="425"/>
      <c r="AL445" s="425"/>
      <c r="AM445" s="425"/>
      <c r="AN445" s="425"/>
      <c r="AO445" s="425"/>
      <c r="AP445" s="425"/>
      <c r="AQ445" s="425"/>
      <c r="AR445" s="425"/>
      <c r="AS445" s="425"/>
      <c r="AT445" s="426"/>
    </row>
    <row r="446" spans="1:122" x14ac:dyDescent="0.2">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c r="AF446" s="425"/>
      <c r="AG446" s="425"/>
      <c r="AH446" s="425"/>
      <c r="AI446" s="425"/>
      <c r="AJ446" s="425"/>
      <c r="AK446" s="425"/>
      <c r="AL446" s="425"/>
      <c r="AM446" s="425"/>
      <c r="AN446" s="425"/>
      <c r="AO446" s="425"/>
      <c r="AP446" s="425"/>
      <c r="AQ446" s="425"/>
      <c r="AR446" s="425"/>
      <c r="AS446" s="425"/>
      <c r="AT446" s="426"/>
    </row>
    <row r="447" spans="1:122" x14ac:dyDescent="0.2">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c r="AF447" s="425"/>
      <c r="AG447" s="425"/>
      <c r="AH447" s="425"/>
      <c r="AI447" s="425"/>
      <c r="AJ447" s="425"/>
      <c r="AK447" s="425"/>
      <c r="AL447" s="425"/>
      <c r="AM447" s="425"/>
      <c r="AN447" s="425"/>
      <c r="AO447" s="425"/>
      <c r="AP447" s="425"/>
      <c r="AQ447" s="425"/>
      <c r="AR447" s="425"/>
      <c r="AS447" s="425"/>
      <c r="AT447" s="426"/>
    </row>
    <row r="448" spans="1:122" x14ac:dyDescent="0.2">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c r="AF448" s="425"/>
      <c r="AG448" s="425"/>
      <c r="AH448" s="425"/>
      <c r="AI448" s="425"/>
      <c r="AJ448" s="425"/>
      <c r="AK448" s="425"/>
      <c r="AL448" s="425"/>
      <c r="AM448" s="425"/>
      <c r="AN448" s="425"/>
      <c r="AO448" s="425"/>
      <c r="AP448" s="425"/>
      <c r="AQ448" s="425"/>
      <c r="AR448" s="425"/>
      <c r="AS448" s="425"/>
      <c r="AT448" s="426"/>
    </row>
    <row r="449" spans="1:46" x14ac:dyDescent="0.2">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c r="AF449" s="425"/>
      <c r="AG449" s="425"/>
      <c r="AH449" s="425"/>
      <c r="AI449" s="425"/>
      <c r="AJ449" s="425"/>
      <c r="AK449" s="425"/>
      <c r="AL449" s="425"/>
      <c r="AM449" s="425"/>
      <c r="AN449" s="425"/>
      <c r="AO449" s="425"/>
      <c r="AP449" s="425"/>
      <c r="AQ449" s="425"/>
      <c r="AR449" s="425"/>
      <c r="AS449" s="425"/>
      <c r="AT449" s="426"/>
    </row>
    <row r="450" spans="1:46" x14ac:dyDescent="0.2">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c r="AF450" s="425"/>
      <c r="AG450" s="425"/>
      <c r="AH450" s="425"/>
      <c r="AI450" s="425"/>
      <c r="AJ450" s="425"/>
      <c r="AK450" s="425"/>
      <c r="AL450" s="425"/>
      <c r="AM450" s="425"/>
      <c r="AN450" s="425"/>
      <c r="AO450" s="425"/>
      <c r="AP450" s="425"/>
      <c r="AQ450" s="425"/>
      <c r="AR450" s="425"/>
      <c r="AS450" s="425"/>
      <c r="AT450" s="426"/>
    </row>
    <row r="451" spans="1:46" x14ac:dyDescent="0.2">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c r="AF451" s="425"/>
      <c r="AG451" s="425"/>
      <c r="AH451" s="425"/>
      <c r="AI451" s="425"/>
      <c r="AJ451" s="425"/>
      <c r="AK451" s="425"/>
      <c r="AL451" s="425"/>
      <c r="AM451" s="425"/>
      <c r="AN451" s="425"/>
      <c r="AO451" s="425"/>
      <c r="AP451" s="425"/>
      <c r="AQ451" s="425"/>
      <c r="AR451" s="425"/>
      <c r="AS451" s="425"/>
      <c r="AT451" s="426"/>
    </row>
    <row r="452" spans="1:46" x14ac:dyDescent="0.2">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c r="AF452" s="425"/>
      <c r="AG452" s="425"/>
      <c r="AH452" s="425"/>
      <c r="AI452" s="425"/>
      <c r="AJ452" s="425"/>
      <c r="AK452" s="425"/>
      <c r="AL452" s="425"/>
      <c r="AM452" s="425"/>
      <c r="AN452" s="425"/>
      <c r="AO452" s="425"/>
      <c r="AP452" s="425"/>
      <c r="AQ452" s="425"/>
      <c r="AR452" s="425"/>
      <c r="AS452" s="425"/>
      <c r="AT452" s="426"/>
    </row>
    <row r="453" spans="1:46" x14ac:dyDescent="0.2">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c r="AF453" s="425"/>
      <c r="AG453" s="425"/>
      <c r="AH453" s="425"/>
      <c r="AI453" s="425"/>
      <c r="AJ453" s="425"/>
      <c r="AK453" s="425"/>
      <c r="AL453" s="425"/>
      <c r="AM453" s="425"/>
      <c r="AN453" s="425"/>
      <c r="AO453" s="425"/>
      <c r="AP453" s="425"/>
      <c r="AQ453" s="425"/>
      <c r="AR453" s="425"/>
      <c r="AS453" s="425"/>
      <c r="AT453" s="426"/>
    </row>
    <row r="454" spans="1:46" x14ac:dyDescent="0.2">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c r="AF454" s="425"/>
      <c r="AG454" s="425"/>
      <c r="AH454" s="425"/>
      <c r="AI454" s="425"/>
      <c r="AJ454" s="425"/>
      <c r="AK454" s="425"/>
      <c r="AL454" s="425"/>
      <c r="AM454" s="425"/>
      <c r="AN454" s="425"/>
      <c r="AO454" s="425"/>
      <c r="AP454" s="425"/>
      <c r="AQ454" s="425"/>
      <c r="AR454" s="425"/>
      <c r="AS454" s="425"/>
      <c r="AT454" s="426"/>
    </row>
    <row r="455" spans="1:46" x14ac:dyDescent="0.2">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c r="AF455" s="425"/>
      <c r="AG455" s="425"/>
      <c r="AH455" s="425"/>
      <c r="AI455" s="425"/>
      <c r="AJ455" s="425"/>
      <c r="AK455" s="425"/>
      <c r="AL455" s="425"/>
      <c r="AM455" s="425"/>
      <c r="AN455" s="425"/>
      <c r="AO455" s="425"/>
      <c r="AP455" s="425"/>
      <c r="AQ455" s="425"/>
      <c r="AR455" s="425"/>
      <c r="AS455" s="425"/>
      <c r="AT455" s="426"/>
    </row>
    <row r="456" spans="1:46" x14ac:dyDescent="0.2">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c r="AF456" s="425"/>
      <c r="AG456" s="425"/>
      <c r="AH456" s="425"/>
      <c r="AI456" s="425"/>
      <c r="AJ456" s="425"/>
      <c r="AK456" s="425"/>
      <c r="AL456" s="425"/>
      <c r="AM456" s="425"/>
      <c r="AN456" s="425"/>
      <c r="AO456" s="425"/>
      <c r="AP456" s="425"/>
      <c r="AQ456" s="425"/>
      <c r="AR456" s="425"/>
      <c r="AS456" s="425"/>
      <c r="AT456" s="426"/>
    </row>
    <row r="457" spans="1:46" x14ac:dyDescent="0.2">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c r="AF457" s="425"/>
      <c r="AG457" s="425"/>
      <c r="AH457" s="425"/>
      <c r="AI457" s="425"/>
      <c r="AJ457" s="425"/>
      <c r="AK457" s="425"/>
      <c r="AL457" s="425"/>
      <c r="AM457" s="425"/>
      <c r="AN457" s="425"/>
      <c r="AO457" s="425"/>
      <c r="AP457" s="425"/>
      <c r="AQ457" s="425"/>
      <c r="AR457" s="425"/>
      <c r="AS457" s="425"/>
      <c r="AT457" s="426"/>
    </row>
    <row r="458" spans="1:46" x14ac:dyDescent="0.2">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c r="AF458" s="425"/>
      <c r="AG458" s="425"/>
      <c r="AH458" s="425"/>
      <c r="AI458" s="425"/>
      <c r="AJ458" s="425"/>
      <c r="AK458" s="425"/>
      <c r="AL458" s="425"/>
      <c r="AM458" s="425"/>
      <c r="AN458" s="425"/>
      <c r="AO458" s="425"/>
      <c r="AP458" s="425"/>
      <c r="AQ458" s="425"/>
      <c r="AR458" s="425"/>
      <c r="AS458" s="425"/>
      <c r="AT458" s="426"/>
    </row>
    <row r="459" spans="1:46" x14ac:dyDescent="0.2">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c r="AF459" s="425"/>
      <c r="AG459" s="425"/>
      <c r="AH459" s="425"/>
      <c r="AI459" s="425"/>
      <c r="AJ459" s="425"/>
      <c r="AK459" s="425"/>
      <c r="AL459" s="425"/>
      <c r="AM459" s="425"/>
      <c r="AN459" s="425"/>
      <c r="AO459" s="425"/>
      <c r="AP459" s="425"/>
      <c r="AQ459" s="425"/>
      <c r="AR459" s="425"/>
      <c r="AS459" s="425"/>
      <c r="AT459" s="426"/>
    </row>
    <row r="460" spans="1:46" x14ac:dyDescent="0.2">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c r="AF460" s="425"/>
      <c r="AG460" s="425"/>
      <c r="AH460" s="425"/>
      <c r="AI460" s="425"/>
      <c r="AJ460" s="425"/>
      <c r="AK460" s="425"/>
      <c r="AL460" s="425"/>
      <c r="AM460" s="425"/>
      <c r="AN460" s="425"/>
      <c r="AO460" s="425"/>
      <c r="AP460" s="425"/>
      <c r="AQ460" s="425"/>
      <c r="AR460" s="425"/>
      <c r="AS460" s="425"/>
      <c r="AT460" s="426"/>
    </row>
    <row r="461" spans="1:46" x14ac:dyDescent="0.2">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c r="AF461" s="425"/>
      <c r="AG461" s="425"/>
      <c r="AH461" s="425"/>
      <c r="AI461" s="425"/>
      <c r="AJ461" s="425"/>
      <c r="AK461" s="425"/>
      <c r="AL461" s="425"/>
      <c r="AM461" s="425"/>
      <c r="AN461" s="425"/>
      <c r="AO461" s="425"/>
      <c r="AP461" s="425"/>
      <c r="AQ461" s="425"/>
      <c r="AR461" s="425"/>
      <c r="AS461" s="425"/>
      <c r="AT461" s="426"/>
    </row>
    <row r="462" spans="1:46" x14ac:dyDescent="0.2">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c r="AF462" s="425"/>
      <c r="AG462" s="425"/>
      <c r="AH462" s="425"/>
      <c r="AI462" s="425"/>
      <c r="AJ462" s="425"/>
      <c r="AK462" s="425"/>
      <c r="AL462" s="425"/>
      <c r="AM462" s="425"/>
      <c r="AN462" s="425"/>
      <c r="AO462" s="425"/>
      <c r="AP462" s="425"/>
      <c r="AQ462" s="425"/>
      <c r="AR462" s="425"/>
      <c r="AS462" s="425"/>
      <c r="AT462" s="426"/>
    </row>
    <row r="463" spans="1:46" x14ac:dyDescent="0.2">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c r="AF463" s="425"/>
      <c r="AG463" s="425"/>
      <c r="AH463" s="425"/>
      <c r="AI463" s="425"/>
      <c r="AJ463" s="425"/>
      <c r="AK463" s="425"/>
      <c r="AL463" s="425"/>
      <c r="AM463" s="425"/>
      <c r="AN463" s="425"/>
      <c r="AO463" s="425"/>
      <c r="AP463" s="425"/>
      <c r="AQ463" s="425"/>
      <c r="AR463" s="425"/>
      <c r="AS463" s="425"/>
      <c r="AT463" s="426"/>
    </row>
    <row r="464" spans="1:46" x14ac:dyDescent="0.2">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c r="AF464" s="425"/>
      <c r="AG464" s="425"/>
      <c r="AH464" s="425"/>
      <c r="AI464" s="425"/>
      <c r="AJ464" s="425"/>
      <c r="AK464" s="425"/>
      <c r="AL464" s="425"/>
      <c r="AM464" s="425"/>
      <c r="AN464" s="425"/>
      <c r="AO464" s="425"/>
      <c r="AP464" s="425"/>
      <c r="AQ464" s="425"/>
      <c r="AR464" s="425"/>
      <c r="AS464" s="425"/>
      <c r="AT464" s="426"/>
    </row>
    <row r="465" spans="1:46" x14ac:dyDescent="0.2">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c r="AF465" s="425"/>
      <c r="AG465" s="425"/>
      <c r="AH465" s="425"/>
      <c r="AI465" s="425"/>
      <c r="AJ465" s="425"/>
      <c r="AK465" s="425"/>
      <c r="AL465" s="425"/>
      <c r="AM465" s="425"/>
      <c r="AN465" s="425"/>
      <c r="AO465" s="425"/>
      <c r="AP465" s="425"/>
      <c r="AQ465" s="425"/>
      <c r="AR465" s="425"/>
      <c r="AS465" s="425"/>
      <c r="AT465" s="426"/>
    </row>
    <row r="466" spans="1:46" x14ac:dyDescent="0.2">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c r="AF466" s="425"/>
      <c r="AG466" s="425"/>
      <c r="AH466" s="425"/>
      <c r="AI466" s="425"/>
      <c r="AJ466" s="425"/>
      <c r="AK466" s="425"/>
      <c r="AL466" s="425"/>
      <c r="AM466" s="425"/>
      <c r="AN466" s="425"/>
      <c r="AO466" s="425"/>
      <c r="AP466" s="425"/>
      <c r="AQ466" s="425"/>
      <c r="AR466" s="425"/>
      <c r="AS466" s="425"/>
      <c r="AT466" s="426"/>
    </row>
    <row r="467" spans="1:46" x14ac:dyDescent="0.2">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c r="AF467" s="425"/>
      <c r="AG467" s="425"/>
      <c r="AH467" s="425"/>
      <c r="AI467" s="425"/>
      <c r="AJ467" s="425"/>
      <c r="AK467" s="425"/>
      <c r="AL467" s="425"/>
      <c r="AM467" s="425"/>
      <c r="AN467" s="425"/>
      <c r="AO467" s="425"/>
      <c r="AP467" s="425"/>
      <c r="AQ467" s="425"/>
      <c r="AR467" s="425"/>
      <c r="AS467" s="425"/>
      <c r="AT467" s="426"/>
    </row>
    <row r="468" spans="1:46" x14ac:dyDescent="0.2">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c r="AF468" s="425"/>
      <c r="AG468" s="425"/>
      <c r="AH468" s="425"/>
      <c r="AI468" s="425"/>
      <c r="AJ468" s="425"/>
      <c r="AK468" s="425"/>
      <c r="AL468" s="425"/>
      <c r="AM468" s="425"/>
      <c r="AN468" s="425"/>
      <c r="AO468" s="425"/>
      <c r="AP468" s="425"/>
      <c r="AQ468" s="425"/>
      <c r="AR468" s="425"/>
      <c r="AS468" s="425"/>
      <c r="AT468" s="426"/>
    </row>
    <row r="469" spans="1:46" x14ac:dyDescent="0.2">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c r="AF469" s="425"/>
      <c r="AG469" s="425"/>
      <c r="AH469" s="425"/>
      <c r="AI469" s="425"/>
      <c r="AJ469" s="425"/>
      <c r="AK469" s="425"/>
      <c r="AL469" s="425"/>
      <c r="AM469" s="425"/>
      <c r="AN469" s="425"/>
      <c r="AO469" s="425"/>
      <c r="AP469" s="425"/>
      <c r="AQ469" s="425"/>
      <c r="AR469" s="425"/>
      <c r="AS469" s="425"/>
      <c r="AT469" s="426"/>
    </row>
    <row r="470" spans="1:46" x14ac:dyDescent="0.2">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c r="AF470" s="425"/>
      <c r="AG470" s="425"/>
      <c r="AH470" s="425"/>
      <c r="AI470" s="425"/>
      <c r="AJ470" s="425"/>
      <c r="AK470" s="425"/>
      <c r="AL470" s="425"/>
      <c r="AM470" s="425"/>
      <c r="AN470" s="425"/>
      <c r="AO470" s="425"/>
      <c r="AP470" s="425"/>
      <c r="AQ470" s="425"/>
      <c r="AR470" s="425"/>
      <c r="AS470" s="425"/>
      <c r="AT470" s="426"/>
    </row>
    <row r="471" spans="1:46" x14ac:dyDescent="0.2">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c r="AF471" s="425"/>
      <c r="AG471" s="425"/>
      <c r="AH471" s="425"/>
      <c r="AI471" s="425"/>
      <c r="AJ471" s="425"/>
      <c r="AK471" s="425"/>
      <c r="AL471" s="425"/>
      <c r="AM471" s="425"/>
      <c r="AN471" s="425"/>
      <c r="AO471" s="425"/>
      <c r="AP471" s="425"/>
      <c r="AQ471" s="425"/>
      <c r="AR471" s="425"/>
      <c r="AS471" s="425"/>
      <c r="AT471" s="426"/>
    </row>
    <row r="472" spans="1:46" x14ac:dyDescent="0.2">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c r="AF472" s="425"/>
      <c r="AG472" s="425"/>
      <c r="AH472" s="425"/>
      <c r="AI472" s="425"/>
      <c r="AJ472" s="425"/>
      <c r="AK472" s="425"/>
      <c r="AL472" s="425"/>
      <c r="AM472" s="425"/>
      <c r="AN472" s="425"/>
      <c r="AO472" s="425"/>
      <c r="AP472" s="425"/>
      <c r="AQ472" s="425"/>
      <c r="AR472" s="425"/>
      <c r="AS472" s="425"/>
      <c r="AT472" s="426"/>
    </row>
    <row r="473" spans="1:46" x14ac:dyDescent="0.2">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c r="AF473" s="425"/>
      <c r="AG473" s="425"/>
      <c r="AH473" s="425"/>
      <c r="AI473" s="425"/>
      <c r="AJ473" s="425"/>
      <c r="AK473" s="425"/>
      <c r="AL473" s="425"/>
      <c r="AM473" s="425"/>
      <c r="AN473" s="425"/>
      <c r="AO473" s="425"/>
      <c r="AP473" s="425"/>
      <c r="AQ473" s="425"/>
      <c r="AR473" s="425"/>
      <c r="AS473" s="425"/>
      <c r="AT473" s="426"/>
    </row>
    <row r="474" spans="1:46" x14ac:dyDescent="0.2">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c r="AF474" s="425"/>
      <c r="AG474" s="425"/>
      <c r="AH474" s="425"/>
      <c r="AI474" s="425"/>
      <c r="AJ474" s="425"/>
      <c r="AK474" s="425"/>
      <c r="AL474" s="425"/>
      <c r="AM474" s="425"/>
      <c r="AN474" s="425"/>
      <c r="AO474" s="425"/>
      <c r="AP474" s="425"/>
      <c r="AQ474" s="425"/>
      <c r="AR474" s="425"/>
      <c r="AS474" s="425"/>
      <c r="AT474" s="426"/>
    </row>
    <row r="475" spans="1:46" x14ac:dyDescent="0.2">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c r="AF475" s="425"/>
      <c r="AG475" s="425"/>
      <c r="AH475" s="425"/>
      <c r="AI475" s="425"/>
      <c r="AJ475" s="425"/>
      <c r="AK475" s="425"/>
      <c r="AL475" s="425"/>
      <c r="AM475" s="425"/>
      <c r="AN475" s="425"/>
      <c r="AO475" s="425"/>
      <c r="AP475" s="425"/>
      <c r="AQ475" s="425"/>
      <c r="AR475" s="425"/>
      <c r="AS475" s="425"/>
      <c r="AT475" s="426"/>
    </row>
    <row r="476" spans="1:46" x14ac:dyDescent="0.2">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c r="AF476" s="425"/>
      <c r="AG476" s="425"/>
      <c r="AH476" s="425"/>
      <c r="AI476" s="425"/>
      <c r="AJ476" s="425"/>
      <c r="AK476" s="425"/>
      <c r="AL476" s="425"/>
      <c r="AM476" s="425"/>
      <c r="AN476" s="425"/>
      <c r="AO476" s="425"/>
      <c r="AP476" s="425"/>
      <c r="AQ476" s="425"/>
      <c r="AR476" s="425"/>
      <c r="AS476" s="425"/>
      <c r="AT476" s="426"/>
    </row>
    <row r="477" spans="1:46" x14ac:dyDescent="0.2">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c r="AF477" s="425"/>
      <c r="AG477" s="425"/>
      <c r="AH477" s="425"/>
      <c r="AI477" s="425"/>
      <c r="AJ477" s="425"/>
      <c r="AK477" s="425"/>
      <c r="AL477" s="425"/>
      <c r="AM477" s="425"/>
      <c r="AN477" s="425"/>
      <c r="AO477" s="425"/>
      <c r="AP477" s="425"/>
      <c r="AQ477" s="425"/>
      <c r="AR477" s="425"/>
      <c r="AS477" s="425"/>
      <c r="AT477" s="426"/>
    </row>
    <row r="478" spans="1:46" x14ac:dyDescent="0.2">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c r="AF478" s="425"/>
      <c r="AG478" s="425"/>
      <c r="AH478" s="425"/>
      <c r="AI478" s="425"/>
      <c r="AJ478" s="425"/>
      <c r="AK478" s="425"/>
      <c r="AL478" s="425"/>
      <c r="AM478" s="425"/>
      <c r="AN478" s="425"/>
      <c r="AO478" s="425"/>
      <c r="AP478" s="425"/>
      <c r="AQ478" s="425"/>
      <c r="AR478" s="425"/>
      <c r="AS478" s="425"/>
      <c r="AT478" s="426"/>
    </row>
    <row r="479" spans="1:46" x14ac:dyDescent="0.2">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c r="AF479" s="425"/>
      <c r="AG479" s="425"/>
      <c r="AH479" s="425"/>
      <c r="AI479" s="425"/>
      <c r="AJ479" s="425"/>
      <c r="AK479" s="425"/>
      <c r="AL479" s="425"/>
      <c r="AM479" s="425"/>
      <c r="AN479" s="425"/>
      <c r="AO479" s="425"/>
      <c r="AP479" s="425"/>
      <c r="AQ479" s="425"/>
      <c r="AR479" s="425"/>
      <c r="AS479" s="425"/>
      <c r="AT479" s="426"/>
    </row>
    <row r="480" spans="1:46" x14ac:dyDescent="0.2">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c r="AF480" s="425"/>
      <c r="AG480" s="425"/>
      <c r="AH480" s="425"/>
      <c r="AI480" s="425"/>
      <c r="AJ480" s="425"/>
      <c r="AK480" s="425"/>
      <c r="AL480" s="425"/>
      <c r="AM480" s="425"/>
      <c r="AN480" s="425"/>
      <c r="AO480" s="425"/>
      <c r="AP480" s="425"/>
      <c r="AQ480" s="425"/>
      <c r="AR480" s="425"/>
      <c r="AS480" s="425"/>
      <c r="AT480" s="426"/>
    </row>
    <row r="481" spans="1:46" x14ac:dyDescent="0.2">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c r="AF481" s="425"/>
      <c r="AG481" s="425"/>
      <c r="AH481" s="425"/>
      <c r="AI481" s="425"/>
      <c r="AJ481" s="425"/>
      <c r="AK481" s="425"/>
      <c r="AL481" s="425"/>
      <c r="AM481" s="425"/>
      <c r="AN481" s="425"/>
      <c r="AO481" s="425"/>
      <c r="AP481" s="425"/>
      <c r="AQ481" s="425"/>
      <c r="AR481" s="425"/>
      <c r="AS481" s="425"/>
      <c r="AT481" s="426"/>
    </row>
    <row r="482" spans="1:46" x14ac:dyDescent="0.2">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c r="AF482" s="425"/>
      <c r="AG482" s="425"/>
      <c r="AH482" s="425"/>
      <c r="AI482" s="425"/>
      <c r="AJ482" s="425"/>
      <c r="AK482" s="425"/>
      <c r="AL482" s="425"/>
      <c r="AM482" s="425"/>
      <c r="AN482" s="425"/>
      <c r="AO482" s="425"/>
      <c r="AP482" s="425"/>
      <c r="AQ482" s="425"/>
      <c r="AR482" s="425"/>
      <c r="AS482" s="425"/>
      <c r="AT482" s="426"/>
    </row>
    <row r="483" spans="1:46" x14ac:dyDescent="0.2">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c r="AF483" s="425"/>
      <c r="AG483" s="425"/>
      <c r="AH483" s="425"/>
      <c r="AI483" s="425"/>
      <c r="AJ483" s="425"/>
      <c r="AK483" s="425"/>
      <c r="AL483" s="425"/>
      <c r="AM483" s="425"/>
      <c r="AN483" s="425"/>
      <c r="AO483" s="425"/>
      <c r="AP483" s="425"/>
      <c r="AQ483" s="425"/>
      <c r="AR483" s="425"/>
      <c r="AS483" s="425"/>
      <c r="AT483" s="426"/>
    </row>
    <row r="484" spans="1:46" x14ac:dyDescent="0.2">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c r="AF484" s="425"/>
      <c r="AG484" s="425"/>
      <c r="AH484" s="425"/>
      <c r="AI484" s="425"/>
      <c r="AJ484" s="425"/>
      <c r="AK484" s="425"/>
      <c r="AL484" s="425"/>
      <c r="AM484" s="425"/>
      <c r="AN484" s="425"/>
      <c r="AO484" s="425"/>
      <c r="AP484" s="425"/>
      <c r="AQ484" s="425"/>
      <c r="AR484" s="425"/>
      <c r="AS484" s="425"/>
      <c r="AT484" s="426"/>
    </row>
    <row r="485" spans="1:46" x14ac:dyDescent="0.2">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c r="AF485" s="425"/>
      <c r="AG485" s="425"/>
      <c r="AH485" s="425"/>
      <c r="AI485" s="425"/>
      <c r="AJ485" s="425"/>
      <c r="AK485" s="425"/>
      <c r="AL485" s="425"/>
      <c r="AM485" s="425"/>
      <c r="AN485" s="425"/>
      <c r="AO485" s="425"/>
      <c r="AP485" s="425"/>
      <c r="AQ485" s="425"/>
      <c r="AR485" s="425"/>
      <c r="AS485" s="425"/>
      <c r="AT485" s="426"/>
    </row>
    <row r="486" spans="1:46" x14ac:dyDescent="0.2">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c r="AF486" s="425"/>
      <c r="AG486" s="425"/>
      <c r="AH486" s="425"/>
      <c r="AI486" s="425"/>
      <c r="AJ486" s="425"/>
      <c r="AK486" s="425"/>
      <c r="AL486" s="425"/>
      <c r="AM486" s="425"/>
      <c r="AN486" s="425"/>
      <c r="AO486" s="425"/>
      <c r="AP486" s="425"/>
      <c r="AQ486" s="425"/>
      <c r="AR486" s="425"/>
      <c r="AS486" s="425"/>
      <c r="AT486" s="426"/>
    </row>
    <row r="487" spans="1:46" x14ac:dyDescent="0.2">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c r="AF487" s="425"/>
      <c r="AG487" s="425"/>
      <c r="AH487" s="425"/>
      <c r="AI487" s="425"/>
      <c r="AJ487" s="425"/>
      <c r="AK487" s="425"/>
      <c r="AL487" s="425"/>
      <c r="AM487" s="425"/>
      <c r="AN487" s="425"/>
      <c r="AO487" s="425"/>
      <c r="AP487" s="425"/>
      <c r="AQ487" s="425"/>
      <c r="AR487" s="425"/>
      <c r="AS487" s="425"/>
      <c r="AT487" s="426"/>
    </row>
    <row r="488" spans="1:46" x14ac:dyDescent="0.2">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c r="AF488" s="425"/>
      <c r="AG488" s="425"/>
      <c r="AH488" s="425"/>
      <c r="AI488" s="425"/>
      <c r="AJ488" s="425"/>
      <c r="AK488" s="425"/>
      <c r="AL488" s="425"/>
      <c r="AM488" s="425"/>
      <c r="AN488" s="425"/>
      <c r="AO488" s="425"/>
      <c r="AP488" s="425"/>
      <c r="AQ488" s="425"/>
      <c r="AR488" s="425"/>
      <c r="AS488" s="425"/>
      <c r="AT488" s="426"/>
    </row>
    <row r="489" spans="1:46" x14ac:dyDescent="0.2">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c r="AF489" s="425"/>
      <c r="AG489" s="425"/>
      <c r="AH489" s="425"/>
      <c r="AI489" s="425"/>
      <c r="AJ489" s="425"/>
      <c r="AK489" s="425"/>
      <c r="AL489" s="425"/>
      <c r="AM489" s="425"/>
      <c r="AN489" s="425"/>
      <c r="AO489" s="425"/>
      <c r="AP489" s="425"/>
      <c r="AQ489" s="425"/>
      <c r="AR489" s="425"/>
      <c r="AS489" s="425"/>
      <c r="AT489" s="426"/>
    </row>
    <row r="490" spans="1:46" x14ac:dyDescent="0.2">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c r="AF490" s="425"/>
      <c r="AG490" s="425"/>
      <c r="AH490" s="425"/>
      <c r="AI490" s="425"/>
      <c r="AJ490" s="425"/>
      <c r="AK490" s="425"/>
      <c r="AL490" s="425"/>
      <c r="AM490" s="425"/>
      <c r="AN490" s="425"/>
      <c r="AO490" s="425"/>
      <c r="AP490" s="425"/>
      <c r="AQ490" s="425"/>
      <c r="AR490" s="425"/>
      <c r="AS490" s="425"/>
      <c r="AT490" s="426"/>
    </row>
    <row r="491" spans="1:46" x14ac:dyDescent="0.2">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c r="AF491" s="425"/>
      <c r="AG491" s="425"/>
      <c r="AH491" s="425"/>
      <c r="AI491" s="425"/>
      <c r="AJ491" s="425"/>
      <c r="AK491" s="425"/>
      <c r="AL491" s="425"/>
      <c r="AM491" s="425"/>
      <c r="AN491" s="425"/>
      <c r="AO491" s="425"/>
      <c r="AP491" s="425"/>
      <c r="AQ491" s="425"/>
      <c r="AR491" s="425"/>
      <c r="AS491" s="425"/>
      <c r="AT491" s="426"/>
    </row>
    <row r="492" spans="1:46" x14ac:dyDescent="0.2">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c r="AF492" s="425"/>
      <c r="AG492" s="425"/>
      <c r="AH492" s="425"/>
      <c r="AI492" s="425"/>
      <c r="AJ492" s="425"/>
      <c r="AK492" s="425"/>
      <c r="AL492" s="425"/>
      <c r="AM492" s="425"/>
      <c r="AN492" s="425"/>
      <c r="AO492" s="425"/>
      <c r="AP492" s="425"/>
      <c r="AQ492" s="425"/>
      <c r="AR492" s="425"/>
      <c r="AS492" s="425"/>
      <c r="AT492" s="426"/>
    </row>
    <row r="493" spans="1:46" x14ac:dyDescent="0.2">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c r="AF493" s="425"/>
      <c r="AG493" s="425"/>
      <c r="AH493" s="425"/>
      <c r="AI493" s="425"/>
      <c r="AJ493" s="425"/>
      <c r="AK493" s="425"/>
      <c r="AL493" s="425"/>
      <c r="AM493" s="425"/>
      <c r="AN493" s="425"/>
      <c r="AO493" s="425"/>
      <c r="AP493" s="425"/>
      <c r="AQ493" s="425"/>
      <c r="AR493" s="425"/>
      <c r="AS493" s="425"/>
      <c r="AT493" s="426"/>
    </row>
    <row r="494" spans="1:46" x14ac:dyDescent="0.2">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c r="AF494" s="425"/>
      <c r="AG494" s="425"/>
      <c r="AH494" s="425"/>
      <c r="AI494" s="425"/>
      <c r="AJ494" s="425"/>
      <c r="AK494" s="425"/>
      <c r="AL494" s="425"/>
      <c r="AM494" s="425"/>
      <c r="AN494" s="425"/>
      <c r="AO494" s="425"/>
      <c r="AP494" s="425"/>
      <c r="AQ494" s="425"/>
      <c r="AR494" s="425"/>
      <c r="AS494" s="425"/>
      <c r="AT494" s="426"/>
    </row>
    <row r="495" spans="1:46" x14ac:dyDescent="0.2">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c r="AF495" s="425"/>
      <c r="AG495" s="425"/>
      <c r="AH495" s="425"/>
      <c r="AI495" s="425"/>
      <c r="AJ495" s="425"/>
      <c r="AK495" s="425"/>
      <c r="AL495" s="425"/>
      <c r="AM495" s="425"/>
      <c r="AN495" s="425"/>
      <c r="AO495" s="425"/>
      <c r="AP495" s="425"/>
      <c r="AQ495" s="425"/>
      <c r="AR495" s="425"/>
      <c r="AS495" s="425"/>
      <c r="AT495" s="426"/>
    </row>
    <row r="496" spans="1:46" x14ac:dyDescent="0.2">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c r="AF496" s="425"/>
      <c r="AG496" s="425"/>
      <c r="AH496" s="425"/>
      <c r="AI496" s="425"/>
      <c r="AJ496" s="425"/>
      <c r="AK496" s="425"/>
      <c r="AL496" s="425"/>
      <c r="AM496" s="425"/>
      <c r="AN496" s="425"/>
      <c r="AO496" s="425"/>
      <c r="AP496" s="425"/>
      <c r="AQ496" s="425"/>
      <c r="AR496" s="425"/>
      <c r="AS496" s="425"/>
      <c r="AT496" s="426"/>
    </row>
    <row r="497" spans="1:46" x14ac:dyDescent="0.2">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c r="AF497" s="425"/>
      <c r="AG497" s="425"/>
      <c r="AH497" s="425"/>
      <c r="AI497" s="425"/>
      <c r="AJ497" s="425"/>
      <c r="AK497" s="425"/>
      <c r="AL497" s="425"/>
      <c r="AM497" s="425"/>
      <c r="AN497" s="425"/>
      <c r="AO497" s="425"/>
      <c r="AP497" s="425"/>
      <c r="AQ497" s="425"/>
      <c r="AR497" s="425"/>
      <c r="AS497" s="425"/>
      <c r="AT497" s="426"/>
    </row>
    <row r="498" spans="1:46" x14ac:dyDescent="0.2">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c r="AF498" s="425"/>
      <c r="AG498" s="425"/>
      <c r="AH498" s="425"/>
      <c r="AI498" s="425"/>
      <c r="AJ498" s="425"/>
      <c r="AK498" s="425"/>
      <c r="AL498" s="425"/>
      <c r="AM498" s="425"/>
      <c r="AN498" s="425"/>
      <c r="AO498" s="425"/>
      <c r="AP498" s="425"/>
      <c r="AQ498" s="425"/>
      <c r="AR498" s="425"/>
      <c r="AS498" s="425"/>
      <c r="AT498" s="426"/>
    </row>
    <row r="499" spans="1:46" x14ac:dyDescent="0.2">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c r="AF499" s="425"/>
      <c r="AG499" s="425"/>
      <c r="AH499" s="425"/>
      <c r="AI499" s="425"/>
      <c r="AJ499" s="425"/>
      <c r="AK499" s="425"/>
      <c r="AL499" s="425"/>
      <c r="AM499" s="425"/>
      <c r="AN499" s="425"/>
      <c r="AO499" s="425"/>
      <c r="AP499" s="425"/>
      <c r="AQ499" s="425"/>
      <c r="AR499" s="425"/>
      <c r="AS499" s="425"/>
      <c r="AT499" s="426"/>
    </row>
    <row r="500" spans="1:46" x14ac:dyDescent="0.2">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c r="AF500" s="425"/>
      <c r="AG500" s="425"/>
      <c r="AH500" s="425"/>
      <c r="AI500" s="425"/>
      <c r="AJ500" s="425"/>
      <c r="AK500" s="425"/>
      <c r="AL500" s="425"/>
      <c r="AM500" s="425"/>
      <c r="AN500" s="425"/>
      <c r="AO500" s="425"/>
      <c r="AP500" s="425"/>
      <c r="AQ500" s="425"/>
      <c r="AR500" s="425"/>
      <c r="AS500" s="425"/>
      <c r="AT500" s="426"/>
    </row>
    <row r="501" spans="1:46" x14ac:dyDescent="0.2">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c r="AF501" s="425"/>
      <c r="AG501" s="425"/>
      <c r="AH501" s="425"/>
      <c r="AI501" s="425"/>
      <c r="AJ501" s="425"/>
      <c r="AK501" s="425"/>
      <c r="AL501" s="425"/>
      <c r="AM501" s="425"/>
      <c r="AN501" s="425"/>
      <c r="AO501" s="425"/>
      <c r="AP501" s="425"/>
      <c r="AQ501" s="425"/>
      <c r="AR501" s="425"/>
      <c r="AS501" s="425"/>
      <c r="AT501" s="426"/>
    </row>
    <row r="502" spans="1:46" x14ac:dyDescent="0.2">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c r="AF502" s="425"/>
      <c r="AG502" s="425"/>
      <c r="AH502" s="425"/>
      <c r="AI502" s="425"/>
      <c r="AJ502" s="425"/>
      <c r="AK502" s="425"/>
      <c r="AL502" s="425"/>
      <c r="AM502" s="425"/>
      <c r="AN502" s="425"/>
      <c r="AO502" s="425"/>
      <c r="AP502" s="425"/>
      <c r="AQ502" s="425"/>
      <c r="AR502" s="425"/>
      <c r="AS502" s="425"/>
      <c r="AT502" s="426"/>
    </row>
    <row r="503" spans="1:46" x14ac:dyDescent="0.2">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c r="AF503" s="425"/>
      <c r="AG503" s="425"/>
      <c r="AH503" s="425"/>
      <c r="AI503" s="425"/>
      <c r="AJ503" s="425"/>
      <c r="AK503" s="425"/>
      <c r="AL503" s="425"/>
      <c r="AM503" s="425"/>
      <c r="AN503" s="425"/>
      <c r="AO503" s="425"/>
      <c r="AP503" s="425"/>
      <c r="AQ503" s="425"/>
      <c r="AR503" s="425"/>
      <c r="AS503" s="425"/>
      <c r="AT503" s="426"/>
    </row>
    <row r="504" spans="1:46" x14ac:dyDescent="0.2">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c r="AF504" s="425"/>
      <c r="AG504" s="425"/>
      <c r="AH504" s="425"/>
      <c r="AI504" s="425"/>
      <c r="AJ504" s="425"/>
      <c r="AK504" s="425"/>
      <c r="AL504" s="425"/>
      <c r="AM504" s="425"/>
      <c r="AN504" s="425"/>
      <c r="AO504" s="425"/>
      <c r="AP504" s="425"/>
      <c r="AQ504" s="425"/>
      <c r="AR504" s="425"/>
      <c r="AS504" s="425"/>
      <c r="AT504" s="426"/>
    </row>
    <row r="505" spans="1:46" x14ac:dyDescent="0.2">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c r="AF505" s="425"/>
      <c r="AG505" s="425"/>
      <c r="AH505" s="425"/>
      <c r="AI505" s="425"/>
      <c r="AJ505" s="425"/>
      <c r="AK505" s="425"/>
      <c r="AL505" s="425"/>
      <c r="AM505" s="425"/>
      <c r="AN505" s="425"/>
      <c r="AO505" s="425"/>
      <c r="AP505" s="425"/>
      <c r="AQ505" s="425"/>
      <c r="AR505" s="425"/>
      <c r="AS505" s="425"/>
      <c r="AT505" s="426"/>
    </row>
    <row r="506" spans="1:46" x14ac:dyDescent="0.2">
      <c r="A506" s="425"/>
      <c r="B506" s="425"/>
      <c r="AT506" s="426"/>
    </row>
    <row r="507" spans="1:46" x14ac:dyDescent="0.2">
      <c r="A507" s="425"/>
      <c r="B507" s="425"/>
      <c r="AT507" s="426"/>
    </row>
    <row r="508" spans="1:46" x14ac:dyDescent="0.2">
      <c r="A508" s="425"/>
      <c r="B508" s="425"/>
      <c r="AT508" s="426"/>
    </row>
    <row r="509" spans="1:46" x14ac:dyDescent="0.2">
      <c r="A509" s="425"/>
      <c r="B509" s="425"/>
      <c r="AT509" s="426"/>
    </row>
    <row r="510" spans="1:46" x14ac:dyDescent="0.2">
      <c r="A510" s="425"/>
      <c r="B510" s="425"/>
      <c r="AT510" s="426"/>
    </row>
    <row r="511" spans="1:46" x14ac:dyDescent="0.2">
      <c r="A511" s="425"/>
      <c r="B511" s="425"/>
      <c r="AT511" s="426"/>
    </row>
    <row r="512" spans="1:46" x14ac:dyDescent="0.2">
      <c r="A512" s="425"/>
      <c r="B512" s="425"/>
      <c r="AT512" s="426"/>
    </row>
    <row r="513" spans="1:46" x14ac:dyDescent="0.2">
      <c r="A513" s="425"/>
      <c r="B513" s="425"/>
      <c r="AT513" s="426"/>
    </row>
    <row r="514" spans="1:46" x14ac:dyDescent="0.2">
      <c r="A514" s="425"/>
      <c r="B514" s="425"/>
      <c r="AT514" s="426"/>
    </row>
    <row r="515" spans="1:46" x14ac:dyDescent="0.2">
      <c r="A515" s="425"/>
      <c r="B515" s="425"/>
      <c r="AT515" s="426"/>
    </row>
    <row r="516" spans="1:46" x14ac:dyDescent="0.2">
      <c r="A516" s="425"/>
      <c r="B516" s="425"/>
      <c r="AT516" s="426"/>
    </row>
    <row r="517" spans="1:46" x14ac:dyDescent="0.2">
      <c r="A517" s="425"/>
      <c r="B517" s="425"/>
      <c r="AT517" s="426"/>
    </row>
    <row r="518" spans="1:46" x14ac:dyDescent="0.2">
      <c r="A518" s="425"/>
      <c r="B518" s="425"/>
      <c r="AT518" s="426"/>
    </row>
    <row r="519" spans="1:46" x14ac:dyDescent="0.2">
      <c r="A519" s="425"/>
      <c r="B519" s="425"/>
      <c r="AT519" s="426"/>
    </row>
    <row r="520" spans="1:46" x14ac:dyDescent="0.2">
      <c r="A520" s="425"/>
      <c r="B520" s="425"/>
      <c r="AT520" s="426"/>
    </row>
    <row r="521" spans="1:46" x14ac:dyDescent="0.2">
      <c r="A521" s="425"/>
      <c r="B521" s="425"/>
      <c r="AT521" s="426"/>
    </row>
    <row r="522" spans="1:46" x14ac:dyDescent="0.2">
      <c r="A522" s="425"/>
      <c r="B522" s="425"/>
      <c r="AT522" s="426"/>
    </row>
    <row r="523" spans="1:46" x14ac:dyDescent="0.2">
      <c r="A523" s="425"/>
      <c r="B523" s="425"/>
      <c r="AT523" s="426"/>
    </row>
    <row r="524" spans="1:46" x14ac:dyDescent="0.2">
      <c r="A524" s="425"/>
      <c r="B524" s="425"/>
      <c r="AT524" s="426"/>
    </row>
    <row r="525" spans="1:46" x14ac:dyDescent="0.2">
      <c r="A525" s="425"/>
      <c r="B525" s="425"/>
      <c r="AT525" s="426"/>
    </row>
    <row r="526" spans="1:46" x14ac:dyDescent="0.2">
      <c r="A526" s="425"/>
      <c r="B526" s="425"/>
      <c r="AT526" s="426"/>
    </row>
    <row r="527" spans="1:46" x14ac:dyDescent="0.2">
      <c r="A527" s="425"/>
      <c r="B527" s="425"/>
      <c r="AT527" s="426"/>
    </row>
    <row r="528" spans="1:46" x14ac:dyDescent="0.2">
      <c r="A528" s="425"/>
      <c r="B528" s="425"/>
      <c r="AT528" s="426"/>
    </row>
    <row r="529" spans="1:46" x14ac:dyDescent="0.2">
      <c r="A529" s="425"/>
      <c r="B529" s="425"/>
      <c r="AT529" s="426"/>
    </row>
    <row r="530" spans="1:46" x14ac:dyDescent="0.2">
      <c r="A530" s="425"/>
      <c r="B530" s="425"/>
      <c r="AT530" s="426"/>
    </row>
    <row r="531" spans="1:46" x14ac:dyDescent="0.2">
      <c r="A531" s="425"/>
      <c r="B531" s="425"/>
      <c r="AT531" s="426"/>
    </row>
    <row r="532" spans="1:46" x14ac:dyDescent="0.2">
      <c r="A532" s="425"/>
      <c r="B532" s="425"/>
      <c r="AT532" s="426"/>
    </row>
    <row r="533" spans="1:46" x14ac:dyDescent="0.2">
      <c r="A533" s="425"/>
      <c r="B533" s="425"/>
      <c r="AT533" s="426"/>
    </row>
    <row r="534" spans="1:46" x14ac:dyDescent="0.2">
      <c r="A534" s="425"/>
      <c r="B534" s="425"/>
      <c r="AT534" s="426"/>
    </row>
    <row r="535" spans="1:46" x14ac:dyDescent="0.2">
      <c r="A535" s="425"/>
      <c r="B535" s="425"/>
      <c r="AT535" s="426"/>
    </row>
    <row r="536" spans="1:46" x14ac:dyDescent="0.2">
      <c r="A536" s="425"/>
      <c r="B536" s="425"/>
      <c r="AT536" s="426"/>
    </row>
    <row r="537" spans="1:46" x14ac:dyDescent="0.2">
      <c r="A537" s="425"/>
      <c r="B537" s="425"/>
      <c r="AT537" s="426"/>
    </row>
    <row r="538" spans="1:46" x14ac:dyDescent="0.2">
      <c r="A538" s="425"/>
      <c r="B538" s="425"/>
      <c r="AT538" s="426"/>
    </row>
    <row r="539" spans="1:46" x14ac:dyDescent="0.2">
      <c r="A539" s="425"/>
      <c r="B539" s="425"/>
      <c r="AT539" s="426"/>
    </row>
    <row r="540" spans="1:46" x14ac:dyDescent="0.2">
      <c r="A540" s="425"/>
      <c r="B540" s="425"/>
      <c r="AT540" s="426"/>
    </row>
    <row r="541" spans="1:46" x14ac:dyDescent="0.2">
      <c r="A541" s="425"/>
      <c r="B541" s="425"/>
      <c r="AT541" s="426"/>
    </row>
    <row r="542" spans="1:46" x14ac:dyDescent="0.2">
      <c r="A542" s="425"/>
      <c r="B542" s="425"/>
      <c r="AT542" s="426"/>
    </row>
    <row r="543" spans="1:46" x14ac:dyDescent="0.2">
      <c r="A543" s="425"/>
      <c r="B543" s="425"/>
      <c r="AT543" s="426"/>
    </row>
    <row r="544" spans="1:46" x14ac:dyDescent="0.2">
      <c r="A544" s="425"/>
      <c r="B544" s="425"/>
      <c r="AT544" s="426"/>
    </row>
    <row r="545" spans="1:46" x14ac:dyDescent="0.2">
      <c r="A545" s="425"/>
      <c r="B545" s="425"/>
      <c r="AT545" s="426"/>
    </row>
    <row r="546" spans="1:46" x14ac:dyDescent="0.2">
      <c r="A546" s="425"/>
      <c r="B546" s="425"/>
      <c r="AT546" s="426"/>
    </row>
    <row r="547" spans="1:46" x14ac:dyDescent="0.2">
      <c r="A547" s="425"/>
      <c r="B547" s="425"/>
      <c r="AT547" s="426"/>
    </row>
    <row r="548" spans="1:46" x14ac:dyDescent="0.2">
      <c r="A548" s="425"/>
      <c r="B548" s="425"/>
      <c r="AT548" s="426"/>
    </row>
    <row r="549" spans="1:46" x14ac:dyDescent="0.2">
      <c r="A549" s="425"/>
      <c r="B549" s="425"/>
      <c r="AT549" s="426"/>
    </row>
    <row r="550" spans="1:46" x14ac:dyDescent="0.2">
      <c r="A550" s="425"/>
      <c r="B550" s="425"/>
      <c r="AT550" s="426"/>
    </row>
    <row r="551" spans="1:46" x14ac:dyDescent="0.2">
      <c r="A551" s="425"/>
      <c r="B551" s="425"/>
      <c r="AT551" s="426"/>
    </row>
    <row r="552" spans="1:46" x14ac:dyDescent="0.2">
      <c r="A552" s="425"/>
      <c r="B552" s="425"/>
      <c r="AT552" s="426"/>
    </row>
    <row r="553" spans="1:46" x14ac:dyDescent="0.2">
      <c r="A553" s="425"/>
      <c r="B553" s="425"/>
      <c r="AT553" s="426"/>
    </row>
    <row r="554" spans="1:46" x14ac:dyDescent="0.2">
      <c r="A554" s="425"/>
      <c r="B554" s="425"/>
      <c r="AT554" s="426"/>
    </row>
    <row r="555" spans="1:46" x14ac:dyDescent="0.2">
      <c r="A555" s="425"/>
      <c r="B555" s="425"/>
      <c r="AT555" s="426"/>
    </row>
    <row r="556" spans="1:46" x14ac:dyDescent="0.2">
      <c r="A556" s="425"/>
      <c r="B556" s="425"/>
      <c r="AT556" s="426"/>
    </row>
    <row r="557" spans="1:46" x14ac:dyDescent="0.2">
      <c r="A557" s="425"/>
      <c r="B557" s="425"/>
      <c r="AT557" s="426"/>
    </row>
    <row r="558" spans="1:46" x14ac:dyDescent="0.2">
      <c r="A558" s="425"/>
      <c r="B558" s="425"/>
      <c r="AT558" s="426"/>
    </row>
    <row r="559" spans="1:46" x14ac:dyDescent="0.2">
      <c r="A559" s="425"/>
      <c r="B559" s="425"/>
      <c r="AT559" s="426"/>
    </row>
    <row r="560" spans="1:46" x14ac:dyDescent="0.2">
      <c r="A560" s="425"/>
      <c r="B560" s="425"/>
      <c r="AT560" s="426"/>
    </row>
    <row r="561" spans="1:46" x14ac:dyDescent="0.2">
      <c r="A561" s="425"/>
      <c r="B561" s="425"/>
      <c r="AT561" s="426"/>
    </row>
    <row r="562" spans="1:46" x14ac:dyDescent="0.2">
      <c r="A562" s="425"/>
      <c r="B562" s="425"/>
      <c r="AT562" s="426"/>
    </row>
    <row r="563" spans="1:46" x14ac:dyDescent="0.2">
      <c r="AT563" s="426"/>
    </row>
    <row r="564" spans="1:46" x14ac:dyDescent="0.2">
      <c r="AT564" s="426"/>
    </row>
    <row r="565" spans="1:46" x14ac:dyDescent="0.2">
      <c r="AT565" s="426"/>
    </row>
    <row r="566" spans="1:46" x14ac:dyDescent="0.2">
      <c r="AT566" s="426"/>
    </row>
    <row r="567" spans="1:46" x14ac:dyDescent="0.2">
      <c r="AT567" s="426"/>
    </row>
    <row r="568" spans="1:46" x14ac:dyDescent="0.2">
      <c r="AT568" s="426"/>
    </row>
    <row r="569" spans="1:46" x14ac:dyDescent="0.2">
      <c r="AT569" s="426"/>
    </row>
    <row r="570" spans="1:46" x14ac:dyDescent="0.2">
      <c r="AT570" s="426"/>
    </row>
    <row r="571" spans="1:46" x14ac:dyDescent="0.2">
      <c r="AT571" s="426"/>
    </row>
    <row r="572" spans="1:46" x14ac:dyDescent="0.2">
      <c r="AT572" s="426"/>
    </row>
    <row r="573" spans="1:46" x14ac:dyDescent="0.2">
      <c r="AT573" s="426"/>
    </row>
    <row r="574" spans="1:46" x14ac:dyDescent="0.2">
      <c r="AT574" s="426"/>
    </row>
    <row r="575" spans="1:46" x14ac:dyDescent="0.2">
      <c r="AT575" s="426"/>
    </row>
    <row r="576" spans="1:46" x14ac:dyDescent="0.2">
      <c r="AT576" s="426"/>
    </row>
    <row r="577" spans="46:46" x14ac:dyDescent="0.2">
      <c r="AT577" s="426"/>
    </row>
    <row r="578" spans="46:46" x14ac:dyDescent="0.2">
      <c r="AT578" s="426"/>
    </row>
    <row r="579" spans="46:46" x14ac:dyDescent="0.2">
      <c r="AT579" s="426"/>
    </row>
    <row r="580" spans="46:46" x14ac:dyDescent="0.2">
      <c r="AT580" s="426"/>
    </row>
    <row r="581" spans="46:46" x14ac:dyDescent="0.2">
      <c r="AT581" s="426"/>
    </row>
    <row r="582" spans="46:46" x14ac:dyDescent="0.2">
      <c r="AT582" s="426"/>
    </row>
    <row r="583" spans="46:46" x14ac:dyDescent="0.2">
      <c r="AT583" s="426"/>
    </row>
    <row r="584" spans="46:46" x14ac:dyDescent="0.2">
      <c r="AT584" s="426"/>
    </row>
    <row r="585" spans="46:46" x14ac:dyDescent="0.2">
      <c r="AT585" s="426"/>
    </row>
    <row r="586" spans="46:46" x14ac:dyDescent="0.2">
      <c r="AT586" s="426"/>
    </row>
    <row r="587" spans="46:46" x14ac:dyDescent="0.2">
      <c r="AT587" s="426"/>
    </row>
    <row r="588" spans="46:46" x14ac:dyDescent="0.2">
      <c r="AT588" s="426"/>
    </row>
    <row r="589" spans="46:46" x14ac:dyDescent="0.2">
      <c r="AT589" s="426"/>
    </row>
    <row r="590" spans="46:46" x14ac:dyDescent="0.2">
      <c r="AT590" s="426"/>
    </row>
    <row r="591" spans="46:46" x14ac:dyDescent="0.2">
      <c r="AT591" s="426"/>
    </row>
    <row r="592" spans="46:46" x14ac:dyDescent="0.2">
      <c r="AT592" s="426"/>
    </row>
    <row r="593" spans="46:46" x14ac:dyDescent="0.2">
      <c r="AT593" s="426"/>
    </row>
    <row r="594" spans="46:46" x14ac:dyDescent="0.2">
      <c r="AT594" s="426"/>
    </row>
    <row r="595" spans="46:46" x14ac:dyDescent="0.2">
      <c r="AT595" s="426"/>
    </row>
    <row r="596" spans="46:46" x14ac:dyDescent="0.2">
      <c r="AT596" s="426"/>
    </row>
    <row r="597" spans="46:46" x14ac:dyDescent="0.2">
      <c r="AT597" s="426"/>
    </row>
    <row r="598" spans="46:46" x14ac:dyDescent="0.2">
      <c r="AT598" s="426"/>
    </row>
    <row r="599" spans="46:46" x14ac:dyDescent="0.2">
      <c r="AT599" s="426"/>
    </row>
    <row r="600" spans="46:46" x14ac:dyDescent="0.2">
      <c r="AT600" s="426"/>
    </row>
    <row r="601" spans="46:46" x14ac:dyDescent="0.2">
      <c r="AT601" s="426"/>
    </row>
    <row r="602" spans="46:46" x14ac:dyDescent="0.2">
      <c r="AT602" s="426"/>
    </row>
    <row r="603" spans="46:46" x14ac:dyDescent="0.2">
      <c r="AT603" s="426"/>
    </row>
    <row r="604" spans="46:46" x14ac:dyDescent="0.2">
      <c r="AT604" s="426"/>
    </row>
    <row r="605" spans="46:46" x14ac:dyDescent="0.2">
      <c r="AT605" s="426"/>
    </row>
    <row r="606" spans="46:46" x14ac:dyDescent="0.2">
      <c r="AT606" s="426"/>
    </row>
    <row r="607" spans="46:46" x14ac:dyDescent="0.2">
      <c r="AT607" s="426"/>
    </row>
    <row r="608" spans="46:46" x14ac:dyDescent="0.2">
      <c r="AT608" s="426"/>
    </row>
    <row r="609" spans="46:46" x14ac:dyDescent="0.2">
      <c r="AT609" s="426"/>
    </row>
    <row r="610" spans="46:46" x14ac:dyDescent="0.2">
      <c r="AT610" s="426"/>
    </row>
    <row r="611" spans="46:46" x14ac:dyDescent="0.2">
      <c r="AT611" s="426"/>
    </row>
    <row r="612" spans="46:46" x14ac:dyDescent="0.2">
      <c r="AT612" s="426"/>
    </row>
    <row r="613" spans="46:46" x14ac:dyDescent="0.2">
      <c r="AT613" s="426"/>
    </row>
    <row r="614" spans="46:46" x14ac:dyDescent="0.2">
      <c r="AT614" s="426"/>
    </row>
    <row r="615" spans="46:46" x14ac:dyDescent="0.2">
      <c r="AT615" s="426"/>
    </row>
    <row r="616" spans="46:46" x14ac:dyDescent="0.2">
      <c r="AT616" s="426"/>
    </row>
    <row r="617" spans="46:46" x14ac:dyDescent="0.2">
      <c r="AT617" s="426"/>
    </row>
    <row r="618" spans="46:46" x14ac:dyDescent="0.2">
      <c r="AT618" s="426"/>
    </row>
    <row r="619" spans="46:46" x14ac:dyDescent="0.2">
      <c r="AT619" s="426"/>
    </row>
    <row r="620" spans="46:46" x14ac:dyDescent="0.2">
      <c r="AT620" s="426"/>
    </row>
    <row r="621" spans="46:46" x14ac:dyDescent="0.2">
      <c r="AT621" s="426"/>
    </row>
    <row r="622" spans="46:46" x14ac:dyDescent="0.2">
      <c r="AT622" s="426"/>
    </row>
    <row r="623" spans="46:46" x14ac:dyDescent="0.2">
      <c r="AT623" s="426"/>
    </row>
    <row r="624" spans="46:46" x14ac:dyDescent="0.2">
      <c r="AT624" s="426"/>
    </row>
    <row r="625" spans="46:46" x14ac:dyDescent="0.2">
      <c r="AT625" s="426"/>
    </row>
    <row r="626" spans="46:46" x14ac:dyDescent="0.2">
      <c r="AT626" s="426"/>
    </row>
    <row r="627" spans="46:46" x14ac:dyDescent="0.2">
      <c r="AT627" s="426"/>
    </row>
    <row r="628" spans="46:46" x14ac:dyDescent="0.2">
      <c r="AT628" s="426"/>
    </row>
    <row r="629" spans="46:46" x14ac:dyDescent="0.2">
      <c r="AT629" s="426"/>
    </row>
    <row r="630" spans="46:46" x14ac:dyDescent="0.2">
      <c r="AT630" s="426"/>
    </row>
    <row r="631" spans="46:46" x14ac:dyDescent="0.2">
      <c r="AT631" s="426"/>
    </row>
    <row r="632" spans="46:46" x14ac:dyDescent="0.2">
      <c r="AT632" s="426"/>
    </row>
    <row r="633" spans="46:46" x14ac:dyDescent="0.2">
      <c r="AT633" s="426"/>
    </row>
    <row r="634" spans="46:46" x14ac:dyDescent="0.2">
      <c r="AT634" s="426"/>
    </row>
    <row r="635" spans="46:46" x14ac:dyDescent="0.2">
      <c r="AT635" s="426"/>
    </row>
    <row r="636" spans="46:46" x14ac:dyDescent="0.2">
      <c r="AT636" s="426"/>
    </row>
    <row r="637" spans="46:46" x14ac:dyDescent="0.2">
      <c r="AT637" s="426"/>
    </row>
    <row r="638" spans="46:46" x14ac:dyDescent="0.2">
      <c r="AT638" s="426"/>
    </row>
    <row r="639" spans="46:46" x14ac:dyDescent="0.2">
      <c r="AT639" s="426"/>
    </row>
    <row r="640" spans="46:46" x14ac:dyDescent="0.2">
      <c r="AT640" s="426"/>
    </row>
    <row r="641" spans="46:46" x14ac:dyDescent="0.2">
      <c r="AT641" s="426"/>
    </row>
    <row r="642" spans="46:46" x14ac:dyDescent="0.2">
      <c r="AT642" s="426"/>
    </row>
    <row r="643" spans="46:46" x14ac:dyDescent="0.2">
      <c r="AT643" s="426"/>
    </row>
    <row r="644" spans="46:46" x14ac:dyDescent="0.2">
      <c r="AT644" s="426"/>
    </row>
    <row r="645" spans="46:46" x14ac:dyDescent="0.2">
      <c r="AT645" s="426"/>
    </row>
    <row r="646" spans="46:46" x14ac:dyDescent="0.2">
      <c r="AT646" s="426"/>
    </row>
    <row r="647" spans="46:46" x14ac:dyDescent="0.2">
      <c r="AT647" s="426"/>
    </row>
    <row r="648" spans="46:46" x14ac:dyDescent="0.2">
      <c r="AT648" s="426"/>
    </row>
    <row r="649" spans="46:46" x14ac:dyDescent="0.2">
      <c r="AT649" s="426"/>
    </row>
    <row r="650" spans="46:46" x14ac:dyDescent="0.2">
      <c r="AT650" s="426"/>
    </row>
    <row r="651" spans="46:46" x14ac:dyDescent="0.2">
      <c r="AT651" s="426"/>
    </row>
    <row r="652" spans="46:46" x14ac:dyDescent="0.2">
      <c r="AT652" s="426"/>
    </row>
    <row r="653" spans="46:46" x14ac:dyDescent="0.2">
      <c r="AT653" s="426"/>
    </row>
    <row r="654" spans="46:46" x14ac:dyDescent="0.2">
      <c r="AT654" s="426"/>
    </row>
    <row r="655" spans="46:46" x14ac:dyDescent="0.2">
      <c r="AT655" s="426"/>
    </row>
    <row r="656" spans="46:46" x14ac:dyDescent="0.2">
      <c r="AT656" s="426"/>
    </row>
    <row r="657" spans="46:46" x14ac:dyDescent="0.2">
      <c r="AT657" s="426"/>
    </row>
    <row r="658" spans="46:46" x14ac:dyDescent="0.2">
      <c r="AT658" s="426"/>
    </row>
    <row r="659" spans="46:46" x14ac:dyDescent="0.2">
      <c r="AT659" s="426"/>
    </row>
    <row r="660" spans="46:46" x14ac:dyDescent="0.2">
      <c r="AT660" s="426"/>
    </row>
    <row r="661" spans="46:46" x14ac:dyDescent="0.2">
      <c r="AT661" s="426"/>
    </row>
    <row r="662" spans="46:46" x14ac:dyDescent="0.2">
      <c r="AT662" s="426"/>
    </row>
    <row r="663" spans="46:46" x14ac:dyDescent="0.2">
      <c r="AT663" s="426"/>
    </row>
    <row r="664" spans="46:46" x14ac:dyDescent="0.2">
      <c r="AT664" s="426"/>
    </row>
    <row r="665" spans="46:46" x14ac:dyDescent="0.2">
      <c r="AT665" s="426"/>
    </row>
    <row r="666" spans="46:46" x14ac:dyDescent="0.2">
      <c r="AT666" s="426"/>
    </row>
    <row r="667" spans="46:46" x14ac:dyDescent="0.2">
      <c r="AT667" s="426"/>
    </row>
    <row r="668" spans="46:46" x14ac:dyDescent="0.2">
      <c r="AT668" s="426"/>
    </row>
    <row r="669" spans="46:46" x14ac:dyDescent="0.2">
      <c r="AT669" s="426"/>
    </row>
    <row r="670" spans="46:46" x14ac:dyDescent="0.2">
      <c r="AT670" s="426"/>
    </row>
    <row r="671" spans="46:46" x14ac:dyDescent="0.2">
      <c r="AT671" s="426"/>
    </row>
    <row r="672" spans="46:46" x14ac:dyDescent="0.2">
      <c r="AT672" s="426"/>
    </row>
    <row r="673" spans="46:46" x14ac:dyDescent="0.2">
      <c r="AT673" s="426"/>
    </row>
    <row r="674" spans="46:46" x14ac:dyDescent="0.2">
      <c r="AT674" s="426"/>
    </row>
    <row r="675" spans="46:46" x14ac:dyDescent="0.2">
      <c r="AT675" s="426"/>
    </row>
    <row r="676" spans="46:46" x14ac:dyDescent="0.2">
      <c r="AT676" s="426"/>
    </row>
    <row r="677" spans="46:46" x14ac:dyDescent="0.2">
      <c r="AT677" s="426"/>
    </row>
    <row r="678" spans="46:46" x14ac:dyDescent="0.2">
      <c r="AT678" s="426"/>
    </row>
    <row r="679" spans="46:46" x14ac:dyDescent="0.2">
      <c r="AT679" s="426"/>
    </row>
    <row r="680" spans="46:46" x14ac:dyDescent="0.2">
      <c r="AT680" s="426"/>
    </row>
    <row r="681" spans="46:46" x14ac:dyDescent="0.2">
      <c r="AT681" s="426"/>
    </row>
    <row r="682" spans="46:46" x14ac:dyDescent="0.2">
      <c r="AT682" s="426"/>
    </row>
    <row r="683" spans="46:46" x14ac:dyDescent="0.2">
      <c r="AT683" s="426"/>
    </row>
    <row r="684" spans="46:46" x14ac:dyDescent="0.2">
      <c r="AT684" s="426"/>
    </row>
    <row r="685" spans="46:46" x14ac:dyDescent="0.2">
      <c r="AT685" s="426"/>
    </row>
    <row r="686" spans="46:46" x14ac:dyDescent="0.2">
      <c r="AT686" s="426"/>
    </row>
    <row r="687" spans="46:46" x14ac:dyDescent="0.2">
      <c r="AT687" s="426"/>
    </row>
    <row r="688" spans="46:46" x14ac:dyDescent="0.2">
      <c r="AT688" s="426"/>
    </row>
    <row r="689" spans="46:46" x14ac:dyDescent="0.2">
      <c r="AT689" s="426"/>
    </row>
    <row r="690" spans="46:46" x14ac:dyDescent="0.2">
      <c r="AT690" s="426"/>
    </row>
    <row r="691" spans="46:46" x14ac:dyDescent="0.2">
      <c r="AT691" s="426"/>
    </row>
    <row r="692" spans="46:46" x14ac:dyDescent="0.2">
      <c r="AT692" s="426"/>
    </row>
    <row r="693" spans="46:46" x14ac:dyDescent="0.2">
      <c r="AT693" s="426"/>
    </row>
    <row r="694" spans="46:46" x14ac:dyDescent="0.2">
      <c r="AT694" s="426"/>
    </row>
    <row r="695" spans="46:46" x14ac:dyDescent="0.2">
      <c r="AT695" s="426"/>
    </row>
    <row r="696" spans="46:46" x14ac:dyDescent="0.2">
      <c r="AT696" s="426"/>
    </row>
    <row r="697" spans="46:46" x14ac:dyDescent="0.2">
      <c r="AT697" s="426"/>
    </row>
    <row r="698" spans="46:46" x14ac:dyDescent="0.2">
      <c r="AT698" s="426"/>
    </row>
    <row r="699" spans="46:46" x14ac:dyDescent="0.2">
      <c r="AT699" s="426"/>
    </row>
    <row r="700" spans="46:46" x14ac:dyDescent="0.2">
      <c r="AT700" s="426"/>
    </row>
    <row r="701" spans="46:46" x14ac:dyDescent="0.2">
      <c r="AT701" s="426"/>
    </row>
    <row r="702" spans="46:46" x14ac:dyDescent="0.2">
      <c r="AT702" s="426"/>
    </row>
    <row r="703" spans="46:46" x14ac:dyDescent="0.2">
      <c r="AT703" s="426"/>
    </row>
    <row r="704" spans="46:46" x14ac:dyDescent="0.2">
      <c r="AT704" s="426"/>
    </row>
    <row r="705" spans="46:46" x14ac:dyDescent="0.2">
      <c r="AT705" s="426"/>
    </row>
    <row r="706" spans="46:46" x14ac:dyDescent="0.2">
      <c r="AT706" s="426"/>
    </row>
    <row r="707" spans="46:46" x14ac:dyDescent="0.2">
      <c r="AT707" s="426"/>
    </row>
    <row r="708" spans="46:46" x14ac:dyDescent="0.2">
      <c r="AT708" s="426"/>
    </row>
    <row r="709" spans="46:46" x14ac:dyDescent="0.2">
      <c r="AT709" s="426"/>
    </row>
    <row r="710" spans="46:46" x14ac:dyDescent="0.2">
      <c r="AT710" s="426"/>
    </row>
    <row r="711" spans="46:46" x14ac:dyDescent="0.2">
      <c r="AT711" s="426"/>
    </row>
    <row r="712" spans="46:46" x14ac:dyDescent="0.2">
      <c r="AT712" s="426"/>
    </row>
    <row r="713" spans="46:46" x14ac:dyDescent="0.2">
      <c r="AT713" s="426"/>
    </row>
    <row r="714" spans="46:46" x14ac:dyDescent="0.2">
      <c r="AT714" s="426"/>
    </row>
    <row r="715" spans="46:46" x14ac:dyDescent="0.2">
      <c r="AT715" s="426"/>
    </row>
    <row r="716" spans="46:46" x14ac:dyDescent="0.2">
      <c r="AT716" s="426"/>
    </row>
    <row r="717" spans="46:46" x14ac:dyDescent="0.2">
      <c r="AT717" s="426"/>
    </row>
    <row r="718" spans="46:46" x14ac:dyDescent="0.2">
      <c r="AT718" s="426"/>
    </row>
    <row r="719" spans="46:46" x14ac:dyDescent="0.2">
      <c r="AT719" s="426"/>
    </row>
    <row r="720" spans="46:46" x14ac:dyDescent="0.2">
      <c r="AT720" s="426"/>
    </row>
    <row r="721" spans="46:46" x14ac:dyDescent="0.2">
      <c r="AT721" s="426"/>
    </row>
    <row r="722" spans="46:46" x14ac:dyDescent="0.2">
      <c r="AT722" s="426"/>
    </row>
    <row r="723" spans="46:46" x14ac:dyDescent="0.2">
      <c r="AT723" s="426"/>
    </row>
    <row r="724" spans="46:46" x14ac:dyDescent="0.2">
      <c r="AT724" s="426"/>
    </row>
    <row r="725" spans="46:46" x14ac:dyDescent="0.2">
      <c r="AT725" s="426"/>
    </row>
    <row r="726" spans="46:46" x14ac:dyDescent="0.2">
      <c r="AT726" s="426"/>
    </row>
    <row r="727" spans="46:46" x14ac:dyDescent="0.2">
      <c r="AT727" s="426"/>
    </row>
    <row r="728" spans="46:46" x14ac:dyDescent="0.2">
      <c r="AT728" s="426"/>
    </row>
    <row r="729" spans="46:46" x14ac:dyDescent="0.2">
      <c r="AT729" s="426"/>
    </row>
    <row r="730" spans="46:46" x14ac:dyDescent="0.2">
      <c r="AT730" s="426"/>
    </row>
    <row r="731" spans="46:46" x14ac:dyDescent="0.2">
      <c r="AT731" s="426"/>
    </row>
    <row r="732" spans="46:46" x14ac:dyDescent="0.2">
      <c r="AT732" s="426"/>
    </row>
    <row r="733" spans="46:46" x14ac:dyDescent="0.2">
      <c r="AT733" s="426"/>
    </row>
    <row r="734" spans="46:46" x14ac:dyDescent="0.2">
      <c r="AT734" s="426"/>
    </row>
    <row r="735" spans="46:46" x14ac:dyDescent="0.2">
      <c r="AT735" s="426"/>
    </row>
    <row r="736" spans="46:46" x14ac:dyDescent="0.2">
      <c r="AT736" s="426"/>
    </row>
    <row r="737" spans="46:46" x14ac:dyDescent="0.2">
      <c r="AT737" s="426"/>
    </row>
    <row r="738" spans="46:46" x14ac:dyDescent="0.2">
      <c r="AT738" s="426"/>
    </row>
    <row r="739" spans="46:46" x14ac:dyDescent="0.2">
      <c r="AT739" s="426"/>
    </row>
    <row r="740" spans="46:46" x14ac:dyDescent="0.2">
      <c r="AT740" s="426"/>
    </row>
    <row r="741" spans="46:46" x14ac:dyDescent="0.2">
      <c r="AT741" s="426"/>
    </row>
    <row r="742" spans="46:46" x14ac:dyDescent="0.2">
      <c r="AT742" s="426"/>
    </row>
    <row r="743" spans="46:46" x14ac:dyDescent="0.2">
      <c r="AT743" s="426"/>
    </row>
    <row r="744" spans="46:46" x14ac:dyDescent="0.2">
      <c r="AT744" s="426"/>
    </row>
    <row r="745" spans="46:46" x14ac:dyDescent="0.2">
      <c r="AT745" s="426"/>
    </row>
    <row r="746" spans="46:46" x14ac:dyDescent="0.2">
      <c r="AT746" s="426"/>
    </row>
    <row r="747" spans="46:46" x14ac:dyDescent="0.2">
      <c r="AT747" s="426"/>
    </row>
    <row r="748" spans="46:46" x14ac:dyDescent="0.2">
      <c r="AT748" s="426"/>
    </row>
    <row r="749" spans="46:46" x14ac:dyDescent="0.2">
      <c r="AT749" s="426"/>
    </row>
    <row r="750" spans="46:46" x14ac:dyDescent="0.2">
      <c r="AT750" s="426"/>
    </row>
    <row r="751" spans="46:46" x14ac:dyDescent="0.2">
      <c r="AT751" s="426"/>
    </row>
    <row r="752" spans="46:46" x14ac:dyDescent="0.2">
      <c r="AT752" s="426"/>
    </row>
    <row r="753" spans="46:46" x14ac:dyDescent="0.2">
      <c r="AT753" s="426"/>
    </row>
    <row r="754" spans="46:46" x14ac:dyDescent="0.2">
      <c r="AT754" s="426"/>
    </row>
    <row r="755" spans="46:46" x14ac:dyDescent="0.2">
      <c r="AT755" s="426"/>
    </row>
    <row r="756" spans="46:46" x14ac:dyDescent="0.2">
      <c r="AT756" s="426"/>
    </row>
    <row r="757" spans="46:46" x14ac:dyDescent="0.2">
      <c r="AT757" s="426"/>
    </row>
    <row r="758" spans="46:46" x14ac:dyDescent="0.2">
      <c r="AT758" s="426"/>
    </row>
    <row r="759" spans="46:46" x14ac:dyDescent="0.2">
      <c r="AT759" s="426"/>
    </row>
    <row r="760" spans="46:46" x14ac:dyDescent="0.2">
      <c r="AT760" s="426"/>
    </row>
    <row r="761" spans="46:46" x14ac:dyDescent="0.2">
      <c r="AT761" s="426"/>
    </row>
    <row r="762" spans="46:46" x14ac:dyDescent="0.2">
      <c r="AT762" s="426"/>
    </row>
    <row r="763" spans="46:46" x14ac:dyDescent="0.2">
      <c r="AT763" s="426"/>
    </row>
    <row r="764" spans="46:46" x14ac:dyDescent="0.2">
      <c r="AT764" s="426"/>
    </row>
    <row r="765" spans="46:46" x14ac:dyDescent="0.2">
      <c r="AT765" s="426"/>
    </row>
    <row r="766" spans="46:46" x14ac:dyDescent="0.2">
      <c r="AT766" s="426"/>
    </row>
    <row r="767" spans="46:46" x14ac:dyDescent="0.2">
      <c r="AT767" s="426"/>
    </row>
    <row r="768" spans="46:46" x14ac:dyDescent="0.2">
      <c r="AT768" s="426"/>
    </row>
    <row r="769" spans="46:46" x14ac:dyDescent="0.2">
      <c r="AT769" s="426"/>
    </row>
    <row r="770" spans="46:46" x14ac:dyDescent="0.2">
      <c r="AT770" s="426"/>
    </row>
    <row r="771" spans="46:46" x14ac:dyDescent="0.2">
      <c r="AT771" s="426"/>
    </row>
    <row r="772" spans="46:46" x14ac:dyDescent="0.2">
      <c r="AT772" s="426"/>
    </row>
    <row r="773" spans="46:46" x14ac:dyDescent="0.2">
      <c r="AT773" s="426"/>
    </row>
    <row r="774" spans="46:46" x14ac:dyDescent="0.2">
      <c r="AT774" s="426"/>
    </row>
    <row r="775" spans="46:46" x14ac:dyDescent="0.2">
      <c r="AT775" s="426"/>
    </row>
    <row r="776" spans="46:46" x14ac:dyDescent="0.2">
      <c r="AT776" s="426"/>
    </row>
    <row r="777" spans="46:46" x14ac:dyDescent="0.2">
      <c r="AT777" s="426"/>
    </row>
    <row r="778" spans="46:46" x14ac:dyDescent="0.2">
      <c r="AT778" s="426"/>
    </row>
    <row r="779" spans="46:46" x14ac:dyDescent="0.2">
      <c r="AT779" s="426"/>
    </row>
    <row r="780" spans="46:46" x14ac:dyDescent="0.2">
      <c r="AT780" s="426"/>
    </row>
    <row r="781" spans="46:46" x14ac:dyDescent="0.2">
      <c r="AT781" s="426"/>
    </row>
    <row r="782" spans="46:46" x14ac:dyDescent="0.2">
      <c r="AT782" s="426"/>
    </row>
  </sheetData>
  <pageMargins left="0.75" right="0.75" top="1" bottom="1" header="0.5" footer="0.5"/>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pageSetUpPr fitToPage="1"/>
  </sheetPr>
  <dimension ref="A1:GW818"/>
  <sheetViews>
    <sheetView tabSelected="1" workbookViewId="0">
      <pane xSplit="2" ySplit="7" topLeftCell="CG75" activePane="bottomRight" state="frozen"/>
      <selection pane="topRight" activeCell="C1" sqref="C1"/>
      <selection pane="bottomLeft" activeCell="A7" sqref="A7"/>
      <selection pane="bottomRight" activeCell="CQ84" sqref="CQ84"/>
    </sheetView>
  </sheetViews>
  <sheetFormatPr defaultColWidth="9.140625" defaultRowHeight="12.75" x14ac:dyDescent="0.2"/>
  <cols>
    <col min="1" max="1" width="10.7109375" style="51" customWidth="1"/>
    <col min="2" max="2" width="6.85546875" style="51" customWidth="1"/>
    <col min="3" max="3" width="9.140625" style="51"/>
    <col min="4" max="4" width="11.5703125" style="51" customWidth="1"/>
    <col min="5" max="6" width="10.5703125" style="51" customWidth="1"/>
    <col min="7" max="7" width="11.28515625" style="51" customWidth="1"/>
    <col min="8" max="8" width="10.5703125" style="51" customWidth="1"/>
    <col min="9" max="9" width="9.140625" style="51"/>
    <col min="10" max="10" width="11.85546875" style="51" customWidth="1"/>
    <col min="11" max="11" width="12.42578125" style="51" customWidth="1"/>
    <col min="12" max="12" width="12.140625" style="51" customWidth="1"/>
    <col min="13" max="13" width="12.28515625" style="51" customWidth="1"/>
    <col min="14" max="14" width="12.7109375" style="51" customWidth="1"/>
    <col min="15" max="15" width="9.140625" style="51"/>
    <col min="16" max="16" width="11.5703125" style="51" bestFit="1" customWidth="1"/>
    <col min="17" max="18" width="9.140625" style="51"/>
    <col min="19" max="19" width="11.42578125" style="51" customWidth="1"/>
    <col min="20" max="21" width="9.140625" style="51"/>
    <col min="22" max="22" width="10.7109375" style="51" customWidth="1"/>
    <col min="23" max="23" width="10.28515625" style="51" customWidth="1"/>
    <col min="24" max="24" width="10" style="51" customWidth="1"/>
    <col min="25" max="25" width="10.85546875" style="51" customWidth="1"/>
    <col min="26" max="26" width="9.85546875" style="51" customWidth="1"/>
    <col min="27" max="27" width="11.7109375" style="51" customWidth="1"/>
    <col min="28" max="28" width="9.140625" style="51"/>
    <col min="29" max="29" width="16.7109375" style="51" bestFit="1" customWidth="1"/>
    <col min="30" max="30" width="9.140625" style="51"/>
    <col min="31" max="31" width="10.140625" style="51" customWidth="1"/>
    <col min="32" max="32" width="11.5703125" style="51" customWidth="1"/>
    <col min="33" max="53" width="9.140625" style="51"/>
    <col min="54" max="54" width="11.7109375" style="51" customWidth="1"/>
    <col min="55" max="57" width="11.140625" style="51" customWidth="1"/>
    <col min="58" max="58" width="11.7109375" style="51" customWidth="1"/>
    <col min="59" max="62" width="11.140625" style="51" hidden="1" customWidth="1"/>
    <col min="63" max="63" width="5.5703125" style="51" hidden="1" customWidth="1"/>
    <col min="64" max="67" width="11.140625" style="51" hidden="1" customWidth="1"/>
    <col min="68" max="68" width="13" style="51" hidden="1" customWidth="1"/>
    <col min="69" max="69" width="10.42578125" style="51" customWidth="1"/>
    <col min="70" max="70" width="10.28515625" style="51" customWidth="1"/>
    <col min="71" max="71" width="9.28515625" style="51" customWidth="1"/>
    <col min="72" max="72" width="9.140625" style="51"/>
    <col min="73" max="73" width="11.140625" style="51" customWidth="1"/>
    <col min="74" max="74" width="11" style="51" customWidth="1"/>
    <col min="75" max="75" width="11.42578125" style="51" customWidth="1"/>
    <col min="76" max="76" width="10" style="51" customWidth="1"/>
    <col min="77" max="77" width="9.28515625" style="51" customWidth="1"/>
    <col min="78" max="88" width="9.140625" style="51"/>
    <col min="89" max="89" width="11.85546875" style="51" customWidth="1"/>
    <col min="90" max="91" width="10.28515625" style="51" customWidth="1"/>
    <col min="92" max="92" width="9.5703125" style="51" bestFit="1" customWidth="1"/>
    <col min="93" max="94" width="10.5703125" style="51" bestFit="1" customWidth="1"/>
    <col min="95" max="95" width="10.42578125" style="51" customWidth="1"/>
    <col min="96" max="96" width="10.28515625" style="51" customWidth="1"/>
    <col min="97" max="97" width="10.5703125" style="51" bestFit="1" customWidth="1"/>
    <col min="98" max="98" width="5.7109375" style="51" customWidth="1"/>
    <col min="99" max="99" width="9.5703125" style="51" bestFit="1" customWidth="1"/>
    <col min="100" max="100" width="9.140625" style="51"/>
    <col min="101" max="101" width="10" style="51" customWidth="1"/>
    <col min="102" max="102" width="6.42578125" style="51" customWidth="1"/>
    <col min="103" max="103" width="9.140625" style="51"/>
    <col min="104" max="104" width="10.28515625" style="51" customWidth="1"/>
    <col min="105" max="105" width="9.85546875" style="51" customWidth="1"/>
    <col min="106" max="106" width="9.42578125" style="51" customWidth="1"/>
    <col min="107" max="107" width="10.5703125" style="51" customWidth="1"/>
    <col min="108" max="108" width="9.140625" style="51"/>
    <col min="109" max="109" width="11.140625" style="51" customWidth="1"/>
    <col min="110" max="110" width="9.140625" style="51"/>
    <col min="111" max="112" width="10.7109375" style="51" customWidth="1"/>
    <col min="113" max="113" width="9.5703125" style="51" customWidth="1"/>
    <col min="114" max="114" width="9.140625" style="51"/>
    <col min="115" max="115" width="11.42578125" style="51" customWidth="1"/>
    <col min="116" max="117" width="9.140625" style="51"/>
    <col min="118" max="118" width="10.28515625" style="51" customWidth="1"/>
    <col min="119" max="120" width="9.140625" style="51"/>
    <col min="121" max="121" width="11.7109375" style="51" customWidth="1"/>
    <col min="122" max="124" width="10.85546875" style="51" customWidth="1"/>
    <col min="125" max="125" width="7.140625" style="51" customWidth="1"/>
    <col min="126" max="126" width="12.85546875" style="51" customWidth="1"/>
    <col min="127" max="130" width="11" style="51" customWidth="1"/>
    <col min="131" max="131" width="9.140625" style="51"/>
    <col min="132" max="132" width="11.140625" style="51" customWidth="1"/>
    <col min="133" max="133" width="8.42578125" style="51" customWidth="1"/>
    <col min="134" max="134" width="9.140625" style="51"/>
    <col min="135" max="135" width="10.7109375" style="51" customWidth="1"/>
    <col min="136" max="141" width="9.140625" style="51"/>
    <col min="142" max="145" width="9.5703125" style="51" bestFit="1" customWidth="1"/>
    <col min="146" max="180" width="9.140625" style="51"/>
    <col min="181" max="181" width="11" style="51" customWidth="1"/>
    <col min="182" max="183" width="9.140625" style="51"/>
    <col min="184" max="184" width="9.5703125" style="51" bestFit="1" customWidth="1"/>
    <col min="185" max="185" width="10.5703125" style="51" customWidth="1"/>
    <col min="186" max="190" width="9.140625" style="51"/>
    <col min="191" max="191" width="11.5703125" style="51" customWidth="1"/>
    <col min="192" max="192" width="10.42578125" style="51" customWidth="1"/>
    <col min="193" max="16384" width="9.140625" style="51"/>
  </cols>
  <sheetData>
    <row r="1" spans="1:205" ht="15.75" x14ac:dyDescent="0.25">
      <c r="A1" s="50"/>
      <c r="B1" s="50"/>
      <c r="D1" s="52" t="s">
        <v>59</v>
      </c>
      <c r="BQ1" s="842" t="s">
        <v>323</v>
      </c>
      <c r="BR1" s="842"/>
      <c r="BS1" s="843"/>
      <c r="BT1" s="843"/>
      <c r="BU1" s="843"/>
      <c r="BV1" s="843"/>
      <c r="BW1" s="843"/>
      <c r="BX1" s="39"/>
      <c r="BY1" s="39"/>
      <c r="BZ1" s="39"/>
      <c r="CA1" s="39"/>
      <c r="CB1" s="39"/>
      <c r="CC1" s="39"/>
      <c r="CD1" s="39"/>
      <c r="CE1" s="39"/>
      <c r="CF1" s="39"/>
      <c r="CG1" s="39"/>
      <c r="CH1" s="39"/>
      <c r="CI1" s="39"/>
      <c r="CJ1" s="39"/>
      <c r="CX1" s="53"/>
      <c r="CZ1" s="241" t="s">
        <v>419</v>
      </c>
      <c r="FQ1" s="238"/>
    </row>
    <row r="2" spans="1:205" x14ac:dyDescent="0.2">
      <c r="A2" s="50"/>
      <c r="B2" s="50"/>
      <c r="BQ2" s="143"/>
      <c r="BR2" s="143"/>
      <c r="BS2" s="144" t="s">
        <v>324</v>
      </c>
      <c r="BT2" s="143"/>
      <c r="BU2" s="143"/>
      <c r="BV2" s="143"/>
      <c r="BW2" s="145"/>
      <c r="BX2" s="146"/>
      <c r="BY2" s="146"/>
      <c r="BZ2" s="146"/>
      <c r="CA2" s="146"/>
      <c r="CB2" s="146"/>
      <c r="CC2" s="146"/>
      <c r="CD2" s="146"/>
      <c r="CE2" s="146"/>
      <c r="CF2" s="146"/>
      <c r="CG2" s="146"/>
      <c r="CH2" s="146"/>
      <c r="CI2" s="146"/>
      <c r="CJ2" s="146"/>
      <c r="CX2" s="53"/>
      <c r="FQ2" s="238"/>
    </row>
    <row r="3" spans="1:205" ht="15" x14ac:dyDescent="0.2">
      <c r="A3" s="50"/>
      <c r="B3" s="50"/>
      <c r="D3" s="54" t="s">
        <v>299</v>
      </c>
      <c r="J3" s="54" t="s">
        <v>690</v>
      </c>
      <c r="P3" s="54" t="s">
        <v>300</v>
      </c>
      <c r="V3" s="54" t="s">
        <v>131</v>
      </c>
      <c r="AC3" s="54" t="s">
        <v>282</v>
      </c>
      <c r="AI3" s="54" t="s">
        <v>277</v>
      </c>
      <c r="AO3" s="54" t="s">
        <v>298</v>
      </c>
      <c r="AU3" s="54" t="s">
        <v>301</v>
      </c>
      <c r="BB3" s="54" t="s">
        <v>283</v>
      </c>
      <c r="BQ3" s="54" t="s">
        <v>325</v>
      </c>
      <c r="BV3" s="54" t="s">
        <v>326</v>
      </c>
      <c r="CA3" s="54" t="s">
        <v>327</v>
      </c>
      <c r="CF3" s="54" t="s">
        <v>328</v>
      </c>
      <c r="CK3" s="54" t="s">
        <v>40</v>
      </c>
      <c r="CL3" s="54"/>
      <c r="CM3" s="54"/>
      <c r="CN3" s="54" t="str">
        <f>index_label</f>
        <v>1985 = 1</v>
      </c>
      <c r="CX3" s="53"/>
      <c r="CZ3" s="54" t="s">
        <v>96</v>
      </c>
      <c r="DE3" s="54" t="s">
        <v>97</v>
      </c>
      <c r="DK3" s="54" t="s">
        <v>308</v>
      </c>
      <c r="DL3" s="54"/>
      <c r="DM3" s="54"/>
      <c r="DN3" s="54"/>
      <c r="DQ3" s="54" t="s">
        <v>99</v>
      </c>
      <c r="DV3" s="54" t="s">
        <v>330</v>
      </c>
      <c r="EB3" s="54" t="s">
        <v>100</v>
      </c>
      <c r="EG3" s="54" t="s">
        <v>329</v>
      </c>
      <c r="EH3" s="54"/>
      <c r="EI3" s="54"/>
      <c r="EL3" s="54" t="s">
        <v>284</v>
      </c>
      <c r="EM3" s="54"/>
      <c r="EN3" s="54"/>
      <c r="EQ3" s="54" t="s">
        <v>281</v>
      </c>
      <c r="EW3" s="54" t="s">
        <v>101</v>
      </c>
      <c r="FA3" s="54" t="s">
        <v>305</v>
      </c>
      <c r="FE3" s="54" t="s">
        <v>306</v>
      </c>
      <c r="FI3" s="54" t="s">
        <v>307</v>
      </c>
      <c r="FM3" s="54" t="s">
        <v>332</v>
      </c>
      <c r="FQ3" s="238"/>
      <c r="FS3" s="239" t="s">
        <v>418</v>
      </c>
    </row>
    <row r="4" spans="1:205" ht="15" customHeight="1" x14ac:dyDescent="0.2">
      <c r="A4" s="50"/>
      <c r="B4" s="50"/>
      <c r="BP4" s="142"/>
      <c r="CK4" s="55" t="s">
        <v>103</v>
      </c>
      <c r="CL4" s="55" t="s">
        <v>104</v>
      </c>
      <c r="CM4" s="55" t="s">
        <v>105</v>
      </c>
      <c r="CN4" s="55" t="s">
        <v>106</v>
      </c>
      <c r="CO4" s="55" t="s">
        <v>107</v>
      </c>
      <c r="CP4" s="55" t="s">
        <v>108</v>
      </c>
      <c r="CQ4" s="55" t="s">
        <v>109</v>
      </c>
      <c r="CR4" s="55" t="s">
        <v>110</v>
      </c>
      <c r="CS4" s="148" t="s">
        <v>337</v>
      </c>
      <c r="CU4" s="148" t="s">
        <v>338</v>
      </c>
      <c r="CX4" s="53"/>
      <c r="DK4" s="54"/>
      <c r="DL4" s="54"/>
      <c r="DM4" s="54"/>
      <c r="DN4" s="54"/>
      <c r="FA4" s="117" t="s">
        <v>331</v>
      </c>
      <c r="FE4" s="117" t="s">
        <v>285</v>
      </c>
      <c r="FI4" s="117" t="s">
        <v>286</v>
      </c>
      <c r="FM4" s="117" t="s">
        <v>304</v>
      </c>
      <c r="FQ4" s="238"/>
    </row>
    <row r="5" spans="1:205" ht="41.25" customHeight="1" x14ac:dyDescent="0.2">
      <c r="A5" s="50"/>
      <c r="B5" s="50"/>
      <c r="D5" s="77" t="str">
        <f>D12</f>
        <v>Northeast</v>
      </c>
      <c r="E5" s="77" t="str">
        <f>E12</f>
        <v>Midwest</v>
      </c>
      <c r="F5" s="77" t="str">
        <f>F12</f>
        <v>South</v>
      </c>
      <c r="G5" s="77" t="str">
        <f>G12</f>
        <v>West</v>
      </c>
      <c r="H5" s="77" t="str">
        <f>H12</f>
        <v>Total</v>
      </c>
      <c r="J5" s="77" t="str">
        <f>D5</f>
        <v>Northeast</v>
      </c>
      <c r="K5" s="77" t="str">
        <f>E5</f>
        <v>Midwest</v>
      </c>
      <c r="L5" s="77" t="str">
        <f>F5</f>
        <v>South</v>
      </c>
      <c r="M5" s="77" t="str">
        <f>G5</f>
        <v>West</v>
      </c>
      <c r="N5" s="77" t="str">
        <f>N12</f>
        <v>Total</v>
      </c>
      <c r="P5" s="77" t="str">
        <f>D5</f>
        <v>Northeast</v>
      </c>
      <c r="Q5" s="77" t="str">
        <f>E5</f>
        <v>Midwest</v>
      </c>
      <c r="R5" s="77" t="str">
        <f>F5</f>
        <v>South</v>
      </c>
      <c r="S5" s="77" t="str">
        <f>G5</f>
        <v>West</v>
      </c>
      <c r="T5" s="77" t="str">
        <f>T12</f>
        <v>Total</v>
      </c>
      <c r="V5" s="77" t="str">
        <f>V12</f>
        <v>Northeast</v>
      </c>
      <c r="W5" s="77" t="str">
        <f>W12</f>
        <v>Midwest</v>
      </c>
      <c r="X5" s="77" t="str">
        <f>X12</f>
        <v>South</v>
      </c>
      <c r="Y5" s="77" t="str">
        <f>Y12</f>
        <v>West</v>
      </c>
      <c r="Z5" s="77" t="str">
        <f>Z12</f>
        <v>Total</v>
      </c>
      <c r="AC5" s="77" t="str">
        <f>AC12</f>
        <v>Northeast</v>
      </c>
      <c r="AD5" s="77" t="str">
        <f>AD12</f>
        <v>Midwest</v>
      </c>
      <c r="AE5" s="77" t="str">
        <f>AE12</f>
        <v>South</v>
      </c>
      <c r="AF5" s="77" t="str">
        <f>AF12</f>
        <v>West</v>
      </c>
      <c r="AG5" s="77" t="str">
        <f>AG12</f>
        <v>Total</v>
      </c>
      <c r="AI5" s="77" t="str">
        <f>AI12</f>
        <v>Northeast</v>
      </c>
      <c r="AJ5" s="77" t="str">
        <f>AJ12</f>
        <v>Midwest</v>
      </c>
      <c r="AK5" s="77" t="str">
        <f>AK12</f>
        <v>South</v>
      </c>
      <c r="AL5" s="77" t="str">
        <f>AL12</f>
        <v>West</v>
      </c>
      <c r="AM5" s="77" t="str">
        <f>AM12</f>
        <v>Total</v>
      </c>
      <c r="AO5" s="77" t="str">
        <f>AO12</f>
        <v>Northeast</v>
      </c>
      <c r="AP5" s="77" t="str">
        <f>AP12</f>
        <v>Midwest</v>
      </c>
      <c r="AQ5" s="77" t="str">
        <f>AQ12</f>
        <v>South</v>
      </c>
      <c r="AR5" s="77" t="str">
        <f>AR12</f>
        <v>West</v>
      </c>
      <c r="AS5" s="77" t="str">
        <f>AS12</f>
        <v>Total</v>
      </c>
      <c r="AU5" s="77" t="str">
        <f>AU12</f>
        <v>Northeast</v>
      </c>
      <c r="AV5" s="77" t="str">
        <f>AV12</f>
        <v>Midwest</v>
      </c>
      <c r="AW5" s="77" t="str">
        <f>AW12</f>
        <v>South</v>
      </c>
      <c r="AX5" s="77" t="str">
        <f>AX12</f>
        <v>West</v>
      </c>
      <c r="AY5" s="77" t="str">
        <f>AY12</f>
        <v>Total</v>
      </c>
      <c r="BB5" s="77" t="str">
        <f>BB12</f>
        <v>Northeast</v>
      </c>
      <c r="BC5" s="77" t="str">
        <f>BC12</f>
        <v>Midwest</v>
      </c>
      <c r="BD5" s="77" t="str">
        <f>BD12</f>
        <v>South</v>
      </c>
      <c r="BE5" s="77" t="str">
        <f>BE12</f>
        <v>West</v>
      </c>
      <c r="BF5" s="133"/>
      <c r="BG5" s="133"/>
      <c r="BH5" s="133"/>
      <c r="BI5" s="133"/>
      <c r="BJ5" s="133"/>
      <c r="BK5" s="133"/>
      <c r="BL5" s="133"/>
      <c r="BM5" s="133"/>
      <c r="BN5" s="133"/>
      <c r="BO5" s="133"/>
      <c r="BP5" s="133"/>
      <c r="BQ5" s="78" t="str">
        <f>BB12</f>
        <v>Northeast</v>
      </c>
      <c r="BR5" s="78" t="str">
        <f>BC12</f>
        <v>Midwest</v>
      </c>
      <c r="BS5" s="78" t="str">
        <f>BD12</f>
        <v>South</v>
      </c>
      <c r="BT5" s="78" t="str">
        <f>BE12</f>
        <v>West</v>
      </c>
      <c r="BU5" s="133"/>
      <c r="BV5" s="78" t="str">
        <f>D5</f>
        <v>Northeast</v>
      </c>
      <c r="BW5" s="78" t="str">
        <f>E5</f>
        <v>Midwest</v>
      </c>
      <c r="BX5" s="78" t="str">
        <f>F5</f>
        <v>South</v>
      </c>
      <c r="BY5" s="78" t="str">
        <f>G5</f>
        <v>West</v>
      </c>
      <c r="CA5" s="78" t="str">
        <f>D5</f>
        <v>Northeast</v>
      </c>
      <c r="CB5" s="78" t="str">
        <f>E5</f>
        <v>Midwest</v>
      </c>
      <c r="CC5" s="78" t="str">
        <f>F5</f>
        <v>South</v>
      </c>
      <c r="CD5" s="78" t="str">
        <f>G5</f>
        <v>West</v>
      </c>
      <c r="CF5" s="78" t="str">
        <f>D5</f>
        <v>Northeast</v>
      </c>
      <c r="CG5" s="78" t="str">
        <f>E5</f>
        <v>Midwest</v>
      </c>
      <c r="CH5" s="78" t="str">
        <f>F5</f>
        <v>South</v>
      </c>
      <c r="CI5" s="78" t="str">
        <f>G5</f>
        <v>West</v>
      </c>
      <c r="CK5" s="119" t="s">
        <v>444</v>
      </c>
      <c r="CL5" s="130" t="s">
        <v>112</v>
      </c>
      <c r="CM5" s="121" t="s">
        <v>333</v>
      </c>
      <c r="CN5" s="121" t="s">
        <v>287</v>
      </c>
      <c r="CO5" s="121" t="s">
        <v>292</v>
      </c>
      <c r="CP5" s="121" t="s">
        <v>289</v>
      </c>
      <c r="CQ5" s="121" t="s">
        <v>437</v>
      </c>
      <c r="CR5" s="131" t="s">
        <v>114</v>
      </c>
      <c r="CS5" s="130" t="s">
        <v>115</v>
      </c>
      <c r="CT5" s="59"/>
      <c r="CU5" s="131" t="s">
        <v>116</v>
      </c>
      <c r="CV5" s="131" t="s">
        <v>868</v>
      </c>
      <c r="CW5" s="594" t="s">
        <v>1468</v>
      </c>
      <c r="CX5" s="53"/>
      <c r="CZ5" s="78" t="str">
        <f>D5</f>
        <v>Northeast</v>
      </c>
      <c r="DA5" s="78" t="str">
        <f>E5</f>
        <v>Midwest</v>
      </c>
      <c r="DB5" s="78" t="str">
        <f>F5</f>
        <v>South</v>
      </c>
      <c r="DC5" s="78" t="str">
        <f>G5</f>
        <v>West</v>
      </c>
      <c r="DE5" s="78" t="str">
        <f>D5</f>
        <v>Northeast</v>
      </c>
      <c r="DF5" s="78" t="str">
        <f>E5</f>
        <v>Midwest</v>
      </c>
      <c r="DG5" s="78" t="str">
        <f>F5</f>
        <v>South</v>
      </c>
      <c r="DH5" s="78" t="str">
        <f>G5</f>
        <v>West</v>
      </c>
      <c r="DI5" s="78" t="s">
        <v>32</v>
      </c>
      <c r="DJ5" s="137"/>
      <c r="DK5" s="78" t="str">
        <f>D5</f>
        <v>Northeast</v>
      </c>
      <c r="DL5" s="78" t="str">
        <f>E5</f>
        <v>Midwest</v>
      </c>
      <c r="DM5" s="78" t="str">
        <f>F5</f>
        <v>South</v>
      </c>
      <c r="DN5" s="78" t="str">
        <f>G5</f>
        <v>West</v>
      </c>
      <c r="DO5" s="137"/>
      <c r="DP5" s="137"/>
      <c r="DQ5" s="78" t="str">
        <f>D5</f>
        <v>Northeast</v>
      </c>
      <c r="DR5" s="78" t="str">
        <f>E5</f>
        <v>Midwest</v>
      </c>
      <c r="DS5" s="78" t="str">
        <f>F5</f>
        <v>South</v>
      </c>
      <c r="DT5" s="78" t="str">
        <f>G5</f>
        <v>West</v>
      </c>
      <c r="DU5" s="137"/>
      <c r="DV5" s="78" t="str">
        <f>D5</f>
        <v>Northeast</v>
      </c>
      <c r="DW5" s="78" t="str">
        <f>E5</f>
        <v>Midwest</v>
      </c>
      <c r="DX5" s="78" t="str">
        <f>F5</f>
        <v>South</v>
      </c>
      <c r="DY5" s="78" t="str">
        <f>G5</f>
        <v>West</v>
      </c>
      <c r="DZ5" s="132"/>
      <c r="EA5" s="137"/>
      <c r="EB5" s="78" t="str">
        <f>D5</f>
        <v>Northeast</v>
      </c>
      <c r="EC5" s="78" t="str">
        <f>E5</f>
        <v>Midwest</v>
      </c>
      <c r="ED5" s="78" t="str">
        <f>F5</f>
        <v>South</v>
      </c>
      <c r="EE5" s="78" t="str">
        <f>G5</f>
        <v>West</v>
      </c>
      <c r="EF5" s="137"/>
      <c r="EG5" s="78" t="str">
        <f>D5</f>
        <v>Northeast</v>
      </c>
      <c r="EH5" s="78" t="str">
        <f>E5</f>
        <v>Midwest</v>
      </c>
      <c r="EI5" s="78" t="str">
        <f>F5</f>
        <v>South</v>
      </c>
      <c r="EJ5" s="78" t="str">
        <f>G5</f>
        <v>West</v>
      </c>
      <c r="EK5" s="137"/>
      <c r="EL5" s="78" t="str">
        <f>D5</f>
        <v>Northeast</v>
      </c>
      <c r="EM5" s="78" t="str">
        <f>E5</f>
        <v>Midwest</v>
      </c>
      <c r="EN5" s="78" t="str">
        <f>F5</f>
        <v>South</v>
      </c>
      <c r="EO5" s="78" t="str">
        <f>G5</f>
        <v>West</v>
      </c>
      <c r="EP5" s="83"/>
      <c r="EQ5" s="78" t="s">
        <v>124</v>
      </c>
      <c r="ER5" s="78" t="s">
        <v>124</v>
      </c>
      <c r="ES5" s="78" t="s">
        <v>125</v>
      </c>
      <c r="ET5" s="78" t="s">
        <v>126</v>
      </c>
      <c r="EU5" s="137"/>
      <c r="EW5" s="60" t="s">
        <v>36</v>
      </c>
      <c r="EX5" s="60" t="s">
        <v>37</v>
      </c>
      <c r="EY5" s="60" t="s">
        <v>37</v>
      </c>
      <c r="EZ5" s="142"/>
      <c r="FA5" s="141" t="s">
        <v>36</v>
      </c>
      <c r="FB5" s="141" t="s">
        <v>37</v>
      </c>
      <c r="FC5" s="141" t="s">
        <v>37</v>
      </c>
      <c r="FE5" s="141" t="s">
        <v>36</v>
      </c>
      <c r="FF5" s="141" t="s">
        <v>37</v>
      </c>
      <c r="FG5" s="141" t="s">
        <v>37</v>
      </c>
      <c r="FI5" s="141" t="s">
        <v>36</v>
      </c>
      <c r="FJ5" s="141" t="s">
        <v>37</v>
      </c>
      <c r="FK5" s="141" t="s">
        <v>37</v>
      </c>
      <c r="FM5" s="60" t="s">
        <v>36</v>
      </c>
      <c r="FN5" s="60" t="s">
        <v>37</v>
      </c>
      <c r="FO5" s="60" t="s">
        <v>37</v>
      </c>
      <c r="FQ5" s="238"/>
    </row>
    <row r="6" spans="1:205" ht="24.75" customHeight="1" x14ac:dyDescent="0.2">
      <c r="A6" s="240" t="s">
        <v>303</v>
      </c>
      <c r="B6" s="50"/>
      <c r="D6" s="77"/>
      <c r="E6" s="77"/>
      <c r="F6" s="77"/>
      <c r="G6" s="77"/>
      <c r="H6" s="77"/>
      <c r="J6" s="77"/>
      <c r="K6" s="77"/>
      <c r="L6" s="77"/>
      <c r="M6" s="77"/>
      <c r="N6" s="77"/>
      <c r="P6" s="77"/>
      <c r="Q6" s="77"/>
      <c r="R6" s="77"/>
      <c r="S6" s="77"/>
      <c r="T6" s="77"/>
      <c r="V6" s="77"/>
      <c r="W6" s="77"/>
      <c r="X6" s="77"/>
      <c r="Y6" s="77"/>
      <c r="Z6" s="77"/>
      <c r="AC6" s="77"/>
      <c r="AD6" s="77"/>
      <c r="AE6" s="77"/>
      <c r="AF6" s="77"/>
      <c r="AG6" s="77"/>
      <c r="AI6" s="77"/>
      <c r="AJ6" s="77"/>
      <c r="AK6" s="77"/>
      <c r="AL6" s="77"/>
      <c r="AM6" s="77"/>
      <c r="AO6" s="77"/>
      <c r="AP6" s="77"/>
      <c r="AQ6" s="77"/>
      <c r="AR6" s="77"/>
      <c r="AS6" s="77"/>
      <c r="AU6" s="77"/>
      <c r="AV6" s="77"/>
      <c r="AW6" s="77"/>
      <c r="AX6" s="77"/>
      <c r="AY6" s="77"/>
      <c r="BB6" s="77"/>
      <c r="BC6" s="77"/>
      <c r="BD6" s="77"/>
      <c r="BE6" s="77"/>
      <c r="BF6" s="133"/>
      <c r="BG6" s="133"/>
      <c r="BH6" s="133"/>
      <c r="BI6" s="133"/>
      <c r="BJ6" s="133"/>
      <c r="BK6" s="133"/>
      <c r="BL6" s="133"/>
      <c r="BM6" s="133"/>
      <c r="BN6" s="133"/>
      <c r="BO6" s="133"/>
      <c r="BP6" s="133"/>
      <c r="BQ6" s="77"/>
      <c r="BR6" s="77"/>
      <c r="BS6" s="77"/>
      <c r="BT6" s="77"/>
      <c r="BU6" s="133"/>
      <c r="BV6" s="77"/>
      <c r="BW6" s="77"/>
      <c r="BX6" s="77"/>
      <c r="BY6" s="77"/>
      <c r="CA6" s="77"/>
      <c r="CB6" s="77"/>
      <c r="CC6" s="77"/>
      <c r="CD6" s="77"/>
      <c r="CF6" s="77"/>
      <c r="CG6" s="77"/>
      <c r="CH6" s="77"/>
      <c r="CI6" s="77"/>
      <c r="CK6" s="63"/>
      <c r="CL6" s="119"/>
      <c r="CM6" s="119"/>
      <c r="CN6" s="63"/>
      <c r="CO6" s="63"/>
      <c r="CP6" s="63"/>
      <c r="CQ6" s="63"/>
      <c r="CR6" s="120" t="s">
        <v>339</v>
      </c>
      <c r="CS6" s="64" t="s">
        <v>118</v>
      </c>
      <c r="CT6" s="65"/>
      <c r="CU6" s="120" t="s">
        <v>340</v>
      </c>
      <c r="CV6" s="120"/>
      <c r="CX6" s="53"/>
      <c r="EW6" s="51" t="s">
        <v>38</v>
      </c>
      <c r="EX6" s="51" t="s">
        <v>38</v>
      </c>
      <c r="EY6" s="51" t="str">
        <f>index_label</f>
        <v>1985 = 1</v>
      </c>
      <c r="FA6" s="51" t="s">
        <v>38</v>
      </c>
      <c r="FB6" s="51" t="s">
        <v>38</v>
      </c>
      <c r="FC6" s="51" t="str">
        <f>index_label</f>
        <v>1985 = 1</v>
      </c>
      <c r="FE6" s="51" t="s">
        <v>38</v>
      </c>
      <c r="FF6" s="51" t="s">
        <v>38</v>
      </c>
      <c r="FG6" s="51" t="str">
        <f>index_label</f>
        <v>1985 = 1</v>
      </c>
      <c r="FI6" s="51" t="s">
        <v>38</v>
      </c>
      <c r="FJ6" s="51" t="s">
        <v>38</v>
      </c>
      <c r="FK6" s="51" t="str">
        <f>index_label</f>
        <v>1985 = 1</v>
      </c>
      <c r="FM6" s="51" t="s">
        <v>38</v>
      </c>
      <c r="FN6" s="51" t="s">
        <v>38</v>
      </c>
      <c r="FO6" s="51" t="str">
        <f>index_label</f>
        <v>1985 = 1</v>
      </c>
      <c r="FQ6" s="238"/>
    </row>
    <row r="7" spans="1:205" ht="16.5" customHeight="1" thickBot="1" x14ac:dyDescent="0.25">
      <c r="A7" s="50"/>
      <c r="B7" s="50"/>
      <c r="D7" s="82" t="str">
        <f>D14</f>
        <v xml:space="preserve"> (TBtu)</v>
      </c>
      <c r="E7" s="82" t="str">
        <f>E14</f>
        <v xml:space="preserve">   (TBtu)</v>
      </c>
      <c r="F7" s="82" t="str">
        <f>F14</f>
        <v xml:space="preserve">   (TBtu)</v>
      </c>
      <c r="G7" s="82" t="str">
        <f>G14</f>
        <v xml:space="preserve">   (TBtu)</v>
      </c>
      <c r="H7" s="82" t="str">
        <f>H14</f>
        <v xml:space="preserve">   (TBtu)</v>
      </c>
      <c r="J7" s="320" t="s">
        <v>699</v>
      </c>
      <c r="K7" s="320" t="s">
        <v>699</v>
      </c>
      <c r="L7" s="320" t="s">
        <v>699</v>
      </c>
      <c r="M7" s="320" t="s">
        <v>699</v>
      </c>
      <c r="N7" s="320" t="s">
        <v>699</v>
      </c>
      <c r="P7" s="82" t="str">
        <f>P14</f>
        <v>Billion SF</v>
      </c>
      <c r="Q7" s="82" t="str">
        <f>Q14</f>
        <v>Billion SF</v>
      </c>
      <c r="R7" s="82" t="str">
        <f>R14</f>
        <v>Billion SF</v>
      </c>
      <c r="S7" s="82" t="str">
        <f>S14</f>
        <v>Billion SF</v>
      </c>
      <c r="T7" s="82" t="str">
        <f>T14</f>
        <v>Billion SF</v>
      </c>
      <c r="V7" s="82" t="str">
        <f>V14</f>
        <v>MMBtu/HH</v>
      </c>
      <c r="W7" s="82" t="str">
        <f>W14</f>
        <v>MMBtu/HH</v>
      </c>
      <c r="X7" s="82" t="str">
        <f>X14</f>
        <v>MMBtu/HH</v>
      </c>
      <c r="Y7" s="82" t="str">
        <f>Y14</f>
        <v>MMBtu/HH</v>
      </c>
      <c r="Z7" s="82" t="str">
        <f>Z14</f>
        <v>MMBtu/HH</v>
      </c>
      <c r="AA7" s="151" t="s">
        <v>341</v>
      </c>
      <c r="AC7" s="82" t="str">
        <f>AC14</f>
        <v xml:space="preserve"> kBtu/SF</v>
      </c>
      <c r="AD7" s="82" t="str">
        <f>AD14</f>
        <v xml:space="preserve"> kBtu/SF</v>
      </c>
      <c r="AE7" s="82" t="str">
        <f>AE14</f>
        <v xml:space="preserve"> kBtu/SF</v>
      </c>
      <c r="AF7" s="82" t="str">
        <f>AF14</f>
        <v xml:space="preserve"> kBtu/SF</v>
      </c>
      <c r="AG7" s="82" t="str">
        <f>AG14</f>
        <v xml:space="preserve"> kBtu/SF</v>
      </c>
      <c r="AI7" s="82" t="str">
        <f>AI14</f>
        <v xml:space="preserve"> kBtu/SF</v>
      </c>
      <c r="AJ7" s="82" t="str">
        <f>AJ14</f>
        <v xml:space="preserve"> kBtu/SF</v>
      </c>
      <c r="AK7" s="82" t="str">
        <f>AK14</f>
        <v xml:space="preserve"> kBtu/SF</v>
      </c>
      <c r="AL7" s="82" t="str">
        <f>AL14</f>
        <v xml:space="preserve"> kBtu/SF</v>
      </c>
      <c r="AM7" s="82" t="str">
        <f>AM14</f>
        <v xml:space="preserve"> kBtu/SF</v>
      </c>
      <c r="AO7" s="82" t="str">
        <f>AO14</f>
        <v xml:space="preserve">  Actual/    normal</v>
      </c>
      <c r="AP7" s="82" t="str">
        <f>AP14</f>
        <v xml:space="preserve">  Actual/    normal</v>
      </c>
      <c r="AQ7" s="82" t="str">
        <f>AQ14</f>
        <v xml:space="preserve">  Actual/    normal</v>
      </c>
      <c r="AR7" s="82" t="str">
        <f>AR14</f>
        <v xml:space="preserve">  Actual/    normal</v>
      </c>
      <c r="AS7" s="82" t="str">
        <f>AS14</f>
        <v xml:space="preserve"> kBtu/SF</v>
      </c>
      <c r="AU7" s="82" t="str">
        <f>AU14</f>
        <v>SF/HU</v>
      </c>
      <c r="AV7" s="82" t="str">
        <f>AV14</f>
        <v>SF/HU</v>
      </c>
      <c r="AW7" s="82" t="str">
        <f>AW14</f>
        <v>SF/HU</v>
      </c>
      <c r="AX7" s="82" t="str">
        <f>AX14</f>
        <v>SF/HU</v>
      </c>
      <c r="AY7" s="82" t="str">
        <f>AY14</f>
        <v>SF/HU</v>
      </c>
      <c r="BB7" s="82" t="str">
        <f>BB14</f>
        <v>1985 = 1</v>
      </c>
      <c r="BC7" s="82" t="str">
        <f>BC14</f>
        <v>1985 = 1</v>
      </c>
      <c r="BD7" s="82" t="str">
        <f>BD14</f>
        <v>1985 = 1</v>
      </c>
      <c r="BE7" s="82" t="str">
        <f>BE14</f>
        <v>1985 = 1</v>
      </c>
      <c r="BF7" s="132"/>
      <c r="BG7" s="132"/>
      <c r="BH7" s="132"/>
      <c r="BI7" s="132"/>
      <c r="BJ7" s="132"/>
      <c r="BK7" s="132"/>
      <c r="BL7" s="132"/>
      <c r="BM7" s="132"/>
      <c r="BN7" s="132"/>
      <c r="BO7" s="132"/>
      <c r="BP7" s="132"/>
      <c r="BQ7" s="82"/>
      <c r="BR7" s="82"/>
      <c r="BS7" s="82"/>
      <c r="BT7" s="82"/>
      <c r="BU7" s="132"/>
      <c r="BV7" s="82"/>
      <c r="BW7" s="82"/>
      <c r="BX7" s="82"/>
      <c r="BY7" s="82"/>
      <c r="CA7" s="82"/>
      <c r="CB7" s="82"/>
      <c r="CC7" s="82"/>
      <c r="CD7" s="82"/>
      <c r="CF7" s="82"/>
      <c r="CG7" s="82"/>
      <c r="CH7" s="82"/>
      <c r="CI7" s="82"/>
      <c r="CK7" s="66"/>
      <c r="CL7" s="342" t="s">
        <v>695</v>
      </c>
      <c r="CM7" s="135"/>
      <c r="CN7" s="66"/>
      <c r="CO7" s="66"/>
      <c r="CP7" s="66"/>
      <c r="CQ7" s="122" t="s">
        <v>293</v>
      </c>
      <c r="CR7" s="67"/>
      <c r="CS7" s="66"/>
      <c r="CT7" s="67"/>
      <c r="CU7" s="67"/>
      <c r="CV7" s="67"/>
      <c r="CX7" s="53"/>
      <c r="FQ7" s="238"/>
    </row>
    <row r="8" spans="1:205" ht="14.25" x14ac:dyDescent="0.2">
      <c r="A8" s="50"/>
      <c r="B8" s="50"/>
      <c r="BF8" s="142"/>
      <c r="BG8" s="142"/>
      <c r="BH8" s="142"/>
      <c r="BI8" s="142"/>
      <c r="BJ8" s="142"/>
      <c r="BK8" s="142"/>
      <c r="BL8" s="142"/>
      <c r="BM8" s="142"/>
      <c r="BN8" s="142"/>
      <c r="BO8" s="142"/>
      <c r="BP8" s="142"/>
      <c r="BU8" s="142"/>
      <c r="BW8"/>
      <c r="BX8"/>
      <c r="BY8"/>
      <c r="BZ8"/>
      <c r="CA8"/>
      <c r="CB8"/>
      <c r="CC8"/>
      <c r="CD8"/>
      <c r="CE8"/>
      <c r="CF8"/>
      <c r="CG8"/>
      <c r="CH8"/>
      <c r="CI8"/>
      <c r="CJ8"/>
      <c r="CK8"/>
      <c r="CL8"/>
      <c r="CM8"/>
      <c r="CN8"/>
      <c r="CO8"/>
      <c r="CP8"/>
      <c r="CQ8"/>
      <c r="CR8"/>
      <c r="CS8"/>
      <c r="CT8"/>
      <c r="CU8"/>
      <c r="CV8"/>
      <c r="CX8" s="53"/>
      <c r="CZ8" s="241" t="s">
        <v>419</v>
      </c>
      <c r="FQ8" s="238"/>
    </row>
    <row r="9" spans="1:205" x14ac:dyDescent="0.2">
      <c r="A9" s="50"/>
      <c r="B9" s="50"/>
      <c r="BU9" s="142"/>
      <c r="BW9"/>
      <c r="BX9"/>
      <c r="BY9"/>
      <c r="BZ9"/>
      <c r="CA9"/>
      <c r="CB9"/>
      <c r="CC9"/>
      <c r="CD9"/>
      <c r="CE9"/>
      <c r="CF9"/>
      <c r="CG9"/>
      <c r="CH9"/>
      <c r="CI9"/>
      <c r="CJ9"/>
      <c r="CK9"/>
      <c r="CL9"/>
      <c r="CM9"/>
      <c r="CN9"/>
      <c r="CO9"/>
      <c r="CP9"/>
      <c r="CQ9"/>
      <c r="CR9"/>
      <c r="CS9"/>
      <c r="CT9"/>
      <c r="CU9"/>
      <c r="CV9"/>
      <c r="CX9" s="53"/>
      <c r="FQ9" s="238"/>
    </row>
    <row r="10" spans="1:205" x14ac:dyDescent="0.2">
      <c r="A10" s="50"/>
      <c r="B10" s="50"/>
      <c r="D10" s="54" t="s">
        <v>299</v>
      </c>
      <c r="J10" s="54" t="s">
        <v>127</v>
      </c>
      <c r="P10" s="54" t="s">
        <v>300</v>
      </c>
      <c r="V10" s="54" t="s">
        <v>131</v>
      </c>
      <c r="AC10" s="54" t="s">
        <v>282</v>
      </c>
      <c r="AI10" s="54" t="s">
        <v>277</v>
      </c>
      <c r="AO10" s="54" t="s">
        <v>298</v>
      </c>
      <c r="AU10" s="54" t="s">
        <v>301</v>
      </c>
      <c r="BB10" s="54" t="s">
        <v>283</v>
      </c>
      <c r="BU10" s="142"/>
      <c r="CK10" s="54" t="s">
        <v>40</v>
      </c>
      <c r="CL10" s="54"/>
      <c r="CM10" s="54"/>
      <c r="CN10" s="54" t="str">
        <f>index_label</f>
        <v>1985 = 1</v>
      </c>
      <c r="CX10" s="53"/>
      <c r="CZ10" s="54" t="s">
        <v>96</v>
      </c>
      <c r="DE10" s="54" t="s">
        <v>97</v>
      </c>
      <c r="DK10" s="54" t="s">
        <v>98</v>
      </c>
      <c r="DL10" s="54"/>
      <c r="DM10" s="54"/>
      <c r="DN10" s="54"/>
      <c r="DQ10" s="54" t="s">
        <v>99</v>
      </c>
      <c r="DV10" s="54" t="s">
        <v>280</v>
      </c>
      <c r="EB10" s="54" t="s">
        <v>100</v>
      </c>
      <c r="EL10" s="54" t="s">
        <v>284</v>
      </c>
      <c r="EM10" s="54"/>
      <c r="EN10" s="54"/>
      <c r="EQ10" s="54" t="s">
        <v>281</v>
      </c>
      <c r="EW10" s="54" t="s">
        <v>101</v>
      </c>
      <c r="FE10" s="54" t="s">
        <v>102</v>
      </c>
      <c r="FI10" s="54" t="s">
        <v>102</v>
      </c>
      <c r="FM10" s="54" t="s">
        <v>102</v>
      </c>
      <c r="FQ10" s="238"/>
    </row>
    <row r="11" spans="1:205" x14ac:dyDescent="0.2">
      <c r="A11" s="75"/>
      <c r="B11" s="50"/>
      <c r="BF11" s="142"/>
      <c r="BG11" s="142"/>
      <c r="BH11" s="142"/>
      <c r="BI11" s="142"/>
      <c r="BJ11" s="142"/>
      <c r="BK11" s="142"/>
      <c r="BL11" s="142"/>
      <c r="BM11" s="142"/>
      <c r="BN11" s="142"/>
      <c r="BO11" s="142"/>
      <c r="BP11" s="142"/>
      <c r="BQ11" s="142"/>
      <c r="BR11" s="142"/>
      <c r="BS11" s="142"/>
      <c r="BT11" s="142"/>
      <c r="BU11" s="142"/>
      <c r="CK11" s="55" t="s">
        <v>103</v>
      </c>
      <c r="CL11" s="55" t="s">
        <v>104</v>
      </c>
      <c r="CM11" s="55" t="s">
        <v>105</v>
      </c>
      <c r="CN11" s="55" t="s">
        <v>106</v>
      </c>
      <c r="CO11" s="55" t="s">
        <v>107</v>
      </c>
      <c r="CP11" s="55" t="s">
        <v>108</v>
      </c>
      <c r="CQ11" s="55" t="s">
        <v>109</v>
      </c>
      <c r="CR11" s="55" t="s">
        <v>110</v>
      </c>
      <c r="CS11" s="148" t="s">
        <v>337</v>
      </c>
      <c r="CU11" s="148" t="s">
        <v>338</v>
      </c>
      <c r="CX11" s="53"/>
      <c r="DK11" s="54" t="s">
        <v>111</v>
      </c>
      <c r="DL11" s="54"/>
      <c r="DM11" s="54"/>
      <c r="DN11" s="54"/>
      <c r="FE11" s="117" t="s">
        <v>285</v>
      </c>
      <c r="FI11" s="117" t="s">
        <v>286</v>
      </c>
      <c r="FM11" s="117" t="s">
        <v>290</v>
      </c>
      <c r="FQ11" s="238"/>
    </row>
    <row r="12" spans="1:205" ht="48.75" customHeight="1" x14ac:dyDescent="0.2">
      <c r="A12" s="50"/>
      <c r="B12" s="50"/>
      <c r="D12" s="77" t="s">
        <v>22</v>
      </c>
      <c r="E12" s="77" t="s">
        <v>23</v>
      </c>
      <c r="F12" s="77" t="s">
        <v>24</v>
      </c>
      <c r="G12" s="77" t="s">
        <v>25</v>
      </c>
      <c r="H12" s="78" t="s">
        <v>32</v>
      </c>
      <c r="I12" s="57"/>
      <c r="J12" s="78" t="str">
        <f>D12</f>
        <v>Northeast</v>
      </c>
      <c r="K12" s="78" t="str">
        <f>E12</f>
        <v>Midwest</v>
      </c>
      <c r="L12" s="78" t="str">
        <f>F12</f>
        <v>South</v>
      </c>
      <c r="M12" s="78" t="str">
        <f>G12</f>
        <v>West</v>
      </c>
      <c r="N12" s="78" t="s">
        <v>32</v>
      </c>
      <c r="O12" s="57"/>
      <c r="P12" s="56" t="str">
        <f>J12</f>
        <v>Northeast</v>
      </c>
      <c r="Q12" s="56" t="str">
        <f>K12</f>
        <v>Midwest</v>
      </c>
      <c r="R12" s="56" t="str">
        <f>L12</f>
        <v>South</v>
      </c>
      <c r="S12" s="78" t="str">
        <f>M12</f>
        <v>West</v>
      </c>
      <c r="T12" s="56" t="s">
        <v>32</v>
      </c>
      <c r="U12" s="57"/>
      <c r="V12" s="78" t="str">
        <f>D12</f>
        <v>Northeast</v>
      </c>
      <c r="W12" s="78" t="str">
        <f>E12</f>
        <v>Midwest</v>
      </c>
      <c r="X12" s="78" t="str">
        <f>F12</f>
        <v>South</v>
      </c>
      <c r="Y12" s="78" t="str">
        <f>G12</f>
        <v>West</v>
      </c>
      <c r="Z12" s="78" t="s">
        <v>32</v>
      </c>
      <c r="AA12" s="57"/>
      <c r="AB12" s="57"/>
      <c r="AC12" s="78" t="str">
        <f>J12</f>
        <v>Northeast</v>
      </c>
      <c r="AD12" s="78" t="str">
        <f>K12</f>
        <v>Midwest</v>
      </c>
      <c r="AE12" s="78" t="str">
        <f>L12</f>
        <v>South</v>
      </c>
      <c r="AF12" s="78" t="str">
        <f>M12</f>
        <v>West</v>
      </c>
      <c r="AG12" s="78" t="s">
        <v>32</v>
      </c>
      <c r="AH12" s="57"/>
      <c r="AI12" s="77" t="s">
        <v>22</v>
      </c>
      <c r="AJ12" s="77" t="s">
        <v>23</v>
      </c>
      <c r="AK12" s="77" t="s">
        <v>24</v>
      </c>
      <c r="AL12" s="77" t="s">
        <v>25</v>
      </c>
      <c r="AM12" s="56" t="s">
        <v>32</v>
      </c>
      <c r="AN12" s="57"/>
      <c r="AO12" s="77" t="s">
        <v>22</v>
      </c>
      <c r="AP12" s="77" t="s">
        <v>23</v>
      </c>
      <c r="AQ12" s="77" t="s">
        <v>24</v>
      </c>
      <c r="AR12" s="77" t="s">
        <v>25</v>
      </c>
      <c r="AS12" s="78" t="s">
        <v>32</v>
      </c>
      <c r="AT12" s="57"/>
      <c r="AU12" s="77" t="s">
        <v>22</v>
      </c>
      <c r="AV12" s="77" t="s">
        <v>23</v>
      </c>
      <c r="AW12" s="77" t="s">
        <v>24</v>
      </c>
      <c r="AX12" s="77" t="s">
        <v>25</v>
      </c>
      <c r="AY12" s="78" t="s">
        <v>32</v>
      </c>
      <c r="AZ12" s="57"/>
      <c r="BA12" s="57"/>
      <c r="BB12" s="56" t="str">
        <f>D12</f>
        <v>Northeast</v>
      </c>
      <c r="BC12" s="56" t="str">
        <f>E12</f>
        <v>Midwest</v>
      </c>
      <c r="BD12" s="56" t="str">
        <f>F12</f>
        <v>South</v>
      </c>
      <c r="BE12" s="56" t="str">
        <f>G12</f>
        <v>West</v>
      </c>
      <c r="BF12" s="58"/>
      <c r="BG12" s="58"/>
      <c r="BH12" s="58"/>
      <c r="BI12" s="58"/>
      <c r="BJ12" s="58"/>
      <c r="BK12" s="58"/>
      <c r="BL12" s="58"/>
      <c r="BM12" s="58"/>
      <c r="BN12" s="58"/>
      <c r="BO12" s="58"/>
      <c r="BP12" s="58"/>
      <c r="BQ12" s="132"/>
      <c r="BR12" s="132"/>
      <c r="BS12" s="132"/>
      <c r="BT12" s="132"/>
      <c r="BU12" s="58"/>
      <c r="BV12" s="58"/>
      <c r="BW12" s="57"/>
      <c r="BX12" s="57"/>
      <c r="BY12" s="57"/>
      <c r="BZ12" s="57"/>
      <c r="CA12" s="57"/>
      <c r="CB12" s="57"/>
      <c r="CC12" s="57"/>
      <c r="CD12" s="57"/>
      <c r="CE12" s="57"/>
      <c r="CF12" s="57"/>
      <c r="CG12" s="57"/>
      <c r="CH12" s="57"/>
      <c r="CI12" s="57"/>
      <c r="CJ12" s="57"/>
      <c r="CK12" s="119" t="s">
        <v>127</v>
      </c>
      <c r="CL12" s="130" t="s">
        <v>112</v>
      </c>
      <c r="CM12" s="121" t="s">
        <v>333</v>
      </c>
      <c r="CN12" s="121" t="s">
        <v>287</v>
      </c>
      <c r="CO12" s="121" t="s">
        <v>292</v>
      </c>
      <c r="CP12" s="119" t="s">
        <v>289</v>
      </c>
      <c r="CQ12" s="121" t="s">
        <v>437</v>
      </c>
      <c r="CR12" s="59" t="s">
        <v>114</v>
      </c>
      <c r="CS12" s="130" t="s">
        <v>115</v>
      </c>
      <c r="CT12" s="59"/>
      <c r="CU12" s="131" t="s">
        <v>116</v>
      </c>
      <c r="CX12" s="53"/>
      <c r="CZ12" s="78" t="str">
        <f>V12</f>
        <v>Northeast</v>
      </c>
      <c r="DA12" s="78" t="str">
        <f>E12</f>
        <v>Midwest</v>
      </c>
      <c r="DB12" s="78" t="str">
        <f>F12</f>
        <v>South</v>
      </c>
      <c r="DC12" s="78" t="str">
        <f>G12</f>
        <v>West</v>
      </c>
      <c r="DD12" s="83"/>
      <c r="DE12" s="78" t="str">
        <f>D12</f>
        <v>Northeast</v>
      </c>
      <c r="DF12" s="78" t="str">
        <f>E12</f>
        <v>Midwest</v>
      </c>
      <c r="DG12" s="78" t="str">
        <f>F12</f>
        <v>South</v>
      </c>
      <c r="DH12" s="78" t="str">
        <f>G12</f>
        <v>West</v>
      </c>
      <c r="DI12" s="78" t="s">
        <v>32</v>
      </c>
      <c r="DJ12" s="137"/>
      <c r="DK12" s="78" t="str">
        <f>D12</f>
        <v>Northeast</v>
      </c>
      <c r="DL12" s="78" t="str">
        <f>E12</f>
        <v>Midwest</v>
      </c>
      <c r="DM12" s="78" t="str">
        <f>F12</f>
        <v>South</v>
      </c>
      <c r="DN12" s="78" t="str">
        <f>G12</f>
        <v>West</v>
      </c>
      <c r="DO12" s="137"/>
      <c r="DP12" s="137"/>
      <c r="DQ12" s="78" t="str">
        <f>D12</f>
        <v>Northeast</v>
      </c>
      <c r="DR12" s="78" t="str">
        <f>E12</f>
        <v>Midwest</v>
      </c>
      <c r="DS12" s="78" t="str">
        <f>F12</f>
        <v>South</v>
      </c>
      <c r="DT12" s="78" t="str">
        <f>G12</f>
        <v>West</v>
      </c>
      <c r="DU12" s="137"/>
      <c r="DV12" s="78" t="str">
        <f>D12</f>
        <v>Northeast</v>
      </c>
      <c r="DW12" s="78" t="str">
        <f>E12</f>
        <v>Midwest</v>
      </c>
      <c r="DX12" s="78" t="str">
        <f>F12</f>
        <v>South</v>
      </c>
      <c r="DY12" s="78" t="str">
        <f>G12</f>
        <v>West</v>
      </c>
      <c r="DZ12" s="78"/>
      <c r="EA12" s="137"/>
      <c r="EB12" s="78" t="str">
        <f>D12</f>
        <v>Northeast</v>
      </c>
      <c r="EC12" s="78" t="str">
        <f>E12</f>
        <v>Midwest</v>
      </c>
      <c r="ED12" s="78" t="str">
        <f>F12</f>
        <v>South</v>
      </c>
      <c r="EE12" s="78" t="str">
        <f>G12</f>
        <v>West</v>
      </c>
      <c r="EF12" s="137"/>
      <c r="EG12" s="137"/>
      <c r="EH12" s="137"/>
      <c r="EI12" s="137"/>
      <c r="EJ12" s="137"/>
      <c r="EK12" s="137"/>
      <c r="EL12" s="78" t="str">
        <f>D12</f>
        <v>Northeast</v>
      </c>
      <c r="EM12" s="78" t="str">
        <f>E12</f>
        <v>Midwest</v>
      </c>
      <c r="EN12" s="78" t="str">
        <f>F12</f>
        <v>South</v>
      </c>
      <c r="EO12" s="78" t="str">
        <f>G12</f>
        <v>West</v>
      </c>
      <c r="EP12" s="137"/>
      <c r="EQ12" s="78" t="s">
        <v>124</v>
      </c>
      <c r="ER12" s="78" t="s">
        <v>124</v>
      </c>
      <c r="ES12" s="78" t="s">
        <v>125</v>
      </c>
      <c r="ET12" s="78" t="s">
        <v>126</v>
      </c>
      <c r="EU12" s="137"/>
      <c r="EV12" s="137"/>
      <c r="EW12" s="141" t="s">
        <v>36</v>
      </c>
      <c r="EX12" s="141" t="s">
        <v>37</v>
      </c>
      <c r="EY12" s="141" t="s">
        <v>37</v>
      </c>
      <c r="EZ12" s="141"/>
      <c r="FA12" s="141"/>
      <c r="FB12" s="141"/>
      <c r="FC12" s="141"/>
      <c r="FD12" s="83"/>
      <c r="FE12" s="141" t="s">
        <v>36</v>
      </c>
      <c r="FF12" s="141" t="s">
        <v>37</v>
      </c>
      <c r="FG12" s="141" t="s">
        <v>37</v>
      </c>
      <c r="FH12" s="83"/>
      <c r="FI12" s="141" t="s">
        <v>36</v>
      </c>
      <c r="FJ12" s="141" t="s">
        <v>37</v>
      </c>
      <c r="FK12" s="141" t="s">
        <v>37</v>
      </c>
      <c r="FL12" s="83"/>
      <c r="FM12" s="141" t="s">
        <v>36</v>
      </c>
      <c r="FN12" s="141" t="s">
        <v>37</v>
      </c>
      <c r="FO12" s="141" t="s">
        <v>37</v>
      </c>
      <c r="FQ12" s="238"/>
      <c r="GU12" s="117" t="s">
        <v>412</v>
      </c>
      <c r="GV12" s="117" t="s">
        <v>421</v>
      </c>
      <c r="GW12" s="117" t="s">
        <v>422</v>
      </c>
    </row>
    <row r="13" spans="1:205" ht="27" customHeight="1" x14ac:dyDescent="0.2">
      <c r="A13" s="240" t="s">
        <v>303</v>
      </c>
      <c r="B13" s="50"/>
      <c r="D13" s="80" t="s">
        <v>147</v>
      </c>
      <c r="E13" s="80" t="s">
        <v>147</v>
      </c>
      <c r="F13" s="80" t="s">
        <v>147</v>
      </c>
      <c r="G13" s="80" t="s">
        <v>147</v>
      </c>
      <c r="H13" s="80" t="s">
        <v>147</v>
      </c>
      <c r="I13" s="57"/>
      <c r="J13" s="61"/>
      <c r="K13" s="61"/>
      <c r="L13" s="61"/>
      <c r="M13" s="61"/>
      <c r="N13" s="61"/>
      <c r="O13" s="57"/>
      <c r="P13" s="61"/>
      <c r="Q13" s="61"/>
      <c r="R13" s="61"/>
      <c r="S13" s="61"/>
      <c r="T13" s="61"/>
      <c r="U13" s="57"/>
      <c r="V13" s="80" t="s">
        <v>147</v>
      </c>
      <c r="W13" s="80" t="s">
        <v>147</v>
      </c>
      <c r="X13" s="80" t="s">
        <v>147</v>
      </c>
      <c r="Y13" s="80" t="s">
        <v>147</v>
      </c>
      <c r="Z13" s="80" t="s">
        <v>147</v>
      </c>
      <c r="AA13" s="57"/>
      <c r="AB13" s="57"/>
      <c r="AC13" s="80" t="s">
        <v>147</v>
      </c>
      <c r="AD13" s="80" t="s">
        <v>147</v>
      </c>
      <c r="AE13" s="80" t="s">
        <v>147</v>
      </c>
      <c r="AF13" s="80" t="s">
        <v>147</v>
      </c>
      <c r="AG13" s="80" t="s">
        <v>147</v>
      </c>
      <c r="AH13" s="57"/>
      <c r="AI13" s="80" t="s">
        <v>147</v>
      </c>
      <c r="AJ13" s="80" t="s">
        <v>147</v>
      </c>
      <c r="AK13" s="80" t="s">
        <v>147</v>
      </c>
      <c r="AL13" s="80" t="s">
        <v>147</v>
      </c>
      <c r="AM13" s="80" t="s">
        <v>147</v>
      </c>
      <c r="AN13" s="57"/>
      <c r="AO13" s="62"/>
      <c r="AP13" s="62"/>
      <c r="AQ13" s="62"/>
      <c r="AR13" s="62"/>
      <c r="AS13" s="62"/>
      <c r="AT13" s="57"/>
      <c r="AU13" s="61"/>
      <c r="AV13" s="61"/>
      <c r="AW13" s="61"/>
      <c r="AX13" s="61"/>
      <c r="AY13" s="61"/>
      <c r="AZ13" s="57"/>
      <c r="BA13" s="57"/>
      <c r="BB13" s="80" t="s">
        <v>147</v>
      </c>
      <c r="BC13" s="80" t="s">
        <v>147</v>
      </c>
      <c r="BD13" s="80" t="s">
        <v>147</v>
      </c>
      <c r="BE13" s="80" t="s">
        <v>147</v>
      </c>
      <c r="BF13" s="133"/>
      <c r="BG13" s="133"/>
      <c r="BH13" s="133"/>
      <c r="BI13" s="133"/>
      <c r="BJ13" s="133"/>
      <c r="BK13" s="133"/>
      <c r="BL13" s="133"/>
      <c r="BM13" s="133"/>
      <c r="BN13" s="133"/>
      <c r="BO13" s="133"/>
      <c r="BP13" s="133"/>
      <c r="BQ13" s="133"/>
      <c r="BR13" s="133"/>
      <c r="BS13" s="133"/>
      <c r="BT13" s="133"/>
      <c r="BU13" s="133"/>
      <c r="BV13" s="133"/>
      <c r="BW13" s="57"/>
      <c r="BX13" s="57"/>
      <c r="BY13" s="57"/>
      <c r="BZ13" s="57"/>
      <c r="CA13" s="57"/>
      <c r="CB13" s="57"/>
      <c r="CC13" s="57"/>
      <c r="CD13" s="57"/>
      <c r="CE13" s="57"/>
      <c r="CF13" s="57"/>
      <c r="CG13" s="57"/>
      <c r="CH13" s="57"/>
      <c r="CI13" s="57"/>
      <c r="CJ13" s="57"/>
      <c r="CK13" s="63"/>
      <c r="CL13" s="119"/>
      <c r="CM13" s="119"/>
      <c r="CN13" s="63"/>
      <c r="CO13" s="63"/>
      <c r="CP13" s="63"/>
      <c r="CQ13" s="63"/>
      <c r="CR13" s="120" t="s">
        <v>339</v>
      </c>
      <c r="CS13" s="64" t="s">
        <v>118</v>
      </c>
      <c r="CT13" s="65"/>
      <c r="CU13" s="120" t="s">
        <v>340</v>
      </c>
      <c r="CX13" s="53"/>
      <c r="EW13" s="51" t="s">
        <v>38</v>
      </c>
      <c r="EX13" s="51" t="s">
        <v>38</v>
      </c>
      <c r="EY13" s="51" t="str">
        <f>index_label</f>
        <v>1985 = 1</v>
      </c>
      <c r="FE13" s="51" t="s">
        <v>38</v>
      </c>
      <c r="FF13" s="51" t="s">
        <v>38</v>
      </c>
      <c r="FG13" s="51" t="str">
        <f>index_label</f>
        <v>1985 = 1</v>
      </c>
      <c r="FI13" s="51" t="s">
        <v>38</v>
      </c>
      <c r="FJ13" s="51" t="s">
        <v>38</v>
      </c>
      <c r="FK13" s="51" t="str">
        <f>index_label</f>
        <v>1985 = 1</v>
      </c>
      <c r="FM13" s="51" t="s">
        <v>38</v>
      </c>
      <c r="FN13" s="51" t="s">
        <v>38</v>
      </c>
      <c r="FO13" s="51" t="str">
        <f>index_label</f>
        <v>1985 = 1</v>
      </c>
      <c r="FQ13" s="238"/>
      <c r="GT13" s="51">
        <v>1985</v>
      </c>
      <c r="GU13" s="71">
        <f t="shared" ref="GU13:GU29" si="0">CS51</f>
        <v>1</v>
      </c>
      <c r="GV13" s="71">
        <f t="shared" ref="GV13:GV29" si="1">CK51</f>
        <v>1</v>
      </c>
      <c r="GW13" s="71">
        <f t="shared" ref="GW13:GW29" si="2">CL51</f>
        <v>1</v>
      </c>
    </row>
    <row r="14" spans="1:205" ht="27.75" customHeight="1" thickBot="1" x14ac:dyDescent="0.25">
      <c r="A14" s="75"/>
      <c r="B14" s="50"/>
      <c r="D14" s="82" t="s">
        <v>119</v>
      </c>
      <c r="E14" s="82" t="s">
        <v>120</v>
      </c>
      <c r="F14" s="82" t="s">
        <v>120</v>
      </c>
      <c r="G14" s="82" t="s">
        <v>120</v>
      </c>
      <c r="H14" s="82" t="s">
        <v>120</v>
      </c>
      <c r="I14" s="57"/>
      <c r="J14" s="320" t="s">
        <v>699</v>
      </c>
      <c r="K14" s="320" t="s">
        <v>699</v>
      </c>
      <c r="L14" s="320" t="s">
        <v>699</v>
      </c>
      <c r="M14" s="320" t="s">
        <v>699</v>
      </c>
      <c r="N14" s="320" t="s">
        <v>699</v>
      </c>
      <c r="O14" s="57"/>
      <c r="P14" s="80" t="s">
        <v>130</v>
      </c>
      <c r="Q14" s="80" t="s">
        <v>130</v>
      </c>
      <c r="R14" s="80" t="s">
        <v>130</v>
      </c>
      <c r="S14" s="80" t="s">
        <v>130</v>
      </c>
      <c r="T14" s="80" t="s">
        <v>130</v>
      </c>
      <c r="U14" s="57"/>
      <c r="V14" s="76" t="s">
        <v>132</v>
      </c>
      <c r="W14" s="76" t="s">
        <v>132</v>
      </c>
      <c r="X14" s="76" t="s">
        <v>132</v>
      </c>
      <c r="Y14" s="76" t="s">
        <v>132</v>
      </c>
      <c r="Z14" s="76" t="s">
        <v>132</v>
      </c>
      <c r="AA14" s="57"/>
      <c r="AB14" s="57"/>
      <c r="AC14" s="76" t="s">
        <v>148</v>
      </c>
      <c r="AD14" s="76" t="s">
        <v>148</v>
      </c>
      <c r="AE14" s="76" t="s">
        <v>148</v>
      </c>
      <c r="AF14" s="76" t="s">
        <v>148</v>
      </c>
      <c r="AG14" s="76" t="s">
        <v>148</v>
      </c>
      <c r="AH14" s="57"/>
      <c r="AI14" s="61" t="s">
        <v>148</v>
      </c>
      <c r="AJ14" s="61" t="s">
        <v>148</v>
      </c>
      <c r="AK14" s="61" t="s">
        <v>148</v>
      </c>
      <c r="AL14" s="61" t="s">
        <v>148</v>
      </c>
      <c r="AM14" s="61" t="s">
        <v>148</v>
      </c>
      <c r="AN14" s="57"/>
      <c r="AO14" s="80" t="s">
        <v>276</v>
      </c>
      <c r="AP14" s="80" t="s">
        <v>276</v>
      </c>
      <c r="AQ14" s="80" t="s">
        <v>276</v>
      </c>
      <c r="AR14" s="80" t="s">
        <v>276</v>
      </c>
      <c r="AS14" s="76" t="s">
        <v>148</v>
      </c>
      <c r="AT14" s="57"/>
      <c r="AU14" s="320" t="s">
        <v>697</v>
      </c>
      <c r="AV14" s="320" t="s">
        <v>697</v>
      </c>
      <c r="AW14" s="320" t="s">
        <v>697</v>
      </c>
      <c r="AX14" s="320" t="s">
        <v>697</v>
      </c>
      <c r="AY14" s="320" t="s">
        <v>697</v>
      </c>
      <c r="AZ14" s="57"/>
      <c r="BA14" s="57"/>
      <c r="BB14" s="82" t="str">
        <f>index_label</f>
        <v>1985 = 1</v>
      </c>
      <c r="BC14" s="82" t="str">
        <f>index_label</f>
        <v>1985 = 1</v>
      </c>
      <c r="BD14" s="82" t="str">
        <f>index_label</f>
        <v>1985 = 1</v>
      </c>
      <c r="BE14" s="82" t="str">
        <f>index_label</f>
        <v>1985 = 1</v>
      </c>
      <c r="BF14" s="58"/>
      <c r="BG14" s="58"/>
      <c r="BH14" s="58"/>
      <c r="BI14" s="58"/>
      <c r="BJ14" s="58"/>
      <c r="BK14" s="58"/>
      <c r="BL14" s="58"/>
      <c r="BM14" s="58"/>
      <c r="BN14" s="58"/>
      <c r="BO14" s="58"/>
      <c r="BP14" s="58"/>
      <c r="BQ14" s="58"/>
      <c r="BR14" s="58"/>
      <c r="BS14" s="58"/>
      <c r="BT14" s="58"/>
      <c r="BU14" s="58"/>
      <c r="BV14" s="58"/>
      <c r="BW14" s="57"/>
      <c r="BX14" s="57"/>
      <c r="BY14" s="57"/>
      <c r="BZ14" s="57"/>
      <c r="CA14" s="57"/>
      <c r="CB14" s="57"/>
      <c r="CC14" s="57"/>
      <c r="CD14" s="57"/>
      <c r="CE14" s="57"/>
      <c r="CF14" s="57"/>
      <c r="CG14" s="57"/>
      <c r="CH14" s="57"/>
      <c r="CI14" s="57"/>
      <c r="CJ14" s="57"/>
      <c r="CK14" s="66"/>
      <c r="CL14" s="342" t="s">
        <v>695</v>
      </c>
      <c r="CM14" s="135"/>
      <c r="CN14" s="66"/>
      <c r="CO14" s="66"/>
      <c r="CP14" s="66"/>
      <c r="CQ14" s="122" t="s">
        <v>293</v>
      </c>
      <c r="CR14" s="67"/>
      <c r="CS14" s="66"/>
      <c r="CT14" s="67"/>
      <c r="CU14" s="67"/>
      <c r="CX14" s="53"/>
      <c r="EW14" s="68"/>
      <c r="EX14" s="68"/>
      <c r="EY14" s="68"/>
      <c r="EZ14" s="140"/>
      <c r="FA14" s="140"/>
      <c r="FB14" s="140"/>
      <c r="FC14" s="140"/>
      <c r="FE14" s="68"/>
      <c r="FF14" s="68"/>
      <c r="FG14" s="68"/>
      <c r="FI14" s="68"/>
      <c r="FJ14" s="68"/>
      <c r="FK14" s="68"/>
      <c r="FQ14" s="238"/>
      <c r="GB14" s="237" t="s">
        <v>412</v>
      </c>
      <c r="GC14" s="237" t="s">
        <v>416</v>
      </c>
      <c r="GD14" s="237" t="s">
        <v>413</v>
      </c>
      <c r="GE14" s="237" t="s">
        <v>414</v>
      </c>
      <c r="GF14" s="237" t="s">
        <v>415</v>
      </c>
      <c r="GI14" s="237" t="s">
        <v>412</v>
      </c>
      <c r="GJ14" s="237" t="s">
        <v>416</v>
      </c>
      <c r="GK14" s="237" t="s">
        <v>413</v>
      </c>
      <c r="GL14" s="237" t="s">
        <v>414</v>
      </c>
      <c r="GM14" s="237" t="s">
        <v>415</v>
      </c>
      <c r="GT14" s="51">
        <f>GT13+1</f>
        <v>1986</v>
      </c>
      <c r="GU14" s="71">
        <f t="shared" si="0"/>
        <v>0.99592016389349491</v>
      </c>
      <c r="GV14" s="71">
        <f t="shared" si="1"/>
        <v>1.0153322876322035</v>
      </c>
      <c r="GW14" s="71">
        <f t="shared" si="2"/>
        <v>0.98088101405306583</v>
      </c>
    </row>
    <row r="15" spans="1:205" x14ac:dyDescent="0.2">
      <c r="A15" s="75" t="s">
        <v>147</v>
      </c>
      <c r="B15" s="50">
        <v>1949</v>
      </c>
      <c r="D15" s="79"/>
      <c r="E15" s="79"/>
      <c r="F15" s="79"/>
      <c r="G15" s="79"/>
      <c r="H15" s="79"/>
      <c r="J15" s="69"/>
      <c r="K15" s="69"/>
      <c r="L15" s="69"/>
      <c r="M15" s="69"/>
      <c r="N15" s="69"/>
      <c r="V15" s="70"/>
      <c r="W15" s="70"/>
      <c r="X15" s="70"/>
      <c r="Y15" s="70"/>
      <c r="Z15" s="70"/>
      <c r="BB15" s="71"/>
      <c r="BC15" s="71"/>
      <c r="BD15" s="71"/>
      <c r="BE15" s="71"/>
      <c r="BF15" s="72"/>
      <c r="BG15" s="72"/>
      <c r="BH15" s="72"/>
      <c r="BI15" s="72"/>
      <c r="BJ15" s="72"/>
      <c r="BK15" s="72"/>
      <c r="BL15" s="72"/>
      <c r="BM15" s="72"/>
      <c r="BN15" s="72"/>
      <c r="BO15" s="72"/>
      <c r="BP15" s="72"/>
      <c r="BQ15" s="72"/>
      <c r="BR15" s="72"/>
      <c r="BS15" s="72"/>
      <c r="BT15" s="72"/>
      <c r="BU15" s="72"/>
      <c r="BV15" s="72"/>
      <c r="CK15" s="73"/>
      <c r="CL15" s="73"/>
      <c r="CM15" s="73"/>
      <c r="CN15" s="73"/>
      <c r="CO15" s="73"/>
      <c r="CP15" s="73"/>
      <c r="CQ15" s="73"/>
      <c r="CR15" s="73"/>
      <c r="CS15" s="73"/>
      <c r="CT15" s="73"/>
      <c r="CU15" s="73"/>
      <c r="CX15" s="53"/>
      <c r="CZ15" s="71" t="e">
        <f t="shared" ref="CZ15:CZ26" si="3">D15/$H15</f>
        <v>#DIV/0!</v>
      </c>
      <c r="DA15" s="71" t="e">
        <f t="shared" ref="DA15:DA26" si="4">E15/$H15</f>
        <v>#DIV/0!</v>
      </c>
      <c r="DB15" s="71" t="e">
        <f t="shared" ref="DB15:DB26" si="5">F15/$H15</f>
        <v>#DIV/0!</v>
      </c>
      <c r="DC15" s="71" t="e">
        <f t="shared" ref="DC15:DC26" si="6">G15/$H15</f>
        <v>#DIV/0!</v>
      </c>
      <c r="DE15" s="71"/>
      <c r="DF15" s="71"/>
      <c r="DG15" s="71"/>
      <c r="DH15" s="71"/>
      <c r="DI15" s="71"/>
      <c r="DJ15" s="71"/>
      <c r="DK15" s="71"/>
      <c r="DL15" s="71"/>
      <c r="DM15" s="71"/>
      <c r="DN15" s="71"/>
      <c r="DV15" s="71" t="e">
        <f t="shared" ref="DV15:DV46" si="7">J15/$N15</f>
        <v>#DIV/0!</v>
      </c>
      <c r="DW15" s="71" t="e">
        <f t="shared" ref="DW15:DW46" si="8">K15/$N15</f>
        <v>#DIV/0!</v>
      </c>
      <c r="DX15" s="71" t="e">
        <f t="shared" ref="DX15:DX46" si="9">L15/$N15</f>
        <v>#DIV/0!</v>
      </c>
      <c r="DY15" s="71" t="e">
        <f t="shared" ref="DY15:DY46" si="10">M15/$N15</f>
        <v>#DIV/0!</v>
      </c>
      <c r="DZ15" s="71"/>
      <c r="EB15" s="71"/>
      <c r="EC15" s="71"/>
      <c r="ED15" s="71"/>
      <c r="EE15" s="71"/>
      <c r="EW15" s="71"/>
      <c r="EX15" s="71">
        <v>1</v>
      </c>
      <c r="EY15" s="71">
        <f t="shared" ref="EY15:EY46" si="11">EX15/EX$87</f>
        <v>1.2411199658378305</v>
      </c>
      <c r="EZ15" s="71"/>
      <c r="FA15" s="71"/>
      <c r="FB15" s="71">
        <v>1</v>
      </c>
      <c r="FC15" s="71">
        <f t="shared" ref="FC15:FC46" si="12">FB15/FB$87</f>
        <v>1.0080177826168988</v>
      </c>
      <c r="FD15" s="71"/>
      <c r="FE15" s="71"/>
      <c r="FF15" s="71">
        <v>1</v>
      </c>
      <c r="FG15" s="71">
        <f t="shared" ref="FG15:FG46" si="13">FF15/FF$87</f>
        <v>0.99064058315781867</v>
      </c>
      <c r="FH15" s="71"/>
      <c r="FI15" s="71"/>
      <c r="FJ15" s="71">
        <v>1</v>
      </c>
      <c r="FK15" s="71">
        <f t="shared" ref="FK15:FK46" si="14">FJ15/FJ$87</f>
        <v>0.94835920392032058</v>
      </c>
      <c r="FM15" s="71"/>
      <c r="FN15" s="71">
        <v>1</v>
      </c>
      <c r="FO15" s="71">
        <f t="shared" ref="FO15:FO46" si="15">FN15/FN$87</f>
        <v>0.99815135544705347</v>
      </c>
      <c r="FQ15" s="238"/>
      <c r="GA15" s="51">
        <v>1970</v>
      </c>
      <c r="GB15" s="118">
        <f>CR36</f>
        <v>0.85705839755587843</v>
      </c>
      <c r="GC15" s="118">
        <f>CK36</f>
        <v>0.73053845009682616</v>
      </c>
      <c r="GD15" s="118">
        <f>CO36</f>
        <v>0.94835920392032058</v>
      </c>
      <c r="GE15" s="118">
        <f>CM36*CN36*CP36</f>
        <v>0.99673729838247072</v>
      </c>
      <c r="GF15" s="118">
        <f>CQ36</f>
        <v>1.2411199658378305</v>
      </c>
      <c r="GH15" s="51">
        <f t="shared" ref="GH15:GH29" si="16">GH14+1</f>
        <v>1</v>
      </c>
      <c r="GI15" s="118">
        <f>CR43</f>
        <v>0.97778260291636065</v>
      </c>
      <c r="GJ15" s="118">
        <f>CK43</f>
        <v>0.86782977315631094</v>
      </c>
      <c r="GK15" s="118">
        <f>CO43</f>
        <v>0.95888923614330202</v>
      </c>
      <c r="GL15" s="118">
        <f>CM43*CN43*CP43</f>
        <v>0.99693062208769467</v>
      </c>
      <c r="GM15" s="118">
        <f>CQ43</f>
        <v>1.1786215581549178</v>
      </c>
      <c r="GT15" s="51">
        <f t="shared" ref="GT15:GT32" si="17">GT14+1</f>
        <v>1987</v>
      </c>
      <c r="GU15" s="71">
        <f t="shared" si="0"/>
        <v>1.014006663185151</v>
      </c>
      <c r="GV15" s="71">
        <f t="shared" si="1"/>
        <v>1.0304201935369028</v>
      </c>
      <c r="GW15" s="71">
        <f t="shared" si="2"/>
        <v>0.98407103193949197</v>
      </c>
    </row>
    <row r="16" spans="1:205" x14ac:dyDescent="0.2">
      <c r="A16" s="75" t="s">
        <v>147</v>
      </c>
      <c r="B16" s="50">
        <f t="shared" ref="B16:B47" si="18">B15+1</f>
        <v>1950</v>
      </c>
      <c r="D16" s="79"/>
      <c r="E16" s="79"/>
      <c r="F16" s="79"/>
      <c r="G16" s="79"/>
      <c r="H16" s="79"/>
      <c r="J16" s="69"/>
      <c r="K16" s="69"/>
      <c r="L16" s="69"/>
      <c r="M16" s="69"/>
      <c r="N16" s="69"/>
      <c r="V16" s="70"/>
      <c r="W16" s="70"/>
      <c r="X16" s="70"/>
      <c r="Y16" s="70"/>
      <c r="Z16" s="70"/>
      <c r="BB16" s="71"/>
      <c r="BC16" s="71"/>
      <c r="BD16" s="71"/>
      <c r="BE16" s="71"/>
      <c r="BF16" s="71"/>
      <c r="BG16" s="71"/>
      <c r="BH16" s="71"/>
      <c r="BI16" s="71"/>
      <c r="BJ16" s="71"/>
      <c r="BK16" s="71"/>
      <c r="BL16" s="71"/>
      <c r="BM16" s="71"/>
      <c r="BN16" s="71"/>
      <c r="BO16" s="71"/>
      <c r="BP16" s="71"/>
      <c r="BQ16" s="72"/>
      <c r="BR16" s="72"/>
      <c r="BS16" s="72"/>
      <c r="BT16" s="72"/>
      <c r="BU16" s="72"/>
      <c r="BV16" s="71"/>
      <c r="CK16" s="73"/>
      <c r="CL16" s="73"/>
      <c r="CM16" s="73"/>
      <c r="CN16" s="73"/>
      <c r="CO16" s="73"/>
      <c r="CP16" s="73"/>
      <c r="CQ16" s="73"/>
      <c r="CR16" s="73"/>
      <c r="CS16" s="73"/>
      <c r="CT16" s="73"/>
      <c r="CU16" s="73"/>
      <c r="CX16" s="53"/>
      <c r="CZ16" s="71" t="e">
        <f t="shared" si="3"/>
        <v>#DIV/0!</v>
      </c>
      <c r="DA16" s="71" t="e">
        <f t="shared" si="4"/>
        <v>#DIV/0!</v>
      </c>
      <c r="DB16" s="71" t="e">
        <f t="shared" si="5"/>
        <v>#DIV/0!</v>
      </c>
      <c r="DC16" s="71" t="e">
        <f t="shared" si="6"/>
        <v>#DIV/0!</v>
      </c>
      <c r="DE16" s="71" t="e">
        <f t="shared" ref="DE16:DE47" si="19">(CZ16-CZ15)/LN(CZ16/CZ15)</f>
        <v>#DIV/0!</v>
      </c>
      <c r="DF16" s="71" t="e">
        <f t="shared" ref="DF16:DF47" si="20">(DA16-DA15)/LN(DA16/DA15)</f>
        <v>#DIV/0!</v>
      </c>
      <c r="DG16" s="71" t="e">
        <f t="shared" ref="DG16:DG47" si="21">(DB16-DB15)/LN(DB16/DB15)</f>
        <v>#DIV/0!</v>
      </c>
      <c r="DH16" s="71" t="e">
        <f t="shared" ref="DH16:DH47" si="22">(DC16-DC15)/LN(DC16/DC15)</f>
        <v>#DIV/0!</v>
      </c>
      <c r="DI16" s="71" t="e">
        <f t="shared" ref="DI16:DI47" si="23">SUM(DE16:DH16)</f>
        <v>#DIV/0!</v>
      </c>
      <c r="DJ16" s="71"/>
      <c r="DK16" s="71" t="e">
        <f t="shared" ref="DK16:DK47" si="24">DE16/$DI16</f>
        <v>#DIV/0!</v>
      </c>
      <c r="DL16" s="71" t="e">
        <f t="shared" ref="DL16:DL47" si="25">DF16/$DI16</f>
        <v>#DIV/0!</v>
      </c>
      <c r="DM16" s="71" t="e">
        <f t="shared" ref="DM16:DM47" si="26">DG16/$DI16</f>
        <v>#DIV/0!</v>
      </c>
      <c r="DN16" s="71" t="e">
        <f t="shared" ref="DN16:DN47" si="27">DH16/$DI16</f>
        <v>#DIV/0!</v>
      </c>
      <c r="DQ16" s="71" t="e">
        <f>LN(BQ16/BQ15)</f>
        <v>#DIV/0!</v>
      </c>
      <c r="DR16" s="71" t="e">
        <f t="shared" ref="DR16:DR67" si="28">LN(BR16/BR15)</f>
        <v>#DIV/0!</v>
      </c>
      <c r="DS16" s="71" t="e">
        <f t="shared" ref="DS16:DS67" si="29">LN(BS16/BS15)</f>
        <v>#DIV/0!</v>
      </c>
      <c r="DT16" s="71" t="e">
        <f t="shared" ref="DT16:DT67" si="30">LN(BT16/BT15)</f>
        <v>#DIV/0!</v>
      </c>
      <c r="DV16" s="71" t="e">
        <f t="shared" si="7"/>
        <v>#DIV/0!</v>
      </c>
      <c r="DW16" s="71" t="e">
        <f t="shared" si="8"/>
        <v>#DIV/0!</v>
      </c>
      <c r="DX16" s="71" t="e">
        <f t="shared" si="9"/>
        <v>#DIV/0!</v>
      </c>
      <c r="DY16" s="71" t="e">
        <f t="shared" si="10"/>
        <v>#DIV/0!</v>
      </c>
      <c r="DZ16" s="71"/>
      <c r="EB16" s="71" t="e">
        <f t="shared" ref="EB16:EB47" si="31">LN(DV16/DV15)</f>
        <v>#DIV/0!</v>
      </c>
      <c r="EC16" s="71" t="e">
        <f t="shared" ref="EC16:EC47" si="32">LN(DW16/DW15)</f>
        <v>#DIV/0!</v>
      </c>
      <c r="ED16" s="71" t="e">
        <f t="shared" ref="ED16:ED47" si="33">LN(DX16/DX15)</f>
        <v>#DIV/0!</v>
      </c>
      <c r="EE16" s="71" t="e">
        <f t="shared" ref="EE16:EE47" si="34">LN(DY16/DY15)</f>
        <v>#DIV/0!</v>
      </c>
      <c r="EG16" s="71" t="e">
        <f>LN(BV16/BV15)</f>
        <v>#DIV/0!</v>
      </c>
      <c r="EH16" s="71" t="e">
        <f t="shared" ref="EH16:EH67" si="35">LN(BW16/BW15)</f>
        <v>#DIV/0!</v>
      </c>
      <c r="EI16" s="71" t="e">
        <f t="shared" ref="EI16:EI67" si="36">LN(BX16/BX15)</f>
        <v>#DIV/0!</v>
      </c>
      <c r="EJ16" s="71" t="e">
        <f t="shared" ref="EJ16:EJ67" si="37">LN(BY16/BY15)</f>
        <v>#DIV/0!</v>
      </c>
      <c r="EL16" s="71" t="e">
        <f>LN(CA16/CA15)</f>
        <v>#DIV/0!</v>
      </c>
      <c r="EM16" s="71" t="e">
        <f t="shared" ref="EM16:EM67" si="38">LN(CB16/CB15)</f>
        <v>#DIV/0!</v>
      </c>
      <c r="EN16" s="71" t="e">
        <f t="shared" ref="EN16:EN67" si="39">LN(CC16/CC15)</f>
        <v>#DIV/0!</v>
      </c>
      <c r="EO16" s="71" t="e">
        <f t="shared" ref="EO16:EO67" si="40">LN(CD16/CD15)</f>
        <v>#DIV/0!</v>
      </c>
      <c r="EQ16" s="71" t="e">
        <f>LN(CF16/CF15)</f>
        <v>#DIV/0!</v>
      </c>
      <c r="ER16" s="71" t="e">
        <f t="shared" ref="ER16:ER67" si="41">LN(CG16/CG15)</f>
        <v>#DIV/0!</v>
      </c>
      <c r="ES16" s="71" t="e">
        <f t="shared" ref="ES16:ES67" si="42">LN(CH16/CH15)</f>
        <v>#DIV/0!</v>
      </c>
      <c r="ET16" s="71" t="e">
        <f t="shared" ref="ET16:ET67" si="43">LN(CI16/CI15)</f>
        <v>#DIV/0!</v>
      </c>
      <c r="EW16" s="71" t="e">
        <f t="shared" ref="EW16:EW47" si="44">EXP(SUMPRODUCT($DK16:$DN16,DQ16:DT16))</f>
        <v>#DIV/0!</v>
      </c>
      <c r="EX16" s="71">
        <f t="shared" ref="EX16:EX47" si="45">IF(ISERR(EW16),EX15,EW16*EX15)</f>
        <v>1</v>
      </c>
      <c r="EY16" s="71">
        <f t="shared" si="11"/>
        <v>1.2411199658378305</v>
      </c>
      <c r="EZ16" s="71"/>
      <c r="FA16" s="71" t="e">
        <f t="shared" ref="FA16:FA47" si="46">EXP(SUMPRODUCT($DK16:$DN16,EB16:EE16))</f>
        <v>#DIV/0!</v>
      </c>
      <c r="FB16" s="71">
        <f t="shared" ref="FB16:FB67" si="47">IF(ISERR(FA16),FB15,FA16*FB15)</f>
        <v>1</v>
      </c>
      <c r="FC16" s="71">
        <f t="shared" si="12"/>
        <v>1.0080177826168988</v>
      </c>
      <c r="FD16" s="71"/>
      <c r="FE16" s="71" t="e">
        <f t="shared" ref="FE16:FE47" si="48">EXP(SUMPRODUCT($DK16:$DN16,EG16:EJ16))</f>
        <v>#DIV/0!</v>
      </c>
      <c r="FF16" s="71">
        <f t="shared" ref="FF16:FF47" si="49">IF(ISERR(FE16),FF15,FE16*FF15)</f>
        <v>1</v>
      </c>
      <c r="FG16" s="71">
        <f t="shared" si="13"/>
        <v>0.99064058315781867</v>
      </c>
      <c r="FH16" s="71"/>
      <c r="FI16" s="71" t="e">
        <f t="shared" ref="FI16:FI47" si="50">EXP(SUMPRODUCT($DK16:$DN16,EL16:EO16))</f>
        <v>#DIV/0!</v>
      </c>
      <c r="FJ16" s="71">
        <f t="shared" ref="FJ16:FJ47" si="51">IF(ISERR(FI16),FJ15,FI16*FJ15)</f>
        <v>1</v>
      </c>
      <c r="FK16" s="71">
        <f t="shared" si="14"/>
        <v>0.94835920392032058</v>
      </c>
      <c r="FM16" s="71" t="e">
        <f t="shared" ref="FM16:FM47" si="52">EXP(SUMPRODUCT($DK16:$DN16,EQ16:ET16))</f>
        <v>#DIV/0!</v>
      </c>
      <c r="FN16" s="71">
        <f t="shared" ref="FN16:FN47" si="53">IF(ISERR(FM16),FN15,FM16*FN15)</f>
        <v>1</v>
      </c>
      <c r="FO16" s="71">
        <f t="shared" si="15"/>
        <v>0.99815135544705347</v>
      </c>
      <c r="FQ16" s="238"/>
      <c r="GA16" s="51">
        <v>1971</v>
      </c>
      <c r="GB16" s="118">
        <f t="shared" ref="GB16:GB29" si="54">CR37</f>
        <v>0.88717097169109349</v>
      </c>
      <c r="GC16" s="118">
        <f t="shared" ref="GC16:GC29" si="55">CK37</f>
        <v>0.75089905863458772</v>
      </c>
      <c r="GD16" s="118">
        <f t="shared" ref="GD16:GD29" si="56">CO37</f>
        <v>0.95018688530272044</v>
      </c>
      <c r="GE16" s="118">
        <f t="shared" ref="GE16:GE29" si="57">CM37*CN37*CP37</f>
        <v>0.98052954259641212</v>
      </c>
      <c r="GF16" s="118">
        <f t="shared" ref="GF16:GF29" si="58">CQ37</f>
        <v>1.2681074333728504</v>
      </c>
      <c r="GH16" s="51">
        <f t="shared" si="16"/>
        <v>2</v>
      </c>
      <c r="GI16" s="118">
        <f t="shared" ref="GI16:GI29" si="59">CR44</f>
        <v>1.007420142832858</v>
      </c>
      <c r="GJ16" s="118">
        <f t="shared" ref="GJ16:GJ29" si="60">CK44</f>
        <v>0.889856924376493</v>
      </c>
      <c r="GK16" s="118">
        <f t="shared" ref="GK16:GK29" si="61">CO44</f>
        <v>0.96039550520537786</v>
      </c>
      <c r="GL16" s="118">
        <f t="shared" ref="GL16:GL29" si="62">CM44*CN44*CP44</f>
        <v>1.0118135812274431</v>
      </c>
      <c r="GM16" s="118">
        <f t="shared" ref="GM16:GM29" si="63">CQ44</f>
        <v>1.1650372799433548</v>
      </c>
      <c r="GT16" s="51">
        <f t="shared" si="17"/>
        <v>1988</v>
      </c>
      <c r="GU16" s="71">
        <f t="shared" si="0"/>
        <v>1.0684325769141534</v>
      </c>
      <c r="GV16" s="71">
        <f t="shared" si="1"/>
        <v>1.046831941938078</v>
      </c>
      <c r="GW16" s="71">
        <f t="shared" si="2"/>
        <v>1.0206342910554338</v>
      </c>
    </row>
    <row r="17" spans="1:205" x14ac:dyDescent="0.2">
      <c r="A17" s="75" t="s">
        <v>147</v>
      </c>
      <c r="B17" s="50">
        <f t="shared" si="18"/>
        <v>1951</v>
      </c>
      <c r="D17" s="79"/>
      <c r="E17" s="79"/>
      <c r="F17" s="79"/>
      <c r="G17" s="79"/>
      <c r="H17" s="79"/>
      <c r="J17" s="69"/>
      <c r="K17" s="69"/>
      <c r="L17" s="69"/>
      <c r="M17" s="69"/>
      <c r="N17" s="69"/>
      <c r="V17" s="70"/>
      <c r="W17" s="70"/>
      <c r="X17" s="70"/>
      <c r="Y17" s="70"/>
      <c r="Z17" s="70"/>
      <c r="BB17" s="71"/>
      <c r="BC17" s="71"/>
      <c r="BD17" s="71"/>
      <c r="BE17" s="71"/>
      <c r="BF17" s="71"/>
      <c r="BG17" s="71"/>
      <c r="BH17" s="71"/>
      <c r="BI17" s="71"/>
      <c r="BJ17" s="71"/>
      <c r="BK17" s="71"/>
      <c r="BL17" s="71"/>
      <c r="BM17" s="71"/>
      <c r="BN17" s="71"/>
      <c r="BO17" s="71"/>
      <c r="BP17" s="71"/>
      <c r="BQ17" s="71"/>
      <c r="BR17" s="71"/>
      <c r="BS17" s="71"/>
      <c r="BT17" s="71"/>
      <c r="BU17" s="71"/>
      <c r="BV17" s="71"/>
      <c r="CK17" s="73"/>
      <c r="CL17" s="73"/>
      <c r="CM17" s="73"/>
      <c r="CN17" s="73"/>
      <c r="CO17" s="73"/>
      <c r="CP17" s="73"/>
      <c r="CQ17" s="73"/>
      <c r="CR17" s="73"/>
      <c r="CS17" s="73"/>
      <c r="CT17" s="73"/>
      <c r="CU17" s="73"/>
      <c r="CX17" s="53"/>
      <c r="CZ17" s="71" t="e">
        <f t="shared" si="3"/>
        <v>#DIV/0!</v>
      </c>
      <c r="DA17" s="71" t="e">
        <f t="shared" si="4"/>
        <v>#DIV/0!</v>
      </c>
      <c r="DB17" s="71" t="e">
        <f t="shared" si="5"/>
        <v>#DIV/0!</v>
      </c>
      <c r="DC17" s="71" t="e">
        <f t="shared" si="6"/>
        <v>#DIV/0!</v>
      </c>
      <c r="DE17" s="71" t="e">
        <f t="shared" si="19"/>
        <v>#DIV/0!</v>
      </c>
      <c r="DF17" s="71" t="e">
        <f t="shared" si="20"/>
        <v>#DIV/0!</v>
      </c>
      <c r="DG17" s="71" t="e">
        <f t="shared" si="21"/>
        <v>#DIV/0!</v>
      </c>
      <c r="DH17" s="71" t="e">
        <f t="shared" si="22"/>
        <v>#DIV/0!</v>
      </c>
      <c r="DI17" s="71" t="e">
        <f t="shared" si="23"/>
        <v>#DIV/0!</v>
      </c>
      <c r="DJ17" s="71"/>
      <c r="DK17" s="71" t="e">
        <f t="shared" si="24"/>
        <v>#DIV/0!</v>
      </c>
      <c r="DL17" s="71" t="e">
        <f t="shared" si="25"/>
        <v>#DIV/0!</v>
      </c>
      <c r="DM17" s="71" t="e">
        <f t="shared" si="26"/>
        <v>#DIV/0!</v>
      </c>
      <c r="DN17" s="71" t="e">
        <f t="shared" si="27"/>
        <v>#DIV/0!</v>
      </c>
      <c r="DQ17" s="71" t="e">
        <f t="shared" ref="DQ17:DQ67" si="64">LN(BQ17/BQ16)</f>
        <v>#DIV/0!</v>
      </c>
      <c r="DR17" s="71" t="e">
        <f t="shared" si="28"/>
        <v>#DIV/0!</v>
      </c>
      <c r="DS17" s="71" t="e">
        <f t="shared" si="29"/>
        <v>#DIV/0!</v>
      </c>
      <c r="DT17" s="71" t="e">
        <f t="shared" si="30"/>
        <v>#DIV/0!</v>
      </c>
      <c r="DV17" s="71" t="e">
        <f t="shared" si="7"/>
        <v>#DIV/0!</v>
      </c>
      <c r="DW17" s="71" t="e">
        <f t="shared" si="8"/>
        <v>#DIV/0!</v>
      </c>
      <c r="DX17" s="71" t="e">
        <f t="shared" si="9"/>
        <v>#DIV/0!</v>
      </c>
      <c r="DY17" s="71" t="e">
        <f t="shared" si="10"/>
        <v>#DIV/0!</v>
      </c>
      <c r="DZ17" s="71"/>
      <c r="EB17" s="71" t="e">
        <f t="shared" si="31"/>
        <v>#DIV/0!</v>
      </c>
      <c r="EC17" s="71" t="e">
        <f t="shared" si="32"/>
        <v>#DIV/0!</v>
      </c>
      <c r="ED17" s="71" t="e">
        <f t="shared" si="33"/>
        <v>#DIV/0!</v>
      </c>
      <c r="EE17" s="71" t="e">
        <f t="shared" si="34"/>
        <v>#DIV/0!</v>
      </c>
      <c r="EG17" s="71" t="e">
        <f t="shared" ref="EG17:EG67" si="65">LN(BV17/BV16)</f>
        <v>#DIV/0!</v>
      </c>
      <c r="EH17" s="71" t="e">
        <f t="shared" si="35"/>
        <v>#DIV/0!</v>
      </c>
      <c r="EI17" s="71" t="e">
        <f t="shared" si="36"/>
        <v>#DIV/0!</v>
      </c>
      <c r="EJ17" s="71" t="e">
        <f t="shared" si="37"/>
        <v>#DIV/0!</v>
      </c>
      <c r="EL17" s="71" t="e">
        <f t="shared" ref="EL17:EL67" si="66">LN(CA17/CA16)</f>
        <v>#DIV/0!</v>
      </c>
      <c r="EM17" s="71" t="e">
        <f t="shared" si="38"/>
        <v>#DIV/0!</v>
      </c>
      <c r="EN17" s="71" t="e">
        <f t="shared" si="39"/>
        <v>#DIV/0!</v>
      </c>
      <c r="EO17" s="71" t="e">
        <f t="shared" si="40"/>
        <v>#DIV/0!</v>
      </c>
      <c r="EQ17" s="71" t="e">
        <f t="shared" ref="EQ17:EQ67" si="67">LN(CF17/CF16)</f>
        <v>#DIV/0!</v>
      </c>
      <c r="ER17" s="71" t="e">
        <f t="shared" si="41"/>
        <v>#DIV/0!</v>
      </c>
      <c r="ES17" s="71" t="e">
        <f t="shared" si="42"/>
        <v>#DIV/0!</v>
      </c>
      <c r="ET17" s="71" t="e">
        <f t="shared" si="43"/>
        <v>#DIV/0!</v>
      </c>
      <c r="EW17" s="71" t="e">
        <f t="shared" si="44"/>
        <v>#DIV/0!</v>
      </c>
      <c r="EX17" s="71">
        <f t="shared" si="45"/>
        <v>1</v>
      </c>
      <c r="EY17" s="71">
        <f t="shared" si="11"/>
        <v>1.2411199658378305</v>
      </c>
      <c r="EZ17" s="71"/>
      <c r="FA17" s="71" t="e">
        <f t="shared" si="46"/>
        <v>#DIV/0!</v>
      </c>
      <c r="FB17" s="71">
        <f t="shared" si="47"/>
        <v>1</v>
      </c>
      <c r="FC17" s="71">
        <f t="shared" si="12"/>
        <v>1.0080177826168988</v>
      </c>
      <c r="FD17" s="71"/>
      <c r="FE17" s="71" t="e">
        <f t="shared" si="48"/>
        <v>#DIV/0!</v>
      </c>
      <c r="FF17" s="71">
        <f t="shared" si="49"/>
        <v>1</v>
      </c>
      <c r="FG17" s="71">
        <f t="shared" si="13"/>
        <v>0.99064058315781867</v>
      </c>
      <c r="FH17" s="71"/>
      <c r="FI17" s="71" t="e">
        <f t="shared" si="50"/>
        <v>#DIV/0!</v>
      </c>
      <c r="FJ17" s="71">
        <f t="shared" si="51"/>
        <v>1</v>
      </c>
      <c r="FK17" s="71">
        <f t="shared" si="14"/>
        <v>0.94835920392032058</v>
      </c>
      <c r="FM17" s="71" t="e">
        <f t="shared" si="52"/>
        <v>#DIV/0!</v>
      </c>
      <c r="FN17" s="71">
        <f t="shared" si="53"/>
        <v>1</v>
      </c>
      <c r="FO17" s="71">
        <f t="shared" si="15"/>
        <v>0.99815135544705347</v>
      </c>
      <c r="FQ17" s="238"/>
      <c r="GA17" s="51">
        <v>1972</v>
      </c>
      <c r="GB17" s="118">
        <f t="shared" si="54"/>
        <v>0.92696845318720467</v>
      </c>
      <c r="GC17" s="118">
        <f t="shared" si="55"/>
        <v>0.77465310192864301</v>
      </c>
      <c r="GD17" s="118">
        <f t="shared" si="56"/>
        <v>0.95201812030151256</v>
      </c>
      <c r="GE17" s="118">
        <f t="shared" si="57"/>
        <v>0.99067724431073256</v>
      </c>
      <c r="GF17" s="118">
        <f t="shared" si="58"/>
        <v>1.2687623657777425</v>
      </c>
      <c r="GH17" s="51">
        <f t="shared" si="16"/>
        <v>3</v>
      </c>
      <c r="GI17" s="118">
        <f t="shared" si="59"/>
        <v>0.98699420489051304</v>
      </c>
      <c r="GJ17" s="118">
        <f t="shared" si="60"/>
        <v>0.90608737575979914</v>
      </c>
      <c r="GK17" s="118">
        <f t="shared" si="61"/>
        <v>0.96770062494160436</v>
      </c>
      <c r="GL17" s="118">
        <f t="shared" si="62"/>
        <v>0.98606038236337501</v>
      </c>
      <c r="GM17" s="118">
        <f t="shared" si="63"/>
        <v>1.1415632821662387</v>
      </c>
      <c r="GT17" s="51">
        <f t="shared" si="17"/>
        <v>1989</v>
      </c>
      <c r="GU17" s="71">
        <f t="shared" si="0"/>
        <v>1.1093169089577837</v>
      </c>
      <c r="GV17" s="71">
        <f t="shared" si="1"/>
        <v>1.062159006617134</v>
      </c>
      <c r="GW17" s="71">
        <f t="shared" si="2"/>
        <v>1.0443981570055529</v>
      </c>
    </row>
    <row r="18" spans="1:205" x14ac:dyDescent="0.2">
      <c r="A18" s="75" t="s">
        <v>147</v>
      </c>
      <c r="B18" s="50">
        <f t="shared" si="18"/>
        <v>1952</v>
      </c>
      <c r="D18" s="79"/>
      <c r="E18" s="79"/>
      <c r="F18" s="79"/>
      <c r="G18" s="79"/>
      <c r="H18" s="79"/>
      <c r="J18" s="69"/>
      <c r="K18" s="69"/>
      <c r="L18" s="69"/>
      <c r="M18" s="69"/>
      <c r="N18" s="69"/>
      <c r="V18" s="70"/>
      <c r="W18" s="70"/>
      <c r="X18" s="70"/>
      <c r="Y18" s="70"/>
      <c r="Z18" s="70"/>
      <c r="BB18" s="71"/>
      <c r="BC18" s="71"/>
      <c r="BD18" s="71"/>
      <c r="BE18" s="71"/>
      <c r="BF18" s="71"/>
      <c r="BG18" s="71"/>
      <c r="BH18" s="71"/>
      <c r="BI18" s="71"/>
      <c r="BJ18" s="71"/>
      <c r="BK18" s="71"/>
      <c r="BL18" s="71"/>
      <c r="BM18" s="71"/>
      <c r="BN18" s="71"/>
      <c r="BO18" s="71"/>
      <c r="BP18" s="71"/>
      <c r="BQ18" s="71"/>
      <c r="BR18" s="71"/>
      <c r="BS18" s="71"/>
      <c r="BT18" s="71"/>
      <c r="BU18" s="71"/>
      <c r="BV18" s="71"/>
      <c r="CK18" s="73"/>
      <c r="CL18" s="73"/>
      <c r="CM18" s="73"/>
      <c r="CN18" s="73"/>
      <c r="CO18" s="73"/>
      <c r="CP18" s="73"/>
      <c r="CQ18" s="73"/>
      <c r="CR18" s="73"/>
      <c r="CS18" s="73"/>
      <c r="CT18" s="73"/>
      <c r="CU18" s="73"/>
      <c r="CX18" s="53"/>
      <c r="CZ18" s="71" t="e">
        <f t="shared" si="3"/>
        <v>#DIV/0!</v>
      </c>
      <c r="DA18" s="71" t="e">
        <f t="shared" si="4"/>
        <v>#DIV/0!</v>
      </c>
      <c r="DB18" s="71" t="e">
        <f t="shared" si="5"/>
        <v>#DIV/0!</v>
      </c>
      <c r="DC18" s="71" t="e">
        <f t="shared" si="6"/>
        <v>#DIV/0!</v>
      </c>
      <c r="DE18" s="71" t="e">
        <f t="shared" si="19"/>
        <v>#DIV/0!</v>
      </c>
      <c r="DF18" s="71" t="e">
        <f t="shared" si="20"/>
        <v>#DIV/0!</v>
      </c>
      <c r="DG18" s="71" t="e">
        <f t="shared" si="21"/>
        <v>#DIV/0!</v>
      </c>
      <c r="DH18" s="71" t="e">
        <f t="shared" si="22"/>
        <v>#DIV/0!</v>
      </c>
      <c r="DI18" s="71" t="e">
        <f t="shared" si="23"/>
        <v>#DIV/0!</v>
      </c>
      <c r="DJ18" s="71"/>
      <c r="DK18" s="71" t="e">
        <f t="shared" si="24"/>
        <v>#DIV/0!</v>
      </c>
      <c r="DL18" s="71" t="e">
        <f t="shared" si="25"/>
        <v>#DIV/0!</v>
      </c>
      <c r="DM18" s="71" t="e">
        <f t="shared" si="26"/>
        <v>#DIV/0!</v>
      </c>
      <c r="DN18" s="71" t="e">
        <f t="shared" si="27"/>
        <v>#DIV/0!</v>
      </c>
      <c r="DQ18" s="71" t="e">
        <f t="shared" si="64"/>
        <v>#DIV/0!</v>
      </c>
      <c r="DR18" s="71" t="e">
        <f t="shared" si="28"/>
        <v>#DIV/0!</v>
      </c>
      <c r="DS18" s="71" t="e">
        <f t="shared" si="29"/>
        <v>#DIV/0!</v>
      </c>
      <c r="DT18" s="71" t="e">
        <f t="shared" si="30"/>
        <v>#DIV/0!</v>
      </c>
      <c r="DV18" s="71" t="e">
        <f t="shared" si="7"/>
        <v>#DIV/0!</v>
      </c>
      <c r="DW18" s="71" t="e">
        <f t="shared" si="8"/>
        <v>#DIV/0!</v>
      </c>
      <c r="DX18" s="71" t="e">
        <f t="shared" si="9"/>
        <v>#DIV/0!</v>
      </c>
      <c r="DY18" s="71" t="e">
        <f t="shared" si="10"/>
        <v>#DIV/0!</v>
      </c>
      <c r="DZ18" s="71"/>
      <c r="EB18" s="71" t="e">
        <f t="shared" si="31"/>
        <v>#DIV/0!</v>
      </c>
      <c r="EC18" s="71" t="e">
        <f t="shared" si="32"/>
        <v>#DIV/0!</v>
      </c>
      <c r="ED18" s="71" t="e">
        <f t="shared" si="33"/>
        <v>#DIV/0!</v>
      </c>
      <c r="EE18" s="71" t="e">
        <f t="shared" si="34"/>
        <v>#DIV/0!</v>
      </c>
      <c r="EG18" s="71" t="e">
        <f t="shared" si="65"/>
        <v>#DIV/0!</v>
      </c>
      <c r="EH18" s="71" t="e">
        <f t="shared" si="35"/>
        <v>#DIV/0!</v>
      </c>
      <c r="EI18" s="71" t="e">
        <f t="shared" si="36"/>
        <v>#DIV/0!</v>
      </c>
      <c r="EJ18" s="71" t="e">
        <f t="shared" si="37"/>
        <v>#DIV/0!</v>
      </c>
      <c r="EL18" s="71" t="e">
        <f t="shared" si="66"/>
        <v>#DIV/0!</v>
      </c>
      <c r="EM18" s="71" t="e">
        <f t="shared" si="38"/>
        <v>#DIV/0!</v>
      </c>
      <c r="EN18" s="71" t="e">
        <f t="shared" si="39"/>
        <v>#DIV/0!</v>
      </c>
      <c r="EO18" s="71" t="e">
        <f t="shared" si="40"/>
        <v>#DIV/0!</v>
      </c>
      <c r="EQ18" s="71" t="e">
        <f t="shared" si="67"/>
        <v>#DIV/0!</v>
      </c>
      <c r="ER18" s="71" t="e">
        <f t="shared" si="41"/>
        <v>#DIV/0!</v>
      </c>
      <c r="ES18" s="71" t="e">
        <f t="shared" si="42"/>
        <v>#DIV/0!</v>
      </c>
      <c r="ET18" s="71" t="e">
        <f t="shared" si="43"/>
        <v>#DIV/0!</v>
      </c>
      <c r="EW18" s="71" t="e">
        <f t="shared" si="44"/>
        <v>#DIV/0!</v>
      </c>
      <c r="EX18" s="71">
        <f t="shared" si="45"/>
        <v>1</v>
      </c>
      <c r="EY18" s="71">
        <f t="shared" si="11"/>
        <v>1.2411199658378305</v>
      </c>
      <c r="EZ18" s="71"/>
      <c r="FA18" s="71" t="e">
        <f t="shared" si="46"/>
        <v>#DIV/0!</v>
      </c>
      <c r="FB18" s="71">
        <f t="shared" si="47"/>
        <v>1</v>
      </c>
      <c r="FC18" s="71">
        <f t="shared" si="12"/>
        <v>1.0080177826168988</v>
      </c>
      <c r="FD18" s="71"/>
      <c r="FE18" s="71" t="e">
        <f t="shared" si="48"/>
        <v>#DIV/0!</v>
      </c>
      <c r="FF18" s="71">
        <f t="shared" si="49"/>
        <v>1</v>
      </c>
      <c r="FG18" s="71">
        <f t="shared" si="13"/>
        <v>0.99064058315781867</v>
      </c>
      <c r="FH18" s="71"/>
      <c r="FI18" s="71" t="e">
        <f t="shared" si="50"/>
        <v>#DIV/0!</v>
      </c>
      <c r="FJ18" s="71">
        <f t="shared" si="51"/>
        <v>1</v>
      </c>
      <c r="FK18" s="71">
        <f t="shared" si="14"/>
        <v>0.94835920392032058</v>
      </c>
      <c r="FM18" s="71" t="e">
        <f t="shared" si="52"/>
        <v>#DIV/0!</v>
      </c>
      <c r="FN18" s="71">
        <f t="shared" si="53"/>
        <v>1</v>
      </c>
      <c r="FO18" s="71">
        <f t="shared" si="15"/>
        <v>0.99815135544705347</v>
      </c>
      <c r="FQ18" s="238"/>
      <c r="GA18" s="51">
        <v>1973</v>
      </c>
      <c r="GB18" s="118">
        <f t="shared" si="54"/>
        <v>0.93144950995330866</v>
      </c>
      <c r="GC18" s="118">
        <f t="shared" si="55"/>
        <v>0.79756145659458277</v>
      </c>
      <c r="GD18" s="118">
        <f t="shared" si="56"/>
        <v>0.95080662809266547</v>
      </c>
      <c r="GE18" s="118">
        <f t="shared" si="57"/>
        <v>0.97240339912402385</v>
      </c>
      <c r="GF18" s="118">
        <f t="shared" si="58"/>
        <v>1.2631545531665136</v>
      </c>
      <c r="GH18" s="51">
        <f t="shared" si="16"/>
        <v>4</v>
      </c>
      <c r="GI18" s="118">
        <f t="shared" si="59"/>
        <v>0.95997240986479204</v>
      </c>
      <c r="GJ18" s="118">
        <f t="shared" si="60"/>
        <v>0.92379506445286941</v>
      </c>
      <c r="GK18" s="118">
        <f t="shared" si="61"/>
        <v>0.97079298398482095</v>
      </c>
      <c r="GL18" s="118">
        <f t="shared" si="62"/>
        <v>1.0053109584014885</v>
      </c>
      <c r="GM18" s="118">
        <f t="shared" si="63"/>
        <v>1.0647706418499445</v>
      </c>
      <c r="GT18" s="51">
        <f t="shared" si="17"/>
        <v>1990</v>
      </c>
      <c r="GU18" s="71">
        <f t="shared" si="0"/>
        <v>1.056808477075649</v>
      </c>
      <c r="GV18" s="71">
        <f t="shared" si="1"/>
        <v>1.0686544308877428</v>
      </c>
      <c r="GW18" s="71">
        <f t="shared" si="2"/>
        <v>0.988915075379182</v>
      </c>
    </row>
    <row r="19" spans="1:205" x14ac:dyDescent="0.2">
      <c r="A19" s="75" t="s">
        <v>147</v>
      </c>
      <c r="B19" s="50">
        <f t="shared" si="18"/>
        <v>1953</v>
      </c>
      <c r="D19" s="79"/>
      <c r="E19" s="79"/>
      <c r="F19" s="79"/>
      <c r="G19" s="79"/>
      <c r="H19" s="79"/>
      <c r="J19" s="69"/>
      <c r="K19" s="69"/>
      <c r="L19" s="69"/>
      <c r="M19" s="69"/>
      <c r="N19" s="69"/>
      <c r="V19" s="70"/>
      <c r="W19" s="70"/>
      <c r="X19" s="70"/>
      <c r="Y19" s="70"/>
      <c r="Z19" s="70"/>
      <c r="BB19" s="71"/>
      <c r="BC19" s="71"/>
      <c r="BD19" s="71"/>
      <c r="BE19" s="71"/>
      <c r="BF19" s="71"/>
      <c r="BG19" s="71"/>
      <c r="BH19" s="71"/>
      <c r="BI19" s="71"/>
      <c r="BJ19" s="71"/>
      <c r="BK19" s="71"/>
      <c r="BL19" s="71"/>
      <c r="BM19" s="71"/>
      <c r="BN19" s="71"/>
      <c r="BO19" s="71"/>
      <c r="BP19" s="71"/>
      <c r="BQ19" s="71"/>
      <c r="BR19" s="71"/>
      <c r="BS19" s="71"/>
      <c r="BT19" s="71"/>
      <c r="BU19" s="71"/>
      <c r="BV19" s="71"/>
      <c r="CK19" s="73"/>
      <c r="CL19" s="73"/>
      <c r="CM19" s="73"/>
      <c r="CN19" s="73"/>
      <c r="CO19" s="73"/>
      <c r="CP19" s="73"/>
      <c r="CQ19" s="73"/>
      <c r="CR19" s="73"/>
      <c r="CS19" s="73"/>
      <c r="CT19" s="73"/>
      <c r="CU19" s="73"/>
      <c r="CX19" s="53"/>
      <c r="CZ19" s="71" t="e">
        <f t="shared" si="3"/>
        <v>#DIV/0!</v>
      </c>
      <c r="DA19" s="71" t="e">
        <f t="shared" si="4"/>
        <v>#DIV/0!</v>
      </c>
      <c r="DB19" s="71" t="e">
        <f t="shared" si="5"/>
        <v>#DIV/0!</v>
      </c>
      <c r="DC19" s="71" t="e">
        <f t="shared" si="6"/>
        <v>#DIV/0!</v>
      </c>
      <c r="DE19" s="71" t="e">
        <f t="shared" si="19"/>
        <v>#DIV/0!</v>
      </c>
      <c r="DF19" s="71" t="e">
        <f t="shared" si="20"/>
        <v>#DIV/0!</v>
      </c>
      <c r="DG19" s="71" t="e">
        <f t="shared" si="21"/>
        <v>#DIV/0!</v>
      </c>
      <c r="DH19" s="71" t="e">
        <f t="shared" si="22"/>
        <v>#DIV/0!</v>
      </c>
      <c r="DI19" s="71" t="e">
        <f t="shared" si="23"/>
        <v>#DIV/0!</v>
      </c>
      <c r="DJ19" s="71"/>
      <c r="DK19" s="71" t="e">
        <f t="shared" si="24"/>
        <v>#DIV/0!</v>
      </c>
      <c r="DL19" s="71" t="e">
        <f t="shared" si="25"/>
        <v>#DIV/0!</v>
      </c>
      <c r="DM19" s="71" t="e">
        <f t="shared" si="26"/>
        <v>#DIV/0!</v>
      </c>
      <c r="DN19" s="71" t="e">
        <f t="shared" si="27"/>
        <v>#DIV/0!</v>
      </c>
      <c r="DQ19" s="71" t="e">
        <f t="shared" si="64"/>
        <v>#DIV/0!</v>
      </c>
      <c r="DR19" s="71" t="e">
        <f t="shared" si="28"/>
        <v>#DIV/0!</v>
      </c>
      <c r="DS19" s="71" t="e">
        <f t="shared" si="29"/>
        <v>#DIV/0!</v>
      </c>
      <c r="DT19" s="71" t="e">
        <f t="shared" si="30"/>
        <v>#DIV/0!</v>
      </c>
      <c r="DV19" s="71" t="e">
        <f t="shared" si="7"/>
        <v>#DIV/0!</v>
      </c>
      <c r="DW19" s="71" t="e">
        <f t="shared" si="8"/>
        <v>#DIV/0!</v>
      </c>
      <c r="DX19" s="71" t="e">
        <f t="shared" si="9"/>
        <v>#DIV/0!</v>
      </c>
      <c r="DY19" s="71" t="e">
        <f t="shared" si="10"/>
        <v>#DIV/0!</v>
      </c>
      <c r="DZ19" s="71"/>
      <c r="EB19" s="71" t="e">
        <f t="shared" si="31"/>
        <v>#DIV/0!</v>
      </c>
      <c r="EC19" s="71" t="e">
        <f t="shared" si="32"/>
        <v>#DIV/0!</v>
      </c>
      <c r="ED19" s="71" t="e">
        <f t="shared" si="33"/>
        <v>#DIV/0!</v>
      </c>
      <c r="EE19" s="71" t="e">
        <f t="shared" si="34"/>
        <v>#DIV/0!</v>
      </c>
      <c r="EG19" s="71" t="e">
        <f t="shared" si="65"/>
        <v>#DIV/0!</v>
      </c>
      <c r="EH19" s="71" t="e">
        <f t="shared" si="35"/>
        <v>#DIV/0!</v>
      </c>
      <c r="EI19" s="71" t="e">
        <f t="shared" si="36"/>
        <v>#DIV/0!</v>
      </c>
      <c r="EJ19" s="71" t="e">
        <f t="shared" si="37"/>
        <v>#DIV/0!</v>
      </c>
      <c r="EL19" s="71" t="e">
        <f t="shared" si="66"/>
        <v>#DIV/0!</v>
      </c>
      <c r="EM19" s="71" t="e">
        <f t="shared" si="38"/>
        <v>#DIV/0!</v>
      </c>
      <c r="EN19" s="71" t="e">
        <f t="shared" si="39"/>
        <v>#DIV/0!</v>
      </c>
      <c r="EO19" s="71" t="e">
        <f t="shared" si="40"/>
        <v>#DIV/0!</v>
      </c>
      <c r="EQ19" s="71" t="e">
        <f t="shared" si="67"/>
        <v>#DIV/0!</v>
      </c>
      <c r="ER19" s="71" t="e">
        <f t="shared" si="41"/>
        <v>#DIV/0!</v>
      </c>
      <c r="ES19" s="71" t="e">
        <f t="shared" si="42"/>
        <v>#DIV/0!</v>
      </c>
      <c r="ET19" s="71" t="e">
        <f t="shared" si="43"/>
        <v>#DIV/0!</v>
      </c>
      <c r="EW19" s="71" t="e">
        <f t="shared" si="44"/>
        <v>#DIV/0!</v>
      </c>
      <c r="EX19" s="71">
        <f t="shared" si="45"/>
        <v>1</v>
      </c>
      <c r="EY19" s="71">
        <f t="shared" si="11"/>
        <v>1.2411199658378305</v>
      </c>
      <c r="EZ19" s="71"/>
      <c r="FA19" s="71" t="e">
        <f t="shared" si="46"/>
        <v>#DIV/0!</v>
      </c>
      <c r="FB19" s="71">
        <f t="shared" si="47"/>
        <v>1</v>
      </c>
      <c r="FC19" s="71">
        <f t="shared" si="12"/>
        <v>1.0080177826168988</v>
      </c>
      <c r="FD19" s="71"/>
      <c r="FE19" s="71" t="e">
        <f t="shared" si="48"/>
        <v>#DIV/0!</v>
      </c>
      <c r="FF19" s="71">
        <f t="shared" si="49"/>
        <v>1</v>
      </c>
      <c r="FG19" s="71">
        <f t="shared" si="13"/>
        <v>0.99064058315781867</v>
      </c>
      <c r="FH19" s="71"/>
      <c r="FI19" s="71" t="e">
        <f t="shared" si="50"/>
        <v>#DIV/0!</v>
      </c>
      <c r="FJ19" s="71">
        <f t="shared" si="51"/>
        <v>1</v>
      </c>
      <c r="FK19" s="71">
        <f t="shared" si="14"/>
        <v>0.94835920392032058</v>
      </c>
      <c r="FM19" s="71" t="e">
        <f t="shared" si="52"/>
        <v>#DIV/0!</v>
      </c>
      <c r="FN19" s="71">
        <f t="shared" si="53"/>
        <v>1</v>
      </c>
      <c r="FO19" s="71">
        <f t="shared" si="15"/>
        <v>0.99815135544705347</v>
      </c>
      <c r="FQ19" s="238"/>
      <c r="GA19" s="51">
        <v>1974</v>
      </c>
      <c r="GB19" s="118">
        <f t="shared" si="54"/>
        <v>0.91461219618848344</v>
      </c>
      <c r="GC19" s="118">
        <f t="shared" si="55"/>
        <v>0.81536279060848571</v>
      </c>
      <c r="GD19" s="118">
        <f t="shared" si="56"/>
        <v>0.95242612447268038</v>
      </c>
      <c r="GE19" s="118">
        <f t="shared" si="57"/>
        <v>0.96922470647375525</v>
      </c>
      <c r="GF19" s="118">
        <f t="shared" si="58"/>
        <v>1.2151512120779435</v>
      </c>
      <c r="GH19" s="51">
        <f t="shared" si="16"/>
        <v>5</v>
      </c>
      <c r="GI19" s="118">
        <f t="shared" si="59"/>
        <v>0.96251569085002575</v>
      </c>
      <c r="GJ19" s="118">
        <f t="shared" si="60"/>
        <v>0.96024247327726142</v>
      </c>
      <c r="GK19" s="118">
        <f t="shared" si="61"/>
        <v>0.97060027073369237</v>
      </c>
      <c r="GL19" s="118">
        <f t="shared" si="62"/>
        <v>0.9879914955936997</v>
      </c>
      <c r="GM19" s="118">
        <f t="shared" si="63"/>
        <v>1.0452815671340456</v>
      </c>
      <c r="GT19" s="51">
        <f t="shared" si="17"/>
        <v>1991</v>
      </c>
      <c r="GU19" s="71">
        <f t="shared" si="0"/>
        <v>1.0858851708778654</v>
      </c>
      <c r="GV19" s="71">
        <f t="shared" si="1"/>
        <v>1.0735396146784146</v>
      </c>
      <c r="GW19" s="71">
        <f t="shared" si="2"/>
        <v>1.0114998608627488</v>
      </c>
    </row>
    <row r="20" spans="1:205" x14ac:dyDescent="0.2">
      <c r="A20" s="75" t="s">
        <v>147</v>
      </c>
      <c r="B20" s="50">
        <f t="shared" si="18"/>
        <v>1954</v>
      </c>
      <c r="D20" s="79"/>
      <c r="E20" s="79"/>
      <c r="F20" s="79"/>
      <c r="G20" s="79"/>
      <c r="H20" s="79"/>
      <c r="J20" s="69"/>
      <c r="K20" s="69"/>
      <c r="L20" s="69"/>
      <c r="M20" s="69"/>
      <c r="N20" s="69"/>
      <c r="V20" s="70"/>
      <c r="W20" s="70"/>
      <c r="X20" s="70"/>
      <c r="Y20" s="70"/>
      <c r="Z20" s="70"/>
      <c r="BB20" s="71"/>
      <c r="BC20" s="71"/>
      <c r="BD20" s="71"/>
      <c r="BE20" s="71"/>
      <c r="BF20" s="71"/>
      <c r="BG20" s="71"/>
      <c r="BH20" s="71"/>
      <c r="BI20" s="71"/>
      <c r="BJ20" s="71"/>
      <c r="BK20" s="71"/>
      <c r="BL20" s="71"/>
      <c r="BM20" s="71"/>
      <c r="BN20" s="71"/>
      <c r="BO20" s="71"/>
      <c r="BP20" s="71"/>
      <c r="BQ20" s="71"/>
      <c r="BR20" s="71"/>
      <c r="BS20" s="71"/>
      <c r="BT20" s="71"/>
      <c r="BU20" s="71"/>
      <c r="BV20" s="71"/>
      <c r="CK20" s="73"/>
      <c r="CL20" s="73"/>
      <c r="CM20" s="73"/>
      <c r="CN20" s="73"/>
      <c r="CO20" s="73"/>
      <c r="CP20" s="73"/>
      <c r="CQ20" s="73"/>
      <c r="CR20" s="73"/>
      <c r="CS20" s="73"/>
      <c r="CT20" s="73"/>
      <c r="CU20" s="73"/>
      <c r="CX20" s="53"/>
      <c r="CZ20" s="71" t="e">
        <f t="shared" si="3"/>
        <v>#DIV/0!</v>
      </c>
      <c r="DA20" s="71" t="e">
        <f t="shared" si="4"/>
        <v>#DIV/0!</v>
      </c>
      <c r="DB20" s="71" t="e">
        <f t="shared" si="5"/>
        <v>#DIV/0!</v>
      </c>
      <c r="DC20" s="71" t="e">
        <f t="shared" si="6"/>
        <v>#DIV/0!</v>
      </c>
      <c r="DE20" s="71" t="e">
        <f t="shared" si="19"/>
        <v>#DIV/0!</v>
      </c>
      <c r="DF20" s="71" t="e">
        <f t="shared" si="20"/>
        <v>#DIV/0!</v>
      </c>
      <c r="DG20" s="71" t="e">
        <f t="shared" si="21"/>
        <v>#DIV/0!</v>
      </c>
      <c r="DH20" s="71" t="e">
        <f t="shared" si="22"/>
        <v>#DIV/0!</v>
      </c>
      <c r="DI20" s="71" t="e">
        <f t="shared" si="23"/>
        <v>#DIV/0!</v>
      </c>
      <c r="DJ20" s="71"/>
      <c r="DK20" s="71" t="e">
        <f t="shared" si="24"/>
        <v>#DIV/0!</v>
      </c>
      <c r="DL20" s="71" t="e">
        <f t="shared" si="25"/>
        <v>#DIV/0!</v>
      </c>
      <c r="DM20" s="71" t="e">
        <f t="shared" si="26"/>
        <v>#DIV/0!</v>
      </c>
      <c r="DN20" s="71" t="e">
        <f t="shared" si="27"/>
        <v>#DIV/0!</v>
      </c>
      <c r="DQ20" s="71" t="e">
        <f t="shared" si="64"/>
        <v>#DIV/0!</v>
      </c>
      <c r="DR20" s="71" t="e">
        <f t="shared" si="28"/>
        <v>#DIV/0!</v>
      </c>
      <c r="DS20" s="71" t="e">
        <f t="shared" si="29"/>
        <v>#DIV/0!</v>
      </c>
      <c r="DT20" s="71" t="e">
        <f t="shared" si="30"/>
        <v>#DIV/0!</v>
      </c>
      <c r="DV20" s="71" t="e">
        <f t="shared" si="7"/>
        <v>#DIV/0!</v>
      </c>
      <c r="DW20" s="71" t="e">
        <f t="shared" si="8"/>
        <v>#DIV/0!</v>
      </c>
      <c r="DX20" s="71" t="e">
        <f t="shared" si="9"/>
        <v>#DIV/0!</v>
      </c>
      <c r="DY20" s="71" t="e">
        <f t="shared" si="10"/>
        <v>#DIV/0!</v>
      </c>
      <c r="DZ20" s="71"/>
      <c r="EB20" s="71" t="e">
        <f t="shared" si="31"/>
        <v>#DIV/0!</v>
      </c>
      <c r="EC20" s="71" t="e">
        <f t="shared" si="32"/>
        <v>#DIV/0!</v>
      </c>
      <c r="ED20" s="71" t="e">
        <f t="shared" si="33"/>
        <v>#DIV/0!</v>
      </c>
      <c r="EE20" s="71" t="e">
        <f t="shared" si="34"/>
        <v>#DIV/0!</v>
      </c>
      <c r="EG20" s="71" t="e">
        <f t="shared" si="65"/>
        <v>#DIV/0!</v>
      </c>
      <c r="EH20" s="71" t="e">
        <f t="shared" si="35"/>
        <v>#DIV/0!</v>
      </c>
      <c r="EI20" s="71" t="e">
        <f t="shared" si="36"/>
        <v>#DIV/0!</v>
      </c>
      <c r="EJ20" s="71" t="e">
        <f t="shared" si="37"/>
        <v>#DIV/0!</v>
      </c>
      <c r="EL20" s="71" t="e">
        <f t="shared" si="66"/>
        <v>#DIV/0!</v>
      </c>
      <c r="EM20" s="71" t="e">
        <f t="shared" si="38"/>
        <v>#DIV/0!</v>
      </c>
      <c r="EN20" s="71" t="e">
        <f t="shared" si="39"/>
        <v>#DIV/0!</v>
      </c>
      <c r="EO20" s="71" t="e">
        <f t="shared" si="40"/>
        <v>#DIV/0!</v>
      </c>
      <c r="EQ20" s="71" t="e">
        <f t="shared" si="67"/>
        <v>#DIV/0!</v>
      </c>
      <c r="ER20" s="71" t="e">
        <f t="shared" si="41"/>
        <v>#DIV/0!</v>
      </c>
      <c r="ES20" s="71" t="e">
        <f t="shared" si="42"/>
        <v>#DIV/0!</v>
      </c>
      <c r="ET20" s="71" t="e">
        <f t="shared" si="43"/>
        <v>#DIV/0!</v>
      </c>
      <c r="EW20" s="71" t="e">
        <f t="shared" si="44"/>
        <v>#DIV/0!</v>
      </c>
      <c r="EX20" s="71">
        <f t="shared" si="45"/>
        <v>1</v>
      </c>
      <c r="EY20" s="71">
        <f t="shared" si="11"/>
        <v>1.2411199658378305</v>
      </c>
      <c r="EZ20" s="71"/>
      <c r="FA20" s="71" t="e">
        <f t="shared" si="46"/>
        <v>#DIV/0!</v>
      </c>
      <c r="FB20" s="71">
        <f t="shared" si="47"/>
        <v>1</v>
      </c>
      <c r="FC20" s="71">
        <f t="shared" si="12"/>
        <v>1.0080177826168988</v>
      </c>
      <c r="FD20" s="71"/>
      <c r="FE20" s="71" t="e">
        <f t="shared" si="48"/>
        <v>#DIV/0!</v>
      </c>
      <c r="FF20" s="71">
        <f t="shared" si="49"/>
        <v>1</v>
      </c>
      <c r="FG20" s="71">
        <f t="shared" si="13"/>
        <v>0.99064058315781867</v>
      </c>
      <c r="FH20" s="71"/>
      <c r="FI20" s="71" t="e">
        <f t="shared" si="50"/>
        <v>#DIV/0!</v>
      </c>
      <c r="FJ20" s="71">
        <f t="shared" si="51"/>
        <v>1</v>
      </c>
      <c r="FK20" s="71">
        <f t="shared" si="14"/>
        <v>0.94835920392032058</v>
      </c>
      <c r="FM20" s="71" t="e">
        <f t="shared" si="52"/>
        <v>#DIV/0!</v>
      </c>
      <c r="FN20" s="71">
        <f t="shared" si="53"/>
        <v>1</v>
      </c>
      <c r="FO20" s="71">
        <f t="shared" si="15"/>
        <v>0.99815135544705347</v>
      </c>
      <c r="FQ20" s="238"/>
      <c r="GA20" s="51">
        <v>1975</v>
      </c>
      <c r="GB20" s="118">
        <f t="shared" si="54"/>
        <v>0.92481815850455351</v>
      </c>
      <c r="GC20" s="118">
        <f t="shared" si="55"/>
        <v>0.83506667152985203</v>
      </c>
      <c r="GD20" s="118">
        <f t="shared" si="56"/>
        <v>0.95672597224174782</v>
      </c>
      <c r="GE20" s="118">
        <f t="shared" si="57"/>
        <v>0.97760965255920751</v>
      </c>
      <c r="GF20" s="118">
        <f t="shared" si="58"/>
        <v>1.184083018275025</v>
      </c>
      <c r="GH20" s="51">
        <f t="shared" si="16"/>
        <v>6</v>
      </c>
      <c r="GI20" s="118">
        <f t="shared" si="59"/>
        <v>0.97653156647059769</v>
      </c>
      <c r="GJ20" s="118">
        <f t="shared" si="60"/>
        <v>0.96808957444394417</v>
      </c>
      <c r="GK20" s="118">
        <f t="shared" si="61"/>
        <v>0.97018242091378681</v>
      </c>
      <c r="GL20" s="118">
        <f t="shared" si="62"/>
        <v>0.9845976996097241</v>
      </c>
      <c r="GM20" s="118">
        <f t="shared" si="63"/>
        <v>1.0559868871662146</v>
      </c>
      <c r="GT20" s="51">
        <f t="shared" si="17"/>
        <v>1992</v>
      </c>
      <c r="GU20" s="71">
        <f t="shared" si="0"/>
        <v>1.081702215461404</v>
      </c>
      <c r="GV20" s="71">
        <f t="shared" si="1"/>
        <v>1.0913569952766278</v>
      </c>
      <c r="GW20" s="71">
        <f t="shared" si="2"/>
        <v>0.99115341739045104</v>
      </c>
    </row>
    <row r="21" spans="1:205" x14ac:dyDescent="0.2">
      <c r="A21" s="75" t="s">
        <v>147</v>
      </c>
      <c r="B21" s="50">
        <f t="shared" si="18"/>
        <v>1955</v>
      </c>
      <c r="D21" s="79"/>
      <c r="E21" s="79"/>
      <c r="F21" s="79"/>
      <c r="G21" s="79"/>
      <c r="H21" s="79"/>
      <c r="J21" s="69"/>
      <c r="K21" s="69"/>
      <c r="L21" s="69"/>
      <c r="M21" s="69"/>
      <c r="N21" s="69"/>
      <c r="V21" s="70"/>
      <c r="W21" s="70"/>
      <c r="X21" s="70"/>
      <c r="Y21" s="70"/>
      <c r="Z21" s="70"/>
      <c r="BB21" s="71"/>
      <c r="BC21" s="71"/>
      <c r="BD21" s="71"/>
      <c r="BE21" s="71"/>
      <c r="BF21" s="71"/>
      <c r="BG21" s="71"/>
      <c r="BH21" s="71"/>
      <c r="BI21" s="71"/>
      <c r="BJ21" s="71"/>
      <c r="BK21" s="71"/>
      <c r="BL21" s="71"/>
      <c r="BM21" s="71"/>
      <c r="BN21" s="71"/>
      <c r="BO21" s="71"/>
      <c r="BP21" s="71"/>
      <c r="BQ21" s="71"/>
      <c r="BR21" s="71"/>
      <c r="BS21" s="71"/>
      <c r="BT21" s="71"/>
      <c r="BU21" s="71"/>
      <c r="BV21" s="71"/>
      <c r="CK21" s="73"/>
      <c r="CL21" s="73"/>
      <c r="CM21" s="73"/>
      <c r="CN21" s="73"/>
      <c r="CO21" s="73"/>
      <c r="CP21" s="73"/>
      <c r="CQ21" s="73"/>
      <c r="CR21" s="73"/>
      <c r="CS21" s="73"/>
      <c r="CT21" s="73"/>
      <c r="CU21" s="73"/>
      <c r="CX21" s="53"/>
      <c r="CZ21" s="71" t="e">
        <f t="shared" si="3"/>
        <v>#DIV/0!</v>
      </c>
      <c r="DA21" s="71" t="e">
        <f t="shared" si="4"/>
        <v>#DIV/0!</v>
      </c>
      <c r="DB21" s="71" t="e">
        <f t="shared" si="5"/>
        <v>#DIV/0!</v>
      </c>
      <c r="DC21" s="71" t="e">
        <f t="shared" si="6"/>
        <v>#DIV/0!</v>
      </c>
      <c r="DE21" s="71" t="e">
        <f t="shared" si="19"/>
        <v>#DIV/0!</v>
      </c>
      <c r="DF21" s="71" t="e">
        <f t="shared" si="20"/>
        <v>#DIV/0!</v>
      </c>
      <c r="DG21" s="71" t="e">
        <f t="shared" si="21"/>
        <v>#DIV/0!</v>
      </c>
      <c r="DH21" s="71" t="e">
        <f t="shared" si="22"/>
        <v>#DIV/0!</v>
      </c>
      <c r="DI21" s="71" t="e">
        <f t="shared" si="23"/>
        <v>#DIV/0!</v>
      </c>
      <c r="DJ21" s="71"/>
      <c r="DK21" s="71" t="e">
        <f t="shared" si="24"/>
        <v>#DIV/0!</v>
      </c>
      <c r="DL21" s="71" t="e">
        <f t="shared" si="25"/>
        <v>#DIV/0!</v>
      </c>
      <c r="DM21" s="71" t="e">
        <f t="shared" si="26"/>
        <v>#DIV/0!</v>
      </c>
      <c r="DN21" s="71" t="e">
        <f t="shared" si="27"/>
        <v>#DIV/0!</v>
      </c>
      <c r="DQ21" s="71" t="e">
        <f t="shared" si="64"/>
        <v>#DIV/0!</v>
      </c>
      <c r="DR21" s="71" t="e">
        <f t="shared" si="28"/>
        <v>#DIV/0!</v>
      </c>
      <c r="DS21" s="71" t="e">
        <f t="shared" si="29"/>
        <v>#DIV/0!</v>
      </c>
      <c r="DT21" s="71" t="e">
        <f t="shared" si="30"/>
        <v>#DIV/0!</v>
      </c>
      <c r="DV21" s="71" t="e">
        <f t="shared" si="7"/>
        <v>#DIV/0!</v>
      </c>
      <c r="DW21" s="71" t="e">
        <f t="shared" si="8"/>
        <v>#DIV/0!</v>
      </c>
      <c r="DX21" s="71" t="e">
        <f t="shared" si="9"/>
        <v>#DIV/0!</v>
      </c>
      <c r="DY21" s="71" t="e">
        <f t="shared" si="10"/>
        <v>#DIV/0!</v>
      </c>
      <c r="DZ21" s="71"/>
      <c r="EB21" s="71" t="e">
        <f t="shared" si="31"/>
        <v>#DIV/0!</v>
      </c>
      <c r="EC21" s="71" t="e">
        <f t="shared" si="32"/>
        <v>#DIV/0!</v>
      </c>
      <c r="ED21" s="71" t="e">
        <f t="shared" si="33"/>
        <v>#DIV/0!</v>
      </c>
      <c r="EE21" s="71" t="e">
        <f t="shared" si="34"/>
        <v>#DIV/0!</v>
      </c>
      <c r="EG21" s="71" t="e">
        <f t="shared" si="65"/>
        <v>#DIV/0!</v>
      </c>
      <c r="EH21" s="71" t="e">
        <f t="shared" si="35"/>
        <v>#DIV/0!</v>
      </c>
      <c r="EI21" s="71" t="e">
        <f t="shared" si="36"/>
        <v>#DIV/0!</v>
      </c>
      <c r="EJ21" s="71" t="e">
        <f t="shared" si="37"/>
        <v>#DIV/0!</v>
      </c>
      <c r="EL21" s="71" t="e">
        <f t="shared" si="66"/>
        <v>#DIV/0!</v>
      </c>
      <c r="EM21" s="71" t="e">
        <f t="shared" si="38"/>
        <v>#DIV/0!</v>
      </c>
      <c r="EN21" s="71" t="e">
        <f t="shared" si="39"/>
        <v>#DIV/0!</v>
      </c>
      <c r="EO21" s="71" t="e">
        <f t="shared" si="40"/>
        <v>#DIV/0!</v>
      </c>
      <c r="EQ21" s="71" t="e">
        <f t="shared" si="67"/>
        <v>#DIV/0!</v>
      </c>
      <c r="ER21" s="71" t="e">
        <f t="shared" si="41"/>
        <v>#DIV/0!</v>
      </c>
      <c r="ES21" s="71" t="e">
        <f t="shared" si="42"/>
        <v>#DIV/0!</v>
      </c>
      <c r="ET21" s="71" t="e">
        <f t="shared" si="43"/>
        <v>#DIV/0!</v>
      </c>
      <c r="EW21" s="71" t="e">
        <f t="shared" si="44"/>
        <v>#DIV/0!</v>
      </c>
      <c r="EX21" s="71">
        <f t="shared" si="45"/>
        <v>1</v>
      </c>
      <c r="EY21" s="71">
        <f t="shared" si="11"/>
        <v>1.2411199658378305</v>
      </c>
      <c r="EZ21" s="71"/>
      <c r="FA21" s="71" t="e">
        <f t="shared" si="46"/>
        <v>#DIV/0!</v>
      </c>
      <c r="FB21" s="71">
        <f t="shared" si="47"/>
        <v>1</v>
      </c>
      <c r="FC21" s="71">
        <f t="shared" si="12"/>
        <v>1.0080177826168988</v>
      </c>
      <c r="FD21" s="71"/>
      <c r="FE21" s="71" t="e">
        <f t="shared" si="48"/>
        <v>#DIV/0!</v>
      </c>
      <c r="FF21" s="71">
        <f t="shared" si="49"/>
        <v>1</v>
      </c>
      <c r="FG21" s="71">
        <f t="shared" si="13"/>
        <v>0.99064058315781867</v>
      </c>
      <c r="FH21" s="71"/>
      <c r="FI21" s="71" t="e">
        <f t="shared" si="50"/>
        <v>#DIV/0!</v>
      </c>
      <c r="FJ21" s="71">
        <f t="shared" si="51"/>
        <v>1</v>
      </c>
      <c r="FK21" s="71">
        <f t="shared" si="14"/>
        <v>0.94835920392032058</v>
      </c>
      <c r="FM21" s="71" t="e">
        <f t="shared" si="52"/>
        <v>#DIV/0!</v>
      </c>
      <c r="FN21" s="71">
        <f t="shared" si="53"/>
        <v>1</v>
      </c>
      <c r="FO21" s="71">
        <f t="shared" si="15"/>
        <v>0.99815135544705347</v>
      </c>
      <c r="FQ21" s="238"/>
      <c r="GA21" s="51">
        <v>1976</v>
      </c>
      <c r="GB21" s="118">
        <f t="shared" si="54"/>
        <v>0.96208715066641115</v>
      </c>
      <c r="GC21" s="118">
        <f t="shared" si="55"/>
        <v>0.85265057773172925</v>
      </c>
      <c r="GD21" s="118">
        <f t="shared" si="56"/>
        <v>0.95836716244539322</v>
      </c>
      <c r="GE21" s="118">
        <f t="shared" si="57"/>
        <v>0.98720127631937848</v>
      </c>
      <c r="GF21" s="118">
        <f t="shared" si="58"/>
        <v>1.1926298938426811</v>
      </c>
      <c r="GH21" s="51">
        <f t="shared" si="16"/>
        <v>7</v>
      </c>
      <c r="GI21" s="118">
        <f t="shared" si="59"/>
        <v>0.96147999798371164</v>
      </c>
      <c r="GJ21" s="118">
        <f t="shared" si="60"/>
        <v>0.97808555197684088</v>
      </c>
      <c r="GK21" s="118">
        <f t="shared" si="61"/>
        <v>0.97004141645848241</v>
      </c>
      <c r="GL21" s="118">
        <f t="shared" si="62"/>
        <v>0.98825107223129671</v>
      </c>
      <c r="GM21" s="118">
        <f t="shared" si="63"/>
        <v>1.0254295746959041</v>
      </c>
      <c r="GT21" s="51">
        <f t="shared" si="17"/>
        <v>1993</v>
      </c>
      <c r="GU21" s="71">
        <f t="shared" si="0"/>
        <v>1.1364526786366638</v>
      </c>
      <c r="GV21" s="71">
        <f t="shared" si="1"/>
        <v>1.1102236102838481</v>
      </c>
      <c r="GW21" s="71">
        <f t="shared" si="2"/>
        <v>1.0236250320294573</v>
      </c>
    </row>
    <row r="22" spans="1:205" x14ac:dyDescent="0.2">
      <c r="A22" s="75" t="s">
        <v>147</v>
      </c>
      <c r="B22" s="50">
        <f t="shared" si="18"/>
        <v>1956</v>
      </c>
      <c r="D22" s="79"/>
      <c r="E22" s="79"/>
      <c r="F22" s="79"/>
      <c r="G22" s="79"/>
      <c r="H22" s="79"/>
      <c r="J22" s="69"/>
      <c r="K22" s="69"/>
      <c r="L22" s="69"/>
      <c r="M22" s="69"/>
      <c r="N22" s="69"/>
      <c r="V22" s="70"/>
      <c r="W22" s="70"/>
      <c r="X22" s="70"/>
      <c r="Y22" s="70"/>
      <c r="Z22" s="70"/>
      <c r="BB22" s="71"/>
      <c r="BC22" s="71"/>
      <c r="BD22" s="71"/>
      <c r="BE22" s="71"/>
      <c r="BF22" s="71"/>
      <c r="BG22" s="71"/>
      <c r="BH22" s="71"/>
      <c r="BI22" s="71"/>
      <c r="BJ22" s="71"/>
      <c r="BK22" s="71"/>
      <c r="BL22" s="71"/>
      <c r="BM22" s="71"/>
      <c r="BN22" s="71"/>
      <c r="BO22" s="71"/>
      <c r="BP22" s="71"/>
      <c r="BQ22" s="71"/>
      <c r="BR22" s="71"/>
      <c r="BS22" s="71"/>
      <c r="BT22" s="71"/>
      <c r="BU22" s="71"/>
      <c r="BV22" s="71"/>
      <c r="CK22" s="73"/>
      <c r="CL22" s="73"/>
      <c r="CM22" s="73"/>
      <c r="CN22" s="73"/>
      <c r="CO22" s="73"/>
      <c r="CP22" s="73"/>
      <c r="CQ22" s="73"/>
      <c r="CR22" s="73"/>
      <c r="CS22" s="73"/>
      <c r="CT22" s="73"/>
      <c r="CU22" s="73"/>
      <c r="CX22" s="53"/>
      <c r="CZ22" s="71" t="e">
        <f t="shared" si="3"/>
        <v>#DIV/0!</v>
      </c>
      <c r="DA22" s="71" t="e">
        <f t="shared" si="4"/>
        <v>#DIV/0!</v>
      </c>
      <c r="DB22" s="71" t="e">
        <f t="shared" si="5"/>
        <v>#DIV/0!</v>
      </c>
      <c r="DC22" s="71" t="e">
        <f t="shared" si="6"/>
        <v>#DIV/0!</v>
      </c>
      <c r="DE22" s="71" t="e">
        <f t="shared" si="19"/>
        <v>#DIV/0!</v>
      </c>
      <c r="DF22" s="71" t="e">
        <f t="shared" si="20"/>
        <v>#DIV/0!</v>
      </c>
      <c r="DG22" s="71" t="e">
        <f t="shared" si="21"/>
        <v>#DIV/0!</v>
      </c>
      <c r="DH22" s="71" t="e">
        <f t="shared" si="22"/>
        <v>#DIV/0!</v>
      </c>
      <c r="DI22" s="71" t="e">
        <f t="shared" si="23"/>
        <v>#DIV/0!</v>
      </c>
      <c r="DJ22" s="71"/>
      <c r="DK22" s="71" t="e">
        <f t="shared" si="24"/>
        <v>#DIV/0!</v>
      </c>
      <c r="DL22" s="71" t="e">
        <f t="shared" si="25"/>
        <v>#DIV/0!</v>
      </c>
      <c r="DM22" s="71" t="e">
        <f t="shared" si="26"/>
        <v>#DIV/0!</v>
      </c>
      <c r="DN22" s="71" t="e">
        <f t="shared" si="27"/>
        <v>#DIV/0!</v>
      </c>
      <c r="DQ22" s="71" t="e">
        <f t="shared" si="64"/>
        <v>#DIV/0!</v>
      </c>
      <c r="DR22" s="71" t="e">
        <f t="shared" si="28"/>
        <v>#DIV/0!</v>
      </c>
      <c r="DS22" s="71" t="e">
        <f t="shared" si="29"/>
        <v>#DIV/0!</v>
      </c>
      <c r="DT22" s="71" t="e">
        <f t="shared" si="30"/>
        <v>#DIV/0!</v>
      </c>
      <c r="DV22" s="71" t="e">
        <f t="shared" si="7"/>
        <v>#DIV/0!</v>
      </c>
      <c r="DW22" s="71" t="e">
        <f t="shared" si="8"/>
        <v>#DIV/0!</v>
      </c>
      <c r="DX22" s="71" t="e">
        <f t="shared" si="9"/>
        <v>#DIV/0!</v>
      </c>
      <c r="DY22" s="71" t="e">
        <f t="shared" si="10"/>
        <v>#DIV/0!</v>
      </c>
      <c r="DZ22" s="71"/>
      <c r="EB22" s="71" t="e">
        <f t="shared" si="31"/>
        <v>#DIV/0!</v>
      </c>
      <c r="EC22" s="71" t="e">
        <f t="shared" si="32"/>
        <v>#DIV/0!</v>
      </c>
      <c r="ED22" s="71" t="e">
        <f t="shared" si="33"/>
        <v>#DIV/0!</v>
      </c>
      <c r="EE22" s="71" t="e">
        <f t="shared" si="34"/>
        <v>#DIV/0!</v>
      </c>
      <c r="EG22" s="71" t="e">
        <f t="shared" si="65"/>
        <v>#DIV/0!</v>
      </c>
      <c r="EH22" s="71" t="e">
        <f t="shared" si="35"/>
        <v>#DIV/0!</v>
      </c>
      <c r="EI22" s="71" t="e">
        <f t="shared" si="36"/>
        <v>#DIV/0!</v>
      </c>
      <c r="EJ22" s="71" t="e">
        <f t="shared" si="37"/>
        <v>#DIV/0!</v>
      </c>
      <c r="EL22" s="71" t="e">
        <f t="shared" si="66"/>
        <v>#DIV/0!</v>
      </c>
      <c r="EM22" s="71" t="e">
        <f t="shared" si="38"/>
        <v>#DIV/0!</v>
      </c>
      <c r="EN22" s="71" t="e">
        <f t="shared" si="39"/>
        <v>#DIV/0!</v>
      </c>
      <c r="EO22" s="71" t="e">
        <f t="shared" si="40"/>
        <v>#DIV/0!</v>
      </c>
      <c r="EQ22" s="71" t="e">
        <f t="shared" si="67"/>
        <v>#DIV/0!</v>
      </c>
      <c r="ER22" s="71" t="e">
        <f t="shared" si="41"/>
        <v>#DIV/0!</v>
      </c>
      <c r="ES22" s="71" t="e">
        <f t="shared" si="42"/>
        <v>#DIV/0!</v>
      </c>
      <c r="ET22" s="71" t="e">
        <f t="shared" si="43"/>
        <v>#DIV/0!</v>
      </c>
      <c r="EW22" s="71" t="e">
        <f t="shared" si="44"/>
        <v>#DIV/0!</v>
      </c>
      <c r="EX22" s="71">
        <f t="shared" si="45"/>
        <v>1</v>
      </c>
      <c r="EY22" s="71">
        <f t="shared" si="11"/>
        <v>1.2411199658378305</v>
      </c>
      <c r="EZ22" s="71"/>
      <c r="FA22" s="71" t="e">
        <f t="shared" si="46"/>
        <v>#DIV/0!</v>
      </c>
      <c r="FB22" s="71">
        <f t="shared" si="47"/>
        <v>1</v>
      </c>
      <c r="FC22" s="71">
        <f t="shared" si="12"/>
        <v>1.0080177826168988</v>
      </c>
      <c r="FD22" s="71"/>
      <c r="FE22" s="71" t="e">
        <f t="shared" si="48"/>
        <v>#DIV/0!</v>
      </c>
      <c r="FF22" s="71">
        <f t="shared" si="49"/>
        <v>1</v>
      </c>
      <c r="FG22" s="71">
        <f t="shared" si="13"/>
        <v>0.99064058315781867</v>
      </c>
      <c r="FH22" s="71"/>
      <c r="FI22" s="71" t="e">
        <f t="shared" si="50"/>
        <v>#DIV/0!</v>
      </c>
      <c r="FJ22" s="71">
        <f t="shared" si="51"/>
        <v>1</v>
      </c>
      <c r="FK22" s="71">
        <f t="shared" si="14"/>
        <v>0.94835920392032058</v>
      </c>
      <c r="FM22" s="71" t="e">
        <f t="shared" si="52"/>
        <v>#DIV/0!</v>
      </c>
      <c r="FN22" s="71">
        <f t="shared" si="53"/>
        <v>1</v>
      </c>
      <c r="FO22" s="71">
        <f t="shared" si="15"/>
        <v>0.99815135544705347</v>
      </c>
      <c r="FQ22" s="238"/>
      <c r="GA22" s="51">
        <v>1977</v>
      </c>
      <c r="GB22" s="118">
        <f t="shared" si="54"/>
        <v>0.97778260291636065</v>
      </c>
      <c r="GC22" s="118">
        <f t="shared" si="55"/>
        <v>0.86782977315631094</v>
      </c>
      <c r="GD22" s="118">
        <f t="shared" si="56"/>
        <v>0.95888923614330202</v>
      </c>
      <c r="GE22" s="118">
        <f t="shared" si="57"/>
        <v>0.99693062208769467</v>
      </c>
      <c r="GF22" s="118">
        <f t="shared" si="58"/>
        <v>1.1786215581549178</v>
      </c>
      <c r="GH22" s="51">
        <f t="shared" si="16"/>
        <v>8</v>
      </c>
      <c r="GI22" s="118">
        <f t="shared" si="59"/>
        <v>0.99472911144232012</v>
      </c>
      <c r="GJ22" s="118">
        <f t="shared" si="60"/>
        <v>0.99184653865025063</v>
      </c>
      <c r="GK22" s="118">
        <f t="shared" si="61"/>
        <v>0.97291076297738033</v>
      </c>
      <c r="GL22" s="118">
        <f t="shared" si="62"/>
        <v>0.98830412957754898</v>
      </c>
      <c r="GM22" s="118">
        <f t="shared" si="63"/>
        <v>1.0430298274275542</v>
      </c>
      <c r="GT22" s="51">
        <f t="shared" si="17"/>
        <v>1994</v>
      </c>
      <c r="GU22" s="71">
        <f t="shared" si="0"/>
        <v>1.1293656182393286</v>
      </c>
      <c r="GV22" s="71">
        <f t="shared" si="1"/>
        <v>1.1256423409561618</v>
      </c>
      <c r="GW22" s="71">
        <f t="shared" si="2"/>
        <v>1.00330769121567</v>
      </c>
    </row>
    <row r="23" spans="1:205" x14ac:dyDescent="0.2">
      <c r="A23" s="75" t="s">
        <v>147</v>
      </c>
      <c r="B23" s="50">
        <f t="shared" si="18"/>
        <v>1957</v>
      </c>
      <c r="D23" s="79"/>
      <c r="E23" s="79"/>
      <c r="F23" s="79"/>
      <c r="G23" s="79"/>
      <c r="H23" s="79"/>
      <c r="J23" s="69"/>
      <c r="K23" s="69"/>
      <c r="L23" s="69"/>
      <c r="M23" s="69"/>
      <c r="N23" s="69"/>
      <c r="V23" s="70"/>
      <c r="W23" s="70"/>
      <c r="X23" s="70"/>
      <c r="Y23" s="70"/>
      <c r="Z23" s="70"/>
      <c r="BB23" s="71"/>
      <c r="BC23" s="71"/>
      <c r="BD23" s="71"/>
      <c r="BE23" s="71"/>
      <c r="BF23" s="71"/>
      <c r="BG23" s="71"/>
      <c r="BH23" s="71"/>
      <c r="BI23" s="71"/>
      <c r="BJ23" s="71"/>
      <c r="BK23" s="71"/>
      <c r="BL23" s="71"/>
      <c r="BM23" s="71"/>
      <c r="BN23" s="71"/>
      <c r="BO23" s="71"/>
      <c r="BP23" s="71"/>
      <c r="BQ23" s="71"/>
      <c r="BR23" s="71"/>
      <c r="BS23" s="71"/>
      <c r="BT23" s="71"/>
      <c r="BU23" s="71"/>
      <c r="BV23" s="71"/>
      <c r="CK23" s="73"/>
      <c r="CL23" s="73"/>
      <c r="CM23" s="73"/>
      <c r="CN23" s="73"/>
      <c r="CO23" s="73"/>
      <c r="CP23" s="73"/>
      <c r="CQ23" s="73"/>
      <c r="CR23" s="73"/>
      <c r="CS23" s="73"/>
      <c r="CT23" s="73"/>
      <c r="CU23" s="73"/>
      <c r="CX23" s="53"/>
      <c r="CZ23" s="71" t="e">
        <f t="shared" si="3"/>
        <v>#DIV/0!</v>
      </c>
      <c r="DA23" s="71" t="e">
        <f t="shared" si="4"/>
        <v>#DIV/0!</v>
      </c>
      <c r="DB23" s="71" t="e">
        <f t="shared" si="5"/>
        <v>#DIV/0!</v>
      </c>
      <c r="DC23" s="71" t="e">
        <f t="shared" si="6"/>
        <v>#DIV/0!</v>
      </c>
      <c r="DE23" s="71" t="e">
        <f t="shared" si="19"/>
        <v>#DIV/0!</v>
      </c>
      <c r="DF23" s="71" t="e">
        <f t="shared" si="20"/>
        <v>#DIV/0!</v>
      </c>
      <c r="DG23" s="71" t="e">
        <f t="shared" si="21"/>
        <v>#DIV/0!</v>
      </c>
      <c r="DH23" s="71" t="e">
        <f t="shared" si="22"/>
        <v>#DIV/0!</v>
      </c>
      <c r="DI23" s="71" t="e">
        <f t="shared" si="23"/>
        <v>#DIV/0!</v>
      </c>
      <c r="DJ23" s="71"/>
      <c r="DK23" s="71" t="e">
        <f t="shared" si="24"/>
        <v>#DIV/0!</v>
      </c>
      <c r="DL23" s="71" t="e">
        <f t="shared" si="25"/>
        <v>#DIV/0!</v>
      </c>
      <c r="DM23" s="71" t="e">
        <f t="shared" si="26"/>
        <v>#DIV/0!</v>
      </c>
      <c r="DN23" s="71" t="e">
        <f t="shared" si="27"/>
        <v>#DIV/0!</v>
      </c>
      <c r="DQ23" s="71" t="e">
        <f t="shared" si="64"/>
        <v>#DIV/0!</v>
      </c>
      <c r="DR23" s="71" t="e">
        <f t="shared" si="28"/>
        <v>#DIV/0!</v>
      </c>
      <c r="DS23" s="71" t="e">
        <f t="shared" si="29"/>
        <v>#DIV/0!</v>
      </c>
      <c r="DT23" s="71" t="e">
        <f t="shared" si="30"/>
        <v>#DIV/0!</v>
      </c>
      <c r="DV23" s="71" t="e">
        <f t="shared" si="7"/>
        <v>#DIV/0!</v>
      </c>
      <c r="DW23" s="71" t="e">
        <f t="shared" si="8"/>
        <v>#DIV/0!</v>
      </c>
      <c r="DX23" s="71" t="e">
        <f t="shared" si="9"/>
        <v>#DIV/0!</v>
      </c>
      <c r="DY23" s="71" t="e">
        <f t="shared" si="10"/>
        <v>#DIV/0!</v>
      </c>
      <c r="DZ23" s="71"/>
      <c r="EB23" s="71" t="e">
        <f t="shared" si="31"/>
        <v>#DIV/0!</v>
      </c>
      <c r="EC23" s="71" t="e">
        <f t="shared" si="32"/>
        <v>#DIV/0!</v>
      </c>
      <c r="ED23" s="71" t="e">
        <f t="shared" si="33"/>
        <v>#DIV/0!</v>
      </c>
      <c r="EE23" s="71" t="e">
        <f t="shared" si="34"/>
        <v>#DIV/0!</v>
      </c>
      <c r="EG23" s="71" t="e">
        <f t="shared" si="65"/>
        <v>#DIV/0!</v>
      </c>
      <c r="EH23" s="71" t="e">
        <f t="shared" si="35"/>
        <v>#DIV/0!</v>
      </c>
      <c r="EI23" s="71" t="e">
        <f t="shared" si="36"/>
        <v>#DIV/0!</v>
      </c>
      <c r="EJ23" s="71" t="e">
        <f t="shared" si="37"/>
        <v>#DIV/0!</v>
      </c>
      <c r="EL23" s="71" t="e">
        <f t="shared" si="66"/>
        <v>#DIV/0!</v>
      </c>
      <c r="EM23" s="71" t="e">
        <f t="shared" si="38"/>
        <v>#DIV/0!</v>
      </c>
      <c r="EN23" s="71" t="e">
        <f t="shared" si="39"/>
        <v>#DIV/0!</v>
      </c>
      <c r="EO23" s="71" t="e">
        <f t="shared" si="40"/>
        <v>#DIV/0!</v>
      </c>
      <c r="EQ23" s="71" t="e">
        <f t="shared" si="67"/>
        <v>#DIV/0!</v>
      </c>
      <c r="ER23" s="71" t="e">
        <f t="shared" si="41"/>
        <v>#DIV/0!</v>
      </c>
      <c r="ES23" s="71" t="e">
        <f t="shared" si="42"/>
        <v>#DIV/0!</v>
      </c>
      <c r="ET23" s="71" t="e">
        <f t="shared" si="43"/>
        <v>#DIV/0!</v>
      </c>
      <c r="EW23" s="71" t="e">
        <f t="shared" si="44"/>
        <v>#DIV/0!</v>
      </c>
      <c r="EX23" s="71">
        <f t="shared" si="45"/>
        <v>1</v>
      </c>
      <c r="EY23" s="71">
        <f t="shared" si="11"/>
        <v>1.2411199658378305</v>
      </c>
      <c r="EZ23" s="71"/>
      <c r="FA23" s="71" t="e">
        <f t="shared" si="46"/>
        <v>#DIV/0!</v>
      </c>
      <c r="FB23" s="71">
        <f t="shared" si="47"/>
        <v>1</v>
      </c>
      <c r="FC23" s="71">
        <f t="shared" si="12"/>
        <v>1.0080177826168988</v>
      </c>
      <c r="FD23" s="71"/>
      <c r="FE23" s="71" t="e">
        <f t="shared" si="48"/>
        <v>#DIV/0!</v>
      </c>
      <c r="FF23" s="71">
        <f t="shared" si="49"/>
        <v>1</v>
      </c>
      <c r="FG23" s="71">
        <f t="shared" si="13"/>
        <v>0.99064058315781867</v>
      </c>
      <c r="FH23" s="71"/>
      <c r="FI23" s="71" t="e">
        <f t="shared" si="50"/>
        <v>#DIV/0!</v>
      </c>
      <c r="FJ23" s="71">
        <f t="shared" si="51"/>
        <v>1</v>
      </c>
      <c r="FK23" s="71">
        <f t="shared" si="14"/>
        <v>0.94835920392032058</v>
      </c>
      <c r="FM23" s="71" t="e">
        <f t="shared" si="52"/>
        <v>#DIV/0!</v>
      </c>
      <c r="FN23" s="71">
        <f t="shared" si="53"/>
        <v>1</v>
      </c>
      <c r="FO23" s="71">
        <f t="shared" si="15"/>
        <v>0.99815135544705347</v>
      </c>
      <c r="FQ23" s="238"/>
      <c r="GA23" s="51">
        <v>1978</v>
      </c>
      <c r="GB23" s="118">
        <f t="shared" si="54"/>
        <v>1.007420142832858</v>
      </c>
      <c r="GC23" s="118">
        <f t="shared" si="55"/>
        <v>0.889856924376493</v>
      </c>
      <c r="GD23" s="118">
        <f t="shared" si="56"/>
        <v>0.96039550520537786</v>
      </c>
      <c r="GE23" s="118">
        <f t="shared" si="57"/>
        <v>1.0118135812274431</v>
      </c>
      <c r="GF23" s="118">
        <f t="shared" si="58"/>
        <v>1.1650372799433548</v>
      </c>
      <c r="GH23" s="51">
        <f t="shared" si="16"/>
        <v>9</v>
      </c>
      <c r="GI23" s="118">
        <f t="shared" si="59"/>
        <v>1</v>
      </c>
      <c r="GJ23" s="118">
        <f t="shared" si="60"/>
        <v>1</v>
      </c>
      <c r="GK23" s="118">
        <f t="shared" si="61"/>
        <v>1</v>
      </c>
      <c r="GL23" s="118">
        <f t="shared" si="62"/>
        <v>1</v>
      </c>
      <c r="GM23" s="118">
        <f t="shared" si="63"/>
        <v>1</v>
      </c>
      <c r="GT23" s="51">
        <f t="shared" si="17"/>
        <v>1995</v>
      </c>
      <c r="GU23" s="71">
        <f t="shared" si="0"/>
        <v>1.1552607863918603</v>
      </c>
      <c r="GV23" s="71">
        <f t="shared" si="1"/>
        <v>1.1417651279367933</v>
      </c>
      <c r="GW23" s="71">
        <f t="shared" si="2"/>
        <v>1.011819995308014</v>
      </c>
    </row>
    <row r="24" spans="1:205" x14ac:dyDescent="0.2">
      <c r="A24" s="75" t="s">
        <v>147</v>
      </c>
      <c r="B24" s="50">
        <f t="shared" si="18"/>
        <v>1958</v>
      </c>
      <c r="D24" s="79"/>
      <c r="E24" s="79"/>
      <c r="F24" s="79"/>
      <c r="G24" s="79"/>
      <c r="H24" s="79"/>
      <c r="J24" s="69"/>
      <c r="K24" s="69"/>
      <c r="L24" s="69"/>
      <c r="M24" s="69"/>
      <c r="N24" s="69"/>
      <c r="V24" s="70"/>
      <c r="W24" s="70"/>
      <c r="X24" s="70"/>
      <c r="Y24" s="70"/>
      <c r="Z24" s="70"/>
      <c r="BB24" s="71"/>
      <c r="BC24" s="71"/>
      <c r="BD24" s="71"/>
      <c r="BE24" s="71"/>
      <c r="BF24" s="71"/>
      <c r="BG24" s="71"/>
      <c r="BH24" s="71"/>
      <c r="BI24" s="71"/>
      <c r="BJ24" s="71"/>
      <c r="BK24" s="71"/>
      <c r="BL24" s="71"/>
      <c r="BM24" s="71"/>
      <c r="BN24" s="71"/>
      <c r="BO24" s="71"/>
      <c r="BP24" s="71"/>
      <c r="BQ24" s="71"/>
      <c r="BR24" s="71"/>
      <c r="BS24" s="71"/>
      <c r="BT24" s="71"/>
      <c r="BU24" s="71"/>
      <c r="BV24" s="71"/>
      <c r="CK24" s="73"/>
      <c r="CL24" s="73"/>
      <c r="CM24" s="73"/>
      <c r="CN24" s="73"/>
      <c r="CO24" s="73"/>
      <c r="CP24" s="73"/>
      <c r="CQ24" s="73"/>
      <c r="CR24" s="73"/>
      <c r="CS24" s="73"/>
      <c r="CT24" s="73"/>
      <c r="CU24" s="73"/>
      <c r="CX24" s="53"/>
      <c r="CZ24" s="71" t="e">
        <f t="shared" si="3"/>
        <v>#DIV/0!</v>
      </c>
      <c r="DA24" s="71" t="e">
        <f t="shared" si="4"/>
        <v>#DIV/0!</v>
      </c>
      <c r="DB24" s="71" t="e">
        <f t="shared" si="5"/>
        <v>#DIV/0!</v>
      </c>
      <c r="DC24" s="71" t="e">
        <f t="shared" si="6"/>
        <v>#DIV/0!</v>
      </c>
      <c r="DE24" s="71" t="e">
        <f t="shared" si="19"/>
        <v>#DIV/0!</v>
      </c>
      <c r="DF24" s="71" t="e">
        <f t="shared" si="20"/>
        <v>#DIV/0!</v>
      </c>
      <c r="DG24" s="71" t="e">
        <f t="shared" si="21"/>
        <v>#DIV/0!</v>
      </c>
      <c r="DH24" s="71" t="e">
        <f t="shared" si="22"/>
        <v>#DIV/0!</v>
      </c>
      <c r="DI24" s="71" t="e">
        <f t="shared" si="23"/>
        <v>#DIV/0!</v>
      </c>
      <c r="DJ24" s="71"/>
      <c r="DK24" s="71" t="e">
        <f t="shared" si="24"/>
        <v>#DIV/0!</v>
      </c>
      <c r="DL24" s="71" t="e">
        <f t="shared" si="25"/>
        <v>#DIV/0!</v>
      </c>
      <c r="DM24" s="71" t="e">
        <f t="shared" si="26"/>
        <v>#DIV/0!</v>
      </c>
      <c r="DN24" s="71" t="e">
        <f t="shared" si="27"/>
        <v>#DIV/0!</v>
      </c>
      <c r="DQ24" s="71" t="e">
        <f t="shared" si="64"/>
        <v>#DIV/0!</v>
      </c>
      <c r="DR24" s="71" t="e">
        <f t="shared" si="28"/>
        <v>#DIV/0!</v>
      </c>
      <c r="DS24" s="71" t="e">
        <f t="shared" si="29"/>
        <v>#DIV/0!</v>
      </c>
      <c r="DT24" s="71" t="e">
        <f t="shared" si="30"/>
        <v>#DIV/0!</v>
      </c>
      <c r="DV24" s="71" t="e">
        <f t="shared" si="7"/>
        <v>#DIV/0!</v>
      </c>
      <c r="DW24" s="71" t="e">
        <f t="shared" si="8"/>
        <v>#DIV/0!</v>
      </c>
      <c r="DX24" s="71" t="e">
        <f t="shared" si="9"/>
        <v>#DIV/0!</v>
      </c>
      <c r="DY24" s="71" t="e">
        <f t="shared" si="10"/>
        <v>#DIV/0!</v>
      </c>
      <c r="DZ24" s="71"/>
      <c r="EB24" s="71" t="e">
        <f t="shared" si="31"/>
        <v>#DIV/0!</v>
      </c>
      <c r="EC24" s="71" t="e">
        <f t="shared" si="32"/>
        <v>#DIV/0!</v>
      </c>
      <c r="ED24" s="71" t="e">
        <f t="shared" si="33"/>
        <v>#DIV/0!</v>
      </c>
      <c r="EE24" s="71" t="e">
        <f t="shared" si="34"/>
        <v>#DIV/0!</v>
      </c>
      <c r="EG24" s="71" t="e">
        <f t="shared" si="65"/>
        <v>#DIV/0!</v>
      </c>
      <c r="EH24" s="71" t="e">
        <f t="shared" si="35"/>
        <v>#DIV/0!</v>
      </c>
      <c r="EI24" s="71" t="e">
        <f t="shared" si="36"/>
        <v>#DIV/0!</v>
      </c>
      <c r="EJ24" s="71" t="e">
        <f t="shared" si="37"/>
        <v>#DIV/0!</v>
      </c>
      <c r="EL24" s="71" t="e">
        <f t="shared" si="66"/>
        <v>#DIV/0!</v>
      </c>
      <c r="EM24" s="71" t="e">
        <f t="shared" si="38"/>
        <v>#DIV/0!</v>
      </c>
      <c r="EN24" s="71" t="e">
        <f t="shared" si="39"/>
        <v>#DIV/0!</v>
      </c>
      <c r="EO24" s="71" t="e">
        <f t="shared" si="40"/>
        <v>#DIV/0!</v>
      </c>
      <c r="EQ24" s="71" t="e">
        <f t="shared" si="67"/>
        <v>#DIV/0!</v>
      </c>
      <c r="ER24" s="71" t="e">
        <f t="shared" si="41"/>
        <v>#DIV/0!</v>
      </c>
      <c r="ES24" s="71" t="e">
        <f t="shared" si="42"/>
        <v>#DIV/0!</v>
      </c>
      <c r="ET24" s="71" t="e">
        <f t="shared" si="43"/>
        <v>#DIV/0!</v>
      </c>
      <c r="EW24" s="71" t="e">
        <f t="shared" si="44"/>
        <v>#DIV/0!</v>
      </c>
      <c r="EX24" s="71">
        <f t="shared" si="45"/>
        <v>1</v>
      </c>
      <c r="EY24" s="71">
        <f t="shared" si="11"/>
        <v>1.2411199658378305</v>
      </c>
      <c r="EZ24" s="71"/>
      <c r="FA24" s="71" t="e">
        <f t="shared" si="46"/>
        <v>#DIV/0!</v>
      </c>
      <c r="FB24" s="71">
        <f t="shared" si="47"/>
        <v>1</v>
      </c>
      <c r="FC24" s="71">
        <f t="shared" si="12"/>
        <v>1.0080177826168988</v>
      </c>
      <c r="FD24" s="71"/>
      <c r="FE24" s="71" t="e">
        <f t="shared" si="48"/>
        <v>#DIV/0!</v>
      </c>
      <c r="FF24" s="71">
        <f t="shared" si="49"/>
        <v>1</v>
      </c>
      <c r="FG24" s="71">
        <f t="shared" si="13"/>
        <v>0.99064058315781867</v>
      </c>
      <c r="FH24" s="71"/>
      <c r="FI24" s="71" t="e">
        <f t="shared" si="50"/>
        <v>#DIV/0!</v>
      </c>
      <c r="FJ24" s="71">
        <f t="shared" si="51"/>
        <v>1</v>
      </c>
      <c r="FK24" s="71">
        <f t="shared" si="14"/>
        <v>0.94835920392032058</v>
      </c>
      <c r="FM24" s="71" t="e">
        <f t="shared" si="52"/>
        <v>#DIV/0!</v>
      </c>
      <c r="FN24" s="71">
        <f t="shared" si="53"/>
        <v>1</v>
      </c>
      <c r="FO24" s="71">
        <f t="shared" si="15"/>
        <v>0.99815135544705347</v>
      </c>
      <c r="FQ24" s="238"/>
      <c r="GA24" s="51">
        <f>GA23+1</f>
        <v>1979</v>
      </c>
      <c r="GB24" s="118">
        <f t="shared" si="54"/>
        <v>0.98699420489051304</v>
      </c>
      <c r="GC24" s="118">
        <f t="shared" si="55"/>
        <v>0.90608737575979914</v>
      </c>
      <c r="GD24" s="118">
        <f t="shared" si="56"/>
        <v>0.96770062494160436</v>
      </c>
      <c r="GE24" s="118">
        <f t="shared" si="57"/>
        <v>0.98606038236337501</v>
      </c>
      <c r="GF24" s="118">
        <f t="shared" si="58"/>
        <v>1.1415632821662387</v>
      </c>
      <c r="GH24" s="51">
        <f t="shared" si="16"/>
        <v>10</v>
      </c>
      <c r="GI24" s="118">
        <f t="shared" si="59"/>
        <v>0.99592016389349447</v>
      </c>
      <c r="GJ24" s="118">
        <f t="shared" si="60"/>
        <v>1.0153322876322035</v>
      </c>
      <c r="GK24" s="118">
        <f t="shared" si="61"/>
        <v>1.0038222044384368</v>
      </c>
      <c r="GL24" s="118">
        <f t="shared" si="62"/>
        <v>0.9785119726170648</v>
      </c>
      <c r="GM24" s="118">
        <f t="shared" si="63"/>
        <v>0.99860419596457972</v>
      </c>
      <c r="GT24" s="51">
        <f t="shared" si="17"/>
        <v>1996</v>
      </c>
      <c r="GU24" s="71">
        <f t="shared" si="0"/>
        <v>1.2171390888748872</v>
      </c>
      <c r="GV24" s="71">
        <f t="shared" si="1"/>
        <v>1.1509791200181272</v>
      </c>
      <c r="GW24" s="71">
        <f t="shared" si="2"/>
        <v>1.0574814674793735</v>
      </c>
    </row>
    <row r="25" spans="1:205" x14ac:dyDescent="0.2">
      <c r="A25" s="75" t="s">
        <v>147</v>
      </c>
      <c r="B25" s="50">
        <f t="shared" si="18"/>
        <v>1959</v>
      </c>
      <c r="D25" s="79"/>
      <c r="E25" s="79"/>
      <c r="F25" s="79"/>
      <c r="G25" s="79"/>
      <c r="H25" s="79"/>
      <c r="J25" s="69"/>
      <c r="K25" s="69"/>
      <c r="L25" s="69"/>
      <c r="M25" s="69"/>
      <c r="N25" s="69"/>
      <c r="V25" s="70"/>
      <c r="W25" s="70"/>
      <c r="X25" s="70"/>
      <c r="Y25" s="70"/>
      <c r="Z25" s="70"/>
      <c r="BB25" s="71"/>
      <c r="BC25" s="71"/>
      <c r="BD25" s="71"/>
      <c r="BE25" s="71"/>
      <c r="BF25" s="71"/>
      <c r="BG25" s="71"/>
      <c r="BH25" s="71"/>
      <c r="BI25" s="71"/>
      <c r="BJ25" s="71"/>
      <c r="BK25" s="71"/>
      <c r="BL25" s="71"/>
      <c r="BM25" s="71"/>
      <c r="BN25" s="71"/>
      <c r="BO25" s="71"/>
      <c r="BP25" s="71"/>
      <c r="BQ25" s="71"/>
      <c r="BR25" s="71"/>
      <c r="BS25" s="71"/>
      <c r="BT25" s="71"/>
      <c r="BU25" s="71"/>
      <c r="BV25" s="71"/>
      <c r="CK25" s="73"/>
      <c r="CL25" s="73"/>
      <c r="CM25" s="73"/>
      <c r="CN25" s="73"/>
      <c r="CO25" s="73"/>
      <c r="CP25" s="73"/>
      <c r="CQ25" s="73"/>
      <c r="CR25" s="73"/>
      <c r="CS25" s="73"/>
      <c r="CT25" s="73"/>
      <c r="CU25" s="73"/>
      <c r="CX25" s="53"/>
      <c r="CZ25" s="71" t="e">
        <f t="shared" si="3"/>
        <v>#DIV/0!</v>
      </c>
      <c r="DA25" s="71" t="e">
        <f t="shared" si="4"/>
        <v>#DIV/0!</v>
      </c>
      <c r="DB25" s="71" t="e">
        <f t="shared" si="5"/>
        <v>#DIV/0!</v>
      </c>
      <c r="DC25" s="71" t="e">
        <f t="shared" si="6"/>
        <v>#DIV/0!</v>
      </c>
      <c r="DE25" s="71" t="e">
        <f t="shared" si="19"/>
        <v>#DIV/0!</v>
      </c>
      <c r="DF25" s="71" t="e">
        <f t="shared" si="20"/>
        <v>#DIV/0!</v>
      </c>
      <c r="DG25" s="71" t="e">
        <f t="shared" si="21"/>
        <v>#DIV/0!</v>
      </c>
      <c r="DH25" s="71" t="e">
        <f t="shared" si="22"/>
        <v>#DIV/0!</v>
      </c>
      <c r="DI25" s="71" t="e">
        <f t="shared" si="23"/>
        <v>#DIV/0!</v>
      </c>
      <c r="DJ25" s="71"/>
      <c r="DK25" s="71" t="e">
        <f t="shared" si="24"/>
        <v>#DIV/0!</v>
      </c>
      <c r="DL25" s="71" t="e">
        <f t="shared" si="25"/>
        <v>#DIV/0!</v>
      </c>
      <c r="DM25" s="71" t="e">
        <f t="shared" si="26"/>
        <v>#DIV/0!</v>
      </c>
      <c r="DN25" s="71" t="e">
        <f t="shared" si="27"/>
        <v>#DIV/0!</v>
      </c>
      <c r="DQ25" s="71" t="e">
        <f t="shared" si="64"/>
        <v>#DIV/0!</v>
      </c>
      <c r="DR25" s="71" t="e">
        <f t="shared" si="28"/>
        <v>#DIV/0!</v>
      </c>
      <c r="DS25" s="71" t="e">
        <f t="shared" si="29"/>
        <v>#DIV/0!</v>
      </c>
      <c r="DT25" s="71" t="e">
        <f t="shared" si="30"/>
        <v>#DIV/0!</v>
      </c>
      <c r="DV25" s="71" t="e">
        <f t="shared" si="7"/>
        <v>#DIV/0!</v>
      </c>
      <c r="DW25" s="71" t="e">
        <f t="shared" si="8"/>
        <v>#DIV/0!</v>
      </c>
      <c r="DX25" s="71" t="e">
        <f t="shared" si="9"/>
        <v>#DIV/0!</v>
      </c>
      <c r="DY25" s="71" t="e">
        <f t="shared" si="10"/>
        <v>#DIV/0!</v>
      </c>
      <c r="DZ25" s="71"/>
      <c r="EB25" s="71" t="e">
        <f t="shared" si="31"/>
        <v>#DIV/0!</v>
      </c>
      <c r="EC25" s="71" t="e">
        <f t="shared" si="32"/>
        <v>#DIV/0!</v>
      </c>
      <c r="ED25" s="71" t="e">
        <f t="shared" si="33"/>
        <v>#DIV/0!</v>
      </c>
      <c r="EE25" s="71" t="e">
        <f t="shared" si="34"/>
        <v>#DIV/0!</v>
      </c>
      <c r="EG25" s="71" t="e">
        <f t="shared" si="65"/>
        <v>#DIV/0!</v>
      </c>
      <c r="EH25" s="71" t="e">
        <f t="shared" si="35"/>
        <v>#DIV/0!</v>
      </c>
      <c r="EI25" s="71" t="e">
        <f t="shared" si="36"/>
        <v>#DIV/0!</v>
      </c>
      <c r="EJ25" s="71" t="e">
        <f t="shared" si="37"/>
        <v>#DIV/0!</v>
      </c>
      <c r="EL25" s="71" t="e">
        <f t="shared" si="66"/>
        <v>#DIV/0!</v>
      </c>
      <c r="EM25" s="71" t="e">
        <f t="shared" si="38"/>
        <v>#DIV/0!</v>
      </c>
      <c r="EN25" s="71" t="e">
        <f t="shared" si="39"/>
        <v>#DIV/0!</v>
      </c>
      <c r="EO25" s="71" t="e">
        <f t="shared" si="40"/>
        <v>#DIV/0!</v>
      </c>
      <c r="EQ25" s="71" t="e">
        <f t="shared" si="67"/>
        <v>#DIV/0!</v>
      </c>
      <c r="ER25" s="71" t="e">
        <f t="shared" si="41"/>
        <v>#DIV/0!</v>
      </c>
      <c r="ES25" s="71" t="e">
        <f t="shared" si="42"/>
        <v>#DIV/0!</v>
      </c>
      <c r="ET25" s="71" t="e">
        <f t="shared" si="43"/>
        <v>#DIV/0!</v>
      </c>
      <c r="EW25" s="71" t="e">
        <f t="shared" si="44"/>
        <v>#DIV/0!</v>
      </c>
      <c r="EX25" s="71">
        <f t="shared" si="45"/>
        <v>1</v>
      </c>
      <c r="EY25" s="71">
        <f t="shared" si="11"/>
        <v>1.2411199658378305</v>
      </c>
      <c r="EZ25" s="71"/>
      <c r="FA25" s="71" t="e">
        <f t="shared" si="46"/>
        <v>#DIV/0!</v>
      </c>
      <c r="FB25" s="71">
        <f t="shared" si="47"/>
        <v>1</v>
      </c>
      <c r="FC25" s="71">
        <f t="shared" si="12"/>
        <v>1.0080177826168988</v>
      </c>
      <c r="FD25" s="71"/>
      <c r="FE25" s="71" t="e">
        <f t="shared" si="48"/>
        <v>#DIV/0!</v>
      </c>
      <c r="FF25" s="71">
        <f t="shared" si="49"/>
        <v>1</v>
      </c>
      <c r="FG25" s="71">
        <f t="shared" si="13"/>
        <v>0.99064058315781867</v>
      </c>
      <c r="FH25" s="71"/>
      <c r="FI25" s="71" t="e">
        <f t="shared" si="50"/>
        <v>#DIV/0!</v>
      </c>
      <c r="FJ25" s="71">
        <f t="shared" si="51"/>
        <v>1</v>
      </c>
      <c r="FK25" s="71">
        <f t="shared" si="14"/>
        <v>0.94835920392032058</v>
      </c>
      <c r="FM25" s="71" t="e">
        <f t="shared" si="52"/>
        <v>#DIV/0!</v>
      </c>
      <c r="FN25" s="71">
        <f t="shared" si="53"/>
        <v>1</v>
      </c>
      <c r="FO25" s="71">
        <f t="shared" si="15"/>
        <v>0.99815135544705347</v>
      </c>
      <c r="FQ25" s="238"/>
      <c r="GA25" s="51">
        <f t="shared" ref="GA25:GA47" si="68">GA24+1</f>
        <v>1980</v>
      </c>
      <c r="GB25" s="118">
        <f t="shared" si="54"/>
        <v>0.95997240986479204</v>
      </c>
      <c r="GC25" s="118">
        <f t="shared" si="55"/>
        <v>0.92379506445286941</v>
      </c>
      <c r="GD25" s="118">
        <f t="shared" si="56"/>
        <v>0.97079298398482095</v>
      </c>
      <c r="GE25" s="118">
        <f t="shared" si="57"/>
        <v>1.0053109584014885</v>
      </c>
      <c r="GF25" s="118">
        <f t="shared" si="58"/>
        <v>1.0647706418499445</v>
      </c>
      <c r="GH25" s="51">
        <f t="shared" si="16"/>
        <v>11</v>
      </c>
      <c r="GI25" s="118">
        <f t="shared" si="59"/>
        <v>1.0140066631851505</v>
      </c>
      <c r="GJ25" s="118">
        <f t="shared" si="60"/>
        <v>1.0304201935369028</v>
      </c>
      <c r="GK25" s="118">
        <f t="shared" si="61"/>
        <v>1.0145745754775506</v>
      </c>
      <c r="GL25" s="118">
        <f t="shared" si="62"/>
        <v>0.98078318423069277</v>
      </c>
      <c r="GM25" s="118">
        <f t="shared" si="63"/>
        <v>0.98893890293451836</v>
      </c>
      <c r="GT25" s="51">
        <f t="shared" si="17"/>
        <v>1997</v>
      </c>
      <c r="GU25" s="71">
        <f t="shared" si="0"/>
        <v>1.1832630797003865</v>
      </c>
      <c r="GV25" s="71">
        <f t="shared" si="1"/>
        <v>1.1604197696334086</v>
      </c>
      <c r="GW25" s="71">
        <f t="shared" si="2"/>
        <v>1.0196853851207606</v>
      </c>
    </row>
    <row r="26" spans="1:205" x14ac:dyDescent="0.2">
      <c r="A26" s="75" t="s">
        <v>147</v>
      </c>
      <c r="B26" s="50">
        <f t="shared" si="18"/>
        <v>1960</v>
      </c>
      <c r="D26" s="79">
        <f>Conversion_Factors!$O22*D187+D269</f>
        <v>2417.6979229640106</v>
      </c>
      <c r="E26" s="79">
        <f>Conversion_Factors!$O22*E187+E269</f>
        <v>3086.4592008094351</v>
      </c>
      <c r="F26" s="79">
        <f>Conversion_Factors!$O22*F187+F269</f>
        <v>2301.8927461190324</v>
      </c>
      <c r="G26" s="79">
        <f>Conversion_Factors!$O22*G187+G269</f>
        <v>1226.9231804208073</v>
      </c>
      <c r="H26" s="79">
        <f t="shared" ref="H26:H76" si="69">SUM(D26:G26)</f>
        <v>9032.9730503132851</v>
      </c>
      <c r="J26" s="69"/>
      <c r="K26" s="69"/>
      <c r="L26" s="69"/>
      <c r="M26" s="69"/>
      <c r="N26" s="69"/>
      <c r="V26" s="70"/>
      <c r="W26" s="70"/>
      <c r="X26" s="70"/>
      <c r="Y26" s="70"/>
      <c r="Z26" s="70"/>
      <c r="BB26" s="71"/>
      <c r="BC26" s="71"/>
      <c r="BD26" s="71"/>
      <c r="BE26" s="71"/>
      <c r="BF26" s="71"/>
      <c r="BG26" s="71"/>
      <c r="BH26" s="71"/>
      <c r="BI26" s="71"/>
      <c r="BJ26" s="71"/>
      <c r="BK26" s="71"/>
      <c r="BL26" s="71"/>
      <c r="BM26" s="71"/>
      <c r="BN26" s="71"/>
      <c r="BO26" s="71"/>
      <c r="BP26" s="71"/>
      <c r="BQ26" s="71"/>
      <c r="BR26" s="71"/>
      <c r="BS26" s="71"/>
      <c r="BT26" s="71"/>
      <c r="BU26" s="71"/>
      <c r="BV26" s="71"/>
      <c r="CK26" s="73"/>
      <c r="CL26" s="73"/>
      <c r="CM26" s="73"/>
      <c r="CN26" s="73"/>
      <c r="CO26" s="73"/>
      <c r="CP26" s="73"/>
      <c r="CQ26" s="73"/>
      <c r="CR26" s="73"/>
      <c r="CS26" s="73"/>
      <c r="CT26" s="73"/>
      <c r="CU26" s="73"/>
      <c r="CX26" s="53"/>
      <c r="CZ26" s="71">
        <f t="shared" si="3"/>
        <v>0.26765251147075647</v>
      </c>
      <c r="DA26" s="71">
        <f t="shared" si="4"/>
        <v>0.34168807806886897</v>
      </c>
      <c r="DB26" s="71">
        <f t="shared" si="5"/>
        <v>0.25483223887612477</v>
      </c>
      <c r="DC26" s="71">
        <f t="shared" si="6"/>
        <v>0.13582717158424984</v>
      </c>
      <c r="DE26" s="71" t="e">
        <f t="shared" si="19"/>
        <v>#DIV/0!</v>
      </c>
      <c r="DF26" s="71" t="e">
        <f t="shared" si="20"/>
        <v>#DIV/0!</v>
      </c>
      <c r="DG26" s="71" t="e">
        <f t="shared" si="21"/>
        <v>#DIV/0!</v>
      </c>
      <c r="DH26" s="71" t="e">
        <f t="shared" si="22"/>
        <v>#DIV/0!</v>
      </c>
      <c r="DI26" s="71" t="e">
        <f t="shared" si="23"/>
        <v>#DIV/0!</v>
      </c>
      <c r="DJ26" s="71"/>
      <c r="DK26" s="71" t="e">
        <f t="shared" si="24"/>
        <v>#DIV/0!</v>
      </c>
      <c r="DL26" s="71" t="e">
        <f t="shared" si="25"/>
        <v>#DIV/0!</v>
      </c>
      <c r="DM26" s="71" t="e">
        <f t="shared" si="26"/>
        <v>#DIV/0!</v>
      </c>
      <c r="DN26" s="71" t="e">
        <f t="shared" si="27"/>
        <v>#DIV/0!</v>
      </c>
      <c r="DQ26" s="71" t="e">
        <f t="shared" si="64"/>
        <v>#DIV/0!</v>
      </c>
      <c r="DR26" s="71" t="e">
        <f t="shared" si="28"/>
        <v>#DIV/0!</v>
      </c>
      <c r="DS26" s="71" t="e">
        <f t="shared" si="29"/>
        <v>#DIV/0!</v>
      </c>
      <c r="DT26" s="71" t="e">
        <f t="shared" si="30"/>
        <v>#DIV/0!</v>
      </c>
      <c r="DV26" s="71" t="e">
        <f t="shared" si="7"/>
        <v>#DIV/0!</v>
      </c>
      <c r="DW26" s="71" t="e">
        <f t="shared" si="8"/>
        <v>#DIV/0!</v>
      </c>
      <c r="DX26" s="71" t="e">
        <f t="shared" si="9"/>
        <v>#DIV/0!</v>
      </c>
      <c r="DY26" s="71" t="e">
        <f t="shared" si="10"/>
        <v>#DIV/0!</v>
      </c>
      <c r="DZ26" s="71"/>
      <c r="EB26" s="71" t="e">
        <f t="shared" si="31"/>
        <v>#DIV/0!</v>
      </c>
      <c r="EC26" s="71" t="e">
        <f t="shared" si="32"/>
        <v>#DIV/0!</v>
      </c>
      <c r="ED26" s="71" t="e">
        <f t="shared" si="33"/>
        <v>#DIV/0!</v>
      </c>
      <c r="EE26" s="71" t="e">
        <f t="shared" si="34"/>
        <v>#DIV/0!</v>
      </c>
      <c r="EG26" s="71" t="e">
        <f t="shared" si="65"/>
        <v>#DIV/0!</v>
      </c>
      <c r="EH26" s="71" t="e">
        <f t="shared" si="35"/>
        <v>#DIV/0!</v>
      </c>
      <c r="EI26" s="71" t="e">
        <f t="shared" si="36"/>
        <v>#DIV/0!</v>
      </c>
      <c r="EJ26" s="71" t="e">
        <f t="shared" si="37"/>
        <v>#DIV/0!</v>
      </c>
      <c r="EL26" s="71" t="e">
        <f t="shared" si="66"/>
        <v>#DIV/0!</v>
      </c>
      <c r="EM26" s="71" t="e">
        <f t="shared" si="38"/>
        <v>#DIV/0!</v>
      </c>
      <c r="EN26" s="71" t="e">
        <f t="shared" si="39"/>
        <v>#DIV/0!</v>
      </c>
      <c r="EO26" s="71" t="e">
        <f t="shared" si="40"/>
        <v>#DIV/0!</v>
      </c>
      <c r="EQ26" s="71" t="e">
        <f t="shared" si="67"/>
        <v>#DIV/0!</v>
      </c>
      <c r="ER26" s="71" t="e">
        <f t="shared" si="41"/>
        <v>#DIV/0!</v>
      </c>
      <c r="ES26" s="71" t="e">
        <f t="shared" si="42"/>
        <v>#DIV/0!</v>
      </c>
      <c r="ET26" s="71" t="e">
        <f t="shared" si="43"/>
        <v>#DIV/0!</v>
      </c>
      <c r="EW26" s="71" t="e">
        <f t="shared" si="44"/>
        <v>#DIV/0!</v>
      </c>
      <c r="EX26" s="71">
        <f t="shared" si="45"/>
        <v>1</v>
      </c>
      <c r="EY26" s="71">
        <f t="shared" si="11"/>
        <v>1.2411199658378305</v>
      </c>
      <c r="EZ26" s="71"/>
      <c r="FA26" s="71" t="e">
        <f t="shared" si="46"/>
        <v>#DIV/0!</v>
      </c>
      <c r="FB26" s="71">
        <f t="shared" si="47"/>
        <v>1</v>
      </c>
      <c r="FC26" s="71">
        <f t="shared" si="12"/>
        <v>1.0080177826168988</v>
      </c>
      <c r="FD26" s="71"/>
      <c r="FE26" s="71" t="e">
        <f t="shared" si="48"/>
        <v>#DIV/0!</v>
      </c>
      <c r="FF26" s="71">
        <f t="shared" si="49"/>
        <v>1</v>
      </c>
      <c r="FG26" s="71">
        <f t="shared" si="13"/>
        <v>0.99064058315781867</v>
      </c>
      <c r="FH26" s="71"/>
      <c r="FI26" s="71" t="e">
        <f t="shared" si="50"/>
        <v>#DIV/0!</v>
      </c>
      <c r="FJ26" s="71">
        <f t="shared" si="51"/>
        <v>1</v>
      </c>
      <c r="FK26" s="71">
        <f t="shared" si="14"/>
        <v>0.94835920392032058</v>
      </c>
      <c r="FM26" s="71" t="e">
        <f t="shared" si="52"/>
        <v>#DIV/0!</v>
      </c>
      <c r="FN26" s="71">
        <f t="shared" si="53"/>
        <v>1</v>
      </c>
      <c r="FO26" s="71">
        <f t="shared" si="15"/>
        <v>0.99815135544705347</v>
      </c>
      <c r="FQ26" s="238"/>
      <c r="GA26" s="51">
        <f t="shared" si="68"/>
        <v>1981</v>
      </c>
      <c r="GB26" s="118">
        <f t="shared" si="54"/>
        <v>0.96251569085002575</v>
      </c>
      <c r="GC26" s="118">
        <f t="shared" si="55"/>
        <v>0.96024247327726142</v>
      </c>
      <c r="GD26" s="118">
        <f t="shared" si="56"/>
        <v>0.97060027073369237</v>
      </c>
      <c r="GE26" s="118">
        <f t="shared" si="57"/>
        <v>0.9879914955936997</v>
      </c>
      <c r="GF26" s="118">
        <f t="shared" si="58"/>
        <v>1.0452815671340456</v>
      </c>
      <c r="GH26" s="51">
        <f t="shared" si="16"/>
        <v>12</v>
      </c>
      <c r="GI26" s="118">
        <f t="shared" si="59"/>
        <v>1.0684325769141527</v>
      </c>
      <c r="GJ26" s="118">
        <f t="shared" si="60"/>
        <v>1.046831941938078</v>
      </c>
      <c r="GK26" s="118">
        <f t="shared" si="61"/>
        <v>1.0235819774958319</v>
      </c>
      <c r="GL26" s="118">
        <f t="shared" si="62"/>
        <v>1.0047772863603435</v>
      </c>
      <c r="GM26" s="118">
        <f t="shared" si="63"/>
        <v>0.9923793440591856</v>
      </c>
      <c r="GT26" s="51">
        <f t="shared" si="17"/>
        <v>1998</v>
      </c>
      <c r="GU26" s="71">
        <f t="shared" si="0"/>
        <v>1.1825868761810785</v>
      </c>
      <c r="GV26" s="71">
        <f t="shared" si="1"/>
        <v>1.1742351772347317</v>
      </c>
      <c r="GW26" s="71">
        <f t="shared" si="2"/>
        <v>1.0071124584821369</v>
      </c>
    </row>
    <row r="27" spans="1:205" x14ac:dyDescent="0.2">
      <c r="A27" s="75" t="s">
        <v>147</v>
      </c>
      <c r="B27" s="50">
        <f t="shared" si="18"/>
        <v>1961</v>
      </c>
      <c r="D27" s="79">
        <f>Conversion_Factors!$O23*D188+D270</f>
        <v>2511.762427199646</v>
      </c>
      <c r="E27" s="79">
        <f>Conversion_Factors!$O23*E188+E270</f>
        <v>3175.0588969093301</v>
      </c>
      <c r="F27" s="79">
        <f>Conversion_Factors!$O23*F188+F270</f>
        <v>2321.7953878357657</v>
      </c>
      <c r="G27" s="79">
        <f>Conversion_Factors!$O23*G188+G270</f>
        <v>1271.0881500534383</v>
      </c>
      <c r="H27" s="79">
        <f t="shared" si="69"/>
        <v>9279.7048619981797</v>
      </c>
      <c r="J27" s="69"/>
      <c r="K27" s="69"/>
      <c r="L27" s="69"/>
      <c r="M27" s="69"/>
      <c r="N27" s="69"/>
      <c r="V27" s="70"/>
      <c r="W27" s="70"/>
      <c r="X27" s="70"/>
      <c r="Y27" s="70"/>
      <c r="Z27" s="70"/>
      <c r="BB27" s="71"/>
      <c r="BC27" s="71"/>
      <c r="BD27" s="71"/>
      <c r="BE27" s="71"/>
      <c r="BF27" s="71"/>
      <c r="BG27" s="71"/>
      <c r="BH27" s="71"/>
      <c r="BI27" s="71"/>
      <c r="BJ27" s="71"/>
      <c r="BK27" s="71"/>
      <c r="BL27" s="71"/>
      <c r="BM27" s="71"/>
      <c r="BN27" s="71"/>
      <c r="BO27" s="71"/>
      <c r="BP27" s="71"/>
      <c r="BQ27" s="71"/>
      <c r="BR27" s="71"/>
      <c r="BS27" s="71"/>
      <c r="BT27" s="71"/>
      <c r="BU27" s="71"/>
      <c r="BV27" s="71"/>
      <c r="CK27" s="73"/>
      <c r="CL27" s="73"/>
      <c r="CM27" s="73"/>
      <c r="CN27" s="73"/>
      <c r="CO27" s="73"/>
      <c r="CP27" s="73"/>
      <c r="CQ27" s="73"/>
      <c r="CR27" s="73"/>
      <c r="CS27" s="73"/>
      <c r="CT27" s="73"/>
      <c r="CU27" s="73"/>
      <c r="CX27" s="53"/>
      <c r="CZ27" s="71">
        <f t="shared" ref="CZ27:CZ50" si="70">D27/$H27</f>
        <v>0.2706726630375606</v>
      </c>
      <c r="DA27" s="71">
        <f t="shared" ref="DA27:DA50" si="71">E27/$H27</f>
        <v>0.34215084899000237</v>
      </c>
      <c r="DB27" s="71">
        <f t="shared" ref="DB27:DB50" si="72">F27/$H27</f>
        <v>0.25020142583886212</v>
      </c>
      <c r="DC27" s="71">
        <f t="shared" ref="DC27:DC50" si="73">G27/$H27</f>
        <v>0.13697506213357497</v>
      </c>
      <c r="DE27" s="71">
        <f t="shared" si="19"/>
        <v>0.26915976325097518</v>
      </c>
      <c r="DF27" s="71">
        <f t="shared" si="20"/>
        <v>0.34191941133464515</v>
      </c>
      <c r="DG27" s="71">
        <f t="shared" si="21"/>
        <v>0.25250975530115138</v>
      </c>
      <c r="DH27" s="71">
        <f t="shared" si="22"/>
        <v>0.13640031184416221</v>
      </c>
      <c r="DI27" s="71">
        <f t="shared" si="23"/>
        <v>0.99998924173093395</v>
      </c>
      <c r="DJ27" s="71"/>
      <c r="DK27" s="71">
        <f t="shared" si="24"/>
        <v>0.26916265897528296</v>
      </c>
      <c r="DL27" s="71">
        <f t="shared" si="25"/>
        <v>0.3419230898352455</v>
      </c>
      <c r="DM27" s="71">
        <f t="shared" si="26"/>
        <v>0.25251247189826659</v>
      </c>
      <c r="DN27" s="71">
        <f t="shared" si="27"/>
        <v>0.13640177929120492</v>
      </c>
      <c r="DQ27" s="71" t="e">
        <f t="shared" si="64"/>
        <v>#DIV/0!</v>
      </c>
      <c r="DR27" s="71" t="e">
        <f t="shared" si="28"/>
        <v>#DIV/0!</v>
      </c>
      <c r="DS27" s="71" t="e">
        <f t="shared" si="29"/>
        <v>#DIV/0!</v>
      </c>
      <c r="DT27" s="71" t="e">
        <f t="shared" si="30"/>
        <v>#DIV/0!</v>
      </c>
      <c r="DV27" s="71" t="e">
        <f t="shared" si="7"/>
        <v>#DIV/0!</v>
      </c>
      <c r="DW27" s="71" t="e">
        <f t="shared" si="8"/>
        <v>#DIV/0!</v>
      </c>
      <c r="DX27" s="71" t="e">
        <f t="shared" si="9"/>
        <v>#DIV/0!</v>
      </c>
      <c r="DY27" s="71" t="e">
        <f t="shared" si="10"/>
        <v>#DIV/0!</v>
      </c>
      <c r="DZ27" s="71"/>
      <c r="EB27" s="71" t="e">
        <f t="shared" si="31"/>
        <v>#DIV/0!</v>
      </c>
      <c r="EC27" s="71" t="e">
        <f t="shared" si="32"/>
        <v>#DIV/0!</v>
      </c>
      <c r="ED27" s="71" t="e">
        <f t="shared" si="33"/>
        <v>#DIV/0!</v>
      </c>
      <c r="EE27" s="71" t="e">
        <f t="shared" si="34"/>
        <v>#DIV/0!</v>
      </c>
      <c r="EG27" s="71" t="e">
        <f t="shared" si="65"/>
        <v>#DIV/0!</v>
      </c>
      <c r="EH27" s="71" t="e">
        <f t="shared" si="35"/>
        <v>#DIV/0!</v>
      </c>
      <c r="EI27" s="71" t="e">
        <f t="shared" si="36"/>
        <v>#DIV/0!</v>
      </c>
      <c r="EJ27" s="71" t="e">
        <f t="shared" si="37"/>
        <v>#DIV/0!</v>
      </c>
      <c r="EL27" s="71" t="e">
        <f t="shared" si="66"/>
        <v>#DIV/0!</v>
      </c>
      <c r="EM27" s="71" t="e">
        <f t="shared" si="38"/>
        <v>#DIV/0!</v>
      </c>
      <c r="EN27" s="71" t="e">
        <f t="shared" si="39"/>
        <v>#DIV/0!</v>
      </c>
      <c r="EO27" s="71" t="e">
        <f t="shared" si="40"/>
        <v>#DIV/0!</v>
      </c>
      <c r="EQ27" s="71" t="e">
        <f t="shared" si="67"/>
        <v>#DIV/0!</v>
      </c>
      <c r="ER27" s="71" t="e">
        <f t="shared" si="41"/>
        <v>#DIV/0!</v>
      </c>
      <c r="ES27" s="71" t="e">
        <f t="shared" si="42"/>
        <v>#DIV/0!</v>
      </c>
      <c r="ET27" s="71" t="e">
        <f t="shared" si="43"/>
        <v>#DIV/0!</v>
      </c>
      <c r="EW27" s="71" t="e">
        <f t="shared" si="44"/>
        <v>#DIV/0!</v>
      </c>
      <c r="EX27" s="71">
        <f t="shared" si="45"/>
        <v>1</v>
      </c>
      <c r="EY27" s="71">
        <f t="shared" si="11"/>
        <v>1.2411199658378305</v>
      </c>
      <c r="EZ27" s="71"/>
      <c r="FA27" s="71" t="e">
        <f t="shared" si="46"/>
        <v>#DIV/0!</v>
      </c>
      <c r="FB27" s="71">
        <f t="shared" si="47"/>
        <v>1</v>
      </c>
      <c r="FC27" s="71">
        <f t="shared" si="12"/>
        <v>1.0080177826168988</v>
      </c>
      <c r="FD27" s="71"/>
      <c r="FE27" s="71" t="e">
        <f t="shared" si="48"/>
        <v>#DIV/0!</v>
      </c>
      <c r="FF27" s="71">
        <f t="shared" si="49"/>
        <v>1</v>
      </c>
      <c r="FG27" s="71">
        <f t="shared" si="13"/>
        <v>0.99064058315781867</v>
      </c>
      <c r="FH27" s="71"/>
      <c r="FI27" s="71" t="e">
        <f t="shared" si="50"/>
        <v>#DIV/0!</v>
      </c>
      <c r="FJ27" s="71">
        <f t="shared" si="51"/>
        <v>1</v>
      </c>
      <c r="FK27" s="71">
        <f t="shared" si="14"/>
        <v>0.94835920392032058</v>
      </c>
      <c r="FM27" s="71" t="e">
        <f t="shared" si="52"/>
        <v>#DIV/0!</v>
      </c>
      <c r="FN27" s="71">
        <f t="shared" si="53"/>
        <v>1</v>
      </c>
      <c r="FO27" s="71">
        <f t="shared" si="15"/>
        <v>0.99815135544705347</v>
      </c>
      <c r="FQ27" s="238"/>
      <c r="GA27" s="51">
        <f t="shared" si="68"/>
        <v>1982</v>
      </c>
      <c r="GB27" s="118">
        <f t="shared" si="54"/>
        <v>0.97653156647059769</v>
      </c>
      <c r="GC27" s="118">
        <f t="shared" si="55"/>
        <v>0.96808957444394417</v>
      </c>
      <c r="GD27" s="118">
        <f t="shared" si="56"/>
        <v>0.97018242091378681</v>
      </c>
      <c r="GE27" s="118">
        <f t="shared" si="57"/>
        <v>0.9845976996097241</v>
      </c>
      <c r="GF27" s="118">
        <f t="shared" si="58"/>
        <v>1.0559868871662146</v>
      </c>
      <c r="GH27" s="51">
        <f t="shared" si="16"/>
        <v>13</v>
      </c>
      <c r="GI27" s="118">
        <f t="shared" si="59"/>
        <v>1.1093169089577832</v>
      </c>
      <c r="GJ27" s="118">
        <f t="shared" si="60"/>
        <v>1.062159006617134</v>
      </c>
      <c r="GK27" s="118">
        <f t="shared" si="61"/>
        <v>1.0322200199569009</v>
      </c>
      <c r="GL27" s="118">
        <f t="shared" si="62"/>
        <v>0.99747509191957306</v>
      </c>
      <c r="GM27" s="118">
        <f t="shared" si="63"/>
        <v>1.0143591687508591</v>
      </c>
      <c r="GT27" s="51">
        <f t="shared" si="17"/>
        <v>1999</v>
      </c>
      <c r="GU27" s="71">
        <f t="shared" si="0"/>
        <v>1.2198352244175217</v>
      </c>
      <c r="GV27" s="71">
        <f t="shared" si="1"/>
        <v>1.1889631553905928</v>
      </c>
      <c r="GW27" s="71">
        <f t="shared" si="2"/>
        <v>1.0259655388705353</v>
      </c>
    </row>
    <row r="28" spans="1:205" x14ac:dyDescent="0.2">
      <c r="A28" s="75" t="s">
        <v>147</v>
      </c>
      <c r="B28" s="50">
        <f t="shared" si="18"/>
        <v>1962</v>
      </c>
      <c r="D28" s="79">
        <f>Conversion_Factors!$O24*D189+D271</f>
        <v>2604.6422636783668</v>
      </c>
      <c r="E28" s="79">
        <f>Conversion_Factors!$O24*E189+E271</f>
        <v>3329.3176148542152</v>
      </c>
      <c r="F28" s="79">
        <f>Conversion_Factors!$O24*F189+F271</f>
        <v>2492.3595233256119</v>
      </c>
      <c r="G28" s="79">
        <f>Conversion_Factors!$O24*G189+G271</f>
        <v>1350.4131955974922</v>
      </c>
      <c r="H28" s="79">
        <f t="shared" si="69"/>
        <v>9776.7325974556843</v>
      </c>
      <c r="J28" s="69"/>
      <c r="K28" s="69"/>
      <c r="L28" s="69"/>
      <c r="M28" s="69"/>
      <c r="N28" s="69"/>
      <c r="V28" s="70"/>
      <c r="W28" s="70"/>
      <c r="X28" s="70"/>
      <c r="Y28" s="70"/>
      <c r="Z28" s="70"/>
      <c r="BB28" s="71"/>
      <c r="BC28" s="71"/>
      <c r="BD28" s="71"/>
      <c r="BE28" s="71"/>
      <c r="BF28" s="71"/>
      <c r="BG28" s="71"/>
      <c r="BH28" s="71"/>
      <c r="BI28" s="71"/>
      <c r="BJ28" s="71"/>
      <c r="BK28" s="71"/>
      <c r="BL28" s="71"/>
      <c r="BM28" s="71"/>
      <c r="BN28" s="71"/>
      <c r="BO28" s="71"/>
      <c r="BP28" s="71"/>
      <c r="BQ28" s="71"/>
      <c r="BR28" s="71"/>
      <c r="BS28" s="71"/>
      <c r="BT28" s="71"/>
      <c r="BU28" s="71"/>
      <c r="BV28" s="71"/>
      <c r="CK28" s="73"/>
      <c r="CL28" s="73"/>
      <c r="CM28" s="73"/>
      <c r="CN28" s="73"/>
      <c r="CO28" s="73"/>
      <c r="CP28" s="73"/>
      <c r="CQ28" s="73"/>
      <c r="CR28" s="73"/>
      <c r="CS28" s="73"/>
      <c r="CT28" s="73"/>
      <c r="CU28" s="73"/>
      <c r="CX28" s="53"/>
      <c r="CZ28" s="71">
        <f t="shared" si="70"/>
        <v>0.2664123456088186</v>
      </c>
      <c r="DA28" s="71">
        <f t="shared" si="71"/>
        <v>0.34053479336446651</v>
      </c>
      <c r="DB28" s="71">
        <f t="shared" si="72"/>
        <v>0.25492765588927208</v>
      </c>
      <c r="DC28" s="71">
        <f t="shared" si="73"/>
        <v>0.13812520513744297</v>
      </c>
      <c r="DE28" s="71">
        <f t="shared" si="19"/>
        <v>0.26853687187865005</v>
      </c>
      <c r="DF28" s="71">
        <f t="shared" si="20"/>
        <v>0.34134218358760876</v>
      </c>
      <c r="DG28" s="71">
        <f t="shared" si="21"/>
        <v>0.25255717054600196</v>
      </c>
      <c r="DH28" s="71">
        <f t="shared" si="22"/>
        <v>0.13754933220947496</v>
      </c>
      <c r="DI28" s="71">
        <f t="shared" si="23"/>
        <v>0.99998555822173563</v>
      </c>
      <c r="DJ28" s="71"/>
      <c r="DK28" s="71">
        <f t="shared" si="24"/>
        <v>0.2685407500846177</v>
      </c>
      <c r="DL28" s="71">
        <f t="shared" si="25"/>
        <v>0.34134711324692946</v>
      </c>
      <c r="DM28" s="71">
        <f t="shared" si="26"/>
        <v>0.25256081797333341</v>
      </c>
      <c r="DN28" s="71">
        <f t="shared" si="27"/>
        <v>0.13755131869511952</v>
      </c>
      <c r="DQ28" s="71" t="e">
        <f t="shared" si="64"/>
        <v>#DIV/0!</v>
      </c>
      <c r="DR28" s="71" t="e">
        <f t="shared" si="28"/>
        <v>#DIV/0!</v>
      </c>
      <c r="DS28" s="71" t="e">
        <f t="shared" si="29"/>
        <v>#DIV/0!</v>
      </c>
      <c r="DT28" s="71" t="e">
        <f t="shared" si="30"/>
        <v>#DIV/0!</v>
      </c>
      <c r="DV28" s="71" t="e">
        <f t="shared" si="7"/>
        <v>#DIV/0!</v>
      </c>
      <c r="DW28" s="71" t="e">
        <f t="shared" si="8"/>
        <v>#DIV/0!</v>
      </c>
      <c r="DX28" s="71" t="e">
        <f t="shared" si="9"/>
        <v>#DIV/0!</v>
      </c>
      <c r="DY28" s="71" t="e">
        <f t="shared" si="10"/>
        <v>#DIV/0!</v>
      </c>
      <c r="DZ28" s="71"/>
      <c r="EB28" s="71" t="e">
        <f t="shared" si="31"/>
        <v>#DIV/0!</v>
      </c>
      <c r="EC28" s="71" t="e">
        <f t="shared" si="32"/>
        <v>#DIV/0!</v>
      </c>
      <c r="ED28" s="71" t="e">
        <f t="shared" si="33"/>
        <v>#DIV/0!</v>
      </c>
      <c r="EE28" s="71" t="e">
        <f t="shared" si="34"/>
        <v>#DIV/0!</v>
      </c>
      <c r="EG28" s="71" t="e">
        <f t="shared" si="65"/>
        <v>#DIV/0!</v>
      </c>
      <c r="EH28" s="71" t="e">
        <f t="shared" si="35"/>
        <v>#DIV/0!</v>
      </c>
      <c r="EI28" s="71" t="e">
        <f t="shared" si="36"/>
        <v>#DIV/0!</v>
      </c>
      <c r="EJ28" s="71" t="e">
        <f t="shared" si="37"/>
        <v>#DIV/0!</v>
      </c>
      <c r="EL28" s="71" t="e">
        <f t="shared" si="66"/>
        <v>#DIV/0!</v>
      </c>
      <c r="EM28" s="71" t="e">
        <f t="shared" si="38"/>
        <v>#DIV/0!</v>
      </c>
      <c r="EN28" s="71" t="e">
        <f t="shared" si="39"/>
        <v>#DIV/0!</v>
      </c>
      <c r="EO28" s="71" t="e">
        <f t="shared" si="40"/>
        <v>#DIV/0!</v>
      </c>
      <c r="EQ28" s="71" t="e">
        <f t="shared" si="67"/>
        <v>#DIV/0!</v>
      </c>
      <c r="ER28" s="71" t="e">
        <f t="shared" si="41"/>
        <v>#DIV/0!</v>
      </c>
      <c r="ES28" s="71" t="e">
        <f t="shared" si="42"/>
        <v>#DIV/0!</v>
      </c>
      <c r="ET28" s="71" t="e">
        <f t="shared" si="43"/>
        <v>#DIV/0!</v>
      </c>
      <c r="EW28" s="71" t="e">
        <f t="shared" si="44"/>
        <v>#DIV/0!</v>
      </c>
      <c r="EX28" s="71">
        <f t="shared" si="45"/>
        <v>1</v>
      </c>
      <c r="EY28" s="71">
        <f t="shared" si="11"/>
        <v>1.2411199658378305</v>
      </c>
      <c r="EZ28" s="71"/>
      <c r="FA28" s="71" t="e">
        <f t="shared" si="46"/>
        <v>#DIV/0!</v>
      </c>
      <c r="FB28" s="71">
        <f t="shared" si="47"/>
        <v>1</v>
      </c>
      <c r="FC28" s="71">
        <f t="shared" si="12"/>
        <v>1.0080177826168988</v>
      </c>
      <c r="FD28" s="71"/>
      <c r="FE28" s="71" t="e">
        <f t="shared" si="48"/>
        <v>#DIV/0!</v>
      </c>
      <c r="FF28" s="71">
        <f t="shared" si="49"/>
        <v>1</v>
      </c>
      <c r="FG28" s="71">
        <f t="shared" si="13"/>
        <v>0.99064058315781867</v>
      </c>
      <c r="FH28" s="71"/>
      <c r="FI28" s="71" t="e">
        <f t="shared" si="50"/>
        <v>#DIV/0!</v>
      </c>
      <c r="FJ28" s="71">
        <f t="shared" si="51"/>
        <v>1</v>
      </c>
      <c r="FK28" s="71">
        <f t="shared" si="14"/>
        <v>0.94835920392032058</v>
      </c>
      <c r="FM28" s="71" t="e">
        <f t="shared" si="52"/>
        <v>#DIV/0!</v>
      </c>
      <c r="FN28" s="71">
        <f t="shared" si="53"/>
        <v>1</v>
      </c>
      <c r="FO28" s="71">
        <f t="shared" si="15"/>
        <v>0.99815135544705347</v>
      </c>
      <c r="FQ28" s="238"/>
      <c r="GA28" s="51">
        <f t="shared" si="68"/>
        <v>1983</v>
      </c>
      <c r="GB28" s="118">
        <f t="shared" si="54"/>
        <v>0.96147999798371164</v>
      </c>
      <c r="GC28" s="118">
        <f t="shared" si="55"/>
        <v>0.97808555197684088</v>
      </c>
      <c r="GD28" s="118">
        <f t="shared" si="56"/>
        <v>0.97004141645848241</v>
      </c>
      <c r="GE28" s="118">
        <f t="shared" si="57"/>
        <v>0.98825107223129671</v>
      </c>
      <c r="GF28" s="118">
        <f t="shared" si="58"/>
        <v>1.0254295746959041</v>
      </c>
      <c r="GH28" s="51">
        <f t="shared" si="16"/>
        <v>14</v>
      </c>
      <c r="GI28" s="118">
        <f t="shared" si="59"/>
        <v>1.0568084770756485</v>
      </c>
      <c r="GJ28" s="118">
        <f t="shared" si="60"/>
        <v>1.0686544308877428</v>
      </c>
      <c r="GK28" s="118">
        <f t="shared" si="61"/>
        <v>1.0415345488302592</v>
      </c>
      <c r="GL28" s="118">
        <f t="shared" si="62"/>
        <v>0.95052738731145581</v>
      </c>
      <c r="GM28" s="118">
        <f t="shared" si="63"/>
        <v>0.99889693912278432</v>
      </c>
      <c r="GT28" s="51">
        <f t="shared" si="17"/>
        <v>2000</v>
      </c>
      <c r="GU28" s="71">
        <f t="shared" si="0"/>
        <v>1.2726847875546694</v>
      </c>
      <c r="GV28" s="71">
        <f t="shared" si="1"/>
        <v>1.2027913116809139</v>
      </c>
      <c r="GW28" s="71">
        <f t="shared" si="2"/>
        <v>1.0581093953664154</v>
      </c>
    </row>
    <row r="29" spans="1:205" x14ac:dyDescent="0.2">
      <c r="A29" s="75" t="s">
        <v>147</v>
      </c>
      <c r="B29" s="50">
        <f t="shared" si="18"/>
        <v>1963</v>
      </c>
      <c r="D29" s="79">
        <f>Conversion_Factors!$O25*D190+D272</f>
        <v>2641.9012529945021</v>
      </c>
      <c r="E29" s="79">
        <f>Conversion_Factors!$O25*E190+E272</f>
        <v>3329.6972289134237</v>
      </c>
      <c r="F29" s="79">
        <f>Conversion_Factors!$O25*F190+F272</f>
        <v>2610.2336324617099</v>
      </c>
      <c r="G29" s="79">
        <f>Conversion_Factors!$O25*G190+G272</f>
        <v>1397.7786616364801</v>
      </c>
      <c r="H29" s="79">
        <f t="shared" si="69"/>
        <v>9979.6107760061168</v>
      </c>
      <c r="J29" s="69"/>
      <c r="K29" s="69"/>
      <c r="L29" s="69"/>
      <c r="M29" s="69"/>
      <c r="N29" s="69"/>
      <c r="V29" s="70"/>
      <c r="W29" s="70"/>
      <c r="X29" s="70"/>
      <c r="Y29" s="70"/>
      <c r="Z29" s="70"/>
      <c r="BB29" s="71"/>
      <c r="BC29" s="71"/>
      <c r="BD29" s="71"/>
      <c r="BE29" s="71"/>
      <c r="BF29" s="71"/>
      <c r="BG29" s="71"/>
      <c r="BH29" s="71"/>
      <c r="BI29" s="71"/>
      <c r="BJ29" s="71"/>
      <c r="BK29" s="71"/>
      <c r="BL29" s="71"/>
      <c r="BM29" s="71"/>
      <c r="BN29" s="71"/>
      <c r="BO29" s="71"/>
      <c r="BP29" s="71"/>
      <c r="BQ29" s="71"/>
      <c r="BR29" s="71"/>
      <c r="BS29" s="71"/>
      <c r="BT29" s="71"/>
      <c r="BU29" s="71"/>
      <c r="BV29" s="71"/>
      <c r="CK29" s="73"/>
      <c r="CL29" s="73"/>
      <c r="CM29" s="73"/>
      <c r="CN29" s="73"/>
      <c r="CO29" s="73"/>
      <c r="CP29" s="73"/>
      <c r="CQ29" s="73"/>
      <c r="CR29" s="73"/>
      <c r="CS29" s="73"/>
      <c r="CT29" s="73"/>
      <c r="CU29" s="73"/>
      <c r="CX29" s="53"/>
      <c r="CZ29" s="71">
        <f t="shared" si="70"/>
        <v>0.26472988899991973</v>
      </c>
      <c r="DA29" s="71">
        <f t="shared" si="71"/>
        <v>0.33365000936900097</v>
      </c>
      <c r="DB29" s="71">
        <f t="shared" si="72"/>
        <v>0.26155665697278191</v>
      </c>
      <c r="DC29" s="71">
        <f t="shared" si="73"/>
        <v>0.14006344465829731</v>
      </c>
      <c r="DE29" s="71">
        <f t="shared" si="19"/>
        <v>0.26557022907154271</v>
      </c>
      <c r="DF29" s="71">
        <f t="shared" si="20"/>
        <v>0.33708068312352718</v>
      </c>
      <c r="DG29" s="71">
        <f t="shared" si="21"/>
        <v>0.2582279754304837</v>
      </c>
      <c r="DH29" s="71">
        <f t="shared" si="22"/>
        <v>0.13909207413441907</v>
      </c>
      <c r="DI29" s="71">
        <f t="shared" si="23"/>
        <v>0.99997096175997258</v>
      </c>
      <c r="DJ29" s="71"/>
      <c r="DK29" s="71">
        <f t="shared" si="24"/>
        <v>0.26557794098753912</v>
      </c>
      <c r="DL29" s="71">
        <f t="shared" si="25"/>
        <v>0.33709047163755357</v>
      </c>
      <c r="DM29" s="71">
        <f t="shared" si="26"/>
        <v>0.2582354741341652</v>
      </c>
      <c r="DN29" s="71">
        <f t="shared" si="27"/>
        <v>0.13909611324074223</v>
      </c>
      <c r="DQ29" s="71" t="e">
        <f t="shared" si="64"/>
        <v>#DIV/0!</v>
      </c>
      <c r="DR29" s="71" t="e">
        <f t="shared" si="28"/>
        <v>#DIV/0!</v>
      </c>
      <c r="DS29" s="71" t="e">
        <f t="shared" si="29"/>
        <v>#DIV/0!</v>
      </c>
      <c r="DT29" s="71" t="e">
        <f t="shared" si="30"/>
        <v>#DIV/0!</v>
      </c>
      <c r="DV29" s="71" t="e">
        <f t="shared" si="7"/>
        <v>#DIV/0!</v>
      </c>
      <c r="DW29" s="71" t="e">
        <f t="shared" si="8"/>
        <v>#DIV/0!</v>
      </c>
      <c r="DX29" s="71" t="e">
        <f t="shared" si="9"/>
        <v>#DIV/0!</v>
      </c>
      <c r="DY29" s="71" t="e">
        <f t="shared" si="10"/>
        <v>#DIV/0!</v>
      </c>
      <c r="DZ29" s="71"/>
      <c r="EB29" s="71" t="e">
        <f t="shared" si="31"/>
        <v>#DIV/0!</v>
      </c>
      <c r="EC29" s="71" t="e">
        <f t="shared" si="32"/>
        <v>#DIV/0!</v>
      </c>
      <c r="ED29" s="71" t="e">
        <f t="shared" si="33"/>
        <v>#DIV/0!</v>
      </c>
      <c r="EE29" s="71" t="e">
        <f t="shared" si="34"/>
        <v>#DIV/0!</v>
      </c>
      <c r="EG29" s="71" t="e">
        <f t="shared" si="65"/>
        <v>#DIV/0!</v>
      </c>
      <c r="EH29" s="71" t="e">
        <f t="shared" si="35"/>
        <v>#DIV/0!</v>
      </c>
      <c r="EI29" s="71" t="e">
        <f t="shared" si="36"/>
        <v>#DIV/0!</v>
      </c>
      <c r="EJ29" s="71" t="e">
        <f t="shared" si="37"/>
        <v>#DIV/0!</v>
      </c>
      <c r="EL29" s="71" t="e">
        <f t="shared" si="66"/>
        <v>#DIV/0!</v>
      </c>
      <c r="EM29" s="71" t="e">
        <f t="shared" si="38"/>
        <v>#DIV/0!</v>
      </c>
      <c r="EN29" s="71" t="e">
        <f t="shared" si="39"/>
        <v>#DIV/0!</v>
      </c>
      <c r="EO29" s="71" t="e">
        <f t="shared" si="40"/>
        <v>#DIV/0!</v>
      </c>
      <c r="EQ29" s="71" t="e">
        <f t="shared" si="67"/>
        <v>#DIV/0!</v>
      </c>
      <c r="ER29" s="71" t="e">
        <f t="shared" si="41"/>
        <v>#DIV/0!</v>
      </c>
      <c r="ES29" s="71" t="e">
        <f t="shared" si="42"/>
        <v>#DIV/0!</v>
      </c>
      <c r="ET29" s="71" t="e">
        <f t="shared" si="43"/>
        <v>#DIV/0!</v>
      </c>
      <c r="EW29" s="71" t="e">
        <f t="shared" si="44"/>
        <v>#DIV/0!</v>
      </c>
      <c r="EX29" s="71">
        <f t="shared" si="45"/>
        <v>1</v>
      </c>
      <c r="EY29" s="71">
        <f t="shared" si="11"/>
        <v>1.2411199658378305</v>
      </c>
      <c r="EZ29" s="71"/>
      <c r="FA29" s="71" t="e">
        <f t="shared" si="46"/>
        <v>#DIV/0!</v>
      </c>
      <c r="FB29" s="71">
        <f t="shared" si="47"/>
        <v>1</v>
      </c>
      <c r="FC29" s="71">
        <f t="shared" si="12"/>
        <v>1.0080177826168988</v>
      </c>
      <c r="FD29" s="71"/>
      <c r="FE29" s="71" t="e">
        <f t="shared" si="48"/>
        <v>#DIV/0!</v>
      </c>
      <c r="FF29" s="71">
        <f t="shared" si="49"/>
        <v>1</v>
      </c>
      <c r="FG29" s="71">
        <f t="shared" si="13"/>
        <v>0.99064058315781867</v>
      </c>
      <c r="FH29" s="71"/>
      <c r="FI29" s="71" t="e">
        <f t="shared" si="50"/>
        <v>#DIV/0!</v>
      </c>
      <c r="FJ29" s="71">
        <f t="shared" si="51"/>
        <v>1</v>
      </c>
      <c r="FK29" s="71">
        <f t="shared" si="14"/>
        <v>0.94835920392032058</v>
      </c>
      <c r="FM29" s="71" t="e">
        <f t="shared" si="52"/>
        <v>#DIV/0!</v>
      </c>
      <c r="FN29" s="71">
        <f t="shared" si="53"/>
        <v>1</v>
      </c>
      <c r="FO29" s="71">
        <f t="shared" si="15"/>
        <v>0.99815135544705347</v>
      </c>
      <c r="FQ29" s="238"/>
      <c r="GA29" s="51">
        <f t="shared" si="68"/>
        <v>1984</v>
      </c>
      <c r="GB29" s="118">
        <f t="shared" si="54"/>
        <v>0.99472911144232012</v>
      </c>
      <c r="GC29" s="118">
        <f t="shared" si="55"/>
        <v>0.99184653865025063</v>
      </c>
      <c r="GD29" s="118">
        <f t="shared" si="56"/>
        <v>0.97291076297738033</v>
      </c>
      <c r="GE29" s="118">
        <f t="shared" si="57"/>
        <v>0.98830412957754898</v>
      </c>
      <c r="GF29" s="118">
        <f t="shared" si="58"/>
        <v>1.0430298274275542</v>
      </c>
      <c r="GH29" s="51">
        <f t="shared" si="16"/>
        <v>15</v>
      </c>
      <c r="GI29" s="118">
        <f t="shared" si="59"/>
        <v>1.0858851708778645</v>
      </c>
      <c r="GJ29" s="118">
        <f t="shared" si="60"/>
        <v>1.0735396146784146</v>
      </c>
      <c r="GK29" s="118">
        <f t="shared" si="61"/>
        <v>1.0487490748191002</v>
      </c>
      <c r="GL29" s="118">
        <f t="shared" si="62"/>
        <v>0.97331169695653363</v>
      </c>
      <c r="GM29" s="118">
        <f t="shared" si="63"/>
        <v>0.99092844236229383</v>
      </c>
      <c r="GT29" s="51">
        <f t="shared" si="17"/>
        <v>2001</v>
      </c>
      <c r="GU29" s="71">
        <f t="shared" si="0"/>
        <v>1.2500010589053967</v>
      </c>
      <c r="GV29" s="71">
        <f t="shared" si="1"/>
        <v>1.2159041103330224</v>
      </c>
      <c r="GW29" s="71">
        <f t="shared" si="2"/>
        <v>1.0280424650945834</v>
      </c>
    </row>
    <row r="30" spans="1:205" x14ac:dyDescent="0.2">
      <c r="A30" s="75" t="s">
        <v>147</v>
      </c>
      <c r="B30" s="50">
        <f t="shared" si="18"/>
        <v>1964</v>
      </c>
      <c r="D30" s="79">
        <f>Conversion_Factors!$O26*D191+D273</f>
        <v>2622.8542587919464</v>
      </c>
      <c r="E30" s="79">
        <f>Conversion_Factors!$O26*E191+E273</f>
        <v>3378.2585101673808</v>
      </c>
      <c r="F30" s="79">
        <f>Conversion_Factors!$O26*F191+F273</f>
        <v>2683.4059476348348</v>
      </c>
      <c r="G30" s="79">
        <f>Conversion_Factors!$O26*G191+G273</f>
        <v>1544.1170300121289</v>
      </c>
      <c r="H30" s="79">
        <f t="shared" si="69"/>
        <v>10228.635746606289</v>
      </c>
      <c r="J30" s="69"/>
      <c r="K30" s="69"/>
      <c r="L30" s="69"/>
      <c r="M30" s="69"/>
      <c r="N30" s="69"/>
      <c r="V30" s="70"/>
      <c r="W30" s="70"/>
      <c r="X30" s="70"/>
      <c r="Y30" s="70"/>
      <c r="Z30" s="70"/>
      <c r="BB30" s="71"/>
      <c r="BC30" s="71"/>
      <c r="BD30" s="71"/>
      <c r="BE30" s="71"/>
      <c r="BF30" s="71"/>
      <c r="BG30" s="71"/>
      <c r="BH30" s="71"/>
      <c r="BI30" s="71"/>
      <c r="BJ30" s="71"/>
      <c r="BK30" s="71"/>
      <c r="BL30" s="71"/>
      <c r="BM30" s="71"/>
      <c r="BN30" s="71"/>
      <c r="BO30" s="71"/>
      <c r="BP30" s="71"/>
      <c r="BQ30" s="71"/>
      <c r="BR30" s="71"/>
      <c r="BS30" s="71"/>
      <c r="BT30" s="71"/>
      <c r="BU30" s="71"/>
      <c r="BV30" s="71"/>
      <c r="CK30" s="73"/>
      <c r="CL30" s="73"/>
      <c r="CM30" s="73"/>
      <c r="CN30" s="73"/>
      <c r="CO30" s="73"/>
      <c r="CP30" s="73"/>
      <c r="CQ30" s="73"/>
      <c r="CR30" s="73"/>
      <c r="CS30" s="73"/>
      <c r="CT30" s="73"/>
      <c r="CU30" s="73"/>
      <c r="CX30" s="53"/>
      <c r="CZ30" s="71">
        <f t="shared" si="70"/>
        <v>0.256422686638555</v>
      </c>
      <c r="DA30" s="71">
        <f t="shared" si="71"/>
        <v>0.33027459319667701</v>
      </c>
      <c r="DB30" s="71">
        <f t="shared" si="72"/>
        <v>0.26234250726204122</v>
      </c>
      <c r="DC30" s="71">
        <f t="shared" si="73"/>
        <v>0.15096021290272696</v>
      </c>
      <c r="DE30" s="71">
        <f t="shared" si="19"/>
        <v>0.26055421677557222</v>
      </c>
      <c r="DF30" s="71">
        <f t="shared" si="20"/>
        <v>0.33195944114058107</v>
      </c>
      <c r="DG30" s="71">
        <f t="shared" si="21"/>
        <v>0.26194938565433717</v>
      </c>
      <c r="DH30" s="71">
        <f t="shared" si="22"/>
        <v>0.14544380224753611</v>
      </c>
      <c r="DI30" s="71">
        <f t="shared" si="23"/>
        <v>0.99990684581802669</v>
      </c>
      <c r="DJ30" s="71"/>
      <c r="DK30" s="71">
        <f t="shared" si="24"/>
        <v>0.26057849075171802</v>
      </c>
      <c r="DL30" s="71">
        <f t="shared" si="25"/>
        <v>0.3319903674316822</v>
      </c>
      <c r="DM30" s="71">
        <f t="shared" si="26"/>
        <v>0.26197378960840662</v>
      </c>
      <c r="DN30" s="71">
        <f t="shared" si="27"/>
        <v>0.14545735220819306</v>
      </c>
      <c r="DQ30" s="71" t="e">
        <f t="shared" si="64"/>
        <v>#DIV/0!</v>
      </c>
      <c r="DR30" s="71" t="e">
        <f t="shared" si="28"/>
        <v>#DIV/0!</v>
      </c>
      <c r="DS30" s="71" t="e">
        <f t="shared" si="29"/>
        <v>#DIV/0!</v>
      </c>
      <c r="DT30" s="71" t="e">
        <f t="shared" si="30"/>
        <v>#DIV/0!</v>
      </c>
      <c r="DV30" s="71" t="e">
        <f t="shared" si="7"/>
        <v>#DIV/0!</v>
      </c>
      <c r="DW30" s="71" t="e">
        <f t="shared" si="8"/>
        <v>#DIV/0!</v>
      </c>
      <c r="DX30" s="71" t="e">
        <f t="shared" si="9"/>
        <v>#DIV/0!</v>
      </c>
      <c r="DY30" s="71" t="e">
        <f t="shared" si="10"/>
        <v>#DIV/0!</v>
      </c>
      <c r="DZ30" s="71"/>
      <c r="EB30" s="71" t="e">
        <f t="shared" si="31"/>
        <v>#DIV/0!</v>
      </c>
      <c r="EC30" s="71" t="e">
        <f t="shared" si="32"/>
        <v>#DIV/0!</v>
      </c>
      <c r="ED30" s="71" t="e">
        <f t="shared" si="33"/>
        <v>#DIV/0!</v>
      </c>
      <c r="EE30" s="71" t="e">
        <f t="shared" si="34"/>
        <v>#DIV/0!</v>
      </c>
      <c r="EG30" s="71" t="e">
        <f t="shared" si="65"/>
        <v>#DIV/0!</v>
      </c>
      <c r="EH30" s="71" t="e">
        <f t="shared" si="35"/>
        <v>#DIV/0!</v>
      </c>
      <c r="EI30" s="71" t="e">
        <f t="shared" si="36"/>
        <v>#DIV/0!</v>
      </c>
      <c r="EJ30" s="71" t="e">
        <f t="shared" si="37"/>
        <v>#DIV/0!</v>
      </c>
      <c r="EL30" s="71" t="e">
        <f t="shared" si="66"/>
        <v>#DIV/0!</v>
      </c>
      <c r="EM30" s="71" t="e">
        <f t="shared" si="38"/>
        <v>#DIV/0!</v>
      </c>
      <c r="EN30" s="71" t="e">
        <f t="shared" si="39"/>
        <v>#DIV/0!</v>
      </c>
      <c r="EO30" s="71" t="e">
        <f t="shared" si="40"/>
        <v>#DIV/0!</v>
      </c>
      <c r="EQ30" s="71" t="e">
        <f t="shared" si="67"/>
        <v>#DIV/0!</v>
      </c>
      <c r="ER30" s="71" t="e">
        <f t="shared" si="41"/>
        <v>#DIV/0!</v>
      </c>
      <c r="ES30" s="71" t="e">
        <f t="shared" si="42"/>
        <v>#DIV/0!</v>
      </c>
      <c r="ET30" s="71" t="e">
        <f t="shared" si="43"/>
        <v>#DIV/0!</v>
      </c>
      <c r="EW30" s="71" t="e">
        <f t="shared" si="44"/>
        <v>#DIV/0!</v>
      </c>
      <c r="EX30" s="71">
        <f t="shared" si="45"/>
        <v>1</v>
      </c>
      <c r="EY30" s="71">
        <f t="shared" si="11"/>
        <v>1.2411199658378305</v>
      </c>
      <c r="EZ30" s="71"/>
      <c r="FA30" s="71" t="e">
        <f t="shared" si="46"/>
        <v>#DIV/0!</v>
      </c>
      <c r="FB30" s="71">
        <f t="shared" si="47"/>
        <v>1</v>
      </c>
      <c r="FC30" s="71">
        <f t="shared" si="12"/>
        <v>1.0080177826168988</v>
      </c>
      <c r="FD30" s="71"/>
      <c r="FE30" s="71" t="e">
        <f t="shared" si="48"/>
        <v>#DIV/0!</v>
      </c>
      <c r="FF30" s="71">
        <f t="shared" si="49"/>
        <v>1</v>
      </c>
      <c r="FG30" s="71">
        <f t="shared" si="13"/>
        <v>0.99064058315781867</v>
      </c>
      <c r="FH30" s="71"/>
      <c r="FI30" s="71" t="e">
        <f t="shared" si="50"/>
        <v>#DIV/0!</v>
      </c>
      <c r="FJ30" s="71">
        <f t="shared" si="51"/>
        <v>1</v>
      </c>
      <c r="FK30" s="71">
        <f t="shared" si="14"/>
        <v>0.94835920392032058</v>
      </c>
      <c r="FM30" s="71" t="e">
        <f t="shared" si="52"/>
        <v>#DIV/0!</v>
      </c>
      <c r="FN30" s="71">
        <f t="shared" si="53"/>
        <v>1</v>
      </c>
      <c r="FO30" s="71">
        <f t="shared" si="15"/>
        <v>0.99815135544705347</v>
      </c>
      <c r="FQ30" s="238"/>
      <c r="GA30" s="51">
        <f t="shared" si="68"/>
        <v>1985</v>
      </c>
      <c r="GB30" s="118">
        <f t="shared" ref="GB30:GB55" si="74">CR51</f>
        <v>1</v>
      </c>
      <c r="GC30" s="118">
        <f t="shared" ref="GC30:GC55" si="75">CK51</f>
        <v>1</v>
      </c>
      <c r="GD30" s="118">
        <f t="shared" ref="GD30:GD55" si="76">CO51</f>
        <v>1</v>
      </c>
      <c r="GE30" s="118">
        <f t="shared" ref="GE30:GE55" si="77">CM51*CN51*CP51</f>
        <v>1</v>
      </c>
      <c r="GF30" s="118">
        <f t="shared" ref="GF30:GF55" si="78">CQ51</f>
        <v>1</v>
      </c>
      <c r="GH30" s="51">
        <f t="shared" ref="GH30:GH40" si="79">GH29+1</f>
        <v>16</v>
      </c>
      <c r="GI30" s="118">
        <f t="shared" ref="GI30:GI47" si="80">CR58</f>
        <v>1.0817022154614029</v>
      </c>
      <c r="GJ30" s="118">
        <f t="shared" ref="GJ30:GJ47" si="81">CK58</f>
        <v>1.0913569952766278</v>
      </c>
      <c r="GK30" s="118">
        <f t="shared" ref="GK30:GK47" si="82">CO58</f>
        <v>1.0577204211518945</v>
      </c>
      <c r="GL30" s="118">
        <f t="shared" ref="GL30:GL47" si="83">CM58*CN58*CP58</f>
        <v>0.96032722525980718</v>
      </c>
      <c r="GM30" s="118">
        <f t="shared" ref="GM30:GM47" si="84">CQ58</f>
        <v>0.97577739323100754</v>
      </c>
      <c r="GT30" s="51">
        <f t="shared" si="17"/>
        <v>2002</v>
      </c>
      <c r="GU30" s="71">
        <f t="shared" ref="GU30:GU36" si="85">CS68</f>
        <v>1.2967925584473341</v>
      </c>
      <c r="GV30" s="71">
        <f t="shared" ref="GV30:GW32" si="86">CK68</f>
        <v>1.225607294759502</v>
      </c>
      <c r="GW30" s="71">
        <f t="shared" si="86"/>
        <v>1.0580816253233876</v>
      </c>
    </row>
    <row r="31" spans="1:205" x14ac:dyDescent="0.2">
      <c r="A31" s="75" t="s">
        <v>147</v>
      </c>
      <c r="B31" s="50">
        <f t="shared" si="18"/>
        <v>1965</v>
      </c>
      <c r="D31" s="79">
        <f>Conversion_Factors!$O27*D192+D274</f>
        <v>2754.4330693771499</v>
      </c>
      <c r="E31" s="79">
        <f>Conversion_Factors!$O27*E192+E274</f>
        <v>3564.1089901453774</v>
      </c>
      <c r="F31" s="79">
        <f>Conversion_Factors!$O27*F192+F274</f>
        <v>2723.9158704456986</v>
      </c>
      <c r="G31" s="79">
        <f>Conversion_Factors!$O27*G192+G274</f>
        <v>1585.3336861607256</v>
      </c>
      <c r="H31" s="79">
        <f t="shared" si="69"/>
        <v>10627.791616128952</v>
      </c>
      <c r="J31" s="69"/>
      <c r="K31" s="69"/>
      <c r="L31" s="69"/>
      <c r="M31" s="69"/>
      <c r="N31" s="69"/>
      <c r="V31" s="70"/>
      <c r="W31" s="70"/>
      <c r="X31" s="70"/>
      <c r="Y31" s="70"/>
      <c r="Z31" s="70"/>
      <c r="BB31" s="71"/>
      <c r="BC31" s="71"/>
      <c r="BD31" s="71"/>
      <c r="BE31" s="71"/>
      <c r="BF31" s="71"/>
      <c r="BG31" s="71"/>
      <c r="BH31" s="71"/>
      <c r="BI31" s="71"/>
      <c r="BJ31" s="71"/>
      <c r="BK31" s="71"/>
      <c r="BL31" s="71"/>
      <c r="BM31" s="71"/>
      <c r="BN31" s="71"/>
      <c r="BO31" s="71"/>
      <c r="BP31" s="71"/>
      <c r="BQ31" s="71"/>
      <c r="BR31" s="71"/>
      <c r="BS31" s="71"/>
      <c r="BT31" s="71"/>
      <c r="BU31" s="71"/>
      <c r="BV31" s="71"/>
      <c r="CK31" s="73"/>
      <c r="CL31" s="73"/>
      <c r="CM31" s="73"/>
      <c r="CN31" s="73"/>
      <c r="CO31" s="73"/>
      <c r="CP31" s="73"/>
      <c r="CQ31" s="73"/>
      <c r="CR31" s="73"/>
      <c r="CS31" s="73"/>
      <c r="CT31" s="73"/>
      <c r="CU31" s="73"/>
      <c r="CX31" s="53"/>
      <c r="CZ31" s="71">
        <f t="shared" si="70"/>
        <v>0.25917266435643754</v>
      </c>
      <c r="DA31" s="71">
        <f t="shared" si="71"/>
        <v>0.33535744008533375</v>
      </c>
      <c r="DB31" s="71">
        <f t="shared" si="72"/>
        <v>0.25630121184459703</v>
      </c>
      <c r="DC31" s="71">
        <f t="shared" si="73"/>
        <v>0.14916868371363162</v>
      </c>
      <c r="DE31" s="71">
        <f t="shared" si="19"/>
        <v>0.25779523093355672</v>
      </c>
      <c r="DF31" s="71">
        <f t="shared" si="20"/>
        <v>0.33280954766792409</v>
      </c>
      <c r="DG31" s="71">
        <f t="shared" si="21"/>
        <v>0.2593101307018264</v>
      </c>
      <c r="DH31" s="71">
        <f t="shared" si="22"/>
        <v>0.1500626659587902</v>
      </c>
      <c r="DI31" s="71">
        <f t="shared" si="23"/>
        <v>0.99997757526209741</v>
      </c>
      <c r="DJ31" s="71"/>
      <c r="DK31" s="71">
        <f t="shared" si="24"/>
        <v>0.25780101205368305</v>
      </c>
      <c r="DL31" s="71">
        <f t="shared" si="25"/>
        <v>0.33281701100216532</v>
      </c>
      <c r="DM31" s="71">
        <f t="shared" si="26"/>
        <v>0.25931594579394479</v>
      </c>
      <c r="DN31" s="71">
        <f t="shared" si="27"/>
        <v>0.15006603115020684</v>
      </c>
      <c r="DQ31" s="71" t="e">
        <f t="shared" si="64"/>
        <v>#DIV/0!</v>
      </c>
      <c r="DR31" s="71" t="e">
        <f t="shared" si="28"/>
        <v>#DIV/0!</v>
      </c>
      <c r="DS31" s="71" t="e">
        <f t="shared" si="29"/>
        <v>#DIV/0!</v>
      </c>
      <c r="DT31" s="71" t="e">
        <f t="shared" si="30"/>
        <v>#DIV/0!</v>
      </c>
      <c r="DV31" s="71" t="e">
        <f t="shared" si="7"/>
        <v>#DIV/0!</v>
      </c>
      <c r="DW31" s="71" t="e">
        <f t="shared" si="8"/>
        <v>#DIV/0!</v>
      </c>
      <c r="DX31" s="71" t="e">
        <f t="shared" si="9"/>
        <v>#DIV/0!</v>
      </c>
      <c r="DY31" s="71" t="e">
        <f t="shared" si="10"/>
        <v>#DIV/0!</v>
      </c>
      <c r="DZ31" s="71"/>
      <c r="EB31" s="71" t="e">
        <f t="shared" si="31"/>
        <v>#DIV/0!</v>
      </c>
      <c r="EC31" s="71" t="e">
        <f t="shared" si="32"/>
        <v>#DIV/0!</v>
      </c>
      <c r="ED31" s="71" t="e">
        <f t="shared" si="33"/>
        <v>#DIV/0!</v>
      </c>
      <c r="EE31" s="71" t="e">
        <f t="shared" si="34"/>
        <v>#DIV/0!</v>
      </c>
      <c r="EG31" s="71" t="e">
        <f t="shared" si="65"/>
        <v>#DIV/0!</v>
      </c>
      <c r="EH31" s="71" t="e">
        <f t="shared" si="35"/>
        <v>#DIV/0!</v>
      </c>
      <c r="EI31" s="71" t="e">
        <f t="shared" si="36"/>
        <v>#DIV/0!</v>
      </c>
      <c r="EJ31" s="71" t="e">
        <f t="shared" si="37"/>
        <v>#DIV/0!</v>
      </c>
      <c r="EL31" s="71" t="e">
        <f t="shared" si="66"/>
        <v>#DIV/0!</v>
      </c>
      <c r="EM31" s="71" t="e">
        <f t="shared" si="38"/>
        <v>#DIV/0!</v>
      </c>
      <c r="EN31" s="71" t="e">
        <f t="shared" si="39"/>
        <v>#DIV/0!</v>
      </c>
      <c r="EO31" s="71" t="e">
        <f t="shared" si="40"/>
        <v>#DIV/0!</v>
      </c>
      <c r="EQ31" s="71" t="e">
        <f t="shared" si="67"/>
        <v>#DIV/0!</v>
      </c>
      <c r="ER31" s="71" t="e">
        <f t="shared" si="41"/>
        <v>#DIV/0!</v>
      </c>
      <c r="ES31" s="71" t="e">
        <f t="shared" si="42"/>
        <v>#DIV/0!</v>
      </c>
      <c r="ET31" s="71" t="e">
        <f t="shared" si="43"/>
        <v>#DIV/0!</v>
      </c>
      <c r="EW31" s="71" t="e">
        <f t="shared" si="44"/>
        <v>#DIV/0!</v>
      </c>
      <c r="EX31" s="71">
        <f t="shared" si="45"/>
        <v>1</v>
      </c>
      <c r="EY31" s="71">
        <f t="shared" si="11"/>
        <v>1.2411199658378305</v>
      </c>
      <c r="EZ31" s="71"/>
      <c r="FA31" s="71" t="e">
        <f t="shared" si="46"/>
        <v>#DIV/0!</v>
      </c>
      <c r="FB31" s="71">
        <f t="shared" si="47"/>
        <v>1</v>
      </c>
      <c r="FC31" s="71">
        <f t="shared" si="12"/>
        <v>1.0080177826168988</v>
      </c>
      <c r="FD31" s="71"/>
      <c r="FE31" s="71" t="e">
        <f t="shared" si="48"/>
        <v>#DIV/0!</v>
      </c>
      <c r="FF31" s="71">
        <f t="shared" si="49"/>
        <v>1</v>
      </c>
      <c r="FG31" s="71">
        <f t="shared" si="13"/>
        <v>0.99064058315781867</v>
      </c>
      <c r="FH31" s="71"/>
      <c r="FI31" s="71" t="e">
        <f t="shared" si="50"/>
        <v>#DIV/0!</v>
      </c>
      <c r="FJ31" s="71">
        <f t="shared" si="51"/>
        <v>1</v>
      </c>
      <c r="FK31" s="71">
        <f t="shared" si="14"/>
        <v>0.94835920392032058</v>
      </c>
      <c r="FM31" s="71" t="e">
        <f t="shared" si="52"/>
        <v>#DIV/0!</v>
      </c>
      <c r="FN31" s="71">
        <f t="shared" si="53"/>
        <v>1</v>
      </c>
      <c r="FO31" s="71">
        <f t="shared" si="15"/>
        <v>0.99815135544705347</v>
      </c>
      <c r="FQ31" s="238"/>
      <c r="GA31" s="51">
        <f t="shared" si="68"/>
        <v>1986</v>
      </c>
      <c r="GB31" s="118">
        <f t="shared" si="74"/>
        <v>0.99592016389349447</v>
      </c>
      <c r="GC31" s="118">
        <f t="shared" si="75"/>
        <v>1.0153322876322035</v>
      </c>
      <c r="GD31" s="118">
        <f t="shared" si="76"/>
        <v>1.0038222044384368</v>
      </c>
      <c r="GE31" s="118">
        <f t="shared" si="77"/>
        <v>0.9785119726170648</v>
      </c>
      <c r="GF31" s="118">
        <f t="shared" si="78"/>
        <v>0.99860419596457972</v>
      </c>
      <c r="GH31" s="51">
        <f t="shared" si="79"/>
        <v>17</v>
      </c>
      <c r="GI31" s="118">
        <f t="shared" si="80"/>
        <v>1.1364526786366624</v>
      </c>
      <c r="GJ31" s="118">
        <f t="shared" si="81"/>
        <v>1.1102236102838481</v>
      </c>
      <c r="GK31" s="118">
        <f t="shared" si="82"/>
        <v>1.0663391543931229</v>
      </c>
      <c r="GL31" s="118">
        <f t="shared" si="83"/>
        <v>1.00169210270563</v>
      </c>
      <c r="GM31" s="118">
        <f t="shared" si="84"/>
        <v>0.95832163250996161</v>
      </c>
      <c r="GT31" s="51">
        <f t="shared" si="17"/>
        <v>2003</v>
      </c>
      <c r="GU31" s="71">
        <f t="shared" si="85"/>
        <v>1.3177719698083181</v>
      </c>
      <c r="GV31" s="71">
        <f t="shared" si="86"/>
        <v>1.2355486188331992</v>
      </c>
      <c r="GW31" s="71">
        <f t="shared" si="86"/>
        <v>1.0665480497665623</v>
      </c>
    </row>
    <row r="32" spans="1:205" x14ac:dyDescent="0.2">
      <c r="A32" s="75" t="s">
        <v>147</v>
      </c>
      <c r="B32" s="50">
        <f t="shared" si="18"/>
        <v>1966</v>
      </c>
      <c r="D32" s="79">
        <f>Conversion_Factors!$O28*D193+D275</f>
        <v>2805.4008338205904</v>
      </c>
      <c r="E32" s="79">
        <f>Conversion_Factors!$O28*E193+E275</f>
        <v>3740.9172417234931</v>
      </c>
      <c r="F32" s="79">
        <f>Conversion_Factors!$O28*F193+F275</f>
        <v>2934.4128646097988</v>
      </c>
      <c r="G32" s="79">
        <f>Conversion_Factors!$O28*G193+G275</f>
        <v>1670.2936671657931</v>
      </c>
      <c r="H32" s="79">
        <f t="shared" si="69"/>
        <v>11151.024607319676</v>
      </c>
      <c r="J32" s="69"/>
      <c r="K32" s="69"/>
      <c r="L32" s="69"/>
      <c r="M32" s="69"/>
      <c r="N32" s="69"/>
      <c r="V32" s="70"/>
      <c r="W32" s="70"/>
      <c r="X32" s="70"/>
      <c r="Y32" s="70"/>
      <c r="Z32" s="70"/>
      <c r="BB32" s="71"/>
      <c r="BC32" s="71"/>
      <c r="BD32" s="71"/>
      <c r="BE32" s="71"/>
      <c r="BF32" s="71"/>
      <c r="BG32" s="71"/>
      <c r="BH32" s="71"/>
      <c r="BI32" s="71"/>
      <c r="BJ32" s="71"/>
      <c r="BK32" s="71"/>
      <c r="BL32" s="71"/>
      <c r="BM32" s="71"/>
      <c r="BN32" s="71"/>
      <c r="BO32" s="71"/>
      <c r="BP32" s="71"/>
      <c r="BQ32" s="71"/>
      <c r="BR32" s="71"/>
      <c r="BS32" s="71"/>
      <c r="BT32" s="71"/>
      <c r="BU32" s="71"/>
      <c r="BV32" s="71"/>
      <c r="CK32" s="73"/>
      <c r="CL32" s="73"/>
      <c r="CM32" s="73"/>
      <c r="CN32" s="73"/>
      <c r="CO32" s="73"/>
      <c r="CP32" s="73"/>
      <c r="CQ32" s="73"/>
      <c r="CR32" s="73"/>
      <c r="CS32" s="73"/>
      <c r="CT32" s="73"/>
      <c r="CU32" s="73"/>
      <c r="CX32" s="53"/>
      <c r="CZ32" s="71">
        <f t="shared" si="70"/>
        <v>0.25158233728397383</v>
      </c>
      <c r="DA32" s="71">
        <f t="shared" si="71"/>
        <v>0.33547744476035923</v>
      </c>
      <c r="DB32" s="71">
        <f t="shared" si="72"/>
        <v>0.26315185984645861</v>
      </c>
      <c r="DC32" s="71">
        <f t="shared" si="73"/>
        <v>0.14978835810920826</v>
      </c>
      <c r="DE32" s="71">
        <f t="shared" si="19"/>
        <v>0.25535869974523323</v>
      </c>
      <c r="DF32" s="71">
        <f t="shared" si="20"/>
        <v>0.3354174388449821</v>
      </c>
      <c r="DG32" s="71">
        <f t="shared" si="21"/>
        <v>0.2597114772009903</v>
      </c>
      <c r="DH32" s="71">
        <f t="shared" si="22"/>
        <v>0.14947830683562366</v>
      </c>
      <c r="DI32" s="71">
        <f t="shared" si="23"/>
        <v>0.99996592262682926</v>
      </c>
      <c r="DJ32" s="71"/>
      <c r="DK32" s="71">
        <f t="shared" si="24"/>
        <v>0.25536740199548669</v>
      </c>
      <c r="DL32" s="71">
        <f t="shared" si="25"/>
        <v>0.33542886937973621</v>
      </c>
      <c r="DM32" s="71">
        <f t="shared" si="26"/>
        <v>0.25972032778752036</v>
      </c>
      <c r="DN32" s="71">
        <f t="shared" si="27"/>
        <v>0.14948340083725681</v>
      </c>
      <c r="DQ32" s="71" t="e">
        <f t="shared" si="64"/>
        <v>#DIV/0!</v>
      </c>
      <c r="DR32" s="71" t="e">
        <f t="shared" si="28"/>
        <v>#DIV/0!</v>
      </c>
      <c r="DS32" s="71" t="e">
        <f t="shared" si="29"/>
        <v>#DIV/0!</v>
      </c>
      <c r="DT32" s="71" t="e">
        <f t="shared" si="30"/>
        <v>#DIV/0!</v>
      </c>
      <c r="DV32" s="71" t="e">
        <f t="shared" si="7"/>
        <v>#DIV/0!</v>
      </c>
      <c r="DW32" s="71" t="e">
        <f t="shared" si="8"/>
        <v>#DIV/0!</v>
      </c>
      <c r="DX32" s="71" t="e">
        <f t="shared" si="9"/>
        <v>#DIV/0!</v>
      </c>
      <c r="DY32" s="71" t="e">
        <f t="shared" si="10"/>
        <v>#DIV/0!</v>
      </c>
      <c r="DZ32" s="71"/>
      <c r="EB32" s="71" t="e">
        <f t="shared" si="31"/>
        <v>#DIV/0!</v>
      </c>
      <c r="EC32" s="71" t="e">
        <f t="shared" si="32"/>
        <v>#DIV/0!</v>
      </c>
      <c r="ED32" s="71" t="e">
        <f t="shared" si="33"/>
        <v>#DIV/0!</v>
      </c>
      <c r="EE32" s="71" t="e">
        <f t="shared" si="34"/>
        <v>#DIV/0!</v>
      </c>
      <c r="EG32" s="71" t="e">
        <f t="shared" si="65"/>
        <v>#DIV/0!</v>
      </c>
      <c r="EH32" s="71" t="e">
        <f t="shared" si="35"/>
        <v>#DIV/0!</v>
      </c>
      <c r="EI32" s="71" t="e">
        <f t="shared" si="36"/>
        <v>#DIV/0!</v>
      </c>
      <c r="EJ32" s="71" t="e">
        <f t="shared" si="37"/>
        <v>#DIV/0!</v>
      </c>
      <c r="EL32" s="71" t="e">
        <f t="shared" si="66"/>
        <v>#DIV/0!</v>
      </c>
      <c r="EM32" s="71" t="e">
        <f t="shared" si="38"/>
        <v>#DIV/0!</v>
      </c>
      <c r="EN32" s="71" t="e">
        <f t="shared" si="39"/>
        <v>#DIV/0!</v>
      </c>
      <c r="EO32" s="71" t="e">
        <f t="shared" si="40"/>
        <v>#DIV/0!</v>
      </c>
      <c r="EQ32" s="71" t="e">
        <f t="shared" si="67"/>
        <v>#DIV/0!</v>
      </c>
      <c r="ER32" s="71" t="e">
        <f t="shared" si="41"/>
        <v>#DIV/0!</v>
      </c>
      <c r="ES32" s="71" t="e">
        <f t="shared" si="42"/>
        <v>#DIV/0!</v>
      </c>
      <c r="ET32" s="71" t="e">
        <f t="shared" si="43"/>
        <v>#DIV/0!</v>
      </c>
      <c r="EW32" s="71" t="e">
        <f t="shared" si="44"/>
        <v>#DIV/0!</v>
      </c>
      <c r="EX32" s="71">
        <f t="shared" si="45"/>
        <v>1</v>
      </c>
      <c r="EY32" s="71">
        <f t="shared" si="11"/>
        <v>1.2411199658378305</v>
      </c>
      <c r="EZ32" s="71"/>
      <c r="FA32" s="71" t="e">
        <f t="shared" si="46"/>
        <v>#DIV/0!</v>
      </c>
      <c r="FB32" s="71">
        <f t="shared" si="47"/>
        <v>1</v>
      </c>
      <c r="FC32" s="71">
        <f t="shared" si="12"/>
        <v>1.0080177826168988</v>
      </c>
      <c r="FD32" s="71"/>
      <c r="FE32" s="71" t="e">
        <f t="shared" si="48"/>
        <v>#DIV/0!</v>
      </c>
      <c r="FF32" s="71">
        <f t="shared" si="49"/>
        <v>1</v>
      </c>
      <c r="FG32" s="71">
        <f t="shared" si="13"/>
        <v>0.99064058315781867</v>
      </c>
      <c r="FH32" s="71"/>
      <c r="FI32" s="71" t="e">
        <f t="shared" si="50"/>
        <v>#DIV/0!</v>
      </c>
      <c r="FJ32" s="71">
        <f t="shared" si="51"/>
        <v>1</v>
      </c>
      <c r="FK32" s="71">
        <f t="shared" si="14"/>
        <v>0.94835920392032058</v>
      </c>
      <c r="FM32" s="71" t="e">
        <f t="shared" si="52"/>
        <v>#DIV/0!</v>
      </c>
      <c r="FN32" s="71">
        <f t="shared" si="53"/>
        <v>1</v>
      </c>
      <c r="FO32" s="71">
        <f t="shared" si="15"/>
        <v>0.99815135544705347</v>
      </c>
      <c r="FQ32" s="238"/>
      <c r="GA32" s="51">
        <f t="shared" si="68"/>
        <v>1987</v>
      </c>
      <c r="GB32" s="118">
        <f t="shared" si="74"/>
        <v>1.0140066631851505</v>
      </c>
      <c r="GC32" s="118">
        <f t="shared" si="75"/>
        <v>1.0304201935369028</v>
      </c>
      <c r="GD32" s="118">
        <f t="shared" si="76"/>
        <v>1.0145745754775506</v>
      </c>
      <c r="GE32" s="118">
        <f t="shared" si="77"/>
        <v>0.98078318423069277</v>
      </c>
      <c r="GF32" s="118">
        <f t="shared" si="78"/>
        <v>0.98893890293451836</v>
      </c>
      <c r="GH32" s="51">
        <f t="shared" si="79"/>
        <v>18</v>
      </c>
      <c r="GI32" s="118">
        <f t="shared" si="80"/>
        <v>1.1293656182393275</v>
      </c>
      <c r="GJ32" s="118">
        <f t="shared" si="81"/>
        <v>1.1256423409561618</v>
      </c>
      <c r="GK32" s="118">
        <f t="shared" si="82"/>
        <v>1.075428375551337</v>
      </c>
      <c r="GL32" s="118">
        <f t="shared" si="83"/>
        <v>0.98061630521405807</v>
      </c>
      <c r="GM32" s="118">
        <f t="shared" si="84"/>
        <v>0.95137895416416063</v>
      </c>
      <c r="GT32" s="51">
        <f t="shared" si="17"/>
        <v>2004</v>
      </c>
      <c r="GU32" s="71">
        <f t="shared" si="85"/>
        <v>1.3154956802706181</v>
      </c>
      <c r="GV32" s="71">
        <f t="shared" si="86"/>
        <v>1.250147645142897</v>
      </c>
      <c r="GW32" s="71">
        <f t="shared" si="86"/>
        <v>1.0522722539066589</v>
      </c>
    </row>
    <row r="33" spans="1:205" x14ac:dyDescent="0.2">
      <c r="A33" s="75" t="s">
        <v>147</v>
      </c>
      <c r="B33" s="50">
        <f t="shared" si="18"/>
        <v>1967</v>
      </c>
      <c r="D33" s="79">
        <f>Conversion_Factors!$O29*D194+D276</f>
        <v>2927.1522812681769</v>
      </c>
      <c r="E33" s="79">
        <f>Conversion_Factors!$O29*E194+E276</f>
        <v>3876.1719871646719</v>
      </c>
      <c r="F33" s="79">
        <f>Conversion_Factors!$O29*F194+F276</f>
        <v>3061.6094555727041</v>
      </c>
      <c r="G33" s="79">
        <f>Conversion_Factors!$O29*G194+G276</f>
        <v>1760.2256607595723</v>
      </c>
      <c r="H33" s="79">
        <f t="shared" si="69"/>
        <v>11625.159384765126</v>
      </c>
      <c r="J33" s="69"/>
      <c r="K33" s="69"/>
      <c r="L33" s="69"/>
      <c r="M33" s="69"/>
      <c r="N33" s="69"/>
      <c r="V33" s="70"/>
      <c r="W33" s="70"/>
      <c r="X33" s="70"/>
      <c r="Y33" s="70"/>
      <c r="Z33" s="70"/>
      <c r="BB33" s="71"/>
      <c r="BC33" s="71"/>
      <c r="BD33" s="71"/>
      <c r="BE33" s="71"/>
      <c r="BF33" s="71"/>
      <c r="BG33" s="71"/>
      <c r="BH33" s="71"/>
      <c r="BI33" s="71"/>
      <c r="BJ33" s="71"/>
      <c r="BK33" s="71"/>
      <c r="BL33" s="71"/>
      <c r="BM33" s="71"/>
      <c r="BN33" s="71"/>
      <c r="BO33" s="71"/>
      <c r="BP33" s="71"/>
      <c r="BQ33" s="71"/>
      <c r="BR33" s="71"/>
      <c r="BS33" s="71"/>
      <c r="BT33" s="71"/>
      <c r="BU33" s="71"/>
      <c r="BV33" s="71"/>
      <c r="CK33" s="73"/>
      <c r="CL33" s="73"/>
      <c r="CM33" s="73"/>
      <c r="CN33" s="73"/>
      <c r="CO33" s="73"/>
      <c r="CP33" s="73"/>
      <c r="CQ33" s="73"/>
      <c r="CR33" s="73"/>
      <c r="CS33" s="73"/>
      <c r="CT33" s="73"/>
      <c r="CU33" s="73"/>
      <c r="CX33" s="53"/>
      <c r="CZ33" s="71">
        <f t="shared" si="70"/>
        <v>0.25179459346632582</v>
      </c>
      <c r="DA33" s="71">
        <f t="shared" si="71"/>
        <v>0.33342957794148009</v>
      </c>
      <c r="DB33" s="71">
        <f t="shared" si="72"/>
        <v>0.26336064343212107</v>
      </c>
      <c r="DC33" s="71">
        <f t="shared" si="73"/>
        <v>0.15141518516007305</v>
      </c>
      <c r="DE33" s="71">
        <f t="shared" si="19"/>
        <v>0.25168845045834964</v>
      </c>
      <c r="DF33" s="71">
        <f t="shared" si="20"/>
        <v>0.33445246642019577</v>
      </c>
      <c r="DG33" s="71">
        <f t="shared" si="21"/>
        <v>0.26325623784076896</v>
      </c>
      <c r="DH33" s="71">
        <f t="shared" si="22"/>
        <v>0.15060030718371745</v>
      </c>
      <c r="DI33" s="71">
        <f t="shared" si="23"/>
        <v>0.99999746190303185</v>
      </c>
      <c r="DJ33" s="71"/>
      <c r="DK33" s="71">
        <f t="shared" si="24"/>
        <v>0.25168908926966405</v>
      </c>
      <c r="DL33" s="71">
        <f t="shared" si="25"/>
        <v>0.33445331529514133</v>
      </c>
      <c r="DM33" s="71">
        <f t="shared" si="26"/>
        <v>0.26325690601232393</v>
      </c>
      <c r="DN33" s="71">
        <f t="shared" si="27"/>
        <v>0.15060068942287066</v>
      </c>
      <c r="DQ33" s="71" t="e">
        <f t="shared" si="64"/>
        <v>#DIV/0!</v>
      </c>
      <c r="DR33" s="71" t="e">
        <f t="shared" si="28"/>
        <v>#DIV/0!</v>
      </c>
      <c r="DS33" s="71" t="e">
        <f t="shared" si="29"/>
        <v>#DIV/0!</v>
      </c>
      <c r="DT33" s="71" t="e">
        <f t="shared" si="30"/>
        <v>#DIV/0!</v>
      </c>
      <c r="DV33" s="71" t="e">
        <f t="shared" si="7"/>
        <v>#DIV/0!</v>
      </c>
      <c r="DW33" s="71" t="e">
        <f t="shared" si="8"/>
        <v>#DIV/0!</v>
      </c>
      <c r="DX33" s="71" t="e">
        <f t="shared" si="9"/>
        <v>#DIV/0!</v>
      </c>
      <c r="DY33" s="71" t="e">
        <f t="shared" si="10"/>
        <v>#DIV/0!</v>
      </c>
      <c r="DZ33" s="71"/>
      <c r="EB33" s="71" t="e">
        <f t="shared" si="31"/>
        <v>#DIV/0!</v>
      </c>
      <c r="EC33" s="71" t="e">
        <f t="shared" si="32"/>
        <v>#DIV/0!</v>
      </c>
      <c r="ED33" s="71" t="e">
        <f t="shared" si="33"/>
        <v>#DIV/0!</v>
      </c>
      <c r="EE33" s="71" t="e">
        <f t="shared" si="34"/>
        <v>#DIV/0!</v>
      </c>
      <c r="EG33" s="71" t="e">
        <f t="shared" si="65"/>
        <v>#DIV/0!</v>
      </c>
      <c r="EH33" s="71" t="e">
        <f t="shared" si="35"/>
        <v>#DIV/0!</v>
      </c>
      <c r="EI33" s="71" t="e">
        <f t="shared" si="36"/>
        <v>#DIV/0!</v>
      </c>
      <c r="EJ33" s="71" t="e">
        <f t="shared" si="37"/>
        <v>#DIV/0!</v>
      </c>
      <c r="EL33" s="71" t="e">
        <f t="shared" si="66"/>
        <v>#DIV/0!</v>
      </c>
      <c r="EM33" s="71" t="e">
        <f t="shared" si="38"/>
        <v>#DIV/0!</v>
      </c>
      <c r="EN33" s="71" t="e">
        <f t="shared" si="39"/>
        <v>#DIV/0!</v>
      </c>
      <c r="EO33" s="71" t="e">
        <f t="shared" si="40"/>
        <v>#DIV/0!</v>
      </c>
      <c r="EQ33" s="71" t="e">
        <f t="shared" si="67"/>
        <v>#DIV/0!</v>
      </c>
      <c r="ER33" s="71" t="e">
        <f t="shared" si="41"/>
        <v>#DIV/0!</v>
      </c>
      <c r="ES33" s="71" t="e">
        <f t="shared" si="42"/>
        <v>#DIV/0!</v>
      </c>
      <c r="ET33" s="71" t="e">
        <f t="shared" si="43"/>
        <v>#DIV/0!</v>
      </c>
      <c r="EW33" s="71" t="e">
        <f t="shared" si="44"/>
        <v>#DIV/0!</v>
      </c>
      <c r="EX33" s="71">
        <f t="shared" si="45"/>
        <v>1</v>
      </c>
      <c r="EY33" s="71">
        <f t="shared" si="11"/>
        <v>1.2411199658378305</v>
      </c>
      <c r="EZ33" s="71"/>
      <c r="FA33" s="71" t="e">
        <f t="shared" si="46"/>
        <v>#DIV/0!</v>
      </c>
      <c r="FB33" s="71">
        <f t="shared" si="47"/>
        <v>1</v>
      </c>
      <c r="FC33" s="71">
        <f t="shared" si="12"/>
        <v>1.0080177826168988</v>
      </c>
      <c r="FD33" s="71"/>
      <c r="FE33" s="71" t="e">
        <f t="shared" si="48"/>
        <v>#DIV/0!</v>
      </c>
      <c r="FF33" s="71">
        <f t="shared" si="49"/>
        <v>1</v>
      </c>
      <c r="FG33" s="71">
        <f t="shared" si="13"/>
        <v>0.99064058315781867</v>
      </c>
      <c r="FH33" s="71"/>
      <c r="FI33" s="71" t="e">
        <f t="shared" si="50"/>
        <v>#DIV/0!</v>
      </c>
      <c r="FJ33" s="71">
        <f t="shared" si="51"/>
        <v>1</v>
      </c>
      <c r="FK33" s="71">
        <f t="shared" si="14"/>
        <v>0.94835920392032058</v>
      </c>
      <c r="FM33" s="71" t="e">
        <f t="shared" si="52"/>
        <v>#DIV/0!</v>
      </c>
      <c r="FN33" s="71">
        <f t="shared" si="53"/>
        <v>1</v>
      </c>
      <c r="FO33" s="71">
        <f t="shared" si="15"/>
        <v>0.99815135544705347</v>
      </c>
      <c r="FQ33" s="238"/>
      <c r="GA33" s="51">
        <f t="shared" si="68"/>
        <v>1988</v>
      </c>
      <c r="GB33" s="118">
        <f t="shared" si="74"/>
        <v>1.0684325769141527</v>
      </c>
      <c r="GC33" s="118">
        <f t="shared" si="75"/>
        <v>1.046831941938078</v>
      </c>
      <c r="GD33" s="118">
        <f t="shared" si="76"/>
        <v>1.0235819774958319</v>
      </c>
      <c r="GE33" s="118">
        <f t="shared" si="77"/>
        <v>1.0047772863603435</v>
      </c>
      <c r="GF33" s="118">
        <f t="shared" si="78"/>
        <v>0.9923793440591856</v>
      </c>
      <c r="GH33" s="51">
        <f t="shared" si="79"/>
        <v>19</v>
      </c>
      <c r="GI33" s="118">
        <f t="shared" si="80"/>
        <v>1.1552607863918589</v>
      </c>
      <c r="GJ33" s="118">
        <f t="shared" si="81"/>
        <v>1.1417651279367933</v>
      </c>
      <c r="GK33" s="118">
        <f t="shared" si="82"/>
        <v>1.0829549702582211</v>
      </c>
      <c r="GL33" s="118">
        <f t="shared" si="83"/>
        <v>0.99264608533485976</v>
      </c>
      <c r="GM33" s="118">
        <f t="shared" si="84"/>
        <v>0.94123577237567324</v>
      </c>
      <c r="GT33" s="51">
        <f>GT32+1</f>
        <v>2005</v>
      </c>
      <c r="GU33" s="71">
        <f t="shared" si="85"/>
        <v>1.3484789753408035</v>
      </c>
      <c r="GV33" s="71">
        <f t="shared" ref="GV33:GW36" si="87">CK71</f>
        <v>1.2658395878589526</v>
      </c>
      <c r="GW33" s="71">
        <f t="shared" si="87"/>
        <v>1.065284249500861</v>
      </c>
    </row>
    <row r="34" spans="1:205" x14ac:dyDescent="0.2">
      <c r="A34" s="75" t="s">
        <v>147</v>
      </c>
      <c r="B34" s="50">
        <f t="shared" si="18"/>
        <v>1968</v>
      </c>
      <c r="D34" s="79">
        <f>Conversion_Factors!$O30*D195+D277</f>
        <v>3054.3124077452003</v>
      </c>
      <c r="E34" s="79">
        <f>Conversion_Factors!$O30*E195+E277</f>
        <v>4048.8234993747674</v>
      </c>
      <c r="F34" s="79">
        <f>Conversion_Factors!$O30*F195+F277</f>
        <v>3385.2710859026238</v>
      </c>
      <c r="G34" s="79">
        <f>Conversion_Factors!$O30*G195+G277</f>
        <v>1835.7531540491091</v>
      </c>
      <c r="H34" s="79">
        <f t="shared" si="69"/>
        <v>12324.160147071701</v>
      </c>
      <c r="J34" s="69"/>
      <c r="K34" s="69"/>
      <c r="L34" s="69"/>
      <c r="M34" s="69"/>
      <c r="N34" s="69"/>
      <c r="V34" s="70"/>
      <c r="W34" s="70"/>
      <c r="X34" s="70"/>
      <c r="Y34" s="70"/>
      <c r="Z34" s="70"/>
      <c r="BB34" s="71"/>
      <c r="BC34" s="71"/>
      <c r="BD34" s="71"/>
      <c r="BE34" s="71"/>
      <c r="BF34" s="71"/>
      <c r="BG34" s="71"/>
      <c r="BH34" s="71"/>
      <c r="BI34" s="71"/>
      <c r="BJ34" s="71"/>
      <c r="BK34" s="71"/>
      <c r="BL34" s="71"/>
      <c r="BM34" s="71"/>
      <c r="BN34" s="71"/>
      <c r="BO34" s="71"/>
      <c r="BP34" s="71"/>
      <c r="BQ34" s="71"/>
      <c r="BR34" s="71"/>
      <c r="BS34" s="71"/>
      <c r="BT34" s="71"/>
      <c r="BU34" s="71"/>
      <c r="BV34" s="71"/>
      <c r="CK34" s="73"/>
      <c r="CL34" s="73"/>
      <c r="CM34" s="73"/>
      <c r="CN34" s="73"/>
      <c r="CO34" s="73"/>
      <c r="CP34" s="73"/>
      <c r="CQ34" s="73"/>
      <c r="CR34" s="73"/>
      <c r="CS34" s="73"/>
      <c r="CT34" s="73"/>
      <c r="CU34" s="73"/>
      <c r="CX34" s="53"/>
      <c r="CZ34" s="71">
        <f t="shared" si="70"/>
        <v>0.24783128191261977</v>
      </c>
      <c r="DA34" s="71">
        <f t="shared" si="71"/>
        <v>0.32852733582310623</v>
      </c>
      <c r="DB34" s="71">
        <f t="shared" si="72"/>
        <v>0.27468574292317888</v>
      </c>
      <c r="DC34" s="71">
        <f t="shared" si="73"/>
        <v>0.14895563934109504</v>
      </c>
      <c r="DE34" s="71">
        <f t="shared" si="19"/>
        <v>0.24980769773465997</v>
      </c>
      <c r="DF34" s="71">
        <f t="shared" si="20"/>
        <v>0.33097240605311085</v>
      </c>
      <c r="DG34" s="71">
        <f t="shared" si="21"/>
        <v>0.26898345898427639</v>
      </c>
      <c r="DH34" s="71">
        <f t="shared" si="22"/>
        <v>0.15018205558092348</v>
      </c>
      <c r="DI34" s="71">
        <f t="shared" si="23"/>
        <v>0.99994561835297069</v>
      </c>
      <c r="DJ34" s="71"/>
      <c r="DK34" s="71">
        <f t="shared" si="24"/>
        <v>0.24982128342751572</v>
      </c>
      <c r="DL34" s="71">
        <f t="shared" si="25"/>
        <v>0.33099040585653222</v>
      </c>
      <c r="DM34" s="71">
        <f t="shared" si="26"/>
        <v>0.26899808754332472</v>
      </c>
      <c r="DN34" s="71">
        <f t="shared" si="27"/>
        <v>0.15019022317262731</v>
      </c>
      <c r="DQ34" s="71" t="e">
        <f t="shared" si="64"/>
        <v>#DIV/0!</v>
      </c>
      <c r="DR34" s="71" t="e">
        <f t="shared" si="28"/>
        <v>#DIV/0!</v>
      </c>
      <c r="DS34" s="71" t="e">
        <f t="shared" si="29"/>
        <v>#DIV/0!</v>
      </c>
      <c r="DT34" s="71" t="e">
        <f t="shared" si="30"/>
        <v>#DIV/0!</v>
      </c>
      <c r="DV34" s="71" t="e">
        <f t="shared" si="7"/>
        <v>#DIV/0!</v>
      </c>
      <c r="DW34" s="71" t="e">
        <f t="shared" si="8"/>
        <v>#DIV/0!</v>
      </c>
      <c r="DX34" s="71" t="e">
        <f t="shared" si="9"/>
        <v>#DIV/0!</v>
      </c>
      <c r="DY34" s="71" t="e">
        <f t="shared" si="10"/>
        <v>#DIV/0!</v>
      </c>
      <c r="DZ34" s="71"/>
      <c r="EB34" s="71" t="e">
        <f t="shared" si="31"/>
        <v>#DIV/0!</v>
      </c>
      <c r="EC34" s="71" t="e">
        <f t="shared" si="32"/>
        <v>#DIV/0!</v>
      </c>
      <c r="ED34" s="71" t="e">
        <f t="shared" si="33"/>
        <v>#DIV/0!</v>
      </c>
      <c r="EE34" s="71" t="e">
        <f t="shared" si="34"/>
        <v>#DIV/0!</v>
      </c>
      <c r="EG34" s="71" t="e">
        <f t="shared" si="65"/>
        <v>#DIV/0!</v>
      </c>
      <c r="EH34" s="71" t="e">
        <f t="shared" si="35"/>
        <v>#DIV/0!</v>
      </c>
      <c r="EI34" s="71" t="e">
        <f t="shared" si="36"/>
        <v>#DIV/0!</v>
      </c>
      <c r="EJ34" s="71" t="e">
        <f t="shared" si="37"/>
        <v>#DIV/0!</v>
      </c>
      <c r="EL34" s="71" t="e">
        <f t="shared" si="66"/>
        <v>#DIV/0!</v>
      </c>
      <c r="EM34" s="71" t="e">
        <f t="shared" si="38"/>
        <v>#DIV/0!</v>
      </c>
      <c r="EN34" s="71" t="e">
        <f t="shared" si="39"/>
        <v>#DIV/0!</v>
      </c>
      <c r="EO34" s="71" t="e">
        <f t="shared" si="40"/>
        <v>#DIV/0!</v>
      </c>
      <c r="EQ34" s="71" t="e">
        <f t="shared" si="67"/>
        <v>#DIV/0!</v>
      </c>
      <c r="ER34" s="71" t="e">
        <f t="shared" si="41"/>
        <v>#DIV/0!</v>
      </c>
      <c r="ES34" s="71" t="e">
        <f t="shared" si="42"/>
        <v>#DIV/0!</v>
      </c>
      <c r="ET34" s="71" t="e">
        <f t="shared" si="43"/>
        <v>#DIV/0!</v>
      </c>
      <c r="EW34" s="71" t="e">
        <f t="shared" si="44"/>
        <v>#DIV/0!</v>
      </c>
      <c r="EX34" s="71">
        <f t="shared" si="45"/>
        <v>1</v>
      </c>
      <c r="EY34" s="71">
        <f t="shared" si="11"/>
        <v>1.2411199658378305</v>
      </c>
      <c r="EZ34" s="71"/>
      <c r="FA34" s="71" t="e">
        <f t="shared" si="46"/>
        <v>#DIV/0!</v>
      </c>
      <c r="FB34" s="71">
        <f t="shared" si="47"/>
        <v>1</v>
      </c>
      <c r="FC34" s="71">
        <f t="shared" si="12"/>
        <v>1.0080177826168988</v>
      </c>
      <c r="FD34" s="71"/>
      <c r="FE34" s="71" t="e">
        <f t="shared" si="48"/>
        <v>#DIV/0!</v>
      </c>
      <c r="FF34" s="71">
        <f t="shared" si="49"/>
        <v>1</v>
      </c>
      <c r="FG34" s="71">
        <f t="shared" si="13"/>
        <v>0.99064058315781867</v>
      </c>
      <c r="FH34" s="71"/>
      <c r="FI34" s="71" t="e">
        <f t="shared" si="50"/>
        <v>#DIV/0!</v>
      </c>
      <c r="FJ34" s="71">
        <f t="shared" si="51"/>
        <v>1</v>
      </c>
      <c r="FK34" s="71">
        <f t="shared" si="14"/>
        <v>0.94835920392032058</v>
      </c>
      <c r="FM34" s="71" t="e">
        <f t="shared" si="52"/>
        <v>#DIV/0!</v>
      </c>
      <c r="FN34" s="71">
        <f t="shared" si="53"/>
        <v>1</v>
      </c>
      <c r="FO34" s="71">
        <f t="shared" si="15"/>
        <v>0.99815135544705347</v>
      </c>
      <c r="FQ34" s="238"/>
      <c r="GA34" s="51">
        <f t="shared" si="68"/>
        <v>1989</v>
      </c>
      <c r="GB34" s="118">
        <f t="shared" si="74"/>
        <v>1.1093169089577832</v>
      </c>
      <c r="GC34" s="118">
        <f t="shared" si="75"/>
        <v>1.062159006617134</v>
      </c>
      <c r="GD34" s="118">
        <f t="shared" si="76"/>
        <v>1.0322200199569009</v>
      </c>
      <c r="GE34" s="118">
        <f t="shared" si="77"/>
        <v>0.99747509191957306</v>
      </c>
      <c r="GF34" s="118">
        <f t="shared" si="78"/>
        <v>1.0143591687508591</v>
      </c>
      <c r="GH34" s="51">
        <f t="shared" si="79"/>
        <v>20</v>
      </c>
      <c r="GI34" s="118">
        <f t="shared" si="80"/>
        <v>1.2171390888748859</v>
      </c>
      <c r="GJ34" s="118">
        <f t="shared" si="81"/>
        <v>1.1509791200181272</v>
      </c>
      <c r="GK34" s="118">
        <f t="shared" si="82"/>
        <v>1.0915143703012793</v>
      </c>
      <c r="GL34" s="118">
        <f t="shared" si="83"/>
        <v>0.99460232863063835</v>
      </c>
      <c r="GM34" s="118">
        <f t="shared" si="84"/>
        <v>0.97407822619823914</v>
      </c>
      <c r="GT34" s="51">
        <f>GT33+1</f>
        <v>2006</v>
      </c>
      <c r="GU34" s="71">
        <f t="shared" si="85"/>
        <v>1.2894798559338099</v>
      </c>
      <c r="GV34" s="71">
        <f t="shared" si="87"/>
        <v>1.2751941861755689</v>
      </c>
      <c r="GW34" s="71">
        <f t="shared" si="87"/>
        <v>1.011202740659511</v>
      </c>
    </row>
    <row r="35" spans="1:205" x14ac:dyDescent="0.2">
      <c r="A35" s="75" t="s">
        <v>147</v>
      </c>
      <c r="B35" s="50">
        <f t="shared" si="18"/>
        <v>1969</v>
      </c>
      <c r="D35" s="79">
        <f>Conversion_Factors!$O31*D196+D278</f>
        <v>3183.314020333456</v>
      </c>
      <c r="E35" s="79">
        <f>Conversion_Factors!$O31*E196+E278</f>
        <v>4296.0720558356179</v>
      </c>
      <c r="F35" s="79">
        <f>Conversion_Factors!$O31*F196+F278</f>
        <v>3683.4123205915566</v>
      </c>
      <c r="G35" s="79">
        <f>Conversion_Factors!$O31*G196+G278</f>
        <v>1993.7282198068165</v>
      </c>
      <c r="H35" s="79">
        <f t="shared" si="69"/>
        <v>13156.526616567447</v>
      </c>
      <c r="J35" s="69"/>
      <c r="K35" s="69"/>
      <c r="L35" s="69"/>
      <c r="M35" s="69"/>
      <c r="N35" s="69"/>
      <c r="V35" s="70"/>
      <c r="W35" s="70"/>
      <c r="X35" s="70"/>
      <c r="Y35" s="70"/>
      <c r="Z35" s="70"/>
      <c r="BB35" s="71"/>
      <c r="BC35" s="71"/>
      <c r="BD35" s="71"/>
      <c r="BE35" s="71"/>
      <c r="BF35" s="71"/>
      <c r="BG35" s="71"/>
      <c r="BH35" s="71"/>
      <c r="BI35" s="71"/>
      <c r="BJ35" s="71"/>
      <c r="BK35" s="71"/>
      <c r="BL35" s="71"/>
      <c r="BM35" s="71"/>
      <c r="BN35" s="71"/>
      <c r="BO35" s="71"/>
      <c r="BP35" s="71"/>
      <c r="BQ35" s="71"/>
      <c r="BR35" s="71"/>
      <c r="BS35" s="71"/>
      <c r="BT35" s="71"/>
      <c r="BU35" s="71"/>
      <c r="BV35" s="71"/>
      <c r="CK35" s="73"/>
      <c r="CL35" s="73"/>
      <c r="CM35" s="73"/>
      <c r="CN35" s="73"/>
      <c r="CO35" s="73"/>
      <c r="CP35" s="73"/>
      <c r="CQ35" s="73"/>
      <c r="CR35" s="73"/>
      <c r="CS35" s="73"/>
      <c r="CT35" s="73"/>
      <c r="CU35" s="73"/>
      <c r="CX35" s="53"/>
      <c r="CZ35" s="71">
        <f t="shared" si="70"/>
        <v>0.24195702354486523</v>
      </c>
      <c r="DA35" s="71">
        <f t="shared" si="71"/>
        <v>0.32653542846375266</v>
      </c>
      <c r="DB35" s="71">
        <f t="shared" si="72"/>
        <v>0.2799684466835794</v>
      </c>
      <c r="DC35" s="71">
        <f t="shared" si="73"/>
        <v>0.15153910130780265</v>
      </c>
      <c r="DE35" s="71">
        <f t="shared" si="19"/>
        <v>0.24488241016067522</v>
      </c>
      <c r="DF35" s="71">
        <f t="shared" si="20"/>
        <v>0.3275303726460882</v>
      </c>
      <c r="DG35" s="71">
        <f t="shared" si="21"/>
        <v>0.27731870890737309</v>
      </c>
      <c r="DH35" s="71">
        <f t="shared" si="22"/>
        <v>0.15024366842533102</v>
      </c>
      <c r="DI35" s="71">
        <f t="shared" si="23"/>
        <v>0.99997516013946752</v>
      </c>
      <c r="DJ35" s="71"/>
      <c r="DK35" s="71">
        <f t="shared" si="24"/>
        <v>0.24488849315669123</v>
      </c>
      <c r="DL35" s="71">
        <f t="shared" si="25"/>
        <v>0.32753850865696227</v>
      </c>
      <c r="DM35" s="71">
        <f t="shared" si="26"/>
        <v>0.27732559763654047</v>
      </c>
      <c r="DN35" s="71">
        <f t="shared" si="27"/>
        <v>0.15024740054980604</v>
      </c>
      <c r="DQ35" s="71" t="e">
        <f t="shared" si="64"/>
        <v>#DIV/0!</v>
      </c>
      <c r="DR35" s="71" t="e">
        <f t="shared" si="28"/>
        <v>#DIV/0!</v>
      </c>
      <c r="DS35" s="71" t="e">
        <f t="shared" si="29"/>
        <v>#DIV/0!</v>
      </c>
      <c r="DT35" s="71" t="e">
        <f t="shared" si="30"/>
        <v>#DIV/0!</v>
      </c>
      <c r="DV35" s="71" t="e">
        <f t="shared" si="7"/>
        <v>#DIV/0!</v>
      </c>
      <c r="DW35" s="71" t="e">
        <f t="shared" si="8"/>
        <v>#DIV/0!</v>
      </c>
      <c r="DX35" s="71" t="e">
        <f t="shared" si="9"/>
        <v>#DIV/0!</v>
      </c>
      <c r="DY35" s="71" t="e">
        <f t="shared" si="10"/>
        <v>#DIV/0!</v>
      </c>
      <c r="DZ35" s="71"/>
      <c r="EB35" s="71" t="e">
        <f t="shared" si="31"/>
        <v>#DIV/0!</v>
      </c>
      <c r="EC35" s="71" t="e">
        <f t="shared" si="32"/>
        <v>#DIV/0!</v>
      </c>
      <c r="ED35" s="71" t="e">
        <f t="shared" si="33"/>
        <v>#DIV/0!</v>
      </c>
      <c r="EE35" s="71" t="e">
        <f t="shared" si="34"/>
        <v>#DIV/0!</v>
      </c>
      <c r="EG35" s="71" t="e">
        <f t="shared" si="65"/>
        <v>#DIV/0!</v>
      </c>
      <c r="EH35" s="71" t="e">
        <f t="shared" si="35"/>
        <v>#DIV/0!</v>
      </c>
      <c r="EI35" s="71" t="e">
        <f t="shared" si="36"/>
        <v>#DIV/0!</v>
      </c>
      <c r="EJ35" s="71" t="e">
        <f t="shared" si="37"/>
        <v>#DIV/0!</v>
      </c>
      <c r="EL35" s="71" t="e">
        <f t="shared" si="66"/>
        <v>#DIV/0!</v>
      </c>
      <c r="EM35" s="71" t="e">
        <f t="shared" si="38"/>
        <v>#DIV/0!</v>
      </c>
      <c r="EN35" s="71" t="e">
        <f t="shared" si="39"/>
        <v>#DIV/0!</v>
      </c>
      <c r="EO35" s="71" t="e">
        <f t="shared" si="40"/>
        <v>#DIV/0!</v>
      </c>
      <c r="EQ35" s="71" t="e">
        <f t="shared" si="67"/>
        <v>#DIV/0!</v>
      </c>
      <c r="ER35" s="71" t="e">
        <f t="shared" si="41"/>
        <v>#DIV/0!</v>
      </c>
      <c r="ES35" s="71" t="e">
        <f t="shared" si="42"/>
        <v>#DIV/0!</v>
      </c>
      <c r="ET35" s="71" t="e">
        <f t="shared" si="43"/>
        <v>#DIV/0!</v>
      </c>
      <c r="EW35" s="71" t="e">
        <f t="shared" si="44"/>
        <v>#DIV/0!</v>
      </c>
      <c r="EX35" s="71">
        <f t="shared" si="45"/>
        <v>1</v>
      </c>
      <c r="EY35" s="71">
        <f t="shared" si="11"/>
        <v>1.2411199658378305</v>
      </c>
      <c r="EZ35" s="71"/>
      <c r="FA35" s="71" t="e">
        <f t="shared" si="46"/>
        <v>#DIV/0!</v>
      </c>
      <c r="FB35" s="71">
        <f t="shared" si="47"/>
        <v>1</v>
      </c>
      <c r="FC35" s="71">
        <f t="shared" si="12"/>
        <v>1.0080177826168988</v>
      </c>
      <c r="FD35" s="71"/>
      <c r="FE35" s="71" t="e">
        <f t="shared" si="48"/>
        <v>#DIV/0!</v>
      </c>
      <c r="FF35" s="71">
        <f t="shared" si="49"/>
        <v>1</v>
      </c>
      <c r="FG35" s="71">
        <f t="shared" si="13"/>
        <v>0.99064058315781867</v>
      </c>
      <c r="FH35" s="71"/>
      <c r="FI35" s="71" t="e">
        <f t="shared" si="50"/>
        <v>#DIV/0!</v>
      </c>
      <c r="FJ35" s="71">
        <f t="shared" si="51"/>
        <v>1</v>
      </c>
      <c r="FK35" s="71">
        <f t="shared" si="14"/>
        <v>0.94835920392032058</v>
      </c>
      <c r="FM35" s="71" t="e">
        <f t="shared" si="52"/>
        <v>#DIV/0!</v>
      </c>
      <c r="FN35" s="71">
        <f t="shared" si="53"/>
        <v>1</v>
      </c>
      <c r="FO35" s="71">
        <f t="shared" si="15"/>
        <v>0.99815135544705347</v>
      </c>
      <c r="FQ35" s="238"/>
      <c r="GA35" s="51">
        <f t="shared" si="68"/>
        <v>1990</v>
      </c>
      <c r="GB35" s="118">
        <f t="shared" si="74"/>
        <v>1.0568084770756485</v>
      </c>
      <c r="GC35" s="118">
        <f t="shared" si="75"/>
        <v>1.0686544308877428</v>
      </c>
      <c r="GD35" s="118">
        <f t="shared" si="76"/>
        <v>1.0415345488302592</v>
      </c>
      <c r="GE35" s="118">
        <f t="shared" si="77"/>
        <v>0.95052738731145581</v>
      </c>
      <c r="GF35" s="118">
        <f t="shared" si="78"/>
        <v>0.99889693912278432</v>
      </c>
      <c r="GH35" s="51">
        <f t="shared" si="79"/>
        <v>21</v>
      </c>
      <c r="GI35" s="118">
        <f t="shared" si="80"/>
        <v>1.1832630797003854</v>
      </c>
      <c r="GJ35" s="118">
        <f t="shared" si="81"/>
        <v>1.1604197696334086</v>
      </c>
      <c r="GK35" s="118">
        <f t="shared" si="82"/>
        <v>1.0996519431690441</v>
      </c>
      <c r="GL35" s="118">
        <f t="shared" si="83"/>
        <v>0.9772284382597799</v>
      </c>
      <c r="GM35" s="118">
        <f t="shared" si="84"/>
        <v>0.94888777593842533</v>
      </c>
      <c r="GT35" s="51">
        <f>GT34+1</f>
        <v>2007</v>
      </c>
      <c r="GU35" s="71">
        <f t="shared" si="85"/>
        <v>1.3429975745897105</v>
      </c>
      <c r="GV35" s="71">
        <f t="shared" si="87"/>
        <v>1.2821828785075644</v>
      </c>
      <c r="GW35" s="71">
        <f t="shared" si="87"/>
        <v>1.0474305944195208</v>
      </c>
    </row>
    <row r="36" spans="1:205" x14ac:dyDescent="0.2">
      <c r="A36" s="75" t="s">
        <v>147</v>
      </c>
      <c r="B36" s="50">
        <f t="shared" si="18"/>
        <v>1970</v>
      </c>
      <c r="D36" s="79">
        <f>Conversion_Factors!$O32*D197+D279</f>
        <v>3318.585192671449</v>
      </c>
      <c r="E36" s="79">
        <f>Conversion_Factors!$O32*E197+E279</f>
        <v>4430.9500442022327</v>
      </c>
      <c r="F36" s="79">
        <f>Conversion_Factors!$O32*F197+F279</f>
        <v>3930.0542754768594</v>
      </c>
      <c r="G36" s="79">
        <f>Conversion_Factors!$O32*G197+G279</f>
        <v>2050.1269090260553</v>
      </c>
      <c r="H36" s="79">
        <f t="shared" si="69"/>
        <v>13729.716421376597</v>
      </c>
      <c r="J36" s="321">
        <f>Northeast!I36</f>
        <v>15481</v>
      </c>
      <c r="K36" s="321">
        <f>Midwest!I36</f>
        <v>17536</v>
      </c>
      <c r="L36" s="321">
        <f>South!I36</f>
        <v>19257</v>
      </c>
      <c r="M36" s="321">
        <f>West!I36</f>
        <v>11169</v>
      </c>
      <c r="N36" s="321">
        <f>SUM(J36:M36)</f>
        <v>63443</v>
      </c>
      <c r="P36" s="85">
        <f>Northeast!N36</f>
        <v>24.168395702874459</v>
      </c>
      <c r="Q36" s="85">
        <f>Midwest!N36</f>
        <v>25.732072492652321</v>
      </c>
      <c r="R36" s="85">
        <f>South!N36</f>
        <v>27.259041887492781</v>
      </c>
      <c r="S36" s="85">
        <f>West!N36</f>
        <v>15.090738428634269</v>
      </c>
      <c r="T36" s="81">
        <f>SUM(P36:S36)</f>
        <v>92.250248511653837</v>
      </c>
      <c r="V36" s="79">
        <f>Conversion_Factors!$O32*V197+V279</f>
        <v>214.36504054463205</v>
      </c>
      <c r="W36" s="79">
        <f>Conversion_Factors!$O32*W197+W279</f>
        <v>252.67735197321124</v>
      </c>
      <c r="X36" s="79">
        <f>Conversion_Factors!$O32*X197+X279</f>
        <v>204.08445113345067</v>
      </c>
      <c r="Y36" s="79">
        <f>Conversion_Factors!$O32*Y197+Y279</f>
        <v>183.55509974268557</v>
      </c>
      <c r="Z36" s="79">
        <f>Conversion_Factors!$O32*Z197+Z279</f>
        <v>216.41026466870414</v>
      </c>
      <c r="AC36" s="79">
        <f>Conversion_Factors!$O32*AC197+AC279</f>
        <v>137.31094249986788</v>
      </c>
      <c r="AD36" s="79">
        <f>Conversion_Factors!$O32*AD197+AD279</f>
        <v>172.19561484864738</v>
      </c>
      <c r="AE36" s="79">
        <f>Conversion_Factors!$O32*AE197+AE279</f>
        <v>144.17433641642702</v>
      </c>
      <c r="AF36" s="79">
        <f>Conversion_Factors!$O32*AF197+AF279</f>
        <v>135.85331948607595</v>
      </c>
      <c r="AG36" s="79">
        <f>Conversion_Factors!$O32*AG197+AG279</f>
        <v>148.83121338846195</v>
      </c>
      <c r="AI36" s="74">
        <f>AC36/AO36</f>
        <v>136.00811494964989</v>
      </c>
      <c r="AJ36" s="74">
        <f>AD36/AP36</f>
        <v>170.54039842212532</v>
      </c>
      <c r="AK36" s="74">
        <f>AE36/AQ36</f>
        <v>140.68715367738801</v>
      </c>
      <c r="AL36" s="74">
        <f>AF36/AR36</f>
        <v>134.87937304771066</v>
      </c>
      <c r="AM36" s="74">
        <f>(D36/AO36+E36/AP36+F36/AQ36+G36/AR36)/T36</f>
        <v>146.83843575254019</v>
      </c>
      <c r="AO36" s="118">
        <f>Northeast!V36</f>
        <v>1.0095790427703544</v>
      </c>
      <c r="AP36" s="118">
        <f>Midwest!V36</f>
        <v>1.0097057145511354</v>
      </c>
      <c r="AQ36" s="118">
        <f>South!V36</f>
        <v>1.0247867886149402</v>
      </c>
      <c r="AR36" s="118">
        <f>West!V36</f>
        <v>1.0072208701475858</v>
      </c>
      <c r="AS36" s="118">
        <f>AG36/AM36</f>
        <v>1.0135712262644918</v>
      </c>
      <c r="AU36" s="51">
        <f>P36/J36*1000000</f>
        <v>1561.1650218251054</v>
      </c>
      <c r="AV36" s="51">
        <f>Q36/K36*1000000</f>
        <v>1467.3855207944982</v>
      </c>
      <c r="AW36" s="51">
        <f>R36/L36*1000000</f>
        <v>1415.5393824319874</v>
      </c>
      <c r="AX36" s="51">
        <f>S36/M36*1000000</f>
        <v>1351.1270864566452</v>
      </c>
      <c r="AY36" s="51">
        <f>T36/N36*1000000</f>
        <v>1454.0650428203874</v>
      </c>
      <c r="BB36" s="71">
        <f t="shared" ref="BB36:BB80" si="88">AI36/AI$87</f>
        <v>1.2822086515666886</v>
      </c>
      <c r="BC36" s="71">
        <f t="shared" ref="BC36:BC80" si="89">AJ36/AJ$87</f>
        <v>1.3212284502830105</v>
      </c>
      <c r="BD36" s="71">
        <f t="shared" ref="BD36:BD80" si="90">AK36/AK$87</f>
        <v>1.1231188581983307</v>
      </c>
      <c r="BE36" s="71">
        <f t="shared" ref="BE36:BE80" si="91">AL36/AL$87</f>
        <v>1.2088413961871172</v>
      </c>
      <c r="BF36" s="71"/>
      <c r="BG36" s="71"/>
      <c r="BH36" s="71"/>
      <c r="BI36" s="71"/>
      <c r="BJ36" s="71"/>
      <c r="BK36" s="71"/>
      <c r="BL36" s="71"/>
      <c r="BM36" s="71"/>
      <c r="BN36" s="71"/>
      <c r="BO36" s="71"/>
      <c r="BP36" s="71"/>
      <c r="BQ36" s="147">
        <f>Northeast!AK36</f>
        <v>1.273266458699023</v>
      </c>
      <c r="BR36" s="147">
        <f>Midwest!AK36</f>
        <v>1.3296356962369118</v>
      </c>
      <c r="BS36" s="147">
        <f>South!AK36</f>
        <v>1.1478260593401985</v>
      </c>
      <c r="BT36" s="147">
        <f>West!AK36</f>
        <v>1.2288603819660699</v>
      </c>
      <c r="BU36" s="72"/>
      <c r="BV36" s="147">
        <f>Northeast!AH36</f>
        <v>1.0070230334008821</v>
      </c>
      <c r="BW36" s="147">
        <f>Midwest!AH36</f>
        <v>0.99367703049963596</v>
      </c>
      <c r="BX36" s="147">
        <f>South!AH36</f>
        <v>0.97847478636608898</v>
      </c>
      <c r="BY36" s="147">
        <f>West!AH36</f>
        <v>0.98370930817468105</v>
      </c>
      <c r="CA36" s="147">
        <f>Northeast!AI36</f>
        <v>0.94356400948234664</v>
      </c>
      <c r="CB36" s="147">
        <f>Midwest!AI36</f>
        <v>0.93602147603006192</v>
      </c>
      <c r="CC36" s="147">
        <f>South!AI36</f>
        <v>0.9560764322649431</v>
      </c>
      <c r="CD36" s="147">
        <f>West!AI36</f>
        <v>0.97024600512003734</v>
      </c>
      <c r="CF36" s="147">
        <f>Northeast!AJ36</f>
        <v>1.0099477886947914</v>
      </c>
      <c r="CG36" s="147">
        <f>Midwest!AJ36</f>
        <v>0.99440958669273793</v>
      </c>
      <c r="CH36" s="147">
        <f>South!AJ36</f>
        <v>1.0169203173963364</v>
      </c>
      <c r="CI36" s="147">
        <f>West!AJ36</f>
        <v>0.95945947810232712</v>
      </c>
      <c r="CK36" s="73">
        <f t="shared" ref="CK36:CK79" si="92">N36/N$87</f>
        <v>0.73053845009682616</v>
      </c>
      <c r="CL36" s="73">
        <f t="shared" ref="CL36:CL79" si="93">Z36/Z$87</f>
        <v>1.1731872531039036</v>
      </c>
      <c r="CM36" s="73">
        <f>FC36</f>
        <v>1.0080177826168988</v>
      </c>
      <c r="CN36" s="73">
        <f>FG36</f>
        <v>0.99064058315781867</v>
      </c>
      <c r="CO36" s="73">
        <f>FK36</f>
        <v>0.94835920392032058</v>
      </c>
      <c r="CP36" s="73">
        <f>FO36</f>
        <v>0.99815135544705347</v>
      </c>
      <c r="CQ36" s="73">
        <f>EY36</f>
        <v>1.2411199658378305</v>
      </c>
      <c r="CR36" s="73">
        <f>CK36*CM36*CN36*CO36*CP36*CQ36</f>
        <v>0.85705839755587843</v>
      </c>
      <c r="CS36" s="73">
        <f>CK36*CL36</f>
        <v>0.85705839755587865</v>
      </c>
      <c r="CT36" s="73"/>
      <c r="CU36" s="73">
        <f>CM36*CN36*CO36*CP36</f>
        <v>0.94526499081169091</v>
      </c>
      <c r="CX36" s="53"/>
      <c r="CZ36" s="71">
        <f t="shared" si="70"/>
        <v>0.24170821092157083</v>
      </c>
      <c r="DA36" s="71">
        <f t="shared" si="71"/>
        <v>0.32272698927003529</v>
      </c>
      <c r="DB36" s="71">
        <f t="shared" si="72"/>
        <v>0.286244388074755</v>
      </c>
      <c r="DC36" s="71">
        <f t="shared" si="73"/>
        <v>0.1493204117336388</v>
      </c>
      <c r="DE36" s="71">
        <f t="shared" si="19"/>
        <v>0.24183259590037667</v>
      </c>
      <c r="DF36" s="71">
        <f t="shared" si="20"/>
        <v>0.32462748557982624</v>
      </c>
      <c r="DG36" s="71">
        <f t="shared" si="21"/>
        <v>0.28309482317276952</v>
      </c>
      <c r="DH36" s="71">
        <f t="shared" si="22"/>
        <v>0.15042702952544965</v>
      </c>
      <c r="DI36" s="71">
        <f t="shared" si="23"/>
        <v>0.99998193417842207</v>
      </c>
      <c r="DJ36" s="71"/>
      <c r="DK36" s="71">
        <f t="shared" si="24"/>
        <v>0.24183696488383521</v>
      </c>
      <c r="DL36" s="71">
        <f t="shared" si="25"/>
        <v>0.32463335034801188</v>
      </c>
      <c r="DM36" s="71">
        <f t="shared" si="26"/>
        <v>0.28309993760573104</v>
      </c>
      <c r="DN36" s="71">
        <f t="shared" si="27"/>
        <v>0.15042974716242188</v>
      </c>
      <c r="DQ36" s="71" t="e">
        <f t="shared" si="64"/>
        <v>#DIV/0!</v>
      </c>
      <c r="DR36" s="71" t="e">
        <f t="shared" si="28"/>
        <v>#DIV/0!</v>
      </c>
      <c r="DS36" s="71" t="e">
        <f t="shared" si="29"/>
        <v>#DIV/0!</v>
      </c>
      <c r="DT36" s="71" t="e">
        <f t="shared" si="30"/>
        <v>#DIV/0!</v>
      </c>
      <c r="DV36" s="71">
        <f t="shared" si="7"/>
        <v>0.24401431205964408</v>
      </c>
      <c r="DW36" s="71">
        <f t="shared" si="8"/>
        <v>0.27640559242154372</v>
      </c>
      <c r="DX36" s="71">
        <f t="shared" si="9"/>
        <v>0.30353230458837066</v>
      </c>
      <c r="DY36" s="71">
        <f t="shared" si="10"/>
        <v>0.17604779093044151</v>
      </c>
      <c r="DZ36" s="71"/>
      <c r="EB36" s="71" t="e">
        <f t="shared" si="31"/>
        <v>#DIV/0!</v>
      </c>
      <c r="EC36" s="71" t="e">
        <f t="shared" si="32"/>
        <v>#DIV/0!</v>
      </c>
      <c r="ED36" s="71" t="e">
        <f t="shared" si="33"/>
        <v>#DIV/0!</v>
      </c>
      <c r="EE36" s="71" t="e">
        <f t="shared" si="34"/>
        <v>#DIV/0!</v>
      </c>
      <c r="EG36" s="71" t="e">
        <f t="shared" si="65"/>
        <v>#DIV/0!</v>
      </c>
      <c r="EH36" s="71" t="e">
        <f t="shared" si="35"/>
        <v>#DIV/0!</v>
      </c>
      <c r="EI36" s="71" t="e">
        <f t="shared" si="36"/>
        <v>#DIV/0!</v>
      </c>
      <c r="EJ36" s="71" t="e">
        <f t="shared" si="37"/>
        <v>#DIV/0!</v>
      </c>
      <c r="EL36" s="71" t="e">
        <f t="shared" si="66"/>
        <v>#DIV/0!</v>
      </c>
      <c r="EM36" s="71" t="e">
        <f t="shared" si="38"/>
        <v>#DIV/0!</v>
      </c>
      <c r="EN36" s="71" t="e">
        <f t="shared" si="39"/>
        <v>#DIV/0!</v>
      </c>
      <c r="EO36" s="71" t="e">
        <f t="shared" si="40"/>
        <v>#DIV/0!</v>
      </c>
      <c r="EQ36" s="71" t="e">
        <f t="shared" si="67"/>
        <v>#DIV/0!</v>
      </c>
      <c r="ER36" s="71" t="e">
        <f t="shared" si="41"/>
        <v>#DIV/0!</v>
      </c>
      <c r="ES36" s="71" t="e">
        <f t="shared" si="42"/>
        <v>#DIV/0!</v>
      </c>
      <c r="ET36" s="71" t="e">
        <f t="shared" si="43"/>
        <v>#DIV/0!</v>
      </c>
      <c r="EW36" s="71" t="e">
        <f t="shared" si="44"/>
        <v>#DIV/0!</v>
      </c>
      <c r="EX36" s="71">
        <f t="shared" si="45"/>
        <v>1</v>
      </c>
      <c r="EY36" s="71">
        <f t="shared" si="11"/>
        <v>1.2411199658378305</v>
      </c>
      <c r="EZ36" s="71"/>
      <c r="FA36" s="71" t="e">
        <f t="shared" si="46"/>
        <v>#DIV/0!</v>
      </c>
      <c r="FB36" s="71">
        <f t="shared" si="47"/>
        <v>1</v>
      </c>
      <c r="FC36" s="71">
        <f t="shared" si="12"/>
        <v>1.0080177826168988</v>
      </c>
      <c r="FD36" s="71"/>
      <c r="FE36" s="71" t="e">
        <f t="shared" si="48"/>
        <v>#DIV/0!</v>
      </c>
      <c r="FF36" s="71">
        <f t="shared" si="49"/>
        <v>1</v>
      </c>
      <c r="FG36" s="71">
        <f t="shared" si="13"/>
        <v>0.99064058315781867</v>
      </c>
      <c r="FH36" s="71"/>
      <c r="FI36" s="71" t="e">
        <f t="shared" si="50"/>
        <v>#DIV/0!</v>
      </c>
      <c r="FJ36" s="71">
        <f t="shared" si="51"/>
        <v>1</v>
      </c>
      <c r="FK36" s="71">
        <f t="shared" si="14"/>
        <v>0.94835920392032058</v>
      </c>
      <c r="FM36" s="71" t="e">
        <f t="shared" si="52"/>
        <v>#DIV/0!</v>
      </c>
      <c r="FN36" s="71">
        <f t="shared" si="53"/>
        <v>1</v>
      </c>
      <c r="FO36" s="71">
        <f t="shared" si="15"/>
        <v>0.99815135544705347</v>
      </c>
      <c r="FQ36" s="238"/>
      <c r="GA36" s="51">
        <f t="shared" si="68"/>
        <v>1991</v>
      </c>
      <c r="GB36" s="118">
        <f t="shared" si="74"/>
        <v>1.0858851708778645</v>
      </c>
      <c r="GC36" s="118">
        <f t="shared" si="75"/>
        <v>1.0735396146784146</v>
      </c>
      <c r="GD36" s="118">
        <f t="shared" si="76"/>
        <v>1.0487490748191002</v>
      </c>
      <c r="GE36" s="118">
        <f t="shared" si="77"/>
        <v>0.97331169695653363</v>
      </c>
      <c r="GF36" s="118">
        <f t="shared" si="78"/>
        <v>0.99092844236229383</v>
      </c>
      <c r="GH36" s="51">
        <f t="shared" si="79"/>
        <v>22</v>
      </c>
      <c r="GI36" s="118">
        <f t="shared" si="80"/>
        <v>1.1825868761810772</v>
      </c>
      <c r="GJ36" s="118">
        <f t="shared" si="81"/>
        <v>1.1742351772347317</v>
      </c>
      <c r="GK36" s="118">
        <f t="shared" si="82"/>
        <v>1.1100903782320148</v>
      </c>
      <c r="GL36" s="118">
        <f t="shared" si="83"/>
        <v>0.95897927701671792</v>
      </c>
      <c r="GM36" s="118">
        <f t="shared" si="84"/>
        <v>0.94604197837429926</v>
      </c>
      <c r="GT36" s="51">
        <f>GT35+1</f>
        <v>2008</v>
      </c>
      <c r="GU36" s="71">
        <f t="shared" si="85"/>
        <v>1.3519432959722311</v>
      </c>
      <c r="GV36" s="71">
        <f t="shared" si="87"/>
        <v>1.2887187552618913</v>
      </c>
      <c r="GW36" s="71">
        <f t="shared" si="87"/>
        <v>1.049059998895951</v>
      </c>
    </row>
    <row r="37" spans="1:205" x14ac:dyDescent="0.2">
      <c r="A37" s="75" t="s">
        <v>147</v>
      </c>
      <c r="B37" s="50">
        <f t="shared" si="18"/>
        <v>1971</v>
      </c>
      <c r="D37" s="79">
        <f>Conversion_Factors!$O33*D198+D280</f>
        <v>3390.2770463118168</v>
      </c>
      <c r="E37" s="79">
        <f>Conversion_Factors!$O33*E198+E280</f>
        <v>4531.4413084411372</v>
      </c>
      <c r="F37" s="79">
        <f>Conversion_Factors!$O33*F198+F280</f>
        <v>4043.8751637412047</v>
      </c>
      <c r="G37" s="79">
        <f>Conversion_Factors!$O33*G198+G280</f>
        <v>2246.5137233600271</v>
      </c>
      <c r="H37" s="79">
        <f t="shared" si="69"/>
        <v>14212.107241854186</v>
      </c>
      <c r="J37" s="321">
        <f>Northeast!I37</f>
        <v>15682.3</v>
      </c>
      <c r="K37" s="321">
        <f>Midwest!I37</f>
        <v>17897.5</v>
      </c>
      <c r="L37" s="321">
        <f>South!I37</f>
        <v>20021.399999999998</v>
      </c>
      <c r="M37" s="321">
        <f>West!I37</f>
        <v>11610</v>
      </c>
      <c r="N37" s="321">
        <f t="shared" ref="N37:N50" si="94">SUM(J37:M37)</f>
        <v>65211.199999999997</v>
      </c>
      <c r="P37" s="85">
        <f>Northeast!N37</f>
        <v>24.588335555814719</v>
      </c>
      <c r="Q37" s="85">
        <f>Midwest!N37</f>
        <v>26.339520998215846</v>
      </c>
      <c r="R37" s="85">
        <f>South!N37</f>
        <v>28.371423111374895</v>
      </c>
      <c r="S37" s="85">
        <f>West!N37</f>
        <v>15.650550698675277</v>
      </c>
      <c r="T37" s="81">
        <f t="shared" ref="T37:T50" si="95">SUM(P37:S37)</f>
        <v>94.949830364080739</v>
      </c>
      <c r="V37" s="79">
        <f>Conversion_Factors!$O33*V198+V280</f>
        <v>216.18493756093284</v>
      </c>
      <c r="W37" s="79">
        <f>Conversion_Factors!$O33*W198+W280</f>
        <v>253.18850724632699</v>
      </c>
      <c r="X37" s="79">
        <f>Conversion_Factors!$O33*X198+X280</f>
        <v>201.97764211000253</v>
      </c>
      <c r="Y37" s="79">
        <f>Conversion_Factors!$O33*Y198+Y280</f>
        <v>193.49816738673792</v>
      </c>
      <c r="Z37" s="79">
        <f>Conversion_Factors!$O33*Z198+Z280</f>
        <v>217.9396674475272</v>
      </c>
      <c r="AC37" s="79">
        <f>Conversion_Factors!$O33*AC198+AC280</f>
        <v>137.88151860120823</v>
      </c>
      <c r="AD37" s="79">
        <f>Conversion_Factors!$O33*AD198+AD280</f>
        <v>172.03962474291322</v>
      </c>
      <c r="AE37" s="79">
        <f>Conversion_Factors!$O33*AE198+AE280</f>
        <v>142.53339171132035</v>
      </c>
      <c r="AF37" s="79">
        <f>Conversion_Factors!$O33*AF198+AF280</f>
        <v>143.5421517499816</v>
      </c>
      <c r="AG37" s="79">
        <f>Conversion_Factors!$O33*AG198+AG280</f>
        <v>149.68017517628539</v>
      </c>
      <c r="AI37" s="74">
        <f t="shared" ref="AI37:AI50" si="96">AC37/AO37</f>
        <v>137.8673358607476</v>
      </c>
      <c r="AJ37" s="74">
        <f t="shared" ref="AJ37:AJ50" si="97">AD37/AP37</f>
        <v>173.24158123270772</v>
      </c>
      <c r="AK37" s="74">
        <f t="shared" ref="AK37:AK50" si="98">AE37/AQ37</f>
        <v>146.24286383860587</v>
      </c>
      <c r="AL37" s="74">
        <f t="shared" ref="AL37:AL50" si="99">AF37/AR37</f>
        <v>137.99121200191013</v>
      </c>
      <c r="AM37" s="74">
        <f t="shared" ref="AM37:AM50" si="100">(D37/AO37+E37/AP37+F37/AQ37+G37/AR37)/T37</f>
        <v>150.20337745395597</v>
      </c>
      <c r="AO37" s="118">
        <f>Northeast!V37</f>
        <v>1.000102872376347</v>
      </c>
      <c r="AP37" s="118">
        <f>Midwest!V37</f>
        <v>0.99306196306197436</v>
      </c>
      <c r="AQ37" s="118">
        <f>South!V37</f>
        <v>0.97463485034470254</v>
      </c>
      <c r="AR37" s="118">
        <f>West!V37</f>
        <v>1.0402267627593171</v>
      </c>
      <c r="AS37" s="118">
        <f t="shared" ref="AS37:AS50" si="101">AG37/AM37</f>
        <v>0.99651670763641143</v>
      </c>
      <c r="AU37" s="51">
        <f t="shared" ref="AU37:AU50" si="102">P37/J37*1000000</f>
        <v>1567.9036592728567</v>
      </c>
      <c r="AV37" s="51">
        <f t="shared" ref="AV37:AV50" si="103">Q37/K37*1000000</f>
        <v>1471.6871629119066</v>
      </c>
      <c r="AW37" s="51">
        <f t="shared" ref="AW37:AW50" si="104">R37/L37*1000000</f>
        <v>1417.0549068184491</v>
      </c>
      <c r="AX37" s="51">
        <f t="shared" ref="AX37:AX50" si="105">S37/M37*1000000</f>
        <v>1348.0233159927025</v>
      </c>
      <c r="AY37" s="51">
        <f t="shared" ref="AY37:AY50" si="106">T37/N37*1000000</f>
        <v>1456.0356252312602</v>
      </c>
      <c r="BB37" s="71">
        <f t="shared" si="88"/>
        <v>1.2997363493681449</v>
      </c>
      <c r="BC37" s="71">
        <f t="shared" si="89"/>
        <v>1.3421553368845249</v>
      </c>
      <c r="BD37" s="71">
        <f t="shared" si="90"/>
        <v>1.1674706180402867</v>
      </c>
      <c r="BE37" s="71">
        <f t="shared" si="91"/>
        <v>1.23673090709679</v>
      </c>
      <c r="BF37" s="71"/>
      <c r="BG37" s="71"/>
      <c r="BH37" s="71"/>
      <c r="BI37" s="71"/>
      <c r="BJ37" s="71"/>
      <c r="BK37" s="71"/>
      <c r="BL37" s="71"/>
      <c r="BM37" s="71"/>
      <c r="BN37" s="71"/>
      <c r="BO37" s="71"/>
      <c r="BP37" s="71"/>
      <c r="BQ37" s="147">
        <f>Northeast!AK37</f>
        <v>1.2912200076890581</v>
      </c>
      <c r="BR37" s="147">
        <f>Midwest!AK37</f>
        <v>1.3498925910234367</v>
      </c>
      <c r="BS37" s="147">
        <f>South!AK37</f>
        <v>1.1901227340324154</v>
      </c>
      <c r="BT37" s="147">
        <f>West!AK37</f>
        <v>1.2528490971951445</v>
      </c>
      <c r="BU37" s="72"/>
      <c r="BV37" s="147">
        <f>Northeast!AH37</f>
        <v>1.0065955775378113</v>
      </c>
      <c r="BW37" s="147">
        <f>Midwest!AH37</f>
        <v>0.9942682446067459</v>
      </c>
      <c r="BX37" s="147">
        <f>South!AH37</f>
        <v>0.98096657147672672</v>
      </c>
      <c r="BY37" s="147">
        <f>West!AH37</f>
        <v>0.98713477135080385</v>
      </c>
      <c r="CA37" s="147">
        <f>Northeast!AI37</f>
        <v>0.94763682413022721</v>
      </c>
      <c r="CB37" s="147">
        <f>Midwest!AI37</f>
        <v>0.93876542392039519</v>
      </c>
      <c r="CC37" s="147">
        <f>South!AI37</f>
        <v>0.95710004006166105</v>
      </c>
      <c r="CD37" s="147">
        <f>West!AI37</f>
        <v>0.96801718377255952</v>
      </c>
      <c r="CF37" s="147">
        <f>Northeast!AJ37</f>
        <v>1.0004681571560257</v>
      </c>
      <c r="CG37" s="147">
        <f>Midwest!AJ37</f>
        <v>0.97801797297714077</v>
      </c>
      <c r="CH37" s="147">
        <f>South!AJ37</f>
        <v>0.96715335557519333</v>
      </c>
      <c r="CI37" s="147">
        <f>West!AJ37</f>
        <v>0.99090026476405813</v>
      </c>
      <c r="CK37" s="73">
        <f t="shared" si="92"/>
        <v>0.75089905863458772</v>
      </c>
      <c r="CL37" s="73">
        <f t="shared" si="93"/>
        <v>1.1814783378531584</v>
      </c>
      <c r="CM37" s="73">
        <f t="shared" ref="CM37:CM50" si="107">FC37</f>
        <v>1.007231204409347</v>
      </c>
      <c r="CN37" s="73">
        <f t="shared" ref="CN37:CN50" si="108">FG37</f>
        <v>0.99197775244626774</v>
      </c>
      <c r="CO37" s="73">
        <f t="shared" ref="CO37:CO50" si="109">FK37</f>
        <v>0.95018688530272044</v>
      </c>
      <c r="CP37" s="73">
        <f t="shared" ref="CP37:CP50" si="110">FO37</f>
        <v>0.98136277224631385</v>
      </c>
      <c r="CQ37" s="73">
        <f t="shared" ref="CQ37:CQ50" si="111">EY37</f>
        <v>1.2681074333728504</v>
      </c>
      <c r="CR37" s="73">
        <f t="shared" ref="CR37:CR50" si="112">CK37*CM37*CN37*CO37*CP37*CQ37</f>
        <v>0.88717097169109349</v>
      </c>
      <c r="CS37" s="73">
        <f t="shared" ref="CS37:CS50" si="113">CK37*CL37</f>
        <v>0.88717097169109405</v>
      </c>
      <c r="CT37" s="73"/>
      <c r="CU37" s="73">
        <f t="shared" ref="CU37:CU50" si="114">CM37*CN37*CO37*CP37</f>
        <v>0.93168631202698593</v>
      </c>
      <c r="CX37" s="53"/>
      <c r="CZ37" s="71">
        <f t="shared" si="70"/>
        <v>0.23854851280094222</v>
      </c>
      <c r="DA37" s="71">
        <f t="shared" si="71"/>
        <v>0.31884373170898911</v>
      </c>
      <c r="DB37" s="71">
        <f t="shared" si="72"/>
        <v>0.28453733812478743</v>
      </c>
      <c r="DC37" s="71">
        <f t="shared" si="73"/>
        <v>0.15807041736528124</v>
      </c>
      <c r="DE37" s="71">
        <f t="shared" si="19"/>
        <v>0.24012489711453505</v>
      </c>
      <c r="DF37" s="71">
        <f t="shared" si="20"/>
        <v>0.32078144306307949</v>
      </c>
      <c r="DG37" s="71">
        <f t="shared" si="21"/>
        <v>0.28539001221219484</v>
      </c>
      <c r="DH37" s="71">
        <f t="shared" si="22"/>
        <v>0.15365389349463454</v>
      </c>
      <c r="DI37" s="71">
        <f t="shared" si="23"/>
        <v>0.99995024588444392</v>
      </c>
      <c r="DJ37" s="71"/>
      <c r="DK37" s="71">
        <f t="shared" si="24"/>
        <v>0.24013684491086601</v>
      </c>
      <c r="DL37" s="71">
        <f t="shared" si="25"/>
        <v>0.32079740405419088</v>
      </c>
      <c r="DM37" s="71">
        <f t="shared" si="26"/>
        <v>0.28540421224635115</v>
      </c>
      <c r="DN37" s="71">
        <f t="shared" si="27"/>
        <v>0.15366153878859196</v>
      </c>
      <c r="DQ37" s="71">
        <f t="shared" si="64"/>
        <v>1.4001900610759415E-2</v>
      </c>
      <c r="DR37" s="71">
        <f t="shared" si="28"/>
        <v>1.5120034971308656E-2</v>
      </c>
      <c r="DS37" s="71">
        <f t="shared" si="29"/>
        <v>3.6186669484017421E-2</v>
      </c>
      <c r="DT37" s="71">
        <f t="shared" si="30"/>
        <v>1.933301428330177E-2</v>
      </c>
      <c r="DV37" s="71">
        <f t="shared" si="7"/>
        <v>0.24048476335353436</v>
      </c>
      <c r="DW37" s="71">
        <f t="shared" si="8"/>
        <v>0.27445438820325346</v>
      </c>
      <c r="DX37" s="71">
        <f t="shared" si="9"/>
        <v>0.30702394680668349</v>
      </c>
      <c r="DY37" s="71">
        <f t="shared" si="10"/>
        <v>0.17803690163652872</v>
      </c>
      <c r="DZ37" s="71"/>
      <c r="EB37" s="71">
        <f t="shared" si="31"/>
        <v>-1.457014605564908E-2</v>
      </c>
      <c r="EC37" s="71">
        <f t="shared" si="32"/>
        <v>-7.0842408134555732E-3</v>
      </c>
      <c r="ED37" s="71">
        <f t="shared" si="33"/>
        <v>1.1437702178206662E-2</v>
      </c>
      <c r="EE37" s="71">
        <f t="shared" si="34"/>
        <v>1.1235343815056803E-2</v>
      </c>
      <c r="EG37" s="71">
        <f t="shared" si="65"/>
        <v>-4.2456487754892691E-4</v>
      </c>
      <c r="EH37" s="71">
        <f t="shared" si="35"/>
        <v>5.9479919487081677E-4</v>
      </c>
      <c r="EI37" s="71">
        <f t="shared" si="36"/>
        <v>2.5433641521158635E-3</v>
      </c>
      <c r="EJ37" s="71">
        <f t="shared" si="37"/>
        <v>3.4761416806375236E-3</v>
      </c>
      <c r="EL37" s="71">
        <f t="shared" si="66"/>
        <v>4.3071268496078429E-3</v>
      </c>
      <c r="EM37" s="71">
        <f t="shared" si="38"/>
        <v>2.9272125271574425E-3</v>
      </c>
      <c r="EN37" s="71">
        <f t="shared" si="39"/>
        <v>1.0700611357037616E-3</v>
      </c>
      <c r="EO37" s="71">
        <f t="shared" si="40"/>
        <v>-2.2998139185947536E-3</v>
      </c>
      <c r="EQ37" s="71">
        <f t="shared" si="67"/>
        <v>-9.4305875507214258E-3</v>
      </c>
      <c r="ER37" s="71">
        <f t="shared" si="41"/>
        <v>-1.662113368738203E-2</v>
      </c>
      <c r="ES37" s="71">
        <f t="shared" si="42"/>
        <v>-5.0176970444255259E-2</v>
      </c>
      <c r="ET37" s="71">
        <f t="shared" si="43"/>
        <v>3.2243806010478535E-2</v>
      </c>
      <c r="EW37" s="71">
        <f t="shared" si="44"/>
        <v>1.0217444471750172</v>
      </c>
      <c r="EX37" s="71">
        <f t="shared" si="45"/>
        <v>1.0217444471750172</v>
      </c>
      <c r="EY37" s="71">
        <f t="shared" si="11"/>
        <v>1.2681074333728504</v>
      </c>
      <c r="EZ37" s="71"/>
      <c r="FA37" s="71">
        <f t="shared" si="46"/>
        <v>0.99921967824266966</v>
      </c>
      <c r="FB37" s="71">
        <f t="shared" si="47"/>
        <v>0.99921967824266966</v>
      </c>
      <c r="FC37" s="71">
        <f t="shared" si="12"/>
        <v>1.007231204409347</v>
      </c>
      <c r="FD37" s="71"/>
      <c r="FE37" s="71">
        <f t="shared" si="48"/>
        <v>1.0013498026541439</v>
      </c>
      <c r="FF37" s="71">
        <f t="shared" si="49"/>
        <v>1.0013498026541439</v>
      </c>
      <c r="FG37" s="71">
        <f t="shared" si="13"/>
        <v>0.99197775244626774</v>
      </c>
      <c r="FH37" s="71"/>
      <c r="FI37" s="71">
        <f t="shared" si="50"/>
        <v>1.0019272037165292</v>
      </c>
      <c r="FJ37" s="71">
        <f t="shared" si="51"/>
        <v>1.0019272037165292</v>
      </c>
      <c r="FK37" s="71">
        <f t="shared" si="14"/>
        <v>0.95018688530272044</v>
      </c>
      <c r="FM37" s="71">
        <f t="shared" si="52"/>
        <v>0.98318032319535309</v>
      </c>
      <c r="FN37" s="71">
        <f t="shared" si="53"/>
        <v>0.98318032319535309</v>
      </c>
      <c r="FO37" s="71">
        <f t="shared" si="15"/>
        <v>0.98136277224631385</v>
      </c>
      <c r="FQ37" s="238"/>
      <c r="GA37" s="51">
        <f t="shared" si="68"/>
        <v>1992</v>
      </c>
      <c r="GB37" s="118">
        <f t="shared" si="74"/>
        <v>1.0817022154614029</v>
      </c>
      <c r="GC37" s="118">
        <f t="shared" si="75"/>
        <v>1.0913569952766278</v>
      </c>
      <c r="GD37" s="118">
        <f t="shared" si="76"/>
        <v>1.0577204211518945</v>
      </c>
      <c r="GE37" s="118">
        <f t="shared" si="77"/>
        <v>0.96032722525980718</v>
      </c>
      <c r="GF37" s="118">
        <f t="shared" si="78"/>
        <v>0.97577739323100754</v>
      </c>
      <c r="GH37" s="51">
        <f t="shared" si="79"/>
        <v>23</v>
      </c>
      <c r="GI37" s="118">
        <f t="shared" si="80"/>
        <v>1.2198352244175199</v>
      </c>
      <c r="GJ37" s="118">
        <f t="shared" si="81"/>
        <v>1.1889631553905928</v>
      </c>
      <c r="GK37" s="118">
        <f t="shared" si="82"/>
        <v>1.1217272073441291</v>
      </c>
      <c r="GL37" s="118">
        <f t="shared" si="83"/>
        <v>0.96006632989060181</v>
      </c>
      <c r="GM37" s="118">
        <f t="shared" si="84"/>
        <v>0.95267392976824228</v>
      </c>
    </row>
    <row r="38" spans="1:205" x14ac:dyDescent="0.2">
      <c r="A38" s="75" t="s">
        <v>147</v>
      </c>
      <c r="B38" s="50">
        <f t="shared" si="18"/>
        <v>1972</v>
      </c>
      <c r="D38" s="79">
        <f>Conversion_Factors!$O34*D199+D281</f>
        <v>3523.4150617357782</v>
      </c>
      <c r="E38" s="79">
        <f>Conversion_Factors!$O34*E199+E281</f>
        <v>4732.600362094644</v>
      </c>
      <c r="F38" s="79">
        <f>Conversion_Factors!$O34*F199+F281</f>
        <v>4248.1936958565839</v>
      </c>
      <c r="G38" s="79">
        <f>Conversion_Factors!$O34*G199+G281</f>
        <v>2345.4371005901285</v>
      </c>
      <c r="H38" s="79">
        <f t="shared" si="69"/>
        <v>14849.646220277134</v>
      </c>
      <c r="J38" s="321">
        <f>Northeast!I38</f>
        <v>15917.15</v>
      </c>
      <c r="K38" s="321">
        <f>Midwest!I38</f>
        <v>18319.25</v>
      </c>
      <c r="L38" s="321">
        <f>South!I38</f>
        <v>20913.199999999997</v>
      </c>
      <c r="M38" s="321">
        <f>West!I38</f>
        <v>12124.5</v>
      </c>
      <c r="N38" s="321">
        <f t="shared" si="94"/>
        <v>67274.100000000006</v>
      </c>
      <c r="P38" s="85">
        <f>Northeast!N38</f>
        <v>25.07420158277921</v>
      </c>
      <c r="Q38" s="85">
        <f>Midwest!N38</f>
        <v>27.0390999425864</v>
      </c>
      <c r="R38" s="85">
        <f>South!N38</f>
        <v>29.665099917240919</v>
      </c>
      <c r="S38" s="85">
        <f>West!N38</f>
        <v>16.301431618658551</v>
      </c>
      <c r="T38" s="81">
        <f t="shared" si="95"/>
        <v>98.079833061265091</v>
      </c>
      <c r="V38" s="79">
        <f>Conversion_Factors!$O34*V199+V281</f>
        <v>221.35966939658033</v>
      </c>
      <c r="W38" s="79">
        <f>Conversion_Factors!$O34*W199+W281</f>
        <v>258.34029024630615</v>
      </c>
      <c r="X38" s="79">
        <f>Conversion_Factors!$O34*X199+X281</f>
        <v>203.13456074902859</v>
      </c>
      <c r="Y38" s="79">
        <f>Conversion_Factors!$O34*Y199+Y281</f>
        <v>193.44608854716722</v>
      </c>
      <c r="Z38" s="79">
        <f>Conversion_Factors!$O34*Z199+Z281</f>
        <v>220.73348019932092</v>
      </c>
      <c r="AC38" s="79">
        <f>Conversion_Factors!$O34*AC199+AC281</f>
        <v>140.51953160317717</v>
      </c>
      <c r="AD38" s="79">
        <f>Conversion_Factors!$O34*AD199+AD281</f>
        <v>175.02802874887232</v>
      </c>
      <c r="AE38" s="79">
        <f>Conversion_Factors!$O34*AE199+AE281</f>
        <v>143.20510322594924</v>
      </c>
      <c r="AF38" s="79">
        <f>Conversion_Factors!$O34*AF199+AF281</f>
        <v>143.87920984225406</v>
      </c>
      <c r="AG38" s="79">
        <f>Conversion_Factors!$O34*AG199+AG281</f>
        <v>151.40366532844092</v>
      </c>
      <c r="AI38" s="74">
        <f t="shared" si="96"/>
        <v>139.22310092597303</v>
      </c>
      <c r="AJ38" s="74">
        <f t="shared" si="97"/>
        <v>171.61292176187689</v>
      </c>
      <c r="AK38" s="74">
        <f t="shared" si="98"/>
        <v>145.15572254104791</v>
      </c>
      <c r="AL38" s="74">
        <f t="shared" si="99"/>
        <v>142.2401210477687</v>
      </c>
      <c r="AM38" s="74">
        <f t="shared" si="100"/>
        <v>150.44829502073364</v>
      </c>
      <c r="AO38" s="118">
        <f>Northeast!V38</f>
        <v>1.0093118934184169</v>
      </c>
      <c r="AP38" s="118">
        <f>Midwest!V38</f>
        <v>1.0199000573612638</v>
      </c>
      <c r="AQ38" s="118">
        <f>South!V38</f>
        <v>0.98656188484372664</v>
      </c>
      <c r="AR38" s="118">
        <f>West!V38</f>
        <v>1.0115233928543614</v>
      </c>
      <c r="AS38" s="118">
        <f t="shared" si="101"/>
        <v>1.0063501570926785</v>
      </c>
      <c r="AU38" s="51">
        <f t="shared" si="102"/>
        <v>1575.2946716453141</v>
      </c>
      <c r="AV38" s="51">
        <f t="shared" si="103"/>
        <v>1475.9938284911445</v>
      </c>
      <c r="AW38" s="51">
        <f t="shared" si="104"/>
        <v>1418.486884706354</v>
      </c>
      <c r="AX38" s="51">
        <f t="shared" si="105"/>
        <v>1344.5034119888285</v>
      </c>
      <c r="AY38" s="51">
        <f t="shared" si="106"/>
        <v>1457.9137151038078</v>
      </c>
      <c r="BB38" s="71">
        <f t="shared" si="88"/>
        <v>1.3125177462485256</v>
      </c>
      <c r="BC38" s="71">
        <f t="shared" si="89"/>
        <v>1.3295376155200052</v>
      </c>
      <c r="BD38" s="71">
        <f t="shared" si="90"/>
        <v>1.1587918662075969</v>
      </c>
      <c r="BE38" s="71">
        <f t="shared" si="91"/>
        <v>1.2748112823773816</v>
      </c>
      <c r="BF38" s="71"/>
      <c r="BG38" s="71"/>
      <c r="BH38" s="71"/>
      <c r="BI38" s="71"/>
      <c r="BJ38" s="71"/>
      <c r="BK38" s="71"/>
      <c r="BL38" s="71"/>
      <c r="BM38" s="71"/>
      <c r="BN38" s="71"/>
      <c r="BO38" s="71"/>
      <c r="BP38" s="71"/>
      <c r="BQ38" s="147">
        <f>Northeast!AK38</f>
        <v>1.3045396340067839</v>
      </c>
      <c r="BR38" s="147">
        <f>Midwest!AK38</f>
        <v>1.3363147306627594</v>
      </c>
      <c r="BS38" s="147">
        <f>South!AK38</f>
        <v>1.1780609010954064</v>
      </c>
      <c r="BT38" s="147">
        <f>West!AK38</f>
        <v>1.2866274094549304</v>
      </c>
      <c r="BU38" s="72"/>
      <c r="BV38" s="147">
        <f>Northeast!AH38</f>
        <v>1.0061156533950888</v>
      </c>
      <c r="BW38" s="147">
        <f>Midwest!AH38</f>
        <v>0.99492850375196173</v>
      </c>
      <c r="BX38" s="147">
        <f>South!AH38</f>
        <v>0.98364343059862824</v>
      </c>
      <c r="BY38" s="147">
        <f>West!AH38</f>
        <v>0.99081620134102777</v>
      </c>
      <c r="CA38" s="147">
        <f>Northeast!AI38</f>
        <v>0.95210393245688996</v>
      </c>
      <c r="CB38" s="147">
        <f>Midwest!AI38</f>
        <v>0.94151257619573148</v>
      </c>
      <c r="CC38" s="147">
        <f>South!AI38</f>
        <v>0.95806721930594196</v>
      </c>
      <c r="CD38" s="147">
        <f>West!AI38</f>
        <v>0.96548953642361834</v>
      </c>
      <c r="CF38" s="147">
        <f>Northeast!AJ38</f>
        <v>1.0096805417672996</v>
      </c>
      <c r="CG38" s="147">
        <f>Midwest!AJ38</f>
        <v>1.0044494944345006</v>
      </c>
      <c r="CH38" s="147">
        <f>South!AJ38</f>
        <v>0.97898883573857198</v>
      </c>
      <c r="CI38" s="147">
        <f>West!AJ38</f>
        <v>0.96355797954636646</v>
      </c>
      <c r="CK38" s="73">
        <f t="shared" si="92"/>
        <v>0.77465310192864301</v>
      </c>
      <c r="CL38" s="73">
        <f t="shared" si="93"/>
        <v>1.1966239480347327</v>
      </c>
      <c r="CM38" s="73">
        <f t="shared" si="107"/>
        <v>1.0063269731374136</v>
      </c>
      <c r="CN38" s="73">
        <f t="shared" si="108"/>
        <v>0.99343090085657138</v>
      </c>
      <c r="CO38" s="73">
        <f t="shared" si="109"/>
        <v>0.95201812030151256</v>
      </c>
      <c r="CP38" s="73">
        <f t="shared" si="110"/>
        <v>0.99095836782331603</v>
      </c>
      <c r="CQ38" s="73">
        <f t="shared" si="111"/>
        <v>1.2687623657777425</v>
      </c>
      <c r="CR38" s="73">
        <f t="shared" si="112"/>
        <v>0.92696845318720467</v>
      </c>
      <c r="CS38" s="73">
        <f t="shared" si="113"/>
        <v>0.926968453187205</v>
      </c>
      <c r="CT38" s="73"/>
      <c r="CU38" s="73">
        <f t="shared" si="114"/>
        <v>0.94314268795418599</v>
      </c>
      <c r="CX38" s="53"/>
      <c r="CZ38" s="71">
        <f t="shared" si="70"/>
        <v>0.23727266020146451</v>
      </c>
      <c r="DA38" s="71">
        <f t="shared" si="71"/>
        <v>0.31870121967163745</v>
      </c>
      <c r="DB38" s="71">
        <f t="shared" si="72"/>
        <v>0.28608046500499734</v>
      </c>
      <c r="DC38" s="71">
        <f t="shared" si="73"/>
        <v>0.1579456551219007</v>
      </c>
      <c r="DE38" s="71">
        <f t="shared" si="19"/>
        <v>0.23791001632797007</v>
      </c>
      <c r="DF38" s="71">
        <f t="shared" si="20"/>
        <v>0.31877247038100054</v>
      </c>
      <c r="DG38" s="71">
        <f t="shared" si="21"/>
        <v>0.28530820604821028</v>
      </c>
      <c r="DH38" s="71">
        <f t="shared" si="22"/>
        <v>0.15800802803428765</v>
      </c>
      <c r="DI38" s="71">
        <f t="shared" si="23"/>
        <v>0.99999872079146845</v>
      </c>
      <c r="DJ38" s="71"/>
      <c r="DK38" s="71">
        <f t="shared" si="24"/>
        <v>0.23791032066488202</v>
      </c>
      <c r="DL38" s="71">
        <f t="shared" si="25"/>
        <v>0.31877287815798588</v>
      </c>
      <c r="DM38" s="71">
        <f t="shared" si="26"/>
        <v>0.28530857101736845</v>
      </c>
      <c r="DN38" s="71">
        <f t="shared" si="27"/>
        <v>0.15800823015976373</v>
      </c>
      <c r="DQ38" s="71">
        <f t="shared" si="64"/>
        <v>1.0262693824718477E-2</v>
      </c>
      <c r="DR38" s="71">
        <f t="shared" si="28"/>
        <v>-1.0109402866266983E-2</v>
      </c>
      <c r="DS38" s="71">
        <f t="shared" si="29"/>
        <v>-1.0186657031644432E-2</v>
      </c>
      <c r="DT38" s="71">
        <f t="shared" si="30"/>
        <v>2.6604148099766602E-2</v>
      </c>
      <c r="DV38" s="71">
        <f t="shared" si="7"/>
        <v>0.23660145583515793</v>
      </c>
      <c r="DW38" s="71">
        <f t="shared" si="8"/>
        <v>0.27230761912831236</v>
      </c>
      <c r="DX38" s="71">
        <f t="shared" si="9"/>
        <v>0.310865548554347</v>
      </c>
      <c r="DY38" s="71">
        <f t="shared" si="10"/>
        <v>0.18022537648218256</v>
      </c>
      <c r="DZ38" s="71"/>
      <c r="EB38" s="71">
        <f t="shared" si="31"/>
        <v>-1.6279628824708077E-2</v>
      </c>
      <c r="EC38" s="71">
        <f t="shared" si="32"/>
        <v>-7.8527040205646024E-3</v>
      </c>
      <c r="ED38" s="71">
        <f t="shared" si="33"/>
        <v>1.2434751768378008E-2</v>
      </c>
      <c r="EE38" s="71">
        <f t="shared" si="34"/>
        <v>1.221731787437267E-2</v>
      </c>
      <c r="EG38" s="71">
        <f t="shared" si="65"/>
        <v>-4.7689320200761668E-4</v>
      </c>
      <c r="EH38" s="71">
        <f t="shared" si="35"/>
        <v>6.6384501182013627E-4</v>
      </c>
      <c r="EI38" s="71">
        <f t="shared" si="36"/>
        <v>2.7250810854246477E-3</v>
      </c>
      <c r="EJ38" s="71">
        <f t="shared" si="37"/>
        <v>3.7224726923172258E-3</v>
      </c>
      <c r="EL38" s="71">
        <f t="shared" si="66"/>
        <v>4.7028696356773737E-3</v>
      </c>
      <c r="EM38" s="71">
        <f t="shared" si="38"/>
        <v>2.9220724061881959E-3</v>
      </c>
      <c r="EN38" s="71">
        <f t="shared" si="39"/>
        <v>1.0100207402480134E-3</v>
      </c>
      <c r="EO38" s="71">
        <f t="shared" si="40"/>
        <v>-2.6145746093926476E-3</v>
      </c>
      <c r="EQ38" s="71">
        <f t="shared" si="67"/>
        <v>9.1659379367099551E-3</v>
      </c>
      <c r="ER38" s="71">
        <f t="shared" si="41"/>
        <v>2.6666856539134361E-2</v>
      </c>
      <c r="ES38" s="71">
        <f t="shared" si="42"/>
        <v>1.2163166833524169E-2</v>
      </c>
      <c r="ET38" s="71">
        <f t="shared" si="43"/>
        <v>-2.7981226247191598E-2</v>
      </c>
      <c r="EW38" s="71">
        <f t="shared" si="44"/>
        <v>1.0005164644474562</v>
      </c>
      <c r="EX38" s="71">
        <f t="shared" si="45"/>
        <v>1.0222721418563689</v>
      </c>
      <c r="EY38" s="71">
        <f t="shared" si="11"/>
        <v>1.2687623657777425</v>
      </c>
      <c r="EZ38" s="71"/>
      <c r="FA38" s="71">
        <f t="shared" si="46"/>
        <v>0.99910226046614226</v>
      </c>
      <c r="FB38" s="71">
        <f t="shared" si="47"/>
        <v>0.9983226392345026</v>
      </c>
      <c r="FC38" s="71">
        <f t="shared" si="12"/>
        <v>1.0063269731374136</v>
      </c>
      <c r="FD38" s="71"/>
      <c r="FE38" s="71">
        <f t="shared" si="48"/>
        <v>1.0014649002023686</v>
      </c>
      <c r="FF38" s="71">
        <f t="shared" si="49"/>
        <v>1.0028166801826937</v>
      </c>
      <c r="FG38" s="71">
        <f t="shared" si="13"/>
        <v>0.99343090085657138</v>
      </c>
      <c r="FH38" s="71"/>
      <c r="FI38" s="71">
        <f t="shared" si="50"/>
        <v>1.0019272366595637</v>
      </c>
      <c r="FJ38" s="71">
        <f t="shared" si="51"/>
        <v>1.0038581545537459</v>
      </c>
      <c r="FK38" s="71">
        <f t="shared" si="14"/>
        <v>0.95201812030151256</v>
      </c>
      <c r="FM38" s="71">
        <f t="shared" si="52"/>
        <v>1.0097778271688849</v>
      </c>
      <c r="FN38" s="71">
        <f t="shared" si="53"/>
        <v>0.99279369047140564</v>
      </c>
      <c r="FO38" s="71">
        <f t="shared" si="15"/>
        <v>0.99095836782331603</v>
      </c>
      <c r="FQ38" s="238"/>
      <c r="GA38" s="51">
        <f t="shared" si="68"/>
        <v>1993</v>
      </c>
      <c r="GB38" s="118">
        <f t="shared" si="74"/>
        <v>1.1364526786366624</v>
      </c>
      <c r="GC38" s="118">
        <f t="shared" si="75"/>
        <v>1.1102236102838481</v>
      </c>
      <c r="GD38" s="118">
        <f t="shared" si="76"/>
        <v>1.0663391543931229</v>
      </c>
      <c r="GE38" s="118">
        <f t="shared" si="77"/>
        <v>1.00169210270563</v>
      </c>
      <c r="GF38" s="118">
        <f t="shared" si="78"/>
        <v>0.95832163250996161</v>
      </c>
      <c r="GH38" s="51">
        <f t="shared" si="79"/>
        <v>24</v>
      </c>
      <c r="GI38" s="118">
        <f t="shared" si="80"/>
        <v>1.2726847875546674</v>
      </c>
      <c r="GJ38" s="118">
        <f t="shared" si="81"/>
        <v>1.2027913116809139</v>
      </c>
      <c r="GK38" s="118">
        <f t="shared" si="82"/>
        <v>1.1316086618793098</v>
      </c>
      <c r="GL38" s="118">
        <f t="shared" si="83"/>
        <v>0.97827314486452821</v>
      </c>
      <c r="GM38" s="118">
        <f t="shared" si="84"/>
        <v>0.95581573541908305</v>
      </c>
    </row>
    <row r="39" spans="1:205" x14ac:dyDescent="0.2">
      <c r="A39" s="75" t="s">
        <v>147</v>
      </c>
      <c r="B39" s="50">
        <f t="shared" si="18"/>
        <v>1973</v>
      </c>
      <c r="D39" s="79">
        <f>Conversion_Factors!$O35*D200+D282</f>
        <v>3515.5758002790012</v>
      </c>
      <c r="E39" s="79">
        <f>Conversion_Factors!$O35*E200+E282</f>
        <v>4627.4270620455927</v>
      </c>
      <c r="F39" s="79">
        <f>Conversion_Factors!$O35*F200+F282</f>
        <v>4424.9985778002438</v>
      </c>
      <c r="G39" s="79">
        <f>Conversion_Factors!$O35*G200+G282</f>
        <v>2353.4294319825012</v>
      </c>
      <c r="H39" s="79">
        <f t="shared" si="69"/>
        <v>14921.430872107339</v>
      </c>
      <c r="J39" s="321">
        <f>Northeast!I39</f>
        <v>16123.67744611452</v>
      </c>
      <c r="K39" s="321">
        <f>Midwest!I39</f>
        <v>18816.947647051555</v>
      </c>
      <c r="L39" s="321">
        <f>South!I39</f>
        <v>21842.420123450116</v>
      </c>
      <c r="M39" s="321">
        <f>West!I39</f>
        <v>12480.511662591996</v>
      </c>
      <c r="N39" s="321">
        <f t="shared" si="94"/>
        <v>69263.55687920819</v>
      </c>
      <c r="P39" s="85">
        <f>Northeast!N39</f>
        <v>25.592852970847883</v>
      </c>
      <c r="Q39" s="85">
        <f>Midwest!N39</f>
        <v>27.721849463593735</v>
      </c>
      <c r="R39" s="85">
        <f>South!N39</f>
        <v>30.76723986424269</v>
      </c>
      <c r="S39" s="85">
        <f>West!N39</f>
        <v>16.73325180010611</v>
      </c>
      <c r="T39" s="81">
        <f t="shared" si="95"/>
        <v>100.81519409879041</v>
      </c>
      <c r="V39" s="79">
        <f>Conversion_Factors!$O35*V200+V282</f>
        <v>218.03808790073407</v>
      </c>
      <c r="W39" s="79">
        <f>Conversion_Factors!$O35*W200+W282</f>
        <v>245.91804945424656</v>
      </c>
      <c r="X39" s="79">
        <f>Conversion_Factors!$O35*X200+X282</f>
        <v>202.58737597714943</v>
      </c>
      <c r="Y39" s="79">
        <f>Conversion_Factors!$O35*Y200+Y282</f>
        <v>188.56834524152293</v>
      </c>
      <c r="Z39" s="79">
        <f>Conversion_Factors!$O35*Z200+Z282</f>
        <v>215.42975186979623</v>
      </c>
      <c r="AC39" s="79">
        <f>Conversion_Factors!$O35*AC200+AC282</f>
        <v>137.36552952042888</v>
      </c>
      <c r="AD39" s="79">
        <f>Conversion_Factors!$O35*AD200+AD282</f>
        <v>166.9234611537247</v>
      </c>
      <c r="AE39" s="79">
        <f>Conversion_Factors!$O35*AE200+AE282</f>
        <v>143.82175968091707</v>
      </c>
      <c r="AF39" s="79">
        <f>Conversion_Factors!$O35*AF200+AF282</f>
        <v>140.64387843417126</v>
      </c>
      <c r="AG39" s="79">
        <f>Conversion_Factors!$O35*AG200+AG282</f>
        <v>148.00775821039031</v>
      </c>
      <c r="AI39" s="74">
        <f t="shared" si="96"/>
        <v>139.81160421979712</v>
      </c>
      <c r="AJ39" s="74">
        <f t="shared" si="97"/>
        <v>171.45915458418062</v>
      </c>
      <c r="AK39" s="74">
        <f t="shared" si="98"/>
        <v>146.25925470376072</v>
      </c>
      <c r="AL39" s="74">
        <f t="shared" si="99"/>
        <v>138.38183550815455</v>
      </c>
      <c r="AM39" s="74">
        <f t="shared" si="100"/>
        <v>150.24436056796588</v>
      </c>
      <c r="AO39" s="118">
        <f>Northeast!V39</f>
        <v>0.98250449443722299</v>
      </c>
      <c r="AP39" s="118">
        <f>Midwest!V39</f>
        <v>0.97354650767142881</v>
      </c>
      <c r="AQ39" s="118">
        <f>South!V39</f>
        <v>0.98333442196337828</v>
      </c>
      <c r="AR39" s="118">
        <f>West!V39</f>
        <v>1.0163463861980888</v>
      </c>
      <c r="AS39" s="118">
        <f t="shared" si="101"/>
        <v>0.98511356866160837</v>
      </c>
      <c r="AU39" s="51">
        <f t="shared" si="102"/>
        <v>1587.2838598005596</v>
      </c>
      <c r="AV39" s="51">
        <f t="shared" si="103"/>
        <v>1473.2383797612094</v>
      </c>
      <c r="AW39" s="51">
        <f t="shared" si="104"/>
        <v>1408.6003149079093</v>
      </c>
      <c r="AX39" s="51">
        <f t="shared" si="105"/>
        <v>1340.7504638019695</v>
      </c>
      <c r="AY39" s="51">
        <f t="shared" si="106"/>
        <v>1455.5301321675774</v>
      </c>
      <c r="BB39" s="71">
        <f t="shared" si="88"/>
        <v>1.3180658270751446</v>
      </c>
      <c r="BC39" s="71">
        <f t="shared" si="89"/>
        <v>1.3283463343234574</v>
      </c>
      <c r="BD39" s="71">
        <f t="shared" si="90"/>
        <v>1.1676014678675553</v>
      </c>
      <c r="BE39" s="71">
        <f t="shared" si="91"/>
        <v>1.2402318268742343</v>
      </c>
      <c r="BF39" s="71"/>
      <c r="BG39" s="71"/>
      <c r="BH39" s="71"/>
      <c r="BI39" s="71"/>
      <c r="BJ39" s="71"/>
      <c r="BK39" s="71"/>
      <c r="BL39" s="71"/>
      <c r="BM39" s="71"/>
      <c r="BN39" s="71"/>
      <c r="BO39" s="71"/>
      <c r="BP39" s="71"/>
      <c r="BQ39" s="147">
        <f>Northeast!AK39</f>
        <v>1.3119111055206825</v>
      </c>
      <c r="BR39" s="147">
        <f>Midwest!AK39</f>
        <v>1.3307442959502702</v>
      </c>
      <c r="BS39" s="147">
        <f>South!AK39</f>
        <v>1.1794851941174953</v>
      </c>
      <c r="BT39" s="147">
        <f>West!AK39</f>
        <v>1.2480844758829477</v>
      </c>
      <c r="BU39" s="72"/>
      <c r="BV39" s="147">
        <f>Northeast!AH39</f>
        <v>1.0046914166124234</v>
      </c>
      <c r="BW39" s="147">
        <f>Midwest!AH39</f>
        <v>0.99819802975364191</v>
      </c>
      <c r="BX39" s="147">
        <f>South!AH39</f>
        <v>0.98992464991573603</v>
      </c>
      <c r="BY39" s="147">
        <f>West!AH39</f>
        <v>0.99370823917735351</v>
      </c>
      <c r="CA39" s="147">
        <f>Northeast!AI39</f>
        <v>0.95935016606323642</v>
      </c>
      <c r="CB39" s="147">
        <f>Midwest!AI39</f>
        <v>0.93975492004418204</v>
      </c>
      <c r="CC39" s="147">
        <f>South!AI39</f>
        <v>0.95138968246200362</v>
      </c>
      <c r="CD39" s="147">
        <f>West!AI39</f>
        <v>0.96279453976325857</v>
      </c>
      <c r="CF39" s="147">
        <f>Northeast!AJ39</f>
        <v>0.9828633514585321</v>
      </c>
      <c r="CG39" s="147">
        <f>Midwest!AJ39</f>
        <v>0.95879815907556243</v>
      </c>
      <c r="CH39" s="147">
        <f>South!AJ39</f>
        <v>0.97578614751783033</v>
      </c>
      <c r="CI39" s="147">
        <f>West!AJ39</f>
        <v>0.96815227143766291</v>
      </c>
      <c r="CK39" s="73">
        <f t="shared" si="92"/>
        <v>0.79756145659458277</v>
      </c>
      <c r="CL39" s="73">
        <f t="shared" si="93"/>
        <v>1.1678717699453529</v>
      </c>
      <c r="CM39" s="73">
        <f t="shared" si="107"/>
        <v>1.0058886289116473</v>
      </c>
      <c r="CN39" s="73">
        <f t="shared" si="108"/>
        <v>0.99642646519171507</v>
      </c>
      <c r="CO39" s="73">
        <f t="shared" si="109"/>
        <v>0.95080662809266547</v>
      </c>
      <c r="CP39" s="73">
        <f t="shared" si="110"/>
        <v>0.97017776197252936</v>
      </c>
      <c r="CQ39" s="73">
        <f t="shared" si="111"/>
        <v>1.2631545531665136</v>
      </c>
      <c r="CR39" s="73">
        <f t="shared" si="112"/>
        <v>0.93144950995330866</v>
      </c>
      <c r="CS39" s="73">
        <f t="shared" si="113"/>
        <v>0.93144950995330911</v>
      </c>
      <c r="CT39" s="73"/>
      <c r="CU39" s="73">
        <f t="shared" si="114"/>
        <v>0.92456759706695946</v>
      </c>
      <c r="CX39" s="53"/>
      <c r="CZ39" s="71">
        <f t="shared" si="70"/>
        <v>0.23560580955079008</v>
      </c>
      <c r="DA39" s="71">
        <f t="shared" si="71"/>
        <v>0.31011952551384675</v>
      </c>
      <c r="DB39" s="71">
        <f t="shared" si="72"/>
        <v>0.29655323378349074</v>
      </c>
      <c r="DC39" s="71">
        <f t="shared" si="73"/>
        <v>0.1577214311518724</v>
      </c>
      <c r="DE39" s="71">
        <f t="shared" si="19"/>
        <v>0.23643825562512155</v>
      </c>
      <c r="DF39" s="71">
        <f t="shared" si="20"/>
        <v>0.31439085215621315</v>
      </c>
      <c r="DG39" s="71">
        <f t="shared" si="21"/>
        <v>0.29128547223636642</v>
      </c>
      <c r="DH39" s="71">
        <f t="shared" si="22"/>
        <v>0.15783351659183978</v>
      </c>
      <c r="DI39" s="71">
        <f t="shared" si="23"/>
        <v>0.99994809660954098</v>
      </c>
      <c r="DJ39" s="71"/>
      <c r="DK39" s="71">
        <f t="shared" si="24"/>
        <v>0.23645052820921145</v>
      </c>
      <c r="DL39" s="71">
        <f t="shared" si="25"/>
        <v>0.31440717095437032</v>
      </c>
      <c r="DM39" s="71">
        <f t="shared" si="26"/>
        <v>0.29130059172471967</v>
      </c>
      <c r="DN39" s="71">
        <f t="shared" si="27"/>
        <v>0.15784170911169851</v>
      </c>
      <c r="DQ39" s="71">
        <f t="shared" si="64"/>
        <v>5.6347256275777729E-3</v>
      </c>
      <c r="DR39" s="71">
        <f t="shared" si="28"/>
        <v>-4.1772174945110827E-3</v>
      </c>
      <c r="DS39" s="71">
        <f t="shared" si="29"/>
        <v>1.2082844940035805E-3</v>
      </c>
      <c r="DT39" s="71">
        <f t="shared" si="30"/>
        <v>-3.0414426891632259E-2</v>
      </c>
      <c r="DV39" s="71">
        <f t="shared" si="7"/>
        <v>0.23278731518557905</v>
      </c>
      <c r="DW39" s="71">
        <f t="shared" si="8"/>
        <v>0.27167169136097458</v>
      </c>
      <c r="DX39" s="71">
        <f t="shared" si="9"/>
        <v>0.31535227336854915</v>
      </c>
      <c r="DY39" s="71">
        <f t="shared" si="10"/>
        <v>0.18018872008489714</v>
      </c>
      <c r="DZ39" s="71"/>
      <c r="EB39" s="71">
        <f t="shared" si="31"/>
        <v>-1.6251878336496047E-2</v>
      </c>
      <c r="EC39" s="71">
        <f t="shared" si="32"/>
        <v>-2.3380597194352939E-3</v>
      </c>
      <c r="ED39" s="71">
        <f t="shared" si="33"/>
        <v>1.4329843175489991E-2</v>
      </c>
      <c r="EE39" s="71">
        <f t="shared" si="34"/>
        <v>-2.0341267314990199E-4</v>
      </c>
      <c r="EG39" s="71">
        <f t="shared" si="65"/>
        <v>-1.4165824678831534E-3</v>
      </c>
      <c r="EH39" s="71">
        <f t="shared" si="35"/>
        <v>3.28080418316999E-3</v>
      </c>
      <c r="EI39" s="71">
        <f t="shared" si="36"/>
        <v>6.3653649322559566E-3</v>
      </c>
      <c r="EJ39" s="71">
        <f t="shared" si="37"/>
        <v>2.9145923573058877E-3</v>
      </c>
      <c r="EL39" s="71">
        <f t="shared" si="66"/>
        <v>7.5819433225454798E-3</v>
      </c>
      <c r="EM39" s="71">
        <f t="shared" si="38"/>
        <v>-1.868587711726014E-3</v>
      </c>
      <c r="EN39" s="71">
        <f t="shared" si="39"/>
        <v>-6.9942024448893143E-3</v>
      </c>
      <c r="EO39" s="71">
        <f t="shared" si="40"/>
        <v>-2.7952296535328084E-3</v>
      </c>
      <c r="EQ39" s="71">
        <f t="shared" si="67"/>
        <v>-2.691916578042855E-2</v>
      </c>
      <c r="ER39" s="71">
        <f t="shared" si="41"/>
        <v>-4.6514321153605147E-2</v>
      </c>
      <c r="ES39" s="71">
        <f t="shared" si="42"/>
        <v>-3.276787470546506E-3</v>
      </c>
      <c r="ET39" s="71">
        <f t="shared" si="43"/>
        <v>4.7567180964439345E-3</v>
      </c>
      <c r="EW39" s="71">
        <f t="shared" si="44"/>
        <v>0.99558009225171851</v>
      </c>
      <c r="EX39" s="71">
        <f t="shared" si="45"/>
        <v>1.0177537932957257</v>
      </c>
      <c r="EY39" s="71">
        <f t="shared" si="11"/>
        <v>1.2631545531665136</v>
      </c>
      <c r="EZ39" s="71"/>
      <c r="FA39" s="71">
        <f t="shared" si="46"/>
        <v>0.99956441172952015</v>
      </c>
      <c r="FB39" s="71">
        <f t="shared" si="47"/>
        <v>0.99788778160269753</v>
      </c>
      <c r="FC39" s="71">
        <f t="shared" si="12"/>
        <v>1.0058886289116473</v>
      </c>
      <c r="FD39" s="71"/>
      <c r="FE39" s="71">
        <f t="shared" si="48"/>
        <v>1.0030153726168178</v>
      </c>
      <c r="FF39" s="71">
        <f t="shared" si="49"/>
        <v>1.0058405461398048</v>
      </c>
      <c r="FG39" s="71">
        <f t="shared" si="13"/>
        <v>0.99642646519171507</v>
      </c>
      <c r="FH39" s="71"/>
      <c r="FI39" s="71">
        <f t="shared" si="50"/>
        <v>0.99872744837202954</v>
      </c>
      <c r="FJ39" s="71">
        <f t="shared" si="51"/>
        <v>1.0025806932249171</v>
      </c>
      <c r="FK39" s="71">
        <f t="shared" si="14"/>
        <v>0.95080662809266547</v>
      </c>
      <c r="FM39" s="71">
        <f t="shared" si="52"/>
        <v>0.97902978921664274</v>
      </c>
      <c r="FN39" s="71">
        <f t="shared" si="53"/>
        <v>0.97197459751783311</v>
      </c>
      <c r="FO39" s="71">
        <f t="shared" si="15"/>
        <v>0.97017776197252936</v>
      </c>
      <c r="FQ39" s="238"/>
      <c r="GA39" s="51">
        <f t="shared" si="68"/>
        <v>1994</v>
      </c>
      <c r="GB39" s="118">
        <f t="shared" si="74"/>
        <v>1.1293656182393275</v>
      </c>
      <c r="GC39" s="118">
        <f t="shared" si="75"/>
        <v>1.1256423409561618</v>
      </c>
      <c r="GD39" s="118">
        <f t="shared" si="76"/>
        <v>1.075428375551337</v>
      </c>
      <c r="GE39" s="118">
        <f t="shared" si="77"/>
        <v>0.98061630521405807</v>
      </c>
      <c r="GF39" s="118">
        <f t="shared" si="78"/>
        <v>0.95137895416416063</v>
      </c>
      <c r="GH39" s="51">
        <f t="shared" si="79"/>
        <v>25</v>
      </c>
      <c r="GI39" s="118">
        <f t="shared" si="80"/>
        <v>1.2500010589053951</v>
      </c>
      <c r="GJ39" s="118">
        <f t="shared" si="81"/>
        <v>1.2159041103330224</v>
      </c>
      <c r="GK39" s="118">
        <f t="shared" si="82"/>
        <v>1.1421589296381116</v>
      </c>
      <c r="GL39" s="118">
        <f t="shared" si="83"/>
        <v>0.95471831319132683</v>
      </c>
      <c r="GM39" s="118">
        <f t="shared" si="84"/>
        <v>0.94277761368473945</v>
      </c>
    </row>
    <row r="40" spans="1:205" x14ac:dyDescent="0.2">
      <c r="A40" s="75" t="s">
        <v>147</v>
      </c>
      <c r="B40" s="50">
        <f t="shared" si="18"/>
        <v>1974</v>
      </c>
      <c r="D40" s="79">
        <f>Conversion_Factors!$O36*D201+D283</f>
        <v>3359.6631969040372</v>
      </c>
      <c r="E40" s="79">
        <f>Conversion_Factors!$O36*E201+E283</f>
        <v>4650.6056200795538</v>
      </c>
      <c r="F40" s="79">
        <f>Conversion_Factors!$O36*F201+F283</f>
        <v>4330.5004091809315</v>
      </c>
      <c r="G40" s="79">
        <f>Conversion_Factors!$O36*G201+G283</f>
        <v>2310.9349342647847</v>
      </c>
      <c r="H40" s="79">
        <f t="shared" si="69"/>
        <v>14651.704160429308</v>
      </c>
      <c r="J40" s="321">
        <f>Northeast!I40</f>
        <v>16266.882710413935</v>
      </c>
      <c r="K40" s="321">
        <f>Midwest!I40</f>
        <v>19088.117522095756</v>
      </c>
      <c r="L40" s="321">
        <f>South!I40</f>
        <v>22567.383989277983</v>
      </c>
      <c r="M40" s="321">
        <f>West!I40</f>
        <v>12887.114604342501</v>
      </c>
      <c r="N40" s="321">
        <f t="shared" si="94"/>
        <v>70809.498826130162</v>
      </c>
      <c r="P40" s="85">
        <f>Northeast!N40</f>
        <v>26.023077047215921</v>
      </c>
      <c r="Q40" s="85">
        <f>Midwest!N40</f>
        <v>28.220633888163547</v>
      </c>
      <c r="R40" s="85">
        <f>South!N40</f>
        <v>31.649190232447605</v>
      </c>
      <c r="S40" s="85">
        <f>West!N40</f>
        <v>17.286734502356364</v>
      </c>
      <c r="T40" s="81">
        <f t="shared" si="95"/>
        <v>103.17963567018344</v>
      </c>
      <c r="V40" s="79">
        <f>Conversion_Factors!$O36*V201+V283</f>
        <v>206.53392888566208</v>
      </c>
      <c r="W40" s="79">
        <f>Conversion_Factors!$O36*W201+W283</f>
        <v>243.638777616293</v>
      </c>
      <c r="X40" s="79">
        <f>Conversion_Factors!$O36*X201+X283</f>
        <v>191.89199825900954</v>
      </c>
      <c r="Y40" s="79">
        <f>Conversion_Factors!$O36*Y201+Y283</f>
        <v>179.32136131435362</v>
      </c>
      <c r="Z40" s="79">
        <f>Conversion_Factors!$O36*Z201+Z283</f>
        <v>206.91721313274607</v>
      </c>
      <c r="AC40" s="79">
        <f>Conversion_Factors!$O36*AC201+AC283</f>
        <v>129.10322598700799</v>
      </c>
      <c r="AD40" s="79">
        <f>Conversion_Factors!$O36*AD201+AD283</f>
        <v>164.79451306833104</v>
      </c>
      <c r="AE40" s="79">
        <f>Conversion_Factors!$O36*AE201+AE283</f>
        <v>136.82815823645259</v>
      </c>
      <c r="AF40" s="79">
        <f>Conversion_Factors!$O36*AF201+AF283</f>
        <v>133.6825606912503</v>
      </c>
      <c r="AG40" s="79">
        <f>Conversion_Factors!$O36*AG201+AG283</f>
        <v>142.00189858456065</v>
      </c>
      <c r="AI40" s="74">
        <f t="shared" si="96"/>
        <v>130.12235579925127</v>
      </c>
      <c r="AJ40" s="74">
        <f t="shared" si="97"/>
        <v>166.64560056250906</v>
      </c>
      <c r="AK40" s="74">
        <f t="shared" si="98"/>
        <v>143.45901974556668</v>
      </c>
      <c r="AL40" s="74">
        <f t="shared" si="99"/>
        <v>133.49137940259152</v>
      </c>
      <c r="AM40" s="74">
        <f t="shared" si="100"/>
        <v>144.76713662177764</v>
      </c>
      <c r="AO40" s="118">
        <f>Northeast!V40</f>
        <v>0.99216791145546457</v>
      </c>
      <c r="AP40" s="118">
        <f>Midwest!V40</f>
        <v>0.98889207103019994</v>
      </c>
      <c r="AQ40" s="118">
        <f>South!V40</f>
        <v>0.95377870613591031</v>
      </c>
      <c r="AR40" s="118">
        <f>West!V40</f>
        <v>1.0014321620580622</v>
      </c>
      <c r="AS40" s="118">
        <f t="shared" si="101"/>
        <v>0.98089871705868215</v>
      </c>
      <c r="AU40" s="51">
        <f t="shared" si="102"/>
        <v>1599.7580796814957</v>
      </c>
      <c r="AV40" s="51">
        <f t="shared" si="103"/>
        <v>1478.4398647743183</v>
      </c>
      <c r="AW40" s="51">
        <f t="shared" si="104"/>
        <v>1402.430616126552</v>
      </c>
      <c r="AX40" s="51">
        <f t="shared" si="105"/>
        <v>1341.39681636193</v>
      </c>
      <c r="AY40" s="51">
        <f t="shared" si="106"/>
        <v>1457.1439902934046</v>
      </c>
      <c r="BB40" s="71">
        <f t="shared" si="88"/>
        <v>1.2267209969773083</v>
      </c>
      <c r="BC40" s="71">
        <f t="shared" si="89"/>
        <v>1.2910542640618135</v>
      </c>
      <c r="BD40" s="71">
        <f t="shared" si="90"/>
        <v>1.1452469272664583</v>
      </c>
      <c r="BE40" s="71">
        <f t="shared" si="91"/>
        <v>1.1964016573452769</v>
      </c>
      <c r="BF40" s="71"/>
      <c r="BG40" s="71"/>
      <c r="BH40" s="71"/>
      <c r="BI40" s="71"/>
      <c r="BJ40" s="71"/>
      <c r="BK40" s="71"/>
      <c r="BL40" s="71"/>
      <c r="BM40" s="71"/>
      <c r="BN40" s="71"/>
      <c r="BO40" s="71"/>
      <c r="BP40" s="71"/>
      <c r="BQ40" s="147">
        <f>Northeast!AK40</f>
        <v>1.2229172001543593</v>
      </c>
      <c r="BR40" s="147">
        <f>Midwest!AK40</f>
        <v>1.2935887012931797</v>
      </c>
      <c r="BS40" s="147">
        <f>South!AK40</f>
        <v>1.1511103382777899</v>
      </c>
      <c r="BT40" s="147">
        <f>West!AK40</f>
        <v>1.1990582729965833</v>
      </c>
      <c r="BU40" s="72"/>
      <c r="BV40" s="147">
        <f>Northeast!AH40</f>
        <v>1.003110428753859</v>
      </c>
      <c r="BW40" s="147">
        <f>Midwest!AH40</f>
        <v>0.99804077043280259</v>
      </c>
      <c r="BX40" s="147">
        <f>South!AH40</f>
        <v>0.99490629975567435</v>
      </c>
      <c r="BY40" s="147">
        <f>West!AH40</f>
        <v>0.99778441489364211</v>
      </c>
      <c r="CA40" s="147">
        <f>Northeast!AI40</f>
        <v>0.96688955156154865</v>
      </c>
      <c r="CB40" s="147">
        <f>Midwest!AI40</f>
        <v>0.94307286315492111</v>
      </c>
      <c r="CC40" s="147">
        <f>South!AI40</f>
        <v>0.9472225757942293</v>
      </c>
      <c r="CD40" s="147">
        <f>West!AI40</f>
        <v>0.96325868632318379</v>
      </c>
      <c r="CF40" s="147">
        <f>Northeast!AJ40</f>
        <v>0.99253029801283843</v>
      </c>
      <c r="CG40" s="147">
        <f>Midwest!AJ40</f>
        <v>0.97391125103617049</v>
      </c>
      <c r="CH40" s="147">
        <f>South!AJ40</f>
        <v>0.94645730735902334</v>
      </c>
      <c r="CI40" s="147">
        <f>West!AJ40</f>
        <v>0.95394526467896235</v>
      </c>
      <c r="CK40" s="73">
        <f t="shared" si="92"/>
        <v>0.81536279060848571</v>
      </c>
      <c r="CL40" s="73">
        <f t="shared" si="93"/>
        <v>1.1217242272068004</v>
      </c>
      <c r="CM40" s="73">
        <f t="shared" si="107"/>
        <v>1.0050784032065003</v>
      </c>
      <c r="CN40" s="73">
        <f t="shared" si="108"/>
        <v>0.99813814502648834</v>
      </c>
      <c r="CO40" s="73">
        <f t="shared" si="109"/>
        <v>0.95242612447268038</v>
      </c>
      <c r="CP40" s="73">
        <f t="shared" si="110"/>
        <v>0.96612624975773442</v>
      </c>
      <c r="CQ40" s="73">
        <f t="shared" si="111"/>
        <v>1.2151512120779435</v>
      </c>
      <c r="CR40" s="73">
        <f t="shared" si="112"/>
        <v>0.91461219618848344</v>
      </c>
      <c r="CS40" s="73">
        <f t="shared" si="113"/>
        <v>0.91461219618848388</v>
      </c>
      <c r="CT40" s="73"/>
      <c r="CU40" s="73">
        <f t="shared" si="114"/>
        <v>0.92311493092996988</v>
      </c>
      <c r="CX40" s="53"/>
      <c r="CZ40" s="71">
        <f t="shared" si="70"/>
        <v>0.22930187233630275</v>
      </c>
      <c r="DA40" s="71">
        <f t="shared" si="71"/>
        <v>0.31741055983369559</v>
      </c>
      <c r="DB40" s="71">
        <f t="shared" si="72"/>
        <v>0.29556291621534103</v>
      </c>
      <c r="DC40" s="71">
        <f t="shared" si="73"/>
        <v>0.15772465161466051</v>
      </c>
      <c r="DE40" s="71">
        <f t="shared" si="19"/>
        <v>0.23243959382361273</v>
      </c>
      <c r="DF40" s="71">
        <f t="shared" si="20"/>
        <v>0.31375092353790646</v>
      </c>
      <c r="DG40" s="71">
        <f t="shared" si="21"/>
        <v>0.29605779894726247</v>
      </c>
      <c r="DH40" s="71">
        <f t="shared" si="22"/>
        <v>0.15772304137695117</v>
      </c>
      <c r="DI40" s="71">
        <f t="shared" si="23"/>
        <v>0.99997135768573275</v>
      </c>
      <c r="DJ40" s="71"/>
      <c r="DK40" s="71">
        <f t="shared" si="24"/>
        <v>0.23244625162220195</v>
      </c>
      <c r="DL40" s="71">
        <f t="shared" si="25"/>
        <v>0.3137599103478631</v>
      </c>
      <c r="DM40" s="71">
        <f t="shared" si="26"/>
        <v>0.29606627897066867</v>
      </c>
      <c r="DN40" s="71">
        <f t="shared" si="27"/>
        <v>0.15772755905926636</v>
      </c>
      <c r="DQ40" s="71">
        <f t="shared" si="64"/>
        <v>-7.0245781119793307E-2</v>
      </c>
      <c r="DR40" s="71">
        <f t="shared" si="28"/>
        <v>-2.8318111789474156E-2</v>
      </c>
      <c r="DS40" s="71">
        <f t="shared" si="29"/>
        <v>-2.4351078995227499E-2</v>
      </c>
      <c r="DT40" s="71">
        <f t="shared" si="30"/>
        <v>-4.0073480469244062E-2</v>
      </c>
      <c r="DV40" s="71">
        <f t="shared" si="7"/>
        <v>0.22972740917650897</v>
      </c>
      <c r="DW40" s="71">
        <f t="shared" si="8"/>
        <v>0.2695700130425418</v>
      </c>
      <c r="DX40" s="71">
        <f t="shared" si="9"/>
        <v>0.31870560254481217</v>
      </c>
      <c r="DY40" s="71">
        <f t="shared" si="10"/>
        <v>0.18199697523613725</v>
      </c>
      <c r="DZ40" s="71"/>
      <c r="EB40" s="71">
        <f t="shared" si="31"/>
        <v>-1.3231797786802824E-2</v>
      </c>
      <c r="EC40" s="71">
        <f t="shared" si="32"/>
        <v>-7.7661749440820563E-3</v>
      </c>
      <c r="ED40" s="71">
        <f t="shared" si="33"/>
        <v>1.057745852084716E-2</v>
      </c>
      <c r="EE40" s="71">
        <f t="shared" si="34"/>
        <v>9.9853207852293683E-3</v>
      </c>
      <c r="EG40" s="71">
        <f t="shared" si="65"/>
        <v>-1.5748448373713619E-3</v>
      </c>
      <c r="EH40" s="71">
        <f t="shared" si="35"/>
        <v>-1.5755562024941772E-4</v>
      </c>
      <c r="EI40" s="71">
        <f t="shared" si="36"/>
        <v>5.0197325885863149E-3</v>
      </c>
      <c r="EJ40" s="71">
        <f t="shared" si="37"/>
        <v>4.0935942195605025E-3</v>
      </c>
      <c r="EL40" s="71">
        <f t="shared" si="66"/>
        <v>7.8281264062228482E-3</v>
      </c>
      <c r="EM40" s="71">
        <f t="shared" si="38"/>
        <v>3.5244291324558422E-3</v>
      </c>
      <c r="EN40" s="71">
        <f t="shared" si="39"/>
        <v>-4.3896412666309739E-3</v>
      </c>
      <c r="EO40" s="71">
        <f t="shared" si="40"/>
        <v>4.8196650292274302E-4</v>
      </c>
      <c r="EQ40" s="71">
        <f t="shared" si="67"/>
        <v>9.7874403174108317E-3</v>
      </c>
      <c r="ER40" s="71">
        <f t="shared" si="41"/>
        <v>1.563959892962934E-2</v>
      </c>
      <c r="ES40" s="71">
        <f t="shared" si="42"/>
        <v>-3.051758742424196E-2</v>
      </c>
      <c r="ET40" s="71">
        <f t="shared" si="43"/>
        <v>-1.4783084857657851E-2</v>
      </c>
      <c r="EW40" s="71">
        <f t="shared" si="44"/>
        <v>0.96199725443871154</v>
      </c>
      <c r="EX40" s="71">
        <f t="shared" si="45"/>
        <v>0.97907635484507205</v>
      </c>
      <c r="EY40" s="71">
        <f t="shared" si="11"/>
        <v>1.2151512120779435</v>
      </c>
      <c r="EZ40" s="71"/>
      <c r="FA40" s="71">
        <f t="shared" si="46"/>
        <v>0.99919451748249344</v>
      </c>
      <c r="FB40" s="71">
        <f t="shared" si="47"/>
        <v>0.99708400044018319</v>
      </c>
      <c r="FC40" s="71">
        <f t="shared" si="12"/>
        <v>1.0050784032065003</v>
      </c>
      <c r="FD40" s="71"/>
      <c r="FE40" s="71">
        <f t="shared" si="48"/>
        <v>1.0017178185190454</v>
      </c>
      <c r="FF40" s="71">
        <f t="shared" si="49"/>
        <v>1.0075683976571705</v>
      </c>
      <c r="FG40" s="71">
        <f t="shared" si="13"/>
        <v>0.99813814502648834</v>
      </c>
      <c r="FH40" s="71"/>
      <c r="FI40" s="71">
        <f t="shared" si="50"/>
        <v>1.0017032868010856</v>
      </c>
      <c r="FJ40" s="71">
        <f t="shared" si="51"/>
        <v>1.0042883756867103</v>
      </c>
      <c r="FK40" s="71">
        <f t="shared" si="14"/>
        <v>0.95242612447268038</v>
      </c>
      <c r="FM40" s="71">
        <f t="shared" si="52"/>
        <v>0.99582394858591927</v>
      </c>
      <c r="FN40" s="71">
        <f t="shared" si="53"/>
        <v>0.96791558162541824</v>
      </c>
      <c r="FO40" s="71">
        <f t="shared" si="15"/>
        <v>0.96612624975773442</v>
      </c>
      <c r="FQ40" s="238"/>
      <c r="GA40" s="51">
        <f t="shared" si="68"/>
        <v>1995</v>
      </c>
      <c r="GB40" s="118">
        <f t="shared" si="74"/>
        <v>1.1552607863918589</v>
      </c>
      <c r="GC40" s="118">
        <f t="shared" si="75"/>
        <v>1.1417651279367933</v>
      </c>
      <c r="GD40" s="118">
        <f t="shared" si="76"/>
        <v>1.0829549702582211</v>
      </c>
      <c r="GE40" s="118">
        <f t="shared" si="77"/>
        <v>0.99264608533485976</v>
      </c>
      <c r="GF40" s="118">
        <f t="shared" si="78"/>
        <v>0.94123577237567324</v>
      </c>
      <c r="GH40" s="51">
        <f t="shared" si="79"/>
        <v>26</v>
      </c>
      <c r="GI40" s="118">
        <f t="shared" si="80"/>
        <v>1.2967925584473323</v>
      </c>
      <c r="GJ40" s="118">
        <f t="shared" si="81"/>
        <v>1.225607294759502</v>
      </c>
      <c r="GK40" s="118">
        <f t="shared" si="82"/>
        <v>1.1527288485645597</v>
      </c>
      <c r="GL40" s="118">
        <f t="shared" si="83"/>
        <v>0.97735570307241904</v>
      </c>
      <c r="GM40" s="118">
        <f t="shared" si="84"/>
        <v>0.93915950637848755</v>
      </c>
    </row>
    <row r="41" spans="1:205" x14ac:dyDescent="0.2">
      <c r="A41" s="75" t="s">
        <v>147</v>
      </c>
      <c r="B41" s="50">
        <f t="shared" si="18"/>
        <v>1975</v>
      </c>
      <c r="D41" s="79">
        <f>Conversion_Factors!$O37*D202+D284</f>
        <v>3303.0546114499425</v>
      </c>
      <c r="E41" s="79">
        <f>Conversion_Factors!$O37*E202+E284</f>
        <v>4684.9959555830746</v>
      </c>
      <c r="F41" s="79">
        <f>Conversion_Factors!$O37*F202+F284</f>
        <v>4402.3864098274062</v>
      </c>
      <c r="G41" s="79">
        <f>Conversion_Factors!$O37*G202+G284</f>
        <v>2424.7624235741141</v>
      </c>
      <c r="H41" s="79">
        <f t="shared" si="69"/>
        <v>14815.199400434536</v>
      </c>
      <c r="J41" s="321">
        <f>Northeast!I41</f>
        <v>16481.487836957142</v>
      </c>
      <c r="K41" s="321">
        <f>Midwest!I41</f>
        <v>19504.31544870861</v>
      </c>
      <c r="L41" s="321">
        <f>South!I41</f>
        <v>23222.371379067725</v>
      </c>
      <c r="M41" s="321">
        <f>West!I41</f>
        <v>13312.491201445775</v>
      </c>
      <c r="N41" s="321">
        <f t="shared" si="94"/>
        <v>72520.665866179261</v>
      </c>
      <c r="P41" s="85">
        <f>Northeast!N41</f>
        <v>26.460631398835446</v>
      </c>
      <c r="Q41" s="85">
        <f>Midwest!N41</f>
        <v>28.94499626010704</v>
      </c>
      <c r="R41" s="85">
        <f>South!N41</f>
        <v>32.718199596475159</v>
      </c>
      <c r="S41" s="85">
        <f>West!N41</f>
        <v>17.98404227461122</v>
      </c>
      <c r="T41" s="81">
        <f t="shared" si="95"/>
        <v>106.10786953002886</v>
      </c>
      <c r="V41" s="79">
        <f>Conversion_Factors!$O37*V202+V284</f>
        <v>200.40997779601926</v>
      </c>
      <c r="W41" s="79">
        <f>Conversion_Factors!$O37*W202+W284</f>
        <v>240.20304470071875</v>
      </c>
      <c r="X41" s="79">
        <f>Conversion_Factors!$O37*X202+X284</f>
        <v>189.57523062419227</v>
      </c>
      <c r="Y41" s="79">
        <f>Conversion_Factors!$O37*Y202+Y284</f>
        <v>182.1418986786469</v>
      </c>
      <c r="Z41" s="79">
        <f>Conversion_Factors!$O37*Z202+Z284</f>
        <v>204.28934598825512</v>
      </c>
      <c r="AC41" s="79">
        <f>Conversion_Factors!$O37*AC202+AC284</f>
        <v>124.8290171789065</v>
      </c>
      <c r="AD41" s="79">
        <f>Conversion_Factors!$O37*AD202+AD284</f>
        <v>161.85857871538551</v>
      </c>
      <c r="AE41" s="79">
        <f>Conversion_Factors!$O37*AE202+AE284</f>
        <v>134.5546657249958</v>
      </c>
      <c r="AF41" s="79">
        <f>Conversion_Factors!$O37*AF202+AF284</f>
        <v>134.82855447894752</v>
      </c>
      <c r="AG41" s="79">
        <f>Conversion_Factors!$O37*AG202+AG284</f>
        <v>139.62394557589141</v>
      </c>
      <c r="AI41" s="74">
        <f t="shared" si="96"/>
        <v>126.77671035528607</v>
      </c>
      <c r="AJ41" s="74">
        <f t="shared" si="97"/>
        <v>162.91773950908299</v>
      </c>
      <c r="AK41" s="74">
        <f t="shared" si="98"/>
        <v>138.05587981365017</v>
      </c>
      <c r="AL41" s="74">
        <f t="shared" si="99"/>
        <v>131.57745704394648</v>
      </c>
      <c r="AM41" s="74">
        <f t="shared" si="100"/>
        <v>140.92714904907155</v>
      </c>
      <c r="AO41" s="118">
        <f>Northeast!V41</f>
        <v>0.98463682192950697</v>
      </c>
      <c r="AP41" s="118">
        <f>Midwest!V41</f>
        <v>0.99349880008838176</v>
      </c>
      <c r="AQ41" s="118">
        <f>South!V41</f>
        <v>0.97463915268672108</v>
      </c>
      <c r="AR41" s="118">
        <f>West!V41</f>
        <v>1.0247086203673565</v>
      </c>
      <c r="AS41" s="118">
        <f t="shared" si="101"/>
        <v>0.99075264431322352</v>
      </c>
      <c r="AU41" s="51">
        <f t="shared" si="102"/>
        <v>1605.4758927468699</v>
      </c>
      <c r="AV41" s="51">
        <f t="shared" si="103"/>
        <v>1484.0303591389822</v>
      </c>
      <c r="AW41" s="51">
        <f t="shared" si="104"/>
        <v>1408.9086365213686</v>
      </c>
      <c r="AX41" s="51">
        <f t="shared" si="105"/>
        <v>1350.9148665321259</v>
      </c>
      <c r="AY41" s="51">
        <f t="shared" si="106"/>
        <v>1463.1397583390549</v>
      </c>
      <c r="BB41" s="71">
        <f t="shared" si="88"/>
        <v>1.1951801177076049</v>
      </c>
      <c r="BC41" s="71">
        <f t="shared" si="89"/>
        <v>1.2621733881634403</v>
      </c>
      <c r="BD41" s="71">
        <f t="shared" si="90"/>
        <v>1.1021131499996628</v>
      </c>
      <c r="BE41" s="71">
        <f t="shared" si="91"/>
        <v>1.1792483408377943</v>
      </c>
      <c r="BF41" s="71"/>
      <c r="BG41" s="71"/>
      <c r="BH41" s="71"/>
      <c r="BI41" s="71"/>
      <c r="BJ41" s="71"/>
      <c r="BK41" s="71"/>
      <c r="BL41" s="71"/>
      <c r="BM41" s="71"/>
      <c r="BN41" s="71"/>
      <c r="BO41" s="71"/>
      <c r="BP41" s="71"/>
      <c r="BQ41" s="147">
        <f>Northeast!AK41</f>
        <v>1.1921909695901112</v>
      </c>
      <c r="BR41" s="147">
        <f>Midwest!AK41</f>
        <v>1.2643786247990818</v>
      </c>
      <c r="BS41" s="147">
        <f>South!AK41</f>
        <v>1.1089200204808924</v>
      </c>
      <c r="BT41" s="147">
        <f>West!AK41</f>
        <v>1.1853822026463052</v>
      </c>
      <c r="BU41" s="72"/>
      <c r="BV41" s="147">
        <f>Northeast!AH41</f>
        <v>1.0025072729065556</v>
      </c>
      <c r="BW41" s="147">
        <f>Midwest!AH41</f>
        <v>0.99825587320729037</v>
      </c>
      <c r="BX41" s="147">
        <f>South!AH41</f>
        <v>0.99386171197605566</v>
      </c>
      <c r="BY41" s="147">
        <f>West!AH41</f>
        <v>0.99482541428847371</v>
      </c>
      <c r="CA41" s="147">
        <f>Northeast!AI41</f>
        <v>0.97034538265308035</v>
      </c>
      <c r="CB41" s="147">
        <f>Midwest!AI41</f>
        <v>0.94663894903541779</v>
      </c>
      <c r="CC41" s="147">
        <f>South!AI41</f>
        <v>0.951597927482838</v>
      </c>
      <c r="CD41" s="147">
        <f>West!AI41</f>
        <v>0.97009360973396619</v>
      </c>
      <c r="CF41" s="147">
        <f>Northeast!AJ41</f>
        <v>0.98499645777747458</v>
      </c>
      <c r="CG41" s="147">
        <f>Midwest!AJ41</f>
        <v>0.9784481923179067</v>
      </c>
      <c r="CH41" s="147">
        <f>South!AJ41</f>
        <v>0.96715762489156198</v>
      </c>
      <c r="CI41" s="147">
        <f>West!AJ41</f>
        <v>0.97611797694438007</v>
      </c>
      <c r="CK41" s="73">
        <f t="shared" si="92"/>
        <v>0.83506667152985203</v>
      </c>
      <c r="CL41" s="73">
        <f t="shared" si="93"/>
        <v>1.1074782290260443</v>
      </c>
      <c r="CM41" s="73">
        <f t="shared" si="107"/>
        <v>1.0046930470441096</v>
      </c>
      <c r="CN41" s="73">
        <f t="shared" si="108"/>
        <v>0.99728382400795723</v>
      </c>
      <c r="CO41" s="73">
        <f t="shared" si="109"/>
        <v>0.95672597224174782</v>
      </c>
      <c r="CP41" s="73">
        <f t="shared" si="110"/>
        <v>0.97569327007827333</v>
      </c>
      <c r="CQ41" s="73">
        <f t="shared" si="111"/>
        <v>1.184083018275025</v>
      </c>
      <c r="CR41" s="73">
        <f t="shared" si="112"/>
        <v>0.92481815850455351</v>
      </c>
      <c r="CS41" s="73">
        <f t="shared" si="113"/>
        <v>0.92481815850455396</v>
      </c>
      <c r="CT41" s="73"/>
      <c r="CU41" s="73">
        <f t="shared" si="114"/>
        <v>0.93530454531762508</v>
      </c>
      <c r="CX41" s="53"/>
      <c r="CZ41" s="71">
        <f t="shared" si="70"/>
        <v>0.22295039858545965</v>
      </c>
      <c r="DA41" s="71">
        <f t="shared" si="71"/>
        <v>0.31622901784539342</v>
      </c>
      <c r="DB41" s="71">
        <f t="shared" si="72"/>
        <v>0.29715336870175924</v>
      </c>
      <c r="DC41" s="71">
        <f t="shared" si="73"/>
        <v>0.16366721486738781</v>
      </c>
      <c r="DE41" s="71">
        <f t="shared" si="19"/>
        <v>0.22611126789565117</v>
      </c>
      <c r="DF41" s="71">
        <f t="shared" si="20"/>
        <v>0.31681942163743082</v>
      </c>
      <c r="DG41" s="71">
        <f t="shared" si="21"/>
        <v>0.29635743117277846</v>
      </c>
      <c r="DH41" s="71">
        <f t="shared" si="22"/>
        <v>0.16067761848686932</v>
      </c>
      <c r="DI41" s="71">
        <f t="shared" si="23"/>
        <v>0.9999657391927298</v>
      </c>
      <c r="DJ41" s="71"/>
      <c r="DK41" s="71">
        <f t="shared" si="24"/>
        <v>0.22611901491564132</v>
      </c>
      <c r="DL41" s="71">
        <f t="shared" si="25"/>
        <v>0.31683027649847129</v>
      </c>
      <c r="DM41" s="71">
        <f t="shared" si="26"/>
        <v>0.2963675849654881</v>
      </c>
      <c r="DN41" s="71">
        <f t="shared" si="27"/>
        <v>0.16068312362039924</v>
      </c>
      <c r="DQ41" s="71">
        <f t="shared" si="64"/>
        <v>-2.5446386969448433E-2</v>
      </c>
      <c r="DR41" s="71">
        <f t="shared" si="28"/>
        <v>-2.28394991239632E-2</v>
      </c>
      <c r="DS41" s="71">
        <f t="shared" si="29"/>
        <v>-3.734040093955715E-2</v>
      </c>
      <c r="DT41" s="71">
        <f t="shared" si="30"/>
        <v>-1.1471219733003322E-2</v>
      </c>
      <c r="DV41" s="71">
        <f t="shared" si="7"/>
        <v>0.22726608533035339</v>
      </c>
      <c r="DW41" s="71">
        <f t="shared" si="8"/>
        <v>0.26894837789685333</v>
      </c>
      <c r="DX41" s="71">
        <f t="shared" si="9"/>
        <v>0.32021729394927839</v>
      </c>
      <c r="DY41" s="71">
        <f t="shared" si="10"/>
        <v>0.18356824282351478</v>
      </c>
      <c r="DZ41" s="71"/>
      <c r="EB41" s="71">
        <f t="shared" si="31"/>
        <v>-1.077191546706765E-2</v>
      </c>
      <c r="EC41" s="71">
        <f t="shared" si="32"/>
        <v>-2.3086878081014653E-3</v>
      </c>
      <c r="ED41" s="71">
        <f t="shared" si="33"/>
        <v>4.7320083019846415E-3</v>
      </c>
      <c r="EE41" s="71">
        <f t="shared" si="34"/>
        <v>8.5964264976035546E-3</v>
      </c>
      <c r="EG41" s="71">
        <f t="shared" si="65"/>
        <v>-6.0146643598855466E-4</v>
      </c>
      <c r="EH41" s="71">
        <f t="shared" si="35"/>
        <v>2.1550181532944791E-4</v>
      </c>
      <c r="EI41" s="71">
        <f t="shared" si="36"/>
        <v>-1.0504874067937997E-3</v>
      </c>
      <c r="EJ41" s="71">
        <f t="shared" si="37"/>
        <v>-2.9699770992662944E-3</v>
      </c>
      <c r="EL41" s="71">
        <f t="shared" si="66"/>
        <v>3.5678014022232276E-3</v>
      </c>
      <c r="EM41" s="71">
        <f t="shared" si="38"/>
        <v>3.7742158255504414E-3</v>
      </c>
      <c r="EN41" s="71">
        <f t="shared" si="39"/>
        <v>4.6085024095803709E-3</v>
      </c>
      <c r="EO41" s="71">
        <f t="shared" si="40"/>
        <v>7.0705705313406442E-3</v>
      </c>
      <c r="EQ41" s="71">
        <f t="shared" si="67"/>
        <v>-7.6194940598614692E-3</v>
      </c>
      <c r="ER41" s="71">
        <f t="shared" si="41"/>
        <v>4.6476579545283647E-3</v>
      </c>
      <c r="ES41" s="71">
        <f t="shared" si="42"/>
        <v>2.163562236321645E-2</v>
      </c>
      <c r="ET41" s="71">
        <f t="shared" si="43"/>
        <v>2.2977161872766529E-2</v>
      </c>
      <c r="EW41" s="71">
        <f t="shared" si="44"/>
        <v>0.9744326520896186</v>
      </c>
      <c r="EX41" s="71">
        <f t="shared" si="45"/>
        <v>0.95404396904992006</v>
      </c>
      <c r="EY41" s="71">
        <f t="shared" si="11"/>
        <v>1.184083018275025</v>
      </c>
      <c r="EZ41" s="71"/>
      <c r="FA41" s="71">
        <f t="shared" si="46"/>
        <v>0.99961659094339173</v>
      </c>
      <c r="FB41" s="71">
        <f t="shared" si="47"/>
        <v>0.99670170940421521</v>
      </c>
      <c r="FC41" s="71">
        <f t="shared" si="12"/>
        <v>1.0046930470441096</v>
      </c>
      <c r="FD41" s="71"/>
      <c r="FE41" s="71">
        <f t="shared" si="48"/>
        <v>0.99914408539260013</v>
      </c>
      <c r="FF41" s="71">
        <f t="shared" si="49"/>
        <v>1.0067060051476613</v>
      </c>
      <c r="FG41" s="71">
        <f t="shared" si="13"/>
        <v>0.99728382400795723</v>
      </c>
      <c r="FH41" s="71"/>
      <c r="FI41" s="71">
        <f t="shared" si="50"/>
        <v>1.004514626025665</v>
      </c>
      <c r="FJ41" s="71">
        <f t="shared" si="51"/>
        <v>1.0088223621248582</v>
      </c>
      <c r="FK41" s="71">
        <f t="shared" si="14"/>
        <v>0.95672597224174782</v>
      </c>
      <c r="FM41" s="71">
        <f t="shared" si="52"/>
        <v>1.0099024535591885</v>
      </c>
      <c r="FN41" s="71">
        <f t="shared" si="53"/>
        <v>0.97750032072167892</v>
      </c>
      <c r="FO41" s="71">
        <f t="shared" si="15"/>
        <v>0.97569327007827333</v>
      </c>
      <c r="FQ41" s="238"/>
      <c r="GA41" s="51">
        <f t="shared" si="68"/>
        <v>1996</v>
      </c>
      <c r="GB41" s="118">
        <f t="shared" si="74"/>
        <v>1.2171390888748859</v>
      </c>
      <c r="GC41" s="118">
        <f t="shared" si="75"/>
        <v>1.1509791200181272</v>
      </c>
      <c r="GD41" s="118">
        <f t="shared" si="76"/>
        <v>1.0915143703012793</v>
      </c>
      <c r="GE41" s="118">
        <f t="shared" si="77"/>
        <v>0.99460232863063835</v>
      </c>
      <c r="GF41" s="118">
        <f t="shared" si="78"/>
        <v>0.97407822619823914</v>
      </c>
      <c r="GH41" s="51">
        <f>GH40+1</f>
        <v>27</v>
      </c>
      <c r="GI41" s="118">
        <f t="shared" si="80"/>
        <v>1.3177719698083166</v>
      </c>
      <c r="GJ41" s="118">
        <f t="shared" si="81"/>
        <v>1.2355486188331992</v>
      </c>
      <c r="GK41" s="118">
        <f t="shared" si="82"/>
        <v>1.1632496035412019</v>
      </c>
      <c r="GL41" s="118">
        <f t="shared" si="83"/>
        <v>0.98175240298129085</v>
      </c>
      <c r="GM41" s="118">
        <f t="shared" si="84"/>
        <v>0.93391110547260969</v>
      </c>
    </row>
    <row r="42" spans="1:205" x14ac:dyDescent="0.2">
      <c r="A42" s="75" t="s">
        <v>147</v>
      </c>
      <c r="B42" s="50">
        <f t="shared" si="18"/>
        <v>1976</v>
      </c>
      <c r="D42" s="79">
        <f>Conversion_Factors!$O38*D203+D285</f>
        <v>3535.3360019330999</v>
      </c>
      <c r="E42" s="79">
        <f>Conversion_Factors!$O38*E203+E285</f>
        <v>4822.6691531691968</v>
      </c>
      <c r="F42" s="79">
        <f>Conversion_Factors!$O38*F203+F285</f>
        <v>4597.9372547246176</v>
      </c>
      <c r="G42" s="79">
        <f>Conversion_Factors!$O38*G203+G285</f>
        <v>2456.2906293328629</v>
      </c>
      <c r="H42" s="79">
        <f t="shared" si="69"/>
        <v>15412.233039159779</v>
      </c>
      <c r="J42" s="321">
        <f>Northeast!I42</f>
        <v>16518.705638086714</v>
      </c>
      <c r="K42" s="321">
        <f>Midwest!I42</f>
        <v>19854.110891754204</v>
      </c>
      <c r="L42" s="321">
        <f>South!I42</f>
        <v>23912.338061634782</v>
      </c>
      <c r="M42" s="321">
        <f>West!I42</f>
        <v>13762.570885348063</v>
      </c>
      <c r="N42" s="321">
        <f t="shared" si="94"/>
        <v>74047.725476823762</v>
      </c>
      <c r="P42" s="85">
        <f>Northeast!N42</f>
        <v>26.644299351164889</v>
      </c>
      <c r="Q42" s="85">
        <f>Midwest!N42</f>
        <v>29.564907891497274</v>
      </c>
      <c r="R42" s="85">
        <f>South!N42</f>
        <v>33.645342673590513</v>
      </c>
      <c r="S42" s="85">
        <f>West!N42</f>
        <v>18.590089888157767</v>
      </c>
      <c r="T42" s="81">
        <f t="shared" si="95"/>
        <v>108.44463980441043</v>
      </c>
      <c r="V42" s="79">
        <f>Conversion_Factors!$O38*V203+V285</f>
        <v>214.02015868493805</v>
      </c>
      <c r="W42" s="79">
        <f>Conversion_Factors!$O38*W203+W285</f>
        <v>242.9053196822903</v>
      </c>
      <c r="X42" s="79">
        <f>Conversion_Factors!$O38*X203+X285</f>
        <v>192.28304831059569</v>
      </c>
      <c r="Y42" s="79">
        <f>Conversion_Factors!$O38*Y203+Y285</f>
        <v>178.47614735615161</v>
      </c>
      <c r="Z42" s="79">
        <f>Conversion_Factors!$O38*Z203+Z285</f>
        <v>208.13918239775862</v>
      </c>
      <c r="AC42" s="79">
        <f>Conversion_Factors!$O38*AC203+AC285</f>
        <v>132.68639401390507</v>
      </c>
      <c r="AD42" s="79">
        <f>Conversion_Factors!$O38*AD203+AD285</f>
        <v>163.12139956154482</v>
      </c>
      <c r="AE42" s="79">
        <f>Conversion_Factors!$O38*AE203+AE285</f>
        <v>136.65895156222351</v>
      </c>
      <c r="AF42" s="79">
        <f>Conversion_Factors!$O38*AF203+AF285</f>
        <v>132.12903456145017</v>
      </c>
      <c r="AG42" s="79">
        <f>Conversion_Factors!$O38*AG203+AG285</f>
        <v>142.12074535871125</v>
      </c>
      <c r="AI42" s="74">
        <f t="shared" si="96"/>
        <v>131.36099160220257</v>
      </c>
      <c r="AJ42" s="74">
        <f t="shared" si="97"/>
        <v>161.86897685236593</v>
      </c>
      <c r="AK42" s="74">
        <f t="shared" si="98"/>
        <v>138.82036464809804</v>
      </c>
      <c r="AL42" s="74">
        <f t="shared" si="99"/>
        <v>132.428392819679</v>
      </c>
      <c r="AM42" s="74">
        <f t="shared" si="100"/>
        <v>142.17556042580114</v>
      </c>
      <c r="AO42" s="118">
        <f>Northeast!V42</f>
        <v>1.0100897716706965</v>
      </c>
      <c r="AP42" s="118">
        <f>Midwest!V42</f>
        <v>1.0077372621581537</v>
      </c>
      <c r="AQ42" s="118">
        <f>South!V42</f>
        <v>0.98443014401126527</v>
      </c>
      <c r="AR42" s="118">
        <f>West!V42</f>
        <v>0.99773947072938918</v>
      </c>
      <c r="AS42" s="118">
        <f t="shared" si="101"/>
        <v>0.99961445506579527</v>
      </c>
      <c r="AU42" s="51">
        <f t="shared" si="102"/>
        <v>1612.9774290385003</v>
      </c>
      <c r="AV42" s="51">
        <f t="shared" si="103"/>
        <v>1489.1076237403383</v>
      </c>
      <c r="AW42" s="51">
        <f t="shared" si="104"/>
        <v>1407.0285635335454</v>
      </c>
      <c r="AX42" s="51">
        <f t="shared" si="105"/>
        <v>1350.7715995090123</v>
      </c>
      <c r="AY42" s="51">
        <f t="shared" si="106"/>
        <v>1464.5235772752071</v>
      </c>
      <c r="BB42" s="71">
        <f t="shared" si="88"/>
        <v>1.238398164499793</v>
      </c>
      <c r="BC42" s="71">
        <f t="shared" si="89"/>
        <v>1.2540483041805872</v>
      </c>
      <c r="BD42" s="71">
        <f t="shared" si="90"/>
        <v>1.1082161047608625</v>
      </c>
      <c r="BE42" s="71">
        <f t="shared" si="91"/>
        <v>1.1868747581910113</v>
      </c>
      <c r="BF42" s="71"/>
      <c r="BG42" s="71"/>
      <c r="BH42" s="71"/>
      <c r="BI42" s="71"/>
      <c r="BJ42" s="71"/>
      <c r="BK42" s="71"/>
      <c r="BL42" s="71"/>
      <c r="BM42" s="71"/>
      <c r="BN42" s="71"/>
      <c r="BO42" s="71"/>
      <c r="BP42" s="71"/>
      <c r="BQ42" s="147">
        <f>Northeast!AK42</f>
        <v>1.236200959910986</v>
      </c>
      <c r="BR42" s="147">
        <f>Midwest!AK42</f>
        <v>1.2559772751224785</v>
      </c>
      <c r="BS42" s="147">
        <f>South!AK42</f>
        <v>1.1114696612439148</v>
      </c>
      <c r="BT42" s="147">
        <f>West!AK42</f>
        <v>1.1883754824518906</v>
      </c>
      <c r="BU42" s="72"/>
      <c r="BV42" s="147">
        <f>Northeast!AH42</f>
        <v>1.0017773846324836</v>
      </c>
      <c r="BW42" s="147">
        <f>Midwest!AH42</f>
        <v>0.99846416732205379</v>
      </c>
      <c r="BX42" s="147">
        <f>South!AH42</f>
        <v>0.99707274377655009</v>
      </c>
      <c r="BY42" s="147">
        <f>West!AH42</f>
        <v>0.99873716322573125</v>
      </c>
      <c r="CA42" s="147">
        <f>Northeast!AI42</f>
        <v>0.97487929134412521</v>
      </c>
      <c r="CB42" s="147">
        <f>Midwest!AI42</f>
        <v>0.94987765395584212</v>
      </c>
      <c r="CC42" s="147">
        <f>South!AI42</f>
        <v>0.95032809811821262</v>
      </c>
      <c r="CD42" s="147">
        <f>West!AI42</f>
        <v>0.96999072951031085</v>
      </c>
      <c r="CF42" s="147">
        <f>Northeast!AJ42</f>
        <v>1.0104587041374371</v>
      </c>
      <c r="CG42" s="147">
        <f>Midwest!AJ42</f>
        <v>0.99247095457219037</v>
      </c>
      <c r="CH42" s="147">
        <f>South!AJ42</f>
        <v>0.97687345858106267</v>
      </c>
      <c r="CI42" s="147">
        <f>West!AJ42</f>
        <v>0.95042767702762376</v>
      </c>
      <c r="CK42" s="73">
        <f t="shared" si="92"/>
        <v>0.85265057773172925</v>
      </c>
      <c r="CL42" s="73">
        <f t="shared" si="93"/>
        <v>1.1283486762253909</v>
      </c>
      <c r="CM42" s="73">
        <f t="shared" si="107"/>
        <v>1.0040417971600977</v>
      </c>
      <c r="CN42" s="73">
        <f t="shared" si="108"/>
        <v>0.99877607803833168</v>
      </c>
      <c r="CO42" s="73">
        <f t="shared" si="109"/>
        <v>0.95836716244539322</v>
      </c>
      <c r="CP42" s="73">
        <f t="shared" si="110"/>
        <v>0.98443213924219664</v>
      </c>
      <c r="CQ42" s="73">
        <f t="shared" si="111"/>
        <v>1.1926298938426811</v>
      </c>
      <c r="CR42" s="73">
        <f t="shared" si="112"/>
        <v>0.96208715066641115</v>
      </c>
      <c r="CS42" s="73">
        <f t="shared" si="113"/>
        <v>0.96208715066641148</v>
      </c>
      <c r="CT42" s="73"/>
      <c r="CU42" s="73">
        <f t="shared" si="114"/>
        <v>0.94610128594867327</v>
      </c>
      <c r="CX42" s="53"/>
      <c r="CZ42" s="71">
        <f t="shared" si="70"/>
        <v>0.22938506009806831</v>
      </c>
      <c r="DA42" s="71">
        <f t="shared" si="71"/>
        <v>0.31291177215628918</v>
      </c>
      <c r="DB42" s="71">
        <f t="shared" si="72"/>
        <v>0.29833037451757094</v>
      </c>
      <c r="DC42" s="71">
        <f t="shared" si="73"/>
        <v>0.15937279322807146</v>
      </c>
      <c r="DE42" s="71">
        <f t="shared" si="19"/>
        <v>0.22615247255885818</v>
      </c>
      <c r="DF42" s="71">
        <f t="shared" si="20"/>
        <v>0.31456747986093331</v>
      </c>
      <c r="DG42" s="71">
        <f t="shared" si="21"/>
        <v>0.29774148387332144</v>
      </c>
      <c r="DH42" s="71">
        <f t="shared" si="22"/>
        <v>0.16151048875243865</v>
      </c>
      <c r="DI42" s="71">
        <f t="shared" si="23"/>
        <v>0.99997192504555155</v>
      </c>
      <c r="DJ42" s="71"/>
      <c r="DK42" s="71">
        <f t="shared" si="24"/>
        <v>0.22615882195748274</v>
      </c>
      <c r="DL42" s="71">
        <f t="shared" si="25"/>
        <v>0.31457631157655136</v>
      </c>
      <c r="DM42" s="71">
        <f t="shared" si="26"/>
        <v>0.29774984318660597</v>
      </c>
      <c r="DN42" s="71">
        <f t="shared" si="27"/>
        <v>0.16151502327935996</v>
      </c>
      <c r="DQ42" s="71">
        <f t="shared" si="64"/>
        <v>3.6250169545416613E-2</v>
      </c>
      <c r="DR42" s="71">
        <f t="shared" si="28"/>
        <v>-6.6668209790467321E-3</v>
      </c>
      <c r="DS42" s="71">
        <f t="shared" si="29"/>
        <v>2.2965715474410225E-3</v>
      </c>
      <c r="DT42" s="71">
        <f t="shared" si="30"/>
        <v>2.5219772101478543E-3</v>
      </c>
      <c r="DV42" s="71">
        <f t="shared" si="7"/>
        <v>0.22308187769058366</v>
      </c>
      <c r="DW42" s="71">
        <f t="shared" si="8"/>
        <v>0.26812587103662427</v>
      </c>
      <c r="DX42" s="71">
        <f t="shared" si="9"/>
        <v>0.32293143250050427</v>
      </c>
      <c r="DY42" s="71">
        <f t="shared" si="10"/>
        <v>0.18586081877228786</v>
      </c>
      <c r="DZ42" s="71"/>
      <c r="EB42" s="71">
        <f t="shared" si="31"/>
        <v>-1.8582644480949165E-2</v>
      </c>
      <c r="EC42" s="71">
        <f t="shared" si="32"/>
        <v>-3.0629191583454777E-3</v>
      </c>
      <c r="ED42" s="71">
        <f t="shared" si="33"/>
        <v>8.4402084677155566E-3</v>
      </c>
      <c r="EE42" s="71">
        <f t="shared" si="34"/>
        <v>1.2411613582239099E-2</v>
      </c>
      <c r="EG42" s="71">
        <f t="shared" si="65"/>
        <v>-7.2832798833376245E-4</v>
      </c>
      <c r="EH42" s="71">
        <f t="shared" si="35"/>
        <v>2.086362747816318E-4</v>
      </c>
      <c r="EI42" s="71">
        <f t="shared" si="36"/>
        <v>3.2256557471385745E-3</v>
      </c>
      <c r="EJ42" s="71">
        <f t="shared" si="37"/>
        <v>3.9243854210713417E-3</v>
      </c>
      <c r="EL42" s="71">
        <f t="shared" si="66"/>
        <v>4.6615868716351361E-3</v>
      </c>
      <c r="EM42" s="71">
        <f t="shared" si="38"/>
        <v>3.4154281208473129E-3</v>
      </c>
      <c r="EN42" s="71">
        <f t="shared" si="39"/>
        <v>-1.3353090879598295E-3</v>
      </c>
      <c r="EO42" s="71">
        <f t="shared" si="40"/>
        <v>-1.0605747561665814E-4</v>
      </c>
      <c r="EQ42" s="71">
        <f t="shared" si="67"/>
        <v>2.5521624246418153E-2</v>
      </c>
      <c r="ER42" s="71">
        <f t="shared" si="41"/>
        <v>1.4229907805565685E-2</v>
      </c>
      <c r="ES42" s="71">
        <f t="shared" si="42"/>
        <v>9.9956370724870961E-3</v>
      </c>
      <c r="ET42" s="71">
        <f t="shared" si="43"/>
        <v>-2.6671387488732969E-2</v>
      </c>
      <c r="EW42" s="71">
        <f t="shared" si="44"/>
        <v>1.0072181387924195</v>
      </c>
      <c r="EX42" s="71">
        <f t="shared" si="45"/>
        <v>0.96093039083259313</v>
      </c>
      <c r="EY42" s="71">
        <f t="shared" si="11"/>
        <v>1.1926298938426811</v>
      </c>
      <c r="EZ42" s="71"/>
      <c r="FA42" s="71">
        <f t="shared" si="46"/>
        <v>0.99935179218575465</v>
      </c>
      <c r="FB42" s="71">
        <f t="shared" si="47"/>
        <v>0.99605563956770771</v>
      </c>
      <c r="FC42" s="71">
        <f t="shared" si="12"/>
        <v>1.0040417971600977</v>
      </c>
      <c r="FD42" s="71"/>
      <c r="FE42" s="71">
        <f t="shared" si="48"/>
        <v>1.0014963182942016</v>
      </c>
      <c r="FF42" s="71">
        <f t="shared" si="49"/>
        <v>1.0082123577600464</v>
      </c>
      <c r="FG42" s="71">
        <f t="shared" si="13"/>
        <v>0.99877607803833168</v>
      </c>
      <c r="FH42" s="71"/>
      <c r="FI42" s="71">
        <f t="shared" si="50"/>
        <v>1.0017154234872496</v>
      </c>
      <c r="FJ42" s="71">
        <f t="shared" si="51"/>
        <v>1.0105529196993099</v>
      </c>
      <c r="FK42" s="71">
        <f t="shared" si="14"/>
        <v>0.95836716244539322</v>
      </c>
      <c r="FM42" s="71">
        <f t="shared" si="52"/>
        <v>1.0089565741938777</v>
      </c>
      <c r="FN42" s="71">
        <f t="shared" si="53"/>
        <v>0.98625537486876191</v>
      </c>
      <c r="FO42" s="71">
        <f t="shared" si="15"/>
        <v>0.98443213924219664</v>
      </c>
      <c r="FQ42" s="238"/>
      <c r="GA42" s="51">
        <f t="shared" si="68"/>
        <v>1997</v>
      </c>
      <c r="GB42" s="118">
        <f t="shared" si="74"/>
        <v>1.1832630797003854</v>
      </c>
      <c r="GC42" s="118">
        <f t="shared" si="75"/>
        <v>1.1604197696334086</v>
      </c>
      <c r="GD42" s="118">
        <f t="shared" si="76"/>
        <v>1.0996519431690441</v>
      </c>
      <c r="GE42" s="118">
        <f t="shared" si="77"/>
        <v>0.9772284382597799</v>
      </c>
      <c r="GF42" s="118">
        <f t="shared" si="78"/>
        <v>0.94888777593842533</v>
      </c>
      <c r="GH42" s="51">
        <f>GH41+1</f>
        <v>28</v>
      </c>
      <c r="GI42" s="118">
        <f t="shared" si="80"/>
        <v>1.3154956802706164</v>
      </c>
      <c r="GJ42" s="118">
        <f t="shared" si="81"/>
        <v>1.250147645142897</v>
      </c>
      <c r="GK42" s="118">
        <f t="shared" si="82"/>
        <v>1.1752434982324715</v>
      </c>
      <c r="GL42" s="118">
        <f t="shared" si="83"/>
        <v>0.96111060074100341</v>
      </c>
      <c r="GM42" s="118">
        <f t="shared" si="84"/>
        <v>0.93159445424218168</v>
      </c>
    </row>
    <row r="43" spans="1:205" x14ac:dyDescent="0.2">
      <c r="A43" s="75" t="s">
        <v>147</v>
      </c>
      <c r="B43" s="50">
        <f t="shared" si="18"/>
        <v>1977</v>
      </c>
      <c r="D43" s="79">
        <f>Conversion_Factors!$O39*D204+D286</f>
        <v>3504.9934802882508</v>
      </c>
      <c r="E43" s="79">
        <f>Conversion_Factors!$O39*E204+E286</f>
        <v>4818.1662718723819</v>
      </c>
      <c r="F43" s="79">
        <f>Conversion_Factors!$O39*F204+F286</f>
        <v>4956.3176361653477</v>
      </c>
      <c r="G43" s="79">
        <f>Conversion_Factors!$O39*G204+G286</f>
        <v>2384.1902194835016</v>
      </c>
      <c r="H43" s="79">
        <f t="shared" si="69"/>
        <v>15663.667607809482</v>
      </c>
      <c r="J43" s="321">
        <f>Northeast!I43</f>
        <v>16613.054075114767</v>
      </c>
      <c r="K43" s="321">
        <f>Midwest!I43</f>
        <v>20011.231005333393</v>
      </c>
      <c r="L43" s="321">
        <f>South!I43</f>
        <v>24592.781217513806</v>
      </c>
      <c r="M43" s="321">
        <f>West!I43</f>
        <v>14148.883695578334</v>
      </c>
      <c r="N43" s="321">
        <f t="shared" si="94"/>
        <v>75365.9499935403</v>
      </c>
      <c r="P43" s="85">
        <f>Northeast!N43</f>
        <v>26.818248282786357</v>
      </c>
      <c r="Q43" s="85">
        <f>Midwest!N43</f>
        <v>29.814565403957548</v>
      </c>
      <c r="R43" s="85">
        <f>South!N43</f>
        <v>34.655970070577908</v>
      </c>
      <c r="S43" s="85">
        <f>West!N43</f>
        <v>19.078195101859702</v>
      </c>
      <c r="T43" s="81">
        <f t="shared" si="95"/>
        <v>110.36697885918151</v>
      </c>
      <c r="V43" s="79">
        <f>Conversion_Factors!$O39*V204+V286</f>
        <v>210.97827434020661</v>
      </c>
      <c r="W43" s="79">
        <f>Conversion_Factors!$O39*W204+W286</f>
        <v>240.7731073909568</v>
      </c>
      <c r="X43" s="79">
        <f>Conversion_Factors!$O39*X204+X286</f>
        <v>201.53546653908722</v>
      </c>
      <c r="Y43" s="79">
        <f>Conversion_Factors!$O39*Y204+Y286</f>
        <v>168.50730211518982</v>
      </c>
      <c r="Z43" s="79">
        <f>Conversion_Factors!$O39*Z204+Z286</f>
        <v>207.83480615784757</v>
      </c>
      <c r="AC43" s="79">
        <f>Conversion_Factors!$O39*AC204+AC286</f>
        <v>130.69434824115552</v>
      </c>
      <c r="AD43" s="79">
        <f>Conversion_Factors!$O39*AD204+AD286</f>
        <v>161.60444422352117</v>
      </c>
      <c r="AE43" s="79">
        <f>Conversion_Factors!$O39*AE204+AE286</f>
        <v>143.01482907769309</v>
      </c>
      <c r="AF43" s="79">
        <f>Conversion_Factors!$O39*AF204+AF286</f>
        <v>124.96938031895354</v>
      </c>
      <c r="AG43" s="79">
        <f>Conversion_Factors!$O39*AG204+AG286</f>
        <v>141.92349713400176</v>
      </c>
      <c r="AI43" s="74">
        <f t="shared" si="96"/>
        <v>130.72084898909037</v>
      </c>
      <c r="AJ43" s="74">
        <f t="shared" si="97"/>
        <v>160.89970378692655</v>
      </c>
      <c r="AK43" s="74">
        <f t="shared" si="98"/>
        <v>139.16069353050582</v>
      </c>
      <c r="AL43" s="74">
        <f t="shared" si="99"/>
        <v>125.68235039658208</v>
      </c>
      <c r="AM43" s="74">
        <f t="shared" si="100"/>
        <v>140.65257849891509</v>
      </c>
      <c r="AO43" s="118">
        <f>Northeast!V43</f>
        <v>0.99979727221679027</v>
      </c>
      <c r="AP43" s="118">
        <f>Midwest!V43</f>
        <v>1.0043799983468451</v>
      </c>
      <c r="AQ43" s="118">
        <f>South!V43</f>
        <v>1.0276955758799979</v>
      </c>
      <c r="AR43" s="118">
        <f>West!V43</f>
        <v>0.99432720604461322</v>
      </c>
      <c r="AS43" s="118">
        <f t="shared" si="101"/>
        <v>1.009035871568444</v>
      </c>
      <c r="AU43" s="51">
        <f t="shared" si="102"/>
        <v>1614.2876656832341</v>
      </c>
      <c r="AV43" s="51">
        <f t="shared" si="103"/>
        <v>1489.8916211607057</v>
      </c>
      <c r="AW43" s="51">
        <f t="shared" si="104"/>
        <v>1409.1927937738728</v>
      </c>
      <c r="AX43" s="51">
        <f t="shared" si="105"/>
        <v>1348.3887147805044</v>
      </c>
      <c r="AY43" s="51">
        <f t="shared" si="106"/>
        <v>1464.414352484659</v>
      </c>
      <c r="BB43" s="71">
        <f t="shared" si="88"/>
        <v>1.2323632569718648</v>
      </c>
      <c r="BC43" s="71">
        <f t="shared" si="89"/>
        <v>1.2465390502911851</v>
      </c>
      <c r="BD43" s="71">
        <f t="shared" si="90"/>
        <v>1.1109329824275913</v>
      </c>
      <c r="BE43" s="71">
        <f t="shared" si="91"/>
        <v>1.1264141024420451</v>
      </c>
      <c r="BF43" s="71"/>
      <c r="BG43" s="71"/>
      <c r="BH43" s="71"/>
      <c r="BI43" s="71"/>
      <c r="BJ43" s="71"/>
      <c r="BK43" s="71"/>
      <c r="BL43" s="71"/>
      <c r="BM43" s="71"/>
      <c r="BN43" s="71"/>
      <c r="BO43" s="71"/>
      <c r="BP43" s="71"/>
      <c r="BQ43" s="147">
        <f>Northeast!AK43</f>
        <v>1.2295831425851764</v>
      </c>
      <c r="BR43" s="147">
        <f>Midwest!AK43</f>
        <v>1.2456861405108848</v>
      </c>
      <c r="BS43" s="147">
        <f>South!AK43</f>
        <v>1.1126813518970549</v>
      </c>
      <c r="BT43" s="147">
        <f>West!AK43</f>
        <v>1.1261328238870778</v>
      </c>
      <c r="BU43" s="72"/>
      <c r="BV43" s="147">
        <f>Northeast!AH43</f>
        <v>1.0022610218783929</v>
      </c>
      <c r="BW43" s="147">
        <f>Midwest!AH43</f>
        <v>1.0006846907519984</v>
      </c>
      <c r="BX43" s="147">
        <f>South!AH43</f>
        <v>0.99842868808173846</v>
      </c>
      <c r="BY43" s="147">
        <f>West!AH43</f>
        <v>1.0002497738712526</v>
      </c>
      <c r="CA43" s="147">
        <f>Northeast!AI43</f>
        <v>0.97567119490626786</v>
      </c>
      <c r="CB43" s="147">
        <f>Midwest!AI43</f>
        <v>0.95037775322233797</v>
      </c>
      <c r="CC43" s="147">
        <f>South!AI43</f>
        <v>0.95178985153352003</v>
      </c>
      <c r="CD43" s="147">
        <f>West!AI43</f>
        <v>0.96827957708677415</v>
      </c>
      <c r="CF43" s="147">
        <f>Northeast!AJ43</f>
        <v>1.0001624453768645</v>
      </c>
      <c r="CG43" s="147">
        <f>Midwest!AJ43</f>
        <v>0.98916455026952088</v>
      </c>
      <c r="CH43" s="147">
        <f>South!AJ43</f>
        <v>1.0198067762204386</v>
      </c>
      <c r="CI43" s="147">
        <f>West!AJ43</f>
        <v>0.9471772184731635</v>
      </c>
      <c r="CK43" s="73">
        <f t="shared" si="92"/>
        <v>0.86782977315631094</v>
      </c>
      <c r="CL43" s="73">
        <f t="shared" si="93"/>
        <v>1.1266986143609132</v>
      </c>
      <c r="CM43" s="73">
        <f t="shared" si="107"/>
        <v>1.0030647916458328</v>
      </c>
      <c r="CN43" s="73">
        <f t="shared" si="108"/>
        <v>1.0002274479101187</v>
      </c>
      <c r="CO43" s="73">
        <f t="shared" si="109"/>
        <v>0.95888923614330202</v>
      </c>
      <c r="CP43" s="73">
        <f t="shared" si="110"/>
        <v>0.99365856738706682</v>
      </c>
      <c r="CQ43" s="73">
        <f t="shared" si="111"/>
        <v>1.1786215581549178</v>
      </c>
      <c r="CR43" s="73">
        <f t="shared" si="112"/>
        <v>0.97778260291636065</v>
      </c>
      <c r="CS43" s="73">
        <f t="shared" si="113"/>
        <v>0.97778260291636121</v>
      </c>
      <c r="CT43" s="73"/>
      <c r="CU43" s="73">
        <f t="shared" si="114"/>
        <v>0.95594604270153649</v>
      </c>
      <c r="CX43" s="53"/>
      <c r="CZ43" s="71">
        <f t="shared" si="70"/>
        <v>0.22376582343593371</v>
      </c>
      <c r="DA43" s="71">
        <f t="shared" si="71"/>
        <v>0.30760141191135681</v>
      </c>
      <c r="DB43" s="71">
        <f t="shared" si="72"/>
        <v>0.31642127247990509</v>
      </c>
      <c r="DC43" s="71">
        <f t="shared" si="73"/>
        <v>0.15221149217280433</v>
      </c>
      <c r="DE43" s="71">
        <f t="shared" si="19"/>
        <v>0.22656382785918183</v>
      </c>
      <c r="DF43" s="71">
        <f t="shared" si="20"/>
        <v>0.31024901753005307</v>
      </c>
      <c r="DG43" s="71">
        <f t="shared" si="21"/>
        <v>0.30728707324067395</v>
      </c>
      <c r="DH43" s="71">
        <f t="shared" si="22"/>
        <v>0.1557647068607986</v>
      </c>
      <c r="DI43" s="71">
        <f t="shared" si="23"/>
        <v>0.99986462549070743</v>
      </c>
      <c r="DJ43" s="71"/>
      <c r="DK43" s="71">
        <f t="shared" si="24"/>
        <v>0.22659450297883099</v>
      </c>
      <c r="DL43" s="71">
        <f t="shared" si="25"/>
        <v>0.31029102302503297</v>
      </c>
      <c r="DM43" s="71">
        <f t="shared" si="26"/>
        <v>0.30732867770961042</v>
      </c>
      <c r="DN43" s="71">
        <f t="shared" si="27"/>
        <v>0.15578579628652564</v>
      </c>
      <c r="DQ43" s="71">
        <f t="shared" si="64"/>
        <v>-5.3677312695618821E-3</v>
      </c>
      <c r="DR43" s="71">
        <f t="shared" si="28"/>
        <v>-8.2274798432222553E-3</v>
      </c>
      <c r="DS43" s="71">
        <f t="shared" si="29"/>
        <v>1.0895759917875308E-3</v>
      </c>
      <c r="DT43" s="71">
        <f t="shared" si="30"/>
        <v>-5.3797750089105922E-2</v>
      </c>
      <c r="DV43" s="71">
        <f t="shared" si="7"/>
        <v>0.22043182732439107</v>
      </c>
      <c r="DW43" s="71">
        <f t="shared" si="8"/>
        <v>0.26552084869955966</v>
      </c>
      <c r="DX43" s="71">
        <f t="shared" si="9"/>
        <v>0.32631156669055034</v>
      </c>
      <c r="DY43" s="71">
        <f t="shared" si="10"/>
        <v>0.18773575728549896</v>
      </c>
      <c r="DZ43" s="71"/>
      <c r="EB43" s="71">
        <f t="shared" si="31"/>
        <v>-1.1950394652460689E-2</v>
      </c>
      <c r="EC43" s="71">
        <f t="shared" si="32"/>
        <v>-9.7631745241063966E-3</v>
      </c>
      <c r="ED43" s="71">
        <f t="shared" si="33"/>
        <v>1.0412633588787459E-2</v>
      </c>
      <c r="EE43" s="71">
        <f t="shared" si="34"/>
        <v>1.0037320332518722E-2</v>
      </c>
      <c r="EG43" s="71">
        <f t="shared" si="65"/>
        <v>4.826626612816267E-4</v>
      </c>
      <c r="EH43" s="71">
        <f t="shared" si="35"/>
        <v>2.2214697361361588E-3</v>
      </c>
      <c r="EI43" s="71">
        <f t="shared" si="36"/>
        <v>1.3590012938401702E-3</v>
      </c>
      <c r="EJ43" s="71">
        <f t="shared" si="37"/>
        <v>1.513377507522663E-3</v>
      </c>
      <c r="EL43" s="71">
        <f t="shared" si="66"/>
        <v>8.119796039468565E-4</v>
      </c>
      <c r="EM43" s="71">
        <f t="shared" si="38"/>
        <v>5.2634953822783682E-4</v>
      </c>
      <c r="EN43" s="71">
        <f t="shared" si="39"/>
        <v>1.536974826752804E-3</v>
      </c>
      <c r="EO43" s="71">
        <f t="shared" si="40"/>
        <v>-1.7656493650635649E-3</v>
      </c>
      <c r="EQ43" s="71">
        <f t="shared" si="67"/>
        <v>-1.024195808086034E-2</v>
      </c>
      <c r="ER43" s="71">
        <f t="shared" si="41"/>
        <v>-3.3370489809098781E-3</v>
      </c>
      <c r="ES43" s="71">
        <f t="shared" si="42"/>
        <v>4.3011329988789773E-2</v>
      </c>
      <c r="ET43" s="71">
        <f t="shared" si="43"/>
        <v>-3.4258572385113088E-3</v>
      </c>
      <c r="EW43" s="71">
        <f t="shared" si="44"/>
        <v>0.98825424739050582</v>
      </c>
      <c r="EX43" s="71">
        <f t="shared" si="45"/>
        <v>0.94964354018692898</v>
      </c>
      <c r="EY43" s="71">
        <f t="shared" si="11"/>
        <v>1.1786215581549178</v>
      </c>
      <c r="EZ43" s="71"/>
      <c r="FA43" s="71">
        <f t="shared" si="46"/>
        <v>0.9990269274476139</v>
      </c>
      <c r="FB43" s="71">
        <f t="shared" si="47"/>
        <v>0.995086405164195</v>
      </c>
      <c r="FC43" s="71">
        <f t="shared" si="12"/>
        <v>1.0030647916458328</v>
      </c>
      <c r="FD43" s="71"/>
      <c r="FE43" s="71">
        <f t="shared" si="48"/>
        <v>1.0014531484120424</v>
      </c>
      <c r="FF43" s="71">
        <f t="shared" si="49"/>
        <v>1.0096774399467268</v>
      </c>
      <c r="FG43" s="71">
        <f t="shared" si="13"/>
        <v>1.0002274479101187</v>
      </c>
      <c r="FH43" s="71"/>
      <c r="FI43" s="71">
        <f t="shared" si="50"/>
        <v>1.0005447533245784</v>
      </c>
      <c r="FJ43" s="71">
        <f t="shared" si="51"/>
        <v>1.0111034217619785</v>
      </c>
      <c r="FK43" s="71">
        <f t="shared" si="14"/>
        <v>0.95888923614330202</v>
      </c>
      <c r="FM43" s="71">
        <f t="shared" si="52"/>
        <v>1.0093723353566784</v>
      </c>
      <c r="FN43" s="71">
        <f t="shared" si="53"/>
        <v>0.99549889098935851</v>
      </c>
      <c r="FO43" s="71">
        <f t="shared" si="15"/>
        <v>0.99365856738706682</v>
      </c>
      <c r="FQ43" s="238"/>
      <c r="GA43" s="51">
        <f t="shared" si="68"/>
        <v>1998</v>
      </c>
      <c r="GB43" s="118">
        <f t="shared" si="74"/>
        <v>1.1825868761810772</v>
      </c>
      <c r="GC43" s="118">
        <f t="shared" si="75"/>
        <v>1.1742351772347317</v>
      </c>
      <c r="GD43" s="118">
        <f t="shared" si="76"/>
        <v>1.1100903782320148</v>
      </c>
      <c r="GE43" s="118">
        <f t="shared" si="77"/>
        <v>0.95897927701671792</v>
      </c>
      <c r="GF43" s="118">
        <f t="shared" si="78"/>
        <v>0.94604197837429926</v>
      </c>
      <c r="GH43" s="51">
        <f>GH42+1</f>
        <v>29</v>
      </c>
      <c r="GI43" s="118">
        <f t="shared" si="80"/>
        <v>1.3484789753408013</v>
      </c>
      <c r="GJ43" s="118">
        <f t="shared" si="81"/>
        <v>1.2658395878589526</v>
      </c>
      <c r="GK43" s="118">
        <f t="shared" si="82"/>
        <v>1.1880544225835843</v>
      </c>
      <c r="GL43" s="118">
        <f t="shared" si="83"/>
        <v>0.97834289067451985</v>
      </c>
      <c r="GM43" s="118">
        <f t="shared" si="84"/>
        <v>0.91651183436243033</v>
      </c>
    </row>
    <row r="44" spans="1:205" x14ac:dyDescent="0.2">
      <c r="A44" s="75" t="s">
        <v>147</v>
      </c>
      <c r="B44" s="50">
        <f t="shared" si="18"/>
        <v>1978</v>
      </c>
      <c r="D44" s="79">
        <f>Conversion_Factors!$O40*D205+D287</f>
        <v>3521.6214811891477</v>
      </c>
      <c r="E44" s="79">
        <f>Conversion_Factors!$O40*E205+E287</f>
        <v>5019.7301804866684</v>
      </c>
      <c r="F44" s="79">
        <f>Conversion_Factors!$O40*F205+F287</f>
        <v>5107.8934154265589</v>
      </c>
      <c r="G44" s="79">
        <f>Conversion_Factors!$O40*G205+G287</f>
        <v>2489.2035020401709</v>
      </c>
      <c r="H44" s="79">
        <f t="shared" si="69"/>
        <v>16138.448579142547</v>
      </c>
      <c r="I44" s="71"/>
      <c r="J44" s="321">
        <f>Northeast!I44</f>
        <v>16927.371698496336</v>
      </c>
      <c r="K44" s="321">
        <f>Midwest!I44</f>
        <v>20347.264235723665</v>
      </c>
      <c r="L44" s="321">
        <f>South!I44</f>
        <v>25340.963149193281</v>
      </c>
      <c r="M44" s="321">
        <f>West!I44</f>
        <v>14663.280413942713</v>
      </c>
      <c r="N44" s="321">
        <f t="shared" si="94"/>
        <v>77278.879497356</v>
      </c>
      <c r="P44" s="85">
        <f>Northeast!N44</f>
        <v>27.304794707560347</v>
      </c>
      <c r="Q44" s="85">
        <f>Midwest!N44</f>
        <v>30.374753678123238</v>
      </c>
      <c r="R44" s="85">
        <f>South!N44</f>
        <v>35.866196228205489</v>
      </c>
      <c r="S44" s="85">
        <f>West!N44</f>
        <v>19.739942657692378</v>
      </c>
      <c r="T44" s="81">
        <f t="shared" si="95"/>
        <v>113.28568727158145</v>
      </c>
      <c r="V44" s="79">
        <f>Conversion_Factors!$O40*V205+V287</f>
        <v>208.04301718629921</v>
      </c>
      <c r="W44" s="79">
        <f>Conversion_Factors!$O40*W205+W287</f>
        <v>246.70295339623766</v>
      </c>
      <c r="X44" s="79">
        <f>Conversion_Factors!$O40*X205+X287</f>
        <v>201.56666443000478</v>
      </c>
      <c r="Y44" s="79">
        <f>Conversion_Factors!$O40*Y205+Y287</f>
        <v>169.75761437892774</v>
      </c>
      <c r="Z44" s="79">
        <f>Conversion_Factors!$O40*Z205+Z287</f>
        <v>208.83388429169321</v>
      </c>
      <c r="AC44" s="79">
        <f>Conversion_Factors!$O40*AC205+AC287</f>
        <v>128.97447202611841</v>
      </c>
      <c r="AD44" s="79">
        <f>Conversion_Factors!$O40*AD205+AD287</f>
        <v>165.25994691775958</v>
      </c>
      <c r="AE44" s="79">
        <f>Conversion_Factors!$O40*AE205+AE287</f>
        <v>142.41525315164776</v>
      </c>
      <c r="AF44" s="79">
        <f>Conversion_Factors!$O40*AF205+AF287</f>
        <v>126.0998344931951</v>
      </c>
      <c r="AG44" s="79">
        <f>Conversion_Factors!$O40*AG205+AG287</f>
        <v>142.45796594280799</v>
      </c>
      <c r="AI44" s="74">
        <f t="shared" si="96"/>
        <v>125.96390624829002</v>
      </c>
      <c r="AJ44" s="74">
        <f t="shared" si="97"/>
        <v>161.20995656559711</v>
      </c>
      <c r="AK44" s="74">
        <f t="shared" si="98"/>
        <v>137.4803918340144</v>
      </c>
      <c r="AL44" s="74">
        <f t="shared" si="99"/>
        <v>126.14165774396173</v>
      </c>
      <c r="AM44" s="74">
        <f t="shared" si="100"/>
        <v>139.09134951619851</v>
      </c>
      <c r="AO44" s="118">
        <f>Northeast!V44</f>
        <v>1.0239002256082326</v>
      </c>
      <c r="AP44" s="118">
        <f>Midwest!V44</f>
        <v>1.0251224579327674</v>
      </c>
      <c r="AQ44" s="118">
        <f>South!V44</f>
        <v>1.0358950192954892</v>
      </c>
      <c r="AR44" s="118">
        <f>West!V44</f>
        <v>0.99966844219812367</v>
      </c>
      <c r="AS44" s="118">
        <f t="shared" si="101"/>
        <v>1.0242043551832634</v>
      </c>
      <c r="AU44" s="51">
        <f t="shared" si="102"/>
        <v>1613.0557769925879</v>
      </c>
      <c r="AV44" s="51">
        <f t="shared" si="103"/>
        <v>1492.8175761729344</v>
      </c>
      <c r="AW44" s="51">
        <f t="shared" si="104"/>
        <v>1415.344634576262</v>
      </c>
      <c r="AX44" s="51">
        <f t="shared" si="105"/>
        <v>1346.2159967235211</v>
      </c>
      <c r="AY44" s="51">
        <f t="shared" si="106"/>
        <v>1465.933357321225</v>
      </c>
      <c r="BB44" s="71">
        <f t="shared" si="88"/>
        <v>1.1875174539143076</v>
      </c>
      <c r="BC44" s="71">
        <f t="shared" si="89"/>
        <v>1.2489426731380384</v>
      </c>
      <c r="BD44" s="71">
        <f t="shared" si="90"/>
        <v>1.0975189750113941</v>
      </c>
      <c r="BE44" s="71">
        <f t="shared" si="91"/>
        <v>1.1305305935150649</v>
      </c>
      <c r="BF44" s="71"/>
      <c r="BG44" s="71"/>
      <c r="BH44" s="71"/>
      <c r="BI44" s="71"/>
      <c r="BJ44" s="71"/>
      <c r="BK44" s="71"/>
      <c r="BL44" s="71"/>
      <c r="BM44" s="71"/>
      <c r="BN44" s="71"/>
      <c r="BO44" s="71"/>
      <c r="BP44" s="71"/>
      <c r="BQ44" s="147">
        <f>Northeast!AK44</f>
        <v>1.1837357757002309</v>
      </c>
      <c r="BR44" s="147">
        <f>Midwest!AK44</f>
        <v>1.2464531843042874</v>
      </c>
      <c r="BS44" s="147">
        <f>South!AK44</f>
        <v>1.0992127239271203</v>
      </c>
      <c r="BT44" s="147">
        <f>West!AK44</f>
        <v>1.1295811408866672</v>
      </c>
      <c r="BU44" s="72"/>
      <c r="BV44" s="147">
        <f>Northeast!AH44</f>
        <v>1.0031946979146082</v>
      </c>
      <c r="BW44" s="147">
        <f>Midwest!AH44</f>
        <v>1.0019972581923646</v>
      </c>
      <c r="BX44" s="147">
        <f>South!AH44</f>
        <v>0.99845912544600546</v>
      </c>
      <c r="BY44" s="147">
        <f>West!AH44</f>
        <v>1.0008405351276071</v>
      </c>
      <c r="CA44" s="147">
        <f>Northeast!AI44</f>
        <v>0.97492664464032397</v>
      </c>
      <c r="CB44" s="147">
        <f>Midwest!AI44</f>
        <v>0.95224417257194482</v>
      </c>
      <c r="CC44" s="147">
        <f>South!AI44</f>
        <v>0.95594489665568771</v>
      </c>
      <c r="CD44" s="147">
        <f>West!AI44</f>
        <v>0.96671934560583439</v>
      </c>
      <c r="CF44" s="147">
        <f>Northeast!AJ44</f>
        <v>1.0242742023046854</v>
      </c>
      <c r="CG44" s="147">
        <f>Midwest!AJ44</f>
        <v>1.0095927803632738</v>
      </c>
      <c r="CH44" s="147">
        <f>South!AJ44</f>
        <v>1.0279432790454059</v>
      </c>
      <c r="CI44" s="147">
        <f>West!AJ44</f>
        <v>0.95226517862585325</v>
      </c>
      <c r="CK44" s="73">
        <f t="shared" si="92"/>
        <v>0.889856924376493</v>
      </c>
      <c r="CL44" s="73">
        <f t="shared" si="93"/>
        <v>1.1321147425343012</v>
      </c>
      <c r="CM44" s="73">
        <f t="shared" si="107"/>
        <v>1.0022466506581258</v>
      </c>
      <c r="CN44" s="73">
        <f t="shared" si="108"/>
        <v>1.0009392096451826</v>
      </c>
      <c r="CO44" s="73">
        <f t="shared" si="109"/>
        <v>0.96039550520537786</v>
      </c>
      <c r="CP44" s="73">
        <f t="shared" si="110"/>
        <v>1.0085982000411211</v>
      </c>
      <c r="CQ44" s="73">
        <f t="shared" si="111"/>
        <v>1.1650372799433548</v>
      </c>
      <c r="CR44" s="73">
        <f t="shared" si="112"/>
        <v>1.007420142832858</v>
      </c>
      <c r="CS44" s="73">
        <f t="shared" si="113"/>
        <v>1.0074201428328584</v>
      </c>
      <c r="CT44" s="73"/>
      <c r="CU44" s="73">
        <f t="shared" si="114"/>
        <v>0.97174121551659298</v>
      </c>
      <c r="CX44" s="53"/>
      <c r="CZ44" s="71">
        <f t="shared" si="70"/>
        <v>0.21821313640646461</v>
      </c>
      <c r="DA44" s="71">
        <f t="shared" si="71"/>
        <v>0.31104168135307664</v>
      </c>
      <c r="DB44" s="71">
        <f t="shared" si="72"/>
        <v>0.31650461259504453</v>
      </c>
      <c r="DC44" s="71">
        <f t="shared" si="73"/>
        <v>0.15424056964541413</v>
      </c>
      <c r="DE44" s="71">
        <f t="shared" si="19"/>
        <v>0.22097785281000629</v>
      </c>
      <c r="DF44" s="71">
        <f t="shared" si="20"/>
        <v>0.30931835805397434</v>
      </c>
      <c r="DG44" s="71">
        <f t="shared" si="21"/>
        <v>0.31646294070852005</v>
      </c>
      <c r="DH44" s="71">
        <f t="shared" si="22"/>
        <v>0.15322379173152553</v>
      </c>
      <c r="DI44" s="71">
        <f t="shared" si="23"/>
        <v>0.99998294330402615</v>
      </c>
      <c r="DJ44" s="71"/>
      <c r="DK44" s="71">
        <f t="shared" si="24"/>
        <v>0.22098162202634899</v>
      </c>
      <c r="DL44" s="71">
        <f t="shared" si="25"/>
        <v>0.30932363409315861</v>
      </c>
      <c r="DM44" s="71">
        <f t="shared" si="26"/>
        <v>0.31646833861275714</v>
      </c>
      <c r="DN44" s="71">
        <f t="shared" si="27"/>
        <v>0.15322640526773534</v>
      </c>
      <c r="DQ44" s="71">
        <f t="shared" si="64"/>
        <v>-3.7999854332505023E-2</v>
      </c>
      <c r="DR44" s="71">
        <f t="shared" si="28"/>
        <v>6.1557057423409004E-4</v>
      </c>
      <c r="DS44" s="71">
        <f t="shared" si="29"/>
        <v>-1.21785166702051E-2</v>
      </c>
      <c r="DT44" s="71">
        <f t="shared" si="30"/>
        <v>3.0574086427676245E-3</v>
      </c>
      <c r="DV44" s="71">
        <f t="shared" si="7"/>
        <v>0.21904266480824797</v>
      </c>
      <c r="DW44" s="71">
        <f t="shared" si="8"/>
        <v>0.26329657427835534</v>
      </c>
      <c r="DX44" s="71">
        <f t="shared" si="9"/>
        <v>0.32791576837058423</v>
      </c>
      <c r="DY44" s="71">
        <f t="shared" si="10"/>
        <v>0.18974499254281241</v>
      </c>
      <c r="DZ44" s="71"/>
      <c r="EB44" s="71">
        <f t="shared" si="31"/>
        <v>-6.3219466327676527E-3</v>
      </c>
      <c r="EC44" s="71">
        <f t="shared" si="32"/>
        <v>-8.412308073180004E-3</v>
      </c>
      <c r="ED44" s="71">
        <f t="shared" si="33"/>
        <v>4.9041206602094805E-3</v>
      </c>
      <c r="EE44" s="71">
        <f t="shared" si="34"/>
        <v>1.0645598396937312E-2</v>
      </c>
      <c r="EG44" s="71">
        <f t="shared" si="65"/>
        <v>9.311360948631108E-4</v>
      </c>
      <c r="EH44" s="71">
        <f t="shared" si="35"/>
        <v>1.3108098657385583E-3</v>
      </c>
      <c r="EI44" s="71">
        <f t="shared" si="36"/>
        <v>3.0484801462750389E-5</v>
      </c>
      <c r="EJ44" s="71">
        <f t="shared" si="37"/>
        <v>5.90439392825334E-4</v>
      </c>
      <c r="EL44" s="71">
        <f t="shared" si="66"/>
        <v>-7.6340728673900886E-4</v>
      </c>
      <c r="EM44" s="71">
        <f t="shared" si="38"/>
        <v>1.9619451694453342E-3</v>
      </c>
      <c r="EN44" s="71">
        <f t="shared" si="39"/>
        <v>4.3560056723822432E-3</v>
      </c>
      <c r="EO44" s="71">
        <f t="shared" si="40"/>
        <v>-1.6126436048855993E-3</v>
      </c>
      <c r="EQ44" s="71">
        <f t="shared" si="67"/>
        <v>2.3821834275931757E-2</v>
      </c>
      <c r="ER44" s="71">
        <f t="shared" si="41"/>
        <v>2.0441642536591639E-2</v>
      </c>
      <c r="ES44" s="71">
        <f t="shared" si="42"/>
        <v>7.9468152117631655E-3</v>
      </c>
      <c r="ET44" s="71">
        <f t="shared" si="43"/>
        <v>5.3573325830662032E-3</v>
      </c>
      <c r="EW44" s="71">
        <f t="shared" si="44"/>
        <v>0.98847443599043905</v>
      </c>
      <c r="EX44" s="71">
        <f t="shared" si="45"/>
        <v>0.93869836277823848</v>
      </c>
      <c r="EY44" s="71">
        <f t="shared" si="11"/>
        <v>1.1650372799433548</v>
      </c>
      <c r="EZ44" s="71"/>
      <c r="FA44" s="71">
        <f t="shared" si="46"/>
        <v>0.99918435878268186</v>
      </c>
      <c r="FB44" s="71">
        <f t="shared" si="47"/>
        <v>0.99427477167735012</v>
      </c>
      <c r="FC44" s="71">
        <f t="shared" si="12"/>
        <v>1.0022466506581258</v>
      </c>
      <c r="FD44" s="71"/>
      <c r="FE44" s="71">
        <f t="shared" si="48"/>
        <v>1.0007115998831575</v>
      </c>
      <c r="FF44" s="71">
        <f t="shared" si="49"/>
        <v>1.0103959262950195</v>
      </c>
      <c r="FG44" s="71">
        <f t="shared" si="13"/>
        <v>1.0009392096451826</v>
      </c>
      <c r="FH44" s="71"/>
      <c r="FI44" s="71">
        <f t="shared" si="50"/>
        <v>1.0015708478156811</v>
      </c>
      <c r="FJ44" s="71">
        <f t="shared" si="51"/>
        <v>1.012691711363481</v>
      </c>
      <c r="FK44" s="71">
        <f t="shared" si="14"/>
        <v>0.96039550520537786</v>
      </c>
      <c r="FM44" s="71">
        <f t="shared" si="52"/>
        <v>1.0150349759408201</v>
      </c>
      <c r="FN44" s="71">
        <f t="shared" si="53"/>
        <v>1.0104661928644967</v>
      </c>
      <c r="FO44" s="71">
        <f t="shared" si="15"/>
        <v>1.0085982000411211</v>
      </c>
      <c r="FQ44" s="238"/>
      <c r="GA44" s="51">
        <f t="shared" si="68"/>
        <v>1999</v>
      </c>
      <c r="GB44" s="118">
        <f t="shared" si="74"/>
        <v>1.2198352244175199</v>
      </c>
      <c r="GC44" s="118">
        <f t="shared" si="75"/>
        <v>1.1889631553905928</v>
      </c>
      <c r="GD44" s="118">
        <f t="shared" si="76"/>
        <v>1.1217272073441291</v>
      </c>
      <c r="GE44" s="118">
        <f t="shared" si="77"/>
        <v>0.96006632989060181</v>
      </c>
      <c r="GF44" s="118">
        <f t="shared" si="78"/>
        <v>0.95267392976824228</v>
      </c>
      <c r="GH44" s="51">
        <f>GH43+1</f>
        <v>30</v>
      </c>
      <c r="GI44" s="118">
        <f t="shared" si="80"/>
        <v>1.2894798559338079</v>
      </c>
      <c r="GJ44" s="118">
        <f t="shared" si="81"/>
        <v>1.2751941861755689</v>
      </c>
      <c r="GK44" s="118">
        <f t="shared" si="82"/>
        <v>1.2008837339295353</v>
      </c>
      <c r="GL44" s="118">
        <f t="shared" si="83"/>
        <v>0.9470763722709179</v>
      </c>
      <c r="GM44" s="118">
        <f t="shared" si="84"/>
        <v>0.88910340560060264</v>
      </c>
    </row>
    <row r="45" spans="1:205" x14ac:dyDescent="0.2">
      <c r="A45" s="75" t="s">
        <v>147</v>
      </c>
      <c r="B45" s="50">
        <f t="shared" si="18"/>
        <v>1979</v>
      </c>
      <c r="D45" s="79">
        <f>Conversion_Factors!$O41*D206+D288</f>
        <v>3268.9078128954779</v>
      </c>
      <c r="E45" s="79">
        <f>Conversion_Factors!$O41*E206+E288</f>
        <v>4823.3656330139611</v>
      </c>
      <c r="F45" s="79">
        <f>Conversion_Factors!$O41*F206+F288</f>
        <v>5058.3178474610031</v>
      </c>
      <c r="G45" s="79">
        <f>Conversion_Factors!$O41*G206+G288</f>
        <v>2660.6423184037276</v>
      </c>
      <c r="H45" s="79">
        <f t="shared" si="69"/>
        <v>15811.233611774169</v>
      </c>
      <c r="I45" s="71"/>
      <c r="J45" s="321">
        <f>Northeast!I45</f>
        <v>17099.558719509667</v>
      </c>
      <c r="K45" s="321">
        <f>Midwest!I45</f>
        <v>20748.193808236039</v>
      </c>
      <c r="L45" s="321">
        <f>South!I45</f>
        <v>25849.81476111658</v>
      </c>
      <c r="M45" s="321">
        <f>West!I45</f>
        <v>14990.832168701994</v>
      </c>
      <c r="N45" s="321">
        <f t="shared" si="94"/>
        <v>78688.399457564272</v>
      </c>
      <c r="P45" s="85">
        <f>Northeast!N45</f>
        <v>27.791187974279016</v>
      </c>
      <c r="Q45" s="85">
        <f>Midwest!N45</f>
        <v>31.293989575692756</v>
      </c>
      <c r="R45" s="85">
        <f>South!N45</f>
        <v>36.817955107591153</v>
      </c>
      <c r="S45" s="85">
        <f>West!N45</f>
        <v>20.280643053804596</v>
      </c>
      <c r="T45" s="81">
        <f t="shared" si="95"/>
        <v>116.18377571136753</v>
      </c>
      <c r="V45" s="79">
        <f>Conversion_Factors!$O41*V206+V288</f>
        <v>191.16913287158877</v>
      </c>
      <c r="W45" s="79">
        <f>Conversion_Factors!$O41*W206+W288</f>
        <v>232.47159138735805</v>
      </c>
      <c r="X45" s="79">
        <f>Conversion_Factors!$O41*X206+X288</f>
        <v>195.68100948521106</v>
      </c>
      <c r="Y45" s="79">
        <f>Conversion_Factors!$O41*Y206+Y288</f>
        <v>177.48463117068596</v>
      </c>
      <c r="Z45" s="79">
        <f>Conversion_Factors!$O41*Z206+Z288</f>
        <v>200.93474668144677</v>
      </c>
      <c r="AC45" s="79">
        <f>Conversion_Factors!$O41*AC206+AC288</f>
        <v>117.62389631997308</v>
      </c>
      <c r="AD45" s="79">
        <f>Conversion_Factors!$O41*AD206+AD288</f>
        <v>154.13073559532512</v>
      </c>
      <c r="AE45" s="79">
        <f>Conversion_Factors!$O41*AE206+AE288</f>
        <v>137.38725664364981</v>
      </c>
      <c r="AF45" s="79">
        <f>Conversion_Factors!$O41*AF206+AF288</f>
        <v>131.1912206799872</v>
      </c>
      <c r="AG45" s="79">
        <f>Conversion_Factors!$O41*AG206+AG288</f>
        <v>136.08813722023996</v>
      </c>
      <c r="AI45" s="74">
        <f t="shared" si="96"/>
        <v>118.79665077546687</v>
      </c>
      <c r="AJ45" s="74">
        <f t="shared" si="97"/>
        <v>151.99804077392753</v>
      </c>
      <c r="AK45" s="74">
        <f t="shared" si="98"/>
        <v>138.26652742143239</v>
      </c>
      <c r="AL45" s="74">
        <f t="shared" si="99"/>
        <v>130.90510876432256</v>
      </c>
      <c r="AM45" s="74">
        <f t="shared" si="100"/>
        <v>136.02291407222754</v>
      </c>
      <c r="AO45" s="118">
        <f>Northeast!V45</f>
        <v>0.99012805118798874</v>
      </c>
      <c r="AP45" s="118">
        <f>Midwest!V45</f>
        <v>1.0140310678383653</v>
      </c>
      <c r="AQ45" s="118">
        <f>South!V45</f>
        <v>0.99364075460503476</v>
      </c>
      <c r="AR45" s="118">
        <f>West!V45</f>
        <v>1.0021856436189953</v>
      </c>
      <c r="AS45" s="118">
        <f t="shared" si="101"/>
        <v>1.0004795011815273</v>
      </c>
      <c r="AU45" s="51">
        <f t="shared" si="102"/>
        <v>1625.2576122078976</v>
      </c>
      <c r="AV45" s="51">
        <f t="shared" si="103"/>
        <v>1508.2753643486085</v>
      </c>
      <c r="AW45" s="51">
        <f t="shared" si="104"/>
        <v>1424.3024736476218</v>
      </c>
      <c r="AX45" s="51">
        <f t="shared" si="105"/>
        <v>1352.8697290165599</v>
      </c>
      <c r="AY45" s="51">
        <f t="shared" si="106"/>
        <v>1476.5044976422996</v>
      </c>
      <c r="BB45" s="71">
        <f t="shared" si="88"/>
        <v>1.1199485667295641</v>
      </c>
      <c r="BC45" s="71">
        <f t="shared" si="89"/>
        <v>1.1775751535463512</v>
      </c>
      <c r="BD45" s="71">
        <f t="shared" si="90"/>
        <v>1.1037947697819288</v>
      </c>
      <c r="BE45" s="71">
        <f t="shared" si="91"/>
        <v>1.1732224940778373</v>
      </c>
      <c r="BF45" s="71"/>
      <c r="BG45" s="71"/>
      <c r="BH45" s="71"/>
      <c r="BI45" s="71"/>
      <c r="BJ45" s="71"/>
      <c r="BK45" s="71"/>
      <c r="BL45" s="71"/>
      <c r="BM45" s="71"/>
      <c r="BN45" s="71"/>
      <c r="BO45" s="71"/>
      <c r="BP45" s="71"/>
      <c r="BQ45" s="147">
        <f>Northeast!AK45</f>
        <v>1.1181630845778445</v>
      </c>
      <c r="BR45" s="147">
        <f>Midwest!AK45</f>
        <v>1.1804659207682608</v>
      </c>
      <c r="BS45" s="147">
        <f>South!AK45</f>
        <v>1.1064953961107691</v>
      </c>
      <c r="BT45" s="147">
        <f>West!AK45</f>
        <v>1.1754064591930775</v>
      </c>
      <c r="BU45" s="72"/>
      <c r="BV45" s="147">
        <f>Northeast!AH45</f>
        <v>1.0015967994081953</v>
      </c>
      <c r="BW45" s="147">
        <f>Midwest!AH45</f>
        <v>0.99755116418775713</v>
      </c>
      <c r="BX45" s="147">
        <f>South!AH45</f>
        <v>0.9975592972746814</v>
      </c>
      <c r="BY45" s="147">
        <f>West!AH45</f>
        <v>0.99814194902694342</v>
      </c>
      <c r="CA45" s="147">
        <f>Northeast!AI45</f>
        <v>0.98230140156726364</v>
      </c>
      <c r="CB45" s="147">
        <f>Midwest!AI45</f>
        <v>0.96210444548544649</v>
      </c>
      <c r="CC45" s="147">
        <f>South!AI45</f>
        <v>0.96199515490101817</v>
      </c>
      <c r="CD45" s="147">
        <f>West!AI45</f>
        <v>0.97149739886312592</v>
      </c>
      <c r="CF45" s="147">
        <f>Northeast!AJ45</f>
        <v>0.99048969269209963</v>
      </c>
      <c r="CG45" s="147">
        <f>Midwest!AJ45</f>
        <v>0.99866941479182558</v>
      </c>
      <c r="CH45" s="147">
        <f>South!AJ45</f>
        <v>0.98601336665998063</v>
      </c>
      <c r="CI45" s="147">
        <f>West!AJ45</f>
        <v>0.95466301690852717</v>
      </c>
      <c r="CK45" s="73">
        <f t="shared" si="92"/>
        <v>0.90608737575979914</v>
      </c>
      <c r="CL45" s="73">
        <f t="shared" si="93"/>
        <v>1.089292524424446</v>
      </c>
      <c r="CM45" s="73">
        <f t="shared" si="107"/>
        <v>1.0022218996067722</v>
      </c>
      <c r="CN45" s="73">
        <f t="shared" si="108"/>
        <v>0.99850894046621097</v>
      </c>
      <c r="CO45" s="73">
        <f t="shared" si="109"/>
        <v>0.96770062494160436</v>
      </c>
      <c r="CP45" s="73">
        <f t="shared" si="110"/>
        <v>0.98534351826246824</v>
      </c>
      <c r="CQ45" s="73">
        <f t="shared" si="111"/>
        <v>1.1415632821662387</v>
      </c>
      <c r="CR45" s="73">
        <f t="shared" si="112"/>
        <v>0.98699420489051304</v>
      </c>
      <c r="CS45" s="73">
        <f t="shared" si="113"/>
        <v>0.98699420489051315</v>
      </c>
      <c r="CT45" s="73"/>
      <c r="CU45" s="73">
        <f t="shared" si="114"/>
        <v>0.95421124824319536</v>
      </c>
      <c r="CX45" s="53"/>
      <c r="CZ45" s="71">
        <f t="shared" si="70"/>
        <v>0.20674590567438184</v>
      </c>
      <c r="DA45" s="71">
        <f t="shared" si="71"/>
        <v>0.30505941227901029</v>
      </c>
      <c r="DB45" s="71">
        <f t="shared" si="72"/>
        <v>0.31991924043764808</v>
      </c>
      <c r="DC45" s="71">
        <f t="shared" si="73"/>
        <v>0.16827544160895985</v>
      </c>
      <c r="DE45" s="71">
        <f t="shared" si="19"/>
        <v>0.21242793845214566</v>
      </c>
      <c r="DF45" s="71">
        <f t="shared" si="20"/>
        <v>0.30804086538457726</v>
      </c>
      <c r="DG45" s="71">
        <f t="shared" si="21"/>
        <v>0.31820887305526135</v>
      </c>
      <c r="DH45" s="71">
        <f t="shared" si="22"/>
        <v>0.16115616200043595</v>
      </c>
      <c r="DI45" s="71">
        <f t="shared" si="23"/>
        <v>0.99983383889242017</v>
      </c>
      <c r="DJ45" s="71"/>
      <c r="DK45" s="71">
        <f t="shared" si="24"/>
        <v>0.21246324157968655</v>
      </c>
      <c r="DL45" s="71">
        <f t="shared" si="25"/>
        <v>0.30809205830222131</v>
      </c>
      <c r="DM45" s="71">
        <f t="shared" si="26"/>
        <v>0.31826175578110222</v>
      </c>
      <c r="DN45" s="71">
        <f t="shared" si="27"/>
        <v>0.16118294433698996</v>
      </c>
      <c r="DQ45" s="71">
        <f t="shared" si="64"/>
        <v>-5.6988113331943667E-2</v>
      </c>
      <c r="DR45" s="71">
        <f t="shared" si="28"/>
        <v>-5.4392856903717764E-2</v>
      </c>
      <c r="DS45" s="71">
        <f t="shared" si="29"/>
        <v>6.6035016887580301E-3</v>
      </c>
      <c r="DT45" s="71">
        <f t="shared" si="30"/>
        <v>3.9767118269393657E-2</v>
      </c>
      <c r="DV45" s="71">
        <f t="shared" si="7"/>
        <v>0.21730723762822571</v>
      </c>
      <c r="DW45" s="71">
        <f t="shared" si="8"/>
        <v>0.26367538228332243</v>
      </c>
      <c r="DX45" s="71">
        <f t="shared" si="9"/>
        <v>0.32850858499234159</v>
      </c>
      <c r="DY45" s="71">
        <f t="shared" si="10"/>
        <v>0.19050879509611038</v>
      </c>
      <c r="DZ45" s="71"/>
      <c r="EB45" s="71">
        <f t="shared" si="31"/>
        <v>-7.954333531726655E-3</v>
      </c>
      <c r="EC45" s="71">
        <f t="shared" si="32"/>
        <v>1.4376782881798742E-3</v>
      </c>
      <c r="ED45" s="71">
        <f t="shared" si="33"/>
        <v>1.8061998458322956E-3</v>
      </c>
      <c r="EE45" s="71">
        <f t="shared" si="34"/>
        <v>4.0173358182191603E-3</v>
      </c>
      <c r="EG45" s="71">
        <f t="shared" si="65"/>
        <v>-1.5940798301606516E-3</v>
      </c>
      <c r="EH45" s="71">
        <f t="shared" si="35"/>
        <v>-4.447105438689313E-3</v>
      </c>
      <c r="EI45" s="71">
        <f t="shared" si="36"/>
        <v>-9.016231734526799E-4</v>
      </c>
      <c r="EJ45" s="71">
        <f t="shared" si="37"/>
        <v>-2.6999613667439363E-3</v>
      </c>
      <c r="EL45" s="71">
        <f t="shared" si="66"/>
        <v>7.5359556006964071E-3</v>
      </c>
      <c r="EM45" s="71">
        <f t="shared" si="38"/>
        <v>1.0301530263894378E-2</v>
      </c>
      <c r="EN45" s="71">
        <f t="shared" si="39"/>
        <v>6.3091422589108218E-3</v>
      </c>
      <c r="EO45" s="71">
        <f t="shared" si="40"/>
        <v>4.9303700939376969E-3</v>
      </c>
      <c r="EQ45" s="71">
        <f t="shared" si="67"/>
        <v>-3.3540085524132596E-2</v>
      </c>
      <c r="ER45" s="71">
        <f t="shared" si="41"/>
        <v>-1.0878533014699602E-2</v>
      </c>
      <c r="ES45" s="71">
        <f t="shared" si="42"/>
        <v>-4.1645357505955674E-2</v>
      </c>
      <c r="ET45" s="71">
        <f t="shared" si="43"/>
        <v>2.5148713539033859E-3</v>
      </c>
      <c r="EW45" s="71">
        <f t="shared" si="44"/>
        <v>0.97985129044260511</v>
      </c>
      <c r="EX45" s="71">
        <f t="shared" si="45"/>
        <v>0.91978480210461766</v>
      </c>
      <c r="EY45" s="71">
        <f t="shared" si="11"/>
        <v>1.1415632821662387</v>
      </c>
      <c r="EZ45" s="71"/>
      <c r="FA45" s="71">
        <f t="shared" si="46"/>
        <v>0.99997530443096283</v>
      </c>
      <c r="FB45" s="71">
        <f t="shared" si="47"/>
        <v>0.99425021749608422</v>
      </c>
      <c r="FC45" s="71">
        <f t="shared" si="12"/>
        <v>1.0022218996067722</v>
      </c>
      <c r="FD45" s="71"/>
      <c r="FE45" s="71">
        <f t="shared" si="48"/>
        <v>0.99757201121151695</v>
      </c>
      <c r="FF45" s="71">
        <f t="shared" si="49"/>
        <v>1.0079426963140463</v>
      </c>
      <c r="FG45" s="71">
        <f t="shared" si="13"/>
        <v>0.99850894046621097</v>
      </c>
      <c r="FH45" s="71"/>
      <c r="FI45" s="71">
        <f t="shared" si="50"/>
        <v>1.0076063660196579</v>
      </c>
      <c r="FJ45" s="71">
        <f t="shared" si="51"/>
        <v>1.0203946151851855</v>
      </c>
      <c r="FK45" s="71">
        <f t="shared" si="14"/>
        <v>0.96770062494160436</v>
      </c>
      <c r="FM45" s="71">
        <f t="shared" si="52"/>
        <v>0.9769435620867607</v>
      </c>
      <c r="FN45" s="71">
        <f t="shared" si="53"/>
        <v>0.98716844182528918</v>
      </c>
      <c r="FO45" s="71">
        <f t="shared" si="15"/>
        <v>0.98534351826246824</v>
      </c>
      <c r="FQ45" s="238"/>
      <c r="GA45" s="51">
        <f t="shared" si="68"/>
        <v>2000</v>
      </c>
      <c r="GB45" s="118">
        <f t="shared" si="74"/>
        <v>1.2726847875546674</v>
      </c>
      <c r="GC45" s="118">
        <f t="shared" si="75"/>
        <v>1.2027913116809139</v>
      </c>
      <c r="GD45" s="118">
        <f t="shared" si="76"/>
        <v>1.1316086618793098</v>
      </c>
      <c r="GE45" s="118">
        <f t="shared" si="77"/>
        <v>0.97827314486452821</v>
      </c>
      <c r="GF45" s="118">
        <f t="shared" si="78"/>
        <v>0.95581573541908305</v>
      </c>
      <c r="GH45" s="51">
        <v>2007</v>
      </c>
      <c r="GI45" s="118">
        <f t="shared" si="80"/>
        <v>1.3429975745897083</v>
      </c>
      <c r="GJ45" s="118">
        <f t="shared" si="81"/>
        <v>1.2821828785075644</v>
      </c>
      <c r="GK45" s="118">
        <f t="shared" si="82"/>
        <v>1.2086878089625943</v>
      </c>
      <c r="GL45" s="118">
        <f t="shared" si="83"/>
        <v>0.97032375974471841</v>
      </c>
      <c r="GM45" s="118">
        <f t="shared" si="84"/>
        <v>0.89308839788805705</v>
      </c>
    </row>
    <row r="46" spans="1:205" x14ac:dyDescent="0.2">
      <c r="A46" s="75" t="s">
        <v>147</v>
      </c>
      <c r="B46" s="50">
        <f t="shared" si="18"/>
        <v>1980</v>
      </c>
      <c r="D46" s="79">
        <f>Conversion_Factors!$O42*D207+D289</f>
        <v>3242.695958080024</v>
      </c>
      <c r="E46" s="79">
        <f>Conversion_Factors!$O42*E207+E289</f>
        <v>4515.281048058223</v>
      </c>
      <c r="F46" s="79">
        <f>Conversion_Factors!$O42*F207+F289</f>
        <v>5037.6532827919527</v>
      </c>
      <c r="G46" s="79">
        <f>Conversion_Factors!$O42*G207+G289</f>
        <v>2582.7254886640339</v>
      </c>
      <c r="H46" s="79">
        <f t="shared" si="69"/>
        <v>15378.355777594232</v>
      </c>
      <c r="I46" s="71"/>
      <c r="J46" s="321">
        <f>Northeast!I46</f>
        <v>17245.216654062271</v>
      </c>
      <c r="K46" s="321">
        <f>Midwest!I46</f>
        <v>21042.749466398225</v>
      </c>
      <c r="L46" s="321">
        <f>South!I46</f>
        <v>26594.39009099024</v>
      </c>
      <c r="M46" s="321">
        <f>West!I46</f>
        <v>15343.852643559425</v>
      </c>
      <c r="N46" s="321">
        <f t="shared" si="94"/>
        <v>80226.208855010162</v>
      </c>
      <c r="P46" s="85">
        <f>Northeast!N46</f>
        <v>28.18422753831512</v>
      </c>
      <c r="Q46" s="85">
        <f>Midwest!N46</f>
        <v>31.837424311755253</v>
      </c>
      <c r="R46" s="85">
        <f>South!N46</f>
        <v>37.969963405099648</v>
      </c>
      <c r="S46" s="85">
        <f>West!N46</f>
        <v>20.797076324049009</v>
      </c>
      <c r="T46" s="81">
        <f t="shared" si="95"/>
        <v>118.78869157921903</v>
      </c>
      <c r="V46" s="79">
        <f>Conversion_Factors!$O42*V207+V289</f>
        <v>188.03451549077388</v>
      </c>
      <c r="W46" s="79">
        <f>Conversion_Factors!$O42*W207+W289</f>
        <v>214.57657209997092</v>
      </c>
      <c r="X46" s="79">
        <f>Conversion_Factors!$O42*X207+X289</f>
        <v>189.42541135766189</v>
      </c>
      <c r="Y46" s="79">
        <f>Conversion_Factors!$O42*Y207+Y289</f>
        <v>168.32314208570892</v>
      </c>
      <c r="Z46" s="79">
        <f>Conversion_Factors!$O42*Z207+Z289</f>
        <v>191.6874297947565</v>
      </c>
      <c r="AC46" s="79">
        <f>Conversion_Factors!$O42*AC207+AC289</f>
        <v>115.05356865543797</v>
      </c>
      <c r="AD46" s="79">
        <f>Conversion_Factors!$O42*AD207+AD289</f>
        <v>141.82306344395636</v>
      </c>
      <c r="AE46" s="79">
        <f>Conversion_Factors!$O42*AE207+AE289</f>
        <v>132.67469417985689</v>
      </c>
      <c r="AF46" s="79">
        <f>Conversion_Factors!$O42*AF207+AF289</f>
        <v>124.18695053195823</v>
      </c>
      <c r="AG46" s="79">
        <f>Conversion_Factors!$O42*AG207+AG289</f>
        <v>129.45976231532575</v>
      </c>
      <c r="AI46" s="74">
        <f t="shared" si="96"/>
        <v>112.59047069255149</v>
      </c>
      <c r="AJ46" s="74">
        <f t="shared" si="97"/>
        <v>140.0105568654314</v>
      </c>
      <c r="AK46" s="74">
        <f t="shared" si="98"/>
        <v>127.93701968456607</v>
      </c>
      <c r="AL46" s="74">
        <f t="shared" si="99"/>
        <v>124.63902166054875</v>
      </c>
      <c r="AM46" s="74">
        <f t="shared" si="100"/>
        <v>126.95435864488212</v>
      </c>
      <c r="AO46" s="118">
        <f>Northeast!V46</f>
        <v>1.0218766112952171</v>
      </c>
      <c r="AP46" s="118">
        <f>Midwest!V46</f>
        <v>1.0129454993902141</v>
      </c>
      <c r="AQ46" s="118">
        <f>South!V46</f>
        <v>1.0370313026438458</v>
      </c>
      <c r="AR46" s="118">
        <f>West!V46</f>
        <v>0.99637295669873183</v>
      </c>
      <c r="AS46" s="118">
        <f t="shared" si="101"/>
        <v>1.019734680220407</v>
      </c>
      <c r="AU46" s="51">
        <f t="shared" si="102"/>
        <v>1634.3214529390134</v>
      </c>
      <c r="AV46" s="51">
        <f t="shared" si="103"/>
        <v>1512.9878518296448</v>
      </c>
      <c r="AW46" s="51">
        <f t="shared" si="104"/>
        <v>1427.7433426820069</v>
      </c>
      <c r="AX46" s="51">
        <f t="shared" si="105"/>
        <v>1355.401202499072</v>
      </c>
      <c r="AY46" s="51">
        <f t="shared" si="106"/>
        <v>1480.6718811043584</v>
      </c>
      <c r="BB46" s="71">
        <f t="shared" si="88"/>
        <v>1.0614401622976604</v>
      </c>
      <c r="BC46" s="71">
        <f t="shared" si="89"/>
        <v>1.084704461711729</v>
      </c>
      <c r="BD46" s="71">
        <f t="shared" si="90"/>
        <v>1.0213333322452567</v>
      </c>
      <c r="BE46" s="71">
        <f t="shared" si="91"/>
        <v>1.1170633845564975</v>
      </c>
      <c r="BF46" s="71"/>
      <c r="BG46" s="71"/>
      <c r="BH46" s="71"/>
      <c r="BI46" s="71"/>
      <c r="BJ46" s="71"/>
      <c r="BK46" s="71"/>
      <c r="BL46" s="71"/>
      <c r="BM46" s="71"/>
      <c r="BN46" s="71"/>
      <c r="BO46" s="71"/>
      <c r="BP46" s="71"/>
      <c r="BQ46" s="147">
        <f>Northeast!AK46</f>
        <v>1.0608290083755676</v>
      </c>
      <c r="BR46" s="147">
        <f>Midwest!AK46</f>
        <v>1.0870555031689795</v>
      </c>
      <c r="BS46" s="147">
        <f>South!AK46</f>
        <v>1.0225656437260175</v>
      </c>
      <c r="BT46" s="147">
        <f>West!AK46</f>
        <v>1.1178889702503996</v>
      </c>
      <c r="BU46" s="72"/>
      <c r="BV46" s="147">
        <f>Northeast!AH46</f>
        <v>1.0005761097380137</v>
      </c>
      <c r="BW46" s="147">
        <f>Midwest!AH46</f>
        <v>0.99783723880666897</v>
      </c>
      <c r="BX46" s="147">
        <f>South!AH46</f>
        <v>0.99879488276540296</v>
      </c>
      <c r="BY46" s="147">
        <f>West!AH46</f>
        <v>0.99926147791428932</v>
      </c>
      <c r="CA46" s="147">
        <f>Northeast!AI46</f>
        <v>0.98777956292881064</v>
      </c>
      <c r="CB46" s="147">
        <f>Midwest!AI46</f>
        <v>0.96511046498425179</v>
      </c>
      <c r="CC46" s="147">
        <f>South!AI46</f>
        <v>0.96431916921747884</v>
      </c>
      <c r="CD46" s="147">
        <f>West!AI46</f>
        <v>0.97331525305174704</v>
      </c>
      <c r="CF46" s="147">
        <f>Northeast!AJ46</f>
        <v>1.0222498488721963</v>
      </c>
      <c r="CG46" s="147">
        <f>Midwest!AJ46</f>
        <v>0.99760029172329612</v>
      </c>
      <c r="CH46" s="147">
        <f>South!AJ46</f>
        <v>1.0290708400523396</v>
      </c>
      <c r="CI46" s="147">
        <f>West!AJ46</f>
        <v>0.94912596170625452</v>
      </c>
      <c r="CK46" s="73">
        <f t="shared" si="92"/>
        <v>0.92379506445286941</v>
      </c>
      <c r="CL46" s="73">
        <f t="shared" si="93"/>
        <v>1.0391616569561877</v>
      </c>
      <c r="CM46" s="73">
        <f t="shared" si="107"/>
        <v>1.001964200906307</v>
      </c>
      <c r="CN46" s="73">
        <f t="shared" si="108"/>
        <v>0.99897050136573839</v>
      </c>
      <c r="CO46" s="73">
        <f t="shared" si="109"/>
        <v>0.97079298398482095</v>
      </c>
      <c r="CP46" s="73">
        <f t="shared" si="110"/>
        <v>1.0043741985435277</v>
      </c>
      <c r="CQ46" s="73">
        <f t="shared" si="111"/>
        <v>1.0647706418499445</v>
      </c>
      <c r="CR46" s="73">
        <f t="shared" si="112"/>
        <v>0.95997240986479204</v>
      </c>
      <c r="CS46" s="73">
        <f t="shared" si="113"/>
        <v>0.95997240986479193</v>
      </c>
      <c r="CT46" s="73"/>
      <c r="CU46" s="73">
        <f t="shared" si="114"/>
        <v>0.97594882513922121</v>
      </c>
      <c r="CX46" s="53"/>
      <c r="CZ46" s="71">
        <f t="shared" si="70"/>
        <v>0.21086103124265906</v>
      </c>
      <c r="DA46" s="71">
        <f t="shared" si="71"/>
        <v>0.29361273164435703</v>
      </c>
      <c r="DB46" s="71">
        <f t="shared" si="72"/>
        <v>0.32758074762008377</v>
      </c>
      <c r="DC46" s="71">
        <f t="shared" si="73"/>
        <v>0.16794548949290025</v>
      </c>
      <c r="DE46" s="71">
        <f t="shared" si="19"/>
        <v>0.20879670983158158</v>
      </c>
      <c r="DF46" s="71">
        <f t="shared" si="20"/>
        <v>0.29929959142866858</v>
      </c>
      <c r="DG46" s="71">
        <f t="shared" si="21"/>
        <v>0.32373488440593939</v>
      </c>
      <c r="DH46" s="71">
        <f t="shared" si="22"/>
        <v>0.16811041158421439</v>
      </c>
      <c r="DI46" s="71">
        <f t="shared" si="23"/>
        <v>0.99994159725040388</v>
      </c>
      <c r="DJ46" s="71"/>
      <c r="DK46" s="71">
        <f t="shared" si="24"/>
        <v>0.20880890484576473</v>
      </c>
      <c r="DL46" s="71">
        <f t="shared" si="25"/>
        <v>0.29931707236869598</v>
      </c>
      <c r="DM46" s="71">
        <f t="shared" si="26"/>
        <v>0.3237537925176146</v>
      </c>
      <c r="DN46" s="71">
        <f t="shared" si="27"/>
        <v>0.16812023026792478</v>
      </c>
      <c r="DQ46" s="71">
        <f t="shared" si="64"/>
        <v>-5.2636549980774792E-2</v>
      </c>
      <c r="DR46" s="71">
        <f t="shared" si="28"/>
        <v>-8.2436540945731496E-2</v>
      </c>
      <c r="DS46" s="71">
        <f t="shared" si="29"/>
        <v>-7.8882913615632919E-2</v>
      </c>
      <c r="DT46" s="71">
        <f t="shared" si="30"/>
        <v>-5.0171951741081543E-2</v>
      </c>
      <c r="DV46" s="71">
        <f t="shared" si="7"/>
        <v>0.21495739235576877</v>
      </c>
      <c r="DW46" s="71">
        <f t="shared" si="8"/>
        <v>0.26229270666931304</v>
      </c>
      <c r="DX46" s="71">
        <f t="shared" si="9"/>
        <v>0.33149254427631364</v>
      </c>
      <c r="DY46" s="71">
        <f t="shared" si="10"/>
        <v>0.19125735669860455</v>
      </c>
      <c r="DZ46" s="71"/>
      <c r="EB46" s="71">
        <f t="shared" si="31"/>
        <v>-1.0872360387589423E-2</v>
      </c>
      <c r="EC46" s="71">
        <f t="shared" si="32"/>
        <v>-5.257652804981929E-3</v>
      </c>
      <c r="ED46" s="71">
        <f t="shared" si="33"/>
        <v>9.0423470001166784E-3</v>
      </c>
      <c r="EE46" s="71">
        <f t="shared" si="34"/>
        <v>3.9215763802214892E-3</v>
      </c>
      <c r="EG46" s="71">
        <f t="shared" si="65"/>
        <v>-1.0195820290448694E-3</v>
      </c>
      <c r="EH46" s="71">
        <f t="shared" si="35"/>
        <v>2.8673577579431181E-4</v>
      </c>
      <c r="EI46" s="71">
        <f t="shared" si="36"/>
        <v>1.2378421232508404E-3</v>
      </c>
      <c r="EJ46" s="71">
        <f t="shared" si="37"/>
        <v>1.120984363478545E-3</v>
      </c>
      <c r="EL46" s="71">
        <f t="shared" si="66"/>
        <v>5.5613709077943089E-3</v>
      </c>
      <c r="EM46" s="71">
        <f t="shared" si="38"/>
        <v>3.1195503109224523E-3</v>
      </c>
      <c r="EN46" s="71">
        <f t="shared" si="39"/>
        <v>2.4129140451554193E-3</v>
      </c>
      <c r="EO46" s="71">
        <f t="shared" si="40"/>
        <v>1.8694394200403502E-3</v>
      </c>
      <c r="EQ46" s="71">
        <f t="shared" si="67"/>
        <v>3.1561751488362266E-2</v>
      </c>
      <c r="ER46" s="71">
        <f t="shared" si="41"/>
        <v>-1.0711209685317928E-3</v>
      </c>
      <c r="ES46" s="71">
        <f t="shared" si="42"/>
        <v>4.2741666091685879E-2</v>
      </c>
      <c r="ET46" s="71">
        <f t="shared" si="43"/>
        <v>-5.8168955459223064E-3</v>
      </c>
      <c r="EW46" s="71">
        <f t="shared" si="44"/>
        <v>0.93273028178466644</v>
      </c>
      <c r="EX46" s="71">
        <f t="shared" si="45"/>
        <v>0.85791113764829363</v>
      </c>
      <c r="EY46" s="71">
        <f t="shared" si="11"/>
        <v>1.0647706418499445</v>
      </c>
      <c r="EZ46" s="71"/>
      <c r="FA46" s="71">
        <f t="shared" si="46"/>
        <v>0.99974287261077976</v>
      </c>
      <c r="FB46" s="71">
        <f t="shared" si="47"/>
        <v>0.99399456853342782</v>
      </c>
      <c r="FC46" s="71">
        <f t="shared" si="12"/>
        <v>1.001964200906307</v>
      </c>
      <c r="FD46" s="71"/>
      <c r="FE46" s="71">
        <f t="shared" si="48"/>
        <v>1.0004622501420086</v>
      </c>
      <c r="FF46" s="71">
        <f t="shared" si="49"/>
        <v>1.0084086179685541</v>
      </c>
      <c r="FG46" s="71">
        <f t="shared" si="13"/>
        <v>0.99897050136573839</v>
      </c>
      <c r="FH46" s="71"/>
      <c r="FI46" s="71">
        <f t="shared" si="50"/>
        <v>1.0031955740892522</v>
      </c>
      <c r="FJ46" s="71">
        <f t="shared" si="51"/>
        <v>1.0236553617782838</v>
      </c>
      <c r="FK46" s="71">
        <f t="shared" si="14"/>
        <v>0.97079298398482095</v>
      </c>
      <c r="FM46" s="71">
        <f t="shared" si="52"/>
        <v>1.0193137519335569</v>
      </c>
      <c r="FN46" s="71">
        <f t="shared" si="53"/>
        <v>1.0062343682273387</v>
      </c>
      <c r="FO46" s="71">
        <f t="shared" si="15"/>
        <v>1.0043741985435277</v>
      </c>
      <c r="FQ46" s="238"/>
      <c r="GA46" s="51">
        <f t="shared" si="68"/>
        <v>2001</v>
      </c>
      <c r="GB46" s="118">
        <f t="shared" si="74"/>
        <v>1.2500010589053951</v>
      </c>
      <c r="GC46" s="118">
        <f t="shared" si="75"/>
        <v>1.2159041103330224</v>
      </c>
      <c r="GD46" s="118">
        <f t="shared" si="76"/>
        <v>1.1421589296381116</v>
      </c>
      <c r="GE46" s="118">
        <f t="shared" si="77"/>
        <v>0.95471831319132683</v>
      </c>
      <c r="GF46" s="118">
        <f t="shared" si="78"/>
        <v>0.94277761368473945</v>
      </c>
      <c r="GH46" s="51">
        <v>2008</v>
      </c>
      <c r="GI46" s="118">
        <f t="shared" si="80"/>
        <v>1.3519432959722291</v>
      </c>
      <c r="GJ46" s="118">
        <f t="shared" si="81"/>
        <v>1.2887187552618913</v>
      </c>
      <c r="GK46" s="118">
        <f t="shared" si="82"/>
        <v>1.2150763814805747</v>
      </c>
      <c r="GL46" s="118">
        <f t="shared" si="83"/>
        <v>0.97803347814814912</v>
      </c>
      <c r="GM46" s="118">
        <f t="shared" si="84"/>
        <v>0.88276077517325835</v>
      </c>
    </row>
    <row r="47" spans="1:205" x14ac:dyDescent="0.2">
      <c r="A47" s="75" t="s">
        <v>147</v>
      </c>
      <c r="B47" s="50">
        <f t="shared" si="18"/>
        <v>1981</v>
      </c>
      <c r="D47" s="79">
        <f>Conversion_Factors!$O43*D208+D290</f>
        <v>3121.032153181668</v>
      </c>
      <c r="E47" s="79">
        <f>Conversion_Factors!$O43*E208+E290</f>
        <v>4566.3386318893936</v>
      </c>
      <c r="F47" s="79">
        <f>Conversion_Factors!$O43*F208+F290</f>
        <v>5082.1017995266948</v>
      </c>
      <c r="G47" s="79">
        <f>Conversion_Factors!$O43*G208+G290</f>
        <v>2649.6254887451878</v>
      </c>
      <c r="H47" s="79">
        <f t="shared" si="69"/>
        <v>15419.098073342942</v>
      </c>
      <c r="I47" s="71"/>
      <c r="J47" s="321">
        <f>Northeast!I47</f>
        <v>17838.832482681795</v>
      </c>
      <c r="K47" s="321">
        <f>Midwest!I47</f>
        <v>21793.033023238218</v>
      </c>
      <c r="L47" s="321">
        <f>South!I47</f>
        <v>27799.969292662143</v>
      </c>
      <c r="M47" s="321">
        <f>West!I47</f>
        <v>15959.618757428241</v>
      </c>
      <c r="N47" s="321">
        <f t="shared" si="94"/>
        <v>83391.453556010398</v>
      </c>
      <c r="P47" s="85">
        <f>Northeast!N47</f>
        <v>29.272287255250813</v>
      </c>
      <c r="Q47" s="85">
        <f>Midwest!N47</f>
        <v>32.971325993217192</v>
      </c>
      <c r="R47" s="85">
        <f>South!N47</f>
        <v>39.618884627221178</v>
      </c>
      <c r="S47" s="85">
        <f>West!N47</f>
        <v>21.578066381812896</v>
      </c>
      <c r="T47" s="81">
        <f t="shared" si="95"/>
        <v>123.44056425750207</v>
      </c>
      <c r="V47" s="79">
        <f>Conversion_Factors!$O43*V208+V290</f>
        <v>174.95719835990457</v>
      </c>
      <c r="W47" s="79">
        <f>Conversion_Factors!$O43*W208+W290</f>
        <v>209.53203838218582</v>
      </c>
      <c r="X47" s="79">
        <f>Conversion_Factors!$O43*X208+X290</f>
        <v>182.80961917710195</v>
      </c>
      <c r="Y47" s="79">
        <f>Conversion_Factors!$O43*Y208+Y290</f>
        <v>166.02060043019173</v>
      </c>
      <c r="Z47" s="79">
        <f>Conversion_Factors!$O43*Z208+Z290</f>
        <v>184.90021957689714</v>
      </c>
      <c r="AC47" s="79">
        <f>Conversion_Factors!$O43*AC208+AC290</f>
        <v>106.62071350853603</v>
      </c>
      <c r="AD47" s="79">
        <f>Conversion_Factors!$O43*AD208+AD290</f>
        <v>138.49423686595964</v>
      </c>
      <c r="AE47" s="79">
        <f>Conversion_Factors!$O43*AE208+AE290</f>
        <v>128.27473179380991</v>
      </c>
      <c r="AF47" s="79">
        <f>Conversion_Factors!$O43*AF208+AF290</f>
        <v>122.79253580285712</v>
      </c>
      <c r="AG47" s="79">
        <f>Conversion_Factors!$O43*AG208+AG290</f>
        <v>124.91111140077157</v>
      </c>
      <c r="AI47" s="74">
        <f t="shared" si="96"/>
        <v>106.29986406027166</v>
      </c>
      <c r="AJ47" s="74">
        <f t="shared" si="97"/>
        <v>139.63722131628327</v>
      </c>
      <c r="AK47" s="74">
        <f t="shared" si="98"/>
        <v>127.46435630091767</v>
      </c>
      <c r="AL47" s="74">
        <f t="shared" si="99"/>
        <v>121.73799322597471</v>
      </c>
      <c r="AM47" s="74">
        <f t="shared" si="100"/>
        <v>124.6958867917273</v>
      </c>
      <c r="AO47" s="118">
        <f>Northeast!V47</f>
        <v>1.0030183429781476</v>
      </c>
      <c r="AP47" s="118">
        <f>Midwest!V47</f>
        <v>0.99181461475995192</v>
      </c>
      <c r="AQ47" s="118">
        <f>South!V47</f>
        <v>1.006357663557168</v>
      </c>
      <c r="AR47" s="118">
        <f>West!V47</f>
        <v>1.0086623949429241</v>
      </c>
      <c r="AS47" s="118">
        <f t="shared" si="101"/>
        <v>1.0017259960579434</v>
      </c>
      <c r="AU47" s="51">
        <f t="shared" si="102"/>
        <v>1640.9306653711103</v>
      </c>
      <c r="AV47" s="51">
        <f t="shared" si="103"/>
        <v>1512.9296577516036</v>
      </c>
      <c r="AW47" s="51">
        <f t="shared" si="104"/>
        <v>1425.1413089754262</v>
      </c>
      <c r="AX47" s="51">
        <f t="shared" si="105"/>
        <v>1352.0414685200176</v>
      </c>
      <c r="AY47" s="51">
        <f t="shared" si="106"/>
        <v>1480.254378520845</v>
      </c>
      <c r="BB47" s="71">
        <f t="shared" si="88"/>
        <v>1.0021358314457993</v>
      </c>
      <c r="BC47" s="71">
        <f t="shared" si="89"/>
        <v>1.0818121174132502</v>
      </c>
      <c r="BD47" s="71">
        <f t="shared" si="90"/>
        <v>1.0175600157349756</v>
      </c>
      <c r="BE47" s="71">
        <f t="shared" si="91"/>
        <v>1.0910632395084587</v>
      </c>
      <c r="BF47" s="71"/>
      <c r="BG47" s="71"/>
      <c r="BH47" s="71"/>
      <c r="BI47" s="71"/>
      <c r="BJ47" s="71"/>
      <c r="BK47" s="71"/>
      <c r="BL47" s="71"/>
      <c r="BM47" s="71"/>
      <c r="BN47" s="71"/>
      <c r="BO47" s="71"/>
      <c r="BP47" s="71"/>
      <c r="BQ47" s="147">
        <f>Northeast!AK47</f>
        <v>1.0026876614445861</v>
      </c>
      <c r="BR47" s="147">
        <f>Midwest!AK47</f>
        <v>1.0833286104338313</v>
      </c>
      <c r="BS47" s="147">
        <f>South!AK47</f>
        <v>1.0172346058518942</v>
      </c>
      <c r="BT47" s="147">
        <f>West!AK47</f>
        <v>1.0912564613468292</v>
      </c>
      <c r="BU47" s="72"/>
      <c r="BV47" s="147">
        <f>Northeast!AH47</f>
        <v>0.99944964915795276</v>
      </c>
      <c r="BW47" s="147">
        <f>Midwest!AH47</f>
        <v>0.99860015418592707</v>
      </c>
      <c r="BX47" s="147">
        <f>South!AH47</f>
        <v>1.0003198965914151</v>
      </c>
      <c r="BY47" s="147">
        <f>West!AH47</f>
        <v>0.99982293636261066</v>
      </c>
      <c r="CA47" s="147">
        <f>Northeast!AI47</f>
        <v>0.9917741534395943</v>
      </c>
      <c r="CB47" s="147">
        <f>Midwest!AI47</f>
        <v>0.96507334392366317</v>
      </c>
      <c r="CC47" s="147">
        <f>South!AI47</f>
        <v>0.96256171680485381</v>
      </c>
      <c r="CD47" s="147">
        <f>West!AI47</f>
        <v>0.97090262399255733</v>
      </c>
      <c r="CF47" s="147">
        <f>Northeast!AJ47</f>
        <v>1.0033846926253172</v>
      </c>
      <c r="CG47" s="147">
        <f>Midwest!AJ47</f>
        <v>0.97678952087312598</v>
      </c>
      <c r="CH47" s="147">
        <f>South!AJ47</f>
        <v>0.99863265803997803</v>
      </c>
      <c r="CI47" s="147">
        <f>West!AJ47</f>
        <v>0.96083264725399908</v>
      </c>
      <c r="CK47" s="73">
        <f t="shared" si="92"/>
        <v>0.96024247327726142</v>
      </c>
      <c r="CL47" s="73">
        <f t="shared" si="93"/>
        <v>1.0023673370383273</v>
      </c>
      <c r="CM47" s="73">
        <f t="shared" si="107"/>
        <v>1.0018452794732755</v>
      </c>
      <c r="CN47" s="73">
        <f t="shared" si="108"/>
        <v>0.99955947781688259</v>
      </c>
      <c r="CO47" s="73">
        <f t="shared" si="109"/>
        <v>0.97060027073369237</v>
      </c>
      <c r="CP47" s="73">
        <f t="shared" si="110"/>
        <v>0.986606355122853</v>
      </c>
      <c r="CQ47" s="73">
        <f t="shared" si="111"/>
        <v>1.0452815671340456</v>
      </c>
      <c r="CR47" s="73">
        <f t="shared" si="112"/>
        <v>0.96251569085002575</v>
      </c>
      <c r="CS47" s="73">
        <f t="shared" si="113"/>
        <v>0.96251569085002564</v>
      </c>
      <c r="CT47" s="73"/>
      <c r="CU47" s="73">
        <f t="shared" si="114"/>
        <v>0.95894481310583057</v>
      </c>
      <c r="CX47" s="53"/>
      <c r="CZ47" s="71">
        <f t="shared" si="70"/>
        <v>0.20241340565680777</v>
      </c>
      <c r="DA47" s="71">
        <f t="shared" si="71"/>
        <v>0.29614823189845546</v>
      </c>
      <c r="DB47" s="71">
        <f t="shared" si="72"/>
        <v>0.32959786463209573</v>
      </c>
      <c r="DC47" s="71">
        <f t="shared" si="73"/>
        <v>0.17184049781264119</v>
      </c>
      <c r="DE47" s="71">
        <f t="shared" si="19"/>
        <v>0.20660843598923273</v>
      </c>
      <c r="DF47" s="71">
        <f t="shared" si="20"/>
        <v>0.2948786649920585</v>
      </c>
      <c r="DG47" s="71">
        <f t="shared" si="21"/>
        <v>0.3285882742474926</v>
      </c>
      <c r="DH47" s="71">
        <f t="shared" si="22"/>
        <v>0.16988555189922544</v>
      </c>
      <c r="DI47" s="71">
        <f t="shared" si="23"/>
        <v>0.99996092712800921</v>
      </c>
      <c r="DJ47" s="71"/>
      <c r="DK47" s="71">
        <f t="shared" si="24"/>
        <v>0.20661650908964357</v>
      </c>
      <c r="DL47" s="71">
        <f t="shared" si="25"/>
        <v>0.29489018719859428</v>
      </c>
      <c r="DM47" s="71">
        <f t="shared" si="26"/>
        <v>0.32860111363674177</v>
      </c>
      <c r="DN47" s="71">
        <f t="shared" si="27"/>
        <v>0.16989219007502049</v>
      </c>
      <c r="DQ47" s="71">
        <f t="shared" si="64"/>
        <v>-5.6366629688301667E-2</v>
      </c>
      <c r="DR47" s="71">
        <f t="shared" si="28"/>
        <v>-3.4343196440435545E-3</v>
      </c>
      <c r="DS47" s="71">
        <f t="shared" si="29"/>
        <v>-5.227031434124443E-3</v>
      </c>
      <c r="DT47" s="71">
        <f t="shared" si="30"/>
        <v>-2.4112309550007451E-2</v>
      </c>
      <c r="DV47" s="71">
        <f t="shared" ref="DV47:DV67" si="115">J47/$N47</f>
        <v>0.21391679509100089</v>
      </c>
      <c r="DW47" s="71">
        <f t="shared" ref="DW47:DW67" si="116">K47/$N47</f>
        <v>0.26133413070442274</v>
      </c>
      <c r="DX47" s="71">
        <f t="shared" ref="DX47:DX67" si="117">L47/$N47</f>
        <v>0.33336712705205596</v>
      </c>
      <c r="DY47" s="71">
        <f t="shared" ref="DY47:DY67" si="118">M47/$N47</f>
        <v>0.19138194715252041</v>
      </c>
      <c r="DZ47" s="71"/>
      <c r="EB47" s="71">
        <f t="shared" si="31"/>
        <v>-4.8527019684860657E-3</v>
      </c>
      <c r="EC47" s="71">
        <f t="shared" si="32"/>
        <v>-3.6612983418325079E-3</v>
      </c>
      <c r="ED47" s="71">
        <f t="shared" si="33"/>
        <v>5.6390478293281456E-3</v>
      </c>
      <c r="EE47" s="71">
        <f t="shared" si="34"/>
        <v>6.5121620839763881E-4</v>
      </c>
      <c r="EG47" s="71">
        <f t="shared" si="65"/>
        <v>-1.1264461911678462E-3</v>
      </c>
      <c r="EH47" s="71">
        <f t="shared" si="35"/>
        <v>7.6427682538106399E-4</v>
      </c>
      <c r="EI47" s="71">
        <f t="shared" si="36"/>
        <v>1.5256894077095547E-3</v>
      </c>
      <c r="EJ47" s="71">
        <f t="shared" si="37"/>
        <v>5.6171561248188645E-4</v>
      </c>
      <c r="EL47" s="71">
        <f t="shared" si="66"/>
        <v>4.0358550513528765E-3</v>
      </c>
      <c r="EM47" s="71">
        <f t="shared" si="38"/>
        <v>-3.8463757101128983E-5</v>
      </c>
      <c r="EN47" s="71">
        <f t="shared" si="39"/>
        <v>-1.8241427508052864E-3</v>
      </c>
      <c r="EO47" s="71">
        <f t="shared" si="40"/>
        <v>-2.4818517781119431E-3</v>
      </c>
      <c r="EQ47" s="71">
        <f t="shared" si="67"/>
        <v>-1.8626954978517761E-2</v>
      </c>
      <c r="ER47" s="71">
        <f t="shared" si="41"/>
        <v>-2.1081492068816252E-2</v>
      </c>
      <c r="ES47" s="71">
        <f t="shared" si="42"/>
        <v>-3.0024575695634072E-2</v>
      </c>
      <c r="ET47" s="71">
        <f t="shared" si="43"/>
        <v>1.2258728640188491E-2</v>
      </c>
      <c r="EW47" s="71">
        <f t="shared" si="44"/>
        <v>0.98169645748117329</v>
      </c>
      <c r="EX47" s="71">
        <f t="shared" si="45"/>
        <v>0.84220832466297313</v>
      </c>
      <c r="EY47" s="71">
        <f t="shared" ref="EY47:EY78" si="119">EX47/EX$87</f>
        <v>1.0452815671340456</v>
      </c>
      <c r="EZ47" s="71"/>
      <c r="FA47" s="71">
        <f t="shared" si="46"/>
        <v>0.99988131169464545</v>
      </c>
      <c r="FB47" s="71">
        <f t="shared" si="47"/>
        <v>0.99387659300255693</v>
      </c>
      <c r="FC47" s="71">
        <f t="shared" ref="FC47:FC78" si="120">FB47/FB$87</f>
        <v>1.0018452794732755</v>
      </c>
      <c r="FD47" s="71"/>
      <c r="FE47" s="71">
        <f t="shared" si="48"/>
        <v>1.0005895834264766</v>
      </c>
      <c r="FF47" s="71">
        <f t="shared" si="49"/>
        <v>1.0090031589768245</v>
      </c>
      <c r="FG47" s="71">
        <f t="shared" ref="FG47:FG78" si="121">FF47/FF$87</f>
        <v>0.99955947781688259</v>
      </c>
      <c r="FH47" s="71"/>
      <c r="FI47" s="71">
        <f t="shared" si="50"/>
        <v>0.99980148882994868</v>
      </c>
      <c r="FJ47" s="71">
        <f t="shared" si="51"/>
        <v>1.0234521547546878</v>
      </c>
      <c r="FK47" s="71">
        <f t="shared" ref="FK47:FK78" si="122">FJ47/FJ$87</f>
        <v>0.97060027073369237</v>
      </c>
      <c r="FM47" s="71">
        <f t="shared" si="52"/>
        <v>0.98230953817168898</v>
      </c>
      <c r="FN47" s="71">
        <f t="shared" si="53"/>
        <v>0.98843361754587833</v>
      </c>
      <c r="FO47" s="71">
        <f t="shared" ref="FO47:FO78" si="123">FN47/FN$87</f>
        <v>0.986606355122853</v>
      </c>
      <c r="FQ47" s="238"/>
      <c r="GA47" s="51">
        <f t="shared" si="68"/>
        <v>2002</v>
      </c>
      <c r="GB47" s="118">
        <f t="shared" si="74"/>
        <v>1.2967925584473323</v>
      </c>
      <c r="GC47" s="118">
        <f t="shared" si="75"/>
        <v>1.225607294759502</v>
      </c>
      <c r="GD47" s="118">
        <f t="shared" si="76"/>
        <v>1.1527288485645597</v>
      </c>
      <c r="GE47" s="118">
        <f t="shared" si="77"/>
        <v>0.97735570307241904</v>
      </c>
      <c r="GF47" s="118">
        <f t="shared" si="78"/>
        <v>0.93915950637848755</v>
      </c>
      <c r="GH47" s="51">
        <v>2009</v>
      </c>
      <c r="GI47" s="118">
        <f t="shared" si="80"/>
        <v>1.3157899137319704</v>
      </c>
      <c r="GJ47" s="118">
        <f t="shared" si="81"/>
        <v>1.2918149626226572</v>
      </c>
      <c r="GK47" s="118">
        <f t="shared" si="82"/>
        <v>1.2197452546278407</v>
      </c>
      <c r="GL47" s="118">
        <f t="shared" si="83"/>
        <v>0.97383196511085668</v>
      </c>
      <c r="GM47" s="118">
        <f t="shared" si="84"/>
        <v>0.8574979284059131</v>
      </c>
    </row>
    <row r="48" spans="1:205" x14ac:dyDescent="0.2">
      <c r="A48" s="75" t="s">
        <v>147</v>
      </c>
      <c r="B48" s="50">
        <f t="shared" ref="B48:B79" si="124">B47+1</f>
        <v>1982</v>
      </c>
      <c r="D48" s="79">
        <f>Conversion_Factors!$O44*D209+D291</f>
        <v>3294.7514575583109</v>
      </c>
      <c r="E48" s="79">
        <f>Conversion_Factors!$O44*E209+E291</f>
        <v>4708.1119983725184</v>
      </c>
      <c r="F48" s="79">
        <f>Conversion_Factors!$O44*F209+F291</f>
        <v>5100.4706321677413</v>
      </c>
      <c r="G48" s="79">
        <f>Conversion_Factors!$O44*G209+G291</f>
        <v>2540.2924400340521</v>
      </c>
      <c r="H48" s="79">
        <f t="shared" si="69"/>
        <v>15643.626528132623</v>
      </c>
      <c r="I48" s="71"/>
      <c r="J48" s="321">
        <f>Northeast!I48</f>
        <v>18029.96726132289</v>
      </c>
      <c r="K48" s="321">
        <f>Midwest!I48</f>
        <v>21841.450844632276</v>
      </c>
      <c r="L48" s="321">
        <f>South!I48</f>
        <v>28056.028292957806</v>
      </c>
      <c r="M48" s="321">
        <f>West!I48</f>
        <v>16145.48208733808</v>
      </c>
      <c r="N48" s="321">
        <f t="shared" si="94"/>
        <v>84072.928486251054</v>
      </c>
      <c r="P48" s="85">
        <f>Northeast!N48</f>
        <v>29.500712655860283</v>
      </c>
      <c r="Q48" s="85">
        <f>Midwest!N48</f>
        <v>33.032073931181472</v>
      </c>
      <c r="R48" s="85">
        <f>South!N48</f>
        <v>39.996203609398933</v>
      </c>
      <c r="S48" s="85">
        <f>West!N48</f>
        <v>21.852419094355557</v>
      </c>
      <c r="T48" s="81">
        <f t="shared" si="95"/>
        <v>124.38140929079624</v>
      </c>
      <c r="V48" s="79">
        <f>Conversion_Factors!$O44*V209+V291</f>
        <v>182.73751747880706</v>
      </c>
      <c r="W48" s="79">
        <f>Conversion_Factors!$O44*W209+W291</f>
        <v>215.55857400972869</v>
      </c>
      <c r="X48" s="79">
        <f>Conversion_Factors!$O44*X209+X291</f>
        <v>181.7958899566687</v>
      </c>
      <c r="Y48" s="79">
        <f>Conversion_Factors!$O44*Y209+Y291</f>
        <v>157.33766426375396</v>
      </c>
      <c r="Z48" s="79">
        <f>Conversion_Factors!$O44*Z209+Z291</f>
        <v>186.07210204044355</v>
      </c>
      <c r="AC48" s="79">
        <f>Conversion_Factors!$O44*AC209+AC291</f>
        <v>111.68379204913249</v>
      </c>
      <c r="AD48" s="79">
        <f>Conversion_Factors!$O44*AD209+AD291</f>
        <v>142.53152884621559</v>
      </c>
      <c r="AE48" s="79">
        <f>Conversion_Factors!$O44*AE209+AE291</f>
        <v>127.52386906464176</v>
      </c>
      <c r="AF48" s="79">
        <f>Conversion_Factors!$O44*AF209+AF291</f>
        <v>116.24765336347615</v>
      </c>
      <c r="AG48" s="79">
        <f>Conversion_Factors!$O44*AG209+AG291</f>
        <v>125.7714204826122</v>
      </c>
      <c r="AI48" s="74">
        <f t="shared" si="96"/>
        <v>112.63697970884519</v>
      </c>
      <c r="AJ48" s="74">
        <f t="shared" si="97"/>
        <v>142.56249665015983</v>
      </c>
      <c r="AK48" s="74">
        <f t="shared" si="98"/>
        <v>127.14093616733442</v>
      </c>
      <c r="AL48" s="74">
        <f t="shared" si="99"/>
        <v>117.2592785591369</v>
      </c>
      <c r="AM48" s="74">
        <f t="shared" si="100"/>
        <v>126.06031608094239</v>
      </c>
      <c r="AO48" s="118">
        <f>Northeast!V48</f>
        <v>0.99153752469058931</v>
      </c>
      <c r="AP48" s="118">
        <f>Midwest!V48</f>
        <v>0.99978277734557197</v>
      </c>
      <c r="AQ48" s="118">
        <f>South!V48</f>
        <v>1.0030118772824148</v>
      </c>
      <c r="AR48" s="118">
        <f>West!V48</f>
        <v>0.99137274927757157</v>
      </c>
      <c r="AS48" s="118">
        <f t="shared" si="101"/>
        <v>0.99770827483769997</v>
      </c>
      <c r="AU48" s="51">
        <f t="shared" si="102"/>
        <v>1636.2044494192701</v>
      </c>
      <c r="AV48" s="51">
        <f t="shared" si="103"/>
        <v>1512.3571307672257</v>
      </c>
      <c r="AW48" s="51">
        <f t="shared" si="104"/>
        <v>1425.5832362215776</v>
      </c>
      <c r="AX48" s="51">
        <f t="shared" si="105"/>
        <v>1353.4695945371045</v>
      </c>
      <c r="AY48" s="51">
        <f t="shared" si="106"/>
        <v>1479.4466129621865</v>
      </c>
      <c r="BB48" s="71">
        <f t="shared" si="88"/>
        <v>1.0618786233636763</v>
      </c>
      <c r="BC48" s="71">
        <f t="shared" si="89"/>
        <v>1.1044751171000589</v>
      </c>
      <c r="BD48" s="71">
        <f t="shared" si="90"/>
        <v>1.0149781222098473</v>
      </c>
      <c r="BE48" s="71">
        <f t="shared" si="91"/>
        <v>1.0509232568806568</v>
      </c>
      <c r="BF48" s="71"/>
      <c r="BG48" s="71"/>
      <c r="BH48" s="71"/>
      <c r="BI48" s="71"/>
      <c r="BJ48" s="71"/>
      <c r="BK48" s="71"/>
      <c r="BL48" s="71"/>
      <c r="BM48" s="71"/>
      <c r="BN48" s="71"/>
      <c r="BO48" s="71"/>
      <c r="BP48" s="71"/>
      <c r="BQ48" s="147">
        <f>Northeast!AK48</f>
        <v>1.0615278467202294</v>
      </c>
      <c r="BR48" s="147">
        <f>Midwest!AK48</f>
        <v>1.1046886353775154</v>
      </c>
      <c r="BS48" s="147">
        <f>South!AK48</f>
        <v>1.0135864348284385</v>
      </c>
      <c r="BT48" s="147">
        <f>West!AK48</f>
        <v>1.0512644288225599</v>
      </c>
      <c r="BU48" s="72"/>
      <c r="BV48" s="147">
        <f>Northeast!AH48</f>
        <v>1.0003304450698403</v>
      </c>
      <c r="BW48" s="147">
        <f>Midwest!AH48</f>
        <v>0.99980671632655704</v>
      </c>
      <c r="BX48" s="147">
        <f>South!AH48</f>
        <v>1.0013730327612802</v>
      </c>
      <c r="BY48" s="147">
        <f>West!AH48</f>
        <v>0.99967546515172656</v>
      </c>
      <c r="CA48" s="147">
        <f>Northeast!AI48</f>
        <v>0.98891764102043678</v>
      </c>
      <c r="CB48" s="147">
        <f>Midwest!AI48</f>
        <v>0.96470813822591694</v>
      </c>
      <c r="CC48" s="147">
        <f>South!AI48</f>
        <v>0.96286020106468084</v>
      </c>
      <c r="CD48" s="147">
        <f>West!AI48</f>
        <v>0.97192816302347151</v>
      </c>
      <c r="CF48" s="147">
        <f>Northeast!AJ48</f>
        <v>0.99189968100095871</v>
      </c>
      <c r="CG48" s="147">
        <f>Midwest!AJ48</f>
        <v>0.98463697300623532</v>
      </c>
      <c r="CH48" s="147">
        <f>South!AJ48</f>
        <v>0.99531255469920321</v>
      </c>
      <c r="CI48" s="147">
        <f>West!AJ48</f>
        <v>0.94436285904933004</v>
      </c>
      <c r="CK48" s="73">
        <f t="shared" si="92"/>
        <v>0.96808957444394417</v>
      </c>
      <c r="CL48" s="73">
        <f t="shared" si="93"/>
        <v>1.0087202592089708</v>
      </c>
      <c r="CM48" s="73">
        <f t="shared" si="107"/>
        <v>1.0015097770765413</v>
      </c>
      <c r="CN48" s="73">
        <f t="shared" si="108"/>
        <v>1.0004222354206878</v>
      </c>
      <c r="CO48" s="73">
        <f t="shared" si="109"/>
        <v>0.97018242091378681</v>
      </c>
      <c r="CP48" s="73">
        <f t="shared" si="110"/>
        <v>0.98269848739909371</v>
      </c>
      <c r="CQ48" s="73">
        <f t="shared" si="111"/>
        <v>1.0559868871662146</v>
      </c>
      <c r="CR48" s="73">
        <f t="shared" si="112"/>
        <v>0.97653156647059769</v>
      </c>
      <c r="CS48" s="73">
        <f t="shared" si="113"/>
        <v>0.97653156647059758</v>
      </c>
      <c r="CT48" s="73"/>
      <c r="CU48" s="73">
        <f t="shared" si="114"/>
        <v>0.95523937983350771</v>
      </c>
      <c r="CX48" s="53"/>
      <c r="CZ48" s="71">
        <f t="shared" si="70"/>
        <v>0.2106130219634951</v>
      </c>
      <c r="DA48" s="71">
        <f t="shared" si="71"/>
        <v>0.30096039367251021</v>
      </c>
      <c r="DB48" s="71">
        <f t="shared" si="72"/>
        <v>0.32604144716670014</v>
      </c>
      <c r="DC48" s="71">
        <f t="shared" si="73"/>
        <v>0.16238513719729453</v>
      </c>
      <c r="DE48" s="71">
        <f t="shared" ref="DE48:DE67" si="125">(CZ48-CZ47)/LN(CZ48/CZ47)</f>
        <v>0.20648608044742581</v>
      </c>
      <c r="DF48" s="71">
        <f t="shared" ref="DF48:DF67" si="126">(DA48-DA47)/LN(DA48/DA47)</f>
        <v>0.29854784905313508</v>
      </c>
      <c r="DG48" s="71">
        <f t="shared" ref="DG48:DG67" si="127">(DB48-DB47)/LN(DB48/DB47)</f>
        <v>0.32781644066499355</v>
      </c>
      <c r="DH48" s="71">
        <f t="shared" ref="DH48:DH67" si="128">(DC48-DC47)/LN(DC48/DC47)</f>
        <v>0.1670682254070836</v>
      </c>
      <c r="DI48" s="71">
        <f t="shared" ref="DI48:DI67" si="129">SUM(DE48:DH48)</f>
        <v>0.99991859557263818</v>
      </c>
      <c r="DJ48" s="71"/>
      <c r="DK48" s="71">
        <f t="shared" ref="DK48:DK67" si="130">DE48/$DI48</f>
        <v>0.20650289069699154</v>
      </c>
      <c r="DL48" s="71">
        <f t="shared" ref="DL48:DL67" si="131">DF48/$DI48</f>
        <v>0.29857215414836974</v>
      </c>
      <c r="DM48" s="71">
        <f t="shared" ref="DM48:DM67" si="132">DG48/$DI48</f>
        <v>0.32784312854713743</v>
      </c>
      <c r="DN48" s="71">
        <f t="shared" ref="DN48:DN67" si="133">DH48/$DI48</f>
        <v>0.16708182660750115</v>
      </c>
      <c r="DQ48" s="71">
        <f t="shared" si="64"/>
        <v>5.7025179044165354E-2</v>
      </c>
      <c r="DR48" s="71">
        <f t="shared" si="28"/>
        <v>1.9525169259460295E-2</v>
      </c>
      <c r="DS48" s="71">
        <f t="shared" si="29"/>
        <v>-3.592807908401763E-3</v>
      </c>
      <c r="DT48" s="71">
        <f t="shared" si="30"/>
        <v>-3.7336091598234672E-2</v>
      </c>
      <c r="DV48" s="71">
        <f t="shared" si="115"/>
        <v>0.21445627725780289</v>
      </c>
      <c r="DW48" s="71">
        <f t="shared" si="116"/>
        <v>0.25979172175742798</v>
      </c>
      <c r="DX48" s="71">
        <f t="shared" si="117"/>
        <v>0.33371061051532153</v>
      </c>
      <c r="DY48" s="71">
        <f t="shared" si="118"/>
        <v>0.19204139046944757</v>
      </c>
      <c r="DZ48" s="71"/>
      <c r="EB48" s="71">
        <f t="shared" ref="EB48:EB67" si="134">LN(DV48/DV47)</f>
        <v>2.5187505323565136E-3</v>
      </c>
      <c r="EC48" s="71">
        <f t="shared" ref="EC48:EC67" si="135">LN(DW48/DW47)</f>
        <v>-5.9195430188961539E-3</v>
      </c>
      <c r="ED48" s="71">
        <f t="shared" ref="ED48:ED67" si="136">LN(DX48/DX47)</f>
        <v>1.0298154900928011E-3</v>
      </c>
      <c r="EE48" s="71">
        <f t="shared" ref="EE48:EE67" si="137">LN(DY48/DY47)</f>
        <v>3.439769583296171E-3</v>
      </c>
      <c r="EG48" s="71">
        <f t="shared" si="65"/>
        <v>8.8089282555205736E-4</v>
      </c>
      <c r="EH48" s="71">
        <f t="shared" si="35"/>
        <v>1.2075241584106338E-3</v>
      </c>
      <c r="EI48" s="71">
        <f t="shared" si="36"/>
        <v>1.0522455783233472E-3</v>
      </c>
      <c r="EJ48" s="71">
        <f t="shared" si="37"/>
        <v>-1.4750820609787474E-4</v>
      </c>
      <c r="EL48" s="71">
        <f t="shared" si="66"/>
        <v>-2.8843603104242157E-3</v>
      </c>
      <c r="EM48" s="71">
        <f t="shared" si="38"/>
        <v>-3.7849435854186942E-4</v>
      </c>
      <c r="EN48" s="71">
        <f t="shared" si="39"/>
        <v>3.1004556398570748E-4</v>
      </c>
      <c r="EO48" s="71">
        <f t="shared" si="40"/>
        <v>1.0557163629669423E-3</v>
      </c>
      <c r="EQ48" s="71">
        <f t="shared" si="67"/>
        <v>-1.1512282279961197E-2</v>
      </c>
      <c r="ER48" s="71">
        <f t="shared" si="41"/>
        <v>8.0018231931806728E-3</v>
      </c>
      <c r="ES48" s="71">
        <f t="shared" si="42"/>
        <v>-3.3301881996893952E-3</v>
      </c>
      <c r="ET48" s="71">
        <f t="shared" si="43"/>
        <v>-1.7289772553881928E-2</v>
      </c>
      <c r="EW48" s="71">
        <f t="shared" ref="EW48:EW67" si="138">EXP(SUMPRODUCT($DK48:$DN48,DQ48:DT48))</f>
        <v>1.0102415658792498</v>
      </c>
      <c r="EX48" s="71">
        <f t="shared" ref="EX48:EX67" si="139">IF(ISERR(EW48),EX47,EW48*EX47)</f>
        <v>0.85083385670406164</v>
      </c>
      <c r="EY48" s="71">
        <f t="shared" si="119"/>
        <v>1.0559868871662146</v>
      </c>
      <c r="EZ48" s="71"/>
      <c r="FA48" s="71">
        <f t="shared" ref="FA48:FA76" si="140">EXP(SUMPRODUCT($DK48:$DN48,EB48:EE48))</f>
        <v>0.99966511555865134</v>
      </c>
      <c r="FB48" s="71">
        <f t="shared" si="47"/>
        <v>0.99354375919493976</v>
      </c>
      <c r="FC48" s="71">
        <f t="shared" si="120"/>
        <v>1.0015097770765413</v>
      </c>
      <c r="FD48" s="71"/>
      <c r="FE48" s="71">
        <f t="shared" ref="FE48:FE76" si="141">EXP(SUMPRODUCT($DK48:$DN48,EG48:EJ48))</f>
        <v>1.0008631378351687</v>
      </c>
      <c r="FF48" s="71">
        <f t="shared" ref="FF48:FF67" si="142">IF(ISERR(FE48),FF47,FE48*FF47)</f>
        <v>1.009874067779142</v>
      </c>
      <c r="FG48" s="71">
        <f t="shared" si="121"/>
        <v>1.0004222354206878</v>
      </c>
      <c r="FH48" s="71"/>
      <c r="FI48" s="71">
        <f t="shared" ref="FI48:FI76" si="143">EXP(SUMPRODUCT($DK48:$DN48,EL48:EO48))</f>
        <v>0.99956949340268597</v>
      </c>
      <c r="FJ48" s="71">
        <f t="shared" ref="FJ48:FJ67" si="144">IF(ISERR(FI48),FJ47,FI48*FJ47)</f>
        <v>1.0230115518500307</v>
      </c>
      <c r="FK48" s="71">
        <f t="shared" si="122"/>
        <v>0.97018242091378681</v>
      </c>
      <c r="FM48" s="71">
        <f t="shared" ref="FM48:FM76" si="145">EXP(SUMPRODUCT($DK48:$DN48,EQ48:ET48))</f>
        <v>0.99603908113558359</v>
      </c>
      <c r="FN48" s="71">
        <f t="shared" ref="FN48:FN67" si="146">IF(ISERR(FM48),FN47,FM48*FN47)</f>
        <v>0.9845185121839175</v>
      </c>
      <c r="FO48" s="71">
        <f t="shared" si="123"/>
        <v>0.98269848739909371</v>
      </c>
      <c r="FQ48" s="238"/>
      <c r="GA48" s="51">
        <f>GA47+1</f>
        <v>2003</v>
      </c>
      <c r="GB48" s="118">
        <f t="shared" si="74"/>
        <v>1.3177719698083166</v>
      </c>
      <c r="GC48" s="118">
        <f t="shared" si="75"/>
        <v>1.2355486188331992</v>
      </c>
      <c r="GD48" s="118">
        <f t="shared" si="76"/>
        <v>1.1632496035412019</v>
      </c>
      <c r="GE48" s="118">
        <f t="shared" si="77"/>
        <v>0.98175240298129085</v>
      </c>
      <c r="GF48" s="118">
        <f t="shared" si="78"/>
        <v>0.93391110547260969</v>
      </c>
    </row>
    <row r="49" spans="1:188" x14ac:dyDescent="0.2">
      <c r="A49" s="75" t="s">
        <v>147</v>
      </c>
      <c r="B49" s="50">
        <f t="shared" si="124"/>
        <v>1983</v>
      </c>
      <c r="D49" s="79">
        <f>Conversion_Factors!$O45*D210+D292</f>
        <v>3123.9514270369423</v>
      </c>
      <c r="E49" s="79">
        <f>Conversion_Factors!$O45*E210+E292</f>
        <v>4516.227245313954</v>
      </c>
      <c r="F49" s="79">
        <f>Conversion_Factors!$O45*F210+F292</f>
        <v>5108.8892481360999</v>
      </c>
      <c r="G49" s="79">
        <f>Conversion_Factors!$O45*G210+G292</f>
        <v>2653.438787092909</v>
      </c>
      <c r="H49" s="79">
        <f t="shared" si="69"/>
        <v>15402.506707579905</v>
      </c>
      <c r="I49" s="71"/>
      <c r="J49" s="321">
        <f>Northeast!I49</f>
        <v>18207.106877348513</v>
      </c>
      <c r="K49" s="321">
        <f>Midwest!I49</f>
        <v>21890.252205688023</v>
      </c>
      <c r="L49" s="321">
        <f>South!I49</f>
        <v>28400.612991728423</v>
      </c>
      <c r="M49" s="321">
        <f>West!I49</f>
        <v>16443.048710441089</v>
      </c>
      <c r="N49" s="321">
        <f t="shared" si="94"/>
        <v>84941.020785206041</v>
      </c>
      <c r="P49" s="85">
        <f>Northeast!N49</f>
        <v>29.742472005506102</v>
      </c>
      <c r="Q49" s="85">
        <f>Midwest!N49</f>
        <v>33.085898826416425</v>
      </c>
      <c r="R49" s="85">
        <f>South!N49</f>
        <v>40.495140738056371</v>
      </c>
      <c r="S49" s="85">
        <f>West!N49</f>
        <v>22.295819166357273</v>
      </c>
      <c r="T49" s="81">
        <f t="shared" si="95"/>
        <v>125.61933073633618</v>
      </c>
      <c r="V49" s="79">
        <f>Conversion_Factors!$O45*V210+V292</f>
        <v>171.5786834273739</v>
      </c>
      <c r="W49" s="79">
        <f>Conversion_Factors!$O45*W210+W292</f>
        <v>206.31225272682997</v>
      </c>
      <c r="X49" s="79">
        <f>Conversion_Factors!$O45*X210+X292</f>
        <v>179.88658377282368</v>
      </c>
      <c r="Y49" s="79">
        <f>Conversion_Factors!$O45*Y210+Y292</f>
        <v>161.37146059830226</v>
      </c>
      <c r="Z49" s="79">
        <f>Conversion_Factors!$O45*Z210+Z292</f>
        <v>181.33178251446822</v>
      </c>
      <c r="AC49" s="79">
        <f>Conversion_Factors!$O45*AC210+AC292</f>
        <v>105.03334848759773</v>
      </c>
      <c r="AD49" s="79">
        <f>Conversion_Factors!$O45*AD210+AD292</f>
        <v>136.50006212640989</v>
      </c>
      <c r="AE49" s="79">
        <f>Conversion_Factors!$O45*AE210+AE292</f>
        <v>126.16055050118364</v>
      </c>
      <c r="AF49" s="79">
        <f>Conversion_Factors!$O45*AF210+AF292</f>
        <v>119.01059868196052</v>
      </c>
      <c r="AG49" s="79">
        <f>Conversion_Factors!$O45*AG210+AG292</f>
        <v>122.61255188429874</v>
      </c>
      <c r="AI49" s="74">
        <f t="shared" si="96"/>
        <v>106.29245787834347</v>
      </c>
      <c r="AJ49" s="74">
        <f t="shared" si="97"/>
        <v>135.19431303367074</v>
      </c>
      <c r="AK49" s="74">
        <f t="shared" si="98"/>
        <v>126.32251327539421</v>
      </c>
      <c r="AL49" s="74">
        <f t="shared" si="99"/>
        <v>118.23105919718731</v>
      </c>
      <c r="AM49" s="74">
        <f t="shared" si="100"/>
        <v>122.48060863542671</v>
      </c>
      <c r="AO49" s="118">
        <f>Northeast!V49</f>
        <v>0.98815429226232743</v>
      </c>
      <c r="AP49" s="118">
        <f>Midwest!V49</f>
        <v>1.0096583137518067</v>
      </c>
      <c r="AQ49" s="118">
        <f>South!V49</f>
        <v>0.99871786295244547</v>
      </c>
      <c r="AR49" s="118">
        <f>West!V49</f>
        <v>1.0065933561795559</v>
      </c>
      <c r="AS49" s="118">
        <f t="shared" si="101"/>
        <v>1.0010772582724892</v>
      </c>
      <c r="AU49" s="51">
        <f t="shared" si="102"/>
        <v>1633.5638718367031</v>
      </c>
      <c r="AV49" s="51">
        <f t="shared" si="103"/>
        <v>1511.4443870052487</v>
      </c>
      <c r="AW49" s="51">
        <f t="shared" si="104"/>
        <v>1425.8544613051288</v>
      </c>
      <c r="AX49" s="51">
        <f t="shared" si="105"/>
        <v>1355.9419277399429</v>
      </c>
      <c r="AY49" s="51">
        <f t="shared" si="106"/>
        <v>1478.9006486511989</v>
      </c>
      <c r="BB49" s="71">
        <f t="shared" si="88"/>
        <v>1.0020660100932504</v>
      </c>
      <c r="BC49" s="71">
        <f t="shared" si="89"/>
        <v>1.0473915526714235</v>
      </c>
      <c r="BD49" s="71">
        <f t="shared" si="90"/>
        <v>1.0084445748326143</v>
      </c>
      <c r="BE49" s="71">
        <f t="shared" si="91"/>
        <v>1.0596327328868429</v>
      </c>
      <c r="BF49" s="71"/>
      <c r="BG49" s="71"/>
      <c r="BH49" s="71"/>
      <c r="BI49" s="71"/>
      <c r="BJ49" s="71"/>
      <c r="BK49" s="71"/>
      <c r="BL49" s="71"/>
      <c r="BM49" s="71"/>
      <c r="BN49" s="71"/>
      <c r="BO49" s="71"/>
      <c r="BP49" s="71"/>
      <c r="BQ49" s="147">
        <f>Northeast!AK49</f>
        <v>1.0011942926664135</v>
      </c>
      <c r="BR49" s="147">
        <f>Midwest!AK49</f>
        <v>1.0461037968322533</v>
      </c>
      <c r="BS49" s="147">
        <f>South!AK49</f>
        <v>1.0058568600936844</v>
      </c>
      <c r="BT49" s="147">
        <f>West!AK49</f>
        <v>1.060344165285843</v>
      </c>
      <c r="BU49" s="72"/>
      <c r="BV49" s="147">
        <f>Northeast!AH49</f>
        <v>1.0008706775829848</v>
      </c>
      <c r="BW49" s="147">
        <f>Midwest!AH49</f>
        <v>1.0012310019742492</v>
      </c>
      <c r="BX49" s="147">
        <f>South!AH49</f>
        <v>1.0025726471047669</v>
      </c>
      <c r="BY49" s="147">
        <f>West!AH49</f>
        <v>0.99932905520462922</v>
      </c>
      <c r="CA49" s="147">
        <f>Northeast!AI49</f>
        <v>0.98732168291458366</v>
      </c>
      <c r="CB49" s="147">
        <f>Midwest!AI49</f>
        <v>0.96412591375169665</v>
      </c>
      <c r="CC49" s="147">
        <f>South!AI49</f>
        <v>0.96304339053538057</v>
      </c>
      <c r="CD49" s="147">
        <f>West!AI49</f>
        <v>0.97370354850528462</v>
      </c>
      <c r="CF49" s="147">
        <f>Northeast!AJ49</f>
        <v>0.98851521285650568</v>
      </c>
      <c r="CG49" s="147">
        <f>Midwest!AJ49</f>
        <v>0.9943629039726245</v>
      </c>
      <c r="CH49" s="147">
        <f>South!AJ49</f>
        <v>0.99105150209406701</v>
      </c>
      <c r="CI49" s="147">
        <f>West!AJ49</f>
        <v>0.95886172021017824</v>
      </c>
      <c r="CK49" s="73">
        <f t="shared" si="92"/>
        <v>0.97808555197684088</v>
      </c>
      <c r="CL49" s="73">
        <f t="shared" si="93"/>
        <v>0.98302239107860556</v>
      </c>
      <c r="CM49" s="73">
        <f t="shared" si="107"/>
        <v>1.000990781692475</v>
      </c>
      <c r="CN49" s="73">
        <f t="shared" si="108"/>
        <v>1.001293306228896</v>
      </c>
      <c r="CO49" s="73">
        <f t="shared" si="109"/>
        <v>0.97004141645848241</v>
      </c>
      <c r="CP49" s="73">
        <f t="shared" si="110"/>
        <v>0.98599770334477377</v>
      </c>
      <c r="CQ49" s="73">
        <f t="shared" si="111"/>
        <v>1.0254295746959041</v>
      </c>
      <c r="CR49" s="73">
        <f t="shared" si="112"/>
        <v>0.96147999798371164</v>
      </c>
      <c r="CS49" s="73">
        <f t="shared" si="113"/>
        <v>0.96147999798371186</v>
      </c>
      <c r="CT49" s="73"/>
      <c r="CU49" s="73">
        <f t="shared" si="114"/>
        <v>0.9586444699238611</v>
      </c>
      <c r="CX49" s="53"/>
      <c r="CZ49" s="71">
        <f t="shared" si="70"/>
        <v>0.20282097494556381</v>
      </c>
      <c r="DA49" s="71">
        <f t="shared" si="71"/>
        <v>0.29321378208466686</v>
      </c>
      <c r="DB49" s="71">
        <f t="shared" si="72"/>
        <v>0.33169206448856181</v>
      </c>
      <c r="DC49" s="71">
        <f t="shared" si="73"/>
        <v>0.17227317848120752</v>
      </c>
      <c r="DE49" s="71">
        <f t="shared" si="125"/>
        <v>0.20669251983984202</v>
      </c>
      <c r="DF49" s="71">
        <f t="shared" si="126"/>
        <v>0.29707025423117578</v>
      </c>
      <c r="DG49" s="71">
        <f t="shared" si="127"/>
        <v>0.32885866488502297</v>
      </c>
      <c r="DH49" s="71">
        <f t="shared" si="128"/>
        <v>0.16728045337061137</v>
      </c>
      <c r="DI49" s="71">
        <f t="shared" si="129"/>
        <v>0.99990189232665205</v>
      </c>
      <c r="DJ49" s="71"/>
      <c r="DK49" s="71">
        <f t="shared" si="130"/>
        <v>0.20671279995169653</v>
      </c>
      <c r="DL49" s="71">
        <f t="shared" si="131"/>
        <v>0.29709940196225537</v>
      </c>
      <c r="DM49" s="71">
        <f t="shared" si="132"/>
        <v>0.32889093160910837</v>
      </c>
      <c r="DN49" s="71">
        <f t="shared" si="133"/>
        <v>0.16729686647693984</v>
      </c>
      <c r="DQ49" s="71">
        <f t="shared" si="64"/>
        <v>-5.851565511893736E-2</v>
      </c>
      <c r="DR49" s="71">
        <f t="shared" si="28"/>
        <v>-5.4490924451200844E-2</v>
      </c>
      <c r="DS49" s="71">
        <f t="shared" si="29"/>
        <v>-7.6551914099324799E-3</v>
      </c>
      <c r="DT49" s="71">
        <f t="shared" si="30"/>
        <v>8.5998820505419262E-3</v>
      </c>
      <c r="DV49" s="71">
        <f t="shared" si="115"/>
        <v>0.21434998907523839</v>
      </c>
      <c r="DW49" s="71">
        <f t="shared" si="116"/>
        <v>0.25771119776206636</v>
      </c>
      <c r="DX49" s="71">
        <f t="shared" si="117"/>
        <v>0.33435685996223491</v>
      </c>
      <c r="DY49" s="71">
        <f t="shared" si="118"/>
        <v>0.1935819532004604</v>
      </c>
      <c r="DZ49" s="71"/>
      <c r="EB49" s="71">
        <f t="shared" si="134"/>
        <v>-4.9573988575393323E-4</v>
      </c>
      <c r="EC49" s="71">
        <f t="shared" si="135"/>
        <v>-8.0406704043992482E-3</v>
      </c>
      <c r="ED49" s="71">
        <f t="shared" si="136"/>
        <v>1.9346837768569312E-3</v>
      </c>
      <c r="EE49" s="71">
        <f t="shared" si="137"/>
        <v>7.9900294012788444E-3</v>
      </c>
      <c r="EG49" s="71">
        <f t="shared" si="65"/>
        <v>5.3990827823588146E-4</v>
      </c>
      <c r="EH49" s="71">
        <f t="shared" si="35"/>
        <v>1.4235472676909779E-3</v>
      </c>
      <c r="EI49" s="71">
        <f t="shared" si="36"/>
        <v>1.1972524992414886E-3</v>
      </c>
      <c r="EJ49" s="71">
        <f t="shared" si="37"/>
        <v>-3.4658245845597079E-4</v>
      </c>
      <c r="EL49" s="71">
        <f t="shared" si="66"/>
        <v>-1.6151469444735628E-3</v>
      </c>
      <c r="EM49" s="71">
        <f t="shared" si="38"/>
        <v>-6.0370615222860046E-4</v>
      </c>
      <c r="EN49" s="71">
        <f t="shared" si="39"/>
        <v>1.9023742626700656E-4</v>
      </c>
      <c r="EO49" s="71">
        <f t="shared" si="40"/>
        <v>1.8249969550284035E-3</v>
      </c>
      <c r="EQ49" s="71">
        <f t="shared" si="67"/>
        <v>-3.4179418159513437E-3</v>
      </c>
      <c r="ER49" s="71">
        <f t="shared" si="41"/>
        <v>9.8292166503786242E-3</v>
      </c>
      <c r="ES49" s="71">
        <f t="shared" si="42"/>
        <v>-4.2903103553218469E-3</v>
      </c>
      <c r="ET49" s="71">
        <f t="shared" si="43"/>
        <v>1.5236395964633489E-2</v>
      </c>
      <c r="EW49" s="71">
        <f t="shared" si="138"/>
        <v>0.97106279174326449</v>
      </c>
      <c r="EX49" s="71">
        <f t="shared" si="139"/>
        <v>0.8262131002007348</v>
      </c>
      <c r="EY49" s="71">
        <f t="shared" si="119"/>
        <v>1.0254295746959041</v>
      </c>
      <c r="EZ49" s="71"/>
      <c r="FA49" s="71">
        <f t="shared" si="140"/>
        <v>0.99948178700203893</v>
      </c>
      <c r="FB49" s="71">
        <f t="shared" si="47"/>
        <v>0.99302889190488186</v>
      </c>
      <c r="FC49" s="71">
        <f t="shared" si="120"/>
        <v>1.000990781692475</v>
      </c>
      <c r="FD49" s="71"/>
      <c r="FE49" s="71">
        <f t="shared" si="141"/>
        <v>1.0008707031664905</v>
      </c>
      <c r="FF49" s="71">
        <f t="shared" si="142"/>
        <v>1.0107533683277139</v>
      </c>
      <c r="FG49" s="71">
        <f t="shared" si="121"/>
        <v>1.001293306228896</v>
      </c>
      <c r="FH49" s="71"/>
      <c r="FI49" s="71">
        <f t="shared" si="143"/>
        <v>0.9998546619148474</v>
      </c>
      <c r="FJ49" s="71">
        <f t="shared" si="144"/>
        <v>1.0228628693099957</v>
      </c>
      <c r="FK49" s="71">
        <f t="shared" si="122"/>
        <v>0.97004141645848241</v>
      </c>
      <c r="FM49" s="71">
        <f t="shared" si="145"/>
        <v>1.0033573023546745</v>
      </c>
      <c r="FN49" s="71">
        <f t="shared" si="146"/>
        <v>0.98782383850309319</v>
      </c>
      <c r="FO49" s="71">
        <f t="shared" si="123"/>
        <v>0.98599770334477377</v>
      </c>
      <c r="FQ49" s="238"/>
      <c r="GA49" s="51">
        <f>GA48+1</f>
        <v>2004</v>
      </c>
      <c r="GB49" s="118">
        <f t="shared" si="74"/>
        <v>1.3154956802706164</v>
      </c>
      <c r="GC49" s="118">
        <f t="shared" si="75"/>
        <v>1.250147645142897</v>
      </c>
      <c r="GD49" s="118">
        <f t="shared" si="76"/>
        <v>1.1752434982324715</v>
      </c>
      <c r="GE49" s="118">
        <f t="shared" si="77"/>
        <v>0.96111060074100341</v>
      </c>
      <c r="GF49" s="118">
        <f t="shared" si="78"/>
        <v>0.93159445424218168</v>
      </c>
    </row>
    <row r="50" spans="1:188" x14ac:dyDescent="0.2">
      <c r="A50" s="75" t="s">
        <v>147</v>
      </c>
      <c r="B50" s="50">
        <f t="shared" si="124"/>
        <v>1984</v>
      </c>
      <c r="D50" s="79">
        <f>Conversion_Factors!$O46*D211+D293</f>
        <v>3238.8964938318868</v>
      </c>
      <c r="E50" s="79">
        <f>Conversion_Factors!$O46*E211+E293</f>
        <v>4552.155241899738</v>
      </c>
      <c r="F50" s="79">
        <f>Conversion_Factors!$O46*F211+F293</f>
        <v>5469.8940466522372</v>
      </c>
      <c r="G50" s="79">
        <f>Conversion_Factors!$O46*G211+G293</f>
        <v>2674.1977914244162</v>
      </c>
      <c r="H50" s="79">
        <f t="shared" si="69"/>
        <v>15935.143573808278</v>
      </c>
      <c r="I50" s="71"/>
      <c r="J50" s="321">
        <f>Northeast!I50</f>
        <v>18313.872427904465</v>
      </c>
      <c r="K50" s="321">
        <f>Midwest!I50</f>
        <v>21938.941840436102</v>
      </c>
      <c r="L50" s="321">
        <f>South!I50</f>
        <v>29035.98085317605</v>
      </c>
      <c r="M50" s="321">
        <f>West!I50</f>
        <v>16847.287028913135</v>
      </c>
      <c r="N50" s="321">
        <f t="shared" si="94"/>
        <v>86136.082150429764</v>
      </c>
      <c r="P50" s="85">
        <f>Northeast!N50</f>
        <v>29.928087629981121</v>
      </c>
      <c r="Q50" s="85">
        <f>Midwest!N50</f>
        <v>33.270993235145312</v>
      </c>
      <c r="R50" s="85">
        <f>South!N50</f>
        <v>41.584129722086679</v>
      </c>
      <c r="S50" s="85">
        <f>West!N50</f>
        <v>22.900052752370573</v>
      </c>
      <c r="T50" s="81">
        <f t="shared" si="95"/>
        <v>127.68326333958369</v>
      </c>
      <c r="V50" s="79">
        <f>Conversion_Factors!$O46*V211+V293</f>
        <v>176.85481356181384</v>
      </c>
      <c r="W50" s="79">
        <f>Conversion_Factors!$O46*W211+W293</f>
        <v>207.49201465631171</v>
      </c>
      <c r="X50" s="79">
        <f>Conversion_Factors!$O46*X211+X293</f>
        <v>188.38330533111377</v>
      </c>
      <c r="Y50" s="79">
        <f>Conversion_Factors!$O46*Y211+Y293</f>
        <v>158.73165731877106</v>
      </c>
      <c r="Z50" s="79">
        <f>Conversion_Factors!$O46*Z211+Z293</f>
        <v>184.9996328597675</v>
      </c>
      <c r="AC50" s="79">
        <f>Conversion_Factors!$O46*AC211+AC293</f>
        <v>108.22263466601358</v>
      </c>
      <c r="AD50" s="79">
        <f>Conversion_Factors!$O46*AD211+AD293</f>
        <v>136.8205394328636</v>
      </c>
      <c r="AE50" s="79">
        <f>Conversion_Factors!$O46*AE211+AE293</f>
        <v>131.53801902813416</v>
      </c>
      <c r="AF50" s="79">
        <f>Conversion_Factors!$O46*AF211+AF293</f>
        <v>116.77692712509528</v>
      </c>
      <c r="AG50" s="79">
        <f>Conversion_Factors!$O46*AG211+AG293</f>
        <v>124.80213269163954</v>
      </c>
      <c r="AI50" s="74">
        <f t="shared" si="96"/>
        <v>109.71504813357396</v>
      </c>
      <c r="AJ50" s="74">
        <f t="shared" si="97"/>
        <v>137.04181146424702</v>
      </c>
      <c r="AK50" s="74">
        <f t="shared" si="98"/>
        <v>131.12393654515128</v>
      </c>
      <c r="AL50" s="74">
        <f t="shared" si="99"/>
        <v>113.91339234796591</v>
      </c>
      <c r="AM50" s="74">
        <f t="shared" si="100"/>
        <v>124.56116660852739</v>
      </c>
      <c r="AO50" s="118">
        <f>Northeast!V50</f>
        <v>0.98639736760864904</v>
      </c>
      <c r="AP50" s="118">
        <f>Midwest!V50</f>
        <v>0.99838536845785086</v>
      </c>
      <c r="AQ50" s="118">
        <f>South!V50</f>
        <v>1.0031579473122383</v>
      </c>
      <c r="AR50" s="118">
        <f>West!V50</f>
        <v>1.0251378237282431</v>
      </c>
      <c r="AS50" s="118">
        <f t="shared" si="101"/>
        <v>1.0019345201211021</v>
      </c>
      <c r="AU50" s="51">
        <f t="shared" si="102"/>
        <v>1634.175827520799</v>
      </c>
      <c r="AV50" s="51">
        <f t="shared" si="103"/>
        <v>1516.5267986545675</v>
      </c>
      <c r="AW50" s="51">
        <f t="shared" si="104"/>
        <v>1432.158601163221</v>
      </c>
      <c r="AX50" s="51">
        <f t="shared" si="105"/>
        <v>1359.2724284372757</v>
      </c>
      <c r="AY50" s="51">
        <f t="shared" si="106"/>
        <v>1482.3435214593937</v>
      </c>
      <c r="BB50" s="71">
        <f t="shared" si="88"/>
        <v>1.0343322821289227</v>
      </c>
      <c r="BC50" s="71">
        <f t="shared" si="89"/>
        <v>1.0617046861630473</v>
      </c>
      <c r="BD50" s="71">
        <f t="shared" si="90"/>
        <v>1.0467747910570626</v>
      </c>
      <c r="BE50" s="71">
        <f t="shared" si="91"/>
        <v>1.0209361234324277</v>
      </c>
      <c r="BF50" s="71"/>
      <c r="BG50" s="71"/>
      <c r="BH50" s="71"/>
      <c r="BI50" s="71"/>
      <c r="BJ50" s="71"/>
      <c r="BK50" s="71"/>
      <c r="BL50" s="71"/>
      <c r="BM50" s="71"/>
      <c r="BN50" s="71"/>
      <c r="BO50" s="71"/>
      <c r="BP50" s="71"/>
      <c r="BQ50" s="147">
        <f>Northeast!AK50</f>
        <v>1.0332815773531547</v>
      </c>
      <c r="BR50" s="147">
        <f>Midwest!AK50</f>
        <v>1.061257743816121</v>
      </c>
      <c r="BS50" s="147">
        <f>South!AK50</f>
        <v>1.0447415349017619</v>
      </c>
      <c r="BT50" s="147">
        <f>West!AK50</f>
        <v>1.0214782442524599</v>
      </c>
      <c r="BU50" s="72"/>
      <c r="BV50" s="147">
        <f>Northeast!AH50</f>
        <v>1.0010168620043136</v>
      </c>
      <c r="BW50" s="147">
        <f>Midwest!AH50</f>
        <v>1.0004211440147606</v>
      </c>
      <c r="BX50" s="147">
        <f>South!AH50</f>
        <v>1.0019461810288726</v>
      </c>
      <c r="BY50" s="147">
        <f>West!AH50</f>
        <v>0.99946927815341857</v>
      </c>
      <c r="CA50" s="147">
        <f>Northeast!AI50</f>
        <v>0.98769154731126096</v>
      </c>
      <c r="CB50" s="147">
        <f>Midwest!AI50</f>
        <v>0.96736790189071831</v>
      </c>
      <c r="CC50" s="147">
        <f>South!AI50</f>
        <v>0.96730130071352671</v>
      </c>
      <c r="CD50" s="147">
        <f>West!AI50</f>
        <v>0.97609518510929283</v>
      </c>
      <c r="CF50" s="147">
        <f>Northeast!AJ50</f>
        <v>0.98675764649100672</v>
      </c>
      <c r="CG50" s="147">
        <f>Midwest!AJ50</f>
        <v>0.98326073359860033</v>
      </c>
      <c r="CH50" s="147">
        <f>South!AJ50</f>
        <v>0.99545750346585438</v>
      </c>
      <c r="CI50" s="147">
        <f>West!AJ50</f>
        <v>0.97652682791723144</v>
      </c>
      <c r="CK50" s="73">
        <f t="shared" si="92"/>
        <v>0.99184653865025063</v>
      </c>
      <c r="CL50" s="73">
        <f t="shared" si="93"/>
        <v>1.0029062689435733</v>
      </c>
      <c r="CM50" s="73">
        <f t="shared" si="107"/>
        <v>1.0004456656885601</v>
      </c>
      <c r="CN50" s="73">
        <f t="shared" si="108"/>
        <v>1.0009012444160081</v>
      </c>
      <c r="CO50" s="73">
        <f t="shared" si="109"/>
        <v>0.97291076297738033</v>
      </c>
      <c r="CP50" s="73">
        <f t="shared" si="110"/>
        <v>0.98697436740721889</v>
      </c>
      <c r="CQ50" s="73">
        <f t="shared" si="111"/>
        <v>1.0430298274275542</v>
      </c>
      <c r="CR50" s="73">
        <f t="shared" si="112"/>
        <v>0.99472911144232012</v>
      </c>
      <c r="CS50" s="73">
        <f t="shared" si="113"/>
        <v>0.99472911144232046</v>
      </c>
      <c r="CT50" s="73"/>
      <c r="CU50" s="73">
        <f t="shared" si="114"/>
        <v>0.96153172476098892</v>
      </c>
      <c r="CX50" s="53"/>
      <c r="CZ50" s="71">
        <f t="shared" si="70"/>
        <v>0.20325493013790497</v>
      </c>
      <c r="DA50" s="71">
        <f t="shared" si="71"/>
        <v>0.28566766410450584</v>
      </c>
      <c r="DB50" s="71">
        <f t="shared" si="72"/>
        <v>0.34325979062044987</v>
      </c>
      <c r="DC50" s="71">
        <f t="shared" si="73"/>
        <v>0.1678176151371393</v>
      </c>
      <c r="DE50" s="71">
        <f t="shared" si="125"/>
        <v>0.20303787525028497</v>
      </c>
      <c r="DF50" s="71">
        <f t="shared" si="126"/>
        <v>0.28942432754487141</v>
      </c>
      <c r="DG50" s="71">
        <f t="shared" si="127"/>
        <v>0.33744288253809523</v>
      </c>
      <c r="DH50" s="71">
        <f t="shared" si="128"/>
        <v>0.17003566756735425</v>
      </c>
      <c r="DI50" s="71">
        <f t="shared" si="129"/>
        <v>0.99994075290060591</v>
      </c>
      <c r="DJ50" s="71"/>
      <c r="DK50" s="71">
        <f t="shared" si="130"/>
        <v>0.20304990536821027</v>
      </c>
      <c r="DL50" s="71">
        <f t="shared" si="131"/>
        <v>0.28944147611277543</v>
      </c>
      <c r="DM50" s="71">
        <f t="shared" si="132"/>
        <v>0.33746287623466531</v>
      </c>
      <c r="DN50" s="71">
        <f t="shared" si="133"/>
        <v>0.17004574228434891</v>
      </c>
      <c r="DQ50" s="71">
        <f t="shared" si="64"/>
        <v>3.1546155069953508E-2</v>
      </c>
      <c r="DR50" s="71">
        <f t="shared" si="28"/>
        <v>1.4382162626138286E-2</v>
      </c>
      <c r="DS50" s="71">
        <f t="shared" si="29"/>
        <v>3.7929744437459126E-2</v>
      </c>
      <c r="DT50" s="71">
        <f t="shared" si="30"/>
        <v>-3.7342702452543446E-2</v>
      </c>
      <c r="DV50" s="71">
        <f t="shared" si="115"/>
        <v>0.21261557259965405</v>
      </c>
      <c r="DW50" s="71">
        <f t="shared" si="116"/>
        <v>0.25470094869327231</v>
      </c>
      <c r="DX50" s="71">
        <f t="shared" si="117"/>
        <v>0.33709428300287719</v>
      </c>
      <c r="DY50" s="71">
        <f t="shared" si="118"/>
        <v>0.19558919570419628</v>
      </c>
      <c r="DZ50" s="71"/>
      <c r="EB50" s="71">
        <f t="shared" si="134"/>
        <v>-8.1244304996473254E-3</v>
      </c>
      <c r="EC50" s="71">
        <f t="shared" si="135"/>
        <v>-1.1749462692926309E-2</v>
      </c>
      <c r="ED50" s="71">
        <f t="shared" si="136"/>
        <v>8.1537971470752677E-3</v>
      </c>
      <c r="EE50" s="71">
        <f t="shared" si="137"/>
        <v>1.031556583126488E-2</v>
      </c>
      <c r="EG50" s="71">
        <f t="shared" si="65"/>
        <v>1.460465872310964E-4</v>
      </c>
      <c r="EH50" s="71">
        <f t="shared" si="35"/>
        <v>-8.0918955404102886E-4</v>
      </c>
      <c r="EI50" s="71">
        <f t="shared" si="36"/>
        <v>-6.2505384085012215E-4</v>
      </c>
      <c r="EJ50" s="71">
        <f t="shared" si="37"/>
        <v>1.4030725029062665E-4</v>
      </c>
      <c r="EL50" s="71">
        <f t="shared" si="66"/>
        <v>3.7454371985018664E-4</v>
      </c>
      <c r="EM50" s="71">
        <f t="shared" si="38"/>
        <v>3.3569780626206669E-3</v>
      </c>
      <c r="EN50" s="71">
        <f t="shared" si="39"/>
        <v>4.4115614201163172E-3</v>
      </c>
      <c r="EO50" s="71">
        <f t="shared" si="40"/>
        <v>2.4532150546972054E-3</v>
      </c>
      <c r="EQ50" s="71">
        <f t="shared" si="67"/>
        <v>-1.779568651503401E-3</v>
      </c>
      <c r="ER50" s="71">
        <f t="shared" si="41"/>
        <v>-1.1227906864185294E-2</v>
      </c>
      <c r="ES50" s="71">
        <f t="shared" si="42"/>
        <v>4.4359311579984847E-3</v>
      </c>
      <c r="ET50" s="71">
        <f t="shared" si="43"/>
        <v>1.825535064543508E-2</v>
      </c>
      <c r="EW50" s="71">
        <f t="shared" si="138"/>
        <v>1.0171637849794508</v>
      </c>
      <c r="EX50" s="71">
        <f t="shared" si="139"/>
        <v>0.84039404419978569</v>
      </c>
      <c r="EY50" s="71">
        <f t="shared" si="119"/>
        <v>1.0430298274275542</v>
      </c>
      <c r="EZ50" s="71"/>
      <c r="FA50" s="71">
        <f t="shared" si="140"/>
        <v>0.99945542355245942</v>
      </c>
      <c r="FB50" s="71">
        <f t="shared" si="47"/>
        <v>0.99248811175862317</v>
      </c>
      <c r="FC50" s="71">
        <f t="shared" si="120"/>
        <v>1.0004456656885601</v>
      </c>
      <c r="FD50" s="71"/>
      <c r="FE50" s="71">
        <f t="shared" si="141"/>
        <v>0.99960844458816533</v>
      </c>
      <c r="FF50" s="71">
        <f t="shared" si="142"/>
        <v>1.010357602376315</v>
      </c>
      <c r="FG50" s="71">
        <f t="shared" si="121"/>
        <v>1.0009012444160081</v>
      </c>
      <c r="FH50" s="71"/>
      <c r="FI50" s="71">
        <f t="shared" si="143"/>
        <v>1.0029579628974747</v>
      </c>
      <c r="FJ50" s="71">
        <f t="shared" si="144"/>
        <v>1.0258884597266191</v>
      </c>
      <c r="FK50" s="71">
        <f t="shared" si="122"/>
        <v>0.97291076297738033</v>
      </c>
      <c r="FM50" s="71">
        <f t="shared" si="145"/>
        <v>1.0009905338107097</v>
      </c>
      <c r="FN50" s="71">
        <f t="shared" si="146"/>
        <v>0.98880231141415553</v>
      </c>
      <c r="FO50" s="71">
        <f t="shared" si="123"/>
        <v>0.98697436740721889</v>
      </c>
      <c r="FQ50" s="238"/>
      <c r="GA50" s="51">
        <f>GA49+1</f>
        <v>2005</v>
      </c>
      <c r="GB50" s="118">
        <f t="shared" si="74"/>
        <v>1.3484789753408013</v>
      </c>
      <c r="GC50" s="118">
        <f t="shared" si="75"/>
        <v>1.2658395878589526</v>
      </c>
      <c r="GD50" s="118">
        <f t="shared" si="76"/>
        <v>1.1880544225835843</v>
      </c>
      <c r="GE50" s="118">
        <f t="shared" si="77"/>
        <v>0.97834289067451985</v>
      </c>
      <c r="GF50" s="118">
        <f t="shared" si="78"/>
        <v>0.91651183436243033</v>
      </c>
    </row>
    <row r="51" spans="1:188" x14ac:dyDescent="0.2">
      <c r="A51" s="75" t="s">
        <v>147</v>
      </c>
      <c r="B51" s="50">
        <f t="shared" si="124"/>
        <v>1985</v>
      </c>
      <c r="D51" s="79">
        <f>Conversion_Factors!$O47*D212+D294</f>
        <v>3212.3232798266604</v>
      </c>
      <c r="E51" s="79">
        <f>Conversion_Factors!$O47*E212+E294</f>
        <v>4506.9988635351147</v>
      </c>
      <c r="F51" s="79">
        <f>Conversion_Factors!$O47*F212+F294</f>
        <v>5496.3271329376257</v>
      </c>
      <c r="G51" s="79">
        <f>Conversion_Factors!$O47*G212+G294</f>
        <v>2803.9317237005989</v>
      </c>
      <c r="H51" s="79">
        <f t="shared" si="69"/>
        <v>16019.580999999998</v>
      </c>
      <c r="I51" s="71"/>
      <c r="J51" s="321">
        <f>Northeast!I51</f>
        <v>18310.250141025524</v>
      </c>
      <c r="K51" s="321">
        <f>Midwest!I51</f>
        <v>21935.632641589924</v>
      </c>
      <c r="L51" s="321">
        <f>South!I51</f>
        <v>29408.164037719747</v>
      </c>
      <c r="M51" s="321">
        <f>West!I51</f>
        <v>17190.115853910374</v>
      </c>
      <c r="N51" s="321">
        <f t="shared" ref="N51:N67" si="147">SUM(J51:M51)</f>
        <v>86844.16267424557</v>
      </c>
      <c r="P51" s="85">
        <f>Northeast!N51</f>
        <v>30.295053407897139</v>
      </c>
      <c r="Q51" s="85">
        <f>Midwest!N51</f>
        <v>34.388131631610612</v>
      </c>
      <c r="R51" s="85">
        <f>South!N51</f>
        <v>43.540885389042344</v>
      </c>
      <c r="S51" s="85">
        <f>West!N51</f>
        <v>23.938290935475301</v>
      </c>
      <c r="T51" s="81">
        <f t="shared" ref="T51:T67" si="148">SUM(P51:S51)</f>
        <v>132.1623613640254</v>
      </c>
      <c r="V51" s="79">
        <f>Conversion_Factors!$O47*V212+V294</f>
        <v>175.4385251476823</v>
      </c>
      <c r="W51" s="79">
        <f>Conversion_Factors!$O47*W212+W294</f>
        <v>205.46473116028812</v>
      </c>
      <c r="X51" s="79">
        <f>Conversion_Factors!$O47*X212+X294</f>
        <v>186.89800308131714</v>
      </c>
      <c r="Y51" s="79">
        <f>Conversion_Factors!$O47*Y212+Y294</f>
        <v>163.11302073410786</v>
      </c>
      <c r="Z51" s="79">
        <f>Conversion_Factors!$O47*Z212+Z294</f>
        <v>184.46353222484061</v>
      </c>
      <c r="AC51" s="79">
        <f>Conversion_Factors!$O47*AC212+AC294</f>
        <v>106.03458051634564</v>
      </c>
      <c r="AD51" s="79">
        <f>Conversion_Factors!$O47*AD212+AD294</f>
        <v>131.06262683350161</v>
      </c>
      <c r="AE51" s="79">
        <f>Conversion_Factors!$O47*AE212+AE294</f>
        <v>126.23370158478336</v>
      </c>
      <c r="AF51" s="79">
        <f>Conversion_Factors!$O47*AF212+AF294</f>
        <v>117.13165869938183</v>
      </c>
      <c r="AG51" s="79">
        <f>Conversion_Factors!$O47*AG212+AG294</f>
        <v>121.21137088248582</v>
      </c>
      <c r="AI51" s="74">
        <f t="shared" ref="AI51:AI67" si="149">AC51/AO51</f>
        <v>106.07330935060065</v>
      </c>
      <c r="AJ51" s="74">
        <f t="shared" ref="AJ51:AJ67" si="150">AD51/AP51</f>
        <v>129.07714664000395</v>
      </c>
      <c r="AK51" s="74">
        <f t="shared" ref="AK51:AK67" si="151">AE51/AQ51</f>
        <v>125.26470609092397</v>
      </c>
      <c r="AL51" s="74">
        <f t="shared" ref="AL51:AL67" si="152">AF51/AR51</f>
        <v>111.57739424968584</v>
      </c>
      <c r="AM51" s="74">
        <f t="shared" ref="AM51:AM67" si="153">(D51/AO51+E51/AP51+F51/AQ51+G51/AR51)/T51</f>
        <v>119.37836654060267</v>
      </c>
      <c r="AO51" s="118">
        <f>Northeast!V51</f>
        <v>0.99963488615098262</v>
      </c>
      <c r="AP51" s="118">
        <f>Midwest!V51</f>
        <v>1.0153821202682389</v>
      </c>
      <c r="AQ51" s="118">
        <f>South!V51</f>
        <v>1.0077355827040064</v>
      </c>
      <c r="AR51" s="118">
        <f>West!V51</f>
        <v>1.0497794780658416</v>
      </c>
      <c r="AS51" s="118">
        <f t="shared" ref="AS51:AS67" si="154">AG51/AM51</f>
        <v>1.0153545771734087</v>
      </c>
      <c r="AU51" s="51">
        <f>P51/J51*1000000</f>
        <v>1654.5406629928414</v>
      </c>
      <c r="AV51" s="51">
        <f>Q51/K51*1000000</f>
        <v>1567.6836038186914</v>
      </c>
      <c r="AW51" s="51">
        <f>R51/L51*1000000</f>
        <v>1480.5713587966786</v>
      </c>
      <c r="AX51" s="51">
        <f>S51/M51*1000000</f>
        <v>1392.5613497264396</v>
      </c>
      <c r="AY51" s="51">
        <f>T51/N51*1000000</f>
        <v>1521.8335613387098</v>
      </c>
      <c r="BB51" s="71">
        <f t="shared" si="88"/>
        <v>1</v>
      </c>
      <c r="BC51" s="71">
        <f t="shared" si="89"/>
        <v>1</v>
      </c>
      <c r="BD51" s="71">
        <f t="shared" si="90"/>
        <v>1</v>
      </c>
      <c r="BE51" s="71">
        <f t="shared" si="91"/>
        <v>1</v>
      </c>
      <c r="BF51" s="71"/>
      <c r="BG51" s="71"/>
      <c r="BH51" s="71"/>
      <c r="BI51" s="71"/>
      <c r="BJ51" s="71"/>
      <c r="BK51" s="71"/>
      <c r="BL51" s="71"/>
      <c r="BM51" s="71"/>
      <c r="BN51" s="71"/>
      <c r="BO51" s="71"/>
      <c r="BP51" s="71"/>
      <c r="BQ51" s="147">
        <f>Northeast!AK51</f>
        <v>1</v>
      </c>
      <c r="BR51" s="147">
        <f>Midwest!AK51</f>
        <v>1</v>
      </c>
      <c r="BS51" s="147">
        <f>South!AK51</f>
        <v>1</v>
      </c>
      <c r="BT51" s="147">
        <f>West!AK51</f>
        <v>1</v>
      </c>
      <c r="BU51" s="72"/>
      <c r="BV51" s="147">
        <f>Northeast!AH51</f>
        <v>1</v>
      </c>
      <c r="BW51" s="147">
        <f>Midwest!AH51</f>
        <v>1</v>
      </c>
      <c r="BX51" s="147">
        <f>South!AH51</f>
        <v>1</v>
      </c>
      <c r="BY51" s="147">
        <f>West!AH51</f>
        <v>1</v>
      </c>
      <c r="CA51" s="147">
        <f>Northeast!AI51</f>
        <v>1</v>
      </c>
      <c r="CB51" s="147">
        <f>Midwest!AI51</f>
        <v>1</v>
      </c>
      <c r="CC51" s="147">
        <f>South!AI51</f>
        <v>1</v>
      </c>
      <c r="CD51" s="147">
        <f>West!AI51</f>
        <v>1</v>
      </c>
      <c r="CF51" s="147">
        <f>Northeast!AJ51</f>
        <v>1</v>
      </c>
      <c r="CG51" s="147">
        <f>Midwest!AJ51</f>
        <v>1</v>
      </c>
      <c r="CH51" s="147">
        <f>South!AJ51</f>
        <v>1</v>
      </c>
      <c r="CI51" s="147">
        <f>West!AJ51</f>
        <v>1</v>
      </c>
      <c r="CK51" s="73">
        <f t="shared" si="92"/>
        <v>1</v>
      </c>
      <c r="CL51" s="73">
        <f t="shared" si="93"/>
        <v>1</v>
      </c>
      <c r="CM51" s="73">
        <f t="shared" ref="CM51:CM67" si="155">FC51</f>
        <v>1</v>
      </c>
      <c r="CN51" s="73">
        <f t="shared" ref="CN51:CN67" si="156">FG51</f>
        <v>1</v>
      </c>
      <c r="CO51" s="73">
        <f t="shared" ref="CO51:CO67" si="157">FK51</f>
        <v>1</v>
      </c>
      <c r="CP51" s="73">
        <f t="shared" ref="CP51:CP67" si="158">FO51</f>
        <v>1</v>
      </c>
      <c r="CQ51" s="73">
        <f t="shared" ref="CQ51:CQ67" si="159">EY51</f>
        <v>1</v>
      </c>
      <c r="CR51" s="73">
        <f t="shared" ref="CR51:CR67" si="160">CK51*CM51*CN51*CO51*CP51*CQ51</f>
        <v>1</v>
      </c>
      <c r="CS51" s="73">
        <f t="shared" ref="CS51:CS67" si="161">CK51*CL51</f>
        <v>1</v>
      </c>
      <c r="CT51" s="73"/>
      <c r="CU51" s="73">
        <f t="shared" ref="CU51:CU67" si="162">CM51*CN51*CO51*CP51</f>
        <v>1</v>
      </c>
      <c r="CX51" s="53"/>
      <c r="CZ51" s="71">
        <f t="shared" ref="CZ51:CZ67" si="163">D51/$H51</f>
        <v>0.20052480023208227</v>
      </c>
      <c r="DA51" s="71">
        <f t="shared" ref="DA51:DA67" si="164">E51/$H51</f>
        <v>0.28134311774665738</v>
      </c>
      <c r="DB51" s="71">
        <f t="shared" ref="DB51:DB67" si="165">F51/$H51</f>
        <v>0.34310055506056159</v>
      </c>
      <c r="DC51" s="71">
        <f t="shared" ref="DC51:DC67" si="166">G51/$H51</f>
        <v>0.17503152696069887</v>
      </c>
      <c r="DE51" s="71">
        <f t="shared" si="125"/>
        <v>0.20188678854872735</v>
      </c>
      <c r="DF51" s="71">
        <f t="shared" si="126"/>
        <v>0.28349989367817147</v>
      </c>
      <c r="DG51" s="71">
        <f t="shared" si="127"/>
        <v>0.3431801666834195</v>
      </c>
      <c r="DH51" s="71">
        <f t="shared" si="128"/>
        <v>0.17139926999433552</v>
      </c>
      <c r="DI51" s="71">
        <f t="shared" si="129"/>
        <v>0.99996611890465392</v>
      </c>
      <c r="DJ51" s="71"/>
      <c r="DK51" s="71">
        <f t="shared" si="130"/>
        <v>0.20189362892601875</v>
      </c>
      <c r="DL51" s="71">
        <f t="shared" si="131"/>
        <v>0.28350949929054847</v>
      </c>
      <c r="DM51" s="71">
        <f t="shared" si="132"/>
        <v>0.34319179439732744</v>
      </c>
      <c r="DN51" s="71">
        <f t="shared" si="133"/>
        <v>0.17140507738610525</v>
      </c>
      <c r="DQ51" s="71">
        <f t="shared" si="64"/>
        <v>-3.273973513619275E-2</v>
      </c>
      <c r="DR51" s="71">
        <f t="shared" si="28"/>
        <v>-5.9454755498890711E-2</v>
      </c>
      <c r="DS51" s="71">
        <f t="shared" si="29"/>
        <v>-4.376951980218588E-2</v>
      </c>
      <c r="DT51" s="71">
        <f t="shared" si="30"/>
        <v>-2.1250837204841087E-2</v>
      </c>
      <c r="DV51" s="71">
        <f t="shared" si="115"/>
        <v>0.2108403095520385</v>
      </c>
      <c r="DW51" s="71">
        <f t="shared" si="116"/>
        <v>0.25258614932901108</v>
      </c>
      <c r="DX51" s="71">
        <f t="shared" si="117"/>
        <v>0.33863144202369067</v>
      </c>
      <c r="DY51" s="71">
        <f t="shared" si="118"/>
        <v>0.19794209909525975</v>
      </c>
      <c r="DZ51" s="71"/>
      <c r="EB51" s="71">
        <f t="shared" si="134"/>
        <v>-8.3846914068904307E-3</v>
      </c>
      <c r="EC51" s="71">
        <f t="shared" si="135"/>
        <v>-8.3377307399840825E-3</v>
      </c>
      <c r="ED51" s="71">
        <f t="shared" si="136"/>
        <v>4.5496615428609411E-3</v>
      </c>
      <c r="EE51" s="71">
        <f t="shared" si="137"/>
        <v>1.1958039728071402E-2</v>
      </c>
      <c r="EG51" s="71">
        <f t="shared" si="65"/>
        <v>-1.0163453503598382E-3</v>
      </c>
      <c r="EH51" s="71">
        <f t="shared" si="35"/>
        <v>-4.2105535851043752E-4</v>
      </c>
      <c r="EI51" s="71">
        <f t="shared" si="36"/>
        <v>-1.9442896721248359E-3</v>
      </c>
      <c r="EJ51" s="71">
        <f t="shared" si="37"/>
        <v>5.3086272926917261E-4</v>
      </c>
      <c r="EL51" s="71">
        <f t="shared" si="66"/>
        <v>1.2384829056217858E-2</v>
      </c>
      <c r="EM51" s="71">
        <f t="shared" si="38"/>
        <v>3.3176398913491272E-2</v>
      </c>
      <c r="EN51" s="71">
        <f t="shared" si="39"/>
        <v>3.3245249109822871E-2</v>
      </c>
      <c r="EO51" s="71">
        <f t="shared" si="40"/>
        <v>2.4195171597634565E-2</v>
      </c>
      <c r="EQ51" s="71">
        <f t="shared" si="67"/>
        <v>1.3330815301729488E-2</v>
      </c>
      <c r="ER51" s="71">
        <f t="shared" si="41"/>
        <v>1.6880951280678961E-2</v>
      </c>
      <c r="ES51" s="71">
        <f t="shared" si="42"/>
        <v>4.5528450220657379E-3</v>
      </c>
      <c r="ET51" s="71">
        <f t="shared" si="43"/>
        <v>2.3753055497242378E-2</v>
      </c>
      <c r="EW51" s="71">
        <f t="shared" si="138"/>
        <v>0.95874535291701135</v>
      </c>
      <c r="EX51" s="71">
        <f t="shared" si="139"/>
        <v>0.805723884495678</v>
      </c>
      <c r="EY51" s="71">
        <f t="shared" si="119"/>
        <v>1</v>
      </c>
      <c r="EZ51" s="71"/>
      <c r="FA51" s="71">
        <f t="shared" si="140"/>
        <v>0.99955453284086804</v>
      </c>
      <c r="FB51" s="71">
        <f t="shared" si="47"/>
        <v>0.9920459908990058</v>
      </c>
      <c r="FC51" s="71">
        <f t="shared" si="120"/>
        <v>1</v>
      </c>
      <c r="FD51" s="71"/>
      <c r="FE51" s="71">
        <f t="shared" si="141"/>
        <v>0.99909956709412018</v>
      </c>
      <c r="FF51" s="71">
        <f t="shared" si="142"/>
        <v>1.0094478431444296</v>
      </c>
      <c r="FG51" s="71">
        <f t="shared" si="121"/>
        <v>1</v>
      </c>
      <c r="FH51" s="71"/>
      <c r="FI51" s="71">
        <f t="shared" si="143"/>
        <v>1.0278434960876772</v>
      </c>
      <c r="FJ51" s="71">
        <f t="shared" si="144"/>
        <v>1.0544527810414104</v>
      </c>
      <c r="FK51" s="71">
        <f t="shared" si="122"/>
        <v>1</v>
      </c>
      <c r="FM51" s="71">
        <f t="shared" si="145"/>
        <v>1.0131975388854317</v>
      </c>
      <c r="FN51" s="71">
        <f t="shared" si="146"/>
        <v>1.0018520683690486</v>
      </c>
      <c r="FO51" s="71">
        <f t="shared" si="123"/>
        <v>1</v>
      </c>
      <c r="FQ51" s="238"/>
      <c r="GA51" s="51">
        <f>GA50+1</f>
        <v>2006</v>
      </c>
      <c r="GB51" s="118">
        <f t="shared" si="74"/>
        <v>1.2894798559338079</v>
      </c>
      <c r="GC51" s="118">
        <f t="shared" si="75"/>
        <v>1.2751941861755689</v>
      </c>
      <c r="GD51" s="118">
        <f t="shared" si="76"/>
        <v>1.2008837339295353</v>
      </c>
      <c r="GE51" s="118">
        <f t="shared" si="77"/>
        <v>0.9470763722709179</v>
      </c>
      <c r="GF51" s="118">
        <f t="shared" si="78"/>
        <v>0.88910340560060264</v>
      </c>
    </row>
    <row r="52" spans="1:188" x14ac:dyDescent="0.2">
      <c r="A52" s="75" t="s">
        <v>147</v>
      </c>
      <c r="B52" s="50">
        <f t="shared" si="124"/>
        <v>1986</v>
      </c>
      <c r="D52" s="79">
        <f>Conversion_Factors!$O48*D213+D295</f>
        <v>3274.907539213641</v>
      </c>
      <c r="E52" s="79">
        <f>Conversion_Factors!$O48*E213+E295</f>
        <v>4465.4289193982677</v>
      </c>
      <c r="F52" s="79">
        <f>Conversion_Factors!$O48*F213+F295</f>
        <v>5583.5360945762541</v>
      </c>
      <c r="G52" s="79">
        <f>Conversion_Factors!$O48*G213+G295</f>
        <v>2630.3511818369507</v>
      </c>
      <c r="H52" s="79">
        <f t="shared" si="69"/>
        <v>15954.223735025113</v>
      </c>
      <c r="I52" s="71"/>
      <c r="J52" s="321">
        <f>Northeast!I52</f>
        <v>18493.717320790016</v>
      </c>
      <c r="K52" s="321">
        <f>Midwest!I52</f>
        <v>21915.642178182858</v>
      </c>
      <c r="L52" s="321">
        <f>South!I52</f>
        <v>30106.106760429888</v>
      </c>
      <c r="M52" s="321">
        <f>West!I52</f>
        <v>17660.216096142212</v>
      </c>
      <c r="N52" s="321">
        <f t="shared" si="147"/>
        <v>88175.682355544966</v>
      </c>
      <c r="P52" s="85">
        <f>Northeast!N52</f>
        <v>30.643275658947726</v>
      </c>
      <c r="Q52" s="85">
        <f>Midwest!N52</f>
        <v>34.54575359515156</v>
      </c>
      <c r="R52" s="85">
        <f>South!N52</f>
        <v>44.766708197559495</v>
      </c>
      <c r="S52" s="85">
        <f>West!N52</f>
        <v>24.663453729499828</v>
      </c>
      <c r="T52" s="81">
        <f t="shared" si="148"/>
        <v>134.61919118115861</v>
      </c>
      <c r="V52" s="79">
        <f>Conversion_Factors!$O48*V213+V295</f>
        <v>177.08216700879819</v>
      </c>
      <c r="W52" s="79">
        <f>Conversion_Factors!$O48*W213+W295</f>
        <v>203.75533069451308</v>
      </c>
      <c r="X52" s="79">
        <f>Conversion_Factors!$O48*X213+X295</f>
        <v>185.46191106699334</v>
      </c>
      <c r="Y52" s="79">
        <f>Conversion_Factors!$O48*Y213+Y295</f>
        <v>148.94218550426109</v>
      </c>
      <c r="Z52" s="79">
        <f>Conversion_Factors!$O48*Z213+Z295</f>
        <v>180.93677654451204</v>
      </c>
      <c r="AC52" s="79">
        <f>Conversion_Factors!$O48*AC213+AC295</f>
        <v>106.87197986476946</v>
      </c>
      <c r="AD52" s="79">
        <f>Conversion_Factors!$O48*AD213+AD295</f>
        <v>129.26129711134695</v>
      </c>
      <c r="AE52" s="79">
        <f>Conversion_Factors!$O48*AE213+AE295</f>
        <v>124.72518796637021</v>
      </c>
      <c r="AF52" s="79">
        <f>Conversion_Factors!$O48*AF213+AF295</f>
        <v>106.64975030203502</v>
      </c>
      <c r="AG52" s="79">
        <f>Conversion_Factors!$O48*AG213+AG295</f>
        <v>118.51373934906002</v>
      </c>
      <c r="AI52" s="74">
        <f t="shared" si="149"/>
        <v>107.14871487922646</v>
      </c>
      <c r="AJ52" s="74">
        <f t="shared" si="150"/>
        <v>130.22219074421724</v>
      </c>
      <c r="AK52" s="74">
        <f t="shared" si="151"/>
        <v>124.2867062755457</v>
      </c>
      <c r="AL52" s="74">
        <f t="shared" si="152"/>
        <v>109.38302138001629</v>
      </c>
      <c r="AM52" s="74">
        <f t="shared" si="153"/>
        <v>119.17826113142054</v>
      </c>
      <c r="AO52" s="118">
        <f>Northeast!V52</f>
        <v>0.99741728106800975</v>
      </c>
      <c r="AP52" s="118">
        <f>Midwest!V52</f>
        <v>0.99262112219600351</v>
      </c>
      <c r="AQ52" s="118">
        <f>South!V52</f>
        <v>1.0035279854456227</v>
      </c>
      <c r="AR52" s="118">
        <f>West!V52</f>
        <v>0.97501192558500105</v>
      </c>
      <c r="AS52" s="118">
        <f t="shared" si="154"/>
        <v>0.99442413594516421</v>
      </c>
      <c r="AU52" s="51">
        <f t="shared" ref="AU52:AU75" si="167">P52/J52*1000000</f>
        <v>1656.9559882100925</v>
      </c>
      <c r="AV52" s="51">
        <f t="shared" ref="AV52:AV75" si="168">Q52/K52*1000000</f>
        <v>1576.3057871761589</v>
      </c>
      <c r="AW52" s="51">
        <f t="shared" ref="AW52:AW75" si="169">R52/L52*1000000</f>
        <v>1486.9643741647405</v>
      </c>
      <c r="AX52" s="51">
        <f t="shared" ref="AX52:AX75" si="170">S52/M52*1000000</f>
        <v>1396.5544699584646</v>
      </c>
      <c r="AY52" s="51">
        <f t="shared" ref="AY52:AY75" si="171">T52/N52*1000000</f>
        <v>1526.7156157447421</v>
      </c>
      <c r="BB52" s="71">
        <f t="shared" si="88"/>
        <v>1.0101383235350121</v>
      </c>
      <c r="BC52" s="71">
        <f t="shared" si="89"/>
        <v>1.0088710057048815</v>
      </c>
      <c r="BD52" s="71">
        <f t="shared" si="90"/>
        <v>0.99219253494541082</v>
      </c>
      <c r="BE52" s="71">
        <f t="shared" si="91"/>
        <v>0.98033317694479383</v>
      </c>
      <c r="BF52" s="71"/>
      <c r="BG52" s="71"/>
      <c r="BH52" s="71"/>
      <c r="BI52" s="71"/>
      <c r="BJ52" s="71"/>
      <c r="BK52" s="71"/>
      <c r="BL52" s="71"/>
      <c r="BM52" s="71"/>
      <c r="BN52" s="71"/>
      <c r="BO52" s="71"/>
      <c r="BP52" s="71"/>
      <c r="BQ52" s="147">
        <f>Northeast!AK52</f>
        <v>1.0083563589642224</v>
      </c>
      <c r="BR52" s="147">
        <f>Midwest!AK52</f>
        <v>1.0108907160846836</v>
      </c>
      <c r="BS52" s="147">
        <f>South!AK52</f>
        <v>0.99220283943579624</v>
      </c>
      <c r="BT52" s="147">
        <f>West!AK52</f>
        <v>0.9801171302591819</v>
      </c>
      <c r="BU52" s="72"/>
      <c r="BV52" s="147">
        <f>Northeast!AH52</f>
        <v>1.0017671972363222</v>
      </c>
      <c r="BW52" s="147">
        <f>Midwest!AH52</f>
        <v>0.99800204874012011</v>
      </c>
      <c r="BX52" s="147">
        <f>South!AH52</f>
        <v>0.99998961453245683</v>
      </c>
      <c r="BY52" s="147">
        <f>West!AH52</f>
        <v>1.0002204294557677</v>
      </c>
      <c r="CA52" s="147">
        <f>Northeast!AI52</f>
        <v>1.0014598161721104</v>
      </c>
      <c r="CB52" s="147">
        <f>Midwest!AI52</f>
        <v>1.0054999512251483</v>
      </c>
      <c r="CC52" s="147">
        <f>South!AI52</f>
        <v>1.0043179380244514</v>
      </c>
      <c r="CD52" s="147">
        <f>West!AI52</f>
        <v>1.0028674644982853</v>
      </c>
      <c r="CF52" s="147">
        <f>Northeast!AJ52</f>
        <v>0.99778158494296698</v>
      </c>
      <c r="CG52" s="147">
        <f>Midwest!AJ52</f>
        <v>0.97758381045135745</v>
      </c>
      <c r="CH52" s="147">
        <f>South!AJ52</f>
        <v>0.99582470111148236</v>
      </c>
      <c r="CI52" s="147">
        <f>West!AJ52</f>
        <v>0.92877784902159122</v>
      </c>
      <c r="CK52" s="73">
        <f t="shared" si="92"/>
        <v>1.0153322876322035</v>
      </c>
      <c r="CL52" s="73">
        <f t="shared" si="93"/>
        <v>0.98088101405306583</v>
      </c>
      <c r="CM52" s="73">
        <f t="shared" si="155"/>
        <v>0.99926418339122536</v>
      </c>
      <c r="CN52" s="73">
        <f t="shared" si="156"/>
        <v>0.99983085822091922</v>
      </c>
      <c r="CO52" s="73">
        <f t="shared" si="157"/>
        <v>1.0038222044384368</v>
      </c>
      <c r="CP52" s="73">
        <f t="shared" si="158"/>
        <v>0.97939816530852997</v>
      </c>
      <c r="CQ52" s="73">
        <f t="shared" si="159"/>
        <v>0.99860419596457972</v>
      </c>
      <c r="CR52" s="73">
        <f t="shared" si="160"/>
        <v>0.99592016389349447</v>
      </c>
      <c r="CS52" s="73">
        <f t="shared" si="161"/>
        <v>0.99592016389349491</v>
      </c>
      <c r="CT52" s="73"/>
      <c r="CU52" s="73">
        <f t="shared" si="162"/>
        <v>0.98225204542186528</v>
      </c>
      <c r="CX52" s="53"/>
      <c r="CZ52" s="71">
        <f t="shared" si="163"/>
        <v>0.20526899920702951</v>
      </c>
      <c r="DA52" s="71">
        <f t="shared" si="164"/>
        <v>0.2798900776096731</v>
      </c>
      <c r="DB52" s="71">
        <f t="shared" si="165"/>
        <v>0.34997228240684852</v>
      </c>
      <c r="DC52" s="71">
        <f t="shared" si="166"/>
        <v>0.16486864077644894</v>
      </c>
      <c r="DE52" s="71">
        <f t="shared" si="125"/>
        <v>0.20288765518683521</v>
      </c>
      <c r="DF52" s="71">
        <f t="shared" si="126"/>
        <v>0.28061597068703764</v>
      </c>
      <c r="DG52" s="71">
        <f t="shared" si="127"/>
        <v>0.34652506305502673</v>
      </c>
      <c r="DH52" s="71">
        <f t="shared" si="128"/>
        <v>0.16989942738197653</v>
      </c>
      <c r="DI52" s="71">
        <f t="shared" si="129"/>
        <v>0.99992811631087608</v>
      </c>
      <c r="DJ52" s="71"/>
      <c r="DK52" s="71">
        <f t="shared" si="130"/>
        <v>0.20290224054841735</v>
      </c>
      <c r="DL52" s="71">
        <f t="shared" si="131"/>
        <v>0.280636143848359</v>
      </c>
      <c r="DM52" s="71">
        <f t="shared" si="132"/>
        <v>0.34654997434564849</v>
      </c>
      <c r="DN52" s="71">
        <f t="shared" si="133"/>
        <v>0.16991164125757521</v>
      </c>
      <c r="DQ52" s="71">
        <f t="shared" si="64"/>
        <v>8.3216378903916543E-3</v>
      </c>
      <c r="DR52" s="71">
        <f t="shared" si="28"/>
        <v>1.0831839323935288E-2</v>
      </c>
      <c r="DS52" s="71">
        <f t="shared" si="29"/>
        <v>-7.8277173617785824E-3</v>
      </c>
      <c r="DT52" s="71">
        <f t="shared" si="30"/>
        <v>-2.0083193786911376E-2</v>
      </c>
      <c r="DV52" s="71">
        <f t="shared" si="115"/>
        <v>0.20973716138899864</v>
      </c>
      <c r="DW52" s="71">
        <f t="shared" si="116"/>
        <v>0.24854519514591183</v>
      </c>
      <c r="DX52" s="71">
        <f t="shared" si="117"/>
        <v>0.3414332155552256</v>
      </c>
      <c r="DY52" s="71">
        <f t="shared" si="118"/>
        <v>0.200284427909864</v>
      </c>
      <c r="DZ52" s="71"/>
      <c r="EB52" s="71">
        <f t="shared" si="134"/>
        <v>-5.2458858074074105E-3</v>
      </c>
      <c r="EC52" s="71">
        <f t="shared" si="135"/>
        <v>-1.6127675171775966E-2</v>
      </c>
      <c r="ED52" s="71">
        <f t="shared" si="136"/>
        <v>8.2397735339707016E-3</v>
      </c>
      <c r="EE52" s="71">
        <f t="shared" si="137"/>
        <v>1.1763936697563133E-2</v>
      </c>
      <c r="EG52" s="71">
        <f t="shared" si="65"/>
        <v>1.7656375804955052E-3</v>
      </c>
      <c r="EH52" s="71">
        <f t="shared" si="35"/>
        <v>-1.9999498269684321E-3</v>
      </c>
      <c r="EI52" s="71">
        <f t="shared" si="36"/>
        <v>-1.0385521472513921E-5</v>
      </c>
      <c r="EJ52" s="71">
        <f t="shared" si="37"/>
        <v>2.2040516476480777E-4</v>
      </c>
      <c r="EL52" s="71">
        <f t="shared" si="66"/>
        <v>1.4587516763350972E-3</v>
      </c>
      <c r="EM52" s="71">
        <f t="shared" si="38"/>
        <v>5.4848817225111712E-3</v>
      </c>
      <c r="EN52" s="71">
        <f t="shared" si="39"/>
        <v>4.3086424788467536E-3</v>
      </c>
      <c r="EO52" s="71">
        <f t="shared" si="40"/>
        <v>2.8633611641992272E-3</v>
      </c>
      <c r="EQ52" s="71">
        <f t="shared" si="67"/>
        <v>-2.2208793849917215E-3</v>
      </c>
      <c r="ER52" s="71">
        <f t="shared" si="41"/>
        <v>-2.267125120586343E-2</v>
      </c>
      <c r="ES52" s="71">
        <f t="shared" si="42"/>
        <v>-4.1840397879849469E-3</v>
      </c>
      <c r="ET52" s="71">
        <f t="shared" si="43"/>
        <v>-7.3885697912142487E-2</v>
      </c>
      <c r="EW52" s="71">
        <f t="shared" si="138"/>
        <v>0.99860419596457972</v>
      </c>
      <c r="EX52" s="71">
        <f t="shared" si="139"/>
        <v>0.80459925184626446</v>
      </c>
      <c r="EY52" s="71">
        <f t="shared" si="119"/>
        <v>0.99860419596457972</v>
      </c>
      <c r="EZ52" s="71"/>
      <c r="FA52" s="71">
        <f t="shared" si="140"/>
        <v>0.99926418339122536</v>
      </c>
      <c r="FB52" s="71">
        <f t="shared" si="47"/>
        <v>0.99131602698223398</v>
      </c>
      <c r="FC52" s="71">
        <f t="shared" si="120"/>
        <v>0.99926418339122536</v>
      </c>
      <c r="FD52" s="71"/>
      <c r="FE52" s="71">
        <f t="shared" si="141"/>
        <v>0.99983085822091933</v>
      </c>
      <c r="FF52" s="71">
        <f t="shared" si="142"/>
        <v>1.0092771033403509</v>
      </c>
      <c r="FG52" s="71">
        <f t="shared" si="121"/>
        <v>0.99983085822091922</v>
      </c>
      <c r="FH52" s="71"/>
      <c r="FI52" s="71">
        <f t="shared" si="143"/>
        <v>1.0038222044384368</v>
      </c>
      <c r="FJ52" s="71">
        <f t="shared" si="144"/>
        <v>1.0584831151412288</v>
      </c>
      <c r="FK52" s="71">
        <f t="shared" si="122"/>
        <v>1.0038222044384368</v>
      </c>
      <c r="FM52" s="71">
        <f t="shared" si="145"/>
        <v>0.97939816530852997</v>
      </c>
      <c r="FN52" s="71">
        <f t="shared" si="146"/>
        <v>0.98121207767120211</v>
      </c>
      <c r="FO52" s="71">
        <f t="shared" si="123"/>
        <v>0.97939816530852997</v>
      </c>
      <c r="FQ52" s="238"/>
      <c r="GA52" s="51">
        <f>GA51+1</f>
        <v>2007</v>
      </c>
      <c r="GB52" s="118">
        <f t="shared" si="74"/>
        <v>1.3429975745897083</v>
      </c>
      <c r="GC52" s="118">
        <f t="shared" si="75"/>
        <v>1.2821828785075644</v>
      </c>
      <c r="GD52" s="118">
        <f t="shared" si="76"/>
        <v>1.2086878089625943</v>
      </c>
      <c r="GE52" s="118">
        <f t="shared" si="77"/>
        <v>0.97032375974471841</v>
      </c>
      <c r="GF52" s="118">
        <f t="shared" si="78"/>
        <v>0.89308839788805705</v>
      </c>
    </row>
    <row r="53" spans="1:188" x14ac:dyDescent="0.2">
      <c r="A53" s="75" t="s">
        <v>147</v>
      </c>
      <c r="B53" s="50">
        <f t="shared" si="124"/>
        <v>1987</v>
      </c>
      <c r="D53" s="79">
        <f>Conversion_Factors!$O49*D214+D296</f>
        <v>3361.942022332506</v>
      </c>
      <c r="E53" s="79">
        <f>Conversion_Factors!$O49*E214+E296</f>
        <v>4414.1611379652604</v>
      </c>
      <c r="F53" s="79">
        <f>Conversion_Factors!$O49*F214+F296</f>
        <v>5764.2648084367247</v>
      </c>
      <c r="G53" s="79">
        <f>Conversion_Factors!$O49*G214+G296</f>
        <v>2703.5939066997516</v>
      </c>
      <c r="H53" s="79">
        <f t="shared" si="69"/>
        <v>16243.961875434245</v>
      </c>
      <c r="I53" s="71"/>
      <c r="J53" s="321">
        <f>Northeast!I53</f>
        <v>18668.715630507879</v>
      </c>
      <c r="K53" s="321">
        <f>Midwest!I53</f>
        <v>21880.360777542963</v>
      </c>
      <c r="L53" s="321">
        <f>South!I53</f>
        <v>30806.133542091899</v>
      </c>
      <c r="M53" s="321">
        <f>West!I53</f>
        <v>18130.768960203652</v>
      </c>
      <c r="N53" s="321">
        <f t="shared" si="147"/>
        <v>89485.978910346399</v>
      </c>
      <c r="P53" s="85">
        <f>Northeast!N53</f>
        <v>31.175276157783056</v>
      </c>
      <c r="Q53" s="85">
        <f>Midwest!N53</f>
        <v>34.933795547035174</v>
      </c>
      <c r="R53" s="85">
        <f>South!N53</f>
        <v>46.323985573585304</v>
      </c>
      <c r="S53" s="85">
        <f>West!N53</f>
        <v>25.56210137884872</v>
      </c>
      <c r="T53" s="81">
        <f t="shared" si="148"/>
        <v>137.99515865725226</v>
      </c>
      <c r="V53" s="79">
        <f>Conversion_Factors!$O49*V214+V296</f>
        <v>180.08426979510671</v>
      </c>
      <c r="W53" s="79">
        <f>Conversion_Factors!$O49*W214+W296</f>
        <v>201.7407840228924</v>
      </c>
      <c r="X53" s="79">
        <f>Conversion_Factors!$O49*X214+X296</f>
        <v>187.1141927162243</v>
      </c>
      <c r="Y53" s="79">
        <f>Conversion_Factors!$O49*Y214+Y296</f>
        <v>149.1163398879572</v>
      </c>
      <c r="Z53" s="79">
        <f>Conversion_Factors!$O49*Z214+Z296</f>
        <v>181.52521851170263</v>
      </c>
      <c r="AC53" s="79">
        <f>Conversion_Factors!$O49*AC214+AC296</f>
        <v>107.84000774579125</v>
      </c>
      <c r="AD53" s="79">
        <f>Conversion_Factors!$O49*AD214+AD296</f>
        <v>126.35790267971296</v>
      </c>
      <c r="AE53" s="79">
        <f>Conversion_Factors!$O49*AE214+AE296</f>
        <v>124.43369751249561</v>
      </c>
      <c r="AF53" s="79">
        <f>Conversion_Factors!$O49*AF214+AF296</f>
        <v>105.76571411835617</v>
      </c>
      <c r="AG53" s="79">
        <f>Conversion_Factors!$O49*AG214+AG296</f>
        <v>117.71399832787215</v>
      </c>
      <c r="AI53" s="74">
        <f t="shared" si="149"/>
        <v>107.05947573890261</v>
      </c>
      <c r="AJ53" s="74">
        <f t="shared" si="150"/>
        <v>128.97267696891566</v>
      </c>
      <c r="AK53" s="74">
        <f t="shared" si="151"/>
        <v>123.39573287926908</v>
      </c>
      <c r="AL53" s="74">
        <f t="shared" si="152"/>
        <v>106.23312132939057</v>
      </c>
      <c r="AM53" s="74">
        <f t="shared" si="153"/>
        <v>117.93774488300156</v>
      </c>
      <c r="AO53" s="118">
        <f>Northeast!V53</f>
        <v>1.0072906391657681</v>
      </c>
      <c r="AP53" s="118">
        <f>Midwest!V53</f>
        <v>0.97972613773200268</v>
      </c>
      <c r="AQ53" s="118">
        <f>South!V53</f>
        <v>1.0084116736373865</v>
      </c>
      <c r="AR53" s="118">
        <f>West!V53</f>
        <v>0.9956001743600742</v>
      </c>
      <c r="AS53" s="118">
        <f t="shared" si="154"/>
        <v>0.99810284183955378</v>
      </c>
      <c r="AU53" s="51">
        <f t="shared" si="167"/>
        <v>1669.9207794904389</v>
      </c>
      <c r="AV53" s="51">
        <f t="shared" si="168"/>
        <v>1596.5822457045444</v>
      </c>
      <c r="AW53" s="51">
        <f t="shared" si="169"/>
        <v>1503.7260521607043</v>
      </c>
      <c r="AX53" s="51">
        <f t="shared" si="170"/>
        <v>1409.8740894529383</v>
      </c>
      <c r="AY53" s="51">
        <f t="shared" si="171"/>
        <v>1542.0869318030918</v>
      </c>
      <c r="BB53" s="71">
        <f t="shared" si="88"/>
        <v>1.009297026691629</v>
      </c>
      <c r="BC53" s="71">
        <f t="shared" si="89"/>
        <v>0.99919064161388971</v>
      </c>
      <c r="BD53" s="71">
        <f t="shared" si="90"/>
        <v>0.98507981002806744</v>
      </c>
      <c r="BE53" s="71">
        <f t="shared" si="91"/>
        <v>0.95210254768689118</v>
      </c>
      <c r="BF53" s="71"/>
      <c r="BG53" s="71"/>
      <c r="BH53" s="71"/>
      <c r="BI53" s="71"/>
      <c r="BJ53" s="71"/>
      <c r="BK53" s="71"/>
      <c r="BL53" s="71"/>
      <c r="BM53" s="71"/>
      <c r="BN53" s="71"/>
      <c r="BO53" s="71"/>
      <c r="BP53" s="71"/>
      <c r="BQ53" s="147">
        <f>Northeast!AK53</f>
        <v>1.0067071585557377</v>
      </c>
      <c r="BR53" s="147">
        <f>Midwest!AK53</f>
        <v>1.0034112010648426</v>
      </c>
      <c r="BS53" s="147">
        <f>South!AK53</f>
        <v>0.98521967509379849</v>
      </c>
      <c r="BT53" s="147">
        <f>West!AK53</f>
        <v>0.95183079634663925</v>
      </c>
      <c r="BU53" s="72"/>
      <c r="BV53" s="147">
        <f>Northeast!AH53</f>
        <v>1.0025726132111816</v>
      </c>
      <c r="BW53" s="147">
        <f>Midwest!AH53</f>
        <v>0.99579378878123537</v>
      </c>
      <c r="BX53" s="147">
        <f>South!AH53</f>
        <v>0.99985803667012874</v>
      </c>
      <c r="BY53" s="147">
        <f>West!AH53</f>
        <v>1.0002855038325034</v>
      </c>
      <c r="CA53" s="147">
        <f>Northeast!AI53</f>
        <v>1.0092957017265305</v>
      </c>
      <c r="CB53" s="147">
        <f>Midwest!AI53</f>
        <v>1.0184339759728682</v>
      </c>
      <c r="CC53" s="147">
        <f>South!AI53</f>
        <v>1.0156390255872871</v>
      </c>
      <c r="CD53" s="147">
        <f>West!AI53</f>
        <v>1.0124322994673804</v>
      </c>
      <c r="CF53" s="147">
        <f>Northeast!AJ53</f>
        <v>1.0076585492571826</v>
      </c>
      <c r="CG53" s="147">
        <f>Midwest!AJ53</f>
        <v>0.96488417333287613</v>
      </c>
      <c r="CH53" s="147">
        <f>South!AJ53</f>
        <v>1.0006709011222625</v>
      </c>
      <c r="CI53" s="147">
        <f>West!AJ53</f>
        <v>0.94838982392226823</v>
      </c>
      <c r="CK53" s="73">
        <f t="shared" si="92"/>
        <v>1.0304201935369028</v>
      </c>
      <c r="CL53" s="73">
        <f t="shared" si="93"/>
        <v>0.98407103193949197</v>
      </c>
      <c r="CM53" s="73">
        <f t="shared" si="155"/>
        <v>0.99846796304191276</v>
      </c>
      <c r="CN53" s="73">
        <f t="shared" si="156"/>
        <v>0.99935017148337213</v>
      </c>
      <c r="CO53" s="73">
        <f t="shared" si="157"/>
        <v>1.0145745754775506</v>
      </c>
      <c r="CP53" s="73">
        <f t="shared" si="158"/>
        <v>0.98292681975899021</v>
      </c>
      <c r="CQ53" s="73">
        <f t="shared" si="159"/>
        <v>0.98893890293451836</v>
      </c>
      <c r="CR53" s="73">
        <f t="shared" si="160"/>
        <v>1.0140066631851505</v>
      </c>
      <c r="CS53" s="73">
        <f t="shared" si="161"/>
        <v>1.014006663185151</v>
      </c>
      <c r="CT53" s="73"/>
      <c r="CU53" s="73">
        <f t="shared" si="162"/>
        <v>0.99507768277637532</v>
      </c>
      <c r="CX53" s="53"/>
      <c r="CZ53" s="71">
        <f t="shared" si="163"/>
        <v>0.20696564348730548</v>
      </c>
      <c r="DA53" s="71">
        <f t="shared" si="164"/>
        <v>0.27174165833526115</v>
      </c>
      <c r="DB53" s="71">
        <f t="shared" si="165"/>
        <v>0.35485584444482271</v>
      </c>
      <c r="DC53" s="71">
        <f t="shared" si="166"/>
        <v>0.16643685373261055</v>
      </c>
      <c r="DE53" s="71">
        <f t="shared" si="125"/>
        <v>0.20611615752179829</v>
      </c>
      <c r="DF53" s="71">
        <f t="shared" si="126"/>
        <v>0.2757958060978104</v>
      </c>
      <c r="DG53" s="71">
        <f t="shared" si="127"/>
        <v>0.35240842387519045</v>
      </c>
      <c r="DH53" s="71">
        <f t="shared" si="128"/>
        <v>0.16565151007484072</v>
      </c>
      <c r="DI53" s="71">
        <f t="shared" si="129"/>
        <v>0.99997189756963978</v>
      </c>
      <c r="DJ53" s="71"/>
      <c r="DK53" s="71">
        <f t="shared" si="130"/>
        <v>0.20612195004954528</v>
      </c>
      <c r="DL53" s="71">
        <f t="shared" si="131"/>
        <v>0.27580355684805985</v>
      </c>
      <c r="DM53" s="71">
        <f t="shared" si="132"/>
        <v>0.35241832768670195</v>
      </c>
      <c r="DN53" s="71">
        <f t="shared" si="133"/>
        <v>0.16565616541569306</v>
      </c>
      <c r="DQ53" s="71">
        <f t="shared" si="64"/>
        <v>-1.6368722498104479E-3</v>
      </c>
      <c r="DR53" s="71">
        <f t="shared" si="28"/>
        <v>-7.4264432079591035E-3</v>
      </c>
      <c r="DS53" s="71">
        <f t="shared" si="29"/>
        <v>-7.0629249138266124E-3</v>
      </c>
      <c r="DT53" s="71">
        <f t="shared" si="30"/>
        <v>-2.9284801130585604E-2</v>
      </c>
      <c r="DV53" s="71">
        <f t="shared" si="115"/>
        <v>0.20862168417704369</v>
      </c>
      <c r="DW53" s="71">
        <f t="shared" si="116"/>
        <v>0.24451161001953511</v>
      </c>
      <c r="DX53" s="71">
        <f t="shared" si="117"/>
        <v>0.34425654071411271</v>
      </c>
      <c r="DY53" s="71">
        <f t="shared" si="118"/>
        <v>0.20261016508930837</v>
      </c>
      <c r="DZ53" s="71"/>
      <c r="EB53" s="71">
        <f t="shared" si="134"/>
        <v>-5.332646206427487E-3</v>
      </c>
      <c r="EC53" s="71">
        <f t="shared" si="135"/>
        <v>-1.6361908284507638E-2</v>
      </c>
      <c r="ED53" s="71">
        <f t="shared" si="136"/>
        <v>8.2350395016908846E-3</v>
      </c>
      <c r="EE53" s="71">
        <f t="shared" si="137"/>
        <v>1.154526793632063E-2</v>
      </c>
      <c r="EG53" s="71">
        <f t="shared" si="65"/>
        <v>8.0367212586600616E-4</v>
      </c>
      <c r="EH53" s="71">
        <f t="shared" si="35"/>
        <v>-2.2151323824504904E-3</v>
      </c>
      <c r="EI53" s="71">
        <f t="shared" si="36"/>
        <v>-1.315878861460381E-4</v>
      </c>
      <c r="EJ53" s="71">
        <f t="shared" si="37"/>
        <v>6.5057919275047818E-5</v>
      </c>
      <c r="EL53" s="71">
        <f t="shared" si="66"/>
        <v>7.7940109094150776E-3</v>
      </c>
      <c r="EM53" s="71">
        <f t="shared" si="38"/>
        <v>1.2781248092089234E-2</v>
      </c>
      <c r="EN53" s="71">
        <f t="shared" si="39"/>
        <v>1.1209353770785111E-2</v>
      </c>
      <c r="EO53" s="71">
        <f t="shared" si="40"/>
        <v>9.4922918752377034E-3</v>
      </c>
      <c r="EQ53" s="71">
        <f t="shared" si="67"/>
        <v>9.8502508322514757E-3</v>
      </c>
      <c r="ER53" s="71">
        <f t="shared" si="41"/>
        <v>-1.3075961275505876E-2</v>
      </c>
      <c r="ES53" s="71">
        <f t="shared" si="42"/>
        <v>4.854715956698355E-3</v>
      </c>
      <c r="ET53" s="71">
        <f t="shared" si="43"/>
        <v>2.0896043331794185E-2</v>
      </c>
      <c r="EW53" s="71">
        <f t="shared" si="138"/>
        <v>0.99032119725801326</v>
      </c>
      <c r="EX53" s="71">
        <f t="shared" si="139"/>
        <v>0.7968116944012944</v>
      </c>
      <c r="EY53" s="71">
        <f t="shared" si="119"/>
        <v>0.98893890293451836</v>
      </c>
      <c r="EZ53" s="71"/>
      <c r="FA53" s="71">
        <f t="shared" si="140"/>
        <v>0.99920319334711827</v>
      </c>
      <c r="FB53" s="71">
        <f t="shared" si="47"/>
        <v>0.99052613977682624</v>
      </c>
      <c r="FC53" s="71">
        <f t="shared" si="120"/>
        <v>0.99846796304191276</v>
      </c>
      <c r="FD53" s="71"/>
      <c r="FE53" s="71">
        <f t="shared" si="141"/>
        <v>0.99951923194448866</v>
      </c>
      <c r="FF53" s="71">
        <f t="shared" si="142"/>
        <v>1.0087918751499059</v>
      </c>
      <c r="FG53" s="71">
        <f t="shared" si="121"/>
        <v>0.99935017148337213</v>
      </c>
      <c r="FH53" s="71"/>
      <c r="FI53" s="71">
        <f t="shared" si="143"/>
        <v>1.0107114297647251</v>
      </c>
      <c r="FJ53" s="71">
        <f t="shared" si="144"/>
        <v>1.0698209826862115</v>
      </c>
      <c r="FK53" s="71">
        <f t="shared" si="122"/>
        <v>1.0145745754775506</v>
      </c>
      <c r="FM53" s="71">
        <f t="shared" si="145"/>
        <v>1.0036028803968084</v>
      </c>
      <c r="FN53" s="71">
        <f t="shared" si="146"/>
        <v>0.98474726743095542</v>
      </c>
      <c r="FO53" s="71">
        <f t="shared" si="123"/>
        <v>0.98292681975899021</v>
      </c>
      <c r="FQ53" s="238"/>
      <c r="GA53" s="51">
        <v>2008</v>
      </c>
      <c r="GB53" s="118">
        <f t="shared" si="74"/>
        <v>1.3519432959722291</v>
      </c>
      <c r="GC53" s="118">
        <f t="shared" si="75"/>
        <v>1.2887187552618913</v>
      </c>
      <c r="GD53" s="118">
        <f t="shared" si="76"/>
        <v>1.2150763814805747</v>
      </c>
      <c r="GE53" s="118">
        <f t="shared" si="77"/>
        <v>0.97803347814814912</v>
      </c>
      <c r="GF53" s="118">
        <f t="shared" si="78"/>
        <v>0.88276077517325835</v>
      </c>
    </row>
    <row r="54" spans="1:188" x14ac:dyDescent="0.2">
      <c r="A54" s="75" t="s">
        <v>147</v>
      </c>
      <c r="B54" s="50">
        <f t="shared" si="124"/>
        <v>1988</v>
      </c>
      <c r="D54" s="79">
        <f>Conversion_Factors!$O50*D215+D297</f>
        <v>3549.2080308587774</v>
      </c>
      <c r="E54" s="79">
        <f>Conversion_Factors!$O50*E215+E297</f>
        <v>4775.236147767293</v>
      </c>
      <c r="F54" s="79">
        <f>Conversion_Factors!$O50*F215+F297</f>
        <v>5967.9775614065384</v>
      </c>
      <c r="G54" s="79">
        <f>Conversion_Factors!$O50*G215+G297</f>
        <v>2823.4204688823975</v>
      </c>
      <c r="H54" s="79">
        <f t="shared" si="69"/>
        <v>17115.842208915004</v>
      </c>
      <c r="I54" s="71"/>
      <c r="J54" s="321">
        <f>Northeast!I54</f>
        <v>18858.970355417565</v>
      </c>
      <c r="K54" s="321">
        <f>Midwest!I54</f>
        <v>22224.96552544762</v>
      </c>
      <c r="L54" s="321">
        <f>South!I54</f>
        <v>31440.696166111204</v>
      </c>
      <c r="M54" s="321">
        <f>West!I54</f>
        <v>18386.611411290465</v>
      </c>
      <c r="N54" s="321">
        <f t="shared" si="147"/>
        <v>90911.24345826685</v>
      </c>
      <c r="P54" s="85">
        <f>Northeast!N54</f>
        <v>31.825092179685441</v>
      </c>
      <c r="Q54" s="85">
        <f>Midwest!N54</f>
        <v>35.760123071070126</v>
      </c>
      <c r="R54" s="85">
        <f>South!N54</f>
        <v>47.714706637699692</v>
      </c>
      <c r="S54" s="85">
        <f>West!N54</f>
        <v>26.126681159090523</v>
      </c>
      <c r="T54" s="81">
        <f t="shared" si="148"/>
        <v>141.42660304754577</v>
      </c>
      <c r="V54" s="79">
        <f>Conversion_Factors!$O50*V215+V297</f>
        <v>188.1973386653745</v>
      </c>
      <c r="W54" s="79">
        <f>Conversion_Factors!$O50*W215+W297</f>
        <v>214.85910258441754</v>
      </c>
      <c r="X54" s="79">
        <f>Conversion_Factors!$O50*X215+X297</f>
        <v>189.81696619807059</v>
      </c>
      <c r="Y54" s="79">
        <f>Conversion_Factors!$O50*Y215+Y297</f>
        <v>153.55850002620119</v>
      </c>
      <c r="Z54" s="79">
        <f>Conversion_Factors!$O50*Z215+Z297</f>
        <v>188.26980643788136</v>
      </c>
      <c r="AC54" s="79">
        <f>Conversion_Factors!$O50*AC215+AC297</f>
        <v>111.52231738465487</v>
      </c>
      <c r="AD54" s="79">
        <f>Conversion_Factors!$O50*AD215+AD297</f>
        <v>133.53522688601848</v>
      </c>
      <c r="AE54" s="79">
        <f>Conversion_Factors!$O50*AE215+AE297</f>
        <v>125.07627065008928</v>
      </c>
      <c r="AF54" s="79">
        <f>Conversion_Factors!$O50*AF215+AF297</f>
        <v>108.06655662424296</v>
      </c>
      <c r="AG54" s="79">
        <f>Conversion_Factors!$O50*AG215+AG297</f>
        <v>121.0227909042041</v>
      </c>
      <c r="AI54" s="74">
        <f t="shared" si="149"/>
        <v>107.18273970811404</v>
      </c>
      <c r="AJ54" s="74">
        <f t="shared" si="150"/>
        <v>129.00904156501451</v>
      </c>
      <c r="AK54" s="74">
        <f t="shared" si="151"/>
        <v>123.35044345439916</v>
      </c>
      <c r="AL54" s="74">
        <f t="shared" si="152"/>
        <v>108.57696027086672</v>
      </c>
      <c r="AM54" s="74">
        <f t="shared" si="153"/>
        <v>118.41382921835859</v>
      </c>
      <c r="AO54" s="118">
        <f>Northeast!V54</f>
        <v>1.0404876539670342</v>
      </c>
      <c r="AP54" s="118">
        <f>Midwest!V54</f>
        <v>1.0350842488719907</v>
      </c>
      <c r="AQ54" s="118">
        <f>South!V54</f>
        <v>1.0139912524621619</v>
      </c>
      <c r="AR54" s="118">
        <f>West!V54</f>
        <v>0.99529915328859409</v>
      </c>
      <c r="AS54" s="118">
        <f t="shared" si="154"/>
        <v>1.0220325759505211</v>
      </c>
      <c r="AU54" s="51">
        <f t="shared" si="167"/>
        <v>1687.5307389484883</v>
      </c>
      <c r="AV54" s="51">
        <f t="shared" si="168"/>
        <v>1609.0069084752788</v>
      </c>
      <c r="AW54" s="51">
        <f t="shared" si="169"/>
        <v>1517.609736934822</v>
      </c>
      <c r="AX54" s="51">
        <f t="shared" si="170"/>
        <v>1420.9622738340572</v>
      </c>
      <c r="AY54" s="51">
        <f t="shared" si="171"/>
        <v>1555.6557986413218</v>
      </c>
      <c r="BB54" s="71">
        <f t="shared" si="88"/>
        <v>1.0104590906450031</v>
      </c>
      <c r="BC54" s="71">
        <f t="shared" si="89"/>
        <v>0.99947236922443461</v>
      </c>
      <c r="BD54" s="71">
        <f t="shared" si="90"/>
        <v>0.98471826026450471</v>
      </c>
      <c r="BE54" s="71">
        <f t="shared" si="91"/>
        <v>0.97310894380536617</v>
      </c>
      <c r="BF54" s="71"/>
      <c r="BG54" s="71"/>
      <c r="BH54" s="71"/>
      <c r="BI54" s="71"/>
      <c r="BJ54" s="71"/>
      <c r="BK54" s="71"/>
      <c r="BL54" s="71"/>
      <c r="BM54" s="71"/>
      <c r="BN54" s="71"/>
      <c r="BO54" s="71"/>
      <c r="BP54" s="71"/>
      <c r="BQ54" s="147">
        <f>Northeast!AK54</f>
        <v>1.0084810922605163</v>
      </c>
      <c r="BR54" s="147">
        <f>Midwest!AK54</f>
        <v>1.0028998354186345</v>
      </c>
      <c r="BS54" s="147">
        <f>South!AK54</f>
        <v>0.98402043328130195</v>
      </c>
      <c r="BT54" s="147">
        <f>West!AK54</f>
        <v>0.97318827368501859</v>
      </c>
      <c r="BU54" s="72"/>
      <c r="BV54" s="147">
        <f>Northeast!AH54</f>
        <v>1.0019613638764941</v>
      </c>
      <c r="BW54" s="147">
        <f>Midwest!AH54</f>
        <v>0.99658244415528374</v>
      </c>
      <c r="BX54" s="147">
        <f>South!AH54</f>
        <v>1.0007091590373545</v>
      </c>
      <c r="BY54" s="147">
        <f>West!AH54</f>
        <v>0.99991848455042298</v>
      </c>
      <c r="CA54" s="147">
        <f>Northeast!AI54</f>
        <v>1.0199391146398133</v>
      </c>
      <c r="CB54" s="147">
        <f>Midwest!AI54</f>
        <v>1.0263594672776628</v>
      </c>
      <c r="CC54" s="147">
        <f>South!AI54</f>
        <v>1.0250162735609352</v>
      </c>
      <c r="CD54" s="147">
        <f>West!AI54</f>
        <v>1.020394738165896</v>
      </c>
      <c r="CF54" s="147">
        <f>Northeast!AJ54</f>
        <v>1.0408676891753468</v>
      </c>
      <c r="CG54" s="147">
        <f>Midwest!AJ54</f>
        <v>1.0194036591845315</v>
      </c>
      <c r="CH54" s="147">
        <f>South!AJ54</f>
        <v>1.0062076499684272</v>
      </c>
      <c r="CI54" s="147">
        <f>West!AJ54</f>
        <v>0.94810307696467411</v>
      </c>
      <c r="CK54" s="73">
        <f t="shared" si="92"/>
        <v>1.046831941938078</v>
      </c>
      <c r="CL54" s="73">
        <f t="shared" si="93"/>
        <v>1.0206342910554338</v>
      </c>
      <c r="CM54" s="73">
        <f t="shared" si="155"/>
        <v>0.99856385617051457</v>
      </c>
      <c r="CN54" s="73">
        <f t="shared" si="156"/>
        <v>0.99968016412583682</v>
      </c>
      <c r="CO54" s="73">
        <f t="shared" si="157"/>
        <v>1.0235819774958319</v>
      </c>
      <c r="CP54" s="73">
        <f t="shared" si="158"/>
        <v>1.0065442953775394</v>
      </c>
      <c r="CQ54" s="73">
        <f t="shared" si="159"/>
        <v>0.9923793440591856</v>
      </c>
      <c r="CR54" s="73">
        <f t="shared" si="160"/>
        <v>1.0684325769141527</v>
      </c>
      <c r="CS54" s="73">
        <f t="shared" si="161"/>
        <v>1.0684325769141534</v>
      </c>
      <c r="CT54" s="73"/>
      <c r="CU54" s="73">
        <f t="shared" si="162"/>
        <v>1.0284719217156162</v>
      </c>
      <c r="CX54" s="53"/>
      <c r="CZ54" s="71">
        <f t="shared" si="163"/>
        <v>0.20736391394226147</v>
      </c>
      <c r="DA54" s="71">
        <f t="shared" si="164"/>
        <v>0.27899510228483237</v>
      </c>
      <c r="DB54" s="71">
        <f t="shared" si="165"/>
        <v>0.34868150153300909</v>
      </c>
      <c r="DC54" s="71">
        <f t="shared" si="166"/>
        <v>0.1649594822398972</v>
      </c>
      <c r="DE54" s="71">
        <f t="shared" si="125"/>
        <v>0.2071647149091258</v>
      </c>
      <c r="DF54" s="71">
        <f t="shared" si="126"/>
        <v>0.27535245773542699</v>
      </c>
      <c r="DG54" s="71">
        <f t="shared" si="127"/>
        <v>0.35175964165280721</v>
      </c>
      <c r="DH54" s="71">
        <f t="shared" si="128"/>
        <v>0.16569707028849276</v>
      </c>
      <c r="DI54" s="71">
        <f t="shared" si="129"/>
        <v>0.99997388458585279</v>
      </c>
      <c r="DJ54" s="71"/>
      <c r="DK54" s="71">
        <f t="shared" si="130"/>
        <v>0.20717012524274545</v>
      </c>
      <c r="DL54" s="71">
        <f t="shared" si="131"/>
        <v>0.27535964886669656</v>
      </c>
      <c r="DM54" s="71">
        <f t="shared" si="132"/>
        <v>0.35176882824144079</v>
      </c>
      <c r="DN54" s="71">
        <f t="shared" si="133"/>
        <v>0.16570139764911715</v>
      </c>
      <c r="DQ54" s="71">
        <f t="shared" si="64"/>
        <v>1.760564217526681E-3</v>
      </c>
      <c r="DR54" s="71">
        <f t="shared" si="28"/>
        <v>-5.0975710942383437E-4</v>
      </c>
      <c r="DS54" s="71">
        <f t="shared" si="29"/>
        <v>-1.2179743401006737E-3</v>
      </c>
      <c r="DT54" s="71">
        <f t="shared" si="30"/>
        <v>2.2190277537669761E-2</v>
      </c>
      <c r="DV54" s="71">
        <f t="shared" si="115"/>
        <v>0.20744376204770368</v>
      </c>
      <c r="DW54" s="71">
        <f t="shared" si="116"/>
        <v>0.24446883223690669</v>
      </c>
      <c r="DX54" s="71">
        <f t="shared" si="117"/>
        <v>0.34583946902611856</v>
      </c>
      <c r="DY54" s="71">
        <f t="shared" si="118"/>
        <v>0.2022479366892711</v>
      </c>
      <c r="DZ54" s="71"/>
      <c r="EB54" s="71">
        <f t="shared" si="134"/>
        <v>-5.66221149631375E-3</v>
      </c>
      <c r="EC54" s="71">
        <f t="shared" si="135"/>
        <v>-1.7496725447811327E-4</v>
      </c>
      <c r="ED54" s="71">
        <f t="shared" si="136"/>
        <v>4.5875677176102593E-3</v>
      </c>
      <c r="EE54" s="71">
        <f t="shared" si="137"/>
        <v>-1.7894096479738116E-3</v>
      </c>
      <c r="EG54" s="71">
        <f t="shared" si="65"/>
        <v>-6.0986679260098726E-4</v>
      </c>
      <c r="EH54" s="71">
        <f t="shared" si="35"/>
        <v>7.9167318120097589E-4</v>
      </c>
      <c r="EI54" s="71">
        <f t="shared" si="36"/>
        <v>8.5088111051994199E-4</v>
      </c>
      <c r="EJ54" s="71">
        <f t="shared" si="37"/>
        <v>-3.6698185618177283E-4</v>
      </c>
      <c r="EL54" s="71">
        <f t="shared" si="66"/>
        <v>1.0490171399224415E-2</v>
      </c>
      <c r="EM54" s="71">
        <f t="shared" si="38"/>
        <v>7.7519135433870663E-3</v>
      </c>
      <c r="EN54" s="71">
        <f t="shared" si="39"/>
        <v>9.1904928595218909E-3</v>
      </c>
      <c r="EO54" s="71">
        <f t="shared" si="40"/>
        <v>7.8338975941116412E-3</v>
      </c>
      <c r="EQ54" s="71">
        <f t="shared" si="67"/>
        <v>3.2425310372218255E-2</v>
      </c>
      <c r="ER54" s="71">
        <f t="shared" si="41"/>
        <v>5.4965020946044704E-2</v>
      </c>
      <c r="ES54" s="71">
        <f t="shared" si="42"/>
        <v>5.5177857083420984E-3</v>
      </c>
      <c r="ET54" s="71">
        <f t="shared" si="43"/>
        <v>-3.0239708215634774E-4</v>
      </c>
      <c r="EW54" s="71">
        <f t="shared" si="138"/>
        <v>1.0034789218165634</v>
      </c>
      <c r="EX54" s="71">
        <f t="shared" si="139"/>
        <v>0.79958373998863996</v>
      </c>
      <c r="EY54" s="71">
        <f t="shared" si="119"/>
        <v>0.9923793440591856</v>
      </c>
      <c r="EZ54" s="71"/>
      <c r="FA54" s="71">
        <f t="shared" si="140"/>
        <v>1.0000960402658385</v>
      </c>
      <c r="FB54" s="71">
        <f t="shared" si="47"/>
        <v>0.99062127017061041</v>
      </c>
      <c r="FC54" s="71">
        <f t="shared" si="120"/>
        <v>0.99856385617051457</v>
      </c>
      <c r="FD54" s="71"/>
      <c r="FE54" s="71">
        <f t="shared" si="141"/>
        <v>1.0003302072205329</v>
      </c>
      <c r="FF54" s="71">
        <f t="shared" si="142"/>
        <v>1.0091249855110953</v>
      </c>
      <c r="FG54" s="71">
        <f t="shared" si="121"/>
        <v>0.99968016412583682</v>
      </c>
      <c r="FH54" s="71"/>
      <c r="FI54" s="71">
        <f t="shared" si="143"/>
        <v>1.008878008808807</v>
      </c>
      <c r="FJ54" s="71">
        <f t="shared" si="144"/>
        <v>1.0793188627943462</v>
      </c>
      <c r="FK54" s="71">
        <f t="shared" si="122"/>
        <v>1.0235819774958319</v>
      </c>
      <c r="FM54" s="71">
        <f t="shared" si="145"/>
        <v>1.0240277049560413</v>
      </c>
      <c r="FN54" s="71">
        <f t="shared" si="146"/>
        <v>1.0084084842290544</v>
      </c>
      <c r="FO54" s="71">
        <f t="shared" si="123"/>
        <v>1.0065442953775394</v>
      </c>
      <c r="FQ54" s="238"/>
      <c r="GA54" s="51">
        <v>2009</v>
      </c>
      <c r="GB54" s="118">
        <f t="shared" si="74"/>
        <v>1.3157899137319704</v>
      </c>
      <c r="GC54" s="118">
        <f t="shared" si="75"/>
        <v>1.2918149626226572</v>
      </c>
      <c r="GD54" s="118">
        <f t="shared" si="76"/>
        <v>1.2197452546278407</v>
      </c>
      <c r="GE54" s="118">
        <f t="shared" si="77"/>
        <v>0.97383196511085668</v>
      </c>
      <c r="GF54" s="118">
        <f t="shared" si="78"/>
        <v>0.8574979284059131</v>
      </c>
    </row>
    <row r="55" spans="1:188" x14ac:dyDescent="0.2">
      <c r="A55" s="75" t="s">
        <v>147</v>
      </c>
      <c r="B55" s="50">
        <f t="shared" si="124"/>
        <v>1989</v>
      </c>
      <c r="D55" s="79">
        <f>Conversion_Factors!$O51*D216+D298</f>
        <v>3632.3019128684482</v>
      </c>
      <c r="E55" s="79">
        <f>Conversion_Factors!$O51*E216+E298</f>
        <v>4914.3707845516474</v>
      </c>
      <c r="F55" s="79">
        <f>Conversion_Factors!$O51*F216+F298</f>
        <v>6242.8877913789584</v>
      </c>
      <c r="G55" s="79">
        <f>Conversion_Factors!$O51*G216+G298</f>
        <v>2981.2315889197807</v>
      </c>
      <c r="H55" s="79">
        <f t="shared" si="69"/>
        <v>17770.792077718834</v>
      </c>
      <c r="I55" s="71"/>
      <c r="J55" s="321">
        <f>Northeast!I55</f>
        <v>19025.080330180888</v>
      </c>
      <c r="K55" s="321">
        <f>Midwest!I55</f>
        <v>22547.711889909308</v>
      </c>
      <c r="L55" s="321">
        <f>South!I55</f>
        <v>32047.619774521983</v>
      </c>
      <c r="M55" s="321">
        <f>West!I55</f>
        <v>18621.897561961283</v>
      </c>
      <c r="N55" s="321">
        <f t="shared" si="147"/>
        <v>92242.309556573455</v>
      </c>
      <c r="P55" s="85">
        <f>Northeast!N55</f>
        <v>32.425595185412007</v>
      </c>
      <c r="Q55" s="85">
        <f>Midwest!N55</f>
        <v>36.547631200535513</v>
      </c>
      <c r="R55" s="85">
        <f>South!N55</f>
        <v>49.067637734387915</v>
      </c>
      <c r="S55" s="85">
        <f>West!N55</f>
        <v>26.655876087665362</v>
      </c>
      <c r="T55" s="81">
        <f t="shared" si="148"/>
        <v>144.69674020800079</v>
      </c>
      <c r="V55" s="79">
        <f>Conversion_Factors!$O51*V216+V298</f>
        <v>190.92176484039646</v>
      </c>
      <c r="W55" s="79">
        <f>Conversion_Factors!$O51*W216+W298</f>
        <v>217.9543010193845</v>
      </c>
      <c r="X55" s="79">
        <f>Conversion_Factors!$O51*X216+X298</f>
        <v>194.80035757108195</v>
      </c>
      <c r="Y55" s="79">
        <f>Conversion_Factors!$O51*Y216+Y298</f>
        <v>160.09279285315719</v>
      </c>
      <c r="Z55" s="79">
        <f>Conversion_Factors!$O51*Z216+Z298</f>
        <v>192.65337309035795</v>
      </c>
      <c r="AC55" s="79">
        <f>Conversion_Factors!$O51*AC216+AC298</f>
        <v>112.0195910699147</v>
      </c>
      <c r="AD55" s="79">
        <f>Conversion_Factors!$O51*AD216+AD298</f>
        <v>134.4648236594781</v>
      </c>
      <c r="AE55" s="79">
        <f>Conversion_Factors!$O51*AE216+AE298</f>
        <v>127.2302495011651</v>
      </c>
      <c r="AF55" s="79">
        <f>Conversion_Factors!$O51*AF216+AF298</f>
        <v>111.84144085586084</v>
      </c>
      <c r="AG55" s="79">
        <f>Conversion_Factors!$O51*AG216+AG298</f>
        <v>122.81404579103453</v>
      </c>
      <c r="AI55" s="74">
        <f t="shared" si="149"/>
        <v>108.09288198780911</v>
      </c>
      <c r="AJ55" s="74">
        <f t="shared" si="150"/>
        <v>130.9543578423592</v>
      </c>
      <c r="AK55" s="74">
        <f t="shared" si="151"/>
        <v>127.28603211330662</v>
      </c>
      <c r="AL55" s="74">
        <f t="shared" si="152"/>
        <v>112.05090348710578</v>
      </c>
      <c r="AM55" s="74">
        <f t="shared" si="153"/>
        <v>121.10492257353847</v>
      </c>
      <c r="AO55" s="118">
        <f>Northeast!V55</f>
        <v>1.0363271753874455</v>
      </c>
      <c r="AP55" s="118">
        <f>Midwest!V55</f>
        <v>1.0268067888305386</v>
      </c>
      <c r="AQ55" s="118">
        <f>South!V55</f>
        <v>0.999561753860849</v>
      </c>
      <c r="AR55" s="118">
        <f>West!V55</f>
        <v>0.99813064754744218</v>
      </c>
      <c r="AS55" s="118">
        <f t="shared" si="154"/>
        <v>1.0141127476998981</v>
      </c>
      <c r="AU55" s="51">
        <f t="shared" si="167"/>
        <v>1704.3604874547045</v>
      </c>
      <c r="AV55" s="51">
        <f t="shared" si="168"/>
        <v>1620.9019956872669</v>
      </c>
      <c r="AW55" s="51">
        <f t="shared" si="169"/>
        <v>1531.0852437595672</v>
      </c>
      <c r="AX55" s="51">
        <f t="shared" si="170"/>
        <v>1431.4264160766832</v>
      </c>
      <c r="AY55" s="51">
        <f t="shared" si="171"/>
        <v>1568.6591207829235</v>
      </c>
      <c r="BB55" s="71">
        <f t="shared" si="88"/>
        <v>1.0190394044418207</v>
      </c>
      <c r="BC55" s="71">
        <f t="shared" si="89"/>
        <v>1.0145433273915698</v>
      </c>
      <c r="BD55" s="71">
        <f t="shared" si="90"/>
        <v>1.0161364368740502</v>
      </c>
      <c r="BE55" s="71">
        <f t="shared" si="91"/>
        <v>1.0042437739347123</v>
      </c>
      <c r="BF55" s="71"/>
      <c r="BG55" s="71"/>
      <c r="BH55" s="71"/>
      <c r="BI55" s="71"/>
      <c r="BJ55" s="71"/>
      <c r="BK55" s="71"/>
      <c r="BL55" s="71"/>
      <c r="BM55" s="71"/>
      <c r="BN55" s="71"/>
      <c r="BO55" s="71"/>
      <c r="BP55" s="71"/>
      <c r="BQ55" s="147">
        <f>Northeast!AK55</f>
        <v>1.017865081370706</v>
      </c>
      <c r="BR55" s="147">
        <f>Midwest!AK55</f>
        <v>1.0173081281302894</v>
      </c>
      <c r="BS55" s="147">
        <f>South!AK55</f>
        <v>1.0146355661173247</v>
      </c>
      <c r="BT55" s="147">
        <f>West!AK55</f>
        <v>1.0047809502436982</v>
      </c>
      <c r="BU55" s="72"/>
      <c r="BV55" s="147">
        <f>Northeast!AH55</f>
        <v>1.0011537119138945</v>
      </c>
      <c r="BW55" s="147">
        <f>Midwest!AH55</f>
        <v>0.99728223862341348</v>
      </c>
      <c r="BX55" s="147">
        <f>South!AH55</f>
        <v>1.0014792215124777</v>
      </c>
      <c r="BY55" s="147">
        <f>West!AH55</f>
        <v>0.99946537968414317</v>
      </c>
      <c r="CA55" s="147">
        <f>Northeast!AI55</f>
        <v>1.0301109701176796</v>
      </c>
      <c r="CB55" s="147">
        <f>Midwest!AI55</f>
        <v>1.0339471509040101</v>
      </c>
      <c r="CC55" s="147">
        <f>South!AI55</f>
        <v>1.034117832053663</v>
      </c>
      <c r="CD55" s="147">
        <f>West!AI55</f>
        <v>1.0279090514452942</v>
      </c>
      <c r="CF55" s="147">
        <f>Northeast!AJ55</f>
        <v>1.036705690992582</v>
      </c>
      <c r="CG55" s="147">
        <f>Midwest!AJ55</f>
        <v>1.0112515951721521</v>
      </c>
      <c r="CH55" s="147">
        <f>South!AJ55</f>
        <v>0.99188891512471455</v>
      </c>
      <c r="CI55" s="147">
        <f>West!AJ55</f>
        <v>0.95080030463773269</v>
      </c>
      <c r="CK55" s="73">
        <f t="shared" si="92"/>
        <v>1.062159006617134</v>
      </c>
      <c r="CL55" s="73">
        <f t="shared" si="93"/>
        <v>1.0443981570055529</v>
      </c>
      <c r="CM55" s="73">
        <f t="shared" si="155"/>
        <v>0.99864577548001043</v>
      </c>
      <c r="CN55" s="73">
        <f t="shared" si="156"/>
        <v>0.99990289866758675</v>
      </c>
      <c r="CO55" s="73">
        <f t="shared" si="157"/>
        <v>1.0322200199569009</v>
      </c>
      <c r="CP55" s="73">
        <f t="shared" si="158"/>
        <v>0.9989247258431837</v>
      </c>
      <c r="CQ55" s="73">
        <f t="shared" si="159"/>
        <v>1.0143591687508591</v>
      </c>
      <c r="CR55" s="73">
        <f t="shared" si="160"/>
        <v>1.1093169089577832</v>
      </c>
      <c r="CS55" s="73">
        <f t="shared" si="161"/>
        <v>1.1093169089577837</v>
      </c>
      <c r="CT55" s="73"/>
      <c r="CU55" s="73">
        <f t="shared" si="162"/>
        <v>1.0296137592877335</v>
      </c>
      <c r="CX55" s="53"/>
      <c r="CZ55" s="71">
        <f t="shared" si="163"/>
        <v>0.20439729962417705</v>
      </c>
      <c r="DA55" s="71">
        <f t="shared" si="164"/>
        <v>0.27654202260986027</v>
      </c>
      <c r="DB55" s="71">
        <f t="shared" si="165"/>
        <v>0.35130048025300697</v>
      </c>
      <c r="DC55" s="71">
        <f t="shared" si="166"/>
        <v>0.16776019751295573</v>
      </c>
      <c r="DE55" s="71">
        <f t="shared" si="125"/>
        <v>0.20587704447491753</v>
      </c>
      <c r="DF55" s="71">
        <f t="shared" si="126"/>
        <v>0.27776675709809867</v>
      </c>
      <c r="DG55" s="71">
        <f t="shared" si="127"/>
        <v>0.34998935773783962</v>
      </c>
      <c r="DH55" s="71">
        <f t="shared" si="128"/>
        <v>0.16635591056558893</v>
      </c>
      <c r="DI55" s="71">
        <f t="shared" si="129"/>
        <v>0.99998906987644487</v>
      </c>
      <c r="DJ55" s="71"/>
      <c r="DK55" s="71">
        <f t="shared" si="130"/>
        <v>0.20587929476104672</v>
      </c>
      <c r="DL55" s="71">
        <f t="shared" si="131"/>
        <v>0.27776979315625777</v>
      </c>
      <c r="DM55" s="71">
        <f t="shared" si="132"/>
        <v>0.34999318320657552</v>
      </c>
      <c r="DN55" s="71">
        <f t="shared" si="133"/>
        <v>0.16635772887611991</v>
      </c>
      <c r="DQ55" s="71">
        <f t="shared" si="64"/>
        <v>9.262046452274365E-3</v>
      </c>
      <c r="DR55" s="71">
        <f t="shared" si="28"/>
        <v>1.426440968402809E-2</v>
      </c>
      <c r="DS55" s="71">
        <f t="shared" si="29"/>
        <v>3.0638116475961513E-2</v>
      </c>
      <c r="DT55" s="71">
        <f t="shared" si="30"/>
        <v>3.1947275177623601E-2</v>
      </c>
      <c r="DV55" s="71">
        <f t="shared" si="115"/>
        <v>0.20625112729330081</v>
      </c>
      <c r="DW55" s="71">
        <f t="shared" si="116"/>
        <v>0.24444001888396444</v>
      </c>
      <c r="DX55" s="71">
        <f t="shared" si="117"/>
        <v>0.34742863582428785</v>
      </c>
      <c r="DY55" s="71">
        <f t="shared" si="118"/>
        <v>0.20188021799844702</v>
      </c>
      <c r="DZ55" s="71"/>
      <c r="EB55" s="71">
        <f t="shared" si="134"/>
        <v>-5.7657857960251111E-3</v>
      </c>
      <c r="EC55" s="71">
        <f t="shared" si="135"/>
        <v>-1.1786799486056675E-4</v>
      </c>
      <c r="ED55" s="71">
        <f t="shared" si="136"/>
        <v>4.5845743386088416E-3</v>
      </c>
      <c r="EE55" s="71">
        <f t="shared" si="137"/>
        <v>-1.8198127897817993E-3</v>
      </c>
      <c r="EG55" s="71">
        <f t="shared" si="65"/>
        <v>-8.0639601401563026E-4</v>
      </c>
      <c r="EH55" s="71">
        <f t="shared" si="35"/>
        <v>7.0194783317862144E-4</v>
      </c>
      <c r="EI55" s="71">
        <f t="shared" si="36"/>
        <v>7.6922083913239696E-4</v>
      </c>
      <c r="EJ55" s="71">
        <f t="shared" si="37"/>
        <v>-4.5324450411138485E-4</v>
      </c>
      <c r="EL55" s="71">
        <f t="shared" si="66"/>
        <v>9.9236004315801998E-3</v>
      </c>
      <c r="EM55" s="71">
        <f t="shared" si="38"/>
        <v>7.3656201106200667E-3</v>
      </c>
      <c r="EN55" s="71">
        <f t="shared" si="39"/>
        <v>8.8402379831280953E-3</v>
      </c>
      <c r="EO55" s="71">
        <f t="shared" si="40"/>
        <v>7.3371411288855231E-3</v>
      </c>
      <c r="EQ55" s="71">
        <f t="shared" si="67"/>
        <v>-4.0066009606730029E-3</v>
      </c>
      <c r="ER55" s="71">
        <f t="shared" si="41"/>
        <v>-8.0290416492467542E-3</v>
      </c>
      <c r="ES55" s="71">
        <f t="shared" si="42"/>
        <v>-1.4332620565682642E-2</v>
      </c>
      <c r="ET55" s="71">
        <f t="shared" si="43"/>
        <v>2.8408285678408599E-3</v>
      </c>
      <c r="EW55" s="71">
        <f t="shared" si="138"/>
        <v>1.0221486116405529</v>
      </c>
      <c r="EX55" s="71">
        <f t="shared" si="139"/>
        <v>0.81729340971974918</v>
      </c>
      <c r="EY55" s="71">
        <f t="shared" si="119"/>
        <v>1.0143591687508591</v>
      </c>
      <c r="EZ55" s="71"/>
      <c r="FA55" s="71">
        <f t="shared" si="140"/>
        <v>1.000082037126609</v>
      </c>
      <c r="FB55" s="71">
        <f t="shared" si="47"/>
        <v>0.99070253789317297</v>
      </c>
      <c r="FC55" s="71">
        <f t="shared" si="120"/>
        <v>0.99864577548001043</v>
      </c>
      <c r="FD55" s="71"/>
      <c r="FE55" s="71">
        <f t="shared" si="141"/>
        <v>1.0002228058030387</v>
      </c>
      <c r="FF55" s="71">
        <f t="shared" si="142"/>
        <v>1.0093498244138586</v>
      </c>
      <c r="FG55" s="71">
        <f t="shared" si="121"/>
        <v>0.99990289866758675</v>
      </c>
      <c r="FH55" s="71"/>
      <c r="FI55" s="71">
        <f t="shared" si="143"/>
        <v>1.0084390333661422</v>
      </c>
      <c r="FJ55" s="71">
        <f t="shared" si="144"/>
        <v>1.0884272706901743</v>
      </c>
      <c r="FK55" s="71">
        <f t="shared" si="122"/>
        <v>1.0322200199569009</v>
      </c>
      <c r="FM55" s="71">
        <f t="shared" si="145"/>
        <v>0.99242997097162255</v>
      </c>
      <c r="FN55" s="71">
        <f t="shared" si="146"/>
        <v>1.0007748027309784</v>
      </c>
      <c r="FO55" s="71">
        <f t="shared" si="123"/>
        <v>0.9989247258431837</v>
      </c>
      <c r="FQ55" s="238"/>
      <c r="GA55" s="51">
        <v>2010</v>
      </c>
      <c r="GB55" s="118">
        <f t="shared" si="74"/>
        <v>1.3661797511982596</v>
      </c>
      <c r="GC55" s="118">
        <f t="shared" si="75"/>
        <v>1.3037296788176276</v>
      </c>
      <c r="GD55" s="118">
        <f t="shared" si="76"/>
        <v>1.2218048498706546</v>
      </c>
      <c r="GE55" s="118">
        <f t="shared" si="77"/>
        <v>0.99832088426730259</v>
      </c>
      <c r="GF55" s="118">
        <f t="shared" si="78"/>
        <v>0.85910904391953646</v>
      </c>
    </row>
    <row r="56" spans="1:188" x14ac:dyDescent="0.2">
      <c r="A56" s="75" t="s">
        <v>147</v>
      </c>
      <c r="B56" s="50">
        <f t="shared" si="124"/>
        <v>1990</v>
      </c>
      <c r="D56" s="79">
        <f>Conversion_Factors!$O52*D217+D299</f>
        <v>3331.160201607041</v>
      </c>
      <c r="E56" s="79">
        <f>Conversion_Factors!$O52*E217+E299</f>
        <v>4538.8493821914944</v>
      </c>
      <c r="F56" s="79">
        <f>Conversion_Factors!$O52*F217+F299</f>
        <v>6109.94847479694</v>
      </c>
      <c r="G56" s="79">
        <f>Conversion_Factors!$O52*G217+G299</f>
        <v>2949.6709414045254</v>
      </c>
      <c r="H56" s="79">
        <f t="shared" si="69"/>
        <v>16929.629000000001</v>
      </c>
      <c r="I56" s="71"/>
      <c r="J56" s="321">
        <f>Northeast!I56</f>
        <v>19027.225169084799</v>
      </c>
      <c r="K56" s="321">
        <f>Midwest!I56</f>
        <v>22594.960403848512</v>
      </c>
      <c r="L56" s="321">
        <f>South!I56</f>
        <v>32104.297860526833</v>
      </c>
      <c r="M56" s="321">
        <f>West!I56</f>
        <v>19079.91580510831</v>
      </c>
      <c r="N56" s="321">
        <f t="shared" si="147"/>
        <v>92806.399238568454</v>
      </c>
      <c r="P56" s="85">
        <f>Northeast!N56</f>
        <v>32.67223968353165</v>
      </c>
      <c r="Q56" s="85">
        <f>Midwest!N56</f>
        <v>36.861312261546871</v>
      </c>
      <c r="R56" s="85">
        <f>South!N56</f>
        <v>49.692743410475757</v>
      </c>
      <c r="S56" s="85">
        <f>West!N56</f>
        <v>27.608578423838036</v>
      </c>
      <c r="T56" s="81">
        <f t="shared" si="148"/>
        <v>146.83487377939232</v>
      </c>
      <c r="V56" s="79">
        <f>Conversion_Factors!$O52*V217+V299</f>
        <v>175.07335788612355</v>
      </c>
      <c r="W56" s="79">
        <f>Conversion_Factors!$O52*W217+W299</f>
        <v>200.87883762869575</v>
      </c>
      <c r="X56" s="79">
        <f>Conversion_Factors!$O52*X217+X299</f>
        <v>190.31559267674558</v>
      </c>
      <c r="Y56" s="79">
        <f>Conversion_Factors!$O52*Y217+Y299</f>
        <v>154.59559526016372</v>
      </c>
      <c r="Z56" s="79">
        <f>Conversion_Factors!$O52*Z217+Z299</f>
        <v>182.41876787483841</v>
      </c>
      <c r="AC56" s="79">
        <f>Conversion_Factors!$O52*AC217+AC299</f>
        <v>101.95689777845573</v>
      </c>
      <c r="AD56" s="79">
        <f>Conversion_Factors!$O52*AD217+AD299</f>
        <v>123.13314702380657</v>
      </c>
      <c r="AE56" s="79">
        <f>Conversion_Factors!$O52*AE217+AE299</f>
        <v>122.95454135681503</v>
      </c>
      <c r="AF56" s="79">
        <f>Conversion_Factors!$O52*AF217+AF299</f>
        <v>106.83892868811003</v>
      </c>
      <c r="AG56" s="79">
        <f>Conversion_Factors!$O52*AG217+AG299</f>
        <v>115.29705828218584</v>
      </c>
      <c r="AI56" s="74">
        <f t="shared" si="149"/>
        <v>108.10942491608564</v>
      </c>
      <c r="AJ56" s="74">
        <f t="shared" si="150"/>
        <v>128.20279133425731</v>
      </c>
      <c r="AK56" s="74">
        <f t="shared" si="151"/>
        <v>127.47133441289185</v>
      </c>
      <c r="AL56" s="74">
        <f t="shared" si="152"/>
        <v>105.76767059493982</v>
      </c>
      <c r="AM56" s="74">
        <f t="shared" si="153"/>
        <v>119.26591454622651</v>
      </c>
      <c r="AO56" s="118">
        <f>Northeast!V56</f>
        <v>0.94308981716991369</v>
      </c>
      <c r="AP56" s="118">
        <f>Midwest!V56</f>
        <v>0.96045605358753161</v>
      </c>
      <c r="AQ56" s="118">
        <f>South!V56</f>
        <v>0.96456620559531847</v>
      </c>
      <c r="AR56" s="118">
        <f>West!V56</f>
        <v>1.0101284077369239</v>
      </c>
      <c r="AS56" s="118">
        <f t="shared" si="154"/>
        <v>0.96672262750727178</v>
      </c>
      <c r="AU56" s="51">
        <f t="shared" si="167"/>
        <v>1717.1310789245877</v>
      </c>
      <c r="AV56" s="51">
        <f t="shared" si="168"/>
        <v>1631.3953024351583</v>
      </c>
      <c r="AW56" s="51">
        <f t="shared" si="169"/>
        <v>1547.8533007125636</v>
      </c>
      <c r="AX56" s="51">
        <f t="shared" si="170"/>
        <v>1446.9968686364082</v>
      </c>
      <c r="AY56" s="51">
        <f t="shared" si="171"/>
        <v>1582.163245035917</v>
      </c>
      <c r="BB56" s="71">
        <f t="shared" si="88"/>
        <v>1.0191953619430791</v>
      </c>
      <c r="BC56" s="71">
        <f t="shared" si="89"/>
        <v>0.99322610292753677</v>
      </c>
      <c r="BD56" s="71">
        <f t="shared" si="90"/>
        <v>1.0176157226630635</v>
      </c>
      <c r="BE56" s="71">
        <f t="shared" si="91"/>
        <v>0.94793099718976115</v>
      </c>
      <c r="BF56" s="71"/>
      <c r="BG56" s="71"/>
      <c r="BH56" s="71"/>
      <c r="BI56" s="71"/>
      <c r="BJ56" s="71"/>
      <c r="BK56" s="71"/>
      <c r="BL56" s="71"/>
      <c r="BM56" s="71"/>
      <c r="BN56" s="71"/>
      <c r="BO56" s="71"/>
      <c r="BP56" s="71"/>
      <c r="BQ56" s="147">
        <f>Northeast!AK56</f>
        <v>1.0181115672413978</v>
      </c>
      <c r="BR56" s="147">
        <f>Midwest!AK56</f>
        <v>0.9946147752055351</v>
      </c>
      <c r="BS56" s="147">
        <f>South!AK56</f>
        <v>1.016332632865935</v>
      </c>
      <c r="BT56" s="147">
        <f>West!AK56</f>
        <v>0.94847538938474418</v>
      </c>
      <c r="BU56" s="72"/>
      <c r="BV56" s="147">
        <f>Northeast!AH56</f>
        <v>1.0010645146726092</v>
      </c>
      <c r="BW56" s="147">
        <f>Midwest!AH56</f>
        <v>0.99860380891917522</v>
      </c>
      <c r="BX56" s="147">
        <f>South!AH56</f>
        <v>1.0012624703326811</v>
      </c>
      <c r="BY56" s="147">
        <f>West!AH56</f>
        <v>0.99942603445373901</v>
      </c>
      <c r="CA56" s="147">
        <f>Northeast!AI56</f>
        <v>1.0378294818203675</v>
      </c>
      <c r="CB56" s="147">
        <f>Midwest!AI56</f>
        <v>1.0406406614582642</v>
      </c>
      <c r="CC56" s="147">
        <f>South!AI56</f>
        <v>1.0454432280593133</v>
      </c>
      <c r="CD56" s="147">
        <f>West!AI56</f>
        <v>1.0390902123778332</v>
      </c>
      <c r="CF56" s="147">
        <f>Northeast!AJ56</f>
        <v>0.94343427809048219</v>
      </c>
      <c r="CG56" s="147">
        <f>Midwest!AJ56</f>
        <v>0.945906013525039</v>
      </c>
      <c r="CH56" s="147">
        <f>South!AJ56</f>
        <v>0.95716199978485061</v>
      </c>
      <c r="CI56" s="147">
        <f>West!AJ56</f>
        <v>0.96222914320827413</v>
      </c>
      <c r="CK56" s="73">
        <f t="shared" si="92"/>
        <v>1.0686544308877428</v>
      </c>
      <c r="CL56" s="73">
        <f t="shared" si="93"/>
        <v>0.988915075379182</v>
      </c>
      <c r="CM56" s="73">
        <f t="shared" si="155"/>
        <v>0.99792697905464822</v>
      </c>
      <c r="CN56" s="73">
        <f t="shared" si="156"/>
        <v>1.0001618595974009</v>
      </c>
      <c r="CO56" s="73">
        <f t="shared" si="157"/>
        <v>1.0415345488302592</v>
      </c>
      <c r="CP56" s="73">
        <f t="shared" si="158"/>
        <v>0.95234779716038975</v>
      </c>
      <c r="CQ56" s="73">
        <f t="shared" si="159"/>
        <v>0.99889693912278432</v>
      </c>
      <c r="CR56" s="73">
        <f t="shared" si="160"/>
        <v>1.0568084770756485</v>
      </c>
      <c r="CS56" s="73">
        <f t="shared" si="161"/>
        <v>1.056808477075649</v>
      </c>
      <c r="CT56" s="73"/>
      <c r="CU56" s="73">
        <f t="shared" si="162"/>
        <v>0.9900071134942422</v>
      </c>
      <c r="CX56" s="53"/>
      <c r="CZ56" s="71">
        <f t="shared" si="163"/>
        <v>0.19676510345306686</v>
      </c>
      <c r="DA56" s="71">
        <f t="shared" si="164"/>
        <v>0.26810093606844509</v>
      </c>
      <c r="DB56" s="71">
        <f t="shared" si="165"/>
        <v>0.36090267983999763</v>
      </c>
      <c r="DC56" s="71">
        <f t="shared" si="166"/>
        <v>0.17423128063849039</v>
      </c>
      <c r="DE56" s="71">
        <f t="shared" si="125"/>
        <v>0.20055699852197412</v>
      </c>
      <c r="DF56" s="71">
        <f t="shared" si="126"/>
        <v>0.27229967407347039</v>
      </c>
      <c r="DG56" s="71">
        <f t="shared" si="127"/>
        <v>0.3560800022365358</v>
      </c>
      <c r="DH56" s="71">
        <f t="shared" si="128"/>
        <v>0.17097532973890545</v>
      </c>
      <c r="DI56" s="71">
        <f t="shared" si="129"/>
        <v>0.9999120045708858</v>
      </c>
      <c r="DJ56" s="71"/>
      <c r="DK56" s="71">
        <f t="shared" si="130"/>
        <v>0.20057464817420964</v>
      </c>
      <c r="DL56" s="71">
        <f t="shared" si="131"/>
        <v>0.27232363730879333</v>
      </c>
      <c r="DM56" s="71">
        <f t="shared" si="132"/>
        <v>0.35611133840657133</v>
      </c>
      <c r="DN56" s="71">
        <f t="shared" si="133"/>
        <v>0.17099037611042567</v>
      </c>
      <c r="DQ56" s="71">
        <f t="shared" si="64"/>
        <v>2.4213035258929038E-4</v>
      </c>
      <c r="DR56" s="71">
        <f t="shared" si="28"/>
        <v>-2.2559826077590918E-2</v>
      </c>
      <c r="DS56" s="71">
        <f t="shared" si="29"/>
        <v>1.6711902672180102E-3</v>
      </c>
      <c r="DT56" s="71">
        <f t="shared" si="30"/>
        <v>-5.7668994621043482E-2</v>
      </c>
      <c r="DV56" s="71">
        <f t="shared" si="115"/>
        <v>0.20502061630656898</v>
      </c>
      <c r="DW56" s="71">
        <f t="shared" si="116"/>
        <v>0.24346338818475036</v>
      </c>
      <c r="DX56" s="71">
        <f t="shared" si="117"/>
        <v>0.34592763132636373</v>
      </c>
      <c r="DY56" s="71">
        <f t="shared" si="118"/>
        <v>0.20558836418231691</v>
      </c>
      <c r="DZ56" s="71"/>
      <c r="EB56" s="71">
        <f t="shared" si="134"/>
        <v>-5.9839494333741531E-3</v>
      </c>
      <c r="EC56" s="71">
        <f t="shared" si="135"/>
        <v>-4.0033825935293687E-3</v>
      </c>
      <c r="ED56" s="71">
        <f t="shared" si="136"/>
        <v>-4.3296842153937544E-3</v>
      </c>
      <c r="EE56" s="71">
        <f t="shared" si="137"/>
        <v>1.8201396222298633E-2</v>
      </c>
      <c r="EG56" s="71">
        <f t="shared" si="65"/>
        <v>-8.9098421101035558E-5</v>
      </c>
      <c r="EH56" s="71">
        <f t="shared" si="35"/>
        <v>1.3242945312749508E-3</v>
      </c>
      <c r="EI56" s="71">
        <f t="shared" si="36"/>
        <v>-2.1645445493589122E-4</v>
      </c>
      <c r="EJ56" s="71">
        <f t="shared" si="37"/>
        <v>-3.936705128751556E-5</v>
      </c>
      <c r="EL56" s="71">
        <f t="shared" si="66"/>
        <v>7.4649611294893177E-3</v>
      </c>
      <c r="EM56" s="71">
        <f t="shared" si="38"/>
        <v>6.4528806547967579E-3</v>
      </c>
      <c r="EN56" s="71">
        <f t="shared" si="39"/>
        <v>1.0892210085387696E-2</v>
      </c>
      <c r="EO56" s="71">
        <f t="shared" si="40"/>
        <v>1.0818842743166929E-2</v>
      </c>
      <c r="EQ56" s="71">
        <f t="shared" si="67"/>
        <v>-9.4276655020294975E-2</v>
      </c>
      <c r="ER56" s="71">
        <f t="shared" si="41"/>
        <v>-6.6800833134817189E-2</v>
      </c>
      <c r="ES56" s="71">
        <f t="shared" si="42"/>
        <v>-3.5638464394541519E-2</v>
      </c>
      <c r="ET56" s="71">
        <f t="shared" si="43"/>
        <v>1.1948561017598175E-2</v>
      </c>
      <c r="EW56" s="71">
        <f t="shared" si="138"/>
        <v>0.98475665217566299</v>
      </c>
      <c r="EX56" s="71">
        <f t="shared" si="139"/>
        <v>0.80483512200085261</v>
      </c>
      <c r="EY56" s="71">
        <f t="shared" si="119"/>
        <v>0.99889693912278432</v>
      </c>
      <c r="EZ56" s="71"/>
      <c r="FA56" s="71">
        <f t="shared" si="140"/>
        <v>0.99928022884288803</v>
      </c>
      <c r="FB56" s="71">
        <f t="shared" si="47"/>
        <v>0.98998945878111988</v>
      </c>
      <c r="FC56" s="71">
        <f t="shared" si="120"/>
        <v>0.99792697905464822</v>
      </c>
      <c r="FD56" s="71"/>
      <c r="FE56" s="71">
        <f t="shared" si="141"/>
        <v>1.0002589860777074</v>
      </c>
      <c r="FF56" s="71">
        <f t="shared" si="142"/>
        <v>1.0096112319659181</v>
      </c>
      <c r="FG56" s="71">
        <f t="shared" si="121"/>
        <v>1.0001618595974009</v>
      </c>
      <c r="FH56" s="71"/>
      <c r="FI56" s="71">
        <f t="shared" si="143"/>
        <v>1.0090237824235837</v>
      </c>
      <c r="FJ56" s="71">
        <f t="shared" si="144"/>
        <v>1.0982490015647774</v>
      </c>
      <c r="FK56" s="71">
        <f t="shared" si="122"/>
        <v>1.0415345488302592</v>
      </c>
      <c r="FM56" s="71">
        <f t="shared" si="145"/>
        <v>0.95337293443859972</v>
      </c>
      <c r="FN56" s="71">
        <f t="shared" si="146"/>
        <v>0.95411161039184367</v>
      </c>
      <c r="FO56" s="71">
        <f t="shared" si="123"/>
        <v>0.95234779716038975</v>
      </c>
      <c r="FQ56" s="238"/>
      <c r="GA56" s="51">
        <v>2011</v>
      </c>
      <c r="GB56" s="118">
        <f>CR77</f>
        <v>1.3344550647111166</v>
      </c>
      <c r="GC56" s="118">
        <f>CK77</f>
        <v>1.3149573088420272</v>
      </c>
      <c r="GD56" s="118">
        <f>CO77</f>
        <v>1.2245439629065324</v>
      </c>
      <c r="GE56" s="118">
        <f>CM77*CN77*CP77</f>
        <v>0.98078788925480076</v>
      </c>
      <c r="GF56" s="118">
        <f>CQ77</f>
        <v>0.84497298642915875</v>
      </c>
    </row>
    <row r="57" spans="1:188" x14ac:dyDescent="0.2">
      <c r="A57" s="75" t="s">
        <v>147</v>
      </c>
      <c r="B57" s="50">
        <f t="shared" si="124"/>
        <v>1991</v>
      </c>
      <c r="D57" s="79">
        <f>Conversion_Factors!$O53*D218+D300</f>
        <v>3337.6088040783047</v>
      </c>
      <c r="E57" s="79">
        <f>Conversion_Factors!$O53*E218+E300</f>
        <v>4806.5485940100934</v>
      </c>
      <c r="F57" s="79">
        <f>Conversion_Factors!$O53*F218+F300</f>
        <v>6244.5092681230371</v>
      </c>
      <c r="G57" s="79">
        <f>Conversion_Factors!$O53*G218+G300</f>
        <v>3006.758785365369</v>
      </c>
      <c r="H57" s="79">
        <f t="shared" si="69"/>
        <v>17395.425451576804</v>
      </c>
      <c r="I57" s="71"/>
      <c r="J57" s="321">
        <f>Northeast!I57</f>
        <v>19000.884583291194</v>
      </c>
      <c r="K57" s="321">
        <f>Midwest!I57</f>
        <v>22606.047895188029</v>
      </c>
      <c r="L57" s="321">
        <f>South!I57</f>
        <v>32109.167070280891</v>
      </c>
      <c r="M57" s="321">
        <f>West!I57</f>
        <v>19514.549385619026</v>
      </c>
      <c r="N57" s="321">
        <f t="shared" si="147"/>
        <v>93230.648934379147</v>
      </c>
      <c r="P57" s="85">
        <f>Northeast!N57</f>
        <v>32.803248557776286</v>
      </c>
      <c r="Q57" s="85">
        <f>Midwest!N57</f>
        <v>37.045870592262403</v>
      </c>
      <c r="R57" s="85">
        <f>South!N57</f>
        <v>50.135835752022828</v>
      </c>
      <c r="S57" s="85">
        <f>West!N57</f>
        <v>28.48089961514729</v>
      </c>
      <c r="T57" s="81">
        <f t="shared" si="148"/>
        <v>148.46585451720881</v>
      </c>
      <c r="V57" s="79">
        <f>Conversion_Factors!$O53*V218+V300</f>
        <v>175.65544327411459</v>
      </c>
      <c r="W57" s="79">
        <f>Conversion_Factors!$O53*W218+W300</f>
        <v>212.62224234397141</v>
      </c>
      <c r="X57" s="79">
        <f>Conversion_Factors!$O53*X218+X300</f>
        <v>194.47746042290629</v>
      </c>
      <c r="Y57" s="79">
        <f>Conversion_Factors!$O53*Y218+Y300</f>
        <v>154.07779733726045</v>
      </c>
      <c r="Z57" s="79">
        <f>Conversion_Factors!$O53*Z218+Z300</f>
        <v>186.58483717967746</v>
      </c>
      <c r="AC57" s="79">
        <f>Conversion_Factors!$O53*AC218+AC300</f>
        <v>101.74628888354707</v>
      </c>
      <c r="AD57" s="79">
        <f>Conversion_Factors!$O53*AD218+AD300</f>
        <v>129.74586687170512</v>
      </c>
      <c r="AE57" s="79">
        <f>Conversion_Factors!$O53*AE218+AE300</f>
        <v>124.55181357719943</v>
      </c>
      <c r="AF57" s="79">
        <f>Conversion_Factors!$O53*AF218+AF300</f>
        <v>105.57106081600925</v>
      </c>
      <c r="AG57" s="79">
        <f>Conversion_Factors!$O53*AG218+AG300</f>
        <v>117.16785322890851</v>
      </c>
      <c r="AI57" s="74">
        <f t="shared" si="149"/>
        <v>105.04265794212073</v>
      </c>
      <c r="AJ57" s="74">
        <f t="shared" si="150"/>
        <v>130.23306532507286</v>
      </c>
      <c r="AK57" s="74">
        <f t="shared" si="151"/>
        <v>125.43460263099131</v>
      </c>
      <c r="AL57" s="74">
        <f t="shared" si="152"/>
        <v>105.3486846861001</v>
      </c>
      <c r="AM57" s="74">
        <f t="shared" si="153"/>
        <v>118.27319963821091</v>
      </c>
      <c r="AO57" s="118">
        <f>Northeast!V57</f>
        <v>0.9686187581012089</v>
      </c>
      <c r="AP57" s="118">
        <f>Midwest!V57</f>
        <v>0.99625902644499953</v>
      </c>
      <c r="AQ57" s="118">
        <f>South!V57</f>
        <v>0.99296215689071932</v>
      </c>
      <c r="AR57" s="118">
        <f>West!V57</f>
        <v>1.0021108581523515</v>
      </c>
      <c r="AS57" s="118">
        <f t="shared" si="154"/>
        <v>0.99065429520226411</v>
      </c>
      <c r="AU57" s="51">
        <f t="shared" si="167"/>
        <v>1726.4063898699999</v>
      </c>
      <c r="AV57" s="51">
        <f t="shared" si="168"/>
        <v>1638.7592720330415</v>
      </c>
      <c r="AW57" s="51">
        <f t="shared" si="169"/>
        <v>1561.4181346493656</v>
      </c>
      <c r="AX57" s="51">
        <f t="shared" si="170"/>
        <v>1459.4700114436612</v>
      </c>
      <c r="AY57" s="51">
        <f t="shared" si="171"/>
        <v>1592.4575900110622</v>
      </c>
      <c r="BB57" s="71">
        <f t="shared" si="88"/>
        <v>0.99028359334888527</v>
      </c>
      <c r="BC57" s="71">
        <f t="shared" si="89"/>
        <v>1.0089552543975331</v>
      </c>
      <c r="BD57" s="71">
        <f t="shared" si="90"/>
        <v>1.0013563001532453</v>
      </c>
      <c r="BE57" s="71">
        <f t="shared" si="91"/>
        <v>0.94417588253004681</v>
      </c>
      <c r="BF57" s="71"/>
      <c r="BG57" s="71"/>
      <c r="BH57" s="71"/>
      <c r="BI57" s="71"/>
      <c r="BJ57" s="71"/>
      <c r="BK57" s="71"/>
      <c r="BL57" s="71"/>
      <c r="BM57" s="71"/>
      <c r="BN57" s="71"/>
      <c r="BO57" s="71"/>
      <c r="BP57" s="71"/>
      <c r="BQ57" s="147">
        <f>Northeast!AK57</f>
        <v>0.98952262408112646</v>
      </c>
      <c r="BR57" s="147">
        <f>Midwest!AK57</f>
        <v>1.0090417576161741</v>
      </c>
      <c r="BS57" s="147">
        <f>South!AK57</f>
        <v>1.0003391502470187</v>
      </c>
      <c r="BT57" s="147">
        <f>West!AK57</f>
        <v>0.9447372375234564</v>
      </c>
      <c r="BU57" s="72"/>
      <c r="BV57" s="147">
        <f>Northeast!AH57</f>
        <v>1.0007690266490525</v>
      </c>
      <c r="BW57" s="147">
        <f>Midwest!AH57</f>
        <v>0.99991427191393389</v>
      </c>
      <c r="BX57" s="147">
        <f>South!AH57</f>
        <v>1.0010168050565407</v>
      </c>
      <c r="BY57" s="147">
        <f>West!AH57</f>
        <v>0.99940580833366788</v>
      </c>
      <c r="CA57" s="147">
        <f>Northeast!AI57</f>
        <v>1.0434354552200387</v>
      </c>
      <c r="CB57" s="147">
        <f>Midwest!AI57</f>
        <v>1.0453380184886913</v>
      </c>
      <c r="CC57" s="147">
        <f>South!AI57</f>
        <v>1.054605119417138</v>
      </c>
      <c r="CD57" s="147">
        <f>West!AI57</f>
        <v>1.0480471914076643</v>
      </c>
      <c r="CF57" s="147">
        <f>Northeast!AJ57</f>
        <v>0.96897254339612038</v>
      </c>
      <c r="CG57" s="147">
        <f>Midwest!AJ57</f>
        <v>0.98116660374304454</v>
      </c>
      <c r="CH57" s="147">
        <f>South!AJ57</f>
        <v>0.98533997799934159</v>
      </c>
      <c r="CI57" s="147">
        <f>West!AJ57</f>
        <v>0.95459177769285719</v>
      </c>
      <c r="CK57" s="73">
        <f t="shared" si="92"/>
        <v>1.0735396146784146</v>
      </c>
      <c r="CL57" s="73">
        <f t="shared" si="93"/>
        <v>1.0114998608627488</v>
      </c>
      <c r="CM57" s="73">
        <f t="shared" si="155"/>
        <v>0.99719570138284241</v>
      </c>
      <c r="CN57" s="73">
        <f t="shared" si="156"/>
        <v>1.0003696769787176</v>
      </c>
      <c r="CO57" s="73">
        <f t="shared" si="157"/>
        <v>1.0487490748191002</v>
      </c>
      <c r="CP57" s="73">
        <f t="shared" si="158"/>
        <v>0.97568813989520009</v>
      </c>
      <c r="CQ57" s="73">
        <f t="shared" si="159"/>
        <v>0.99092844236229383</v>
      </c>
      <c r="CR57" s="73">
        <f t="shared" si="160"/>
        <v>1.0858851708778645</v>
      </c>
      <c r="CS57" s="73">
        <f t="shared" si="161"/>
        <v>1.0858851708778654</v>
      </c>
      <c r="CT57" s="73"/>
      <c r="CU57" s="73">
        <f t="shared" si="162"/>
        <v>1.020759741693773</v>
      </c>
      <c r="CX57" s="53"/>
      <c r="CZ57" s="71">
        <f t="shared" si="163"/>
        <v>0.19186704075557795</v>
      </c>
      <c r="DA57" s="71">
        <f t="shared" si="164"/>
        <v>0.27631106852718024</v>
      </c>
      <c r="DB57" s="71">
        <f t="shared" si="165"/>
        <v>0.35897421914202193</v>
      </c>
      <c r="DC57" s="71">
        <f t="shared" si="166"/>
        <v>0.17284767157521991</v>
      </c>
      <c r="DE57" s="71">
        <f t="shared" si="125"/>
        <v>0.19430578301095849</v>
      </c>
      <c r="DF57" s="71">
        <f t="shared" si="126"/>
        <v>0.27218536524262299</v>
      </c>
      <c r="DG57" s="71">
        <f t="shared" si="127"/>
        <v>0.35993758847162832</v>
      </c>
      <c r="DH57" s="71">
        <f t="shared" si="128"/>
        <v>0.17353855682410874</v>
      </c>
      <c r="DI57" s="71">
        <f t="shared" si="129"/>
        <v>0.99996729354931868</v>
      </c>
      <c r="DJ57" s="71"/>
      <c r="DK57" s="71">
        <f t="shared" si="130"/>
        <v>0.19431213827132565</v>
      </c>
      <c r="DL57" s="71">
        <f t="shared" si="131"/>
        <v>0.27219426775101691</v>
      </c>
      <c r="DM57" s="71">
        <f t="shared" si="132"/>
        <v>0.35994936113765613</v>
      </c>
      <c r="DN57" s="71">
        <f t="shared" si="133"/>
        <v>0.17354423284000114</v>
      </c>
      <c r="DQ57" s="71">
        <f t="shared" si="64"/>
        <v>-2.8482156709117815E-2</v>
      </c>
      <c r="DR57" s="71">
        <f t="shared" si="28"/>
        <v>1.4400903051966268E-2</v>
      </c>
      <c r="DS57" s="71">
        <f t="shared" si="29"/>
        <v>-1.5861597378899982E-2</v>
      </c>
      <c r="DT57" s="71">
        <f t="shared" si="30"/>
        <v>-3.9490088604877301E-3</v>
      </c>
      <c r="DV57" s="71">
        <f t="shared" si="115"/>
        <v>0.20380513061391498</v>
      </c>
      <c r="DW57" s="71">
        <f t="shared" si="116"/>
        <v>0.24247442395364432</v>
      </c>
      <c r="DX57" s="71">
        <f t="shared" si="117"/>
        <v>0.34440570174386631</v>
      </c>
      <c r="DY57" s="71">
        <f t="shared" si="118"/>
        <v>0.20931474368857433</v>
      </c>
      <c r="DZ57" s="71"/>
      <c r="EB57" s="71">
        <f t="shared" si="134"/>
        <v>-5.9462462098850682E-3</v>
      </c>
      <c r="EC57" s="71">
        <f t="shared" si="135"/>
        <v>-4.070338104190596E-3</v>
      </c>
      <c r="ED57" s="71">
        <f t="shared" si="136"/>
        <v>-4.4092671621734237E-3</v>
      </c>
      <c r="EE57" s="71">
        <f t="shared" si="137"/>
        <v>1.7963132285804161E-2</v>
      </c>
      <c r="EG57" s="71">
        <f t="shared" si="65"/>
        <v>-2.9521737907097862E-4</v>
      </c>
      <c r="EH57" s="71">
        <f t="shared" si="35"/>
        <v>1.3114349028359674E-3</v>
      </c>
      <c r="EI57" s="71">
        <f t="shared" si="36"/>
        <v>-2.4538562666325691E-4</v>
      </c>
      <c r="EJ57" s="71">
        <f t="shared" si="37"/>
        <v>-2.0237940619999702E-5</v>
      </c>
      <c r="EL57" s="71">
        <f t="shared" si="66"/>
        <v>5.3870959505269269E-3</v>
      </c>
      <c r="EM57" s="71">
        <f t="shared" si="38"/>
        <v>4.5037516592034699E-3</v>
      </c>
      <c r="EN57" s="71">
        <f t="shared" si="39"/>
        <v>8.7254652933920571E-3</v>
      </c>
      <c r="EO57" s="71">
        <f t="shared" si="40"/>
        <v>8.5830803485759683E-3</v>
      </c>
      <c r="EQ57" s="71">
        <f t="shared" si="67"/>
        <v>2.6709571680151846E-2</v>
      </c>
      <c r="ER57" s="71">
        <f t="shared" si="41"/>
        <v>3.6599063006025022E-2</v>
      </c>
      <c r="ES57" s="71">
        <f t="shared" si="42"/>
        <v>2.9014081050003599E-2</v>
      </c>
      <c r="ET57" s="71">
        <f t="shared" si="43"/>
        <v>-7.9688257237570895E-3</v>
      </c>
      <c r="EW57" s="71">
        <f t="shared" si="138"/>
        <v>0.99202270379616098</v>
      </c>
      <c r="EX57" s="71">
        <f t="shared" si="139"/>
        <v>0.79841471383739893</v>
      </c>
      <c r="EY57" s="71">
        <f t="shared" si="119"/>
        <v>0.99092844236229383</v>
      </c>
      <c r="EZ57" s="71"/>
      <c r="FA57" s="71">
        <f t="shared" si="140"/>
        <v>0.99926720322513118</v>
      </c>
      <c r="FB57" s="71">
        <f t="shared" si="47"/>
        <v>0.98926399769857098</v>
      </c>
      <c r="FC57" s="71">
        <f t="shared" si="120"/>
        <v>0.99719570138284241</v>
      </c>
      <c r="FD57" s="71"/>
      <c r="FE57" s="71">
        <f t="shared" si="141"/>
        <v>1.0002077837495229</v>
      </c>
      <c r="FF57" s="71">
        <f t="shared" si="142"/>
        <v>1.0098210127732563</v>
      </c>
      <c r="FG57" s="71">
        <f t="shared" si="121"/>
        <v>1.0003696769787176</v>
      </c>
      <c r="FH57" s="71"/>
      <c r="FI57" s="71">
        <f t="shared" si="143"/>
        <v>1.006926823499944</v>
      </c>
      <c r="FJ57" s="71">
        <f t="shared" si="144"/>
        <v>1.1058563785576063</v>
      </c>
      <c r="FK57" s="71">
        <f t="shared" si="122"/>
        <v>1.0487490748191002</v>
      </c>
      <c r="FM57" s="71">
        <f t="shared" si="145"/>
        <v>1.0245082130755214</v>
      </c>
      <c r="FN57" s="71">
        <f t="shared" si="146"/>
        <v>0.97749518103715582</v>
      </c>
      <c r="FO57" s="71">
        <f t="shared" si="123"/>
        <v>0.97568813989520009</v>
      </c>
      <c r="FQ57" s="238"/>
      <c r="GA57" s="51">
        <v>2012</v>
      </c>
      <c r="GB57" s="118">
        <f t="shared" ref="GB57:GB58" si="172">CR78</f>
        <v>1.2400427951267874</v>
      </c>
      <c r="GC57" s="118">
        <f t="shared" ref="GC57:GC58" si="173">CK78</f>
        <v>1.3228810323994631</v>
      </c>
      <c r="GD57" s="118">
        <f t="shared" ref="GD57:GD58" si="174">CO78</f>
        <v>1.2285782832204692</v>
      </c>
      <c r="GE57" s="118">
        <f t="shared" ref="GE57:GE58" si="175">CM78*CN78*CP78</f>
        <v>0.93207212657281979</v>
      </c>
      <c r="GF57" s="118">
        <f t="shared" ref="GF57:GF58" si="176">CQ78</f>
        <v>0.81858452235671875</v>
      </c>
    </row>
    <row r="58" spans="1:188" x14ac:dyDescent="0.2">
      <c r="A58" s="75" t="s">
        <v>147</v>
      </c>
      <c r="B58" s="50">
        <f t="shared" si="124"/>
        <v>1992</v>
      </c>
      <c r="D58" s="79">
        <f>Conversion_Factors!$O54*D219+D301</f>
        <v>3497.3666448481772</v>
      </c>
      <c r="E58" s="79">
        <f>Conversion_Factors!$O54*E219+E301</f>
        <v>4655.7982992209309</v>
      </c>
      <c r="F58" s="79">
        <f>Conversion_Factors!$O54*F219+F301</f>
        <v>6228.5390787355773</v>
      </c>
      <c r="G58" s="79">
        <f>Conversion_Factors!$O54*G219+G301</f>
        <v>2946.7122356587279</v>
      </c>
      <c r="H58" s="79">
        <f t="shared" si="69"/>
        <v>17328.416258463414</v>
      </c>
      <c r="I58" s="71"/>
      <c r="J58" s="321">
        <f>Northeast!I58</f>
        <v>19073.436365040077</v>
      </c>
      <c r="K58" s="321">
        <f>Midwest!I58</f>
        <v>22974.002153418216</v>
      </c>
      <c r="L58" s="321">
        <f>South!I58</f>
        <v>32936.932679051264</v>
      </c>
      <c r="M58" s="321">
        <f>West!I58</f>
        <v>19793.613235969769</v>
      </c>
      <c r="N58" s="321">
        <f t="shared" si="147"/>
        <v>94777.984433479316</v>
      </c>
      <c r="P58" s="85">
        <f>Northeast!N58</f>
        <v>33.123810811152985</v>
      </c>
      <c r="Q58" s="85">
        <f>Midwest!N58</f>
        <v>38.013526848234868</v>
      </c>
      <c r="R58" s="85">
        <f>South!N58</f>
        <v>51.871601639980831</v>
      </c>
      <c r="S58" s="85">
        <f>West!N58</f>
        <v>29.166554621733042</v>
      </c>
      <c r="T58" s="81">
        <f t="shared" si="148"/>
        <v>152.17549392110172</v>
      </c>
      <c r="V58" s="79">
        <f>Conversion_Factors!$O54*V219+V301</f>
        <v>183.36321667020323</v>
      </c>
      <c r="W58" s="79">
        <f>Conversion_Factors!$O54*W219+W301</f>
        <v>202.6550823896485</v>
      </c>
      <c r="X58" s="79">
        <f>Conversion_Factors!$O54*X219+X301</f>
        <v>189.10501288716199</v>
      </c>
      <c r="Y58" s="79">
        <f>Conversion_Factors!$O54*Y219+Y301</f>
        <v>148.8718709681485</v>
      </c>
      <c r="Z58" s="79">
        <f>Conversion_Factors!$O54*Z219+Z301</f>
        <v>182.83166034856436</v>
      </c>
      <c r="AC58" s="79">
        <f>Conversion_Factors!$O54*AC219+AC301</f>
        <v>105.58467033843198</v>
      </c>
      <c r="AD58" s="79">
        <f>Conversion_Factors!$O54*AD219+AD301</f>
        <v>122.47740962864957</v>
      </c>
      <c r="AE58" s="79">
        <f>Conversion_Factors!$O54*AE219+AE301</f>
        <v>120.07608945575404</v>
      </c>
      <c r="AF58" s="79">
        <f>Conversion_Factors!$O54*AF219+AF301</f>
        <v>101.03052190686338</v>
      </c>
      <c r="AG58" s="79">
        <f>Conversion_Factors!$O54*AG219+AG301</f>
        <v>113.87126673265578</v>
      </c>
      <c r="AI58" s="74">
        <f t="shared" si="149"/>
        <v>104.41446093643015</v>
      </c>
      <c r="AJ58" s="74">
        <f t="shared" si="150"/>
        <v>125.97218652901147</v>
      </c>
      <c r="AK58" s="74">
        <f t="shared" si="151"/>
        <v>124.65109761989734</v>
      </c>
      <c r="AL58" s="74">
        <f t="shared" si="152"/>
        <v>103.30724957836941</v>
      </c>
      <c r="AM58" s="74">
        <f t="shared" si="153"/>
        <v>116.48538214256072</v>
      </c>
      <c r="AO58" s="118">
        <f>Northeast!V58</f>
        <v>1.0112073499351233</v>
      </c>
      <c r="AP58" s="118">
        <f>Midwest!V58</f>
        <v>0.97225755147500714</v>
      </c>
      <c r="AQ58" s="118">
        <f>South!V58</f>
        <v>0.96329748994193365</v>
      </c>
      <c r="AR58" s="118">
        <f>West!V58</f>
        <v>0.97796158855454873</v>
      </c>
      <c r="AS58" s="118">
        <f t="shared" si="154"/>
        <v>0.97755842525626391</v>
      </c>
      <c r="AU58" s="51">
        <f t="shared" si="167"/>
        <v>1736.646201408468</v>
      </c>
      <c r="AV58" s="51">
        <f t="shared" si="168"/>
        <v>1654.6323359066535</v>
      </c>
      <c r="AW58" s="51">
        <f t="shared" si="169"/>
        <v>1574.8765115876288</v>
      </c>
      <c r="AX58" s="51">
        <f t="shared" si="170"/>
        <v>1473.5336228925792</v>
      </c>
      <c r="AY58" s="51">
        <f t="shared" si="171"/>
        <v>1605.5996002732818</v>
      </c>
      <c r="BB58" s="71">
        <f t="shared" si="88"/>
        <v>0.98436130234527175</v>
      </c>
      <c r="BC58" s="71">
        <f t="shared" si="89"/>
        <v>0.97594492757380047</v>
      </c>
      <c r="BD58" s="71">
        <f t="shared" si="90"/>
        <v>0.99510150552238363</v>
      </c>
      <c r="BE58" s="71">
        <f t="shared" si="91"/>
        <v>0.92587974717522392</v>
      </c>
      <c r="BF58" s="71"/>
      <c r="BG58" s="71"/>
      <c r="BH58" s="71"/>
      <c r="BI58" s="71"/>
      <c r="BJ58" s="71"/>
      <c r="BK58" s="71"/>
      <c r="BL58" s="71"/>
      <c r="BM58" s="71"/>
      <c r="BN58" s="71"/>
      <c r="BO58" s="71"/>
      <c r="BP58" s="71"/>
      <c r="BQ58" s="147">
        <f>Northeast!AK58</f>
        <v>0.98424149081147216</v>
      </c>
      <c r="BR58" s="147">
        <f>Midwest!AK58</f>
        <v>0.97705295952503801</v>
      </c>
      <c r="BS58" s="147">
        <f>South!AK58</f>
        <v>0.9932983520292501</v>
      </c>
      <c r="BT58" s="147">
        <f>West!AK58</f>
        <v>0.92814141679932571</v>
      </c>
      <c r="BU58" s="72"/>
      <c r="BV58" s="147">
        <f>Northeast!AH58</f>
        <v>1.0001217298141953</v>
      </c>
      <c r="BW58" s="147">
        <f>Midwest!AH58</f>
        <v>0.99886594483908409</v>
      </c>
      <c r="BX58" s="147">
        <f>South!AH58</f>
        <v>1.0018153191228496</v>
      </c>
      <c r="BY58" s="147">
        <f>West!AH58</f>
        <v>0.99756322734535297</v>
      </c>
      <c r="CA58" s="147">
        <f>Northeast!AI58</f>
        <v>1.0496243702267847</v>
      </c>
      <c r="CB58" s="147">
        <f>Midwest!AI58</f>
        <v>1.0554631890492223</v>
      </c>
      <c r="CC58" s="147">
        <f>South!AI58</f>
        <v>1.0636951081287942</v>
      </c>
      <c r="CD58" s="147">
        <f>West!AI58</f>
        <v>1.0581462879046917</v>
      </c>
      <c r="CF58" s="147">
        <f>Northeast!AJ58</f>
        <v>1.0115766905942023</v>
      </c>
      <c r="CG58" s="147">
        <f>Midwest!AJ58</f>
        <v>0.95752872939909628</v>
      </c>
      <c r="CH58" s="147">
        <f>South!AJ58</f>
        <v>0.95590302305011965</v>
      </c>
      <c r="CI58" s="147">
        <f>West!AJ58</f>
        <v>0.93158764196494559</v>
      </c>
      <c r="CK58" s="73">
        <f t="shared" si="92"/>
        <v>1.0913569952766278</v>
      </c>
      <c r="CL58" s="73">
        <f t="shared" si="93"/>
        <v>0.99115341739045104</v>
      </c>
      <c r="CM58" s="73">
        <f t="shared" si="155"/>
        <v>0.997462095709295</v>
      </c>
      <c r="CN58" s="73">
        <f t="shared" si="156"/>
        <v>0.99992647293093551</v>
      </c>
      <c r="CO58" s="73">
        <f t="shared" si="157"/>
        <v>1.0577204211518945</v>
      </c>
      <c r="CP58" s="73">
        <f t="shared" si="158"/>
        <v>0.96284143991979587</v>
      </c>
      <c r="CQ58" s="73">
        <f t="shared" si="159"/>
        <v>0.97577739323100754</v>
      </c>
      <c r="CR58" s="73">
        <f t="shared" si="160"/>
        <v>1.0817022154614029</v>
      </c>
      <c r="CS58" s="73">
        <f t="shared" si="161"/>
        <v>1.081702215461404</v>
      </c>
      <c r="CT58" s="73"/>
      <c r="CU58" s="73">
        <f t="shared" si="162"/>
        <v>1.0157577171454333</v>
      </c>
      <c r="CX58" s="53"/>
      <c r="CZ58" s="71">
        <f t="shared" si="163"/>
        <v>0.20182840674432781</v>
      </c>
      <c r="DA58" s="71">
        <f t="shared" si="164"/>
        <v>0.26867996646531278</v>
      </c>
      <c r="DB58" s="71">
        <f t="shared" si="165"/>
        <v>0.35944075822240718</v>
      </c>
      <c r="DC58" s="71">
        <f t="shared" si="166"/>
        <v>0.17005086856795218</v>
      </c>
      <c r="DE58" s="71">
        <f t="shared" si="125"/>
        <v>0.19680570914235482</v>
      </c>
      <c r="DF58" s="71">
        <f t="shared" si="126"/>
        <v>0.27247770779543939</v>
      </c>
      <c r="DG58" s="71">
        <f t="shared" si="127"/>
        <v>0.35920743818709422</v>
      </c>
      <c r="DH58" s="71">
        <f t="shared" si="128"/>
        <v>0.17144546805003649</v>
      </c>
      <c r="DI58" s="71">
        <f t="shared" si="129"/>
        <v>0.99993632317492487</v>
      </c>
      <c r="DJ58" s="71"/>
      <c r="DK58" s="71">
        <f t="shared" si="130"/>
        <v>0.19681824190311609</v>
      </c>
      <c r="DL58" s="71">
        <f t="shared" si="131"/>
        <v>0.27249505941567165</v>
      </c>
      <c r="DM58" s="71">
        <f t="shared" si="132"/>
        <v>0.35923031283288615</v>
      </c>
      <c r="DN58" s="71">
        <f t="shared" si="133"/>
        <v>0.17145638584832618</v>
      </c>
      <c r="DQ58" s="71">
        <f t="shared" si="64"/>
        <v>-5.3513445023503749E-3</v>
      </c>
      <c r="DR58" s="71">
        <f t="shared" si="28"/>
        <v>-3.2215547804186617E-2</v>
      </c>
      <c r="DS58" s="71">
        <f t="shared" si="29"/>
        <v>-7.0632975974071225E-3</v>
      </c>
      <c r="DT58" s="71">
        <f t="shared" si="30"/>
        <v>-1.7722723329817371E-2</v>
      </c>
      <c r="DV58" s="71">
        <f t="shared" si="115"/>
        <v>0.20124332121060162</v>
      </c>
      <c r="DW58" s="71">
        <f t="shared" si="116"/>
        <v>0.24239808739067142</v>
      </c>
      <c r="DX58" s="71">
        <f t="shared" si="117"/>
        <v>0.34751670312390232</v>
      </c>
      <c r="DY58" s="71">
        <f t="shared" si="118"/>
        <v>0.20884188827482478</v>
      </c>
      <c r="DZ58" s="71"/>
      <c r="EB58" s="71">
        <f t="shared" si="134"/>
        <v>-1.2649566004267603E-2</v>
      </c>
      <c r="EC58" s="71">
        <f t="shared" si="135"/>
        <v>-3.1487272145812664E-4</v>
      </c>
      <c r="ED58" s="71">
        <f t="shared" si="136"/>
        <v>8.9924023906185983E-3</v>
      </c>
      <c r="EE58" s="71">
        <f t="shared" si="137"/>
        <v>-2.2616195901564197E-3</v>
      </c>
      <c r="EG58" s="71">
        <f t="shared" si="65"/>
        <v>-6.4700869385024844E-4</v>
      </c>
      <c r="EH58" s="71">
        <f t="shared" si="35"/>
        <v>-1.0489669271176235E-3</v>
      </c>
      <c r="EI58" s="71">
        <f t="shared" si="36"/>
        <v>7.9738496200290479E-4</v>
      </c>
      <c r="EJ58" s="71">
        <f t="shared" si="37"/>
        <v>-1.8453781488757413E-3</v>
      </c>
      <c r="EL58" s="71">
        <f t="shared" si="66"/>
        <v>5.9137660265393757E-3</v>
      </c>
      <c r="EM58" s="71">
        <f t="shared" si="38"/>
        <v>9.6394165476091868E-3</v>
      </c>
      <c r="EN58" s="71">
        <f t="shared" si="39"/>
        <v>8.5823948738435948E-3</v>
      </c>
      <c r="EO58" s="71">
        <f t="shared" si="40"/>
        <v>9.5899773646629712E-3</v>
      </c>
      <c r="EQ58" s="71">
        <f t="shared" si="67"/>
        <v>4.3029195912299659E-2</v>
      </c>
      <c r="ER58" s="71">
        <f t="shared" si="41"/>
        <v>-2.4386550469744896E-2</v>
      </c>
      <c r="ES58" s="71">
        <f t="shared" si="42"/>
        <v>-3.033026936713084E-2</v>
      </c>
      <c r="ET58" s="71">
        <f t="shared" si="43"/>
        <v>-2.4393518646678304E-2</v>
      </c>
      <c r="EW58" s="71">
        <f t="shared" si="138"/>
        <v>0.98471024901135407</v>
      </c>
      <c r="EX58" s="71">
        <f t="shared" si="139"/>
        <v>0.78620715167715405</v>
      </c>
      <c r="EY58" s="71">
        <f t="shared" si="119"/>
        <v>0.97577739323100754</v>
      </c>
      <c r="EZ58" s="71"/>
      <c r="FA58" s="71">
        <f t="shared" si="140"/>
        <v>1.0002671434765344</v>
      </c>
      <c r="FB58" s="71">
        <f t="shared" si="47"/>
        <v>0.98952827312212654</v>
      </c>
      <c r="FC58" s="71">
        <f t="shared" si="120"/>
        <v>0.997462095709295</v>
      </c>
      <c r="FD58" s="71"/>
      <c r="FE58" s="71">
        <f t="shared" si="141"/>
        <v>0.99955695973400482</v>
      </c>
      <c r="FF58" s="71">
        <f t="shared" si="142"/>
        <v>1.0093736214031497</v>
      </c>
      <c r="FG58" s="71">
        <f t="shared" si="121"/>
        <v>0.99992647293093551</v>
      </c>
      <c r="FH58" s="71"/>
      <c r="FI58" s="71">
        <f t="shared" si="143"/>
        <v>1.0085543306289371</v>
      </c>
      <c r="FJ58" s="71">
        <f t="shared" si="144"/>
        <v>1.115316239647907</v>
      </c>
      <c r="FK58" s="71">
        <f t="shared" si="122"/>
        <v>1.0577204211518945</v>
      </c>
      <c r="FM58" s="71">
        <f t="shared" si="145"/>
        <v>0.98683319039136408</v>
      </c>
      <c r="FN58" s="71">
        <f t="shared" si="146"/>
        <v>0.96462468809508051</v>
      </c>
      <c r="FO58" s="71">
        <f t="shared" si="123"/>
        <v>0.96284143991979587</v>
      </c>
      <c r="FQ58" s="238"/>
      <c r="GA58" s="51">
        <v>2013</v>
      </c>
      <c r="GB58" s="118">
        <f t="shared" si="172"/>
        <v>1.3139818678147053</v>
      </c>
      <c r="GC58" s="118">
        <f t="shared" si="173"/>
        <v>1.3315580790662189</v>
      </c>
      <c r="GD58" s="118">
        <f t="shared" si="174"/>
        <v>1.2335200469509775</v>
      </c>
      <c r="GE58" s="118">
        <f t="shared" si="175"/>
        <v>0.98007538262554961</v>
      </c>
      <c r="GF58" s="118">
        <f t="shared" si="176"/>
        <v>0.81625069774708947</v>
      </c>
    </row>
    <row r="59" spans="1:188" x14ac:dyDescent="0.2">
      <c r="A59" s="75" t="s">
        <v>147</v>
      </c>
      <c r="B59" s="50">
        <f t="shared" si="124"/>
        <v>1993</v>
      </c>
      <c r="D59" s="79">
        <f>Conversion_Factors!$O55*D220+D302</f>
        <v>3562.6161175201642</v>
      </c>
      <c r="E59" s="79">
        <f>Conversion_Factors!$O55*E220+E302</f>
        <v>4915.3025112825089</v>
      </c>
      <c r="F59" s="79">
        <f>Conversion_Factors!$O55*F220+F302</f>
        <v>6654.3296743177762</v>
      </c>
      <c r="G59" s="79">
        <f>Conversion_Factors!$O55*G220+G302</f>
        <v>3073.2474349665545</v>
      </c>
      <c r="H59" s="79">
        <f t="shared" si="69"/>
        <v>18205.495738087004</v>
      </c>
      <c r="I59" s="71"/>
      <c r="J59" s="321">
        <f>Northeast!I59</f>
        <v>19150.245557580452</v>
      </c>
      <c r="K59" s="321">
        <f>Midwest!I59</f>
        <v>23364.735960952428</v>
      </c>
      <c r="L59" s="321">
        <f>South!I59</f>
        <v>33811.021593104007</v>
      </c>
      <c r="M59" s="321">
        <f>West!I59</f>
        <v>20090.436704641848</v>
      </c>
      <c r="N59" s="321">
        <f t="shared" si="147"/>
        <v>96416.439816278726</v>
      </c>
      <c r="P59" s="85">
        <f>Northeast!N59</f>
        <v>33.442004088055405</v>
      </c>
      <c r="Q59" s="85">
        <f>Midwest!N59</f>
        <v>39.018604511774463</v>
      </c>
      <c r="R59" s="85">
        <f>South!N59</f>
        <v>53.686604430688952</v>
      </c>
      <c r="S59" s="85">
        <f>West!N59</f>
        <v>29.876926889168121</v>
      </c>
      <c r="T59" s="81">
        <f t="shared" si="148"/>
        <v>156.02413991968695</v>
      </c>
      <c r="V59" s="79">
        <f>Conversion_Factors!$O55*V220+V302</f>
        <v>186.03500967171328</v>
      </c>
      <c r="W59" s="79">
        <f>Conversion_Factors!$O55*W220+W302</f>
        <v>210.37269667832118</v>
      </c>
      <c r="X59" s="79">
        <f>Conversion_Factors!$O55*X220+X302</f>
        <v>196.80948284848552</v>
      </c>
      <c r="Y59" s="79">
        <f>Conversion_Factors!$O55*Y220+Y302</f>
        <v>152.97066361212984</v>
      </c>
      <c r="Z59" s="79">
        <f>Conversion_Factors!$O55*Z220+Z302</f>
        <v>188.82148908191931</v>
      </c>
      <c r="AC59" s="79">
        <f>Conversion_Factors!$O55*AC220+AC302</f>
        <v>106.53117881749904</v>
      </c>
      <c r="AD59" s="79">
        <f>Conversion_Factors!$O55*AD220+AD302</f>
        <v>125.9733035762271</v>
      </c>
      <c r="AE59" s="79">
        <f>Conversion_Factors!$O55*AE220+AE302</f>
        <v>123.94767269941087</v>
      </c>
      <c r="AF59" s="79">
        <f>Conversion_Factors!$O55*AF220+AF302</f>
        <v>102.86357249415636</v>
      </c>
      <c r="AG59" s="79">
        <f>Conversion_Factors!$O55*AG220+AG302</f>
        <v>116.68383974081343</v>
      </c>
      <c r="AI59" s="74">
        <f t="shared" si="149"/>
        <v>103.4825223247569</v>
      </c>
      <c r="AJ59" s="74">
        <f t="shared" si="150"/>
        <v>122.85906308537797</v>
      </c>
      <c r="AK59" s="74">
        <f t="shared" si="151"/>
        <v>121.72863319802472</v>
      </c>
      <c r="AL59" s="74">
        <f t="shared" si="152"/>
        <v>102.42509023096956</v>
      </c>
      <c r="AM59" s="74">
        <f t="shared" si="153"/>
        <v>114.40406624172624</v>
      </c>
      <c r="AO59" s="118">
        <f>Northeast!V59</f>
        <v>1.0294605931924872</v>
      </c>
      <c r="AP59" s="118">
        <f>Midwest!V59</f>
        <v>1.0253480729271471</v>
      </c>
      <c r="AQ59" s="118">
        <f>South!V59</f>
        <v>1.018229396347335</v>
      </c>
      <c r="AR59" s="118">
        <f>West!V59</f>
        <v>1.0042810044120831</v>
      </c>
      <c r="AS59" s="118">
        <f t="shared" si="154"/>
        <v>1.0199273817267143</v>
      </c>
      <c r="AU59" s="51">
        <f t="shared" si="167"/>
        <v>1746.2963588379519</v>
      </c>
      <c r="AV59" s="51">
        <f t="shared" si="168"/>
        <v>1669.9784057899503</v>
      </c>
      <c r="AW59" s="51">
        <f t="shared" si="169"/>
        <v>1587.8433096987139</v>
      </c>
      <c r="AX59" s="51">
        <f t="shared" si="170"/>
        <v>1487.1218245975276</v>
      </c>
      <c r="AY59" s="51">
        <f t="shared" si="171"/>
        <v>1618.2317063043454</v>
      </c>
      <c r="BB59" s="71">
        <f t="shared" si="88"/>
        <v>0.97557550488709177</v>
      </c>
      <c r="BC59" s="71">
        <f t="shared" si="89"/>
        <v>0.95182661132130375</v>
      </c>
      <c r="BD59" s="71">
        <f t="shared" si="90"/>
        <v>0.97177119554862834</v>
      </c>
      <c r="BE59" s="71">
        <f t="shared" si="91"/>
        <v>0.9179734920297975</v>
      </c>
      <c r="BF59" s="71"/>
      <c r="BG59" s="71"/>
      <c r="BH59" s="71"/>
      <c r="BI59" s="71"/>
      <c r="BJ59" s="71"/>
      <c r="BK59" s="71"/>
      <c r="BL59" s="71"/>
      <c r="BM59" s="71"/>
      <c r="BN59" s="71"/>
      <c r="BO59" s="71"/>
      <c r="BP59" s="71"/>
      <c r="BQ59" s="147">
        <f>Northeast!AK59</f>
        <v>0.97627035281986974</v>
      </c>
      <c r="BR59" s="147">
        <f>Midwest!AK59</f>
        <v>0.9540240561569433</v>
      </c>
      <c r="BS59" s="147">
        <f>South!AK59</f>
        <v>0.96928712153148344</v>
      </c>
      <c r="BT59" s="147">
        <f>West!AK59</f>
        <v>0.92191404028048929</v>
      </c>
      <c r="BU59" s="72"/>
      <c r="BV59" s="147">
        <f>Northeast!AH59</f>
        <v>0.99928826279444949</v>
      </c>
      <c r="BW59" s="147">
        <f>Midwest!AH59</f>
        <v>0.99769665678610719</v>
      </c>
      <c r="BX59" s="147">
        <f>South!AH59</f>
        <v>1.0025627845062255</v>
      </c>
      <c r="BY59" s="147">
        <f>West!AH59</f>
        <v>0.99572568799419403</v>
      </c>
      <c r="CA59" s="147">
        <f>Northeast!AI59</f>
        <v>1.0554568998498572</v>
      </c>
      <c r="CB59" s="147">
        <f>Midwest!AI59</f>
        <v>1.0652521986720285</v>
      </c>
      <c r="CC59" s="147">
        <f>South!AI59</f>
        <v>1.0724530771615222</v>
      </c>
      <c r="CD59" s="147">
        <f>West!AI59</f>
        <v>1.0679039920859958</v>
      </c>
      <c r="CF59" s="147">
        <f>Northeast!AJ59</f>
        <v>1.0298366007976634</v>
      </c>
      <c r="CG59" s="147">
        <f>Midwest!AJ59</f>
        <v>1.0098149774946554</v>
      </c>
      <c r="CH59" s="147">
        <f>South!AJ59</f>
        <v>1.0104132610016321</v>
      </c>
      <c r="CI59" s="147">
        <f>West!AJ59</f>
        <v>0.95665901781811657</v>
      </c>
      <c r="CK59" s="73">
        <f t="shared" si="92"/>
        <v>1.1102236102838481</v>
      </c>
      <c r="CL59" s="73">
        <f t="shared" si="93"/>
        <v>1.0236250320294573</v>
      </c>
      <c r="CM59" s="73">
        <f t="shared" si="155"/>
        <v>0.99767912863330788</v>
      </c>
      <c r="CN59" s="73">
        <f t="shared" si="156"/>
        <v>0.9994034281104166</v>
      </c>
      <c r="CO59" s="73">
        <f t="shared" si="157"/>
        <v>1.0663391543931229</v>
      </c>
      <c r="CP59" s="73">
        <f t="shared" si="158"/>
        <v>1.0046216383640008</v>
      </c>
      <c r="CQ59" s="73">
        <f t="shared" si="159"/>
        <v>0.95832163250996161</v>
      </c>
      <c r="CR59" s="73">
        <f t="shared" si="160"/>
        <v>1.1364526786366624</v>
      </c>
      <c r="CS59" s="73">
        <f t="shared" si="161"/>
        <v>1.1364526786366638</v>
      </c>
      <c r="CT59" s="73"/>
      <c r="CU59" s="73">
        <f t="shared" si="162"/>
        <v>1.0681435097613907</v>
      </c>
      <c r="CX59" s="53"/>
      <c r="CZ59" s="71">
        <f t="shared" si="163"/>
        <v>0.19568904734996886</v>
      </c>
      <c r="DA59" s="71">
        <f t="shared" si="164"/>
        <v>0.26999003938131699</v>
      </c>
      <c r="DB59" s="71">
        <f t="shared" si="165"/>
        <v>0.36551213820541639</v>
      </c>
      <c r="DC59" s="71">
        <f t="shared" si="166"/>
        <v>0.16880877506329772</v>
      </c>
      <c r="DE59" s="71">
        <f t="shared" si="125"/>
        <v>0.19874292307379285</v>
      </c>
      <c r="DF59" s="71">
        <f t="shared" si="126"/>
        <v>0.26933447189512433</v>
      </c>
      <c r="DG59" s="71">
        <f t="shared" si="127"/>
        <v>0.36246797356115745</v>
      </c>
      <c r="DH59" s="71">
        <f t="shared" si="128"/>
        <v>0.1694290629951565</v>
      </c>
      <c r="DI59" s="71">
        <f t="shared" si="129"/>
        <v>0.99997443152523113</v>
      </c>
      <c r="DJ59" s="71"/>
      <c r="DK59" s="71">
        <f t="shared" si="130"/>
        <v>0.19874800475713783</v>
      </c>
      <c r="DL59" s="71">
        <f t="shared" si="131"/>
        <v>0.26934135854285446</v>
      </c>
      <c r="DM59" s="71">
        <f t="shared" si="132"/>
        <v>0.36247724155136235</v>
      </c>
      <c r="DN59" s="71">
        <f t="shared" si="133"/>
        <v>0.16943339514864536</v>
      </c>
      <c r="DQ59" s="71">
        <f t="shared" si="64"/>
        <v>-8.1317355381671647E-3</v>
      </c>
      <c r="DR59" s="71">
        <f t="shared" si="28"/>
        <v>-2.3851969615115421E-2</v>
      </c>
      <c r="DS59" s="71">
        <f t="shared" si="29"/>
        <v>-2.4470199082767041E-2</v>
      </c>
      <c r="DT59" s="71">
        <f t="shared" si="30"/>
        <v>-6.7321225582486236E-3</v>
      </c>
      <c r="DV59" s="71">
        <f t="shared" si="115"/>
        <v>0.19862012737735593</v>
      </c>
      <c r="DW59" s="71">
        <f t="shared" si="116"/>
        <v>0.24233145307453657</v>
      </c>
      <c r="DX59" s="71">
        <f t="shared" si="117"/>
        <v>0.35067693494523156</v>
      </c>
      <c r="DY59" s="71">
        <f t="shared" si="118"/>
        <v>0.20837148460287605</v>
      </c>
      <c r="DZ59" s="71"/>
      <c r="EB59" s="71">
        <f t="shared" si="134"/>
        <v>-1.3120636429977415E-2</v>
      </c>
      <c r="EC59" s="71">
        <f t="shared" si="135"/>
        <v>-2.7493400336458564E-4</v>
      </c>
      <c r="ED59" s="71">
        <f t="shared" si="136"/>
        <v>9.052655970747784E-3</v>
      </c>
      <c r="EE59" s="71">
        <f t="shared" si="137"/>
        <v>-2.2549798345872511E-3</v>
      </c>
      <c r="EG59" s="71">
        <f t="shared" si="65"/>
        <v>-8.3371301644386204E-4</v>
      </c>
      <c r="EH59" s="71">
        <f t="shared" si="35"/>
        <v>-1.1713013012549856E-3</v>
      </c>
      <c r="EI59" s="71">
        <f t="shared" si="36"/>
        <v>7.4583275148708988E-4</v>
      </c>
      <c r="EJ59" s="71">
        <f t="shared" si="37"/>
        <v>-1.8437265742574215E-3</v>
      </c>
      <c r="EL59" s="71">
        <f t="shared" si="66"/>
        <v>5.5413960790636468E-3</v>
      </c>
      <c r="EM59" s="71">
        <f t="shared" si="38"/>
        <v>9.2318650618090393E-3</v>
      </c>
      <c r="EN59" s="71">
        <f t="shared" si="39"/>
        <v>8.1998226196834199E-3</v>
      </c>
      <c r="EO59" s="71">
        <f t="shared" si="40"/>
        <v>9.1792492277951998E-3</v>
      </c>
      <c r="EQ59" s="71">
        <f t="shared" si="67"/>
        <v>1.788995622365807E-2</v>
      </c>
      <c r="ER59" s="71">
        <f t="shared" si="41"/>
        <v>5.3166677255478086E-2</v>
      </c>
      <c r="ES59" s="71">
        <f t="shared" si="42"/>
        <v>5.545822787507651E-2</v>
      </c>
      <c r="ET59" s="71">
        <f t="shared" si="43"/>
        <v>2.655675220688496E-2</v>
      </c>
      <c r="EW59" s="71">
        <f t="shared" si="138"/>
        <v>0.98211091910702486</v>
      </c>
      <c r="EX59" s="71">
        <f t="shared" si="139"/>
        <v>0.77214262834216585</v>
      </c>
      <c r="EY59" s="71">
        <f t="shared" si="119"/>
        <v>0.95832163250996161</v>
      </c>
      <c r="EZ59" s="71"/>
      <c r="FA59" s="71">
        <f t="shared" si="140"/>
        <v>1.0002175851342587</v>
      </c>
      <c r="FB59" s="71">
        <f t="shared" si="47"/>
        <v>0.98974357976428662</v>
      </c>
      <c r="FC59" s="71">
        <f t="shared" si="120"/>
        <v>0.99767912863330788</v>
      </c>
      <c r="FD59" s="71"/>
      <c r="FE59" s="71">
        <f t="shared" si="141"/>
        <v>0.99947691671870054</v>
      </c>
      <c r="FF59" s="71">
        <f t="shared" si="142"/>
        <v>1.008845634937209</v>
      </c>
      <c r="FG59" s="71">
        <f t="shared" si="121"/>
        <v>0.9994034281104166</v>
      </c>
      <c r="FH59" s="71"/>
      <c r="FI59" s="71">
        <f t="shared" si="143"/>
        <v>1.008148403934418</v>
      </c>
      <c r="FJ59" s="71">
        <f t="shared" si="144"/>
        <v>1.1244042868831743</v>
      </c>
      <c r="FK59" s="71">
        <f t="shared" si="122"/>
        <v>1.0663391543931229</v>
      </c>
      <c r="FM59" s="71">
        <f t="shared" si="145"/>
        <v>1.0433926051704683</v>
      </c>
      <c r="FN59" s="71">
        <f t="shared" si="146"/>
        <v>1.0064822663232764</v>
      </c>
      <c r="FO59" s="71">
        <f t="shared" si="123"/>
        <v>1.0046216383640008</v>
      </c>
      <c r="FQ59" s="238"/>
      <c r="GA59" s="51">
        <v>2014</v>
      </c>
      <c r="GB59" s="118">
        <f>CR80</f>
        <v>1.3385113492082816</v>
      </c>
      <c r="GC59" s="118">
        <f>CK80</f>
        <v>1.3417634533694738</v>
      </c>
      <c r="GD59" s="118">
        <f>CO80</f>
        <v>1.2401346941429749</v>
      </c>
      <c r="GE59" s="118">
        <f>CM80*CN80*CP80</f>
        <v>0.99086033892842318</v>
      </c>
      <c r="GF59" s="118">
        <f>CQ80</f>
        <v>0.81182944030268833</v>
      </c>
    </row>
    <row r="60" spans="1:188" x14ac:dyDescent="0.2">
      <c r="A60" s="75" t="s">
        <v>147</v>
      </c>
      <c r="B60" s="50">
        <f t="shared" si="124"/>
        <v>1994</v>
      </c>
      <c r="D60" s="79">
        <f>Conversion_Factors!$O56*D221+D303</f>
        <v>3575.9993445111932</v>
      </c>
      <c r="E60" s="79">
        <f>Conversion_Factors!$O56*E221+E303</f>
        <v>4813.3495816886034</v>
      </c>
      <c r="F60" s="79">
        <f>Conversion_Factors!$O56*F221+F303</f>
        <v>6623.5900094375411</v>
      </c>
      <c r="G60" s="79">
        <f>Conversion_Factors!$O56*G221+G303</f>
        <v>3079.0250643626641</v>
      </c>
      <c r="H60" s="79">
        <f t="shared" si="69"/>
        <v>18091.964</v>
      </c>
      <c r="I60" s="71"/>
      <c r="J60" s="321">
        <f>Northeast!I60</f>
        <v>19285.836549632764</v>
      </c>
      <c r="K60" s="321">
        <f>Midwest!I60</f>
        <v>23799.55872151503</v>
      </c>
      <c r="L60" s="321">
        <f>South!I60</f>
        <v>34225.976092013225</v>
      </c>
      <c r="M60" s="321">
        <f>West!I60</f>
        <v>20444.095207854494</v>
      </c>
      <c r="N60" s="321">
        <f t="shared" si="147"/>
        <v>97755.46657101551</v>
      </c>
      <c r="P60" s="85">
        <f>Northeast!N60</f>
        <v>33.794844080936734</v>
      </c>
      <c r="Q60" s="85">
        <f>Midwest!N60</f>
        <v>40.247017452275266</v>
      </c>
      <c r="R60" s="85">
        <f>South!N60</f>
        <v>54.898161731397273</v>
      </c>
      <c r="S60" s="85">
        <f>West!N60</f>
        <v>30.536582043990535</v>
      </c>
      <c r="T60" s="81">
        <f t="shared" si="148"/>
        <v>159.4766053085998</v>
      </c>
      <c r="V60" s="79">
        <f>Conversion_Factors!$O56*V221+V303</f>
        <v>185.42101273689821</v>
      </c>
      <c r="W60" s="79">
        <f>Conversion_Factors!$O56*W221+W303</f>
        <v>202.24532891600586</v>
      </c>
      <c r="X60" s="79">
        <f>Conversion_Factors!$O56*X221+X303</f>
        <v>193.52523333828842</v>
      </c>
      <c r="Y60" s="79">
        <f>Conversion_Factors!$O56*Y221+Y303</f>
        <v>150.60705954742971</v>
      </c>
      <c r="Z60" s="79">
        <f>Conversion_Factors!$O56*Z221+Z303</f>
        <v>185.07368062999217</v>
      </c>
      <c r="AC60" s="79">
        <f>Conversion_Factors!$O56*AC221+AC303</f>
        <v>105.8149383955398</v>
      </c>
      <c r="AD60" s="79">
        <f>Conversion_Factors!$O56*AD221+AD303</f>
        <v>119.59518708178194</v>
      </c>
      <c r="AE60" s="79">
        <f>Conversion_Factors!$O56*AE221+AE303</f>
        <v>120.65230966831058</v>
      </c>
      <c r="AF60" s="79">
        <f>Conversion_Factors!$O56*AF221+AF303</f>
        <v>100.83070397096398</v>
      </c>
      <c r="AG60" s="79">
        <f>Conversion_Factors!$O56*AG221+AG303</f>
        <v>113.44588107447248</v>
      </c>
      <c r="AI60" s="74">
        <f t="shared" si="149"/>
        <v>103.05624892422867</v>
      </c>
      <c r="AJ60" s="74">
        <f t="shared" si="150"/>
        <v>119.7962028453403</v>
      </c>
      <c r="AK60" s="74">
        <f t="shared" si="151"/>
        <v>122.99664026058747</v>
      </c>
      <c r="AL60" s="74">
        <f t="shared" si="152"/>
        <v>99.959146119577923</v>
      </c>
      <c r="AM60" s="74">
        <f t="shared" si="153"/>
        <v>113.55214021218356</v>
      </c>
      <c r="AO60" s="118">
        <f>Northeast!V60</f>
        <v>1.0267687743354548</v>
      </c>
      <c r="AP60" s="118">
        <f>Midwest!V60</f>
        <v>0.99832201890557515</v>
      </c>
      <c r="AQ60" s="118">
        <f>South!V60</f>
        <v>0.98093988106252283</v>
      </c>
      <c r="AR60" s="118">
        <f>West!V60</f>
        <v>1.0087191406211438</v>
      </c>
      <c r="AS60" s="118">
        <f t="shared" si="154"/>
        <v>0.99906422602416367</v>
      </c>
      <c r="AU60" s="51">
        <f t="shared" si="167"/>
        <v>1752.3141396518913</v>
      </c>
      <c r="AV60" s="51">
        <f t="shared" si="168"/>
        <v>1691.0825080085024</v>
      </c>
      <c r="AW60" s="51">
        <f t="shared" si="169"/>
        <v>1603.991120189206</v>
      </c>
      <c r="AX60" s="51">
        <f t="shared" si="170"/>
        <v>1493.6626802764335</v>
      </c>
      <c r="AY60" s="51">
        <f t="shared" si="171"/>
        <v>1631.3829896433087</v>
      </c>
      <c r="BB60" s="71">
        <f t="shared" si="88"/>
        <v>0.97155683701354323</v>
      </c>
      <c r="BC60" s="71">
        <f t="shared" si="89"/>
        <v>0.92809769942817077</v>
      </c>
      <c r="BD60" s="71">
        <f t="shared" si="90"/>
        <v>0.98189381589503577</v>
      </c>
      <c r="BE60" s="71">
        <f t="shared" si="91"/>
        <v>0.89587274189152677</v>
      </c>
      <c r="BF60" s="71"/>
      <c r="BG60" s="71"/>
      <c r="BH60" s="71"/>
      <c r="BI60" s="71"/>
      <c r="BJ60" s="71"/>
      <c r="BK60" s="71"/>
      <c r="BL60" s="71"/>
      <c r="BM60" s="71"/>
      <c r="BN60" s="71"/>
      <c r="BO60" s="71"/>
      <c r="BP60" s="71"/>
      <c r="BQ60" s="147">
        <f>Northeast!AK60</f>
        <v>0.97189108040952477</v>
      </c>
      <c r="BR60" s="147">
        <f>Midwest!AK60</f>
        <v>0.93309211615173515</v>
      </c>
      <c r="BS60" s="147">
        <f>South!AK60</f>
        <v>0.97962305524224691</v>
      </c>
      <c r="BT60" s="147">
        <f>West!AK60</f>
        <v>0.89870878842169466</v>
      </c>
      <c r="BU60" s="72"/>
      <c r="BV60" s="147">
        <f>Northeast!AH60</f>
        <v>0.9996560896558071</v>
      </c>
      <c r="BW60" s="147">
        <f>Midwest!AH60</f>
        <v>0.99464745587588677</v>
      </c>
      <c r="BX60" s="147">
        <f>South!AH60</f>
        <v>1.002317994294476</v>
      </c>
      <c r="BY60" s="147">
        <f>West!AH60</f>
        <v>0.99684430978454275</v>
      </c>
      <c r="CA60" s="147">
        <f>Northeast!AI60</f>
        <v>1.0590940306551251</v>
      </c>
      <c r="CB60" s="147">
        <f>Midwest!AI60</f>
        <v>1.0787141639353923</v>
      </c>
      <c r="CC60" s="147">
        <f>South!AI60</f>
        <v>1.0833595494463946</v>
      </c>
      <c r="CD60" s="147">
        <f>West!AI60</f>
        <v>1.0726009885093066</v>
      </c>
      <c r="CF60" s="147">
        <f>Northeast!AJ60</f>
        <v>1.0271437987613148</v>
      </c>
      <c r="CG60" s="147">
        <f>Midwest!AJ60</f>
        <v>0.98319834373471449</v>
      </c>
      <c r="CH60" s="147">
        <f>South!AJ60</f>
        <v>0.97340998759854835</v>
      </c>
      <c r="CI60" s="147">
        <f>West!AJ60</f>
        <v>0.96088670210971439</v>
      </c>
      <c r="CK60" s="73">
        <f t="shared" si="92"/>
        <v>1.1256423409561618</v>
      </c>
      <c r="CL60" s="73">
        <f t="shared" si="93"/>
        <v>1.00330769121567</v>
      </c>
      <c r="CM60" s="73">
        <f t="shared" si="155"/>
        <v>0.99763642329413504</v>
      </c>
      <c r="CN60" s="73">
        <f t="shared" si="156"/>
        <v>0.99875700761716524</v>
      </c>
      <c r="CO60" s="73">
        <f t="shared" si="157"/>
        <v>1.075428375551337</v>
      </c>
      <c r="CP60" s="73">
        <f t="shared" si="158"/>
        <v>0.98416286520214313</v>
      </c>
      <c r="CQ60" s="73">
        <f t="shared" si="159"/>
        <v>0.95137895416416063</v>
      </c>
      <c r="CR60" s="73">
        <f t="shared" si="160"/>
        <v>1.1293656182393275</v>
      </c>
      <c r="CS60" s="73">
        <f t="shared" si="161"/>
        <v>1.1293656182393286</v>
      </c>
      <c r="CT60" s="73"/>
      <c r="CU60" s="73">
        <f t="shared" si="162"/>
        <v>1.0545826001555085</v>
      </c>
      <c r="CX60" s="53"/>
      <c r="CZ60" s="71">
        <f t="shared" si="163"/>
        <v>0.19765677980075536</v>
      </c>
      <c r="DA60" s="71">
        <f t="shared" si="164"/>
        <v>0.26604903600784324</v>
      </c>
      <c r="DB60" s="71">
        <f t="shared" si="165"/>
        <v>0.36610674271944943</v>
      </c>
      <c r="DC60" s="71">
        <f t="shared" si="166"/>
        <v>0.17018744147195208</v>
      </c>
      <c r="DE60" s="71">
        <f t="shared" si="125"/>
        <v>0.19667127295084938</v>
      </c>
      <c r="DF60" s="71">
        <f t="shared" si="126"/>
        <v>0.26801470852814346</v>
      </c>
      <c r="DG60" s="71">
        <f t="shared" si="127"/>
        <v>0.36580935992081764</v>
      </c>
      <c r="DH60" s="71">
        <f t="shared" si="128"/>
        <v>0.16949717377860479</v>
      </c>
      <c r="DI60" s="71">
        <f t="shared" si="129"/>
        <v>0.99999251517841525</v>
      </c>
      <c r="DJ60" s="71"/>
      <c r="DK60" s="71">
        <f t="shared" si="130"/>
        <v>0.19667274501125637</v>
      </c>
      <c r="DL60" s="71">
        <f t="shared" si="131"/>
        <v>0.26801671458543386</v>
      </c>
      <c r="DM60" s="71">
        <f t="shared" si="132"/>
        <v>0.36581209795910441</v>
      </c>
      <c r="DN60" s="71">
        <f t="shared" si="133"/>
        <v>0.16949844244420539</v>
      </c>
      <c r="DQ60" s="71">
        <f t="shared" si="64"/>
        <v>-4.4958079057575203E-3</v>
      </c>
      <c r="DR60" s="71">
        <f t="shared" si="28"/>
        <v>-2.2184960116065321E-2</v>
      </c>
      <c r="DS60" s="71">
        <f t="shared" si="29"/>
        <v>1.0606985114189567E-2</v>
      </c>
      <c r="DT60" s="71">
        <f t="shared" si="30"/>
        <v>-2.5492933755551388E-2</v>
      </c>
      <c r="DV60" s="71">
        <f t="shared" si="115"/>
        <v>0.19728652755825538</v>
      </c>
      <c r="DW60" s="71">
        <f t="shared" si="116"/>
        <v>0.24346013124724422</v>
      </c>
      <c r="DX60" s="71">
        <f t="shared" si="117"/>
        <v>0.35011828281899099</v>
      </c>
      <c r="DY60" s="71">
        <f t="shared" si="118"/>
        <v>0.20913505837550947</v>
      </c>
      <c r="DZ60" s="71"/>
      <c r="EB60" s="71">
        <f t="shared" si="134"/>
        <v>-6.7369661330376569E-3</v>
      </c>
      <c r="EC60" s="71">
        <f t="shared" si="135"/>
        <v>4.6467672147628911E-3</v>
      </c>
      <c r="ED60" s="71">
        <f t="shared" si="136"/>
        <v>-1.5943380617235887E-3</v>
      </c>
      <c r="EE60" s="71">
        <f t="shared" si="137"/>
        <v>3.6577851859861468E-3</v>
      </c>
      <c r="EG60" s="71">
        <f t="shared" si="65"/>
        <v>3.680211158038028E-4</v>
      </c>
      <c r="EH60" s="71">
        <f t="shared" si="35"/>
        <v>-3.0609203215090242E-3</v>
      </c>
      <c r="EI60" s="71">
        <f t="shared" si="36"/>
        <v>-2.4419428382400221E-4</v>
      </c>
      <c r="EJ60" s="71">
        <f t="shared" si="37"/>
        <v>1.1227930854252276E-3</v>
      </c>
      <c r="EL60" s="71">
        <f t="shared" si="66"/>
        <v>3.4401010065101775E-3</v>
      </c>
      <c r="EM60" s="71">
        <f t="shared" si="38"/>
        <v>1.2558165481312257E-2</v>
      </c>
      <c r="EN60" s="71">
        <f t="shared" si="39"/>
        <v>1.011828690512427E-2</v>
      </c>
      <c r="EO60" s="71">
        <f t="shared" si="40"/>
        <v>4.3886877206969245E-3</v>
      </c>
      <c r="EQ60" s="71">
        <f t="shared" si="67"/>
        <v>-2.6182102417646081E-3</v>
      </c>
      <c r="ER60" s="71">
        <f t="shared" si="41"/>
        <v>-2.6711528770094774E-2</v>
      </c>
      <c r="ES60" s="71">
        <f t="shared" si="42"/>
        <v>-3.7309337581593154E-2</v>
      </c>
      <c r="ET60" s="71">
        <f t="shared" si="43"/>
        <v>4.4094814509516179E-3</v>
      </c>
      <c r="EW60" s="71">
        <f t="shared" si="138"/>
        <v>0.99275537762033272</v>
      </c>
      <c r="EX60" s="71">
        <f t="shared" si="139"/>
        <v>0.76654874657658312</v>
      </c>
      <c r="EY60" s="71">
        <f t="shared" si="119"/>
        <v>0.95137895416416063</v>
      </c>
      <c r="EZ60" s="71"/>
      <c r="FA60" s="71">
        <f t="shared" si="140"/>
        <v>0.99995719531666327</v>
      </c>
      <c r="FB60" s="71">
        <f t="shared" si="47"/>
        <v>0.98970121410377021</v>
      </c>
      <c r="FC60" s="71">
        <f t="shared" si="120"/>
        <v>0.99763642329413504</v>
      </c>
      <c r="FD60" s="71"/>
      <c r="FE60" s="71">
        <f t="shared" si="141"/>
        <v>0.99935319364025632</v>
      </c>
      <c r="FF60" s="71">
        <f t="shared" si="142"/>
        <v>1.008193107164532</v>
      </c>
      <c r="FG60" s="71">
        <f t="shared" si="121"/>
        <v>0.99875700761716524</v>
      </c>
      <c r="FH60" s="71"/>
      <c r="FI60" s="71">
        <f t="shared" si="143"/>
        <v>1.0085237619952041</v>
      </c>
      <c r="FJ60" s="71">
        <f t="shared" si="144"/>
        <v>1.1339884414109536</v>
      </c>
      <c r="FK60" s="71">
        <f t="shared" si="122"/>
        <v>1.075428375551337</v>
      </c>
      <c r="FM60" s="71">
        <f t="shared" si="145"/>
        <v>0.97963534490937887</v>
      </c>
      <c r="FN60" s="71">
        <f t="shared" si="146"/>
        <v>0.98598560211477626</v>
      </c>
      <c r="FO60" s="71">
        <f t="shared" si="123"/>
        <v>0.98416286520214313</v>
      </c>
      <c r="FQ60" s="238"/>
      <c r="GA60" s="51">
        <v>2015</v>
      </c>
      <c r="GB60" s="118">
        <f t="shared" ref="GB60:GB62" si="177">CR81</f>
        <v>1.2870815381623359</v>
      </c>
      <c r="GC60" s="118">
        <f t="shared" ref="GC60:GC62" si="178">CK81</f>
        <v>1.3527222300138309</v>
      </c>
      <c r="GD60" s="118">
        <f t="shared" ref="GD60:GD62" si="179">CO81</f>
        <v>1.2466344302147481</v>
      </c>
      <c r="GE60" s="118">
        <f t="shared" ref="GE60:GE62" si="180">CM81*CN81*CP81</f>
        <v>0.96214993181749242</v>
      </c>
      <c r="GF60" s="118">
        <f t="shared" ref="GF60:GF62" si="181">CQ81</f>
        <v>0.79326001359667209</v>
      </c>
    </row>
    <row r="61" spans="1:188" x14ac:dyDescent="0.2">
      <c r="A61" s="75" t="s">
        <v>147</v>
      </c>
      <c r="B61" s="50">
        <f t="shared" si="124"/>
        <v>1995</v>
      </c>
      <c r="D61" s="79">
        <f>Conversion_Factors!$O57*D222+D304</f>
        <v>3499.1571500569999</v>
      </c>
      <c r="E61" s="79">
        <f>Conversion_Factors!$O57*E222+E304</f>
        <v>5052.1098060207787</v>
      </c>
      <c r="F61" s="79">
        <f>Conversion_Factors!$O57*F222+F304</f>
        <v>6903.6890291890822</v>
      </c>
      <c r="G61" s="79">
        <f>Conversion_Factors!$O57*G222+G304</f>
        <v>3051.8377584612381</v>
      </c>
      <c r="H61" s="79">
        <f t="shared" si="69"/>
        <v>18506.7937437281</v>
      </c>
      <c r="I61" s="71"/>
      <c r="J61" s="321">
        <f>Northeast!I61</f>
        <v>19429.653488706532</v>
      </c>
      <c r="K61" s="321">
        <f>Midwest!I61</f>
        <v>24252.073982111193</v>
      </c>
      <c r="L61" s="321">
        <f>South!I61</f>
        <v>34662.836338595058</v>
      </c>
      <c r="M61" s="321">
        <f>West!I61</f>
        <v>20811.072696910891</v>
      </c>
      <c r="N61" s="321">
        <f t="shared" si="147"/>
        <v>99155.636506323688</v>
      </c>
      <c r="P61" s="85">
        <f>Northeast!N61</f>
        <v>34.120822974170473</v>
      </c>
      <c r="Q61" s="85">
        <f>Midwest!N61</f>
        <v>41.460826812849838</v>
      </c>
      <c r="R61" s="85">
        <f>South!N61</f>
        <v>56.071509757288283</v>
      </c>
      <c r="S61" s="85">
        <f>West!N61</f>
        <v>31.176583964867213</v>
      </c>
      <c r="T61" s="81">
        <f t="shared" si="148"/>
        <v>162.82974350917581</v>
      </c>
      <c r="V61" s="79">
        <f>Conversion_Factors!$O57*V222+V304</f>
        <v>180.09364665668804</v>
      </c>
      <c r="W61" s="79">
        <f>Conversion_Factors!$O57*W222+W304</f>
        <v>208.31660870519011</v>
      </c>
      <c r="X61" s="79">
        <f>Conversion_Factors!$O57*X222+X304</f>
        <v>199.16688183713993</v>
      </c>
      <c r="Y61" s="79">
        <f>Conversion_Factors!$O57*Y222+Y304</f>
        <v>146.64490403294974</v>
      </c>
      <c r="Z61" s="79">
        <f>Conversion_Factors!$O57*Z222+Z304</f>
        <v>186.64389031023791</v>
      </c>
      <c r="AC61" s="79">
        <f>Conversion_Factors!$O57*AC222+AC304</f>
        <v>102.55195640227871</v>
      </c>
      <c r="AD61" s="79">
        <f>Conversion_Factors!$O57*AD222+AD304</f>
        <v>121.85260628847357</v>
      </c>
      <c r="AE61" s="79">
        <f>Conversion_Factors!$O57*AE222+AE304</f>
        <v>123.12293817435025</v>
      </c>
      <c r="AF61" s="79">
        <f>Conversion_Factors!$O57*AF222+AF304</f>
        <v>97.888779665544618</v>
      </c>
      <c r="AG61" s="79">
        <f>Conversion_Factors!$O57*AG222+AG304</f>
        <v>113.65732909040172</v>
      </c>
      <c r="AI61" s="74">
        <f t="shared" si="149"/>
        <v>100.37785937999702</v>
      </c>
      <c r="AJ61" s="74">
        <f t="shared" si="150"/>
        <v>117.95048025888094</v>
      </c>
      <c r="AK61" s="74">
        <f t="shared" si="151"/>
        <v>122.16695251119603</v>
      </c>
      <c r="AL61" s="74">
        <f t="shared" si="152"/>
        <v>100.3099172637252</v>
      </c>
      <c r="AM61" s="74">
        <f t="shared" si="153"/>
        <v>112.34253176685293</v>
      </c>
      <c r="AO61" s="118">
        <f>Northeast!V61</f>
        <v>1.0216591291716162</v>
      </c>
      <c r="AP61" s="118">
        <f>Midwest!V61</f>
        <v>1.0330827481247056</v>
      </c>
      <c r="AQ61" s="118">
        <f>South!V61</f>
        <v>1.0078252395062945</v>
      </c>
      <c r="AR61" s="118">
        <f>West!V61</f>
        <v>0.97586342742348042</v>
      </c>
      <c r="AS61" s="118">
        <f t="shared" si="154"/>
        <v>1.0117034688721225</v>
      </c>
      <c r="AU61" s="51">
        <f t="shared" si="167"/>
        <v>1756.1210236715322</v>
      </c>
      <c r="AV61" s="51">
        <f t="shared" si="168"/>
        <v>1709.578605253809</v>
      </c>
      <c r="AW61" s="51">
        <f t="shared" si="169"/>
        <v>1617.6261287324576</v>
      </c>
      <c r="AX61" s="51">
        <f t="shared" si="170"/>
        <v>1498.0767411136349</v>
      </c>
      <c r="AY61" s="51">
        <f t="shared" si="171"/>
        <v>1642.1632621842057</v>
      </c>
      <c r="BB61" s="71">
        <f t="shared" si="88"/>
        <v>0.94630647421606651</v>
      </c>
      <c r="BC61" s="71">
        <f t="shared" si="89"/>
        <v>0.91379832394222915</v>
      </c>
      <c r="BD61" s="71">
        <f t="shared" si="90"/>
        <v>0.97527034009500313</v>
      </c>
      <c r="BE61" s="71">
        <f t="shared" si="91"/>
        <v>0.89901648930117073</v>
      </c>
      <c r="BF61" s="71"/>
      <c r="BG61" s="71"/>
      <c r="BH61" s="71"/>
      <c r="BI61" s="71"/>
      <c r="BJ61" s="71"/>
      <c r="BK61" s="71"/>
      <c r="BL61" s="71"/>
      <c r="BM61" s="71"/>
      <c r="BN61" s="71"/>
      <c r="BO61" s="71"/>
      <c r="BP61" s="71"/>
      <c r="BQ61" s="147">
        <f>Northeast!AK61</f>
        <v>0.94589405449784236</v>
      </c>
      <c r="BR61" s="147">
        <f>Midwest!AK61</f>
        <v>0.92139774413037456</v>
      </c>
      <c r="BS61" s="147">
        <f>South!AK61</f>
        <v>0.97313061358546848</v>
      </c>
      <c r="BT61" s="147">
        <f>West!AK61</f>
        <v>0.90075103085467156</v>
      </c>
      <c r="BU61" s="72"/>
      <c r="BV61" s="147">
        <f>Northeast!AH61</f>
        <v>1.0004360104773502</v>
      </c>
      <c r="BW61" s="147">
        <f>Midwest!AH61</f>
        <v>0.99175229130247311</v>
      </c>
      <c r="BX61" s="147">
        <f>South!AH61</f>
        <v>1.0021988071073535</v>
      </c>
      <c r="BY61" s="147">
        <f>West!AH61</f>
        <v>0.99807433853075334</v>
      </c>
      <c r="CA61" s="147">
        <f>Northeast!AI61</f>
        <v>1.0613949012863459</v>
      </c>
      <c r="CB61" s="147">
        <f>Midwest!AI61</f>
        <v>1.0905125250334176</v>
      </c>
      <c r="CC61" s="147">
        <f>South!AI61</f>
        <v>1.0925688377810907</v>
      </c>
      <c r="CD61" s="147">
        <f>West!AI61</f>
        <v>1.0757707309684583</v>
      </c>
      <c r="CF61" s="147">
        <f>Northeast!AJ61</f>
        <v>1.0220322873138574</v>
      </c>
      <c r="CG61" s="147">
        <f>Midwest!AJ61</f>
        <v>1.0174324793623415</v>
      </c>
      <c r="CH61" s="147">
        <f>South!AJ61</f>
        <v>1.0000889685784911</v>
      </c>
      <c r="CI61" s="147">
        <f>West!AJ61</f>
        <v>0.92958897350656233</v>
      </c>
      <c r="CK61" s="73">
        <f t="shared" si="92"/>
        <v>1.1417651279367933</v>
      </c>
      <c r="CL61" s="73">
        <f t="shared" si="93"/>
        <v>1.011819995308014</v>
      </c>
      <c r="CM61" s="73">
        <f t="shared" si="155"/>
        <v>0.99759621794469844</v>
      </c>
      <c r="CN61" s="73">
        <f t="shared" si="156"/>
        <v>0.99828549804464306</v>
      </c>
      <c r="CO61" s="73">
        <f t="shared" si="157"/>
        <v>1.0829549702582211</v>
      </c>
      <c r="CP61" s="73">
        <f t="shared" si="158"/>
        <v>0.99674686412614366</v>
      </c>
      <c r="CQ61" s="73">
        <f t="shared" si="159"/>
        <v>0.94123577237567324</v>
      </c>
      <c r="CR61" s="73">
        <f t="shared" si="160"/>
        <v>1.1552607863918589</v>
      </c>
      <c r="CS61" s="73">
        <f t="shared" si="161"/>
        <v>1.1552607863918603</v>
      </c>
      <c r="CT61" s="73"/>
      <c r="CU61" s="73">
        <f t="shared" si="162"/>
        <v>1.0749910118207529</v>
      </c>
      <c r="CX61" s="53"/>
      <c r="CZ61" s="71">
        <f t="shared" si="163"/>
        <v>0.18907419613096701</v>
      </c>
      <c r="DA61" s="71">
        <f t="shared" si="164"/>
        <v>0.2729867677772615</v>
      </c>
      <c r="DB61" s="71">
        <f t="shared" si="165"/>
        <v>0.37303539039703854</v>
      </c>
      <c r="DC61" s="71">
        <f t="shared" si="166"/>
        <v>0.1649036456947329</v>
      </c>
      <c r="DE61" s="71">
        <f t="shared" si="125"/>
        <v>0.19333373875520926</v>
      </c>
      <c r="DF61" s="71">
        <f t="shared" si="126"/>
        <v>0.26950301906901508</v>
      </c>
      <c r="DG61" s="71">
        <f t="shared" si="127"/>
        <v>0.36956024155778477</v>
      </c>
      <c r="DH61" s="71">
        <f t="shared" si="128"/>
        <v>0.167531656638263</v>
      </c>
      <c r="DI61" s="71">
        <f t="shared" si="129"/>
        <v>0.99992865602027203</v>
      </c>
      <c r="DJ61" s="71"/>
      <c r="DK61" s="71">
        <f t="shared" si="130"/>
        <v>0.19334753293767962</v>
      </c>
      <c r="DL61" s="71">
        <f t="shared" si="131"/>
        <v>0.26952224785880258</v>
      </c>
      <c r="DM61" s="71">
        <f t="shared" si="132"/>
        <v>0.36958660933734905</v>
      </c>
      <c r="DN61" s="71">
        <f t="shared" si="133"/>
        <v>0.16754360986616884</v>
      </c>
      <c r="DQ61" s="71">
        <f t="shared" si="64"/>
        <v>-2.7113171340781499E-2</v>
      </c>
      <c r="DR61" s="71">
        <f t="shared" si="28"/>
        <v>-1.2612122919423818E-2</v>
      </c>
      <c r="DS61" s="71">
        <f t="shared" si="29"/>
        <v>-6.6495489760499344E-3</v>
      </c>
      <c r="DT61" s="71">
        <f t="shared" si="30"/>
        <v>2.2698404131420197E-3</v>
      </c>
      <c r="DV61" s="71">
        <f t="shared" si="115"/>
        <v>0.19595107422327321</v>
      </c>
      <c r="DW61" s="71">
        <f t="shared" si="116"/>
        <v>0.24458593415982466</v>
      </c>
      <c r="DX61" s="71">
        <f t="shared" si="117"/>
        <v>0.3495800900474722</v>
      </c>
      <c r="DY61" s="71">
        <f t="shared" si="118"/>
        <v>0.20988290156942976</v>
      </c>
      <c r="DZ61" s="71"/>
      <c r="EB61" s="71">
        <f t="shared" si="134"/>
        <v>-6.7921198936986187E-3</v>
      </c>
      <c r="EC61" s="71">
        <f t="shared" si="135"/>
        <v>4.6135190476013525E-3</v>
      </c>
      <c r="ED61" s="71">
        <f t="shared" si="136"/>
        <v>-1.5383568078111737E-3</v>
      </c>
      <c r="EE61" s="71">
        <f t="shared" si="137"/>
        <v>3.5695080376272515E-3</v>
      </c>
      <c r="EG61" s="71">
        <f t="shared" si="65"/>
        <v>7.7988494731972158E-4</v>
      </c>
      <c r="EH61" s="71">
        <f t="shared" si="35"/>
        <v>-2.914988916588754E-3</v>
      </c>
      <c r="EI61" s="71">
        <f t="shared" si="36"/>
        <v>-1.1891862136508427E-4</v>
      </c>
      <c r="EJ61" s="71">
        <f t="shared" si="37"/>
        <v>1.2331619669037751E-3</v>
      </c>
      <c r="EL61" s="71">
        <f t="shared" si="66"/>
        <v>2.1701330288063296E-3</v>
      </c>
      <c r="EM61" s="71">
        <f t="shared" si="38"/>
        <v>1.0878049307977866E-2</v>
      </c>
      <c r="EN61" s="71">
        <f t="shared" si="39"/>
        <v>8.4647485434947729E-3</v>
      </c>
      <c r="EO61" s="71">
        <f t="shared" si="40"/>
        <v>2.9508345603677494E-3</v>
      </c>
      <c r="EQ61" s="71">
        <f t="shared" si="67"/>
        <v>-4.9888558467502857E-3</v>
      </c>
      <c r="ER61" s="71">
        <f t="shared" si="41"/>
        <v>3.4226682081408874E-2</v>
      </c>
      <c r="ES61" s="71">
        <f t="shared" si="42"/>
        <v>2.7038885727834527E-2</v>
      </c>
      <c r="ET61" s="71">
        <f t="shared" si="43"/>
        <v>-3.3113981711471556E-2</v>
      </c>
      <c r="EW61" s="71">
        <f t="shared" si="138"/>
        <v>0.98933844211700184</v>
      </c>
      <c r="EX61" s="71">
        <f t="shared" si="139"/>
        <v>0.75837614274481724</v>
      </c>
      <c r="EY61" s="71">
        <f t="shared" si="119"/>
        <v>0.94123577237567324</v>
      </c>
      <c r="EZ61" s="71"/>
      <c r="FA61" s="71">
        <f t="shared" si="140"/>
        <v>0.99995969939699691</v>
      </c>
      <c r="FB61" s="71">
        <f t="shared" si="47"/>
        <v>0.98966132854804889</v>
      </c>
      <c r="FC61" s="71">
        <f t="shared" si="120"/>
        <v>0.99759621794469844</v>
      </c>
      <c r="FD61" s="71"/>
      <c r="FE61" s="71">
        <f t="shared" si="141"/>
        <v>0.99952790361526778</v>
      </c>
      <c r="FF61" s="71">
        <f t="shared" si="142"/>
        <v>1.0077171428435276</v>
      </c>
      <c r="FG61" s="71">
        <f t="shared" si="121"/>
        <v>0.99828549804464306</v>
      </c>
      <c r="FH61" s="71"/>
      <c r="FI61" s="71">
        <f t="shared" si="143"/>
        <v>1.0069986945462783</v>
      </c>
      <c r="FJ61" s="71">
        <f t="shared" si="144"/>
        <v>1.141924880131399</v>
      </c>
      <c r="FK61" s="71">
        <f t="shared" si="122"/>
        <v>1.0829549702582211</v>
      </c>
      <c r="FM61" s="71">
        <f t="shared" si="145"/>
        <v>1.0127865004553041</v>
      </c>
      <c r="FN61" s="71">
        <f t="shared" si="146"/>
        <v>0.99859290746514007</v>
      </c>
      <c r="FO61" s="71">
        <f t="shared" si="123"/>
        <v>0.99674686412614366</v>
      </c>
      <c r="FQ61" s="238"/>
      <c r="GA61" s="51">
        <v>2016</v>
      </c>
      <c r="GB61" s="118">
        <f t="shared" si="177"/>
        <v>1.2600670901642019</v>
      </c>
      <c r="GC61" s="118">
        <f t="shared" si="178"/>
        <v>1.3658526238380877</v>
      </c>
      <c r="GD61" s="118">
        <f t="shared" si="179"/>
        <v>1.2538170482629039</v>
      </c>
      <c r="GE61" s="118">
        <f t="shared" si="180"/>
        <v>0.94823186996364084</v>
      </c>
      <c r="GF61" s="118">
        <f t="shared" si="181"/>
        <v>0.77596317117544356</v>
      </c>
    </row>
    <row r="62" spans="1:188" x14ac:dyDescent="0.2">
      <c r="A62" s="75" t="s">
        <v>147</v>
      </c>
      <c r="B62" s="50">
        <f t="shared" si="124"/>
        <v>1996</v>
      </c>
      <c r="D62" s="79">
        <f>Conversion_Factors!$O58*D223+D305</f>
        <v>3635.8553893492135</v>
      </c>
      <c r="E62" s="79">
        <f>Conversion_Factors!$O58*E223+E305</f>
        <v>5304.3654307784154</v>
      </c>
      <c r="F62" s="79">
        <f>Conversion_Factors!$O58*F223+F305</f>
        <v>7342.1798643592992</v>
      </c>
      <c r="G62" s="79">
        <f>Conversion_Factors!$O58*G223+G305</f>
        <v>3215.657538010521</v>
      </c>
      <c r="H62" s="79">
        <f t="shared" si="69"/>
        <v>19498.05822249745</v>
      </c>
      <c r="I62" s="71"/>
      <c r="J62" s="321">
        <f>Northeast!I62</f>
        <v>19590.461822051559</v>
      </c>
      <c r="K62" s="321">
        <f>Midwest!I62</f>
        <v>24253.166424785588</v>
      </c>
      <c r="L62" s="321">
        <f>South!I62</f>
        <v>34976.314779800749</v>
      </c>
      <c r="M62" s="321">
        <f>West!I62</f>
        <v>21135.874906876365</v>
      </c>
      <c r="N62" s="321">
        <f t="shared" si="147"/>
        <v>99955.817933514249</v>
      </c>
      <c r="P62" s="85">
        <f>Northeast!N62</f>
        <v>34.685693592890182</v>
      </c>
      <c r="Q62" s="85">
        <f>Midwest!N62</f>
        <v>41.780578625641475</v>
      </c>
      <c r="R62" s="85">
        <f>South!N62</f>
        <v>57.058362989511124</v>
      </c>
      <c r="S62" s="85">
        <f>West!N62</f>
        <v>31.873360425699101</v>
      </c>
      <c r="T62" s="81">
        <f t="shared" si="148"/>
        <v>165.39799563374189</v>
      </c>
      <c r="V62" s="79">
        <f>Conversion_Factors!$O58*V223+V305</f>
        <v>185.59314335594661</v>
      </c>
      <c r="W62" s="79">
        <f>Conversion_Factors!$O58*W223+W305</f>
        <v>218.70816114788232</v>
      </c>
      <c r="X62" s="79">
        <f>Conversion_Factors!$O58*X223+X305</f>
        <v>209.91862380537293</v>
      </c>
      <c r="Y62" s="79">
        <f>Conversion_Factors!$O58*Y223+Y305</f>
        <v>152.14215414211861</v>
      </c>
      <c r="Z62" s="79">
        <f>Conversion_Factors!$O58*Z223+Z305</f>
        <v>195.06676675355317</v>
      </c>
      <c r="AC62" s="79">
        <f>Conversion_Factors!$O58*AC223+AC305</f>
        <v>104.8229114868986</v>
      </c>
      <c r="AD62" s="79">
        <f>Conversion_Factors!$O58*AD223+AD305</f>
        <v>126.95768237932046</v>
      </c>
      <c r="AE62" s="79">
        <f>Conversion_Factors!$O58*AE223+AE305</f>
        <v>128.67841767049978</v>
      </c>
      <c r="AF62" s="79">
        <f>Conversion_Factors!$O58*AF223+AF305</f>
        <v>100.88856320960045</v>
      </c>
      <c r="AG62" s="79">
        <f>Conversion_Factors!$O58*AG223+AG305</f>
        <v>117.88569835921135</v>
      </c>
      <c r="AI62" s="74">
        <f t="shared" si="149"/>
        <v>102.67058987887408</v>
      </c>
      <c r="AJ62" s="74">
        <f t="shared" si="150"/>
        <v>122.51047273449309</v>
      </c>
      <c r="AK62" s="74">
        <f t="shared" si="151"/>
        <v>127.79336597685939</v>
      </c>
      <c r="AL62" s="74">
        <f t="shared" si="152"/>
        <v>102.03527944582514</v>
      </c>
      <c r="AM62" s="74">
        <f t="shared" si="153"/>
        <v>116.22659928799648</v>
      </c>
      <c r="AO62" s="118">
        <f>Northeast!V62</f>
        <v>1.0209633704312377</v>
      </c>
      <c r="AP62" s="118">
        <f>Midwest!V62</f>
        <v>1.0363006487981272</v>
      </c>
      <c r="AQ62" s="118">
        <f>South!V62</f>
        <v>1.0069256466239465</v>
      </c>
      <c r="AR62" s="118">
        <f>West!V62</f>
        <v>0.98876157107176321</v>
      </c>
      <c r="AS62" s="118">
        <f t="shared" si="154"/>
        <v>1.0142746934125106</v>
      </c>
      <c r="AU62" s="51">
        <f t="shared" si="167"/>
        <v>1770.5398631208895</v>
      </c>
      <c r="AV62" s="51">
        <f t="shared" si="168"/>
        <v>1722.685520474708</v>
      </c>
      <c r="AW62" s="51">
        <f t="shared" si="169"/>
        <v>1631.3429058702043</v>
      </c>
      <c r="AX62" s="51">
        <f t="shared" si="170"/>
        <v>1508.0218143858049</v>
      </c>
      <c r="AY62" s="51">
        <f t="shared" si="171"/>
        <v>1654.711041870085</v>
      </c>
      <c r="BB62" s="71">
        <f t="shared" si="88"/>
        <v>0.96792105862861622</v>
      </c>
      <c r="BC62" s="71">
        <f t="shared" si="89"/>
        <v>0.94912597561654111</v>
      </c>
      <c r="BD62" s="71">
        <f t="shared" si="90"/>
        <v>1.0201865311055773</v>
      </c>
      <c r="BE62" s="71">
        <f t="shared" si="91"/>
        <v>0.91447985617492078</v>
      </c>
      <c r="BF62" s="71"/>
      <c r="BG62" s="71"/>
      <c r="BH62" s="71"/>
      <c r="BI62" s="71"/>
      <c r="BJ62" s="71"/>
      <c r="BK62" s="71"/>
      <c r="BL62" s="71"/>
      <c r="BM62" s="71"/>
      <c r="BN62" s="71"/>
      <c r="BO62" s="71"/>
      <c r="BP62" s="71"/>
      <c r="BQ62" s="147">
        <f>Northeast!AK62</f>
        <v>0.96834883639253788</v>
      </c>
      <c r="BR62" s="147">
        <f>Midwest!AK62</f>
        <v>0.95699239772264533</v>
      </c>
      <c r="BS62" s="147">
        <f>South!AK62</f>
        <v>1.0173927868269439</v>
      </c>
      <c r="BT62" s="147">
        <f>West!AK62</f>
        <v>0.9166864198061524</v>
      </c>
      <c r="BU62" s="72"/>
      <c r="BV62" s="147">
        <f>Northeast!AH62</f>
        <v>0.99955824001863314</v>
      </c>
      <c r="BW62" s="147">
        <f>Midwest!AH62</f>
        <v>0.99178005789301549</v>
      </c>
      <c r="BX62" s="147">
        <f>South!AH62</f>
        <v>1.0027459839649016</v>
      </c>
      <c r="BY62" s="147">
        <f>West!AH62</f>
        <v>0.99759289154550967</v>
      </c>
      <c r="CA62" s="147">
        <f>Northeast!AI62</f>
        <v>1.0701096097077609</v>
      </c>
      <c r="CB62" s="147">
        <f>Midwest!AI62</f>
        <v>1.0988732141348232</v>
      </c>
      <c r="CC62" s="147">
        <f>South!AI62</f>
        <v>1.1018333538452776</v>
      </c>
      <c r="CD62" s="147">
        <f>West!AI62</f>
        <v>1.0829123001884597</v>
      </c>
      <c r="CF62" s="147">
        <f>Northeast!AJ62</f>
        <v>1.0213362744495431</v>
      </c>
      <c r="CG62" s="147">
        <f>Midwest!AJ62</f>
        <v>1.0206016317525486</v>
      </c>
      <c r="CH62" s="147">
        <f>South!AJ62</f>
        <v>0.99919628115354753</v>
      </c>
      <c r="CI62" s="147">
        <f>West!AJ62</f>
        <v>0.94187550026554112</v>
      </c>
      <c r="CK62" s="73">
        <f t="shared" si="92"/>
        <v>1.1509791200181272</v>
      </c>
      <c r="CL62" s="73">
        <f t="shared" si="93"/>
        <v>1.0574814674793735</v>
      </c>
      <c r="CM62" s="73">
        <f t="shared" si="155"/>
        <v>0.99704833947359695</v>
      </c>
      <c r="CN62" s="73">
        <f t="shared" si="156"/>
        <v>0.99825336744615989</v>
      </c>
      <c r="CO62" s="73">
        <f t="shared" si="157"/>
        <v>1.0915143703012793</v>
      </c>
      <c r="CP62" s="73">
        <f t="shared" si="158"/>
        <v>0.99929214417974299</v>
      </c>
      <c r="CQ62" s="73">
        <f t="shared" si="159"/>
        <v>0.97407822619823914</v>
      </c>
      <c r="CR62" s="73">
        <f t="shared" si="160"/>
        <v>1.2171390888748859</v>
      </c>
      <c r="CS62" s="73">
        <f t="shared" si="161"/>
        <v>1.2171390888748872</v>
      </c>
      <c r="CT62" s="73"/>
      <c r="CU62" s="73">
        <f t="shared" si="162"/>
        <v>1.0856227344354572</v>
      </c>
      <c r="CX62" s="53"/>
      <c r="CZ62" s="71">
        <f t="shared" si="163"/>
        <v>0.18647269117055223</v>
      </c>
      <c r="DA62" s="71">
        <f t="shared" si="164"/>
        <v>0.27204582991028708</v>
      </c>
      <c r="DB62" s="71">
        <f t="shared" si="165"/>
        <v>0.37655954149771026</v>
      </c>
      <c r="DC62" s="71">
        <f t="shared" si="166"/>
        <v>0.16492193742145042</v>
      </c>
      <c r="DE62" s="71">
        <f t="shared" si="125"/>
        <v>0.18777044006900728</v>
      </c>
      <c r="DF62" s="71">
        <f t="shared" si="126"/>
        <v>0.27251602810621428</v>
      </c>
      <c r="DG62" s="71">
        <f t="shared" si="127"/>
        <v>0.37479470451946928</v>
      </c>
      <c r="DH62" s="71">
        <f t="shared" si="128"/>
        <v>0.16491279138906215</v>
      </c>
      <c r="DI62" s="71">
        <f t="shared" si="129"/>
        <v>0.99999396408375296</v>
      </c>
      <c r="DJ62" s="71"/>
      <c r="DK62" s="71">
        <f t="shared" si="130"/>
        <v>0.18777157344249815</v>
      </c>
      <c r="DL62" s="71">
        <f t="shared" si="131"/>
        <v>0.27251767300006435</v>
      </c>
      <c r="DM62" s="71">
        <f t="shared" si="132"/>
        <v>0.37479696676257029</v>
      </c>
      <c r="DN62" s="71">
        <f t="shared" si="133"/>
        <v>0.16491378679486723</v>
      </c>
      <c r="DQ62" s="71">
        <f t="shared" si="64"/>
        <v>2.3461820884737045E-2</v>
      </c>
      <c r="DR62" s="71">
        <f t="shared" si="28"/>
        <v>3.7903643365615386E-2</v>
      </c>
      <c r="DS62" s="71">
        <f t="shared" si="29"/>
        <v>4.4480231364499773E-2</v>
      </c>
      <c r="DT62" s="71">
        <f t="shared" si="30"/>
        <v>1.7536556571845476E-2</v>
      </c>
      <c r="DV62" s="71">
        <f t="shared" si="115"/>
        <v>0.19599121118774879</v>
      </c>
      <c r="DW62" s="71">
        <f t="shared" si="116"/>
        <v>0.24263886711344421</v>
      </c>
      <c r="DX62" s="71">
        <f t="shared" si="117"/>
        <v>0.34991774869037934</v>
      </c>
      <c r="DY62" s="71">
        <f t="shared" si="118"/>
        <v>0.21145217300842781</v>
      </c>
      <c r="DZ62" s="71"/>
      <c r="EB62" s="71">
        <f t="shared" si="134"/>
        <v>2.0481058620050102E-4</v>
      </c>
      <c r="EC62" s="71">
        <f t="shared" si="135"/>
        <v>-7.9925217527250184E-3</v>
      </c>
      <c r="ED62" s="71">
        <f t="shared" si="136"/>
        <v>9.6543162947535291E-4</v>
      </c>
      <c r="EE62" s="71">
        <f t="shared" si="137"/>
        <v>7.4490769465251081E-3</v>
      </c>
      <c r="EG62" s="71">
        <f t="shared" si="65"/>
        <v>-8.7777303845599358E-4</v>
      </c>
      <c r="EH62" s="71">
        <f t="shared" si="35"/>
        <v>2.7997113891763547E-5</v>
      </c>
      <c r="EI62" s="71">
        <f t="shared" si="36"/>
        <v>5.4582736997986112E-4</v>
      </c>
      <c r="EJ62" s="71">
        <f t="shared" si="37"/>
        <v>-4.824922585567949E-4</v>
      </c>
      <c r="EL62" s="71">
        <f t="shared" si="66"/>
        <v>8.1770945690259472E-3</v>
      </c>
      <c r="EM62" s="71">
        <f t="shared" si="38"/>
        <v>7.6375118306601453E-3</v>
      </c>
      <c r="EN62" s="71">
        <f t="shared" si="39"/>
        <v>8.4438223263729323E-3</v>
      </c>
      <c r="EO62" s="71">
        <f t="shared" si="40"/>
        <v>6.6166224235309238E-3</v>
      </c>
      <c r="EQ62" s="71">
        <f t="shared" si="67"/>
        <v>-6.8124067704293599E-4</v>
      </c>
      <c r="ER62" s="71">
        <f t="shared" si="41"/>
        <v>3.1100116796920598E-3</v>
      </c>
      <c r="ES62" s="71">
        <f t="shared" si="42"/>
        <v>-8.9300662262853771E-4</v>
      </c>
      <c r="ET62" s="71">
        <f t="shared" si="43"/>
        <v>1.3130576037551222E-2</v>
      </c>
      <c r="EW62" s="71">
        <f t="shared" si="138"/>
        <v>1.0348929086488836</v>
      </c>
      <c r="EX62" s="71">
        <f t="shared" si="139"/>
        <v>0.78483809221510492</v>
      </c>
      <c r="EY62" s="71">
        <f t="shared" si="119"/>
        <v>0.97407822619823914</v>
      </c>
      <c r="EZ62" s="71"/>
      <c r="FA62" s="71">
        <f t="shared" si="140"/>
        <v>0.99945080137509912</v>
      </c>
      <c r="FB62" s="71">
        <f t="shared" si="47"/>
        <v>0.98911780790729276</v>
      </c>
      <c r="FC62" s="71">
        <f t="shared" si="120"/>
        <v>0.99704833947359695</v>
      </c>
      <c r="FD62" s="71"/>
      <c r="FE62" s="71">
        <f t="shared" si="141"/>
        <v>0.99996781421893222</v>
      </c>
      <c r="FF62" s="71">
        <f t="shared" si="142"/>
        <v>1.0076847086801899</v>
      </c>
      <c r="FG62" s="71">
        <f t="shared" si="121"/>
        <v>0.99825336744615989</v>
      </c>
      <c r="FH62" s="71"/>
      <c r="FI62" s="71">
        <f t="shared" si="143"/>
        <v>1.0079037451031019</v>
      </c>
      <c r="FJ62" s="71">
        <f t="shared" si="144"/>
        <v>1.1509503633108478</v>
      </c>
      <c r="FK62" s="71">
        <f t="shared" si="122"/>
        <v>1.0915143703012793</v>
      </c>
      <c r="FM62" s="71">
        <f t="shared" si="145"/>
        <v>1.002553587219791</v>
      </c>
      <c r="FN62" s="71">
        <f t="shared" si="146"/>
        <v>1.0011429015514171</v>
      </c>
      <c r="FO62" s="71">
        <f t="shared" si="123"/>
        <v>0.99929214417974299</v>
      </c>
      <c r="FQ62" s="238"/>
      <c r="GA62" s="51">
        <v>2017</v>
      </c>
      <c r="GB62" s="118">
        <f t="shared" si="177"/>
        <v>1.2423827482488827</v>
      </c>
      <c r="GC62" s="118">
        <f t="shared" si="178"/>
        <v>1.3798600066382392</v>
      </c>
      <c r="GD62" s="118">
        <f t="shared" si="179"/>
        <v>1.2609795226106988</v>
      </c>
      <c r="GE62" s="118">
        <f t="shared" si="180"/>
        <v>0.92654430134616461</v>
      </c>
      <c r="GF62" s="118">
        <f t="shared" si="181"/>
        <v>0.77063044308504869</v>
      </c>
    </row>
    <row r="63" spans="1:188" x14ac:dyDescent="0.2">
      <c r="A63" s="75" t="s">
        <v>147</v>
      </c>
      <c r="B63" s="50">
        <f t="shared" si="124"/>
        <v>1997</v>
      </c>
      <c r="D63" s="79">
        <f>Conversion_Factors!$O59*D224+D306</f>
        <v>3532.8503205543702</v>
      </c>
      <c r="E63" s="79">
        <f>Conversion_Factors!$O59*E224+E306</f>
        <v>5075.0817155574532</v>
      </c>
      <c r="F63" s="79">
        <f>Conversion_Factors!$O59*F224+F306</f>
        <v>7118.2926704500233</v>
      </c>
      <c r="G63" s="79">
        <f>Conversion_Factors!$O59*G224+G306</f>
        <v>3229.1540430079467</v>
      </c>
      <c r="H63" s="79">
        <f t="shared" si="69"/>
        <v>18955.378749569794</v>
      </c>
      <c r="I63" s="71"/>
      <c r="J63" s="321">
        <f>Northeast!I63</f>
        <v>19756.037641133524</v>
      </c>
      <c r="K63" s="321">
        <f>Midwest!I63</f>
        <v>24255.824955850643</v>
      </c>
      <c r="L63" s="321">
        <f>South!I63</f>
        <v>35296.98869762526</v>
      </c>
      <c r="M63" s="321">
        <f>West!I63</f>
        <v>21466.831949844884</v>
      </c>
      <c r="N63" s="321">
        <f t="shared" si="147"/>
        <v>100775.68324445431</v>
      </c>
      <c r="P63" s="85">
        <f>Northeast!N63</f>
        <v>35.250382714846289</v>
      </c>
      <c r="Q63" s="85">
        <f>Midwest!N63</f>
        <v>42.086243910257572</v>
      </c>
      <c r="R63" s="85">
        <f>South!N63</f>
        <v>58.04378508102559</v>
      </c>
      <c r="S63" s="85">
        <f>West!N63</f>
        <v>32.574158934978151</v>
      </c>
      <c r="T63" s="81">
        <f t="shared" si="148"/>
        <v>167.95457064110761</v>
      </c>
      <c r="V63" s="79">
        <f>Conversion_Factors!$O59*V224+V306</f>
        <v>178.82383019956978</v>
      </c>
      <c r="W63" s="79">
        <f>Conversion_Factors!$O59*W224+W306</f>
        <v>209.23146191873036</v>
      </c>
      <c r="X63" s="79">
        <f>Conversion_Factors!$O59*X224+X306</f>
        <v>201.66855397862693</v>
      </c>
      <c r="Y63" s="79">
        <f>Conversion_Factors!$O59*Y224+Y306</f>
        <v>150.42527237146794</v>
      </c>
      <c r="Z63" s="79">
        <f>Conversion_Factors!$O59*Z224+Z306</f>
        <v>188.0947678974224</v>
      </c>
      <c r="AC63" s="79">
        <f>Conversion_Factors!$O59*AC224+AC306</f>
        <v>100.22161600720582</v>
      </c>
      <c r="AD63" s="79">
        <f>Conversion_Factors!$O59*AD224+AD306</f>
        <v>120.58766105094298</v>
      </c>
      <c r="AE63" s="79">
        <f>Conversion_Factors!$O59*AE224+AE306</f>
        <v>122.63660373825243</v>
      </c>
      <c r="AF63" s="79">
        <f>Conversion_Factors!$O59*AF224+AF306</f>
        <v>99.132384337342913</v>
      </c>
      <c r="AG63" s="79">
        <f>Conversion_Factors!$O59*AG224+AG306</f>
        <v>112.86015425013019</v>
      </c>
      <c r="AI63" s="74">
        <f t="shared" si="149"/>
        <v>99.547979589743221</v>
      </c>
      <c r="AJ63" s="74">
        <f t="shared" si="150"/>
        <v>119.63774070690496</v>
      </c>
      <c r="AK63" s="74">
        <f t="shared" si="151"/>
        <v>123.95826208778442</v>
      </c>
      <c r="AL63" s="74">
        <f t="shared" si="152"/>
        <v>100.46576098658579</v>
      </c>
      <c r="AM63" s="74">
        <f t="shared" si="153"/>
        <v>113.19609720808194</v>
      </c>
      <c r="AO63" s="118">
        <f>Northeast!V63</f>
        <v>1.0067669521796303</v>
      </c>
      <c r="AP63" s="118">
        <f>Midwest!V63</f>
        <v>1.0079399722731741</v>
      </c>
      <c r="AQ63" s="118">
        <f>South!V63</f>
        <v>0.98933787609416457</v>
      </c>
      <c r="AR63" s="118">
        <f>West!V63</f>
        <v>0.98672804907712874</v>
      </c>
      <c r="AS63" s="118">
        <f t="shared" si="154"/>
        <v>0.99703220370456591</v>
      </c>
      <c r="AU63" s="51">
        <f t="shared" si="167"/>
        <v>1784.284042942518</v>
      </c>
      <c r="AV63" s="51">
        <f t="shared" si="168"/>
        <v>1735.09843457648</v>
      </c>
      <c r="AW63" s="51">
        <f t="shared" si="169"/>
        <v>1644.4401412897498</v>
      </c>
      <c r="AX63" s="51">
        <f t="shared" si="170"/>
        <v>1517.4180806503928</v>
      </c>
      <c r="AY63" s="51">
        <f t="shared" si="171"/>
        <v>1666.6180296063651</v>
      </c>
      <c r="BB63" s="71">
        <f t="shared" si="88"/>
        <v>0.93848283040468294</v>
      </c>
      <c r="BC63" s="71">
        <f t="shared" si="89"/>
        <v>0.92687004493967107</v>
      </c>
      <c r="BD63" s="71">
        <f t="shared" si="90"/>
        <v>0.98957053392045435</v>
      </c>
      <c r="BE63" s="71">
        <f t="shared" si="91"/>
        <v>0.90041322135347024</v>
      </c>
      <c r="BF63" s="71"/>
      <c r="BG63" s="71"/>
      <c r="BH63" s="71"/>
      <c r="BI63" s="71"/>
      <c r="BJ63" s="71"/>
      <c r="BK63" s="71"/>
      <c r="BL63" s="71"/>
      <c r="BM63" s="71"/>
      <c r="BN63" s="71"/>
      <c r="BO63" s="71"/>
      <c r="BP63" s="71"/>
      <c r="BQ63" s="147">
        <f>Northeast!AK63</f>
        <v>0.93966611768711117</v>
      </c>
      <c r="BR63" s="147">
        <f>Midwest!AK63</f>
        <v>0.93451393567937269</v>
      </c>
      <c r="BS63" s="147">
        <f>South!AK63</f>
        <v>0.98632053233307171</v>
      </c>
      <c r="BT63" s="147">
        <f>West!AK63</f>
        <v>0.90302756384613447</v>
      </c>
      <c r="BU63" s="72"/>
      <c r="BV63" s="147">
        <f>Northeast!AH63</f>
        <v>0.99874073645930683</v>
      </c>
      <c r="BW63" s="147">
        <f>Midwest!AH63</f>
        <v>0.99182046361444054</v>
      </c>
      <c r="BX63" s="147">
        <f>South!AH63</f>
        <v>1.0032950764795447</v>
      </c>
      <c r="BY63" s="147">
        <f>West!AH63</f>
        <v>0.99710491396128653</v>
      </c>
      <c r="CA63" s="147">
        <f>Northeast!AI63</f>
        <v>1.078416555634836</v>
      </c>
      <c r="CB63" s="147">
        <f>Midwest!AI63</f>
        <v>1.1067912111538234</v>
      </c>
      <c r="CC63" s="147">
        <f>South!AI63</f>
        <v>1.1106794221835103</v>
      </c>
      <c r="CD63" s="147">
        <f>West!AI63</f>
        <v>1.0896597704284128</v>
      </c>
      <c r="CF63" s="147">
        <f>Northeast!AJ63</f>
        <v>1.0071346709958364</v>
      </c>
      <c r="CG63" s="147">
        <f>Midwest!AJ63</f>
        <v>0.99267059381240752</v>
      </c>
      <c r="CH63" s="147">
        <f>South!AJ63</f>
        <v>0.98174351791719394</v>
      </c>
      <c r="CI63" s="147">
        <f>West!AJ63</f>
        <v>0.93993840582130495</v>
      </c>
      <c r="CK63" s="73">
        <f t="shared" si="92"/>
        <v>1.1604197696334086</v>
      </c>
      <c r="CL63" s="73">
        <f t="shared" si="93"/>
        <v>1.0196853851207606</v>
      </c>
      <c r="CM63" s="73">
        <f t="shared" si="155"/>
        <v>0.99651638388253649</v>
      </c>
      <c r="CN63" s="73">
        <f t="shared" si="156"/>
        <v>0.99823570737430178</v>
      </c>
      <c r="CO63" s="73">
        <f t="shared" si="157"/>
        <v>1.0996519431690441</v>
      </c>
      <c r="CP63" s="73">
        <f t="shared" si="158"/>
        <v>0.98237782965080822</v>
      </c>
      <c r="CQ63" s="73">
        <f t="shared" si="159"/>
        <v>0.94888777593842533</v>
      </c>
      <c r="CR63" s="73">
        <f t="shared" si="160"/>
        <v>1.1832630797003854</v>
      </c>
      <c r="CS63" s="73">
        <f t="shared" si="161"/>
        <v>1.1832630797003865</v>
      </c>
      <c r="CT63" s="73"/>
      <c r="CU63" s="73">
        <f t="shared" si="162"/>
        <v>1.0746111510524174</v>
      </c>
      <c r="CX63" s="53"/>
      <c r="CZ63" s="71">
        <f t="shared" si="163"/>
        <v>0.1863771949497211</v>
      </c>
      <c r="DA63" s="71">
        <f t="shared" si="164"/>
        <v>0.26773834396068902</v>
      </c>
      <c r="DB63" s="71">
        <f t="shared" si="165"/>
        <v>0.37552890736153599</v>
      </c>
      <c r="DC63" s="71">
        <f t="shared" si="166"/>
        <v>0.17035555372805383</v>
      </c>
      <c r="DE63" s="71">
        <f t="shared" si="125"/>
        <v>0.18642493898362922</v>
      </c>
      <c r="DF63" s="71">
        <f t="shared" si="126"/>
        <v>0.2698863578709233</v>
      </c>
      <c r="DG63" s="71">
        <f t="shared" si="127"/>
        <v>0.37604398903903602</v>
      </c>
      <c r="DH63" s="71">
        <f t="shared" si="128"/>
        <v>0.16762406805386029</v>
      </c>
      <c r="DI63" s="71">
        <f t="shared" si="129"/>
        <v>0.99997935394744886</v>
      </c>
      <c r="DJ63" s="71"/>
      <c r="DK63" s="71">
        <f t="shared" si="130"/>
        <v>0.18642878800218335</v>
      </c>
      <c r="DL63" s="71">
        <f t="shared" si="131"/>
        <v>0.26989193007389473</v>
      </c>
      <c r="DM63" s="71">
        <f t="shared" si="132"/>
        <v>0.37605175302329091</v>
      </c>
      <c r="DN63" s="71">
        <f t="shared" si="133"/>
        <v>0.16762752890063098</v>
      </c>
      <c r="DQ63" s="71">
        <f t="shared" si="64"/>
        <v>-3.0067772315816092E-2</v>
      </c>
      <c r="DR63" s="71">
        <f t="shared" si="28"/>
        <v>-2.376890832900239E-2</v>
      </c>
      <c r="DS63" s="71">
        <f t="shared" si="29"/>
        <v>-3.10171572766323E-2</v>
      </c>
      <c r="DT63" s="71">
        <f t="shared" si="30"/>
        <v>-1.5012372942107896E-2</v>
      </c>
      <c r="DV63" s="71">
        <f t="shared" si="115"/>
        <v>0.19603972908038506</v>
      </c>
      <c r="DW63" s="71">
        <f t="shared" si="116"/>
        <v>0.24069124787784996</v>
      </c>
      <c r="DX63" s="71">
        <f t="shared" si="117"/>
        <v>0.35025303288695542</v>
      </c>
      <c r="DY63" s="71">
        <f t="shared" si="118"/>
        <v>0.21301599015480954</v>
      </c>
      <c r="DZ63" s="71"/>
      <c r="EB63" s="71">
        <f t="shared" si="134"/>
        <v>2.4752073318896238E-4</v>
      </c>
      <c r="EC63" s="71">
        <f t="shared" si="135"/>
        <v>-8.0592113622016924E-3</v>
      </c>
      <c r="ED63" s="71">
        <f t="shared" si="136"/>
        <v>9.5772126179982642E-4</v>
      </c>
      <c r="EE63" s="71">
        <f t="shared" si="137"/>
        <v>7.368393474368907E-3</v>
      </c>
      <c r="EG63" s="71">
        <f t="shared" si="65"/>
        <v>-8.181994932246132E-4</v>
      </c>
      <c r="EH63" s="71">
        <f t="shared" si="35"/>
        <v>4.0739776978788455E-5</v>
      </c>
      <c r="EI63" s="71">
        <f t="shared" si="36"/>
        <v>5.4743897239544414E-4</v>
      </c>
      <c r="EJ63" s="71">
        <f t="shared" si="37"/>
        <v>-4.8927470879120904E-4</v>
      </c>
      <c r="EL63" s="71">
        <f t="shared" si="66"/>
        <v>7.7327308868182223E-3</v>
      </c>
      <c r="EM63" s="71">
        <f t="shared" si="38"/>
        <v>7.1797241153761931E-3</v>
      </c>
      <c r="EN63" s="71">
        <f t="shared" si="39"/>
        <v>7.9964423899415629E-3</v>
      </c>
      <c r="EO63" s="71">
        <f t="shared" si="40"/>
        <v>6.2115241432197446E-3</v>
      </c>
      <c r="EQ63" s="71">
        <f t="shared" si="67"/>
        <v>-1.4002503242471426E-2</v>
      </c>
      <c r="ER63" s="71">
        <f t="shared" si="41"/>
        <v>-2.7748686719930953E-2</v>
      </c>
      <c r="ES63" s="71">
        <f t="shared" si="42"/>
        <v>-1.7621146124097421E-2</v>
      </c>
      <c r="ET63" s="71">
        <f t="shared" si="43"/>
        <v>-2.058753123422677E-3</v>
      </c>
      <c r="EW63" s="71">
        <f t="shared" si="138"/>
        <v>0.97413919171755803</v>
      </c>
      <c r="EX63" s="71">
        <f t="shared" si="139"/>
        <v>0.76454154477957259</v>
      </c>
      <c r="EY63" s="71">
        <f t="shared" si="119"/>
        <v>0.94888777593842533</v>
      </c>
      <c r="EZ63" s="71"/>
      <c r="FA63" s="71">
        <f t="shared" si="140"/>
        <v>0.99946646960834296</v>
      </c>
      <c r="FB63" s="71">
        <f t="shared" si="47"/>
        <v>0.98859008349584498</v>
      </c>
      <c r="FC63" s="71">
        <f t="shared" si="120"/>
        <v>0.99651638388253649</v>
      </c>
      <c r="FD63" s="71"/>
      <c r="FE63" s="71">
        <f t="shared" si="141"/>
        <v>0.99998230902851515</v>
      </c>
      <c r="FF63" s="71">
        <f t="shared" si="142"/>
        <v>1.0076668817587429</v>
      </c>
      <c r="FG63" s="71">
        <f t="shared" si="121"/>
        <v>0.99823570737430178</v>
      </c>
      <c r="FH63" s="71"/>
      <c r="FI63" s="71">
        <f t="shared" si="143"/>
        <v>1.0074553052980133</v>
      </c>
      <c r="FJ63" s="71">
        <f t="shared" si="144"/>
        <v>1.1595310496521896</v>
      </c>
      <c r="FK63" s="71">
        <f t="shared" si="122"/>
        <v>1.0996519431690441</v>
      </c>
      <c r="FM63" s="71">
        <f t="shared" si="145"/>
        <v>0.98307370409399275</v>
      </c>
      <c r="FN63" s="71">
        <f t="shared" si="146"/>
        <v>0.98419726055555912</v>
      </c>
      <c r="FO63" s="71">
        <f t="shared" si="123"/>
        <v>0.98237782965080822</v>
      </c>
      <c r="FQ63" s="238"/>
    </row>
    <row r="64" spans="1:188" x14ac:dyDescent="0.2">
      <c r="A64" s="75" t="s">
        <v>147</v>
      </c>
      <c r="B64" s="50">
        <f t="shared" si="124"/>
        <v>1998</v>
      </c>
      <c r="D64" s="79">
        <f>Conversion_Factors!$O60*D225+D307</f>
        <v>3354.4843517751351</v>
      </c>
      <c r="E64" s="79">
        <f>Conversion_Factors!$O60*E225+E307</f>
        <v>4798.0127257052245</v>
      </c>
      <c r="F64" s="79">
        <f>Conversion_Factors!$O60*F225+F307</f>
        <v>7429.4629565352807</v>
      </c>
      <c r="G64" s="79">
        <f>Conversion_Factors!$O60*G225+G307</f>
        <v>3362.5862185041124</v>
      </c>
      <c r="H64" s="79">
        <f t="shared" si="69"/>
        <v>18944.546252519751</v>
      </c>
      <c r="I64" s="71"/>
      <c r="J64" s="321">
        <f>Northeast!I64</f>
        <v>19927.447043311142</v>
      </c>
      <c r="K64" s="321">
        <f>Midwest!I64</f>
        <v>24321.984969976285</v>
      </c>
      <c r="L64" s="321">
        <f>South!I64</f>
        <v>35881.611532288051</v>
      </c>
      <c r="M64" s="321">
        <f>West!I64</f>
        <v>21844.427204019146</v>
      </c>
      <c r="N64" s="321">
        <f t="shared" si="147"/>
        <v>101975.47074959462</v>
      </c>
      <c r="P64" s="85">
        <f>Northeast!N64</f>
        <v>35.929642010942651</v>
      </c>
      <c r="Q64" s="85">
        <f>Midwest!N64</f>
        <v>42.637856971091821</v>
      </c>
      <c r="R64" s="85">
        <f>South!N64</f>
        <v>59.462308116786389</v>
      </c>
      <c r="S64" s="85">
        <f>West!N64</f>
        <v>33.512032229383422</v>
      </c>
      <c r="T64" s="81">
        <f t="shared" si="148"/>
        <v>171.54183932820428</v>
      </c>
      <c r="V64" s="79">
        <f>Conversion_Factors!$O60*V225+V307</f>
        <v>168.33487724164362</v>
      </c>
      <c r="W64" s="79">
        <f>Conversion_Factors!$O60*W225+W307</f>
        <v>197.27060647508915</v>
      </c>
      <c r="X64" s="79">
        <f>Conversion_Factors!$O60*X225+X307</f>
        <v>207.05488519794835</v>
      </c>
      <c r="Y64" s="79">
        <f>Conversion_Factors!$O60*Y225+Y307</f>
        <v>153.93336648742303</v>
      </c>
      <c r="Z64" s="79">
        <f>Conversion_Factors!$O60*Z225+Z307</f>
        <v>185.77552143925811</v>
      </c>
      <c r="AC64" s="79">
        <f>Conversion_Factors!$O60*AC225+AC307</f>
        <v>93.362587658221059</v>
      </c>
      <c r="AD64" s="79">
        <f>Conversion_Factors!$O60*AD225+AD307</f>
        <v>112.52940617907333</v>
      </c>
      <c r="AE64" s="79">
        <f>Conversion_Factors!$O60*AE225+AE307</f>
        <v>124.94407283927683</v>
      </c>
      <c r="AF64" s="79">
        <f>Conversion_Factors!$O60*AF225+AF307</f>
        <v>100.33966891317888</v>
      </c>
      <c r="AG64" s="79">
        <f>Conversion_Factors!$O60*AG225+AG307</f>
        <v>110.43688424183151</v>
      </c>
      <c r="AI64" s="74">
        <f t="shared" si="149"/>
        <v>100.39178178148175</v>
      </c>
      <c r="AJ64" s="74">
        <f t="shared" si="150"/>
        <v>118.58651466501033</v>
      </c>
      <c r="AK64" s="74">
        <f t="shared" si="151"/>
        <v>124.07772038728187</v>
      </c>
      <c r="AL64" s="74">
        <f t="shared" si="152"/>
        <v>98.663019192241705</v>
      </c>
      <c r="AM64" s="74">
        <f t="shared" si="153"/>
        <v>112.78683746263724</v>
      </c>
      <c r="AO64" s="118">
        <f>Northeast!V64</f>
        <v>0.9299823750657118</v>
      </c>
      <c r="AP64" s="118">
        <f>Midwest!V64</f>
        <v>0.94892245123277763</v>
      </c>
      <c r="AQ64" s="118">
        <f>South!V64</f>
        <v>1.0069823369521202</v>
      </c>
      <c r="AR64" s="118">
        <f>West!V64</f>
        <v>1.0169936997130635</v>
      </c>
      <c r="AS64" s="118">
        <f t="shared" si="154"/>
        <v>0.97916465011633824</v>
      </c>
      <c r="AU64" s="51">
        <f t="shared" si="167"/>
        <v>1803.0228324206143</v>
      </c>
      <c r="AV64" s="51">
        <f t="shared" si="168"/>
        <v>1753.0582731518477</v>
      </c>
      <c r="AW64" s="51">
        <f t="shared" si="169"/>
        <v>1657.1805327996281</v>
      </c>
      <c r="AX64" s="51">
        <f t="shared" si="170"/>
        <v>1534.1227268810032</v>
      </c>
      <c r="AY64" s="51">
        <f t="shared" si="171"/>
        <v>1682.1872756972411</v>
      </c>
      <c r="BB64" s="71">
        <f t="shared" si="88"/>
        <v>0.94643772685228544</v>
      </c>
      <c r="BC64" s="71">
        <f t="shared" si="89"/>
        <v>0.91872587636096437</v>
      </c>
      <c r="BD64" s="71">
        <f t="shared" si="90"/>
        <v>0.99052418082727534</v>
      </c>
      <c r="BE64" s="71">
        <f t="shared" si="91"/>
        <v>0.88425634830165878</v>
      </c>
      <c r="BF64" s="71"/>
      <c r="BG64" s="71"/>
      <c r="BH64" s="71"/>
      <c r="BI64" s="71"/>
      <c r="BJ64" s="71"/>
      <c r="BK64" s="71"/>
      <c r="BL64" s="71"/>
      <c r="BM64" s="71"/>
      <c r="BN64" s="71"/>
      <c r="BO64" s="71"/>
      <c r="BP64" s="71"/>
      <c r="BQ64" s="147">
        <f>Northeast!AK64</f>
        <v>0.94920485669256227</v>
      </c>
      <c r="BR64" s="147">
        <f>Midwest!AK64</f>
        <v>0.92794661926118538</v>
      </c>
      <c r="BS64" s="147">
        <f>South!AK64</f>
        <v>0.98649351593913559</v>
      </c>
      <c r="BT64" s="147">
        <f>West!AK64</f>
        <v>0.88723257798348698</v>
      </c>
      <c r="BU64" s="72"/>
      <c r="BV64" s="147">
        <f>Northeast!AH64</f>
        <v>0.99708479173829911</v>
      </c>
      <c r="BW64" s="147">
        <f>Midwest!AH64</f>
        <v>0.99006328305009339</v>
      </c>
      <c r="BX64" s="147">
        <f>South!AH64</f>
        <v>1.0040858503609147</v>
      </c>
      <c r="BY64" s="147">
        <f>West!AH64</f>
        <v>0.99664549098434507</v>
      </c>
      <c r="CA64" s="147">
        <f>Northeast!AI64</f>
        <v>1.0897422304261708</v>
      </c>
      <c r="CB64" s="147">
        <f>Midwest!AI64</f>
        <v>1.1182475015249287</v>
      </c>
      <c r="CC64" s="147">
        <f>South!AI64</f>
        <v>1.1192844728176337</v>
      </c>
      <c r="CD64" s="147">
        <f>West!AI64</f>
        <v>1.1016553972163399</v>
      </c>
      <c r="CF64" s="147">
        <f>Northeast!AJ64</f>
        <v>0.93032204852967626</v>
      </c>
      <c r="CG64" s="147">
        <f>Midwest!AJ64</f>
        <v>0.93454713480881035</v>
      </c>
      <c r="CH64" s="147">
        <f>South!AJ64</f>
        <v>0.99925253631526534</v>
      </c>
      <c r="CI64" s="147">
        <f>West!AJ64</f>
        <v>0.96876889000232314</v>
      </c>
      <c r="CK64" s="73">
        <f t="shared" si="92"/>
        <v>1.1742351772347317</v>
      </c>
      <c r="CL64" s="73">
        <f t="shared" si="93"/>
        <v>1.0071124584821369</v>
      </c>
      <c r="CM64" s="73">
        <f t="shared" si="155"/>
        <v>0.99630000484130088</v>
      </c>
      <c r="CN64" s="73">
        <f t="shared" si="156"/>
        <v>0.9976956326398293</v>
      </c>
      <c r="CO64" s="73">
        <f t="shared" si="157"/>
        <v>1.1100903782320148</v>
      </c>
      <c r="CP64" s="73">
        <f t="shared" si="158"/>
        <v>0.96476384315674357</v>
      </c>
      <c r="CQ64" s="73">
        <f t="shared" si="159"/>
        <v>0.94604197837429926</v>
      </c>
      <c r="CR64" s="73">
        <f t="shared" si="160"/>
        <v>1.1825868761810772</v>
      </c>
      <c r="CS64" s="73">
        <f t="shared" si="161"/>
        <v>1.1825868761810785</v>
      </c>
      <c r="CT64" s="73"/>
      <c r="CU64" s="73">
        <f t="shared" si="162"/>
        <v>1.0645536683401526</v>
      </c>
      <c r="CX64" s="53"/>
      <c r="CZ64" s="71">
        <f t="shared" si="163"/>
        <v>0.17706860365309443</v>
      </c>
      <c r="DA64" s="71">
        <f t="shared" si="164"/>
        <v>0.25326617284734687</v>
      </c>
      <c r="DB64" s="71">
        <f t="shared" si="165"/>
        <v>0.39216895762531723</v>
      </c>
      <c r="DC64" s="71">
        <f t="shared" si="166"/>
        <v>0.17749626587424155</v>
      </c>
      <c r="DE64" s="71">
        <f t="shared" si="125"/>
        <v>0.18168315700012969</v>
      </c>
      <c r="DF64" s="71">
        <f t="shared" si="126"/>
        <v>0.2604352446380559</v>
      </c>
      <c r="DG64" s="71">
        <f t="shared" si="127"/>
        <v>0.38378881205973914</v>
      </c>
      <c r="DH64" s="71">
        <f t="shared" si="128"/>
        <v>0.17390147626449171</v>
      </c>
      <c r="DI64" s="71">
        <f t="shared" si="129"/>
        <v>0.99980868996241645</v>
      </c>
      <c r="DJ64" s="71"/>
      <c r="DK64" s="71">
        <f t="shared" si="130"/>
        <v>0.18171792146251428</v>
      </c>
      <c r="DL64" s="71">
        <f t="shared" si="131"/>
        <v>0.26048507804812726</v>
      </c>
      <c r="DM64" s="71">
        <f t="shared" si="132"/>
        <v>0.38386224876097652</v>
      </c>
      <c r="DN64" s="71">
        <f t="shared" si="133"/>
        <v>0.17393475172838194</v>
      </c>
      <c r="DQ64" s="71">
        <f t="shared" si="64"/>
        <v>1.0100022947353432E-2</v>
      </c>
      <c r="DR64" s="71">
        <f t="shared" si="28"/>
        <v>-7.0523304450484485E-3</v>
      </c>
      <c r="DS64" s="71">
        <f t="shared" si="29"/>
        <v>1.7536737094779809E-4</v>
      </c>
      <c r="DT64" s="71">
        <f t="shared" si="30"/>
        <v>-1.7645922336248315E-2</v>
      </c>
      <c r="DV64" s="71">
        <f t="shared" si="115"/>
        <v>0.19541412161993241</v>
      </c>
      <c r="DW64" s="71">
        <f t="shared" si="116"/>
        <v>0.23850819016761413</v>
      </c>
      <c r="DX64" s="71">
        <f t="shared" si="117"/>
        <v>0.35186512274502729</v>
      </c>
      <c r="DY64" s="71">
        <f t="shared" si="118"/>
        <v>0.21421256546742623</v>
      </c>
      <c r="DZ64" s="71"/>
      <c r="EB64" s="71">
        <f t="shared" si="134"/>
        <v>-3.1963307652304795E-3</v>
      </c>
      <c r="EC64" s="71">
        <f t="shared" si="135"/>
        <v>-9.1113329413864217E-3</v>
      </c>
      <c r="ED64" s="71">
        <f t="shared" si="136"/>
        <v>4.5920837625856997E-3</v>
      </c>
      <c r="EE64" s="71">
        <f t="shared" si="137"/>
        <v>5.6015845649284423E-3</v>
      </c>
      <c r="EG64" s="71">
        <f t="shared" si="65"/>
        <v>-1.6594086783652145E-3</v>
      </c>
      <c r="EH64" s="71">
        <f t="shared" si="35"/>
        <v>-1.7732432870930378E-3</v>
      </c>
      <c r="EI64" s="71">
        <f t="shared" si="36"/>
        <v>7.8786633040259875E-4</v>
      </c>
      <c r="EJ64" s="71">
        <f t="shared" si="37"/>
        <v>-4.6086308891362602E-4</v>
      </c>
      <c r="EL64" s="71">
        <f t="shared" si="66"/>
        <v>1.0447369332980157E-2</v>
      </c>
      <c r="EM64" s="71">
        <f t="shared" si="38"/>
        <v>1.0297700928607876E-2</v>
      </c>
      <c r="EN64" s="71">
        <f t="shared" si="39"/>
        <v>7.7176974615167024E-3</v>
      </c>
      <c r="EO64" s="71">
        <f t="shared" si="40"/>
        <v>1.0948444833100882E-2</v>
      </c>
      <c r="EQ64" s="71">
        <f t="shared" si="67"/>
        <v>-7.9333803683946574E-2</v>
      </c>
      <c r="ER64" s="71">
        <f t="shared" si="41"/>
        <v>-6.033681656924219E-2</v>
      </c>
      <c r="ES64" s="71">
        <f t="shared" si="42"/>
        <v>1.7677444950708259E-2</v>
      </c>
      <c r="ET64" s="71">
        <f t="shared" si="43"/>
        <v>3.0211732439553957E-2</v>
      </c>
      <c r="EW64" s="71">
        <f t="shared" si="138"/>
        <v>0.99700091239840072</v>
      </c>
      <c r="EX64" s="71">
        <f t="shared" si="139"/>
        <v>0.76224861771171659</v>
      </c>
      <c r="EY64" s="71">
        <f t="shared" si="119"/>
        <v>0.94604197837429926</v>
      </c>
      <c r="EZ64" s="71"/>
      <c r="FA64" s="71">
        <f t="shared" si="140"/>
        <v>0.9997828645421839</v>
      </c>
      <c r="FB64" s="71">
        <f t="shared" si="47"/>
        <v>0.98837542553547264</v>
      </c>
      <c r="FC64" s="71">
        <f t="shared" si="120"/>
        <v>0.99630000484130088</v>
      </c>
      <c r="FD64" s="71"/>
      <c r="FE64" s="71">
        <f t="shared" si="141"/>
        <v>0.99945897073157908</v>
      </c>
      <c r="FF64" s="71">
        <f t="shared" si="142"/>
        <v>1.0071217044828928</v>
      </c>
      <c r="FG64" s="71">
        <f t="shared" si="121"/>
        <v>0.9976956326398293</v>
      </c>
      <c r="FH64" s="71"/>
      <c r="FI64" s="71">
        <f t="shared" si="143"/>
        <v>1.0094924899899587</v>
      </c>
      <c r="FJ64" s="71">
        <f t="shared" si="144"/>
        <v>1.1705378865340592</v>
      </c>
      <c r="FK64" s="71">
        <f t="shared" si="122"/>
        <v>1.1100903782320148</v>
      </c>
      <c r="FM64" s="71">
        <f t="shared" si="145"/>
        <v>0.98207004885246063</v>
      </c>
      <c r="FN64" s="71">
        <f t="shared" si="146"/>
        <v>0.96655065175425592</v>
      </c>
      <c r="FO64" s="71">
        <f t="shared" si="123"/>
        <v>0.96476384315674357</v>
      </c>
      <c r="FQ64" s="238"/>
    </row>
    <row r="65" spans="1:173" x14ac:dyDescent="0.2">
      <c r="A65" s="75" t="s">
        <v>147</v>
      </c>
      <c r="B65" s="50">
        <f t="shared" si="124"/>
        <v>1999</v>
      </c>
      <c r="D65" s="79">
        <f>Conversion_Factors!$O61*D226+D308</f>
        <v>3574.6997110732482</v>
      </c>
      <c r="E65" s="79">
        <f>Conversion_Factors!$O61*E226+E308</f>
        <v>5051.2393492015053</v>
      </c>
      <c r="F65" s="79">
        <f>Conversion_Factors!$O61*F226+F308</f>
        <v>7461.7187980349572</v>
      </c>
      <c r="G65" s="79">
        <f>Conversion_Factors!$O61*G226+G308</f>
        <v>3453.5913258999535</v>
      </c>
      <c r="H65" s="79">
        <f t="shared" si="69"/>
        <v>19541.249184209664</v>
      </c>
      <c r="I65" s="71"/>
      <c r="J65" s="321">
        <f>Northeast!I65</f>
        <v>20115.953229976589</v>
      </c>
      <c r="K65" s="321">
        <f>Midwest!I65</f>
        <v>24403.072339574624</v>
      </c>
      <c r="L65" s="321">
        <f>South!I65</f>
        <v>36490.63702641963</v>
      </c>
      <c r="M65" s="321">
        <f>West!I65</f>
        <v>22244.847084454115</v>
      </c>
      <c r="N65" s="321">
        <f t="shared" si="147"/>
        <v>103254.50968042496</v>
      </c>
      <c r="P65" s="85">
        <f>Northeast!N65</f>
        <v>36.685997888937528</v>
      </c>
      <c r="Q65" s="85">
        <f>Midwest!N65</f>
        <v>43.265481638178109</v>
      </c>
      <c r="R65" s="85">
        <f>South!N65</f>
        <v>61.001955535822056</v>
      </c>
      <c r="S65" s="85">
        <f>West!N65</f>
        <v>34.534555706901976</v>
      </c>
      <c r="T65" s="81">
        <f t="shared" si="148"/>
        <v>175.48799076983968</v>
      </c>
      <c r="V65" s="79">
        <f>Conversion_Factors!$O61*V226+V308</f>
        <v>177.70471377644026</v>
      </c>
      <c r="W65" s="79">
        <f>Conversion_Factors!$O61*W226+W308</f>
        <v>206.9919426092049</v>
      </c>
      <c r="X65" s="79">
        <f>Conversion_Factors!$O61*X226+X308</f>
        <v>204.48310597133693</v>
      </c>
      <c r="Y65" s="79">
        <f>Conversion_Factors!$O61*Y226+Y308</f>
        <v>155.25354311441896</v>
      </c>
      <c r="Z65" s="79">
        <f>Conversion_Factors!$O61*Z226+Z308</f>
        <v>189.25322724102097</v>
      </c>
      <c r="AC65" s="79">
        <f>Conversion_Factors!$O61*AC226+AC308</f>
        <v>97.440438226465147</v>
      </c>
      <c r="AD65" s="79">
        <f>Conversion_Factors!$O61*AD226+AD308</f>
        <v>116.74986982565372</v>
      </c>
      <c r="AE65" s="79">
        <f>Conversion_Factors!$O61*AE226+AE308</f>
        <v>122.31933767521971</v>
      </c>
      <c r="AF65" s="79">
        <f>Conversion_Factors!$O61*AF226+AF308</f>
        <v>100.00393099627252</v>
      </c>
      <c r="AG65" s="79">
        <f>Conversion_Factors!$O61*AG226+AG308</f>
        <v>111.35376898718317</v>
      </c>
      <c r="AI65" s="74">
        <f t="shared" si="149"/>
        <v>99.342896281357611</v>
      </c>
      <c r="AJ65" s="74">
        <f t="shared" si="150"/>
        <v>119.59174336605034</v>
      </c>
      <c r="AK65" s="74">
        <f t="shared" si="151"/>
        <v>124.80776131214921</v>
      </c>
      <c r="AL65" s="74">
        <f t="shared" si="152"/>
        <v>100.84937164509461</v>
      </c>
      <c r="AM65" s="74">
        <f t="shared" si="153"/>
        <v>113.48351144570674</v>
      </c>
      <c r="AO65" s="118">
        <f>Northeast!V65</f>
        <v>0.98084958133791122</v>
      </c>
      <c r="AP65" s="118">
        <f>Midwest!V65</f>
        <v>0.97623687505166545</v>
      </c>
      <c r="AQ65" s="118">
        <f>South!V65</f>
        <v>0.98006194798490254</v>
      </c>
      <c r="AR65" s="118">
        <f>West!V65</f>
        <v>0.99161679805207581</v>
      </c>
      <c r="AS65" s="118">
        <f t="shared" si="154"/>
        <v>0.981233022917673</v>
      </c>
      <c r="AU65" s="51">
        <f t="shared" si="167"/>
        <v>1823.7265452709657</v>
      </c>
      <c r="AV65" s="51">
        <f t="shared" si="168"/>
        <v>1772.9522347075206</v>
      </c>
      <c r="AW65" s="51">
        <f t="shared" si="169"/>
        <v>1671.7152811461185</v>
      </c>
      <c r="AX65" s="51">
        <f t="shared" si="170"/>
        <v>1552.4744034332591</v>
      </c>
      <c r="AY65" s="51">
        <f t="shared" si="171"/>
        <v>1699.5673245941409</v>
      </c>
      <c r="BB65" s="71">
        <f t="shared" si="88"/>
        <v>0.93654941935489888</v>
      </c>
      <c r="BC65" s="71">
        <f t="shared" si="89"/>
        <v>0.92651368951927338</v>
      </c>
      <c r="BD65" s="71">
        <f t="shared" si="90"/>
        <v>0.99635216659956016</v>
      </c>
      <c r="BE65" s="71">
        <f t="shared" si="91"/>
        <v>0.9038512892621936</v>
      </c>
      <c r="BF65" s="71"/>
      <c r="BG65" s="712" t="s">
        <v>1541</v>
      </c>
      <c r="BH65" s="71"/>
      <c r="BI65" s="71"/>
      <c r="BJ65" s="71"/>
      <c r="BK65" s="71"/>
      <c r="BL65" s="71"/>
      <c r="BM65" s="71"/>
      <c r="BN65" s="71"/>
      <c r="BO65" s="71"/>
      <c r="BP65" s="71"/>
      <c r="BQ65" s="147">
        <f>Northeast!AK65</f>
        <v>0.94082727897727503</v>
      </c>
      <c r="BR65" s="147">
        <f>Midwest!AK65</f>
        <v>0.93750346029313336</v>
      </c>
      <c r="BS65" s="147">
        <f>South!AK65</f>
        <v>0.99158477582704541</v>
      </c>
      <c r="BT65" s="147">
        <f>West!AK65</f>
        <v>0.90733003775382537</v>
      </c>
      <c r="BU65" s="72"/>
      <c r="BV65" s="147">
        <f>Northeast!AH65</f>
        <v>0.99545308717342229</v>
      </c>
      <c r="BW65" s="147">
        <f>Midwest!AH65</f>
        <v>0.98827762110827411</v>
      </c>
      <c r="BX65" s="147">
        <f>South!AH65</f>
        <v>1.0048078499072746</v>
      </c>
      <c r="BY65" s="147">
        <f>West!AH65</f>
        <v>0.99616595026409127</v>
      </c>
      <c r="CA65" s="147">
        <f>Northeast!AI65</f>
        <v>1.1022554997059364</v>
      </c>
      <c r="CB65" s="147">
        <f>Midwest!AI65</f>
        <v>1.1309375376439603</v>
      </c>
      <c r="CC65" s="147">
        <f>South!AI65</f>
        <v>1.1291014588481507</v>
      </c>
      <c r="CD65" s="147">
        <f>West!AI65</f>
        <v>1.1148337584826933</v>
      </c>
      <c r="CF65" s="147">
        <f>Northeast!AJ65</f>
        <v>0.98120783390683497</v>
      </c>
      <c r="CG65" s="147">
        <f>Midwest!AJ65</f>
        <v>0.96144776982459346</v>
      </c>
      <c r="CH65" s="147">
        <f>South!AJ65</f>
        <v>0.97253879371327878</v>
      </c>
      <c r="CI65" s="147">
        <f>West!AJ65</f>
        <v>0.94459533527848416</v>
      </c>
      <c r="CK65" s="73">
        <f t="shared" si="92"/>
        <v>1.1889631553905928</v>
      </c>
      <c r="CL65" s="73">
        <f t="shared" si="93"/>
        <v>1.0259655388705353</v>
      </c>
      <c r="CM65" s="73">
        <f t="shared" si="155"/>
        <v>0.9961133408819991</v>
      </c>
      <c r="CN65" s="73">
        <f t="shared" si="156"/>
        <v>0.99713330881078488</v>
      </c>
      <c r="CO65" s="73">
        <f t="shared" si="157"/>
        <v>1.1217272073441291</v>
      </c>
      <c r="CP65" s="73">
        <f t="shared" si="158"/>
        <v>0.96658323555456038</v>
      </c>
      <c r="CQ65" s="73">
        <f t="shared" si="159"/>
        <v>0.95267392976824228</v>
      </c>
      <c r="CR65" s="73">
        <f t="shared" si="160"/>
        <v>1.2198352244175199</v>
      </c>
      <c r="CS65" s="73">
        <f t="shared" si="161"/>
        <v>1.2198352244175217</v>
      </c>
      <c r="CT65" s="73"/>
      <c r="CU65" s="73">
        <f t="shared" si="162"/>
        <v>1.076932523093312</v>
      </c>
      <c r="CX65" s="53"/>
      <c r="CZ65" s="71">
        <f t="shared" si="163"/>
        <v>0.18293097218993501</v>
      </c>
      <c r="DA65" s="71">
        <f t="shared" si="164"/>
        <v>0.2584911180234663</v>
      </c>
      <c r="DB65" s="71">
        <f t="shared" si="165"/>
        <v>0.38184451401727226</v>
      </c>
      <c r="DC65" s="71">
        <f t="shared" si="166"/>
        <v>0.17673339576932642</v>
      </c>
      <c r="DE65" s="71">
        <f t="shared" si="125"/>
        <v>0.17998387596041271</v>
      </c>
      <c r="DF65" s="71">
        <f t="shared" si="126"/>
        <v>0.25586975423786273</v>
      </c>
      <c r="DG65" s="71">
        <f t="shared" si="127"/>
        <v>0.38698378204470912</v>
      </c>
      <c r="DH65" s="71">
        <f t="shared" si="128"/>
        <v>0.17711455700153966</v>
      </c>
      <c r="DI65" s="71">
        <f t="shared" si="129"/>
        <v>0.99995196924452423</v>
      </c>
      <c r="DJ65" s="71"/>
      <c r="DK65" s="71">
        <f t="shared" si="130"/>
        <v>0.17999252113718292</v>
      </c>
      <c r="DL65" s="71">
        <f t="shared" si="131"/>
        <v>0.25588204444577017</v>
      </c>
      <c r="DM65" s="71">
        <f t="shared" si="132"/>
        <v>0.38700237006091404</v>
      </c>
      <c r="DN65" s="71">
        <f t="shared" si="133"/>
        <v>0.17712306435613287</v>
      </c>
      <c r="DQ65" s="71">
        <f t="shared" si="64"/>
        <v>-8.86506892964865E-3</v>
      </c>
      <c r="DR65" s="71">
        <f t="shared" si="28"/>
        <v>1.0246240033230259E-2</v>
      </c>
      <c r="DS65" s="71">
        <f t="shared" si="29"/>
        <v>5.147694256358441E-3</v>
      </c>
      <c r="DT65" s="71">
        <f t="shared" si="30"/>
        <v>2.2399107015655076E-2</v>
      </c>
      <c r="DV65" s="71">
        <f t="shared" si="115"/>
        <v>0.1948191250167757</v>
      </c>
      <c r="DW65" s="71">
        <f t="shared" si="116"/>
        <v>0.23633904625669799</v>
      </c>
      <c r="DX65" s="71">
        <f t="shared" si="117"/>
        <v>0.35340477756718786</v>
      </c>
      <c r="DY65" s="71">
        <f t="shared" si="118"/>
        <v>0.21543705115933839</v>
      </c>
      <c r="DZ65" s="71"/>
      <c r="EB65" s="71">
        <f t="shared" si="134"/>
        <v>-3.0494432207539808E-3</v>
      </c>
      <c r="EC65" s="71">
        <f t="shared" si="135"/>
        <v>-9.1362393328428895E-3</v>
      </c>
      <c r="ED65" s="71">
        <f t="shared" si="136"/>
        <v>4.366150511691585E-3</v>
      </c>
      <c r="EE65" s="71">
        <f t="shared" si="137"/>
        <v>5.6999422773927775E-3</v>
      </c>
      <c r="EG65" s="71">
        <f t="shared" si="65"/>
        <v>-1.6378157192312797E-3</v>
      </c>
      <c r="EH65" s="71">
        <f t="shared" si="35"/>
        <v>-1.8052120572250772E-3</v>
      </c>
      <c r="EI65" s="71">
        <f t="shared" si="36"/>
        <v>7.1880316748497387E-4</v>
      </c>
      <c r="EJ65" s="71">
        <f t="shared" si="37"/>
        <v>-4.8127055032297014E-4</v>
      </c>
      <c r="EL65" s="71">
        <f t="shared" si="66"/>
        <v>1.1417352343966266E-2</v>
      </c>
      <c r="EM65" s="71">
        <f t="shared" si="38"/>
        <v>1.1284239005587601E-2</v>
      </c>
      <c r="EN65" s="71">
        <f t="shared" si="39"/>
        <v>8.7325296575906947E-3</v>
      </c>
      <c r="EO65" s="71">
        <f t="shared" si="40"/>
        <v>1.1891343137470221E-2</v>
      </c>
      <c r="EQ65" s="71">
        <f t="shared" si="67"/>
        <v>5.3253481413831794E-2</v>
      </c>
      <c r="ER65" s="71">
        <f t="shared" si="41"/>
        <v>2.8378177841740397E-2</v>
      </c>
      <c r="ES65" s="71">
        <f t="shared" si="42"/>
        <v>-2.7097570402411286E-2</v>
      </c>
      <c r="ET65" s="71">
        <f t="shared" si="43"/>
        <v>-2.5269460688391778E-2</v>
      </c>
      <c r="EW65" s="71">
        <f t="shared" si="138"/>
        <v>1.007010208368702</v>
      </c>
      <c r="EX65" s="71">
        <f t="shared" si="139"/>
        <v>0.76759213935063086</v>
      </c>
      <c r="EY65" s="71">
        <f t="shared" si="119"/>
        <v>0.95267392976824228</v>
      </c>
      <c r="EZ65" s="71"/>
      <c r="FA65" s="71">
        <f t="shared" si="140"/>
        <v>0.99981264282003934</v>
      </c>
      <c r="FB65" s="71">
        <f t="shared" si="47"/>
        <v>0.9881902463030019</v>
      </c>
      <c r="FC65" s="71">
        <f t="shared" si="120"/>
        <v>0.9961133408819991</v>
      </c>
      <c r="FD65" s="71"/>
      <c r="FE65" s="71">
        <f t="shared" si="141"/>
        <v>0.99943637737738067</v>
      </c>
      <c r="FF65" s="71">
        <f t="shared" si="142"/>
        <v>1.0065540679065152</v>
      </c>
      <c r="FG65" s="71">
        <f t="shared" si="121"/>
        <v>0.99713330881078488</v>
      </c>
      <c r="FH65" s="71"/>
      <c r="FI65" s="71">
        <f t="shared" si="143"/>
        <v>1.0104827763038966</v>
      </c>
      <c r="FJ65" s="71">
        <f t="shared" si="144"/>
        <v>1.1828083733538317</v>
      </c>
      <c r="FK65" s="71">
        <f t="shared" si="122"/>
        <v>1.1217272073441291</v>
      </c>
      <c r="FM65" s="71">
        <f t="shared" si="145"/>
        <v>1.00188584223043</v>
      </c>
      <c r="FN65" s="71">
        <f t="shared" si="146"/>
        <v>0.96837341379118369</v>
      </c>
      <c r="FO65" s="71">
        <f t="shared" si="123"/>
        <v>0.96658323555456038</v>
      </c>
      <c r="FQ65" s="238"/>
    </row>
    <row r="66" spans="1:173" x14ac:dyDescent="0.2">
      <c r="A66" s="75" t="s">
        <v>147</v>
      </c>
      <c r="B66" s="50">
        <f t="shared" si="124"/>
        <v>2000</v>
      </c>
      <c r="D66" s="79">
        <f>Conversion_Factors!$O62*D227+D309</f>
        <v>3757.4478302869738</v>
      </c>
      <c r="E66" s="79">
        <f>Conversion_Factors!$O62*E227+E309</f>
        <v>5186.5240842783078</v>
      </c>
      <c r="F66" s="79">
        <f>Conversion_Factors!$O62*F227+F309</f>
        <v>7957.0520100638369</v>
      </c>
      <c r="G66" s="79">
        <f>Conversion_Factors!$O62*G227+G309</f>
        <v>3486.8531170706974</v>
      </c>
      <c r="H66" s="79">
        <f t="shared" si="69"/>
        <v>20387.877041699816</v>
      </c>
      <c r="I66" s="71"/>
      <c r="J66" s="321">
        <f>Northeast!I66</f>
        <v>20227.432029409156</v>
      </c>
      <c r="K66" s="321">
        <f>Midwest!I66</f>
        <v>24485.666828935307</v>
      </c>
      <c r="L66" s="321">
        <f>South!I66</f>
        <v>37143.162061519673</v>
      </c>
      <c r="M66" s="321">
        <f>West!I66</f>
        <v>22599.143414922353</v>
      </c>
      <c r="N66" s="321">
        <f t="shared" si="147"/>
        <v>104455.40433478649</v>
      </c>
      <c r="P66" s="85">
        <f>Northeast!N66</f>
        <v>37.150451147479217</v>
      </c>
      <c r="Q66" s="85">
        <f>Midwest!N66</f>
        <v>43.668983792992734</v>
      </c>
      <c r="R66" s="85">
        <f>South!N66</f>
        <v>62.745493450841778</v>
      </c>
      <c r="S66" s="85">
        <f>West!N66</f>
        <v>35.475019883892436</v>
      </c>
      <c r="T66" s="81">
        <f t="shared" si="148"/>
        <v>179.03994827520617</v>
      </c>
      <c r="V66" s="79">
        <f>Conversion_Factors!$O62*V227+V309</f>
        <v>185.76000279343066</v>
      </c>
      <c r="W66" s="79">
        <f>Conversion_Factors!$O62*W227+W309</f>
        <v>211.81878037110536</v>
      </c>
      <c r="X66" s="79">
        <f>Conversion_Factors!$O62*X227+X309</f>
        <v>214.2265646873222</v>
      </c>
      <c r="Y66" s="79">
        <f>Conversion_Factors!$O62*Y227+Y309</f>
        <v>154.29138410477572</v>
      </c>
      <c r="Z66" s="79">
        <f>Conversion_Factors!$O62*Z227+Z309</f>
        <v>195.18259654957939</v>
      </c>
      <c r="AC66" s="79">
        <f>Conversion_Factors!$O62*AC227+AC309</f>
        <v>101.14137821289768</v>
      </c>
      <c r="AD66" s="79">
        <f>Conversion_Factors!$O62*AD227+AD309</f>
        <v>118.76905835190411</v>
      </c>
      <c r="AE66" s="79">
        <f>Conversion_Factors!$O62*AE227+AE309</f>
        <v>126.81471724017635</v>
      </c>
      <c r="AF66" s="79">
        <f>Conversion_Factors!$O62*AF227+AF309</f>
        <v>98.290378088101249</v>
      </c>
      <c r="AG66" s="79">
        <f>Conversion_Factors!$O62*AG227+AG309</f>
        <v>113.8733407717543</v>
      </c>
      <c r="AI66" s="74">
        <f t="shared" si="149"/>
        <v>101.68950332662709</v>
      </c>
      <c r="AJ66" s="74">
        <f t="shared" si="150"/>
        <v>119.54073724189564</v>
      </c>
      <c r="AK66" s="74">
        <f t="shared" si="151"/>
        <v>125.41546560515384</v>
      </c>
      <c r="AL66" s="74">
        <f t="shared" si="152"/>
        <v>99.229782368796748</v>
      </c>
      <c r="AM66" s="74">
        <f t="shared" si="153"/>
        <v>113.87105178224162</v>
      </c>
      <c r="AO66" s="118">
        <f>Northeast!V66</f>
        <v>0.99460981619736277</v>
      </c>
      <c r="AP66" s="118">
        <f>Midwest!V66</f>
        <v>0.99354463668372728</v>
      </c>
      <c r="AQ66" s="118">
        <f>South!V66</f>
        <v>1.0111569305130819</v>
      </c>
      <c r="AR66" s="118">
        <f>West!V66</f>
        <v>0.99053304100573236</v>
      </c>
      <c r="AS66" s="118">
        <f t="shared" si="154"/>
        <v>1.0000201015927828</v>
      </c>
      <c r="AU66" s="51">
        <f t="shared" si="167"/>
        <v>1836.637052764052</v>
      </c>
      <c r="AV66" s="51">
        <f t="shared" si="168"/>
        <v>1783.4508693628077</v>
      </c>
      <c r="AW66" s="51">
        <f t="shared" si="169"/>
        <v>1689.2878788003386</v>
      </c>
      <c r="AX66" s="51">
        <f t="shared" si="170"/>
        <v>1569.7506419853091</v>
      </c>
      <c r="AY66" s="51">
        <f t="shared" si="171"/>
        <v>1714.0324085230791</v>
      </c>
      <c r="BB66" s="71">
        <f t="shared" si="88"/>
        <v>0.95867192179812255</v>
      </c>
      <c r="BC66" s="71">
        <f t="shared" si="89"/>
        <v>0.92611852952788509</v>
      </c>
      <c r="BD66" s="71">
        <f t="shared" si="90"/>
        <v>1.0012035274654334</v>
      </c>
      <c r="BE66" s="71">
        <f t="shared" si="91"/>
        <v>0.88933590030559562</v>
      </c>
      <c r="BF66" s="71"/>
      <c r="BG66" s="71"/>
      <c r="BH66" s="71"/>
      <c r="BI66" s="71"/>
      <c r="BJ66" s="71"/>
      <c r="BK66" s="71"/>
      <c r="BL66" s="71"/>
      <c r="BM66" s="71"/>
      <c r="BN66" s="71"/>
      <c r="BO66" s="71"/>
      <c r="BP66" s="71"/>
      <c r="BQ66" s="147">
        <f>Northeast!AK66</f>
        <v>0.96327919183744914</v>
      </c>
      <c r="BR66" s="147">
        <f>Midwest!AK66</f>
        <v>0.93693097721303853</v>
      </c>
      <c r="BS66" s="147">
        <f>South!AK66</f>
        <v>0.99633712329715463</v>
      </c>
      <c r="BT66" s="147">
        <f>West!AK66</f>
        <v>0.89320932698683531</v>
      </c>
      <c r="BU66" s="72"/>
      <c r="BV66" s="147">
        <f>Northeast!AH66</f>
        <v>0.99521709793134994</v>
      </c>
      <c r="BW66" s="147">
        <f>Midwest!AH66</f>
        <v>0.98845971800685239</v>
      </c>
      <c r="BX66" s="147">
        <f>South!AH66</f>
        <v>1.004884294737683</v>
      </c>
      <c r="BY66" s="147">
        <f>West!AH66</f>
        <v>0.99566347264385802</v>
      </c>
      <c r="CA66" s="147">
        <f>Northeast!AI66</f>
        <v>1.110058576282932</v>
      </c>
      <c r="CB66" s="147">
        <f>Midwest!AI66</f>
        <v>1.1376344467841168</v>
      </c>
      <c r="CC66" s="147">
        <f>South!AI66</f>
        <v>1.1409702536548407</v>
      </c>
      <c r="CD66" s="147">
        <f>West!AI66</f>
        <v>1.1272398464122799</v>
      </c>
      <c r="CF66" s="147">
        <f>Northeast!AJ66</f>
        <v>0.99497309465362049</v>
      </c>
      <c r="CG66" s="147">
        <f>Midwest!AJ66</f>
        <v>0.97849333453031184</v>
      </c>
      <c r="CH66" s="147">
        <f>South!AJ66</f>
        <v>1.0033950848494355</v>
      </c>
      <c r="CI66" s="147">
        <f>West!AJ66</f>
        <v>0.94356296889203117</v>
      </c>
      <c r="CK66" s="73">
        <f t="shared" si="92"/>
        <v>1.2027913116809139</v>
      </c>
      <c r="CL66" s="73">
        <f t="shared" si="93"/>
        <v>1.0581093953664154</v>
      </c>
      <c r="CM66" s="73">
        <f t="shared" si="155"/>
        <v>0.99602167304426859</v>
      </c>
      <c r="CN66" s="73">
        <f t="shared" si="156"/>
        <v>0.99707882472952969</v>
      </c>
      <c r="CO66" s="73">
        <f t="shared" si="157"/>
        <v>1.1316086618793098</v>
      </c>
      <c r="CP66" s="73">
        <f t="shared" si="158"/>
        <v>0.98505810772696978</v>
      </c>
      <c r="CQ66" s="73">
        <f t="shared" si="159"/>
        <v>0.95581573541908305</v>
      </c>
      <c r="CR66" s="73">
        <f t="shared" si="160"/>
        <v>1.2726847875546674</v>
      </c>
      <c r="CS66" s="73">
        <f t="shared" si="161"/>
        <v>1.2726847875546694</v>
      </c>
      <c r="CT66" s="73"/>
      <c r="CU66" s="73">
        <f t="shared" si="162"/>
        <v>1.1070223644126129</v>
      </c>
      <c r="CX66" s="53"/>
      <c r="CZ66" s="71">
        <f t="shared" si="163"/>
        <v>0.18429814063532832</v>
      </c>
      <c r="DA66" s="71">
        <f t="shared" si="164"/>
        <v>0.25439255267579775</v>
      </c>
      <c r="DB66" s="71">
        <f t="shared" si="165"/>
        <v>0.3902835000323519</v>
      </c>
      <c r="DC66" s="71">
        <f t="shared" si="166"/>
        <v>0.17102580665652206</v>
      </c>
      <c r="DE66" s="71">
        <f t="shared" si="125"/>
        <v>0.18361370809732652</v>
      </c>
      <c r="DF66" s="71">
        <f t="shared" si="126"/>
        <v>0.25643637650163947</v>
      </c>
      <c r="DG66" s="71">
        <f t="shared" si="127"/>
        <v>0.38604863419535429</v>
      </c>
      <c r="DH66" s="71">
        <f t="shared" si="128"/>
        <v>0.17386398748096132</v>
      </c>
      <c r="DI66" s="71">
        <f t="shared" si="129"/>
        <v>0.99996270627528161</v>
      </c>
      <c r="DJ66" s="71"/>
      <c r="DK66" s="71">
        <f t="shared" si="130"/>
        <v>0.1836205559917943</v>
      </c>
      <c r="DL66" s="71">
        <f t="shared" si="131"/>
        <v>0.25644594032594314</v>
      </c>
      <c r="DM66" s="71">
        <f t="shared" si="132"/>
        <v>0.38606303192379082</v>
      </c>
      <c r="DN66" s="71">
        <f t="shared" si="133"/>
        <v>0.17387047175847173</v>
      </c>
      <c r="DQ66" s="71">
        <f t="shared" si="64"/>
        <v>2.3583716378540193E-2</v>
      </c>
      <c r="DR66" s="71">
        <f t="shared" si="28"/>
        <v>-6.108328853120787E-4</v>
      </c>
      <c r="DS66" s="71">
        <f t="shared" si="29"/>
        <v>4.781230616240242E-3</v>
      </c>
      <c r="DT66" s="71">
        <f t="shared" si="30"/>
        <v>-1.5685300250143211E-2</v>
      </c>
      <c r="DV66" s="71">
        <f t="shared" si="115"/>
        <v>0.1936465820818509</v>
      </c>
      <c r="DW66" s="71">
        <f t="shared" si="116"/>
        <v>0.23441263747787641</v>
      </c>
      <c r="DX66" s="71">
        <f t="shared" si="117"/>
        <v>0.35558870599431486</v>
      </c>
      <c r="DY66" s="71">
        <f t="shared" si="118"/>
        <v>0.21635207444595783</v>
      </c>
      <c r="DZ66" s="71"/>
      <c r="EB66" s="71">
        <f t="shared" si="134"/>
        <v>-6.0368082660403723E-3</v>
      </c>
      <c r="EC66" s="71">
        <f t="shared" si="135"/>
        <v>-8.1844403270590789E-3</v>
      </c>
      <c r="ED66" s="71">
        <f t="shared" si="136"/>
        <v>6.1606640543828296E-3</v>
      </c>
      <c r="EE66" s="71">
        <f t="shared" si="137"/>
        <v>4.2382941212814164E-3</v>
      </c>
      <c r="EG66" s="71">
        <f t="shared" si="65"/>
        <v>-2.3709527067175735E-4</v>
      </c>
      <c r="EH66" s="71">
        <f t="shared" si="35"/>
        <v>1.8423985371259432E-4</v>
      </c>
      <c r="EI66" s="71">
        <f t="shared" si="36"/>
        <v>7.60761598726423E-5</v>
      </c>
      <c r="EJ66" s="71">
        <f t="shared" si="37"/>
        <v>-5.0453881754480194E-4</v>
      </c>
      <c r="EL66" s="71">
        <f t="shared" si="66"/>
        <v>7.054250587663553E-3</v>
      </c>
      <c r="EM66" s="71">
        <f t="shared" si="38"/>
        <v>5.9040917719926896E-3</v>
      </c>
      <c r="EN66" s="71">
        <f t="shared" si="39"/>
        <v>1.0456852875028566E-2</v>
      </c>
      <c r="EO66" s="71">
        <f t="shared" si="40"/>
        <v>1.1066732616954173E-2</v>
      </c>
      <c r="EQ66" s="71">
        <f t="shared" si="67"/>
        <v>1.3931399885252587E-2</v>
      </c>
      <c r="ER66" s="71">
        <f t="shared" si="41"/>
        <v>1.7573732888750054E-2</v>
      </c>
      <c r="ES66" s="71">
        <f t="shared" si="42"/>
        <v>3.1234648137745825E-2</v>
      </c>
      <c r="ET66" s="71">
        <f t="shared" si="43"/>
        <v>-1.0935168804927032E-3</v>
      </c>
      <c r="EW66" s="71">
        <f t="shared" si="138"/>
        <v>1.0032978814184672</v>
      </c>
      <c r="EX66" s="71">
        <f t="shared" si="139"/>
        <v>0.7701235672039568</v>
      </c>
      <c r="EY66" s="71">
        <f t="shared" si="119"/>
        <v>0.95581573541908305</v>
      </c>
      <c r="EZ66" s="71"/>
      <c r="FA66" s="71">
        <f t="shared" si="140"/>
        <v>0.99990797449048385</v>
      </c>
      <c r="FB66" s="71">
        <f t="shared" si="47"/>
        <v>0.98809930759208697</v>
      </c>
      <c r="FC66" s="71">
        <f t="shared" si="120"/>
        <v>0.99602167304426859</v>
      </c>
      <c r="FD66" s="71"/>
      <c r="FE66" s="71">
        <f t="shared" si="141"/>
        <v>0.99994535928067618</v>
      </c>
      <c r="FF66" s="71">
        <f t="shared" si="142"/>
        <v>1.0064990690682065</v>
      </c>
      <c r="FG66" s="71">
        <f t="shared" si="121"/>
        <v>0.99707882472952969</v>
      </c>
      <c r="FH66" s="71"/>
      <c r="FI66" s="71">
        <f t="shared" si="143"/>
        <v>1.0088091422499921</v>
      </c>
      <c r="FJ66" s="71">
        <f t="shared" si="144"/>
        <v>1.1932279005691873</v>
      </c>
      <c r="FK66" s="71">
        <f t="shared" si="122"/>
        <v>1.1316086618793098</v>
      </c>
      <c r="FM66" s="71">
        <f t="shared" si="145"/>
        <v>1.0191135863863909</v>
      </c>
      <c r="FN66" s="71">
        <f t="shared" si="146"/>
        <v>0.9868825026899658</v>
      </c>
      <c r="FO66" s="71">
        <f t="shared" si="123"/>
        <v>0.98505810772696978</v>
      </c>
      <c r="FQ66" s="238"/>
    </row>
    <row r="67" spans="1:173" x14ac:dyDescent="0.2">
      <c r="A67" s="75" t="s">
        <v>147</v>
      </c>
      <c r="B67" s="50">
        <f t="shared" si="124"/>
        <v>2001</v>
      </c>
      <c r="D67" s="79">
        <f>Conversion_Factors!$O63*D228+D310</f>
        <v>3686.7986868295234</v>
      </c>
      <c r="E67" s="79">
        <f>Conversion_Factors!$O63*E228+E310</f>
        <v>5095.7727469688152</v>
      </c>
      <c r="F67" s="79">
        <f>Conversion_Factors!$O63*F228+F310</f>
        <v>7765.3458317780851</v>
      </c>
      <c r="G67" s="79">
        <f>Conversion_Factors!$O63*G228+G310</f>
        <v>3476.5759476443473</v>
      </c>
      <c r="H67" s="79">
        <f t="shared" si="69"/>
        <v>20024.493213220769</v>
      </c>
      <c r="I67" s="71"/>
      <c r="J67" s="321">
        <f>Northeast!I67</f>
        <v>20330.688183619135</v>
      </c>
      <c r="K67" s="321">
        <f>Midwest!I67</f>
        <v>24551.571317841022</v>
      </c>
      <c r="L67" s="321">
        <f>South!I67</f>
        <v>37769.85440780739</v>
      </c>
      <c r="M67" s="321">
        <f>West!I67</f>
        <v>22942.060444777275</v>
      </c>
      <c r="N67" s="321">
        <f t="shared" si="147"/>
        <v>105594.17435404482</v>
      </c>
      <c r="P67" s="85">
        <f>Northeast!N67</f>
        <v>37.615996433606391</v>
      </c>
      <c r="Q67" s="85">
        <f>Midwest!N67</f>
        <v>44.068274907866439</v>
      </c>
      <c r="R67" s="85">
        <f>South!N67</f>
        <v>64.513710398010431</v>
      </c>
      <c r="S67" s="85">
        <f>West!N67</f>
        <v>36.431506163491569</v>
      </c>
      <c r="T67" s="81">
        <f t="shared" si="148"/>
        <v>182.62948790297483</v>
      </c>
      <c r="V67" s="79">
        <f>Conversion_Factors!$O63*V228+V310</f>
        <v>181.3415588066544</v>
      </c>
      <c r="W67" s="79">
        <f>Conversion_Factors!$O63*W228+W310</f>
        <v>207.5538335611881</v>
      </c>
      <c r="X67" s="79">
        <f>Conversion_Factors!$O63*X228+X310</f>
        <v>205.59639303700664</v>
      </c>
      <c r="Y67" s="79">
        <f>Conversion_Factors!$O63*Y228+Y310</f>
        <v>151.53721506455992</v>
      </c>
      <c r="Z67" s="79">
        <f>Conversion_Factors!$O63*Z228+Z310</f>
        <v>189.63634438847927</v>
      </c>
      <c r="AC67" s="79">
        <f>Conversion_Factors!$O63*AC228+AC310</f>
        <v>98.011458857320378</v>
      </c>
      <c r="AD67" s="79">
        <f>Conversion_Factors!$O63*AD228+AD310</f>
        <v>115.63358805450292</v>
      </c>
      <c r="AE67" s="79">
        <f>Conversion_Factors!$O63*AE228+AE310</f>
        <v>120.36737282463861</v>
      </c>
      <c r="AF67" s="79">
        <f>Conversion_Factors!$O63*AF228+AF310</f>
        <v>95.427730383770523</v>
      </c>
      <c r="AG67" s="79">
        <f>Conversion_Factors!$O63*AG228+AG310</f>
        <v>109.64545453831168</v>
      </c>
      <c r="AI67" s="74">
        <f t="shared" si="149"/>
        <v>102.58430145776987</v>
      </c>
      <c r="AJ67" s="74">
        <f t="shared" si="150"/>
        <v>119.16544679185017</v>
      </c>
      <c r="AK67" s="74">
        <f t="shared" si="151"/>
        <v>122.95741622113067</v>
      </c>
      <c r="AL67" s="74">
        <f t="shared" si="152"/>
        <v>95.252879529738195</v>
      </c>
      <c r="AM67" s="74">
        <f t="shared" si="153"/>
        <v>112.3196020046605</v>
      </c>
      <c r="AO67" s="118">
        <f>Northeast!V67</f>
        <v>0.95542356349395274</v>
      </c>
      <c r="AP67" s="118">
        <f>Midwest!V67</f>
        <v>0.97036172118318453</v>
      </c>
      <c r="AQ67" s="118">
        <f>South!V67</f>
        <v>0.97893544386266185</v>
      </c>
      <c r="AR67" s="118">
        <f>West!V67</f>
        <v>1.0018356490102511</v>
      </c>
      <c r="AS67" s="118">
        <f t="shared" si="154"/>
        <v>0.97619162266762793</v>
      </c>
      <c r="AU67" s="51">
        <f t="shared" si="167"/>
        <v>1850.2077300026858</v>
      </c>
      <c r="AV67" s="51">
        <f t="shared" si="168"/>
        <v>1794.9268638395909</v>
      </c>
      <c r="AW67" s="51">
        <f t="shared" si="169"/>
        <v>1708.0741085587779</v>
      </c>
      <c r="AX67" s="51">
        <f t="shared" si="170"/>
        <v>1587.9788239240363</v>
      </c>
      <c r="AY67" s="51">
        <f t="shared" si="171"/>
        <v>1729.5413219543693</v>
      </c>
      <c r="BB67" s="71">
        <f t="shared" si="88"/>
        <v>0.96710757952032322</v>
      </c>
      <c r="BC67" s="71">
        <f t="shared" si="89"/>
        <v>0.92321104001626642</v>
      </c>
      <c r="BD67" s="71">
        <f t="shared" si="90"/>
        <v>0.98158068667707132</v>
      </c>
      <c r="BE67" s="71">
        <f t="shared" si="91"/>
        <v>0.85369335043425598</v>
      </c>
      <c r="BF67" s="71"/>
      <c r="BG67" s="71">
        <f t="shared" ref="BG67:BG77" si="182">V67/V$87</f>
        <v>1.033647305539094</v>
      </c>
      <c r="BH67" s="71">
        <f t="shared" ref="BH67:BH77" si="183">W67/W$87</f>
        <v>1.0101676934484207</v>
      </c>
      <c r="BI67" s="71">
        <f t="shared" ref="BI67:BI77" si="184">X67/X$87</f>
        <v>1.100045959011954</v>
      </c>
      <c r="BJ67" s="71">
        <f t="shared" ref="BJ67:BJ77" si="185">Y67/Y$87</f>
        <v>0.92903199500904476</v>
      </c>
      <c r="BK67" s="71"/>
      <c r="BL67" s="71">
        <f t="shared" ref="BL67:BO68" si="186">BQ67*BV67*CA67*CF67</f>
        <v>1.033647305539094</v>
      </c>
      <c r="BM67" s="71">
        <f t="shared" si="186"/>
        <v>1.0101676934484207</v>
      </c>
      <c r="BN67" s="71">
        <f t="shared" si="186"/>
        <v>1.100045959011954</v>
      </c>
      <c r="BO67" s="71">
        <f t="shared" si="186"/>
        <v>0.92903199500904488</v>
      </c>
      <c r="BP67" s="71"/>
      <c r="BQ67" s="147">
        <f>Northeast!AK67</f>
        <v>0.9720886856991422</v>
      </c>
      <c r="BR67" s="147">
        <f>Midwest!AK67</f>
        <v>0.93389827202358533</v>
      </c>
      <c r="BS67" s="147">
        <f>South!AK67</f>
        <v>0.97691694369275439</v>
      </c>
      <c r="BT67" s="147">
        <f>West!AK67</f>
        <v>0.85800580814701388</v>
      </c>
      <c r="BU67" s="72"/>
      <c r="BV67" s="147">
        <f>Northeast!AH67</f>
        <v>0.99487587269340949</v>
      </c>
      <c r="BW67" s="147">
        <f>Midwest!AH67</f>
        <v>0.98855632103894797</v>
      </c>
      <c r="BX67" s="147">
        <f>South!AH67</f>
        <v>1.0047739401127469</v>
      </c>
      <c r="BY67" s="147">
        <f>West!AH67</f>
        <v>0.99497385953357176</v>
      </c>
      <c r="CA67" s="147">
        <f>Northeast!AI67</f>
        <v>1.1182606577078069</v>
      </c>
      <c r="CB67" s="147">
        <f>Midwest!AI67</f>
        <v>1.1449547979371359</v>
      </c>
      <c r="CC67" s="147">
        <f>South!AI67</f>
        <v>1.1536587537037053</v>
      </c>
      <c r="CD67" s="147">
        <f>West!AI67</f>
        <v>1.1403295260463644</v>
      </c>
      <c r="CF67" s="147">
        <f>Northeast!AJ67</f>
        <v>0.95577252928090362</v>
      </c>
      <c r="CG67" s="147">
        <f>Midwest!AJ67</f>
        <v>0.95566161922059345</v>
      </c>
      <c r="CH67" s="147">
        <f>South!AJ67</f>
        <v>0.9714209368651382</v>
      </c>
      <c r="CI67" s="147">
        <f>West!AJ67</f>
        <v>0.95432961868913246</v>
      </c>
      <c r="CK67" s="73">
        <f t="shared" si="92"/>
        <v>1.2159041103330224</v>
      </c>
      <c r="CL67" s="73">
        <f t="shared" si="93"/>
        <v>1.0280424650945834</v>
      </c>
      <c r="CM67" s="73">
        <f t="shared" si="155"/>
        <v>0.99590535346873499</v>
      </c>
      <c r="CN67" s="73">
        <f t="shared" si="156"/>
        <v>0.9968790083223763</v>
      </c>
      <c r="CO67" s="73">
        <f t="shared" si="157"/>
        <v>1.1421589296381116</v>
      </c>
      <c r="CP67" s="73">
        <f t="shared" si="158"/>
        <v>0.9616449057120906</v>
      </c>
      <c r="CQ67" s="73">
        <f t="shared" si="159"/>
        <v>0.94277761368473945</v>
      </c>
      <c r="CR67" s="73">
        <f t="shared" si="160"/>
        <v>1.2500010589053951</v>
      </c>
      <c r="CS67" s="73">
        <f t="shared" si="161"/>
        <v>1.2500010589053967</v>
      </c>
      <c r="CT67" s="73"/>
      <c r="CU67" s="73">
        <f t="shared" si="162"/>
        <v>1.0904400467005093</v>
      </c>
      <c r="CX67" s="53"/>
      <c r="CZ67" s="71">
        <f t="shared" si="163"/>
        <v>0.18411445660933826</v>
      </c>
      <c r="DA67" s="71">
        <f t="shared" si="164"/>
        <v>0.25447698939039487</v>
      </c>
      <c r="DB67" s="71">
        <f t="shared" si="165"/>
        <v>0.38779237751950557</v>
      </c>
      <c r="DC67" s="71">
        <f t="shared" si="166"/>
        <v>0.17361617648076147</v>
      </c>
      <c r="DE67" s="71">
        <f t="shared" si="125"/>
        <v>0.18420628335872077</v>
      </c>
      <c r="DF67" s="71">
        <f t="shared" si="126"/>
        <v>0.25443476869804876</v>
      </c>
      <c r="DG67" s="71">
        <f t="shared" si="127"/>
        <v>0.38903660949076008</v>
      </c>
      <c r="DH67" s="71">
        <f t="shared" si="128"/>
        <v>0.17231774659886565</v>
      </c>
      <c r="DI67" s="71">
        <f t="shared" si="129"/>
        <v>0.99999540814639531</v>
      </c>
      <c r="DJ67" s="71"/>
      <c r="DK67" s="71">
        <f t="shared" si="130"/>
        <v>0.18420712921089105</v>
      </c>
      <c r="DL67" s="71">
        <f t="shared" si="131"/>
        <v>0.25443593703062339</v>
      </c>
      <c r="DM67" s="71">
        <f t="shared" si="132"/>
        <v>0.38903839589812067</v>
      </c>
      <c r="DN67" s="71">
        <f t="shared" si="133"/>
        <v>0.17231853786036488</v>
      </c>
      <c r="DQ67" s="71">
        <f t="shared" si="64"/>
        <v>9.1037521153999827E-3</v>
      </c>
      <c r="DR67" s="71">
        <f t="shared" si="28"/>
        <v>-3.24210009774122E-3</v>
      </c>
      <c r="DS67" s="71">
        <f t="shared" si="29"/>
        <v>-1.9684040664430521E-2</v>
      </c>
      <c r="DT67" s="71">
        <f t="shared" si="30"/>
        <v>-4.021009325976397E-2</v>
      </c>
      <c r="DV67" s="71">
        <f t="shared" si="115"/>
        <v>0.19253607794169339</v>
      </c>
      <c r="DW67" s="71">
        <f t="shared" si="116"/>
        <v>0.23250876734470688</v>
      </c>
      <c r="DX67" s="71">
        <f t="shared" si="117"/>
        <v>0.35768880848643714</v>
      </c>
      <c r="DY67" s="71">
        <f t="shared" si="118"/>
        <v>0.21726634622716259</v>
      </c>
      <c r="DZ67" s="71"/>
      <c r="EB67" s="71">
        <f t="shared" si="134"/>
        <v>-5.7512017812373847E-3</v>
      </c>
      <c r="EC67" s="71">
        <f t="shared" si="135"/>
        <v>-8.1550370783684163E-3</v>
      </c>
      <c r="ED67" s="71">
        <f t="shared" si="136"/>
        <v>5.8886156314844505E-3</v>
      </c>
      <c r="EE67" s="71">
        <f t="shared" si="137"/>
        <v>4.216947862283861E-3</v>
      </c>
      <c r="EG67" s="71">
        <f t="shared" si="65"/>
        <v>-3.4292391995864135E-4</v>
      </c>
      <c r="EH67" s="71">
        <f t="shared" si="35"/>
        <v>9.7726098589541281E-5</v>
      </c>
      <c r="EI67" s="71">
        <f t="shared" si="36"/>
        <v>-1.0982427074745627E-4</v>
      </c>
      <c r="EJ67" s="71">
        <f t="shared" si="37"/>
        <v>-6.9285663111654926E-4</v>
      </c>
      <c r="EL67" s="71">
        <f t="shared" si="66"/>
        <v>7.361708629722746E-3</v>
      </c>
      <c r="EM67" s="71">
        <f t="shared" si="38"/>
        <v>6.4140986092334961E-3</v>
      </c>
      <c r="EN67" s="71">
        <f t="shared" si="39"/>
        <v>1.1059416869732684E-2</v>
      </c>
      <c r="EO67" s="71">
        <f t="shared" si="40"/>
        <v>1.1545247690639455E-2</v>
      </c>
      <c r="EQ67" s="71">
        <f t="shared" si="67"/>
        <v>-4.0195751587433534E-2</v>
      </c>
      <c r="ER67" s="71">
        <f t="shared" si="41"/>
        <v>-2.3610079282385604E-2</v>
      </c>
      <c r="ES67" s="71">
        <f t="shared" si="42"/>
        <v>-3.2384730573890526E-2</v>
      </c>
      <c r="ET67" s="71">
        <f t="shared" si="43"/>
        <v>1.1346021759633739E-2</v>
      </c>
      <c r="EW67" s="71">
        <f t="shared" si="138"/>
        <v>0.98635916814172664</v>
      </c>
      <c r="EX67" s="71">
        <f t="shared" si="139"/>
        <v>0.75961844111363397</v>
      </c>
      <c r="EY67" s="71">
        <f t="shared" si="119"/>
        <v>0.94277761368473945</v>
      </c>
      <c r="EZ67" s="71"/>
      <c r="FA67" s="71">
        <f t="shared" si="140"/>
        <v>0.99988321581881046</v>
      </c>
      <c r="FB67" s="71">
        <f t="shared" si="47"/>
        <v>0.98798391322351586</v>
      </c>
      <c r="FC67" s="71">
        <f t="shared" si="120"/>
        <v>0.99590535346873499</v>
      </c>
      <c r="FD67" s="71"/>
      <c r="FE67" s="71">
        <f t="shared" si="141"/>
        <v>0.99979959818401765</v>
      </c>
      <c r="FF67" s="71">
        <f t="shared" si="142"/>
        <v>1.0062973648269806</v>
      </c>
      <c r="FG67" s="71">
        <f t="shared" si="121"/>
        <v>0.9968790083223763</v>
      </c>
      <c r="FH67" s="71"/>
      <c r="FI67" s="71">
        <f t="shared" si="143"/>
        <v>1.0093232476157266</v>
      </c>
      <c r="FJ67" s="71">
        <f t="shared" si="144"/>
        <v>1.2043526597481873</v>
      </c>
      <c r="FK67" s="71">
        <f t="shared" si="122"/>
        <v>1.1421589296381116</v>
      </c>
      <c r="FM67" s="71">
        <f t="shared" si="145"/>
        <v>0.97623165391846234</v>
      </c>
      <c r="FN67" s="71">
        <f t="shared" si="146"/>
        <v>0.9634259378242167</v>
      </c>
      <c r="FO67" s="71">
        <f t="shared" si="123"/>
        <v>0.9616449057120906</v>
      </c>
      <c r="FQ67" s="238"/>
    </row>
    <row r="68" spans="1:173" x14ac:dyDescent="0.2">
      <c r="A68" s="75" t="s">
        <v>147</v>
      </c>
      <c r="B68" s="50">
        <f t="shared" si="124"/>
        <v>2002</v>
      </c>
      <c r="D68" s="79">
        <f>Conversion_Factors!$O64*D229+D311</f>
        <v>3716.3617403434127</v>
      </c>
      <c r="E68" s="79">
        <f>Conversion_Factors!$O64*E229+E311</f>
        <v>5389.1213253655369</v>
      </c>
      <c r="F68" s="79">
        <f>Conversion_Factors!$O64*F229+F311</f>
        <v>8155.907929414283</v>
      </c>
      <c r="G68" s="79">
        <f>Conversion_Factors!$O64*G229+G311</f>
        <v>3512.6824351210644</v>
      </c>
      <c r="H68" s="79">
        <f t="shared" si="69"/>
        <v>20774.073430244298</v>
      </c>
      <c r="I68" s="71"/>
      <c r="J68" s="321">
        <f>Northeast!I68</f>
        <v>20381.799278423852</v>
      </c>
      <c r="K68" s="321">
        <f>Midwest!I68</f>
        <v>24679.813349013893</v>
      </c>
      <c r="L68" s="321">
        <f>South!I68</f>
        <v>38176.065346623305</v>
      </c>
      <c r="M68" s="321">
        <f>West!I68</f>
        <v>23199.161306775186</v>
      </c>
      <c r="N68" s="321">
        <f t="shared" ref="N68:N76" si="187">SUM(J68:M68)</f>
        <v>106436.83928083624</v>
      </c>
      <c r="P68" s="85">
        <f>Northeast!N68</f>
        <v>37.923216202434688</v>
      </c>
      <c r="Q68" s="85">
        <f>Midwest!N68</f>
        <v>44.680020203371278</v>
      </c>
      <c r="R68" s="85">
        <f>South!N68</f>
        <v>65.897474894119654</v>
      </c>
      <c r="S68" s="85">
        <f>West!N68</f>
        <v>37.246326516718156</v>
      </c>
      <c r="T68" s="81">
        <f t="shared" ref="T68:T76" si="188">SUM(P68:S68)</f>
        <v>185.7470378166438</v>
      </c>
      <c r="V68" s="79">
        <f>Conversion_Factors!$O64*V229+V311</f>
        <v>182.33727501563362</v>
      </c>
      <c r="W68" s="79">
        <f>Conversion_Factors!$O64*W229+W311</f>
        <v>218.36151064654894</v>
      </c>
      <c r="X68" s="79">
        <f>Conversion_Factors!$O64*X229+X311</f>
        <v>213.63930136230442</v>
      </c>
      <c r="Y68" s="79">
        <f>Conversion_Factors!$O64*Y229+Y311</f>
        <v>151.41419936138834</v>
      </c>
      <c r="Z68" s="79">
        <f>Conversion_Factors!$O64*Z229+Z311</f>
        <v>195.17747398935242</v>
      </c>
      <c r="AC68" s="79">
        <f>Conversion_Factors!$O64*AC229+AC311</f>
        <v>97.997008494886586</v>
      </c>
      <c r="AD68" s="79">
        <f>Conversion_Factors!$O64*AD229+AD311</f>
        <v>120.61591066511889</v>
      </c>
      <c r="AE68" s="79">
        <f>Conversion_Factors!$O64*AE229+AE311</f>
        <v>123.76662296269677</v>
      </c>
      <c r="AF68" s="79">
        <f>Conversion_Factors!$O64*AF229+AF311</f>
        <v>94.309500120619504</v>
      </c>
      <c r="AG68" s="79">
        <f>Conversion_Factors!$O64*AG229+AG311</f>
        <v>111.84067145528846</v>
      </c>
      <c r="AI68" s="74">
        <f t="shared" ref="AI68:AL70" si="189">AC68/AO68</f>
        <v>99.946178814521829</v>
      </c>
      <c r="AJ68" s="74">
        <f t="shared" si="189"/>
        <v>120.51314200346785</v>
      </c>
      <c r="AK68" s="74">
        <f t="shared" si="189"/>
        <v>122.66806979668108</v>
      </c>
      <c r="AL68" s="74">
        <f t="shared" si="189"/>
        <v>94.274139975976709</v>
      </c>
      <c r="AM68" s="74">
        <f t="shared" ref="AM68:AM76" si="190">(D68/AO68+E68/AP68+F68/AQ68+G68/AR68)/T68</f>
        <v>111.81708123466434</v>
      </c>
      <c r="AO68" s="118">
        <f>Northeast!V68</f>
        <v>0.9804978004886763</v>
      </c>
      <c r="AP68" s="118">
        <f>Midwest!V68</f>
        <v>1.0008527589600815</v>
      </c>
      <c r="AQ68" s="118">
        <f>South!V68</f>
        <v>1.0089554940241297</v>
      </c>
      <c r="AR68" s="118">
        <f>West!V68</f>
        <v>1.0003750778808675</v>
      </c>
      <c r="AS68" s="118">
        <f t="shared" ref="AS68:AS76" si="191">AG68/AM68</f>
        <v>1.000210971529248</v>
      </c>
      <c r="AU68" s="51">
        <f t="shared" si="167"/>
        <v>1860.6412360551583</v>
      </c>
      <c r="AV68" s="51">
        <f t="shared" si="168"/>
        <v>1810.3872817642891</v>
      </c>
      <c r="AW68" s="51">
        <f t="shared" si="169"/>
        <v>1726.1463248188913</v>
      </c>
      <c r="AX68" s="51">
        <f t="shared" si="170"/>
        <v>1605.5031483332361</v>
      </c>
      <c r="AY68" s="51">
        <f t="shared" si="171"/>
        <v>1745.1386105758518</v>
      </c>
      <c r="BB68" s="71">
        <f t="shared" si="88"/>
        <v>0.94223683060715091</v>
      </c>
      <c r="BC68" s="71">
        <f t="shared" si="89"/>
        <v>0.93365204562182413</v>
      </c>
      <c r="BD68" s="71">
        <f t="shared" si="90"/>
        <v>0.97927080679566592</v>
      </c>
      <c r="BE68" s="71">
        <f t="shared" si="91"/>
        <v>0.84492150591912707</v>
      </c>
      <c r="BF68" s="71"/>
      <c r="BG68" s="71">
        <f t="shared" si="182"/>
        <v>1.0393228902382987</v>
      </c>
      <c r="BH68" s="71">
        <f t="shared" si="183"/>
        <v>1.0627688236975315</v>
      </c>
      <c r="BI68" s="71">
        <f t="shared" si="184"/>
        <v>1.1430796361657884</v>
      </c>
      <c r="BJ68" s="71">
        <f t="shared" si="185"/>
        <v>0.92827782037223205</v>
      </c>
      <c r="BK68" s="71"/>
      <c r="BL68" s="71">
        <f t="shared" si="186"/>
        <v>1.0393228902382985</v>
      </c>
      <c r="BM68" s="71">
        <f t="shared" si="186"/>
        <v>1.0627688236975312</v>
      </c>
      <c r="BN68" s="71">
        <f t="shared" si="186"/>
        <v>1.1430796361657882</v>
      </c>
      <c r="BO68" s="71">
        <f t="shared" si="186"/>
        <v>0.92827782037223205</v>
      </c>
      <c r="BP68" s="71"/>
      <c r="BQ68" s="147">
        <f>Northeast!AK68</f>
        <v>0.94719600544658256</v>
      </c>
      <c r="BR68" s="147">
        <f>Midwest!AK68</f>
        <v>0.94573402797325734</v>
      </c>
      <c r="BS68" s="147">
        <f>South!AK68</f>
        <v>0.97518600907678032</v>
      </c>
      <c r="BT68" s="147">
        <f>West!AK68</f>
        <v>0.84963050087822989</v>
      </c>
      <c r="BU68" s="72"/>
      <c r="BV68" s="147">
        <f>Northeast!AH68</f>
        <v>0.99476436259135881</v>
      </c>
      <c r="BW68" s="147">
        <f>Midwest!AH68</f>
        <v>0.98722475665031795</v>
      </c>
      <c r="BX68" s="147">
        <f>South!AH68</f>
        <v>1.0041887370008029</v>
      </c>
      <c r="BY68" s="147">
        <f>West!AH68</f>
        <v>0.99445759662084232</v>
      </c>
      <c r="CA68" s="147">
        <f>Northeast!AI68</f>
        <v>1.1245666411664423</v>
      </c>
      <c r="CB68" s="147">
        <f>Midwest!AI68</f>
        <v>1.1548167483249812</v>
      </c>
      <c r="CC68" s="147">
        <f>South!AI68</f>
        <v>1.1658649983758984</v>
      </c>
      <c r="CD68" s="147">
        <f>West!AI68</f>
        <v>1.1529137647318932</v>
      </c>
      <c r="CF68" s="147">
        <f>Northeast!AJ68</f>
        <v>0.98085592457062776</v>
      </c>
      <c r="CG68" s="147">
        <f>Midwest!AJ68</f>
        <v>0.98569074536754786</v>
      </c>
      <c r="CH68" s="147">
        <f>South!AJ68</f>
        <v>1.0012105470334292</v>
      </c>
      <c r="CI68" s="147">
        <f>West!AJ68</f>
        <v>0.95293830636125709</v>
      </c>
      <c r="CK68" s="73">
        <f t="shared" si="92"/>
        <v>1.225607294759502</v>
      </c>
      <c r="CL68" s="73">
        <f t="shared" si="93"/>
        <v>1.0580816253233876</v>
      </c>
      <c r="CM68" s="73">
        <f t="shared" ref="CM68:CM76" si="192">FC68</f>
        <v>0.99583520646044732</v>
      </c>
      <c r="CN68" s="73">
        <f t="shared" ref="CN68:CN76" si="193">FG68</f>
        <v>0.99619843011760967</v>
      </c>
      <c r="CO68" s="73">
        <f t="shared" ref="CO68:CO76" si="194">FK68</f>
        <v>1.1527288485645597</v>
      </c>
      <c r="CP68" s="73">
        <f t="shared" ref="CP68:CP76" si="195">FO68</f>
        <v>0.98518847425096434</v>
      </c>
      <c r="CQ68" s="73">
        <f t="shared" ref="CQ68:CQ76" si="196">EY68</f>
        <v>0.93915950637848755</v>
      </c>
      <c r="CR68" s="73">
        <f t="shared" ref="CR68:CR76" si="197">CK68*CM68*CN68*CO68*CP68*CQ68</f>
        <v>1.2967925584473323</v>
      </c>
      <c r="CS68" s="73">
        <f t="shared" ref="CS68:CS76" si="198">CK68*CL68</f>
        <v>1.2967925584473341</v>
      </c>
      <c r="CT68" s="73"/>
      <c r="CU68" s="73">
        <f t="shared" ref="CU68:CU76" si="199">CM68*CN68*CO68*CP68</f>
        <v>1.1266261142406753</v>
      </c>
      <c r="CX68" s="53"/>
      <c r="CZ68" s="71">
        <f t="shared" ref="CZ68:DC70" si="200">D68/$H68</f>
        <v>0.17889422374587752</v>
      </c>
      <c r="DA68" s="71">
        <f t="shared" si="200"/>
        <v>0.2594157252529824</v>
      </c>
      <c r="DB68" s="71">
        <f t="shared" si="200"/>
        <v>0.3926003225511065</v>
      </c>
      <c r="DC68" s="71">
        <f t="shared" si="200"/>
        <v>0.16908972845003351</v>
      </c>
      <c r="DE68" s="71">
        <f t="shared" ref="DE68:DH70" si="201">(CZ68-CZ67)/LN(CZ68/CZ67)</f>
        <v>0.18149182792672505</v>
      </c>
      <c r="DF68" s="71">
        <f t="shared" si="201"/>
        <v>0.25693844655484432</v>
      </c>
      <c r="DG68" s="71">
        <f t="shared" si="201"/>
        <v>0.3901914130829609</v>
      </c>
      <c r="DH68" s="71">
        <f t="shared" si="201"/>
        <v>0.1713429878063393</v>
      </c>
      <c r="DI68" s="71">
        <f t="shared" ref="DI68:DI76" si="202">SUM(DE68:DH68)</f>
        <v>0.99996467537086953</v>
      </c>
      <c r="DJ68" s="71"/>
      <c r="DK68" s="71">
        <f t="shared" ref="DK68:DN70" si="203">DE68/$DI68</f>
        <v>0.18149823928471562</v>
      </c>
      <c r="DL68" s="71">
        <f t="shared" si="203"/>
        <v>0.25694752313080493</v>
      </c>
      <c r="DM68" s="71">
        <f t="shared" si="203"/>
        <v>0.39020519693682748</v>
      </c>
      <c r="DN68" s="71">
        <f t="shared" si="203"/>
        <v>0.17134904064765205</v>
      </c>
      <c r="DQ68" s="71">
        <f t="shared" ref="DQ68:DT70" si="204">LN(BQ68/BQ67)</f>
        <v>-2.5940993831431901E-2</v>
      </c>
      <c r="DR68" s="71">
        <f t="shared" si="204"/>
        <v>1.2593859324230385E-2</v>
      </c>
      <c r="DS68" s="71">
        <f t="shared" si="204"/>
        <v>-1.7734055134363215E-3</v>
      </c>
      <c r="DT68" s="71">
        <f t="shared" si="204"/>
        <v>-9.8093187434868945E-3</v>
      </c>
      <c r="DV68" s="71">
        <f t="shared" ref="DV68:DY70" si="205">J68/$N68</f>
        <v>0.19149196289684975</v>
      </c>
      <c r="DW68" s="71">
        <f t="shared" si="205"/>
        <v>0.23187285075137937</v>
      </c>
      <c r="DX68" s="71">
        <f t="shared" si="205"/>
        <v>0.35867342176419587</v>
      </c>
      <c r="DY68" s="71">
        <f t="shared" si="205"/>
        <v>0.21796176458757502</v>
      </c>
      <c r="DZ68" s="71"/>
      <c r="EB68" s="71">
        <f t="shared" ref="EB68:EE70" si="206">LN(DV68/DV67)</f>
        <v>-5.437715513311089E-3</v>
      </c>
      <c r="EC68" s="71">
        <f t="shared" si="206"/>
        <v>-2.738769003940635E-3</v>
      </c>
      <c r="ED68" s="71">
        <f t="shared" si="206"/>
        <v>2.7489274453839337E-3</v>
      </c>
      <c r="EE68" s="71">
        <f t="shared" si="206"/>
        <v>3.1956527390793218E-3</v>
      </c>
      <c r="EG68" s="71">
        <f t="shared" ref="EG68:EJ70" si="207">LN(BV68/BV67)</f>
        <v>-1.1209071890477224E-4</v>
      </c>
      <c r="EH68" s="71">
        <f t="shared" si="207"/>
        <v>-1.3478867727450858E-3</v>
      </c>
      <c r="EI68" s="71">
        <f t="shared" si="207"/>
        <v>-5.8259233500246852E-4</v>
      </c>
      <c r="EJ68" s="71">
        <f t="shared" si="207"/>
        <v>-5.1900549045914585E-4</v>
      </c>
      <c r="EL68" s="71">
        <f t="shared" ref="EL68:EO70" si="208">LN(CA68/CA67)</f>
        <v>5.6232596050611932E-3</v>
      </c>
      <c r="EM68" s="71">
        <f t="shared" si="208"/>
        <v>8.5765134843487877E-3</v>
      </c>
      <c r="EN68" s="71">
        <f t="shared" si="208"/>
        <v>1.0524882392823204E-2</v>
      </c>
      <c r="EO68" s="71">
        <f t="shared" si="208"/>
        <v>1.0975167837355011E-2</v>
      </c>
      <c r="EQ68" s="71">
        <f t="shared" ref="EQ68:ET70" si="209">LN(CF68/CF67)</f>
        <v>2.5905638241968228E-2</v>
      </c>
      <c r="ER68" s="71">
        <f t="shared" si="209"/>
        <v>3.0938764129241566E-2</v>
      </c>
      <c r="ES68" s="71">
        <f t="shared" si="209"/>
        <v>3.0205210925706143E-2</v>
      </c>
      <c r="ET68" s="71">
        <f t="shared" si="209"/>
        <v>-1.4589587088343818E-3</v>
      </c>
      <c r="EW68" s="71">
        <f t="shared" ref="EW68:EW76" si="210">EXP(SUMPRODUCT($DK68:$DN68,DQ68:DT68))</f>
        <v>0.99616228975557553</v>
      </c>
      <c r="EX68" s="71">
        <f t="shared" ref="EX68:EX76" si="211">IF(ISERR(EW68),EX67,EW68*EX67)</f>
        <v>0.75670324564031843</v>
      </c>
      <c r="EY68" s="71">
        <f t="shared" si="119"/>
        <v>0.93915950637848755</v>
      </c>
      <c r="EZ68" s="71"/>
      <c r="FA68" s="71">
        <f t="shared" si="140"/>
        <v>0.99992956458357873</v>
      </c>
      <c r="FB68" s="71">
        <f t="shared" ref="FB68:FB76" si="212">IF(ISERR(FA68),FB67,FA68*FB67)</f>
        <v>0.98791432416517044</v>
      </c>
      <c r="FC68" s="71">
        <f t="shared" si="120"/>
        <v>0.99583520646044732</v>
      </c>
      <c r="FD68" s="71"/>
      <c r="FE68" s="71">
        <f t="shared" si="141"/>
        <v>0.99931729106633316</v>
      </c>
      <c r="FF68" s="71">
        <f t="shared" ref="FF68:FF76" si="213">IF(ISERR(FE68),FF67,FE68*FF67)</f>
        <v>1.0056103566260879</v>
      </c>
      <c r="FG68" s="71">
        <f t="shared" si="121"/>
        <v>0.99619843011760967</v>
      </c>
      <c r="FH68" s="71"/>
      <c r="FI68" s="71">
        <f t="shared" si="143"/>
        <v>1.0092543328709929</v>
      </c>
      <c r="FJ68" s="71">
        <f t="shared" ref="FJ68:FJ76" si="214">IF(ISERR(FI68),FJ67,FI68*FJ67)</f>
        <v>1.2154981401555627</v>
      </c>
      <c r="FK68" s="71">
        <f t="shared" si="122"/>
        <v>1.1527288485645597</v>
      </c>
      <c r="FM68" s="71">
        <f t="shared" si="145"/>
        <v>1.0244826010089867</v>
      </c>
      <c r="FN68" s="71">
        <f t="shared" ref="FN68:FN76" si="215">IF(ISERR(FM68),FN67,FM68*FN67)</f>
        <v>0.98701311066167585</v>
      </c>
      <c r="FO68" s="71">
        <f t="shared" si="123"/>
        <v>0.98518847425096434</v>
      </c>
      <c r="FQ68" s="238"/>
    </row>
    <row r="69" spans="1:173" x14ac:dyDescent="0.2">
      <c r="A69" s="75" t="s">
        <v>147</v>
      </c>
      <c r="B69" s="50">
        <f t="shared" si="124"/>
        <v>2003</v>
      </c>
      <c r="D69" s="79">
        <f>Conversion_Factors!$O65*D230+D312</f>
        <v>3962.4324256728114</v>
      </c>
      <c r="E69" s="79">
        <f>Conversion_Factors!$O65*E230+E312</f>
        <v>5401.0946715693672</v>
      </c>
      <c r="F69" s="79">
        <f>Conversion_Factors!$O65*F230+F312</f>
        <v>8181.154443502819</v>
      </c>
      <c r="G69" s="79">
        <f>Conversion_Factors!$O65*G230+G312</f>
        <v>3565.4732691289059</v>
      </c>
      <c r="H69" s="79">
        <f t="shared" si="69"/>
        <v>21110.154809873904</v>
      </c>
      <c r="I69" s="71"/>
      <c r="J69" s="321">
        <f>Northeast!I69</f>
        <v>20437.785197680958</v>
      </c>
      <c r="K69" s="321">
        <f>Midwest!I69</f>
        <v>24813.001840885587</v>
      </c>
      <c r="L69" s="321">
        <f>South!I69</f>
        <v>38588.47214253994</v>
      </c>
      <c r="M69" s="321">
        <f>West!I69</f>
        <v>23460.926064783285</v>
      </c>
      <c r="N69" s="321">
        <f t="shared" si="187"/>
        <v>107300.18524588978</v>
      </c>
      <c r="P69" s="85">
        <f>Northeast!N69</f>
        <v>38.231358204590848</v>
      </c>
      <c r="Q69" s="85">
        <f>Midwest!N69</f>
        <v>45.303012201466302</v>
      </c>
      <c r="R69" s="85">
        <f>South!N69</f>
        <v>67.31170779626359</v>
      </c>
      <c r="S69" s="85">
        <f>West!N69</f>
        <v>38.07721213403989</v>
      </c>
      <c r="T69" s="81">
        <f t="shared" si="188"/>
        <v>188.92329033636062</v>
      </c>
      <c r="V69" s="79">
        <f>Conversion_Factors!$O65*V230+V312</f>
        <v>193.87778016780518</v>
      </c>
      <c r="W69" s="79">
        <f>Conversion_Factors!$O65*W230+W312</f>
        <v>217.67195707331632</v>
      </c>
      <c r="X69" s="79">
        <f>Conversion_Factors!$O65*X230+X312</f>
        <v>212.01032301260545</v>
      </c>
      <c r="Y69" s="79">
        <f>Conversion_Factors!$O65*Y230+Y312</f>
        <v>151.97495867313458</v>
      </c>
      <c r="Z69" s="79">
        <f>Conversion_Factors!$O65*Z230+Z312</f>
        <v>196.73922054745518</v>
      </c>
      <c r="AC69" s="79">
        <f>Conversion_Factors!$O65*AC230+AC312</f>
        <v>103.64351704347769</v>
      </c>
      <c r="AD69" s="79">
        <f>Conversion_Factors!$O65*AD230+AD312</f>
        <v>119.22153537054544</v>
      </c>
      <c r="AE69" s="79">
        <f>Conversion_Factors!$O65*AE230+AE312</f>
        <v>121.54132930730583</v>
      </c>
      <c r="AF69" s="79">
        <f>Conversion_Factors!$O65*AF230+AF312</f>
        <v>93.637981073238265</v>
      </c>
      <c r="AG69" s="79">
        <f>Conversion_Factors!$O65*AG230+AG312</f>
        <v>111.73929255778474</v>
      </c>
      <c r="AI69" s="74">
        <f t="shared" si="189"/>
        <v>100.19129040746195</v>
      </c>
      <c r="AJ69" s="74">
        <f t="shared" si="189"/>
        <v>118.82145434866625</v>
      </c>
      <c r="AK69" s="74">
        <f t="shared" si="189"/>
        <v>121.47799602033042</v>
      </c>
      <c r="AL69" s="74">
        <f t="shared" si="189"/>
        <v>94.611200456410046</v>
      </c>
      <c r="AM69" s="74">
        <f t="shared" si="190"/>
        <v>111.11833270083686</v>
      </c>
      <c r="AO69" s="118">
        <f>Northeast!V69</f>
        <v>1.0344563546589338</v>
      </c>
      <c r="AP69" s="118">
        <f>Midwest!V69</f>
        <v>1.003367077301589</v>
      </c>
      <c r="AQ69" s="118">
        <f>South!V69</f>
        <v>1.0005213560401902</v>
      </c>
      <c r="AR69" s="118">
        <f>West!V69</f>
        <v>0.98971348658005698</v>
      </c>
      <c r="AS69" s="118">
        <f t="shared" si="191"/>
        <v>1.005588275506434</v>
      </c>
      <c r="AU69" s="51">
        <f t="shared" si="167"/>
        <v>1870.6213924260687</v>
      </c>
      <c r="AV69" s="51">
        <f t="shared" si="168"/>
        <v>1825.7771668246255</v>
      </c>
      <c r="AW69" s="51">
        <f t="shared" si="169"/>
        <v>1744.3475747789232</v>
      </c>
      <c r="AX69" s="51">
        <f t="shared" si="170"/>
        <v>1623.0055040835243</v>
      </c>
      <c r="AY69" s="51">
        <f t="shared" si="171"/>
        <v>1760.6986409522297</v>
      </c>
      <c r="BB69" s="71">
        <f t="shared" si="88"/>
        <v>0.94454760599863008</v>
      </c>
      <c r="BC69" s="71">
        <f t="shared" si="89"/>
        <v>0.92054602570398603</v>
      </c>
      <c r="BD69" s="71">
        <f t="shared" si="90"/>
        <v>0.9697703352463467</v>
      </c>
      <c r="BE69" s="71">
        <f t="shared" si="91"/>
        <v>0.84794237302845454</v>
      </c>
      <c r="BF69" s="71"/>
      <c r="BG69" s="71">
        <f t="shared" si="182"/>
        <v>1.1051037963560222</v>
      </c>
      <c r="BH69" s="71">
        <f t="shared" si="183"/>
        <v>1.0594127558734401</v>
      </c>
      <c r="BI69" s="71">
        <f t="shared" si="184"/>
        <v>1.1343637680300001</v>
      </c>
      <c r="BJ69" s="71">
        <f t="shared" si="185"/>
        <v>0.93171567781134068</v>
      </c>
      <c r="BK69" s="71"/>
      <c r="BL69" s="71">
        <f t="shared" ref="BL69:BO70" si="216">BQ69*BV69*CA69*CF69</f>
        <v>1.105103796356022</v>
      </c>
      <c r="BM69" s="71">
        <f t="shared" si="216"/>
        <v>1.0594127558734405</v>
      </c>
      <c r="BN69" s="71">
        <f t="shared" si="216"/>
        <v>1.1343637680300001</v>
      </c>
      <c r="BO69" s="71">
        <f t="shared" si="216"/>
        <v>0.93171567781134101</v>
      </c>
      <c r="BP69" s="71"/>
      <c r="BQ69" s="147">
        <f>Northeast!AK69</f>
        <v>0.94971546749982094</v>
      </c>
      <c r="BR69" s="147">
        <f>Midwest!AK69</f>
        <v>0.93381643637246781</v>
      </c>
      <c r="BS69" s="147">
        <f>South!AK69</f>
        <v>0.96639073402797415</v>
      </c>
      <c r="BT69" s="147">
        <f>West!AK69</f>
        <v>0.85321013113572974</v>
      </c>
      <c r="BU69" s="72"/>
      <c r="BV69" s="147">
        <f>Northeast!AH69</f>
        <v>0.99455851602080825</v>
      </c>
      <c r="BW69" s="147">
        <f>Midwest!AH69</f>
        <v>0.98578905858625465</v>
      </c>
      <c r="BX69" s="147">
        <f>South!AH69</f>
        <v>1.0034971374407602</v>
      </c>
      <c r="BY69" s="147">
        <f>West!AH69</f>
        <v>0.99382595457432854</v>
      </c>
      <c r="CA69" s="147">
        <f>Northeast!AI69</f>
        <v>1.1305986212767756</v>
      </c>
      <c r="CB69" s="147">
        <f>Midwest!AI69</f>
        <v>1.1646337069401305</v>
      </c>
      <c r="CC69" s="147">
        <f>South!AI69</f>
        <v>1.1781583943354317</v>
      </c>
      <c r="CD69" s="147">
        <f>West!AI69</f>
        <v>1.1654822276967216</v>
      </c>
      <c r="CF69" s="147">
        <f>Northeast!AJ69</f>
        <v>1.0348341869520266</v>
      </c>
      <c r="CG69" s="147">
        <f>Midwest!AJ69</f>
        <v>0.98816697406147369</v>
      </c>
      <c r="CH69" s="147">
        <f>South!AJ69</f>
        <v>0.99284115120311756</v>
      </c>
      <c r="CI69" s="147">
        <f>West!AJ69</f>
        <v>0.94278227690595284</v>
      </c>
      <c r="CK69" s="73">
        <f t="shared" si="92"/>
        <v>1.2355486188331992</v>
      </c>
      <c r="CL69" s="73">
        <f t="shared" si="93"/>
        <v>1.0665480497665623</v>
      </c>
      <c r="CM69" s="73">
        <f t="shared" si="192"/>
        <v>0.995734033545288</v>
      </c>
      <c r="CN69" s="73">
        <f t="shared" si="193"/>
        <v>0.99541272860991925</v>
      </c>
      <c r="CO69" s="73">
        <f t="shared" si="194"/>
        <v>1.1632496035412019</v>
      </c>
      <c r="CP69" s="73">
        <f t="shared" si="195"/>
        <v>0.99050217100551852</v>
      </c>
      <c r="CQ69" s="73">
        <f t="shared" si="196"/>
        <v>0.93391110547260969</v>
      </c>
      <c r="CR69" s="73">
        <f t="shared" si="197"/>
        <v>1.3177719698083166</v>
      </c>
      <c r="CS69" s="73">
        <f t="shared" si="198"/>
        <v>1.3177719698083181</v>
      </c>
      <c r="CT69" s="73"/>
      <c r="CU69" s="73">
        <f t="shared" si="199"/>
        <v>1.1420230935436089</v>
      </c>
      <c r="CX69" s="53"/>
      <c r="CZ69" s="71">
        <f t="shared" si="200"/>
        <v>0.18770267017745665</v>
      </c>
      <c r="DA69" s="71">
        <f t="shared" si="200"/>
        <v>0.2558529162961467</v>
      </c>
      <c r="DB69" s="71">
        <f t="shared" si="200"/>
        <v>0.38754592361758655</v>
      </c>
      <c r="DC69" s="71">
        <f t="shared" si="200"/>
        <v>0.16889848990881007</v>
      </c>
      <c r="DE69" s="71">
        <f t="shared" si="201"/>
        <v>0.18326316721321065</v>
      </c>
      <c r="DF69" s="71">
        <f t="shared" si="201"/>
        <v>0.25763021490030813</v>
      </c>
      <c r="DG69" s="71">
        <f t="shared" si="201"/>
        <v>0.39006766529685671</v>
      </c>
      <c r="DH69" s="71">
        <f t="shared" si="201"/>
        <v>0.16899409114516437</v>
      </c>
      <c r="DI69" s="71">
        <f t="shared" si="202"/>
        <v>0.99995513855553986</v>
      </c>
      <c r="DJ69" s="71"/>
      <c r="DK69" s="71">
        <f t="shared" si="203"/>
        <v>0.18327138903245085</v>
      </c>
      <c r="DL69" s="71">
        <f t="shared" si="203"/>
        <v>0.25764177308240188</v>
      </c>
      <c r="DM69" s="71">
        <f t="shared" si="203"/>
        <v>0.39008516508082469</v>
      </c>
      <c r="DN69" s="71">
        <f t="shared" si="203"/>
        <v>0.16900167280432254</v>
      </c>
      <c r="DQ69" s="71">
        <f t="shared" si="204"/>
        <v>2.6563849401452771E-3</v>
      </c>
      <c r="DR69" s="71">
        <f t="shared" si="204"/>
        <v>-1.2681491178069697E-2</v>
      </c>
      <c r="DS69" s="71">
        <f t="shared" si="204"/>
        <v>-9.0599923409439981E-3</v>
      </c>
      <c r="DT69" s="71">
        <f t="shared" si="204"/>
        <v>4.204310683059112E-3</v>
      </c>
      <c r="DV69" s="71">
        <f t="shared" si="205"/>
        <v>0.19047297216538445</v>
      </c>
      <c r="DW69" s="71">
        <f t="shared" si="205"/>
        <v>0.23124845296421395</v>
      </c>
      <c r="DX69" s="71">
        <f t="shared" si="205"/>
        <v>0.35963099275281168</v>
      </c>
      <c r="DY69" s="71">
        <f t="shared" si="205"/>
        <v>0.21864758211758983</v>
      </c>
      <c r="DZ69" s="71"/>
      <c r="EB69" s="71">
        <f t="shared" si="206"/>
        <v>-5.3355324287861243E-3</v>
      </c>
      <c r="EC69" s="71">
        <f t="shared" si="206"/>
        <v>-2.6964778363185228E-3</v>
      </c>
      <c r="ED69" s="71">
        <f t="shared" si="206"/>
        <v>2.6661998353732989E-3</v>
      </c>
      <c r="EE69" s="71">
        <f t="shared" si="206"/>
        <v>3.1415639598289646E-3</v>
      </c>
      <c r="EG69" s="71">
        <f t="shared" si="207"/>
        <v>-2.069513938620884E-4</v>
      </c>
      <c r="EH69" s="71">
        <f t="shared" si="207"/>
        <v>-1.455335290991811E-3</v>
      </c>
      <c r="EI69" s="71">
        <f t="shared" si="207"/>
        <v>-6.889519881600008E-4</v>
      </c>
      <c r="EJ69" s="71">
        <f t="shared" si="207"/>
        <v>-6.3536417366924871E-4</v>
      </c>
      <c r="EL69" s="71">
        <f t="shared" si="208"/>
        <v>5.3494922040343874E-3</v>
      </c>
      <c r="EM69" s="71">
        <f t="shared" si="208"/>
        <v>8.4649510082292628E-3</v>
      </c>
      <c r="EN69" s="71">
        <f t="shared" si="208"/>
        <v>1.0489237190807859E-2</v>
      </c>
      <c r="EO69" s="71">
        <f t="shared" si="208"/>
        <v>1.0842484315981039E-2</v>
      </c>
      <c r="EQ69" s="71">
        <f t="shared" si="209"/>
        <v>5.3570904123289811E-2</v>
      </c>
      <c r="ER69" s="71">
        <f t="shared" si="209"/>
        <v>2.5090258214494525E-3</v>
      </c>
      <c r="ES69" s="71">
        <f t="shared" si="209"/>
        <v>-8.3944112223771333E-3</v>
      </c>
      <c r="ET69" s="71">
        <f t="shared" si="209"/>
        <v>-1.0714792791567456E-2</v>
      </c>
      <c r="EW69" s="71">
        <f t="shared" si="210"/>
        <v>0.99441159795515854</v>
      </c>
      <c r="EX69" s="71">
        <f t="shared" si="211"/>
        <v>0.75247448367504388</v>
      </c>
      <c r="EY69" s="71">
        <f t="shared" si="119"/>
        <v>0.93391110547260969</v>
      </c>
      <c r="EZ69" s="71"/>
      <c r="FA69" s="71">
        <f t="shared" si="140"/>
        <v>0.99989840395830254</v>
      </c>
      <c r="FB69" s="71">
        <f t="shared" si="212"/>
        <v>0.98781395598029909</v>
      </c>
      <c r="FC69" s="71">
        <f t="shared" si="120"/>
        <v>0.995734033545288</v>
      </c>
      <c r="FD69" s="71"/>
      <c r="FE69" s="71">
        <f t="shared" si="141"/>
        <v>0.99921130019488424</v>
      </c>
      <c r="FF69" s="71">
        <f t="shared" si="213"/>
        <v>1.0048172319337945</v>
      </c>
      <c r="FG69" s="71">
        <f t="shared" si="121"/>
        <v>0.99541272860991925</v>
      </c>
      <c r="FH69" s="71"/>
      <c r="FI69" s="71">
        <f t="shared" si="143"/>
        <v>1.0091268254366526</v>
      </c>
      <c r="FJ69" s="71">
        <f t="shared" si="214"/>
        <v>1.2265917794993384</v>
      </c>
      <c r="FK69" s="71">
        <f t="shared" si="122"/>
        <v>1.1632496035412019</v>
      </c>
      <c r="FM69" s="71">
        <f t="shared" si="145"/>
        <v>1.0053935839622912</v>
      </c>
      <c r="FN69" s="71">
        <f t="shared" si="215"/>
        <v>0.99233664874591176</v>
      </c>
      <c r="FO69" s="71">
        <f t="shared" si="123"/>
        <v>0.99050217100551852</v>
      </c>
      <c r="FQ69" s="238"/>
    </row>
    <row r="70" spans="1:173" x14ac:dyDescent="0.2">
      <c r="A70" s="75" t="s">
        <v>147</v>
      </c>
      <c r="B70" s="50">
        <f t="shared" si="124"/>
        <v>2004</v>
      </c>
      <c r="D70" s="79">
        <f>Conversion_Factors!$O66*D231+D313</f>
        <v>3932.3298258101136</v>
      </c>
      <c r="E70" s="79">
        <f>Conversion_Factors!$O66*E231+E313</f>
        <v>5250.139033229354</v>
      </c>
      <c r="F70" s="79">
        <f>Conversion_Factors!$O66*F231+F313</f>
        <v>8248.6077451402944</v>
      </c>
      <c r="G70" s="79">
        <f>Conversion_Factors!$O66*G231+G313</f>
        <v>3642.6130010655042</v>
      </c>
      <c r="H70" s="79">
        <f t="shared" si="69"/>
        <v>21073.689605245265</v>
      </c>
      <c r="I70" s="71"/>
      <c r="J70" s="321">
        <f>Northeast!I70</f>
        <v>20534.252585962618</v>
      </c>
      <c r="K70" s="321">
        <f>Midwest!I70</f>
        <v>24991.779779932032</v>
      </c>
      <c r="L70" s="321">
        <f>South!I70</f>
        <v>39319.68990157955</v>
      </c>
      <c r="M70" s="321">
        <f>West!I70</f>
        <v>23722.303194140575</v>
      </c>
      <c r="N70" s="321">
        <f t="shared" si="187"/>
        <v>108568.02546161477</v>
      </c>
      <c r="P70" s="85">
        <f>Northeast!N70</f>
        <v>38.588555492771604</v>
      </c>
      <c r="Q70" s="85">
        <f>Midwest!N70</f>
        <v>46.047233035630605</v>
      </c>
      <c r="R70" s="85">
        <f>South!N70</f>
        <v>69.422555758946004</v>
      </c>
      <c r="S70" s="85">
        <f>West!N70</f>
        <v>39.041963829701487</v>
      </c>
      <c r="T70" s="81">
        <f t="shared" si="188"/>
        <v>193.10030811704968</v>
      </c>
      <c r="V70" s="79">
        <f>Conversion_Factors!$O66*V231+V313</f>
        <v>191.50099616960424</v>
      </c>
      <c r="W70" s="79">
        <f>Conversion_Factors!$O66*W231+W313</f>
        <v>210.07463571862638</v>
      </c>
      <c r="X70" s="79">
        <f>Conversion_Factors!$O66*X231+X313</f>
        <v>209.78313322885418</v>
      </c>
      <c r="Y70" s="79">
        <f>Conversion_Factors!$O66*Y231+Y313</f>
        <v>153.55224875319999</v>
      </c>
      <c r="Z70" s="79">
        <f>Conversion_Factors!$O66*Z231+Z313</f>
        <v>194.10585681781663</v>
      </c>
      <c r="AC70" s="79">
        <f>Conversion_Factors!$O66*AC231+AC313</f>
        <v>101.90404319609</v>
      </c>
      <c r="AD70" s="79">
        <f>Conversion_Factors!$O66*AD231+AD313</f>
        <v>114.01638463633378</v>
      </c>
      <c r="AE70" s="79">
        <f>Conversion_Factors!$O66*AE231+AE313</f>
        <v>118.81740242727025</v>
      </c>
      <c r="AF70" s="79">
        <f>Conversion_Factors!$O66*AF231+AF313</f>
        <v>93.299943029360549</v>
      </c>
      <c r="AG70" s="79">
        <f>Conversion_Factors!$O66*AG231+AG313</f>
        <v>109.13338156079604</v>
      </c>
      <c r="AI70" s="74">
        <f t="shared" si="189"/>
        <v>101.91613114051302</v>
      </c>
      <c r="AJ70" s="74">
        <f t="shared" si="189"/>
        <v>117.22213276310623</v>
      </c>
      <c r="AK70" s="74">
        <f t="shared" si="189"/>
        <v>120.44532055819013</v>
      </c>
      <c r="AL70" s="74">
        <f t="shared" si="189"/>
        <v>94.977383484047465</v>
      </c>
      <c r="AM70" s="74">
        <f t="shared" si="190"/>
        <v>110.8246636582662</v>
      </c>
      <c r="AO70" s="118">
        <f>Northeast!V70</f>
        <v>0.99988139321726854</v>
      </c>
      <c r="AP70" s="118">
        <f>Midwest!V70</f>
        <v>0.97265236477781092</v>
      </c>
      <c r="AQ70" s="118">
        <f>South!V70</f>
        <v>0.98648417287300594</v>
      </c>
      <c r="AR70" s="118">
        <f>West!V70</f>
        <v>0.98233852741406946</v>
      </c>
      <c r="AS70" s="118">
        <f t="shared" si="191"/>
        <v>0.98473911815617754</v>
      </c>
      <c r="AU70" s="51">
        <f t="shared" si="167"/>
        <v>1879.2286366999817</v>
      </c>
      <c r="AV70" s="51">
        <f t="shared" si="168"/>
        <v>1842.495150049527</v>
      </c>
      <c r="AW70" s="51">
        <f t="shared" si="169"/>
        <v>1765.5926568270611</v>
      </c>
      <c r="AX70" s="51">
        <f t="shared" si="170"/>
        <v>1645.7914524650744</v>
      </c>
      <c r="AY70" s="51">
        <f t="shared" si="171"/>
        <v>1778.6112190584333</v>
      </c>
      <c r="BB70" s="71">
        <f t="shared" si="88"/>
        <v>0.96080844242968744</v>
      </c>
      <c r="BC70" s="71">
        <f t="shared" si="89"/>
        <v>0.90815559387936162</v>
      </c>
      <c r="BD70" s="71">
        <f t="shared" si="90"/>
        <v>0.96152638933080115</v>
      </c>
      <c r="BE70" s="71">
        <f t="shared" si="91"/>
        <v>0.85122424773165817</v>
      </c>
      <c r="BF70" s="71"/>
      <c r="BG70" s="71">
        <f t="shared" si="182"/>
        <v>1.0915561220570038</v>
      </c>
      <c r="BH70" s="71">
        <f t="shared" si="183"/>
        <v>1.0224364762375784</v>
      </c>
      <c r="BI70" s="71">
        <f t="shared" si="184"/>
        <v>1.1224471624642238</v>
      </c>
      <c r="BJ70" s="71">
        <f t="shared" si="185"/>
        <v>0.94138559915156628</v>
      </c>
      <c r="BK70" s="71"/>
      <c r="BL70" s="71">
        <f t="shared" si="216"/>
        <v>1.0915561220570038</v>
      </c>
      <c r="BM70" s="71">
        <f t="shared" si="216"/>
        <v>1.0224364762375782</v>
      </c>
      <c r="BN70" s="71">
        <f t="shared" si="216"/>
        <v>1.1224471624642236</v>
      </c>
      <c r="BO70" s="71">
        <f t="shared" si="216"/>
        <v>0.94138559915156639</v>
      </c>
      <c r="BP70" s="71"/>
      <c r="BQ70" s="147">
        <f>Northeast!AK70</f>
        <v>0.96509551956152617</v>
      </c>
      <c r="BR70" s="147">
        <f>Midwest!AK70</f>
        <v>0.92228679610688569</v>
      </c>
      <c r="BS70" s="147">
        <f>South!AK70</f>
        <v>0.95848735869932555</v>
      </c>
      <c r="BT70" s="147">
        <f>West!AK70</f>
        <v>0.85743965457668658</v>
      </c>
      <c r="BU70" s="72"/>
      <c r="BV70" s="147">
        <f>Northeast!AH70</f>
        <v>0.99555787272353491</v>
      </c>
      <c r="BW70" s="147">
        <f>Midwest!AH70</f>
        <v>0.98467808247155408</v>
      </c>
      <c r="BX70" s="147">
        <f>South!AH70</f>
        <v>1.0031706528040174</v>
      </c>
      <c r="BY70" s="147">
        <f>West!AH70</f>
        <v>0.99275120200954881</v>
      </c>
      <c r="CA70" s="147">
        <f>Northeast!AI70</f>
        <v>1.1358008169474119</v>
      </c>
      <c r="CB70" s="147">
        <f>Midwest!AI70</f>
        <v>1.175297837880952</v>
      </c>
      <c r="CC70" s="147">
        <f>South!AI70</f>
        <v>1.1925076399303247</v>
      </c>
      <c r="CD70" s="147">
        <f>West!AI70</f>
        <v>1.1818448449602457</v>
      </c>
      <c r="CF70" s="147">
        <f>Northeast!AJ70</f>
        <v>1.0002465971023031</v>
      </c>
      <c r="CG70" s="147">
        <f>Midwest!AJ70</f>
        <v>0.95791756163764252</v>
      </c>
      <c r="CH70" s="147">
        <f>South!AJ70</f>
        <v>0.97891172030069873</v>
      </c>
      <c r="CI70" s="147">
        <f>West!AJ70</f>
        <v>0.93575703082324657</v>
      </c>
      <c r="CK70" s="73">
        <f t="shared" si="92"/>
        <v>1.250147645142897</v>
      </c>
      <c r="CL70" s="73">
        <f t="shared" si="93"/>
        <v>1.0522722539066589</v>
      </c>
      <c r="CM70" s="73">
        <f t="shared" si="192"/>
        <v>0.99588532950015185</v>
      </c>
      <c r="CN70" s="73">
        <f t="shared" si="193"/>
        <v>0.99500631512230076</v>
      </c>
      <c r="CO70" s="73">
        <f t="shared" si="194"/>
        <v>1.1752434982324715</v>
      </c>
      <c r="CP70" s="73">
        <f t="shared" si="195"/>
        <v>0.96992509377703506</v>
      </c>
      <c r="CQ70" s="73">
        <f t="shared" si="196"/>
        <v>0.93159445424218168</v>
      </c>
      <c r="CR70" s="73">
        <f t="shared" si="197"/>
        <v>1.3154956802706164</v>
      </c>
      <c r="CS70" s="73">
        <f t="shared" si="198"/>
        <v>1.3154956802706181</v>
      </c>
      <c r="CT70" s="73"/>
      <c r="CU70" s="73">
        <f t="shared" si="199"/>
        <v>1.1295389846031691</v>
      </c>
      <c r="CX70" s="53"/>
      <c r="CZ70" s="71">
        <f t="shared" si="200"/>
        <v>0.18659901989024988</v>
      </c>
      <c r="DA70" s="71">
        <f t="shared" si="200"/>
        <v>0.24913240783059595</v>
      </c>
      <c r="DB70" s="71">
        <f t="shared" si="200"/>
        <v>0.39141735024355712</v>
      </c>
      <c r="DC70" s="71">
        <f t="shared" si="200"/>
        <v>0.17285122203559711</v>
      </c>
      <c r="DE70" s="71">
        <f t="shared" si="201"/>
        <v>0.18715030266975971</v>
      </c>
      <c r="DF70" s="71">
        <f t="shared" si="201"/>
        <v>0.25247775490824592</v>
      </c>
      <c r="DG70" s="71">
        <f t="shared" si="201"/>
        <v>0.38947843009499511</v>
      </c>
      <c r="DH70" s="71">
        <f t="shared" si="201"/>
        <v>0.17086723604445719</v>
      </c>
      <c r="DI70" s="71">
        <f t="shared" si="202"/>
        <v>0.99997372371745796</v>
      </c>
      <c r="DJ70" s="71"/>
      <c r="DK70" s="71">
        <f t="shared" si="203"/>
        <v>0.1871552204132105</v>
      </c>
      <c r="DL70" s="71">
        <f t="shared" si="203"/>
        <v>0.25248438925939554</v>
      </c>
      <c r="DM70" s="71">
        <f t="shared" si="203"/>
        <v>0.38948866440918806</v>
      </c>
      <c r="DN70" s="71">
        <f t="shared" si="203"/>
        <v>0.17087172591820587</v>
      </c>
      <c r="DQ70" s="71">
        <f t="shared" si="204"/>
        <v>1.6064648603760476E-2</v>
      </c>
      <c r="DR70" s="71">
        <f t="shared" si="204"/>
        <v>-1.2423650108074696E-2</v>
      </c>
      <c r="DS70" s="71">
        <f t="shared" si="204"/>
        <v>-8.2118652313190911E-3</v>
      </c>
      <c r="DT70" s="71">
        <f t="shared" si="204"/>
        <v>4.9449420855130089E-3</v>
      </c>
      <c r="DV70" s="71">
        <f t="shared" si="205"/>
        <v>0.189137202216344</v>
      </c>
      <c r="DW70" s="71">
        <f t="shared" si="205"/>
        <v>0.2301946606624812</v>
      </c>
      <c r="DX70" s="71">
        <f t="shared" si="205"/>
        <v>0.36216639046715821</v>
      </c>
      <c r="DY70" s="71">
        <f t="shared" si="205"/>
        <v>0.21850174665401662</v>
      </c>
      <c r="DZ70" s="71"/>
      <c r="EB70" s="71">
        <f t="shared" si="206"/>
        <v>-7.0376167571632089E-3</v>
      </c>
      <c r="EC70" s="71">
        <f t="shared" si="206"/>
        <v>-4.5673848088459163E-3</v>
      </c>
      <c r="ED70" s="71">
        <f t="shared" si="206"/>
        <v>7.0252627704538067E-3</v>
      </c>
      <c r="EE70" s="71">
        <f t="shared" si="206"/>
        <v>-6.6721122227571738E-4</v>
      </c>
      <c r="EG70" s="71">
        <f t="shared" si="207"/>
        <v>1.0043199406623478E-3</v>
      </c>
      <c r="EH70" s="71">
        <f t="shared" si="207"/>
        <v>-1.1276272608386037E-3</v>
      </c>
      <c r="EI70" s="71">
        <f t="shared" si="207"/>
        <v>-3.2539979084806068E-4</v>
      </c>
      <c r="EJ70" s="71">
        <f t="shared" si="207"/>
        <v>-1.0820145254100627E-3</v>
      </c>
      <c r="EL70" s="71">
        <f t="shared" si="208"/>
        <v>4.5907219346536165E-3</v>
      </c>
      <c r="EM70" s="71">
        <f t="shared" si="208"/>
        <v>9.1149715880030763E-3</v>
      </c>
      <c r="EN70" s="71">
        <f t="shared" si="208"/>
        <v>1.2105813832982541E-2</v>
      </c>
      <c r="EO70" s="71">
        <f t="shared" si="208"/>
        <v>1.3941714802924342E-2</v>
      </c>
      <c r="EQ70" s="71">
        <f t="shared" si="209"/>
        <v>-3.3994641337317597E-2</v>
      </c>
      <c r="ER70" s="71">
        <f t="shared" si="209"/>
        <v>-3.108996385732064E-2</v>
      </c>
      <c r="ES70" s="71">
        <f t="shared" si="209"/>
        <v>-1.4129217546693091E-2</v>
      </c>
      <c r="ET70" s="71">
        <f t="shared" si="209"/>
        <v>-7.4795121985920827E-3</v>
      </c>
      <c r="EW70" s="71">
        <f t="shared" si="210"/>
        <v>0.99751940927048344</v>
      </c>
      <c r="EX70" s="71">
        <f t="shared" si="211"/>
        <v>0.75060790244664177</v>
      </c>
      <c r="EY70" s="71">
        <f t="shared" si="119"/>
        <v>0.93159445424218168</v>
      </c>
      <c r="EZ70" s="71"/>
      <c r="FA70" s="71">
        <f t="shared" si="140"/>
        <v>1.000151944143483</v>
      </c>
      <c r="FB70" s="71">
        <f t="shared" si="212"/>
        <v>0.98796404852576103</v>
      </c>
      <c r="FC70" s="71">
        <f t="shared" si="120"/>
        <v>0.99588532950015185</v>
      </c>
      <c r="FD70" s="71"/>
      <c r="FE70" s="71">
        <f t="shared" si="141"/>
        <v>0.99959171359182242</v>
      </c>
      <c r="FF70" s="71">
        <f t="shared" si="213"/>
        <v>1.0044069787152932</v>
      </c>
      <c r="FG70" s="71">
        <f t="shared" si="121"/>
        <v>0.99500631512230076</v>
      </c>
      <c r="FH70" s="71"/>
      <c r="FI70" s="71">
        <f t="shared" si="143"/>
        <v>1.010310680231274</v>
      </c>
      <c r="FJ70" s="71">
        <f t="shared" si="214"/>
        <v>1.2392387751120655</v>
      </c>
      <c r="FK70" s="71">
        <f t="shared" si="122"/>
        <v>1.1752434982324715</v>
      </c>
      <c r="FM70" s="71">
        <f t="shared" si="145"/>
        <v>0.97922561117903006</v>
      </c>
      <c r="FN70" s="71">
        <f t="shared" si="215"/>
        <v>0.97172146136356596</v>
      </c>
      <c r="FO70" s="71">
        <f t="shared" si="123"/>
        <v>0.96992509377703506</v>
      </c>
      <c r="FQ70" s="238"/>
    </row>
    <row r="71" spans="1:173" x14ac:dyDescent="0.2">
      <c r="A71" s="75" t="s">
        <v>147</v>
      </c>
      <c r="B71" s="50">
        <f t="shared" si="124"/>
        <v>2005</v>
      </c>
      <c r="D71" s="79">
        <f>Conversion_Factors!$O67*D232+D314</f>
        <v>3968.1310685687231</v>
      </c>
      <c r="E71" s="79">
        <f>Conversion_Factors!$O67*E232+E314</f>
        <v>5474.6933465478342</v>
      </c>
      <c r="F71" s="79">
        <f>Conversion_Factors!$O67*F232+F314</f>
        <v>8486.0925066810305</v>
      </c>
      <c r="G71" s="79">
        <f>Conversion_Factors!$O67*G232+G314</f>
        <v>3673.1512504714101</v>
      </c>
      <c r="H71" s="79">
        <f t="shared" si="69"/>
        <v>21602.068172268999</v>
      </c>
      <c r="I71" s="71"/>
      <c r="J71" s="321">
        <f>Northeast!I71</f>
        <v>20645.558055700298</v>
      </c>
      <c r="K71" s="321">
        <f>Midwest!I71</f>
        <v>25192.372358272885</v>
      </c>
      <c r="L71" s="321">
        <f>South!I71</f>
        <v>40090.511021682389</v>
      </c>
      <c r="M71" s="321">
        <f>West!I71</f>
        <v>24002.337651867256</v>
      </c>
      <c r="N71" s="321">
        <f t="shared" si="187"/>
        <v>109930.77908752284</v>
      </c>
      <c r="P71" s="85">
        <f>Northeast!N71</f>
        <v>38.992871452908545</v>
      </c>
      <c r="Q71" s="85">
        <f>Midwest!N71</f>
        <v>46.867938813061997</v>
      </c>
      <c r="R71" s="85">
        <f>South!N71</f>
        <v>71.688733309583739</v>
      </c>
      <c r="S71" s="85">
        <f>West!N71</f>
        <v>40.082952950836585</v>
      </c>
      <c r="T71" s="81">
        <f t="shared" si="188"/>
        <v>197.63249652639087</v>
      </c>
      <c r="V71" s="79">
        <f>Conversion_Factors!$O67*V232+V314</f>
        <v>192.20265482109895</v>
      </c>
      <c r="W71" s="79">
        <f>Conversion_Factors!$O67*W232+W314</f>
        <v>217.31551394563314</v>
      </c>
      <c r="X71" s="79">
        <f>Conversion_Factors!$O67*X232+X314</f>
        <v>211.67334340266819</v>
      </c>
      <c r="Y71" s="79">
        <f>Conversion_Factors!$O67*Y232+Y314</f>
        <v>153.03306301857887</v>
      </c>
      <c r="Z71" s="79">
        <f>Conversion_Factors!$O67*Z232+Z314</f>
        <v>196.50609548641722</v>
      </c>
      <c r="AC71" s="79">
        <f>Conversion_Factors!$O67*AC232+AC314</f>
        <v>101.76555151525608</v>
      </c>
      <c r="AD71" s="79">
        <f>Conversion_Factors!$O67*AD232+AD314</f>
        <v>116.81105431976133</v>
      </c>
      <c r="AE71" s="79">
        <f>Conversion_Factors!$O67*AE232+AE314</f>
        <v>118.37414493061721</v>
      </c>
      <c r="AF71" s="79">
        <f>Conversion_Factors!$O67*AF232+AF314</f>
        <v>91.63873866720057</v>
      </c>
      <c r="AG71" s="79">
        <f>Conversion_Factors!$O67*AG232+AG314</f>
        <v>109.30423160132656</v>
      </c>
      <c r="AI71" s="74">
        <f t="shared" ref="AI71:AL72" si="217">AC71/AO71</f>
        <v>99.075624299681365</v>
      </c>
      <c r="AJ71" s="74">
        <f t="shared" si="217"/>
        <v>116.51436746002719</v>
      </c>
      <c r="AK71" s="74">
        <f t="shared" si="217"/>
        <v>118.24472759528446</v>
      </c>
      <c r="AL71" s="74">
        <f t="shared" si="217"/>
        <v>93.414132622136265</v>
      </c>
      <c r="AM71" s="74">
        <f t="shared" si="190"/>
        <v>109.01628391460056</v>
      </c>
      <c r="AO71" s="118">
        <f>Northeast!V71</f>
        <v>1.0271502423990617</v>
      </c>
      <c r="AP71" s="118">
        <f>Midwest!V71</f>
        <v>1.0025463542926234</v>
      </c>
      <c r="AQ71" s="118">
        <f>South!V71</f>
        <v>1.0010944871535896</v>
      </c>
      <c r="AR71" s="118">
        <f>West!V71</f>
        <v>0.98099437520747279</v>
      </c>
      <c r="AS71" s="118">
        <f t="shared" si="191"/>
        <v>1.0026413272988792</v>
      </c>
      <c r="AU71" s="51">
        <f t="shared" si="167"/>
        <v>1888.6809137204457</v>
      </c>
      <c r="AV71" s="51">
        <f t="shared" si="168"/>
        <v>1860.4019560575884</v>
      </c>
      <c r="AW71" s="51">
        <f t="shared" si="169"/>
        <v>1788.1721006452599</v>
      </c>
      <c r="AX71" s="51">
        <f t="shared" si="170"/>
        <v>1669.9603818679861</v>
      </c>
      <c r="AY71" s="51">
        <f t="shared" si="171"/>
        <v>1797.7903746960908</v>
      </c>
      <c r="BB71" s="71">
        <f t="shared" si="88"/>
        <v>0.9340297281779899</v>
      </c>
      <c r="BC71" s="71">
        <f t="shared" si="89"/>
        <v>0.90267232033712108</v>
      </c>
      <c r="BD71" s="71">
        <f t="shared" si="90"/>
        <v>0.9439588475101357</v>
      </c>
      <c r="BE71" s="71">
        <f t="shared" si="91"/>
        <v>0.83721378555494708</v>
      </c>
      <c r="BF71" s="71"/>
      <c r="BG71" s="71">
        <f t="shared" si="182"/>
        <v>1.0955555779969353</v>
      </c>
      <c r="BH71" s="71">
        <f t="shared" si="183"/>
        <v>1.0576779417003686</v>
      </c>
      <c r="BI71" s="71">
        <f t="shared" si="184"/>
        <v>1.1325607545981728</v>
      </c>
      <c r="BJ71" s="71">
        <f t="shared" si="185"/>
        <v>0.93820261760733115</v>
      </c>
      <c r="BK71" s="71"/>
      <c r="BL71" s="71">
        <f t="shared" ref="BL71:BO72" si="218">BQ71*BV71*CA71*CF71</f>
        <v>1.095555577996935</v>
      </c>
      <c r="BM71" s="71">
        <f t="shared" si="218"/>
        <v>1.0576779417003686</v>
      </c>
      <c r="BN71" s="71">
        <f t="shared" si="218"/>
        <v>1.1325607545981731</v>
      </c>
      <c r="BO71" s="71">
        <f t="shared" si="218"/>
        <v>0.93820261760733104</v>
      </c>
      <c r="BP71" s="71"/>
      <c r="BQ71" s="147">
        <f>Northeast!AK71</f>
        <v>0.93734914934716407</v>
      </c>
      <c r="BR71" s="147">
        <f>Midwest!AK71</f>
        <v>0.91783422831179828</v>
      </c>
      <c r="BS71" s="147">
        <f>South!AK71</f>
        <v>0.9413704726946297</v>
      </c>
      <c r="BT71" s="147">
        <f>West!AK71</f>
        <v>0.84433936324432146</v>
      </c>
      <c r="BU71" s="72"/>
      <c r="BV71" s="147">
        <f>Northeast!AH71</f>
        <v>0.9964587142672654</v>
      </c>
      <c r="BW71" s="147">
        <f>Midwest!AH71</f>
        <v>0.98348077734847017</v>
      </c>
      <c r="BX71" s="147">
        <f>South!AH71</f>
        <v>1.0027495814778393</v>
      </c>
      <c r="BY71" s="147">
        <f>West!AH71</f>
        <v>0.99156076573050589</v>
      </c>
      <c r="CA71" s="147">
        <f>Northeast!AI71</f>
        <v>1.1415137481747206</v>
      </c>
      <c r="CB71" s="147">
        <f>Midwest!AI71</f>
        <v>1.1867202996356343</v>
      </c>
      <c r="CC71" s="147">
        <f>South!AI71</f>
        <v>1.2077581333861416</v>
      </c>
      <c r="CD71" s="147">
        <f>West!AI71</f>
        <v>1.1992005825783114</v>
      </c>
      <c r="CF71" s="147">
        <f>Northeast!AJ71</f>
        <v>1.027525406155066</v>
      </c>
      <c r="CG71" s="147">
        <f>Midwest!AJ71</f>
        <v>0.98735868426339368</v>
      </c>
      <c r="CH71" s="147">
        <f>South!AJ71</f>
        <v>0.99340988284585818</v>
      </c>
      <c r="CI71" s="147">
        <f>West!AJ71</f>
        <v>0.93447661695092243</v>
      </c>
      <c r="CK71" s="73">
        <f t="shared" si="92"/>
        <v>1.2658395878589526</v>
      </c>
      <c r="CL71" s="73">
        <f t="shared" si="93"/>
        <v>1.065284249500861</v>
      </c>
      <c r="CM71" s="73">
        <f t="shared" si="192"/>
        <v>0.99604534472456041</v>
      </c>
      <c r="CN71" s="73">
        <f t="shared" si="193"/>
        <v>0.99450037744437747</v>
      </c>
      <c r="CO71" s="73">
        <f t="shared" si="194"/>
        <v>1.1880544225835843</v>
      </c>
      <c r="CP71" s="73">
        <f t="shared" si="195"/>
        <v>0.9876590126768745</v>
      </c>
      <c r="CQ71" s="73">
        <f t="shared" si="196"/>
        <v>0.91651183436243033</v>
      </c>
      <c r="CR71" s="73">
        <f t="shared" si="197"/>
        <v>1.3484789753408013</v>
      </c>
      <c r="CS71" s="73">
        <f t="shared" si="198"/>
        <v>1.3484789753408035</v>
      </c>
      <c r="CT71" s="73"/>
      <c r="CU71" s="73">
        <f t="shared" si="199"/>
        <v>1.1623245980690713</v>
      </c>
      <c r="CX71" s="53"/>
      <c r="CZ71" s="71">
        <f t="shared" ref="CZ71:DC72" si="219">D71/$H71</f>
        <v>0.18369218340226753</v>
      </c>
      <c r="DA71" s="71">
        <f t="shared" si="219"/>
        <v>0.25343375934605217</v>
      </c>
      <c r="DB71" s="71">
        <f t="shared" si="219"/>
        <v>0.39283703944489884</v>
      </c>
      <c r="DC71" s="71">
        <f t="shared" si="219"/>
        <v>0.17003701780678143</v>
      </c>
      <c r="DE71" s="71">
        <f t="shared" ref="DE71:DH72" si="220">(CZ71-CZ70)/LN(CZ71/CZ70)</f>
        <v>0.1851417984065595</v>
      </c>
      <c r="DF71" s="71">
        <f t="shared" si="220"/>
        <v>0.25127694775073223</v>
      </c>
      <c r="DG71" s="71">
        <f t="shared" si="220"/>
        <v>0.39212676651400585</v>
      </c>
      <c r="DH71" s="71">
        <f t="shared" si="220"/>
        <v>0.17144027032493231</v>
      </c>
      <c r="DI71" s="71">
        <f t="shared" si="202"/>
        <v>0.99998578299622976</v>
      </c>
      <c r="DJ71" s="71"/>
      <c r="DK71" s="71">
        <f t="shared" ref="DK71:DN72" si="221">DE71/$DI71</f>
        <v>0.18514443060562746</v>
      </c>
      <c r="DL71" s="71">
        <f t="shared" si="221"/>
        <v>0.25128052020683539</v>
      </c>
      <c r="DM71" s="71">
        <f t="shared" si="221"/>
        <v>0.39213234146098286</v>
      </c>
      <c r="DN71" s="71">
        <f t="shared" si="221"/>
        <v>0.17144270772655443</v>
      </c>
      <c r="DQ71" s="71">
        <f t="shared" ref="DQ71:DT72" si="222">LN(BQ71/BQ70)</f>
        <v>-2.9171242907412076E-2</v>
      </c>
      <c r="DR71" s="71">
        <f t="shared" si="222"/>
        <v>-4.8394387390697053E-3</v>
      </c>
      <c r="DS71" s="71">
        <f t="shared" si="222"/>
        <v>-1.8019610607514155E-2</v>
      </c>
      <c r="DT71" s="71">
        <f t="shared" si="222"/>
        <v>-1.5396299960432999E-2</v>
      </c>
      <c r="DV71" s="71">
        <f t="shared" ref="DV71:DY72" si="223">J71/$N71</f>
        <v>0.18780507358419668</v>
      </c>
      <c r="DW71" s="71">
        <f t="shared" si="223"/>
        <v>0.22916577656759482</v>
      </c>
      <c r="DX71" s="71">
        <f t="shared" si="223"/>
        <v>0.3646886827734005</v>
      </c>
      <c r="DY71" s="71">
        <f t="shared" si="223"/>
        <v>0.21834046707480786</v>
      </c>
      <c r="DZ71" s="71"/>
      <c r="EB71" s="71">
        <f t="shared" ref="EB71:EE72" si="224">LN(DV71/DV70)</f>
        <v>-7.0681070474374278E-3</v>
      </c>
      <c r="EC71" s="71">
        <f t="shared" si="224"/>
        <v>-4.4796448804345331E-3</v>
      </c>
      <c r="ED71" s="71">
        <f t="shared" si="224"/>
        <v>6.9403173303067703E-3</v>
      </c>
      <c r="EE71" s="71">
        <f t="shared" si="224"/>
        <v>-7.3838828514214089E-4</v>
      </c>
      <c r="EG71" s="71">
        <f t="shared" ref="EG71:EJ72" si="225">LN(BV71/BV70)</f>
        <v>9.0445191171936896E-4</v>
      </c>
      <c r="EH71" s="71">
        <f t="shared" si="225"/>
        <v>-1.2166754373586434E-3</v>
      </c>
      <c r="EI71" s="71">
        <f t="shared" si="225"/>
        <v>-4.1982859055561327E-4</v>
      </c>
      <c r="EJ71" s="71">
        <f t="shared" si="225"/>
        <v>-1.1998480493113695E-3</v>
      </c>
      <c r="EL71" s="71">
        <f t="shared" ref="EL71:EO72" si="226">LN(CA71/CA70)</f>
        <v>5.0172631388455749E-3</v>
      </c>
      <c r="EM71" s="71">
        <f t="shared" si="226"/>
        <v>9.6718569733152144E-3</v>
      </c>
      <c r="EN71" s="71">
        <f t="shared" si="226"/>
        <v>1.2707508348940902E-2</v>
      </c>
      <c r="EO71" s="71">
        <f t="shared" si="226"/>
        <v>1.4578508083053816E-2</v>
      </c>
      <c r="EQ71" s="71">
        <f t="shared" ref="EQ71:ET72" si="227">LN(CF71/CF70)</f>
        <v>2.6906826565309429E-2</v>
      </c>
      <c r="ER71" s="71">
        <f t="shared" si="227"/>
        <v>3.0271660293630705E-2</v>
      </c>
      <c r="ES71" s="71">
        <f t="shared" si="227"/>
        <v>1.4701886004540723E-2</v>
      </c>
      <c r="ET71" s="71">
        <f t="shared" si="227"/>
        <v>-1.3692557332586868E-3</v>
      </c>
      <c r="EW71" s="71">
        <f t="shared" si="210"/>
        <v>0.98380988657556956</v>
      </c>
      <c r="EX71" s="71">
        <f t="shared" si="211"/>
        <v>0.73845547536875678</v>
      </c>
      <c r="EY71" s="71">
        <f t="shared" si="119"/>
        <v>0.91651183436243033</v>
      </c>
      <c r="EZ71" s="71"/>
      <c r="FA71" s="71">
        <f t="shared" si="140"/>
        <v>1.0001606763546651</v>
      </c>
      <c r="FB71" s="71">
        <f t="shared" si="212"/>
        <v>0.98812279098761835</v>
      </c>
      <c r="FC71" s="71">
        <f t="shared" si="120"/>
        <v>0.99604534472456041</v>
      </c>
      <c r="FD71" s="71"/>
      <c r="FE71" s="71">
        <f t="shared" si="141"/>
        <v>0.99949152314891465</v>
      </c>
      <c r="FF71" s="71">
        <f t="shared" si="213"/>
        <v>1.0038962610175479</v>
      </c>
      <c r="FG71" s="71">
        <f t="shared" si="121"/>
        <v>0.99450037744437747</v>
      </c>
      <c r="FH71" s="71"/>
      <c r="FI71" s="71">
        <f t="shared" si="143"/>
        <v>1.0109006553708912</v>
      </c>
      <c r="FJ71" s="71">
        <f t="shared" si="214"/>
        <v>1.2527472899218075</v>
      </c>
      <c r="FK71" s="71">
        <f t="shared" si="122"/>
        <v>1.1880544225835843</v>
      </c>
      <c r="FM71" s="71">
        <f t="shared" si="145"/>
        <v>1.0182838025468348</v>
      </c>
      <c r="FN71" s="71">
        <f t="shared" si="215"/>
        <v>0.98948822469365916</v>
      </c>
      <c r="FO71" s="71">
        <f t="shared" si="123"/>
        <v>0.9876590126768745</v>
      </c>
      <c r="FQ71" s="238"/>
    </row>
    <row r="72" spans="1:173" x14ac:dyDescent="0.2">
      <c r="A72" s="75" t="s">
        <v>147</v>
      </c>
      <c r="B72" s="50">
        <f t="shared" si="124"/>
        <v>2006</v>
      </c>
      <c r="D72" s="79">
        <f>Conversion_Factors!$O68*D233+D315</f>
        <v>3574.8939547498298</v>
      </c>
      <c r="E72" s="79">
        <f>Conversion_Factors!$O68*E233+E315</f>
        <v>5082.7963417332658</v>
      </c>
      <c r="F72" s="79">
        <f>Conversion_Factors!$O68*F233+F315</f>
        <v>8230.7358686394928</v>
      </c>
      <c r="G72" s="79">
        <f>Conversion_Factors!$O68*G233+G315</f>
        <v>3768.5008348774095</v>
      </c>
      <c r="H72" s="79">
        <f t="shared" si="69"/>
        <v>20656.927</v>
      </c>
      <c r="I72" s="71"/>
      <c r="J72" s="321">
        <f>Northeast!I72</f>
        <v>20585.898487020273</v>
      </c>
      <c r="K72" s="321">
        <f>Midwest!I72</f>
        <v>25261.048382555618</v>
      </c>
      <c r="L72" s="321">
        <f>South!I72</f>
        <v>40608.689538797335</v>
      </c>
      <c r="M72" s="321">
        <f>West!I72</f>
        <v>24287.534937110078</v>
      </c>
      <c r="N72" s="321">
        <f t="shared" si="187"/>
        <v>110743.17134548329</v>
      </c>
      <c r="P72" s="85">
        <f>Northeast!N72</f>
        <v>39.23206519932063</v>
      </c>
      <c r="Q72" s="85">
        <f>Midwest!N72</f>
        <v>47.322011394125397</v>
      </c>
      <c r="R72" s="85">
        <f>South!N72</f>
        <v>73.56480878051552</v>
      </c>
      <c r="S72" s="85">
        <f>West!N72</f>
        <v>41.084056843223522</v>
      </c>
      <c r="T72" s="81">
        <f t="shared" si="188"/>
        <v>201.20294221718507</v>
      </c>
      <c r="V72" s="79">
        <f>Conversion_Factors!$O68*V233+V315</f>
        <v>173.65741684793869</v>
      </c>
      <c r="W72" s="79">
        <f>Conversion_Factors!$O68*W233+W315</f>
        <v>201.21082327063132</v>
      </c>
      <c r="X72" s="79">
        <f>Conversion_Factors!$O68*X233+X315</f>
        <v>202.68410436578824</v>
      </c>
      <c r="Y72" s="79">
        <f>Conversion_Factors!$O68*Y233+Y315</f>
        <v>155.16193160959034</v>
      </c>
      <c r="Z72" s="79">
        <f>Conversion_Factors!$O68*Z233+Z315</f>
        <v>186.53002933749286</v>
      </c>
      <c r="AC72" s="79">
        <f>Conversion_Factors!$O68*AC233+AC315</f>
        <v>91.121737705812521</v>
      </c>
      <c r="AD72" s="79">
        <f>Conversion_Factors!$O68*AD233+AD315</f>
        <v>107.4087130278712</v>
      </c>
      <c r="AE72" s="79">
        <f>Conversion_Factors!$O68*AE233+AE315</f>
        <v>111.88414685065418</v>
      </c>
      <c r="AF72" s="79">
        <f>Conversion_Factors!$O68*AF233+AF315</f>
        <v>91.72659966998836</v>
      </c>
      <c r="AG72" s="79">
        <f>Conversion_Factors!$O68*AG233+AG315</f>
        <v>102.66712192360602</v>
      </c>
      <c r="AI72" s="74">
        <f t="shared" si="217"/>
        <v>96.661407118221959</v>
      </c>
      <c r="AJ72" s="74">
        <f t="shared" si="217"/>
        <v>112.42877641335076</v>
      </c>
      <c r="AK72" s="74">
        <f t="shared" si="217"/>
        <v>114.27411488613741</v>
      </c>
      <c r="AL72" s="74">
        <f t="shared" si="217"/>
        <v>91.374924675541351</v>
      </c>
      <c r="AM72" s="74">
        <f t="shared" si="190"/>
        <v>105.73000692700563</v>
      </c>
      <c r="AO72" s="118">
        <f>Northeast!V72</f>
        <v>0.94268995685492007</v>
      </c>
      <c r="AP72" s="118">
        <f>Midwest!V72</f>
        <v>0.95534894583373375</v>
      </c>
      <c r="AQ72" s="118">
        <f>South!V72</f>
        <v>0.9790856569935843</v>
      </c>
      <c r="AR72" s="118">
        <f>West!V72</f>
        <v>1.0038487035222821</v>
      </c>
      <c r="AS72" s="118">
        <f t="shared" si="191"/>
        <v>0.97103107157162882</v>
      </c>
      <c r="AU72" s="51">
        <f t="shared" si="167"/>
        <v>1905.7737617844105</v>
      </c>
      <c r="AV72" s="51">
        <f t="shared" si="168"/>
        <v>1873.3193760400022</v>
      </c>
      <c r="AW72" s="51">
        <f t="shared" si="169"/>
        <v>1811.5533797324852</v>
      </c>
      <c r="AX72" s="51">
        <f t="shared" si="170"/>
        <v>1691.5696446595425</v>
      </c>
      <c r="AY72" s="51">
        <f t="shared" si="171"/>
        <v>1816.8428786412139</v>
      </c>
      <c r="BB72" s="71">
        <f t="shared" si="88"/>
        <v>0.91126983507915416</v>
      </c>
      <c r="BC72" s="71">
        <f t="shared" si="89"/>
        <v>0.87102000113865641</v>
      </c>
      <c r="BD72" s="71">
        <f t="shared" si="90"/>
        <v>0.91226107059390704</v>
      </c>
      <c r="BE72" s="71">
        <f t="shared" si="91"/>
        <v>0.81893761088437167</v>
      </c>
      <c r="BF72" s="71"/>
      <c r="BG72" s="71">
        <f t="shared" si="182"/>
        <v>0.98984767856293654</v>
      </c>
      <c r="BH72" s="71">
        <f t="shared" si="183"/>
        <v>0.97929616501267935</v>
      </c>
      <c r="BI72" s="71">
        <f t="shared" si="184"/>
        <v>1.084463723657886</v>
      </c>
      <c r="BJ72" s="71">
        <f t="shared" si="185"/>
        <v>0.9512541114821319</v>
      </c>
      <c r="BK72" s="71"/>
      <c r="BL72" s="71">
        <f t="shared" si="218"/>
        <v>0.98984767856293621</v>
      </c>
      <c r="BM72" s="71">
        <f t="shared" si="218"/>
        <v>0.97929616501267935</v>
      </c>
      <c r="BN72" s="71">
        <f t="shared" si="218"/>
        <v>1.0844637236578865</v>
      </c>
      <c r="BO72" s="71">
        <f t="shared" si="218"/>
        <v>0.95125411148213179</v>
      </c>
      <c r="BP72" s="71"/>
      <c r="BQ72" s="147">
        <f>Northeast!AK72</f>
        <v>0.91510644284476528</v>
      </c>
      <c r="BR72" s="147">
        <f>Midwest!AK72</f>
        <v>0.88516629619049869</v>
      </c>
      <c r="BS72" s="147">
        <f>South!AK72</f>
        <v>0.91043199642314299</v>
      </c>
      <c r="BT72" s="147">
        <f>West!AK72</f>
        <v>0.82630843063491721</v>
      </c>
      <c r="BU72" s="72"/>
      <c r="BV72" s="147">
        <f>Northeast!AH72</f>
        <v>0.99580747376918866</v>
      </c>
      <c r="BW72" s="147">
        <f>Midwest!AH72</f>
        <v>0.98401848882777843</v>
      </c>
      <c r="BX72" s="147">
        <f>South!AH72</f>
        <v>1.00200901789255</v>
      </c>
      <c r="BY72" s="147">
        <f>West!AH72</f>
        <v>0.99107982022538221</v>
      </c>
      <c r="CA72" s="147">
        <f>Northeast!AI72</f>
        <v>1.1518446203293198</v>
      </c>
      <c r="CB72" s="147">
        <f>Midwest!AI72</f>
        <v>1.1949601127911387</v>
      </c>
      <c r="CC72" s="147">
        <f>South!AI72</f>
        <v>1.2235501983537014</v>
      </c>
      <c r="CD72" s="147">
        <f>West!AI72</f>
        <v>1.2147182204876226</v>
      </c>
      <c r="CF72" s="147">
        <f>Northeast!AJ72</f>
        <v>0.94303427172762588</v>
      </c>
      <c r="CG72" s="147">
        <f>Midwest!AJ72</f>
        <v>0.94087627383211569</v>
      </c>
      <c r="CH72" s="147">
        <f>South!AJ72</f>
        <v>0.97156999692960411</v>
      </c>
      <c r="CI72" s="147">
        <f>West!AJ72</f>
        <v>0.9562472161980301</v>
      </c>
      <c r="CK72" s="73">
        <f t="shared" si="92"/>
        <v>1.2751941861755689</v>
      </c>
      <c r="CL72" s="73">
        <f t="shared" si="93"/>
        <v>1.011202740659511</v>
      </c>
      <c r="CM72" s="73">
        <f t="shared" si="192"/>
        <v>0.99600928076022111</v>
      </c>
      <c r="CN72" s="73">
        <f t="shared" si="193"/>
        <v>0.99414450820217104</v>
      </c>
      <c r="CO72" s="73">
        <f t="shared" si="194"/>
        <v>1.2008837339295353</v>
      </c>
      <c r="CP72" s="73">
        <f t="shared" si="195"/>
        <v>0.95647164345434033</v>
      </c>
      <c r="CQ72" s="73">
        <f t="shared" si="196"/>
        <v>0.88910340560060264</v>
      </c>
      <c r="CR72" s="73">
        <f t="shared" si="197"/>
        <v>1.2894798559338079</v>
      </c>
      <c r="CS72" s="73">
        <f t="shared" si="198"/>
        <v>1.2894798559338099</v>
      </c>
      <c r="CT72" s="73"/>
      <c r="CU72" s="73">
        <f t="shared" si="199"/>
        <v>1.1373286102491384</v>
      </c>
      <c r="CX72" s="53"/>
      <c r="CZ72" s="71">
        <f t="shared" si="219"/>
        <v>0.17306029859861682</v>
      </c>
      <c r="DA72" s="71">
        <f t="shared" si="219"/>
        <v>0.24605771912411104</v>
      </c>
      <c r="DB72" s="71">
        <f t="shared" si="219"/>
        <v>0.39844919182023025</v>
      </c>
      <c r="DC72" s="71">
        <f t="shared" si="219"/>
        <v>0.18243279045704183</v>
      </c>
      <c r="DE72" s="71">
        <f t="shared" si="220"/>
        <v>0.17832342017725997</v>
      </c>
      <c r="DF72" s="71">
        <f t="shared" si="220"/>
        <v>0.24972758439299456</v>
      </c>
      <c r="DG72" s="71">
        <f t="shared" si="220"/>
        <v>0.39563648156523784</v>
      </c>
      <c r="DH72" s="71">
        <f t="shared" si="220"/>
        <v>0.17616222372693724</v>
      </c>
      <c r="DI72" s="71">
        <f t="shared" si="202"/>
        <v>0.9998497098624296</v>
      </c>
      <c r="DJ72" s="71"/>
      <c r="DK72" s="71">
        <f t="shared" si="221"/>
        <v>0.17835022445702933</v>
      </c>
      <c r="DL72" s="71">
        <f t="shared" si="221"/>
        <v>0.24976512162748424</v>
      </c>
      <c r="DM72" s="71">
        <f t="shared" si="221"/>
        <v>0.39569595076411423</v>
      </c>
      <c r="DN72" s="71">
        <f t="shared" si="221"/>
        <v>0.17618870315137222</v>
      </c>
      <c r="DQ72" s="71">
        <f t="shared" si="222"/>
        <v>-2.401544804707895E-2</v>
      </c>
      <c r="DR72" s="71">
        <f t="shared" si="222"/>
        <v>-3.6241262477120999E-2</v>
      </c>
      <c r="DS72" s="71">
        <f t="shared" si="222"/>
        <v>-3.3417554951965966E-2</v>
      </c>
      <c r="DT72" s="71">
        <f t="shared" si="222"/>
        <v>-2.1586396402568171E-2</v>
      </c>
      <c r="DV72" s="71">
        <f t="shared" si="223"/>
        <v>0.18588864881608683</v>
      </c>
      <c r="DW72" s="71">
        <f t="shared" si="223"/>
        <v>0.22810479486585428</v>
      </c>
      <c r="DX72" s="71">
        <f t="shared" si="223"/>
        <v>0.36669249259722936</v>
      </c>
      <c r="DY72" s="71">
        <f t="shared" si="223"/>
        <v>0.21931406372082965</v>
      </c>
      <c r="DZ72" s="71"/>
      <c r="EB72" s="71">
        <f t="shared" si="224"/>
        <v>-1.0256750135246786E-2</v>
      </c>
      <c r="EC72" s="71">
        <f t="shared" si="224"/>
        <v>-4.6405068332843382E-3</v>
      </c>
      <c r="ED72" s="71">
        <f t="shared" si="224"/>
        <v>5.4795362666072624E-3</v>
      </c>
      <c r="EE72" s="71">
        <f t="shared" si="224"/>
        <v>4.449163363096211E-3</v>
      </c>
      <c r="EG72" s="71">
        <f t="shared" si="225"/>
        <v>-6.5376858291643625E-4</v>
      </c>
      <c r="EH72" s="71">
        <f t="shared" si="225"/>
        <v>5.4659384319939068E-4</v>
      </c>
      <c r="EI72" s="71">
        <f t="shared" si="225"/>
        <v>-7.3880577861820684E-4</v>
      </c>
      <c r="EJ72" s="71">
        <f t="shared" si="225"/>
        <v>-4.8515653110718572E-4</v>
      </c>
      <c r="EL72" s="71">
        <f t="shared" si="226"/>
        <v>9.0094441202020255E-3</v>
      </c>
      <c r="EM72" s="71">
        <f t="shared" si="226"/>
        <v>6.9193549122748641E-3</v>
      </c>
      <c r="EN72" s="71">
        <f t="shared" si="226"/>
        <v>1.2990772786881781E-2</v>
      </c>
      <c r="EO72" s="71">
        <f t="shared" si="226"/>
        <v>1.2856978989470148E-2</v>
      </c>
      <c r="EQ72" s="71">
        <f t="shared" si="227"/>
        <v>-8.5806046981158207E-2</v>
      </c>
      <c r="ER72" s="71">
        <f t="shared" si="227"/>
        <v>-4.8221734757378766E-2</v>
      </c>
      <c r="ES72" s="71">
        <f t="shared" si="227"/>
        <v>-2.2230034542763122E-2</v>
      </c>
      <c r="ET72" s="71">
        <f t="shared" si="227"/>
        <v>2.3029869377869126E-2</v>
      </c>
      <c r="EW72" s="71">
        <f t="shared" si="210"/>
        <v>0.970094844677162</v>
      </c>
      <c r="EX72" s="71">
        <f t="shared" si="211"/>
        <v>0.71637184967885392</v>
      </c>
      <c r="EY72" s="71">
        <f t="shared" si="119"/>
        <v>0.88910340560060264</v>
      </c>
      <c r="EZ72" s="71"/>
      <c r="FA72" s="71">
        <f t="shared" si="140"/>
        <v>0.9999637928488595</v>
      </c>
      <c r="FB72" s="71">
        <f t="shared" si="212"/>
        <v>0.98808701387637965</v>
      </c>
      <c r="FC72" s="71">
        <f t="shared" si="120"/>
        <v>0.99600928076022111</v>
      </c>
      <c r="FD72" s="71"/>
      <c r="FE72" s="71">
        <f t="shared" si="141"/>
        <v>0.9996421627881924</v>
      </c>
      <c r="FF72" s="71">
        <f t="shared" si="213"/>
        <v>1.0035370295785613</v>
      </c>
      <c r="FG72" s="71">
        <f t="shared" si="121"/>
        <v>0.99414450820217104</v>
      </c>
      <c r="FH72" s="71"/>
      <c r="FI72" s="71">
        <f t="shared" si="143"/>
        <v>1.010798588938419</v>
      </c>
      <c r="FJ72" s="71">
        <f t="shared" si="214"/>
        <v>1.2662751929493916</v>
      </c>
      <c r="FK72" s="71">
        <f t="shared" si="122"/>
        <v>1.2008837339295353</v>
      </c>
      <c r="FM72" s="71">
        <f t="shared" si="145"/>
        <v>0.96842293866381435</v>
      </c>
      <c r="FN72" s="71">
        <f t="shared" si="215"/>
        <v>0.95824309433107402</v>
      </c>
      <c r="FO72" s="71">
        <f t="shared" si="123"/>
        <v>0.95647164345434033</v>
      </c>
      <c r="FQ72" s="238"/>
    </row>
    <row r="73" spans="1:173" x14ac:dyDescent="0.2">
      <c r="A73" s="75" t="s">
        <v>147</v>
      </c>
      <c r="B73" s="50">
        <f>B72+1</f>
        <v>2007</v>
      </c>
      <c r="D73" s="79">
        <f>Conversion_Factors!$O69*D234+D316</f>
        <v>3799.4711225829556</v>
      </c>
      <c r="E73" s="79">
        <f>Conversion_Factors!$O69*E234+E316</f>
        <v>5390.7218898292449</v>
      </c>
      <c r="F73" s="79">
        <f>Conversion_Factors!$O69*F234+F316</f>
        <v>8468.1012016939476</v>
      </c>
      <c r="G73" s="79">
        <f>Conversion_Factors!$O69*G234+G316</f>
        <v>3855.9642148372554</v>
      </c>
      <c r="H73" s="79">
        <f t="shared" si="69"/>
        <v>21514.258428943405</v>
      </c>
      <c r="I73" s="71"/>
      <c r="J73" s="321">
        <f>Northeast!I73</f>
        <v>20490.274560270911</v>
      </c>
      <c r="K73" s="321">
        <f>Midwest!I73</f>
        <v>25277.567710573276</v>
      </c>
      <c r="L73" s="321">
        <f>South!I73</f>
        <v>41052.169385326495</v>
      </c>
      <c r="M73" s="321">
        <f>West!I73</f>
        <v>24530.086823072674</v>
      </c>
      <c r="N73" s="321">
        <f t="shared" si="187"/>
        <v>111350.09847924336</v>
      </c>
      <c r="P73" s="85">
        <f>Northeast!N73</f>
        <v>39.231788515015019</v>
      </c>
      <c r="Q73" s="85">
        <f>Midwest!N73</f>
        <v>47.475323134158216</v>
      </c>
      <c r="R73" s="85">
        <f>South!N73</f>
        <v>75.024307467893479</v>
      </c>
      <c r="S73" s="85">
        <f>West!N73</f>
        <v>41.850473380066234</v>
      </c>
      <c r="T73" s="81">
        <f t="shared" si="188"/>
        <v>203.58189249713294</v>
      </c>
      <c r="V73" s="79">
        <f>Conversion_Factors!$O69*V234+V316</f>
        <v>185.42802398313597</v>
      </c>
      <c r="W73" s="79">
        <f>Conversion_Factors!$O69*W234+W316</f>
        <v>213.26109978431103</v>
      </c>
      <c r="X73" s="79">
        <f>Conversion_Factors!$O69*X234+X316</f>
        <v>206.27658241907056</v>
      </c>
      <c r="Y73" s="79">
        <f>Conversion_Factors!$O69*Y234+Y316</f>
        <v>157.19325588405121</v>
      </c>
      <c r="Z73" s="79">
        <f>Conversion_Factors!$O69*Z234+Z316</f>
        <v>193.21274720698923</v>
      </c>
      <c r="AC73" s="79">
        <f>Conversion_Factors!$O69*AC234+AC316</f>
        <v>96.846747660479451</v>
      </c>
      <c r="AD73" s="79">
        <f>Conversion_Factors!$O69*AD234+AD316</f>
        <v>113.54787148253558</v>
      </c>
      <c r="AE73" s="79">
        <f>Conversion_Factors!$O69*AE234+AE316</f>
        <v>112.87143443900307</v>
      </c>
      <c r="AF73" s="79">
        <f>Conversion_Factors!$O69*AF234+AF316</f>
        <v>92.136692931026374</v>
      </c>
      <c r="AG73" s="79">
        <f>Conversion_Factors!$O69*AG234+AG316</f>
        <v>105.67864442681899</v>
      </c>
      <c r="AI73" s="74">
        <f t="shared" ref="AI73:AL76" si="228">AC73/AO73</f>
        <v>97.328609480624948</v>
      </c>
      <c r="AJ73" s="74">
        <f t="shared" si="228"/>
        <v>113.97295952920199</v>
      </c>
      <c r="AK73" s="74">
        <f t="shared" si="228"/>
        <v>113.65964089895583</v>
      </c>
      <c r="AL73" s="74">
        <f t="shared" si="228"/>
        <v>92.299551576399097</v>
      </c>
      <c r="AM73" s="74">
        <f t="shared" si="190"/>
        <v>106.19458347872364</v>
      </c>
      <c r="AO73" s="118">
        <f>Northeast!V73</f>
        <v>0.99504912458200256</v>
      </c>
      <c r="AP73" s="118">
        <f>Midwest!V73</f>
        <v>0.99627027280486224</v>
      </c>
      <c r="AQ73" s="118">
        <f>South!V73</f>
        <v>0.99306520367547635</v>
      </c>
      <c r="AR73" s="118">
        <f>West!V73</f>
        <v>0.99823554239873069</v>
      </c>
      <c r="AS73" s="118">
        <f t="shared" si="191"/>
        <v>0.99514156904237938</v>
      </c>
      <c r="AU73" s="51">
        <f t="shared" si="167"/>
        <v>1914.6541155228092</v>
      </c>
      <c r="AV73" s="51">
        <f t="shared" si="168"/>
        <v>1878.160259632097</v>
      </c>
      <c r="AW73" s="51">
        <f t="shared" si="169"/>
        <v>1827.5357573358799</v>
      </c>
      <c r="AX73" s="51">
        <f t="shared" si="170"/>
        <v>1706.08745423201</v>
      </c>
      <c r="AY73" s="51">
        <f t="shared" si="171"/>
        <v>1828.3045572257163</v>
      </c>
      <c r="BB73" s="71">
        <f t="shared" si="88"/>
        <v>0.91755984683128788</v>
      </c>
      <c r="BC73" s="71">
        <f t="shared" si="89"/>
        <v>0.88298325843127345</v>
      </c>
      <c r="BD73" s="71">
        <f t="shared" si="90"/>
        <v>0.9073556666189394</v>
      </c>
      <c r="BE73" s="71">
        <f t="shared" si="91"/>
        <v>0.82722447675962807</v>
      </c>
      <c r="BF73" s="71"/>
      <c r="BG73" s="71">
        <f t="shared" si="182"/>
        <v>1.0569401665172722</v>
      </c>
      <c r="BH73" s="71">
        <f t="shared" si="183"/>
        <v>1.0379450457506538</v>
      </c>
      <c r="BI73" s="71">
        <f t="shared" si="184"/>
        <v>1.1036853204328889</v>
      </c>
      <c r="BJ73" s="71">
        <f t="shared" si="185"/>
        <v>0.96370758861914207</v>
      </c>
      <c r="BK73" s="71"/>
      <c r="BL73" s="71">
        <f t="shared" ref="BL73:BO76" si="229">BQ73*BV73*CA73*CF73</f>
        <v>1.056940166517272</v>
      </c>
      <c r="BM73" s="71">
        <f t="shared" si="229"/>
        <v>1.0379450457506536</v>
      </c>
      <c r="BN73" s="71">
        <f t="shared" si="229"/>
        <v>1.1036853204328891</v>
      </c>
      <c r="BO73" s="71">
        <f t="shared" si="229"/>
        <v>0.96370758861914196</v>
      </c>
      <c r="BP73" s="71"/>
      <c r="BQ73" s="147">
        <f>Northeast!AK73</f>
        <v>0.92178324627765418</v>
      </c>
      <c r="BR73" s="147">
        <f>Midwest!AK73</f>
        <v>0.89666608643900392</v>
      </c>
      <c r="BS73" s="147">
        <f>South!AK73</f>
        <v>0.90609255458329008</v>
      </c>
      <c r="BT73" s="147">
        <f>West!AK73</f>
        <v>0.8349809415565832</v>
      </c>
      <c r="BU73" s="72"/>
      <c r="BV73" s="147">
        <f>Northeast!AH73</f>
        <v>0.99541822932514656</v>
      </c>
      <c r="BW73" s="147">
        <f>Midwest!AH73</f>
        <v>0.98474033063738342</v>
      </c>
      <c r="BX73" s="147">
        <f>South!AH73</f>
        <v>1.0013940209852297</v>
      </c>
      <c r="BY73" s="147">
        <f>West!AH73</f>
        <v>0.99071060857689086</v>
      </c>
      <c r="CA73" s="147">
        <f>Northeast!AI73</f>
        <v>1.1572118826378419</v>
      </c>
      <c r="CB73" s="147">
        <f>Midwest!AI73</f>
        <v>1.1980480340912678</v>
      </c>
      <c r="CC73" s="147">
        <f>South!AI73</f>
        <v>1.2343449347967892</v>
      </c>
      <c r="CD73" s="147">
        <f>West!AI73</f>
        <v>1.2251434772099346</v>
      </c>
      <c r="CF73" s="147">
        <f>Northeast!AJ73</f>
        <v>0.99541256349442031</v>
      </c>
      <c r="CG73" s="147">
        <f>Midwest!AJ73</f>
        <v>0.98117767973073244</v>
      </c>
      <c r="CH73" s="147">
        <f>South!AJ73</f>
        <v>0.98544223377608064</v>
      </c>
      <c r="CI73" s="147">
        <f>West!AJ73</f>
        <v>0.95090022548156716</v>
      </c>
      <c r="CK73" s="73">
        <f t="shared" si="92"/>
        <v>1.2821828785075644</v>
      </c>
      <c r="CL73" s="73">
        <f t="shared" si="93"/>
        <v>1.0474305944195208</v>
      </c>
      <c r="CM73" s="73">
        <f t="shared" si="192"/>
        <v>0.99599062241330083</v>
      </c>
      <c r="CN73" s="73">
        <f t="shared" si="193"/>
        <v>0.99394889160127231</v>
      </c>
      <c r="CO73" s="73">
        <f t="shared" si="194"/>
        <v>1.2086878089625943</v>
      </c>
      <c r="CP73" s="73">
        <f t="shared" si="195"/>
        <v>0.98016087462956403</v>
      </c>
      <c r="CQ73" s="73">
        <f t="shared" si="196"/>
        <v>0.89308839788805705</v>
      </c>
      <c r="CR73" s="73">
        <f t="shared" si="197"/>
        <v>1.3429975745897083</v>
      </c>
      <c r="CS73" s="73">
        <f t="shared" si="198"/>
        <v>1.3429975745897105</v>
      </c>
      <c r="CT73" s="73"/>
      <c r="CU73" s="73">
        <f t="shared" si="199"/>
        <v>1.1728184991501904</v>
      </c>
      <c r="CX73" s="53"/>
      <c r="CZ73" s="71">
        <f t="shared" ref="CZ73:DC76" si="230">D73/$H73</f>
        <v>0.17660246738839386</v>
      </c>
      <c r="DA73" s="71">
        <f t="shared" si="230"/>
        <v>0.25056508025287261</v>
      </c>
      <c r="DB73" s="71">
        <f t="shared" si="230"/>
        <v>0.39360414069869604</v>
      </c>
      <c r="DC73" s="71">
        <f t="shared" si="230"/>
        <v>0.17922831166003741</v>
      </c>
      <c r="DE73" s="71">
        <f>(CZ73-CZ72)/LN(CZ73/CZ72)</f>
        <v>0.17482540232473381</v>
      </c>
      <c r="DF73" s="71">
        <f>(DA73-DA72)/LN(DA73/DA72)</f>
        <v>0.24830458138471781</v>
      </c>
      <c r="DG73" s="71">
        <f>(DB73-DB72)/LN(DB73/DB72)</f>
        <v>0.39602172661848006</v>
      </c>
      <c r="DH73" s="71">
        <f>(DC73-DC72)/LN(DC73/DC72)</f>
        <v>0.18082581877404841</v>
      </c>
      <c r="DI73" s="71">
        <f t="shared" si="202"/>
        <v>0.99997752910198012</v>
      </c>
      <c r="DJ73" s="71"/>
      <c r="DK73" s="71">
        <f t="shared" ref="DK73:DN76" si="231">DE73/$DI73</f>
        <v>0.17482933089679928</v>
      </c>
      <c r="DL73" s="71">
        <f t="shared" si="231"/>
        <v>0.24831016113702603</v>
      </c>
      <c r="DM73" s="71">
        <f t="shared" si="231"/>
        <v>0.39603062578228476</v>
      </c>
      <c r="DN73" s="71">
        <f t="shared" si="231"/>
        <v>0.1808298821838899</v>
      </c>
      <c r="DQ73" s="71">
        <f>LN(BQ73/BQ72)</f>
        <v>7.2697156257881613E-3</v>
      </c>
      <c r="DR73" s="71">
        <f>LN(BR73/BR72)</f>
        <v>1.2908004177579709E-2</v>
      </c>
      <c r="DS73" s="71">
        <f>LN(BS73/BS72)</f>
        <v>-4.7777500085103182E-3</v>
      </c>
      <c r="DT73" s="71">
        <f>LN(BT73/BT72)</f>
        <v>1.0440793577990869E-2</v>
      </c>
      <c r="DV73" s="71">
        <f t="shared" ref="DV73:DY76" si="232">J73/$N73</f>
        <v>0.1840166721010173</v>
      </c>
      <c r="DW73" s="71">
        <f t="shared" si="232"/>
        <v>0.22700983704370264</v>
      </c>
      <c r="DX73" s="71">
        <f t="shared" si="232"/>
        <v>0.36867654313731013</v>
      </c>
      <c r="DY73" s="71">
        <f t="shared" si="232"/>
        <v>0.2202969477179699</v>
      </c>
      <c r="DZ73" s="71"/>
      <c r="EB73" s="71">
        <f>LN(DV73/DV72)</f>
        <v>-1.0121469415409147E-2</v>
      </c>
      <c r="EC73" s="71">
        <f>LN(DW73/DW72)</f>
        <v>-4.8117984263585274E-3</v>
      </c>
      <c r="ED73" s="71">
        <f>LN(DX73/DX72)</f>
        <v>5.3960807646561823E-3</v>
      </c>
      <c r="EE73" s="71">
        <f>LN(DY73/DY72)</f>
        <v>4.4716151748852078E-3</v>
      </c>
      <c r="EG73" s="71">
        <f>LN(BV73/BV72)</f>
        <v>-3.9095964701056066E-4</v>
      </c>
      <c r="EH73" s="71">
        <f>LN(BW73/BW72)</f>
        <v>7.3329636399757973E-4</v>
      </c>
      <c r="EI73" s="71">
        <f>LN(BX73/BX72)</f>
        <v>-6.1395227490799629E-4</v>
      </c>
      <c r="EJ73" s="71">
        <f>LN(BY73/BY72)</f>
        <v>-3.7260413351176204E-4</v>
      </c>
      <c r="EL73" s="71">
        <f>LN(CA73/CA72)</f>
        <v>4.648887515858003E-3</v>
      </c>
      <c r="EM73" s="71">
        <f>LN(CB73/CB72)</f>
        <v>2.5807877153013153E-3</v>
      </c>
      <c r="EN73" s="71">
        <f>LN(CC73/CC72)</f>
        <v>8.7837806445725947E-3</v>
      </c>
      <c r="EO73" s="71">
        <f>LN(CD73/CD72)</f>
        <v>8.5458287897885697E-3</v>
      </c>
      <c r="EQ73" s="71">
        <f>LN(CF73/CF72)</f>
        <v>5.4054662629845936E-2</v>
      </c>
      <c r="ER73" s="71">
        <f>LN(CG73/CG72)</f>
        <v>4.1941916961170569E-2</v>
      </c>
      <c r="ES73" s="71">
        <f>LN(CH73/CH72)</f>
        <v>1.4177192129568691E-2</v>
      </c>
      <c r="ET73" s="71">
        <f>LN(CI73/CI72)</f>
        <v>-5.6073323013050708E-3</v>
      </c>
      <c r="EW73" s="71">
        <f t="shared" si="210"/>
        <v>1.00448203466813</v>
      </c>
      <c r="EX73" s="71">
        <f>IF(ISERR(EW73),EX72,EW73*EX72)</f>
        <v>0.71958265314438696</v>
      </c>
      <c r="EY73" s="71">
        <f t="shared" si="119"/>
        <v>0.89308839788805705</v>
      </c>
      <c r="EZ73" s="71"/>
      <c r="FA73" s="71">
        <f t="shared" si="140"/>
        <v>0.99998126689451516</v>
      </c>
      <c r="FB73" s="71">
        <f>IF(ISERR(FA73),FB72,FA73*FB72)</f>
        <v>0.98806850393812051</v>
      </c>
      <c r="FC73" s="71">
        <f t="shared" si="120"/>
        <v>0.99599062241330083</v>
      </c>
      <c r="FD73" s="71"/>
      <c r="FE73" s="71">
        <f t="shared" si="141"/>
        <v>0.99980323122113057</v>
      </c>
      <c r="FF73" s="71">
        <f>IF(ISERR(FE73),FF72,FE73*FF72)</f>
        <v>1.0033395648227008</v>
      </c>
      <c r="FG73" s="71">
        <f t="shared" si="121"/>
        <v>0.99394889160127231</v>
      </c>
      <c r="FH73" s="71"/>
      <c r="FI73" s="71">
        <f t="shared" si="143"/>
        <v>1.0064986099924282</v>
      </c>
      <c r="FJ73" s="71">
        <f>IF(ISERR(FI73),FJ72,FI73*FJ72)</f>
        <v>1.2745042215714566</v>
      </c>
      <c r="FK73" s="71">
        <f t="shared" si="122"/>
        <v>1.2086878089625943</v>
      </c>
      <c r="FM73" s="71">
        <f t="shared" si="145"/>
        <v>1.0247673115427334</v>
      </c>
      <c r="FN73" s="71">
        <f>IF(ISERR(FM73),FN72,FM73*FN72)</f>
        <v>0.98197619958204452</v>
      </c>
      <c r="FO73" s="71">
        <f t="shared" si="123"/>
        <v>0.98016087462956403</v>
      </c>
      <c r="FQ73" s="238"/>
    </row>
    <row r="74" spans="1:173" x14ac:dyDescent="0.2">
      <c r="A74" s="75" t="s">
        <v>147</v>
      </c>
      <c r="B74" s="50">
        <f t="shared" si="124"/>
        <v>2008</v>
      </c>
      <c r="D74" s="79">
        <f>Conversion_Factors!$O70*D235+D317</f>
        <v>3793.5428775197852</v>
      </c>
      <c r="E74" s="79">
        <f>Conversion_Factors!$O70*E235+E317</f>
        <v>5494.0792261097749</v>
      </c>
      <c r="F74" s="79">
        <f>Conversion_Factors!$O70*F235+F317</f>
        <v>8445.1208212962156</v>
      </c>
      <c r="G74" s="79">
        <f>Conversion_Factors!$O70*G235+G317</f>
        <v>3924.8222123083506</v>
      </c>
      <c r="H74" s="79">
        <f t="shared" si="69"/>
        <v>21657.565137234127</v>
      </c>
      <c r="I74" s="71"/>
      <c r="J74" s="321">
        <f>Northeast!I74</f>
        <v>20553.652259916114</v>
      </c>
      <c r="K74" s="321">
        <f>Midwest!I74</f>
        <v>25340.507867734123</v>
      </c>
      <c r="L74" s="321">
        <f>South!I74</f>
        <v>41417.482657620618</v>
      </c>
      <c r="M74" s="321">
        <f>West!I74</f>
        <v>24606.058438044118</v>
      </c>
      <c r="N74" s="321">
        <f t="shared" si="187"/>
        <v>111917.70122331496</v>
      </c>
      <c r="P74" s="85">
        <f>Northeast!N74</f>
        <v>39.462988294859123</v>
      </c>
      <c r="Q74" s="85">
        <f>Midwest!N74</f>
        <v>47.741339065063094</v>
      </c>
      <c r="R74" s="85">
        <f>South!N74</f>
        <v>76.260846941237389</v>
      </c>
      <c r="S74" s="85">
        <f>West!N74</f>
        <v>42.229116049061361</v>
      </c>
      <c r="T74" s="81">
        <f t="shared" si="188"/>
        <v>205.69429035022097</v>
      </c>
      <c r="V74" s="79">
        <f>Conversion_Factors!$O70*V235+V317</f>
        <v>184.56782422645054</v>
      </c>
      <c r="W74" s="79">
        <f>Conversion_Factors!$O70*W235+W317</f>
        <v>216.81014661530699</v>
      </c>
      <c r="X74" s="79">
        <f>Conversion_Factors!$O70*X235+X317</f>
        <v>203.902320455064</v>
      </c>
      <c r="Y74" s="79">
        <f>Conversion_Factors!$O70*Y235+Y317</f>
        <v>159.50633549012758</v>
      </c>
      <c r="Z74" s="79">
        <f>Conversion_Factors!$O70*Z235+Z317</f>
        <v>193.5133129121345</v>
      </c>
      <c r="AC74" s="79">
        <f>Conversion_Factors!$O70*AC235+AC317</f>
        <v>96.129133687880739</v>
      </c>
      <c r="AD74" s="79">
        <f>Conversion_Factors!$O70*AD235+AD317</f>
        <v>115.08012413774792</v>
      </c>
      <c r="AE74" s="79">
        <f>Conversion_Factors!$O70*AE235+AE317</f>
        <v>110.73992959720974</v>
      </c>
      <c r="AF74" s="79">
        <f>Conversion_Factors!$O70*AF235+AF317</f>
        <v>92.941140604234562</v>
      </c>
      <c r="AG74" s="79">
        <f>Conversion_Factors!$O70*AG235+AG317</f>
        <v>105.29006468949302</v>
      </c>
      <c r="AI74" s="74">
        <f t="shared" si="228"/>
        <v>96.865941095120718</v>
      </c>
      <c r="AJ74" s="74">
        <f t="shared" si="228"/>
        <v>112.42334463720064</v>
      </c>
      <c r="AK74" s="74">
        <f t="shared" si="228"/>
        <v>111.55956439121191</v>
      </c>
      <c r="AL74" s="74">
        <f t="shared" si="228"/>
        <v>91.922293561406477</v>
      </c>
      <c r="AM74" s="74">
        <f t="shared" si="190"/>
        <v>104.90949722128235</v>
      </c>
      <c r="AO74" s="118">
        <f>Northeast!V74</f>
        <v>0.99239353482854775</v>
      </c>
      <c r="AP74" s="118">
        <f>Midwest!V74</f>
        <v>1.0236319201240713</v>
      </c>
      <c r="AQ74" s="118">
        <f>South!V74</f>
        <v>0.99265294017169237</v>
      </c>
      <c r="AR74" s="118">
        <f>West!V74</f>
        <v>1.0110837861345079</v>
      </c>
      <c r="AS74" s="118">
        <f t="shared" si="191"/>
        <v>1.0036275788016404</v>
      </c>
      <c r="AU74" s="51">
        <f t="shared" si="167"/>
        <v>1919.9988301748267</v>
      </c>
      <c r="AV74" s="51">
        <f t="shared" si="168"/>
        <v>1883.9929852334089</v>
      </c>
      <c r="AW74" s="51">
        <f t="shared" si="169"/>
        <v>1841.2718989140631</v>
      </c>
      <c r="AX74" s="51">
        <f t="shared" si="170"/>
        <v>1716.208069463484</v>
      </c>
      <c r="AY74" s="51">
        <f t="shared" si="171"/>
        <v>1837.9066769767626</v>
      </c>
      <c r="BB74" s="71">
        <f t="shared" si="88"/>
        <v>0.9131980673380603</v>
      </c>
      <c r="BC74" s="71">
        <f t="shared" si="89"/>
        <v>0.87097791951312076</v>
      </c>
      <c r="BD74" s="71">
        <f t="shared" si="90"/>
        <v>0.89059055716967783</v>
      </c>
      <c r="BE74" s="71">
        <f t="shared" si="91"/>
        <v>0.82384334371265622</v>
      </c>
      <c r="BF74" s="71"/>
      <c r="BG74" s="71">
        <f t="shared" si="182"/>
        <v>1.0520370259102629</v>
      </c>
      <c r="BH74" s="71">
        <f t="shared" si="183"/>
        <v>1.0552183111473667</v>
      </c>
      <c r="BI74" s="71">
        <f t="shared" si="184"/>
        <v>1.0909818034082925</v>
      </c>
      <c r="BJ74" s="71">
        <f t="shared" si="185"/>
        <v>0.97788842835631395</v>
      </c>
      <c r="BK74" s="71"/>
      <c r="BL74" s="71">
        <f t="shared" si="229"/>
        <v>1.0520370259102625</v>
      </c>
      <c r="BM74" s="71">
        <f t="shared" si="229"/>
        <v>1.0552183111473667</v>
      </c>
      <c r="BN74" s="71">
        <f t="shared" si="229"/>
        <v>1.0909818034082923</v>
      </c>
      <c r="BO74" s="71">
        <f t="shared" si="229"/>
        <v>0.97788842835631395</v>
      </c>
      <c r="BP74" s="71"/>
      <c r="BQ74" s="147">
        <f>Northeast!AK74</f>
        <v>0.91795065018755562</v>
      </c>
      <c r="BR74" s="147">
        <f>Midwest!AK74</f>
        <v>0.8854799492026012</v>
      </c>
      <c r="BS74" s="147">
        <f>South!AK74</f>
        <v>0.89035432189002639</v>
      </c>
      <c r="BT74" s="147">
        <f>West!AK74</f>
        <v>0.83096528241188461</v>
      </c>
      <c r="BU74" s="72"/>
      <c r="BV74" s="147">
        <f>Northeast!AH74</f>
        <v>0.99482261617383883</v>
      </c>
      <c r="BW74" s="147">
        <f>Midwest!AH74</f>
        <v>0.98362240759653563</v>
      </c>
      <c r="BX74" s="147">
        <f>South!AH74</f>
        <v>1.0002653272678566</v>
      </c>
      <c r="BY74" s="147">
        <f>West!AH74</f>
        <v>0.99142931858890992</v>
      </c>
      <c r="CA74" s="147">
        <f>Northeast!AI74</f>
        <v>1.1604422140352884</v>
      </c>
      <c r="CB74" s="147">
        <f>Midwest!AI74</f>
        <v>1.2017686353574315</v>
      </c>
      <c r="CC74" s="147">
        <f>South!AI74</f>
        <v>1.2436225298931491</v>
      </c>
      <c r="CD74" s="147">
        <f>West!AI74</f>
        <v>1.2324111033245486</v>
      </c>
      <c r="CF74" s="147">
        <f>Northeast!AJ74</f>
        <v>0.99275600379422813</v>
      </c>
      <c r="CG74" s="147">
        <f>Midwest!AJ74</f>
        <v>1.0081248228535411</v>
      </c>
      <c r="CH74" s="147">
        <f>South!AJ74</f>
        <v>0.98503313489055977</v>
      </c>
      <c r="CI74" s="147">
        <f>West!AJ74</f>
        <v>0.96313921853127826</v>
      </c>
      <c r="CK74" s="73">
        <f t="shared" si="92"/>
        <v>1.2887187552618913</v>
      </c>
      <c r="CL74" s="73">
        <f t="shared" si="93"/>
        <v>1.049059998895951</v>
      </c>
      <c r="CM74" s="73">
        <f t="shared" si="192"/>
        <v>0.99610399719182585</v>
      </c>
      <c r="CN74" s="73">
        <f t="shared" si="193"/>
        <v>0.9932506083636764</v>
      </c>
      <c r="CO74" s="73">
        <f t="shared" si="194"/>
        <v>1.2150763814805747</v>
      </c>
      <c r="CP74" s="73">
        <f t="shared" si="195"/>
        <v>0.98853078420827645</v>
      </c>
      <c r="CQ74" s="73">
        <f t="shared" si="196"/>
        <v>0.88276077517325835</v>
      </c>
      <c r="CR74" s="73">
        <f t="shared" si="197"/>
        <v>1.3519432959722291</v>
      </c>
      <c r="CS74" s="73">
        <f t="shared" si="198"/>
        <v>1.3519432959722311</v>
      </c>
      <c r="CT74" s="73"/>
      <c r="CU74" s="73">
        <f t="shared" si="199"/>
        <v>1.1883853795951138</v>
      </c>
      <c r="CX74" s="53"/>
      <c r="CZ74" s="71">
        <f t="shared" si="230"/>
        <v>0.17516017398455605</v>
      </c>
      <c r="DA74" s="71">
        <f t="shared" si="230"/>
        <v>0.25367945063520747</v>
      </c>
      <c r="DB74" s="71">
        <f t="shared" si="230"/>
        <v>0.3899386088779293</v>
      </c>
      <c r="DC74" s="71">
        <f t="shared" si="230"/>
        <v>0.18122176650230715</v>
      </c>
      <c r="DE74" s="71">
        <f t="shared" ref="DE74:DH76" si="233">(CZ74-CZ73)/LN(CZ74/CZ73)</f>
        <v>0.17588033506940298</v>
      </c>
      <c r="DF74" s="71">
        <f t="shared" si="233"/>
        <v>0.25211905952543273</v>
      </c>
      <c r="DG74" s="71">
        <f t="shared" si="233"/>
        <v>0.39176851678599939</v>
      </c>
      <c r="DH74" s="71">
        <f t="shared" si="233"/>
        <v>0.18022320161238092</v>
      </c>
      <c r="DI74" s="71">
        <f t="shared" si="202"/>
        <v>0.99999111299321608</v>
      </c>
      <c r="DJ74" s="71"/>
      <c r="DK74" s="71">
        <f t="shared" si="231"/>
        <v>0.17588189813302485</v>
      </c>
      <c r="DL74" s="71">
        <f t="shared" si="231"/>
        <v>0.25212130012913736</v>
      </c>
      <c r="DM74" s="71">
        <f t="shared" si="231"/>
        <v>0.39177199846640753</v>
      </c>
      <c r="DN74" s="71">
        <f t="shared" si="231"/>
        <v>0.18022480327143023</v>
      </c>
      <c r="DQ74" s="71">
        <f t="shared" ref="DQ74:DT76" si="234">LN(BQ74/BQ73)</f>
        <v>-4.1664739034178765E-3</v>
      </c>
      <c r="DR74" s="71">
        <f t="shared" si="234"/>
        <v>-1.2553723342320499E-2</v>
      </c>
      <c r="DS74" s="71">
        <f t="shared" si="234"/>
        <v>-1.7521960219152571E-2</v>
      </c>
      <c r="DT74" s="71">
        <f t="shared" si="234"/>
        <v>-4.8208842088941608E-3</v>
      </c>
      <c r="DV74" s="71">
        <f t="shared" si="232"/>
        <v>0.18364970004972125</v>
      </c>
      <c r="DW74" s="71">
        <f t="shared" si="232"/>
        <v>0.22642091099754583</v>
      </c>
      <c r="DX74" s="71">
        <f t="shared" si="232"/>
        <v>0.3700708842739564</v>
      </c>
      <c r="DY74" s="71">
        <f t="shared" si="232"/>
        <v>0.21985850467877663</v>
      </c>
      <c r="DZ74" s="71"/>
      <c r="EB74" s="71">
        <f t="shared" ref="EB74:EE76" si="235">LN(DV74/DV73)</f>
        <v>-1.9962237558571339E-3</v>
      </c>
      <c r="EC74" s="71">
        <f t="shared" si="235"/>
        <v>-2.597646409565996E-3</v>
      </c>
      <c r="ED74" s="71">
        <f t="shared" si="235"/>
        <v>3.7748836494298013E-3</v>
      </c>
      <c r="EE74" s="71">
        <f t="shared" si="235"/>
        <v>-1.9922197115526119E-3</v>
      </c>
      <c r="EG74" s="71">
        <f t="shared" ref="EG74:EJ76" si="236">LN(BV74/BV73)</f>
        <v>-5.9853376081178418E-4</v>
      </c>
      <c r="EH74" s="71">
        <f t="shared" si="236"/>
        <v>-1.1358914079533527E-3</v>
      </c>
      <c r="EI74" s="71">
        <f t="shared" si="236"/>
        <v>-1.1277581652287829E-3</v>
      </c>
      <c r="EJ74" s="71">
        <f t="shared" si="236"/>
        <v>7.2518598073339753E-4</v>
      </c>
      <c r="EL74" s="71">
        <f t="shared" ref="EL74:EO76" si="237">LN(CA74/CA73)</f>
        <v>2.7875889623895193E-3</v>
      </c>
      <c r="EM74" s="71">
        <f t="shared" si="237"/>
        <v>3.1007403978261703E-3</v>
      </c>
      <c r="EN74" s="71">
        <f t="shared" si="237"/>
        <v>7.488103519836393E-3</v>
      </c>
      <c r="EO74" s="71">
        <f t="shared" si="237"/>
        <v>5.9145358221922529E-3</v>
      </c>
      <c r="EQ74" s="71">
        <f t="shared" ref="EQ74:ET76" si="238">LN(CF74/CF73)</f>
        <v>-2.6723702656801336E-3</v>
      </c>
      <c r="ER74" s="71">
        <f t="shared" si="238"/>
        <v>2.7093708965475867E-2</v>
      </c>
      <c r="ES74" s="71">
        <f t="shared" si="238"/>
        <v>-4.1522862747132107E-4</v>
      </c>
      <c r="ET74" s="71">
        <f t="shared" si="238"/>
        <v>1.2788827209386847E-2</v>
      </c>
      <c r="EW74" s="71">
        <f t="shared" si="210"/>
        <v>0.98843605768564335</v>
      </c>
      <c r="EX74" s="71">
        <f t="shared" si="211"/>
        <v>0.71126144085301357</v>
      </c>
      <c r="EY74" s="71">
        <f t="shared" si="119"/>
        <v>0.88276077517325835</v>
      </c>
      <c r="EZ74" s="71"/>
      <c r="FA74" s="71">
        <f t="shared" si="140"/>
        <v>1.0001138311706694</v>
      </c>
      <c r="FB74" s="71">
        <f t="shared" si="212"/>
        <v>0.98818097693262541</v>
      </c>
      <c r="FC74" s="71">
        <f t="shared" si="120"/>
        <v>0.99610399719182585</v>
      </c>
      <c r="FD74" s="71"/>
      <c r="FE74" s="71">
        <f t="shared" si="141"/>
        <v>0.99929746565090383</v>
      </c>
      <c r="FF74" s="71">
        <f t="shared" si="213"/>
        <v>1.0026346843146057</v>
      </c>
      <c r="FG74" s="71">
        <f t="shared" si="121"/>
        <v>0.9932506083636764</v>
      </c>
      <c r="FH74" s="71"/>
      <c r="FI74" s="71">
        <f t="shared" si="143"/>
        <v>1.0052855439350079</v>
      </c>
      <c r="FJ74" s="71">
        <f t="shared" si="214"/>
        <v>1.2812406696299257</v>
      </c>
      <c r="FK74" s="71">
        <f t="shared" si="122"/>
        <v>1.2150763814805747</v>
      </c>
      <c r="FM74" s="71">
        <f t="shared" si="145"/>
        <v>1.00853932226368</v>
      </c>
      <c r="FN74" s="71">
        <f t="shared" si="215"/>
        <v>0.99036161080553942</v>
      </c>
      <c r="FO74" s="71">
        <f t="shared" si="123"/>
        <v>0.98853078420827645</v>
      </c>
      <c r="FQ74" s="238"/>
    </row>
    <row r="75" spans="1:173" x14ac:dyDescent="0.2">
      <c r="A75" s="75" t="s">
        <v>147</v>
      </c>
      <c r="B75" s="50">
        <f t="shared" si="124"/>
        <v>2009</v>
      </c>
      <c r="D75" s="79">
        <f>Conversion_Factors!$O71*D236+D318</f>
        <v>3626.7459178442004</v>
      </c>
      <c r="E75" s="79">
        <f>Conversion_Factors!$O71*E236+E318</f>
        <v>5226.0388958513322</v>
      </c>
      <c r="F75" s="79">
        <f>Conversion_Factors!$O71*F236+F318</f>
        <v>8373.1473687208672</v>
      </c>
      <c r="G75" s="79">
        <f>Conversion_Factors!$O71*G236+G318</f>
        <v>3852.4709195959249</v>
      </c>
      <c r="H75" s="79">
        <f t="shared" si="69"/>
        <v>21078.403102012326</v>
      </c>
      <c r="I75" s="71"/>
      <c r="J75" s="321">
        <f>Northeast!I75</f>
        <v>20567.591113596158</v>
      </c>
      <c r="K75" s="321">
        <f>Midwest!I75</f>
        <v>25332.4599997726</v>
      </c>
      <c r="L75" s="321">
        <f>South!I75</f>
        <v>41671.075882980178</v>
      </c>
      <c r="M75" s="321">
        <f>West!I75</f>
        <v>24615.461762677562</v>
      </c>
      <c r="N75" s="321">
        <f t="shared" si="187"/>
        <v>112186.58875902649</v>
      </c>
      <c r="P75" s="85">
        <f>Northeast!N75</f>
        <v>39.534348268440539</v>
      </c>
      <c r="Q75" s="85">
        <f>Midwest!N75</f>
        <v>47.806505942247668</v>
      </c>
      <c r="R75" s="85">
        <f>South!N75</f>
        <v>77.198891989558163</v>
      </c>
      <c r="S75" s="85">
        <f>West!N75</f>
        <v>42.433246394288012</v>
      </c>
      <c r="T75" s="81">
        <f t="shared" si="188"/>
        <v>206.97299259453439</v>
      </c>
      <c r="V75" s="79">
        <f>Conversion_Factors!$O71*V236+V318</f>
        <v>176.33304249454611</v>
      </c>
      <c r="W75" s="79">
        <f>Conversion_Factors!$O71*W236+W318</f>
        <v>206.29812090488821</v>
      </c>
      <c r="X75" s="79">
        <f>Conversion_Factors!$O71*X236+X318</f>
        <v>200.93427374503506</v>
      </c>
      <c r="Y75" s="79">
        <f>Conversion_Factors!$O71*Y236+Y318</f>
        <v>156.50614060131568</v>
      </c>
      <c r="Z75" s="79">
        <f>Conversion_Factors!$O71*Z236+Z318</f>
        <v>187.88701336920155</v>
      </c>
      <c r="AC75" s="79">
        <f>Conversion_Factors!$O71*AC236+AC318</f>
        <v>91.736580383680121</v>
      </c>
      <c r="AD75" s="79">
        <f>Conversion_Factors!$O71*AD236+AD318</f>
        <v>109.31647885257738</v>
      </c>
      <c r="AE75" s="79">
        <f>Conversion_Factors!$O71*AE236+AE318</f>
        <v>108.46201484152662</v>
      </c>
      <c r="AF75" s="79">
        <f>Conversion_Factors!$O71*AF236+AF318</f>
        <v>90.788974376339738</v>
      </c>
      <c r="AG75" s="79">
        <f>Conversion_Factors!$O71*AG236+AG318</f>
        <v>101.84132160327546</v>
      </c>
      <c r="AI75" s="74">
        <f t="shared" si="228"/>
        <v>92.187053989050355</v>
      </c>
      <c r="AJ75" s="74">
        <f t="shared" si="228"/>
        <v>109.68791949389939</v>
      </c>
      <c r="AK75" s="74">
        <f t="shared" si="228"/>
        <v>108.35509873816423</v>
      </c>
      <c r="AL75" s="74">
        <f t="shared" si="228"/>
        <v>90.272920481952397</v>
      </c>
      <c r="AM75" s="74">
        <f t="shared" si="190"/>
        <v>101.86748353286075</v>
      </c>
      <c r="AO75" s="118">
        <f>Northeast!V75</f>
        <v>0.99511348301222702</v>
      </c>
      <c r="AP75" s="118">
        <f>Midwest!V75</f>
        <v>0.99661365952571768</v>
      </c>
      <c r="AQ75" s="118">
        <f>South!V75</f>
        <v>1.0009867196339395</v>
      </c>
      <c r="AR75" s="118">
        <f>West!V75</f>
        <v>1.0057165968668369</v>
      </c>
      <c r="AS75" s="118">
        <f t="shared" si="191"/>
        <v>0.999743176834472</v>
      </c>
      <c r="AU75" s="51">
        <f t="shared" si="167"/>
        <v>1922.1671633829033</v>
      </c>
      <c r="AV75" s="51">
        <f t="shared" si="168"/>
        <v>1887.1639762848461</v>
      </c>
      <c r="AW75" s="51">
        <f t="shared" si="169"/>
        <v>1852.5773658051555</v>
      </c>
      <c r="AX75" s="51">
        <f t="shared" si="170"/>
        <v>1723.8452320494805</v>
      </c>
      <c r="AY75" s="51">
        <f t="shared" si="171"/>
        <v>1844.8995988201968</v>
      </c>
      <c r="BB75" s="71">
        <f t="shared" si="88"/>
        <v>0.86908812927055468</v>
      </c>
      <c r="BC75" s="71">
        <f t="shared" si="89"/>
        <v>0.84978574712236943</v>
      </c>
      <c r="BD75" s="71">
        <f t="shared" si="90"/>
        <v>0.86500900468735531</v>
      </c>
      <c r="BE75" s="71">
        <f t="shared" si="91"/>
        <v>0.80906102072917496</v>
      </c>
      <c r="BF75" s="71"/>
      <c r="BG75" s="71">
        <f t="shared" si="182"/>
        <v>1.0050987509505727</v>
      </c>
      <c r="BH75" s="71">
        <f t="shared" si="183"/>
        <v>1.0040561206777134</v>
      </c>
      <c r="BI75" s="71">
        <f t="shared" si="184"/>
        <v>1.0751012340009374</v>
      </c>
      <c r="BJ75" s="71">
        <f t="shared" si="185"/>
        <v>0.95949507830179837</v>
      </c>
      <c r="BK75" s="71"/>
      <c r="BL75" s="71">
        <f t="shared" si="229"/>
        <v>1.0050987509505727</v>
      </c>
      <c r="BM75" s="71">
        <f t="shared" si="229"/>
        <v>1.0040561206777134</v>
      </c>
      <c r="BN75" s="71">
        <f t="shared" si="229"/>
        <v>1.0751012340009374</v>
      </c>
      <c r="BO75" s="71">
        <f t="shared" si="229"/>
        <v>0.95949507830179859</v>
      </c>
      <c r="BP75" s="71"/>
      <c r="BQ75" s="147">
        <f>Northeast!AK75</f>
        <v>0.87399472335418182</v>
      </c>
      <c r="BR75" s="147">
        <f>Midwest!AK75</f>
        <v>0.86467772814739874</v>
      </c>
      <c r="BS75" s="147">
        <f>South!AK75</f>
        <v>0.86559179796157326</v>
      </c>
      <c r="BT75" s="147">
        <f>West!AK75</f>
        <v>0.81534983350545198</v>
      </c>
      <c r="BU75" s="72"/>
      <c r="BV75" s="147">
        <f>Northeast!AH75</f>
        <v>0.99438601406562666</v>
      </c>
      <c r="BW75" s="147">
        <f>Midwest!AH75</f>
        <v>0.98277742037263316</v>
      </c>
      <c r="BX75" s="147">
        <f>South!AH75</f>
        <v>0.99932671118696992</v>
      </c>
      <c r="BY75" s="147">
        <f>West!AH75</f>
        <v>0.99228697607106908</v>
      </c>
      <c r="CA75" s="147">
        <f>Northeast!AI75</f>
        <v>1.1617527488904151</v>
      </c>
      <c r="CB75" s="147">
        <f>Midwest!AI75</f>
        <v>1.2037913592308667</v>
      </c>
      <c r="CC75" s="147">
        <f>South!AI75</f>
        <v>1.2512584110169613</v>
      </c>
      <c r="CD75" s="147">
        <f>West!AI75</f>
        <v>1.2378953590720578</v>
      </c>
      <c r="CF75" s="147">
        <f>Northeast!AJ75</f>
        <v>0.99547694543138154</v>
      </c>
      <c r="CG75" s="147">
        <f>Midwest!AJ75</f>
        <v>0.98151586445350925</v>
      </c>
      <c r="CH75" s="147">
        <f>South!AJ75</f>
        <v>0.99330294257154439</v>
      </c>
      <c r="CI75" s="147">
        <f>West!AJ75</f>
        <v>0.95802653593477749</v>
      </c>
      <c r="CK75" s="73">
        <f t="shared" si="92"/>
        <v>1.2918149626226572</v>
      </c>
      <c r="CL75" s="73">
        <f t="shared" si="93"/>
        <v>1.0185591217031891</v>
      </c>
      <c r="CM75" s="73">
        <f t="shared" si="192"/>
        <v>0.99621401379219987</v>
      </c>
      <c r="CN75" s="73">
        <f t="shared" si="193"/>
        <v>0.99275025023760211</v>
      </c>
      <c r="CO75" s="73">
        <f t="shared" si="194"/>
        <v>1.2197452546278407</v>
      </c>
      <c r="CP75" s="73">
        <f t="shared" si="195"/>
        <v>0.98467151322347024</v>
      </c>
      <c r="CQ75" s="73">
        <f t="shared" si="196"/>
        <v>0.8574979284059131</v>
      </c>
      <c r="CR75" s="73">
        <f t="shared" si="197"/>
        <v>1.3157899137319704</v>
      </c>
      <c r="CS75" s="73">
        <f t="shared" si="198"/>
        <v>1.3157899137319717</v>
      </c>
      <c r="CT75" s="73"/>
      <c r="CU75" s="73">
        <f t="shared" si="199"/>
        <v>1.1878269182488723</v>
      </c>
      <c r="CX75" s="53"/>
      <c r="CZ75" s="71">
        <f t="shared" si="230"/>
        <v>0.1720598045445843</v>
      </c>
      <c r="DA75" s="71">
        <f t="shared" si="230"/>
        <v>0.24793334061214578</v>
      </c>
      <c r="DB75" s="71">
        <f t="shared" si="230"/>
        <v>0.39723822189933805</v>
      </c>
      <c r="DC75" s="71">
        <f t="shared" si="230"/>
        <v>0.18276863294393184</v>
      </c>
      <c r="DE75" s="71">
        <f t="shared" si="233"/>
        <v>0.17360537523713523</v>
      </c>
      <c r="DF75" s="71">
        <f t="shared" si="233"/>
        <v>0.25079542469934407</v>
      </c>
      <c r="DG75" s="71">
        <f t="shared" si="233"/>
        <v>0.39357713338902511</v>
      </c>
      <c r="DH75" s="71">
        <f t="shared" si="233"/>
        <v>0.1819941040864789</v>
      </c>
      <c r="DI75" s="71">
        <f t="shared" si="202"/>
        <v>0.99997203741198326</v>
      </c>
      <c r="DJ75" s="71"/>
      <c r="DK75" s="71">
        <f t="shared" si="231"/>
        <v>0.17361022982846741</v>
      </c>
      <c r="DL75" s="71">
        <f t="shared" si="231"/>
        <v>0.25080243778458544</v>
      </c>
      <c r="DM75" s="71">
        <f t="shared" si="231"/>
        <v>0.39358813913200796</v>
      </c>
      <c r="DN75" s="71">
        <f t="shared" si="231"/>
        <v>0.18199919325493927</v>
      </c>
      <c r="DQ75" s="71">
        <f t="shared" si="234"/>
        <v>-4.9069292924737676E-2</v>
      </c>
      <c r="DR75" s="71">
        <f t="shared" si="234"/>
        <v>-2.3772944595972186E-2</v>
      </c>
      <c r="DS75" s="71">
        <f t="shared" si="234"/>
        <v>-2.8206065488204507E-2</v>
      </c>
      <c r="DT75" s="71">
        <f t="shared" si="234"/>
        <v>-1.8970751191175386E-2</v>
      </c>
      <c r="DV75" s="71">
        <f t="shared" si="232"/>
        <v>0.18333377760308536</v>
      </c>
      <c r="DW75" s="71">
        <f t="shared" si="232"/>
        <v>0.2258064914887998</v>
      </c>
      <c r="DX75" s="71">
        <f t="shared" si="232"/>
        <v>0.37144436196815317</v>
      </c>
      <c r="DY75" s="71">
        <f t="shared" si="232"/>
        <v>0.21941536893996175</v>
      </c>
      <c r="DZ75" s="71"/>
      <c r="EB75" s="71">
        <f t="shared" si="235"/>
        <v>-1.7217261479907861E-3</v>
      </c>
      <c r="EC75" s="71">
        <f t="shared" si="235"/>
        <v>-2.7173049816429065E-3</v>
      </c>
      <c r="ED75" s="71">
        <f t="shared" si="235"/>
        <v>3.704520633654874E-3</v>
      </c>
      <c r="EE75" s="71">
        <f t="shared" si="235"/>
        <v>-2.0175836340319926E-3</v>
      </c>
      <c r="EG75" s="71">
        <f t="shared" si="236"/>
        <v>-4.3897066259012557E-4</v>
      </c>
      <c r="EH75" s="71">
        <f t="shared" si="236"/>
        <v>-8.5942570162342909E-4</v>
      </c>
      <c r="EI75" s="71">
        <f t="shared" si="236"/>
        <v>-9.3880764853424611E-4</v>
      </c>
      <c r="EJ75" s="71">
        <f t="shared" si="236"/>
        <v>8.646977775070056E-4</v>
      </c>
      <c r="EL75" s="71">
        <f t="shared" si="237"/>
        <v>1.1287036749125518E-3</v>
      </c>
      <c r="EM75" s="71">
        <f t="shared" si="237"/>
        <v>1.6817076728063371E-3</v>
      </c>
      <c r="EN75" s="71">
        <f t="shared" si="237"/>
        <v>6.1212580059416752E-3</v>
      </c>
      <c r="EO75" s="71">
        <f t="shared" si="237"/>
        <v>4.4401493022261955E-3</v>
      </c>
      <c r="EQ75" s="71">
        <f t="shared" si="238"/>
        <v>2.7370468202503398E-3</v>
      </c>
      <c r="ER75" s="71">
        <f t="shared" si="238"/>
        <v>-2.6749096096976108E-2</v>
      </c>
      <c r="ES75" s="71">
        <f t="shared" si="238"/>
        <v>8.3604155475832283E-3</v>
      </c>
      <c r="ET75" s="71">
        <f t="shared" si="238"/>
        <v>-5.3224919862760482E-3</v>
      </c>
      <c r="EW75" s="71">
        <f t="shared" si="210"/>
        <v>0.97138200124219742</v>
      </c>
      <c r="EX75" s="71">
        <f t="shared" si="211"/>
        <v>0.69090656182220911</v>
      </c>
      <c r="EY75" s="71">
        <f t="shared" si="119"/>
        <v>0.8574979284059131</v>
      </c>
      <c r="EZ75" s="71"/>
      <c r="FA75" s="71">
        <f t="shared" si="140"/>
        <v>1.0001104469018136</v>
      </c>
      <c r="FB75" s="71">
        <f t="shared" si="212"/>
        <v>0.98829011845995873</v>
      </c>
      <c r="FC75" s="71">
        <f t="shared" si="120"/>
        <v>0.99621401379219987</v>
      </c>
      <c r="FD75" s="71"/>
      <c r="FE75" s="71">
        <f t="shared" si="141"/>
        <v>0.99949624181262908</v>
      </c>
      <c r="FF75" s="71">
        <f t="shared" si="213"/>
        <v>1.0021295988834402</v>
      </c>
      <c r="FG75" s="71">
        <f t="shared" si="121"/>
        <v>0.99275025023760211</v>
      </c>
      <c r="FH75" s="71"/>
      <c r="FI75" s="71">
        <f t="shared" si="143"/>
        <v>1.0038424523909986</v>
      </c>
      <c r="FJ75" s="71">
        <f t="shared" si="214"/>
        <v>1.2861637759043898</v>
      </c>
      <c r="FK75" s="71">
        <f t="shared" si="122"/>
        <v>1.2197452546278407</v>
      </c>
      <c r="FM75" s="71">
        <f t="shared" si="145"/>
        <v>0.9960959526537182</v>
      </c>
      <c r="FN75" s="71">
        <f t="shared" si="215"/>
        <v>0.98649519218701465</v>
      </c>
      <c r="FO75" s="71">
        <f t="shared" si="123"/>
        <v>0.98467151322347024</v>
      </c>
      <c r="FQ75" s="238"/>
    </row>
    <row r="76" spans="1:173" x14ac:dyDescent="0.2">
      <c r="A76" s="75" t="s">
        <v>147</v>
      </c>
      <c r="B76" s="50">
        <f t="shared" si="124"/>
        <v>2010</v>
      </c>
      <c r="D76" s="79">
        <f>Conversion_Factors!$O72*D237+D319</f>
        <v>3680.3124429151894</v>
      </c>
      <c r="E76" s="79">
        <f>Conversion_Factors!$O72*E237+E319</f>
        <v>5312.7160045441124</v>
      </c>
      <c r="F76" s="79">
        <f>Conversion_Factors!$O72*F237+F319</f>
        <v>9096.6358576112707</v>
      </c>
      <c r="G76" s="79">
        <f>Conversion_Factors!$O72*G237+G319</f>
        <v>3795.9628798098101</v>
      </c>
      <c r="H76" s="79">
        <f t="shared" si="69"/>
        <v>21885.627184880384</v>
      </c>
      <c r="I76" s="71"/>
      <c r="J76" s="321">
        <f>Northeast!I76</f>
        <v>20644.304151463813</v>
      </c>
      <c r="K76" s="321">
        <f>Midwest!I76</f>
        <v>25429.848791868815</v>
      </c>
      <c r="L76" s="321">
        <f>South!I76</f>
        <v>42112.864385072695</v>
      </c>
      <c r="M76" s="321">
        <f>West!I76</f>
        <v>25034.294982074654</v>
      </c>
      <c r="N76" s="321">
        <f t="shared" si="187"/>
        <v>113221.31231047997</v>
      </c>
      <c r="P76" s="85">
        <f>Northeast!N76</f>
        <v>39.539739908516438</v>
      </c>
      <c r="Q76" s="85">
        <f>Midwest!N76</f>
        <v>47.990896980269561</v>
      </c>
      <c r="R76" s="85">
        <f>South!N76</f>
        <v>78.318399650530608</v>
      </c>
      <c r="S76" s="85">
        <f>West!N76</f>
        <v>43.332234285153191</v>
      </c>
      <c r="T76" s="81">
        <f t="shared" si="188"/>
        <v>209.18127082446981</v>
      </c>
      <c r="V76" s="79">
        <f>Conversion_Factors!$O72*V237+V319</f>
        <v>178.27253541283596</v>
      </c>
      <c r="W76" s="79">
        <f>Conversion_Factors!$O72*W237+W319</f>
        <v>208.91653930096709</v>
      </c>
      <c r="X76" s="79">
        <f>Conversion_Factors!$O72*X237+X319</f>
        <v>216.00610622049399</v>
      </c>
      <c r="Y76" s="79">
        <f>Conversion_Factors!$O72*Y237+Y319</f>
        <v>151.63050856945799</v>
      </c>
      <c r="Z76" s="79">
        <f>Conversion_Factors!$O72*Z237+Z319</f>
        <v>193.29953644120241</v>
      </c>
      <c r="AC76" s="84">
        <f t="shared" ref="AC76:AG77" si="239">D76/P76</f>
        <v>93.078822759845451</v>
      </c>
      <c r="AD76" s="84">
        <f t="shared" si="239"/>
        <v>110.70257775611744</v>
      </c>
      <c r="AE76" s="84">
        <f t="shared" si="239"/>
        <v>116.14940931124659</v>
      </c>
      <c r="AF76" s="84">
        <f t="shared" si="239"/>
        <v>87.601365183018288</v>
      </c>
      <c r="AG76" s="84">
        <f t="shared" si="239"/>
        <v>104.62517556481077</v>
      </c>
      <c r="AI76" s="74">
        <f t="shared" si="228"/>
        <v>94.570989908801621</v>
      </c>
      <c r="AJ76" s="74">
        <f t="shared" si="228"/>
        <v>109.53177460149439</v>
      </c>
      <c r="AK76" s="74">
        <f t="shared" si="228"/>
        <v>109.23064646192012</v>
      </c>
      <c r="AL76" s="74">
        <f t="shared" si="228"/>
        <v>87.794065302945199</v>
      </c>
      <c r="AM76" s="74">
        <f t="shared" si="190"/>
        <v>102.08812099155215</v>
      </c>
      <c r="AO76" s="118">
        <f>Northeast!V76</f>
        <v>0.98422172433221733</v>
      </c>
      <c r="AP76" s="118">
        <f>Midwest!V76</f>
        <v>1.0106891644811082</v>
      </c>
      <c r="AQ76" s="118">
        <f>South!V76</f>
        <v>1.0633408578400978</v>
      </c>
      <c r="AR76" s="118">
        <f>West!V76</f>
        <v>0.99780508945266433</v>
      </c>
      <c r="AS76" s="118">
        <f t="shared" si="191"/>
        <v>1.0248516139646509</v>
      </c>
      <c r="AU76" s="51">
        <f t="shared" ref="AU76:AY77" si="240">P76/J76*1000000</f>
        <v>1915.2856700046641</v>
      </c>
      <c r="AV76" s="51">
        <f t="shared" si="240"/>
        <v>1887.1876656857917</v>
      </c>
      <c r="AW76" s="51">
        <f t="shared" si="240"/>
        <v>1859.726256908122</v>
      </c>
      <c r="AX76" s="51">
        <f t="shared" si="240"/>
        <v>1730.9149035824832</v>
      </c>
      <c r="AY76" s="51">
        <f t="shared" si="240"/>
        <v>1847.5432456642495</v>
      </c>
      <c r="BB76" s="71">
        <f t="shared" si="88"/>
        <v>0.89156254752285713</v>
      </c>
      <c r="BC76" s="71">
        <f t="shared" si="89"/>
        <v>0.84857604504520401</v>
      </c>
      <c r="BD76" s="71">
        <f t="shared" si="90"/>
        <v>0.87199858500154503</v>
      </c>
      <c r="BE76" s="71">
        <f t="shared" si="91"/>
        <v>0.7868445565817862</v>
      </c>
      <c r="BF76" s="71"/>
      <c r="BG76" s="71">
        <f t="shared" si="182"/>
        <v>1.0161538650804778</v>
      </c>
      <c r="BH76" s="71">
        <f t="shared" si="183"/>
        <v>1.0168000031985349</v>
      </c>
      <c r="BI76" s="71">
        <f t="shared" si="184"/>
        <v>1.1557432538565553</v>
      </c>
      <c r="BJ76" s="71">
        <f t="shared" si="185"/>
        <v>0.92960395121755712</v>
      </c>
      <c r="BK76" s="71"/>
      <c r="BL76" s="71">
        <f t="shared" si="229"/>
        <v>1.0161538650804778</v>
      </c>
      <c r="BM76" s="71">
        <f t="shared" si="229"/>
        <v>1.0168000031985351</v>
      </c>
      <c r="BN76" s="71">
        <f t="shared" si="229"/>
        <v>1.1557432538565553</v>
      </c>
      <c r="BO76" s="71">
        <f t="shared" si="229"/>
        <v>0.92960395121755734</v>
      </c>
      <c r="BP76" s="71"/>
      <c r="BQ76" s="147">
        <f>Northeast!AK76</f>
        <v>0.89554281209212239</v>
      </c>
      <c r="BR76" s="147">
        <f>Midwest!AK76</f>
        <v>0.86287317432502086</v>
      </c>
      <c r="BS76" s="147">
        <f>South!AK76</f>
        <v>0.8724060850539952</v>
      </c>
      <c r="BT76" s="147">
        <f>West!AK76</f>
        <v>0.79304009393160935</v>
      </c>
      <c r="BU76" s="72"/>
      <c r="BV76" s="147">
        <f>Northeast!AH76</f>
        <v>0.99555547259659571</v>
      </c>
      <c r="BW76" s="147">
        <f>Midwest!AH76</f>
        <v>0.98343078715942156</v>
      </c>
      <c r="BX76" s="147">
        <f>South!AH76</f>
        <v>0.99953290095125269</v>
      </c>
      <c r="BY76" s="147">
        <f>West!AH76</f>
        <v>0.99218761144962053</v>
      </c>
      <c r="CA76" s="147">
        <f>Northeast!AI76</f>
        <v>1.1575935924960405</v>
      </c>
      <c r="CB76" s="147">
        <f>Midwest!AI76</f>
        <v>1.2038064703163485</v>
      </c>
      <c r="CC76" s="147">
        <f>South!AI76</f>
        <v>1.2560868787976542</v>
      </c>
      <c r="CD76" s="147">
        <f>West!AI76</f>
        <v>1.2429720988037698</v>
      </c>
      <c r="CF76" s="147">
        <f>Northeast!AJ76</f>
        <v>0.98458120856694742</v>
      </c>
      <c r="CG76" s="147">
        <f>Midwest!AJ76</f>
        <v>0.99537813824622901</v>
      </c>
      <c r="CH76" s="147">
        <f>South!AJ76</f>
        <v>1.0551784377672648</v>
      </c>
      <c r="CI76" s="147">
        <f>West!AJ76</f>
        <v>0.9504901841775979</v>
      </c>
      <c r="CK76" s="73">
        <f t="shared" si="92"/>
        <v>1.3037296788176276</v>
      </c>
      <c r="CL76" s="73">
        <f t="shared" si="93"/>
        <v>1.0479010897698289</v>
      </c>
      <c r="CM76" s="73">
        <f t="shared" si="192"/>
        <v>0.99589995643415763</v>
      </c>
      <c r="CN76" s="73">
        <f t="shared" si="193"/>
        <v>0.99317627178724388</v>
      </c>
      <c r="CO76" s="73">
        <f t="shared" si="194"/>
        <v>1.2218048498706546</v>
      </c>
      <c r="CP76" s="73">
        <f t="shared" si="195"/>
        <v>1.0093182077367189</v>
      </c>
      <c r="CQ76" s="73">
        <f t="shared" si="196"/>
        <v>0.85910904391953646</v>
      </c>
      <c r="CR76" s="73">
        <f t="shared" si="197"/>
        <v>1.3661797511982596</v>
      </c>
      <c r="CS76" s="73">
        <f t="shared" si="198"/>
        <v>1.366179751198261</v>
      </c>
      <c r="CT76" s="73"/>
      <c r="CU76" s="73">
        <f t="shared" si="199"/>
        <v>1.2197532981249508</v>
      </c>
      <c r="CX76" s="53"/>
      <c r="CZ76" s="71">
        <f t="shared" si="230"/>
        <v>0.1681611594598359</v>
      </c>
      <c r="DA76" s="71">
        <f t="shared" si="230"/>
        <v>0.24274908640563819</v>
      </c>
      <c r="DB76" s="71">
        <f t="shared" si="230"/>
        <v>0.415644284752125</v>
      </c>
      <c r="DC76" s="71">
        <f t="shared" si="230"/>
        <v>0.17344546938240082</v>
      </c>
      <c r="DE76" s="71">
        <f t="shared" si="233"/>
        <v>0.17010303587779174</v>
      </c>
      <c r="DF76" s="71">
        <f t="shared" si="233"/>
        <v>0.24533208428725864</v>
      </c>
      <c r="DG76" s="71">
        <f t="shared" si="233"/>
        <v>0.40637178254773737</v>
      </c>
      <c r="DH76" s="71">
        <f t="shared" si="233"/>
        <v>0.17806637466080852</v>
      </c>
      <c r="DI76" s="71">
        <f t="shared" si="202"/>
        <v>0.99987327737359621</v>
      </c>
      <c r="DJ76" s="71"/>
      <c r="DK76" s="71">
        <f t="shared" si="231"/>
        <v>0.17012459451322434</v>
      </c>
      <c r="DL76" s="71">
        <f t="shared" si="231"/>
        <v>0.24536317735351565</v>
      </c>
      <c r="DM76" s="71">
        <f t="shared" si="231"/>
        <v>0.40642328557391694</v>
      </c>
      <c r="DN76" s="71">
        <f t="shared" si="231"/>
        <v>0.1780889425593431</v>
      </c>
      <c r="DQ76" s="71">
        <f t="shared" si="234"/>
        <v>2.4355690104287162E-2</v>
      </c>
      <c r="DR76" s="71">
        <f t="shared" si="234"/>
        <v>-2.0891476785224582E-3</v>
      </c>
      <c r="DS76" s="71">
        <f t="shared" si="234"/>
        <v>7.8415768818910405E-3</v>
      </c>
      <c r="DT76" s="71">
        <f t="shared" si="234"/>
        <v>-2.7743484537551651E-2</v>
      </c>
      <c r="DV76" s="71">
        <f t="shared" si="232"/>
        <v>0.18233584941015507</v>
      </c>
      <c r="DW76" s="71">
        <f t="shared" si="232"/>
        <v>0.22460302104725721</v>
      </c>
      <c r="DX76" s="71">
        <f t="shared" si="232"/>
        <v>0.37195174235031941</v>
      </c>
      <c r="DY76" s="71">
        <f t="shared" si="232"/>
        <v>0.22110938719226833</v>
      </c>
      <c r="DZ76" s="71"/>
      <c r="EB76" s="71">
        <f t="shared" si="235"/>
        <v>-5.4580998619318576E-3</v>
      </c>
      <c r="EC76" s="71">
        <f t="shared" si="235"/>
        <v>-5.3439071424501916E-3</v>
      </c>
      <c r="ED76" s="71">
        <f t="shared" si="235"/>
        <v>1.3650339516256406E-3</v>
      </c>
      <c r="EE76" s="71">
        <f t="shared" si="235"/>
        <v>7.6909484832011973E-3</v>
      </c>
      <c r="EG76" s="71">
        <f t="shared" si="236"/>
        <v>1.1753699025230748E-3</v>
      </c>
      <c r="EH76" s="71">
        <f t="shared" si="236"/>
        <v>6.6459575169523593E-4</v>
      </c>
      <c r="EI76" s="71">
        <f t="shared" si="236"/>
        <v>2.0630740024163202E-4</v>
      </c>
      <c r="EJ76" s="71">
        <f t="shared" si="236"/>
        <v>-1.0014199441651509E-4</v>
      </c>
      <c r="EL76" s="71">
        <f t="shared" si="237"/>
        <v>-3.5864939861766226E-3</v>
      </c>
      <c r="EM76" s="71">
        <f t="shared" si="237"/>
        <v>1.255283195263571E-5</v>
      </c>
      <c r="EN76" s="71">
        <f t="shared" si="237"/>
        <v>3.8514629548654015E-3</v>
      </c>
      <c r="EO76" s="71">
        <f t="shared" si="237"/>
        <v>4.0927191027667204E-3</v>
      </c>
      <c r="EQ76" s="71">
        <f t="shared" si="238"/>
        <v>-1.1005582658369576E-2</v>
      </c>
      <c r="ER76" s="71">
        <f t="shared" si="238"/>
        <v>1.4024526336959947E-2</v>
      </c>
      <c r="ES76" s="71">
        <f t="shared" si="238"/>
        <v>6.0429471296143115E-2</v>
      </c>
      <c r="ET76" s="71">
        <f t="shared" si="238"/>
        <v>-7.8976420270608742E-3</v>
      </c>
      <c r="EW76" s="71">
        <f t="shared" si="210"/>
        <v>1.0018788564499723</v>
      </c>
      <c r="EX76" s="71">
        <f t="shared" si="211"/>
        <v>0.69220467607221692</v>
      </c>
      <c r="EY76" s="71">
        <f t="shared" si="119"/>
        <v>0.85910904391953646</v>
      </c>
      <c r="EZ76" s="71"/>
      <c r="FA76" s="71">
        <f t="shared" si="140"/>
        <v>0.99968474910642269</v>
      </c>
      <c r="FB76" s="71">
        <f t="shared" si="212"/>
        <v>0.98797855911700061</v>
      </c>
      <c r="FC76" s="71">
        <f t="shared" si="120"/>
        <v>0.99589995643415763</v>
      </c>
      <c r="FD76" s="71"/>
      <c r="FE76" s="71">
        <f t="shared" si="141"/>
        <v>1.000429132653998</v>
      </c>
      <c r="FF76" s="71">
        <f t="shared" si="213"/>
        <v>1.0025596454178591</v>
      </c>
      <c r="FG76" s="71">
        <f t="shared" si="121"/>
        <v>0.99317627178724388</v>
      </c>
      <c r="FH76" s="71"/>
      <c r="FI76" s="71">
        <f t="shared" si="143"/>
        <v>1.0016885454032305</v>
      </c>
      <c r="FJ76" s="71">
        <f t="shared" si="214"/>
        <v>1.2883355218359946</v>
      </c>
      <c r="FK76" s="71">
        <f t="shared" si="122"/>
        <v>1.2218048498706546</v>
      </c>
      <c r="FM76" s="71">
        <f t="shared" si="145"/>
        <v>1.0250303722431902</v>
      </c>
      <c r="FN76" s="71">
        <f t="shared" si="215"/>
        <v>1.011187534063573</v>
      </c>
      <c r="FO76" s="71">
        <f t="shared" si="123"/>
        <v>1.0093182077367189</v>
      </c>
      <c r="FQ76" s="238"/>
    </row>
    <row r="77" spans="1:173" x14ac:dyDescent="0.2">
      <c r="A77" s="75" t="s">
        <v>147</v>
      </c>
      <c r="B77" s="50">
        <f t="shared" si="124"/>
        <v>2011</v>
      </c>
      <c r="D77" s="79">
        <f>Conversion_Factors!$O73*D238+D320</f>
        <v>3611.2389289279827</v>
      </c>
      <c r="E77" s="79">
        <f>Conversion_Factors!$O73*E238+E320</f>
        <v>5237.3182871836734</v>
      </c>
      <c r="F77" s="79">
        <f>Conversion_Factors!$O73*F238+F320</f>
        <v>8659.2776619422784</v>
      </c>
      <c r="G77" s="79">
        <f>Conversion_Factors!$O73*G238+G320</f>
        <v>3869.5761219460646</v>
      </c>
      <c r="H77" s="79">
        <f>SUM(D77:G77)</f>
        <v>21377.411</v>
      </c>
      <c r="I77" s="71"/>
      <c r="J77" s="321">
        <f>Northeast!I77</f>
        <v>20706.149443253005</v>
      </c>
      <c r="K77" s="321">
        <f>Midwest!I77</f>
        <v>25512.033030058417</v>
      </c>
      <c r="L77" s="321">
        <f>South!I77</f>
        <v>42535.621653710376</v>
      </c>
      <c r="M77" s="321">
        <f>West!I77</f>
        <v>25442.562311743382</v>
      </c>
      <c r="N77" s="321">
        <f>SUM(J77:M77)</f>
        <v>114196.36643876518</v>
      </c>
      <c r="P77" s="85">
        <f>Northeast!N77</f>
        <v>39.537390021370676</v>
      </c>
      <c r="Q77" s="85">
        <f>Midwest!N77</f>
        <v>48.189713585675165</v>
      </c>
      <c r="R77" s="85">
        <f>South!N77</f>
        <v>79.438723817678309</v>
      </c>
      <c r="S77" s="85">
        <f>West!N77</f>
        <v>44.238829450446723</v>
      </c>
      <c r="T77" s="81">
        <f>SUM(P77:S77)</f>
        <v>211.4046568751709</v>
      </c>
      <c r="V77" s="79">
        <f>Conversion_Factors!$O73*V238+V320</f>
        <v>174.40417586209816</v>
      </c>
      <c r="W77" s="79">
        <f>Conversion_Factors!$O73*W238+W320</f>
        <v>205.28815876857152</v>
      </c>
      <c r="X77" s="79">
        <f>Conversion_Factors!$O73*X238+X320</f>
        <v>203.57708022793008</v>
      </c>
      <c r="Y77" s="79">
        <f>Conversion_Factors!$O73*Y238+Y320</f>
        <v>152.0906610950897</v>
      </c>
      <c r="Z77" s="79">
        <f>Conversion_Factors!$O73*Z238+Z320</f>
        <v>187.19869700462911</v>
      </c>
      <c r="AC77" s="84">
        <f t="shared" si="239"/>
        <v>91.337312022266588</v>
      </c>
      <c r="AD77" s="84">
        <f t="shared" si="239"/>
        <v>108.68124953414362</v>
      </c>
      <c r="AE77" s="84">
        <f t="shared" si="239"/>
        <v>109.00574991381271</v>
      </c>
      <c r="AF77" s="84">
        <f t="shared" si="239"/>
        <v>87.470129070220906</v>
      </c>
      <c r="AG77" s="84">
        <f t="shared" si="239"/>
        <v>101.12081406334781</v>
      </c>
      <c r="AI77" s="74">
        <f t="shared" ref="AI77:AL77" si="241">AC77/AO77</f>
        <v>93.485635538874476</v>
      </c>
      <c r="AJ77" s="74">
        <f t="shared" si="241"/>
        <v>108.3606326318304</v>
      </c>
      <c r="AK77" s="74">
        <f t="shared" si="241"/>
        <v>107.40391387885032</v>
      </c>
      <c r="AL77" s="74">
        <f t="shared" si="241"/>
        <v>85.496459083126268</v>
      </c>
      <c r="AM77" s="74">
        <f>(D77/AO77+E77/AP77+F77/AQ77+G77/AR77)/T77</f>
        <v>100.43458512968823</v>
      </c>
      <c r="AO77" s="118">
        <f>Northeast!V77</f>
        <v>0.97701974742724462</v>
      </c>
      <c r="AP77" s="118">
        <f>Midwest!V77</f>
        <v>1.0029587950395469</v>
      </c>
      <c r="AQ77" s="118">
        <f>South!V77</f>
        <v>1.014914130939113</v>
      </c>
      <c r="AR77" s="118">
        <f>West!V77</f>
        <v>1.0230848155380994</v>
      </c>
      <c r="AS77" s="118">
        <f>AG77/AM77</f>
        <v>1.0068325958908824</v>
      </c>
      <c r="AU77" s="51">
        <f t="shared" si="240"/>
        <v>1909.4515921333571</v>
      </c>
      <c r="AV77" s="51">
        <f t="shared" si="240"/>
        <v>1888.901348195096</v>
      </c>
      <c r="AW77" s="51">
        <f t="shared" si="240"/>
        <v>1867.5811174079522</v>
      </c>
      <c r="AX77" s="51">
        <f t="shared" si="240"/>
        <v>1738.7725696962389</v>
      </c>
      <c r="AY77" s="51">
        <f t="shared" si="240"/>
        <v>1851.2380338172243</v>
      </c>
      <c r="BB77" s="71">
        <f t="shared" si="88"/>
        <v>0.88133043186085058</v>
      </c>
      <c r="BC77" s="71">
        <f t="shared" si="89"/>
        <v>0.83950285122158852</v>
      </c>
      <c r="BD77" s="71">
        <f t="shared" si="90"/>
        <v>0.85741560596398714</v>
      </c>
      <c r="BE77" s="71">
        <f t="shared" si="91"/>
        <v>0.76625251609482714</v>
      </c>
      <c r="BF77" s="71"/>
      <c r="BG77" s="71">
        <f t="shared" si="182"/>
        <v>0.99410420667459765</v>
      </c>
      <c r="BH77" s="71">
        <f t="shared" si="183"/>
        <v>0.99914061945950783</v>
      </c>
      <c r="BI77" s="71">
        <f t="shared" si="184"/>
        <v>1.0892416016845086</v>
      </c>
      <c r="BJ77" s="71">
        <f t="shared" si="185"/>
        <v>0.93242501678032297</v>
      </c>
      <c r="BK77" s="71"/>
      <c r="BL77" s="71">
        <f>BQ77*BV77*CA77*CF77</f>
        <v>0.99410420667459731</v>
      </c>
      <c r="BM77" s="71">
        <f>BR77*BW77*CB77*CG77</f>
        <v>0.99914061945950783</v>
      </c>
      <c r="BN77" s="71">
        <f>BS77*BX77*CC77*CH77</f>
        <v>1.0892416016845083</v>
      </c>
      <c r="BO77" s="71">
        <f>BT77*BY77*CD77*CI77</f>
        <v>0.93242501678032297</v>
      </c>
      <c r="BP77" s="71"/>
      <c r="BQ77" s="147">
        <f>Northeast!AK77</f>
        <v>0.88420685116824627</v>
      </c>
      <c r="BR77" s="147">
        <f>Midwest!AK77</f>
        <v>0.85312883114645299</v>
      </c>
      <c r="BS77" s="147">
        <f>South!AK77</f>
        <v>0.85765983407007662</v>
      </c>
      <c r="BT77" s="147">
        <f>West!AK77</f>
        <v>0.77237631984166599</v>
      </c>
      <c r="BU77" s="72"/>
      <c r="BV77" s="147">
        <f>Northeast!AH77</f>
        <v>0.99674689321441567</v>
      </c>
      <c r="BW77" s="147">
        <f>Midwest!AH77</f>
        <v>0.98402822712420412</v>
      </c>
      <c r="BX77" s="147">
        <f>South!AH77</f>
        <v>0.99971523896026404</v>
      </c>
      <c r="BY77" s="147">
        <f>West!AH77</f>
        <v>0.99207147657233419</v>
      </c>
      <c r="CA77" s="147">
        <f>Northeast!AI77</f>
        <v>1.1540674912633553</v>
      </c>
      <c r="CB77" s="147">
        <f>Midwest!AI77</f>
        <v>1.2048996006553594</v>
      </c>
      <c r="CC77" s="147">
        <f>South!AI77</f>
        <v>1.2613921688487966</v>
      </c>
      <c r="CD77" s="147">
        <f>West!AI77</f>
        <v>1.2486146984029181</v>
      </c>
      <c r="CF77" s="147">
        <f>Northeast!AJ77</f>
        <v>0.97737660116003366</v>
      </c>
      <c r="CG77" s="147">
        <f>Midwest!AJ77</f>
        <v>0.98776487690623294</v>
      </c>
      <c r="CH77" s="147">
        <f>South!AJ77</f>
        <v>1.0071234442430272</v>
      </c>
      <c r="CI77" s="147">
        <f>West!AJ77</f>
        <v>0.97457117129311233</v>
      </c>
      <c r="CK77" s="73">
        <f t="shared" si="92"/>
        <v>1.3149573088420272</v>
      </c>
      <c r="CL77" s="73">
        <f t="shared" si="93"/>
        <v>1.0148276721517759</v>
      </c>
      <c r="CM77" s="73">
        <f>FC77</f>
        <v>0.9955829222269903</v>
      </c>
      <c r="CN77" s="73">
        <f>FG77</f>
        <v>0.99357741291095547</v>
      </c>
      <c r="CO77" s="73">
        <f>FK77</f>
        <v>1.2245439629065324</v>
      </c>
      <c r="CP77" s="73">
        <f>FO77</f>
        <v>0.99150736870112555</v>
      </c>
      <c r="CQ77" s="73">
        <f>EY77</f>
        <v>0.84497298642915875</v>
      </c>
      <c r="CR77" s="73">
        <f>CK77*CM77*CN77*CO77*CP77*CQ77</f>
        <v>1.3344550647111166</v>
      </c>
      <c r="CS77" s="73">
        <f>CK77*CL77</f>
        <v>1.3344550647111184</v>
      </c>
      <c r="CT77" s="73"/>
      <c r="CU77" s="73">
        <f>CM77*CN77*CO77*CP77</f>
        <v>1.2010178886788072</v>
      </c>
      <c r="CX77" s="53"/>
      <c r="CZ77" s="71">
        <f>D77/$H77</f>
        <v>0.1689277962110558</v>
      </c>
      <c r="DA77" s="71">
        <f>E77/$H77</f>
        <v>0.24499310450567066</v>
      </c>
      <c r="DB77" s="71">
        <f>F77/$H77</f>
        <v>0.40506671560659419</v>
      </c>
      <c r="DC77" s="71">
        <f>G77/$H77</f>
        <v>0.18101238367667929</v>
      </c>
      <c r="DE77" s="71">
        <f>(CZ77-CZ76)/LN(CZ77/CZ76)</f>
        <v>0.16854418724314785</v>
      </c>
      <c r="DF77" s="71">
        <f>(DA77-DA76)/LN(DA77/DA76)</f>
        <v>0.24386937472225831</v>
      </c>
      <c r="DG77" s="71">
        <f>(DB77-DB76)/LN(DB77/DB76)</f>
        <v>0.41033277802636936</v>
      </c>
      <c r="DH77" s="71">
        <f>(DC77-DC76)/LN(DC77/DC76)</f>
        <v>0.17720200036065442</v>
      </c>
      <c r="DI77" s="71">
        <f>SUM(DE77:DH77)</f>
        <v>0.99994834035242985</v>
      </c>
      <c r="DJ77" s="71"/>
      <c r="DK77" s="71">
        <f>DE77/$DI77</f>
        <v>0.16855289462628117</v>
      </c>
      <c r="DL77" s="71">
        <f>DF77/$DI77</f>
        <v>0.24388197357906211</v>
      </c>
      <c r="DM77" s="71">
        <f>DG77/$DI77</f>
        <v>0.41035397676818819</v>
      </c>
      <c r="DN77" s="71">
        <f>DH77/$DI77</f>
        <v>0.17721115502646859</v>
      </c>
      <c r="DQ77" s="71">
        <f>LN(BQ77/BQ76)</f>
        <v>-1.2738998589995528E-2</v>
      </c>
      <c r="DR77" s="71">
        <f>LN(BR77/BR76)</f>
        <v>-1.1357152132344507E-2</v>
      </c>
      <c r="DS77" s="71">
        <f>LN(BS77/BS76)</f>
        <v>-1.7047452288877069E-2</v>
      </c>
      <c r="DT77" s="71">
        <f>LN(BT77/BT76)</f>
        <v>-2.6401887980527134E-2</v>
      </c>
      <c r="DV77" s="71">
        <f>J77/$N77</f>
        <v>0.18132056289510873</v>
      </c>
      <c r="DW77" s="71">
        <f>K77/$N77</f>
        <v>0.22340494558326054</v>
      </c>
      <c r="DX77" s="71">
        <f>L77/$N77</f>
        <v>0.3724778903234105</v>
      </c>
      <c r="DY77" s="71">
        <f>M77/$N77</f>
        <v>0.2227966011982202</v>
      </c>
      <c r="DZ77" s="71"/>
      <c r="EB77" s="71">
        <f>LN(DV77/DV76)</f>
        <v>-5.5837824860314493E-3</v>
      </c>
      <c r="EC77" s="71">
        <f>LN(DW77/DW76)</f>
        <v>-5.3484688186693522E-3</v>
      </c>
      <c r="ED77" s="71">
        <f>LN(DX77/DX76)</f>
        <v>1.4135602281484785E-3</v>
      </c>
      <c r="EE77" s="71">
        <f>LN(DY77/DY76)</f>
        <v>7.6017092575763369E-3</v>
      </c>
      <c r="EG77" s="71">
        <f>LN(BV77/BV76)</f>
        <v>1.1960240376059949E-3</v>
      </c>
      <c r="EH77" s="71">
        <f>LN(BW77/BW76)</f>
        <v>6.073214016744093E-4</v>
      </c>
      <c r="EI77" s="71">
        <f>LN(BX77/BX76)</f>
        <v>1.8240658163123685E-4</v>
      </c>
      <c r="EJ77" s="71">
        <f>LN(BY77/BY76)</f>
        <v>-1.1705616279650289E-4</v>
      </c>
      <c r="EL77" s="71">
        <f>LN(CA77/CA76)</f>
        <v>-3.0507101514090371E-3</v>
      </c>
      <c r="EM77" s="71">
        <f>LN(CB77/CB76)</f>
        <v>9.0764948636159982E-4</v>
      </c>
      <c r="EN77" s="71">
        <f>LN(CC77/CC76)</f>
        <v>4.2147702558438015E-3</v>
      </c>
      <c r="EO77" s="71">
        <f>LN(CD77/CD76)</f>
        <v>4.5293298647147906E-3</v>
      </c>
      <c r="EQ77" s="71">
        <f>LN(CF77/CF76)</f>
        <v>-7.3443371263624737E-3</v>
      </c>
      <c r="ER77" s="71">
        <f>LN(CG77/CG76)</f>
        <v>-7.6780128141324434E-3</v>
      </c>
      <c r="ES77" s="71">
        <f>LN(CH77/CH76)</f>
        <v>-4.661169558727974E-2</v>
      </c>
      <c r="ET77" s="71">
        <f>LN(CI77/CI76)</f>
        <v>2.5019715066212433E-2</v>
      </c>
      <c r="EW77" s="71">
        <f>EXP(SUMPRODUCT($DK77:$DN77,DQ77:DT77))</f>
        <v>0.98354567724501618</v>
      </c>
      <c r="EX77" s="71">
        <f>IF(ISERR(EW77),EX76,EW77*EX76)</f>
        <v>0.6808149169196156</v>
      </c>
      <c r="EY77" s="71">
        <f t="shared" si="119"/>
        <v>0.84497298642915875</v>
      </c>
      <c r="EZ77" s="71"/>
      <c r="FA77" s="71">
        <f>EXP(SUMPRODUCT($DK77:$DN77,EB77:EE77))</f>
        <v>0.99968166058737218</v>
      </c>
      <c r="FB77" s="71">
        <f>IF(ISERR(FA77),FB76,FA77*FB76)</f>
        <v>0.98766404660280238</v>
      </c>
      <c r="FC77" s="71">
        <f t="shared" si="120"/>
        <v>0.9955829222269903</v>
      </c>
      <c r="FD77" s="71"/>
      <c r="FE77" s="71">
        <f>EXP(SUMPRODUCT($DK77:$DN77,EG77:EJ77))</f>
        <v>1.0004038972084883</v>
      </c>
      <c r="FF77" s="71">
        <f>IF(ISERR(FE77),FF76,FE77*FF76)</f>
        <v>1.0029645764599864</v>
      </c>
      <c r="FG77" s="71">
        <f t="shared" si="121"/>
        <v>0.99357741291095547</v>
      </c>
      <c r="FH77" s="71"/>
      <c r="FI77" s="71">
        <f>EXP(SUMPRODUCT($DK77:$DN77,EL77:EO77))</f>
        <v>1.0022418580480901</v>
      </c>
      <c r="FJ77" s="71">
        <f>IF(ISERR(FI77),FJ76,FI77*FJ76)</f>
        <v>1.2912237871942629</v>
      </c>
      <c r="FK77" s="71">
        <f t="shared" si="122"/>
        <v>1.2245439629065324</v>
      </c>
      <c r="FM77" s="71">
        <f>EXP(SUMPRODUCT($DK77:$DN77,EQ77:ET77))</f>
        <v>0.98235359384278598</v>
      </c>
      <c r="FN77" s="71">
        <f>IF(ISERR(FM77),FN76,FM77*FN76)</f>
        <v>0.99334370813637551</v>
      </c>
      <c r="FO77" s="71">
        <f t="shared" si="123"/>
        <v>0.99150736870112555</v>
      </c>
      <c r="FQ77" s="238"/>
    </row>
    <row r="78" spans="1:173" x14ac:dyDescent="0.2">
      <c r="A78" s="75" t="s">
        <v>147</v>
      </c>
      <c r="B78" s="50">
        <f t="shared" si="124"/>
        <v>2012</v>
      </c>
      <c r="D78" s="79">
        <f>Conversion_Factors!$O74*D239+D321</f>
        <v>3393.3980452844489</v>
      </c>
      <c r="E78" s="79">
        <f>Conversion_Factors!$O74*E239+E321</f>
        <v>4812.7432509241244</v>
      </c>
      <c r="F78" s="79">
        <f>Conversion_Factors!$O74*F239+F321</f>
        <v>7942.4311468364413</v>
      </c>
      <c r="G78" s="79">
        <f>Conversion_Factors!$O74*G239+G321</f>
        <v>3716.3935569549858</v>
      </c>
      <c r="H78" s="79">
        <f t="shared" ref="H78:H79" si="242">SUM(D78:G78)</f>
        <v>19864.966</v>
      </c>
      <c r="I78" s="71"/>
      <c r="J78" s="321">
        <f>Northeast!I78</f>
        <v>20848.143145599865</v>
      </c>
      <c r="K78" s="321">
        <f>Midwest!I78</f>
        <v>25689.095835903565</v>
      </c>
      <c r="L78" s="321">
        <f>South!I78</f>
        <v>42730.479131154214</v>
      </c>
      <c r="M78" s="321">
        <f>West!I78</f>
        <v>25616.777463715254</v>
      </c>
      <c r="N78" s="321">
        <f t="shared" ref="N78:N79" si="243">SUM(J78:M78)</f>
        <v>114884.49557637289</v>
      </c>
      <c r="P78" s="85">
        <f>Northeast!N78</f>
        <v>39.805597917327454</v>
      </c>
      <c r="Q78" s="85">
        <f>Midwest!N78</f>
        <v>48.643679807115575</v>
      </c>
      <c r="R78" s="85">
        <f>South!N78</f>
        <v>80.185945824416351</v>
      </c>
      <c r="S78" s="85">
        <f>West!N78</f>
        <v>44.729438644819687</v>
      </c>
      <c r="T78" s="81">
        <f t="shared" ref="T78:T79" si="244">SUM(P78:S78)</f>
        <v>213.36466219367904</v>
      </c>
      <c r="V78" s="79">
        <f>Conversion_Factors!$O74*V239+V321</f>
        <v>162.76739955139109</v>
      </c>
      <c r="W78" s="79">
        <f>Conversion_Factors!$O74*W239+W321</f>
        <v>187.34576264057313</v>
      </c>
      <c r="X78" s="79">
        <f>Conversion_Factors!$O74*X239+X321</f>
        <v>185.87273787542722</v>
      </c>
      <c r="Y78" s="79">
        <f>Conversion_Factors!$O74*Y239+Y321</f>
        <v>145.07654455050215</v>
      </c>
      <c r="Z78" s="79">
        <f>Conversion_Factors!$O74*Z239+Z321</f>
        <v>172.91250573315327</v>
      </c>
      <c r="AC78" s="84">
        <f t="shared" ref="AC78:AC79" si="245">D78/P78</f>
        <v>85.249267008429896</v>
      </c>
      <c r="AD78" s="84">
        <f t="shared" ref="AD78:AD79" si="246">E78/Q78</f>
        <v>98.938716602195015</v>
      </c>
      <c r="AE78" s="84">
        <f t="shared" ref="AE78:AE79" si="247">F78/R78</f>
        <v>99.050164778601356</v>
      </c>
      <c r="AF78" s="84">
        <f t="shared" ref="AF78:AF79" si="248">G78/S78</f>
        <v>83.086076408548834</v>
      </c>
      <c r="AG78" s="84">
        <f t="shared" ref="AG78:AG79" si="249">H78/T78</f>
        <v>93.103355521767853</v>
      </c>
      <c r="AI78" s="74">
        <f t="shared" ref="AI78:AI79" si="250">AC78/AO78</f>
        <v>92.221036322487066</v>
      </c>
      <c r="AJ78" s="74">
        <f t="shared" ref="AJ78:AJ79" si="251">AD78/AP78</f>
        <v>104.77309524636568</v>
      </c>
      <c r="AK78" s="74">
        <f t="shared" ref="AK78:AK79" si="252">AE78/AQ78</f>
        <v>102.69992785333831</v>
      </c>
      <c r="AL78" s="74">
        <f t="shared" ref="AL78:AL79" si="253">AF78/AR78</f>
        <v>84.056976813818451</v>
      </c>
      <c r="AM78" s="74">
        <f t="shared" ref="AM78:AM79" si="254">(D78/AO78+E78/AP78+F78/AQ78+G78/AR78)/T78</f>
        <v>97.309340795018812</v>
      </c>
      <c r="AO78" s="118">
        <f>Northeast!V78</f>
        <v>0.92440152928147934</v>
      </c>
      <c r="AP78" s="118">
        <f>Midwest!V78</f>
        <v>0.94431415211651826</v>
      </c>
      <c r="AQ78" s="118">
        <f>South!V78</f>
        <v>0.96446187304095254</v>
      </c>
      <c r="AR78" s="118">
        <f>West!V78</f>
        <v>0.98844949649545322</v>
      </c>
      <c r="AS78" s="118">
        <f t="shared" ref="AS78:AS79" si="255">AG78/AM78</f>
        <v>0.95677716816404268</v>
      </c>
      <c r="AU78" s="51">
        <f t="shared" ref="AU78:AU79" si="256">P78/J78*1000000</f>
        <v>1909.3114259304518</v>
      </c>
      <c r="AV78" s="51">
        <f t="shared" ref="AV78:AV79" si="257">Q78/K78*1000000</f>
        <v>1893.5535963523578</v>
      </c>
      <c r="AW78" s="51">
        <f t="shared" ref="AW78:AW79" si="258">R78/L78*1000000</f>
        <v>1876.5515260968339</v>
      </c>
      <c r="AX78" s="51">
        <f t="shared" ref="AX78:AX79" si="259">S78/M78*1000000</f>
        <v>1746.0993564930818</v>
      </c>
      <c r="AY78" s="51">
        <f t="shared" ref="AY78:AY79" si="260">T78/N78*1000000</f>
        <v>1857.2102451530418</v>
      </c>
      <c r="BB78" s="71">
        <f t="shared" si="88"/>
        <v>0.86940849575713608</v>
      </c>
      <c r="BC78" s="71">
        <f t="shared" si="89"/>
        <v>0.81170910555202902</v>
      </c>
      <c r="BD78" s="71">
        <f t="shared" si="90"/>
        <v>0.81986324047887116</v>
      </c>
      <c r="BE78" s="71">
        <f t="shared" si="91"/>
        <v>0.75335131617895013</v>
      </c>
      <c r="BF78" s="71"/>
      <c r="BG78" s="71"/>
      <c r="BH78" s="71"/>
      <c r="BI78" s="71"/>
      <c r="BJ78" s="71"/>
      <c r="BK78" s="71"/>
      <c r="BL78" s="71"/>
      <c r="BM78" s="71"/>
      <c r="BN78" s="71"/>
      <c r="BO78" s="71"/>
      <c r="BP78" s="71"/>
      <c r="BQ78" s="147">
        <f>Northeast!AK78</f>
        <v>0.87254018350881379</v>
      </c>
      <c r="BR78" s="147">
        <f>Midwest!AK78</f>
        <v>0.8248220028167268</v>
      </c>
      <c r="BS78" s="147">
        <f>South!AK78</f>
        <v>0.8199488197139122</v>
      </c>
      <c r="BT78" s="147">
        <f>West!AK78</f>
        <v>0.75925123165411035</v>
      </c>
      <c r="BU78" s="72"/>
      <c r="BV78" s="147">
        <f>Northeast!AH78</f>
        <v>0.99641083836496303</v>
      </c>
      <c r="BW78" s="147">
        <f>Midwest!AH78</f>
        <v>0.98410214904559057</v>
      </c>
      <c r="BX78" s="147">
        <f>South!AH78</f>
        <v>0.99989562856487701</v>
      </c>
      <c r="BY78" s="147">
        <f>West!AH78</f>
        <v>0.99222929745888355</v>
      </c>
      <c r="CA78" s="147">
        <f>Northeast!AI78</f>
        <v>1.1539827751810974</v>
      </c>
      <c r="CB78" s="147">
        <f>Midwest!AI78</f>
        <v>1.2078671944644224</v>
      </c>
      <c r="CC78" s="147">
        <f>South!AI78</f>
        <v>1.26745091680146</v>
      </c>
      <c r="CD78" s="147">
        <f>West!AI78</f>
        <v>1.2538760729185057</v>
      </c>
      <c r="CF78" s="147">
        <f>Northeast!AJ78</f>
        <v>0.9247391643571149</v>
      </c>
      <c r="CG78" s="147">
        <f>Midwest!AJ78</f>
        <v>0.93000864725395571</v>
      </c>
      <c r="CH78" s="147">
        <f>South!AJ78</f>
        <v>0.95705846810833084</v>
      </c>
      <c r="CI78" s="147">
        <f>West!AJ78</f>
        <v>0.94157822394910462</v>
      </c>
      <c r="CK78" s="73">
        <f t="shared" si="92"/>
        <v>1.3228810323994631</v>
      </c>
      <c r="CL78" s="73">
        <f t="shared" si="93"/>
        <v>0.93738043312751962</v>
      </c>
      <c r="CM78" s="73">
        <f t="shared" ref="CM78:CM79" si="261">FC78</f>
        <v>0.99551681851472229</v>
      </c>
      <c r="CN78" s="73">
        <f t="shared" ref="CN78:CN79" si="262">FG78</f>
        <v>0.99363991443674915</v>
      </c>
      <c r="CO78" s="73">
        <f t="shared" ref="CO78:CO79" si="263">FK78</f>
        <v>1.2285782832204692</v>
      </c>
      <c r="CP78" s="73">
        <f t="shared" ref="CP78:CP79" si="264">FO78</f>
        <v>0.94226246296523275</v>
      </c>
      <c r="CQ78" s="73">
        <f t="shared" ref="CQ78:CQ79" si="265">EY78</f>
        <v>0.81858452235671875</v>
      </c>
      <c r="CR78" s="73">
        <f t="shared" ref="CR78:CR79" si="266">CK78*CM78*CN78*CO78*CP78*CQ78</f>
        <v>1.2400427951267874</v>
      </c>
      <c r="CS78" s="73">
        <f t="shared" ref="CS78:CS79" si="267">CK78*CL78</f>
        <v>1.2400427951267889</v>
      </c>
      <c r="CT78" s="73"/>
      <c r="CU78" s="73">
        <f t="shared" ref="CU78:CU79" si="268">CM78*CN78*CO78*CP78</f>
        <v>1.1451235731024869</v>
      </c>
      <c r="CX78" s="53"/>
      <c r="CZ78" s="71">
        <f t="shared" ref="CZ78:CZ79" si="269">D78/$H78</f>
        <v>0.1708232495985369</v>
      </c>
      <c r="DA78" s="71">
        <f t="shared" ref="DA78:DA79" si="270">E78/$H78</f>
        <v>0.24227291659719549</v>
      </c>
      <c r="DB78" s="71">
        <f t="shared" ref="DB78:DB79" si="271">F78/$H78</f>
        <v>0.39982102898320798</v>
      </c>
      <c r="DC78" s="71">
        <f t="shared" ref="DC78:DC79" si="272">G78/$H78</f>
        <v>0.18708280482105963</v>
      </c>
      <c r="DE78" s="71">
        <f t="shared" ref="DE78:DE79" si="273">(CZ78-CZ77)/LN(CZ78/CZ77)</f>
        <v>0.16987376045088015</v>
      </c>
      <c r="DF78" s="71">
        <f t="shared" ref="DF78:DF79" si="274">(DA78-DA77)/LN(DA78/DA77)</f>
        <v>0.24363047959864911</v>
      </c>
      <c r="DG78" s="71">
        <f t="shared" ref="DG78:DG79" si="275">(DB78-DB77)/LN(DB78/DB77)</f>
        <v>0.40243817428711082</v>
      </c>
      <c r="DH78" s="71">
        <f t="shared" ref="DH78:DH79" si="276">(DC78-DC77)/LN(DC78/DC77)</f>
        <v>0.1840309080370148</v>
      </c>
      <c r="DI78" s="71">
        <f t="shared" ref="DI78:DI79" si="277">SUM(DE78:DH78)</f>
        <v>0.99997332237365488</v>
      </c>
      <c r="DJ78" s="71"/>
      <c r="DK78" s="71">
        <f t="shared" ref="DK78:DK79" si="278">DE78/$DI78</f>
        <v>0.16987829240048896</v>
      </c>
      <c r="DL78" s="71">
        <f t="shared" ref="DL78:DL79" si="279">DF78/$DI78</f>
        <v>0.24363697925494554</v>
      </c>
      <c r="DM78" s="71">
        <f t="shared" ref="DM78:DM79" si="280">DG78/$DI78</f>
        <v>0.40244891066877264</v>
      </c>
      <c r="DN78" s="71">
        <f t="shared" ref="DN78:DN79" si="281">DH78/$DI78</f>
        <v>0.18403581767579288</v>
      </c>
      <c r="DQ78" s="71">
        <f t="shared" ref="DQ78:DQ79" si="282">LN(BQ78/BQ77)</f>
        <v>-1.3282321185857515E-2</v>
      </c>
      <c r="DR78" s="71">
        <f t="shared" ref="DR78:DR79" si="283">LN(BR78/BR77)</f>
        <v>-3.3742960189498065E-2</v>
      </c>
      <c r="DS78" s="71">
        <f t="shared" ref="DS78:DS79" si="284">LN(BS78/BS77)</f>
        <v>-4.4965633760257806E-2</v>
      </c>
      <c r="DT78" s="71">
        <f t="shared" ref="DT78:DT79" si="285">LN(BT78/BT77)</f>
        <v>-1.7139166066181322E-2</v>
      </c>
      <c r="DV78" s="71">
        <f t="shared" ref="DV78:DV79" si="286">J78/$N78</f>
        <v>0.18147046771633724</v>
      </c>
      <c r="DW78" s="71">
        <f t="shared" ref="DW78:DW79" si="287">K78/$N78</f>
        <v>0.22360803089243642</v>
      </c>
      <c r="DX78" s="71">
        <f t="shared" ref="DX78:DX79" si="288">L78/$N78</f>
        <v>0.37194295815789913</v>
      </c>
      <c r="DY78" s="71">
        <f t="shared" ref="DY78:DY79" si="289">M78/$N78</f>
        <v>0.22297854323332722</v>
      </c>
      <c r="DZ78" s="71"/>
      <c r="EB78" s="71">
        <f t="shared" ref="EB78:EB79" si="290">LN(DV78/DV77)</f>
        <v>8.2639766207616547E-4</v>
      </c>
      <c r="EC78" s="71">
        <f t="shared" ref="EC78:EC79" si="291">LN(DW78/DW77)</f>
        <v>9.0863278623139513E-4</v>
      </c>
      <c r="ED78" s="71">
        <f t="shared" ref="ED78:ED79" si="292">LN(DX78/DX77)</f>
        <v>-1.4371769911519703E-3</v>
      </c>
      <c r="EE78" s="71">
        <f t="shared" ref="EE78:EE79" si="293">LN(DY78/DY77)</f>
        <v>8.1629515455355537E-4</v>
      </c>
      <c r="EG78" s="71">
        <f t="shared" ref="EG78:EG79" si="294">LN(BV78/BV77)</f>
        <v>-3.3720848813182004E-4</v>
      </c>
      <c r="EH78" s="71">
        <f t="shared" ref="EH78:EH79" si="295">LN(BW78/BW77)</f>
        <v>7.5118927400623711E-5</v>
      </c>
      <c r="EI78" s="71">
        <f t="shared" ref="EI78:EI79" si="296">LN(BX78/BX77)</f>
        <v>1.8042470965930955E-4</v>
      </c>
      <c r="EJ78" s="71">
        <f t="shared" ref="EJ78:EJ79" si="297">LN(BY78/BY77)</f>
        <v>1.590695210601885E-4</v>
      </c>
      <c r="EL78" s="71">
        <f t="shared" ref="EL78:EL79" si="298">LN(CA78/CA77)</f>
        <v>-7.3409217751990865E-5</v>
      </c>
      <c r="EM78" s="71">
        <f t="shared" ref="EM78:EM79" si="299">LN(CB78/CB77)</f>
        <v>2.4599105984997676E-3</v>
      </c>
      <c r="EN78" s="71">
        <f t="shared" ref="EN78:EN79" si="300">LN(CC78/CC77)</f>
        <v>4.7917243895106805E-3</v>
      </c>
      <c r="EO78" s="71">
        <f t="shared" ref="EO78:EO79" si="301">LN(CD78/CD77)</f>
        <v>4.2049164202472818E-3</v>
      </c>
      <c r="EQ78" s="71">
        <f t="shared" ref="EQ78:EQ79" si="302">LN(CF78/CF77)</f>
        <v>-5.5360331399675826E-2</v>
      </c>
      <c r="ER78" s="71">
        <f t="shared" ref="ER78:ER79" si="303">LN(CG78/CG77)</f>
        <v>-6.0250806359957783E-2</v>
      </c>
      <c r="ES78" s="71">
        <f t="shared" ref="ES78:ES79" si="304">LN(CH78/CH77)</f>
        <v>-5.0988986556806275E-2</v>
      </c>
      <c r="ET78" s="71">
        <f t="shared" ref="ET78:ET79" si="305">LN(CI78/CI77)</f>
        <v>-3.4440120900449823E-2</v>
      </c>
      <c r="EW78" s="71">
        <f t="shared" ref="EW78:EW79" si="306">EXP(SUMPRODUCT($DK78:$DN78,DQ78:DT78))</f>
        <v>0.96877005005336658</v>
      </c>
      <c r="EX78" s="71">
        <f t="shared" ref="EX78:EX79" si="307">IF(ISERR(EW78),EX77,EW78*EX77)</f>
        <v>0.65955310114129462</v>
      </c>
      <c r="EY78" s="71">
        <f t="shared" si="119"/>
        <v>0.81858452235671875</v>
      </c>
      <c r="EZ78" s="71"/>
      <c r="FA78" s="71">
        <f t="shared" ref="FA78:FA79" si="308">EXP(SUMPRODUCT($DK78:$DN78,EB78:EE78))</f>
        <v>0.99993360300705025</v>
      </c>
      <c r="FB78" s="71">
        <f t="shared" ref="FB78:FB79" si="309">IF(ISERR(FA78),FB77,FA78*FB77)</f>
        <v>0.9875984686800634</v>
      </c>
      <c r="FC78" s="71">
        <f t="shared" si="120"/>
        <v>0.99551681851472229</v>
      </c>
      <c r="FD78" s="71"/>
      <c r="FE78" s="71">
        <f t="shared" ref="FE78:FE79" si="310">EXP(SUMPRODUCT($DK78:$DN78,EG78:EJ78))</f>
        <v>1.0000629055421164</v>
      </c>
      <c r="FF78" s="71">
        <f t="shared" ref="FF78:FF79" si="311">IF(ISERR(FE78),FF77,FE78*FF77)</f>
        <v>1.003027668490392</v>
      </c>
      <c r="FG78" s="71">
        <f t="shared" si="121"/>
        <v>0.99363991443674915</v>
      </c>
      <c r="FH78" s="71"/>
      <c r="FI78" s="71">
        <f t="shared" ref="FI78:FI79" si="312">EXP(SUMPRODUCT($DK78:$DN78,EL78:EO78))</f>
        <v>1.0032945491841396</v>
      </c>
      <c r="FJ78" s="71">
        <f t="shared" ref="FJ78:FJ79" si="313">IF(ISERR(FI78),FJ77,FI78*FJ77)</f>
        <v>1.2954777874689054</v>
      </c>
      <c r="FK78" s="71">
        <f t="shared" si="122"/>
        <v>1.2285782832204692</v>
      </c>
      <c r="FM78" s="71">
        <f t="shared" ref="FM78:FM79" si="314">EXP(SUMPRODUCT($DK78:$DN78,EQ78:ET78))</f>
        <v>0.9503332932357289</v>
      </c>
      <c r="FN78" s="71">
        <f t="shared" ref="FN78:FN79" si="315">IF(ISERR(FM78),FN77,FM78*FN77)</f>
        <v>0.94400759746823248</v>
      </c>
      <c r="FO78" s="71">
        <f t="shared" si="123"/>
        <v>0.94226246296523275</v>
      </c>
      <c r="FQ78" s="238"/>
    </row>
    <row r="79" spans="1:173" x14ac:dyDescent="0.2">
      <c r="A79" s="75" t="s">
        <v>147</v>
      </c>
      <c r="B79" s="50">
        <f t="shared" si="124"/>
        <v>2013</v>
      </c>
      <c r="D79" s="79">
        <f>Conversion_Factors!$O75*D240+D322</f>
        <v>3607.6296399482339</v>
      </c>
      <c r="E79" s="79">
        <f>Conversion_Factors!$O75*E240+E322</f>
        <v>5289.2787969792189</v>
      </c>
      <c r="F79" s="79">
        <f>Conversion_Factors!$O75*F240+F322</f>
        <v>8322.3897581451874</v>
      </c>
      <c r="G79" s="79">
        <f>Conversion_Factors!$O75*G240+G322</f>
        <v>3830.1407689163434</v>
      </c>
      <c r="H79" s="79">
        <f t="shared" si="242"/>
        <v>21049.438963988981</v>
      </c>
      <c r="I79" s="71"/>
      <c r="J79" s="321">
        <f>Northeast!I79</f>
        <v>21002.271610894564</v>
      </c>
      <c r="K79" s="321">
        <f>Midwest!I79</f>
        <v>25881.156736193094</v>
      </c>
      <c r="L79" s="321">
        <f>South!I79</f>
        <v>42948.660139949687</v>
      </c>
      <c r="M79" s="321">
        <f>West!I79</f>
        <v>25805.957941595327</v>
      </c>
      <c r="N79" s="321">
        <f t="shared" si="243"/>
        <v>115638.04642863266</v>
      </c>
      <c r="P79" s="85">
        <f>Northeast!N79</f>
        <v>40.121726396476959</v>
      </c>
      <c r="Q79" s="85">
        <f>Midwest!N79</f>
        <v>49.171642986878524</v>
      </c>
      <c r="R79" s="85">
        <f>South!N79</f>
        <v>81.04051846122502</v>
      </c>
      <c r="S79" s="85">
        <f>West!N79</f>
        <v>45.281364349502027</v>
      </c>
      <c r="T79" s="81">
        <f t="shared" si="244"/>
        <v>215.61525219408253</v>
      </c>
      <c r="V79" s="79">
        <f>Conversion_Factors!$O75*V240+V322</f>
        <v>171.77330656350708</v>
      </c>
      <c r="W79" s="79">
        <f>Conversion_Factors!$O75*W240+W322</f>
        <v>204.36794424966757</v>
      </c>
      <c r="X79" s="79">
        <f>Conversion_Factors!$O75*X240+X322</f>
        <v>193.77530593565419</v>
      </c>
      <c r="Y79" s="79">
        <f>Conversion_Factors!$O75*Y240+Y322</f>
        <v>148.42079405014962</v>
      </c>
      <c r="Z79" s="79">
        <f>Conversion_Factors!$O75*Z240+Z322</f>
        <v>182.02866283269395</v>
      </c>
      <c r="AC79" s="84">
        <f t="shared" si="245"/>
        <v>89.91710885763419</v>
      </c>
      <c r="AD79" s="84">
        <f t="shared" si="246"/>
        <v>107.56766452547997</v>
      </c>
      <c r="AE79" s="84">
        <f t="shared" si="247"/>
        <v>102.69418207297319</v>
      </c>
      <c r="AF79" s="84">
        <f t="shared" si="248"/>
        <v>84.585365832919408</v>
      </c>
      <c r="AG79" s="84">
        <f t="shared" si="249"/>
        <v>97.624999854099727</v>
      </c>
      <c r="AI79" s="74">
        <f t="shared" si="250"/>
        <v>90.031335242284229</v>
      </c>
      <c r="AJ79" s="74">
        <f t="shared" si="251"/>
        <v>104.88883001607647</v>
      </c>
      <c r="AK79" s="74">
        <f t="shared" si="252"/>
        <v>102.60408530700008</v>
      </c>
      <c r="AL79" s="74">
        <f t="shared" si="253"/>
        <v>84.694810511052623</v>
      </c>
      <c r="AM79" s="74">
        <f t="shared" si="254"/>
        <v>97.024460618925147</v>
      </c>
      <c r="AO79" s="118">
        <f>Northeast!V79</f>
        <v>0.99873125968483478</v>
      </c>
      <c r="AP79" s="118">
        <f>Midwest!V79</f>
        <v>1.0255397501239447</v>
      </c>
      <c r="AQ79" s="118">
        <f>South!V79</f>
        <v>1.0008781011565333</v>
      </c>
      <c r="AR79" s="118">
        <f>West!V79</f>
        <v>0.99870777586639814</v>
      </c>
      <c r="AS79" s="118">
        <f t="shared" si="255"/>
        <v>1.0061895653049107</v>
      </c>
      <c r="AU79" s="51">
        <f t="shared" si="256"/>
        <v>1910.351753362932</v>
      </c>
      <c r="AV79" s="51">
        <f t="shared" si="257"/>
        <v>1899.9012867966298</v>
      </c>
      <c r="AW79" s="51">
        <f t="shared" si="258"/>
        <v>1886.9161039518276</v>
      </c>
      <c r="AX79" s="51">
        <f t="shared" si="259"/>
        <v>1754.6864352791677</v>
      </c>
      <c r="AY79" s="51">
        <f t="shared" si="260"/>
        <v>1864.5701726477362</v>
      </c>
      <c r="BB79" s="71">
        <f t="shared" si="88"/>
        <v>0.84876521524096693</v>
      </c>
      <c r="BC79" s="71">
        <f t="shared" si="89"/>
        <v>0.81260573809096759</v>
      </c>
      <c r="BD79" s="71">
        <f t="shared" si="90"/>
        <v>0.81909812036380325</v>
      </c>
      <c r="BE79" s="71">
        <f t="shared" si="91"/>
        <v>0.75906782982872079</v>
      </c>
      <c r="BF79" s="71"/>
      <c r="BG79" s="71"/>
      <c r="BH79" s="71"/>
      <c r="BI79" s="71"/>
      <c r="BJ79" s="71"/>
      <c r="BK79" s="71"/>
      <c r="BL79" s="71"/>
      <c r="BM79" s="71"/>
      <c r="BN79" s="71"/>
      <c r="BO79" s="71"/>
      <c r="BP79" s="71"/>
      <c r="BQ79" s="147">
        <f>Northeast!AK79</f>
        <v>0.8521646049778282</v>
      </c>
      <c r="BR79" s="147">
        <f>Midwest!AK79</f>
        <v>0.82568365772374419</v>
      </c>
      <c r="BS79" s="147">
        <f>South!AK79</f>
        <v>0.81904709358888739</v>
      </c>
      <c r="BT79" s="147">
        <f>West!AK79</f>
        <v>0.76490108680375812</v>
      </c>
      <c r="BU79" s="72"/>
      <c r="BV79" s="147">
        <f>Northeast!AH79</f>
        <v>0.99601087663462651</v>
      </c>
      <c r="BW79" s="147">
        <f>Midwest!AH79</f>
        <v>0.98416110151818914</v>
      </c>
      <c r="BX79" s="147">
        <f>South!AH79</f>
        <v>1.0000623001721332</v>
      </c>
      <c r="BY79" s="147">
        <f>West!AH79</f>
        <v>0.99237384143430529</v>
      </c>
      <c r="CA79" s="147">
        <f>Northeast!AI79</f>
        <v>1.1546115463293376</v>
      </c>
      <c r="CB79" s="147">
        <f>Midwest!AI79</f>
        <v>1.2119162834698887</v>
      </c>
      <c r="CC79" s="147">
        <f>South!AI79</f>
        <v>1.2744513074232384</v>
      </c>
      <c r="CD79" s="147">
        <f>West!AI79</f>
        <v>1.2600424646453567</v>
      </c>
      <c r="CF79" s="147">
        <f>Northeast!AJ79</f>
        <v>0.99909604348681025</v>
      </c>
      <c r="CG79" s="147">
        <f>Midwest!AJ79</f>
        <v>1.0100037509553768</v>
      </c>
      <c r="CH79" s="147">
        <f>South!AJ79</f>
        <v>0.99319515787159884</v>
      </c>
      <c r="CI79" s="147">
        <f>West!AJ79</f>
        <v>0.95135006611718098</v>
      </c>
      <c r="CK79" s="73">
        <f t="shared" si="92"/>
        <v>1.3315580790662189</v>
      </c>
      <c r="CL79" s="73">
        <f t="shared" si="93"/>
        <v>0.98680026689948219</v>
      </c>
      <c r="CM79" s="73">
        <f t="shared" si="261"/>
        <v>0.99546034014985141</v>
      </c>
      <c r="CN79" s="73">
        <f t="shared" si="262"/>
        <v>0.99367889782972574</v>
      </c>
      <c r="CO79" s="73">
        <f t="shared" si="263"/>
        <v>1.2335200469509775</v>
      </c>
      <c r="CP79" s="73">
        <f t="shared" si="264"/>
        <v>0.99080787933110526</v>
      </c>
      <c r="CQ79" s="73">
        <f t="shared" si="265"/>
        <v>0.81625069774708947</v>
      </c>
      <c r="CR79" s="73">
        <f t="shared" si="266"/>
        <v>1.3139818678147053</v>
      </c>
      <c r="CS79" s="73">
        <f t="shared" si="267"/>
        <v>1.3139818678147066</v>
      </c>
      <c r="CT79" s="73"/>
      <c r="CU79" s="73">
        <f t="shared" si="268"/>
        <v>1.2089426319917651</v>
      </c>
      <c r="CX79" s="53"/>
      <c r="CZ79" s="71">
        <f t="shared" si="269"/>
        <v>0.17138839881291396</v>
      </c>
      <c r="DA79" s="71">
        <f t="shared" si="270"/>
        <v>0.25127884909559944</v>
      </c>
      <c r="DB79" s="71">
        <f t="shared" si="271"/>
        <v>0.39537347158672442</v>
      </c>
      <c r="DC79" s="71">
        <f t="shared" si="272"/>
        <v>0.18195928050476226</v>
      </c>
      <c r="DE79" s="71">
        <f t="shared" si="273"/>
        <v>0.17110566865195989</v>
      </c>
      <c r="DF79" s="71">
        <f t="shared" si="274"/>
        <v>0.24674849158828258</v>
      </c>
      <c r="DG79" s="71">
        <f t="shared" si="275"/>
        <v>0.39759310435341777</v>
      </c>
      <c r="DH79" s="71">
        <f t="shared" si="276"/>
        <v>0.18450918681057979</v>
      </c>
      <c r="DI79" s="71">
        <f t="shared" si="277"/>
        <v>0.99995645140424005</v>
      </c>
      <c r="DJ79" s="71"/>
      <c r="DK79" s="71">
        <f t="shared" si="278"/>
        <v>0.17111312038806889</v>
      </c>
      <c r="DL79" s="71">
        <f t="shared" si="279"/>
        <v>0.24675923760657115</v>
      </c>
      <c r="DM79" s="71">
        <f t="shared" si="280"/>
        <v>0.39761041972885647</v>
      </c>
      <c r="DN79" s="71">
        <f t="shared" si="281"/>
        <v>0.18451722227650347</v>
      </c>
      <c r="DQ79" s="71">
        <f t="shared" si="282"/>
        <v>-2.3629002113844132E-2</v>
      </c>
      <c r="DR79" s="71">
        <f t="shared" si="283"/>
        <v>1.044110306188339E-3</v>
      </c>
      <c r="DS79" s="71">
        <f t="shared" si="284"/>
        <v>-1.100339797904586E-3</v>
      </c>
      <c r="DT79" s="71">
        <f t="shared" si="285"/>
        <v>7.4138010481399775E-3</v>
      </c>
      <c r="DV79" s="71">
        <f t="shared" si="286"/>
        <v>0.18162077499170098</v>
      </c>
      <c r="DW79" s="71">
        <f t="shared" si="287"/>
        <v>0.22381177765888621</v>
      </c>
      <c r="DX79" s="71">
        <f t="shared" si="288"/>
        <v>0.37140596426848099</v>
      </c>
      <c r="DY79" s="71">
        <f t="shared" si="289"/>
        <v>0.22316148308093192</v>
      </c>
      <c r="DZ79" s="71"/>
      <c r="EB79" s="71">
        <f t="shared" si="290"/>
        <v>8.2793119893864384E-4</v>
      </c>
      <c r="EC79" s="71">
        <f t="shared" si="291"/>
        <v>9.1076334413240398E-4</v>
      </c>
      <c r="ED79" s="71">
        <f t="shared" si="292"/>
        <v>-1.4447965595404402E-3</v>
      </c>
      <c r="EE79" s="71">
        <f t="shared" si="293"/>
        <v>8.201006279094712E-4</v>
      </c>
      <c r="EG79" s="71">
        <f t="shared" si="294"/>
        <v>-4.0148301205307762E-4</v>
      </c>
      <c r="EH79" s="71">
        <f t="shared" si="295"/>
        <v>5.9903036445264394E-5</v>
      </c>
      <c r="EI79" s="71">
        <f t="shared" si="296"/>
        <v>1.6667511375833118E-4</v>
      </c>
      <c r="EJ79" s="71">
        <f t="shared" si="297"/>
        <v>1.4566537041560269E-4</v>
      </c>
      <c r="EL79" s="71">
        <f t="shared" si="298"/>
        <v>5.4472209164614085E-4</v>
      </c>
      <c r="EM79" s="71">
        <f t="shared" si="299"/>
        <v>3.3466571051309797E-3</v>
      </c>
      <c r="EN79" s="71">
        <f t="shared" si="300"/>
        <v>5.5080075490666017E-3</v>
      </c>
      <c r="EO79" s="71">
        <f t="shared" si="301"/>
        <v>4.9058105916373771E-3</v>
      </c>
      <c r="EQ79" s="71">
        <f t="shared" si="302"/>
        <v>7.7339200385340673E-2</v>
      </c>
      <c r="ER79" s="71">
        <f t="shared" si="303"/>
        <v>8.2515439419006326E-2</v>
      </c>
      <c r="ES79" s="71">
        <f t="shared" si="304"/>
        <v>3.7062693553084038E-2</v>
      </c>
      <c r="ET79" s="71">
        <f t="shared" si="305"/>
        <v>1.0324668953122512E-2</v>
      </c>
      <c r="EW79" s="71">
        <f t="shared" si="306"/>
        <v>0.99714895096854483</v>
      </c>
      <c r="EX79" s="71">
        <f t="shared" si="307"/>
        <v>0.65767268291109249</v>
      </c>
      <c r="EY79" s="71">
        <f t="shared" ref="EY79:EY80" si="316">EX79/EX$87</f>
        <v>0.81625069774708947</v>
      </c>
      <c r="EZ79" s="71"/>
      <c r="FA79" s="71">
        <f t="shared" si="308"/>
        <v>0.99994326729210348</v>
      </c>
      <c r="FB79" s="71">
        <f t="shared" si="309"/>
        <v>0.98754243954462073</v>
      </c>
      <c r="FC79" s="71">
        <f t="shared" ref="FC79:FC80" si="317">FB79/FB$87</f>
        <v>0.99546034014985141</v>
      </c>
      <c r="FD79" s="71"/>
      <c r="FE79" s="71">
        <f t="shared" si="310"/>
        <v>1.0000392329176899</v>
      </c>
      <c r="FF79" s="71">
        <f t="shared" si="311"/>
        <v>1.0030670201923506</v>
      </c>
      <c r="FG79" s="71">
        <f t="shared" ref="FG79:FG80" si="318">FF79/FF$87</f>
        <v>0.99367889782972574</v>
      </c>
      <c r="FH79" s="71"/>
      <c r="FI79" s="71">
        <f t="shared" si="312"/>
        <v>1.0040223433850339</v>
      </c>
      <c r="FJ79" s="71">
        <f t="shared" si="313"/>
        <v>1.3006886439777894</v>
      </c>
      <c r="FK79" s="71">
        <f t="shared" ref="FK79:FK80" si="319">FJ79/FJ$87</f>
        <v>1.2335200469509775</v>
      </c>
      <c r="FM79" s="71">
        <f t="shared" si="314"/>
        <v>1.0515200575995605</v>
      </c>
      <c r="FN79" s="71">
        <f t="shared" si="315"/>
        <v>0.99264292326421855</v>
      </c>
      <c r="FO79" s="71">
        <f t="shared" ref="FO79:FO80" si="320">FN79/FN$87</f>
        <v>0.99080787933110526</v>
      </c>
      <c r="FQ79" s="238"/>
    </row>
    <row r="80" spans="1:173" x14ac:dyDescent="0.2">
      <c r="A80" s="75" t="s">
        <v>147</v>
      </c>
      <c r="B80" s="50">
        <f>B79+1</f>
        <v>2014</v>
      </c>
      <c r="D80" s="79">
        <f>Conversion_Factors!$O76*D241+D323</f>
        <v>3737.6121611325461</v>
      </c>
      <c r="E80" s="79">
        <f>Conversion_Factors!$O76*E241+E323</f>
        <v>5427.6153808511899</v>
      </c>
      <c r="F80" s="79">
        <f>Conversion_Factors!$O76*F241+F323</f>
        <v>8618.0512269840328</v>
      </c>
      <c r="G80" s="79">
        <f>Conversion_Factors!$O76*G241+G323</f>
        <v>3659.1122090936074</v>
      </c>
      <c r="H80" s="79">
        <f t="shared" ref="H80:H84" si="321">SUM(D80:G80)</f>
        <v>21442.390978061376</v>
      </c>
      <c r="I80" s="71"/>
      <c r="J80" s="321">
        <f>Northeast!I80</f>
        <v>21145.872944602565</v>
      </c>
      <c r="K80" s="321">
        <f>Midwest!I80</f>
        <v>26044.8465785472</v>
      </c>
      <c r="L80" s="321">
        <f>South!I80</f>
        <v>43299.536186556608</v>
      </c>
      <c r="M80" s="321">
        <f>West!I80</f>
        <v>26034.067905069722</v>
      </c>
      <c r="N80" s="321">
        <f t="shared" ref="N80:N84" si="322">SUM(J80:M80)</f>
        <v>116524.32361477609</v>
      </c>
      <c r="P80" s="85">
        <f>Northeast!N80</f>
        <v>40.424179080045448</v>
      </c>
      <c r="Q80" s="85">
        <f>Midwest!N80</f>
        <v>49.750785188682734</v>
      </c>
      <c r="R80" s="85">
        <f>South!N80</f>
        <v>82.142438187164515</v>
      </c>
      <c r="S80" s="85">
        <f>West!N80</f>
        <v>46.130699347420233</v>
      </c>
      <c r="T80" s="81">
        <f t="shared" ref="T80:T84" si="323">SUM(P80:S80)</f>
        <v>218.44810180331294</v>
      </c>
      <c r="V80" s="79">
        <f>Conversion_Factors!$O76*V241+V323</f>
        <v>176.75374154210849</v>
      </c>
      <c r="W80" s="79">
        <f>Conversion_Factors!$O76*W241+W323</f>
        <v>208.39498380158807</v>
      </c>
      <c r="X80" s="79">
        <f>Conversion_Factors!$O76*X241+X323</f>
        <v>199.03333813676545</v>
      </c>
      <c r="Y80" s="79">
        <f>Conversion_Factors!$O76*Y241+Y323</f>
        <v>140.55092052598715</v>
      </c>
      <c r="Z80" s="79">
        <f>Conversion_Factors!$O76*Z241+Z323</f>
        <v>184.01643805244396</v>
      </c>
      <c r="AC80" s="84">
        <f t="shared" ref="AC80:AC84" si="324">D80/P80</f>
        <v>92.459816035634489</v>
      </c>
      <c r="AD80" s="84">
        <f t="shared" ref="AD80:AD84" si="325">E80/Q80</f>
        <v>109.09607477081305</v>
      </c>
      <c r="AE80" s="84">
        <f t="shared" ref="AE80:AE84" si="326">F80/R80</f>
        <v>104.91594134748583</v>
      </c>
      <c r="AF80" s="84">
        <f t="shared" ref="AF80:AF84" si="327">G80/S80</f>
        <v>79.32054490516272</v>
      </c>
      <c r="AG80" s="84">
        <f t="shared" ref="AG80:AG84" si="328">H80/T80</f>
        <v>98.157826966918435</v>
      </c>
      <c r="AI80" s="74">
        <f t="shared" ref="AI80:AI84" si="329">AC80/AO80</f>
        <v>90.345142499049231</v>
      </c>
      <c r="AJ80" s="74">
        <f t="shared" ref="AJ80:AJ84" si="330">AD80/AP80</f>
        <v>103.42863460318915</v>
      </c>
      <c r="AK80" s="74">
        <f t="shared" ref="AK80:AK84" si="331">AE80/AQ80</f>
        <v>102.72705076992511</v>
      </c>
      <c r="AL80" s="74">
        <f t="shared" ref="AL80:AL84" si="332">AF80/AR80</f>
        <v>83.188217840062649</v>
      </c>
      <c r="AM80" s="74">
        <f t="shared" ref="AM80:AM84" si="333">(D80/AO80+E80/AP80+F80/AQ80+G80/AR80)/T80</f>
        <v>96.469435588485979</v>
      </c>
      <c r="AO80" s="118">
        <f>Northeast!V80</f>
        <v>1.0234066102292938</v>
      </c>
      <c r="AP80" s="118">
        <f>Midwest!V80</f>
        <v>1.0547956587589831</v>
      </c>
      <c r="AQ80" s="118">
        <f>South!V80</f>
        <v>1.0213078304220289</v>
      </c>
      <c r="AR80" s="118">
        <f>West!V80</f>
        <v>0.9535069624602861</v>
      </c>
      <c r="AS80" s="118">
        <f t="shared" ref="AS80" si="334">AG80/AM80</f>
        <v>1.017501827061938</v>
      </c>
      <c r="AU80" s="51">
        <f t="shared" ref="AU80" si="335">P80/J80*1000000</f>
        <v>1911.6817350576025</v>
      </c>
      <c r="AV80" s="51">
        <f t="shared" ref="AV80" si="336">Q80/K80*1000000</f>
        <v>1910.1968997452957</v>
      </c>
      <c r="AW80" s="51">
        <f t="shared" ref="AW80" si="337">R80/L80*1000000</f>
        <v>1897.0743204558303</v>
      </c>
      <c r="AX80" s="51">
        <f t="shared" ref="AX80" si="338">S80/M80*1000000</f>
        <v>1771.9358924479493</v>
      </c>
      <c r="AY80" s="51">
        <f t="shared" ref="AY80" si="339">T80/N80*1000000</f>
        <v>1874.6995908381502</v>
      </c>
      <c r="BB80" s="71">
        <f t="shared" si="88"/>
        <v>0.8517236150371662</v>
      </c>
      <c r="BC80" s="71">
        <f t="shared" si="89"/>
        <v>0.80129315913413801</v>
      </c>
      <c r="BD80" s="71">
        <f t="shared" si="90"/>
        <v>0.82007976528807891</v>
      </c>
      <c r="BE80" s="71">
        <f t="shared" si="91"/>
        <v>0.74556516039356135</v>
      </c>
      <c r="BF80" s="71"/>
      <c r="BG80" s="71"/>
      <c r="BH80" s="71"/>
      <c r="BI80" s="71"/>
      <c r="BJ80" s="71"/>
      <c r="BK80" s="71"/>
      <c r="BL80" s="71"/>
      <c r="BM80" s="71"/>
      <c r="BN80" s="71"/>
      <c r="BO80" s="71"/>
      <c r="BP80" s="71"/>
      <c r="BQ80" s="147">
        <f>Northeast!AK80</f>
        <v>0.8548342446998195</v>
      </c>
      <c r="BR80" s="147">
        <f>Midwest!AK80</f>
        <v>0.8147205930064888</v>
      </c>
      <c r="BS80" s="147">
        <f>South!AK80</f>
        <v>0.81994632353766306</v>
      </c>
      <c r="BT80" s="147">
        <f>West!AK80</f>
        <v>0.75182960472695526</v>
      </c>
      <c r="BU80" s="72"/>
      <c r="BV80" s="147">
        <f>Northeast!AH80</f>
        <v>0.99636113119948144</v>
      </c>
      <c r="BW80" s="147">
        <f>Midwest!AH80</f>
        <v>0.9835189708132932</v>
      </c>
      <c r="BX80" s="147">
        <f>South!AH80</f>
        <v>1.0001627444950787</v>
      </c>
      <c r="BY80" s="147">
        <f>West!AH80</f>
        <v>0.99166773389341478</v>
      </c>
      <c r="CA80" s="147">
        <f>Northeast!AI80</f>
        <v>1.1554153837474308</v>
      </c>
      <c r="CB80" s="147">
        <f>Midwest!AI80</f>
        <v>1.2184836883490282</v>
      </c>
      <c r="CC80" s="147">
        <f>South!AI80</f>
        <v>1.2813123185076745</v>
      </c>
      <c r="CD80" s="147">
        <f>West!AI80</f>
        <v>1.2724293208310251</v>
      </c>
      <c r="CF80" s="147">
        <f>Northeast!AJ80</f>
        <v>1.0237804066341085</v>
      </c>
      <c r="CG80" s="147">
        <f>Midwest!AJ80</f>
        <v>1.0388164590492612</v>
      </c>
      <c r="CH80" s="147">
        <f>South!AJ80</f>
        <v>1.0134680643920548</v>
      </c>
      <c r="CI80" s="147">
        <f>West!AJ80</f>
        <v>0.90829262943591538</v>
      </c>
      <c r="CK80" s="73">
        <f t="shared" ref="CK80:CK84" si="340">N80/N$87</f>
        <v>1.3417634533694738</v>
      </c>
      <c r="CL80" s="73">
        <f t="shared" ref="CL80:CL84" si="341">Z80/Z$87</f>
        <v>0.99757624628020414</v>
      </c>
      <c r="CM80" s="73">
        <f t="shared" ref="CM80:CM84" si="342">FC80</f>
        <v>0.9953886139024517</v>
      </c>
      <c r="CN80" s="73">
        <f t="shared" ref="CN80:CN84" si="343">FG80</f>
        <v>0.99349085167756135</v>
      </c>
      <c r="CO80" s="73">
        <f t="shared" ref="CO80:CO84" si="344">FK80</f>
        <v>1.2401346941429749</v>
      </c>
      <c r="CP80" s="73">
        <f t="shared" ref="CP80:CP84" si="345">FO80</f>
        <v>1.0019727358148345</v>
      </c>
      <c r="CQ80" s="73">
        <f t="shared" ref="CQ80:CQ84" si="346">EY80</f>
        <v>0.81182944030268833</v>
      </c>
      <c r="CR80" s="73">
        <f t="shared" ref="CR80:CR84" si="347">CK80*CM80*CN80*CO80*CP80*CQ80</f>
        <v>1.3385113492082816</v>
      </c>
      <c r="CS80" s="73">
        <f t="shared" ref="CS80:CS84" si="348">CK80*CL80</f>
        <v>1.3385113492082834</v>
      </c>
      <c r="CT80" s="73"/>
      <c r="CU80" s="73">
        <f t="shared" ref="CU80:CU84" si="349">CM80*CN80*CO80*CP80</f>
        <v>1.2288002833554046</v>
      </c>
      <c r="CX80" s="53"/>
      <c r="CZ80" s="71">
        <f t="shared" ref="CZ80" si="350">D80/$H80</f>
        <v>0.17430948651932784</v>
      </c>
      <c r="DA80" s="71">
        <f t="shared" ref="DA80" si="351">E80/$H80</f>
        <v>0.25312547403899194</v>
      </c>
      <c r="DB80" s="71">
        <f t="shared" ref="DB80" si="352">F80/$H80</f>
        <v>0.40191652301282671</v>
      </c>
      <c r="DC80" s="71">
        <f t="shared" ref="DC80" si="353">G80/$H80</f>
        <v>0.17064851642885354</v>
      </c>
      <c r="DE80" s="71">
        <f>(CZ80-CZ79)/LN(CZ80/CZ79)</f>
        <v>0.17284482880629265</v>
      </c>
      <c r="DF80" s="71">
        <f>(DA80-DA79)/LN(DA80/DA79)</f>
        <v>0.25220103481384193</v>
      </c>
      <c r="DG80" s="71">
        <f>(DB80-DB79)/LN(DB80/DB79)</f>
        <v>0.3986360477558698</v>
      </c>
      <c r="DH80" s="71">
        <f>(DC80-DC79)/LN(DC80/DC79)</f>
        <v>0.17624341175999589</v>
      </c>
      <c r="DI80" s="71">
        <f t="shared" ref="DI80" si="354">SUM(DE80:DH80)</f>
        <v>0.99992532313600024</v>
      </c>
      <c r="DJ80" s="71"/>
      <c r="DK80" s="71">
        <f t="shared" ref="DK80" si="355">DE80/$DI80</f>
        <v>0.17285773728003082</v>
      </c>
      <c r="DL80" s="71">
        <f t="shared" ref="DL80" si="356">DF80/$DI80</f>
        <v>0.25221986980275724</v>
      </c>
      <c r="DM80" s="71">
        <f t="shared" ref="DM80" si="357">DG80/$DI80</f>
        <v>0.39866581886900682</v>
      </c>
      <c r="DN80" s="71">
        <f t="shared" ref="DN80" si="358">DH80/$DI80</f>
        <v>0.17625657404820516</v>
      </c>
      <c r="DQ80" s="71">
        <f>LN(BQ80/BQ79)</f>
        <v>3.1278777944772546E-3</v>
      </c>
      <c r="DR80" s="71">
        <f>LN(BR80/BR79)</f>
        <v>-1.3366495406938751E-2</v>
      </c>
      <c r="DS80" s="71">
        <f>LN(BS80/BS79)</f>
        <v>1.0972954858833831E-3</v>
      </c>
      <c r="DT80" s="71">
        <f>LN(BT80/BT79)</f>
        <v>-1.7236818355315868E-2</v>
      </c>
      <c r="DV80" s="71">
        <f t="shared" ref="DV80" si="359">J80/$N80</f>
        <v>0.18147175017732625</v>
      </c>
      <c r="DW80" s="71">
        <f t="shared" ref="DW80" si="360">K80/$N80</f>
        <v>0.22351424810368548</v>
      </c>
      <c r="DX80" s="71">
        <f t="shared" ref="DX80" si="361">L80/$N80</f>
        <v>0.37159225510463229</v>
      </c>
      <c r="DY80" s="71">
        <f t="shared" ref="DY80" si="362">M80/$N80</f>
        <v>0.22342174661435599</v>
      </c>
      <c r="DZ80" s="71"/>
      <c r="EB80" s="71">
        <f>LN(DV80/DV79)</f>
        <v>-8.2086417324799964E-4</v>
      </c>
      <c r="EC80" s="71">
        <f>LN(DW80/DW79)</f>
        <v>-1.3302583884713753E-3</v>
      </c>
      <c r="ED80" s="71">
        <f>LN(DX80/DX79)</f>
        <v>5.0145702963369163E-4</v>
      </c>
      <c r="EE80" s="71">
        <f>LN(DY80/DY79)</f>
        <v>1.165576965651722E-3</v>
      </c>
      <c r="EG80" s="71">
        <f>LN(BV80/BV79)</f>
        <v>3.5159555252324971E-4</v>
      </c>
      <c r="EH80" s="71">
        <f>LN(BW80/BW79)</f>
        <v>-6.5267798024715737E-4</v>
      </c>
      <c r="EI80" s="71">
        <f>LN(BX80/BX79)</f>
        <v>1.0043302207205864E-4</v>
      </c>
      <c r="EJ80" s="71">
        <f>LN(BY80/BY79)</f>
        <v>-7.1178707087909509E-4</v>
      </c>
      <c r="EL80" s="71">
        <f>LN(CA80/CA79)</f>
        <v>6.9595504716621489E-4</v>
      </c>
      <c r="EM80" s="71">
        <f>LN(CB80/CB79)</f>
        <v>5.4043951119693854E-3</v>
      </c>
      <c r="EN80" s="71">
        <f>LN(CC80/CC79)</f>
        <v>5.3690626915454754E-3</v>
      </c>
      <c r="EO80" s="71">
        <f>LN(CD80/CD79)</f>
        <v>9.7825018537103028E-3</v>
      </c>
      <c r="EQ80" s="71">
        <f>LN(CF80/CF79)</f>
        <v>2.4406422302232316E-2</v>
      </c>
      <c r="ER80" s="71">
        <f>LN(CG80/CG79)</f>
        <v>2.8128000308239361E-2</v>
      </c>
      <c r="ES80" s="71">
        <f>LN(CH80/CH79)</f>
        <v>2.0206276833801672E-2</v>
      </c>
      <c r="ET80" s="71">
        <f>LN(CI80/CI79)</f>
        <v>-4.6315492189700394E-2</v>
      </c>
      <c r="EW80" s="71">
        <f t="shared" ref="EW80" si="363">EXP(SUMPRODUCT($DK80:$DN80,DQ80:DT80))</f>
        <v>0.99458345645938917</v>
      </c>
      <c r="EX80" s="71">
        <f>IF(ISERR(EW80),EX79,EW80*EX79)</f>
        <v>0.65411037018863416</v>
      </c>
      <c r="EY80" s="71">
        <f t="shared" si="316"/>
        <v>0.81182944030268833</v>
      </c>
      <c r="EZ80" s="71"/>
      <c r="FA80" s="71">
        <f t="shared" ref="FA80" si="364">EXP(SUMPRODUCT($DK80:$DN80,EB80:EE80))</f>
        <v>0.99992794665492257</v>
      </c>
      <c r="FB80" s="71">
        <f>IF(ISERR(FA80),FB79,FA80*FB79)</f>
        <v>0.98747128380844562</v>
      </c>
      <c r="FC80" s="71">
        <f t="shared" si="317"/>
        <v>0.9953886139024517</v>
      </c>
      <c r="FD80" s="71"/>
      <c r="FE80" s="71">
        <f t="shared" ref="FE80" si="365">EXP(SUMPRODUCT($DK80:$DN80,EG80:EJ80))</f>
        <v>0.99981075762746396</v>
      </c>
      <c r="FF80" s="71">
        <f>IF(ISERR(FE80),FF79,FE80*FF79)</f>
        <v>1.0028771974096367</v>
      </c>
      <c r="FG80" s="71">
        <f t="shared" si="318"/>
        <v>0.99349085167756135</v>
      </c>
      <c r="FH80" s="71"/>
      <c r="FI80" s="71">
        <f t="shared" ref="FI80" si="366">EXP(SUMPRODUCT($DK80:$DN80,EL80:EO80))</f>
        <v>1.005362415639979</v>
      </c>
      <c r="FJ80" s="71">
        <f>IF(ISERR(FI80),FJ79,FI80*FJ79)</f>
        <v>1.3076634771049989</v>
      </c>
      <c r="FK80" s="71">
        <f t="shared" si="319"/>
        <v>1.2401346941429749</v>
      </c>
      <c r="FM80" s="71">
        <f t="shared" ref="FM80" si="367">EXP(SUMPRODUCT($DK80:$DN80,EQ80:ET80))</f>
        <v>1.0112684373193181</v>
      </c>
      <c r="FN80" s="71">
        <f>IF(ISERR(FM80),FN79,FM80*FN79)</f>
        <v>1.0038284578254861</v>
      </c>
      <c r="FO80" s="71">
        <f t="shared" si="320"/>
        <v>1.0019727358148345</v>
      </c>
      <c r="FQ80" s="238"/>
    </row>
    <row r="81" spans="1:193" x14ac:dyDescent="0.2">
      <c r="A81" s="75" t="s">
        <v>147</v>
      </c>
      <c r="B81" s="50">
        <f t="shared" ref="B81:B84" si="368">B80+1</f>
        <v>2015</v>
      </c>
      <c r="D81" s="79">
        <f>Conversion_Factors!$O77*D242+D324</f>
        <v>3735.9899807229604</v>
      </c>
      <c r="E81" s="79">
        <f>Conversion_Factors!$O77*E242+E324</f>
        <v>4953.1369244725847</v>
      </c>
      <c r="F81" s="79">
        <f>Conversion_Factors!$O77*F242+F324</f>
        <v>8305.5030124134355</v>
      </c>
      <c r="G81" s="79">
        <f>Conversion_Factors!$O77*G242+G324</f>
        <v>3623.877036587176</v>
      </c>
      <c r="H81" s="79">
        <f t="shared" si="321"/>
        <v>20618.506954196157</v>
      </c>
      <c r="I81" s="71"/>
      <c r="J81" s="321">
        <f>Northeast!I81</f>
        <v>21303.182862660331</v>
      </c>
      <c r="K81" s="321">
        <f>Midwest!I81</f>
        <v>26223.898059846415</v>
      </c>
      <c r="L81" s="321">
        <f>South!I81</f>
        <v>43672.615836230711</v>
      </c>
      <c r="M81" s="321">
        <f>West!I81</f>
        <v>26276.332637651896</v>
      </c>
      <c r="N81" s="321">
        <f t="shared" si="322"/>
        <v>117476.02939638936</v>
      </c>
      <c r="P81" s="85">
        <f>Northeast!N81</f>
        <v>40.794945818245871</v>
      </c>
      <c r="Q81" s="85">
        <f>Midwest!N81</f>
        <v>50.365790730596906</v>
      </c>
      <c r="R81" s="85">
        <f>South!N81</f>
        <v>83.256902641561751</v>
      </c>
      <c r="S81" s="85">
        <f>West!N81</f>
        <v>46.995069687795834</v>
      </c>
      <c r="T81" s="81">
        <f t="shared" si="323"/>
        <v>221.41270887820036</v>
      </c>
      <c r="V81" s="79">
        <f>Conversion_Factors!$O77*V242+V324</f>
        <v>175.37238471868477</v>
      </c>
      <c r="W81" s="79">
        <f>Conversion_Factors!$O77*W242+W324</f>
        <v>188.87874385298741</v>
      </c>
      <c r="X81" s="79">
        <f>Conversion_Factors!$O77*X242+X324</f>
        <v>190.17644932372488</v>
      </c>
      <c r="Y81" s="79">
        <f>Conversion_Factors!$O77*Y242+Y324</f>
        <v>137.91411025884366</v>
      </c>
      <c r="Z81" s="79">
        <f>Conversion_Factors!$O77*Z242+Z324</f>
        <v>175.5124603728722</v>
      </c>
      <c r="AC81" s="84">
        <f t="shared" si="324"/>
        <v>91.579726502590631</v>
      </c>
      <c r="AD81" s="84">
        <f t="shared" si="325"/>
        <v>98.343277304362559</v>
      </c>
      <c r="AE81" s="84">
        <f t="shared" si="326"/>
        <v>99.757530593833764</v>
      </c>
      <c r="AF81" s="84">
        <f t="shared" si="327"/>
        <v>77.111855789592795</v>
      </c>
      <c r="AG81" s="84">
        <f t="shared" si="328"/>
        <v>93.122508905026066</v>
      </c>
      <c r="AI81" s="74">
        <f t="shared" si="329"/>
        <v>91.17390875410328</v>
      </c>
      <c r="AJ81" s="74">
        <f t="shared" si="330"/>
        <v>100.5409386584853</v>
      </c>
      <c r="AK81" s="74">
        <f t="shared" si="331"/>
        <v>99.761470594105035</v>
      </c>
      <c r="AL81" s="74">
        <f t="shared" si="332"/>
        <v>80.279270257839897</v>
      </c>
      <c r="AM81" s="74">
        <f t="shared" si="333"/>
        <v>94.221418429750244</v>
      </c>
      <c r="AO81" s="118">
        <f>Northeast!V81</f>
        <v>1.0044510294012057</v>
      </c>
      <c r="AP81" s="118">
        <f>Midwest!V81</f>
        <v>0.97814162684926087</v>
      </c>
      <c r="AQ81" s="118">
        <f>South!V81</f>
        <v>0.99996050579198759</v>
      </c>
      <c r="AR81" s="118">
        <f>West!V81</f>
        <v>0.96054505156718484</v>
      </c>
      <c r="AS81" s="118">
        <f t="shared" ref="AS81:AS84" si="369">AG81/AM81</f>
        <v>0.98833694564316599</v>
      </c>
      <c r="AU81" s="51">
        <f t="shared" ref="AU81:AU84" si="370">P81/J81*1000000</f>
        <v>1914.9695179939613</v>
      </c>
      <c r="AV81" s="51">
        <f t="shared" ref="AV81:AV84" si="371">Q81/K81*1000000</f>
        <v>1920.6065633589442</v>
      </c>
      <c r="AW81" s="51">
        <f t="shared" ref="AW81:AW84" si="372">R81/L81*1000000</f>
        <v>1906.3868982286149</v>
      </c>
      <c r="AX81" s="51">
        <f t="shared" ref="AX81:AX84" si="373">S81/M81*1000000</f>
        <v>1788.4942444538715</v>
      </c>
      <c r="AY81" s="51">
        <f t="shared" ref="AY81:AY84" si="374">T81/N81*1000000</f>
        <v>1884.7479780841613</v>
      </c>
      <c r="BB81" s="71">
        <f t="shared" ref="BB81:BB84" si="375">AI81/AI$87</f>
        <v>0.85953676105974153</v>
      </c>
      <c r="BC81" s="71">
        <f t="shared" ref="BC81:BC84" si="376">AJ81/AJ$87</f>
        <v>0.77892129843010782</v>
      </c>
      <c r="BD81" s="71">
        <f t="shared" ref="BD81:BD84" si="377">AK81/AK$87</f>
        <v>0.79640525817138552</v>
      </c>
      <c r="BE81" s="71">
        <f t="shared" ref="BE81:BE84" si="378">AL81/AL$87</f>
        <v>0.71949404086451796</v>
      </c>
      <c r="BF81" s="71"/>
      <c r="BG81" s="71"/>
      <c r="BH81" s="71"/>
      <c r="BI81" s="71"/>
      <c r="BJ81" s="71"/>
      <c r="BK81" s="71"/>
      <c r="BL81" s="71"/>
      <c r="BM81" s="71"/>
      <c r="BN81" s="71"/>
      <c r="BO81" s="71"/>
      <c r="BP81" s="71"/>
      <c r="BQ81" s="147">
        <f>Northeast!AK81</f>
        <v>0.8624282628744977</v>
      </c>
      <c r="BR81" s="147">
        <f>Midwest!AK81</f>
        <v>0.79244049860364563</v>
      </c>
      <c r="BS81" s="147">
        <f>South!AK81</f>
        <v>0.79618558111598559</v>
      </c>
      <c r="BT81" s="147">
        <f>West!AK81</f>
        <v>0.7260677338317485</v>
      </c>
      <c r="BU81" s="72"/>
      <c r="BV81" s="147">
        <f>Northeast!AH81</f>
        <v>0.99664725526837594</v>
      </c>
      <c r="BW81" s="147">
        <f>Midwest!AH81</f>
        <v>0.98293979144508647</v>
      </c>
      <c r="BX81" s="147">
        <f>South!AH81</f>
        <v>1.000275911873576</v>
      </c>
      <c r="BY81" s="147">
        <f>West!AH81</f>
        <v>0.99094617118910033</v>
      </c>
      <c r="CA81" s="147">
        <f>Northeast!AI81</f>
        <v>1.1574025110570805</v>
      </c>
      <c r="CB81" s="147">
        <f>Midwest!AI81</f>
        <v>1.2251238443016017</v>
      </c>
      <c r="CC81" s="147">
        <f>South!AI81</f>
        <v>1.2876021725680376</v>
      </c>
      <c r="CD81" s="147">
        <f>West!AI81</f>
        <v>1.2843198935581621</v>
      </c>
      <c r="CF81" s="147">
        <f>Northeast!AJ81</f>
        <v>1.0048179023330881</v>
      </c>
      <c r="CG81" s="147">
        <f>Midwest!AJ81</f>
        <v>0.96332366635612998</v>
      </c>
      <c r="CH81" s="147">
        <f>South!AJ81</f>
        <v>0.9922846061551619</v>
      </c>
      <c r="CI81" s="147">
        <f>West!AJ81</f>
        <v>0.91499697949604986</v>
      </c>
      <c r="CK81" s="73">
        <f t="shared" si="340"/>
        <v>1.3527222300138309</v>
      </c>
      <c r="CL81" s="73">
        <f t="shared" si="341"/>
        <v>0.95147511411058727</v>
      </c>
      <c r="CM81" s="73">
        <f t="shared" si="342"/>
        <v>0.99531859823897362</v>
      </c>
      <c r="CN81" s="73">
        <f t="shared" si="343"/>
        <v>0.99331720712796556</v>
      </c>
      <c r="CO81" s="73">
        <f t="shared" si="344"/>
        <v>1.2466344302147481</v>
      </c>
      <c r="CP81" s="73">
        <f t="shared" si="345"/>
        <v>0.97317888028187405</v>
      </c>
      <c r="CQ81" s="73">
        <f t="shared" si="346"/>
        <v>0.79326001359667209</v>
      </c>
      <c r="CR81" s="73">
        <f t="shared" si="347"/>
        <v>1.2870815381623359</v>
      </c>
      <c r="CS81" s="73">
        <f t="shared" si="348"/>
        <v>1.2870815381623377</v>
      </c>
      <c r="CT81" s="73"/>
      <c r="CU81" s="73">
        <f t="shared" si="349"/>
        <v>1.1994492320324583</v>
      </c>
      <c r="CX81" s="53"/>
      <c r="CZ81" s="71">
        <f t="shared" ref="CZ81:CZ84" si="379">D81/$H81</f>
        <v>0.18119595124042839</v>
      </c>
      <c r="DA81" s="71">
        <f t="shared" ref="DA81:DA84" si="380">E81/$H81</f>
        <v>0.24022772043950311</v>
      </c>
      <c r="DB81" s="71">
        <f t="shared" ref="DB81:DB84" si="381">F81/$H81</f>
        <v>0.40281786798937685</v>
      </c>
      <c r="DC81" s="71">
        <f t="shared" ref="DC81:DC84" si="382">G81/$H81</f>
        <v>0.1757584603306917</v>
      </c>
      <c r="DE81" s="71">
        <f t="shared" ref="DE81:DE84" si="383">(CZ81-CZ80)/LN(CZ81/CZ80)</f>
        <v>0.17773048380387671</v>
      </c>
      <c r="DF81" s="71">
        <f t="shared" ref="DF81:DF84" si="384">(DA81-DA80)/LN(DA81/DA80)</f>
        <v>0.24662038923950402</v>
      </c>
      <c r="DG81" s="71">
        <f t="shared" ref="DG81:DG84" si="385">(DB81-DB80)/LN(DB81/DB80)</f>
        <v>0.40236702724206641</v>
      </c>
      <c r="DH81" s="71">
        <f t="shared" ref="DH81:DH84" si="386">(DC81-DC80)/LN(DC81/DC80)</f>
        <v>0.17319092462106733</v>
      </c>
      <c r="DI81" s="71">
        <f t="shared" ref="DI81:DI84" si="387">SUM(DE81:DH81)</f>
        <v>0.99990882490651445</v>
      </c>
      <c r="DJ81" s="71"/>
      <c r="DK81" s="71">
        <f t="shared" ref="DK81:DK84" si="388">DE81/$DI81</f>
        <v>0.1777466898749428</v>
      </c>
      <c r="DL81" s="71">
        <f t="shared" ref="DL81:DL84" si="389">DF81/$DI81</f>
        <v>0.24664287692686537</v>
      </c>
      <c r="DM81" s="71">
        <f t="shared" ref="DM81:DM84" si="390">DG81/$DI81</f>
        <v>0.40240371643853162</v>
      </c>
      <c r="DN81" s="71">
        <f t="shared" ref="DN81:DN84" si="391">DH81/$DI81</f>
        <v>0.17320671675966021</v>
      </c>
      <c r="DQ81" s="71">
        <f t="shared" ref="DQ81:DQ84" si="392">LN(BQ81/BQ80)</f>
        <v>8.8443876733826643E-3</v>
      </c>
      <c r="DR81" s="71">
        <f t="shared" ref="DR81:DR84" si="393">LN(BR81/BR80)</f>
        <v>-2.7727801487680313E-2</v>
      </c>
      <c r="DS81" s="71">
        <f t="shared" ref="DS81:DS84" si="394">LN(BS81/BS80)</f>
        <v>-2.9406578238852243E-2</v>
      </c>
      <c r="DT81" s="71">
        <f t="shared" ref="DT81:DT84" si="395">LN(BT81/BT80)</f>
        <v>-3.4866401053949302E-2</v>
      </c>
      <c r="DV81" s="71">
        <f t="shared" ref="DV81:DV84" si="396">J81/$N81</f>
        <v>0.18134067836748904</v>
      </c>
      <c r="DW81" s="71">
        <f t="shared" ref="DW81:DW84" si="397">K81/$N81</f>
        <v>0.22322765073512443</v>
      </c>
      <c r="DX81" s="71">
        <f t="shared" ref="DX81:DX84" si="398">L81/$N81</f>
        <v>0.37175767738003745</v>
      </c>
      <c r="DY81" s="71">
        <f t="shared" ref="DY81:DY84" si="399">M81/$N81</f>
        <v>0.22367399351734901</v>
      </c>
      <c r="DZ81" s="71"/>
      <c r="EB81" s="71">
        <f t="shared" ref="EB81:EB84" si="400">LN(DV81/DV80)</f>
        <v>-7.2253211426694423E-4</v>
      </c>
      <c r="EC81" s="71">
        <f t="shared" ref="EC81:EC84" si="401">LN(DW81/DW80)</f>
        <v>-1.2830558701707778E-3</v>
      </c>
      <c r="ED81" s="71">
        <f t="shared" ref="ED81:ED84" si="402">LN(DX81/DX80)</f>
        <v>4.4507242391995618E-4</v>
      </c>
      <c r="EE81" s="71">
        <f t="shared" ref="EE81:EE84" si="403">LN(DY81/DY80)</f>
        <v>1.1283799290192288E-3</v>
      </c>
      <c r="EG81" s="71">
        <f t="shared" ref="EG81:EG84" si="404">LN(BV81/BV80)</f>
        <v>2.8712781421583817E-4</v>
      </c>
      <c r="EH81" s="71">
        <f t="shared" ref="EH81:EH84" si="405">LN(BW81/BW80)</f>
        <v>-5.8905825646609483E-4</v>
      </c>
      <c r="EI81" s="71">
        <f t="shared" ref="EI81:EI84" si="406">LN(BX81/BX80)</f>
        <v>1.1314256326496305E-4</v>
      </c>
      <c r="EJ81" s="71">
        <f t="shared" ref="EJ81:EJ84" si="407">LN(BY81/BY80)</f>
        <v>-7.2789032128061032E-4</v>
      </c>
      <c r="EL81" s="71">
        <f t="shared" ref="EL81:EL84" si="408">LN(CA81/CA80)</f>
        <v>1.7183607953511787E-3</v>
      </c>
      <c r="EM81" s="71">
        <f t="shared" ref="EM81:EM84" si="409">LN(CB81/CB80)</f>
        <v>5.4347289469632862E-3</v>
      </c>
      <c r="EN81" s="71">
        <f t="shared" ref="EN81:EN84" si="410">LN(CC81/CC80)</f>
        <v>4.8969061845160842E-3</v>
      </c>
      <c r="EO81" s="71">
        <f t="shared" ref="EO81:EO84" si="411">LN(CD81/CD80)</f>
        <v>9.3013881744702619E-3</v>
      </c>
      <c r="EQ81" s="71">
        <f t="shared" ref="EQ81:EQ84" si="412">LN(CF81/CF80)</f>
        <v>-1.8695723588499469E-2</v>
      </c>
      <c r="ER81" s="71">
        <f t="shared" ref="ER81:ER84" si="413">LN(CG81/CG80)</f>
        <v>-7.5447866490267509E-2</v>
      </c>
      <c r="ES81" s="71">
        <f t="shared" ref="ES81:ES84" si="414">LN(CH81/CH80)</f>
        <v>-2.1123487672985154E-2</v>
      </c>
      <c r="ET81" s="71">
        <f t="shared" ref="ET81:ET84" si="415">LN(CI81/CI80)</f>
        <v>7.3541583778807072E-3</v>
      </c>
      <c r="EW81" s="71">
        <f t="shared" ref="EW81:EW84" si="416">EXP(SUMPRODUCT($DK81:$DN81,DQ81:DT81))</f>
        <v>0.97712644333384535</v>
      </c>
      <c r="EX81" s="71">
        <f t="shared" ref="EX81:EX84" si="417">IF(ISERR(EW81),EX80,EW81*EX80)</f>
        <v>0.63914853957020501</v>
      </c>
      <c r="EY81" s="71">
        <f t="shared" ref="EY81:EY84" si="418">EX81/EX$87</f>
        <v>0.79326001359667209</v>
      </c>
      <c r="EZ81" s="71"/>
      <c r="FA81" s="71">
        <f t="shared" ref="FA81:FA84" si="419">EXP(SUMPRODUCT($DK81:$DN81,EB81:EE81))</f>
        <v>0.9999296599714923</v>
      </c>
      <c r="FB81" s="71">
        <f t="shared" ref="FB81:FB84" si="420">IF(ISERR(FA81),FB80,FA81*FB80)</f>
        <v>0.98740182505019203</v>
      </c>
      <c r="FC81" s="71">
        <f t="shared" ref="FC81:FC84" si="421">FB81/FB$87</f>
        <v>0.99531859823897362</v>
      </c>
      <c r="FD81" s="71"/>
      <c r="FE81" s="71">
        <f t="shared" ref="FE81:FE84" si="422">EXP(SUMPRODUCT($DK81:$DN81,EG81:EJ81))</f>
        <v>0.99982521776692512</v>
      </c>
      <c r="FF81" s="71">
        <f t="shared" ref="FF81:FF84" si="423">IF(ISERR(FE81),FF80,FE81*FF80)</f>
        <v>1.0027019122935734</v>
      </c>
      <c r="FG81" s="71">
        <f t="shared" ref="FG81:FG84" si="424">FF81/FF$87</f>
        <v>0.99331720712796556</v>
      </c>
      <c r="FH81" s="71"/>
      <c r="FI81" s="71">
        <f t="shared" ref="FI81:FI84" si="425">EXP(SUMPRODUCT($DK81:$DN81,EL81:EO81))</f>
        <v>1.0052411533218695</v>
      </c>
      <c r="FJ81" s="71">
        <f t="shared" ref="FJ81:FJ84" si="426">IF(ISERR(FI81),FJ80,FI81*FJ80)</f>
        <v>1.314517141881915</v>
      </c>
      <c r="FK81" s="71">
        <f t="shared" ref="FK81:FK84" si="427">FJ81/FJ$87</f>
        <v>1.2466344302147481</v>
      </c>
      <c r="FM81" s="71">
        <f t="shared" ref="FM81:FM84" si="428">EXP(SUMPRODUCT($DK81:$DN81,EQ81:ET81))</f>
        <v>0.97126283530105806</v>
      </c>
      <c r="FN81" s="71">
        <f t="shared" ref="FN81:FN84" si="429">IF(ISERR(FM81),FN80,FM81*FN80)</f>
        <v>0.97498127410347024</v>
      </c>
      <c r="FO81" s="71">
        <f t="shared" ref="FO81:FO84" si="430">FN81/FN$87</f>
        <v>0.97317888028187405</v>
      </c>
      <c r="FQ81" s="238"/>
    </row>
    <row r="82" spans="1:193" x14ac:dyDescent="0.2">
      <c r="A82" s="75" t="s">
        <v>147</v>
      </c>
      <c r="B82" s="50">
        <f t="shared" si="368"/>
        <v>2016</v>
      </c>
      <c r="D82" s="79">
        <f>Conversion_Factors!$O78*D243+D325</f>
        <v>3469.3817961462491</v>
      </c>
      <c r="E82" s="79">
        <f>Conversion_Factors!$O78*E243+E325</f>
        <v>4889.5980281194643</v>
      </c>
      <c r="F82" s="79">
        <f>Conversion_Factors!$O78*F243+F325</f>
        <v>8150.4284718624676</v>
      </c>
      <c r="G82" s="79">
        <f>Conversion_Factors!$O78*G243+G325</f>
        <v>3676.3385201915867</v>
      </c>
      <c r="H82" s="79">
        <f t="shared" si="321"/>
        <v>20185.74681631977</v>
      </c>
      <c r="I82" s="71"/>
      <c r="J82" s="321">
        <f>Northeast!I82</f>
        <v>21373.142286536444</v>
      </c>
      <c r="K82" s="321">
        <f>Midwest!I82</f>
        <v>26438.746961588284</v>
      </c>
      <c r="L82" s="321">
        <f>South!I82</f>
        <v>44272.633886365002</v>
      </c>
      <c r="M82" s="321">
        <f>West!I82</f>
        <v>26531.804319150302</v>
      </c>
      <c r="N82" s="321">
        <f t="shared" si="322"/>
        <v>118616.32745364003</v>
      </c>
      <c r="P82" s="85">
        <f>Northeast!N82</f>
        <v>41.133336811281914</v>
      </c>
      <c r="Q82" s="85">
        <f>Midwest!N82</f>
        <v>51.193926301300756</v>
      </c>
      <c r="R82" s="85">
        <f>South!N82</f>
        <v>84.838301884436646</v>
      </c>
      <c r="S82" s="85">
        <f>West!N82</f>
        <v>47.668436521050822</v>
      </c>
      <c r="T82" s="81">
        <f t="shared" si="323"/>
        <v>224.83400151807012</v>
      </c>
      <c r="V82" s="79">
        <f>Conversion_Factors!$O78*V243+V325</f>
        <v>162.32436717233253</v>
      </c>
      <c r="W82" s="79">
        <f>Conversion_Factors!$O78*W243+W325</f>
        <v>184.94061141488098</v>
      </c>
      <c r="X82" s="79">
        <f>Conversion_Factors!$O78*X243+X325</f>
        <v>184.09630863124727</v>
      </c>
      <c r="Y82" s="79">
        <f>Conversion_Factors!$O78*Y243+Y325</f>
        <v>138.56345674681666</v>
      </c>
      <c r="Z82" s="79">
        <f>Conversion_Factors!$O78*Z243+Z325</f>
        <v>170.17679816641731</v>
      </c>
      <c r="AC82" s="84">
        <f t="shared" si="324"/>
        <v>84.344769111818778</v>
      </c>
      <c r="AD82" s="84">
        <f t="shared" si="325"/>
        <v>95.511291697804936</v>
      </c>
      <c r="AE82" s="84">
        <f t="shared" si="326"/>
        <v>96.070150991054206</v>
      </c>
      <c r="AF82" s="84">
        <f t="shared" si="327"/>
        <v>77.12311937413935</v>
      </c>
      <c r="AG82" s="84">
        <f t="shared" si="328"/>
        <v>89.780667870635313</v>
      </c>
      <c r="AI82" s="74">
        <f t="shared" si="329"/>
        <v>87.404015419064024</v>
      </c>
      <c r="AJ82" s="74">
        <f t="shared" si="330"/>
        <v>99.430119046277539</v>
      </c>
      <c r="AK82" s="74">
        <f t="shared" si="331"/>
        <v>96.801337156373435</v>
      </c>
      <c r="AL82" s="74">
        <f t="shared" si="332"/>
        <v>80.09210197576374</v>
      </c>
      <c r="AM82" s="74">
        <f t="shared" si="333"/>
        <v>92.138036039755093</v>
      </c>
      <c r="AO82" s="118">
        <f>Northeast!V82</f>
        <v>0.96499878990024091</v>
      </c>
      <c r="AP82" s="118">
        <f>Midwest!V82</f>
        <v>0.96058712001894841</v>
      </c>
      <c r="AQ82" s="118">
        <f>South!V82</f>
        <v>0.99244652825262047</v>
      </c>
      <c r="AR82" s="118">
        <f>West!V82</f>
        <v>0.96293039477821651</v>
      </c>
      <c r="AS82" s="118">
        <f t="shared" si="369"/>
        <v>0.97441482073589414</v>
      </c>
      <c r="AU82" s="51">
        <f t="shared" si="370"/>
        <v>1924.5338967865753</v>
      </c>
      <c r="AV82" s="51">
        <f t="shared" si="371"/>
        <v>1936.3219586646146</v>
      </c>
      <c r="AW82" s="51">
        <f t="shared" si="372"/>
        <v>1916.2695877139802</v>
      </c>
      <c r="AX82" s="51">
        <f t="shared" si="373"/>
        <v>1796.6526493128242</v>
      </c>
      <c r="AY82" s="51">
        <f t="shared" si="374"/>
        <v>1895.4726245924633</v>
      </c>
      <c r="BB82" s="71">
        <f t="shared" si="375"/>
        <v>0.82399630928993062</v>
      </c>
      <c r="BC82" s="71">
        <f t="shared" si="376"/>
        <v>0.77031544029701915</v>
      </c>
      <c r="BD82" s="71">
        <f t="shared" si="377"/>
        <v>0.77277423288016767</v>
      </c>
      <c r="BE82" s="71">
        <f t="shared" si="378"/>
        <v>0.71781656593032728</v>
      </c>
      <c r="BF82" s="71"/>
      <c r="BG82" s="71"/>
      <c r="BH82" s="71"/>
      <c r="BI82" s="71"/>
      <c r="BJ82" s="71"/>
      <c r="BK82" s="71"/>
      <c r="BL82" s="71"/>
      <c r="BM82" s="71"/>
      <c r="BN82" s="71"/>
      <c r="BO82" s="71"/>
      <c r="BP82" s="71"/>
      <c r="BQ82" s="147">
        <f>Northeast!AK82</f>
        <v>0.8272174556312063</v>
      </c>
      <c r="BR82" s="147">
        <f>Midwest!AK82</f>
        <v>0.78533384687787211</v>
      </c>
      <c r="BS82" s="147">
        <f>South!AK82</f>
        <v>0.77275750538405286</v>
      </c>
      <c r="BT82" s="147">
        <f>West!AK82</f>
        <v>0.72416571691182685</v>
      </c>
      <c r="BU82" s="72"/>
      <c r="BV82" s="147">
        <f>Northeast!AH82</f>
        <v>0.99610604645810108</v>
      </c>
      <c r="BW82" s="147">
        <f>Midwest!AH82</f>
        <v>0.98087640480470895</v>
      </c>
      <c r="BX82" s="147">
        <f>South!AH82</f>
        <v>1.0000216465010023</v>
      </c>
      <c r="BY82" s="147">
        <f>West!AH82</f>
        <v>0.9912324612540685</v>
      </c>
      <c r="CA82" s="147">
        <f>Northeast!AI82</f>
        <v>1.1631831962989367</v>
      </c>
      <c r="CB82" s="147">
        <f>Midwest!AI82</f>
        <v>1.235148440634299</v>
      </c>
      <c r="CC82" s="147">
        <f>South!AI82</f>
        <v>1.2942770885905908</v>
      </c>
      <c r="CD82" s="147">
        <f>West!AI82</f>
        <v>1.2901784540162384</v>
      </c>
      <c r="CF82" s="147">
        <f>Northeast!AJ82</f>
        <v>0.96535125301188185</v>
      </c>
      <c r="CG82" s="147">
        <f>Midwest!AJ82</f>
        <v>0.94603509441862632</v>
      </c>
      <c r="CH82" s="147">
        <f>South!AJ82</f>
        <v>0.9848283074312395</v>
      </c>
      <c r="CI82" s="147">
        <f>West!AJ82</f>
        <v>0.91726921215145152</v>
      </c>
      <c r="CK82" s="73">
        <f t="shared" si="340"/>
        <v>1.3658526238380877</v>
      </c>
      <c r="CL82" s="73">
        <f t="shared" si="341"/>
        <v>0.92254981845945927</v>
      </c>
      <c r="CM82" s="73">
        <f t="shared" si="342"/>
        <v>0.99544006688137698</v>
      </c>
      <c r="CN82" s="73">
        <f t="shared" si="343"/>
        <v>0.99266811912484743</v>
      </c>
      <c r="CO82" s="73">
        <f t="shared" si="344"/>
        <v>1.2538170482629039</v>
      </c>
      <c r="CP82" s="73">
        <f t="shared" si="345"/>
        <v>0.9596113065516535</v>
      </c>
      <c r="CQ82" s="73">
        <f t="shared" si="346"/>
        <v>0.77596317117544356</v>
      </c>
      <c r="CR82" s="73">
        <f t="shared" si="347"/>
        <v>1.2600670901642019</v>
      </c>
      <c r="CS82" s="73">
        <f t="shared" si="348"/>
        <v>1.2600670901642039</v>
      </c>
      <c r="CT82" s="73"/>
      <c r="CU82" s="73">
        <f t="shared" si="349"/>
        <v>1.1889092842666258</v>
      </c>
      <c r="CX82" s="53"/>
      <c r="CZ82" s="71">
        <f t="shared" si="379"/>
        <v>0.17187284809008521</v>
      </c>
      <c r="DA82" s="71">
        <f t="shared" si="380"/>
        <v>0.24223022673435707</v>
      </c>
      <c r="DB82" s="71">
        <f t="shared" si="381"/>
        <v>0.40377146042835582</v>
      </c>
      <c r="DC82" s="71">
        <f t="shared" si="382"/>
        <v>0.18212546474720176</v>
      </c>
      <c r="DE82" s="71">
        <f t="shared" si="383"/>
        <v>0.17649336119517819</v>
      </c>
      <c r="DF82" s="71">
        <f t="shared" si="384"/>
        <v>0.24122758830215707</v>
      </c>
      <c r="DG82" s="71">
        <f t="shared" si="385"/>
        <v>0.40329447631093429</v>
      </c>
      <c r="DH82" s="71">
        <f t="shared" si="386"/>
        <v>0.17892308203769405</v>
      </c>
      <c r="DI82" s="71">
        <f t="shared" si="387"/>
        <v>0.99993850784596361</v>
      </c>
      <c r="DJ82" s="71"/>
      <c r="DK82" s="71">
        <f t="shared" si="388"/>
        <v>0.17650421481954395</v>
      </c>
      <c r="DL82" s="71">
        <f t="shared" si="389"/>
        <v>0.24124242281838112</v>
      </c>
      <c r="DM82" s="71">
        <f t="shared" si="390"/>
        <v>0.40331927728205874</v>
      </c>
      <c r="DN82" s="71">
        <f t="shared" si="391"/>
        <v>0.17893408508001615</v>
      </c>
      <c r="DQ82" s="71">
        <f t="shared" si="392"/>
        <v>-4.1684366367373792E-2</v>
      </c>
      <c r="DR82" s="71">
        <f t="shared" si="393"/>
        <v>-9.0085122840839003E-3</v>
      </c>
      <c r="DS82" s="71">
        <f t="shared" si="394"/>
        <v>-2.9867007247149094E-2</v>
      </c>
      <c r="DT82" s="71">
        <f t="shared" si="395"/>
        <v>-2.6230508053702774E-3</v>
      </c>
      <c r="DV82" s="71">
        <f t="shared" si="396"/>
        <v>0.18018718624457428</v>
      </c>
      <c r="DW82" s="71">
        <f t="shared" si="397"/>
        <v>0.22289298218174555</v>
      </c>
      <c r="DX82" s="71">
        <f t="shared" si="398"/>
        <v>0.37324232537606178</v>
      </c>
      <c r="DY82" s="71">
        <f t="shared" si="399"/>
        <v>0.22367750619761842</v>
      </c>
      <c r="DZ82" s="71"/>
      <c r="EB82" s="71">
        <f t="shared" si="400"/>
        <v>-6.3812289453323654E-3</v>
      </c>
      <c r="EC82" s="71">
        <f t="shared" si="401"/>
        <v>-1.5003503154310065E-3</v>
      </c>
      <c r="ED82" s="71">
        <f t="shared" si="402"/>
        <v>3.9856374654283142E-3</v>
      </c>
      <c r="EE82" s="71">
        <f t="shared" si="403"/>
        <v>1.5704341090654535E-5</v>
      </c>
      <c r="EG82" s="71">
        <f t="shared" si="404"/>
        <v>-5.4317694328999281E-4</v>
      </c>
      <c r="EH82" s="71">
        <f t="shared" si="405"/>
        <v>-2.1014058277225487E-3</v>
      </c>
      <c r="EI82" s="71">
        <f t="shared" si="406"/>
        <v>-2.5422755017486659E-4</v>
      </c>
      <c r="EJ82" s="71">
        <f t="shared" si="407"/>
        <v>2.8886404310182469E-4</v>
      </c>
      <c r="EL82" s="71">
        <f t="shared" si="408"/>
        <v>4.9821018724334025E-3</v>
      </c>
      <c r="EM82" s="71">
        <f t="shared" si="409"/>
        <v>8.1492214269487887E-3</v>
      </c>
      <c r="EN82" s="71">
        <f t="shared" si="410"/>
        <v>5.1705987914856515E-3</v>
      </c>
      <c r="EO82" s="71">
        <f t="shared" si="411"/>
        <v>4.551232729519677E-3</v>
      </c>
      <c r="EQ82" s="71">
        <f t="shared" si="412"/>
        <v>-4.0069584499485868E-2</v>
      </c>
      <c r="ER82" s="71">
        <f t="shared" si="413"/>
        <v>-1.8109791405701368E-2</v>
      </c>
      <c r="ES82" s="71">
        <f t="shared" si="414"/>
        <v>-7.5426487002158262E-3</v>
      </c>
      <c r="ET82" s="71">
        <f t="shared" si="415"/>
        <v>2.4802442249757146E-3</v>
      </c>
      <c r="EW82" s="71">
        <f t="shared" si="416"/>
        <v>0.9781952422600958</v>
      </c>
      <c r="EX82" s="71">
        <f t="shared" si="417"/>
        <v>0.62521206050506306</v>
      </c>
      <c r="EY82" s="71">
        <f t="shared" si="418"/>
        <v>0.77596317117544356</v>
      </c>
      <c r="EZ82" s="71"/>
      <c r="FA82" s="71">
        <f t="shared" si="419"/>
        <v>1.0001220399604893</v>
      </c>
      <c r="FB82" s="71">
        <f t="shared" si="420"/>
        <v>0.98752232752990821</v>
      </c>
      <c r="FC82" s="71">
        <f t="shared" si="421"/>
        <v>0.99544006688137698</v>
      </c>
      <c r="FD82" s="71"/>
      <c r="FE82" s="71">
        <f t="shared" si="422"/>
        <v>0.99934654509308773</v>
      </c>
      <c r="FF82" s="71">
        <f t="shared" si="423"/>
        <v>1.0020466918088149</v>
      </c>
      <c r="FG82" s="71">
        <f t="shared" si="424"/>
        <v>0.99266811912484743</v>
      </c>
      <c r="FH82" s="71"/>
      <c r="FI82" s="71">
        <f t="shared" si="425"/>
        <v>1.005761607311711</v>
      </c>
      <c r="FJ82" s="71">
        <f t="shared" si="426"/>
        <v>1.3220908734579513</v>
      </c>
      <c r="FK82" s="71">
        <f t="shared" si="427"/>
        <v>1.2538170482629039</v>
      </c>
      <c r="FM82" s="71">
        <f t="shared" si="428"/>
        <v>0.98605849961901071</v>
      </c>
      <c r="FN82" s="71">
        <f t="shared" si="429"/>
        <v>0.96138857229909924</v>
      </c>
      <c r="FO82" s="71">
        <f t="shared" si="430"/>
        <v>0.9596113065516535</v>
      </c>
      <c r="FQ82" s="238"/>
    </row>
    <row r="83" spans="1:193" x14ac:dyDescent="0.2">
      <c r="A83" s="75" t="s">
        <v>147</v>
      </c>
      <c r="B83" s="50">
        <f t="shared" si="368"/>
        <v>2017</v>
      </c>
      <c r="D83" s="79">
        <f>Conversion_Factors!$O79*D244+D326</f>
        <v>3460.0730330522506</v>
      </c>
      <c r="E83" s="79">
        <f>Conversion_Factors!$O79*E244+E326</f>
        <v>4773.6893383342413</v>
      </c>
      <c r="F83" s="79">
        <f>Conversion_Factors!$O79*F244+F326</f>
        <v>7842.4029085886614</v>
      </c>
      <c r="G83" s="79">
        <f>Conversion_Factors!$O79*G244+G326</f>
        <v>3826.2857886004649</v>
      </c>
      <c r="H83" s="79">
        <f t="shared" si="321"/>
        <v>19902.451068575618</v>
      </c>
      <c r="I83" s="71"/>
      <c r="J83" s="321">
        <f>Northeast!I83</f>
        <v>21453.756907309067</v>
      </c>
      <c r="K83" s="321">
        <f>Midwest!I83</f>
        <v>26671.124894081735</v>
      </c>
      <c r="L83" s="321">
        <f>South!I83</f>
        <v>44904.512175198295</v>
      </c>
      <c r="M83" s="321">
        <f>West!I83</f>
        <v>26803.392907587702</v>
      </c>
      <c r="N83" s="321">
        <f t="shared" si="322"/>
        <v>119832.78688417681</v>
      </c>
      <c r="P83" s="85">
        <f>Northeast!N83</f>
        <v>41.504877258722011</v>
      </c>
      <c r="Q83" s="85">
        <f>Midwest!N83</f>
        <v>52.066464647038671</v>
      </c>
      <c r="R83" s="85">
        <f>South!N83</f>
        <v>86.482426080678621</v>
      </c>
      <c r="S83" s="85">
        <f>West!N83</f>
        <v>48.369028993996096</v>
      </c>
      <c r="T83" s="81">
        <f t="shared" si="323"/>
        <v>228.42279698043541</v>
      </c>
      <c r="V83" s="79">
        <f>Conversion_Factors!$O79*V244+V326</f>
        <v>161.28051827945529</v>
      </c>
      <c r="W83" s="79">
        <f>Conversion_Factors!$O79*W244+W326</f>
        <v>178.98342710672517</v>
      </c>
      <c r="X83" s="79">
        <f>Conversion_Factors!$O79*X244+X326</f>
        <v>174.64621100861632</v>
      </c>
      <c r="Y83" s="79">
        <f>Conversion_Factors!$O79*Y244+Y326</f>
        <v>142.75378500746788</v>
      </c>
      <c r="Z83" s="79">
        <f>Conversion_Factors!$O79*Z244+Z326</f>
        <v>166.08518908779226</v>
      </c>
      <c r="AC83" s="84">
        <f t="shared" si="324"/>
        <v>83.365456341040883</v>
      </c>
      <c r="AD83" s="84">
        <f t="shared" si="325"/>
        <v>91.684529969440689</v>
      </c>
      <c r="AE83" s="84">
        <f t="shared" si="326"/>
        <v>90.682041011113157</v>
      </c>
      <c r="AF83" s="84">
        <f t="shared" si="327"/>
        <v>79.106111248902891</v>
      </c>
      <c r="AG83" s="84">
        <f t="shared" si="328"/>
        <v>87.129880781033776</v>
      </c>
      <c r="AI83" s="74">
        <f t="shared" si="329"/>
        <v>88.126758407785559</v>
      </c>
      <c r="AJ83" s="74">
        <f t="shared" si="330"/>
        <v>97.142044449454303</v>
      </c>
      <c r="AK83" s="74">
        <f t="shared" si="331"/>
        <v>95.71832966716903</v>
      </c>
      <c r="AL83" s="74">
        <f t="shared" si="332"/>
        <v>80.566608629557223</v>
      </c>
      <c r="AM83" s="74">
        <f t="shared" si="333"/>
        <v>91.455035963595179</v>
      </c>
      <c r="AO83" s="118">
        <f>Northeast!V83</f>
        <v>0.94597211842613249</v>
      </c>
      <c r="AP83" s="118">
        <f>Midwest!V83</f>
        <v>0.94381923387608635</v>
      </c>
      <c r="AQ83" s="118">
        <f>South!V83</f>
        <v>0.9473842818447834</v>
      </c>
      <c r="AR83" s="118">
        <f>West!V83</f>
        <v>0.98187217501769686</v>
      </c>
      <c r="AS83" s="118">
        <f t="shared" si="369"/>
        <v>0.95270730433824236</v>
      </c>
      <c r="AU83" s="51">
        <f t="shared" si="370"/>
        <v>1934.6204694144615</v>
      </c>
      <c r="AV83" s="51">
        <f t="shared" si="371"/>
        <v>1952.1660542556308</v>
      </c>
      <c r="AW83" s="51">
        <f t="shared" si="372"/>
        <v>1925.9183964244171</v>
      </c>
      <c r="AX83" s="51">
        <f t="shared" si="373"/>
        <v>1804.5860522495059</v>
      </c>
      <c r="AY83" s="51">
        <f t="shared" si="374"/>
        <v>1906.1794598936867</v>
      </c>
      <c r="BB83" s="71">
        <f t="shared" si="375"/>
        <v>0.83080992709016988</v>
      </c>
      <c r="BC83" s="71">
        <f t="shared" si="376"/>
        <v>0.75258902895013158</v>
      </c>
      <c r="BD83" s="71">
        <f t="shared" si="377"/>
        <v>0.76412848163066327</v>
      </c>
      <c r="BE83" s="71">
        <f t="shared" si="378"/>
        <v>0.72206927909847718</v>
      </c>
      <c r="BF83" s="71"/>
      <c r="BG83" s="71"/>
      <c r="BH83" s="71"/>
      <c r="BI83" s="71"/>
      <c r="BJ83" s="71"/>
      <c r="BK83" s="71"/>
      <c r="BL83" s="71"/>
      <c r="BM83" s="71"/>
      <c r="BN83" s="71"/>
      <c r="BO83" s="71"/>
      <c r="BP83" s="71"/>
      <c r="BQ83" s="147">
        <f>Northeast!AK83</f>
        <v>0.83454226477303683</v>
      </c>
      <c r="BR83" s="147">
        <f>Midwest!AK83</f>
        <v>0.76890060549318318</v>
      </c>
      <c r="BS83" s="147">
        <f>South!AK83</f>
        <v>0.76432133703403282</v>
      </c>
      <c r="BT83" s="147">
        <f>West!AK83</f>
        <v>0.728264967792986</v>
      </c>
      <c r="BU83" s="72"/>
      <c r="BV83" s="147">
        <f>Northeast!AH83</f>
        <v>0.99552768285033211</v>
      </c>
      <c r="BW83" s="147">
        <f>Midwest!AH83</f>
        <v>0.97878584510596234</v>
      </c>
      <c r="BX83" s="147">
        <f>South!AH83</f>
        <v>0.99974767758791361</v>
      </c>
      <c r="BY83" s="147">
        <f>West!AH83</f>
        <v>0.99149253504080392</v>
      </c>
      <c r="CA83" s="147">
        <f>Northeast!AI83</f>
        <v>1.1692794941134861</v>
      </c>
      <c r="CB83" s="147">
        <f>Midwest!AI83</f>
        <v>1.2452551327961749</v>
      </c>
      <c r="CC83" s="147">
        <f>South!AI83</f>
        <v>1.3007940380460219</v>
      </c>
      <c r="CD83" s="147">
        <f>West!AI83</f>
        <v>1.2958754403201023</v>
      </c>
      <c r="CF83" s="147">
        <f>Northeast!AJ83</f>
        <v>0.94631763209918129</v>
      </c>
      <c r="CG83" s="147">
        <f>Midwest!AJ83</f>
        <v>0.92952122657699798</v>
      </c>
      <c r="CH83" s="147">
        <f>South!AJ83</f>
        <v>0.94011196796555963</v>
      </c>
      <c r="CI83" s="147">
        <f>West!AJ83</f>
        <v>0.93531279238449194</v>
      </c>
      <c r="CK83" s="73">
        <f t="shared" si="340"/>
        <v>1.3798600066382392</v>
      </c>
      <c r="CL83" s="73">
        <f t="shared" si="341"/>
        <v>0.90036869122376351</v>
      </c>
      <c r="CM83" s="73">
        <f t="shared" si="342"/>
        <v>0.99555592218593936</v>
      </c>
      <c r="CN83" s="73">
        <f t="shared" si="343"/>
        <v>0.99199836871521319</v>
      </c>
      <c r="CO83" s="73">
        <f t="shared" si="344"/>
        <v>1.2609795226106988</v>
      </c>
      <c r="CP83" s="73">
        <f t="shared" si="345"/>
        <v>0.93818734631662926</v>
      </c>
      <c r="CQ83" s="73">
        <f t="shared" si="346"/>
        <v>0.77063044308504869</v>
      </c>
      <c r="CR83" s="73">
        <f t="shared" si="347"/>
        <v>1.2423827482488827</v>
      </c>
      <c r="CS83" s="73">
        <f t="shared" si="348"/>
        <v>1.2423827482488849</v>
      </c>
      <c r="CT83" s="73"/>
      <c r="CU83" s="73">
        <f t="shared" si="349"/>
        <v>1.1683533907891501</v>
      </c>
      <c r="CX83" s="53"/>
      <c r="CZ83" s="71">
        <f t="shared" si="379"/>
        <v>0.17385160356029866</v>
      </c>
      <c r="DA83" s="71">
        <f t="shared" si="380"/>
        <v>0.2398543436628022</v>
      </c>
      <c r="DB83" s="71">
        <f t="shared" si="381"/>
        <v>0.39404206454606938</v>
      </c>
      <c r="DC83" s="71">
        <f t="shared" si="382"/>
        <v>0.19225198823082976</v>
      </c>
      <c r="DE83" s="71">
        <f t="shared" si="383"/>
        <v>0.17286033823938232</v>
      </c>
      <c r="DF83" s="71">
        <f t="shared" si="384"/>
        <v>0.24104033365408714</v>
      </c>
      <c r="DG83" s="71">
        <f t="shared" si="385"/>
        <v>0.39888698658392635</v>
      </c>
      <c r="DH83" s="71">
        <f t="shared" si="386"/>
        <v>0.18714306557820254</v>
      </c>
      <c r="DI83" s="71">
        <f t="shared" si="387"/>
        <v>0.99993072405559835</v>
      </c>
      <c r="DJ83" s="71"/>
      <c r="DK83" s="71">
        <f t="shared" si="388"/>
        <v>0.17287231413220472</v>
      </c>
      <c r="DL83" s="71">
        <f t="shared" si="389"/>
        <v>0.24105703310771034</v>
      </c>
      <c r="DM83" s="71">
        <f t="shared" si="390"/>
        <v>0.39891462177108516</v>
      </c>
      <c r="DN83" s="71">
        <f t="shared" si="391"/>
        <v>0.18715603098899977</v>
      </c>
      <c r="DQ83" s="71">
        <f t="shared" si="392"/>
        <v>8.8157830412839717E-3</v>
      </c>
      <c r="DR83" s="71">
        <f t="shared" si="393"/>
        <v>-2.1147200504766313E-2</v>
      </c>
      <c r="DS83" s="71">
        <f t="shared" si="394"/>
        <v>-1.0976994577374928E-2</v>
      </c>
      <c r="DT83" s="71">
        <f t="shared" si="395"/>
        <v>5.6446917690492005E-3</v>
      </c>
      <c r="DV83" s="71">
        <f t="shared" si="396"/>
        <v>0.17903077667754638</v>
      </c>
      <c r="DW83" s="71">
        <f t="shared" si="397"/>
        <v>0.22256951196387051</v>
      </c>
      <c r="DX83" s="71">
        <f t="shared" si="398"/>
        <v>0.37472642790658206</v>
      </c>
      <c r="DY83" s="71">
        <f t="shared" si="399"/>
        <v>0.22367328345200096</v>
      </c>
      <c r="DZ83" s="71"/>
      <c r="EB83" s="71">
        <f t="shared" si="400"/>
        <v>-6.4385063178354516E-3</v>
      </c>
      <c r="EC83" s="71">
        <f t="shared" si="401"/>
        <v>-1.4522896045345126E-3</v>
      </c>
      <c r="ED83" s="71">
        <f t="shared" si="402"/>
        <v>3.968359564830719E-3</v>
      </c>
      <c r="EE83" s="71">
        <f t="shared" si="403"/>
        <v>-1.8878900921992812E-5</v>
      </c>
      <c r="EG83" s="71">
        <f t="shared" si="404"/>
        <v>-5.8079316042475152E-4</v>
      </c>
      <c r="EH83" s="71">
        <f t="shared" si="405"/>
        <v>-2.1335926554678238E-3</v>
      </c>
      <c r="EI83" s="71">
        <f t="shared" si="406"/>
        <v>-2.7400051746226173E-4</v>
      </c>
      <c r="EJ83" s="71">
        <f t="shared" si="407"/>
        <v>2.6233974828886636E-4</v>
      </c>
      <c r="EL83" s="71">
        <f t="shared" si="408"/>
        <v>5.2273605245919319E-3</v>
      </c>
      <c r="EM83" s="71">
        <f t="shared" si="409"/>
        <v>8.1492771602162603E-3</v>
      </c>
      <c r="EN83" s="71">
        <f t="shared" si="410"/>
        <v>5.0225699699409029E-3</v>
      </c>
      <c r="EO83" s="71">
        <f t="shared" si="411"/>
        <v>4.4059371943460466E-3</v>
      </c>
      <c r="EQ83" s="71">
        <f t="shared" si="412"/>
        <v>-1.9913751853756191E-2</v>
      </c>
      <c r="ER83" s="71">
        <f t="shared" si="413"/>
        <v>-1.7610022603076255E-2</v>
      </c>
      <c r="ES83" s="71">
        <f t="shared" si="414"/>
        <v>-4.6468335775004206E-2</v>
      </c>
      <c r="ET83" s="71">
        <f t="shared" si="415"/>
        <v>1.9480002255340009E-2</v>
      </c>
      <c r="EW83" s="71">
        <f t="shared" si="416"/>
        <v>0.99312760155573276</v>
      </c>
      <c r="EX83" s="71">
        <f t="shared" si="417"/>
        <v>0.62091535411311094</v>
      </c>
      <c r="EY83" s="71">
        <f t="shared" si="418"/>
        <v>0.77063044308504869</v>
      </c>
      <c r="EZ83" s="71"/>
      <c r="FA83" s="71">
        <f t="shared" si="419"/>
        <v>1.0001163860170159</v>
      </c>
      <c r="FB83" s="71">
        <f t="shared" si="420"/>
        <v>0.9876372613203237</v>
      </c>
      <c r="FC83" s="71">
        <f t="shared" si="421"/>
        <v>0.99555592218593936</v>
      </c>
      <c r="FD83" s="71"/>
      <c r="FE83" s="71">
        <f t="shared" si="422"/>
        <v>0.99932530279080123</v>
      </c>
      <c r="FF83" s="71">
        <f t="shared" si="423"/>
        <v>1.0013706137023646</v>
      </c>
      <c r="FG83" s="71">
        <f t="shared" si="424"/>
        <v>0.99199836871521319</v>
      </c>
      <c r="FH83" s="71"/>
      <c r="FI83" s="71">
        <f t="shared" si="425"/>
        <v>1.0057125354593943</v>
      </c>
      <c r="FJ83" s="71">
        <f t="shared" si="426"/>
        <v>1.3296433644531214</v>
      </c>
      <c r="FK83" s="71">
        <f t="shared" si="427"/>
        <v>1.2609795226106988</v>
      </c>
      <c r="FM83" s="71">
        <f t="shared" si="428"/>
        <v>0.97767433533894998</v>
      </c>
      <c r="FN83" s="71">
        <f t="shared" si="429"/>
        <v>0.93992493342498395</v>
      </c>
      <c r="FO83" s="71">
        <f t="shared" si="430"/>
        <v>0.93818734631662926</v>
      </c>
      <c r="FQ83" s="238"/>
    </row>
    <row r="84" spans="1:193" x14ac:dyDescent="0.2">
      <c r="A84" s="75" t="s">
        <v>147</v>
      </c>
      <c r="B84" s="50">
        <f t="shared" si="368"/>
        <v>2018</v>
      </c>
      <c r="D84" s="79">
        <f>Conversion_Factors!$O80*D245+D327</f>
        <v>0</v>
      </c>
      <c r="E84" s="79">
        <f>Conversion_Factors!$O80*E245+E327</f>
        <v>0</v>
      </c>
      <c r="F84" s="79">
        <f>Conversion_Factors!$O80*F245+F327</f>
        <v>0</v>
      </c>
      <c r="G84" s="79">
        <f>Conversion_Factors!$O80*G245+G327</f>
        <v>0</v>
      </c>
      <c r="H84" s="79">
        <f t="shared" si="321"/>
        <v>0</v>
      </c>
      <c r="I84" s="71"/>
      <c r="J84" s="321">
        <f>Northeast!I84</f>
        <v>21600.190019976591</v>
      </c>
      <c r="K84" s="321">
        <f>Midwest!I84</f>
        <v>26855.730803427181</v>
      </c>
      <c r="L84" s="321">
        <f>South!I84</f>
        <v>45195.846239185674</v>
      </c>
      <c r="M84" s="321">
        <f>West!I84</f>
        <v>26982.010527158069</v>
      </c>
      <c r="N84" s="321">
        <f t="shared" si="322"/>
        <v>120633.77758974751</v>
      </c>
      <c r="P84" s="85">
        <f>Northeast!N84</f>
        <v>41.976775141163756</v>
      </c>
      <c r="Q84" s="85">
        <f>Midwest!N84</f>
        <v>52.689126314219756</v>
      </c>
      <c r="R84" s="85">
        <f>South!N84</f>
        <v>87.48072213841229</v>
      </c>
      <c r="S84" s="85">
        <f>West!N84</f>
        <v>48.930693891283113</v>
      </c>
      <c r="T84" s="81">
        <f t="shared" si="323"/>
        <v>231.07731748507891</v>
      </c>
      <c r="V84" s="79">
        <f>Conversion_Factors!$O80*V245+V327</f>
        <v>0</v>
      </c>
      <c r="W84" s="79">
        <f>Conversion_Factors!$O80*W245+W327</f>
        <v>0</v>
      </c>
      <c r="X84" s="79">
        <f>Conversion_Factors!$O80*X245+X327</f>
        <v>0</v>
      </c>
      <c r="Y84" s="79">
        <f>Conversion_Factors!$O80*Y245+Y327</f>
        <v>0</v>
      </c>
      <c r="Z84" s="79">
        <f>Conversion_Factors!$O80*Z245+Z327</f>
        <v>0</v>
      </c>
      <c r="AC84" s="84">
        <f t="shared" si="324"/>
        <v>0</v>
      </c>
      <c r="AD84" s="84">
        <f t="shared" si="325"/>
        <v>0</v>
      </c>
      <c r="AE84" s="84">
        <f t="shared" si="326"/>
        <v>0</v>
      </c>
      <c r="AF84" s="84">
        <f t="shared" si="327"/>
        <v>0</v>
      </c>
      <c r="AG84" s="84">
        <f t="shared" si="328"/>
        <v>0</v>
      </c>
      <c r="AI84" s="74" t="e">
        <f t="shared" si="329"/>
        <v>#DIV/0!</v>
      </c>
      <c r="AJ84" s="74" t="e">
        <f t="shared" si="330"/>
        <v>#DIV/0!</v>
      </c>
      <c r="AK84" s="74" t="e">
        <f t="shared" si="331"/>
        <v>#DIV/0!</v>
      </c>
      <c r="AL84" s="74" t="e">
        <f t="shared" si="332"/>
        <v>#DIV/0!</v>
      </c>
      <c r="AM84" s="74" t="e">
        <f t="shared" si="333"/>
        <v>#DIV/0!</v>
      </c>
      <c r="AO84" s="118" t="e">
        <f>Northeast!V84</f>
        <v>#DIV/0!</v>
      </c>
      <c r="AP84" s="118" t="e">
        <f>Midwest!V84</f>
        <v>#DIV/0!</v>
      </c>
      <c r="AQ84" s="118" t="e">
        <f>South!V84</f>
        <v>#DIV/0!</v>
      </c>
      <c r="AR84" s="118" t="e">
        <f>West!V84</f>
        <v>#DIV/0!</v>
      </c>
      <c r="AS84" s="118" t="e">
        <f t="shared" si="369"/>
        <v>#DIV/0!</v>
      </c>
      <c r="AU84" s="51">
        <f t="shared" si="370"/>
        <v>1943.3521233999427</v>
      </c>
      <c r="AV84" s="51">
        <f t="shared" si="371"/>
        <v>1961.9323227463933</v>
      </c>
      <c r="AW84" s="51">
        <f t="shared" si="372"/>
        <v>1935.5920824105469</v>
      </c>
      <c r="AX84" s="51">
        <f t="shared" si="373"/>
        <v>1813.4561856327623</v>
      </c>
      <c r="AY84" s="51">
        <f t="shared" si="374"/>
        <v>1915.5274923987611</v>
      </c>
      <c r="BB84" s="71" t="e">
        <f t="shared" si="375"/>
        <v>#DIV/0!</v>
      </c>
      <c r="BC84" s="71" t="e">
        <f t="shared" si="376"/>
        <v>#DIV/0!</v>
      </c>
      <c r="BD84" s="71" t="e">
        <f t="shared" si="377"/>
        <v>#DIV/0!</v>
      </c>
      <c r="BE84" s="71" t="e">
        <f t="shared" si="378"/>
        <v>#DIV/0!</v>
      </c>
      <c r="BF84" s="71"/>
      <c r="BG84" s="71"/>
      <c r="BH84" s="71"/>
      <c r="BI84" s="71"/>
      <c r="BJ84" s="71"/>
      <c r="BK84" s="71"/>
      <c r="BL84" s="71"/>
      <c r="BM84" s="71"/>
      <c r="BN84" s="71"/>
      <c r="BO84" s="71"/>
      <c r="BP84" s="71"/>
      <c r="BQ84" s="147" t="e">
        <f>Northeast!AK84</f>
        <v>#DIV/0!</v>
      </c>
      <c r="BR84" s="147" t="e">
        <f>Midwest!AK84</f>
        <v>#DIV/0!</v>
      </c>
      <c r="BS84" s="147" t="e">
        <f>South!AK84</f>
        <v>#DIV/0!</v>
      </c>
      <c r="BT84" s="147" t="e">
        <f>West!AK84</f>
        <v>#DIV/0!</v>
      </c>
      <c r="BU84" s="72"/>
      <c r="BV84" s="147">
        <f>Northeast!AH84</f>
        <v>0.99510619875153128</v>
      </c>
      <c r="BW84" s="147">
        <f>Midwest!AH84</f>
        <v>0.9785559987344935</v>
      </c>
      <c r="BX84" s="147">
        <f>South!AH84</f>
        <v>0.99945918462341776</v>
      </c>
      <c r="BY84" s="147">
        <f>West!AH84</f>
        <v>0.99119775843078861</v>
      </c>
      <c r="CA84" s="147">
        <f>Northeast!AI84</f>
        <v>1.1745568826846964</v>
      </c>
      <c r="CB84" s="147">
        <f>Midwest!AI84</f>
        <v>1.2514848774123546</v>
      </c>
      <c r="CC84" s="147">
        <f>South!AI84</f>
        <v>1.3073277899848625</v>
      </c>
      <c r="CD84" s="147">
        <f>West!AI84</f>
        <v>1.302245093897662</v>
      </c>
      <c r="CF84" s="147" t="e">
        <f>Northeast!AJ84</f>
        <v>#DIV/0!</v>
      </c>
      <c r="CG84" s="147" t="e">
        <f>Midwest!AJ84</f>
        <v>#DIV/0!</v>
      </c>
      <c r="CH84" s="147" t="e">
        <f>South!AJ84</f>
        <v>#DIV/0!</v>
      </c>
      <c r="CI84" s="147" t="e">
        <f>West!AJ84</f>
        <v>#DIV/0!</v>
      </c>
      <c r="CK84" s="73">
        <f t="shared" si="340"/>
        <v>1.3890833174619641</v>
      </c>
      <c r="CL84" s="73">
        <f t="shared" si="341"/>
        <v>0</v>
      </c>
      <c r="CM84" s="73">
        <f t="shared" si="342"/>
        <v>0.99555592218593936</v>
      </c>
      <c r="CN84" s="73">
        <f t="shared" si="343"/>
        <v>0.99199836871521319</v>
      </c>
      <c r="CO84" s="73">
        <f t="shared" si="344"/>
        <v>1.2609795226106988</v>
      </c>
      <c r="CP84" s="73">
        <f t="shared" si="345"/>
        <v>0.93818734631662926</v>
      </c>
      <c r="CQ84" s="73">
        <f t="shared" si="346"/>
        <v>0.77063044308504869</v>
      </c>
      <c r="CR84" s="73">
        <f t="shared" si="347"/>
        <v>1.25068712854399</v>
      </c>
      <c r="CS84" s="73">
        <f t="shared" si="348"/>
        <v>0</v>
      </c>
      <c r="CT84" s="73"/>
      <c r="CU84" s="73">
        <f t="shared" si="349"/>
        <v>1.1683533907891501</v>
      </c>
      <c r="CX84" s="53"/>
      <c r="CZ84" s="71" t="e">
        <f t="shared" si="379"/>
        <v>#DIV/0!</v>
      </c>
      <c r="DA84" s="71" t="e">
        <f t="shared" si="380"/>
        <v>#DIV/0!</v>
      </c>
      <c r="DB84" s="71" t="e">
        <f t="shared" si="381"/>
        <v>#DIV/0!</v>
      </c>
      <c r="DC84" s="71" t="e">
        <f t="shared" si="382"/>
        <v>#DIV/0!</v>
      </c>
      <c r="DE84" s="71" t="e">
        <f t="shared" si="383"/>
        <v>#DIV/0!</v>
      </c>
      <c r="DF84" s="71" t="e">
        <f t="shared" si="384"/>
        <v>#DIV/0!</v>
      </c>
      <c r="DG84" s="71" t="e">
        <f t="shared" si="385"/>
        <v>#DIV/0!</v>
      </c>
      <c r="DH84" s="71" t="e">
        <f t="shared" si="386"/>
        <v>#DIV/0!</v>
      </c>
      <c r="DI84" s="71" t="e">
        <f t="shared" si="387"/>
        <v>#DIV/0!</v>
      </c>
      <c r="DJ84" s="71"/>
      <c r="DK84" s="71" t="e">
        <f t="shared" si="388"/>
        <v>#DIV/0!</v>
      </c>
      <c r="DL84" s="71" t="e">
        <f t="shared" si="389"/>
        <v>#DIV/0!</v>
      </c>
      <c r="DM84" s="71" t="e">
        <f t="shared" si="390"/>
        <v>#DIV/0!</v>
      </c>
      <c r="DN84" s="71" t="e">
        <f t="shared" si="391"/>
        <v>#DIV/0!</v>
      </c>
      <c r="DQ84" s="71" t="e">
        <f t="shared" si="392"/>
        <v>#DIV/0!</v>
      </c>
      <c r="DR84" s="71" t="e">
        <f t="shared" si="393"/>
        <v>#DIV/0!</v>
      </c>
      <c r="DS84" s="71" t="e">
        <f t="shared" si="394"/>
        <v>#DIV/0!</v>
      </c>
      <c r="DT84" s="71" t="e">
        <f t="shared" si="395"/>
        <v>#DIV/0!</v>
      </c>
      <c r="DV84" s="71">
        <f t="shared" si="396"/>
        <v>0.17905590334271651</v>
      </c>
      <c r="DW84" s="71">
        <f t="shared" si="397"/>
        <v>0.22262198316261309</v>
      </c>
      <c r="DX84" s="71">
        <f t="shared" si="398"/>
        <v>0.37465332796663414</v>
      </c>
      <c r="DY84" s="71">
        <f t="shared" si="399"/>
        <v>0.22366878552803632</v>
      </c>
      <c r="DZ84" s="71"/>
      <c r="EB84" s="71">
        <f t="shared" si="400"/>
        <v>1.403384521866559E-4</v>
      </c>
      <c r="EC84" s="71">
        <f t="shared" si="401"/>
        <v>2.3572417514682698E-4</v>
      </c>
      <c r="ED84" s="71">
        <f t="shared" si="402"/>
        <v>-1.9509451544924585E-4</v>
      </c>
      <c r="EE84" s="71">
        <f t="shared" si="403"/>
        <v>-2.0109550505970829E-5</v>
      </c>
      <c r="EG84" s="71">
        <f t="shared" si="404"/>
        <v>-4.2346722719316545E-4</v>
      </c>
      <c r="EH84" s="71">
        <f t="shared" si="405"/>
        <v>-2.3485562652078825E-4</v>
      </c>
      <c r="EI84" s="71">
        <f t="shared" si="406"/>
        <v>-2.8860741922342206E-4</v>
      </c>
      <c r="EJ84" s="71">
        <f t="shared" si="407"/>
        <v>-2.973501339647592E-4</v>
      </c>
      <c r="EL84" s="71">
        <f t="shared" si="408"/>
        <v>4.5032132291866313E-3</v>
      </c>
      <c r="EM84" s="71">
        <f t="shared" si="409"/>
        <v>4.9903133839312155E-3</v>
      </c>
      <c r="EN84" s="71">
        <f t="shared" si="410"/>
        <v>5.0103223989443023E-3</v>
      </c>
      <c r="EO84" s="71">
        <f t="shared" si="411"/>
        <v>4.9032877846800615E-3</v>
      </c>
      <c r="EQ84" s="71" t="e">
        <f t="shared" si="412"/>
        <v>#DIV/0!</v>
      </c>
      <c r="ER84" s="71" t="e">
        <f t="shared" si="413"/>
        <v>#DIV/0!</v>
      </c>
      <c r="ES84" s="71" t="e">
        <f t="shared" si="414"/>
        <v>#DIV/0!</v>
      </c>
      <c r="ET84" s="71" t="e">
        <f t="shared" si="415"/>
        <v>#DIV/0!</v>
      </c>
      <c r="EW84" s="71" t="e">
        <f t="shared" si="416"/>
        <v>#DIV/0!</v>
      </c>
      <c r="EX84" s="71">
        <f t="shared" si="417"/>
        <v>0.62091535411311094</v>
      </c>
      <c r="EY84" s="71">
        <f t="shared" si="418"/>
        <v>0.77063044308504869</v>
      </c>
      <c r="EZ84" s="71"/>
      <c r="FA84" s="71" t="e">
        <f t="shared" si="419"/>
        <v>#DIV/0!</v>
      </c>
      <c r="FB84" s="71">
        <f t="shared" si="420"/>
        <v>0.9876372613203237</v>
      </c>
      <c r="FC84" s="71">
        <f t="shared" si="421"/>
        <v>0.99555592218593936</v>
      </c>
      <c r="FD84" s="71"/>
      <c r="FE84" s="71" t="e">
        <f t="shared" si="422"/>
        <v>#DIV/0!</v>
      </c>
      <c r="FF84" s="71">
        <f t="shared" si="423"/>
        <v>1.0013706137023646</v>
      </c>
      <c r="FG84" s="71">
        <f t="shared" si="424"/>
        <v>0.99199836871521319</v>
      </c>
      <c r="FH84" s="71"/>
      <c r="FI84" s="71" t="e">
        <f t="shared" si="425"/>
        <v>#DIV/0!</v>
      </c>
      <c r="FJ84" s="71">
        <f t="shared" si="426"/>
        <v>1.3296433644531214</v>
      </c>
      <c r="FK84" s="71">
        <f t="shared" si="427"/>
        <v>1.2609795226106988</v>
      </c>
      <c r="FM84" s="71" t="e">
        <f t="shared" si="428"/>
        <v>#DIV/0!</v>
      </c>
      <c r="FN84" s="71">
        <f t="shared" si="429"/>
        <v>0.93992493342498395</v>
      </c>
      <c r="FO84" s="71">
        <f t="shared" si="430"/>
        <v>0.93818734631662926</v>
      </c>
      <c r="FQ84" s="238"/>
    </row>
    <row r="85" spans="1:193" x14ac:dyDescent="0.2">
      <c r="A85" s="75"/>
      <c r="B85" s="50"/>
      <c r="D85" s="79"/>
      <c r="E85" s="79"/>
      <c r="F85" s="79"/>
      <c r="G85" s="79"/>
      <c r="H85" s="79"/>
      <c r="J85" s="321"/>
      <c r="K85" s="321"/>
      <c r="L85" s="321"/>
      <c r="M85" s="321"/>
      <c r="N85" s="321"/>
      <c r="P85" s="85"/>
      <c r="Q85" s="85"/>
      <c r="R85" s="85"/>
      <c r="S85" s="85"/>
      <c r="T85" s="81"/>
      <c r="V85" s="79"/>
      <c r="W85" s="79"/>
      <c r="X85" s="79"/>
      <c r="Y85" s="79"/>
      <c r="Z85" s="79"/>
      <c r="BB85" s="71"/>
      <c r="BC85" s="71"/>
      <c r="BD85" s="71"/>
      <c r="BE85" s="71"/>
      <c r="BF85" s="71"/>
      <c r="BG85" s="71"/>
      <c r="BH85" s="71"/>
      <c r="BI85" s="71"/>
      <c r="BJ85" s="71"/>
      <c r="BK85" s="71"/>
      <c r="BL85" s="71"/>
      <c r="BM85" s="71"/>
      <c r="BN85" s="71"/>
      <c r="BO85" s="71"/>
      <c r="BP85" s="71"/>
      <c r="BQ85" s="71"/>
      <c r="BR85" s="71"/>
      <c r="BS85" s="71"/>
      <c r="BT85" s="71"/>
      <c r="BU85" s="71"/>
      <c r="BV85" s="71"/>
      <c r="CK85" s="73"/>
      <c r="CL85" s="73"/>
      <c r="CM85" s="73"/>
      <c r="CN85" s="73"/>
      <c r="CO85" s="73"/>
      <c r="CP85" s="73"/>
      <c r="CQ85" s="73"/>
      <c r="CR85" s="73"/>
      <c r="CS85" s="73"/>
      <c r="CT85" s="73"/>
      <c r="CU85" s="73"/>
      <c r="CX85" s="53"/>
      <c r="CZ85" s="71"/>
      <c r="DA85" s="71"/>
      <c r="DB85" s="71"/>
      <c r="DC85" s="71"/>
      <c r="DE85" s="71"/>
      <c r="DF85" s="71"/>
      <c r="DG85" s="71"/>
      <c r="DH85" s="71"/>
      <c r="DI85" s="71"/>
      <c r="DJ85" s="71"/>
      <c r="DK85" s="71"/>
      <c r="DL85" s="71"/>
      <c r="DM85" s="71"/>
      <c r="DN85" s="71"/>
      <c r="DQ85" s="71"/>
      <c r="DR85" s="71"/>
      <c r="DS85" s="71"/>
      <c r="DT85" s="71"/>
      <c r="DV85" s="71"/>
      <c r="DW85" s="71"/>
      <c r="DX85" s="71"/>
      <c r="DY85" s="71"/>
      <c r="DZ85" s="71"/>
      <c r="EB85" s="71"/>
      <c r="EC85" s="71"/>
      <c r="ED85" s="71"/>
      <c r="EE85" s="71"/>
      <c r="EW85" s="71"/>
      <c r="EX85" s="71"/>
      <c r="EY85" s="71"/>
      <c r="EZ85" s="71"/>
      <c r="FA85" s="71"/>
      <c r="FB85" s="71"/>
      <c r="FC85" s="71"/>
      <c r="FD85" s="71"/>
      <c r="FE85" s="71"/>
      <c r="FF85" s="71"/>
      <c r="FG85" s="71"/>
      <c r="FH85" s="71"/>
      <c r="FI85" s="71"/>
      <c r="FJ85" s="71"/>
      <c r="FK85" s="71"/>
      <c r="FQ85" s="238"/>
    </row>
    <row r="86" spans="1:193" x14ac:dyDescent="0.2">
      <c r="A86" s="75"/>
      <c r="B86" s="50"/>
      <c r="D86" s="79"/>
      <c r="E86" s="79"/>
      <c r="F86" s="79"/>
      <c r="G86" s="79"/>
      <c r="H86" s="79"/>
      <c r="J86" s="69"/>
      <c r="K86" s="69"/>
      <c r="L86" s="69"/>
      <c r="M86" s="69"/>
      <c r="N86" s="69"/>
      <c r="Z86" s="70"/>
      <c r="BB86" s="71"/>
      <c r="BC86" s="71"/>
      <c r="BD86" s="71"/>
      <c r="BE86" s="71"/>
      <c r="BF86" s="71"/>
      <c r="BG86" s="71"/>
      <c r="BH86" s="71"/>
      <c r="BI86" s="71"/>
      <c r="BJ86" s="71"/>
      <c r="BK86" s="71"/>
      <c r="BL86" s="71"/>
      <c r="BM86" s="71"/>
      <c r="BN86" s="71"/>
      <c r="BO86" s="71"/>
      <c r="BP86" s="71"/>
      <c r="BQ86" s="71"/>
      <c r="BR86" s="71"/>
      <c r="BS86" s="71"/>
      <c r="BT86" s="71"/>
      <c r="BU86" s="71"/>
      <c r="BV86" s="71"/>
      <c r="CK86" s="73"/>
      <c r="CL86" s="73"/>
      <c r="CM86" s="73"/>
      <c r="CN86" s="73"/>
      <c r="CO86" s="73"/>
      <c r="CP86" s="73"/>
      <c r="CQ86" s="73"/>
      <c r="CR86" s="73"/>
      <c r="CS86" s="73"/>
      <c r="CT86" s="73"/>
      <c r="CU86" s="73"/>
      <c r="CX86" s="53"/>
      <c r="CZ86" s="71"/>
      <c r="DA86" s="71"/>
      <c r="DB86" s="71"/>
      <c r="DC86" s="71"/>
      <c r="DE86" s="71"/>
      <c r="DF86" s="71"/>
      <c r="DG86" s="71"/>
      <c r="DH86" s="71"/>
      <c r="DI86" s="71"/>
      <c r="DJ86" s="71"/>
      <c r="DK86" s="71"/>
      <c r="DL86" s="71"/>
      <c r="DM86" s="71"/>
      <c r="DN86" s="71"/>
      <c r="DQ86" s="71"/>
      <c r="DR86" s="71"/>
      <c r="DS86" s="71"/>
      <c r="DT86" s="71"/>
      <c r="DV86" s="71"/>
      <c r="DW86" s="71"/>
      <c r="DX86" s="71"/>
      <c r="DY86" s="71"/>
      <c r="DZ86" s="71"/>
      <c r="EB86" s="71"/>
      <c r="EC86" s="71"/>
      <c r="ED86" s="71"/>
      <c r="EE86" s="71"/>
      <c r="EW86" s="71"/>
      <c r="EX86" s="71"/>
      <c r="EY86" s="71"/>
      <c r="EZ86" s="71"/>
      <c r="FA86" s="71"/>
      <c r="FB86" s="71"/>
      <c r="FC86" s="71"/>
      <c r="FD86" s="71"/>
      <c r="FE86" s="71"/>
      <c r="FF86" s="71"/>
      <c r="FG86" s="71"/>
      <c r="FH86" s="71"/>
      <c r="FI86" s="71"/>
      <c r="FJ86" s="71"/>
      <c r="FK86" s="71"/>
      <c r="FQ86" s="238"/>
    </row>
    <row r="87" spans="1:193" x14ac:dyDescent="0.2">
      <c r="A87" s="18"/>
      <c r="B87" s="91">
        <f>Base_year</f>
        <v>1985</v>
      </c>
      <c r="D87" s="84"/>
      <c r="E87" s="84"/>
      <c r="F87" s="84"/>
      <c r="G87" s="84"/>
      <c r="H87" s="79"/>
      <c r="J87" s="69"/>
      <c r="K87" s="69"/>
      <c r="L87" s="69"/>
      <c r="M87" s="69"/>
      <c r="N87" s="74">
        <f>INDEX(N15:N76,base_row,1)</f>
        <v>86844.16267424557</v>
      </c>
      <c r="P87" s="84"/>
      <c r="Q87" s="84"/>
      <c r="R87" s="84"/>
      <c r="S87" s="84"/>
      <c r="T87" s="79"/>
      <c r="V87" s="74">
        <f>INDEX(V15:V76,base_row,1)</f>
        <v>175.4385251476823</v>
      </c>
      <c r="W87" s="74">
        <f>INDEX(W15:W76,base_row,1)</f>
        <v>205.46473116028812</v>
      </c>
      <c r="X87" s="74">
        <f>INDEX(X15:X76,base_row,1)</f>
        <v>186.89800308131714</v>
      </c>
      <c r="Y87" s="74">
        <f>INDEX(Y15:Y76,base_row,1)</f>
        <v>163.11302073410786</v>
      </c>
      <c r="Z87" s="74">
        <f>INDEX(Z15:Z76,base_row,1)</f>
        <v>184.46353222484061</v>
      </c>
      <c r="AC87" s="74">
        <f>INDEX(AC15:AC76,base_row,1)</f>
        <v>106.03458051634564</v>
      </c>
      <c r="AD87" s="74">
        <f>INDEX(AD15:AD76,base_row,1)</f>
        <v>131.06262683350161</v>
      </c>
      <c r="AE87" s="74">
        <f>INDEX(AE15:AE76,base_row,1)</f>
        <v>126.23370158478336</v>
      </c>
      <c r="AF87" s="74">
        <f>INDEX(AF15:AF76,base_row,1)</f>
        <v>117.13165869938183</v>
      </c>
      <c r="AG87" s="74">
        <f>INDEX(AG15:AG76,base_row,1)</f>
        <v>121.21137088248582</v>
      </c>
      <c r="AI87" s="74">
        <f>INDEX(AI15:AI76,base_row,1)</f>
        <v>106.07330935060065</v>
      </c>
      <c r="AJ87" s="74">
        <f>INDEX(AJ15:AJ76,base_row,1)</f>
        <v>129.07714664000395</v>
      </c>
      <c r="AK87" s="74">
        <f>INDEX(AK15:AK76,base_row,1)</f>
        <v>125.26470609092397</v>
      </c>
      <c r="AL87" s="74">
        <f>INDEX(AL15:AL76,base_row,1)</f>
        <v>111.57739424968584</v>
      </c>
      <c r="AM87" s="74">
        <f>INDEX(AM15:AM76,base_row,1)</f>
        <v>119.37836654060267</v>
      </c>
      <c r="BB87" s="71"/>
      <c r="BC87" s="71"/>
      <c r="BD87" s="71"/>
      <c r="BE87" s="71"/>
      <c r="BF87" s="71"/>
      <c r="BG87" s="71"/>
      <c r="BH87" s="71"/>
      <c r="BI87" s="71"/>
      <c r="BJ87" s="71"/>
      <c r="BK87" s="71"/>
      <c r="BL87" s="71"/>
      <c r="BM87" s="71"/>
      <c r="BN87" s="71"/>
      <c r="BO87" s="71"/>
      <c r="BP87" s="71"/>
      <c r="BQ87" s="71"/>
      <c r="BR87" s="71"/>
      <c r="BS87" s="71"/>
      <c r="BT87" s="71"/>
      <c r="BU87" s="71"/>
      <c r="BV87" s="71"/>
      <c r="CK87" s="73">
        <v>1.2729089433386083</v>
      </c>
      <c r="CL87" s="73">
        <v>1.0849345608794621</v>
      </c>
      <c r="CM87" s="73">
        <v>0.99681764716489374</v>
      </c>
      <c r="CN87" s="73">
        <v>0.99208142263212262</v>
      </c>
      <c r="CO87" s="73">
        <v>1.3394193622445745</v>
      </c>
      <c r="CP87" s="73">
        <v>1.0104504660488471</v>
      </c>
      <c r="CQ87" s="73">
        <v>0.81060430817736573</v>
      </c>
      <c r="CR87" s="73">
        <v>1.3810229054806122</v>
      </c>
      <c r="CS87" s="73">
        <v>1.3810229054806129</v>
      </c>
      <c r="CT87" s="73"/>
      <c r="CU87" s="73">
        <v>1.3384268377735666</v>
      </c>
      <c r="CX87" s="53"/>
      <c r="CZ87" s="71"/>
      <c r="DA87" s="71"/>
      <c r="DB87" s="71"/>
      <c r="DC87" s="71"/>
      <c r="DE87" s="71"/>
      <c r="DF87" s="71"/>
      <c r="DG87" s="71"/>
      <c r="DH87" s="71"/>
      <c r="DI87" s="71"/>
      <c r="DJ87" s="71"/>
      <c r="DK87" s="71"/>
      <c r="DL87" s="71"/>
      <c r="DM87" s="71"/>
      <c r="DN87" s="71"/>
      <c r="DQ87" s="71"/>
      <c r="DR87" s="71"/>
      <c r="DS87" s="71"/>
      <c r="DT87" s="71"/>
      <c r="DV87" s="71"/>
      <c r="DW87" s="71"/>
      <c r="DX87" s="71"/>
      <c r="DY87" s="71"/>
      <c r="DZ87" s="71"/>
      <c r="EB87" s="71"/>
      <c r="EC87" s="71"/>
      <c r="ED87" s="71"/>
      <c r="EE87" s="71"/>
      <c r="EW87" s="71"/>
      <c r="EX87" s="71">
        <f>INDEX(EX15:EX76,base_row,1)</f>
        <v>0.805723884495678</v>
      </c>
      <c r="FB87" s="71">
        <f>INDEX(FB15:FB76,base_row,1)</f>
        <v>0.9920459908990058</v>
      </c>
      <c r="FF87" s="71">
        <f>INDEX(FF15:FF76,base_row,1)</f>
        <v>1.0094478431444296</v>
      </c>
      <c r="FJ87" s="71">
        <f>INDEX(FJ15:FJ76,base_row,1)</f>
        <v>1.0544527810414104</v>
      </c>
      <c r="FN87" s="71">
        <f>INDEX(FN15:FN76,base_row,1)</f>
        <v>1.0018520683690486</v>
      </c>
      <c r="FQ87" s="238"/>
    </row>
    <row r="88" spans="1:193" x14ac:dyDescent="0.2">
      <c r="A88" s="18"/>
      <c r="B88" s="91">
        <f>Base_year2</f>
        <v>1996</v>
      </c>
      <c r="D88" s="84"/>
      <c r="E88" s="84"/>
      <c r="F88" s="84"/>
      <c r="G88" s="84"/>
      <c r="H88" s="79"/>
      <c r="J88" s="69"/>
      <c r="K88" s="69"/>
      <c r="L88" s="69"/>
      <c r="M88" s="69"/>
      <c r="N88" s="69"/>
      <c r="P88" s="84"/>
      <c r="Q88" s="84"/>
      <c r="R88" s="84"/>
      <c r="S88" s="84"/>
      <c r="T88" s="79"/>
      <c r="BB88" s="71"/>
      <c r="BC88" s="71"/>
      <c r="BD88" s="71"/>
      <c r="BE88" s="71"/>
      <c r="BF88" s="71"/>
      <c r="BG88" s="71"/>
      <c r="BH88" s="71"/>
      <c r="BI88" s="71"/>
      <c r="BJ88" s="71"/>
      <c r="BK88" s="71"/>
      <c r="BL88" s="71"/>
      <c r="BM88" s="71"/>
      <c r="BN88" s="71"/>
      <c r="BO88" s="71"/>
      <c r="BP88" s="71"/>
      <c r="BQ88" s="71"/>
      <c r="BR88" s="71"/>
      <c r="BS88" s="71"/>
      <c r="BT88" s="71"/>
      <c r="BU88" s="71"/>
      <c r="BV88" s="71"/>
      <c r="CK88" s="73"/>
      <c r="CL88" s="73"/>
      <c r="CM88" s="73"/>
      <c r="CN88" s="73"/>
      <c r="CO88" s="73"/>
      <c r="CP88" s="73"/>
      <c r="CQ88" s="73"/>
      <c r="CR88" s="73"/>
      <c r="CS88" s="73"/>
      <c r="CT88" s="73"/>
      <c r="CU88" s="73"/>
      <c r="CX88" s="53"/>
      <c r="CZ88" s="71"/>
      <c r="DA88" s="71"/>
      <c r="DB88" s="71"/>
      <c r="DC88" s="71"/>
      <c r="DE88" s="71"/>
      <c r="DF88" s="71"/>
      <c r="DG88" s="71"/>
      <c r="DH88" s="71"/>
      <c r="DI88" s="71"/>
      <c r="DJ88" s="71"/>
      <c r="DK88" s="71"/>
      <c r="DL88" s="71"/>
      <c r="DM88" s="71"/>
      <c r="DN88" s="71"/>
      <c r="DQ88" s="71"/>
      <c r="DR88" s="71"/>
      <c r="DS88" s="71"/>
      <c r="DT88" s="71"/>
      <c r="DV88" s="71"/>
      <c r="DW88" s="71"/>
      <c r="DX88" s="71"/>
      <c r="DY88" s="71"/>
      <c r="DZ88" s="71"/>
      <c r="EB88" s="71"/>
      <c r="EC88" s="71"/>
      <c r="ED88" s="71"/>
      <c r="EE88" s="71"/>
      <c r="EW88" s="71"/>
      <c r="EX88" s="71"/>
      <c r="EY88" s="71"/>
      <c r="EZ88" s="71"/>
      <c r="FA88" s="71"/>
      <c r="FB88" s="71"/>
      <c r="FC88" s="71"/>
      <c r="FD88" s="71"/>
      <c r="FE88" s="71"/>
      <c r="FF88" s="71"/>
      <c r="FG88" s="71"/>
      <c r="FH88" s="71"/>
      <c r="FI88" s="71"/>
      <c r="FJ88" s="71"/>
      <c r="FK88" s="71"/>
      <c r="FQ88" s="238"/>
    </row>
    <row r="89" spans="1:193" x14ac:dyDescent="0.2">
      <c r="A89" s="75"/>
      <c r="B89" s="50"/>
      <c r="D89" s="79"/>
      <c r="E89" s="79"/>
      <c r="F89" s="79"/>
      <c r="G89" s="79"/>
      <c r="H89" s="79"/>
      <c r="J89" s="69"/>
      <c r="K89" s="69"/>
      <c r="L89" s="69"/>
      <c r="M89" s="69"/>
      <c r="N89" s="69"/>
      <c r="Z89" s="70"/>
      <c r="BB89" s="71"/>
      <c r="BC89" s="71"/>
      <c r="BD89" s="71"/>
      <c r="BE89" s="71"/>
      <c r="BF89" s="71"/>
      <c r="BG89" s="71"/>
      <c r="BH89" s="71"/>
      <c r="BI89" s="71"/>
      <c r="BJ89" s="71"/>
      <c r="BK89" s="71"/>
      <c r="BL89" s="71"/>
      <c r="BM89" s="71"/>
      <c r="BN89" s="71"/>
      <c r="BO89" s="71"/>
      <c r="BP89" s="71"/>
      <c r="BQ89" s="71"/>
      <c r="BR89" s="71"/>
      <c r="BS89" s="71"/>
      <c r="BT89" s="71"/>
      <c r="BU89" s="72"/>
      <c r="BV89" s="71"/>
      <c r="CK89" s="73"/>
      <c r="CL89" s="73"/>
      <c r="CM89" s="73"/>
      <c r="CN89" s="73"/>
      <c r="CO89" s="73"/>
      <c r="CP89" s="73"/>
      <c r="CQ89" s="73"/>
      <c r="CR89" s="73"/>
      <c r="CS89" s="73"/>
      <c r="CT89" s="73"/>
      <c r="CU89" s="73"/>
      <c r="CX89" s="53"/>
      <c r="CZ89" s="71"/>
      <c r="DA89" s="71"/>
      <c r="DB89" s="71"/>
      <c r="DC89" s="71"/>
      <c r="DE89" s="71"/>
      <c r="DF89" s="71"/>
      <c r="DG89" s="71"/>
      <c r="DH89" s="71"/>
      <c r="DI89" s="71"/>
      <c r="DJ89" s="71"/>
      <c r="DK89" s="71"/>
      <c r="DL89" s="71"/>
      <c r="DM89" s="71"/>
      <c r="DN89" s="71"/>
      <c r="DQ89" s="71"/>
      <c r="DR89" s="71"/>
      <c r="DS89" s="71"/>
      <c r="DT89" s="71"/>
      <c r="DV89" s="71"/>
      <c r="DW89" s="71"/>
      <c r="DX89" s="71"/>
      <c r="DY89" s="71"/>
      <c r="DZ89" s="71"/>
      <c r="EB89" s="71"/>
      <c r="EC89" s="71"/>
      <c r="ED89" s="71"/>
      <c r="EE89" s="71"/>
      <c r="EW89" s="71"/>
      <c r="EX89" s="71"/>
      <c r="EY89" s="71"/>
      <c r="EZ89" s="71"/>
      <c r="FA89" s="71"/>
      <c r="FB89" s="71"/>
      <c r="FC89" s="71"/>
      <c r="FD89" s="71"/>
      <c r="FE89" s="71"/>
      <c r="FF89" s="71"/>
      <c r="FG89" s="71"/>
      <c r="FH89" s="71"/>
      <c r="FI89" s="71"/>
      <c r="FJ89" s="71"/>
      <c r="FK89" s="71"/>
      <c r="FQ89" s="238"/>
    </row>
    <row r="90" spans="1:193" x14ac:dyDescent="0.2">
      <c r="A90" s="50"/>
      <c r="B90" s="50"/>
      <c r="D90" s="83"/>
      <c r="E90" s="83"/>
      <c r="F90" s="83"/>
      <c r="G90" s="83"/>
      <c r="H90" s="83"/>
      <c r="J90" s="69"/>
      <c r="K90" s="69"/>
      <c r="L90" s="69"/>
      <c r="M90" s="69"/>
      <c r="N90" s="69"/>
      <c r="V90" s="74"/>
      <c r="W90" s="74"/>
      <c r="X90" s="74"/>
      <c r="Y90" s="74"/>
      <c r="Z90" s="74"/>
      <c r="BU90" s="142"/>
      <c r="CK90" s="71"/>
      <c r="CL90" s="71"/>
      <c r="CM90" s="71"/>
      <c r="CN90" s="71"/>
      <c r="CO90" s="71"/>
      <c r="CP90" s="71"/>
      <c r="CQ90" s="71">
        <f>H83/CQ91</f>
        <v>21487.127974722</v>
      </c>
      <c r="CR90" s="71"/>
      <c r="CS90" s="71"/>
      <c r="CT90" s="71"/>
      <c r="CU90" s="71"/>
      <c r="CX90" s="53"/>
      <c r="FQ90" s="238"/>
    </row>
    <row r="91" spans="1:193" x14ac:dyDescent="0.2">
      <c r="A91" s="50"/>
      <c r="B91" s="50"/>
      <c r="D91" s="86" t="s">
        <v>95</v>
      </c>
      <c r="E91" s="83"/>
      <c r="F91" s="83"/>
      <c r="G91" s="83"/>
      <c r="H91" s="83"/>
      <c r="J91" s="69"/>
      <c r="K91" s="69"/>
      <c r="L91" s="69"/>
      <c r="M91" s="69"/>
      <c r="N91" s="69"/>
      <c r="T91" s="71"/>
      <c r="V91" s="74"/>
      <c r="W91" s="74"/>
      <c r="X91" s="74"/>
      <c r="Y91" s="74"/>
      <c r="Z91" s="74"/>
      <c r="AC91" s="54" t="s">
        <v>149</v>
      </c>
      <c r="BU91" s="142"/>
      <c r="CK91" s="71"/>
      <c r="CL91" s="71"/>
      <c r="CM91" s="824"/>
      <c r="CN91" s="72"/>
      <c r="CO91" s="72"/>
      <c r="CP91" s="72"/>
      <c r="CQ91" s="72">
        <f>CQ84/CQ92</f>
        <v>0.92624994331440491</v>
      </c>
      <c r="CR91" s="72"/>
      <c r="CS91" s="72"/>
      <c r="CT91" s="72"/>
      <c r="CU91" s="72"/>
      <c r="CV91" s="142"/>
      <c r="CW91" s="142"/>
      <c r="CX91" s="53"/>
      <c r="FQ91" s="238"/>
    </row>
    <row r="92" spans="1:193" x14ac:dyDescent="0.2">
      <c r="A92" s="50"/>
      <c r="B92" s="50"/>
      <c r="D92" s="83"/>
      <c r="E92" s="83"/>
      <c r="F92" s="83"/>
      <c r="G92" s="83"/>
      <c r="H92" s="83"/>
      <c r="BQ92" s="142"/>
      <c r="BR92" s="142"/>
      <c r="BS92" s="142"/>
      <c r="BT92" s="142"/>
      <c r="BU92" s="142"/>
      <c r="CK92" s="71"/>
      <c r="CL92" s="71"/>
      <c r="CM92" s="824"/>
      <c r="CN92" s="825"/>
      <c r="CO92" s="825"/>
      <c r="CP92" s="72"/>
      <c r="CQ92" s="72">
        <f>Residential_Total_LMDI_UtilAdj!$AG$83</f>
        <v>0.8319897330600613</v>
      </c>
      <c r="CR92" s="72"/>
      <c r="CS92" s="72"/>
      <c r="CT92" s="72"/>
      <c r="CU92" s="72"/>
      <c r="CV92" s="142"/>
      <c r="CW92" s="142"/>
      <c r="CX92" s="53"/>
      <c r="FQ92" s="238"/>
    </row>
    <row r="93" spans="1:193" ht="63.75" x14ac:dyDescent="0.2">
      <c r="A93" s="50"/>
      <c r="B93" s="50"/>
      <c r="D93" s="77" t="s">
        <v>22</v>
      </c>
      <c r="E93" s="77" t="s">
        <v>23</v>
      </c>
      <c r="F93" s="77" t="s">
        <v>24</v>
      </c>
      <c r="G93" s="77" t="s">
        <v>25</v>
      </c>
      <c r="H93" s="78" t="s">
        <v>32</v>
      </c>
      <c r="J93" s="77" t="s">
        <v>124</v>
      </c>
      <c r="K93" s="77" t="s">
        <v>124</v>
      </c>
      <c r="L93" s="77" t="s">
        <v>125</v>
      </c>
      <c r="M93" s="77" t="s">
        <v>126</v>
      </c>
      <c r="N93" s="78" t="s">
        <v>32</v>
      </c>
      <c r="P93" s="56" t="str">
        <f>J93</f>
        <v>Single-Family Attached</v>
      </c>
      <c r="Q93" s="56" t="str">
        <f>K93</f>
        <v>Single-Family Attached</v>
      </c>
      <c r="R93" s="56" t="str">
        <f>L93</f>
        <v>Mobile Home</v>
      </c>
      <c r="S93" s="56" t="str">
        <f>M93</f>
        <v>Multi-Family (2-4 units)</v>
      </c>
      <c r="T93" s="56" t="s">
        <v>32</v>
      </c>
      <c r="V93" s="56" t="str">
        <f>D93</f>
        <v>Northeast</v>
      </c>
      <c r="W93" s="56" t="str">
        <f>E93</f>
        <v>Midwest</v>
      </c>
      <c r="X93" s="56" t="str">
        <f>F93</f>
        <v>South</v>
      </c>
      <c r="Y93" s="56" t="str">
        <f>G93</f>
        <v>West</v>
      </c>
      <c r="Z93" s="56" t="s">
        <v>32</v>
      </c>
      <c r="AC93" s="78" t="str">
        <f>J93</f>
        <v>Single-Family Attached</v>
      </c>
      <c r="AD93" s="78" t="str">
        <f>K93</f>
        <v>Single-Family Attached</v>
      </c>
      <c r="AE93" s="78" t="str">
        <f>L93</f>
        <v>Mobile Home</v>
      </c>
      <c r="AF93" s="78" t="str">
        <f>M93</f>
        <v>Multi-Family (2-4 units)</v>
      </c>
      <c r="AG93" s="78" t="s">
        <v>32</v>
      </c>
      <c r="AI93" s="123" t="s">
        <v>179</v>
      </c>
      <c r="AJ93" s="56" t="s">
        <v>124</v>
      </c>
      <c r="AK93" s="56" t="s">
        <v>125</v>
      </c>
      <c r="AL93" s="56" t="s">
        <v>126</v>
      </c>
      <c r="AM93" s="56" t="s">
        <v>32</v>
      </c>
      <c r="AO93" s="78" t="s">
        <v>124</v>
      </c>
      <c r="AP93" s="78" t="s">
        <v>124</v>
      </c>
      <c r="AQ93" s="78" t="s">
        <v>125</v>
      </c>
      <c r="AR93" s="78" t="s">
        <v>126</v>
      </c>
      <c r="AS93" s="78" t="s">
        <v>32</v>
      </c>
      <c r="AU93" s="78" t="s">
        <v>124</v>
      </c>
      <c r="AV93" s="78" t="s">
        <v>124</v>
      </c>
      <c r="AW93" s="78" t="s">
        <v>125</v>
      </c>
      <c r="AX93" s="78" t="s">
        <v>126</v>
      </c>
      <c r="AY93" s="78" t="s">
        <v>32</v>
      </c>
      <c r="BB93" s="56" t="str">
        <f>D93</f>
        <v>Northeast</v>
      </c>
      <c r="BC93" s="56" t="str">
        <f>E93</f>
        <v>Midwest</v>
      </c>
      <c r="BD93" s="56" t="str">
        <f>F93</f>
        <v>South</v>
      </c>
      <c r="BE93" s="56" t="str">
        <f>G93</f>
        <v>West</v>
      </c>
      <c r="BF93" s="58"/>
      <c r="BG93" s="58"/>
      <c r="BH93" s="58"/>
      <c r="BI93" s="58"/>
      <c r="BJ93" s="58"/>
      <c r="BK93" s="58"/>
      <c r="BL93" s="58"/>
      <c r="BM93" s="58"/>
      <c r="BN93" s="58"/>
      <c r="BO93" s="58"/>
      <c r="BP93" s="58"/>
      <c r="BQ93" s="58"/>
      <c r="BR93" s="58"/>
      <c r="BS93" s="58"/>
      <c r="BT93" s="58"/>
      <c r="BU93" s="58"/>
      <c r="CM93" s="142"/>
      <c r="CN93" s="142"/>
      <c r="CO93" s="142"/>
      <c r="CP93" s="142"/>
      <c r="CQ93" s="142"/>
      <c r="CR93" s="142"/>
      <c r="CS93" s="142"/>
      <c r="CT93" s="142"/>
      <c r="CU93" s="142"/>
      <c r="CV93" s="142"/>
      <c r="CW93" s="142"/>
      <c r="CX93" s="53"/>
      <c r="FQ93" s="238"/>
      <c r="FS93" s="119"/>
      <c r="FT93" s="121" t="s">
        <v>334</v>
      </c>
      <c r="FU93" s="121" t="s">
        <v>333</v>
      </c>
      <c r="FV93" s="121" t="s">
        <v>287</v>
      </c>
      <c r="FW93" s="121" t="s">
        <v>292</v>
      </c>
      <c r="FX93" s="121" t="s">
        <v>289</v>
      </c>
      <c r="FY93" s="121" t="s">
        <v>417</v>
      </c>
      <c r="GB93" s="237" t="s">
        <v>412</v>
      </c>
      <c r="GC93" s="237" t="s">
        <v>416</v>
      </c>
      <c r="GD93" s="237" t="s">
        <v>413</v>
      </c>
      <c r="GE93" s="237" t="s">
        <v>414</v>
      </c>
      <c r="GF93" s="237" t="s">
        <v>415</v>
      </c>
      <c r="GI93" s="117" t="s">
        <v>412</v>
      </c>
      <c r="GJ93" s="117" t="s">
        <v>421</v>
      </c>
      <c r="GK93" s="117" t="s">
        <v>422</v>
      </c>
    </row>
    <row r="94" spans="1:193" ht="23.25" customHeight="1" x14ac:dyDescent="0.2">
      <c r="A94" s="136" t="s">
        <v>303</v>
      </c>
      <c r="B94" s="50"/>
      <c r="D94" s="82" t="s">
        <v>33</v>
      </c>
      <c r="E94" s="82" t="s">
        <v>33</v>
      </c>
      <c r="F94" s="82" t="s">
        <v>117</v>
      </c>
      <c r="G94" s="82" t="s">
        <v>117</v>
      </c>
      <c r="H94" s="82" t="s">
        <v>117</v>
      </c>
      <c r="J94" s="61"/>
      <c r="K94" s="61"/>
      <c r="L94" s="61"/>
      <c r="M94" s="61"/>
      <c r="N94" s="61"/>
      <c r="P94" s="61"/>
      <c r="Q94" s="61"/>
      <c r="R94" s="61"/>
      <c r="S94" s="61"/>
      <c r="T94" s="61"/>
      <c r="V94" s="82" t="s">
        <v>33</v>
      </c>
      <c r="W94" s="82" t="s">
        <v>33</v>
      </c>
      <c r="X94" s="82" t="s">
        <v>117</v>
      </c>
      <c r="Y94" s="82" t="s">
        <v>117</v>
      </c>
      <c r="Z94" s="82" t="s">
        <v>117</v>
      </c>
      <c r="AC94" s="82" t="s">
        <v>33</v>
      </c>
      <c r="AD94" s="82" t="s">
        <v>33</v>
      </c>
      <c r="AE94" s="82" t="s">
        <v>117</v>
      </c>
      <c r="AF94" s="82" t="s">
        <v>117</v>
      </c>
      <c r="AG94" s="82" t="s">
        <v>117</v>
      </c>
      <c r="AI94" s="82" t="s">
        <v>33</v>
      </c>
      <c r="AJ94" s="82" t="s">
        <v>33</v>
      </c>
      <c r="AK94" s="82" t="s">
        <v>117</v>
      </c>
      <c r="AL94" s="82" t="s">
        <v>117</v>
      </c>
      <c r="AM94" s="82" t="s">
        <v>117</v>
      </c>
      <c r="AO94" s="62"/>
      <c r="AP94" s="62"/>
      <c r="AQ94" s="62"/>
      <c r="AR94" s="62"/>
      <c r="AS94" s="62"/>
      <c r="AU94" s="61"/>
      <c r="AV94" s="61"/>
      <c r="AW94" s="61"/>
      <c r="AX94" s="61"/>
      <c r="AY94" s="61"/>
      <c r="BB94" s="82" t="s">
        <v>33</v>
      </c>
      <c r="BC94" s="82" t="s">
        <v>33</v>
      </c>
      <c r="BD94" s="82" t="s">
        <v>117</v>
      </c>
      <c r="BE94" s="82" t="s">
        <v>117</v>
      </c>
      <c r="BF94" s="132"/>
      <c r="BG94" s="132"/>
      <c r="BH94" s="132"/>
      <c r="BI94" s="132"/>
      <c r="BJ94" s="132"/>
      <c r="BK94" s="132"/>
      <c r="BL94" s="132"/>
      <c r="BM94" s="132"/>
      <c r="BN94" s="132"/>
      <c r="BO94" s="132"/>
      <c r="BP94" s="132"/>
      <c r="BQ94" s="132"/>
      <c r="BR94" s="132"/>
      <c r="BS94" s="132"/>
      <c r="BT94" s="132"/>
      <c r="BU94" s="132"/>
      <c r="BV94" s="132"/>
      <c r="CX94" s="53"/>
      <c r="FQ94" s="238"/>
      <c r="FS94" s="51">
        <v>1970</v>
      </c>
      <c r="FT94" s="71">
        <f t="shared" ref="FT94:FY95" si="431">CL117</f>
        <v>1.3746955608121545</v>
      </c>
      <c r="FU94" s="71">
        <f t="shared" si="431"/>
        <v>1.021823129432317</v>
      </c>
      <c r="FV94" s="71">
        <f t="shared" si="431"/>
        <v>0.99312559031551417</v>
      </c>
      <c r="FW94" s="71">
        <f t="shared" si="431"/>
        <v>0.94746042113426021</v>
      </c>
      <c r="FX94" s="71">
        <f t="shared" si="431"/>
        <v>0.98979947544440605</v>
      </c>
      <c r="FY94" s="71">
        <f t="shared" si="431"/>
        <v>1.4445026148903892</v>
      </c>
      <c r="GA94" s="51">
        <f>FS94</f>
        <v>1970</v>
      </c>
      <c r="GB94" s="118">
        <f>CR117</f>
        <v>1.0042679643506989</v>
      </c>
      <c r="GC94" s="118">
        <f>CK117</f>
        <v>0.73053845009682616</v>
      </c>
      <c r="GD94" s="118">
        <f>CO117</f>
        <v>0.94746042113426021</v>
      </c>
      <c r="GE94" s="118">
        <f>CM117*CM117*CP117</f>
        <v>1.0334719105625545</v>
      </c>
      <c r="GF94" s="118">
        <f>CQ117</f>
        <v>1.4445026148903892</v>
      </c>
      <c r="GH94" s="51">
        <v>1985</v>
      </c>
      <c r="GI94" s="71">
        <f>CS124</f>
        <v>1.0571166223775259</v>
      </c>
      <c r="GJ94" s="71">
        <f t="shared" ref="GJ94:GK101" si="432">CK124</f>
        <v>0.86782977315631094</v>
      </c>
      <c r="GK94" s="71">
        <f t="shared" si="432"/>
        <v>1.2181151823505383</v>
      </c>
    </row>
    <row r="95" spans="1:193" ht="25.5" x14ac:dyDescent="0.2">
      <c r="A95" s="50"/>
      <c r="B95" s="50"/>
      <c r="D95" s="82" t="s">
        <v>119</v>
      </c>
      <c r="E95" s="82" t="s">
        <v>120</v>
      </c>
      <c r="F95" s="82" t="s">
        <v>120</v>
      </c>
      <c r="G95" s="82" t="s">
        <v>120</v>
      </c>
      <c r="H95" s="82" t="s">
        <v>120</v>
      </c>
      <c r="J95" s="80" t="s">
        <v>128</v>
      </c>
      <c r="K95" s="80" t="s">
        <v>128</v>
      </c>
      <c r="L95" s="80" t="s">
        <v>128</v>
      </c>
      <c r="M95" s="80" t="s">
        <v>128</v>
      </c>
      <c r="N95" s="80" t="s">
        <v>128</v>
      </c>
      <c r="P95" s="80" t="s">
        <v>130</v>
      </c>
      <c r="Q95" s="80" t="s">
        <v>130</v>
      </c>
      <c r="R95" s="80" t="s">
        <v>130</v>
      </c>
      <c r="S95" s="80" t="s">
        <v>130</v>
      </c>
      <c r="T95" s="80" t="s">
        <v>130</v>
      </c>
      <c r="V95" s="76" t="s">
        <v>132</v>
      </c>
      <c r="W95" s="76" t="s">
        <v>132</v>
      </c>
      <c r="X95" s="76" t="s">
        <v>132</v>
      </c>
      <c r="Y95" s="76" t="s">
        <v>132</v>
      </c>
      <c r="Z95" s="76" t="s">
        <v>132</v>
      </c>
      <c r="AC95" s="76" t="s">
        <v>148</v>
      </c>
      <c r="AD95" s="76" t="s">
        <v>148</v>
      </c>
      <c r="AE95" s="76" t="s">
        <v>148</v>
      </c>
      <c r="AF95" s="76" t="s">
        <v>148</v>
      </c>
      <c r="AG95" s="76" t="s">
        <v>148</v>
      </c>
      <c r="AI95" s="61" t="s">
        <v>148</v>
      </c>
      <c r="AJ95" s="61" t="s">
        <v>148</v>
      </c>
      <c r="AK95" s="61" t="s">
        <v>148</v>
      </c>
      <c r="AL95" s="61" t="s">
        <v>148</v>
      </c>
      <c r="AM95" s="61" t="s">
        <v>148</v>
      </c>
      <c r="AO95" s="80" t="s">
        <v>276</v>
      </c>
      <c r="AP95" s="80" t="s">
        <v>276</v>
      </c>
      <c r="AQ95" s="80" t="s">
        <v>276</v>
      </c>
      <c r="AR95" s="80" t="s">
        <v>276</v>
      </c>
      <c r="AS95" s="76" t="s">
        <v>148</v>
      </c>
      <c r="AU95" s="80" t="s">
        <v>279</v>
      </c>
      <c r="AV95" s="80" t="s">
        <v>279</v>
      </c>
      <c r="AW95" s="80" t="s">
        <v>279</v>
      </c>
      <c r="AX95" s="80" t="s">
        <v>279</v>
      </c>
      <c r="AY95" s="80" t="s">
        <v>279</v>
      </c>
      <c r="BB95" s="61" t="s">
        <v>121</v>
      </c>
      <c r="BC95" s="61" t="s">
        <v>121</v>
      </c>
      <c r="BD95" s="61" t="s">
        <v>121</v>
      </c>
      <c r="BE95" s="61" t="s">
        <v>121</v>
      </c>
      <c r="BF95" s="58"/>
      <c r="BG95" s="58"/>
      <c r="BH95" s="58"/>
      <c r="BI95" s="58"/>
      <c r="BJ95" s="58"/>
      <c r="BK95" s="58"/>
      <c r="BL95" s="58"/>
      <c r="BM95" s="58"/>
      <c r="BN95" s="58"/>
      <c r="BO95" s="58"/>
      <c r="BP95" s="58"/>
      <c r="BQ95" s="58"/>
      <c r="BR95" s="58"/>
      <c r="BS95" s="58"/>
      <c r="BT95" s="58"/>
      <c r="BU95" s="58"/>
      <c r="CX95" s="53"/>
      <c r="FQ95" s="238"/>
      <c r="FS95" s="51">
        <f>FS94+1</f>
        <v>1971</v>
      </c>
      <c r="FT95" s="71">
        <f t="shared" si="431"/>
        <v>1.3672647344326112</v>
      </c>
      <c r="FU95" s="71">
        <f t="shared" si="431"/>
        <v>1.0198994260288488</v>
      </c>
      <c r="FV95" s="71">
        <f t="shared" si="431"/>
        <v>0.99456500381384993</v>
      </c>
      <c r="FW95" s="71">
        <f t="shared" si="431"/>
        <v>0.94943386810762798</v>
      </c>
      <c r="FX95" s="71">
        <f t="shared" si="431"/>
        <v>0.97328540214693304</v>
      </c>
      <c r="FY95" s="71">
        <f t="shared" si="431"/>
        <v>1.4586703727620935</v>
      </c>
      <c r="GA95" s="51">
        <f t="shared" ref="GA95:GA103" si="433">FS95</f>
        <v>1971</v>
      </c>
      <c r="GB95" s="118">
        <f>CR118</f>
        <v>1.0266778019897174</v>
      </c>
      <c r="GC95" s="118">
        <f>CK118</f>
        <v>0.75089905863458772</v>
      </c>
      <c r="GD95" s="118">
        <f>CO118</f>
        <v>0.94943386810762798</v>
      </c>
      <c r="GE95" s="118">
        <f>CM118*CM118*CP118</f>
        <v>1.0124064523955381</v>
      </c>
      <c r="GF95" s="118">
        <f>CQ118</f>
        <v>1.4586703727620935</v>
      </c>
      <c r="GH95" s="51">
        <v>1985</v>
      </c>
      <c r="GI95" s="71">
        <f>CS125</f>
        <v>1.0744270066966484</v>
      </c>
      <c r="GJ95" s="71">
        <f t="shared" si="432"/>
        <v>0.889856924376493</v>
      </c>
      <c r="GK95" s="71">
        <f t="shared" si="432"/>
        <v>1.2074154588946762</v>
      </c>
    </row>
    <row r="96" spans="1:193" x14ac:dyDescent="0.2">
      <c r="A96" s="50" t="s">
        <v>122</v>
      </c>
      <c r="B96" s="50">
        <v>1949</v>
      </c>
      <c r="D96" s="79"/>
      <c r="E96" s="79"/>
      <c r="F96" s="79"/>
      <c r="G96" s="79"/>
      <c r="H96" s="79"/>
      <c r="J96" s="69"/>
      <c r="K96" s="69"/>
      <c r="L96" s="69"/>
      <c r="M96" s="69"/>
      <c r="N96" s="69"/>
      <c r="V96" s="70"/>
      <c r="W96" s="70"/>
      <c r="X96" s="70"/>
      <c r="Y96" s="70"/>
      <c r="Z96" s="70"/>
      <c r="BB96" s="71"/>
      <c r="BC96" s="71"/>
      <c r="BD96" s="71"/>
      <c r="BE96" s="71"/>
      <c r="BF96" s="72"/>
      <c r="BG96" s="72"/>
      <c r="BH96" s="72"/>
      <c r="BI96" s="72"/>
      <c r="BJ96" s="72"/>
      <c r="BK96" s="72"/>
      <c r="BL96" s="72"/>
      <c r="BM96" s="72"/>
      <c r="BN96" s="72"/>
      <c r="BO96" s="72"/>
      <c r="BP96" s="72"/>
      <c r="BQ96" s="72"/>
      <c r="BR96" s="72"/>
      <c r="BS96" s="72"/>
      <c r="BT96" s="72"/>
      <c r="BU96" s="72"/>
      <c r="BV96" s="72"/>
      <c r="CK96" s="73"/>
      <c r="CL96" s="73"/>
      <c r="CM96" s="73"/>
      <c r="CN96" s="73"/>
      <c r="CO96" s="73"/>
      <c r="CP96" s="73"/>
      <c r="CQ96" s="73"/>
      <c r="CR96" s="73"/>
      <c r="CS96" s="73"/>
      <c r="CT96" s="73"/>
      <c r="CU96" s="73"/>
      <c r="CX96" s="53"/>
      <c r="CZ96" s="71" t="e">
        <f t="shared" ref="CZ96:CZ127" si="434">D96/$H96</f>
        <v>#DIV/0!</v>
      </c>
      <c r="DA96" s="71" t="e">
        <f t="shared" ref="DA96:DA127" si="435">E96/$H96</f>
        <v>#DIV/0!</v>
      </c>
      <c r="DB96" s="71" t="e">
        <f t="shared" ref="DB96:DB127" si="436">F96/$H96</f>
        <v>#DIV/0!</v>
      </c>
      <c r="DC96" s="71" t="e">
        <f t="shared" ref="DC96:DC127" si="437">G96/$H96</f>
        <v>#DIV/0!</v>
      </c>
      <c r="DE96" s="71"/>
      <c r="DF96" s="71"/>
      <c r="DG96" s="71"/>
      <c r="DH96" s="71"/>
      <c r="DI96" s="71"/>
      <c r="DJ96" s="71"/>
      <c r="DK96" s="71"/>
      <c r="DL96" s="71"/>
      <c r="DM96" s="71"/>
      <c r="DN96" s="71"/>
      <c r="DV96" s="71"/>
      <c r="DW96" s="71"/>
      <c r="DX96" s="71"/>
      <c r="DY96" s="71"/>
      <c r="DZ96" s="71"/>
      <c r="EB96" s="71"/>
      <c r="EC96" s="71"/>
      <c r="ED96" s="71"/>
      <c r="EE96" s="71"/>
      <c r="EW96" s="71"/>
      <c r="EX96" s="71">
        <v>1</v>
      </c>
      <c r="EY96" s="71">
        <f t="shared" ref="EY96:EY127" si="438">EX96/EX$167</f>
        <v>1.4445026148903892</v>
      </c>
      <c r="EZ96" s="71"/>
      <c r="FA96" s="71"/>
      <c r="FB96" s="71">
        <v>1</v>
      </c>
      <c r="FC96" s="71">
        <f t="shared" ref="FC96:FC127" si="439">FB96/FB$167</f>
        <v>1.021823129432317</v>
      </c>
      <c r="FD96" s="71"/>
      <c r="FE96" s="71"/>
      <c r="FF96" s="71">
        <v>1</v>
      </c>
      <c r="FG96" s="71">
        <f t="shared" ref="FG96:FG127" si="440">FF96/FF$167</f>
        <v>0.99312559031551417</v>
      </c>
      <c r="FH96" s="71"/>
      <c r="FI96" s="71"/>
      <c r="FJ96" s="71">
        <v>1</v>
      </c>
      <c r="FK96" s="71">
        <f t="shared" ref="FK96:FK127" si="441">FJ96/FJ$167</f>
        <v>0.94746042113426021</v>
      </c>
      <c r="FM96" s="71"/>
      <c r="FN96" s="71">
        <v>1</v>
      </c>
      <c r="FO96" s="71">
        <f t="shared" ref="FO96:FO127" si="442">FN96/FN$167</f>
        <v>0.98979947544440605</v>
      </c>
      <c r="FQ96" s="238"/>
      <c r="FS96" s="51">
        <f t="shared" ref="FS96:FS101" si="443">FS95+1</f>
        <v>1972</v>
      </c>
      <c r="FT96" s="71">
        <f t="shared" ref="FT96:FY96" si="444">CL119</f>
        <v>1.3725844982907598</v>
      </c>
      <c r="FU96" s="71">
        <f t="shared" si="444"/>
        <v>1.0176884941271875</v>
      </c>
      <c r="FV96" s="71">
        <f t="shared" si="444"/>
        <v>0.99609962821710896</v>
      </c>
      <c r="FW96" s="71">
        <f t="shared" si="444"/>
        <v>0.95143035065448511</v>
      </c>
      <c r="FX96" s="71">
        <f t="shared" si="444"/>
        <v>0.98584331811280868</v>
      </c>
      <c r="FY96" s="71">
        <f t="shared" si="444"/>
        <v>1.4435656812302855</v>
      </c>
      <c r="GA96" s="51">
        <f t="shared" si="433"/>
        <v>1972</v>
      </c>
      <c r="GB96" s="118">
        <f t="shared" ref="GB96:GB101" si="445">CR119</f>
        <v>1.0632768392601075</v>
      </c>
      <c r="GC96" s="118">
        <f t="shared" ref="GC96:GC101" si="446">CK119</f>
        <v>0.77465310192864301</v>
      </c>
      <c r="GD96" s="118">
        <f t="shared" ref="GD96:GD101" si="447">CO119</f>
        <v>0.95143035065448511</v>
      </c>
      <c r="GE96" s="118">
        <f t="shared" ref="GE96:GE101" si="448">CM119*CM119*CP119</f>
        <v>1.0210279390402131</v>
      </c>
      <c r="GF96" s="118">
        <f t="shared" ref="GF96:GF101" si="449">CQ119</f>
        <v>1.4435656812302855</v>
      </c>
      <c r="GH96" s="51">
        <v>1985</v>
      </c>
      <c r="GI96" s="71">
        <f t="shared" ref="GI96:GI101" si="450">CS126</f>
        <v>1.0418725562683575</v>
      </c>
      <c r="GJ96" s="71">
        <f t="shared" si="432"/>
        <v>0.90608737575979914</v>
      </c>
      <c r="GK96" s="71">
        <f t="shared" si="432"/>
        <v>1.1498588151001394</v>
      </c>
    </row>
    <row r="97" spans="1:193" x14ac:dyDescent="0.2">
      <c r="A97" s="50" t="s">
        <v>122</v>
      </c>
      <c r="B97" s="50">
        <f t="shared" ref="B97:B128" si="451">B96+1</f>
        <v>1950</v>
      </c>
      <c r="D97" s="79"/>
      <c r="E97" s="79"/>
      <c r="F97" s="79"/>
      <c r="G97" s="79"/>
      <c r="H97" s="79"/>
      <c r="J97" s="69"/>
      <c r="K97" s="69"/>
      <c r="L97" s="69"/>
      <c r="M97" s="69"/>
      <c r="N97" s="69"/>
      <c r="V97" s="70"/>
      <c r="W97" s="70"/>
      <c r="X97" s="70"/>
      <c r="Y97" s="70"/>
      <c r="Z97" s="70"/>
      <c r="BB97" s="71"/>
      <c r="BC97" s="71"/>
      <c r="BD97" s="71"/>
      <c r="BE97" s="71"/>
      <c r="BF97" s="72"/>
      <c r="BG97" s="72"/>
      <c r="BH97" s="72"/>
      <c r="BI97" s="72"/>
      <c r="BJ97" s="72"/>
      <c r="BK97" s="72"/>
      <c r="BL97" s="72"/>
      <c r="BM97" s="72"/>
      <c r="BN97" s="72"/>
      <c r="BO97" s="72"/>
      <c r="BP97" s="72"/>
      <c r="BQ97" s="71"/>
      <c r="BR97" s="71"/>
      <c r="BS97" s="71"/>
      <c r="BT97" s="71"/>
      <c r="BU97" s="72"/>
      <c r="BV97" s="71"/>
      <c r="CK97" s="73"/>
      <c r="CL97" s="73"/>
      <c r="CM97" s="73"/>
      <c r="CN97" s="73"/>
      <c r="CO97" s="73"/>
      <c r="CP97" s="73"/>
      <c r="CQ97" s="73"/>
      <c r="CR97" s="73"/>
      <c r="CS97" s="73"/>
      <c r="CT97" s="73"/>
      <c r="CU97" s="73"/>
      <c r="CX97" s="53"/>
      <c r="CZ97" s="71" t="e">
        <f t="shared" si="434"/>
        <v>#DIV/0!</v>
      </c>
      <c r="DA97" s="71" t="e">
        <f t="shared" si="435"/>
        <v>#DIV/0!</v>
      </c>
      <c r="DB97" s="71" t="e">
        <f t="shared" si="436"/>
        <v>#DIV/0!</v>
      </c>
      <c r="DC97" s="71" t="e">
        <f t="shared" si="437"/>
        <v>#DIV/0!</v>
      </c>
      <c r="DE97" s="71" t="e">
        <f t="shared" ref="DE97:DE128" si="452">(CZ97-CZ96)/LN(CZ97/CZ96)</f>
        <v>#DIV/0!</v>
      </c>
      <c r="DF97" s="71" t="e">
        <f t="shared" ref="DF97:DF128" si="453">(DA97-DA96)/LN(DA97/DA96)</f>
        <v>#DIV/0!</v>
      </c>
      <c r="DG97" s="71" t="e">
        <f t="shared" ref="DG97:DG128" si="454">(DB97-DB96)/LN(DB97/DB96)</f>
        <v>#DIV/0!</v>
      </c>
      <c r="DH97" s="71" t="e">
        <f t="shared" ref="DH97:DH128" si="455">(DC97-DC96)/LN(DC97/DC96)</f>
        <v>#DIV/0!</v>
      </c>
      <c r="DI97" s="71" t="e">
        <f t="shared" ref="DI97:DI128" si="456">SUM(DE97:DH97)</f>
        <v>#DIV/0!</v>
      </c>
      <c r="DJ97" s="71"/>
      <c r="DK97" s="71" t="e">
        <f t="shared" ref="DK97:DK128" si="457">DE97/$DI97</f>
        <v>#DIV/0!</v>
      </c>
      <c r="DL97" s="71" t="e">
        <f t="shared" ref="DL97:DL128" si="458">DF97/$DI97</f>
        <v>#DIV/0!</v>
      </c>
      <c r="DM97" s="71" t="e">
        <f t="shared" ref="DM97:DM128" si="459">DG97/$DI97</f>
        <v>#DIV/0!</v>
      </c>
      <c r="DN97" s="71" t="e">
        <f t="shared" ref="DN97:DN128" si="460">DH97/$DI97</f>
        <v>#DIV/0!</v>
      </c>
      <c r="DQ97" s="71"/>
      <c r="DR97" s="71"/>
      <c r="DS97" s="71"/>
      <c r="DT97" s="71"/>
      <c r="DV97" s="71"/>
      <c r="DW97" s="71"/>
      <c r="DX97" s="71"/>
      <c r="DY97" s="71"/>
      <c r="DZ97" s="71"/>
      <c r="EB97" s="71"/>
      <c r="EC97" s="71"/>
      <c r="ED97" s="71"/>
      <c r="EE97" s="71"/>
      <c r="EG97" s="71"/>
      <c r="EH97" s="71"/>
      <c r="EI97" s="71"/>
      <c r="EJ97" s="71"/>
      <c r="EL97" s="71"/>
      <c r="EM97" s="71"/>
      <c r="EN97" s="71"/>
      <c r="EO97" s="71"/>
      <c r="EQ97" s="71"/>
      <c r="ER97" s="71"/>
      <c r="ES97" s="71"/>
      <c r="ET97" s="71"/>
      <c r="EW97" s="71" t="e">
        <f t="shared" ref="EW97:EW128" si="461">EXP(SUMPRODUCT($DK97:$DN97,DQ97:DT97))</f>
        <v>#DIV/0!</v>
      </c>
      <c r="EX97" s="71">
        <f t="shared" ref="EX97:EX128" si="462">IF(ISERR(EW97),EX96,EW97*EX96)</f>
        <v>1</v>
      </c>
      <c r="EY97" s="71">
        <f t="shared" si="438"/>
        <v>1.4445026148903892</v>
      </c>
      <c r="EZ97" s="71"/>
      <c r="FA97" s="71" t="e">
        <f t="shared" ref="FA97:FA128" si="463">EXP(SUMPRODUCT($DK97:$DN97,EB97:EE97))</f>
        <v>#DIV/0!</v>
      </c>
      <c r="FB97" s="71">
        <f t="shared" ref="FB97:FB148" si="464">IF(ISERR(FA97),FB96,FA97*FB96)</f>
        <v>1</v>
      </c>
      <c r="FC97" s="71">
        <f t="shared" si="439"/>
        <v>1.021823129432317</v>
      </c>
      <c r="FD97" s="71"/>
      <c r="FE97" s="71" t="e">
        <f t="shared" ref="FE97:FE128" si="465">EXP(SUMPRODUCT($DK97:$DN97,EG97:EJ97))</f>
        <v>#DIV/0!</v>
      </c>
      <c r="FF97" s="71">
        <f t="shared" ref="FF97:FF128" si="466">IF(ISERR(FE97),FF96,FE97*FF96)</f>
        <v>1</v>
      </c>
      <c r="FG97" s="71">
        <f t="shared" si="440"/>
        <v>0.99312559031551417</v>
      </c>
      <c r="FH97" s="71"/>
      <c r="FI97" s="71" t="e">
        <f t="shared" ref="FI97:FI128" si="467">EXP(SUMPRODUCT($DK97:$DN97,EL97:EO97))</f>
        <v>#DIV/0!</v>
      </c>
      <c r="FJ97" s="71">
        <f t="shared" ref="FJ97:FJ128" si="468">IF(ISERR(FI97),FJ96,FI97*FJ96)</f>
        <v>1</v>
      </c>
      <c r="FK97" s="71">
        <f t="shared" si="441"/>
        <v>0.94746042113426021</v>
      </c>
      <c r="FM97" s="71" t="e">
        <f t="shared" ref="FM97:FM128" si="469">EXP(SUMPRODUCT($DK97:$DN97,EQ97:ET97))</f>
        <v>#DIV/0!</v>
      </c>
      <c r="FN97" s="71">
        <f t="shared" ref="FN97:FN128" si="470">IF(ISERR(FM97),FN96,FM97*FN96)</f>
        <v>1</v>
      </c>
      <c r="FO97" s="71">
        <f t="shared" si="442"/>
        <v>0.98979947544440605</v>
      </c>
      <c r="FQ97" s="238"/>
      <c r="FS97" s="51">
        <f t="shared" si="443"/>
        <v>1973</v>
      </c>
      <c r="FT97" s="71">
        <f t="shared" ref="FT97:FY97" si="471">CL120</f>
        <v>1.3035858401533835</v>
      </c>
      <c r="FU97" s="71">
        <f t="shared" si="471"/>
        <v>1.0160281298253333</v>
      </c>
      <c r="FV97" s="71">
        <f t="shared" si="471"/>
        <v>0.99859601542182563</v>
      </c>
      <c r="FW97" s="71">
        <f t="shared" si="471"/>
        <v>0.95071290808103281</v>
      </c>
      <c r="FX97" s="71">
        <f t="shared" si="471"/>
        <v>0.95549935620164728</v>
      </c>
      <c r="FY97" s="71">
        <f t="shared" si="471"/>
        <v>1.4143740654227905</v>
      </c>
      <c r="GA97" s="51">
        <f t="shared" si="433"/>
        <v>1973</v>
      </c>
      <c r="GB97" s="118">
        <f t="shared" si="445"/>
        <v>1.0396898214688053</v>
      </c>
      <c r="GC97" s="118">
        <f t="shared" si="446"/>
        <v>0.79756145659458277</v>
      </c>
      <c r="GD97" s="118">
        <f t="shared" si="447"/>
        <v>0.95071290808103281</v>
      </c>
      <c r="GE97" s="118">
        <f t="shared" si="448"/>
        <v>0.98637456034831372</v>
      </c>
      <c r="GF97" s="118">
        <f t="shared" si="449"/>
        <v>1.4143740654227905</v>
      </c>
      <c r="GH97" s="51">
        <v>1985</v>
      </c>
      <c r="GI97" s="71">
        <f t="shared" si="450"/>
        <v>0.96320564721116697</v>
      </c>
      <c r="GJ97" s="71">
        <f t="shared" si="432"/>
        <v>0.92379506445286941</v>
      </c>
      <c r="GK97" s="71">
        <f t="shared" si="432"/>
        <v>1.0426616078335935</v>
      </c>
    </row>
    <row r="98" spans="1:193" x14ac:dyDescent="0.2">
      <c r="A98" s="50" t="s">
        <v>122</v>
      </c>
      <c r="B98" s="50">
        <f t="shared" si="451"/>
        <v>1951</v>
      </c>
      <c r="D98" s="79"/>
      <c r="E98" s="79"/>
      <c r="F98" s="79"/>
      <c r="G98" s="79"/>
      <c r="H98" s="79"/>
      <c r="J98" s="69"/>
      <c r="K98" s="69"/>
      <c r="L98" s="69"/>
      <c r="M98" s="69"/>
      <c r="N98" s="69"/>
      <c r="V98" s="70"/>
      <c r="W98" s="70"/>
      <c r="X98" s="70"/>
      <c r="Y98" s="70"/>
      <c r="Z98" s="70"/>
      <c r="BB98" s="71"/>
      <c r="BC98" s="71"/>
      <c r="BD98" s="71"/>
      <c r="BE98" s="71"/>
      <c r="BF98" s="71"/>
      <c r="BG98" s="71"/>
      <c r="BH98" s="71"/>
      <c r="BI98" s="71"/>
      <c r="BJ98" s="71"/>
      <c r="BK98" s="71"/>
      <c r="BL98" s="71"/>
      <c r="BM98" s="71"/>
      <c r="BN98" s="71"/>
      <c r="BO98" s="71"/>
      <c r="BP98" s="71"/>
      <c r="BQ98" s="71"/>
      <c r="BR98" s="71"/>
      <c r="BS98" s="71"/>
      <c r="BT98" s="71"/>
      <c r="BU98" s="72"/>
      <c r="BV98" s="71"/>
      <c r="CK98" s="73"/>
      <c r="CL98" s="73"/>
      <c r="CM98" s="73"/>
      <c r="CN98" s="73"/>
      <c r="CO98" s="73"/>
      <c r="CP98" s="73"/>
      <c r="CQ98" s="73"/>
      <c r="CR98" s="73"/>
      <c r="CS98" s="73"/>
      <c r="CT98" s="73"/>
      <c r="CU98" s="73"/>
      <c r="CX98" s="53"/>
      <c r="CZ98" s="71" t="e">
        <f t="shared" si="434"/>
        <v>#DIV/0!</v>
      </c>
      <c r="DA98" s="71" t="e">
        <f t="shared" si="435"/>
        <v>#DIV/0!</v>
      </c>
      <c r="DB98" s="71" t="e">
        <f t="shared" si="436"/>
        <v>#DIV/0!</v>
      </c>
      <c r="DC98" s="71" t="e">
        <f t="shared" si="437"/>
        <v>#DIV/0!</v>
      </c>
      <c r="DE98" s="71" t="e">
        <f t="shared" si="452"/>
        <v>#DIV/0!</v>
      </c>
      <c r="DF98" s="71" t="e">
        <f t="shared" si="453"/>
        <v>#DIV/0!</v>
      </c>
      <c r="DG98" s="71" t="e">
        <f t="shared" si="454"/>
        <v>#DIV/0!</v>
      </c>
      <c r="DH98" s="71" t="e">
        <f t="shared" si="455"/>
        <v>#DIV/0!</v>
      </c>
      <c r="DI98" s="71" t="e">
        <f t="shared" si="456"/>
        <v>#DIV/0!</v>
      </c>
      <c r="DJ98" s="71"/>
      <c r="DK98" s="71" t="e">
        <f t="shared" si="457"/>
        <v>#DIV/0!</v>
      </c>
      <c r="DL98" s="71" t="e">
        <f t="shared" si="458"/>
        <v>#DIV/0!</v>
      </c>
      <c r="DM98" s="71" t="e">
        <f t="shared" si="459"/>
        <v>#DIV/0!</v>
      </c>
      <c r="DN98" s="71" t="e">
        <f t="shared" si="460"/>
        <v>#DIV/0!</v>
      </c>
      <c r="DQ98" s="71"/>
      <c r="DR98" s="71"/>
      <c r="DS98" s="71"/>
      <c r="DT98" s="71"/>
      <c r="DV98" s="71"/>
      <c r="DW98" s="71"/>
      <c r="DX98" s="71"/>
      <c r="DY98" s="71"/>
      <c r="DZ98" s="71"/>
      <c r="EB98" s="71"/>
      <c r="EC98" s="71"/>
      <c r="ED98" s="71"/>
      <c r="EE98" s="71"/>
      <c r="EG98" s="71"/>
      <c r="EH98" s="71"/>
      <c r="EI98" s="71"/>
      <c r="EJ98" s="71"/>
      <c r="EL98" s="71"/>
      <c r="EM98" s="71"/>
      <c r="EN98" s="71"/>
      <c r="EO98" s="71"/>
      <c r="EQ98" s="71"/>
      <c r="ER98" s="71"/>
      <c r="ES98" s="71"/>
      <c r="ET98" s="71"/>
      <c r="EW98" s="71" t="e">
        <f t="shared" si="461"/>
        <v>#DIV/0!</v>
      </c>
      <c r="EX98" s="71">
        <f t="shared" si="462"/>
        <v>1</v>
      </c>
      <c r="EY98" s="71">
        <f t="shared" si="438"/>
        <v>1.4445026148903892</v>
      </c>
      <c r="EZ98" s="71"/>
      <c r="FA98" s="71" t="e">
        <f t="shared" si="463"/>
        <v>#DIV/0!</v>
      </c>
      <c r="FB98" s="71">
        <f t="shared" si="464"/>
        <v>1</v>
      </c>
      <c r="FC98" s="71">
        <f t="shared" si="439"/>
        <v>1.021823129432317</v>
      </c>
      <c r="FD98" s="71"/>
      <c r="FE98" s="71" t="e">
        <f t="shared" si="465"/>
        <v>#DIV/0!</v>
      </c>
      <c r="FF98" s="71">
        <f t="shared" si="466"/>
        <v>1</v>
      </c>
      <c r="FG98" s="71">
        <f t="shared" si="440"/>
        <v>0.99312559031551417</v>
      </c>
      <c r="FH98" s="71"/>
      <c r="FI98" s="71" t="e">
        <f t="shared" si="467"/>
        <v>#DIV/0!</v>
      </c>
      <c r="FJ98" s="71">
        <f t="shared" si="468"/>
        <v>1</v>
      </c>
      <c r="FK98" s="71">
        <f t="shared" si="441"/>
        <v>0.94746042113426021</v>
      </c>
      <c r="FM98" s="71" t="e">
        <f t="shared" si="469"/>
        <v>#DIV/0!</v>
      </c>
      <c r="FN98" s="71">
        <f t="shared" si="470"/>
        <v>1</v>
      </c>
      <c r="FO98" s="71">
        <f t="shared" si="442"/>
        <v>0.98979947544440605</v>
      </c>
      <c r="FQ98" s="238"/>
      <c r="FS98" s="51">
        <f t="shared" si="443"/>
        <v>1974</v>
      </c>
      <c r="FT98" s="71">
        <f t="shared" ref="FT98:FY98" si="472">CL121</f>
        <v>1.2317697708393418</v>
      </c>
      <c r="FU98" s="71">
        <f t="shared" si="472"/>
        <v>1.0139643253582031</v>
      </c>
      <c r="FV98" s="71">
        <f t="shared" si="472"/>
        <v>0.9999808703640326</v>
      </c>
      <c r="FW98" s="71">
        <f t="shared" si="472"/>
        <v>0.95285513964719892</v>
      </c>
      <c r="FX98" s="71">
        <f t="shared" si="472"/>
        <v>0.95738192985637527</v>
      </c>
      <c r="FY98" s="71">
        <f t="shared" si="472"/>
        <v>1.3316897819048379</v>
      </c>
      <c r="GA98" s="51">
        <f t="shared" si="433"/>
        <v>1974</v>
      </c>
      <c r="GB98" s="118">
        <f t="shared" si="445"/>
        <v>1.0043392377387406</v>
      </c>
      <c r="GC98" s="118">
        <f t="shared" si="446"/>
        <v>0.81536279060848571</v>
      </c>
      <c r="GD98" s="118">
        <f t="shared" si="447"/>
        <v>0.95285513964719892</v>
      </c>
      <c r="GE98" s="118">
        <f t="shared" si="448"/>
        <v>0.98430700713501817</v>
      </c>
      <c r="GF98" s="118">
        <f t="shared" si="449"/>
        <v>1.3316897819048379</v>
      </c>
      <c r="GH98" s="51">
        <v>1985</v>
      </c>
      <c r="GI98" s="71">
        <f t="shared" si="450"/>
        <v>0.97702892255785456</v>
      </c>
      <c r="GJ98" s="71">
        <f t="shared" si="432"/>
        <v>0.96024247327726142</v>
      </c>
      <c r="GK98" s="71">
        <f t="shared" si="432"/>
        <v>1.017481469261927</v>
      </c>
    </row>
    <row r="99" spans="1:193" x14ac:dyDescent="0.2">
      <c r="A99" s="50" t="s">
        <v>122</v>
      </c>
      <c r="B99" s="50">
        <f t="shared" si="451"/>
        <v>1952</v>
      </c>
      <c r="D99" s="79"/>
      <c r="E99" s="79"/>
      <c r="F99" s="79"/>
      <c r="G99" s="79"/>
      <c r="H99" s="79"/>
      <c r="J99" s="69"/>
      <c r="K99" s="69"/>
      <c r="L99" s="69"/>
      <c r="M99" s="69"/>
      <c r="N99" s="69"/>
      <c r="V99" s="70"/>
      <c r="W99" s="70"/>
      <c r="X99" s="70"/>
      <c r="Y99" s="70"/>
      <c r="Z99" s="70"/>
      <c r="BB99" s="71"/>
      <c r="BC99" s="71"/>
      <c r="BD99" s="71"/>
      <c r="BE99" s="71"/>
      <c r="BF99" s="71"/>
      <c r="BG99" s="71"/>
      <c r="BH99" s="71"/>
      <c r="BI99" s="71"/>
      <c r="BJ99" s="71"/>
      <c r="BK99" s="71"/>
      <c r="BL99" s="71"/>
      <c r="BM99" s="71"/>
      <c r="BN99" s="71"/>
      <c r="BO99" s="71"/>
      <c r="BP99" s="71"/>
      <c r="BQ99" s="71"/>
      <c r="BR99" s="71"/>
      <c r="BS99" s="71"/>
      <c r="BT99" s="71"/>
      <c r="BU99" s="72"/>
      <c r="BV99" s="71"/>
      <c r="CK99" s="73"/>
      <c r="CL99" s="73"/>
      <c r="CM99" s="73"/>
      <c r="CN99" s="73"/>
      <c r="CO99" s="73"/>
      <c r="CP99" s="73"/>
      <c r="CQ99" s="73"/>
      <c r="CR99" s="73"/>
      <c r="CS99" s="73"/>
      <c r="CT99" s="73"/>
      <c r="CU99" s="73"/>
      <c r="CX99" s="53"/>
      <c r="CZ99" s="71" t="e">
        <f t="shared" si="434"/>
        <v>#DIV/0!</v>
      </c>
      <c r="DA99" s="71" t="e">
        <f t="shared" si="435"/>
        <v>#DIV/0!</v>
      </c>
      <c r="DB99" s="71" t="e">
        <f t="shared" si="436"/>
        <v>#DIV/0!</v>
      </c>
      <c r="DC99" s="71" t="e">
        <f t="shared" si="437"/>
        <v>#DIV/0!</v>
      </c>
      <c r="DE99" s="71" t="e">
        <f t="shared" si="452"/>
        <v>#DIV/0!</v>
      </c>
      <c r="DF99" s="71" t="e">
        <f t="shared" si="453"/>
        <v>#DIV/0!</v>
      </c>
      <c r="DG99" s="71" t="e">
        <f t="shared" si="454"/>
        <v>#DIV/0!</v>
      </c>
      <c r="DH99" s="71" t="e">
        <f t="shared" si="455"/>
        <v>#DIV/0!</v>
      </c>
      <c r="DI99" s="71" t="e">
        <f t="shared" si="456"/>
        <v>#DIV/0!</v>
      </c>
      <c r="DJ99" s="71"/>
      <c r="DK99" s="71" t="e">
        <f t="shared" si="457"/>
        <v>#DIV/0!</v>
      </c>
      <c r="DL99" s="71" t="e">
        <f t="shared" si="458"/>
        <v>#DIV/0!</v>
      </c>
      <c r="DM99" s="71" t="e">
        <f t="shared" si="459"/>
        <v>#DIV/0!</v>
      </c>
      <c r="DN99" s="71" t="e">
        <f t="shared" si="460"/>
        <v>#DIV/0!</v>
      </c>
      <c r="DQ99" s="71"/>
      <c r="DR99" s="71"/>
      <c r="DS99" s="71"/>
      <c r="DT99" s="71"/>
      <c r="DV99" s="71"/>
      <c r="DW99" s="71"/>
      <c r="DX99" s="71"/>
      <c r="DY99" s="71"/>
      <c r="DZ99" s="71"/>
      <c r="EB99" s="71"/>
      <c r="EC99" s="71"/>
      <c r="ED99" s="71"/>
      <c r="EE99" s="71"/>
      <c r="EG99" s="71"/>
      <c r="EH99" s="71"/>
      <c r="EI99" s="71"/>
      <c r="EJ99" s="71"/>
      <c r="EL99" s="71"/>
      <c r="EM99" s="71"/>
      <c r="EN99" s="71"/>
      <c r="EO99" s="71"/>
      <c r="EQ99" s="71"/>
      <c r="ER99" s="71"/>
      <c r="ES99" s="71"/>
      <c r="ET99" s="71"/>
      <c r="EW99" s="71" t="e">
        <f t="shared" si="461"/>
        <v>#DIV/0!</v>
      </c>
      <c r="EX99" s="71">
        <f t="shared" si="462"/>
        <v>1</v>
      </c>
      <c r="EY99" s="71">
        <f t="shared" si="438"/>
        <v>1.4445026148903892</v>
      </c>
      <c r="EZ99" s="71"/>
      <c r="FA99" s="71" t="e">
        <f t="shared" si="463"/>
        <v>#DIV/0!</v>
      </c>
      <c r="FB99" s="71">
        <f t="shared" si="464"/>
        <v>1</v>
      </c>
      <c r="FC99" s="71">
        <f t="shared" si="439"/>
        <v>1.021823129432317</v>
      </c>
      <c r="FD99" s="71"/>
      <c r="FE99" s="71" t="e">
        <f t="shared" si="465"/>
        <v>#DIV/0!</v>
      </c>
      <c r="FF99" s="71">
        <f t="shared" si="466"/>
        <v>1</v>
      </c>
      <c r="FG99" s="71">
        <f t="shared" si="440"/>
        <v>0.99312559031551417</v>
      </c>
      <c r="FH99" s="71"/>
      <c r="FI99" s="71" t="e">
        <f t="shared" si="467"/>
        <v>#DIV/0!</v>
      </c>
      <c r="FJ99" s="71">
        <f t="shared" si="468"/>
        <v>1</v>
      </c>
      <c r="FK99" s="71">
        <f t="shared" si="441"/>
        <v>0.94746042113426021</v>
      </c>
      <c r="FM99" s="71" t="e">
        <f t="shared" si="469"/>
        <v>#DIV/0!</v>
      </c>
      <c r="FN99" s="71">
        <f t="shared" si="470"/>
        <v>1</v>
      </c>
      <c r="FO99" s="71">
        <f t="shared" si="442"/>
        <v>0.98979947544440605</v>
      </c>
      <c r="FQ99" s="238"/>
      <c r="FS99" s="51">
        <f t="shared" si="443"/>
        <v>1975</v>
      </c>
      <c r="FT99" s="71">
        <f t="shared" ref="FT99:FY99" si="473">CL122</f>
        <v>1.2173301009099911</v>
      </c>
      <c r="FU99" s="71">
        <f t="shared" si="473"/>
        <v>1.0128736532963429</v>
      </c>
      <c r="FV99" s="71">
        <f t="shared" si="473"/>
        <v>0.99835722068230948</v>
      </c>
      <c r="FW99" s="71">
        <f t="shared" si="473"/>
        <v>0.95708533538442619</v>
      </c>
      <c r="FX99" s="71">
        <f t="shared" si="473"/>
        <v>0.96602222076697009</v>
      </c>
      <c r="FY99" s="71">
        <f t="shared" si="473"/>
        <v>1.3020550456661539</v>
      </c>
      <c r="GA99" s="51">
        <f t="shared" si="433"/>
        <v>1975</v>
      </c>
      <c r="GB99" s="118">
        <f t="shared" si="445"/>
        <v>1.016551795520005</v>
      </c>
      <c r="GC99" s="118">
        <f t="shared" si="446"/>
        <v>0.83506667152985203</v>
      </c>
      <c r="GD99" s="118">
        <f t="shared" si="447"/>
        <v>0.95708533538442619</v>
      </c>
      <c r="GE99" s="118">
        <f t="shared" si="448"/>
        <v>0.99105479083999526</v>
      </c>
      <c r="GF99" s="118">
        <f t="shared" si="449"/>
        <v>1.3020550456661539</v>
      </c>
      <c r="GH99" s="51">
        <v>1985</v>
      </c>
      <c r="GI99" s="71">
        <f t="shared" si="450"/>
        <v>1.0010382936357847</v>
      </c>
      <c r="GJ99" s="71">
        <f t="shared" si="432"/>
        <v>0.96808957444394417</v>
      </c>
      <c r="GK99" s="71">
        <f t="shared" si="432"/>
        <v>1.0340347836208914</v>
      </c>
    </row>
    <row r="100" spans="1:193" x14ac:dyDescent="0.2">
      <c r="A100" s="50" t="s">
        <v>122</v>
      </c>
      <c r="B100" s="50">
        <f t="shared" si="451"/>
        <v>1953</v>
      </c>
      <c r="D100" s="79"/>
      <c r="E100" s="79"/>
      <c r="F100" s="79"/>
      <c r="G100" s="79"/>
      <c r="H100" s="79"/>
      <c r="J100" s="69"/>
      <c r="K100" s="69"/>
      <c r="L100" s="69"/>
      <c r="M100" s="69"/>
      <c r="N100" s="69"/>
      <c r="V100" s="70"/>
      <c r="W100" s="70"/>
      <c r="X100" s="70"/>
      <c r="Y100" s="70"/>
      <c r="Z100" s="70"/>
      <c r="BB100" s="71"/>
      <c r="BC100" s="71"/>
      <c r="BD100" s="71"/>
      <c r="BE100" s="71"/>
      <c r="BF100" s="71"/>
      <c r="BG100" s="71"/>
      <c r="BH100" s="71"/>
      <c r="BI100" s="71"/>
      <c r="BJ100" s="71"/>
      <c r="BK100" s="71"/>
      <c r="BL100" s="71"/>
      <c r="BM100" s="71"/>
      <c r="BN100" s="71"/>
      <c r="BO100" s="71"/>
      <c r="BP100" s="71"/>
      <c r="BQ100" s="71"/>
      <c r="BR100" s="71"/>
      <c r="BS100" s="71"/>
      <c r="BT100" s="71"/>
      <c r="BU100" s="72"/>
      <c r="BV100" s="71"/>
      <c r="CK100" s="73"/>
      <c r="CL100" s="73"/>
      <c r="CM100" s="73"/>
      <c r="CN100" s="73"/>
      <c r="CO100" s="73"/>
      <c r="CP100" s="73"/>
      <c r="CQ100" s="73"/>
      <c r="CR100" s="73"/>
      <c r="CS100" s="73"/>
      <c r="CT100" s="73"/>
      <c r="CU100" s="73"/>
      <c r="CX100" s="53"/>
      <c r="CZ100" s="71" t="e">
        <f t="shared" si="434"/>
        <v>#DIV/0!</v>
      </c>
      <c r="DA100" s="71" t="e">
        <f t="shared" si="435"/>
        <v>#DIV/0!</v>
      </c>
      <c r="DB100" s="71" t="e">
        <f t="shared" si="436"/>
        <v>#DIV/0!</v>
      </c>
      <c r="DC100" s="71" t="e">
        <f t="shared" si="437"/>
        <v>#DIV/0!</v>
      </c>
      <c r="DE100" s="71" t="e">
        <f t="shared" si="452"/>
        <v>#DIV/0!</v>
      </c>
      <c r="DF100" s="71" t="e">
        <f t="shared" si="453"/>
        <v>#DIV/0!</v>
      </c>
      <c r="DG100" s="71" t="e">
        <f t="shared" si="454"/>
        <v>#DIV/0!</v>
      </c>
      <c r="DH100" s="71" t="e">
        <f t="shared" si="455"/>
        <v>#DIV/0!</v>
      </c>
      <c r="DI100" s="71" t="e">
        <f t="shared" si="456"/>
        <v>#DIV/0!</v>
      </c>
      <c r="DJ100" s="71"/>
      <c r="DK100" s="71" t="e">
        <f t="shared" si="457"/>
        <v>#DIV/0!</v>
      </c>
      <c r="DL100" s="71" t="e">
        <f t="shared" si="458"/>
        <v>#DIV/0!</v>
      </c>
      <c r="DM100" s="71" t="e">
        <f t="shared" si="459"/>
        <v>#DIV/0!</v>
      </c>
      <c r="DN100" s="71" t="e">
        <f t="shared" si="460"/>
        <v>#DIV/0!</v>
      </c>
      <c r="DQ100" s="71"/>
      <c r="DR100" s="71"/>
      <c r="DS100" s="71"/>
      <c r="DT100" s="71"/>
      <c r="DV100" s="71"/>
      <c r="DW100" s="71"/>
      <c r="DX100" s="71"/>
      <c r="DY100" s="71"/>
      <c r="DZ100" s="71"/>
      <c r="EB100" s="71"/>
      <c r="EC100" s="71"/>
      <c r="ED100" s="71"/>
      <c r="EE100" s="71"/>
      <c r="EG100" s="71"/>
      <c r="EH100" s="71"/>
      <c r="EI100" s="71"/>
      <c r="EJ100" s="71"/>
      <c r="EL100" s="71"/>
      <c r="EM100" s="71"/>
      <c r="EN100" s="71"/>
      <c r="EO100" s="71"/>
      <c r="EQ100" s="71"/>
      <c r="ER100" s="71"/>
      <c r="ES100" s="71"/>
      <c r="ET100" s="71"/>
      <c r="EW100" s="71" t="e">
        <f t="shared" si="461"/>
        <v>#DIV/0!</v>
      </c>
      <c r="EX100" s="71">
        <f t="shared" si="462"/>
        <v>1</v>
      </c>
      <c r="EY100" s="71">
        <f t="shared" si="438"/>
        <v>1.4445026148903892</v>
      </c>
      <c r="EZ100" s="71"/>
      <c r="FA100" s="71" t="e">
        <f t="shared" si="463"/>
        <v>#DIV/0!</v>
      </c>
      <c r="FB100" s="71">
        <f t="shared" si="464"/>
        <v>1</v>
      </c>
      <c r="FC100" s="71">
        <f t="shared" si="439"/>
        <v>1.021823129432317</v>
      </c>
      <c r="FD100" s="71"/>
      <c r="FE100" s="71" t="e">
        <f t="shared" si="465"/>
        <v>#DIV/0!</v>
      </c>
      <c r="FF100" s="71">
        <f t="shared" si="466"/>
        <v>1</v>
      </c>
      <c r="FG100" s="71">
        <f t="shared" si="440"/>
        <v>0.99312559031551417</v>
      </c>
      <c r="FH100" s="71"/>
      <c r="FI100" s="71" t="e">
        <f t="shared" si="467"/>
        <v>#DIV/0!</v>
      </c>
      <c r="FJ100" s="71">
        <f t="shared" si="468"/>
        <v>1</v>
      </c>
      <c r="FK100" s="71">
        <f t="shared" si="441"/>
        <v>0.94746042113426021</v>
      </c>
      <c r="FM100" s="71" t="e">
        <f t="shared" si="469"/>
        <v>#DIV/0!</v>
      </c>
      <c r="FN100" s="71">
        <f t="shared" si="470"/>
        <v>1</v>
      </c>
      <c r="FO100" s="71">
        <f t="shared" si="442"/>
        <v>0.98979947544440605</v>
      </c>
      <c r="FQ100" s="238"/>
      <c r="FS100" s="51">
        <f t="shared" si="443"/>
        <v>1976</v>
      </c>
      <c r="FT100" s="71">
        <f t="shared" ref="FT100:FY100" si="474">CL123</f>
        <v>1.2475757287445037</v>
      </c>
      <c r="FU100" s="71">
        <f t="shared" si="474"/>
        <v>1.0110472813226044</v>
      </c>
      <c r="FV100" s="71">
        <f t="shared" si="474"/>
        <v>0.99983046233982575</v>
      </c>
      <c r="FW100" s="71">
        <f t="shared" si="474"/>
        <v>0.95901920438239052</v>
      </c>
      <c r="FX100" s="71">
        <f t="shared" si="474"/>
        <v>0.98155620777836372</v>
      </c>
      <c r="FY100" s="71">
        <f t="shared" si="474"/>
        <v>1.3110722003094477</v>
      </c>
      <c r="GA100" s="51">
        <f t="shared" si="433"/>
        <v>1976</v>
      </c>
      <c r="GB100" s="118">
        <f t="shared" si="445"/>
        <v>1.0637461658780838</v>
      </c>
      <c r="GC100" s="118">
        <f t="shared" si="446"/>
        <v>0.85265057773172925</v>
      </c>
      <c r="GD100" s="118">
        <f t="shared" si="447"/>
        <v>0.95901920438239052</v>
      </c>
      <c r="GE100" s="118">
        <f t="shared" si="448"/>
        <v>1.0033630544004151</v>
      </c>
      <c r="GF100" s="118">
        <f t="shared" si="449"/>
        <v>1.3110722003094477</v>
      </c>
      <c r="GH100" s="51">
        <v>1985</v>
      </c>
      <c r="GI100" s="71">
        <f t="shared" si="450"/>
        <v>0.95284070712961633</v>
      </c>
      <c r="GJ100" s="71">
        <f t="shared" si="432"/>
        <v>0.97808555197684088</v>
      </c>
      <c r="GK100" s="71">
        <f t="shared" si="432"/>
        <v>0.97418953301559219</v>
      </c>
    </row>
    <row r="101" spans="1:193" x14ac:dyDescent="0.2">
      <c r="A101" s="50" t="s">
        <v>122</v>
      </c>
      <c r="B101" s="50">
        <f t="shared" si="451"/>
        <v>1954</v>
      </c>
      <c r="D101" s="79"/>
      <c r="E101" s="79"/>
      <c r="F101" s="79"/>
      <c r="G101" s="79"/>
      <c r="H101" s="79"/>
      <c r="J101" s="69"/>
      <c r="K101" s="69"/>
      <c r="L101" s="69"/>
      <c r="M101" s="69"/>
      <c r="N101" s="69"/>
      <c r="V101" s="70"/>
      <c r="W101" s="70"/>
      <c r="X101" s="70"/>
      <c r="Y101" s="70"/>
      <c r="Z101" s="70"/>
      <c r="BB101" s="71"/>
      <c r="BC101" s="71"/>
      <c r="BD101" s="71"/>
      <c r="BE101" s="71"/>
      <c r="BF101" s="71"/>
      <c r="BG101" s="71"/>
      <c r="BH101" s="71"/>
      <c r="BI101" s="71"/>
      <c r="BJ101" s="71"/>
      <c r="BK101" s="71"/>
      <c r="BL101" s="71"/>
      <c r="BM101" s="71"/>
      <c r="BN101" s="71"/>
      <c r="BO101" s="71"/>
      <c r="BP101" s="71"/>
      <c r="BQ101" s="71"/>
      <c r="BR101" s="71"/>
      <c r="BS101" s="71"/>
      <c r="BT101" s="71"/>
      <c r="BU101" s="72"/>
      <c r="BV101" s="71"/>
      <c r="CK101" s="73"/>
      <c r="CL101" s="73"/>
      <c r="CM101" s="73"/>
      <c r="CN101" s="73"/>
      <c r="CO101" s="73"/>
      <c r="CP101" s="73"/>
      <c r="CQ101" s="73"/>
      <c r="CR101" s="73"/>
      <c r="CS101" s="73"/>
      <c r="CT101" s="73"/>
      <c r="CU101" s="73"/>
      <c r="CX101" s="53"/>
      <c r="CZ101" s="71" t="e">
        <f t="shared" si="434"/>
        <v>#DIV/0!</v>
      </c>
      <c r="DA101" s="71" t="e">
        <f t="shared" si="435"/>
        <v>#DIV/0!</v>
      </c>
      <c r="DB101" s="71" t="e">
        <f t="shared" si="436"/>
        <v>#DIV/0!</v>
      </c>
      <c r="DC101" s="71" t="e">
        <f t="shared" si="437"/>
        <v>#DIV/0!</v>
      </c>
      <c r="DE101" s="71" t="e">
        <f t="shared" si="452"/>
        <v>#DIV/0!</v>
      </c>
      <c r="DF101" s="71" t="e">
        <f t="shared" si="453"/>
        <v>#DIV/0!</v>
      </c>
      <c r="DG101" s="71" t="e">
        <f t="shared" si="454"/>
        <v>#DIV/0!</v>
      </c>
      <c r="DH101" s="71" t="e">
        <f t="shared" si="455"/>
        <v>#DIV/0!</v>
      </c>
      <c r="DI101" s="71" t="e">
        <f t="shared" si="456"/>
        <v>#DIV/0!</v>
      </c>
      <c r="DJ101" s="71"/>
      <c r="DK101" s="71" t="e">
        <f t="shared" si="457"/>
        <v>#DIV/0!</v>
      </c>
      <c r="DL101" s="71" t="e">
        <f t="shared" si="458"/>
        <v>#DIV/0!</v>
      </c>
      <c r="DM101" s="71" t="e">
        <f t="shared" si="459"/>
        <v>#DIV/0!</v>
      </c>
      <c r="DN101" s="71" t="e">
        <f t="shared" si="460"/>
        <v>#DIV/0!</v>
      </c>
      <c r="DQ101" s="71"/>
      <c r="DR101" s="71"/>
      <c r="DS101" s="71"/>
      <c r="DT101" s="71"/>
      <c r="DV101" s="71"/>
      <c r="DW101" s="71"/>
      <c r="DX101" s="71"/>
      <c r="DY101" s="71"/>
      <c r="DZ101" s="71"/>
      <c r="EB101" s="71"/>
      <c r="EC101" s="71"/>
      <c r="ED101" s="71"/>
      <c r="EE101" s="71"/>
      <c r="EG101" s="71"/>
      <c r="EH101" s="71"/>
      <c r="EI101" s="71"/>
      <c r="EJ101" s="71"/>
      <c r="EL101" s="71"/>
      <c r="EM101" s="71"/>
      <c r="EN101" s="71"/>
      <c r="EO101" s="71"/>
      <c r="EQ101" s="71"/>
      <c r="ER101" s="71"/>
      <c r="ES101" s="71"/>
      <c r="ET101" s="71"/>
      <c r="EW101" s="71" t="e">
        <f t="shared" si="461"/>
        <v>#DIV/0!</v>
      </c>
      <c r="EX101" s="71">
        <f t="shared" si="462"/>
        <v>1</v>
      </c>
      <c r="EY101" s="71">
        <f t="shared" si="438"/>
        <v>1.4445026148903892</v>
      </c>
      <c r="EZ101" s="71"/>
      <c r="FA101" s="71" t="e">
        <f t="shared" si="463"/>
        <v>#DIV/0!</v>
      </c>
      <c r="FB101" s="71">
        <f t="shared" si="464"/>
        <v>1</v>
      </c>
      <c r="FC101" s="71">
        <f t="shared" si="439"/>
        <v>1.021823129432317</v>
      </c>
      <c r="FD101" s="71"/>
      <c r="FE101" s="71" t="e">
        <f t="shared" si="465"/>
        <v>#DIV/0!</v>
      </c>
      <c r="FF101" s="71">
        <f t="shared" si="466"/>
        <v>1</v>
      </c>
      <c r="FG101" s="71">
        <f t="shared" si="440"/>
        <v>0.99312559031551417</v>
      </c>
      <c r="FH101" s="71"/>
      <c r="FI101" s="71" t="e">
        <f t="shared" si="467"/>
        <v>#DIV/0!</v>
      </c>
      <c r="FJ101" s="71">
        <f t="shared" si="468"/>
        <v>1</v>
      </c>
      <c r="FK101" s="71">
        <f t="shared" si="441"/>
        <v>0.94746042113426021</v>
      </c>
      <c r="FM101" s="71" t="e">
        <f t="shared" si="469"/>
        <v>#DIV/0!</v>
      </c>
      <c r="FN101" s="71">
        <f t="shared" si="470"/>
        <v>1</v>
      </c>
      <c r="FO101" s="71">
        <f t="shared" si="442"/>
        <v>0.98979947544440605</v>
      </c>
      <c r="FQ101" s="238"/>
      <c r="FS101" s="51">
        <f t="shared" si="443"/>
        <v>1977</v>
      </c>
      <c r="FT101" s="71">
        <f t="shared" ref="FT101:FY101" si="475">CL124</f>
        <v>1.2181151823505383</v>
      </c>
      <c r="FU101" s="71">
        <f t="shared" si="475"/>
        <v>1.0087552679504592</v>
      </c>
      <c r="FV101" s="71">
        <f t="shared" si="475"/>
        <v>1.0007608904087597</v>
      </c>
      <c r="FW101" s="71">
        <f t="shared" si="475"/>
        <v>0.95952226149824549</v>
      </c>
      <c r="FX101" s="71">
        <f t="shared" si="475"/>
        <v>0.97825340616758516</v>
      </c>
      <c r="FY101" s="71">
        <f t="shared" si="475"/>
        <v>1.2854813843184862</v>
      </c>
      <c r="GA101" s="51">
        <f t="shared" si="433"/>
        <v>1977</v>
      </c>
      <c r="GB101" s="118">
        <f t="shared" si="445"/>
        <v>1.0571166223775252</v>
      </c>
      <c r="GC101" s="118">
        <f t="shared" si="446"/>
        <v>0.86782977315631094</v>
      </c>
      <c r="GD101" s="118">
        <f t="shared" si="447"/>
        <v>0.95952226149824549</v>
      </c>
      <c r="GE101" s="118">
        <f t="shared" si="448"/>
        <v>0.99545813529436922</v>
      </c>
      <c r="GF101" s="118">
        <f t="shared" si="449"/>
        <v>1.2854813843184862</v>
      </c>
      <c r="GH101" s="51">
        <v>1985</v>
      </c>
      <c r="GI101" s="71">
        <f t="shared" si="450"/>
        <v>1.0012993921528917</v>
      </c>
      <c r="GJ101" s="71">
        <f t="shared" si="432"/>
        <v>0.99184653865025063</v>
      </c>
      <c r="GK101" s="71">
        <f t="shared" si="432"/>
        <v>1.0095305605598068</v>
      </c>
    </row>
    <row r="102" spans="1:193" x14ac:dyDescent="0.2">
      <c r="A102" s="50" t="s">
        <v>122</v>
      </c>
      <c r="B102" s="50">
        <f t="shared" si="451"/>
        <v>1955</v>
      </c>
      <c r="D102" s="79"/>
      <c r="E102" s="79"/>
      <c r="F102" s="79"/>
      <c r="G102" s="79"/>
      <c r="H102" s="79"/>
      <c r="J102" s="69"/>
      <c r="K102" s="69"/>
      <c r="L102" s="69"/>
      <c r="M102" s="69"/>
      <c r="N102" s="69"/>
      <c r="V102" s="70"/>
      <c r="W102" s="70"/>
      <c r="X102" s="70"/>
      <c r="Y102" s="70"/>
      <c r="Z102" s="70"/>
      <c r="BB102" s="71"/>
      <c r="BC102" s="71"/>
      <c r="BD102" s="71"/>
      <c r="BE102" s="71"/>
      <c r="BF102" s="71"/>
      <c r="BG102" s="71"/>
      <c r="BH102" s="71"/>
      <c r="BI102" s="71"/>
      <c r="BJ102" s="71"/>
      <c r="BK102" s="71"/>
      <c r="BL102" s="71"/>
      <c r="BM102" s="71"/>
      <c r="BN102" s="71"/>
      <c r="BO102" s="71"/>
      <c r="BP102" s="71"/>
      <c r="BQ102" s="71"/>
      <c r="BR102" s="71"/>
      <c r="BS102" s="71"/>
      <c r="BT102" s="71"/>
      <c r="BU102" s="72"/>
      <c r="BV102" s="71"/>
      <c r="CK102" s="73"/>
      <c r="CL102" s="73"/>
      <c r="CM102" s="73"/>
      <c r="CN102" s="73"/>
      <c r="CO102" s="73"/>
      <c r="CP102" s="73"/>
      <c r="CQ102" s="73"/>
      <c r="CR102" s="73"/>
      <c r="CS102" s="73"/>
      <c r="CT102" s="73"/>
      <c r="CU102" s="73"/>
      <c r="CX102" s="53"/>
      <c r="CZ102" s="71" t="e">
        <f t="shared" si="434"/>
        <v>#DIV/0!</v>
      </c>
      <c r="DA102" s="71" t="e">
        <f t="shared" si="435"/>
        <v>#DIV/0!</v>
      </c>
      <c r="DB102" s="71" t="e">
        <f t="shared" si="436"/>
        <v>#DIV/0!</v>
      </c>
      <c r="DC102" s="71" t="e">
        <f t="shared" si="437"/>
        <v>#DIV/0!</v>
      </c>
      <c r="DE102" s="71" t="e">
        <f t="shared" si="452"/>
        <v>#DIV/0!</v>
      </c>
      <c r="DF102" s="71" t="e">
        <f t="shared" si="453"/>
        <v>#DIV/0!</v>
      </c>
      <c r="DG102" s="71" t="e">
        <f t="shared" si="454"/>
        <v>#DIV/0!</v>
      </c>
      <c r="DH102" s="71" t="e">
        <f t="shared" si="455"/>
        <v>#DIV/0!</v>
      </c>
      <c r="DI102" s="71" t="e">
        <f t="shared" si="456"/>
        <v>#DIV/0!</v>
      </c>
      <c r="DJ102" s="71"/>
      <c r="DK102" s="71" t="e">
        <f t="shared" si="457"/>
        <v>#DIV/0!</v>
      </c>
      <c r="DL102" s="71" t="e">
        <f t="shared" si="458"/>
        <v>#DIV/0!</v>
      </c>
      <c r="DM102" s="71" t="e">
        <f t="shared" si="459"/>
        <v>#DIV/0!</v>
      </c>
      <c r="DN102" s="71" t="e">
        <f t="shared" si="460"/>
        <v>#DIV/0!</v>
      </c>
      <c r="DQ102" s="71"/>
      <c r="DR102" s="71"/>
      <c r="DS102" s="71"/>
      <c r="DT102" s="71"/>
      <c r="DV102" s="71"/>
      <c r="DW102" s="71"/>
      <c r="DX102" s="71"/>
      <c r="DY102" s="71"/>
      <c r="DZ102" s="71"/>
      <c r="EB102" s="71"/>
      <c r="EC102" s="71"/>
      <c r="ED102" s="71"/>
      <c r="EE102" s="71"/>
      <c r="EG102" s="71"/>
      <c r="EH102" s="71"/>
      <c r="EI102" s="71"/>
      <c r="EJ102" s="71"/>
      <c r="EL102" s="71"/>
      <c r="EM102" s="71"/>
      <c r="EN102" s="71"/>
      <c r="EO102" s="71"/>
      <c r="EQ102" s="71"/>
      <c r="ER102" s="71"/>
      <c r="ES102" s="71"/>
      <c r="ET102" s="71"/>
      <c r="EW102" s="71" t="e">
        <f t="shared" si="461"/>
        <v>#DIV/0!</v>
      </c>
      <c r="EX102" s="71">
        <f t="shared" si="462"/>
        <v>1</v>
      </c>
      <c r="EY102" s="71">
        <f t="shared" si="438"/>
        <v>1.4445026148903892</v>
      </c>
      <c r="EZ102" s="71"/>
      <c r="FA102" s="71" t="e">
        <f t="shared" si="463"/>
        <v>#DIV/0!</v>
      </c>
      <c r="FB102" s="71">
        <f t="shared" si="464"/>
        <v>1</v>
      </c>
      <c r="FC102" s="71">
        <f t="shared" si="439"/>
        <v>1.021823129432317</v>
      </c>
      <c r="FD102" s="71"/>
      <c r="FE102" s="71" t="e">
        <f t="shared" si="465"/>
        <v>#DIV/0!</v>
      </c>
      <c r="FF102" s="71">
        <f t="shared" si="466"/>
        <v>1</v>
      </c>
      <c r="FG102" s="71">
        <f t="shared" si="440"/>
        <v>0.99312559031551417</v>
      </c>
      <c r="FH102" s="71"/>
      <c r="FI102" s="71" t="e">
        <f t="shared" si="467"/>
        <v>#DIV/0!</v>
      </c>
      <c r="FJ102" s="71">
        <f t="shared" si="468"/>
        <v>1</v>
      </c>
      <c r="FK102" s="71">
        <f t="shared" si="441"/>
        <v>0.94746042113426021</v>
      </c>
      <c r="FM102" s="71" t="e">
        <f t="shared" si="469"/>
        <v>#DIV/0!</v>
      </c>
      <c r="FN102" s="71">
        <f t="shared" si="470"/>
        <v>1</v>
      </c>
      <c r="FO102" s="71">
        <f t="shared" si="442"/>
        <v>0.98979947544440605</v>
      </c>
      <c r="FQ102" s="238"/>
      <c r="FS102" s="51">
        <v>1978</v>
      </c>
      <c r="FT102" s="71">
        <f t="shared" ref="FT102:FT132" si="476">CL125</f>
        <v>1.2074154588946762</v>
      </c>
      <c r="FU102" s="71">
        <f t="shared" ref="FU102:FU132" si="477">CM125</f>
        <v>1.0070740293547418</v>
      </c>
      <c r="FV102" s="71">
        <f t="shared" ref="FV102:FV132" si="478">CN125</f>
        <v>1.0013320055530865</v>
      </c>
      <c r="FW102" s="71">
        <f t="shared" ref="FW102:FW132" si="479">CO125</f>
        <v>0.96085639274974699</v>
      </c>
      <c r="FX102" s="71">
        <f t="shared" ref="FX102:FX132" si="480">CP125</f>
        <v>0.99891027726103299</v>
      </c>
      <c r="FY102" s="71">
        <f t="shared" ref="FY102:FY132" si="481">CQ125</f>
        <v>1.2474762109340627</v>
      </c>
      <c r="GA102" s="51">
        <f t="shared" si="433"/>
        <v>1978</v>
      </c>
      <c r="GB102" s="118">
        <f t="shared" ref="GB102:GB134" si="482">CR125</f>
        <v>1.0744270066966481</v>
      </c>
      <c r="GC102" s="118">
        <f t="shared" ref="GC102:GC134" si="483">CK125</f>
        <v>0.889856924376493</v>
      </c>
      <c r="GD102" s="118">
        <f t="shared" ref="GD102:GD134" si="484">CO125</f>
        <v>0.96085639274974699</v>
      </c>
      <c r="GE102" s="118">
        <f t="shared" ref="GE102:GE134" si="485">CM125*CM125*CP125</f>
        <v>1.0130929058687537</v>
      </c>
      <c r="GF102" s="118">
        <f t="shared" ref="GF102:GF134" si="486">CQ125</f>
        <v>1.2474762109340627</v>
      </c>
      <c r="GH102" s="51">
        <v>1985</v>
      </c>
      <c r="GI102" s="71">
        <f t="shared" ref="GI102:GI126" si="487">CS132</f>
        <v>1</v>
      </c>
      <c r="GJ102" s="71">
        <f t="shared" ref="GJ102:GJ126" si="488">CK132</f>
        <v>1</v>
      </c>
      <c r="GK102" s="71">
        <f t="shared" ref="GK102:GK126" si="489">CL132</f>
        <v>1</v>
      </c>
    </row>
    <row r="103" spans="1:193" x14ac:dyDescent="0.2">
      <c r="A103" s="50" t="s">
        <v>122</v>
      </c>
      <c r="B103" s="50">
        <f t="shared" si="451"/>
        <v>1956</v>
      </c>
      <c r="D103" s="79"/>
      <c r="E103" s="79"/>
      <c r="F103" s="79"/>
      <c r="G103" s="79"/>
      <c r="H103" s="79"/>
      <c r="J103" s="69"/>
      <c r="K103" s="69"/>
      <c r="L103" s="69"/>
      <c r="M103" s="69"/>
      <c r="N103" s="69"/>
      <c r="V103" s="70"/>
      <c r="W103" s="70"/>
      <c r="X103" s="70"/>
      <c r="Y103" s="70"/>
      <c r="Z103" s="70"/>
      <c r="BB103" s="71"/>
      <c r="BC103" s="71"/>
      <c r="BD103" s="71"/>
      <c r="BE103" s="71"/>
      <c r="BF103" s="71"/>
      <c r="BG103" s="71"/>
      <c r="BH103" s="71"/>
      <c r="BI103" s="71"/>
      <c r="BJ103" s="71"/>
      <c r="BK103" s="71"/>
      <c r="BL103" s="71"/>
      <c r="BM103" s="71"/>
      <c r="BN103" s="71"/>
      <c r="BO103" s="71"/>
      <c r="BP103" s="71"/>
      <c r="BQ103" s="71"/>
      <c r="BR103" s="71"/>
      <c r="BS103" s="71"/>
      <c r="BT103" s="71"/>
      <c r="BU103" s="72"/>
      <c r="BV103" s="71"/>
      <c r="CK103" s="73"/>
      <c r="CL103" s="73"/>
      <c r="CM103" s="73"/>
      <c r="CN103" s="73"/>
      <c r="CO103" s="73"/>
      <c r="CP103" s="73"/>
      <c r="CQ103" s="73"/>
      <c r="CR103" s="73"/>
      <c r="CS103" s="73"/>
      <c r="CT103" s="73"/>
      <c r="CU103" s="73"/>
      <c r="CX103" s="53"/>
      <c r="CZ103" s="71" t="e">
        <f t="shared" si="434"/>
        <v>#DIV/0!</v>
      </c>
      <c r="DA103" s="71" t="e">
        <f t="shared" si="435"/>
        <v>#DIV/0!</v>
      </c>
      <c r="DB103" s="71" t="e">
        <f t="shared" si="436"/>
        <v>#DIV/0!</v>
      </c>
      <c r="DC103" s="71" t="e">
        <f t="shared" si="437"/>
        <v>#DIV/0!</v>
      </c>
      <c r="DE103" s="71" t="e">
        <f t="shared" si="452"/>
        <v>#DIV/0!</v>
      </c>
      <c r="DF103" s="71" t="e">
        <f t="shared" si="453"/>
        <v>#DIV/0!</v>
      </c>
      <c r="DG103" s="71" t="e">
        <f t="shared" si="454"/>
        <v>#DIV/0!</v>
      </c>
      <c r="DH103" s="71" t="e">
        <f t="shared" si="455"/>
        <v>#DIV/0!</v>
      </c>
      <c r="DI103" s="71" t="e">
        <f t="shared" si="456"/>
        <v>#DIV/0!</v>
      </c>
      <c r="DJ103" s="71"/>
      <c r="DK103" s="71" t="e">
        <f t="shared" si="457"/>
        <v>#DIV/0!</v>
      </c>
      <c r="DL103" s="71" t="e">
        <f t="shared" si="458"/>
        <v>#DIV/0!</v>
      </c>
      <c r="DM103" s="71" t="e">
        <f t="shared" si="459"/>
        <v>#DIV/0!</v>
      </c>
      <c r="DN103" s="71" t="e">
        <f t="shared" si="460"/>
        <v>#DIV/0!</v>
      </c>
      <c r="DQ103" s="71"/>
      <c r="DR103" s="71"/>
      <c r="DS103" s="71"/>
      <c r="DT103" s="71"/>
      <c r="DV103" s="71"/>
      <c r="DW103" s="71"/>
      <c r="DX103" s="71"/>
      <c r="DY103" s="71"/>
      <c r="DZ103" s="71"/>
      <c r="EB103" s="71"/>
      <c r="EC103" s="71"/>
      <c r="ED103" s="71"/>
      <c r="EE103" s="71"/>
      <c r="EG103" s="71"/>
      <c r="EH103" s="71"/>
      <c r="EI103" s="71"/>
      <c r="EJ103" s="71"/>
      <c r="EL103" s="71"/>
      <c r="EM103" s="71"/>
      <c r="EN103" s="71"/>
      <c r="EO103" s="71"/>
      <c r="EQ103" s="71"/>
      <c r="ER103" s="71"/>
      <c r="ES103" s="71"/>
      <c r="ET103" s="71"/>
      <c r="EW103" s="71" t="e">
        <f t="shared" si="461"/>
        <v>#DIV/0!</v>
      </c>
      <c r="EX103" s="71">
        <f t="shared" si="462"/>
        <v>1</v>
      </c>
      <c r="EY103" s="71">
        <f t="shared" si="438"/>
        <v>1.4445026148903892</v>
      </c>
      <c r="EZ103" s="71"/>
      <c r="FA103" s="71" t="e">
        <f t="shared" si="463"/>
        <v>#DIV/0!</v>
      </c>
      <c r="FB103" s="71">
        <f t="shared" si="464"/>
        <v>1</v>
      </c>
      <c r="FC103" s="71">
        <f t="shared" si="439"/>
        <v>1.021823129432317</v>
      </c>
      <c r="FD103" s="71"/>
      <c r="FE103" s="71" t="e">
        <f t="shared" si="465"/>
        <v>#DIV/0!</v>
      </c>
      <c r="FF103" s="71">
        <f t="shared" si="466"/>
        <v>1</v>
      </c>
      <c r="FG103" s="71">
        <f t="shared" si="440"/>
        <v>0.99312559031551417</v>
      </c>
      <c r="FH103" s="71"/>
      <c r="FI103" s="71" t="e">
        <f t="shared" si="467"/>
        <v>#DIV/0!</v>
      </c>
      <c r="FJ103" s="71">
        <f t="shared" si="468"/>
        <v>1</v>
      </c>
      <c r="FK103" s="71">
        <f t="shared" si="441"/>
        <v>0.94746042113426021</v>
      </c>
      <c r="FM103" s="71" t="e">
        <f t="shared" si="469"/>
        <v>#DIV/0!</v>
      </c>
      <c r="FN103" s="71">
        <f t="shared" si="470"/>
        <v>1</v>
      </c>
      <c r="FO103" s="71">
        <f t="shared" si="442"/>
        <v>0.98979947544440605</v>
      </c>
      <c r="FQ103" s="238"/>
      <c r="FS103" s="51">
        <f>FS102+1</f>
        <v>1979</v>
      </c>
      <c r="FT103" s="71">
        <f t="shared" si="476"/>
        <v>1.1498588151001394</v>
      </c>
      <c r="FU103" s="71">
        <f t="shared" si="477"/>
        <v>1.0067124296111241</v>
      </c>
      <c r="FV103" s="71">
        <f t="shared" si="478"/>
        <v>0.99875160652636497</v>
      </c>
      <c r="FW103" s="71">
        <f t="shared" si="479"/>
        <v>0.96833960221264759</v>
      </c>
      <c r="FX103" s="71">
        <f t="shared" si="480"/>
        <v>0.97909570742665908</v>
      </c>
      <c r="FY103" s="71">
        <f t="shared" si="481"/>
        <v>1.2062261995055497</v>
      </c>
      <c r="GA103" s="51">
        <f t="shared" si="433"/>
        <v>1979</v>
      </c>
      <c r="GB103" s="118">
        <f t="shared" si="482"/>
        <v>1.0418725562683566</v>
      </c>
      <c r="GC103" s="118">
        <f t="shared" si="483"/>
        <v>0.90608737575979914</v>
      </c>
      <c r="GD103" s="118">
        <f t="shared" si="484"/>
        <v>0.96833960221264759</v>
      </c>
      <c r="GE103" s="118">
        <f t="shared" si="485"/>
        <v>0.99228404429657857</v>
      </c>
      <c r="GF103" s="118">
        <f t="shared" si="486"/>
        <v>1.2062261995055497</v>
      </c>
      <c r="GH103" s="51">
        <f>GH102+1</f>
        <v>1986</v>
      </c>
      <c r="GI103" s="71">
        <f t="shared" si="487"/>
        <v>0.98420587821421646</v>
      </c>
      <c r="GJ103" s="71">
        <f t="shared" si="488"/>
        <v>1.0153322876322035</v>
      </c>
      <c r="GK103" s="71">
        <f t="shared" si="489"/>
        <v>0.96934362297236198</v>
      </c>
    </row>
    <row r="104" spans="1:193" x14ac:dyDescent="0.2">
      <c r="A104" s="50" t="s">
        <v>122</v>
      </c>
      <c r="B104" s="50">
        <f t="shared" si="451"/>
        <v>1957</v>
      </c>
      <c r="D104" s="79"/>
      <c r="E104" s="79"/>
      <c r="F104" s="79"/>
      <c r="G104" s="79"/>
      <c r="H104" s="79"/>
      <c r="J104" s="69"/>
      <c r="K104" s="69"/>
      <c r="L104" s="69"/>
      <c r="M104" s="69"/>
      <c r="N104" s="69"/>
      <c r="V104" s="70"/>
      <c r="W104" s="70"/>
      <c r="X104" s="70"/>
      <c r="Y104" s="70"/>
      <c r="Z104" s="70"/>
      <c r="BB104" s="71"/>
      <c r="BC104" s="71"/>
      <c r="BD104" s="71"/>
      <c r="BE104" s="71"/>
      <c r="BF104" s="71"/>
      <c r="BG104" s="71"/>
      <c r="BH104" s="71"/>
      <c r="BI104" s="71"/>
      <c r="BJ104" s="71"/>
      <c r="BK104" s="71"/>
      <c r="BL104" s="71"/>
      <c r="BM104" s="71"/>
      <c r="BN104" s="71"/>
      <c r="BO104" s="71"/>
      <c r="BP104" s="71"/>
      <c r="BQ104" s="71"/>
      <c r="BR104" s="71"/>
      <c r="BS104" s="71"/>
      <c r="BT104" s="71"/>
      <c r="BU104" s="72"/>
      <c r="BV104" s="71"/>
      <c r="CK104" s="73"/>
      <c r="CL104" s="73"/>
      <c r="CM104" s="73"/>
      <c r="CN104" s="73"/>
      <c r="CO104" s="73"/>
      <c r="CP104" s="73"/>
      <c r="CQ104" s="73"/>
      <c r="CR104" s="73"/>
      <c r="CS104" s="73"/>
      <c r="CT104" s="73"/>
      <c r="CU104" s="73"/>
      <c r="CX104" s="53"/>
      <c r="CZ104" s="71" t="e">
        <f t="shared" si="434"/>
        <v>#DIV/0!</v>
      </c>
      <c r="DA104" s="71" t="e">
        <f t="shared" si="435"/>
        <v>#DIV/0!</v>
      </c>
      <c r="DB104" s="71" t="e">
        <f t="shared" si="436"/>
        <v>#DIV/0!</v>
      </c>
      <c r="DC104" s="71" t="e">
        <f t="shared" si="437"/>
        <v>#DIV/0!</v>
      </c>
      <c r="DE104" s="71" t="e">
        <f t="shared" si="452"/>
        <v>#DIV/0!</v>
      </c>
      <c r="DF104" s="71" t="e">
        <f t="shared" si="453"/>
        <v>#DIV/0!</v>
      </c>
      <c r="DG104" s="71" t="e">
        <f t="shared" si="454"/>
        <v>#DIV/0!</v>
      </c>
      <c r="DH104" s="71" t="e">
        <f t="shared" si="455"/>
        <v>#DIV/0!</v>
      </c>
      <c r="DI104" s="71" t="e">
        <f t="shared" si="456"/>
        <v>#DIV/0!</v>
      </c>
      <c r="DJ104" s="71"/>
      <c r="DK104" s="71" t="e">
        <f t="shared" si="457"/>
        <v>#DIV/0!</v>
      </c>
      <c r="DL104" s="71" t="e">
        <f t="shared" si="458"/>
        <v>#DIV/0!</v>
      </c>
      <c r="DM104" s="71" t="e">
        <f t="shared" si="459"/>
        <v>#DIV/0!</v>
      </c>
      <c r="DN104" s="71" t="e">
        <f t="shared" si="460"/>
        <v>#DIV/0!</v>
      </c>
      <c r="DQ104" s="71"/>
      <c r="DR104" s="71"/>
      <c r="DS104" s="71"/>
      <c r="DT104" s="71"/>
      <c r="DV104" s="71"/>
      <c r="DW104" s="71"/>
      <c r="DX104" s="71"/>
      <c r="DY104" s="71"/>
      <c r="DZ104" s="71"/>
      <c r="EB104" s="71"/>
      <c r="EC104" s="71"/>
      <c r="ED104" s="71"/>
      <c r="EE104" s="71"/>
      <c r="EG104" s="71"/>
      <c r="EH104" s="71"/>
      <c r="EI104" s="71"/>
      <c r="EJ104" s="71"/>
      <c r="EL104" s="71"/>
      <c r="EM104" s="71"/>
      <c r="EN104" s="71"/>
      <c r="EO104" s="71"/>
      <c r="EQ104" s="71"/>
      <c r="ER104" s="71"/>
      <c r="ES104" s="71"/>
      <c r="ET104" s="71"/>
      <c r="EW104" s="71" t="e">
        <f t="shared" si="461"/>
        <v>#DIV/0!</v>
      </c>
      <c r="EX104" s="71">
        <f t="shared" si="462"/>
        <v>1</v>
      </c>
      <c r="EY104" s="71">
        <f t="shared" si="438"/>
        <v>1.4445026148903892</v>
      </c>
      <c r="EZ104" s="71"/>
      <c r="FA104" s="71" t="e">
        <f t="shared" si="463"/>
        <v>#DIV/0!</v>
      </c>
      <c r="FB104" s="71">
        <f t="shared" si="464"/>
        <v>1</v>
      </c>
      <c r="FC104" s="71">
        <f t="shared" si="439"/>
        <v>1.021823129432317</v>
      </c>
      <c r="FD104" s="71"/>
      <c r="FE104" s="71" t="e">
        <f t="shared" si="465"/>
        <v>#DIV/0!</v>
      </c>
      <c r="FF104" s="71">
        <f t="shared" si="466"/>
        <v>1</v>
      </c>
      <c r="FG104" s="71">
        <f t="shared" si="440"/>
        <v>0.99312559031551417</v>
      </c>
      <c r="FH104" s="71"/>
      <c r="FI104" s="71" t="e">
        <f t="shared" si="467"/>
        <v>#DIV/0!</v>
      </c>
      <c r="FJ104" s="71">
        <f t="shared" si="468"/>
        <v>1</v>
      </c>
      <c r="FK104" s="71">
        <f t="shared" si="441"/>
        <v>0.94746042113426021</v>
      </c>
      <c r="FM104" s="71" t="e">
        <f t="shared" si="469"/>
        <v>#DIV/0!</v>
      </c>
      <c r="FN104" s="71">
        <f t="shared" si="470"/>
        <v>1</v>
      </c>
      <c r="FO104" s="71">
        <f t="shared" si="442"/>
        <v>0.98979947544440605</v>
      </c>
      <c r="FQ104" s="238"/>
      <c r="FS104" s="51">
        <f t="shared" ref="FS104:FS125" si="490">FS103+1</f>
        <v>1980</v>
      </c>
      <c r="FT104" s="71">
        <f t="shared" si="476"/>
        <v>1.0426616078335935</v>
      </c>
      <c r="FU104" s="71">
        <f t="shared" si="477"/>
        <v>1.0053753255565241</v>
      </c>
      <c r="FV104" s="71">
        <f t="shared" si="478"/>
        <v>0.99932700652832573</v>
      </c>
      <c r="FW104" s="71">
        <f t="shared" si="479"/>
        <v>0.97156346565895679</v>
      </c>
      <c r="FX104" s="71">
        <f t="shared" si="480"/>
        <v>0.98711627285159631</v>
      </c>
      <c r="FY104" s="71">
        <f t="shared" si="481"/>
        <v>1.0821016248246191</v>
      </c>
      <c r="GA104" s="51">
        <f t="shared" ref="GA104:GA125" si="491">GA103+1</f>
        <v>1980</v>
      </c>
      <c r="GB104" s="118">
        <f t="shared" si="482"/>
        <v>0.9632056472111663</v>
      </c>
      <c r="GC104" s="118">
        <f t="shared" si="483"/>
        <v>0.92379506445286941</v>
      </c>
      <c r="GD104" s="118">
        <f t="shared" si="484"/>
        <v>0.97156346565895679</v>
      </c>
      <c r="GE104" s="118">
        <f t="shared" si="485"/>
        <v>0.99775693736985427</v>
      </c>
      <c r="GF104" s="118">
        <f t="shared" si="486"/>
        <v>1.0821016248246191</v>
      </c>
      <c r="GH104" s="51">
        <f t="shared" ref="GH104:GH117" si="492">GH103+1</f>
        <v>1987</v>
      </c>
      <c r="GI104" s="71">
        <f t="shared" si="487"/>
        <v>0.9969848611663541</v>
      </c>
      <c r="GJ104" s="71">
        <f t="shared" si="488"/>
        <v>1.0304201935369028</v>
      </c>
      <c r="GK104" s="71">
        <f t="shared" si="489"/>
        <v>0.96755174968399793</v>
      </c>
    </row>
    <row r="105" spans="1:193" x14ac:dyDescent="0.2">
      <c r="A105" s="50" t="s">
        <v>122</v>
      </c>
      <c r="B105" s="50">
        <f t="shared" si="451"/>
        <v>1958</v>
      </c>
      <c r="D105" s="79"/>
      <c r="E105" s="79"/>
      <c r="F105" s="79"/>
      <c r="G105" s="79"/>
      <c r="H105" s="79"/>
      <c r="J105" s="69"/>
      <c r="K105" s="69"/>
      <c r="L105" s="69"/>
      <c r="M105" s="69"/>
      <c r="N105" s="69"/>
      <c r="V105" s="70"/>
      <c r="W105" s="70"/>
      <c r="X105" s="70"/>
      <c r="Y105" s="70"/>
      <c r="Z105" s="70"/>
      <c r="BB105" s="71"/>
      <c r="BC105" s="71"/>
      <c r="BD105" s="71"/>
      <c r="BE105" s="71"/>
      <c r="BF105" s="71"/>
      <c r="BG105" s="71"/>
      <c r="BH105" s="71"/>
      <c r="BI105" s="71"/>
      <c r="BJ105" s="71"/>
      <c r="BK105" s="71"/>
      <c r="BL105" s="71"/>
      <c r="BM105" s="71"/>
      <c r="BN105" s="71"/>
      <c r="BO105" s="71"/>
      <c r="BP105" s="71"/>
      <c r="BQ105" s="71"/>
      <c r="BR105" s="71"/>
      <c r="BS105" s="71"/>
      <c r="BT105" s="71"/>
      <c r="BU105" s="72"/>
      <c r="BV105" s="71"/>
      <c r="CK105" s="73"/>
      <c r="CL105" s="73"/>
      <c r="CM105" s="73"/>
      <c r="CN105" s="73"/>
      <c r="CO105" s="73"/>
      <c r="CP105" s="73"/>
      <c r="CQ105" s="73"/>
      <c r="CR105" s="73"/>
      <c r="CS105" s="73"/>
      <c r="CT105" s="73"/>
      <c r="CU105" s="73"/>
      <c r="CX105" s="53"/>
      <c r="CZ105" s="71" t="e">
        <f t="shared" si="434"/>
        <v>#DIV/0!</v>
      </c>
      <c r="DA105" s="71" t="e">
        <f t="shared" si="435"/>
        <v>#DIV/0!</v>
      </c>
      <c r="DB105" s="71" t="e">
        <f t="shared" si="436"/>
        <v>#DIV/0!</v>
      </c>
      <c r="DC105" s="71" t="e">
        <f t="shared" si="437"/>
        <v>#DIV/0!</v>
      </c>
      <c r="DE105" s="71" t="e">
        <f t="shared" si="452"/>
        <v>#DIV/0!</v>
      </c>
      <c r="DF105" s="71" t="e">
        <f t="shared" si="453"/>
        <v>#DIV/0!</v>
      </c>
      <c r="DG105" s="71" t="e">
        <f t="shared" si="454"/>
        <v>#DIV/0!</v>
      </c>
      <c r="DH105" s="71" t="e">
        <f t="shared" si="455"/>
        <v>#DIV/0!</v>
      </c>
      <c r="DI105" s="71" t="e">
        <f t="shared" si="456"/>
        <v>#DIV/0!</v>
      </c>
      <c r="DJ105" s="71"/>
      <c r="DK105" s="71" t="e">
        <f t="shared" si="457"/>
        <v>#DIV/0!</v>
      </c>
      <c r="DL105" s="71" t="e">
        <f t="shared" si="458"/>
        <v>#DIV/0!</v>
      </c>
      <c r="DM105" s="71" t="e">
        <f t="shared" si="459"/>
        <v>#DIV/0!</v>
      </c>
      <c r="DN105" s="71" t="e">
        <f t="shared" si="460"/>
        <v>#DIV/0!</v>
      </c>
      <c r="DQ105" s="71"/>
      <c r="DR105" s="71"/>
      <c r="DS105" s="71"/>
      <c r="DT105" s="71"/>
      <c r="DV105" s="71"/>
      <c r="DW105" s="71"/>
      <c r="DX105" s="71"/>
      <c r="DY105" s="71"/>
      <c r="DZ105" s="71"/>
      <c r="EB105" s="71"/>
      <c r="EC105" s="71"/>
      <c r="ED105" s="71"/>
      <c r="EE105" s="71"/>
      <c r="EG105" s="71"/>
      <c r="EH105" s="71"/>
      <c r="EI105" s="71"/>
      <c r="EJ105" s="71"/>
      <c r="EL105" s="71"/>
      <c r="EM105" s="71"/>
      <c r="EN105" s="71"/>
      <c r="EO105" s="71"/>
      <c r="EQ105" s="71"/>
      <c r="ER105" s="71"/>
      <c r="ES105" s="71"/>
      <c r="ET105" s="71"/>
      <c r="EW105" s="71" t="e">
        <f t="shared" si="461"/>
        <v>#DIV/0!</v>
      </c>
      <c r="EX105" s="71">
        <f t="shared" si="462"/>
        <v>1</v>
      </c>
      <c r="EY105" s="71">
        <f t="shared" si="438"/>
        <v>1.4445026148903892</v>
      </c>
      <c r="EZ105" s="71"/>
      <c r="FA105" s="71" t="e">
        <f t="shared" si="463"/>
        <v>#DIV/0!</v>
      </c>
      <c r="FB105" s="71">
        <f t="shared" si="464"/>
        <v>1</v>
      </c>
      <c r="FC105" s="71">
        <f t="shared" si="439"/>
        <v>1.021823129432317</v>
      </c>
      <c r="FD105" s="71"/>
      <c r="FE105" s="71" t="e">
        <f t="shared" si="465"/>
        <v>#DIV/0!</v>
      </c>
      <c r="FF105" s="71">
        <f t="shared" si="466"/>
        <v>1</v>
      </c>
      <c r="FG105" s="71">
        <f t="shared" si="440"/>
        <v>0.99312559031551417</v>
      </c>
      <c r="FH105" s="71"/>
      <c r="FI105" s="71" t="e">
        <f t="shared" si="467"/>
        <v>#DIV/0!</v>
      </c>
      <c r="FJ105" s="71">
        <f t="shared" si="468"/>
        <v>1</v>
      </c>
      <c r="FK105" s="71">
        <f t="shared" si="441"/>
        <v>0.94746042113426021</v>
      </c>
      <c r="FM105" s="71" t="e">
        <f t="shared" si="469"/>
        <v>#DIV/0!</v>
      </c>
      <c r="FN105" s="71">
        <f t="shared" si="470"/>
        <v>1</v>
      </c>
      <c r="FO105" s="71">
        <f t="shared" si="442"/>
        <v>0.98979947544440605</v>
      </c>
      <c r="FQ105" s="238"/>
      <c r="FS105" s="51">
        <f t="shared" si="490"/>
        <v>1981</v>
      </c>
      <c r="FT105" s="71">
        <f t="shared" si="476"/>
        <v>1.017481469261927</v>
      </c>
      <c r="FU105" s="71">
        <f t="shared" si="477"/>
        <v>1.0046122693919615</v>
      </c>
      <c r="FV105" s="71">
        <f t="shared" si="478"/>
        <v>0.99921987522195643</v>
      </c>
      <c r="FW105" s="71">
        <f t="shared" si="479"/>
        <v>0.97164055183636278</v>
      </c>
      <c r="FX105" s="71">
        <f t="shared" si="480"/>
        <v>0.97282534710722912</v>
      </c>
      <c r="FY105" s="71">
        <f t="shared" si="481"/>
        <v>1.0723250636943547</v>
      </c>
      <c r="GA105" s="51">
        <f t="shared" si="491"/>
        <v>1981</v>
      </c>
      <c r="GB105" s="118">
        <f t="shared" si="482"/>
        <v>0.97702892255785423</v>
      </c>
      <c r="GC105" s="118">
        <f t="shared" si="483"/>
        <v>0.96024247327726142</v>
      </c>
      <c r="GD105" s="118">
        <f t="shared" si="484"/>
        <v>0.97164055183636278</v>
      </c>
      <c r="GE105" s="118">
        <f t="shared" si="485"/>
        <v>0.98181990719336942</v>
      </c>
      <c r="GF105" s="118">
        <f t="shared" si="486"/>
        <v>1.0723250636943547</v>
      </c>
      <c r="GH105" s="51">
        <f t="shared" si="492"/>
        <v>1988</v>
      </c>
      <c r="GI105" s="71">
        <f t="shared" si="487"/>
        <v>1.0560327788446757</v>
      </c>
      <c r="GJ105" s="71">
        <f t="shared" si="488"/>
        <v>1.046831941938078</v>
      </c>
      <c r="GK105" s="71">
        <f t="shared" si="489"/>
        <v>1.0087892206360876</v>
      </c>
    </row>
    <row r="106" spans="1:193" x14ac:dyDescent="0.2">
      <c r="A106" s="50" t="s">
        <v>122</v>
      </c>
      <c r="B106" s="50">
        <f t="shared" si="451"/>
        <v>1959</v>
      </c>
      <c r="D106" s="79"/>
      <c r="E106" s="79"/>
      <c r="F106" s="79"/>
      <c r="G106" s="79"/>
      <c r="H106" s="79"/>
      <c r="I106" s="685" t="s">
        <v>1537</v>
      </c>
      <c r="J106" s="69"/>
      <c r="K106" s="69"/>
      <c r="L106" s="69"/>
      <c r="M106" s="69"/>
      <c r="N106" s="69"/>
      <c r="V106" s="70"/>
      <c r="W106" s="70"/>
      <c r="X106" s="70"/>
      <c r="Y106" s="70"/>
      <c r="Z106" s="70"/>
      <c r="BB106" s="71"/>
      <c r="BC106" s="71"/>
      <c r="BD106" s="71"/>
      <c r="BE106" s="71"/>
      <c r="BF106" s="71"/>
      <c r="BG106" s="71"/>
      <c r="BH106" s="71"/>
      <c r="BI106" s="71"/>
      <c r="BJ106" s="71"/>
      <c r="BK106" s="71"/>
      <c r="BL106" s="71"/>
      <c r="BM106" s="71"/>
      <c r="BN106" s="71"/>
      <c r="BO106" s="71"/>
      <c r="BP106" s="71"/>
      <c r="BQ106" s="71"/>
      <c r="BR106" s="71"/>
      <c r="BS106" s="71"/>
      <c r="BT106" s="71"/>
      <c r="BU106" s="72"/>
      <c r="BV106" s="71"/>
      <c r="CK106" s="73"/>
      <c r="CL106" s="73"/>
      <c r="CM106" s="73"/>
      <c r="CN106" s="73"/>
      <c r="CO106" s="73"/>
      <c r="CP106" s="73"/>
      <c r="CQ106" s="73"/>
      <c r="CR106" s="73"/>
      <c r="CS106" s="73"/>
      <c r="CT106" s="73"/>
      <c r="CU106" s="73"/>
      <c r="CX106" s="53"/>
      <c r="CZ106" s="71" t="e">
        <f t="shared" si="434"/>
        <v>#DIV/0!</v>
      </c>
      <c r="DA106" s="71" t="e">
        <f t="shared" si="435"/>
        <v>#DIV/0!</v>
      </c>
      <c r="DB106" s="71" t="e">
        <f t="shared" si="436"/>
        <v>#DIV/0!</v>
      </c>
      <c r="DC106" s="71" t="e">
        <f t="shared" si="437"/>
        <v>#DIV/0!</v>
      </c>
      <c r="DE106" s="71" t="e">
        <f t="shared" si="452"/>
        <v>#DIV/0!</v>
      </c>
      <c r="DF106" s="71" t="e">
        <f t="shared" si="453"/>
        <v>#DIV/0!</v>
      </c>
      <c r="DG106" s="71" t="e">
        <f t="shared" si="454"/>
        <v>#DIV/0!</v>
      </c>
      <c r="DH106" s="71" t="e">
        <f t="shared" si="455"/>
        <v>#DIV/0!</v>
      </c>
      <c r="DI106" s="71" t="e">
        <f t="shared" si="456"/>
        <v>#DIV/0!</v>
      </c>
      <c r="DJ106" s="71"/>
      <c r="DK106" s="71" t="e">
        <f t="shared" si="457"/>
        <v>#DIV/0!</v>
      </c>
      <c r="DL106" s="71" t="e">
        <f t="shared" si="458"/>
        <v>#DIV/0!</v>
      </c>
      <c r="DM106" s="71" t="e">
        <f t="shared" si="459"/>
        <v>#DIV/0!</v>
      </c>
      <c r="DN106" s="71" t="e">
        <f t="shared" si="460"/>
        <v>#DIV/0!</v>
      </c>
      <c r="DQ106" s="71"/>
      <c r="DR106" s="71"/>
      <c r="DS106" s="71"/>
      <c r="DT106" s="71"/>
      <c r="DV106" s="71"/>
      <c r="DW106" s="71"/>
      <c r="DX106" s="71"/>
      <c r="DY106" s="71"/>
      <c r="DZ106" s="71"/>
      <c r="EB106" s="71"/>
      <c r="EC106" s="71"/>
      <c r="ED106" s="71"/>
      <c r="EE106" s="71"/>
      <c r="EG106" s="71"/>
      <c r="EH106" s="71"/>
      <c r="EI106" s="71"/>
      <c r="EJ106" s="71"/>
      <c r="EL106" s="71"/>
      <c r="EM106" s="71"/>
      <c r="EN106" s="71"/>
      <c r="EO106" s="71"/>
      <c r="EQ106" s="71"/>
      <c r="ER106" s="71"/>
      <c r="ES106" s="71"/>
      <c r="ET106" s="71"/>
      <c r="EW106" s="71" t="e">
        <f t="shared" si="461"/>
        <v>#DIV/0!</v>
      </c>
      <c r="EX106" s="71">
        <f t="shared" si="462"/>
        <v>1</v>
      </c>
      <c r="EY106" s="71">
        <f t="shared" si="438"/>
        <v>1.4445026148903892</v>
      </c>
      <c r="EZ106" s="71"/>
      <c r="FA106" s="71" t="e">
        <f t="shared" si="463"/>
        <v>#DIV/0!</v>
      </c>
      <c r="FB106" s="71">
        <f t="shared" si="464"/>
        <v>1</v>
      </c>
      <c r="FC106" s="71">
        <f t="shared" si="439"/>
        <v>1.021823129432317</v>
      </c>
      <c r="FD106" s="71"/>
      <c r="FE106" s="71" t="e">
        <f t="shared" si="465"/>
        <v>#DIV/0!</v>
      </c>
      <c r="FF106" s="71">
        <f t="shared" si="466"/>
        <v>1</v>
      </c>
      <c r="FG106" s="71">
        <f t="shared" si="440"/>
        <v>0.99312559031551417</v>
      </c>
      <c r="FH106" s="71"/>
      <c r="FI106" s="71" t="e">
        <f t="shared" si="467"/>
        <v>#DIV/0!</v>
      </c>
      <c r="FJ106" s="71">
        <f t="shared" si="468"/>
        <v>1</v>
      </c>
      <c r="FK106" s="71">
        <f t="shared" si="441"/>
        <v>0.94746042113426021</v>
      </c>
      <c r="FM106" s="71" t="e">
        <f t="shared" si="469"/>
        <v>#DIV/0!</v>
      </c>
      <c r="FN106" s="71">
        <f t="shared" si="470"/>
        <v>1</v>
      </c>
      <c r="FO106" s="71">
        <f t="shared" si="442"/>
        <v>0.98979947544440605</v>
      </c>
      <c r="FQ106" s="238"/>
      <c r="FS106" s="51">
        <f t="shared" si="490"/>
        <v>1982</v>
      </c>
      <c r="FT106" s="71">
        <f t="shared" si="476"/>
        <v>1.0340347836208914</v>
      </c>
      <c r="FU106" s="71">
        <f t="shared" si="477"/>
        <v>1.0040726034499938</v>
      </c>
      <c r="FV106" s="71">
        <f t="shared" si="478"/>
        <v>1.0001625951232977</v>
      </c>
      <c r="FW106" s="71">
        <f t="shared" si="479"/>
        <v>0.9710861771033531</v>
      </c>
      <c r="FX106" s="71">
        <f t="shared" si="480"/>
        <v>0.97680495430751391</v>
      </c>
      <c r="FY106" s="71">
        <f t="shared" si="481"/>
        <v>1.0855099196336568</v>
      </c>
      <c r="GA106" s="51">
        <f t="shared" si="491"/>
        <v>1982</v>
      </c>
      <c r="GB106" s="118">
        <f t="shared" si="482"/>
        <v>1.0010382936357844</v>
      </c>
      <c r="GC106" s="118">
        <f t="shared" si="483"/>
        <v>0.96808957444394417</v>
      </c>
      <c r="GD106" s="118">
        <f t="shared" si="484"/>
        <v>0.9710861771033531</v>
      </c>
      <c r="GE106" s="118">
        <f t="shared" si="485"/>
        <v>0.98477743414482144</v>
      </c>
      <c r="GF106" s="118">
        <f t="shared" si="486"/>
        <v>1.0855099196336568</v>
      </c>
      <c r="GH106" s="51">
        <f t="shared" si="492"/>
        <v>1989</v>
      </c>
      <c r="GI106" s="71">
        <f t="shared" si="487"/>
        <v>1.0819785289172712</v>
      </c>
      <c r="GJ106" s="71">
        <f t="shared" si="488"/>
        <v>1.062159006617134</v>
      </c>
      <c r="GK106" s="71">
        <f t="shared" si="489"/>
        <v>1.0186596565831139</v>
      </c>
    </row>
    <row r="107" spans="1:193" x14ac:dyDescent="0.2">
      <c r="A107" s="50" t="s">
        <v>122</v>
      </c>
      <c r="B107" s="50">
        <f t="shared" si="451"/>
        <v>1960</v>
      </c>
      <c r="D107" s="79">
        <f t="shared" ref="D107:G126" si="493">D187+D269</f>
        <v>2094.5700000000002</v>
      </c>
      <c r="E107" s="79">
        <f t="shared" si="493"/>
        <v>2587.2139999999999</v>
      </c>
      <c r="F107" s="79">
        <f t="shared" si="493"/>
        <v>1744.5110000000002</v>
      </c>
      <c r="G107" s="79">
        <f t="shared" si="493"/>
        <v>905.49300000000005</v>
      </c>
      <c r="H107" s="79">
        <f>SUM(D107:G107)</f>
        <v>7331.7880000000005</v>
      </c>
      <c r="I107" s="74">
        <f t="shared" ref="I107:I138" si="494">H187+H269</f>
        <v>7331.7880000000005</v>
      </c>
      <c r="J107" s="69"/>
      <c r="K107" s="69"/>
      <c r="L107" s="69"/>
      <c r="M107" s="69"/>
      <c r="N107" s="69"/>
      <c r="V107" s="70"/>
      <c r="W107" s="70"/>
      <c r="X107" s="70"/>
      <c r="Y107" s="70"/>
      <c r="Z107" s="70"/>
      <c r="BB107" s="71"/>
      <c r="BC107" s="71"/>
      <c r="BD107" s="71"/>
      <c r="BE107" s="71"/>
      <c r="BF107" s="71"/>
      <c r="BG107" s="71"/>
      <c r="BH107" s="71"/>
      <c r="BI107" s="71"/>
      <c r="BJ107" s="71"/>
      <c r="BK107" s="71"/>
      <c r="BL107" s="71"/>
      <c r="BM107" s="71"/>
      <c r="BN107" s="71"/>
      <c r="BO107" s="71"/>
      <c r="BP107" s="71"/>
      <c r="BQ107" s="71"/>
      <c r="BR107" s="71"/>
      <c r="BS107" s="71"/>
      <c r="BT107" s="71"/>
      <c r="BU107" s="72"/>
      <c r="BV107" s="71"/>
      <c r="CK107" s="73"/>
      <c r="CL107" s="73"/>
      <c r="CM107" s="73"/>
      <c r="CN107" s="73"/>
      <c r="CO107" s="73"/>
      <c r="CP107" s="73"/>
      <c r="CQ107" s="73"/>
      <c r="CR107" s="73"/>
      <c r="CS107" s="73"/>
      <c r="CT107" s="73"/>
      <c r="CU107" s="73"/>
      <c r="CX107" s="53"/>
      <c r="CZ107" s="71">
        <f t="shared" si="434"/>
        <v>0.28568338309836566</v>
      </c>
      <c r="DA107" s="71">
        <f t="shared" si="435"/>
        <v>0.35287626974484254</v>
      </c>
      <c r="DB107" s="71">
        <f t="shared" si="436"/>
        <v>0.2379380036629537</v>
      </c>
      <c r="DC107" s="71">
        <f t="shared" si="437"/>
        <v>0.12350234349383807</v>
      </c>
      <c r="DE107" s="71" t="e">
        <f t="shared" si="452"/>
        <v>#DIV/0!</v>
      </c>
      <c r="DF107" s="71" t="e">
        <f t="shared" si="453"/>
        <v>#DIV/0!</v>
      </c>
      <c r="DG107" s="71" t="e">
        <f t="shared" si="454"/>
        <v>#DIV/0!</v>
      </c>
      <c r="DH107" s="71" t="e">
        <f t="shared" si="455"/>
        <v>#DIV/0!</v>
      </c>
      <c r="DI107" s="71" t="e">
        <f t="shared" si="456"/>
        <v>#DIV/0!</v>
      </c>
      <c r="DJ107" s="71"/>
      <c r="DK107" s="71" t="e">
        <f t="shared" si="457"/>
        <v>#DIV/0!</v>
      </c>
      <c r="DL107" s="71" t="e">
        <f t="shared" si="458"/>
        <v>#DIV/0!</v>
      </c>
      <c r="DM107" s="71" t="e">
        <f t="shared" si="459"/>
        <v>#DIV/0!</v>
      </c>
      <c r="DN107" s="71" t="e">
        <f t="shared" si="460"/>
        <v>#DIV/0!</v>
      </c>
      <c r="DQ107" s="71"/>
      <c r="DR107" s="71"/>
      <c r="DS107" s="71"/>
      <c r="DT107" s="71"/>
      <c r="DV107" s="71"/>
      <c r="DW107" s="71"/>
      <c r="DX107" s="71"/>
      <c r="DY107" s="71"/>
      <c r="DZ107" s="71"/>
      <c r="EB107" s="71"/>
      <c r="EC107" s="71"/>
      <c r="ED107" s="71"/>
      <c r="EE107" s="71"/>
      <c r="EG107" s="71"/>
      <c r="EH107" s="71"/>
      <c r="EI107" s="71"/>
      <c r="EJ107" s="71"/>
      <c r="EL107" s="71"/>
      <c r="EM107" s="71"/>
      <c r="EN107" s="71"/>
      <c r="EO107" s="71"/>
      <c r="EQ107" s="71"/>
      <c r="ER107" s="71"/>
      <c r="ES107" s="71"/>
      <c r="ET107" s="71"/>
      <c r="EW107" s="71" t="e">
        <f t="shared" si="461"/>
        <v>#DIV/0!</v>
      </c>
      <c r="EX107" s="71">
        <f t="shared" si="462"/>
        <v>1</v>
      </c>
      <c r="EY107" s="71">
        <f t="shared" si="438"/>
        <v>1.4445026148903892</v>
      </c>
      <c r="EZ107" s="71"/>
      <c r="FA107" s="71" t="e">
        <f t="shared" si="463"/>
        <v>#DIV/0!</v>
      </c>
      <c r="FB107" s="71">
        <f t="shared" si="464"/>
        <v>1</v>
      </c>
      <c r="FC107" s="71">
        <f t="shared" si="439"/>
        <v>1.021823129432317</v>
      </c>
      <c r="FD107" s="71"/>
      <c r="FE107" s="71" t="e">
        <f t="shared" si="465"/>
        <v>#DIV/0!</v>
      </c>
      <c r="FF107" s="71">
        <f t="shared" si="466"/>
        <v>1</v>
      </c>
      <c r="FG107" s="71">
        <f t="shared" si="440"/>
        <v>0.99312559031551417</v>
      </c>
      <c r="FH107" s="71"/>
      <c r="FI107" s="71" t="e">
        <f t="shared" si="467"/>
        <v>#DIV/0!</v>
      </c>
      <c r="FJ107" s="71">
        <f t="shared" si="468"/>
        <v>1</v>
      </c>
      <c r="FK107" s="71">
        <f t="shared" si="441"/>
        <v>0.94746042113426021</v>
      </c>
      <c r="FM107" s="71" t="e">
        <f t="shared" si="469"/>
        <v>#DIV/0!</v>
      </c>
      <c r="FN107" s="71">
        <f t="shared" si="470"/>
        <v>1</v>
      </c>
      <c r="FO107" s="71">
        <f t="shared" si="442"/>
        <v>0.98979947544440605</v>
      </c>
      <c r="FQ107" s="238"/>
      <c r="FS107" s="51">
        <f t="shared" si="490"/>
        <v>1983</v>
      </c>
      <c r="FT107" s="71">
        <f t="shared" si="476"/>
        <v>0.97418953301559219</v>
      </c>
      <c r="FU107" s="71">
        <f t="shared" si="477"/>
        <v>1.0031008850571754</v>
      </c>
      <c r="FV107" s="71">
        <f t="shared" si="478"/>
        <v>1.0011306333462875</v>
      </c>
      <c r="FW107" s="71">
        <f t="shared" si="479"/>
        <v>0.97084581934853875</v>
      </c>
      <c r="FX107" s="71">
        <f t="shared" si="480"/>
        <v>0.96900170586107359</v>
      </c>
      <c r="FY107" s="71">
        <f t="shared" si="481"/>
        <v>1.0311771684541209</v>
      </c>
      <c r="GA107" s="51">
        <f t="shared" si="491"/>
        <v>1983</v>
      </c>
      <c r="GB107" s="118">
        <f t="shared" si="482"/>
        <v>0.95284070712961588</v>
      </c>
      <c r="GC107" s="118">
        <f t="shared" si="483"/>
        <v>0.97808555197684088</v>
      </c>
      <c r="GD107" s="118">
        <f t="shared" si="484"/>
        <v>0.97084581934853875</v>
      </c>
      <c r="GE107" s="118">
        <f t="shared" si="485"/>
        <v>0.97502054910564595</v>
      </c>
      <c r="GF107" s="118">
        <f t="shared" si="486"/>
        <v>1.0311771684541209</v>
      </c>
      <c r="GH107" s="51">
        <f t="shared" si="492"/>
        <v>1990</v>
      </c>
      <c r="GI107" s="71">
        <f t="shared" si="487"/>
        <v>0.98566601676724264</v>
      </c>
      <c r="GJ107" s="71">
        <f t="shared" si="488"/>
        <v>1.0686544308877428</v>
      </c>
      <c r="GK107" s="71">
        <f t="shared" si="489"/>
        <v>0.92234307768549573</v>
      </c>
    </row>
    <row r="108" spans="1:193" x14ac:dyDescent="0.2">
      <c r="A108" s="50" t="s">
        <v>122</v>
      </c>
      <c r="B108" s="50">
        <f t="shared" si="451"/>
        <v>1961</v>
      </c>
      <c r="D108" s="79">
        <f t="shared" si="493"/>
        <v>2170.4380000000001</v>
      </c>
      <c r="E108" s="79">
        <f t="shared" si="493"/>
        <v>2654.018</v>
      </c>
      <c r="F108" s="79">
        <f t="shared" si="493"/>
        <v>1744.472</v>
      </c>
      <c r="G108" s="79">
        <f t="shared" si="493"/>
        <v>932.04399999999998</v>
      </c>
      <c r="H108" s="79">
        <f t="shared" ref="H108:H131" si="495">SUM(D108:G108)</f>
        <v>7500.9719999999998</v>
      </c>
      <c r="I108" s="74">
        <f t="shared" si="494"/>
        <v>7500.9720000000007</v>
      </c>
      <c r="J108" s="69"/>
      <c r="K108" s="69"/>
      <c r="L108" s="69"/>
      <c r="M108" s="69"/>
      <c r="N108" s="69"/>
      <c r="V108" s="70"/>
      <c r="W108" s="70"/>
      <c r="X108" s="70"/>
      <c r="Y108" s="70"/>
      <c r="Z108" s="70"/>
      <c r="BB108" s="71"/>
      <c r="BC108" s="71"/>
      <c r="BD108" s="71"/>
      <c r="BE108" s="71"/>
      <c r="BF108" s="71"/>
      <c r="BG108" s="71"/>
      <c r="BH108" s="71"/>
      <c r="BI108" s="71"/>
      <c r="BJ108" s="71"/>
      <c r="BK108" s="71"/>
      <c r="BL108" s="71"/>
      <c r="BM108" s="71"/>
      <c r="BN108" s="71"/>
      <c r="BO108" s="71"/>
      <c r="BP108" s="71"/>
      <c r="BQ108" s="71"/>
      <c r="BR108" s="71"/>
      <c r="BS108" s="71"/>
      <c r="BT108" s="71"/>
      <c r="BU108" s="72"/>
      <c r="BV108" s="71"/>
      <c r="CK108" s="73"/>
      <c r="CL108" s="73"/>
      <c r="CM108" s="73"/>
      <c r="CN108" s="73"/>
      <c r="CO108" s="73"/>
      <c r="CP108" s="73"/>
      <c r="CQ108" s="73"/>
      <c r="CR108" s="73"/>
      <c r="CS108" s="73"/>
      <c r="CT108" s="73"/>
      <c r="CU108" s="73"/>
      <c r="CX108" s="53"/>
      <c r="CZ108" s="71">
        <f t="shared" si="434"/>
        <v>0.28935423302473334</v>
      </c>
      <c r="DA108" s="71">
        <f t="shared" si="435"/>
        <v>0.35382321117849796</v>
      </c>
      <c r="DB108" s="71">
        <f t="shared" si="436"/>
        <v>0.23256612609672453</v>
      </c>
      <c r="DC108" s="71">
        <f t="shared" si="437"/>
        <v>0.1242564297000442</v>
      </c>
      <c r="DE108" s="71">
        <f t="shared" si="452"/>
        <v>0.28751490243716554</v>
      </c>
      <c r="DF108" s="71">
        <f t="shared" si="453"/>
        <v>0.35334952898597854</v>
      </c>
      <c r="DG108" s="71">
        <f t="shared" si="454"/>
        <v>0.23524184248576782</v>
      </c>
      <c r="DH108" s="71">
        <f t="shared" si="455"/>
        <v>0.12387900406934084</v>
      </c>
      <c r="DI108" s="71">
        <f t="shared" si="456"/>
        <v>0.99998527797825276</v>
      </c>
      <c r="DJ108" s="71"/>
      <c r="DK108" s="71">
        <f t="shared" si="457"/>
        <v>0.28751913530012818</v>
      </c>
      <c r="DL108" s="71">
        <f t="shared" si="458"/>
        <v>0.35335473108201404</v>
      </c>
      <c r="DM108" s="71">
        <f t="shared" si="459"/>
        <v>0.23524530577227534</v>
      </c>
      <c r="DN108" s="71">
        <f t="shared" si="460"/>
        <v>0.12388082784558245</v>
      </c>
      <c r="DQ108" s="71"/>
      <c r="DR108" s="71"/>
      <c r="DS108" s="71"/>
      <c r="DT108" s="71"/>
      <c r="DV108" s="71"/>
      <c r="DW108" s="71"/>
      <c r="DX108" s="71"/>
      <c r="DY108" s="71"/>
      <c r="DZ108" s="71"/>
      <c r="EB108" s="71"/>
      <c r="EC108" s="71"/>
      <c r="ED108" s="71"/>
      <c r="EE108" s="71"/>
      <c r="EG108" s="71"/>
      <c r="EH108" s="71"/>
      <c r="EI108" s="71"/>
      <c r="EJ108" s="71"/>
      <c r="EL108" s="71"/>
      <c r="EM108" s="71"/>
      <c r="EN108" s="71"/>
      <c r="EO108" s="71"/>
      <c r="EQ108" s="71"/>
      <c r="ER108" s="71"/>
      <c r="ES108" s="71"/>
      <c r="ET108" s="71"/>
      <c r="EW108" s="71">
        <f t="shared" si="461"/>
        <v>1</v>
      </c>
      <c r="EX108" s="71">
        <f t="shared" si="462"/>
        <v>1</v>
      </c>
      <c r="EY108" s="71">
        <f t="shared" si="438"/>
        <v>1.4445026148903892</v>
      </c>
      <c r="EZ108" s="71"/>
      <c r="FA108" s="71">
        <f t="shared" si="463"/>
        <v>1</v>
      </c>
      <c r="FB108" s="71">
        <f t="shared" si="464"/>
        <v>1</v>
      </c>
      <c r="FC108" s="71">
        <f t="shared" si="439"/>
        <v>1.021823129432317</v>
      </c>
      <c r="FD108" s="71"/>
      <c r="FE108" s="71">
        <f t="shared" si="465"/>
        <v>1</v>
      </c>
      <c r="FF108" s="71">
        <f t="shared" si="466"/>
        <v>1</v>
      </c>
      <c r="FG108" s="71">
        <f t="shared" si="440"/>
        <v>0.99312559031551417</v>
      </c>
      <c r="FH108" s="71"/>
      <c r="FI108" s="71">
        <f t="shared" si="467"/>
        <v>1</v>
      </c>
      <c r="FJ108" s="71">
        <f t="shared" si="468"/>
        <v>1</v>
      </c>
      <c r="FK108" s="71">
        <f t="shared" si="441"/>
        <v>0.94746042113426021</v>
      </c>
      <c r="FM108" s="71">
        <f t="shared" si="469"/>
        <v>1</v>
      </c>
      <c r="FN108" s="71">
        <f t="shared" si="470"/>
        <v>1</v>
      </c>
      <c r="FO108" s="71">
        <f t="shared" si="442"/>
        <v>0.98979947544440605</v>
      </c>
      <c r="FQ108" s="238"/>
      <c r="FS108" s="51">
        <f t="shared" si="490"/>
        <v>1984</v>
      </c>
      <c r="FT108" s="71">
        <f t="shared" si="476"/>
        <v>1.0095305605598068</v>
      </c>
      <c r="FU108" s="71">
        <f t="shared" si="477"/>
        <v>1.0013577535155851</v>
      </c>
      <c r="FV108" s="71">
        <f t="shared" si="478"/>
        <v>1.00093726515688</v>
      </c>
      <c r="FW108" s="71">
        <f t="shared" si="479"/>
        <v>0.97356419223240842</v>
      </c>
      <c r="FX108" s="71">
        <f t="shared" si="480"/>
        <v>0.97688521174247656</v>
      </c>
      <c r="FY108" s="71">
        <f t="shared" si="481"/>
        <v>1.0590469644645346</v>
      </c>
      <c r="GA108" s="51">
        <f t="shared" si="491"/>
        <v>1984</v>
      </c>
      <c r="GB108" s="118">
        <f t="shared" si="482"/>
        <v>1.0012993921528914</v>
      </c>
      <c r="GC108" s="118">
        <f t="shared" si="483"/>
        <v>0.99184653865025063</v>
      </c>
      <c r="GD108" s="118">
        <f t="shared" si="484"/>
        <v>0.97356419223240842</v>
      </c>
      <c r="GE108" s="118">
        <f t="shared" si="485"/>
        <v>0.97953975128623105</v>
      </c>
      <c r="GF108" s="118">
        <f t="shared" si="486"/>
        <v>1.0590469644645346</v>
      </c>
      <c r="GH108" s="51">
        <f t="shared" si="492"/>
        <v>1991</v>
      </c>
      <c r="GI108" s="71">
        <f t="shared" si="487"/>
        <v>1.0148846489526373</v>
      </c>
      <c r="GJ108" s="71">
        <f t="shared" si="488"/>
        <v>1.0735396146784146</v>
      </c>
      <c r="GK108" s="71">
        <f t="shared" si="489"/>
        <v>0.94536301695457425</v>
      </c>
    </row>
    <row r="109" spans="1:193" x14ac:dyDescent="0.2">
      <c r="A109" s="50" t="s">
        <v>122</v>
      </c>
      <c r="B109" s="50">
        <f t="shared" si="451"/>
        <v>1962</v>
      </c>
      <c r="D109" s="79">
        <f t="shared" si="493"/>
        <v>2252.1770000000001</v>
      </c>
      <c r="E109" s="79">
        <f t="shared" si="493"/>
        <v>2783.51</v>
      </c>
      <c r="F109" s="79">
        <f t="shared" si="493"/>
        <v>1844.845</v>
      </c>
      <c r="G109" s="79">
        <f t="shared" si="493"/>
        <v>987.81399999999996</v>
      </c>
      <c r="H109" s="79">
        <f t="shared" si="495"/>
        <v>7868.3460000000005</v>
      </c>
      <c r="I109" s="74">
        <f t="shared" si="494"/>
        <v>7868.3459999999995</v>
      </c>
      <c r="J109" s="69"/>
      <c r="K109" s="69"/>
      <c r="L109" s="69"/>
      <c r="M109" s="69"/>
      <c r="N109" s="69"/>
      <c r="V109" s="70"/>
      <c r="W109" s="70"/>
      <c r="X109" s="70"/>
      <c r="Y109" s="70"/>
      <c r="Z109" s="70"/>
      <c r="BB109" s="71"/>
      <c r="BC109" s="71"/>
      <c r="BD109" s="71"/>
      <c r="BE109" s="71"/>
      <c r="BF109" s="71"/>
      <c r="BG109" s="71"/>
      <c r="BH109" s="71"/>
      <c r="BI109" s="71"/>
      <c r="BJ109" s="71"/>
      <c r="BK109" s="71"/>
      <c r="BL109" s="71"/>
      <c r="BM109" s="71"/>
      <c r="BN109" s="71"/>
      <c r="BO109" s="71"/>
      <c r="BP109" s="71"/>
      <c r="BQ109" s="71"/>
      <c r="BR109" s="71"/>
      <c r="BS109" s="71"/>
      <c r="BT109" s="71"/>
      <c r="BU109" s="72"/>
      <c r="BV109" s="71"/>
      <c r="CK109" s="73"/>
      <c r="CL109" s="73"/>
      <c r="CM109" s="73"/>
      <c r="CN109" s="73"/>
      <c r="CO109" s="73"/>
      <c r="CP109" s="73"/>
      <c r="CQ109" s="73"/>
      <c r="CR109" s="73"/>
      <c r="CS109" s="73"/>
      <c r="CT109" s="73"/>
      <c r="CU109" s="73"/>
      <c r="CX109" s="53"/>
      <c r="CZ109" s="71">
        <f t="shared" si="434"/>
        <v>0.28623258306129395</v>
      </c>
      <c r="DA109" s="71">
        <f t="shared" si="435"/>
        <v>0.35376049807672416</v>
      </c>
      <c r="DB109" s="71">
        <f t="shared" si="436"/>
        <v>0.23446414278172312</v>
      </c>
      <c r="DC109" s="71">
        <f t="shared" si="437"/>
        <v>0.12554277608025879</v>
      </c>
      <c r="DE109" s="71">
        <f t="shared" si="452"/>
        <v>0.28779058635024718</v>
      </c>
      <c r="DF109" s="71">
        <f t="shared" si="453"/>
        <v>0.35379185370122479</v>
      </c>
      <c r="DG109" s="71">
        <f t="shared" si="454"/>
        <v>0.23351384883975163</v>
      </c>
      <c r="DH109" s="71">
        <f t="shared" si="455"/>
        <v>0.12489849887095472</v>
      </c>
      <c r="DI109" s="71">
        <f t="shared" si="456"/>
        <v>0.99999478776217843</v>
      </c>
      <c r="DJ109" s="71"/>
      <c r="DK109" s="71">
        <f t="shared" si="457"/>
        <v>0.28779208639104464</v>
      </c>
      <c r="DL109" s="71">
        <f t="shared" si="458"/>
        <v>0.35379369775811725</v>
      </c>
      <c r="DM109" s="71">
        <f t="shared" si="459"/>
        <v>0.2335150659758104</v>
      </c>
      <c r="DN109" s="71">
        <f t="shared" si="460"/>
        <v>0.12489914987502758</v>
      </c>
      <c r="DQ109" s="71"/>
      <c r="DR109" s="71"/>
      <c r="DS109" s="71"/>
      <c r="DT109" s="71"/>
      <c r="DV109" s="71"/>
      <c r="DW109" s="71"/>
      <c r="DX109" s="71"/>
      <c r="DY109" s="71"/>
      <c r="DZ109" s="71"/>
      <c r="EB109" s="71"/>
      <c r="EC109" s="71"/>
      <c r="ED109" s="71"/>
      <c r="EE109" s="71"/>
      <c r="EG109" s="71"/>
      <c r="EH109" s="71"/>
      <c r="EI109" s="71"/>
      <c r="EJ109" s="71"/>
      <c r="EL109" s="71"/>
      <c r="EM109" s="71"/>
      <c r="EN109" s="71"/>
      <c r="EO109" s="71"/>
      <c r="EQ109" s="71"/>
      <c r="ER109" s="71"/>
      <c r="ES109" s="71"/>
      <c r="ET109" s="71"/>
      <c r="EW109" s="71">
        <f t="shared" si="461"/>
        <v>1</v>
      </c>
      <c r="EX109" s="71">
        <f t="shared" si="462"/>
        <v>1</v>
      </c>
      <c r="EY109" s="71">
        <f t="shared" si="438"/>
        <v>1.4445026148903892</v>
      </c>
      <c r="EZ109" s="71"/>
      <c r="FA109" s="71">
        <f t="shared" si="463"/>
        <v>1</v>
      </c>
      <c r="FB109" s="71">
        <f t="shared" si="464"/>
        <v>1</v>
      </c>
      <c r="FC109" s="71">
        <f t="shared" si="439"/>
        <v>1.021823129432317</v>
      </c>
      <c r="FD109" s="71"/>
      <c r="FE109" s="71">
        <f t="shared" si="465"/>
        <v>1</v>
      </c>
      <c r="FF109" s="71">
        <f t="shared" si="466"/>
        <v>1</v>
      </c>
      <c r="FG109" s="71">
        <f t="shared" si="440"/>
        <v>0.99312559031551417</v>
      </c>
      <c r="FH109" s="71"/>
      <c r="FI109" s="71">
        <f t="shared" si="467"/>
        <v>1</v>
      </c>
      <c r="FJ109" s="71">
        <f t="shared" si="468"/>
        <v>1</v>
      </c>
      <c r="FK109" s="71">
        <f t="shared" si="441"/>
        <v>0.94746042113426021</v>
      </c>
      <c r="FM109" s="71">
        <f t="shared" si="469"/>
        <v>1</v>
      </c>
      <c r="FN109" s="71">
        <f t="shared" si="470"/>
        <v>1</v>
      </c>
      <c r="FO109" s="71">
        <f t="shared" si="442"/>
        <v>0.98979947544440605</v>
      </c>
      <c r="FQ109" s="238"/>
      <c r="FS109" s="51">
        <f t="shared" si="490"/>
        <v>1985</v>
      </c>
      <c r="FT109" s="71">
        <f t="shared" si="476"/>
        <v>1</v>
      </c>
      <c r="FU109" s="71">
        <f t="shared" si="477"/>
        <v>1</v>
      </c>
      <c r="FV109" s="71">
        <f t="shared" si="478"/>
        <v>1</v>
      </c>
      <c r="FW109" s="71">
        <f t="shared" si="479"/>
        <v>1</v>
      </c>
      <c r="FX109" s="71">
        <f t="shared" si="480"/>
        <v>1</v>
      </c>
      <c r="FY109" s="71">
        <f t="shared" si="481"/>
        <v>1</v>
      </c>
      <c r="GA109" s="51">
        <f t="shared" si="491"/>
        <v>1985</v>
      </c>
      <c r="GB109" s="118">
        <f t="shared" si="482"/>
        <v>1</v>
      </c>
      <c r="GC109" s="118">
        <f t="shared" si="483"/>
        <v>1</v>
      </c>
      <c r="GD109" s="118">
        <f t="shared" si="484"/>
        <v>1</v>
      </c>
      <c r="GE109" s="118">
        <f t="shared" si="485"/>
        <v>1</v>
      </c>
      <c r="GF109" s="118">
        <f t="shared" si="486"/>
        <v>1</v>
      </c>
      <c r="GH109" s="51">
        <f t="shared" si="492"/>
        <v>1992</v>
      </c>
      <c r="GI109" s="71">
        <f t="shared" si="487"/>
        <v>1.0285517532236721</v>
      </c>
      <c r="GJ109" s="71">
        <f t="shared" si="488"/>
        <v>1.0913569952766278</v>
      </c>
      <c r="GK109" s="71">
        <f t="shared" si="489"/>
        <v>0.94245215605454891</v>
      </c>
    </row>
    <row r="110" spans="1:193" x14ac:dyDescent="0.2">
      <c r="A110" s="50" t="s">
        <v>122</v>
      </c>
      <c r="B110" s="50">
        <f t="shared" si="451"/>
        <v>1963</v>
      </c>
      <c r="D110" s="79">
        <f t="shared" si="493"/>
        <v>2269.3679999999999</v>
      </c>
      <c r="E110" s="79">
        <f t="shared" si="493"/>
        <v>2754.1669999999999</v>
      </c>
      <c r="F110" s="79">
        <f t="shared" si="493"/>
        <v>1903.8480000000002</v>
      </c>
      <c r="G110" s="79">
        <f t="shared" si="493"/>
        <v>1009.124</v>
      </c>
      <c r="H110" s="79">
        <f t="shared" si="495"/>
        <v>7936.5069999999996</v>
      </c>
      <c r="I110" s="74">
        <f t="shared" si="494"/>
        <v>7936.5069999999996</v>
      </c>
      <c r="J110" s="69"/>
      <c r="K110" s="69"/>
      <c r="L110" s="69"/>
      <c r="M110" s="69"/>
      <c r="N110" s="69"/>
      <c r="V110" s="70"/>
      <c r="W110" s="70"/>
      <c r="X110" s="70"/>
      <c r="Y110" s="70"/>
      <c r="Z110" s="70"/>
      <c r="BB110" s="71"/>
      <c r="BC110" s="71"/>
      <c r="BD110" s="71"/>
      <c r="BE110" s="71"/>
      <c r="BF110" s="71"/>
      <c r="BG110" s="71"/>
      <c r="BH110" s="71"/>
      <c r="BI110" s="71"/>
      <c r="BJ110" s="71"/>
      <c r="BK110" s="71"/>
      <c r="BL110" s="71"/>
      <c r="BM110" s="71"/>
      <c r="BN110" s="71"/>
      <c r="BO110" s="71"/>
      <c r="BP110" s="71"/>
      <c r="BQ110" s="71"/>
      <c r="BR110" s="71"/>
      <c r="BS110" s="71"/>
      <c r="BT110" s="71"/>
      <c r="BU110" s="72"/>
      <c r="BV110" s="71"/>
      <c r="CK110" s="73"/>
      <c r="CL110" s="73"/>
      <c r="CM110" s="73"/>
      <c r="CN110" s="73"/>
      <c r="CO110" s="73"/>
      <c r="CP110" s="73"/>
      <c r="CQ110" s="73"/>
      <c r="CR110" s="73"/>
      <c r="CS110" s="73"/>
      <c r="CT110" s="73"/>
      <c r="CU110" s="73"/>
      <c r="CX110" s="53"/>
      <c r="CZ110" s="71">
        <f t="shared" si="434"/>
        <v>0.28594040174096741</v>
      </c>
      <c r="DA110" s="71">
        <f t="shared" si="435"/>
        <v>0.34702508294895978</v>
      </c>
      <c r="DB110" s="71">
        <f t="shared" si="436"/>
        <v>0.23988487630641545</v>
      </c>
      <c r="DC110" s="71">
        <f t="shared" si="437"/>
        <v>0.12714963900365742</v>
      </c>
      <c r="DE110" s="71">
        <f t="shared" si="452"/>
        <v>0.28608646753394862</v>
      </c>
      <c r="DF110" s="71">
        <f t="shared" si="453"/>
        <v>0.35038200097042227</v>
      </c>
      <c r="DG110" s="71">
        <f t="shared" si="454"/>
        <v>0.23716418473605538</v>
      </c>
      <c r="DH110" s="71">
        <f t="shared" si="455"/>
        <v>0.12634450452533616</v>
      </c>
      <c r="DI110" s="71">
        <f t="shared" si="456"/>
        <v>0.99997715776576246</v>
      </c>
      <c r="DJ110" s="71"/>
      <c r="DK110" s="71">
        <f t="shared" si="457"/>
        <v>0.28609300253732628</v>
      </c>
      <c r="DL110" s="71">
        <f t="shared" si="458"/>
        <v>0.35039000466098325</v>
      </c>
      <c r="DM110" s="71">
        <f t="shared" si="459"/>
        <v>0.23716960221966332</v>
      </c>
      <c r="DN110" s="71">
        <f t="shared" si="460"/>
        <v>0.12634739058202712</v>
      </c>
      <c r="DQ110" s="71"/>
      <c r="DR110" s="71"/>
      <c r="DS110" s="71"/>
      <c r="DT110" s="71"/>
      <c r="DV110" s="71"/>
      <c r="DW110" s="71"/>
      <c r="DX110" s="71"/>
      <c r="DY110" s="71"/>
      <c r="DZ110" s="71"/>
      <c r="EB110" s="71"/>
      <c r="EC110" s="71"/>
      <c r="ED110" s="71"/>
      <c r="EE110" s="71"/>
      <c r="EG110" s="71"/>
      <c r="EH110" s="71"/>
      <c r="EI110" s="71"/>
      <c r="EJ110" s="71"/>
      <c r="EL110" s="71"/>
      <c r="EM110" s="71"/>
      <c r="EN110" s="71"/>
      <c r="EO110" s="71"/>
      <c r="EQ110" s="71"/>
      <c r="ER110" s="71"/>
      <c r="ES110" s="71"/>
      <c r="ET110" s="71"/>
      <c r="EW110" s="71">
        <f t="shared" si="461"/>
        <v>1</v>
      </c>
      <c r="EX110" s="71">
        <f t="shared" si="462"/>
        <v>1</v>
      </c>
      <c r="EY110" s="71">
        <f t="shared" si="438"/>
        <v>1.4445026148903892</v>
      </c>
      <c r="EZ110" s="71"/>
      <c r="FA110" s="71">
        <f t="shared" si="463"/>
        <v>1</v>
      </c>
      <c r="FB110" s="71">
        <f t="shared" si="464"/>
        <v>1</v>
      </c>
      <c r="FC110" s="71">
        <f t="shared" si="439"/>
        <v>1.021823129432317</v>
      </c>
      <c r="FD110" s="71"/>
      <c r="FE110" s="71">
        <f t="shared" si="465"/>
        <v>1</v>
      </c>
      <c r="FF110" s="71">
        <f t="shared" si="466"/>
        <v>1</v>
      </c>
      <c r="FG110" s="71">
        <f t="shared" si="440"/>
        <v>0.99312559031551417</v>
      </c>
      <c r="FH110" s="71"/>
      <c r="FI110" s="71">
        <f t="shared" si="467"/>
        <v>1</v>
      </c>
      <c r="FJ110" s="71">
        <f t="shared" si="468"/>
        <v>1</v>
      </c>
      <c r="FK110" s="71">
        <f t="shared" si="441"/>
        <v>0.94746042113426021</v>
      </c>
      <c r="FM110" s="71">
        <f t="shared" si="469"/>
        <v>1</v>
      </c>
      <c r="FN110" s="71">
        <f t="shared" si="470"/>
        <v>1</v>
      </c>
      <c r="FO110" s="71">
        <f t="shared" si="442"/>
        <v>0.98979947544440605</v>
      </c>
      <c r="FQ110" s="238"/>
      <c r="FS110" s="51">
        <f t="shared" si="490"/>
        <v>1986</v>
      </c>
      <c r="FT110" s="71">
        <f t="shared" si="476"/>
        <v>0.96934362297236198</v>
      </c>
      <c r="FU110" s="71">
        <f t="shared" si="477"/>
        <v>0.99797268057448774</v>
      </c>
      <c r="FV110" s="71">
        <f t="shared" si="478"/>
        <v>1.0002234195642985</v>
      </c>
      <c r="FW110" s="71">
        <f t="shared" si="479"/>
        <v>1.0037619243918654</v>
      </c>
      <c r="FX110" s="71">
        <f t="shared" si="480"/>
        <v>0.96758378280377799</v>
      </c>
      <c r="FY110" s="71">
        <f t="shared" si="481"/>
        <v>0.99986827196759676</v>
      </c>
      <c r="GA110" s="51">
        <f t="shared" si="491"/>
        <v>1986</v>
      </c>
      <c r="GB110" s="118">
        <f t="shared" si="482"/>
        <v>0.98420587821421635</v>
      </c>
      <c r="GC110" s="118">
        <f t="shared" si="483"/>
        <v>1.0153322876322035</v>
      </c>
      <c r="GD110" s="118">
        <f t="shared" si="484"/>
        <v>1.0037619243918654</v>
      </c>
      <c r="GE110" s="118">
        <f t="shared" si="485"/>
        <v>0.96366455679902119</v>
      </c>
      <c r="GF110" s="118">
        <f t="shared" si="486"/>
        <v>0.99986827196759676</v>
      </c>
      <c r="GH110" s="51">
        <f t="shared" si="492"/>
        <v>1993</v>
      </c>
      <c r="GI110" s="71">
        <f t="shared" si="487"/>
        <v>1.0704359003140502</v>
      </c>
      <c r="GJ110" s="71">
        <f t="shared" si="488"/>
        <v>1.1102236102838481</v>
      </c>
      <c r="GK110" s="71">
        <f t="shared" si="489"/>
        <v>0.96416243574605176</v>
      </c>
    </row>
    <row r="111" spans="1:193" x14ac:dyDescent="0.2">
      <c r="A111" s="50" t="s">
        <v>122</v>
      </c>
      <c r="B111" s="50">
        <f t="shared" si="451"/>
        <v>1964</v>
      </c>
      <c r="D111" s="79">
        <f t="shared" si="493"/>
        <v>2228.098</v>
      </c>
      <c r="E111" s="79">
        <f t="shared" si="493"/>
        <v>2765.3150000000001</v>
      </c>
      <c r="F111" s="79">
        <f t="shared" si="493"/>
        <v>1914.076</v>
      </c>
      <c r="G111" s="79">
        <f t="shared" si="493"/>
        <v>1119.8440000000001</v>
      </c>
      <c r="H111" s="79">
        <f t="shared" si="495"/>
        <v>8027.3330000000005</v>
      </c>
      <c r="I111" s="74">
        <f t="shared" si="494"/>
        <v>8027.3330000000005</v>
      </c>
      <c r="J111" s="69"/>
      <c r="K111" s="69"/>
      <c r="L111" s="69"/>
      <c r="M111" s="69"/>
      <c r="N111" s="69"/>
      <c r="V111" s="70"/>
      <c r="W111" s="70"/>
      <c r="X111" s="70"/>
      <c r="Y111" s="70"/>
      <c r="Z111" s="70"/>
      <c r="BB111" s="71"/>
      <c r="BC111" s="71"/>
      <c r="BD111" s="71"/>
      <c r="BE111" s="71"/>
      <c r="BF111" s="71"/>
      <c r="BG111" s="71"/>
      <c r="BH111" s="71"/>
      <c r="BI111" s="71"/>
      <c r="BJ111" s="71"/>
      <c r="BK111" s="71"/>
      <c r="BL111" s="71"/>
      <c r="BM111" s="71"/>
      <c r="BN111" s="71"/>
      <c r="BO111" s="71"/>
      <c r="BP111" s="71"/>
      <c r="BQ111" s="71"/>
      <c r="BR111" s="71"/>
      <c r="BS111" s="71"/>
      <c r="BT111" s="71"/>
      <c r="BU111" s="72"/>
      <c r="BV111" s="71"/>
      <c r="CK111" s="73"/>
      <c r="CL111" s="73"/>
      <c r="CM111" s="73"/>
      <c r="CN111" s="73"/>
      <c r="CO111" s="73"/>
      <c r="CP111" s="73"/>
      <c r="CQ111" s="73"/>
      <c r="CR111" s="73"/>
      <c r="CS111" s="73"/>
      <c r="CT111" s="73"/>
      <c r="CU111" s="73"/>
      <c r="CX111" s="53"/>
      <c r="CZ111" s="71">
        <f t="shared" si="434"/>
        <v>0.27756391817805487</v>
      </c>
      <c r="DA111" s="71">
        <f t="shared" si="435"/>
        <v>0.34448739076851548</v>
      </c>
      <c r="DB111" s="71">
        <f t="shared" si="436"/>
        <v>0.23844482345506282</v>
      </c>
      <c r="DC111" s="71">
        <f t="shared" si="437"/>
        <v>0.13950386759836672</v>
      </c>
      <c r="DE111" s="71">
        <f t="shared" si="452"/>
        <v>0.28173140601869195</v>
      </c>
      <c r="DF111" s="71">
        <f t="shared" si="453"/>
        <v>0.34575468472844911</v>
      </c>
      <c r="DG111" s="71">
        <f t="shared" si="454"/>
        <v>0.23916412731175507</v>
      </c>
      <c r="DH111" s="71">
        <f t="shared" si="455"/>
        <v>0.13323130207336226</v>
      </c>
      <c r="DI111" s="71">
        <f t="shared" si="456"/>
        <v>0.99988152013225839</v>
      </c>
      <c r="DJ111" s="71"/>
      <c r="DK111" s="71">
        <f t="shared" si="457"/>
        <v>0.28176478947368305</v>
      </c>
      <c r="DL111" s="71">
        <f t="shared" si="458"/>
        <v>0.34579565455186606</v>
      </c>
      <c r="DM111" s="71">
        <f t="shared" si="459"/>
        <v>0.23919246680358675</v>
      </c>
      <c r="DN111" s="71">
        <f t="shared" si="460"/>
        <v>0.13324708917086417</v>
      </c>
      <c r="DQ111" s="71"/>
      <c r="DR111" s="71"/>
      <c r="DS111" s="71"/>
      <c r="DT111" s="71"/>
      <c r="DV111" s="71"/>
      <c r="DW111" s="71"/>
      <c r="DX111" s="71"/>
      <c r="DY111" s="71"/>
      <c r="DZ111" s="71"/>
      <c r="EB111" s="71"/>
      <c r="EC111" s="71"/>
      <c r="ED111" s="71"/>
      <c r="EE111" s="71"/>
      <c r="EG111" s="71"/>
      <c r="EH111" s="71"/>
      <c r="EI111" s="71"/>
      <c r="EJ111" s="71"/>
      <c r="EL111" s="71"/>
      <c r="EM111" s="71"/>
      <c r="EN111" s="71"/>
      <c r="EO111" s="71"/>
      <c r="EQ111" s="71"/>
      <c r="ER111" s="71"/>
      <c r="ES111" s="71"/>
      <c r="ET111" s="71"/>
      <c r="EW111" s="71">
        <f t="shared" si="461"/>
        <v>1</v>
      </c>
      <c r="EX111" s="71">
        <f t="shared" si="462"/>
        <v>1</v>
      </c>
      <c r="EY111" s="71">
        <f t="shared" si="438"/>
        <v>1.4445026148903892</v>
      </c>
      <c r="EZ111" s="71"/>
      <c r="FA111" s="71">
        <f t="shared" si="463"/>
        <v>1</v>
      </c>
      <c r="FB111" s="71">
        <f t="shared" si="464"/>
        <v>1</v>
      </c>
      <c r="FC111" s="71">
        <f t="shared" si="439"/>
        <v>1.021823129432317</v>
      </c>
      <c r="FD111" s="71"/>
      <c r="FE111" s="71">
        <f t="shared" si="465"/>
        <v>1</v>
      </c>
      <c r="FF111" s="71">
        <f t="shared" si="466"/>
        <v>1</v>
      </c>
      <c r="FG111" s="71">
        <f t="shared" si="440"/>
        <v>0.99312559031551417</v>
      </c>
      <c r="FH111" s="71"/>
      <c r="FI111" s="71">
        <f t="shared" si="467"/>
        <v>1</v>
      </c>
      <c r="FJ111" s="71">
        <f t="shared" si="468"/>
        <v>1</v>
      </c>
      <c r="FK111" s="71">
        <f t="shared" si="441"/>
        <v>0.94746042113426021</v>
      </c>
      <c r="FM111" s="71">
        <f t="shared" si="469"/>
        <v>1</v>
      </c>
      <c r="FN111" s="71">
        <f t="shared" si="470"/>
        <v>1</v>
      </c>
      <c r="FO111" s="71">
        <f t="shared" si="442"/>
        <v>0.98979947544440605</v>
      </c>
      <c r="FQ111" s="238"/>
      <c r="FS111" s="51">
        <f t="shared" si="490"/>
        <v>1987</v>
      </c>
      <c r="FT111" s="71">
        <f t="shared" si="476"/>
        <v>0.96755174968399793</v>
      </c>
      <c r="FU111" s="71">
        <f t="shared" si="477"/>
        <v>0.99588872022752162</v>
      </c>
      <c r="FV111" s="71">
        <f t="shared" si="478"/>
        <v>1.0000953840411575</v>
      </c>
      <c r="FW111" s="71">
        <f t="shared" si="479"/>
        <v>1.0144366364025252</v>
      </c>
      <c r="FX111" s="71">
        <f t="shared" si="480"/>
        <v>0.97040205202416374</v>
      </c>
      <c r="FY111" s="71">
        <f t="shared" si="481"/>
        <v>0.98683679653541556</v>
      </c>
      <c r="GA111" s="51">
        <f t="shared" si="491"/>
        <v>1987</v>
      </c>
      <c r="GB111" s="118">
        <f t="shared" si="482"/>
        <v>0.99698486116635399</v>
      </c>
      <c r="GC111" s="118">
        <f t="shared" si="483"/>
        <v>1.0304201935369028</v>
      </c>
      <c r="GD111" s="118">
        <f t="shared" si="484"/>
        <v>1.0144366364025252</v>
      </c>
      <c r="GE111" s="118">
        <f t="shared" si="485"/>
        <v>0.96243926570730653</v>
      </c>
      <c r="GF111" s="118">
        <f t="shared" si="486"/>
        <v>0.98683679653541556</v>
      </c>
      <c r="GH111" s="51">
        <f t="shared" si="492"/>
        <v>1994</v>
      </c>
      <c r="GI111" s="71">
        <f t="shared" si="487"/>
        <v>1.0572938399457958</v>
      </c>
      <c r="GJ111" s="71">
        <f t="shared" si="488"/>
        <v>1.1256423409561618</v>
      </c>
      <c r="GK111" s="71">
        <f t="shared" si="489"/>
        <v>0.9392804459076155</v>
      </c>
    </row>
    <row r="112" spans="1:193" x14ac:dyDescent="0.2">
      <c r="A112" s="50" t="s">
        <v>122</v>
      </c>
      <c r="B112" s="50">
        <f t="shared" si="451"/>
        <v>1965</v>
      </c>
      <c r="D112" s="79">
        <f t="shared" si="493"/>
        <v>2327.7130000000002</v>
      </c>
      <c r="E112" s="79">
        <f t="shared" si="493"/>
        <v>2906.5420000000004</v>
      </c>
      <c r="F112" s="79">
        <f t="shared" si="493"/>
        <v>1887.1079999999999</v>
      </c>
      <c r="G112" s="79">
        <f t="shared" si="493"/>
        <v>1139.402</v>
      </c>
      <c r="H112" s="79">
        <f t="shared" si="495"/>
        <v>8260.7650000000012</v>
      </c>
      <c r="I112" s="74">
        <f t="shared" si="494"/>
        <v>8260.7649999999994</v>
      </c>
      <c r="J112" s="69"/>
      <c r="K112" s="69"/>
      <c r="L112" s="69"/>
      <c r="M112" s="69"/>
      <c r="N112" s="69"/>
      <c r="V112" s="70"/>
      <c r="W112" s="70"/>
      <c r="X112" s="70"/>
      <c r="Y112" s="70"/>
      <c r="Z112" s="70"/>
      <c r="BB112" s="71"/>
      <c r="BC112" s="71"/>
      <c r="BD112" s="71"/>
      <c r="BE112" s="71"/>
      <c r="BF112" s="71"/>
      <c r="BG112" s="71"/>
      <c r="BH112" s="71"/>
      <c r="BI112" s="71"/>
      <c r="BJ112" s="71"/>
      <c r="BK112" s="71"/>
      <c r="BL112" s="71"/>
      <c r="BM112" s="71"/>
      <c r="BN112" s="71"/>
      <c r="BO112" s="71"/>
      <c r="BP112" s="71"/>
      <c r="BQ112" s="71"/>
      <c r="BR112" s="71"/>
      <c r="BS112" s="71"/>
      <c r="BT112" s="71"/>
      <c r="BU112" s="72"/>
      <c r="BV112" s="71"/>
      <c r="CK112" s="73"/>
      <c r="CL112" s="73"/>
      <c r="CM112" s="73"/>
      <c r="CN112" s="73"/>
      <c r="CO112" s="73"/>
      <c r="CP112" s="73"/>
      <c r="CQ112" s="73"/>
      <c r="CR112" s="73"/>
      <c r="CS112" s="73"/>
      <c r="CT112" s="73"/>
      <c r="CU112" s="73"/>
      <c r="CX112" s="53"/>
      <c r="CZ112" s="71">
        <f t="shared" si="434"/>
        <v>0.28177935094388956</v>
      </c>
      <c r="DA112" s="71">
        <f t="shared" si="435"/>
        <v>0.35184901156248843</v>
      </c>
      <c r="DB112" s="71">
        <f t="shared" si="436"/>
        <v>0.22844228107203143</v>
      </c>
      <c r="DC112" s="71">
        <f t="shared" si="437"/>
        <v>0.13792935642159049</v>
      </c>
      <c r="DE112" s="71">
        <f t="shared" si="452"/>
        <v>0.27966633961851006</v>
      </c>
      <c r="DF112" s="71">
        <f t="shared" si="453"/>
        <v>0.34815522968700952</v>
      </c>
      <c r="DG112" s="71">
        <f t="shared" si="454"/>
        <v>0.23340783231401926</v>
      </c>
      <c r="DH112" s="71">
        <f t="shared" si="455"/>
        <v>0.13871512269860284</v>
      </c>
      <c r="DI112" s="71">
        <f t="shared" si="456"/>
        <v>0.99994452431814174</v>
      </c>
      <c r="DJ112" s="71"/>
      <c r="DK112" s="71">
        <f t="shared" si="457"/>
        <v>0.27968185516012845</v>
      </c>
      <c r="DL112" s="71">
        <f t="shared" si="458"/>
        <v>0.34817454490729394</v>
      </c>
      <c r="DM112" s="71">
        <f t="shared" si="459"/>
        <v>0.23342078149103238</v>
      </c>
      <c r="DN112" s="71">
        <f t="shared" si="460"/>
        <v>0.13872281844154519</v>
      </c>
      <c r="DQ112" s="71"/>
      <c r="DR112" s="71"/>
      <c r="DS112" s="71"/>
      <c r="DT112" s="71"/>
      <c r="DV112" s="71"/>
      <c r="DW112" s="71"/>
      <c r="DX112" s="71"/>
      <c r="DY112" s="71"/>
      <c r="DZ112" s="71"/>
      <c r="EB112" s="71"/>
      <c r="EC112" s="71"/>
      <c r="ED112" s="71"/>
      <c r="EE112" s="71"/>
      <c r="EG112" s="71"/>
      <c r="EH112" s="71"/>
      <c r="EI112" s="71"/>
      <c r="EJ112" s="71"/>
      <c r="EL112" s="71"/>
      <c r="EM112" s="71"/>
      <c r="EN112" s="71"/>
      <c r="EO112" s="71"/>
      <c r="EQ112" s="71"/>
      <c r="ER112" s="71"/>
      <c r="ES112" s="71"/>
      <c r="ET112" s="71"/>
      <c r="EW112" s="71">
        <f t="shared" si="461"/>
        <v>1</v>
      </c>
      <c r="EX112" s="71">
        <f t="shared" si="462"/>
        <v>1</v>
      </c>
      <c r="EY112" s="71">
        <f t="shared" si="438"/>
        <v>1.4445026148903892</v>
      </c>
      <c r="EZ112" s="71"/>
      <c r="FA112" s="71">
        <f t="shared" si="463"/>
        <v>1</v>
      </c>
      <c r="FB112" s="71">
        <f t="shared" si="464"/>
        <v>1</v>
      </c>
      <c r="FC112" s="71">
        <f t="shared" si="439"/>
        <v>1.021823129432317</v>
      </c>
      <c r="FD112" s="71"/>
      <c r="FE112" s="71">
        <f t="shared" si="465"/>
        <v>1</v>
      </c>
      <c r="FF112" s="71">
        <f t="shared" si="466"/>
        <v>1</v>
      </c>
      <c r="FG112" s="71">
        <f t="shared" si="440"/>
        <v>0.99312559031551417</v>
      </c>
      <c r="FH112" s="71"/>
      <c r="FI112" s="71">
        <f t="shared" si="467"/>
        <v>1</v>
      </c>
      <c r="FJ112" s="71">
        <f t="shared" si="468"/>
        <v>1</v>
      </c>
      <c r="FK112" s="71">
        <f t="shared" si="441"/>
        <v>0.94746042113426021</v>
      </c>
      <c r="FM112" s="71">
        <f t="shared" si="469"/>
        <v>1</v>
      </c>
      <c r="FN112" s="71">
        <f t="shared" si="470"/>
        <v>1</v>
      </c>
      <c r="FO112" s="71">
        <f t="shared" si="442"/>
        <v>0.98979947544440605</v>
      </c>
      <c r="FQ112" s="238"/>
      <c r="FS112" s="51">
        <f t="shared" si="490"/>
        <v>1988</v>
      </c>
      <c r="FT112" s="71">
        <f t="shared" si="476"/>
        <v>1.0087892206360876</v>
      </c>
      <c r="FU112" s="71">
        <f t="shared" si="477"/>
        <v>0.99548780079795418</v>
      </c>
      <c r="FV112" s="71">
        <f t="shared" si="478"/>
        <v>1.000306352992494</v>
      </c>
      <c r="FW112" s="71">
        <f t="shared" si="479"/>
        <v>1.0234585580865116</v>
      </c>
      <c r="FX112" s="71">
        <f t="shared" si="480"/>
        <v>1.0020844439439545</v>
      </c>
      <c r="FY112" s="71">
        <f t="shared" si="481"/>
        <v>0.98777238699280279</v>
      </c>
      <c r="GA112" s="51">
        <f t="shared" si="491"/>
        <v>1988</v>
      </c>
      <c r="GB112" s="118">
        <f t="shared" si="482"/>
        <v>1.0560327788446755</v>
      </c>
      <c r="GC112" s="118">
        <f t="shared" si="483"/>
        <v>1.046831941938078</v>
      </c>
      <c r="GD112" s="118">
        <f t="shared" si="484"/>
        <v>1.0234585580865116</v>
      </c>
      <c r="GE112" s="118">
        <f t="shared" si="485"/>
        <v>0.99306163706805761</v>
      </c>
      <c r="GF112" s="118">
        <f t="shared" si="486"/>
        <v>0.98777238699280279</v>
      </c>
      <c r="GH112" s="51">
        <f t="shared" si="492"/>
        <v>1995</v>
      </c>
      <c r="GI112" s="71">
        <f t="shared" si="487"/>
        <v>1.0656645485964531</v>
      </c>
      <c r="GJ112" s="71">
        <f t="shared" si="488"/>
        <v>1.1417651279367933</v>
      </c>
      <c r="GK112" s="71">
        <f t="shared" si="489"/>
        <v>0.93334830651391809</v>
      </c>
    </row>
    <row r="113" spans="1:193" x14ac:dyDescent="0.2">
      <c r="A113" s="50" t="s">
        <v>122</v>
      </c>
      <c r="B113" s="50">
        <f t="shared" si="451"/>
        <v>1966</v>
      </c>
      <c r="D113" s="79">
        <f t="shared" si="493"/>
        <v>2340.6489999999999</v>
      </c>
      <c r="E113" s="79">
        <f t="shared" si="493"/>
        <v>3029.8940000000002</v>
      </c>
      <c r="F113" s="79">
        <f t="shared" si="493"/>
        <v>2006.6080000000002</v>
      </c>
      <c r="G113" s="79">
        <f t="shared" si="493"/>
        <v>1186.855</v>
      </c>
      <c r="H113" s="79">
        <f t="shared" si="495"/>
        <v>8564.0059999999994</v>
      </c>
      <c r="I113" s="74">
        <f t="shared" si="494"/>
        <v>8564.0059999999994</v>
      </c>
      <c r="J113" s="69"/>
      <c r="K113" s="69"/>
      <c r="L113" s="69"/>
      <c r="M113" s="69"/>
      <c r="N113" s="69"/>
      <c r="V113" s="70"/>
      <c r="W113" s="70"/>
      <c r="X113" s="70"/>
      <c r="Y113" s="70"/>
      <c r="Z113" s="70"/>
      <c r="BB113" s="71"/>
      <c r="BC113" s="71"/>
      <c r="BD113" s="71"/>
      <c r="BE113" s="71"/>
      <c r="BF113" s="71"/>
      <c r="BG113" s="71"/>
      <c r="BH113" s="71"/>
      <c r="BI113" s="71"/>
      <c r="BJ113" s="71"/>
      <c r="BK113" s="71"/>
      <c r="BL113" s="71"/>
      <c r="BM113" s="71"/>
      <c r="BN113" s="71"/>
      <c r="BO113" s="71"/>
      <c r="BP113" s="71"/>
      <c r="BQ113" s="71"/>
      <c r="BR113" s="71"/>
      <c r="BS113" s="71"/>
      <c r="BT113" s="71"/>
      <c r="BU113" s="72"/>
      <c r="BV113" s="71"/>
      <c r="CK113" s="73"/>
      <c r="CL113" s="73"/>
      <c r="CM113" s="73"/>
      <c r="CN113" s="73"/>
      <c r="CO113" s="73"/>
      <c r="CP113" s="73"/>
      <c r="CQ113" s="73"/>
      <c r="CR113" s="73"/>
      <c r="CS113" s="73"/>
      <c r="CT113" s="73"/>
      <c r="CU113" s="73"/>
      <c r="CX113" s="53"/>
      <c r="CZ113" s="71">
        <f t="shared" si="434"/>
        <v>0.27331239609126851</v>
      </c>
      <c r="DA113" s="71">
        <f t="shared" si="435"/>
        <v>0.35379400715039205</v>
      </c>
      <c r="DB113" s="71">
        <f t="shared" si="436"/>
        <v>0.23430716886466454</v>
      </c>
      <c r="DC113" s="71">
        <f t="shared" si="437"/>
        <v>0.13858642789367501</v>
      </c>
      <c r="DE113" s="71">
        <f t="shared" si="452"/>
        <v>0.27752434741454279</v>
      </c>
      <c r="DF113" s="71">
        <f t="shared" si="453"/>
        <v>0.35282061584149438</v>
      </c>
      <c r="DG113" s="71">
        <f t="shared" si="454"/>
        <v>0.23136233583699017</v>
      </c>
      <c r="DH113" s="71">
        <f t="shared" si="455"/>
        <v>0.13825763192922802</v>
      </c>
      <c r="DI113" s="71">
        <f t="shared" si="456"/>
        <v>0.99996493102225537</v>
      </c>
      <c r="DJ113" s="71"/>
      <c r="DK113" s="71">
        <f t="shared" si="457"/>
        <v>0.27753408025102649</v>
      </c>
      <c r="DL113" s="71">
        <f t="shared" si="458"/>
        <v>0.35283298933374491</v>
      </c>
      <c r="DM113" s="71">
        <f t="shared" si="459"/>
        <v>0.23137044976214366</v>
      </c>
      <c r="DN113" s="71">
        <f t="shared" si="460"/>
        <v>0.13826248065308497</v>
      </c>
      <c r="DQ113" s="71"/>
      <c r="DR113" s="71"/>
      <c r="DS113" s="71"/>
      <c r="DT113" s="71"/>
      <c r="DV113" s="71"/>
      <c r="DW113" s="71"/>
      <c r="DX113" s="71"/>
      <c r="DY113" s="71"/>
      <c r="DZ113" s="71"/>
      <c r="EB113" s="71"/>
      <c r="EC113" s="71"/>
      <c r="ED113" s="71"/>
      <c r="EE113" s="71"/>
      <c r="EG113" s="71"/>
      <c r="EH113" s="71"/>
      <c r="EI113" s="71"/>
      <c r="EJ113" s="71"/>
      <c r="EL113" s="71"/>
      <c r="EM113" s="71"/>
      <c r="EN113" s="71"/>
      <c r="EO113" s="71"/>
      <c r="EQ113" s="71"/>
      <c r="ER113" s="71"/>
      <c r="ES113" s="71"/>
      <c r="ET113" s="71"/>
      <c r="EW113" s="71">
        <f t="shared" si="461"/>
        <v>1</v>
      </c>
      <c r="EX113" s="71">
        <f t="shared" si="462"/>
        <v>1</v>
      </c>
      <c r="EY113" s="71">
        <f t="shared" si="438"/>
        <v>1.4445026148903892</v>
      </c>
      <c r="EZ113" s="71"/>
      <c r="FA113" s="71">
        <f t="shared" si="463"/>
        <v>1</v>
      </c>
      <c r="FB113" s="71">
        <f t="shared" si="464"/>
        <v>1</v>
      </c>
      <c r="FC113" s="71">
        <f t="shared" si="439"/>
        <v>1.021823129432317</v>
      </c>
      <c r="FD113" s="71"/>
      <c r="FE113" s="71">
        <f t="shared" si="465"/>
        <v>1</v>
      </c>
      <c r="FF113" s="71">
        <f t="shared" si="466"/>
        <v>1</v>
      </c>
      <c r="FG113" s="71">
        <f t="shared" si="440"/>
        <v>0.99312559031551417</v>
      </c>
      <c r="FH113" s="71"/>
      <c r="FI113" s="71">
        <f t="shared" si="467"/>
        <v>1</v>
      </c>
      <c r="FJ113" s="71">
        <f t="shared" si="468"/>
        <v>1</v>
      </c>
      <c r="FK113" s="71">
        <f t="shared" si="441"/>
        <v>0.94746042113426021</v>
      </c>
      <c r="FM113" s="71">
        <f t="shared" si="469"/>
        <v>1</v>
      </c>
      <c r="FN113" s="71">
        <f t="shared" si="470"/>
        <v>1</v>
      </c>
      <c r="FO113" s="71">
        <f t="shared" si="442"/>
        <v>0.98979947544440605</v>
      </c>
      <c r="FQ113" s="238"/>
      <c r="FS113" s="51">
        <f t="shared" si="490"/>
        <v>1989</v>
      </c>
      <c r="FT113" s="71">
        <f t="shared" si="476"/>
        <v>1.0186596565831139</v>
      </c>
      <c r="FU113" s="71">
        <f t="shared" si="477"/>
        <v>0.9950694269459377</v>
      </c>
      <c r="FV113" s="71">
        <f t="shared" si="478"/>
        <v>1.0004037561398358</v>
      </c>
      <c r="FW113" s="71">
        <f t="shared" si="479"/>
        <v>1.0320974499763831</v>
      </c>
      <c r="FX113" s="71">
        <f t="shared" si="480"/>
        <v>1.0031185572966574</v>
      </c>
      <c r="FY113" s="71">
        <f t="shared" si="481"/>
        <v>0.98838794562429233</v>
      </c>
      <c r="GA113" s="51">
        <f t="shared" si="491"/>
        <v>1989</v>
      </c>
      <c r="GB113" s="118">
        <f t="shared" si="482"/>
        <v>1.0819785289172705</v>
      </c>
      <c r="GC113" s="118">
        <f t="shared" si="483"/>
        <v>1.062159006617134</v>
      </c>
      <c r="GD113" s="118">
        <f t="shared" si="484"/>
        <v>1.0320974499763831</v>
      </c>
      <c r="GE113" s="118">
        <f t="shared" si="485"/>
        <v>0.99325104500387051</v>
      </c>
      <c r="GF113" s="118">
        <f t="shared" si="486"/>
        <v>0.98838794562429233</v>
      </c>
      <c r="GH113" s="51">
        <f t="shared" si="492"/>
        <v>1996</v>
      </c>
      <c r="GI113" s="71">
        <f t="shared" si="487"/>
        <v>1.1340462298919574</v>
      </c>
      <c r="GJ113" s="71">
        <f t="shared" si="488"/>
        <v>1.1509791200181272</v>
      </c>
      <c r="GK113" s="71">
        <f t="shared" si="489"/>
        <v>0.98528827340855396</v>
      </c>
    </row>
    <row r="114" spans="1:193" x14ac:dyDescent="0.2">
      <c r="A114" s="50" t="s">
        <v>122</v>
      </c>
      <c r="B114" s="50">
        <f t="shared" si="451"/>
        <v>1967</v>
      </c>
      <c r="D114" s="79">
        <f t="shared" si="493"/>
        <v>2424.067</v>
      </c>
      <c r="E114" s="79">
        <f t="shared" si="493"/>
        <v>3125.4049999999997</v>
      </c>
      <c r="F114" s="79">
        <f t="shared" si="493"/>
        <v>2066.9430000000002</v>
      </c>
      <c r="G114" s="79">
        <f t="shared" si="493"/>
        <v>1241.296</v>
      </c>
      <c r="H114" s="79">
        <f t="shared" si="495"/>
        <v>8857.7109999999993</v>
      </c>
      <c r="I114" s="74">
        <f t="shared" si="494"/>
        <v>8857.7110000000011</v>
      </c>
      <c r="J114" s="69"/>
      <c r="K114" s="69"/>
      <c r="L114" s="69"/>
      <c r="M114" s="69"/>
      <c r="N114" s="69"/>
      <c r="V114" s="70"/>
      <c r="W114" s="70"/>
      <c r="X114" s="70"/>
      <c r="Y114" s="70"/>
      <c r="Z114" s="70"/>
      <c r="BB114" s="71"/>
      <c r="BC114" s="71"/>
      <c r="BD114" s="71"/>
      <c r="BE114" s="71"/>
      <c r="BF114" s="71"/>
      <c r="BG114" s="71"/>
      <c r="BH114" s="71"/>
      <c r="BI114" s="71"/>
      <c r="BJ114" s="71"/>
      <c r="BK114" s="71"/>
      <c r="BL114" s="71"/>
      <c r="BM114" s="71"/>
      <c r="BN114" s="71"/>
      <c r="BO114" s="71"/>
      <c r="BP114" s="71"/>
      <c r="BQ114" s="71"/>
      <c r="BR114" s="71"/>
      <c r="BS114" s="71"/>
      <c r="BT114" s="71"/>
      <c r="BU114" s="72"/>
      <c r="BV114" s="71"/>
      <c r="CK114" s="73"/>
      <c r="CL114" s="73"/>
      <c r="CM114" s="73"/>
      <c r="CN114" s="73"/>
      <c r="CO114" s="73"/>
      <c r="CP114" s="73"/>
      <c r="CQ114" s="73"/>
      <c r="CR114" s="73"/>
      <c r="CS114" s="73"/>
      <c r="CT114" s="73"/>
      <c r="CU114" s="73"/>
      <c r="CX114" s="53"/>
      <c r="CZ114" s="71">
        <f t="shared" si="434"/>
        <v>0.27366742942956712</v>
      </c>
      <c r="DA114" s="71">
        <f t="shared" si="435"/>
        <v>0.35284567310900072</v>
      </c>
      <c r="DB114" s="71">
        <f t="shared" si="436"/>
        <v>0.23334956401264395</v>
      </c>
      <c r="DC114" s="71">
        <f t="shared" si="437"/>
        <v>0.14013733344878831</v>
      </c>
      <c r="DE114" s="71">
        <f t="shared" si="452"/>
        <v>0.27348987435293104</v>
      </c>
      <c r="DF114" s="71">
        <f t="shared" si="453"/>
        <v>0.35331962801360173</v>
      </c>
      <c r="DG114" s="71">
        <f t="shared" si="454"/>
        <v>0.23382803962912146</v>
      </c>
      <c r="DH114" s="71">
        <f t="shared" si="455"/>
        <v>0.13936044237267514</v>
      </c>
      <c r="DI114" s="71">
        <f t="shared" si="456"/>
        <v>0.99999798436832932</v>
      </c>
      <c r="DJ114" s="71"/>
      <c r="DK114" s="71">
        <f t="shared" si="457"/>
        <v>0.27349042560889453</v>
      </c>
      <c r="DL114" s="71">
        <f t="shared" si="458"/>
        <v>0.35332034017726927</v>
      </c>
      <c r="DM114" s="71">
        <f t="shared" si="459"/>
        <v>0.23382851094127363</v>
      </c>
      <c r="DN114" s="71">
        <f t="shared" si="460"/>
        <v>0.13936072327256263</v>
      </c>
      <c r="DQ114" s="71"/>
      <c r="DR114" s="71"/>
      <c r="DS114" s="71"/>
      <c r="DT114" s="71"/>
      <c r="DV114" s="71"/>
      <c r="DW114" s="71"/>
      <c r="DX114" s="71"/>
      <c r="DY114" s="71"/>
      <c r="DZ114" s="71"/>
      <c r="EB114" s="71"/>
      <c r="EC114" s="71"/>
      <c r="ED114" s="71"/>
      <c r="EE114" s="71"/>
      <c r="EG114" s="71"/>
      <c r="EH114" s="71"/>
      <c r="EI114" s="71"/>
      <c r="EJ114" s="71"/>
      <c r="EL114" s="71"/>
      <c r="EM114" s="71"/>
      <c r="EN114" s="71"/>
      <c r="EO114" s="71"/>
      <c r="EQ114" s="71"/>
      <c r="ER114" s="71"/>
      <c r="ES114" s="71"/>
      <c r="ET114" s="71"/>
      <c r="EW114" s="71">
        <f t="shared" si="461"/>
        <v>1</v>
      </c>
      <c r="EX114" s="71">
        <f t="shared" si="462"/>
        <v>1</v>
      </c>
      <c r="EY114" s="71">
        <f t="shared" si="438"/>
        <v>1.4445026148903892</v>
      </c>
      <c r="EZ114" s="71"/>
      <c r="FA114" s="71">
        <f t="shared" si="463"/>
        <v>1</v>
      </c>
      <c r="FB114" s="71">
        <f t="shared" si="464"/>
        <v>1</v>
      </c>
      <c r="FC114" s="71">
        <f t="shared" si="439"/>
        <v>1.021823129432317</v>
      </c>
      <c r="FD114" s="71"/>
      <c r="FE114" s="71">
        <f t="shared" si="465"/>
        <v>1</v>
      </c>
      <c r="FF114" s="71">
        <f t="shared" si="466"/>
        <v>1</v>
      </c>
      <c r="FG114" s="71">
        <f t="shared" si="440"/>
        <v>0.99312559031551417</v>
      </c>
      <c r="FH114" s="71"/>
      <c r="FI114" s="71">
        <f t="shared" si="467"/>
        <v>1</v>
      </c>
      <c r="FJ114" s="71">
        <f t="shared" si="468"/>
        <v>1</v>
      </c>
      <c r="FK114" s="71">
        <f t="shared" si="441"/>
        <v>0.94746042113426021</v>
      </c>
      <c r="FM114" s="71">
        <f t="shared" si="469"/>
        <v>1</v>
      </c>
      <c r="FN114" s="71">
        <f t="shared" si="470"/>
        <v>1</v>
      </c>
      <c r="FO114" s="71">
        <f t="shared" si="442"/>
        <v>0.98979947544440605</v>
      </c>
      <c r="FQ114" s="238"/>
      <c r="FS114" s="51">
        <f t="shared" si="490"/>
        <v>1990</v>
      </c>
      <c r="FT114" s="71">
        <f t="shared" si="476"/>
        <v>0.92234307768549573</v>
      </c>
      <c r="FU114" s="71">
        <f t="shared" si="477"/>
        <v>0.99420383148370017</v>
      </c>
      <c r="FV114" s="71">
        <f t="shared" si="478"/>
        <v>1.0008662424448815</v>
      </c>
      <c r="FW114" s="71">
        <f t="shared" si="479"/>
        <v>1.0411131525530939</v>
      </c>
      <c r="FX114" s="71">
        <f t="shared" si="480"/>
        <v>0.93236540583647687</v>
      </c>
      <c r="FY114" s="71">
        <f t="shared" si="481"/>
        <v>0.95489789164294236</v>
      </c>
      <c r="GA114" s="51">
        <f t="shared" si="491"/>
        <v>1990</v>
      </c>
      <c r="GB114" s="118">
        <f t="shared" si="482"/>
        <v>0.98566601676724186</v>
      </c>
      <c r="GC114" s="118">
        <f t="shared" si="483"/>
        <v>1.0686544308877428</v>
      </c>
      <c r="GD114" s="118">
        <f t="shared" si="484"/>
        <v>1.0411131525530939</v>
      </c>
      <c r="GE114" s="118">
        <f t="shared" si="485"/>
        <v>0.92158843516124644</v>
      </c>
      <c r="GF114" s="118">
        <f t="shared" si="486"/>
        <v>0.95489789164294236</v>
      </c>
      <c r="GH114" s="51">
        <f t="shared" si="492"/>
        <v>1997</v>
      </c>
      <c r="GI114" s="71">
        <f t="shared" si="487"/>
        <v>1.0873278966277624</v>
      </c>
      <c r="GJ114" s="71">
        <f t="shared" si="488"/>
        <v>1.1604197696334086</v>
      </c>
      <c r="GK114" s="71">
        <f t="shared" si="489"/>
        <v>0.93701255793949723</v>
      </c>
    </row>
    <row r="115" spans="1:193" x14ac:dyDescent="0.2">
      <c r="A115" s="50" t="s">
        <v>122</v>
      </c>
      <c r="B115" s="50">
        <f t="shared" si="451"/>
        <v>1968</v>
      </c>
      <c r="D115" s="79">
        <f t="shared" si="493"/>
        <v>2501.5149999999999</v>
      </c>
      <c r="E115" s="79">
        <f t="shared" si="493"/>
        <v>3216.6279999999997</v>
      </c>
      <c r="F115" s="79">
        <f t="shared" si="493"/>
        <v>2227.5360000000001</v>
      </c>
      <c r="G115" s="79">
        <f t="shared" si="493"/>
        <v>1276.845</v>
      </c>
      <c r="H115" s="79">
        <f t="shared" si="495"/>
        <v>9222.5239999999994</v>
      </c>
      <c r="I115" s="74">
        <f t="shared" si="494"/>
        <v>9222.5239999999994</v>
      </c>
      <c r="J115" s="69"/>
      <c r="K115" s="69"/>
      <c r="L115" s="69"/>
      <c r="M115" s="69"/>
      <c r="N115" s="69"/>
      <c r="V115" s="70"/>
      <c r="W115" s="70"/>
      <c r="X115" s="70"/>
      <c r="Y115" s="70"/>
      <c r="Z115" s="70"/>
      <c r="AN115" s="685" t="s">
        <v>864</v>
      </c>
      <c r="BB115" s="71"/>
      <c r="BC115" s="71"/>
      <c r="BD115" s="71"/>
      <c r="BE115" s="71"/>
      <c r="BF115" s="71"/>
      <c r="BG115" s="71"/>
      <c r="BH115" s="71"/>
      <c r="BI115" s="71"/>
      <c r="BJ115" s="71"/>
      <c r="BK115" s="71"/>
      <c r="BL115" s="71"/>
      <c r="BM115" s="71"/>
      <c r="BN115" s="71"/>
      <c r="BO115" s="71"/>
      <c r="BP115" s="71"/>
      <c r="BQ115" s="71"/>
      <c r="BR115" s="71"/>
      <c r="BS115" s="71"/>
      <c r="BT115" s="71"/>
      <c r="BU115" s="72"/>
      <c r="BV115" s="71"/>
      <c r="CK115" s="73"/>
      <c r="CL115" s="73"/>
      <c r="CM115" s="73"/>
      <c r="CN115" s="73"/>
      <c r="CO115" s="73"/>
      <c r="CP115" s="73"/>
      <c r="CQ115" s="73"/>
      <c r="CR115" s="73"/>
      <c r="CS115" s="73"/>
      <c r="CT115" s="73"/>
      <c r="CU115" s="73"/>
      <c r="CX115" s="53"/>
      <c r="CZ115" s="71">
        <f t="shared" si="434"/>
        <v>0.27123973870927309</v>
      </c>
      <c r="DA115" s="71">
        <f t="shared" si="435"/>
        <v>0.34877957487559802</v>
      </c>
      <c r="DB115" s="71">
        <f t="shared" si="436"/>
        <v>0.24153214456259481</v>
      </c>
      <c r="DC115" s="71">
        <f t="shared" si="437"/>
        <v>0.13844854185253408</v>
      </c>
      <c r="DE115" s="71">
        <f t="shared" si="452"/>
        <v>0.27245178140351867</v>
      </c>
      <c r="DF115" s="71">
        <f t="shared" si="453"/>
        <v>0.3508086966101337</v>
      </c>
      <c r="DG115" s="71">
        <f t="shared" si="454"/>
        <v>0.23741735372418502</v>
      </c>
      <c r="DH115" s="71">
        <f t="shared" si="455"/>
        <v>0.13929123138743618</v>
      </c>
      <c r="DI115" s="71">
        <f t="shared" si="456"/>
        <v>0.99996906312527356</v>
      </c>
      <c r="DJ115" s="71"/>
      <c r="DK115" s="71">
        <f t="shared" si="457"/>
        <v>0.27246021047091795</v>
      </c>
      <c r="DL115" s="71">
        <f t="shared" si="458"/>
        <v>0.35081954987059966</v>
      </c>
      <c r="DM115" s="71">
        <f t="shared" si="459"/>
        <v>0.23742469890235193</v>
      </c>
      <c r="DN115" s="71">
        <f t="shared" si="460"/>
        <v>0.13929554075613051</v>
      </c>
      <c r="DQ115" s="71"/>
      <c r="DR115" s="71"/>
      <c r="DS115" s="71"/>
      <c r="DT115" s="71"/>
      <c r="DV115" s="71"/>
      <c r="DW115" s="71"/>
      <c r="DX115" s="71"/>
      <c r="DY115" s="71"/>
      <c r="DZ115" s="71"/>
      <c r="EB115" s="71"/>
      <c r="EC115" s="71"/>
      <c r="ED115" s="71"/>
      <c r="EE115" s="71"/>
      <c r="EG115" s="71"/>
      <c r="EH115" s="71"/>
      <c r="EI115" s="71"/>
      <c r="EJ115" s="71"/>
      <c r="EL115" s="71"/>
      <c r="EM115" s="71"/>
      <c r="EN115" s="71"/>
      <c r="EO115" s="71"/>
      <c r="EQ115" s="71"/>
      <c r="ER115" s="71"/>
      <c r="ES115" s="71"/>
      <c r="ET115" s="71"/>
      <c r="EW115" s="71">
        <f t="shared" si="461"/>
        <v>1</v>
      </c>
      <c r="EX115" s="71">
        <f t="shared" si="462"/>
        <v>1</v>
      </c>
      <c r="EY115" s="71">
        <f t="shared" si="438"/>
        <v>1.4445026148903892</v>
      </c>
      <c r="EZ115" s="71"/>
      <c r="FA115" s="71">
        <f t="shared" si="463"/>
        <v>1</v>
      </c>
      <c r="FB115" s="71">
        <f t="shared" si="464"/>
        <v>1</v>
      </c>
      <c r="FC115" s="71">
        <f t="shared" si="439"/>
        <v>1.021823129432317</v>
      </c>
      <c r="FD115" s="71"/>
      <c r="FE115" s="71">
        <f t="shared" si="465"/>
        <v>1</v>
      </c>
      <c r="FF115" s="71">
        <f t="shared" si="466"/>
        <v>1</v>
      </c>
      <c r="FG115" s="71">
        <f t="shared" si="440"/>
        <v>0.99312559031551417</v>
      </c>
      <c r="FH115" s="71"/>
      <c r="FI115" s="71">
        <f t="shared" si="467"/>
        <v>1</v>
      </c>
      <c r="FJ115" s="71">
        <f t="shared" si="468"/>
        <v>1</v>
      </c>
      <c r="FK115" s="71">
        <f t="shared" si="441"/>
        <v>0.94746042113426021</v>
      </c>
      <c r="FM115" s="71">
        <f t="shared" si="469"/>
        <v>1</v>
      </c>
      <c r="FN115" s="71">
        <f t="shared" si="470"/>
        <v>1</v>
      </c>
      <c r="FO115" s="71">
        <f t="shared" si="442"/>
        <v>0.98979947544440605</v>
      </c>
      <c r="FQ115" s="238"/>
      <c r="FS115" s="51">
        <f t="shared" si="490"/>
        <v>1991</v>
      </c>
      <c r="FT115" s="71">
        <f t="shared" si="476"/>
        <v>0.94536301695457425</v>
      </c>
      <c r="FU115" s="71">
        <f t="shared" si="477"/>
        <v>0.99339039512503657</v>
      </c>
      <c r="FV115" s="71">
        <f t="shared" si="478"/>
        <v>1.0012704329634383</v>
      </c>
      <c r="FW115" s="71">
        <f t="shared" si="479"/>
        <v>1.0480395351956597</v>
      </c>
      <c r="FX115" s="71">
        <f t="shared" si="480"/>
        <v>0.95531043319512765</v>
      </c>
      <c r="FY115" s="71">
        <f t="shared" si="481"/>
        <v>0.94930348103121798</v>
      </c>
      <c r="GA115" s="51">
        <f t="shared" si="491"/>
        <v>1991</v>
      </c>
      <c r="GB115" s="118">
        <f t="shared" si="482"/>
        <v>1.0148846489526366</v>
      </c>
      <c r="GC115" s="118">
        <f t="shared" si="483"/>
        <v>1.0735396146784146</v>
      </c>
      <c r="GD115" s="118">
        <f t="shared" si="484"/>
        <v>1.0480395351956597</v>
      </c>
      <c r="GE115" s="118">
        <f t="shared" si="485"/>
        <v>0.94272371873144045</v>
      </c>
      <c r="GF115" s="118">
        <f t="shared" si="486"/>
        <v>0.94930348103121798</v>
      </c>
      <c r="GH115" s="51">
        <f t="shared" si="492"/>
        <v>1998</v>
      </c>
      <c r="GI115" s="71">
        <f t="shared" si="487"/>
        <v>1.0430703762177482</v>
      </c>
      <c r="GJ115" s="71">
        <f t="shared" si="488"/>
        <v>1.1742351772347317</v>
      </c>
      <c r="GK115" s="71">
        <f t="shared" si="489"/>
        <v>0.88829767361775824</v>
      </c>
    </row>
    <row r="116" spans="1:193" x14ac:dyDescent="0.2">
      <c r="A116" s="50" t="s">
        <v>122</v>
      </c>
      <c r="B116" s="50">
        <f t="shared" si="451"/>
        <v>1969</v>
      </c>
      <c r="D116" s="79">
        <f t="shared" si="493"/>
        <v>2576.6779999999999</v>
      </c>
      <c r="E116" s="79">
        <f t="shared" si="493"/>
        <v>3379.5039999999999</v>
      </c>
      <c r="F116" s="79">
        <f t="shared" si="493"/>
        <v>2354.9180000000001</v>
      </c>
      <c r="G116" s="79">
        <f t="shared" si="493"/>
        <v>1375.0940000000001</v>
      </c>
      <c r="H116" s="79">
        <f t="shared" si="495"/>
        <v>9686.1939999999995</v>
      </c>
      <c r="I116" s="74">
        <f t="shared" si="494"/>
        <v>9686.1939999999995</v>
      </c>
      <c r="J116" s="69"/>
      <c r="K116" s="69"/>
      <c r="L116" s="69"/>
      <c r="M116" s="69"/>
      <c r="N116" s="69"/>
      <c r="V116" s="70"/>
      <c r="W116" s="70"/>
      <c r="X116" s="70"/>
      <c r="Y116" s="70"/>
      <c r="Z116" s="70"/>
      <c r="AN116" s="685" t="s">
        <v>1532</v>
      </c>
      <c r="BB116" s="71"/>
      <c r="BC116" s="71"/>
      <c r="BD116" s="71"/>
      <c r="BE116" s="71"/>
      <c r="BF116" s="71"/>
      <c r="BG116" s="71"/>
      <c r="BH116" s="71"/>
      <c r="BI116" s="71"/>
      <c r="BJ116" s="71"/>
      <c r="BK116" s="71"/>
      <c r="BL116" s="71"/>
      <c r="BM116" s="71"/>
      <c r="BN116" s="71"/>
      <c r="BO116" s="71"/>
      <c r="BP116" s="71"/>
      <c r="BQ116" s="71"/>
      <c r="BR116" s="71"/>
      <c r="BS116" s="71"/>
      <c r="BT116" s="71"/>
      <c r="BU116" s="72"/>
      <c r="BV116" s="71"/>
      <c r="CK116" s="73"/>
      <c r="CL116" s="73"/>
      <c r="CM116" s="73"/>
      <c r="CN116" s="73"/>
      <c r="CO116" s="73"/>
      <c r="CP116" s="73"/>
      <c r="CQ116" s="73"/>
      <c r="CR116" s="73"/>
      <c r="CS116" s="73"/>
      <c r="CT116" s="73"/>
      <c r="CU116" s="73"/>
      <c r="CX116" s="53"/>
      <c r="CZ116" s="71">
        <f t="shared" si="434"/>
        <v>0.26601552684160568</v>
      </c>
      <c r="DA116" s="71">
        <f t="shared" si="435"/>
        <v>0.34889906190191938</v>
      </c>
      <c r="DB116" s="71">
        <f t="shared" si="436"/>
        <v>0.24312108553679601</v>
      </c>
      <c r="DC116" s="71">
        <f t="shared" si="437"/>
        <v>0.14196432571967896</v>
      </c>
      <c r="DE116" s="71">
        <f t="shared" si="452"/>
        <v>0.26861916595045487</v>
      </c>
      <c r="DF116" s="71">
        <f t="shared" si="453"/>
        <v>0.34883931497817489</v>
      </c>
      <c r="DG116" s="71">
        <f t="shared" si="454"/>
        <v>0.24232574682044927</v>
      </c>
      <c r="DH116" s="71">
        <f t="shared" si="455"/>
        <v>0.14019908673001483</v>
      </c>
      <c r="DI116" s="71">
        <f t="shared" si="456"/>
        <v>0.99998331447909383</v>
      </c>
      <c r="DJ116" s="71"/>
      <c r="DK116" s="71">
        <f t="shared" si="457"/>
        <v>0.26862364807595074</v>
      </c>
      <c r="DL116" s="71">
        <f t="shared" si="458"/>
        <v>0.34884513564097863</v>
      </c>
      <c r="DM116" s="71">
        <f t="shared" si="459"/>
        <v>0.24232979021923015</v>
      </c>
      <c r="DN116" s="71">
        <f t="shared" si="460"/>
        <v>0.14020142606384048</v>
      </c>
      <c r="DQ116" s="71"/>
      <c r="DR116" s="71"/>
      <c r="DS116" s="71"/>
      <c r="DT116" s="71"/>
      <c r="DV116" s="71"/>
      <c r="DW116" s="71"/>
      <c r="DX116" s="71"/>
      <c r="DY116" s="71"/>
      <c r="DZ116" s="71"/>
      <c r="EB116" s="71"/>
      <c r="EC116" s="71"/>
      <c r="ED116" s="71"/>
      <c r="EE116" s="71"/>
      <c r="EG116" s="71"/>
      <c r="EH116" s="71"/>
      <c r="EI116" s="71"/>
      <c r="EJ116" s="71"/>
      <c r="EL116" s="71"/>
      <c r="EM116" s="71"/>
      <c r="EN116" s="71"/>
      <c r="EO116" s="71"/>
      <c r="EQ116" s="71"/>
      <c r="ER116" s="71"/>
      <c r="ES116" s="71"/>
      <c r="ET116" s="71"/>
      <c r="EW116" s="71">
        <f t="shared" si="461"/>
        <v>1</v>
      </c>
      <c r="EX116" s="71">
        <f t="shared" si="462"/>
        <v>1</v>
      </c>
      <c r="EY116" s="71">
        <f t="shared" si="438"/>
        <v>1.4445026148903892</v>
      </c>
      <c r="EZ116" s="71"/>
      <c r="FA116" s="71">
        <f t="shared" si="463"/>
        <v>1</v>
      </c>
      <c r="FB116" s="71">
        <f t="shared" si="464"/>
        <v>1</v>
      </c>
      <c r="FC116" s="71">
        <f t="shared" si="439"/>
        <v>1.021823129432317</v>
      </c>
      <c r="FD116" s="71"/>
      <c r="FE116" s="71">
        <f t="shared" si="465"/>
        <v>1</v>
      </c>
      <c r="FF116" s="71">
        <f t="shared" si="466"/>
        <v>1</v>
      </c>
      <c r="FG116" s="71">
        <f t="shared" si="440"/>
        <v>0.99312559031551417</v>
      </c>
      <c r="FH116" s="71"/>
      <c r="FI116" s="71">
        <f t="shared" si="467"/>
        <v>1</v>
      </c>
      <c r="FJ116" s="71">
        <f t="shared" si="468"/>
        <v>1</v>
      </c>
      <c r="FK116" s="71">
        <f t="shared" si="441"/>
        <v>0.94746042113426021</v>
      </c>
      <c r="FM116" s="71">
        <f t="shared" si="469"/>
        <v>1</v>
      </c>
      <c r="FN116" s="71">
        <f t="shared" si="470"/>
        <v>1</v>
      </c>
      <c r="FO116" s="71">
        <f t="shared" si="442"/>
        <v>0.98979947544440605</v>
      </c>
      <c r="FQ116" s="238"/>
      <c r="FS116" s="51">
        <f t="shared" si="490"/>
        <v>1992</v>
      </c>
      <c r="FT116" s="71">
        <f t="shared" si="476"/>
        <v>0.94245215605454891</v>
      </c>
      <c r="FU116" s="71">
        <f t="shared" si="477"/>
        <v>0.99255444255460512</v>
      </c>
      <c r="FV116" s="71">
        <f t="shared" si="478"/>
        <v>1.0009777960236634</v>
      </c>
      <c r="FW116" s="71">
        <f t="shared" si="479"/>
        <v>1.0569336089434491</v>
      </c>
      <c r="FX116" s="71">
        <f t="shared" si="480"/>
        <v>0.96574168678043493</v>
      </c>
      <c r="FY116" s="71">
        <f t="shared" si="481"/>
        <v>0.92933403881763876</v>
      </c>
      <c r="GA116" s="51">
        <f t="shared" si="491"/>
        <v>1992</v>
      </c>
      <c r="GB116" s="118">
        <f t="shared" si="482"/>
        <v>1.0285517532236714</v>
      </c>
      <c r="GC116" s="118">
        <f t="shared" si="483"/>
        <v>1.0913569952766278</v>
      </c>
      <c r="GD116" s="118">
        <f t="shared" si="484"/>
        <v>1.0569336089434491</v>
      </c>
      <c r="GE116" s="118">
        <f t="shared" si="485"/>
        <v>0.95141425353842635</v>
      </c>
      <c r="GF116" s="118">
        <f t="shared" si="486"/>
        <v>0.92933403881763876</v>
      </c>
      <c r="GH116" s="51">
        <f t="shared" si="492"/>
        <v>1999</v>
      </c>
      <c r="GI116" s="71">
        <f t="shared" si="487"/>
        <v>1.084454694526936</v>
      </c>
      <c r="GJ116" s="71">
        <f t="shared" si="488"/>
        <v>1.1889631553905928</v>
      </c>
      <c r="GK116" s="71">
        <f t="shared" si="489"/>
        <v>0.91210117791301593</v>
      </c>
    </row>
    <row r="117" spans="1:193" x14ac:dyDescent="0.2">
      <c r="A117" s="50" t="s">
        <v>122</v>
      </c>
      <c r="B117" s="50">
        <f t="shared" si="451"/>
        <v>1970</v>
      </c>
      <c r="D117" s="79">
        <f t="shared" si="493"/>
        <v>2639.7449999999999</v>
      </c>
      <c r="E117" s="79">
        <f t="shared" si="493"/>
        <v>3416.0929999999998</v>
      </c>
      <c r="F117" s="79">
        <f t="shared" si="493"/>
        <v>2437.4790000000003</v>
      </c>
      <c r="G117" s="79">
        <f t="shared" si="493"/>
        <v>1384.0280000000002</v>
      </c>
      <c r="H117" s="79">
        <f t="shared" si="495"/>
        <v>9877.3449999999993</v>
      </c>
      <c r="I117" s="74">
        <f t="shared" si="494"/>
        <v>9877.3450000000012</v>
      </c>
      <c r="J117" s="321">
        <f t="shared" ref="J117:M136" si="496">J36</f>
        <v>15481</v>
      </c>
      <c r="K117" s="321">
        <f t="shared" si="496"/>
        <v>17536</v>
      </c>
      <c r="L117" s="321">
        <f t="shared" si="496"/>
        <v>19257</v>
      </c>
      <c r="M117" s="321">
        <f t="shared" si="496"/>
        <v>11169</v>
      </c>
      <c r="N117" s="321">
        <f>SUM(J117:M117)</f>
        <v>63443</v>
      </c>
      <c r="P117" s="84">
        <f t="shared" ref="P117:S136" si="497">P36</f>
        <v>24.168395702874459</v>
      </c>
      <c r="Q117" s="84">
        <f t="shared" si="497"/>
        <v>25.732072492652321</v>
      </c>
      <c r="R117" s="84">
        <f t="shared" si="497"/>
        <v>27.259041887492781</v>
      </c>
      <c r="S117" s="84">
        <f t="shared" si="497"/>
        <v>15.090738428634269</v>
      </c>
      <c r="T117" s="84">
        <f>SUM(P117:S117)</f>
        <v>92.250248511653837</v>
      </c>
      <c r="V117" s="79">
        <f t="shared" ref="V117:Z126" si="498">V197+V279</f>
        <v>170.51514760028419</v>
      </c>
      <c r="W117" s="79">
        <f t="shared" si="498"/>
        <v>194.8045734489051</v>
      </c>
      <c r="X117" s="79">
        <f t="shared" si="498"/>
        <v>126.5762579841097</v>
      </c>
      <c r="Y117" s="79">
        <f t="shared" si="498"/>
        <v>123.91691288387503</v>
      </c>
      <c r="Z117" s="79">
        <f t="shared" si="498"/>
        <v>155.68849203221791</v>
      </c>
      <c r="AC117" s="84">
        <f t="shared" ref="AC117:AG126" si="499">AC197+AC279</f>
        <v>109.22301308092381</v>
      </c>
      <c r="AD117" s="84">
        <f t="shared" si="499"/>
        <v>132.7562325566839</v>
      </c>
      <c r="AE117" s="84">
        <f t="shared" si="499"/>
        <v>89.419100277269266</v>
      </c>
      <c r="AF117" s="84">
        <f t="shared" si="499"/>
        <v>91.713735980861244</v>
      </c>
      <c r="AG117" s="84">
        <f t="shared" si="499"/>
        <v>107.07120207651484</v>
      </c>
      <c r="AI117" s="84">
        <f t="shared" ref="AI117:AM126" si="500">AI197+AI279</f>
        <v>108.33648750213649</v>
      </c>
      <c r="AJ117" s="84">
        <f t="shared" si="500"/>
        <v>131.55577277355968</v>
      </c>
      <c r="AK117" s="84">
        <f t="shared" si="500"/>
        <v>86.539952694831086</v>
      </c>
      <c r="AL117" s="84">
        <f t="shared" si="500"/>
        <v>90.637659666561532</v>
      </c>
      <c r="AM117" s="84">
        <f t="shared" si="500"/>
        <v>105.47730057203876</v>
      </c>
      <c r="AN117" s="118">
        <f>AM117/AM$132</f>
        <v>1.4540525081742097</v>
      </c>
      <c r="AO117" s="118">
        <f>AC117/AI117</f>
        <v>1.0081830747814289</v>
      </c>
      <c r="AP117" s="118">
        <f>AD117/AJ117</f>
        <v>1.0091251015277796</v>
      </c>
      <c r="AQ117" s="118">
        <f>AE117/AK117</f>
        <v>1.0332695765687672</v>
      </c>
      <c r="AR117" s="118">
        <f>AF117/AL117</f>
        <v>1.0118722870632184</v>
      </c>
      <c r="AS117" s="118">
        <f>AG117/AM117</f>
        <v>1.0151113224914916</v>
      </c>
      <c r="AU117" s="124">
        <f>P117/J117*1000000</f>
        <v>1561.1650218251054</v>
      </c>
      <c r="AV117" s="124">
        <f>Q117/K117*1000000</f>
        <v>1467.3855207944982</v>
      </c>
      <c r="AW117" s="124">
        <f>R117/L117*1000000</f>
        <v>1415.5393824319874</v>
      </c>
      <c r="AX117" s="124">
        <f>S117/M117*1000000</f>
        <v>1351.1270864566452</v>
      </c>
      <c r="AY117" s="124">
        <f>T117/N117*1000000</f>
        <v>1454.0650428203874</v>
      </c>
      <c r="BB117" s="71">
        <f t="shared" ref="BB117:BB160" si="501">AI117/AI$167</f>
        <v>1.4210185383598122</v>
      </c>
      <c r="BC117" s="71">
        <f t="shared" ref="BC117:BC160" si="502">AJ117/AJ$167</f>
        <v>1.5115192028496269</v>
      </c>
      <c r="BD117" s="71">
        <f t="shared" ref="BD117:BD160" si="503">AK117/AK$167</f>
        <v>1.3784734443700353</v>
      </c>
      <c r="BE117" s="71">
        <f t="shared" ref="BE117:BE160" si="504">AL117/AL$167</f>
        <v>1.3989374866394688</v>
      </c>
      <c r="BF117" s="71"/>
      <c r="BG117" s="71"/>
      <c r="BH117" s="71"/>
      <c r="BI117" s="71"/>
      <c r="BJ117" s="71"/>
      <c r="BK117" s="71"/>
      <c r="BL117" s="71"/>
      <c r="BM117" s="71"/>
      <c r="BN117" s="71"/>
      <c r="BO117" s="71"/>
      <c r="BP117" s="71"/>
      <c r="BQ117" s="147">
        <f>Northeast!AK117</f>
        <v>1.4075460454618001</v>
      </c>
      <c r="BR117" s="147">
        <f>Midwest!AK117</f>
        <v>1.5177806634163034</v>
      </c>
      <c r="BS117" s="147">
        <f>South!AK117</f>
        <v>1.4107894714537239</v>
      </c>
      <c r="BT117" s="147">
        <f>West!AK117</f>
        <v>1.4192214922095172</v>
      </c>
      <c r="BU117" s="72"/>
      <c r="BV117" s="147">
        <f>Northeast!AH117</f>
        <v>1.0095716178816672</v>
      </c>
      <c r="BW117" s="147">
        <f>Midwest!AH117</f>
        <v>0.99587459458563443</v>
      </c>
      <c r="BX117" s="147">
        <f>South!AH117</f>
        <v>0.9770936573191259</v>
      </c>
      <c r="BY117" s="147">
        <f>West!AH117</f>
        <v>0.98570765332867849</v>
      </c>
      <c r="CA117" s="147">
        <f>Northeast!AI117</f>
        <v>0.94356400948234664</v>
      </c>
      <c r="CB117" s="147">
        <f>Midwest!AI117</f>
        <v>0.93602147603006192</v>
      </c>
      <c r="CC117" s="147">
        <f>South!AI117</f>
        <v>0.9560764322649431</v>
      </c>
      <c r="CD117" s="147">
        <f>West!AI117</f>
        <v>0.97024600512003734</v>
      </c>
      <c r="CF117" s="147">
        <f>Northeast!AJ117</f>
        <v>1.0016268372240382</v>
      </c>
      <c r="CG117" s="147">
        <f>Midwest!AJ117</f>
        <v>0.98284878507408469</v>
      </c>
      <c r="CH117" s="147">
        <f>South!AJ117</f>
        <v>1.0163407777063751</v>
      </c>
      <c r="CI117" s="147">
        <f>West!AJ117</f>
        <v>0.94621860809343761</v>
      </c>
      <c r="CK117" s="73">
        <f t="shared" ref="CK117:CK160" si="505">N117/N$167</f>
        <v>0.73053845009682616</v>
      </c>
      <c r="CL117" s="73">
        <f t="shared" ref="CL117:CL160" si="506">Z117/Z$167</f>
        <v>1.3746955608121545</v>
      </c>
      <c r="CM117" s="73">
        <f>FC117</f>
        <v>1.021823129432317</v>
      </c>
      <c r="CN117" s="73">
        <f>FG117</f>
        <v>0.99312559031551417</v>
      </c>
      <c r="CO117" s="73">
        <f>FK117</f>
        <v>0.94746042113426021</v>
      </c>
      <c r="CP117" s="73">
        <f>FO117</f>
        <v>0.98979947544440605</v>
      </c>
      <c r="CQ117" s="73">
        <f>EY117</f>
        <v>1.4445026148903892</v>
      </c>
      <c r="CR117" s="73">
        <f>CK117*CM117*CN117*CO117*CP117*CQ117</f>
        <v>1.0042679643506989</v>
      </c>
      <c r="CS117" s="73">
        <f>CK117*CL117</f>
        <v>1.0042679643506986</v>
      </c>
      <c r="CT117" s="73"/>
      <c r="CU117" s="73">
        <f>CM117*CN117*CO117*CP117</f>
        <v>0.95167398566216399</v>
      </c>
      <c r="CX117" s="53"/>
      <c r="CZ117" s="71">
        <f t="shared" si="434"/>
        <v>0.26725248535917295</v>
      </c>
      <c r="DA117" s="71">
        <f t="shared" si="435"/>
        <v>0.34585133960593661</v>
      </c>
      <c r="DB117" s="71">
        <f t="shared" si="436"/>
        <v>0.24677471527014602</v>
      </c>
      <c r="DC117" s="71">
        <f t="shared" si="437"/>
        <v>0.14012145976474452</v>
      </c>
      <c r="DE117" s="71">
        <f t="shared" si="452"/>
        <v>0.2666335278953913</v>
      </c>
      <c r="DF117" s="71">
        <f t="shared" si="453"/>
        <v>0.34737297245753962</v>
      </c>
      <c r="DG117" s="71">
        <f t="shared" si="454"/>
        <v>0.24494335889069391</v>
      </c>
      <c r="DH117" s="71">
        <f t="shared" si="455"/>
        <v>0.14104088614601812</v>
      </c>
      <c r="DI117" s="71">
        <f t="shared" si="456"/>
        <v>0.99999074538964305</v>
      </c>
      <c r="DJ117" s="71"/>
      <c r="DK117" s="71">
        <f t="shared" si="457"/>
        <v>0.26663599550763684</v>
      </c>
      <c r="DL117" s="71">
        <f t="shared" si="458"/>
        <v>0.34737618728880026</v>
      </c>
      <c r="DM117" s="71">
        <f t="shared" si="459"/>
        <v>0.24494562576701903</v>
      </c>
      <c r="DN117" s="71">
        <f t="shared" si="460"/>
        <v>0.14104219143654376</v>
      </c>
      <c r="DQ117" s="71" t="e">
        <f t="shared" ref="DQ117:DQ148" si="507">LN(BQ117/BQ116)</f>
        <v>#DIV/0!</v>
      </c>
      <c r="DR117" s="71" t="e">
        <f t="shared" ref="DR117:DR148" si="508">LN(BR117/BR116)</f>
        <v>#DIV/0!</v>
      </c>
      <c r="DS117" s="71" t="e">
        <f t="shared" ref="DS117:DS148" si="509">LN(BS117/BS116)</f>
        <v>#DIV/0!</v>
      </c>
      <c r="DT117" s="71" t="e">
        <f t="shared" ref="DT117:DT148" si="510">LN(BT117/BT116)</f>
        <v>#DIV/0!</v>
      </c>
      <c r="DV117" s="71">
        <f t="shared" ref="DV117:DV127" si="511">J117/$N117</f>
        <v>0.24401431205964408</v>
      </c>
      <c r="DW117" s="71">
        <f t="shared" ref="DW117:DW127" si="512">K117/$N117</f>
        <v>0.27640559242154372</v>
      </c>
      <c r="DX117" s="71">
        <f t="shared" ref="DX117:DX127" si="513">L117/$N117</f>
        <v>0.30353230458837066</v>
      </c>
      <c r="DY117" s="71">
        <f t="shared" ref="DY117:DY127" si="514">M117/$N117</f>
        <v>0.17604779093044151</v>
      </c>
      <c r="DZ117" s="71"/>
      <c r="EB117" s="71" t="e">
        <f t="shared" ref="EB117:EB128" si="515">LN(DV117/DV116)</f>
        <v>#DIV/0!</v>
      </c>
      <c r="EC117" s="71" t="e">
        <f t="shared" ref="EC117:EC128" si="516">LN(DW117/DW116)</f>
        <v>#DIV/0!</v>
      </c>
      <c r="ED117" s="71" t="e">
        <f t="shared" ref="ED117:ED128" si="517">LN(DX117/DX116)</f>
        <v>#DIV/0!</v>
      </c>
      <c r="EE117" s="71" t="e">
        <f t="shared" ref="EE117:EE128" si="518">LN(DY117/DY116)</f>
        <v>#DIV/0!</v>
      </c>
      <c r="EG117" s="71" t="e">
        <f t="shared" ref="EG117:EG148" si="519">LN(BV117/BV116)</f>
        <v>#DIV/0!</v>
      </c>
      <c r="EH117" s="71" t="e">
        <f t="shared" ref="EH117:EH148" si="520">LN(BW117/BW116)</f>
        <v>#DIV/0!</v>
      </c>
      <c r="EI117" s="71" t="e">
        <f t="shared" ref="EI117:EI148" si="521">LN(BX117/BX116)</f>
        <v>#DIV/0!</v>
      </c>
      <c r="EJ117" s="71" t="e">
        <f t="shared" ref="EJ117:EJ148" si="522">LN(BY117/BY116)</f>
        <v>#DIV/0!</v>
      </c>
      <c r="EL117" s="71" t="e">
        <f t="shared" ref="EL117:EL148" si="523">LN(CA117/CA116)</f>
        <v>#DIV/0!</v>
      </c>
      <c r="EM117" s="71" t="e">
        <f t="shared" ref="EM117:EM148" si="524">LN(CB117/CB116)</f>
        <v>#DIV/0!</v>
      </c>
      <c r="EN117" s="71" t="e">
        <f t="shared" ref="EN117:EN148" si="525">LN(CC117/CC116)</f>
        <v>#DIV/0!</v>
      </c>
      <c r="EO117" s="71" t="e">
        <f t="shared" ref="EO117:EO148" si="526">LN(CD117/CD116)</f>
        <v>#DIV/0!</v>
      </c>
      <c r="EQ117" s="71" t="e">
        <f t="shared" ref="EQ117:EQ128" si="527">LN(AO117/AO116)</f>
        <v>#DIV/0!</v>
      </c>
      <c r="ER117" s="71" t="e">
        <f t="shared" ref="ER117:ER128" si="528">LN(AP117/AP116)</f>
        <v>#DIV/0!</v>
      </c>
      <c r="ES117" s="71" t="e">
        <f t="shared" ref="ES117:ES128" si="529">LN(AQ117/AQ116)</f>
        <v>#DIV/0!</v>
      </c>
      <c r="ET117" s="71" t="e">
        <f t="shared" ref="ET117:ET128" si="530">LN(AR117/AR116)</f>
        <v>#DIV/0!</v>
      </c>
      <c r="EW117" s="71" t="e">
        <f t="shared" si="461"/>
        <v>#DIV/0!</v>
      </c>
      <c r="EX117" s="71">
        <f t="shared" si="462"/>
        <v>1</v>
      </c>
      <c r="EY117" s="71">
        <f t="shared" si="438"/>
        <v>1.4445026148903892</v>
      </c>
      <c r="EZ117" s="71"/>
      <c r="FA117" s="71" t="e">
        <f t="shared" si="463"/>
        <v>#DIV/0!</v>
      </c>
      <c r="FB117" s="71">
        <f t="shared" si="464"/>
        <v>1</v>
      </c>
      <c r="FC117" s="71">
        <f t="shared" si="439"/>
        <v>1.021823129432317</v>
      </c>
      <c r="FD117" s="71"/>
      <c r="FE117" s="71" t="e">
        <f t="shared" si="465"/>
        <v>#DIV/0!</v>
      </c>
      <c r="FF117" s="71">
        <f t="shared" si="466"/>
        <v>1</v>
      </c>
      <c r="FG117" s="71">
        <f t="shared" si="440"/>
        <v>0.99312559031551417</v>
      </c>
      <c r="FH117" s="71"/>
      <c r="FI117" s="71" t="e">
        <f t="shared" si="467"/>
        <v>#DIV/0!</v>
      </c>
      <c r="FJ117" s="71">
        <f t="shared" si="468"/>
        <v>1</v>
      </c>
      <c r="FK117" s="71">
        <f t="shared" si="441"/>
        <v>0.94746042113426021</v>
      </c>
      <c r="FM117" s="71" t="e">
        <f t="shared" si="469"/>
        <v>#DIV/0!</v>
      </c>
      <c r="FN117" s="71">
        <f t="shared" si="470"/>
        <v>1</v>
      </c>
      <c r="FO117" s="71">
        <f t="shared" si="442"/>
        <v>0.98979947544440605</v>
      </c>
      <c r="FQ117" s="238"/>
      <c r="FS117" s="51">
        <f t="shared" si="490"/>
        <v>1993</v>
      </c>
      <c r="FT117" s="71">
        <f t="shared" si="476"/>
        <v>0.96416243574605176</v>
      </c>
      <c r="FU117" s="71">
        <f t="shared" si="477"/>
        <v>0.9916271552683672</v>
      </c>
      <c r="FV117" s="71">
        <f t="shared" si="478"/>
        <v>1.000625269158923</v>
      </c>
      <c r="FW117" s="71">
        <f t="shared" si="479"/>
        <v>1.0654675062448538</v>
      </c>
      <c r="FX117" s="71">
        <f t="shared" si="480"/>
        <v>1.0043700629489607</v>
      </c>
      <c r="FY117" s="71">
        <f t="shared" si="481"/>
        <v>0.90802197928167538</v>
      </c>
      <c r="GA117" s="51">
        <f t="shared" si="491"/>
        <v>1993</v>
      </c>
      <c r="GB117" s="118">
        <f t="shared" si="482"/>
        <v>1.0704359003140496</v>
      </c>
      <c r="GC117" s="118">
        <f t="shared" si="483"/>
        <v>1.1102236102838481</v>
      </c>
      <c r="GD117" s="118">
        <f t="shared" si="484"/>
        <v>1.0654675062448538</v>
      </c>
      <c r="GE117" s="118">
        <f t="shared" si="485"/>
        <v>0.98762160465872117</v>
      </c>
      <c r="GF117" s="118">
        <f t="shared" si="486"/>
        <v>0.90802197928167538</v>
      </c>
      <c r="GH117" s="51">
        <f t="shared" si="492"/>
        <v>2000</v>
      </c>
      <c r="GI117" s="71">
        <f t="shared" si="487"/>
        <v>1.1378366320406113</v>
      </c>
      <c r="GJ117" s="71">
        <f t="shared" si="488"/>
        <v>1.2027913116809139</v>
      </c>
      <c r="GK117" s="71">
        <f t="shared" si="489"/>
        <v>0.94599671696204068</v>
      </c>
    </row>
    <row r="118" spans="1:193" x14ac:dyDescent="0.2">
      <c r="A118" s="50" t="s">
        <v>122</v>
      </c>
      <c r="B118" s="50">
        <f t="shared" si="451"/>
        <v>1971</v>
      </c>
      <c r="D118" s="79">
        <f t="shared" si="493"/>
        <v>2671.2429999999999</v>
      </c>
      <c r="E118" s="79">
        <f t="shared" si="493"/>
        <v>3460.2889999999998</v>
      </c>
      <c r="F118" s="79">
        <f t="shared" si="493"/>
        <v>2446.4380000000001</v>
      </c>
      <c r="G118" s="79">
        <f t="shared" si="493"/>
        <v>1519.7840000000001</v>
      </c>
      <c r="H118" s="79">
        <f t="shared" si="495"/>
        <v>10097.753999999999</v>
      </c>
      <c r="I118" s="74">
        <f t="shared" si="494"/>
        <v>10097.754000000001</v>
      </c>
      <c r="J118" s="321">
        <f t="shared" si="496"/>
        <v>15682.3</v>
      </c>
      <c r="K118" s="321">
        <f t="shared" si="496"/>
        <v>17897.5</v>
      </c>
      <c r="L118" s="321">
        <f t="shared" si="496"/>
        <v>20021.399999999998</v>
      </c>
      <c r="M118" s="321">
        <f t="shared" si="496"/>
        <v>11610</v>
      </c>
      <c r="N118" s="321">
        <f t="shared" ref="N118:N131" si="531">SUM(J118:M118)</f>
        <v>65211.199999999997</v>
      </c>
      <c r="P118" s="84">
        <f t="shared" si="497"/>
        <v>24.588335555814719</v>
      </c>
      <c r="Q118" s="84">
        <f t="shared" si="497"/>
        <v>26.339520998215846</v>
      </c>
      <c r="R118" s="84">
        <f t="shared" si="497"/>
        <v>28.371423111374895</v>
      </c>
      <c r="S118" s="84">
        <f t="shared" si="497"/>
        <v>15.650550698675277</v>
      </c>
      <c r="T118" s="84">
        <f t="shared" ref="T118:T131" si="532">SUM(P118:S118)</f>
        <v>94.949830364080739</v>
      </c>
      <c r="V118" s="79">
        <f t="shared" si="498"/>
        <v>170.33489985525082</v>
      </c>
      <c r="W118" s="79">
        <f t="shared" si="498"/>
        <v>193.33923732364855</v>
      </c>
      <c r="X118" s="79">
        <f t="shared" si="498"/>
        <v>122.19115546365391</v>
      </c>
      <c r="Y118" s="79">
        <f t="shared" si="498"/>
        <v>130.90301464254952</v>
      </c>
      <c r="Z118" s="79">
        <f t="shared" si="498"/>
        <v>154.84692813504429</v>
      </c>
      <c r="AC118" s="84">
        <f t="shared" si="499"/>
        <v>108.63862638999559</v>
      </c>
      <c r="AD118" s="84">
        <f t="shared" si="499"/>
        <v>131.37251054164534</v>
      </c>
      <c r="AE118" s="84">
        <f t="shared" si="499"/>
        <v>86.228949122370778</v>
      </c>
      <c r="AF118" s="84">
        <f t="shared" si="499"/>
        <v>97.107381667319885</v>
      </c>
      <c r="AG118" s="84">
        <f t="shared" si="499"/>
        <v>106.348310063121</v>
      </c>
      <c r="AI118" s="84">
        <f t="shared" si="500"/>
        <v>108.70095923090742</v>
      </c>
      <c r="AJ118" s="84">
        <f t="shared" si="500"/>
        <v>132.47554179521518</v>
      </c>
      <c r="AK118" s="84">
        <f t="shared" si="500"/>
        <v>89.181475319580187</v>
      </c>
      <c r="AL118" s="84">
        <f t="shared" si="500"/>
        <v>90.990432290738994</v>
      </c>
      <c r="AM118" s="84">
        <f t="shared" si="500"/>
        <v>106.54441066963311</v>
      </c>
      <c r="AN118" s="118">
        <f t="shared" ref="AN118:AN131" si="533">AM118/AM$132</f>
        <v>1.4687631056723449</v>
      </c>
      <c r="AO118" s="118">
        <f t="shared" ref="AO118:AO131" si="534">AC118/AI118</f>
        <v>0.9994265658614897</v>
      </c>
      <c r="AP118" s="118">
        <f t="shared" ref="AP118:AP131" si="535">AD118/AJ118</f>
        <v>0.9916736988683168</v>
      </c>
      <c r="AQ118" s="118">
        <f t="shared" ref="AQ118:AQ131" si="536">AE118/AK118</f>
        <v>0.96689305501362155</v>
      </c>
      <c r="AR118" s="118">
        <f t="shared" ref="AR118:AR131" si="537">AF118/AL118</f>
        <v>1.0672262920681108</v>
      </c>
      <c r="AS118" s="118">
        <f t="shared" ref="AS118:AS131" si="538">AG118/AM118</f>
        <v>0.99815944726448236</v>
      </c>
      <c r="AU118" s="124">
        <f t="shared" ref="AU118:AU131" si="539">P118/J118*1000000</f>
        <v>1567.9036592728567</v>
      </c>
      <c r="AV118" s="124">
        <f t="shared" ref="AV118:AV131" si="540">Q118/K118*1000000</f>
        <v>1471.6871629119066</v>
      </c>
      <c r="AW118" s="124">
        <f t="shared" ref="AW118:AW131" si="541">R118/L118*1000000</f>
        <v>1417.0549068184491</v>
      </c>
      <c r="AX118" s="124">
        <f t="shared" ref="AX118:AX131" si="542">S118/M118*1000000</f>
        <v>1348.0233159927025</v>
      </c>
      <c r="AY118" s="124">
        <f t="shared" ref="AY118:AY131" si="543">T118/N118*1000000</f>
        <v>1456.0356252312602</v>
      </c>
      <c r="BB118" s="71">
        <f t="shared" si="501"/>
        <v>1.4257992091682627</v>
      </c>
      <c r="BC118" s="71">
        <f t="shared" si="502"/>
        <v>1.5220869530069039</v>
      </c>
      <c r="BD118" s="71">
        <f t="shared" si="503"/>
        <v>1.4205496031560194</v>
      </c>
      <c r="BE118" s="71">
        <f t="shared" si="504"/>
        <v>1.4043823188431859</v>
      </c>
      <c r="BF118" s="71"/>
      <c r="BG118" s="71"/>
      <c r="BH118" s="71"/>
      <c r="BI118" s="71"/>
      <c r="BJ118" s="71"/>
      <c r="BK118" s="71"/>
      <c r="BL118" s="71"/>
      <c r="BM118" s="71"/>
      <c r="BN118" s="71"/>
      <c r="BO118" s="71"/>
      <c r="BP118" s="71"/>
      <c r="BQ118" s="147">
        <f>Northeast!AK118</f>
        <v>1.4134095333816807</v>
      </c>
      <c r="BR118" s="147">
        <f>Midwest!AK118</f>
        <v>1.5280292401442437</v>
      </c>
      <c r="BS118" s="147">
        <f>South!AK118</f>
        <v>1.4472277474909663</v>
      </c>
      <c r="BT118" s="147">
        <f>West!AK118</f>
        <v>1.4202197487422141</v>
      </c>
      <c r="BU118" s="72"/>
      <c r="BV118" s="147">
        <f>Northeast!AH118</f>
        <v>1.0087658074280417</v>
      </c>
      <c r="BW118" s="147">
        <f>Midwest!AH118</f>
        <v>0.99611114304541781</v>
      </c>
      <c r="BX118" s="147">
        <f>South!AH118</f>
        <v>0.98156603590471636</v>
      </c>
      <c r="BY118" s="147">
        <f>West!AH118</f>
        <v>0.98884860606039693</v>
      </c>
      <c r="CA118" s="147">
        <f>Northeast!AI118</f>
        <v>0.94763682413022721</v>
      </c>
      <c r="CB118" s="147">
        <f>Midwest!AI118</f>
        <v>0.93876542392039519</v>
      </c>
      <c r="CC118" s="147">
        <f>South!AI118</f>
        <v>0.95710004006166105</v>
      </c>
      <c r="CD118" s="147">
        <f>West!AI118</f>
        <v>0.96801718377255952</v>
      </c>
      <c r="CF118" s="147">
        <f>Northeast!AJ118</f>
        <v>0.99292727208156217</v>
      </c>
      <c r="CG118" s="147">
        <f>Midwest!AJ118</f>
        <v>0.96585179443761759</v>
      </c>
      <c r="CH118" s="147">
        <f>South!AJ118</f>
        <v>0.95105175045869161</v>
      </c>
      <c r="CI118" s="147">
        <f>West!AJ118</f>
        <v>0.99798105898547806</v>
      </c>
      <c r="CK118" s="73">
        <f t="shared" si="505"/>
        <v>0.75089905863458772</v>
      </c>
      <c r="CL118" s="73">
        <f t="shared" si="506"/>
        <v>1.3672647344326112</v>
      </c>
      <c r="CM118" s="73">
        <f t="shared" ref="CM118:CM131" si="544">FC118</f>
        <v>1.0198994260288488</v>
      </c>
      <c r="CN118" s="73">
        <f t="shared" ref="CN118:CN131" si="545">FG118</f>
        <v>0.99456500381384993</v>
      </c>
      <c r="CO118" s="73">
        <f t="shared" ref="CO118:CO131" si="546">FK118</f>
        <v>0.94943386810762798</v>
      </c>
      <c r="CP118" s="73">
        <f t="shared" ref="CP118:CP131" si="547">FO118</f>
        <v>0.97328540214693304</v>
      </c>
      <c r="CQ118" s="73">
        <f t="shared" ref="CQ118:CQ131" si="548">EY118</f>
        <v>1.4586703727620935</v>
      </c>
      <c r="CR118" s="73">
        <f t="shared" ref="CR118:CR131" si="549">CK118*CM118*CN118*CO118*CP118*CQ118</f>
        <v>1.0266778019897174</v>
      </c>
      <c r="CS118" s="73">
        <f t="shared" ref="CS118:CS131" si="550">CK118*CL118</f>
        <v>1.0266778019897174</v>
      </c>
      <c r="CT118" s="73"/>
      <c r="CU118" s="73">
        <f t="shared" ref="CU118:CU131" si="551">CM118*CN118*CO118*CP118</f>
        <v>0.93733633037572472</v>
      </c>
      <c r="CX118" s="53"/>
      <c r="CZ118" s="71">
        <f t="shared" si="434"/>
        <v>0.26453833198947013</v>
      </c>
      <c r="DA118" s="71">
        <f t="shared" si="435"/>
        <v>0.34267907497053307</v>
      </c>
      <c r="DB118" s="71">
        <f t="shared" si="436"/>
        <v>0.24227546046378237</v>
      </c>
      <c r="DC118" s="71">
        <f t="shared" si="437"/>
        <v>0.15050713257621451</v>
      </c>
      <c r="DE118" s="71">
        <f t="shared" si="452"/>
        <v>0.26589309990946963</v>
      </c>
      <c r="DF118" s="71">
        <f t="shared" si="453"/>
        <v>0.34426277134649003</v>
      </c>
      <c r="DG118" s="71">
        <f t="shared" si="454"/>
        <v>0.24451818886431945</v>
      </c>
      <c r="DH118" s="71">
        <f t="shared" si="455"/>
        <v>0.1452524193983159</v>
      </c>
      <c r="DI118" s="71">
        <f t="shared" si="456"/>
        <v>0.99992647951859492</v>
      </c>
      <c r="DJ118" s="71"/>
      <c r="DK118" s="71">
        <f t="shared" si="457"/>
        <v>0.26591264993550456</v>
      </c>
      <c r="DL118" s="71">
        <f t="shared" si="458"/>
        <v>0.34428808357213631</v>
      </c>
      <c r="DM118" s="71">
        <f t="shared" si="459"/>
        <v>0.2445361672810589</v>
      </c>
      <c r="DN118" s="71">
        <f t="shared" si="460"/>
        <v>0.14526309921130032</v>
      </c>
      <c r="DQ118" s="71">
        <f t="shared" si="507"/>
        <v>4.1570993942596475E-3</v>
      </c>
      <c r="DR118" s="71">
        <f t="shared" si="508"/>
        <v>6.7296487507026038E-3</v>
      </c>
      <c r="DS118" s="71">
        <f t="shared" si="509"/>
        <v>2.5500371607928625E-2</v>
      </c>
      <c r="DT118" s="71">
        <f t="shared" si="510"/>
        <v>7.0313592648276249E-4</v>
      </c>
      <c r="DV118" s="71">
        <f t="shared" si="511"/>
        <v>0.24048476335353436</v>
      </c>
      <c r="DW118" s="71">
        <f t="shared" si="512"/>
        <v>0.27445438820325346</v>
      </c>
      <c r="DX118" s="71">
        <f t="shared" si="513"/>
        <v>0.30702394680668349</v>
      </c>
      <c r="DY118" s="71">
        <f t="shared" si="514"/>
        <v>0.17803690163652872</v>
      </c>
      <c r="DZ118" s="71"/>
      <c r="EB118" s="71">
        <f t="shared" si="515"/>
        <v>-1.457014605564908E-2</v>
      </c>
      <c r="EC118" s="71">
        <f t="shared" si="516"/>
        <v>-7.0842408134555732E-3</v>
      </c>
      <c r="ED118" s="71">
        <f t="shared" si="517"/>
        <v>1.1437702178206662E-2</v>
      </c>
      <c r="EE118" s="71">
        <f t="shared" si="518"/>
        <v>1.1235343815056803E-2</v>
      </c>
      <c r="EG118" s="71">
        <f t="shared" si="519"/>
        <v>-7.9848937678620303E-4</v>
      </c>
      <c r="EH118" s="71">
        <f t="shared" si="520"/>
        <v>2.3750015517349073E-4</v>
      </c>
      <c r="EI118" s="71">
        <f t="shared" si="521"/>
        <v>4.5667824521725886E-3</v>
      </c>
      <c r="EJ118" s="71">
        <f t="shared" si="522"/>
        <v>3.1814291094953793E-3</v>
      </c>
      <c r="EL118" s="71">
        <f t="shared" si="523"/>
        <v>4.3071268496078429E-3</v>
      </c>
      <c r="EM118" s="71">
        <f t="shared" si="524"/>
        <v>2.9272125271574425E-3</v>
      </c>
      <c r="EN118" s="71">
        <f t="shared" si="525"/>
        <v>1.0700611357037616E-3</v>
      </c>
      <c r="EO118" s="71">
        <f t="shared" si="526"/>
        <v>-2.2998139185947536E-3</v>
      </c>
      <c r="EQ118" s="71">
        <f t="shared" si="527"/>
        <v>-8.7233735796528045E-3</v>
      </c>
      <c r="ER118" s="71">
        <f t="shared" si="528"/>
        <v>-1.7444877742631419E-2</v>
      </c>
      <c r="ES118" s="71">
        <f t="shared" si="529"/>
        <v>-6.6395505078055209E-2</v>
      </c>
      <c r="ET118" s="71">
        <f t="shared" si="530"/>
        <v>5.326066802392064E-2</v>
      </c>
      <c r="EW118" s="71">
        <f t="shared" si="461"/>
        <v>1.0098080527689313</v>
      </c>
      <c r="EX118" s="71">
        <f t="shared" si="462"/>
        <v>1.0098080527689313</v>
      </c>
      <c r="EY118" s="71">
        <f t="shared" si="438"/>
        <v>1.4586703727620935</v>
      </c>
      <c r="EZ118" s="71"/>
      <c r="FA118" s="71">
        <f t="shared" si="463"/>
        <v>0.99811738122962923</v>
      </c>
      <c r="FB118" s="71">
        <f t="shared" si="464"/>
        <v>0.99811738122962923</v>
      </c>
      <c r="FC118" s="71">
        <f t="shared" si="439"/>
        <v>1.0198994260288488</v>
      </c>
      <c r="FD118" s="71"/>
      <c r="FE118" s="71">
        <f t="shared" si="465"/>
        <v>1.0014493771103798</v>
      </c>
      <c r="FF118" s="71">
        <f t="shared" si="466"/>
        <v>1.0014493771103798</v>
      </c>
      <c r="FG118" s="71">
        <f t="shared" si="440"/>
        <v>0.99456500381384993</v>
      </c>
      <c r="FH118" s="71"/>
      <c r="FI118" s="71">
        <f t="shared" si="467"/>
        <v>1.0020828806452995</v>
      </c>
      <c r="FJ118" s="71">
        <f t="shared" si="468"/>
        <v>1.0020828806452995</v>
      </c>
      <c r="FK118" s="71">
        <f t="shared" si="441"/>
        <v>0.94943386810762798</v>
      </c>
      <c r="FM118" s="71">
        <f t="shared" si="469"/>
        <v>0.98331573848323328</v>
      </c>
      <c r="FN118" s="71">
        <f t="shared" si="470"/>
        <v>0.98331573848323328</v>
      </c>
      <c r="FO118" s="71">
        <f t="shared" si="442"/>
        <v>0.97328540214693304</v>
      </c>
      <c r="FQ118" s="238"/>
      <c r="FS118" s="51">
        <f t="shared" si="490"/>
        <v>1994</v>
      </c>
      <c r="FT118" s="71">
        <f t="shared" si="476"/>
        <v>0.9392804459076155</v>
      </c>
      <c r="FU118" s="71">
        <f t="shared" si="477"/>
        <v>0.99157456956736811</v>
      </c>
      <c r="FV118" s="71">
        <f t="shared" si="478"/>
        <v>0.99993371491440164</v>
      </c>
      <c r="FW118" s="71">
        <f t="shared" si="479"/>
        <v>1.0743727822923812</v>
      </c>
      <c r="FX118" s="71">
        <f t="shared" si="480"/>
        <v>0.97921685527804392</v>
      </c>
      <c r="FY118" s="71">
        <f t="shared" si="481"/>
        <v>0.90046080012328278</v>
      </c>
      <c r="GA118" s="51">
        <f t="shared" si="491"/>
        <v>1994</v>
      </c>
      <c r="GB118" s="118">
        <f t="shared" si="482"/>
        <v>1.0572938399457954</v>
      </c>
      <c r="GC118" s="118">
        <f t="shared" si="483"/>
        <v>1.1256423409561618</v>
      </c>
      <c r="GD118" s="118">
        <f t="shared" si="484"/>
        <v>1.0743727822923812</v>
      </c>
      <c r="GE118" s="118">
        <f t="shared" si="485"/>
        <v>0.96278572081946612</v>
      </c>
      <c r="GF118" s="118">
        <f t="shared" si="486"/>
        <v>0.90046080012328278</v>
      </c>
      <c r="GH118" s="51">
        <f t="shared" ref="GH118:GH123" si="552">GH117+1</f>
        <v>2001</v>
      </c>
      <c r="GI118" s="71">
        <f t="shared" si="487"/>
        <v>1.1133845729005769</v>
      </c>
      <c r="GJ118" s="71">
        <f t="shared" si="488"/>
        <v>1.2159041103330224</v>
      </c>
      <c r="GK118" s="71">
        <f t="shared" si="489"/>
        <v>0.91568452103976639</v>
      </c>
    </row>
    <row r="119" spans="1:193" x14ac:dyDescent="0.2">
      <c r="A119" s="50" t="s">
        <v>122</v>
      </c>
      <c r="B119" s="50">
        <f t="shared" si="451"/>
        <v>1972</v>
      </c>
      <c r="D119" s="79">
        <f t="shared" si="493"/>
        <v>2769.4090000000001</v>
      </c>
      <c r="E119" s="79">
        <f t="shared" si="493"/>
        <v>3604.3420000000001</v>
      </c>
      <c r="F119" s="79">
        <f t="shared" si="493"/>
        <v>2519.1170000000002</v>
      </c>
      <c r="G119" s="79">
        <f t="shared" si="493"/>
        <v>1564.8510000000001</v>
      </c>
      <c r="H119" s="79">
        <f t="shared" si="495"/>
        <v>10457.719000000001</v>
      </c>
      <c r="I119" s="74">
        <f t="shared" si="494"/>
        <v>10457.719000000001</v>
      </c>
      <c r="J119" s="321">
        <f t="shared" si="496"/>
        <v>15917.15</v>
      </c>
      <c r="K119" s="321">
        <f t="shared" si="496"/>
        <v>18319.25</v>
      </c>
      <c r="L119" s="321">
        <f t="shared" si="496"/>
        <v>20913.199999999997</v>
      </c>
      <c r="M119" s="321">
        <f t="shared" si="496"/>
        <v>12124.5</v>
      </c>
      <c r="N119" s="321">
        <f t="shared" si="531"/>
        <v>67274.100000000006</v>
      </c>
      <c r="P119" s="84">
        <f t="shared" si="497"/>
        <v>25.07420158277921</v>
      </c>
      <c r="Q119" s="84">
        <f t="shared" si="497"/>
        <v>27.0390999425864</v>
      </c>
      <c r="R119" s="84">
        <f t="shared" si="497"/>
        <v>29.665099917240919</v>
      </c>
      <c r="S119" s="84">
        <f t="shared" si="497"/>
        <v>16.301431618658551</v>
      </c>
      <c r="T119" s="84">
        <f t="shared" si="532"/>
        <v>98.079833061265091</v>
      </c>
      <c r="V119" s="79">
        <f t="shared" si="498"/>
        <v>173.98899928693268</v>
      </c>
      <c r="W119" s="79">
        <f t="shared" si="498"/>
        <v>196.75161373964548</v>
      </c>
      <c r="X119" s="79">
        <f t="shared" si="498"/>
        <v>120.45583650517378</v>
      </c>
      <c r="Y119" s="79">
        <f t="shared" si="498"/>
        <v>129.06519856488927</v>
      </c>
      <c r="Z119" s="79">
        <f t="shared" si="498"/>
        <v>155.44940772154516</v>
      </c>
      <c r="AC119" s="84">
        <f t="shared" si="499"/>
        <v>110.4485417355028</v>
      </c>
      <c r="AD119" s="84">
        <f t="shared" si="499"/>
        <v>133.30110867792555</v>
      </c>
      <c r="AE119" s="84">
        <f t="shared" si="499"/>
        <v>84.91854087893789</v>
      </c>
      <c r="AF119" s="84">
        <f t="shared" si="499"/>
        <v>95.994697680961849</v>
      </c>
      <c r="AG119" s="84">
        <f t="shared" si="499"/>
        <v>106.62455954087562</v>
      </c>
      <c r="AI119" s="84">
        <f t="shared" si="500"/>
        <v>109.1080439756357</v>
      </c>
      <c r="AJ119" s="84">
        <f t="shared" si="500"/>
        <v>129.95370487518426</v>
      </c>
      <c r="AK119" s="84">
        <f t="shared" si="500"/>
        <v>86.119053779224743</v>
      </c>
      <c r="AL119" s="84">
        <f t="shared" si="500"/>
        <v>94.192277920048923</v>
      </c>
      <c r="AM119" s="84">
        <f t="shared" si="500"/>
        <v>105.42256540319451</v>
      </c>
      <c r="AN119" s="118">
        <f t="shared" si="533"/>
        <v>1.4532979590047514</v>
      </c>
      <c r="AO119" s="118">
        <f t="shared" si="534"/>
        <v>1.0122859663781201</v>
      </c>
      <c r="AP119" s="118">
        <f t="shared" si="535"/>
        <v>1.0257584330201002</v>
      </c>
      <c r="AQ119" s="118">
        <f t="shared" si="536"/>
        <v>0.98605984567173144</v>
      </c>
      <c r="AR119" s="118">
        <f t="shared" si="537"/>
        <v>1.0191355363806238</v>
      </c>
      <c r="AS119" s="118">
        <f t="shared" si="538"/>
        <v>1.0114016779337898</v>
      </c>
      <c r="AU119" s="124">
        <f t="shared" si="539"/>
        <v>1575.2946716453141</v>
      </c>
      <c r="AV119" s="124">
        <f t="shared" si="540"/>
        <v>1475.9938284911445</v>
      </c>
      <c r="AW119" s="124">
        <f t="shared" si="541"/>
        <v>1418.486884706354</v>
      </c>
      <c r="AX119" s="124">
        <f t="shared" si="542"/>
        <v>1344.5034119888285</v>
      </c>
      <c r="AY119" s="124">
        <f t="shared" si="543"/>
        <v>1457.9137151038078</v>
      </c>
      <c r="BB119" s="71">
        <f t="shared" si="501"/>
        <v>1.4311388226473405</v>
      </c>
      <c r="BC119" s="71">
        <f t="shared" si="502"/>
        <v>1.4931121322847227</v>
      </c>
      <c r="BD119" s="71">
        <f t="shared" si="503"/>
        <v>1.3717690499272341</v>
      </c>
      <c r="BE119" s="71">
        <f t="shared" si="504"/>
        <v>1.4538008706212486</v>
      </c>
      <c r="BF119" s="71"/>
      <c r="BG119" s="71"/>
      <c r="BH119" s="71"/>
      <c r="BI119" s="71"/>
      <c r="BJ119" s="71"/>
      <c r="BK119" s="71"/>
      <c r="BL119" s="71"/>
      <c r="BM119" s="71"/>
      <c r="BN119" s="71"/>
      <c r="BO119" s="71"/>
      <c r="BP119" s="71"/>
      <c r="BQ119" s="147">
        <f>Northeast!AK119</f>
        <v>1.4199915775434286</v>
      </c>
      <c r="BR119" s="147">
        <f>Midwest!AK119</f>
        <v>1.4985438790227663</v>
      </c>
      <c r="BS119" s="147">
        <f>South!AK119</f>
        <v>1.3907237884666368</v>
      </c>
      <c r="BT119" s="147">
        <f>West!AK119</f>
        <v>1.4651938286187693</v>
      </c>
      <c r="BU119" s="72"/>
      <c r="BV119" s="147">
        <f>Northeast!AH119</f>
        <v>1.0078502191704524</v>
      </c>
      <c r="BW119" s="147">
        <f>Midwest!AH119</f>
        <v>0.99637531685653025</v>
      </c>
      <c r="BX119" s="147">
        <f>South!AH119</f>
        <v>0.98637059443679942</v>
      </c>
      <c r="BY119" s="147">
        <f>West!AH119</f>
        <v>0.99222426563981547</v>
      </c>
      <c r="CA119" s="147">
        <f>Northeast!AI119</f>
        <v>0.95210393245688996</v>
      </c>
      <c r="CB119" s="147">
        <f>Midwest!AI119</f>
        <v>0.94151257619573148</v>
      </c>
      <c r="CC119" s="147">
        <f>South!AI119</f>
        <v>0.95806721930594196</v>
      </c>
      <c r="CD119" s="147">
        <f>West!AI119</f>
        <v>0.96548953642361834</v>
      </c>
      <c r="CF119" s="147">
        <f>Northeast!AJ119</f>
        <v>1.0057030476229856</v>
      </c>
      <c r="CG119" s="147">
        <f>Midwest!AJ119</f>
        <v>0.9990490060617615</v>
      </c>
      <c r="CH119" s="147">
        <f>South!AJ119</f>
        <v>0.96990451779583409</v>
      </c>
      <c r="CI119" s="147">
        <f>West!AJ119</f>
        <v>0.95301059335404548</v>
      </c>
      <c r="CK119" s="73">
        <f t="shared" si="505"/>
        <v>0.77465310192864301</v>
      </c>
      <c r="CL119" s="73">
        <f t="shared" si="506"/>
        <v>1.3725844982907598</v>
      </c>
      <c r="CM119" s="73">
        <f t="shared" si="544"/>
        <v>1.0176884941271875</v>
      </c>
      <c r="CN119" s="73">
        <f t="shared" si="545"/>
        <v>0.99609962821710896</v>
      </c>
      <c r="CO119" s="73">
        <f t="shared" si="546"/>
        <v>0.95143035065448511</v>
      </c>
      <c r="CP119" s="73">
        <f t="shared" si="547"/>
        <v>0.98584331811280868</v>
      </c>
      <c r="CQ119" s="73">
        <f t="shared" si="548"/>
        <v>1.4435656812302855</v>
      </c>
      <c r="CR119" s="73">
        <f t="shared" si="549"/>
        <v>1.0632768392601075</v>
      </c>
      <c r="CS119" s="73">
        <f t="shared" si="550"/>
        <v>1.0632768392601073</v>
      </c>
      <c r="CT119" s="73"/>
      <c r="CU119" s="73">
        <f t="shared" si="551"/>
        <v>0.95082926682003732</v>
      </c>
      <c r="CX119" s="53"/>
      <c r="CZ119" s="71">
        <f t="shared" si="434"/>
        <v>0.26481960358659473</v>
      </c>
      <c r="DA119" s="71">
        <f t="shared" si="435"/>
        <v>0.34465852448320705</v>
      </c>
      <c r="DB119" s="71">
        <f t="shared" si="436"/>
        <v>0.2408858949069104</v>
      </c>
      <c r="DC119" s="71">
        <f t="shared" si="437"/>
        <v>0.14963597702328776</v>
      </c>
      <c r="DE119" s="71">
        <f t="shared" si="452"/>
        <v>0.26467894287931354</v>
      </c>
      <c r="DF119" s="71">
        <f t="shared" si="453"/>
        <v>0.34366784962873348</v>
      </c>
      <c r="DG119" s="71">
        <f t="shared" si="454"/>
        <v>0.24158001162190362</v>
      </c>
      <c r="DH119" s="71">
        <f t="shared" si="455"/>
        <v>0.15007113338205841</v>
      </c>
      <c r="DI119" s="71">
        <f t="shared" si="456"/>
        <v>0.99999793751200894</v>
      </c>
      <c r="DJ119" s="71"/>
      <c r="DK119" s="71">
        <f t="shared" si="457"/>
        <v>0.26467948877758063</v>
      </c>
      <c r="DL119" s="71">
        <f t="shared" si="458"/>
        <v>0.34366855844100819</v>
      </c>
      <c r="DM119" s="71">
        <f t="shared" si="459"/>
        <v>0.24158050987880411</v>
      </c>
      <c r="DN119" s="71">
        <f t="shared" si="460"/>
        <v>0.15007144290260718</v>
      </c>
      <c r="DQ119" s="71">
        <f t="shared" si="507"/>
        <v>4.6460460371982957E-3</v>
      </c>
      <c r="DR119" s="71">
        <f t="shared" si="508"/>
        <v>-1.9484937471607885E-2</v>
      </c>
      <c r="DS119" s="71">
        <f t="shared" si="509"/>
        <v>-3.9825505393287303E-2</v>
      </c>
      <c r="DT119" s="71">
        <f t="shared" si="510"/>
        <v>3.1175927666172439E-2</v>
      </c>
      <c r="DV119" s="71">
        <f t="shared" si="511"/>
        <v>0.23660145583515793</v>
      </c>
      <c r="DW119" s="71">
        <f t="shared" si="512"/>
        <v>0.27230761912831236</v>
      </c>
      <c r="DX119" s="71">
        <f t="shared" si="513"/>
        <v>0.310865548554347</v>
      </c>
      <c r="DY119" s="71">
        <f t="shared" si="514"/>
        <v>0.18022537648218256</v>
      </c>
      <c r="DZ119" s="71"/>
      <c r="EB119" s="71">
        <f t="shared" si="515"/>
        <v>-1.6279628824708077E-2</v>
      </c>
      <c r="EC119" s="71">
        <f t="shared" si="516"/>
        <v>-7.8527040205646024E-3</v>
      </c>
      <c r="ED119" s="71">
        <f t="shared" si="517"/>
        <v>1.2434751768378008E-2</v>
      </c>
      <c r="EE119" s="71">
        <f t="shared" si="518"/>
        <v>1.221731787437267E-2</v>
      </c>
      <c r="EG119" s="71">
        <f t="shared" si="519"/>
        <v>-9.0804427657510439E-4</v>
      </c>
      <c r="EH119" s="71">
        <f t="shared" si="520"/>
        <v>2.651699953569016E-4</v>
      </c>
      <c r="EI119" s="71">
        <f t="shared" si="521"/>
        <v>4.882848364061324E-3</v>
      </c>
      <c r="EJ119" s="71">
        <f t="shared" si="522"/>
        <v>3.4079138578703531E-3</v>
      </c>
      <c r="EL119" s="71">
        <f t="shared" si="523"/>
        <v>4.7028696356773737E-3</v>
      </c>
      <c r="EM119" s="71">
        <f t="shared" si="524"/>
        <v>2.9220724061881959E-3</v>
      </c>
      <c r="EN119" s="71">
        <f t="shared" si="525"/>
        <v>1.0100207402480134E-3</v>
      </c>
      <c r="EO119" s="71">
        <f t="shared" si="526"/>
        <v>-2.6145746093926476E-3</v>
      </c>
      <c r="EQ119" s="71">
        <f t="shared" si="527"/>
        <v>1.2784705035541633E-2</v>
      </c>
      <c r="ER119" s="71">
        <f t="shared" si="528"/>
        <v>3.3793432027323864E-2</v>
      </c>
      <c r="ES119" s="71">
        <f t="shared" si="529"/>
        <v>1.9629153439377191E-2</v>
      </c>
      <c r="ET119" s="71">
        <f t="shared" si="530"/>
        <v>-4.6108277769991941E-2</v>
      </c>
      <c r="EW119" s="71">
        <f t="shared" si="461"/>
        <v>0.98964489043319215</v>
      </c>
      <c r="EX119" s="71">
        <f t="shared" si="462"/>
        <v>0.99935137974106414</v>
      </c>
      <c r="EY119" s="71">
        <f t="shared" si="438"/>
        <v>1.4435656812302855</v>
      </c>
      <c r="EZ119" s="71"/>
      <c r="FA119" s="71">
        <f t="shared" si="463"/>
        <v>0.99783220595557154</v>
      </c>
      <c r="FB119" s="71">
        <f t="shared" si="464"/>
        <v>0.99595366831495913</v>
      </c>
      <c r="FC119" s="71">
        <f t="shared" si="439"/>
        <v>1.0176884941271875</v>
      </c>
      <c r="FD119" s="71"/>
      <c r="FE119" s="71">
        <f t="shared" si="465"/>
        <v>1.0015430106603129</v>
      </c>
      <c r="FF119" s="71">
        <f t="shared" si="466"/>
        <v>1.0029946241750249</v>
      </c>
      <c r="FG119" s="71">
        <f t="shared" si="440"/>
        <v>0.99609962821710896</v>
      </c>
      <c r="FH119" s="71"/>
      <c r="FI119" s="71">
        <f t="shared" si="467"/>
        <v>1.0021028137018499</v>
      </c>
      <c r="FJ119" s="71">
        <f t="shared" si="468"/>
        <v>1.0041900742571097</v>
      </c>
      <c r="FK119" s="71">
        <f t="shared" si="441"/>
        <v>0.95143035065448511</v>
      </c>
      <c r="FM119" s="71">
        <f t="shared" si="469"/>
        <v>1.0129026038386835</v>
      </c>
      <c r="FN119" s="71">
        <f t="shared" si="470"/>
        <v>0.99600307190522497</v>
      </c>
      <c r="FO119" s="71">
        <f t="shared" si="442"/>
        <v>0.98584331811280868</v>
      </c>
      <c r="FQ119" s="238"/>
      <c r="FS119" s="51">
        <f t="shared" si="490"/>
        <v>1995</v>
      </c>
      <c r="FT119" s="71">
        <f t="shared" si="476"/>
        <v>0.93334830651391809</v>
      </c>
      <c r="FU119" s="71">
        <f t="shared" si="477"/>
        <v>0.99152169369716858</v>
      </c>
      <c r="FV119" s="71">
        <f t="shared" si="478"/>
        <v>0.99944807474778097</v>
      </c>
      <c r="FW119" s="71">
        <f t="shared" si="479"/>
        <v>1.0817281268220786</v>
      </c>
      <c r="FX119" s="71">
        <f t="shared" si="480"/>
        <v>0.9884003617642344</v>
      </c>
      <c r="FY119" s="71">
        <f t="shared" si="481"/>
        <v>0.88090742273094791</v>
      </c>
      <c r="GA119" s="51">
        <f t="shared" si="491"/>
        <v>1995</v>
      </c>
      <c r="GB119" s="118">
        <f t="shared" si="482"/>
        <v>1.0656645485964531</v>
      </c>
      <c r="GC119" s="118">
        <f t="shared" si="483"/>
        <v>1.1417651279367933</v>
      </c>
      <c r="GD119" s="118">
        <f t="shared" si="484"/>
        <v>1.0817281268220786</v>
      </c>
      <c r="GE119" s="118">
        <f t="shared" si="485"/>
        <v>0.97171148760680803</v>
      </c>
      <c r="GF119" s="118">
        <f t="shared" si="486"/>
        <v>0.88090742273094791</v>
      </c>
      <c r="GH119" s="51">
        <f t="shared" si="552"/>
        <v>2002</v>
      </c>
      <c r="GI119" s="71">
        <f t="shared" si="487"/>
        <v>1.1399515503639519</v>
      </c>
      <c r="GJ119" s="71">
        <f t="shared" si="488"/>
        <v>1.225607294759502</v>
      </c>
      <c r="GK119" s="71">
        <f t="shared" si="489"/>
        <v>0.93011159058713166</v>
      </c>
    </row>
    <row r="120" spans="1:193" x14ac:dyDescent="0.2">
      <c r="A120" s="50" t="s">
        <v>122</v>
      </c>
      <c r="B120" s="50">
        <f t="shared" si="451"/>
        <v>1973</v>
      </c>
      <c r="D120" s="79">
        <f t="shared" si="493"/>
        <v>2715.5340000000001</v>
      </c>
      <c r="E120" s="79">
        <f t="shared" si="493"/>
        <v>3440.4880000000003</v>
      </c>
      <c r="F120" s="79">
        <f t="shared" si="493"/>
        <v>2537.5920000000001</v>
      </c>
      <c r="G120" s="79">
        <f t="shared" si="493"/>
        <v>1532.1179999999999</v>
      </c>
      <c r="H120" s="79">
        <f t="shared" si="495"/>
        <v>10225.732000000002</v>
      </c>
      <c r="I120" s="74">
        <f t="shared" si="494"/>
        <v>10225.732</v>
      </c>
      <c r="J120" s="321">
        <f t="shared" si="496"/>
        <v>16123.67744611452</v>
      </c>
      <c r="K120" s="321">
        <f t="shared" si="496"/>
        <v>18816.947647051555</v>
      </c>
      <c r="L120" s="321">
        <f t="shared" si="496"/>
        <v>21842.420123450116</v>
      </c>
      <c r="M120" s="321">
        <f t="shared" si="496"/>
        <v>12480.511662591996</v>
      </c>
      <c r="N120" s="321">
        <f t="shared" si="531"/>
        <v>69263.55687920819</v>
      </c>
      <c r="P120" s="84">
        <f t="shared" si="497"/>
        <v>25.592852970847883</v>
      </c>
      <c r="Q120" s="84">
        <f t="shared" si="497"/>
        <v>27.721849463593735</v>
      </c>
      <c r="R120" s="84">
        <f t="shared" si="497"/>
        <v>30.76723986424269</v>
      </c>
      <c r="S120" s="84">
        <f t="shared" si="497"/>
        <v>16.73325180010611</v>
      </c>
      <c r="T120" s="84">
        <f t="shared" si="532"/>
        <v>100.81519409879041</v>
      </c>
      <c r="V120" s="79">
        <f t="shared" si="498"/>
        <v>168.41902283615755</v>
      </c>
      <c r="W120" s="79">
        <f t="shared" si="498"/>
        <v>182.83985609850458</v>
      </c>
      <c r="X120" s="79">
        <f t="shared" si="498"/>
        <v>116.17723611476688</v>
      </c>
      <c r="Y120" s="79">
        <f t="shared" si="498"/>
        <v>122.76083236172421</v>
      </c>
      <c r="Z120" s="79">
        <f t="shared" si="498"/>
        <v>147.63509788896795</v>
      </c>
      <c r="AC120" s="84">
        <f t="shared" si="499"/>
        <v>106.10516940386407</v>
      </c>
      <c r="AD120" s="84">
        <f t="shared" si="499"/>
        <v>124.10744833306626</v>
      </c>
      <c r="AE120" s="84">
        <f t="shared" si="499"/>
        <v>82.477076630756159</v>
      </c>
      <c r="AF120" s="84">
        <f t="shared" si="499"/>
        <v>91.561282786068176</v>
      </c>
      <c r="AG120" s="84">
        <f t="shared" si="499"/>
        <v>101.43046483627897</v>
      </c>
      <c r="AI120" s="84">
        <f t="shared" si="500"/>
        <v>108.76519926378623</v>
      </c>
      <c r="AJ120" s="84">
        <f t="shared" si="500"/>
        <v>128.37777833743758</v>
      </c>
      <c r="AK120" s="84">
        <f t="shared" si="500"/>
        <v>84.451140088306744</v>
      </c>
      <c r="AL120" s="84">
        <f t="shared" si="500"/>
        <v>89.199960514497391</v>
      </c>
      <c r="AM120" s="84">
        <f t="shared" si="500"/>
        <v>103.49050235596962</v>
      </c>
      <c r="AN120" s="118">
        <f t="shared" si="533"/>
        <v>1.4266635921359356</v>
      </c>
      <c r="AO120" s="118">
        <f t="shared" si="534"/>
        <v>0.9755433734509984</v>
      </c>
      <c r="AP120" s="118">
        <f t="shared" si="535"/>
        <v>0.96673622133304982</v>
      </c>
      <c r="AQ120" s="118">
        <f t="shared" si="536"/>
        <v>0.97662478617237858</v>
      </c>
      <c r="AR120" s="118">
        <f t="shared" si="537"/>
        <v>1.0264722344937249</v>
      </c>
      <c r="AS120" s="118">
        <f t="shared" si="538"/>
        <v>0.9800944292201339</v>
      </c>
      <c r="AU120" s="124">
        <f t="shared" si="539"/>
        <v>1587.2838598005596</v>
      </c>
      <c r="AV120" s="124">
        <f t="shared" si="540"/>
        <v>1473.2383797612094</v>
      </c>
      <c r="AW120" s="124">
        <f t="shared" si="541"/>
        <v>1408.6003149079093</v>
      </c>
      <c r="AX120" s="124">
        <f t="shared" si="542"/>
        <v>1340.7504638019695</v>
      </c>
      <c r="AY120" s="124">
        <f t="shared" si="543"/>
        <v>1455.5301321675774</v>
      </c>
      <c r="BB120" s="71">
        <f t="shared" si="501"/>
        <v>1.4266418271977963</v>
      </c>
      <c r="BC120" s="71">
        <f t="shared" si="502"/>
        <v>1.4750054147012646</v>
      </c>
      <c r="BD120" s="71">
        <f t="shared" si="503"/>
        <v>1.3452012663910062</v>
      </c>
      <c r="BE120" s="71">
        <f t="shared" si="504"/>
        <v>1.3767474693140955</v>
      </c>
      <c r="BF120" s="71"/>
      <c r="BG120" s="71"/>
      <c r="BH120" s="71"/>
      <c r="BI120" s="71"/>
      <c r="BJ120" s="71"/>
      <c r="BK120" s="71"/>
      <c r="BL120" s="71"/>
      <c r="BM120" s="71"/>
      <c r="BN120" s="71"/>
      <c r="BO120" s="71"/>
      <c r="BP120" s="71"/>
      <c r="BQ120" s="147">
        <f>Northeast!AK120</f>
        <v>1.4184762814352714</v>
      </c>
      <c r="BR120" s="147">
        <f>Midwest!AK120</f>
        <v>1.4761459131217953</v>
      </c>
      <c r="BS120" s="147">
        <f>South!AK120</f>
        <v>1.3542160687737523</v>
      </c>
      <c r="BT120" s="147">
        <f>West!AK120</f>
        <v>1.3842163230621036</v>
      </c>
      <c r="BU120" s="72"/>
      <c r="BV120" s="147">
        <f>Northeast!AH120</f>
        <v>1.0057565613675699</v>
      </c>
      <c r="BW120" s="147">
        <f>Midwest!AH120</f>
        <v>0.99922738097203523</v>
      </c>
      <c r="BX120" s="147">
        <f>South!AH120</f>
        <v>0.99334315801546424</v>
      </c>
      <c r="BY120" s="147">
        <f>West!AH120</f>
        <v>0.99460427274005403</v>
      </c>
      <c r="CA120" s="147">
        <f>Northeast!AI120</f>
        <v>0.95935016606323642</v>
      </c>
      <c r="CB120" s="147">
        <f>Midwest!AI120</f>
        <v>0.93975492004418204</v>
      </c>
      <c r="CC120" s="147">
        <f>South!AI120</f>
        <v>0.95138968246200362</v>
      </c>
      <c r="CD120" s="147">
        <f>West!AI120</f>
        <v>0.96279453976325857</v>
      </c>
      <c r="CF120" s="147">
        <f>Northeast!AJ120</f>
        <v>0.96919939261669441</v>
      </c>
      <c r="CG120" s="147">
        <f>Midwest!AJ120</f>
        <v>0.94156365666238784</v>
      </c>
      <c r="CH120" s="147">
        <f>South!AJ120</f>
        <v>0.96062403966434617</v>
      </c>
      <c r="CI120" s="147">
        <f>West!AJ120</f>
        <v>0.95987126180532656</v>
      </c>
      <c r="CK120" s="73">
        <f t="shared" si="505"/>
        <v>0.79756145659458277</v>
      </c>
      <c r="CL120" s="73">
        <f t="shared" si="506"/>
        <v>1.3035858401533835</v>
      </c>
      <c r="CM120" s="73">
        <f t="shared" si="544"/>
        <v>1.0160281298253333</v>
      </c>
      <c r="CN120" s="73">
        <f t="shared" si="545"/>
        <v>0.99859601542182563</v>
      </c>
      <c r="CO120" s="73">
        <f t="shared" si="546"/>
        <v>0.95071290808103281</v>
      </c>
      <c r="CP120" s="73">
        <f t="shared" si="547"/>
        <v>0.95549935620164728</v>
      </c>
      <c r="CQ120" s="73">
        <f t="shared" si="548"/>
        <v>1.4143740654227905</v>
      </c>
      <c r="CR120" s="73">
        <f t="shared" si="549"/>
        <v>1.0396898214688053</v>
      </c>
      <c r="CS120" s="73">
        <f t="shared" si="550"/>
        <v>1.0396898214688055</v>
      </c>
      <c r="CT120" s="73"/>
      <c r="CU120" s="73">
        <f t="shared" si="551"/>
        <v>0.9216697845514511</v>
      </c>
      <c r="CX120" s="53"/>
      <c r="CZ120" s="71">
        <f t="shared" si="434"/>
        <v>0.26555888615113321</v>
      </c>
      <c r="DA120" s="71">
        <f t="shared" si="435"/>
        <v>0.33645395752597462</v>
      </c>
      <c r="DB120" s="71">
        <f t="shared" si="436"/>
        <v>0.24815749131700299</v>
      </c>
      <c r="DC120" s="71">
        <f t="shared" si="437"/>
        <v>0.14982966500588904</v>
      </c>
      <c r="DE120" s="71">
        <f t="shared" si="452"/>
        <v>0.26518907312390305</v>
      </c>
      <c r="DF120" s="71">
        <f t="shared" si="453"/>
        <v>0.34053976856046253</v>
      </c>
      <c r="DG120" s="71">
        <f t="shared" si="454"/>
        <v>0.24450367179605473</v>
      </c>
      <c r="DH120" s="71">
        <f t="shared" si="455"/>
        <v>0.14973280013570275</v>
      </c>
      <c r="DI120" s="71">
        <f t="shared" si="456"/>
        <v>0.99996531361612306</v>
      </c>
      <c r="DJ120" s="71"/>
      <c r="DK120" s="71">
        <f t="shared" si="457"/>
        <v>0.26519827189296541</v>
      </c>
      <c r="DL120" s="71">
        <f t="shared" si="458"/>
        <v>0.34055158106333316</v>
      </c>
      <c r="DM120" s="71">
        <f t="shared" si="459"/>
        <v>0.24451215303845761</v>
      </c>
      <c r="DN120" s="71">
        <f t="shared" si="460"/>
        <v>0.14973799400524379</v>
      </c>
      <c r="DQ120" s="71">
        <f t="shared" si="507"/>
        <v>-1.0676860386573093E-3</v>
      </c>
      <c r="DR120" s="71">
        <f t="shared" si="508"/>
        <v>-1.5059310888856045E-2</v>
      </c>
      <c r="DS120" s="71">
        <f t="shared" si="509"/>
        <v>-2.6601582868369718E-2</v>
      </c>
      <c r="DT120" s="71">
        <f t="shared" si="510"/>
        <v>-5.6853392169743305E-2</v>
      </c>
      <c r="DV120" s="71">
        <f t="shared" si="511"/>
        <v>0.23278731518557905</v>
      </c>
      <c r="DW120" s="71">
        <f t="shared" si="512"/>
        <v>0.27167169136097458</v>
      </c>
      <c r="DX120" s="71">
        <f t="shared" si="513"/>
        <v>0.31535227336854915</v>
      </c>
      <c r="DY120" s="71">
        <f t="shared" si="514"/>
        <v>0.18018872008489714</v>
      </c>
      <c r="DZ120" s="71"/>
      <c r="EB120" s="71">
        <f t="shared" si="515"/>
        <v>-1.6251878336496047E-2</v>
      </c>
      <c r="EC120" s="71">
        <f t="shared" si="516"/>
        <v>-2.3380597194352939E-3</v>
      </c>
      <c r="ED120" s="71">
        <f t="shared" si="517"/>
        <v>1.4329843175489991E-2</v>
      </c>
      <c r="EE120" s="71">
        <f t="shared" si="518"/>
        <v>-2.0341267314990199E-4</v>
      </c>
      <c r="EG120" s="71">
        <f t="shared" si="519"/>
        <v>-2.0795108335913528E-3</v>
      </c>
      <c r="EH120" s="71">
        <f t="shared" si="520"/>
        <v>2.858350572915429E-3</v>
      </c>
      <c r="EI120" s="71">
        <f t="shared" si="521"/>
        <v>7.0440409889466421E-3</v>
      </c>
      <c r="EJ120" s="71">
        <f t="shared" si="522"/>
        <v>2.3957862419014524E-3</v>
      </c>
      <c r="EL120" s="71">
        <f t="shared" si="523"/>
        <v>7.5819433225454798E-3</v>
      </c>
      <c r="EM120" s="71">
        <f t="shared" si="524"/>
        <v>-1.868587711726014E-3</v>
      </c>
      <c r="EN120" s="71">
        <f t="shared" si="525"/>
        <v>-6.9942024448893143E-3</v>
      </c>
      <c r="EO120" s="71">
        <f t="shared" si="526"/>
        <v>-2.7952296535328084E-3</v>
      </c>
      <c r="EQ120" s="71">
        <f t="shared" si="527"/>
        <v>-3.6971763538869717E-2</v>
      </c>
      <c r="ER120" s="71">
        <f t="shared" si="528"/>
        <v>-5.9261874788472509E-2</v>
      </c>
      <c r="ES120" s="71">
        <f t="shared" si="529"/>
        <v>-9.6145167967666562E-3</v>
      </c>
      <c r="ET120" s="71">
        <f t="shared" si="530"/>
        <v>7.1731537943460167E-3</v>
      </c>
      <c r="EW120" s="71">
        <f t="shared" si="461"/>
        <v>0.97977811734716747</v>
      </c>
      <c r="EX120" s="71">
        <f t="shared" si="462"/>
        <v>0.97914261341099407</v>
      </c>
      <c r="EY120" s="71">
        <f t="shared" si="438"/>
        <v>1.4143740654227905</v>
      </c>
      <c r="EZ120" s="71"/>
      <c r="FA120" s="71">
        <f t="shared" si="463"/>
        <v>0.9983684945723218</v>
      </c>
      <c r="FB120" s="71">
        <f t="shared" si="464"/>
        <v>0.99432876449938723</v>
      </c>
      <c r="FC120" s="71">
        <f t="shared" si="439"/>
        <v>1.0160281298253333</v>
      </c>
      <c r="FD120" s="71"/>
      <c r="FE120" s="71">
        <f t="shared" si="465"/>
        <v>1.0025061621689237</v>
      </c>
      <c r="FF120" s="71">
        <f t="shared" si="466"/>
        <v>1.0055082913577662</v>
      </c>
      <c r="FG120" s="71">
        <f t="shared" si="440"/>
        <v>0.99859601542182563</v>
      </c>
      <c r="FH120" s="71"/>
      <c r="FI120" s="71">
        <f t="shared" si="467"/>
        <v>0.99924593263925343</v>
      </c>
      <c r="FJ120" s="71">
        <f t="shared" si="468"/>
        <v>1.0034328472981267</v>
      </c>
      <c r="FK120" s="71">
        <f t="shared" si="441"/>
        <v>0.95071290808103281</v>
      </c>
      <c r="FM120" s="71">
        <f t="shared" si="469"/>
        <v>0.96922029966257861</v>
      </c>
      <c r="FN120" s="71">
        <f t="shared" si="470"/>
        <v>0.96534639581683102</v>
      </c>
      <c r="FO120" s="71">
        <f t="shared" si="442"/>
        <v>0.95549935620164728</v>
      </c>
      <c r="FQ120" s="238"/>
      <c r="FS120" s="51">
        <f t="shared" si="490"/>
        <v>1996</v>
      </c>
      <c r="FT120" s="71">
        <f t="shared" si="476"/>
        <v>0.98528827340855396</v>
      </c>
      <c r="FU120" s="71">
        <f t="shared" si="477"/>
        <v>0.99058098314933385</v>
      </c>
      <c r="FV120" s="71">
        <f t="shared" si="478"/>
        <v>0.99952078236720032</v>
      </c>
      <c r="FW120" s="71">
        <f t="shared" si="479"/>
        <v>1.0902417983732693</v>
      </c>
      <c r="FX120" s="71">
        <f t="shared" si="480"/>
        <v>1.0016834089838764</v>
      </c>
      <c r="FY120" s="71">
        <f t="shared" si="481"/>
        <v>0.91123037968076082</v>
      </c>
      <c r="GA120" s="51">
        <f t="shared" si="491"/>
        <v>1996</v>
      </c>
      <c r="GB120" s="118">
        <f t="shared" si="482"/>
        <v>1.1340462298919567</v>
      </c>
      <c r="GC120" s="118">
        <f t="shared" si="483"/>
        <v>1.1509791200181272</v>
      </c>
      <c r="GD120" s="118">
        <f t="shared" si="484"/>
        <v>1.0902417983732693</v>
      </c>
      <c r="GE120" s="118">
        <f t="shared" si="485"/>
        <v>0.98290253039427944</v>
      </c>
      <c r="GF120" s="118">
        <f t="shared" si="486"/>
        <v>0.91123037968076082</v>
      </c>
      <c r="GH120" s="51">
        <f t="shared" si="552"/>
        <v>2003</v>
      </c>
      <c r="GI120" s="71">
        <f t="shared" si="487"/>
        <v>1.1770067983221371</v>
      </c>
      <c r="GJ120" s="71">
        <f t="shared" si="488"/>
        <v>1.2355486188331992</v>
      </c>
      <c r="GK120" s="71">
        <f t="shared" si="489"/>
        <v>0.95261876415163127</v>
      </c>
    </row>
    <row r="121" spans="1:193" x14ac:dyDescent="0.2">
      <c r="A121" s="50" t="s">
        <v>122</v>
      </c>
      <c r="B121" s="50">
        <f t="shared" si="451"/>
        <v>1974</v>
      </c>
      <c r="D121" s="79">
        <f t="shared" si="493"/>
        <v>2562.402</v>
      </c>
      <c r="E121" s="79">
        <f t="shared" si="493"/>
        <v>3432.672</v>
      </c>
      <c r="F121" s="79">
        <f t="shared" si="493"/>
        <v>2414.42</v>
      </c>
      <c r="G121" s="79">
        <f t="shared" si="493"/>
        <v>1468.5520000000001</v>
      </c>
      <c r="H121" s="79">
        <f t="shared" si="495"/>
        <v>9878.0460000000003</v>
      </c>
      <c r="I121" s="74">
        <f t="shared" si="494"/>
        <v>9878.0460000000003</v>
      </c>
      <c r="J121" s="321">
        <f t="shared" si="496"/>
        <v>16266.882710413935</v>
      </c>
      <c r="K121" s="321">
        <f t="shared" si="496"/>
        <v>19088.117522095756</v>
      </c>
      <c r="L121" s="321">
        <f t="shared" si="496"/>
        <v>22567.383989277983</v>
      </c>
      <c r="M121" s="321">
        <f t="shared" si="496"/>
        <v>12887.114604342501</v>
      </c>
      <c r="N121" s="321">
        <f t="shared" si="531"/>
        <v>70809.498826130162</v>
      </c>
      <c r="P121" s="84">
        <f t="shared" si="497"/>
        <v>26.023077047215921</v>
      </c>
      <c r="Q121" s="84">
        <f t="shared" si="497"/>
        <v>28.220633888163547</v>
      </c>
      <c r="R121" s="84">
        <f t="shared" si="497"/>
        <v>31.649190232447605</v>
      </c>
      <c r="S121" s="84">
        <f t="shared" si="497"/>
        <v>17.286734502356364</v>
      </c>
      <c r="T121" s="84">
        <f t="shared" si="532"/>
        <v>103.17963567018344</v>
      </c>
      <c r="V121" s="79">
        <f t="shared" si="498"/>
        <v>157.52262099729592</v>
      </c>
      <c r="W121" s="79">
        <f t="shared" si="498"/>
        <v>179.83292464678382</v>
      </c>
      <c r="X121" s="79">
        <f t="shared" si="498"/>
        <v>106.98714574746981</v>
      </c>
      <c r="Y121" s="79">
        <f t="shared" si="498"/>
        <v>113.95506636568204</v>
      </c>
      <c r="Z121" s="79">
        <f t="shared" si="498"/>
        <v>139.50170759229832</v>
      </c>
      <c r="AC121" s="84">
        <f t="shared" si="499"/>
        <v>98.466526281684992</v>
      </c>
      <c r="AD121" s="84">
        <f t="shared" si="499"/>
        <v>121.636955909759</v>
      </c>
      <c r="AE121" s="84">
        <f t="shared" si="499"/>
        <v>76.286943908115276</v>
      </c>
      <c r="AF121" s="84">
        <f t="shared" si="499"/>
        <v>84.952539752364515</v>
      </c>
      <c r="AG121" s="84">
        <f t="shared" si="499"/>
        <v>95.736391545085951</v>
      </c>
      <c r="AI121" s="84">
        <f t="shared" si="500"/>
        <v>99.135015858642447</v>
      </c>
      <c r="AJ121" s="84">
        <f t="shared" si="500"/>
        <v>122.85678482161613</v>
      </c>
      <c r="AK121" s="84">
        <f t="shared" si="500"/>
        <v>80.575079985922287</v>
      </c>
      <c r="AL121" s="84">
        <f t="shared" si="500"/>
        <v>84.593401261063292</v>
      </c>
      <c r="AM121" s="84">
        <f t="shared" si="500"/>
        <v>97.493794567851012</v>
      </c>
      <c r="AN121" s="118">
        <f t="shared" si="533"/>
        <v>1.3439962508898782</v>
      </c>
      <c r="AO121" s="118">
        <f t="shared" si="534"/>
        <v>0.9932567764158059</v>
      </c>
      <c r="AP121" s="118">
        <f t="shared" si="535"/>
        <v>0.99007113108463418</v>
      </c>
      <c r="AQ121" s="118">
        <f t="shared" si="536"/>
        <v>0.94678086477163637</v>
      </c>
      <c r="AR121" s="118">
        <f t="shared" si="537"/>
        <v>1.0042454669743435</v>
      </c>
      <c r="AS121" s="118">
        <f t="shared" si="538"/>
        <v>0.98197420635277466</v>
      </c>
      <c r="AU121" s="124">
        <f t="shared" si="539"/>
        <v>1599.7580796814957</v>
      </c>
      <c r="AV121" s="124">
        <f t="shared" si="540"/>
        <v>1478.4398647743183</v>
      </c>
      <c r="AW121" s="124">
        <f t="shared" si="541"/>
        <v>1402.430616126552</v>
      </c>
      <c r="AX121" s="124">
        <f t="shared" si="542"/>
        <v>1341.39681636193</v>
      </c>
      <c r="AY121" s="124">
        <f t="shared" si="543"/>
        <v>1457.1439902934046</v>
      </c>
      <c r="BB121" s="71">
        <f t="shared" si="501"/>
        <v>1.3003254820583579</v>
      </c>
      <c r="BC121" s="71">
        <f t="shared" si="502"/>
        <v>1.4115715756379164</v>
      </c>
      <c r="BD121" s="71">
        <f t="shared" si="503"/>
        <v>1.2834604662918827</v>
      </c>
      <c r="BE121" s="71">
        <f t="shared" si="504"/>
        <v>1.305648011894716</v>
      </c>
      <c r="BF121" s="71"/>
      <c r="BG121" s="71"/>
      <c r="BH121" s="71"/>
      <c r="BI121" s="71"/>
      <c r="BJ121" s="71"/>
      <c r="BK121" s="71"/>
      <c r="BL121" s="71"/>
      <c r="BM121" s="71"/>
      <c r="BN121" s="71"/>
      <c r="BO121" s="71"/>
      <c r="BP121" s="71"/>
      <c r="BQ121" s="147">
        <f>Northeast!AK121</f>
        <v>1.2954733247152732</v>
      </c>
      <c r="BR121" s="147">
        <f>Midwest!AK121</f>
        <v>1.4136298466479957</v>
      </c>
      <c r="BS121" s="147">
        <f>South!AK121</f>
        <v>1.2848916765209715</v>
      </c>
      <c r="BT121" s="147">
        <f>West!AK121</f>
        <v>1.3059357247689003</v>
      </c>
      <c r="BU121" s="72"/>
      <c r="BV121" s="147">
        <f>Northeast!AH121</f>
        <v>1.0037454706712323</v>
      </c>
      <c r="BW121" s="147">
        <f>Midwest!AH121</f>
        <v>0.99854398164062552</v>
      </c>
      <c r="BX121" s="147">
        <f>South!AH121</f>
        <v>0.9988861238225436</v>
      </c>
      <c r="BY121" s="147">
        <f>West!AH121</f>
        <v>0.99977968833478703</v>
      </c>
      <c r="CA121" s="147">
        <f>Northeast!AI121</f>
        <v>0.96688955156154865</v>
      </c>
      <c r="CB121" s="147">
        <f>Midwest!AI121</f>
        <v>0.94307286315492111</v>
      </c>
      <c r="CC121" s="147">
        <f>South!AI121</f>
        <v>0.9472225757942293</v>
      </c>
      <c r="CD121" s="147">
        <f>West!AI121</f>
        <v>0.96325868632318379</v>
      </c>
      <c r="CF121" s="147">
        <f>Northeast!AJ121</f>
        <v>0.98679760491753221</v>
      </c>
      <c r="CG121" s="147">
        <f>Midwest!AJ121</f>
        <v>0.96429095545263277</v>
      </c>
      <c r="CH121" s="147">
        <f>South!AJ121</f>
        <v>0.93126907269922754</v>
      </c>
      <c r="CI121" s="147">
        <f>West!AJ121</f>
        <v>0.9390866417564413</v>
      </c>
      <c r="CK121" s="73">
        <f t="shared" si="505"/>
        <v>0.81536279060848571</v>
      </c>
      <c r="CL121" s="73">
        <f t="shared" si="506"/>
        <v>1.2317697708393418</v>
      </c>
      <c r="CM121" s="73">
        <f t="shared" si="544"/>
        <v>1.0139643253582031</v>
      </c>
      <c r="CN121" s="73">
        <f t="shared" si="545"/>
        <v>0.9999808703640326</v>
      </c>
      <c r="CO121" s="73">
        <f t="shared" si="546"/>
        <v>0.95285513964719892</v>
      </c>
      <c r="CP121" s="73">
        <f t="shared" si="547"/>
        <v>0.95738192985637527</v>
      </c>
      <c r="CQ121" s="73">
        <f t="shared" si="548"/>
        <v>1.3316897819048379</v>
      </c>
      <c r="CR121" s="73">
        <f t="shared" si="549"/>
        <v>1.0043392377387406</v>
      </c>
      <c r="CS121" s="73">
        <f t="shared" si="550"/>
        <v>1.0043392377387408</v>
      </c>
      <c r="CT121" s="73"/>
      <c r="CU121" s="73">
        <f t="shared" si="551"/>
        <v>0.92496750187376853</v>
      </c>
      <c r="CX121" s="53"/>
      <c r="CZ121" s="71">
        <f t="shared" si="434"/>
        <v>0.25940373227660612</v>
      </c>
      <c r="DA121" s="71">
        <f t="shared" si="435"/>
        <v>0.34750516448293517</v>
      </c>
      <c r="DB121" s="71">
        <f t="shared" si="436"/>
        <v>0.24442283423260025</v>
      </c>
      <c r="DC121" s="71">
        <f t="shared" si="437"/>
        <v>0.14866826900785846</v>
      </c>
      <c r="DE121" s="71">
        <f t="shared" si="452"/>
        <v>0.26246928064050817</v>
      </c>
      <c r="DF121" s="71">
        <f t="shared" si="453"/>
        <v>0.34194979858275754</v>
      </c>
      <c r="DG121" s="71">
        <f t="shared" si="454"/>
        <v>0.24628544345065476</v>
      </c>
      <c r="DH121" s="71">
        <f t="shared" si="455"/>
        <v>0.14924821387708928</v>
      </c>
      <c r="DI121" s="71">
        <f t="shared" si="456"/>
        <v>0.9999527365510098</v>
      </c>
      <c r="DJ121" s="71"/>
      <c r="DK121" s="71">
        <f t="shared" si="457"/>
        <v>0.26248168643030562</v>
      </c>
      <c r="DL121" s="71">
        <f t="shared" si="458"/>
        <v>0.34196596107351512</v>
      </c>
      <c r="DM121" s="71">
        <f t="shared" si="459"/>
        <v>0.24629708430033501</v>
      </c>
      <c r="DN121" s="71">
        <f t="shared" si="460"/>
        <v>0.14925526819584417</v>
      </c>
      <c r="DQ121" s="71">
        <f t="shared" si="507"/>
        <v>-9.0707124166819184E-2</v>
      </c>
      <c r="DR121" s="71">
        <f t="shared" si="508"/>
        <v>-4.3273822692812824E-2</v>
      </c>
      <c r="DS121" s="71">
        <f t="shared" si="509"/>
        <v>-5.2548323511700641E-2</v>
      </c>
      <c r="DT121" s="71">
        <f t="shared" si="510"/>
        <v>-5.8214333466630394E-2</v>
      </c>
      <c r="DV121" s="71">
        <f t="shared" si="511"/>
        <v>0.22972740917650897</v>
      </c>
      <c r="DW121" s="71">
        <f t="shared" si="512"/>
        <v>0.2695700130425418</v>
      </c>
      <c r="DX121" s="71">
        <f t="shared" si="513"/>
        <v>0.31870560254481217</v>
      </c>
      <c r="DY121" s="71">
        <f t="shared" si="514"/>
        <v>0.18199697523613725</v>
      </c>
      <c r="DZ121" s="71"/>
      <c r="EB121" s="71">
        <f t="shared" si="515"/>
        <v>-1.3231797786802824E-2</v>
      </c>
      <c r="EC121" s="71">
        <f t="shared" si="516"/>
        <v>-7.7661749440820563E-3</v>
      </c>
      <c r="ED121" s="71">
        <f t="shared" si="517"/>
        <v>1.057745852084716E-2</v>
      </c>
      <c r="EE121" s="71">
        <f t="shared" si="518"/>
        <v>9.9853207852293683E-3</v>
      </c>
      <c r="EG121" s="71">
        <f t="shared" si="519"/>
        <v>-2.0015818204687009E-3</v>
      </c>
      <c r="EH121" s="71">
        <f t="shared" si="520"/>
        <v>-6.8416173227442314E-4</v>
      </c>
      <c r="EI121" s="71">
        <f t="shared" si="521"/>
        <v>5.5646005815330737E-3</v>
      </c>
      <c r="EJ121" s="71">
        <f t="shared" si="522"/>
        <v>5.1900008352136363E-3</v>
      </c>
      <c r="EL121" s="71">
        <f t="shared" si="523"/>
        <v>7.8281264062228482E-3</v>
      </c>
      <c r="EM121" s="71">
        <f t="shared" si="524"/>
        <v>3.5244291324558422E-3</v>
      </c>
      <c r="EN121" s="71">
        <f t="shared" si="525"/>
        <v>-4.3896412666309739E-3</v>
      </c>
      <c r="EO121" s="71">
        <f t="shared" si="526"/>
        <v>4.8196650292274302E-4</v>
      </c>
      <c r="EQ121" s="71">
        <f t="shared" si="527"/>
        <v>1.7994595274834015E-2</v>
      </c>
      <c r="ER121" s="71">
        <f t="shared" si="528"/>
        <v>2.3851112306906355E-2</v>
      </c>
      <c r="ES121" s="71">
        <f t="shared" si="529"/>
        <v>-3.1034864358676802E-2</v>
      </c>
      <c r="ET121" s="71">
        <f t="shared" si="530"/>
        <v>-2.1891427990470603E-2</v>
      </c>
      <c r="EW121" s="71">
        <f t="shared" si="461"/>
        <v>0.94154001721373748</v>
      </c>
      <c r="EX121" s="71">
        <f t="shared" si="462"/>
        <v>0.92190195308569123</v>
      </c>
      <c r="EY121" s="71">
        <f t="shared" si="438"/>
        <v>1.3316897819048379</v>
      </c>
      <c r="EZ121" s="71"/>
      <c r="FA121" s="71">
        <f t="shared" si="463"/>
        <v>0.99796875262943263</v>
      </c>
      <c r="FB121" s="71">
        <f t="shared" si="464"/>
        <v>0.99230903681101834</v>
      </c>
      <c r="FC121" s="71">
        <f t="shared" si="439"/>
        <v>1.0139643253582031</v>
      </c>
      <c r="FD121" s="71"/>
      <c r="FE121" s="71">
        <f t="shared" si="465"/>
        <v>1.001386801990815</v>
      </c>
      <c r="FF121" s="71">
        <f t="shared" si="466"/>
        <v>1.0069027322580022</v>
      </c>
      <c r="FG121" s="71">
        <f t="shared" si="440"/>
        <v>0.9999808703640326</v>
      </c>
      <c r="FH121" s="71"/>
      <c r="FI121" s="71">
        <f t="shared" si="467"/>
        <v>1.0022532896607979</v>
      </c>
      <c r="FJ121" s="71">
        <f t="shared" si="468"/>
        <v>1.0056938721582485</v>
      </c>
      <c r="FK121" s="71">
        <f t="shared" si="441"/>
        <v>0.95285513964719892</v>
      </c>
      <c r="FM121" s="71">
        <f t="shared" si="469"/>
        <v>1.0019702510969883</v>
      </c>
      <c r="FN121" s="71">
        <f t="shared" si="470"/>
        <v>0.96724837061216284</v>
      </c>
      <c r="FO121" s="71">
        <f t="shared" si="442"/>
        <v>0.95738192985637527</v>
      </c>
      <c r="FQ121" s="238"/>
      <c r="FS121" s="51">
        <f t="shared" si="490"/>
        <v>1997</v>
      </c>
      <c r="FT121" s="71">
        <f t="shared" si="476"/>
        <v>0.93701255793949723</v>
      </c>
      <c r="FU121" s="71">
        <f t="shared" si="477"/>
        <v>0.98964750999352624</v>
      </c>
      <c r="FV121" s="71">
        <f t="shared" si="478"/>
        <v>0.99960812804300248</v>
      </c>
      <c r="FW121" s="71">
        <f t="shared" si="479"/>
        <v>1.0983336807719104</v>
      </c>
      <c r="FX121" s="71">
        <f t="shared" si="480"/>
        <v>0.98166857818026765</v>
      </c>
      <c r="FY121" s="71">
        <f t="shared" si="481"/>
        <v>0.87848814390103203</v>
      </c>
      <c r="GA121" s="51">
        <f t="shared" si="491"/>
        <v>1997</v>
      </c>
      <c r="GB121" s="118">
        <f t="shared" si="482"/>
        <v>1.0873278966277617</v>
      </c>
      <c r="GC121" s="118">
        <f t="shared" si="483"/>
        <v>1.1604197696334086</v>
      </c>
      <c r="GD121" s="118">
        <f t="shared" si="484"/>
        <v>1.0983336807719104</v>
      </c>
      <c r="GE121" s="118">
        <f t="shared" si="485"/>
        <v>0.96144835928633421</v>
      </c>
      <c r="GF121" s="118">
        <f t="shared" si="486"/>
        <v>0.87848814390103203</v>
      </c>
      <c r="GH121" s="51">
        <f t="shared" si="552"/>
        <v>2004</v>
      </c>
      <c r="GI121" s="71">
        <f t="shared" si="487"/>
        <v>1.1577731509385314</v>
      </c>
      <c r="GJ121" s="71">
        <f t="shared" si="488"/>
        <v>1.250147645142897</v>
      </c>
      <c r="GK121" s="71">
        <f t="shared" si="489"/>
        <v>0.9261091323386792</v>
      </c>
    </row>
    <row r="122" spans="1:193" x14ac:dyDescent="0.2">
      <c r="A122" s="50" t="s">
        <v>122</v>
      </c>
      <c r="B122" s="50">
        <f t="shared" si="451"/>
        <v>1975</v>
      </c>
      <c r="D122" s="79">
        <f t="shared" si="493"/>
        <v>2510.8319999999999</v>
      </c>
      <c r="E122" s="79">
        <f t="shared" si="493"/>
        <v>3457.7809999999999</v>
      </c>
      <c r="F122" s="79">
        <f t="shared" si="493"/>
        <v>2461.1549999999997</v>
      </c>
      <c r="G122" s="79">
        <f t="shared" si="493"/>
        <v>1568.393</v>
      </c>
      <c r="H122" s="79">
        <f t="shared" si="495"/>
        <v>9998.1610000000001</v>
      </c>
      <c r="I122" s="74">
        <f t="shared" si="494"/>
        <v>9998.1610000000001</v>
      </c>
      <c r="J122" s="321">
        <f t="shared" si="496"/>
        <v>16481.487836957142</v>
      </c>
      <c r="K122" s="321">
        <f t="shared" si="496"/>
        <v>19504.31544870861</v>
      </c>
      <c r="L122" s="321">
        <f t="shared" si="496"/>
        <v>23222.371379067725</v>
      </c>
      <c r="M122" s="321">
        <f t="shared" si="496"/>
        <v>13312.491201445775</v>
      </c>
      <c r="N122" s="321">
        <f t="shared" si="531"/>
        <v>72520.665866179261</v>
      </c>
      <c r="P122" s="84">
        <f t="shared" si="497"/>
        <v>26.460631398835446</v>
      </c>
      <c r="Q122" s="84">
        <f t="shared" si="497"/>
        <v>28.94499626010704</v>
      </c>
      <c r="R122" s="84">
        <f t="shared" si="497"/>
        <v>32.718199596475159</v>
      </c>
      <c r="S122" s="84">
        <f t="shared" si="497"/>
        <v>17.98404227461122</v>
      </c>
      <c r="T122" s="84">
        <f t="shared" si="532"/>
        <v>106.10786953002886</v>
      </c>
      <c r="V122" s="79">
        <f t="shared" si="498"/>
        <v>152.34255698504685</v>
      </c>
      <c r="W122" s="79">
        <f t="shared" si="498"/>
        <v>177.28286896779764</v>
      </c>
      <c r="X122" s="79">
        <f t="shared" si="498"/>
        <v>105.98207047099615</v>
      </c>
      <c r="Y122" s="79">
        <f t="shared" si="498"/>
        <v>117.81363655133669</v>
      </c>
      <c r="Z122" s="79">
        <f t="shared" si="498"/>
        <v>137.86637064873867</v>
      </c>
      <c r="AC122" s="84">
        <f t="shared" si="499"/>
        <v>94.889345690764728</v>
      </c>
      <c r="AD122" s="84">
        <f t="shared" si="499"/>
        <v>119.4604058306834</v>
      </c>
      <c r="AE122" s="84">
        <f t="shared" si="499"/>
        <v>75.222812696122446</v>
      </c>
      <c r="AF122" s="84">
        <f t="shared" si="499"/>
        <v>87.210259854324406</v>
      </c>
      <c r="AG122" s="84">
        <f t="shared" si="499"/>
        <v>94.226385321688966</v>
      </c>
      <c r="AI122" s="84">
        <f t="shared" si="500"/>
        <v>96.701100902877769</v>
      </c>
      <c r="AJ122" s="84">
        <f t="shared" si="500"/>
        <v>120.53754844151503</v>
      </c>
      <c r="AK122" s="84">
        <f t="shared" si="500"/>
        <v>77.608585491137433</v>
      </c>
      <c r="AL122" s="84">
        <f t="shared" si="500"/>
        <v>83.506313131004191</v>
      </c>
      <c r="AM122" s="84">
        <f t="shared" si="500"/>
        <v>95.079897244413772</v>
      </c>
      <c r="AN122" s="118">
        <f t="shared" si="533"/>
        <v>1.310719579619535</v>
      </c>
      <c r="AO122" s="118">
        <f t="shared" si="534"/>
        <v>0.98126437863481319</v>
      </c>
      <c r="AP122" s="118">
        <f t="shared" si="535"/>
        <v>0.99106384172601403</v>
      </c>
      <c r="AQ122" s="118">
        <f t="shared" si="536"/>
        <v>0.96925890634500189</v>
      </c>
      <c r="AR122" s="118">
        <f t="shared" si="537"/>
        <v>1.0443552898510737</v>
      </c>
      <c r="AS122" s="118">
        <f t="shared" si="538"/>
        <v>0.99102321366070945</v>
      </c>
      <c r="AU122" s="124">
        <f t="shared" si="539"/>
        <v>1605.4758927468699</v>
      </c>
      <c r="AV122" s="124">
        <f t="shared" si="540"/>
        <v>1484.0303591389822</v>
      </c>
      <c r="AW122" s="124">
        <f t="shared" si="541"/>
        <v>1408.9086365213686</v>
      </c>
      <c r="AX122" s="124">
        <f t="shared" si="542"/>
        <v>1350.9148665321259</v>
      </c>
      <c r="AY122" s="124">
        <f t="shared" si="543"/>
        <v>1463.1397583390549</v>
      </c>
      <c r="BB122" s="71">
        <f t="shared" si="501"/>
        <v>1.268400519816393</v>
      </c>
      <c r="BC122" s="71">
        <f t="shared" si="502"/>
        <v>1.3849245479129968</v>
      </c>
      <c r="BD122" s="71">
        <f t="shared" si="503"/>
        <v>1.2362079111818651</v>
      </c>
      <c r="BE122" s="71">
        <f t="shared" si="504"/>
        <v>1.2888694637502132</v>
      </c>
      <c r="BF122" s="71"/>
      <c r="BG122" s="71"/>
      <c r="BH122" s="71"/>
      <c r="BI122" s="71"/>
      <c r="BJ122" s="71"/>
      <c r="BK122" s="71"/>
      <c r="BL122" s="71"/>
      <c r="BM122" s="71"/>
      <c r="BN122" s="71"/>
      <c r="BO122" s="71"/>
      <c r="BP122" s="71"/>
      <c r="BQ122" s="147">
        <f>Northeast!AK122</f>
        <v>1.263904036705034</v>
      </c>
      <c r="BR122" s="147">
        <f>Midwest!AK122</f>
        <v>1.385910388363887</v>
      </c>
      <c r="BS122" s="147">
        <f>South!AK122</f>
        <v>1.2443973769885619</v>
      </c>
      <c r="BT122" s="147">
        <f>West!AK122</f>
        <v>1.2932904073036831</v>
      </c>
      <c r="BU122" s="72"/>
      <c r="BV122" s="147">
        <f>Northeast!AH122</f>
        <v>1.003557614328918</v>
      </c>
      <c r="BW122" s="147">
        <f>Midwest!AH122</f>
        <v>0.99928866941241845</v>
      </c>
      <c r="BX122" s="147">
        <f>South!AH122</f>
        <v>0.99341893035284645</v>
      </c>
      <c r="BY122" s="147">
        <f>West!AH122</f>
        <v>0.99658163121870891</v>
      </c>
      <c r="CA122" s="147">
        <f>Northeast!AI122</f>
        <v>0.97034538265308035</v>
      </c>
      <c r="CB122" s="147">
        <f>Midwest!AI122</f>
        <v>0.94663894903541779</v>
      </c>
      <c r="CC122" s="147">
        <f>South!AI122</f>
        <v>0.951597927482838</v>
      </c>
      <c r="CD122" s="147">
        <f>West!AI122</f>
        <v>0.97009360973396619</v>
      </c>
      <c r="CF122" s="147">
        <f>Northeast!AJ122</f>
        <v>0.97488319397315837</v>
      </c>
      <c r="CG122" s="147">
        <f>Midwest!AJ122</f>
        <v>0.96525781718893588</v>
      </c>
      <c r="CH122" s="147">
        <f>South!AJ122</f>
        <v>0.95337884034558973</v>
      </c>
      <c r="CI122" s="147">
        <f>West!AJ122</f>
        <v>0.97659400435399302</v>
      </c>
      <c r="CK122" s="73">
        <f t="shared" si="505"/>
        <v>0.83506667152985203</v>
      </c>
      <c r="CL122" s="73">
        <f t="shared" si="506"/>
        <v>1.2173301009099911</v>
      </c>
      <c r="CM122" s="73">
        <f t="shared" si="544"/>
        <v>1.0128736532963429</v>
      </c>
      <c r="CN122" s="73">
        <f t="shared" si="545"/>
        <v>0.99835722068230948</v>
      </c>
      <c r="CO122" s="73">
        <f t="shared" si="546"/>
        <v>0.95708533538442619</v>
      </c>
      <c r="CP122" s="73">
        <f t="shared" si="547"/>
        <v>0.96602222076697009</v>
      </c>
      <c r="CQ122" s="73">
        <f t="shared" si="548"/>
        <v>1.3020550456661539</v>
      </c>
      <c r="CR122" s="73">
        <f t="shared" si="549"/>
        <v>1.016551795520005</v>
      </c>
      <c r="CS122" s="73">
        <f t="shared" si="550"/>
        <v>1.0165517955200052</v>
      </c>
      <c r="CT122" s="73"/>
      <c r="CU122" s="73">
        <f t="shared" si="551"/>
        <v>0.93492982878245667</v>
      </c>
      <c r="CX122" s="53"/>
      <c r="CZ122" s="71">
        <f t="shared" si="434"/>
        <v>0.25112938269347734</v>
      </c>
      <c r="DA122" s="71">
        <f t="shared" si="435"/>
        <v>0.34584170028868311</v>
      </c>
      <c r="DB122" s="71">
        <f t="shared" si="436"/>
        <v>0.24616076896541272</v>
      </c>
      <c r="DC122" s="71">
        <f t="shared" si="437"/>
        <v>0.15686814805242685</v>
      </c>
      <c r="DE122" s="71">
        <f t="shared" si="452"/>
        <v>0.25524420514542406</v>
      </c>
      <c r="DF122" s="71">
        <f t="shared" si="453"/>
        <v>0.34667276722634655</v>
      </c>
      <c r="DG122" s="71">
        <f t="shared" si="454"/>
        <v>0.24529077546495684</v>
      </c>
      <c r="DH122" s="71">
        <f t="shared" si="455"/>
        <v>0.15273152390390576</v>
      </c>
      <c r="DI122" s="71">
        <f t="shared" si="456"/>
        <v>0.99993927174063313</v>
      </c>
      <c r="DJ122" s="71"/>
      <c r="DK122" s="71">
        <f t="shared" si="457"/>
        <v>0.25525970662309377</v>
      </c>
      <c r="DL122" s="71">
        <f t="shared" si="458"/>
        <v>0.34669382133864968</v>
      </c>
      <c r="DM122" s="71">
        <f t="shared" si="459"/>
        <v>0.24530567245145762</v>
      </c>
      <c r="DN122" s="71">
        <f t="shared" si="460"/>
        <v>0.15274079958679898</v>
      </c>
      <c r="DQ122" s="71">
        <f t="shared" si="507"/>
        <v>-2.4670757568382193E-2</v>
      </c>
      <c r="DR122" s="71">
        <f t="shared" si="508"/>
        <v>-1.9803511910626081E-2</v>
      </c>
      <c r="DS122" s="71">
        <f t="shared" si="509"/>
        <v>-3.2023038179816936E-2</v>
      </c>
      <c r="DT122" s="71">
        <f t="shared" si="510"/>
        <v>-9.7301401182227545E-3</v>
      </c>
      <c r="DV122" s="71">
        <f t="shared" si="511"/>
        <v>0.22726608533035339</v>
      </c>
      <c r="DW122" s="71">
        <f t="shared" si="512"/>
        <v>0.26894837789685333</v>
      </c>
      <c r="DX122" s="71">
        <f t="shared" si="513"/>
        <v>0.32021729394927839</v>
      </c>
      <c r="DY122" s="71">
        <f t="shared" si="514"/>
        <v>0.18356824282351478</v>
      </c>
      <c r="DZ122" s="71"/>
      <c r="EB122" s="71">
        <f t="shared" si="515"/>
        <v>-1.077191546706765E-2</v>
      </c>
      <c r="EC122" s="71">
        <f t="shared" si="516"/>
        <v>-2.3086878081014653E-3</v>
      </c>
      <c r="ED122" s="71">
        <f t="shared" si="517"/>
        <v>4.7320083019846415E-3</v>
      </c>
      <c r="EE122" s="71">
        <f t="shared" si="518"/>
        <v>8.5964264976035546E-3</v>
      </c>
      <c r="EG122" s="71">
        <f t="shared" si="519"/>
        <v>-1.871728731615877E-4</v>
      </c>
      <c r="EH122" s="71">
        <f t="shared" si="520"/>
        <v>7.45495680921726E-4</v>
      </c>
      <c r="EI122" s="71">
        <f t="shared" si="521"/>
        <v>-5.4883233686120678E-3</v>
      </c>
      <c r="EJ122" s="71">
        <f t="shared" si="522"/>
        <v>-3.2038888155161926E-3</v>
      </c>
      <c r="EL122" s="71">
        <f t="shared" si="523"/>
        <v>3.5678014022232276E-3</v>
      </c>
      <c r="EM122" s="71">
        <f t="shared" si="524"/>
        <v>3.7742158255504414E-3</v>
      </c>
      <c r="EN122" s="71">
        <f t="shared" si="525"/>
        <v>4.6085024095803709E-3</v>
      </c>
      <c r="EO122" s="71">
        <f t="shared" si="526"/>
        <v>7.0705705313406442E-3</v>
      </c>
      <c r="EQ122" s="71">
        <f t="shared" si="527"/>
        <v>-1.2147294763841377E-2</v>
      </c>
      <c r="ER122" s="71">
        <f t="shared" si="528"/>
        <v>1.002163646685595E-3</v>
      </c>
      <c r="ES122" s="71">
        <f t="shared" si="529"/>
        <v>2.3464098399878619E-2</v>
      </c>
      <c r="ET122" s="71">
        <f t="shared" si="530"/>
        <v>3.9163267110174912E-2</v>
      </c>
      <c r="EW122" s="71">
        <f t="shared" si="461"/>
        <v>0.97774651676286439</v>
      </c>
      <c r="EX122" s="71">
        <f t="shared" si="462"/>
        <v>0.90138642342641617</v>
      </c>
      <c r="EY122" s="71">
        <f t="shared" si="438"/>
        <v>1.3020550456661539</v>
      </c>
      <c r="EZ122" s="71"/>
      <c r="FA122" s="71">
        <f t="shared" si="463"/>
        <v>0.99892434868310109</v>
      </c>
      <c r="FB122" s="71">
        <f t="shared" si="464"/>
        <v>0.99124165828880184</v>
      </c>
      <c r="FC122" s="71">
        <f t="shared" si="439"/>
        <v>1.0128736532963429</v>
      </c>
      <c r="FD122" s="71"/>
      <c r="FE122" s="71">
        <f t="shared" si="465"/>
        <v>0.9983763192578553</v>
      </c>
      <c r="FF122" s="71">
        <f t="shared" si="466"/>
        <v>1.0052678436824221</v>
      </c>
      <c r="FG122" s="71">
        <f t="shared" si="440"/>
        <v>0.99835722068230948</v>
      </c>
      <c r="FH122" s="71"/>
      <c r="FI122" s="71">
        <f t="shared" si="467"/>
        <v>1.0044394951144342</v>
      </c>
      <c r="FJ122" s="71">
        <f t="shared" si="468"/>
        <v>1.0101586451903115</v>
      </c>
      <c r="FK122" s="71">
        <f t="shared" si="441"/>
        <v>0.95708533538442619</v>
      </c>
      <c r="FM122" s="71">
        <f t="shared" si="469"/>
        <v>1.009024915387625</v>
      </c>
      <c r="FN122" s="71">
        <f t="shared" si="470"/>
        <v>0.97597770531575567</v>
      </c>
      <c r="FO122" s="71">
        <f t="shared" si="442"/>
        <v>0.96602222076697009</v>
      </c>
      <c r="FQ122" s="238"/>
      <c r="FS122" s="51">
        <f t="shared" si="490"/>
        <v>1998</v>
      </c>
      <c r="FT122" s="71">
        <f t="shared" si="476"/>
        <v>0.88829767361775824</v>
      </c>
      <c r="FU122" s="71">
        <f t="shared" si="477"/>
        <v>0.98865155557894657</v>
      </c>
      <c r="FV122" s="71">
        <f t="shared" si="478"/>
        <v>0.99908128195949508</v>
      </c>
      <c r="FW122" s="71">
        <f t="shared" si="479"/>
        <v>1.1089826756337171</v>
      </c>
      <c r="FX122" s="71">
        <f t="shared" si="480"/>
        <v>0.92843294822690858</v>
      </c>
      <c r="FY122" s="71">
        <f t="shared" si="481"/>
        <v>0.87345219840995758</v>
      </c>
      <c r="GA122" s="51">
        <f t="shared" si="491"/>
        <v>1998</v>
      </c>
      <c r="GB122" s="118">
        <f t="shared" si="482"/>
        <v>1.0430703762177473</v>
      </c>
      <c r="GC122" s="118">
        <f t="shared" si="483"/>
        <v>1.1742351772347317</v>
      </c>
      <c r="GD122" s="118">
        <f t="shared" si="484"/>
        <v>1.1089826756337171</v>
      </c>
      <c r="GE122" s="118">
        <f t="shared" si="485"/>
        <v>0.90747997907488054</v>
      </c>
      <c r="GF122" s="118">
        <f t="shared" si="486"/>
        <v>0.87345219840995758</v>
      </c>
      <c r="GH122" s="51">
        <f t="shared" si="552"/>
        <v>2005</v>
      </c>
      <c r="GI122" s="71">
        <f t="shared" si="487"/>
        <v>1.1720731750962448</v>
      </c>
      <c r="GJ122" s="71">
        <f t="shared" si="488"/>
        <v>1.2658395878589526</v>
      </c>
      <c r="GK122" s="71">
        <f t="shared" si="489"/>
        <v>0.92592551721241012</v>
      </c>
    </row>
    <row r="123" spans="1:193" x14ac:dyDescent="0.2">
      <c r="A123" s="50" t="s">
        <v>122</v>
      </c>
      <c r="B123" s="50">
        <f t="shared" si="451"/>
        <v>1976</v>
      </c>
      <c r="D123" s="79">
        <f t="shared" si="493"/>
        <v>2712.7339999999999</v>
      </c>
      <c r="E123" s="79">
        <f t="shared" si="493"/>
        <v>3581.7869999999998</v>
      </c>
      <c r="F123" s="79">
        <f t="shared" si="493"/>
        <v>2597.0369999999998</v>
      </c>
      <c r="G123" s="79">
        <f t="shared" si="493"/>
        <v>1570.777</v>
      </c>
      <c r="H123" s="79">
        <f t="shared" si="495"/>
        <v>10462.334999999999</v>
      </c>
      <c r="I123" s="74">
        <f t="shared" si="494"/>
        <v>10462.334999999999</v>
      </c>
      <c r="J123" s="321">
        <f t="shared" si="496"/>
        <v>16518.705638086714</v>
      </c>
      <c r="K123" s="321">
        <f t="shared" si="496"/>
        <v>19854.110891754204</v>
      </c>
      <c r="L123" s="321">
        <f t="shared" si="496"/>
        <v>23912.338061634782</v>
      </c>
      <c r="M123" s="321">
        <f t="shared" si="496"/>
        <v>13762.570885348063</v>
      </c>
      <c r="N123" s="321">
        <f t="shared" si="531"/>
        <v>74047.725476823762</v>
      </c>
      <c r="P123" s="84">
        <f t="shared" si="497"/>
        <v>26.644299351164889</v>
      </c>
      <c r="Q123" s="84">
        <f t="shared" si="497"/>
        <v>29.564907891497274</v>
      </c>
      <c r="R123" s="84">
        <f t="shared" si="497"/>
        <v>33.645342673590513</v>
      </c>
      <c r="S123" s="84">
        <f t="shared" si="497"/>
        <v>18.590089888157767</v>
      </c>
      <c r="T123" s="84">
        <f t="shared" si="532"/>
        <v>108.44463980441043</v>
      </c>
      <c r="V123" s="79">
        <f t="shared" si="498"/>
        <v>164.22194689064045</v>
      </c>
      <c r="W123" s="79">
        <f t="shared" si="498"/>
        <v>180.40530847883926</v>
      </c>
      <c r="X123" s="79">
        <f t="shared" si="498"/>
        <v>108.6065692658768</v>
      </c>
      <c r="Y123" s="79">
        <f t="shared" si="498"/>
        <v>114.13398071375487</v>
      </c>
      <c r="Z123" s="79">
        <f t="shared" si="498"/>
        <v>141.29178084308089</v>
      </c>
      <c r="AC123" s="84">
        <f t="shared" si="499"/>
        <v>101.81292306646446</v>
      </c>
      <c r="AD123" s="84">
        <f t="shared" si="499"/>
        <v>121.14994618434461</v>
      </c>
      <c r="AE123" s="84">
        <f t="shared" si="499"/>
        <v>77.188603046641319</v>
      </c>
      <c r="AF123" s="84">
        <f t="shared" si="499"/>
        <v>84.495395635532361</v>
      </c>
      <c r="AG123" s="84">
        <f t="shared" si="499"/>
        <v>96.476275995473387</v>
      </c>
      <c r="AI123" s="84">
        <f t="shared" si="500"/>
        <v>100.43478118901355</v>
      </c>
      <c r="AJ123" s="84">
        <f t="shared" si="500"/>
        <v>119.77811243110392</v>
      </c>
      <c r="AK123" s="84">
        <f t="shared" si="500"/>
        <v>77.012972846850573</v>
      </c>
      <c r="AL123" s="84">
        <f t="shared" si="500"/>
        <v>85.036779717997177</v>
      </c>
      <c r="AM123" s="84">
        <f t="shared" si="500"/>
        <v>95.80199165169374</v>
      </c>
      <c r="AN123" s="118">
        <f t="shared" si="533"/>
        <v>1.320673979081312</v>
      </c>
      <c r="AO123" s="118">
        <f t="shared" si="534"/>
        <v>1.0137217591469365</v>
      </c>
      <c r="AP123" s="118">
        <f t="shared" si="535"/>
        <v>1.0114531254951089</v>
      </c>
      <c r="AQ123" s="118">
        <f t="shared" si="536"/>
        <v>1.0022805274656779</v>
      </c>
      <c r="AR123" s="118">
        <f t="shared" si="537"/>
        <v>0.99363353028818613</v>
      </c>
      <c r="AS123" s="118">
        <f t="shared" si="538"/>
        <v>1.0070383123790487</v>
      </c>
      <c r="AU123" s="124">
        <f t="shared" si="539"/>
        <v>1612.9774290385003</v>
      </c>
      <c r="AV123" s="124">
        <f t="shared" si="540"/>
        <v>1489.1076237403383</v>
      </c>
      <c r="AW123" s="124">
        <f t="shared" si="541"/>
        <v>1407.0285635335454</v>
      </c>
      <c r="AX123" s="124">
        <f t="shared" si="542"/>
        <v>1350.7715995090123</v>
      </c>
      <c r="AY123" s="124">
        <f t="shared" si="543"/>
        <v>1464.5235772752071</v>
      </c>
      <c r="BB123" s="71">
        <f t="shared" si="501"/>
        <v>1.3173741299567705</v>
      </c>
      <c r="BC123" s="71">
        <f t="shared" si="502"/>
        <v>1.3761989550418445</v>
      </c>
      <c r="BD123" s="71">
        <f t="shared" si="503"/>
        <v>1.2267205450843159</v>
      </c>
      <c r="BE123" s="71">
        <f t="shared" si="504"/>
        <v>1.3124912903559538</v>
      </c>
      <c r="BF123" s="71"/>
      <c r="BG123" s="71"/>
      <c r="BH123" s="71"/>
      <c r="BI123" s="71"/>
      <c r="BJ123" s="71"/>
      <c r="BK123" s="71"/>
      <c r="BL123" s="71"/>
      <c r="BM123" s="71"/>
      <c r="BN123" s="71"/>
      <c r="BO123" s="71"/>
      <c r="BP123" s="71"/>
      <c r="BQ123" s="147">
        <f>Northeast!AK123</f>
        <v>1.3138252229278897</v>
      </c>
      <c r="BR123" s="147">
        <f>Midwest!AK123</f>
        <v>1.3768865861087169</v>
      </c>
      <c r="BS123" s="147">
        <f>South!AK123</f>
        <v>1.2303676539515278</v>
      </c>
      <c r="BT123" s="147">
        <f>West!AK123</f>
        <v>1.3108203465098274</v>
      </c>
      <c r="BU123" s="72"/>
      <c r="BV123" s="147">
        <f>Northeast!AH123</f>
        <v>1.0027012017785528</v>
      </c>
      <c r="BW123" s="147">
        <f>Midwest!AH123</f>
        <v>0.99950058990056989</v>
      </c>
      <c r="BX123" s="147">
        <f>South!AH123</f>
        <v>0.99703575686869028</v>
      </c>
      <c r="BY123" s="147">
        <f>West!AH123</f>
        <v>1.0012747313928831</v>
      </c>
      <c r="CA123" s="147">
        <f>Northeast!AI123</f>
        <v>0.97487929134412521</v>
      </c>
      <c r="CB123" s="147">
        <f>Midwest!AI123</f>
        <v>0.94987765395584212</v>
      </c>
      <c r="CC123" s="147">
        <f>South!AI123</f>
        <v>0.95032809811821262</v>
      </c>
      <c r="CD123" s="147">
        <f>West!AI123</f>
        <v>0.96999072951031085</v>
      </c>
      <c r="CF123" s="147">
        <f>Northeast!AJ123</f>
        <v>1.0071295033986398</v>
      </c>
      <c r="CG123" s="147">
        <f>Midwest!AJ123</f>
        <v>0.98511619029911468</v>
      </c>
      <c r="CH123" s="147">
        <f>South!AJ123</f>
        <v>0.98585944448992313</v>
      </c>
      <c r="CI123" s="147">
        <f>West!AJ123</f>
        <v>0.92916324323201449</v>
      </c>
      <c r="CK123" s="73">
        <f t="shared" si="505"/>
        <v>0.85265057773172925</v>
      </c>
      <c r="CL123" s="73">
        <f t="shared" si="506"/>
        <v>1.2475757287445037</v>
      </c>
      <c r="CM123" s="73">
        <f t="shared" si="544"/>
        <v>1.0110472813226044</v>
      </c>
      <c r="CN123" s="73">
        <f t="shared" si="545"/>
        <v>0.99983046233982575</v>
      </c>
      <c r="CO123" s="73">
        <f t="shared" si="546"/>
        <v>0.95901920438239052</v>
      </c>
      <c r="CP123" s="73">
        <f t="shared" si="547"/>
        <v>0.98155620777836372</v>
      </c>
      <c r="CQ123" s="73">
        <f t="shared" si="548"/>
        <v>1.3110722003094477</v>
      </c>
      <c r="CR123" s="73">
        <f t="shared" si="549"/>
        <v>1.0637461658780838</v>
      </c>
      <c r="CS123" s="73">
        <f t="shared" si="550"/>
        <v>1.0637461658780842</v>
      </c>
      <c r="CT123" s="73"/>
      <c r="CU123" s="73">
        <f t="shared" si="551"/>
        <v>0.95156905046880147</v>
      </c>
      <c r="CX123" s="53"/>
      <c r="CZ123" s="71">
        <f t="shared" si="434"/>
        <v>0.25928571394435374</v>
      </c>
      <c r="DA123" s="71">
        <f t="shared" si="435"/>
        <v>0.34235063205297861</v>
      </c>
      <c r="DB123" s="71">
        <f t="shared" si="436"/>
        <v>0.24822728387114348</v>
      </c>
      <c r="DC123" s="71">
        <f t="shared" si="437"/>
        <v>0.1501363701315242</v>
      </c>
      <c r="DE123" s="71">
        <f t="shared" si="452"/>
        <v>0.2551858240822607</v>
      </c>
      <c r="DF123" s="71">
        <f t="shared" si="453"/>
        <v>0.34409321456353381</v>
      </c>
      <c r="DG123" s="71">
        <f t="shared" si="454"/>
        <v>0.24719258675843769</v>
      </c>
      <c r="DH123" s="71">
        <f t="shared" si="455"/>
        <v>0.15347765432611046</v>
      </c>
      <c r="DI123" s="71">
        <f t="shared" si="456"/>
        <v>0.99994927973034264</v>
      </c>
      <c r="DJ123" s="71"/>
      <c r="DK123" s="71">
        <f t="shared" si="457"/>
        <v>0.25519876783258139</v>
      </c>
      <c r="DL123" s="71">
        <f t="shared" si="458"/>
        <v>0.3441106679494042</v>
      </c>
      <c r="DM123" s="71">
        <f t="shared" si="459"/>
        <v>0.24720512506904188</v>
      </c>
      <c r="DN123" s="71">
        <f t="shared" si="460"/>
        <v>0.15348543914897259</v>
      </c>
      <c r="DQ123" s="71">
        <f t="shared" si="507"/>
        <v>3.8737527230929263E-2</v>
      </c>
      <c r="DR123" s="71">
        <f t="shared" si="508"/>
        <v>-6.5323904921425723E-3</v>
      </c>
      <c r="DS123" s="71">
        <f t="shared" si="509"/>
        <v>-1.133834781421415E-2</v>
      </c>
      <c r="DT123" s="71">
        <f t="shared" si="510"/>
        <v>1.3463485742581143E-2</v>
      </c>
      <c r="DV123" s="71">
        <f t="shared" si="511"/>
        <v>0.22308187769058366</v>
      </c>
      <c r="DW123" s="71">
        <f t="shared" si="512"/>
        <v>0.26812587103662427</v>
      </c>
      <c r="DX123" s="71">
        <f t="shared" si="513"/>
        <v>0.32293143250050427</v>
      </c>
      <c r="DY123" s="71">
        <f t="shared" si="514"/>
        <v>0.18586081877228786</v>
      </c>
      <c r="DZ123" s="71"/>
      <c r="EB123" s="71">
        <f t="shared" si="515"/>
        <v>-1.8582644480949165E-2</v>
      </c>
      <c r="EC123" s="71">
        <f t="shared" si="516"/>
        <v>-3.0629191583454777E-3</v>
      </c>
      <c r="ED123" s="71">
        <f t="shared" si="517"/>
        <v>8.4402084677155566E-3</v>
      </c>
      <c r="EE123" s="71">
        <f t="shared" si="518"/>
        <v>1.2411613582239099E-2</v>
      </c>
      <c r="EG123" s="71">
        <f t="shared" si="519"/>
        <v>-8.5374089873889556E-4</v>
      </c>
      <c r="EH123" s="71">
        <f t="shared" si="520"/>
        <v>2.120488570349113E-4</v>
      </c>
      <c r="EI123" s="71">
        <f t="shared" si="521"/>
        <v>3.6341751658558832E-3</v>
      </c>
      <c r="EJ123" s="71">
        <f t="shared" si="522"/>
        <v>4.6981443655249875E-3</v>
      </c>
      <c r="EL123" s="71">
        <f t="shared" si="523"/>
        <v>4.6615868716351361E-3</v>
      </c>
      <c r="EM123" s="71">
        <f t="shared" si="524"/>
        <v>3.4154281208473129E-3</v>
      </c>
      <c r="EN123" s="71">
        <f t="shared" si="525"/>
        <v>-1.3353090879598295E-3</v>
      </c>
      <c r="EO123" s="71">
        <f t="shared" si="526"/>
        <v>-1.0605747561665814E-4</v>
      </c>
      <c r="EQ123" s="71">
        <f t="shared" si="527"/>
        <v>3.2541824858330695E-2</v>
      </c>
      <c r="ER123" s="71">
        <f t="shared" si="528"/>
        <v>2.0364360182535471E-2</v>
      </c>
      <c r="ES123" s="71">
        <f t="shared" si="529"/>
        <v>3.3501444579216555E-2</v>
      </c>
      <c r="ET123" s="71">
        <f t="shared" si="530"/>
        <v>-4.9786569623450731E-2</v>
      </c>
      <c r="EW123" s="71">
        <f t="shared" si="461"/>
        <v>1.0069253252182442</v>
      </c>
      <c r="EX123" s="71">
        <f t="shared" si="462"/>
        <v>0.90762881755595404</v>
      </c>
      <c r="EY123" s="71">
        <f t="shared" si="438"/>
        <v>1.3110722003094477</v>
      </c>
      <c r="EZ123" s="71"/>
      <c r="FA123" s="71">
        <f t="shared" si="463"/>
        <v>0.99819684126663311</v>
      </c>
      <c r="FB123" s="71">
        <f t="shared" si="464"/>
        <v>0.9894542922357813</v>
      </c>
      <c r="FC123" s="71">
        <f t="shared" si="439"/>
        <v>1.0110472813226044</v>
      </c>
      <c r="FD123" s="71"/>
      <c r="FE123" s="71">
        <f t="shared" si="465"/>
        <v>1.0014756658508559</v>
      </c>
      <c r="FF123" s="71">
        <f t="shared" si="466"/>
        <v>1.0067512831103078</v>
      </c>
      <c r="FG123" s="71">
        <f t="shared" si="440"/>
        <v>0.99983046233982575</v>
      </c>
      <c r="FH123" s="71"/>
      <c r="FI123" s="71">
        <f t="shared" si="467"/>
        <v>1.0020205815787444</v>
      </c>
      <c r="FJ123" s="71">
        <f t="shared" si="468"/>
        <v>1.0121997531403926</v>
      </c>
      <c r="FK123" s="71">
        <f t="shared" si="441"/>
        <v>0.95901920438239052</v>
      </c>
      <c r="FM123" s="71">
        <f t="shared" si="469"/>
        <v>1.0160803620014667</v>
      </c>
      <c r="FN123" s="71">
        <f t="shared" si="470"/>
        <v>0.99167178012259383</v>
      </c>
      <c r="FO123" s="71">
        <f t="shared" si="442"/>
        <v>0.98155620777836372</v>
      </c>
      <c r="FQ123" s="238"/>
      <c r="FS123" s="51">
        <f t="shared" si="490"/>
        <v>1999</v>
      </c>
      <c r="FT123" s="71">
        <f t="shared" si="476"/>
        <v>0.91210117791301593</v>
      </c>
      <c r="FU123" s="71">
        <f t="shared" si="477"/>
        <v>0.98773324214647917</v>
      </c>
      <c r="FV123" s="71">
        <f t="shared" si="478"/>
        <v>0.99854538869145981</v>
      </c>
      <c r="FW123" s="71">
        <f t="shared" si="479"/>
        <v>1.1208401902271954</v>
      </c>
      <c r="FX123" s="71">
        <f t="shared" si="480"/>
        <v>0.94375316583989799</v>
      </c>
      <c r="FY123" s="71">
        <f t="shared" si="481"/>
        <v>0.87424552774012831</v>
      </c>
      <c r="GA123" s="51">
        <f t="shared" si="491"/>
        <v>1999</v>
      </c>
      <c r="GB123" s="118">
        <f t="shared" si="482"/>
        <v>1.0844546945269355</v>
      </c>
      <c r="GC123" s="118">
        <f t="shared" si="483"/>
        <v>1.1889631553905928</v>
      </c>
      <c r="GD123" s="118">
        <f t="shared" si="484"/>
        <v>1.1208401902271954</v>
      </c>
      <c r="GE123" s="118">
        <f t="shared" si="485"/>
        <v>0.92074159242096765</v>
      </c>
      <c r="GF123" s="118">
        <f t="shared" si="486"/>
        <v>0.87424552774012831</v>
      </c>
      <c r="GH123" s="51">
        <f t="shared" si="552"/>
        <v>2006</v>
      </c>
      <c r="GI123" s="71">
        <f t="shared" si="487"/>
        <v>1.0932367756854651</v>
      </c>
      <c r="GJ123" s="71">
        <f t="shared" si="488"/>
        <v>1.2751941861755689</v>
      </c>
      <c r="GK123" s="71">
        <f t="shared" si="489"/>
        <v>0.85731003759057922</v>
      </c>
    </row>
    <row r="124" spans="1:193" x14ac:dyDescent="0.2">
      <c r="A124" s="50" t="s">
        <v>122</v>
      </c>
      <c r="B124" s="50">
        <f t="shared" si="451"/>
        <v>1977</v>
      </c>
      <c r="D124" s="79">
        <f t="shared" si="493"/>
        <v>2665.3370000000004</v>
      </c>
      <c r="E124" s="79">
        <f t="shared" si="493"/>
        <v>3511.1260000000002</v>
      </c>
      <c r="F124" s="79">
        <f t="shared" si="493"/>
        <v>2746.79</v>
      </c>
      <c r="G124" s="79">
        <f t="shared" si="493"/>
        <v>1473.8780000000002</v>
      </c>
      <c r="H124" s="79">
        <f t="shared" si="495"/>
        <v>10397.131000000001</v>
      </c>
      <c r="I124" s="74">
        <f t="shared" si="494"/>
        <v>10397.131000000001</v>
      </c>
      <c r="J124" s="321">
        <f t="shared" si="496"/>
        <v>16613.054075114767</v>
      </c>
      <c r="K124" s="321">
        <f t="shared" si="496"/>
        <v>20011.231005333393</v>
      </c>
      <c r="L124" s="321">
        <f t="shared" si="496"/>
        <v>24592.781217513806</v>
      </c>
      <c r="M124" s="321">
        <f t="shared" si="496"/>
        <v>14148.883695578334</v>
      </c>
      <c r="N124" s="321">
        <f t="shared" si="531"/>
        <v>75365.9499935403</v>
      </c>
      <c r="P124" s="84">
        <f t="shared" si="497"/>
        <v>26.818248282786357</v>
      </c>
      <c r="Q124" s="84">
        <f t="shared" si="497"/>
        <v>29.814565403957548</v>
      </c>
      <c r="R124" s="84">
        <f t="shared" si="497"/>
        <v>34.655970070577908</v>
      </c>
      <c r="S124" s="84">
        <f t="shared" si="497"/>
        <v>19.078195101859702</v>
      </c>
      <c r="T124" s="84">
        <f t="shared" si="532"/>
        <v>110.36697885918151</v>
      </c>
      <c r="V124" s="79">
        <f t="shared" si="498"/>
        <v>160.43630436335573</v>
      </c>
      <c r="W124" s="79">
        <f t="shared" si="498"/>
        <v>175.45777164154543</v>
      </c>
      <c r="X124" s="79">
        <f t="shared" si="498"/>
        <v>111.69090538014737</v>
      </c>
      <c r="Y124" s="79">
        <f t="shared" si="498"/>
        <v>104.1692073884671</v>
      </c>
      <c r="Z124" s="79">
        <f t="shared" si="498"/>
        <v>137.95528353176934</v>
      </c>
      <c r="AC124" s="84">
        <f t="shared" si="499"/>
        <v>99.385201147189832</v>
      </c>
      <c r="AD124" s="84">
        <f t="shared" si="499"/>
        <v>117.7654596814595</v>
      </c>
      <c r="AE124" s="84">
        <f t="shared" si="499"/>
        <v>79.25878266878928</v>
      </c>
      <c r="AF124" s="84">
        <f t="shared" si="499"/>
        <v>77.25458263378016</v>
      </c>
      <c r="AG124" s="84">
        <f t="shared" si="499"/>
        <v>94.205088401176766</v>
      </c>
      <c r="AI124" s="84">
        <f t="shared" si="500"/>
        <v>99.452362226342331</v>
      </c>
      <c r="AJ124" s="84">
        <f t="shared" si="500"/>
        <v>117.52232821036267</v>
      </c>
      <c r="AK124" s="84">
        <f t="shared" si="500"/>
        <v>77.721927660577904</v>
      </c>
      <c r="AL124" s="84">
        <f t="shared" si="500"/>
        <v>78.254509796415732</v>
      </c>
      <c r="AM124" s="84">
        <f t="shared" si="500"/>
        <v>93.845994469896155</v>
      </c>
      <c r="AN124" s="118">
        <f t="shared" si="533"/>
        <v>1.2937096692938048</v>
      </c>
      <c r="AO124" s="118">
        <f t="shared" si="534"/>
        <v>0.999324690961089</v>
      </c>
      <c r="AP124" s="118">
        <f t="shared" si="535"/>
        <v>1.0020688108787432</v>
      </c>
      <c r="AQ124" s="118">
        <f t="shared" si="536"/>
        <v>1.019773763395615</v>
      </c>
      <c r="AR124" s="118">
        <f t="shared" si="537"/>
        <v>0.98722211454346909</v>
      </c>
      <c r="AS124" s="118">
        <f t="shared" si="538"/>
        <v>1.0038264172414497</v>
      </c>
      <c r="AU124" s="124">
        <f t="shared" si="539"/>
        <v>1614.2876656832341</v>
      </c>
      <c r="AV124" s="124">
        <f t="shared" si="540"/>
        <v>1489.8916211607057</v>
      </c>
      <c r="AW124" s="124">
        <f t="shared" si="541"/>
        <v>1409.1927937738728</v>
      </c>
      <c r="AX124" s="124">
        <f t="shared" si="542"/>
        <v>1348.3887147805044</v>
      </c>
      <c r="AY124" s="124">
        <f t="shared" si="543"/>
        <v>1464.414352484659</v>
      </c>
      <c r="BB124" s="71">
        <f t="shared" si="501"/>
        <v>1.3044880230635181</v>
      </c>
      <c r="BC124" s="71">
        <f t="shared" si="502"/>
        <v>1.3502809653158865</v>
      </c>
      <c r="BD124" s="71">
        <f t="shared" si="503"/>
        <v>1.2380133104897655</v>
      </c>
      <c r="BE124" s="71">
        <f t="shared" si="504"/>
        <v>1.2078110539871858</v>
      </c>
      <c r="BF124" s="71"/>
      <c r="BG124" s="71"/>
      <c r="BH124" s="71"/>
      <c r="BI124" s="71"/>
      <c r="BJ124" s="71"/>
      <c r="BK124" s="71"/>
      <c r="BL124" s="71"/>
      <c r="BM124" s="71"/>
      <c r="BN124" s="71"/>
      <c r="BO124" s="71"/>
      <c r="BP124" s="71"/>
      <c r="BQ124" s="147">
        <f>Northeast!AK124</f>
        <v>1.3003851210808335</v>
      </c>
      <c r="BR124" s="147">
        <f>Midwest!AK124</f>
        <v>1.3481006884446001</v>
      </c>
      <c r="BS124" s="147">
        <f>South!AK124</f>
        <v>1.2416122337987894</v>
      </c>
      <c r="BT124" s="147">
        <f>West!AK124</f>
        <v>1.2056357006410088</v>
      </c>
      <c r="BU124" s="72"/>
      <c r="BV124" s="147">
        <f>Northeast!AH124</f>
        <v>1.0031551437463959</v>
      </c>
      <c r="BW124" s="147">
        <f>Midwest!AH124</f>
        <v>1.0016172952732501</v>
      </c>
      <c r="BX124" s="147">
        <f>South!AH124</f>
        <v>0.99710141120467832</v>
      </c>
      <c r="BY124" s="147">
        <f>West!AH124</f>
        <v>1.0018043206127856</v>
      </c>
      <c r="CA124" s="147">
        <f>Northeast!AI124</f>
        <v>0.97567119490626786</v>
      </c>
      <c r="CB124" s="147">
        <f>Midwest!AI124</f>
        <v>0.95037775322233797</v>
      </c>
      <c r="CC124" s="147">
        <f>South!AI124</f>
        <v>0.95178985153352003</v>
      </c>
      <c r="CD124" s="147">
        <f>West!AI124</f>
        <v>0.96827957708677415</v>
      </c>
      <c r="CF124" s="147">
        <f>Northeast!AJ124</f>
        <v>0.99282605967596516</v>
      </c>
      <c r="CG124" s="147">
        <f>Midwest!AJ124</f>
        <v>0.97597623113499898</v>
      </c>
      <c r="CH124" s="147">
        <f>South!AJ124</f>
        <v>1.0030660761500494</v>
      </c>
      <c r="CI124" s="147">
        <f>West!AJ124</f>
        <v>0.92316782171544964</v>
      </c>
      <c r="CK124" s="73">
        <f t="shared" si="505"/>
        <v>0.86782977315631094</v>
      </c>
      <c r="CL124" s="73">
        <f t="shared" si="506"/>
        <v>1.2181151823505383</v>
      </c>
      <c r="CM124" s="73">
        <f t="shared" si="544"/>
        <v>1.0087552679504592</v>
      </c>
      <c r="CN124" s="73">
        <f t="shared" si="545"/>
        <v>1.0007608904087597</v>
      </c>
      <c r="CO124" s="73">
        <f t="shared" si="546"/>
        <v>0.95952226149824549</v>
      </c>
      <c r="CP124" s="73">
        <f t="shared" si="547"/>
        <v>0.97825340616758516</v>
      </c>
      <c r="CQ124" s="73">
        <f t="shared" si="548"/>
        <v>1.2854813843184862</v>
      </c>
      <c r="CR124" s="73">
        <f t="shared" si="549"/>
        <v>1.0571166223775252</v>
      </c>
      <c r="CS124" s="73">
        <f t="shared" si="550"/>
        <v>1.0571166223775259</v>
      </c>
      <c r="CT124" s="73"/>
      <c r="CU124" s="73">
        <f t="shared" si="551"/>
        <v>0.94759457212702958</v>
      </c>
      <c r="CX124" s="53"/>
      <c r="CZ124" s="71">
        <f t="shared" si="434"/>
        <v>0.25635312279897216</v>
      </c>
      <c r="DA124" s="71">
        <f t="shared" si="435"/>
        <v>0.33770142936546627</v>
      </c>
      <c r="DB124" s="71">
        <f t="shared" si="436"/>
        <v>0.2641873032089333</v>
      </c>
      <c r="DC124" s="71">
        <f t="shared" si="437"/>
        <v>0.14175814462662825</v>
      </c>
      <c r="DE124" s="71">
        <f t="shared" si="452"/>
        <v>0.25781663859494303</v>
      </c>
      <c r="DF124" s="71">
        <f t="shared" si="453"/>
        <v>0.34002073323366627</v>
      </c>
      <c r="DG124" s="71">
        <f t="shared" si="454"/>
        <v>0.25612442179476003</v>
      </c>
      <c r="DH124" s="71">
        <f t="shared" si="455"/>
        <v>0.1459071686442972</v>
      </c>
      <c r="DI124" s="71">
        <f t="shared" si="456"/>
        <v>0.99986896226766653</v>
      </c>
      <c r="DJ124" s="71"/>
      <c r="DK124" s="71">
        <f t="shared" si="457"/>
        <v>0.25785042673014297</v>
      </c>
      <c r="DL124" s="71">
        <f t="shared" si="458"/>
        <v>0.34006529461871843</v>
      </c>
      <c r="DM124" s="71">
        <f t="shared" si="459"/>
        <v>0.2561579881566472</v>
      </c>
      <c r="DN124" s="71">
        <f t="shared" si="460"/>
        <v>0.14592629049449143</v>
      </c>
      <c r="DQ124" s="71">
        <f t="shared" si="507"/>
        <v>-1.0282432164931162E-2</v>
      </c>
      <c r="DR124" s="71">
        <f t="shared" si="508"/>
        <v>-2.1128148932797526E-2</v>
      </c>
      <c r="DS124" s="71">
        <f t="shared" si="509"/>
        <v>9.0976932785848987E-3</v>
      </c>
      <c r="DT124" s="71">
        <f t="shared" si="510"/>
        <v>-8.3646179694783843E-2</v>
      </c>
      <c r="DV124" s="71">
        <f t="shared" si="511"/>
        <v>0.22043182732439107</v>
      </c>
      <c r="DW124" s="71">
        <f t="shared" si="512"/>
        <v>0.26552084869955966</v>
      </c>
      <c r="DX124" s="71">
        <f t="shared" si="513"/>
        <v>0.32631156669055034</v>
      </c>
      <c r="DY124" s="71">
        <f t="shared" si="514"/>
        <v>0.18773575728549896</v>
      </c>
      <c r="DZ124" s="71"/>
      <c r="EB124" s="71">
        <f t="shared" si="515"/>
        <v>-1.1950394652460689E-2</v>
      </c>
      <c r="EC124" s="71">
        <f t="shared" si="516"/>
        <v>-9.7631745241063966E-3</v>
      </c>
      <c r="ED124" s="71">
        <f t="shared" si="517"/>
        <v>1.0412633588787459E-2</v>
      </c>
      <c r="EE124" s="71">
        <f t="shared" si="518"/>
        <v>1.0037320332518722E-2</v>
      </c>
      <c r="EG124" s="71">
        <f t="shared" si="519"/>
        <v>4.5261663588770467E-4</v>
      </c>
      <c r="EH124" s="71">
        <f t="shared" si="520"/>
        <v>2.1155237058196629E-3</v>
      </c>
      <c r="EI124" s="71">
        <f t="shared" si="521"/>
        <v>6.5847362019863463E-5</v>
      </c>
      <c r="EJ124" s="71">
        <f t="shared" si="522"/>
        <v>5.2877516911959126E-4</v>
      </c>
      <c r="EL124" s="71">
        <f t="shared" si="523"/>
        <v>8.119796039468565E-4</v>
      </c>
      <c r="EM124" s="71">
        <f t="shared" si="524"/>
        <v>5.2634953822783682E-4</v>
      </c>
      <c r="EN124" s="71">
        <f t="shared" si="525"/>
        <v>1.536974826752804E-3</v>
      </c>
      <c r="EO124" s="71">
        <f t="shared" si="526"/>
        <v>-1.7656493650635649E-3</v>
      </c>
      <c r="EQ124" s="71">
        <f t="shared" si="527"/>
        <v>-1.4304005414017449E-2</v>
      </c>
      <c r="ER124" s="71">
        <f t="shared" si="528"/>
        <v>-9.3213611386667606E-3</v>
      </c>
      <c r="ES124" s="71">
        <f t="shared" si="529"/>
        <v>1.7302871092562244E-2</v>
      </c>
      <c r="ET124" s="71">
        <f t="shared" si="530"/>
        <v>-6.4734026940298272E-3</v>
      </c>
      <c r="EW124" s="71">
        <f t="shared" si="461"/>
        <v>0.98048100174428132</v>
      </c>
      <c r="EX124" s="71">
        <f t="shared" si="462"/>
        <v>0.88991281224923935</v>
      </c>
      <c r="EY124" s="71">
        <f t="shared" si="438"/>
        <v>1.2854813843184862</v>
      </c>
      <c r="EZ124" s="71"/>
      <c r="FA124" s="71">
        <f t="shared" si="463"/>
        <v>0.99773303047791517</v>
      </c>
      <c r="FB124" s="71">
        <f t="shared" si="464"/>
        <v>0.98721122951178675</v>
      </c>
      <c r="FC124" s="71">
        <f t="shared" si="439"/>
        <v>1.0087552679504592</v>
      </c>
      <c r="FD124" s="71"/>
      <c r="FE124" s="71">
        <f t="shared" si="465"/>
        <v>1.0009305858382795</v>
      </c>
      <c r="FF124" s="71">
        <f t="shared" si="466"/>
        <v>1.0076881515970399</v>
      </c>
      <c r="FG124" s="71">
        <f t="shared" si="440"/>
        <v>1.0007608904087597</v>
      </c>
      <c r="FH124" s="71"/>
      <c r="FI124" s="71">
        <f t="shared" si="467"/>
        <v>1.0005245537456979</v>
      </c>
      <c r="FJ124" s="71">
        <f t="shared" si="468"/>
        <v>1.0127307063122968</v>
      </c>
      <c r="FK124" s="71">
        <f t="shared" si="441"/>
        <v>0.95952226149824549</v>
      </c>
      <c r="FM124" s="71">
        <f t="shared" si="469"/>
        <v>0.99663513756562749</v>
      </c>
      <c r="FN124" s="71">
        <f t="shared" si="470"/>
        <v>0.98833494100243202</v>
      </c>
      <c r="FO124" s="71">
        <f t="shared" si="442"/>
        <v>0.97825340616758516</v>
      </c>
      <c r="FQ124" s="238"/>
      <c r="FS124" s="51">
        <f t="shared" si="490"/>
        <v>2000</v>
      </c>
      <c r="FT124" s="71">
        <f t="shared" si="476"/>
        <v>0.94599671696204068</v>
      </c>
      <c r="FU124" s="71">
        <f t="shared" si="477"/>
        <v>0.98663518784708781</v>
      </c>
      <c r="FV124" s="71">
        <f t="shared" si="478"/>
        <v>0.99863117291095083</v>
      </c>
      <c r="FW124" s="71">
        <f t="shared" si="479"/>
        <v>1.1303709143185572</v>
      </c>
      <c r="FX124" s="71">
        <f t="shared" si="480"/>
        <v>0.97404127860862799</v>
      </c>
      <c r="FY124" s="71">
        <f t="shared" si="481"/>
        <v>0.87202628129502069</v>
      </c>
      <c r="GA124" s="51">
        <f t="shared" si="491"/>
        <v>2000</v>
      </c>
      <c r="GB124" s="118">
        <f t="shared" si="482"/>
        <v>1.1378366320406104</v>
      </c>
      <c r="GC124" s="118">
        <f t="shared" si="483"/>
        <v>1.2027913116809139</v>
      </c>
      <c r="GD124" s="118">
        <f t="shared" si="484"/>
        <v>1.1303709143185572</v>
      </c>
      <c r="GE124" s="118">
        <f t="shared" si="485"/>
        <v>0.94817950267674722</v>
      </c>
      <c r="GF124" s="118">
        <f t="shared" si="486"/>
        <v>0.87202628129502069</v>
      </c>
      <c r="GH124" s="51">
        <v>2007</v>
      </c>
      <c r="GI124" s="71">
        <f t="shared" si="487"/>
        <v>1.1524116840366321</v>
      </c>
      <c r="GJ124" s="71">
        <f t="shared" si="488"/>
        <v>1.2821828785075644</v>
      </c>
      <c r="GK124" s="71">
        <f t="shared" si="489"/>
        <v>0.8987888571543059</v>
      </c>
    </row>
    <row r="125" spans="1:193" x14ac:dyDescent="0.2">
      <c r="A125" s="50" t="s">
        <v>122</v>
      </c>
      <c r="B125" s="50">
        <f t="shared" si="451"/>
        <v>1978</v>
      </c>
      <c r="D125" s="79">
        <f t="shared" si="493"/>
        <v>2658.7020000000002</v>
      </c>
      <c r="E125" s="79">
        <f t="shared" si="493"/>
        <v>3635.404</v>
      </c>
      <c r="F125" s="79">
        <f t="shared" si="493"/>
        <v>2760.3249999999998</v>
      </c>
      <c r="G125" s="79">
        <f t="shared" si="493"/>
        <v>1512.9540000000002</v>
      </c>
      <c r="H125" s="79">
        <f t="shared" si="495"/>
        <v>10567.385</v>
      </c>
      <c r="I125" s="74">
        <f t="shared" si="494"/>
        <v>10567.385</v>
      </c>
      <c r="J125" s="321">
        <f t="shared" si="496"/>
        <v>16927.371698496336</v>
      </c>
      <c r="K125" s="321">
        <f t="shared" si="496"/>
        <v>20347.264235723665</v>
      </c>
      <c r="L125" s="321">
        <f t="shared" si="496"/>
        <v>25340.963149193281</v>
      </c>
      <c r="M125" s="321">
        <f t="shared" si="496"/>
        <v>14663.280413942713</v>
      </c>
      <c r="N125" s="321">
        <f t="shared" si="531"/>
        <v>77278.879497356</v>
      </c>
      <c r="P125" s="84">
        <f t="shared" si="497"/>
        <v>27.304794707560347</v>
      </c>
      <c r="Q125" s="84">
        <f t="shared" si="497"/>
        <v>30.374753678123238</v>
      </c>
      <c r="R125" s="84">
        <f t="shared" si="497"/>
        <v>35.866196228205489</v>
      </c>
      <c r="S125" s="84">
        <f t="shared" si="497"/>
        <v>19.739942657692378</v>
      </c>
      <c r="T125" s="84">
        <f t="shared" si="532"/>
        <v>113.28568727158145</v>
      </c>
      <c r="V125" s="79">
        <f t="shared" si="498"/>
        <v>157.06525781767843</v>
      </c>
      <c r="W125" s="79">
        <f t="shared" si="498"/>
        <v>178.66795053544965</v>
      </c>
      <c r="X125" s="79">
        <f t="shared" si="498"/>
        <v>108.92739094993215</v>
      </c>
      <c r="Y125" s="79">
        <f t="shared" si="498"/>
        <v>103.17977678183077</v>
      </c>
      <c r="Z125" s="79">
        <f t="shared" si="498"/>
        <v>136.74350700648489</v>
      </c>
      <c r="AA125" s="149"/>
      <c r="AB125" s="74"/>
      <c r="AC125" s="84">
        <f t="shared" si="499"/>
        <v>97.371250305128257</v>
      </c>
      <c r="AD125" s="84">
        <f t="shared" si="499"/>
        <v>119.68505287397018</v>
      </c>
      <c r="AE125" s="84">
        <f t="shared" si="499"/>
        <v>76.961743655137212</v>
      </c>
      <c r="AF125" s="84">
        <f t="shared" si="499"/>
        <v>76.644295590718102</v>
      </c>
      <c r="AG125" s="84">
        <f t="shared" si="499"/>
        <v>93.280848221070073</v>
      </c>
      <c r="AI125" s="84">
        <f t="shared" si="500"/>
        <v>94.578863373822841</v>
      </c>
      <c r="AJ125" s="84">
        <f t="shared" si="500"/>
        <v>116.49287068307325</v>
      </c>
      <c r="AK125" s="84">
        <f t="shared" si="500"/>
        <v>74.557382525019406</v>
      </c>
      <c r="AL125" s="84">
        <f t="shared" si="500"/>
        <v>76.752845015513401</v>
      </c>
      <c r="AM125" s="84">
        <f t="shared" si="500"/>
        <v>91.009600771195721</v>
      </c>
      <c r="AN125" s="118">
        <f t="shared" si="533"/>
        <v>1.2546086935445431</v>
      </c>
      <c r="AO125" s="118">
        <f t="shared" si="534"/>
        <v>1.0295244289442189</v>
      </c>
      <c r="AP125" s="118">
        <f t="shared" si="535"/>
        <v>1.0274023824134395</v>
      </c>
      <c r="AQ125" s="118">
        <f t="shared" si="536"/>
        <v>1.0322484648560586</v>
      </c>
      <c r="AR125" s="118">
        <f t="shared" si="537"/>
        <v>0.99858572767207054</v>
      </c>
      <c r="AS125" s="118">
        <f t="shared" si="538"/>
        <v>1.0249561302393186</v>
      </c>
      <c r="AU125" s="124">
        <f t="shared" si="539"/>
        <v>1613.0557769925879</v>
      </c>
      <c r="AV125" s="124">
        <f t="shared" si="540"/>
        <v>1492.8175761729344</v>
      </c>
      <c r="AW125" s="124">
        <f t="shared" si="541"/>
        <v>1415.344634576262</v>
      </c>
      <c r="AX125" s="124">
        <f t="shared" si="542"/>
        <v>1346.2159967235211</v>
      </c>
      <c r="AY125" s="124">
        <f t="shared" si="543"/>
        <v>1465.933357321225</v>
      </c>
      <c r="BB125" s="71">
        <f t="shared" si="501"/>
        <v>1.2405637407115646</v>
      </c>
      <c r="BC125" s="71">
        <f t="shared" si="502"/>
        <v>1.3384529414427389</v>
      </c>
      <c r="BD125" s="71">
        <f t="shared" si="503"/>
        <v>1.1876060558398758</v>
      </c>
      <c r="BE125" s="71">
        <f t="shared" si="504"/>
        <v>1.1846337658478105</v>
      </c>
      <c r="BF125" s="71"/>
      <c r="BG125" s="71"/>
      <c r="BH125" s="71"/>
      <c r="BI125" s="71"/>
      <c r="BJ125" s="71"/>
      <c r="BK125" s="71"/>
      <c r="BL125" s="71"/>
      <c r="BM125" s="71"/>
      <c r="BN125" s="71"/>
      <c r="BO125" s="71"/>
      <c r="BP125" s="72"/>
      <c r="BQ125" s="147">
        <f>Northeast!AK125</f>
        <v>1.2354370371378876</v>
      </c>
      <c r="BR125" s="147">
        <f>Midwest!AK125</f>
        <v>1.3341554047933322</v>
      </c>
      <c r="BS125" s="147">
        <f>South!AK125</f>
        <v>1.1916036412927618</v>
      </c>
      <c r="BT125" s="147">
        <f>West!AK125</f>
        <v>1.1833828468580592</v>
      </c>
      <c r="BU125" s="72"/>
      <c r="BV125" s="147">
        <f>Northeast!AH125</f>
        <v>1.0041497084995559</v>
      </c>
      <c r="BW125" s="147">
        <f>Midwest!AH125</f>
        <v>1.0032211664652908</v>
      </c>
      <c r="BX125" s="147">
        <f>South!AH125</f>
        <v>0.99664520540693502</v>
      </c>
      <c r="BY125" s="147">
        <f>West!AH125</f>
        <v>1.0010570704088475</v>
      </c>
      <c r="CA125" s="147">
        <f>Northeast!AI125</f>
        <v>0.97492664464032397</v>
      </c>
      <c r="CB125" s="147">
        <f>Midwest!AI125</f>
        <v>0.95224417257194482</v>
      </c>
      <c r="CC125" s="147">
        <f>South!AI125</f>
        <v>0.95594489665568771</v>
      </c>
      <c r="CD125" s="147">
        <f>West!AI125</f>
        <v>0.96671934560583439</v>
      </c>
      <c r="CF125" s="147">
        <f>Northeast!AJ125</f>
        <v>1.0228294080733729</v>
      </c>
      <c r="CG125" s="147">
        <f>Midwest!AJ125</f>
        <v>1.000650149132646</v>
      </c>
      <c r="CH125" s="147">
        <f>South!AJ125</f>
        <v>1.0153363956014982</v>
      </c>
      <c r="CI125" s="147">
        <f>West!AJ125</f>
        <v>0.9337941253853177</v>
      </c>
      <c r="CK125" s="73">
        <f t="shared" si="505"/>
        <v>0.889856924376493</v>
      </c>
      <c r="CL125" s="73">
        <f t="shared" si="506"/>
        <v>1.2074154588946762</v>
      </c>
      <c r="CM125" s="73">
        <f t="shared" si="544"/>
        <v>1.0070740293547418</v>
      </c>
      <c r="CN125" s="73">
        <f t="shared" si="545"/>
        <v>1.0013320055530865</v>
      </c>
      <c r="CO125" s="73">
        <f t="shared" si="546"/>
        <v>0.96085639274974699</v>
      </c>
      <c r="CP125" s="73">
        <f t="shared" si="547"/>
        <v>0.99891027726103299</v>
      </c>
      <c r="CQ125" s="73">
        <f t="shared" si="548"/>
        <v>1.2474762109340627</v>
      </c>
      <c r="CR125" s="73">
        <f t="shared" si="549"/>
        <v>1.0744270066966481</v>
      </c>
      <c r="CS125" s="73">
        <f t="shared" si="550"/>
        <v>1.0744270066966484</v>
      </c>
      <c r="CT125" s="73"/>
      <c r="CU125" s="73">
        <f t="shared" si="551"/>
        <v>0.96788656033016363</v>
      </c>
      <c r="CX125" s="53"/>
      <c r="CZ125" s="71">
        <f t="shared" si="434"/>
        <v>0.25159507295324246</v>
      </c>
      <c r="DA125" s="71">
        <f t="shared" si="435"/>
        <v>0.34402115565960734</v>
      </c>
      <c r="DB125" s="71">
        <f t="shared" si="436"/>
        <v>0.26121173781403817</v>
      </c>
      <c r="DC125" s="71">
        <f t="shared" si="437"/>
        <v>0.14317203357311201</v>
      </c>
      <c r="DE125" s="71">
        <f t="shared" si="452"/>
        <v>0.25396666943876284</v>
      </c>
      <c r="DF125" s="71">
        <f t="shared" si="453"/>
        <v>0.34085152806763064</v>
      </c>
      <c r="DG125" s="71">
        <f t="shared" si="454"/>
        <v>0.26269671183196902</v>
      </c>
      <c r="DH125" s="71">
        <f t="shared" si="455"/>
        <v>0.14246391975194436</v>
      </c>
      <c r="DI125" s="71">
        <f t="shared" si="456"/>
        <v>0.99997882909030689</v>
      </c>
      <c r="DJ125" s="71"/>
      <c r="DK125" s="71">
        <f t="shared" si="457"/>
        <v>0.25397204625801872</v>
      </c>
      <c r="DL125" s="71">
        <f t="shared" si="458"/>
        <v>0.34085874435732555</v>
      </c>
      <c r="DM125" s="71">
        <f t="shared" si="459"/>
        <v>0.26270227347807701</v>
      </c>
      <c r="DN125" s="71">
        <f t="shared" si="460"/>
        <v>0.14246693590657869</v>
      </c>
      <c r="DQ125" s="71">
        <f t="shared" si="507"/>
        <v>-5.1235683874746696E-2</v>
      </c>
      <c r="DR125" s="71">
        <f t="shared" si="508"/>
        <v>-1.0398268336744093E-2</v>
      </c>
      <c r="DS125" s="71">
        <f t="shared" si="509"/>
        <v>-4.1110725997600468E-2</v>
      </c>
      <c r="DT125" s="71">
        <f t="shared" si="510"/>
        <v>-1.8629823875844189E-2</v>
      </c>
      <c r="DV125" s="71">
        <f t="shared" si="511"/>
        <v>0.21904266480824797</v>
      </c>
      <c r="DW125" s="71">
        <f t="shared" si="512"/>
        <v>0.26329657427835534</v>
      </c>
      <c r="DX125" s="71">
        <f t="shared" si="513"/>
        <v>0.32791576837058423</v>
      </c>
      <c r="DY125" s="71">
        <f t="shared" si="514"/>
        <v>0.18974499254281241</v>
      </c>
      <c r="DZ125" s="71"/>
      <c r="EB125" s="71">
        <f t="shared" si="515"/>
        <v>-6.3219466327676527E-3</v>
      </c>
      <c r="EC125" s="71">
        <f t="shared" si="516"/>
        <v>-8.412308073180004E-3</v>
      </c>
      <c r="ED125" s="71">
        <f t="shared" si="517"/>
        <v>4.9041206602094805E-3</v>
      </c>
      <c r="EE125" s="71">
        <f t="shared" si="518"/>
        <v>1.0645598396937312E-2</v>
      </c>
      <c r="EG125" s="71">
        <f t="shared" si="519"/>
        <v>9.9094547939096336E-4</v>
      </c>
      <c r="EH125" s="71">
        <f t="shared" si="520"/>
        <v>1.6000007629635847E-3</v>
      </c>
      <c r="EI125" s="71">
        <f t="shared" si="521"/>
        <v>-4.5763669455711525E-4</v>
      </c>
      <c r="EJ125" s="71">
        <f t="shared" si="522"/>
        <v>-7.4618267840156655E-4</v>
      </c>
      <c r="EL125" s="71">
        <f t="shared" si="523"/>
        <v>-7.6340728673900886E-4</v>
      </c>
      <c r="EM125" s="71">
        <f t="shared" si="524"/>
        <v>1.9619451694453342E-3</v>
      </c>
      <c r="EN125" s="71">
        <f t="shared" si="525"/>
        <v>4.3560056723822432E-3</v>
      </c>
      <c r="EO125" s="71">
        <f t="shared" si="526"/>
        <v>-1.6126436048855993E-3</v>
      </c>
      <c r="EQ125" s="71">
        <f t="shared" si="527"/>
        <v>2.9772513307423767E-2</v>
      </c>
      <c r="ER125" s="71">
        <f t="shared" si="528"/>
        <v>2.4966984088138775E-2</v>
      </c>
      <c r="ES125" s="71">
        <f t="shared" si="529"/>
        <v>1.2158596498388723E-2</v>
      </c>
      <c r="ET125" s="71">
        <f t="shared" si="530"/>
        <v>1.1444951447101255E-2</v>
      </c>
      <c r="EW125" s="71">
        <f t="shared" si="461"/>
        <v>0.97043506514520816</v>
      </c>
      <c r="EX125" s="71">
        <f t="shared" si="462"/>
        <v>0.86360259792864602</v>
      </c>
      <c r="EY125" s="71">
        <f t="shared" si="438"/>
        <v>1.2474762109340627</v>
      </c>
      <c r="EZ125" s="71"/>
      <c r="FA125" s="71">
        <f t="shared" si="463"/>
        <v>0.99833335334234885</v>
      </c>
      <c r="FB125" s="71">
        <f t="shared" si="464"/>
        <v>0.9855658972157253</v>
      </c>
      <c r="FC125" s="71">
        <f t="shared" si="439"/>
        <v>1.0070740293547418</v>
      </c>
      <c r="FD125" s="71"/>
      <c r="FE125" s="71">
        <f t="shared" si="465"/>
        <v>1.0005706809186894</v>
      </c>
      <c r="FF125" s="71">
        <f t="shared" si="466"/>
        <v>1.0082632199971457</v>
      </c>
      <c r="FG125" s="71">
        <f t="shared" si="440"/>
        <v>1.0013320055530865</v>
      </c>
      <c r="FH125" s="71"/>
      <c r="FI125" s="71">
        <f t="shared" si="467"/>
        <v>1.0013904119842081</v>
      </c>
      <c r="FJ125" s="71">
        <f t="shared" si="468"/>
        <v>1.0141388192231289</v>
      </c>
      <c r="FK125" s="71">
        <f t="shared" si="441"/>
        <v>0.96085639274974699</v>
      </c>
      <c r="FM125" s="71">
        <f t="shared" si="469"/>
        <v>1.0211160737731273</v>
      </c>
      <c r="FN125" s="71">
        <f t="shared" si="470"/>
        <v>1.0092046945291988</v>
      </c>
      <c r="FO125" s="71">
        <f t="shared" si="442"/>
        <v>0.99891027726103299</v>
      </c>
      <c r="FQ125" s="238"/>
      <c r="FS125" s="51">
        <f t="shared" si="490"/>
        <v>2001</v>
      </c>
      <c r="FT125" s="71">
        <f t="shared" si="476"/>
        <v>0.91568452103976639</v>
      </c>
      <c r="FU125" s="71">
        <f t="shared" si="477"/>
        <v>0.98556016456881024</v>
      </c>
      <c r="FV125" s="71">
        <f t="shared" si="478"/>
        <v>0.99853456597441781</v>
      </c>
      <c r="FW125" s="71">
        <f t="shared" si="479"/>
        <v>1.1405497934338074</v>
      </c>
      <c r="FX125" s="71">
        <f t="shared" si="480"/>
        <v>0.94022725693462639</v>
      </c>
      <c r="FY125" s="71">
        <f t="shared" si="481"/>
        <v>0.86766592231012363</v>
      </c>
      <c r="GA125" s="51">
        <f t="shared" si="491"/>
        <v>2001</v>
      </c>
      <c r="GB125" s="118">
        <f t="shared" si="482"/>
        <v>1.1133845729005767</v>
      </c>
      <c r="GC125" s="118">
        <f t="shared" si="483"/>
        <v>1.2159041103330224</v>
      </c>
      <c r="GD125" s="118">
        <f t="shared" si="484"/>
        <v>1.1405497934338074</v>
      </c>
      <c r="GE125" s="118">
        <f t="shared" si="485"/>
        <v>0.91326984892004093</v>
      </c>
      <c r="GF125" s="118">
        <f t="shared" si="486"/>
        <v>0.86766592231012363</v>
      </c>
      <c r="GH125" s="51">
        <v>2008</v>
      </c>
      <c r="GI125" s="71">
        <f t="shared" si="487"/>
        <v>1.1783435047880262</v>
      </c>
      <c r="GJ125" s="71">
        <f t="shared" si="488"/>
        <v>1.2887187552618913</v>
      </c>
      <c r="GK125" s="71">
        <f t="shared" si="489"/>
        <v>0.91435272434485926</v>
      </c>
    </row>
    <row r="126" spans="1:193" x14ac:dyDescent="0.2">
      <c r="A126" s="50" t="s">
        <v>122</v>
      </c>
      <c r="B126" s="50">
        <f t="shared" si="451"/>
        <v>1979</v>
      </c>
      <c r="D126" s="79">
        <f t="shared" si="493"/>
        <v>2405.194</v>
      </c>
      <c r="E126" s="79">
        <f t="shared" si="493"/>
        <v>3445.1419999999998</v>
      </c>
      <c r="F126" s="79">
        <f t="shared" si="493"/>
        <v>2775.2049999999999</v>
      </c>
      <c r="G126" s="79">
        <f t="shared" si="493"/>
        <v>1621.6590000000001</v>
      </c>
      <c r="H126" s="79">
        <f t="shared" si="495"/>
        <v>10247.199999999999</v>
      </c>
      <c r="I126" s="74">
        <f t="shared" si="494"/>
        <v>10247.200000000001</v>
      </c>
      <c r="J126" s="321">
        <f t="shared" si="496"/>
        <v>17099.558719509667</v>
      </c>
      <c r="K126" s="321">
        <f t="shared" si="496"/>
        <v>20748.193808236039</v>
      </c>
      <c r="L126" s="321">
        <f t="shared" si="496"/>
        <v>25849.81476111658</v>
      </c>
      <c r="M126" s="321">
        <f t="shared" si="496"/>
        <v>14990.832168701994</v>
      </c>
      <c r="N126" s="321">
        <f t="shared" si="531"/>
        <v>78688.399457564272</v>
      </c>
      <c r="P126" s="84">
        <f t="shared" si="497"/>
        <v>27.791187974279016</v>
      </c>
      <c r="Q126" s="84">
        <f t="shared" si="497"/>
        <v>31.293989575692756</v>
      </c>
      <c r="R126" s="84">
        <f t="shared" si="497"/>
        <v>36.817955107591153</v>
      </c>
      <c r="S126" s="84">
        <f t="shared" si="497"/>
        <v>20.280643053804596</v>
      </c>
      <c r="T126" s="84">
        <f t="shared" si="532"/>
        <v>116.18377571136753</v>
      </c>
      <c r="V126" s="79">
        <f t="shared" si="498"/>
        <v>140.65824969247916</v>
      </c>
      <c r="W126" s="79">
        <f t="shared" si="498"/>
        <v>166.04539324442032</v>
      </c>
      <c r="X126" s="79">
        <f t="shared" si="498"/>
        <v>107.35879640323293</v>
      </c>
      <c r="Y126" s="79">
        <f t="shared" si="498"/>
        <v>108.17671639241718</v>
      </c>
      <c r="Z126" s="79">
        <f t="shared" si="498"/>
        <v>130.22504042068101</v>
      </c>
      <c r="AA126" s="149"/>
      <c r="AB126" s="74"/>
      <c r="AC126" s="84">
        <f t="shared" si="499"/>
        <v>86.545202825659274</v>
      </c>
      <c r="AD126" s="84">
        <f t="shared" si="499"/>
        <v>110.08957460240143</v>
      </c>
      <c r="AE126" s="84">
        <f t="shared" si="499"/>
        <v>75.376402407199578</v>
      </c>
      <c r="AF126" s="84">
        <f t="shared" si="499"/>
        <v>79.960926076048708</v>
      </c>
      <c r="AG126" s="84">
        <f t="shared" si="499"/>
        <v>88.19820097305896</v>
      </c>
      <c r="AI126" s="84">
        <f t="shared" si="500"/>
        <v>87.394021401773855</v>
      </c>
      <c r="AJ126" s="84">
        <f t="shared" si="500"/>
        <v>108.12129356815751</v>
      </c>
      <c r="AK126" s="84">
        <f t="shared" si="500"/>
        <v>75.325995732737113</v>
      </c>
      <c r="AL126" s="84">
        <f t="shared" si="500"/>
        <v>79.683111830981829</v>
      </c>
      <c r="AM126" s="84">
        <f t="shared" si="500"/>
        <v>87.806616076620642</v>
      </c>
      <c r="AN126" s="118">
        <f t="shared" si="533"/>
        <v>1.2104540943698168</v>
      </c>
      <c r="AO126" s="118">
        <f t="shared" si="534"/>
        <v>0.99028745259115225</v>
      </c>
      <c r="AP126" s="118">
        <f t="shared" si="535"/>
        <v>1.0182043792604383</v>
      </c>
      <c r="AQ126" s="118">
        <f t="shared" si="536"/>
        <v>1.0006691803270853</v>
      </c>
      <c r="AR126" s="118">
        <f t="shared" si="537"/>
        <v>1.0034864883999028</v>
      </c>
      <c r="AS126" s="118">
        <f t="shared" si="538"/>
        <v>1.0044596286012961</v>
      </c>
      <c r="AU126" s="124">
        <f t="shared" si="539"/>
        <v>1625.2576122078976</v>
      </c>
      <c r="AV126" s="124">
        <f t="shared" si="540"/>
        <v>1508.2753643486085</v>
      </c>
      <c r="AW126" s="124">
        <f t="shared" si="541"/>
        <v>1424.3024736476218</v>
      </c>
      <c r="AX126" s="124">
        <f t="shared" si="542"/>
        <v>1352.8697290165599</v>
      </c>
      <c r="AY126" s="124">
        <f t="shared" si="543"/>
        <v>1476.5044976422996</v>
      </c>
      <c r="BB126" s="71">
        <f t="shared" si="501"/>
        <v>1.1463222356298539</v>
      </c>
      <c r="BC126" s="71">
        <f t="shared" si="502"/>
        <v>1.2422671238191219</v>
      </c>
      <c r="BD126" s="71">
        <f t="shared" si="503"/>
        <v>1.19984910500778</v>
      </c>
      <c r="BE126" s="71">
        <f t="shared" si="504"/>
        <v>1.2298606628031692</v>
      </c>
      <c r="BF126" s="71"/>
      <c r="BG126" s="71"/>
      <c r="BH126" s="71"/>
      <c r="BI126" s="71"/>
      <c r="BJ126" s="71"/>
      <c r="BK126" s="71"/>
      <c r="BL126" s="71"/>
      <c r="BM126" s="71"/>
      <c r="BN126" s="71"/>
      <c r="BO126" s="71"/>
      <c r="BP126" s="72"/>
      <c r="BQ126" s="147">
        <f>Northeast!AK126</f>
        <v>1.1436443006049792</v>
      </c>
      <c r="BR126" s="147">
        <f>Midwest!AK126</f>
        <v>1.2440712544008161</v>
      </c>
      <c r="BS126" s="147">
        <f>South!AK126</f>
        <v>1.2041102889845507</v>
      </c>
      <c r="BT126" s="147">
        <f>West!AK126</f>
        <v>1.2326897771129059</v>
      </c>
      <c r="BU126" s="72"/>
      <c r="BV126" s="147">
        <f>Northeast!AH126</f>
        <v>1.002341580352788</v>
      </c>
      <c r="BW126" s="147">
        <f>Midwest!AH126</f>
        <v>0.99854981732331449</v>
      </c>
      <c r="BX126" s="147">
        <f>South!AH126</f>
        <v>0.99646113481817034</v>
      </c>
      <c r="BY126" s="147">
        <f>West!AH126</f>
        <v>0.99770492595763771</v>
      </c>
      <c r="CA126" s="147">
        <f>Northeast!AI126</f>
        <v>0.98230140156726364</v>
      </c>
      <c r="CB126" s="147">
        <f>Midwest!AI126</f>
        <v>0.96210444548544649</v>
      </c>
      <c r="CC126" s="147">
        <f>South!AI126</f>
        <v>0.96199515490101817</v>
      </c>
      <c r="CD126" s="147">
        <f>West!AI126</f>
        <v>0.97149739886312592</v>
      </c>
      <c r="CF126" s="147">
        <f>Northeast!AJ126</f>
        <v>0.98384759067351546</v>
      </c>
      <c r="CG126" s="147">
        <f>Midwest!AJ126</f>
        <v>0.9916916501216233</v>
      </c>
      <c r="CH126" s="147">
        <f>South!AJ126</f>
        <v>0.98427449721079152</v>
      </c>
      <c r="CI126" s="147">
        <f>West!AJ126</f>
        <v>0.93837690826589948</v>
      </c>
      <c r="CK126" s="73">
        <f t="shared" si="505"/>
        <v>0.90608737575979914</v>
      </c>
      <c r="CL126" s="73">
        <f t="shared" si="506"/>
        <v>1.1498588151001394</v>
      </c>
      <c r="CM126" s="73">
        <f t="shared" si="544"/>
        <v>1.0067124296111241</v>
      </c>
      <c r="CN126" s="73">
        <f t="shared" si="545"/>
        <v>0.99875160652636497</v>
      </c>
      <c r="CO126" s="73">
        <f t="shared" si="546"/>
        <v>0.96833960221264759</v>
      </c>
      <c r="CP126" s="73">
        <f t="shared" si="547"/>
        <v>0.97909570742665908</v>
      </c>
      <c r="CQ126" s="73">
        <f t="shared" si="548"/>
        <v>1.2062261995055497</v>
      </c>
      <c r="CR126" s="73">
        <f t="shared" si="549"/>
        <v>1.0418725562683566</v>
      </c>
      <c r="CS126" s="73">
        <f t="shared" si="550"/>
        <v>1.0418725562683575</v>
      </c>
      <c r="CT126" s="73"/>
      <c r="CU126" s="73">
        <f t="shared" si="551"/>
        <v>0.95326964011516502</v>
      </c>
      <c r="CX126" s="53"/>
      <c r="CZ126" s="71">
        <f t="shared" si="434"/>
        <v>0.23471719103755173</v>
      </c>
      <c r="DA126" s="71">
        <f t="shared" si="435"/>
        <v>0.33620325552346009</v>
      </c>
      <c r="DB126" s="71">
        <f t="shared" si="436"/>
        <v>0.27082568896869391</v>
      </c>
      <c r="DC126" s="71">
        <f t="shared" si="437"/>
        <v>0.15825386447029435</v>
      </c>
      <c r="DE126" s="71">
        <f t="shared" si="452"/>
        <v>0.2430584737366647</v>
      </c>
      <c r="DF126" s="71">
        <f t="shared" si="453"/>
        <v>0.34009722972117168</v>
      </c>
      <c r="DG126" s="71">
        <f t="shared" si="454"/>
        <v>0.26598975674859315</v>
      </c>
      <c r="DH126" s="71">
        <f t="shared" si="455"/>
        <v>0.15058709516214208</v>
      </c>
      <c r="DI126" s="71">
        <f t="shared" si="456"/>
        <v>0.99973255536857164</v>
      </c>
      <c r="DJ126" s="71"/>
      <c r="DK126" s="71">
        <f t="shared" si="457"/>
        <v>0.24312349581039328</v>
      </c>
      <c r="DL126" s="71">
        <f t="shared" si="458"/>
        <v>0.34018821123194087</v>
      </c>
      <c r="DM126" s="71">
        <f t="shared" si="459"/>
        <v>0.26606091331149123</v>
      </c>
      <c r="DN126" s="71">
        <f t="shared" si="460"/>
        <v>0.15062737964617456</v>
      </c>
      <c r="DQ126" s="71">
        <f t="shared" si="507"/>
        <v>-7.7204865140044168E-2</v>
      </c>
      <c r="DR126" s="71">
        <f t="shared" si="508"/>
        <v>-6.9909164921814246E-2</v>
      </c>
      <c r="DS126" s="71">
        <f t="shared" si="509"/>
        <v>1.0440947184480989E-2</v>
      </c>
      <c r="DT126" s="71">
        <f t="shared" si="510"/>
        <v>4.0821436095856971E-2</v>
      </c>
      <c r="DV126" s="71">
        <f t="shared" si="511"/>
        <v>0.21730723762822571</v>
      </c>
      <c r="DW126" s="71">
        <f t="shared" si="512"/>
        <v>0.26367538228332243</v>
      </c>
      <c r="DX126" s="71">
        <f t="shared" si="513"/>
        <v>0.32850858499234159</v>
      </c>
      <c r="DY126" s="71">
        <f t="shared" si="514"/>
        <v>0.19050879509611038</v>
      </c>
      <c r="DZ126" s="71"/>
      <c r="EB126" s="71">
        <f t="shared" si="515"/>
        <v>-7.954333531726655E-3</v>
      </c>
      <c r="EC126" s="71">
        <f t="shared" si="516"/>
        <v>1.4376782881798742E-3</v>
      </c>
      <c r="ED126" s="71">
        <f t="shared" si="517"/>
        <v>1.8061998458322956E-3</v>
      </c>
      <c r="EE126" s="71">
        <f t="shared" si="518"/>
        <v>4.0173358182191603E-3</v>
      </c>
      <c r="EG126" s="71">
        <f t="shared" si="519"/>
        <v>-1.8022790791519044E-3</v>
      </c>
      <c r="EH126" s="71">
        <f t="shared" si="520"/>
        <v>-4.6672248318773849E-3</v>
      </c>
      <c r="EI126" s="71">
        <f t="shared" si="521"/>
        <v>-1.8470724373615942E-4</v>
      </c>
      <c r="EJ126" s="71">
        <f t="shared" si="522"/>
        <v>-3.3542238647391929E-3</v>
      </c>
      <c r="EL126" s="71">
        <f t="shared" si="523"/>
        <v>7.5359556006964071E-3</v>
      </c>
      <c r="EM126" s="71">
        <f t="shared" si="524"/>
        <v>1.0301530263894378E-2</v>
      </c>
      <c r="EN126" s="71">
        <f t="shared" si="525"/>
        <v>6.3091422589108218E-3</v>
      </c>
      <c r="EO126" s="71">
        <f t="shared" si="526"/>
        <v>4.9303700939376969E-3</v>
      </c>
      <c r="EQ126" s="71">
        <f t="shared" si="527"/>
        <v>-3.8856997990667323E-2</v>
      </c>
      <c r="ER126" s="71">
        <f t="shared" si="528"/>
        <v>-8.992994465167466E-3</v>
      </c>
      <c r="ES126" s="71">
        <f t="shared" si="529"/>
        <v>-3.1070442074877899E-2</v>
      </c>
      <c r="ET126" s="71">
        <f t="shared" si="530"/>
        <v>4.8956980441384754E-3</v>
      </c>
      <c r="EW126" s="71">
        <f t="shared" si="461"/>
        <v>0.96693322801111647</v>
      </c>
      <c r="EX126" s="71">
        <f t="shared" si="462"/>
        <v>0.83504604773393198</v>
      </c>
      <c r="EY126" s="71">
        <f t="shared" si="438"/>
        <v>1.2062261995055497</v>
      </c>
      <c r="EZ126" s="71"/>
      <c r="FA126" s="71">
        <f t="shared" si="463"/>
        <v>0.99964094025555461</v>
      </c>
      <c r="FB126" s="71">
        <f t="shared" si="464"/>
        <v>0.98521202017653697</v>
      </c>
      <c r="FC126" s="71">
        <f t="shared" si="439"/>
        <v>1.0067124296111241</v>
      </c>
      <c r="FD126" s="71"/>
      <c r="FE126" s="71">
        <f t="shared" si="465"/>
        <v>0.99742303350695727</v>
      </c>
      <c r="FF126" s="71">
        <f t="shared" si="466"/>
        <v>1.0056649594630458</v>
      </c>
      <c r="FG126" s="71">
        <f t="shared" si="440"/>
        <v>0.99875160652636497</v>
      </c>
      <c r="FH126" s="71"/>
      <c r="FI126" s="71">
        <f t="shared" si="467"/>
        <v>1.0077880623154158</v>
      </c>
      <c r="FJ126" s="71">
        <f t="shared" si="468"/>
        <v>1.0220369955437207</v>
      </c>
      <c r="FK126" s="71">
        <f t="shared" si="441"/>
        <v>0.96833960221264759</v>
      </c>
      <c r="FM126" s="71">
        <f t="shared" si="469"/>
        <v>0.98016381422293042</v>
      </c>
      <c r="FN126" s="71">
        <f t="shared" si="470"/>
        <v>0.98918592272142691</v>
      </c>
      <c r="FO126" s="71">
        <f t="shared" si="442"/>
        <v>0.97909570742665908</v>
      </c>
      <c r="FQ126" s="238"/>
      <c r="FS126" s="51">
        <f t="shared" ref="FS126:FS131" si="553">FS125+1</f>
        <v>2002</v>
      </c>
      <c r="FT126" s="71">
        <f t="shared" si="476"/>
        <v>0.93011159058713166</v>
      </c>
      <c r="FU126" s="71">
        <f t="shared" si="477"/>
        <v>0.98497805723644927</v>
      </c>
      <c r="FV126" s="71">
        <f t="shared" si="478"/>
        <v>0.99760340704301709</v>
      </c>
      <c r="FW126" s="71">
        <f t="shared" si="479"/>
        <v>1.1507968474451402</v>
      </c>
      <c r="FX126" s="71">
        <f t="shared" si="480"/>
        <v>0.96381113222160331</v>
      </c>
      <c r="FY126" s="71">
        <f t="shared" si="481"/>
        <v>0.85341441719278777</v>
      </c>
      <c r="GA126" s="51">
        <f t="shared" ref="GA126:GA131" si="554">GA125+1</f>
        <v>2002</v>
      </c>
      <c r="GB126" s="118">
        <f t="shared" si="482"/>
        <v>1.1399515503639515</v>
      </c>
      <c r="GC126" s="118">
        <f t="shared" si="483"/>
        <v>1.225607294759502</v>
      </c>
      <c r="GD126" s="118">
        <f t="shared" si="484"/>
        <v>1.1507968474451402</v>
      </c>
      <c r="GE126" s="118">
        <f t="shared" si="485"/>
        <v>0.93507199332459523</v>
      </c>
      <c r="GF126" s="118">
        <f t="shared" si="486"/>
        <v>0.85341441719278777</v>
      </c>
      <c r="GH126" s="51">
        <v>2009</v>
      </c>
      <c r="GI126" s="71">
        <f t="shared" si="487"/>
        <v>1.1479250191756936</v>
      </c>
      <c r="GJ126" s="71">
        <f t="shared" si="488"/>
        <v>1.2918149626226572</v>
      </c>
      <c r="GK126" s="71">
        <f t="shared" si="489"/>
        <v>0.88861412229284242</v>
      </c>
    </row>
    <row r="127" spans="1:193" x14ac:dyDescent="0.2">
      <c r="A127" s="50" t="s">
        <v>122</v>
      </c>
      <c r="B127" s="50">
        <f t="shared" si="451"/>
        <v>1980</v>
      </c>
      <c r="D127" s="79">
        <f t="shared" ref="D127:G146" si="555">D207+D289</f>
        <v>2361.5460000000003</v>
      </c>
      <c r="E127" s="79">
        <f t="shared" si="555"/>
        <v>3104.6019999999999</v>
      </c>
      <c r="F127" s="79">
        <f t="shared" si="555"/>
        <v>2525.16</v>
      </c>
      <c r="G127" s="79">
        <f t="shared" si="555"/>
        <v>1482.174</v>
      </c>
      <c r="H127" s="79">
        <f t="shared" si="495"/>
        <v>9473.482</v>
      </c>
      <c r="I127" s="74">
        <f t="shared" si="494"/>
        <v>9473.482</v>
      </c>
      <c r="J127" s="321">
        <f t="shared" si="496"/>
        <v>17245.216654062271</v>
      </c>
      <c r="K127" s="321">
        <f t="shared" si="496"/>
        <v>21042.749466398225</v>
      </c>
      <c r="L127" s="321">
        <f t="shared" si="496"/>
        <v>26594.39009099024</v>
      </c>
      <c r="M127" s="321">
        <f t="shared" si="496"/>
        <v>15343.852643559425</v>
      </c>
      <c r="N127" s="321">
        <f t="shared" si="531"/>
        <v>80226.208855010162</v>
      </c>
      <c r="P127" s="84">
        <f t="shared" si="497"/>
        <v>28.18422753831512</v>
      </c>
      <c r="Q127" s="84">
        <f t="shared" si="497"/>
        <v>31.837424311755253</v>
      </c>
      <c r="R127" s="84">
        <f t="shared" si="497"/>
        <v>37.969963405099648</v>
      </c>
      <c r="S127" s="84">
        <f t="shared" si="497"/>
        <v>20.797076324049009</v>
      </c>
      <c r="T127" s="84">
        <f t="shared" si="532"/>
        <v>118.78869157921903</v>
      </c>
      <c r="V127" s="79">
        <f t="shared" ref="V127:Z136" si="556">V207+V289</f>
        <v>136.93919000105549</v>
      </c>
      <c r="W127" s="79">
        <f t="shared" si="556"/>
        <v>147.53784931753017</v>
      </c>
      <c r="X127" s="79">
        <f t="shared" si="556"/>
        <v>94.950852091753148</v>
      </c>
      <c r="Y127" s="79">
        <f t="shared" si="556"/>
        <v>96.597251969969989</v>
      </c>
      <c r="Z127" s="79">
        <f t="shared" si="556"/>
        <v>118.08462764482702</v>
      </c>
      <c r="AA127" s="149"/>
      <c r="AB127" s="74"/>
      <c r="AC127" s="84">
        <f t="shared" ref="AC127:AG136" si="557">AC207+AC289</f>
        <v>83.789630096818883</v>
      </c>
      <c r="AD127" s="84">
        <f t="shared" si="557"/>
        <v>97.514232608750817</v>
      </c>
      <c r="AE127" s="84">
        <f t="shared" si="557"/>
        <v>66.504146265804735</v>
      </c>
      <c r="AF127" s="84">
        <f t="shared" si="557"/>
        <v>71.268382964295142</v>
      </c>
      <c r="AG127" s="84">
        <f t="shared" si="557"/>
        <v>79.750705846290316</v>
      </c>
      <c r="AI127" s="84">
        <f t="shared" ref="AI127:AM136" si="558">AI207+AI289</f>
        <v>82.075801697096239</v>
      </c>
      <c r="AJ127" s="84">
        <f t="shared" si="558"/>
        <v>96.533913034398779</v>
      </c>
      <c r="AK127" s="84">
        <f t="shared" si="558"/>
        <v>65.082078758829681</v>
      </c>
      <c r="AL127" s="84">
        <f t="shared" si="558"/>
        <v>72.019121540823846</v>
      </c>
      <c r="AM127" s="84">
        <f t="shared" si="558"/>
        <v>78.758216898177778</v>
      </c>
      <c r="AN127" s="118">
        <f t="shared" si="533"/>
        <v>1.0857178008827602</v>
      </c>
      <c r="AO127" s="118">
        <f t="shared" si="534"/>
        <v>1.020881043672867</v>
      </c>
      <c r="AP127" s="118">
        <f t="shared" si="535"/>
        <v>1.010155183225637</v>
      </c>
      <c r="AQ127" s="118">
        <f t="shared" si="536"/>
        <v>1.0218503700879733</v>
      </c>
      <c r="AR127" s="118">
        <f t="shared" si="537"/>
        <v>0.98957584374167695</v>
      </c>
      <c r="AS127" s="118">
        <f t="shared" si="538"/>
        <v>1.0126017193786354</v>
      </c>
      <c r="AU127" s="124">
        <f t="shared" si="539"/>
        <v>1634.3214529390134</v>
      </c>
      <c r="AV127" s="124">
        <f t="shared" si="540"/>
        <v>1512.9878518296448</v>
      </c>
      <c r="AW127" s="124">
        <f t="shared" si="541"/>
        <v>1427.7433426820069</v>
      </c>
      <c r="AX127" s="124">
        <f t="shared" si="542"/>
        <v>1355.401202499072</v>
      </c>
      <c r="AY127" s="124">
        <f t="shared" si="543"/>
        <v>1480.6718811043584</v>
      </c>
      <c r="BB127" s="71">
        <f t="shared" si="501"/>
        <v>1.0765646778055031</v>
      </c>
      <c r="BC127" s="71">
        <f t="shared" si="502"/>
        <v>1.1091331091100205</v>
      </c>
      <c r="BD127" s="71">
        <f t="shared" si="503"/>
        <v>1.0366762920452155</v>
      </c>
      <c r="BE127" s="71">
        <f t="shared" si="504"/>
        <v>1.1115716055439127</v>
      </c>
      <c r="BF127" s="71"/>
      <c r="BG127" s="71"/>
      <c r="BH127" s="71"/>
      <c r="BI127" s="71"/>
      <c r="BJ127" s="71"/>
      <c r="BK127" s="71"/>
      <c r="BL127" s="71"/>
      <c r="BM127" s="71"/>
      <c r="BN127" s="71"/>
      <c r="BO127" s="71"/>
      <c r="BP127" s="72"/>
      <c r="BQ127" s="147">
        <f>Northeast!AK127</f>
        <v>1.0753244349133351</v>
      </c>
      <c r="BR127" s="147">
        <f>Midwest!AK127</f>
        <v>1.1104001209127639</v>
      </c>
      <c r="BS127" s="147">
        <f>South!AK127</f>
        <v>1.0381908432725337</v>
      </c>
      <c r="BT127" s="147">
        <f>West!AK127</f>
        <v>1.1127145734202404</v>
      </c>
      <c r="BU127" s="72"/>
      <c r="BV127" s="147">
        <f>Northeast!AH127</f>
        <v>1.0011533662324597</v>
      </c>
      <c r="BW127" s="147">
        <f>Midwest!AH127</f>
        <v>0.99885895923561152</v>
      </c>
      <c r="BX127" s="147">
        <f>South!AH127</f>
        <v>0.99854116298835394</v>
      </c>
      <c r="BY127" s="147">
        <f>West!AH127</f>
        <v>0.99897281126388515</v>
      </c>
      <c r="CA127" s="147">
        <f>Northeast!AI127</f>
        <v>0.98777956292881064</v>
      </c>
      <c r="CB127" s="147">
        <f>Midwest!AI127</f>
        <v>0.96511046498425179</v>
      </c>
      <c r="CC127" s="147">
        <f>South!AI127</f>
        <v>0.96431916921747884</v>
      </c>
      <c r="CD127" s="147">
        <f>West!AI127</f>
        <v>0.97331525305174704</v>
      </c>
      <c r="CF127" s="147">
        <f>Northeast!AJ127</f>
        <v>1.0142422309338144</v>
      </c>
      <c r="CG127" s="147">
        <f>Midwest!AJ127</f>
        <v>0.98385204477274202</v>
      </c>
      <c r="CH127" s="147">
        <f>South!AJ127</f>
        <v>1.0051086603009447</v>
      </c>
      <c r="CI127" s="147">
        <f>West!AJ127</f>
        <v>0.92536883304289796</v>
      </c>
      <c r="CK127" s="73">
        <f t="shared" si="505"/>
        <v>0.92379506445286941</v>
      </c>
      <c r="CL127" s="73">
        <f t="shared" si="506"/>
        <v>1.0426616078335935</v>
      </c>
      <c r="CM127" s="73">
        <f t="shared" si="544"/>
        <v>1.0053753255565241</v>
      </c>
      <c r="CN127" s="73">
        <f t="shared" si="545"/>
        <v>0.99932700652832573</v>
      </c>
      <c r="CO127" s="73">
        <f t="shared" si="546"/>
        <v>0.97156346565895679</v>
      </c>
      <c r="CP127" s="73">
        <f t="shared" si="547"/>
        <v>0.98711627285159631</v>
      </c>
      <c r="CQ127" s="73">
        <f t="shared" si="548"/>
        <v>1.0821016248246191</v>
      </c>
      <c r="CR127" s="73">
        <f t="shared" si="549"/>
        <v>0.9632056472111663</v>
      </c>
      <c r="CS127" s="73">
        <f t="shared" si="550"/>
        <v>0.96320564721116697</v>
      </c>
      <c r="CT127" s="73"/>
      <c r="CU127" s="73">
        <f t="shared" si="551"/>
        <v>0.96355239093424472</v>
      </c>
      <c r="CX127" s="53"/>
      <c r="CZ127" s="71">
        <f t="shared" si="434"/>
        <v>0.24927962073501594</v>
      </c>
      <c r="DA127" s="71">
        <f t="shared" si="435"/>
        <v>0.32771498378315383</v>
      </c>
      <c r="DB127" s="71">
        <f t="shared" si="436"/>
        <v>0.26655035603593269</v>
      </c>
      <c r="DC127" s="71">
        <f t="shared" si="437"/>
        <v>0.1564550394458975</v>
      </c>
      <c r="DE127" s="71">
        <f t="shared" si="452"/>
        <v>0.24192536285107233</v>
      </c>
      <c r="DF127" s="71">
        <f t="shared" si="453"/>
        <v>0.3319410316082807</v>
      </c>
      <c r="DG127" s="71">
        <f t="shared" si="454"/>
        <v>0.26868235335610052</v>
      </c>
      <c r="DH127" s="71">
        <f t="shared" si="455"/>
        <v>0.15735273831117852</v>
      </c>
      <c r="DI127" s="71">
        <f t="shared" si="456"/>
        <v>0.99990148612663221</v>
      </c>
      <c r="DJ127" s="71"/>
      <c r="DK127" s="71">
        <f t="shared" si="457"/>
        <v>0.24194919820374561</v>
      </c>
      <c r="DL127" s="71">
        <f t="shared" si="458"/>
        <v>0.33197373562683369</v>
      </c>
      <c r="DM127" s="71">
        <f t="shared" si="459"/>
        <v>0.26870882490324988</v>
      </c>
      <c r="DN127" s="71">
        <f t="shared" si="460"/>
        <v>0.15736824126617072</v>
      </c>
      <c r="DQ127" s="71">
        <f t="shared" si="507"/>
        <v>-6.1597502598910232E-2</v>
      </c>
      <c r="DR127" s="71">
        <f t="shared" si="508"/>
        <v>-0.1136688514723123</v>
      </c>
      <c r="DS127" s="71">
        <f t="shared" si="509"/>
        <v>-0.14826132027664646</v>
      </c>
      <c r="DT127" s="71">
        <f t="shared" si="510"/>
        <v>-0.10239600101020813</v>
      </c>
      <c r="DV127" s="71">
        <f t="shared" si="511"/>
        <v>0.21495739235576877</v>
      </c>
      <c r="DW127" s="71">
        <f t="shared" si="512"/>
        <v>0.26229270666931304</v>
      </c>
      <c r="DX127" s="71">
        <f t="shared" si="513"/>
        <v>0.33149254427631364</v>
      </c>
      <c r="DY127" s="71">
        <f t="shared" si="514"/>
        <v>0.19125735669860455</v>
      </c>
      <c r="DZ127" s="71"/>
      <c r="EB127" s="71">
        <f t="shared" si="515"/>
        <v>-1.0872360387589423E-2</v>
      </c>
      <c r="EC127" s="71">
        <f t="shared" si="516"/>
        <v>-5.257652804981929E-3</v>
      </c>
      <c r="ED127" s="71">
        <f t="shared" si="517"/>
        <v>9.0423470001166784E-3</v>
      </c>
      <c r="EE127" s="71">
        <f t="shared" si="518"/>
        <v>3.9215763802214892E-3</v>
      </c>
      <c r="EG127" s="71">
        <f t="shared" si="519"/>
        <v>-1.1861415090313502E-3</v>
      </c>
      <c r="EH127" s="71">
        <f t="shared" si="520"/>
        <v>3.0954296225529519E-4</v>
      </c>
      <c r="EI127" s="71">
        <f t="shared" si="521"/>
        <v>2.0852396272154181E-3</v>
      </c>
      <c r="EJ127" s="71">
        <f t="shared" si="522"/>
        <v>1.2699951053942388E-3</v>
      </c>
      <c r="EL127" s="71">
        <f t="shared" si="523"/>
        <v>5.5613709077943089E-3</v>
      </c>
      <c r="EM127" s="71">
        <f t="shared" si="524"/>
        <v>3.1195503109224523E-3</v>
      </c>
      <c r="EN127" s="71">
        <f t="shared" si="525"/>
        <v>2.4129140451554193E-3</v>
      </c>
      <c r="EO127" s="71">
        <f t="shared" si="526"/>
        <v>1.8694394200403502E-3</v>
      </c>
      <c r="EQ127" s="71">
        <f t="shared" si="527"/>
        <v>3.0426044615759425E-2</v>
      </c>
      <c r="ER127" s="71">
        <f t="shared" si="528"/>
        <v>-7.9366976506347539E-3</v>
      </c>
      <c r="ES127" s="71">
        <f t="shared" si="529"/>
        <v>2.0946115621036817E-2</v>
      </c>
      <c r="ET127" s="71">
        <f t="shared" si="530"/>
        <v>-1.3959293014571694E-2</v>
      </c>
      <c r="EW127" s="71">
        <f t="shared" si="461"/>
        <v>0.8970967678103734</v>
      </c>
      <c r="EX127" s="71">
        <f t="shared" si="462"/>
        <v>0.74911711039493711</v>
      </c>
      <c r="EY127" s="71">
        <f t="shared" si="438"/>
        <v>1.0821016248246191</v>
      </c>
      <c r="EZ127" s="71"/>
      <c r="FA127" s="71">
        <f t="shared" si="463"/>
        <v>0.99867181131843541</v>
      </c>
      <c r="FB127" s="71">
        <f t="shared" si="464"/>
        <v>0.98390347272239709</v>
      </c>
      <c r="FC127" s="71">
        <f t="shared" si="439"/>
        <v>1.0053753255565241</v>
      </c>
      <c r="FD127" s="71"/>
      <c r="FE127" s="71">
        <f t="shared" si="465"/>
        <v>1.0005761192254419</v>
      </c>
      <c r="FF127" s="71">
        <f t="shared" si="466"/>
        <v>1.0062443423805456</v>
      </c>
      <c r="FG127" s="71">
        <f t="shared" si="440"/>
        <v>0.99932700652832573</v>
      </c>
      <c r="FH127" s="71"/>
      <c r="FI127" s="71">
        <f t="shared" si="467"/>
        <v>1.0033292694411575</v>
      </c>
      <c r="FJ127" s="71">
        <f t="shared" si="468"/>
        <v>1.0254396320807169</v>
      </c>
      <c r="FK127" s="71">
        <f t="shared" si="441"/>
        <v>0.97156346565895679</v>
      </c>
      <c r="FM127" s="71">
        <f t="shared" si="469"/>
        <v>1.0081918094054538</v>
      </c>
      <c r="FN127" s="71">
        <f t="shared" si="470"/>
        <v>0.99728914526691881</v>
      </c>
      <c r="FO127" s="71">
        <f t="shared" si="442"/>
        <v>0.98711627285159631</v>
      </c>
      <c r="FQ127" s="238"/>
      <c r="FS127" s="51">
        <f t="shared" si="553"/>
        <v>2003</v>
      </c>
      <c r="FT127" s="71">
        <f t="shared" si="476"/>
        <v>0.95261876415163127</v>
      </c>
      <c r="FU127" s="71">
        <f t="shared" si="477"/>
        <v>0.98436135824999027</v>
      </c>
      <c r="FV127" s="71">
        <f t="shared" si="478"/>
        <v>0.99655236611464115</v>
      </c>
      <c r="FW127" s="71">
        <f t="shared" si="479"/>
        <v>1.1609657171070698</v>
      </c>
      <c r="FX127" s="71">
        <f t="shared" si="480"/>
        <v>0.98366662325804954</v>
      </c>
      <c r="FY127" s="71">
        <f t="shared" si="481"/>
        <v>0.85034883153682284</v>
      </c>
      <c r="GA127" s="51">
        <f t="shared" si="554"/>
        <v>2003</v>
      </c>
      <c r="GB127" s="118">
        <f t="shared" si="482"/>
        <v>1.1770067983221359</v>
      </c>
      <c r="GC127" s="118">
        <f t="shared" si="483"/>
        <v>1.2355486188331992</v>
      </c>
      <c r="GD127" s="118">
        <f t="shared" si="484"/>
        <v>1.1609657171070698</v>
      </c>
      <c r="GE127" s="118">
        <f t="shared" si="485"/>
        <v>0.95314077592184498</v>
      </c>
      <c r="GF127" s="118">
        <f t="shared" si="486"/>
        <v>0.85034883153682284</v>
      </c>
    </row>
    <row r="128" spans="1:193" x14ac:dyDescent="0.2">
      <c r="A128" s="50" t="s">
        <v>122</v>
      </c>
      <c r="B128" s="50">
        <f t="shared" si="451"/>
        <v>1981</v>
      </c>
      <c r="D128" s="79">
        <f t="shared" si="555"/>
        <v>2264.4969999999998</v>
      </c>
      <c r="E128" s="79">
        <f t="shared" si="555"/>
        <v>3174.7240000000002</v>
      </c>
      <c r="F128" s="79">
        <f t="shared" si="555"/>
        <v>2612.8500000000004</v>
      </c>
      <c r="G128" s="79">
        <f t="shared" si="555"/>
        <v>1557.3679999999999</v>
      </c>
      <c r="H128" s="79">
        <f t="shared" si="495"/>
        <v>9609.4390000000003</v>
      </c>
      <c r="I128" s="74">
        <f t="shared" si="494"/>
        <v>9609.4390000000003</v>
      </c>
      <c r="J128" s="321">
        <f t="shared" si="496"/>
        <v>17838.832482681795</v>
      </c>
      <c r="K128" s="321">
        <f t="shared" si="496"/>
        <v>21793.033023238218</v>
      </c>
      <c r="L128" s="321">
        <f t="shared" si="496"/>
        <v>27799.969292662143</v>
      </c>
      <c r="M128" s="321">
        <f t="shared" si="496"/>
        <v>15959.618757428241</v>
      </c>
      <c r="N128" s="321">
        <f t="shared" si="531"/>
        <v>83391.453556010398</v>
      </c>
      <c r="P128" s="84">
        <f t="shared" si="497"/>
        <v>29.272287255250813</v>
      </c>
      <c r="Q128" s="84">
        <f t="shared" si="497"/>
        <v>32.971325993217192</v>
      </c>
      <c r="R128" s="84">
        <f t="shared" si="497"/>
        <v>39.618884627221178</v>
      </c>
      <c r="S128" s="84">
        <f t="shared" si="497"/>
        <v>21.578066381812896</v>
      </c>
      <c r="T128" s="84">
        <f t="shared" si="532"/>
        <v>123.44056425750207</v>
      </c>
      <c r="V128" s="79">
        <f t="shared" si="556"/>
        <v>126.94199590687381</v>
      </c>
      <c r="W128" s="79">
        <f t="shared" si="556"/>
        <v>145.67609733875716</v>
      </c>
      <c r="X128" s="79">
        <f t="shared" si="556"/>
        <v>93.987513888717388</v>
      </c>
      <c r="Y128" s="79">
        <f t="shared" si="556"/>
        <v>97.581779594524392</v>
      </c>
      <c r="Z128" s="79">
        <f t="shared" si="556"/>
        <v>115.23289965854545</v>
      </c>
      <c r="AA128" s="149"/>
      <c r="AB128" s="74"/>
      <c r="AC128" s="84">
        <f t="shared" si="557"/>
        <v>77.359756012704423</v>
      </c>
      <c r="AD128" s="84">
        <f t="shared" si="557"/>
        <v>96.287422612396583</v>
      </c>
      <c r="AE128" s="84">
        <f t="shared" si="557"/>
        <v>65.949610257447119</v>
      </c>
      <c r="AF128" s="84">
        <f t="shared" si="557"/>
        <v>72.173658771975511</v>
      </c>
      <c r="AG128" s="84">
        <f t="shared" si="557"/>
        <v>77.846687252290224</v>
      </c>
      <c r="AI128" s="84">
        <f t="shared" si="558"/>
        <v>77.095932727439362</v>
      </c>
      <c r="AJ128" s="84">
        <f t="shared" si="558"/>
        <v>96.938579752139816</v>
      </c>
      <c r="AK128" s="84">
        <f t="shared" si="558"/>
        <v>65.753790378687427</v>
      </c>
      <c r="AL128" s="84">
        <f t="shared" si="558"/>
        <v>72.860489035910419</v>
      </c>
      <c r="AM128" s="84">
        <f t="shared" si="558"/>
        <v>78.015263176302568</v>
      </c>
      <c r="AN128" s="118">
        <f t="shared" si="533"/>
        <v>1.0754758462926142</v>
      </c>
      <c r="AO128" s="118">
        <f t="shared" si="534"/>
        <v>1.0034220130158846</v>
      </c>
      <c r="AP128" s="118">
        <f t="shared" si="535"/>
        <v>0.99328278646738832</v>
      </c>
      <c r="AQ128" s="118">
        <f t="shared" si="536"/>
        <v>1.0029780774253763</v>
      </c>
      <c r="AR128" s="118">
        <f t="shared" si="537"/>
        <v>0.99057335089260257</v>
      </c>
      <c r="AS128" s="118">
        <f t="shared" si="538"/>
        <v>0.99783919303545265</v>
      </c>
      <c r="AU128" s="124">
        <f t="shared" si="539"/>
        <v>1640.9306653711103</v>
      </c>
      <c r="AV128" s="124">
        <f t="shared" si="540"/>
        <v>1512.9296577516036</v>
      </c>
      <c r="AW128" s="124">
        <f t="shared" si="541"/>
        <v>1425.1413089754262</v>
      </c>
      <c r="AX128" s="124">
        <f t="shared" si="542"/>
        <v>1352.0414685200176</v>
      </c>
      <c r="AY128" s="124">
        <f t="shared" si="543"/>
        <v>1480.254378520845</v>
      </c>
      <c r="BB128" s="71">
        <f t="shared" si="501"/>
        <v>1.011245169229543</v>
      </c>
      <c r="BC128" s="71">
        <f t="shared" si="502"/>
        <v>1.1137825555138094</v>
      </c>
      <c r="BD128" s="71">
        <f t="shared" si="503"/>
        <v>1.0473758198519136</v>
      </c>
      <c r="BE128" s="71">
        <f t="shared" si="504"/>
        <v>1.1245576042253282</v>
      </c>
      <c r="BF128" s="71"/>
      <c r="BG128" s="71"/>
      <c r="BH128" s="71"/>
      <c r="BI128" s="71"/>
      <c r="BJ128" s="71"/>
      <c r="BK128" s="71"/>
      <c r="BL128" s="71"/>
      <c r="BM128" s="71"/>
      <c r="BN128" s="71"/>
      <c r="BO128" s="71"/>
      <c r="BP128" s="72"/>
      <c r="BQ128" s="147">
        <f>Northeast!AK128</f>
        <v>1.0114527816752363</v>
      </c>
      <c r="BR128" s="147">
        <f>Midwest!AK128</f>
        <v>1.1142351312790504</v>
      </c>
      <c r="BS128" s="147">
        <f>South!AK128</f>
        <v>1.0488786683737308</v>
      </c>
      <c r="BT128" s="147">
        <f>West!AK128</f>
        <v>1.1259049901113605</v>
      </c>
      <c r="BU128" s="72"/>
      <c r="BV128" s="147">
        <f>Northeast!AH128</f>
        <v>0.9997947383709308</v>
      </c>
      <c r="BW128" s="147">
        <f>Midwest!AH128</f>
        <v>0.99959382382359319</v>
      </c>
      <c r="BX128" s="147">
        <f>South!AH128</f>
        <v>0.99856718554096735</v>
      </c>
      <c r="BY128" s="147">
        <f>West!AH128</f>
        <v>0.99880328633599946</v>
      </c>
      <c r="CA128" s="147">
        <f>Northeast!AI128</f>
        <v>0.9917741534395943</v>
      </c>
      <c r="CB128" s="147">
        <f>Midwest!AI128</f>
        <v>0.96507334392366317</v>
      </c>
      <c r="CC128" s="147">
        <f>South!AI128</f>
        <v>0.96256171680485381</v>
      </c>
      <c r="CD128" s="147">
        <f>West!AI128</f>
        <v>0.97090262399255733</v>
      </c>
      <c r="CF128" s="147">
        <f>Northeast!AJ128</f>
        <v>0.99689673675187518</v>
      </c>
      <c r="CG128" s="147">
        <f>Midwest!AJ128</f>
        <v>0.96741898347040534</v>
      </c>
      <c r="CH128" s="147">
        <f>South!AJ128</f>
        <v>0.98654556598677701</v>
      </c>
      <c r="CI128" s="147">
        <f>West!AJ128</f>
        <v>0.92630161857322557</v>
      </c>
      <c r="CK128" s="73">
        <f t="shared" si="505"/>
        <v>0.96024247327726142</v>
      </c>
      <c r="CL128" s="73">
        <f t="shared" si="506"/>
        <v>1.017481469261927</v>
      </c>
      <c r="CM128" s="73">
        <f t="shared" si="544"/>
        <v>1.0046122693919615</v>
      </c>
      <c r="CN128" s="73">
        <f t="shared" si="545"/>
        <v>0.99921987522195643</v>
      </c>
      <c r="CO128" s="73">
        <f t="shared" si="546"/>
        <v>0.97164055183636278</v>
      </c>
      <c r="CP128" s="73">
        <f t="shared" si="547"/>
        <v>0.97282534710722912</v>
      </c>
      <c r="CQ128" s="73">
        <f t="shared" si="548"/>
        <v>1.0723250636943547</v>
      </c>
      <c r="CR128" s="73">
        <f t="shared" si="549"/>
        <v>0.97702892255785423</v>
      </c>
      <c r="CS128" s="73">
        <f t="shared" si="550"/>
        <v>0.97702892255785456</v>
      </c>
      <c r="CT128" s="73"/>
      <c r="CU128" s="73">
        <f t="shared" si="551"/>
        <v>0.94885543918605963</v>
      </c>
      <c r="CX128" s="53"/>
      <c r="CZ128" s="71">
        <f t="shared" ref="CZ128:CZ148" si="559">D128/$H128</f>
        <v>0.23565340286774283</v>
      </c>
      <c r="DA128" s="71">
        <f t="shared" ref="DA128:DA148" si="560">E128/$H128</f>
        <v>0.330375581758727</v>
      </c>
      <c r="DB128" s="71">
        <f t="shared" ref="DB128:DB148" si="561">F128/$H128</f>
        <v>0.27190453053502917</v>
      </c>
      <c r="DC128" s="71">
        <f t="shared" ref="DC128:DC148" si="562">G128/$H128</f>
        <v>0.16206648483850097</v>
      </c>
      <c r="DE128" s="71">
        <f t="shared" si="452"/>
        <v>0.24240268411309329</v>
      </c>
      <c r="DF128" s="71">
        <f t="shared" si="453"/>
        <v>0.32904349000542477</v>
      </c>
      <c r="DG128" s="71">
        <f t="shared" si="454"/>
        <v>0.26921856976571745</v>
      </c>
      <c r="DH128" s="71">
        <f t="shared" si="455"/>
        <v>0.15924428448762395</v>
      </c>
      <c r="DI128" s="71">
        <f t="shared" si="456"/>
        <v>0.99990902837185947</v>
      </c>
      <c r="DJ128" s="71"/>
      <c r="DK128" s="71">
        <f t="shared" si="457"/>
        <v>0.24242473788620034</v>
      </c>
      <c r="DL128" s="71">
        <f t="shared" si="458"/>
        <v>0.32907342635079767</v>
      </c>
      <c r="DM128" s="71">
        <f t="shared" si="459"/>
        <v>0.26924306324554642</v>
      </c>
      <c r="DN128" s="71">
        <f t="shared" si="460"/>
        <v>0.15925877251745554</v>
      </c>
      <c r="DQ128" s="71">
        <f t="shared" si="507"/>
        <v>-6.1234720918179927E-2</v>
      </c>
      <c r="DR128" s="71">
        <f t="shared" si="508"/>
        <v>3.4477689422928804E-3</v>
      </c>
      <c r="DS128" s="71">
        <f t="shared" si="509"/>
        <v>1.0242034077102018E-2</v>
      </c>
      <c r="DT128" s="71">
        <f t="shared" si="510"/>
        <v>1.1784556481225995E-2</v>
      </c>
      <c r="DV128" s="71">
        <f t="shared" ref="DV128:DV148" si="563">J128/$N128</f>
        <v>0.21391679509100089</v>
      </c>
      <c r="DW128" s="71">
        <f t="shared" ref="DW128:DW148" si="564">K128/$N128</f>
        <v>0.26133413070442274</v>
      </c>
      <c r="DX128" s="71">
        <f t="shared" ref="DX128:DX148" si="565">L128/$N128</f>
        <v>0.33336712705205596</v>
      </c>
      <c r="DY128" s="71">
        <f t="shared" ref="DY128:DY148" si="566">M128/$N128</f>
        <v>0.19138194715252041</v>
      </c>
      <c r="DZ128" s="71"/>
      <c r="EB128" s="71">
        <f t="shared" si="515"/>
        <v>-4.8527019684860657E-3</v>
      </c>
      <c r="EC128" s="71">
        <f t="shared" si="516"/>
        <v>-3.6612983418325079E-3</v>
      </c>
      <c r="ED128" s="71">
        <f t="shared" si="517"/>
        <v>5.6390478293281456E-3</v>
      </c>
      <c r="EE128" s="71">
        <f t="shared" si="518"/>
        <v>6.5121620839763881E-4</v>
      </c>
      <c r="EG128" s="71">
        <f t="shared" si="519"/>
        <v>-1.3579843147283122E-3</v>
      </c>
      <c r="EH128" s="71">
        <f t="shared" si="520"/>
        <v>7.354335587339356E-4</v>
      </c>
      <c r="EI128" s="71">
        <f t="shared" si="521"/>
        <v>2.6060231167732412E-5</v>
      </c>
      <c r="EJ128" s="71">
        <f t="shared" si="522"/>
        <v>-1.6971364158000564E-4</v>
      </c>
      <c r="EL128" s="71">
        <f t="shared" si="523"/>
        <v>4.0358550513528765E-3</v>
      </c>
      <c r="EM128" s="71">
        <f t="shared" si="524"/>
        <v>-3.8463757101128983E-5</v>
      </c>
      <c r="EN128" s="71">
        <f t="shared" si="525"/>
        <v>-1.8241427508052864E-3</v>
      </c>
      <c r="EO128" s="71">
        <f t="shared" si="526"/>
        <v>-2.4818517781119431E-3</v>
      </c>
      <c r="EQ128" s="71">
        <f t="shared" si="527"/>
        <v>-1.7249851517136428E-2</v>
      </c>
      <c r="ER128" s="71">
        <f t="shared" si="528"/>
        <v>-1.6843841360964805E-2</v>
      </c>
      <c r="ES128" s="71">
        <f t="shared" si="529"/>
        <v>-1.8641420409485934E-2</v>
      </c>
      <c r="ET128" s="71">
        <f t="shared" si="530"/>
        <v>1.0075071494682405E-3</v>
      </c>
      <c r="EW128" s="71">
        <f t="shared" si="461"/>
        <v>0.99096520982320035</v>
      </c>
      <c r="EX128" s="71">
        <f t="shared" si="462"/>
        <v>0.7423489944846684</v>
      </c>
      <c r="EY128" s="71">
        <f t="shared" ref="EY128:EY159" si="567">EX128/EX$167</f>
        <v>1.0723250636943547</v>
      </c>
      <c r="EZ128" s="71"/>
      <c r="FA128" s="71">
        <f t="shared" si="463"/>
        <v>0.99924102358078037</v>
      </c>
      <c r="FB128" s="71">
        <f t="shared" si="464"/>
        <v>0.9831567131878125</v>
      </c>
      <c r="FC128" s="71">
        <f t="shared" ref="FC128:FC159" si="568">FB128/FB$167</f>
        <v>1.0046122693919615</v>
      </c>
      <c r="FD128" s="71"/>
      <c r="FE128" s="71">
        <f t="shared" si="465"/>
        <v>0.99989279654640628</v>
      </c>
      <c r="FF128" s="71">
        <f t="shared" si="466"/>
        <v>1.0061364695118833</v>
      </c>
      <c r="FG128" s="71">
        <f t="shared" ref="FG128:FG159" si="569">FF128/FF$167</f>
        <v>0.99921987522195643</v>
      </c>
      <c r="FH128" s="71"/>
      <c r="FI128" s="71">
        <f t="shared" si="467"/>
        <v>1.0000793424002967</v>
      </c>
      <c r="FJ128" s="71">
        <f t="shared" si="468"/>
        <v>1.0255209929224856</v>
      </c>
      <c r="FK128" s="71">
        <f t="shared" ref="FK128:FK159" si="570">FJ128/FJ$167</f>
        <v>0.97164055183636278</v>
      </c>
      <c r="FM128" s="71">
        <f t="shared" si="469"/>
        <v>0.98552255074968698</v>
      </c>
      <c r="FN128" s="71">
        <f t="shared" si="470"/>
        <v>0.98285094227842895</v>
      </c>
      <c r="FO128" s="71">
        <f t="shared" ref="FO128:FO159" si="571">FN128/FN$167</f>
        <v>0.97282534710722912</v>
      </c>
      <c r="FQ128" s="238"/>
      <c r="FS128" s="51">
        <f t="shared" si="553"/>
        <v>2004</v>
      </c>
      <c r="FT128" s="71">
        <f t="shared" si="476"/>
        <v>0.9261091323386792</v>
      </c>
      <c r="FU128" s="71">
        <f t="shared" si="477"/>
        <v>0.98350373682515668</v>
      </c>
      <c r="FV128" s="71">
        <f t="shared" si="478"/>
        <v>0.99627990603774452</v>
      </c>
      <c r="FW128" s="71">
        <f t="shared" si="479"/>
        <v>1.1724231103536589</v>
      </c>
      <c r="FX128" s="71">
        <f t="shared" si="480"/>
        <v>0.95646750960032301</v>
      </c>
      <c r="FY128" s="71">
        <f t="shared" si="481"/>
        <v>0.84284980139024523</v>
      </c>
      <c r="GA128" s="51">
        <f t="shared" si="554"/>
        <v>2004</v>
      </c>
      <c r="GB128" s="118">
        <f t="shared" si="482"/>
        <v>1.1577731509385301</v>
      </c>
      <c r="GC128" s="118">
        <f t="shared" si="483"/>
        <v>1.250147645142897</v>
      </c>
      <c r="GD128" s="118">
        <f t="shared" si="484"/>
        <v>1.1724231103536589</v>
      </c>
      <c r="GE128" s="118">
        <f t="shared" si="485"/>
        <v>0.92517151043304879</v>
      </c>
      <c r="GF128" s="118">
        <f t="shared" si="486"/>
        <v>0.84284980139024523</v>
      </c>
    </row>
    <row r="129" spans="1:188" x14ac:dyDescent="0.2">
      <c r="A129" s="50" t="s">
        <v>122</v>
      </c>
      <c r="B129" s="50">
        <f t="shared" ref="B129:B165" si="572">B128+1</f>
        <v>1982</v>
      </c>
      <c r="D129" s="79">
        <f t="shared" si="555"/>
        <v>2425.5210000000002</v>
      </c>
      <c r="E129" s="79">
        <f t="shared" si="555"/>
        <v>3279.942</v>
      </c>
      <c r="F129" s="79">
        <f t="shared" si="555"/>
        <v>2632.51</v>
      </c>
      <c r="G129" s="79">
        <f t="shared" si="555"/>
        <v>1507.607</v>
      </c>
      <c r="H129" s="79">
        <f t="shared" si="495"/>
        <v>9845.58</v>
      </c>
      <c r="I129" s="74">
        <f t="shared" si="494"/>
        <v>9845.58</v>
      </c>
      <c r="J129" s="321">
        <f t="shared" si="496"/>
        <v>18029.96726132289</v>
      </c>
      <c r="K129" s="321">
        <f t="shared" si="496"/>
        <v>21841.450844632276</v>
      </c>
      <c r="L129" s="321">
        <f t="shared" si="496"/>
        <v>28056.028292957806</v>
      </c>
      <c r="M129" s="321">
        <f t="shared" si="496"/>
        <v>16145.48208733808</v>
      </c>
      <c r="N129" s="321">
        <f t="shared" si="531"/>
        <v>84072.928486251054</v>
      </c>
      <c r="P129" s="84">
        <f t="shared" si="497"/>
        <v>29.500712655860283</v>
      </c>
      <c r="Q129" s="84">
        <f t="shared" si="497"/>
        <v>33.032073931181472</v>
      </c>
      <c r="R129" s="84">
        <f t="shared" si="497"/>
        <v>39.996203609398933</v>
      </c>
      <c r="S129" s="84">
        <f t="shared" si="497"/>
        <v>21.852419094355557</v>
      </c>
      <c r="T129" s="84">
        <f t="shared" si="532"/>
        <v>124.38140929079624</v>
      </c>
      <c r="V129" s="79">
        <f t="shared" si="556"/>
        <v>134.52719934789474</v>
      </c>
      <c r="W129" s="79">
        <f t="shared" si="556"/>
        <v>150.17051858558534</v>
      </c>
      <c r="X129" s="79">
        <f t="shared" si="556"/>
        <v>93.830458556415564</v>
      </c>
      <c r="Y129" s="79">
        <f t="shared" si="556"/>
        <v>93.376400397627322</v>
      </c>
      <c r="Z129" s="79">
        <f t="shared" si="556"/>
        <v>117.10761332180913</v>
      </c>
      <c r="AA129" s="149"/>
      <c r="AB129" s="74"/>
      <c r="AC129" s="84">
        <f t="shared" si="557"/>
        <v>82.219064613619537</v>
      </c>
      <c r="AD129" s="84">
        <f t="shared" si="557"/>
        <v>99.29567264935838</v>
      </c>
      <c r="AE129" s="84">
        <f t="shared" si="557"/>
        <v>65.818996865526799</v>
      </c>
      <c r="AF129" s="84">
        <f t="shared" si="557"/>
        <v>68.990393854811813</v>
      </c>
      <c r="AG129" s="84">
        <f t="shared" si="557"/>
        <v>79.156363126434968</v>
      </c>
      <c r="AI129" s="84">
        <f t="shared" si="558"/>
        <v>82.628529096157266</v>
      </c>
      <c r="AJ129" s="84">
        <f t="shared" si="558"/>
        <v>99.127517749778761</v>
      </c>
      <c r="AK129" s="84">
        <f t="shared" si="558"/>
        <v>65.191718298726101</v>
      </c>
      <c r="AL129" s="84">
        <f t="shared" si="558"/>
        <v>68.976589069081456</v>
      </c>
      <c r="AM129" s="84">
        <f t="shared" si="558"/>
        <v>79.004689010655881</v>
      </c>
      <c r="AN129" s="118">
        <f t="shared" si="533"/>
        <v>1.0891155309289422</v>
      </c>
      <c r="AO129" s="118">
        <f t="shared" si="534"/>
        <v>0.99504451444293263</v>
      </c>
      <c r="AP129" s="118">
        <f t="shared" si="535"/>
        <v>1.0016963493427131</v>
      </c>
      <c r="AQ129" s="118">
        <f t="shared" si="536"/>
        <v>1.0096220591076668</v>
      </c>
      <c r="AR129" s="118">
        <f t="shared" si="537"/>
        <v>1.0002001372627536</v>
      </c>
      <c r="AS129" s="118">
        <f t="shared" si="538"/>
        <v>1.0019198115666101</v>
      </c>
      <c r="AU129" s="124">
        <f t="shared" si="539"/>
        <v>1636.2044494192701</v>
      </c>
      <c r="AV129" s="124">
        <f t="shared" si="540"/>
        <v>1512.3571307672257</v>
      </c>
      <c r="AW129" s="124">
        <f t="shared" si="541"/>
        <v>1425.5832362215776</v>
      </c>
      <c r="AX129" s="124">
        <f t="shared" si="542"/>
        <v>1353.4695945371045</v>
      </c>
      <c r="AY129" s="124">
        <f t="shared" si="543"/>
        <v>1479.4466129621865</v>
      </c>
      <c r="BB129" s="71">
        <f t="shared" si="501"/>
        <v>1.0838146440803431</v>
      </c>
      <c r="BC129" s="71">
        <f t="shared" si="502"/>
        <v>1.1389325109093318</v>
      </c>
      <c r="BD129" s="71">
        <f t="shared" si="503"/>
        <v>1.0384227130853694</v>
      </c>
      <c r="BE129" s="71">
        <f t="shared" si="504"/>
        <v>1.0646119560483673</v>
      </c>
      <c r="BF129" s="71"/>
      <c r="BG129" s="71"/>
      <c r="BH129" s="71"/>
      <c r="BI129" s="71"/>
      <c r="BJ129" s="71"/>
      <c r="BK129" s="71"/>
      <c r="BL129" s="71"/>
      <c r="BM129" s="71"/>
      <c r="BN129" s="71"/>
      <c r="BO129" s="71"/>
      <c r="BP129" s="72"/>
      <c r="BQ129" s="147">
        <f>Northeast!AK129</f>
        <v>1.0829873056925237</v>
      </c>
      <c r="BR129" s="147">
        <f>Midwest!AK129</f>
        <v>1.1380633363441002</v>
      </c>
      <c r="BS129" s="147">
        <f>South!AK129</f>
        <v>1.0385618550463129</v>
      </c>
      <c r="BT129" s="147">
        <f>West!AK129</f>
        <v>1.06608436735941</v>
      </c>
      <c r="BU129" s="72"/>
      <c r="BV129" s="147">
        <f>Northeast!AH129</f>
        <v>1.0007639409838609</v>
      </c>
      <c r="BW129" s="147">
        <f>Midwest!AH129</f>
        <v>1.0007637312770514</v>
      </c>
      <c r="BX129" s="147">
        <f>South!AH129</f>
        <v>0.99986602438721628</v>
      </c>
      <c r="BY129" s="147">
        <f>West!AH129</f>
        <v>0.99861886042406756</v>
      </c>
      <c r="CA129" s="147">
        <f>Northeast!AI129</f>
        <v>0.98891764102043678</v>
      </c>
      <c r="CB129" s="147">
        <f>Midwest!AI129</f>
        <v>0.96470813822591694</v>
      </c>
      <c r="CC129" s="147">
        <f>South!AI129</f>
        <v>0.96286020106468084</v>
      </c>
      <c r="CD129" s="147">
        <f>West!AI129</f>
        <v>0.97192816302347151</v>
      </c>
      <c r="CF129" s="147">
        <f>Northeast!AJ129</f>
        <v>0.98857371724344512</v>
      </c>
      <c r="CG129" s="147">
        <f>Midwest!AJ129</f>
        <v>0.97561346801710636</v>
      </c>
      <c r="CH129" s="147">
        <f>South!AJ129</f>
        <v>0.99308069453713033</v>
      </c>
      <c r="CI129" s="147">
        <f>West!AJ129</f>
        <v>0.93530378664921332</v>
      </c>
      <c r="CK129" s="73">
        <f t="shared" si="505"/>
        <v>0.96808957444394417</v>
      </c>
      <c r="CL129" s="73">
        <f t="shared" si="506"/>
        <v>1.0340347836208914</v>
      </c>
      <c r="CM129" s="73">
        <f t="shared" si="544"/>
        <v>1.0040726034499938</v>
      </c>
      <c r="CN129" s="73">
        <f t="shared" si="545"/>
        <v>1.0001625951232977</v>
      </c>
      <c r="CO129" s="73">
        <f t="shared" si="546"/>
        <v>0.9710861771033531</v>
      </c>
      <c r="CP129" s="73">
        <f t="shared" si="547"/>
        <v>0.97680495430751391</v>
      </c>
      <c r="CQ129" s="73">
        <f t="shared" si="548"/>
        <v>1.0855099196336568</v>
      </c>
      <c r="CR129" s="73">
        <f t="shared" si="549"/>
        <v>1.0010382936357844</v>
      </c>
      <c r="CS129" s="73">
        <f t="shared" si="550"/>
        <v>1.0010382936357847</v>
      </c>
      <c r="CT129" s="73"/>
      <c r="CU129" s="73">
        <f t="shared" si="551"/>
        <v>0.9525797645127575</v>
      </c>
      <c r="CX129" s="53"/>
      <c r="CZ129" s="71">
        <f t="shared" si="559"/>
        <v>0.24635633451762112</v>
      </c>
      <c r="DA129" s="71">
        <f t="shared" si="560"/>
        <v>0.33313852510466624</v>
      </c>
      <c r="DB129" s="71">
        <f t="shared" si="561"/>
        <v>0.26737988010863761</v>
      </c>
      <c r="DC129" s="71">
        <f t="shared" si="562"/>
        <v>0.15312526026907505</v>
      </c>
      <c r="DE129" s="71">
        <f t="shared" ref="DE129:DE148" si="573">(CZ129-CZ128)/LN(CZ129/CZ128)</f>
        <v>0.24096525406722114</v>
      </c>
      <c r="DF129" s="71">
        <f t="shared" ref="DF129:DF148" si="574">(DA129-DA128)/LN(DA129/DA128)</f>
        <v>0.33175513589114675</v>
      </c>
      <c r="DG129" s="71">
        <f t="shared" ref="DG129:DG148" si="575">(DB129-DB128)/LN(DB129/DB128)</f>
        <v>0.26963587815772688</v>
      </c>
      <c r="DH129" s="71">
        <f t="shared" ref="DH129:DH148" si="576">(DC129-DC128)/LN(DC129/DC128)</f>
        <v>0.15755359000624716</v>
      </c>
      <c r="DI129" s="71">
        <f t="shared" ref="DI129:DI148" si="577">SUM(DE129:DH129)</f>
        <v>0.9999098581223419</v>
      </c>
      <c r="DJ129" s="71"/>
      <c r="DK129" s="71">
        <f t="shared" ref="DK129:DK148" si="578">DE129/$DI129</f>
        <v>0.24098697708582681</v>
      </c>
      <c r="DL129" s="71">
        <f t="shared" ref="DL129:DL148" si="579">DF129/$DI129</f>
        <v>0.33178504361795735</v>
      </c>
      <c r="DM129" s="71">
        <f t="shared" ref="DM129:DM148" si="580">DG129/$DI129</f>
        <v>0.2696601858332075</v>
      </c>
      <c r="DN129" s="71">
        <f t="shared" ref="DN129:DN148" si="581">DH129/$DI129</f>
        <v>0.15756779346300837</v>
      </c>
      <c r="DQ129" s="71">
        <f t="shared" si="507"/>
        <v>6.8335551472884809E-2</v>
      </c>
      <c r="DR129" s="71">
        <f t="shared" si="508"/>
        <v>2.1159801389943497E-2</v>
      </c>
      <c r="DS129" s="71">
        <f t="shared" si="509"/>
        <v>-9.8847341655366548E-3</v>
      </c>
      <c r="DT129" s="71">
        <f t="shared" si="510"/>
        <v>-5.4594681449677038E-2</v>
      </c>
      <c r="DV129" s="71">
        <f t="shared" si="563"/>
        <v>0.21445627725780289</v>
      </c>
      <c r="DW129" s="71">
        <f t="shared" si="564"/>
        <v>0.25979172175742798</v>
      </c>
      <c r="DX129" s="71">
        <f t="shared" si="565"/>
        <v>0.33371061051532153</v>
      </c>
      <c r="DY129" s="71">
        <f t="shared" si="566"/>
        <v>0.19204139046944757</v>
      </c>
      <c r="DZ129" s="71"/>
      <c r="EB129" s="71">
        <f t="shared" ref="EB129:EB148" si="582">LN(DV129/DV128)</f>
        <v>2.5187505323565136E-3</v>
      </c>
      <c r="EC129" s="71">
        <f t="shared" ref="EC129:EC148" si="583">LN(DW129/DW128)</f>
        <v>-5.9195430188961539E-3</v>
      </c>
      <c r="ED129" s="71">
        <f t="shared" ref="ED129:ED148" si="584">LN(DX129/DX128)</f>
        <v>1.0298154900928011E-3</v>
      </c>
      <c r="EE129" s="71">
        <f t="shared" ref="EE129:EE148" si="585">LN(DY129/DY128)</f>
        <v>3.439769583296171E-3</v>
      </c>
      <c r="EG129" s="71">
        <f t="shared" si="519"/>
        <v>9.6893202759629508E-4</v>
      </c>
      <c r="EH129" s="71">
        <f t="shared" si="520"/>
        <v>1.1696984710193429E-3</v>
      </c>
      <c r="EI129" s="71">
        <f t="shared" si="521"/>
        <v>1.299857330909049E-3</v>
      </c>
      <c r="EJ129" s="71">
        <f t="shared" si="522"/>
        <v>-1.8466393071204129E-4</v>
      </c>
      <c r="EL129" s="71">
        <f t="shared" si="523"/>
        <v>-2.8843603104242157E-3</v>
      </c>
      <c r="EM129" s="71">
        <f t="shared" si="524"/>
        <v>-3.7849435854186942E-4</v>
      </c>
      <c r="EN129" s="71">
        <f t="shared" si="525"/>
        <v>3.1004556398570748E-4</v>
      </c>
      <c r="EO129" s="71">
        <f t="shared" si="526"/>
        <v>1.0557163629669423E-3</v>
      </c>
      <c r="EQ129" s="71">
        <f t="shared" ref="EQ129:EQ148" si="586">LN(AO129/AO128)</f>
        <v>-8.3839759432746894E-3</v>
      </c>
      <c r="ER129" s="71">
        <f t="shared" ref="ER129:ER148" si="587">LN(AP129/AP128)</f>
        <v>8.4347877194329689E-3</v>
      </c>
      <c r="ES129" s="71">
        <f t="shared" ref="ES129:ES148" si="588">LN(AQ129/AQ128)</f>
        <v>6.6024101826698701E-3</v>
      </c>
      <c r="ET129" s="71">
        <f t="shared" ref="ET129:ET148" si="589">LN(AR129/AR128)</f>
        <v>9.6714784138943761E-3</v>
      </c>
      <c r="EW129" s="71">
        <f t="shared" ref="EW129:EW149" si="590">EXP(SUMPRODUCT($DK129:$DN129,DQ129:DT129))</f>
        <v>1.0122955775125482</v>
      </c>
      <c r="EX129" s="71">
        <f t="shared" ref="EX129:EX148" si="591">IF(ISERR(EW129),EX128,EW129*EX128)</f>
        <v>0.75147660408771688</v>
      </c>
      <c r="EY129" s="71">
        <f t="shared" si="567"/>
        <v>1.0855099196336568</v>
      </c>
      <c r="EZ129" s="71"/>
      <c r="FA129" s="71">
        <f t="shared" ref="FA129:FA157" si="592">EXP(SUMPRODUCT($DK129:$DN129,EB129:EE129))</f>
        <v>0.99946281171511642</v>
      </c>
      <c r="FB129" s="71">
        <f t="shared" si="464"/>
        <v>0.98262857291928341</v>
      </c>
      <c r="FC129" s="71">
        <f t="shared" si="568"/>
        <v>1.0040726034499938</v>
      </c>
      <c r="FD129" s="71"/>
      <c r="FE129" s="71">
        <f t="shared" ref="FE129:FE157" si="593">EXP(SUMPRODUCT($DK129:$DN129,EG129:EJ129))</f>
        <v>1.0009434559146773</v>
      </c>
      <c r="FF129" s="71">
        <f t="shared" ref="FF129:FF148" si="594">IF(ISERR(FE129),FF128,FE129*FF128)</f>
        <v>1.0070857149150167</v>
      </c>
      <c r="FG129" s="71">
        <f t="shared" si="569"/>
        <v>1.0001625951232977</v>
      </c>
      <c r="FH129" s="71"/>
      <c r="FI129" s="71">
        <f t="shared" ref="FI129:FI157" si="595">EXP(SUMPRODUCT($DK129:$DN129,EL129:EO129))</f>
        <v>0.99942944463159555</v>
      </c>
      <c r="FJ129" s="71">
        <f t="shared" ref="FJ129:FJ148" si="596">IF(ISERR(FI129),FJ128,FI129*FJ128)</f>
        <v>1.0249358764145622</v>
      </c>
      <c r="FK129" s="71">
        <f t="shared" si="570"/>
        <v>0.9710861771033531</v>
      </c>
      <c r="FM129" s="71">
        <f t="shared" ref="FM129:FM157" si="597">EXP(SUMPRODUCT($DK129:$DN129,EQ129:ET129))</f>
        <v>1.004090772523679</v>
      </c>
      <c r="FN129" s="71">
        <f t="shared" ref="FN129:FN148" si="598">IF(ISERR(FM129),FN128,FM129*FN128)</f>
        <v>0.98687156190797354</v>
      </c>
      <c r="FO129" s="71">
        <f t="shared" si="571"/>
        <v>0.97680495430751391</v>
      </c>
      <c r="FQ129" s="238"/>
      <c r="FS129" s="51">
        <f t="shared" si="553"/>
        <v>2005</v>
      </c>
      <c r="FT129" s="71">
        <f t="shared" si="476"/>
        <v>0.92592551721241012</v>
      </c>
      <c r="FU129" s="71">
        <f t="shared" si="477"/>
        <v>0.98268000186193394</v>
      </c>
      <c r="FV129" s="71">
        <f t="shared" si="478"/>
        <v>0.99590169002687801</v>
      </c>
      <c r="FW129" s="71">
        <f t="shared" si="479"/>
        <v>1.184690573768391</v>
      </c>
      <c r="FX129" s="71">
        <f t="shared" si="480"/>
        <v>0.96746515977255776</v>
      </c>
      <c r="FY129" s="71">
        <f t="shared" si="481"/>
        <v>0.82548122185905781</v>
      </c>
      <c r="GA129" s="51">
        <f t="shared" si="554"/>
        <v>2005</v>
      </c>
      <c r="GB129" s="118">
        <f t="shared" si="482"/>
        <v>1.1720731750962434</v>
      </c>
      <c r="GC129" s="118">
        <f t="shared" si="483"/>
        <v>1.2658395878589526</v>
      </c>
      <c r="GD129" s="118">
        <f t="shared" si="484"/>
        <v>1.184690573768391</v>
      </c>
      <c r="GE129" s="118">
        <f t="shared" si="485"/>
        <v>0.93424239269889486</v>
      </c>
      <c r="GF129" s="118">
        <f t="shared" si="486"/>
        <v>0.82548122185905781</v>
      </c>
    </row>
    <row r="130" spans="1:188" x14ac:dyDescent="0.2">
      <c r="A130" s="50" t="s">
        <v>122</v>
      </c>
      <c r="B130" s="50">
        <f t="shared" si="572"/>
        <v>1983</v>
      </c>
      <c r="D130" s="79">
        <f t="shared" si="555"/>
        <v>2227.527</v>
      </c>
      <c r="E130" s="79">
        <f t="shared" si="555"/>
        <v>3036.8020000000001</v>
      </c>
      <c r="F130" s="79">
        <f t="shared" si="555"/>
        <v>2559.3440000000001</v>
      </c>
      <c r="G130" s="79">
        <f t="shared" si="555"/>
        <v>1547.866</v>
      </c>
      <c r="H130" s="79">
        <f t="shared" si="495"/>
        <v>9371.5390000000007</v>
      </c>
      <c r="I130" s="74">
        <f t="shared" si="494"/>
        <v>9371.5390000000007</v>
      </c>
      <c r="J130" s="321">
        <f t="shared" si="496"/>
        <v>18207.106877348513</v>
      </c>
      <c r="K130" s="321">
        <f t="shared" si="496"/>
        <v>21890.252205688023</v>
      </c>
      <c r="L130" s="321">
        <f t="shared" si="496"/>
        <v>28400.612991728423</v>
      </c>
      <c r="M130" s="321">
        <f t="shared" si="496"/>
        <v>16443.048710441089</v>
      </c>
      <c r="N130" s="321">
        <f t="shared" si="531"/>
        <v>84941.020785206041</v>
      </c>
      <c r="P130" s="84">
        <f t="shared" si="497"/>
        <v>29.742472005506102</v>
      </c>
      <c r="Q130" s="84">
        <f t="shared" si="497"/>
        <v>33.085898826416425</v>
      </c>
      <c r="R130" s="84">
        <f t="shared" si="497"/>
        <v>40.495140738056371</v>
      </c>
      <c r="S130" s="84">
        <f t="shared" si="497"/>
        <v>22.295819166357273</v>
      </c>
      <c r="T130" s="84">
        <f t="shared" si="532"/>
        <v>125.61933073633618</v>
      </c>
      <c r="V130" s="79">
        <f t="shared" si="556"/>
        <v>122.34381964172844</v>
      </c>
      <c r="W130" s="79">
        <f t="shared" si="556"/>
        <v>138.7285067099825</v>
      </c>
      <c r="X130" s="79">
        <f t="shared" si="556"/>
        <v>90.115801399969769</v>
      </c>
      <c r="Y130" s="79">
        <f t="shared" si="556"/>
        <v>94.134976260036765</v>
      </c>
      <c r="Z130" s="79">
        <f t="shared" si="556"/>
        <v>110.32995498957102</v>
      </c>
      <c r="AA130" s="150"/>
      <c r="AC130" s="84">
        <f t="shared" si="557"/>
        <v>74.893808409322105</v>
      </c>
      <c r="AD130" s="84">
        <f t="shared" si="557"/>
        <v>91.785386152947979</v>
      </c>
      <c r="AE130" s="84">
        <f t="shared" si="557"/>
        <v>63.201262012031719</v>
      </c>
      <c r="AF130" s="84">
        <f t="shared" si="557"/>
        <v>69.424047102768668</v>
      </c>
      <c r="AG130" s="84">
        <f t="shared" si="557"/>
        <v>74.602682127562261</v>
      </c>
      <c r="AI130" s="84">
        <f t="shared" si="558"/>
        <v>76.50054438743912</v>
      </c>
      <c r="AJ130" s="84">
        <f t="shared" si="558"/>
        <v>91.405364455920648</v>
      </c>
      <c r="AK130" s="84">
        <f t="shared" si="558"/>
        <v>63.827207087556928</v>
      </c>
      <c r="AL130" s="84">
        <f t="shared" si="558"/>
        <v>69.25340946530936</v>
      </c>
      <c r="AM130" s="84">
        <f t="shared" si="558"/>
        <v>75.054508833825693</v>
      </c>
      <c r="AN130" s="118">
        <f t="shared" si="533"/>
        <v>1.0346605025701427</v>
      </c>
      <c r="AO130" s="118">
        <f t="shared" si="534"/>
        <v>0.97899706477930859</v>
      </c>
      <c r="AP130" s="118">
        <f t="shared" si="535"/>
        <v>1.0041575426047407</v>
      </c>
      <c r="AQ130" s="118">
        <f t="shared" si="536"/>
        <v>0.99019313073394311</v>
      </c>
      <c r="AR130" s="118">
        <f t="shared" si="537"/>
        <v>1.0024639600963587</v>
      </c>
      <c r="AS130" s="118">
        <f t="shared" si="538"/>
        <v>0.99398001914496836</v>
      </c>
      <c r="AU130" s="124">
        <f t="shared" si="539"/>
        <v>1633.5638718367031</v>
      </c>
      <c r="AV130" s="124">
        <f t="shared" si="540"/>
        <v>1511.4443870052487</v>
      </c>
      <c r="AW130" s="124">
        <f t="shared" si="541"/>
        <v>1425.8544613051288</v>
      </c>
      <c r="AX130" s="124">
        <f t="shared" si="542"/>
        <v>1355.9419277399429</v>
      </c>
      <c r="AY130" s="124">
        <f t="shared" si="543"/>
        <v>1478.9006486511989</v>
      </c>
      <c r="BB130" s="71">
        <f t="shared" si="501"/>
        <v>1.0034356316658766</v>
      </c>
      <c r="BC130" s="71">
        <f t="shared" si="502"/>
        <v>1.0502082934543837</v>
      </c>
      <c r="BD130" s="71">
        <f t="shared" si="503"/>
        <v>1.0166877524045526</v>
      </c>
      <c r="BE130" s="71">
        <f t="shared" si="504"/>
        <v>1.0688845115266776</v>
      </c>
      <c r="BF130" s="71"/>
      <c r="BG130" s="71"/>
      <c r="BH130" s="71"/>
      <c r="BI130" s="71"/>
      <c r="BJ130" s="71"/>
      <c r="BK130" s="71"/>
      <c r="BL130" s="71"/>
      <c r="BM130" s="71"/>
      <c r="BN130" s="71"/>
      <c r="BO130" s="71"/>
      <c r="BP130" s="72"/>
      <c r="BQ130" s="147">
        <f>Northeast!AK130</f>
        <v>1.002074017104214</v>
      </c>
      <c r="BR130" s="147">
        <f>Midwest!AK130</f>
        <v>1.0479654649146257</v>
      </c>
      <c r="BS130" s="147">
        <f>South!AK130</f>
        <v>1.0152658391590919</v>
      </c>
      <c r="BT130" s="147">
        <f>West!AK130</f>
        <v>1.070649021937073</v>
      </c>
      <c r="BU130" s="72"/>
      <c r="BV130" s="147">
        <f>Northeast!AH130</f>
        <v>1.0013587963946988</v>
      </c>
      <c r="BW130" s="147">
        <f>Midwest!AH130</f>
        <v>1.0021401740943254</v>
      </c>
      <c r="BX130" s="147">
        <f>South!AH130</f>
        <v>1.0014005329349389</v>
      </c>
      <c r="BY130" s="147">
        <f>West!AH130</f>
        <v>0.9983519245109822</v>
      </c>
      <c r="CA130" s="147">
        <f>Northeast!AI130</f>
        <v>0.98732168291458366</v>
      </c>
      <c r="CB130" s="147">
        <f>Midwest!AI130</f>
        <v>0.96412591375169665</v>
      </c>
      <c r="CC130" s="147">
        <f>South!AI130</f>
        <v>0.96304339053538057</v>
      </c>
      <c r="CD130" s="147">
        <f>West!AI130</f>
        <v>0.97370354850528462</v>
      </c>
      <c r="CF130" s="147">
        <f>Northeast!AJ130</f>
        <v>0.97263062451143079</v>
      </c>
      <c r="CG130" s="147">
        <f>Midwest!AJ130</f>
        <v>0.97801057498011224</v>
      </c>
      <c r="CH130" s="147">
        <f>South!AJ130</f>
        <v>0.97397008427516485</v>
      </c>
      <c r="CI130" s="147">
        <f>West!AJ130</f>
        <v>0.93742072503953222</v>
      </c>
      <c r="CK130" s="73">
        <f t="shared" si="505"/>
        <v>0.97808555197684088</v>
      </c>
      <c r="CL130" s="73">
        <f t="shared" si="506"/>
        <v>0.97418953301559219</v>
      </c>
      <c r="CM130" s="73">
        <f t="shared" si="544"/>
        <v>1.0031008850571754</v>
      </c>
      <c r="CN130" s="73">
        <f t="shared" si="545"/>
        <v>1.0011306333462875</v>
      </c>
      <c r="CO130" s="73">
        <f t="shared" si="546"/>
        <v>0.97084581934853875</v>
      </c>
      <c r="CP130" s="73">
        <f t="shared" si="547"/>
        <v>0.96900170586107359</v>
      </c>
      <c r="CQ130" s="73">
        <f t="shared" si="548"/>
        <v>1.0311771684541209</v>
      </c>
      <c r="CR130" s="73">
        <f t="shared" si="549"/>
        <v>0.95284070712961588</v>
      </c>
      <c r="CS130" s="73">
        <f t="shared" si="550"/>
        <v>0.95284070712961633</v>
      </c>
      <c r="CT130" s="73"/>
      <c r="CU130" s="73">
        <f t="shared" si="551"/>
        <v>0.9447353595658432</v>
      </c>
      <c r="CX130" s="53"/>
      <c r="CZ130" s="71">
        <f t="shared" si="559"/>
        <v>0.23769062904182545</v>
      </c>
      <c r="DA130" s="71">
        <f t="shared" si="560"/>
        <v>0.32404517550425815</v>
      </c>
      <c r="DB130" s="71">
        <f t="shared" si="561"/>
        <v>0.27309751365277357</v>
      </c>
      <c r="DC130" s="71">
        <f t="shared" si="562"/>
        <v>0.1651666818011428</v>
      </c>
      <c r="DE130" s="71">
        <f t="shared" si="573"/>
        <v>0.24199762310750458</v>
      </c>
      <c r="DF130" s="71">
        <f t="shared" si="574"/>
        <v>0.32857087868748658</v>
      </c>
      <c r="DG130" s="71">
        <f t="shared" si="575"/>
        <v>0.27022861557437922</v>
      </c>
      <c r="DH130" s="71">
        <f t="shared" si="576"/>
        <v>0.15907001811605057</v>
      </c>
      <c r="DI130" s="71">
        <f t="shared" si="577"/>
        <v>0.99986713548542105</v>
      </c>
      <c r="DJ130" s="71"/>
      <c r="DK130" s="71">
        <f t="shared" si="578"/>
        <v>0.24202978027677471</v>
      </c>
      <c r="DL130" s="71">
        <f t="shared" si="579"/>
        <v>0.32861453989881384</v>
      </c>
      <c r="DM130" s="71">
        <f t="shared" si="580"/>
        <v>0.27026452413918689</v>
      </c>
      <c r="DN130" s="71">
        <f t="shared" si="581"/>
        <v>0.1590911556852245</v>
      </c>
      <c r="DQ130" s="71">
        <f t="shared" si="507"/>
        <v>-7.7651377221328921E-2</v>
      </c>
      <c r="DR130" s="71">
        <f t="shared" si="508"/>
        <v>-8.2477357963672435E-2</v>
      </c>
      <c r="DS130" s="71">
        <f t="shared" si="509"/>
        <v>-2.2686435770213485E-2</v>
      </c>
      <c r="DT130" s="71">
        <f t="shared" si="510"/>
        <v>4.2725606708087695E-3</v>
      </c>
      <c r="DV130" s="71">
        <f t="shared" si="563"/>
        <v>0.21434998907523839</v>
      </c>
      <c r="DW130" s="71">
        <f t="shared" si="564"/>
        <v>0.25771119776206636</v>
      </c>
      <c r="DX130" s="71">
        <f t="shared" si="565"/>
        <v>0.33435685996223491</v>
      </c>
      <c r="DY130" s="71">
        <f t="shared" si="566"/>
        <v>0.1935819532004604</v>
      </c>
      <c r="DZ130" s="71"/>
      <c r="EB130" s="71">
        <f t="shared" si="582"/>
        <v>-4.9573988575393323E-4</v>
      </c>
      <c r="EC130" s="71">
        <f t="shared" si="583"/>
        <v>-8.0406704043992482E-3</v>
      </c>
      <c r="ED130" s="71">
        <f t="shared" si="584"/>
        <v>1.9346837768569312E-3</v>
      </c>
      <c r="EE130" s="71">
        <f t="shared" si="585"/>
        <v>7.9900294012788444E-3</v>
      </c>
      <c r="EG130" s="71">
        <f t="shared" si="519"/>
        <v>5.9422473681158459E-4</v>
      </c>
      <c r="EH130" s="71">
        <f t="shared" si="520"/>
        <v>1.3744474013654771E-3</v>
      </c>
      <c r="EI130" s="71">
        <f t="shared" si="521"/>
        <v>1.5335376917567152E-3</v>
      </c>
      <c r="EJ130" s="71">
        <f t="shared" si="522"/>
        <v>-2.6734083111174813E-4</v>
      </c>
      <c r="EL130" s="71">
        <f t="shared" si="523"/>
        <v>-1.6151469444735628E-3</v>
      </c>
      <c r="EM130" s="71">
        <f t="shared" si="524"/>
        <v>-6.0370615222860046E-4</v>
      </c>
      <c r="EN130" s="71">
        <f t="shared" si="525"/>
        <v>1.9023742626700656E-4</v>
      </c>
      <c r="EO130" s="71">
        <f t="shared" si="526"/>
        <v>1.8249969550284035E-3</v>
      </c>
      <c r="EQ130" s="71">
        <f t="shared" si="586"/>
        <v>-1.6258829947981491E-2</v>
      </c>
      <c r="ER130" s="71">
        <f t="shared" si="587"/>
        <v>2.4540117373976012E-3</v>
      </c>
      <c r="ES130" s="71">
        <f t="shared" si="588"/>
        <v>-1.9431335249982747E-2</v>
      </c>
      <c r="ET130" s="71">
        <f t="shared" si="589"/>
        <v>2.2608122858361582E-3</v>
      </c>
      <c r="EW130" s="71">
        <f t="shared" si="590"/>
        <v>0.94994725502105737</v>
      </c>
      <c r="EX130" s="71">
        <f t="shared" si="591"/>
        <v>0.71386313726567252</v>
      </c>
      <c r="EY130" s="71">
        <f t="shared" si="567"/>
        <v>1.0311771684541209</v>
      </c>
      <c r="EZ130" s="71"/>
      <c r="FA130" s="71">
        <f t="shared" si="592"/>
        <v>0.99903222297921523</v>
      </c>
      <c r="FB130" s="71">
        <f t="shared" si="464"/>
        <v>0.98167760756644562</v>
      </c>
      <c r="FC130" s="71">
        <f t="shared" si="568"/>
        <v>1.0031008850571754</v>
      </c>
      <c r="FD130" s="71"/>
      <c r="FE130" s="71">
        <f t="shared" si="593"/>
        <v>1.0009678808502838</v>
      </c>
      <c r="FF130" s="71">
        <f t="shared" si="594"/>
        <v>1.0080604538930773</v>
      </c>
      <c r="FG130" s="71">
        <f t="shared" si="569"/>
        <v>1.0011306333462875</v>
      </c>
      <c r="FH130" s="71"/>
      <c r="FI130" s="71">
        <f t="shared" si="595"/>
        <v>0.99975248565937658</v>
      </c>
      <c r="FJ130" s="71">
        <f t="shared" si="596"/>
        <v>1.0246821900869301</v>
      </c>
      <c r="FK130" s="71">
        <f t="shared" si="570"/>
        <v>0.97084581934853875</v>
      </c>
      <c r="FM130" s="71">
        <f t="shared" si="597"/>
        <v>0.99201145693208292</v>
      </c>
      <c r="FN130" s="71">
        <f t="shared" si="598"/>
        <v>0.97898789593316915</v>
      </c>
      <c r="FO130" s="71">
        <f t="shared" si="571"/>
        <v>0.96900170586107359</v>
      </c>
      <c r="FQ130" s="238"/>
      <c r="FS130" s="51">
        <f t="shared" si="553"/>
        <v>2006</v>
      </c>
      <c r="FT130" s="71">
        <f t="shared" si="476"/>
        <v>0.85731003759057922</v>
      </c>
      <c r="FU130" s="71">
        <f t="shared" si="477"/>
        <v>0.98168502213010234</v>
      </c>
      <c r="FV130" s="71">
        <f t="shared" si="478"/>
        <v>0.99565003335121816</v>
      </c>
      <c r="FW130" s="71">
        <f t="shared" si="479"/>
        <v>1.1970548161318673</v>
      </c>
      <c r="FX130" s="71">
        <f t="shared" si="480"/>
        <v>0.92399050476961042</v>
      </c>
      <c r="FY130" s="71">
        <f t="shared" si="481"/>
        <v>0.79300784646058564</v>
      </c>
      <c r="GA130" s="51">
        <f t="shared" si="554"/>
        <v>2006</v>
      </c>
      <c r="GB130" s="118">
        <f t="shared" si="482"/>
        <v>1.093236775685464</v>
      </c>
      <c r="GC130" s="118">
        <f t="shared" si="483"/>
        <v>1.2751941861755689</v>
      </c>
      <c r="GD130" s="118">
        <f t="shared" si="484"/>
        <v>1.1970548161318673</v>
      </c>
      <c r="GE130" s="118">
        <f t="shared" si="485"/>
        <v>0.89045471538572585</v>
      </c>
      <c r="GF130" s="118">
        <f t="shared" si="486"/>
        <v>0.79300784646058564</v>
      </c>
    </row>
    <row r="131" spans="1:188" x14ac:dyDescent="0.2">
      <c r="A131" s="50" t="s">
        <v>122</v>
      </c>
      <c r="B131" s="50">
        <f t="shared" si="572"/>
        <v>1984</v>
      </c>
      <c r="D131" s="79">
        <f t="shared" si="555"/>
        <v>2346.6860000000001</v>
      </c>
      <c r="E131" s="79">
        <f t="shared" si="555"/>
        <v>3111.01</v>
      </c>
      <c r="F131" s="79">
        <f t="shared" si="555"/>
        <v>2827.047</v>
      </c>
      <c r="G131" s="79">
        <f t="shared" si="555"/>
        <v>1563.405</v>
      </c>
      <c r="H131" s="79">
        <f t="shared" si="495"/>
        <v>9848.148000000001</v>
      </c>
      <c r="I131" s="74">
        <f t="shared" si="494"/>
        <v>9848.148000000001</v>
      </c>
      <c r="J131" s="321">
        <f t="shared" si="496"/>
        <v>18313.872427904465</v>
      </c>
      <c r="K131" s="321">
        <f t="shared" si="496"/>
        <v>21938.941840436102</v>
      </c>
      <c r="L131" s="321">
        <f t="shared" si="496"/>
        <v>29035.98085317605</v>
      </c>
      <c r="M131" s="321">
        <f t="shared" si="496"/>
        <v>16847.287028913135</v>
      </c>
      <c r="N131" s="321">
        <f t="shared" si="531"/>
        <v>86136.082150429764</v>
      </c>
      <c r="P131" s="84">
        <f t="shared" si="497"/>
        <v>29.928087629981121</v>
      </c>
      <c r="Q131" s="84">
        <f t="shared" si="497"/>
        <v>33.270993235145312</v>
      </c>
      <c r="R131" s="84">
        <f t="shared" si="497"/>
        <v>41.584129722086679</v>
      </c>
      <c r="S131" s="84">
        <f t="shared" si="497"/>
        <v>22.900052752370573</v>
      </c>
      <c r="T131" s="84">
        <f t="shared" si="532"/>
        <v>127.68326333958369</v>
      </c>
      <c r="V131" s="79">
        <f t="shared" si="556"/>
        <v>128.13707255186529</v>
      </c>
      <c r="W131" s="79">
        <f t="shared" si="556"/>
        <v>141.80310165488635</v>
      </c>
      <c r="X131" s="79">
        <f t="shared" si="556"/>
        <v>97.363578461334072</v>
      </c>
      <c r="Y131" s="79">
        <f t="shared" si="556"/>
        <v>92.798620770032642</v>
      </c>
      <c r="Z131" s="79">
        <f t="shared" si="556"/>
        <v>114.33243484189354</v>
      </c>
      <c r="AA131" s="149"/>
      <c r="AB131" s="74"/>
      <c r="AC131" s="84">
        <f t="shared" si="557"/>
        <v>78.410823605353102</v>
      </c>
      <c r="AD131" s="84">
        <f t="shared" si="557"/>
        <v>93.505173651195093</v>
      </c>
      <c r="AE131" s="84">
        <f t="shared" si="557"/>
        <v>67.983796195654506</v>
      </c>
      <c r="AF131" s="84">
        <f t="shared" si="557"/>
        <v>68.270803430274157</v>
      </c>
      <c r="AG131" s="84">
        <f t="shared" si="557"/>
        <v>77.129513629425929</v>
      </c>
      <c r="AI131" s="84">
        <f t="shared" si="558"/>
        <v>79.817169330401299</v>
      </c>
      <c r="AJ131" s="84">
        <f t="shared" si="558"/>
        <v>93.61990322967435</v>
      </c>
      <c r="AK131" s="84">
        <f t="shared" si="558"/>
        <v>66.885468825871953</v>
      </c>
      <c r="AL131" s="84">
        <f t="shared" si="558"/>
        <v>67.400069548079017</v>
      </c>
      <c r="AM131" s="84">
        <f t="shared" si="558"/>
        <v>76.975175198407413</v>
      </c>
      <c r="AN131" s="118">
        <f t="shared" si="533"/>
        <v>1.0611377609910531</v>
      </c>
      <c r="AO131" s="118">
        <f t="shared" si="534"/>
        <v>0.98238041092103046</v>
      </c>
      <c r="AP131" s="118">
        <f t="shared" si="535"/>
        <v>0.99877451722848087</v>
      </c>
      <c r="AQ131" s="118">
        <f t="shared" si="536"/>
        <v>1.0164210162395948</v>
      </c>
      <c r="AR131" s="118">
        <f t="shared" si="537"/>
        <v>1.0129188869986849</v>
      </c>
      <c r="AS131" s="118">
        <f t="shared" si="538"/>
        <v>1.0020050416334967</v>
      </c>
      <c r="AU131" s="124">
        <f t="shared" si="539"/>
        <v>1634.175827520799</v>
      </c>
      <c r="AV131" s="124">
        <f t="shared" si="540"/>
        <v>1516.5267986545675</v>
      </c>
      <c r="AW131" s="124">
        <f t="shared" si="541"/>
        <v>1432.158601163221</v>
      </c>
      <c r="AX131" s="124">
        <f t="shared" si="542"/>
        <v>1359.2724284372757</v>
      </c>
      <c r="AY131" s="124">
        <f t="shared" si="543"/>
        <v>1482.3435214593937</v>
      </c>
      <c r="BB131" s="71">
        <f t="shared" si="501"/>
        <v>1.0469388468558916</v>
      </c>
      <c r="BC131" s="71">
        <f t="shared" si="502"/>
        <v>1.0756523907479731</v>
      </c>
      <c r="BD131" s="71">
        <f t="shared" si="503"/>
        <v>1.0654020451782764</v>
      </c>
      <c r="BE131" s="71">
        <f t="shared" si="504"/>
        <v>1.0402793302451123</v>
      </c>
      <c r="BF131" s="71"/>
      <c r="BG131" s="71"/>
      <c r="BH131" s="71"/>
      <c r="BI131" s="71"/>
      <c r="BJ131" s="71"/>
      <c r="BK131" s="71"/>
      <c r="BL131" s="71"/>
      <c r="BM131" s="71"/>
      <c r="BN131" s="71"/>
      <c r="BO131" s="71"/>
      <c r="BP131" s="72"/>
      <c r="BQ131" s="147">
        <f>Northeast!AK131</f>
        <v>1.0454937397287458</v>
      </c>
      <c r="BR131" s="147">
        <f>Midwest!AK131</f>
        <v>1.0744282177800635</v>
      </c>
      <c r="BS131" s="147">
        <f>South!AK131</f>
        <v>1.0637448563918921</v>
      </c>
      <c r="BT131" s="147">
        <f>West!AK131</f>
        <v>1.041501451043316</v>
      </c>
      <c r="BU131" s="72"/>
      <c r="BV131" s="147">
        <f>Northeast!AH131</f>
        <v>1.001382224562646</v>
      </c>
      <c r="BW131" s="147">
        <f>Midwest!AH131</f>
        <v>1.0011393715723877</v>
      </c>
      <c r="BX131" s="147">
        <f>South!AH131</f>
        <v>1.0015578818326845</v>
      </c>
      <c r="BY131" s="147">
        <f>West!AH131</f>
        <v>0.99882657792077023</v>
      </c>
      <c r="CA131" s="147">
        <f>Northeast!AI131</f>
        <v>0.98769154731126096</v>
      </c>
      <c r="CB131" s="147">
        <f>Midwest!AI131</f>
        <v>0.96736790189071831</v>
      </c>
      <c r="CC131" s="147">
        <f>South!AI131</f>
        <v>0.96730130071352671</v>
      </c>
      <c r="CD131" s="147">
        <f>West!AI131</f>
        <v>0.97609518510929283</v>
      </c>
      <c r="CF131" s="147">
        <f>Northeast!AJ131</f>
        <v>0.97599196867593352</v>
      </c>
      <c r="CG131" s="147">
        <f>Midwest!AJ131</f>
        <v>0.97276771664364836</v>
      </c>
      <c r="CH131" s="147">
        <f>South!AJ131</f>
        <v>0.9997682594628321</v>
      </c>
      <c r="CI131" s="147">
        <f>West!AJ131</f>
        <v>0.94719730110324618</v>
      </c>
      <c r="CK131" s="73">
        <f t="shared" si="505"/>
        <v>0.99184653865025063</v>
      </c>
      <c r="CL131" s="73">
        <f t="shared" si="506"/>
        <v>1.0095305605598068</v>
      </c>
      <c r="CM131" s="73">
        <f t="shared" si="544"/>
        <v>1.0013577535155851</v>
      </c>
      <c r="CN131" s="73">
        <f t="shared" si="545"/>
        <v>1.00093726515688</v>
      </c>
      <c r="CO131" s="73">
        <f t="shared" si="546"/>
        <v>0.97356419223240842</v>
      </c>
      <c r="CP131" s="73">
        <f t="shared" si="547"/>
        <v>0.97688521174247656</v>
      </c>
      <c r="CQ131" s="73">
        <f t="shared" si="548"/>
        <v>1.0590469644645346</v>
      </c>
      <c r="CR131" s="73">
        <f t="shared" si="549"/>
        <v>1.0012993921528914</v>
      </c>
      <c r="CS131" s="73">
        <f t="shared" si="550"/>
        <v>1.0012993921528917</v>
      </c>
      <c r="CT131" s="73"/>
      <c r="CU131" s="73">
        <f t="shared" si="551"/>
        <v>0.95324437388877836</v>
      </c>
      <c r="CX131" s="53"/>
      <c r="CZ131" s="71">
        <f t="shared" si="559"/>
        <v>0.23828703630367862</v>
      </c>
      <c r="DA131" s="71">
        <f t="shared" si="560"/>
        <v>0.31589797391347085</v>
      </c>
      <c r="DB131" s="71">
        <f t="shared" si="561"/>
        <v>0.28706382154289312</v>
      </c>
      <c r="DC131" s="71">
        <f t="shared" si="562"/>
        <v>0.15875116823995739</v>
      </c>
      <c r="DE131" s="71">
        <f t="shared" si="573"/>
        <v>0.23798870812146841</v>
      </c>
      <c r="DF131" s="71">
        <f t="shared" si="574"/>
        <v>0.31995428677659715</v>
      </c>
      <c r="DG131" s="71">
        <f t="shared" si="575"/>
        <v>0.28002262179059229</v>
      </c>
      <c r="DH131" s="71">
        <f t="shared" si="576"/>
        <v>0.16193774520564544</v>
      </c>
      <c r="DI131" s="71">
        <f t="shared" si="577"/>
        <v>0.99990336189430318</v>
      </c>
      <c r="DJ131" s="71"/>
      <c r="DK131" s="71">
        <f t="shared" si="578"/>
        <v>0.23801170912217165</v>
      </c>
      <c r="DL131" s="71">
        <f t="shared" si="579"/>
        <v>0.31998520954109821</v>
      </c>
      <c r="DM131" s="71">
        <f t="shared" si="580"/>
        <v>0.28004968526167695</v>
      </c>
      <c r="DN131" s="71">
        <f t="shared" si="581"/>
        <v>0.1619533960750533</v>
      </c>
      <c r="DQ131" s="71">
        <f t="shared" si="507"/>
        <v>4.2417382743468061E-2</v>
      </c>
      <c r="DR131" s="71">
        <f t="shared" si="508"/>
        <v>2.4937997608439899E-2</v>
      </c>
      <c r="DS131" s="71">
        <f t="shared" si="509"/>
        <v>4.6645076836732385E-2</v>
      </c>
      <c r="DT131" s="71">
        <f t="shared" si="510"/>
        <v>-2.7601652204694793E-2</v>
      </c>
      <c r="DV131" s="71">
        <f t="shared" si="563"/>
        <v>0.21261557259965405</v>
      </c>
      <c r="DW131" s="71">
        <f t="shared" si="564"/>
        <v>0.25470094869327231</v>
      </c>
      <c r="DX131" s="71">
        <f t="shared" si="565"/>
        <v>0.33709428300287719</v>
      </c>
      <c r="DY131" s="71">
        <f t="shared" si="566"/>
        <v>0.19558919570419628</v>
      </c>
      <c r="DZ131" s="71"/>
      <c r="EB131" s="71">
        <f t="shared" si="582"/>
        <v>-8.1244304996473254E-3</v>
      </c>
      <c r="EC131" s="71">
        <f t="shared" si="583"/>
        <v>-1.1749462692926309E-2</v>
      </c>
      <c r="ED131" s="71">
        <f t="shared" si="584"/>
        <v>8.1537971470752677E-3</v>
      </c>
      <c r="EE131" s="71">
        <f t="shared" si="585"/>
        <v>1.031556583126488E-2</v>
      </c>
      <c r="EG131" s="71">
        <f t="shared" si="519"/>
        <v>2.3396103343452293E-5</v>
      </c>
      <c r="EH131" s="71">
        <f t="shared" si="520"/>
        <v>-9.9916420288262593E-4</v>
      </c>
      <c r="EI131" s="71">
        <f t="shared" si="521"/>
        <v>1.5711649019686287E-4</v>
      </c>
      <c r="EJ131" s="71">
        <f t="shared" si="522"/>
        <v>4.7532398145364003E-4</v>
      </c>
      <c r="EL131" s="71">
        <f t="shared" si="523"/>
        <v>3.7454371985018664E-4</v>
      </c>
      <c r="EM131" s="71">
        <f t="shared" si="524"/>
        <v>3.3569780626206669E-3</v>
      </c>
      <c r="EN131" s="71">
        <f t="shared" si="525"/>
        <v>4.4115614201163172E-3</v>
      </c>
      <c r="EO131" s="71">
        <f t="shared" si="526"/>
        <v>2.4532150546972054E-3</v>
      </c>
      <c r="EQ131" s="71">
        <f t="shared" si="586"/>
        <v>3.4499728272006582E-3</v>
      </c>
      <c r="ER131" s="71">
        <f t="shared" si="587"/>
        <v>-5.3751581942110983E-3</v>
      </c>
      <c r="ES131" s="71">
        <f t="shared" si="588"/>
        <v>2.614292271468564E-2</v>
      </c>
      <c r="ET131" s="71">
        <f t="shared" si="589"/>
        <v>1.0375220472331028E-2</v>
      </c>
      <c r="EW131" s="71">
        <f t="shared" si="590"/>
        <v>1.0270271655182148</v>
      </c>
      <c r="EX131" s="71">
        <f t="shared" si="591"/>
        <v>0.733156834433904</v>
      </c>
      <c r="EY131" s="71">
        <f t="shared" si="567"/>
        <v>1.0590469644645346</v>
      </c>
      <c r="EZ131" s="71"/>
      <c r="FA131" s="71">
        <f t="shared" si="592"/>
        <v>0.99826225699971238</v>
      </c>
      <c r="FB131" s="71">
        <f t="shared" si="464"/>
        <v>0.97997170417535795</v>
      </c>
      <c r="FC131" s="71">
        <f t="shared" si="568"/>
        <v>1.0013577535155851</v>
      </c>
      <c r="FD131" s="71"/>
      <c r="FE131" s="71">
        <f t="shared" si="593"/>
        <v>0.99980685019220605</v>
      </c>
      <c r="FF131" s="71">
        <f t="shared" si="594"/>
        <v>1.0078657472101631</v>
      </c>
      <c r="FG131" s="71">
        <f t="shared" si="569"/>
        <v>1.00093726515688</v>
      </c>
      <c r="FH131" s="71"/>
      <c r="FI131" s="71">
        <f t="shared" si="595"/>
        <v>1.0028000047275207</v>
      </c>
      <c r="FJ131" s="71">
        <f t="shared" si="596"/>
        <v>1.0275513050633798</v>
      </c>
      <c r="FK131" s="71">
        <f t="shared" si="570"/>
        <v>0.97356419223240842</v>
      </c>
      <c r="FM131" s="71">
        <f t="shared" si="597"/>
        <v>1.0081356986615391</v>
      </c>
      <c r="FN131" s="71">
        <f t="shared" si="598"/>
        <v>0.98695264644777558</v>
      </c>
      <c r="FO131" s="71">
        <f t="shared" si="571"/>
        <v>0.97688521174247656</v>
      </c>
      <c r="FQ131" s="238"/>
      <c r="FS131" s="51">
        <f t="shared" si="553"/>
        <v>2007</v>
      </c>
      <c r="FT131" s="71">
        <f t="shared" si="476"/>
        <v>0.8987888571543059</v>
      </c>
      <c r="FU131" s="71">
        <f t="shared" si="477"/>
        <v>0.98072848542110158</v>
      </c>
      <c r="FV131" s="71">
        <f t="shared" si="478"/>
        <v>0.99554828340344048</v>
      </c>
      <c r="FW131" s="71">
        <f t="shared" si="479"/>
        <v>1.204393866084861</v>
      </c>
      <c r="FX131" s="71">
        <f t="shared" si="480"/>
        <v>0.95749134371883204</v>
      </c>
      <c r="FY131" s="71">
        <f t="shared" si="481"/>
        <v>0.79825779969073729</v>
      </c>
      <c r="GA131" s="51">
        <f t="shared" si="554"/>
        <v>2007</v>
      </c>
      <c r="GB131" s="118">
        <f t="shared" si="482"/>
        <v>1.152411684036631</v>
      </c>
      <c r="GC131" s="118">
        <f t="shared" si="483"/>
        <v>1.2821828785075644</v>
      </c>
      <c r="GD131" s="118">
        <f t="shared" si="484"/>
        <v>1.204393866084861</v>
      </c>
      <c r="GE131" s="118">
        <f t="shared" si="485"/>
        <v>0.92094233086968447</v>
      </c>
      <c r="GF131" s="118">
        <f t="shared" si="486"/>
        <v>0.79825779969073729</v>
      </c>
    </row>
    <row r="132" spans="1:188" x14ac:dyDescent="0.2">
      <c r="A132" s="50" t="s">
        <v>122</v>
      </c>
      <c r="B132" s="50">
        <f t="shared" si="572"/>
        <v>1985</v>
      </c>
      <c r="D132" s="79">
        <f t="shared" si="555"/>
        <v>2324.7709999999997</v>
      </c>
      <c r="E132" s="79">
        <f t="shared" si="555"/>
        <v>3073.0039999999999</v>
      </c>
      <c r="F132" s="79">
        <f t="shared" si="555"/>
        <v>2779.0079999999998</v>
      </c>
      <c r="G132" s="79">
        <f t="shared" si="555"/>
        <v>1658.585</v>
      </c>
      <c r="H132" s="79">
        <f t="shared" ref="H132:H148" si="599">SUM(D132:G132)</f>
        <v>9835.3679999999986</v>
      </c>
      <c r="I132" s="74">
        <f t="shared" si="494"/>
        <v>9835.3679999999986</v>
      </c>
      <c r="J132" s="321">
        <f t="shared" si="496"/>
        <v>18310.250141025524</v>
      </c>
      <c r="K132" s="321">
        <f t="shared" si="496"/>
        <v>21935.632641589924</v>
      </c>
      <c r="L132" s="321">
        <f t="shared" si="496"/>
        <v>29408.164037719747</v>
      </c>
      <c r="M132" s="321">
        <f t="shared" si="496"/>
        <v>17190.115853910374</v>
      </c>
      <c r="N132" s="321">
        <f t="shared" ref="N132:N148" si="600">SUM(J132:M132)</f>
        <v>86844.16267424557</v>
      </c>
      <c r="P132" s="84">
        <f t="shared" si="497"/>
        <v>30.295053407897139</v>
      </c>
      <c r="Q132" s="84">
        <f t="shared" si="497"/>
        <v>34.388131631610612</v>
      </c>
      <c r="R132" s="84">
        <f t="shared" si="497"/>
        <v>43.540885389042344</v>
      </c>
      <c r="S132" s="84">
        <f t="shared" si="497"/>
        <v>23.938290935475301</v>
      </c>
      <c r="T132" s="84">
        <f t="shared" ref="T132:T148" si="601">SUM(P132:S132)</f>
        <v>132.1623613640254</v>
      </c>
      <c r="V132" s="79">
        <f t="shared" si="556"/>
        <v>126.96555110359589</v>
      </c>
      <c r="W132" s="79">
        <f t="shared" si="556"/>
        <v>140.0918792820039</v>
      </c>
      <c r="X132" s="79">
        <f t="shared" si="556"/>
        <v>94.497840682456925</v>
      </c>
      <c r="Y132" s="79">
        <f t="shared" si="556"/>
        <v>96.484806390802092</v>
      </c>
      <c r="Z132" s="79">
        <f t="shared" si="556"/>
        <v>113.25306960345381</v>
      </c>
      <c r="AA132" s="150"/>
      <c r="AC132" s="84">
        <f t="shared" si="557"/>
        <v>76.737643228382368</v>
      </c>
      <c r="AD132" s="84">
        <f t="shared" si="557"/>
        <v>89.36234259308236</v>
      </c>
      <c r="AE132" s="84">
        <f t="shared" si="557"/>
        <v>63.82525240746196</v>
      </c>
      <c r="AF132" s="84">
        <f t="shared" si="557"/>
        <v>69.285856892233824</v>
      </c>
      <c r="AG132" s="84">
        <f t="shared" si="557"/>
        <v>74.41882770927235</v>
      </c>
      <c r="AI132" s="84">
        <f t="shared" si="558"/>
        <v>76.238616582146875</v>
      </c>
      <c r="AJ132" s="84">
        <f t="shared" si="558"/>
        <v>87.035462417904512</v>
      </c>
      <c r="AK132" s="84">
        <f t="shared" si="558"/>
        <v>62.779557377966029</v>
      </c>
      <c r="AL132" s="84">
        <f t="shared" si="558"/>
        <v>64.790357347769373</v>
      </c>
      <c r="AM132" s="84">
        <f t="shared" si="558"/>
        <v>72.540228072287434</v>
      </c>
      <c r="AN132" s="118">
        <f>AM132/AM$132</f>
        <v>1</v>
      </c>
      <c r="AO132" s="118">
        <f>AC132/AI132</f>
        <v>1.0065455889496342</v>
      </c>
      <c r="AP132" s="118">
        <f>AD132/AJ132</f>
        <v>1.0267348516401882</v>
      </c>
      <c r="AQ132" s="118">
        <f>AE132/AK132</f>
        <v>1.016656616790085</v>
      </c>
      <c r="AR132" s="118">
        <f>AF132/AL132</f>
        <v>1.0693853179468413</v>
      </c>
      <c r="AS132" s="118">
        <f t="shared" ref="AS132:AS148" si="602">AG132/AM132</f>
        <v>1.0258973494694952</v>
      </c>
      <c r="AU132" s="124">
        <f>P132/J132*1000000</f>
        <v>1654.5406629928414</v>
      </c>
      <c r="AV132" s="124">
        <f t="shared" ref="AV132:AY147" si="603">Q132/K132*1000000</f>
        <v>1567.6836038186914</v>
      </c>
      <c r="AW132" s="124">
        <f t="shared" si="603"/>
        <v>1480.5713587966786</v>
      </c>
      <c r="AX132" s="124">
        <f t="shared" si="603"/>
        <v>1392.5613497264396</v>
      </c>
      <c r="AY132" s="124">
        <f t="shared" si="603"/>
        <v>1521.8335613387098</v>
      </c>
      <c r="BB132" s="71">
        <f t="shared" si="501"/>
        <v>1</v>
      </c>
      <c r="BC132" s="71">
        <f t="shared" si="502"/>
        <v>1</v>
      </c>
      <c r="BD132" s="71">
        <f t="shared" si="503"/>
        <v>1</v>
      </c>
      <c r="BE132" s="71">
        <f t="shared" si="504"/>
        <v>1</v>
      </c>
      <c r="BF132" s="71"/>
      <c r="BG132" s="71"/>
      <c r="BH132" s="71"/>
      <c r="BI132" s="71"/>
      <c r="BJ132" s="71"/>
      <c r="BK132" s="71"/>
      <c r="BL132" s="71"/>
      <c r="BM132" s="71"/>
      <c r="BN132" s="71"/>
      <c r="BO132" s="71"/>
      <c r="BP132" s="71"/>
      <c r="BQ132" s="147">
        <f>Northeast!AK132</f>
        <v>1</v>
      </c>
      <c r="BR132" s="147">
        <f>Midwest!AK132</f>
        <v>1</v>
      </c>
      <c r="BS132" s="147">
        <f>South!AK132</f>
        <v>1</v>
      </c>
      <c r="BT132" s="147">
        <f>West!AK132</f>
        <v>1</v>
      </c>
      <c r="BU132" s="72"/>
      <c r="BV132" s="147">
        <f>Northeast!AH132</f>
        <v>1</v>
      </c>
      <c r="BW132" s="147">
        <f>Midwest!AH132</f>
        <v>1</v>
      </c>
      <c r="BX132" s="147">
        <f>South!AH132</f>
        <v>1</v>
      </c>
      <c r="BY132" s="147">
        <f>West!AH132</f>
        <v>1</v>
      </c>
      <c r="CA132" s="147">
        <f>Northeast!AI132</f>
        <v>1</v>
      </c>
      <c r="CB132" s="147">
        <f>Midwest!AI132</f>
        <v>1</v>
      </c>
      <c r="CC132" s="147">
        <f>South!AI132</f>
        <v>1</v>
      </c>
      <c r="CD132" s="147">
        <f>West!AI132</f>
        <v>1</v>
      </c>
      <c r="CF132" s="147">
        <f>Northeast!AJ132</f>
        <v>1</v>
      </c>
      <c r="CG132" s="147">
        <f>Midwest!AJ132</f>
        <v>1</v>
      </c>
      <c r="CH132" s="147">
        <f>South!AJ132</f>
        <v>1</v>
      </c>
      <c r="CI132" s="147">
        <f>West!AJ132</f>
        <v>1</v>
      </c>
      <c r="CK132" s="73">
        <f t="shared" si="505"/>
        <v>1</v>
      </c>
      <c r="CL132" s="73">
        <f t="shared" si="506"/>
        <v>1</v>
      </c>
      <c r="CM132" s="73">
        <f t="shared" ref="CM132:CM148" si="604">FC132</f>
        <v>1</v>
      </c>
      <c r="CN132" s="73">
        <f t="shared" ref="CN132:CN148" si="605">FG132</f>
        <v>1</v>
      </c>
      <c r="CO132" s="73">
        <f t="shared" ref="CO132:CO148" si="606">FK132</f>
        <v>1</v>
      </c>
      <c r="CP132" s="73">
        <f t="shared" ref="CP132:CP148" si="607">FO132</f>
        <v>1</v>
      </c>
      <c r="CQ132" s="73">
        <f t="shared" ref="CQ132:CQ148" si="608">EY132</f>
        <v>1</v>
      </c>
      <c r="CR132" s="73">
        <f t="shared" ref="CR132:CR148" si="609">CK132*CM132*CN132*CO132*CP132*CQ132</f>
        <v>1</v>
      </c>
      <c r="CS132" s="73">
        <f t="shared" ref="CS132:CS148" si="610">CK132*CL132</f>
        <v>1</v>
      </c>
      <c r="CT132" s="73"/>
      <c r="CU132" s="73">
        <f t="shared" ref="CU132:CU148" si="611">CM132*CN132*CO132*CP132</f>
        <v>1</v>
      </c>
      <c r="CX132" s="53"/>
      <c r="CZ132" s="71">
        <f t="shared" si="559"/>
        <v>0.23636848158604742</v>
      </c>
      <c r="DA132" s="71">
        <f t="shared" si="560"/>
        <v>0.31244423187825815</v>
      </c>
      <c r="DB132" s="71">
        <f t="shared" si="561"/>
        <v>0.28255251862462089</v>
      </c>
      <c r="DC132" s="71">
        <f t="shared" si="562"/>
        <v>0.16863476791107362</v>
      </c>
      <c r="DE132" s="71">
        <f t="shared" si="573"/>
        <v>0.23732646647481448</v>
      </c>
      <c r="DF132" s="71">
        <f t="shared" si="574"/>
        <v>0.31416793890071348</v>
      </c>
      <c r="DG132" s="71">
        <f t="shared" si="575"/>
        <v>0.28480221514151022</v>
      </c>
      <c r="DH132" s="71">
        <f t="shared" si="576"/>
        <v>0.16364322591874603</v>
      </c>
      <c r="DI132" s="71">
        <f t="shared" si="577"/>
        <v>0.99993984643578415</v>
      </c>
      <c r="DJ132" s="71"/>
      <c r="DK132" s="71">
        <f t="shared" si="578"/>
        <v>0.2373407433664616</v>
      </c>
      <c r="DL132" s="71">
        <f t="shared" si="579"/>
        <v>0.31418683835887046</v>
      </c>
      <c r="DM132" s="71">
        <f t="shared" si="580"/>
        <v>0.2848193480404525</v>
      </c>
      <c r="DN132" s="71">
        <f t="shared" si="581"/>
        <v>0.16365307023421549</v>
      </c>
      <c r="DQ132" s="71">
        <f t="shared" si="507"/>
        <v>-4.4489252043416916E-2</v>
      </c>
      <c r="DR132" s="71">
        <f t="shared" si="508"/>
        <v>-7.1788629638578724E-2</v>
      </c>
      <c r="DS132" s="71">
        <f t="shared" si="509"/>
        <v>-6.1795565539483475E-2</v>
      </c>
      <c r="DT132" s="71">
        <f t="shared" si="510"/>
        <v>-4.0663374942418423E-2</v>
      </c>
      <c r="DV132" s="71">
        <f t="shared" si="563"/>
        <v>0.2108403095520385</v>
      </c>
      <c r="DW132" s="71">
        <f t="shared" si="564"/>
        <v>0.25258614932901108</v>
      </c>
      <c r="DX132" s="71">
        <f t="shared" si="565"/>
        <v>0.33863144202369067</v>
      </c>
      <c r="DY132" s="71">
        <f t="shared" si="566"/>
        <v>0.19794209909525975</v>
      </c>
      <c r="DZ132" s="71"/>
      <c r="EB132" s="71">
        <f t="shared" si="582"/>
        <v>-8.3846914068904307E-3</v>
      </c>
      <c r="EC132" s="71">
        <f t="shared" si="583"/>
        <v>-8.3377307399840825E-3</v>
      </c>
      <c r="ED132" s="71">
        <f t="shared" si="584"/>
        <v>4.5496615428609411E-3</v>
      </c>
      <c r="EE132" s="71">
        <f t="shared" si="585"/>
        <v>1.1958039728071402E-2</v>
      </c>
      <c r="EG132" s="71">
        <f t="shared" si="519"/>
        <v>-1.3812701696310366E-3</v>
      </c>
      <c r="EH132" s="71">
        <f t="shared" si="520"/>
        <v>-1.1387229812086172E-3</v>
      </c>
      <c r="EI132" s="71">
        <f t="shared" si="521"/>
        <v>-1.5566695936356303E-3</v>
      </c>
      <c r="EJ132" s="71">
        <f t="shared" si="522"/>
        <v>1.1741110779614353E-3</v>
      </c>
      <c r="EL132" s="71">
        <f t="shared" si="523"/>
        <v>1.2384829056217858E-2</v>
      </c>
      <c r="EM132" s="71">
        <f t="shared" si="524"/>
        <v>3.3176398913491272E-2</v>
      </c>
      <c r="EN132" s="71">
        <f t="shared" si="525"/>
        <v>3.3245249109822871E-2</v>
      </c>
      <c r="EO132" s="71">
        <f t="shared" si="526"/>
        <v>2.4195171597634565E-2</v>
      </c>
      <c r="EQ132" s="71">
        <f t="shared" si="586"/>
        <v>2.430092141854338E-2</v>
      </c>
      <c r="ER132" s="71">
        <f t="shared" si="587"/>
        <v>2.7609954336888957E-2</v>
      </c>
      <c r="ES132" s="71">
        <f t="shared" si="588"/>
        <v>2.3176739315523473E-4</v>
      </c>
      <c r="ET132" s="71">
        <f t="shared" si="589"/>
        <v>5.4247864198467229E-2</v>
      </c>
      <c r="EW132" s="71">
        <f t="shared" si="590"/>
        <v>0.94424518794179324</v>
      </c>
      <c r="EX132" s="71">
        <f t="shared" si="591"/>
        <v>0.69227981292085183</v>
      </c>
      <c r="EY132" s="71">
        <f t="shared" si="567"/>
        <v>1</v>
      </c>
      <c r="EZ132" s="71"/>
      <c r="FA132" s="71">
        <f t="shared" si="592"/>
        <v>0.99864408747940658</v>
      </c>
      <c r="FB132" s="71">
        <f t="shared" si="464"/>
        <v>0.97864294827183929</v>
      </c>
      <c r="FC132" s="71">
        <f t="shared" si="568"/>
        <v>1</v>
      </c>
      <c r="FD132" s="71"/>
      <c r="FE132" s="71">
        <f t="shared" si="593"/>
        <v>0.99906361248650966</v>
      </c>
      <c r="FF132" s="71">
        <f t="shared" si="594"/>
        <v>1.0069219943092009</v>
      </c>
      <c r="FG132" s="71">
        <f t="shared" si="569"/>
        <v>1</v>
      </c>
      <c r="FH132" s="71"/>
      <c r="FI132" s="71">
        <f t="shared" si="595"/>
        <v>1.0271536360709546</v>
      </c>
      <c r="FJ132" s="71">
        <f t="shared" si="596"/>
        <v>1.0554530592453051</v>
      </c>
      <c r="FK132" s="71">
        <f t="shared" si="570"/>
        <v>1</v>
      </c>
      <c r="FM132" s="71">
        <f t="shared" si="597"/>
        <v>1.0236617239975343</v>
      </c>
      <c r="FN132" s="71">
        <f t="shared" si="598"/>
        <v>1.010305647566659</v>
      </c>
      <c r="FO132" s="71">
        <f t="shared" si="571"/>
        <v>1</v>
      </c>
      <c r="FQ132" s="238"/>
      <c r="FS132" s="51">
        <v>2008</v>
      </c>
      <c r="FT132" s="71">
        <f t="shared" si="476"/>
        <v>0.91435272434485926</v>
      </c>
      <c r="FU132" s="71">
        <f t="shared" si="477"/>
        <v>0.98038556369376895</v>
      </c>
      <c r="FV132" s="71">
        <f t="shared" si="478"/>
        <v>0.99487361172936883</v>
      </c>
      <c r="FW132" s="71">
        <f t="shared" si="479"/>
        <v>1.2103458097153896</v>
      </c>
      <c r="FX132" s="71">
        <f t="shared" si="480"/>
        <v>0.97995569138477367</v>
      </c>
      <c r="FY132" s="71">
        <f t="shared" si="481"/>
        <v>0.79037470629044693</v>
      </c>
      <c r="GA132" s="51">
        <v>2008</v>
      </c>
      <c r="GB132" s="118">
        <f t="shared" si="482"/>
        <v>1.1783435047880249</v>
      </c>
      <c r="GC132" s="118">
        <f t="shared" si="483"/>
        <v>1.2887187552618913</v>
      </c>
      <c r="GD132" s="118">
        <f t="shared" si="484"/>
        <v>1.2103458097153896</v>
      </c>
      <c r="GE132" s="118">
        <f t="shared" si="485"/>
        <v>0.94189014894428091</v>
      </c>
      <c r="GF132" s="118">
        <f t="shared" si="486"/>
        <v>0.79037470629044693</v>
      </c>
    </row>
    <row r="133" spans="1:188" x14ac:dyDescent="0.2">
      <c r="A133" s="50" t="s">
        <v>122</v>
      </c>
      <c r="B133" s="50">
        <f t="shared" si="572"/>
        <v>1986</v>
      </c>
      <c r="D133" s="79">
        <f t="shared" si="555"/>
        <v>2365.971</v>
      </c>
      <c r="E133" s="79">
        <f t="shared" si="555"/>
        <v>3014.7089999999998</v>
      </c>
      <c r="F133" s="79">
        <f t="shared" si="555"/>
        <v>2774.4110000000001</v>
      </c>
      <c r="G133" s="79">
        <f t="shared" si="555"/>
        <v>1524.9360000000001</v>
      </c>
      <c r="H133" s="79">
        <f t="shared" si="599"/>
        <v>9680.027</v>
      </c>
      <c r="I133" s="74">
        <f t="shared" si="494"/>
        <v>9680.027</v>
      </c>
      <c r="J133" s="321">
        <f t="shared" si="496"/>
        <v>18493.717320790016</v>
      </c>
      <c r="K133" s="321">
        <f t="shared" si="496"/>
        <v>21915.642178182858</v>
      </c>
      <c r="L133" s="321">
        <f t="shared" si="496"/>
        <v>30106.106760429888</v>
      </c>
      <c r="M133" s="321">
        <f t="shared" si="496"/>
        <v>17660.216096142212</v>
      </c>
      <c r="N133" s="321">
        <f t="shared" si="600"/>
        <v>88175.682355544966</v>
      </c>
      <c r="P133" s="84">
        <f t="shared" si="497"/>
        <v>30.643275658947726</v>
      </c>
      <c r="Q133" s="84">
        <f t="shared" si="497"/>
        <v>34.54575359515156</v>
      </c>
      <c r="R133" s="84">
        <f t="shared" si="497"/>
        <v>44.766708197559495</v>
      </c>
      <c r="S133" s="84">
        <f t="shared" si="497"/>
        <v>24.663453729499828</v>
      </c>
      <c r="T133" s="84">
        <f t="shared" si="601"/>
        <v>134.61919118115861</v>
      </c>
      <c r="V133" s="79">
        <f t="shared" si="556"/>
        <v>127.93377118078122</v>
      </c>
      <c r="W133" s="79">
        <f t="shared" si="556"/>
        <v>137.55969254695896</v>
      </c>
      <c r="X133" s="79">
        <f t="shared" si="556"/>
        <v>92.15442641180563</v>
      </c>
      <c r="Y133" s="79">
        <f t="shared" si="556"/>
        <v>86.348660271100243</v>
      </c>
      <c r="Z133" s="79">
        <f t="shared" si="556"/>
        <v>109.781140802153</v>
      </c>
      <c r="AA133" s="150"/>
      <c r="AC133" s="84">
        <f t="shared" si="557"/>
        <v>77.210120299562192</v>
      </c>
      <c r="AD133" s="84">
        <f t="shared" si="557"/>
        <v>87.26713665968802</v>
      </c>
      <c r="AE133" s="84">
        <f t="shared" si="557"/>
        <v>61.974871767570569</v>
      </c>
      <c r="AF133" s="84">
        <f t="shared" si="557"/>
        <v>61.829783319277468</v>
      </c>
      <c r="AG133" s="84">
        <f t="shared" si="557"/>
        <v>71.906738668288938</v>
      </c>
      <c r="AI133" s="84">
        <f t="shared" si="558"/>
        <v>76.8730926047065</v>
      </c>
      <c r="AJ133" s="84">
        <f t="shared" si="558"/>
        <v>88.070437418282069</v>
      </c>
      <c r="AK133" s="84">
        <f t="shared" si="558"/>
        <v>62.186357202260474</v>
      </c>
      <c r="AL133" s="84">
        <f t="shared" si="558"/>
        <v>63.653345143442642</v>
      </c>
      <c r="AM133" s="84">
        <f t="shared" si="558"/>
        <v>72.440584075444093</v>
      </c>
      <c r="AN133" s="118">
        <f t="shared" ref="AN133:AN157" si="612">AM133/AM$132</f>
        <v>0.99862636223387602</v>
      </c>
      <c r="AO133" s="118">
        <f t="shared" ref="AO133:AO157" si="613">AC133/AI133</f>
        <v>1.0043842088751229</v>
      </c>
      <c r="AP133" s="118">
        <f t="shared" ref="AP133:AP157" si="614">AD133/AJ133</f>
        <v>0.9908788830606251</v>
      </c>
      <c r="AQ133" s="118">
        <f t="shared" ref="AQ133:AQ157" si="615">AE133/AK133</f>
        <v>0.9965991666950027</v>
      </c>
      <c r="AR133" s="118">
        <f t="shared" ref="AR133:AR157" si="616">AF133/AL133</f>
        <v>0.9713516733479477</v>
      </c>
      <c r="AS133" s="118">
        <f t="shared" si="602"/>
        <v>0.99263057560939627</v>
      </c>
      <c r="AU133" s="124">
        <f t="shared" ref="AU133:AU157" si="617">P133/J133*1000000</f>
        <v>1656.9559882100925</v>
      </c>
      <c r="AV133" s="124">
        <f t="shared" si="603"/>
        <v>1576.3057871761589</v>
      </c>
      <c r="AW133" s="124">
        <f t="shared" si="603"/>
        <v>1486.9643741647405</v>
      </c>
      <c r="AX133" s="124">
        <f t="shared" si="603"/>
        <v>1396.5544699584646</v>
      </c>
      <c r="AY133" s="124">
        <f t="shared" si="603"/>
        <v>1526.7156157447421</v>
      </c>
      <c r="BB133" s="71">
        <f t="shared" si="501"/>
        <v>1.0083222394503444</v>
      </c>
      <c r="BC133" s="71">
        <f t="shared" si="502"/>
        <v>1.0118914172640123</v>
      </c>
      <c r="BD133" s="71">
        <f t="shared" si="503"/>
        <v>0.99055106151618466</v>
      </c>
      <c r="BE133" s="71">
        <f t="shared" si="504"/>
        <v>0.98245090394819568</v>
      </c>
      <c r="BF133" s="71"/>
      <c r="BG133" s="71"/>
      <c r="BH133" s="71"/>
      <c r="BI133" s="71"/>
      <c r="BJ133" s="71"/>
      <c r="BK133" s="71"/>
      <c r="BL133" s="71"/>
      <c r="BM133" s="71"/>
      <c r="BN133" s="71"/>
      <c r="BO133" s="71"/>
      <c r="BP133" s="71"/>
      <c r="BQ133" s="147">
        <f>Northeast!AK133</f>
        <v>1.0065280671002006</v>
      </c>
      <c r="BR133" s="147">
        <f>Midwest!AK133</f>
        <v>1.0138153397334944</v>
      </c>
      <c r="BS133" s="147">
        <f>South!AK133</f>
        <v>0.98942267692840091</v>
      </c>
      <c r="BT133" s="147">
        <f>West!AK133</f>
        <v>0.9820685478582144</v>
      </c>
      <c r="BU133" s="72"/>
      <c r="BV133" s="147">
        <f>Northeast!AH133</f>
        <v>1.0017825358365942</v>
      </c>
      <c r="BW133" s="147">
        <f>Midwest!AH133</f>
        <v>0.99810229497021807</v>
      </c>
      <c r="BX133" s="147">
        <f>South!AH133</f>
        <v>1.0011404474691112</v>
      </c>
      <c r="BY133" s="147">
        <f>West!AH133</f>
        <v>1.0003893374763042</v>
      </c>
      <c r="CA133" s="147">
        <f>Northeast!AI133</f>
        <v>1.0014598161721104</v>
      </c>
      <c r="CB133" s="147">
        <f>Midwest!AI133</f>
        <v>1.0054999512251483</v>
      </c>
      <c r="CC133" s="147">
        <f>South!AI133</f>
        <v>1.0043179380244514</v>
      </c>
      <c r="CD133" s="147">
        <f>West!AI133</f>
        <v>1.0028674644982853</v>
      </c>
      <c r="CF133" s="147">
        <f>Northeast!AJ133</f>
        <v>0.99785267542946887</v>
      </c>
      <c r="CG133" s="147">
        <f>Midwest!AJ133</f>
        <v>0.96507767460870364</v>
      </c>
      <c r="CH133" s="147">
        <f>South!AJ133</f>
        <v>0.98027116554022908</v>
      </c>
      <c r="CI133" s="147">
        <f>West!AJ133</f>
        <v>0.90832710814927531</v>
      </c>
      <c r="CK133" s="73">
        <f t="shared" si="505"/>
        <v>1.0153322876322035</v>
      </c>
      <c r="CL133" s="73">
        <f t="shared" si="506"/>
        <v>0.96934362297236198</v>
      </c>
      <c r="CM133" s="73">
        <f t="shared" si="604"/>
        <v>0.99797268057448774</v>
      </c>
      <c r="CN133" s="73">
        <f t="shared" si="605"/>
        <v>1.0002234195642985</v>
      </c>
      <c r="CO133" s="73">
        <f t="shared" si="606"/>
        <v>1.0037619243918654</v>
      </c>
      <c r="CP133" s="73">
        <f t="shared" si="607"/>
        <v>0.96758378280377799</v>
      </c>
      <c r="CQ133" s="73">
        <f t="shared" si="608"/>
        <v>0.99986827196759676</v>
      </c>
      <c r="CR133" s="73">
        <f t="shared" si="609"/>
        <v>0.98420587821421635</v>
      </c>
      <c r="CS133" s="73">
        <f t="shared" si="610"/>
        <v>0.98420587821421646</v>
      </c>
      <c r="CT133" s="73"/>
      <c r="CU133" s="73">
        <f t="shared" si="611"/>
        <v>0.96947132952307125</v>
      </c>
      <c r="CX133" s="53"/>
      <c r="CZ133" s="71">
        <f t="shared" si="559"/>
        <v>0.2444178099916457</v>
      </c>
      <c r="DA133" s="71">
        <f t="shared" si="560"/>
        <v>0.31143601149046379</v>
      </c>
      <c r="DB133" s="71">
        <f t="shared" si="561"/>
        <v>0.28661190717753166</v>
      </c>
      <c r="DC133" s="71">
        <f t="shared" si="562"/>
        <v>0.15753427134035888</v>
      </c>
      <c r="DE133" s="71">
        <f t="shared" si="573"/>
        <v>0.24037068378840398</v>
      </c>
      <c r="DF133" s="71">
        <f t="shared" si="574"/>
        <v>0.31193985012875419</v>
      </c>
      <c r="DG133" s="71">
        <f t="shared" si="575"/>
        <v>0.28457738744753674</v>
      </c>
      <c r="DH133" s="71">
        <f t="shared" si="576"/>
        <v>0.16302153638134587</v>
      </c>
      <c r="DI133" s="71">
        <f t="shared" si="577"/>
        <v>0.99990945774604079</v>
      </c>
      <c r="DJ133" s="71"/>
      <c r="DK133" s="71">
        <f t="shared" si="578"/>
        <v>0.24039244946261309</v>
      </c>
      <c r="DL133" s="71">
        <f t="shared" si="579"/>
        <v>0.3119680964233677</v>
      </c>
      <c r="DM133" s="71">
        <f t="shared" si="580"/>
        <v>0.28460315605877023</v>
      </c>
      <c r="DN133" s="71">
        <f t="shared" si="581"/>
        <v>0.16303629805524897</v>
      </c>
      <c r="DQ133" s="71">
        <f t="shared" si="507"/>
        <v>6.5068515511323786E-3</v>
      </c>
      <c r="DR133" s="71">
        <f t="shared" si="508"/>
        <v>1.3720777868346435E-2</v>
      </c>
      <c r="DS133" s="71">
        <f t="shared" si="509"/>
        <v>-1.0633660572065669E-2</v>
      </c>
      <c r="DT133" s="71">
        <f t="shared" si="510"/>
        <v>-1.8094168727613262E-2</v>
      </c>
      <c r="DV133" s="71">
        <f t="shared" si="563"/>
        <v>0.20973716138899864</v>
      </c>
      <c r="DW133" s="71">
        <f t="shared" si="564"/>
        <v>0.24854519514591183</v>
      </c>
      <c r="DX133" s="71">
        <f t="shared" si="565"/>
        <v>0.3414332155552256</v>
      </c>
      <c r="DY133" s="71">
        <f t="shared" si="566"/>
        <v>0.200284427909864</v>
      </c>
      <c r="DZ133" s="71"/>
      <c r="EB133" s="71">
        <f t="shared" si="582"/>
        <v>-5.2458858074074105E-3</v>
      </c>
      <c r="EC133" s="71">
        <f t="shared" si="583"/>
        <v>-1.6127675171775966E-2</v>
      </c>
      <c r="ED133" s="71">
        <f t="shared" si="584"/>
        <v>8.2397735339707016E-3</v>
      </c>
      <c r="EE133" s="71">
        <f t="shared" si="585"/>
        <v>1.1763936697563133E-2</v>
      </c>
      <c r="EG133" s="71">
        <f t="shared" si="519"/>
        <v>1.7809490050326876E-3</v>
      </c>
      <c r="EH133" s="71">
        <f t="shared" si="520"/>
        <v>-1.8995079532776926E-3</v>
      </c>
      <c r="EI133" s="71">
        <f t="shared" si="521"/>
        <v>1.1397976529035788E-3</v>
      </c>
      <c r="EJ133" s="71">
        <f t="shared" si="522"/>
        <v>3.8926170413563908E-4</v>
      </c>
      <c r="EL133" s="71">
        <f t="shared" si="523"/>
        <v>1.4587516763350972E-3</v>
      </c>
      <c r="EM133" s="71">
        <f t="shared" si="524"/>
        <v>5.4848817225111712E-3</v>
      </c>
      <c r="EN133" s="71">
        <f t="shared" si="525"/>
        <v>4.3086424788467536E-3</v>
      </c>
      <c r="EO133" s="71">
        <f t="shared" si="526"/>
        <v>2.8633611641992272E-3</v>
      </c>
      <c r="EQ133" s="71">
        <f t="shared" si="586"/>
        <v>-2.1496333777010928E-3</v>
      </c>
      <c r="ER133" s="71">
        <f t="shared" si="587"/>
        <v>-3.5546689059953229E-2</v>
      </c>
      <c r="ES133" s="71">
        <f t="shared" si="588"/>
        <v>-1.992604606092848E-2</v>
      </c>
      <c r="ET133" s="71">
        <f t="shared" si="589"/>
        <v>-9.6150713990028905E-2</v>
      </c>
      <c r="EW133" s="71">
        <f t="shared" si="590"/>
        <v>0.99986827196759676</v>
      </c>
      <c r="EX133" s="71">
        <f t="shared" si="591"/>
        <v>0.69218862026322325</v>
      </c>
      <c r="EY133" s="71">
        <f t="shared" si="567"/>
        <v>0.99986827196759676</v>
      </c>
      <c r="EZ133" s="71"/>
      <c r="FA133" s="71">
        <f t="shared" si="592"/>
        <v>0.99797268057448774</v>
      </c>
      <c r="FB133" s="71">
        <f t="shared" si="464"/>
        <v>0.97665892641216723</v>
      </c>
      <c r="FC133" s="71">
        <f t="shared" si="568"/>
        <v>0.99797268057448774</v>
      </c>
      <c r="FD133" s="71"/>
      <c r="FE133" s="71">
        <f t="shared" si="593"/>
        <v>1.0002234195642985</v>
      </c>
      <c r="FF133" s="71">
        <f t="shared" si="594"/>
        <v>1.0071469603824521</v>
      </c>
      <c r="FG133" s="71">
        <f t="shared" si="569"/>
        <v>1.0002234195642985</v>
      </c>
      <c r="FH133" s="71"/>
      <c r="FI133" s="71">
        <f t="shared" si="595"/>
        <v>1.0037619243918654</v>
      </c>
      <c r="FJ133" s="71">
        <f t="shared" si="596"/>
        <v>1.0594235938533489</v>
      </c>
      <c r="FK133" s="71">
        <f t="shared" si="570"/>
        <v>1.0037619243918654</v>
      </c>
      <c r="FM133" s="71">
        <f t="shared" si="597"/>
        <v>0.96758378280377799</v>
      </c>
      <c r="FN133" s="71">
        <f t="shared" si="598"/>
        <v>0.97755536026056844</v>
      </c>
      <c r="FO133" s="71">
        <f t="shared" si="571"/>
        <v>0.96758378280377799</v>
      </c>
      <c r="FQ133" s="238"/>
      <c r="GA133" s="51">
        <v>2009</v>
      </c>
      <c r="GB133" s="118">
        <f t="shared" si="482"/>
        <v>1.1479250191756925</v>
      </c>
      <c r="GC133" s="118">
        <f t="shared" si="483"/>
        <v>1.2918149626226572</v>
      </c>
      <c r="GD133" s="118">
        <f t="shared" si="484"/>
        <v>1.2145672771663836</v>
      </c>
      <c r="GE133" s="118">
        <f t="shared" si="485"/>
        <v>0.93861223082739653</v>
      </c>
      <c r="GF133" s="118">
        <f t="shared" si="486"/>
        <v>0.76825520601019692</v>
      </c>
    </row>
    <row r="134" spans="1:188" x14ac:dyDescent="0.2">
      <c r="A134" s="50" t="s">
        <v>122</v>
      </c>
      <c r="B134" s="50">
        <f t="shared" si="572"/>
        <v>1987</v>
      </c>
      <c r="D134" s="79">
        <f t="shared" si="555"/>
        <v>2414.9110000000001</v>
      </c>
      <c r="E134" s="79">
        <f t="shared" si="555"/>
        <v>2945.4920000000002</v>
      </c>
      <c r="F134" s="79">
        <f t="shared" si="555"/>
        <v>2864.585</v>
      </c>
      <c r="G134" s="79">
        <f t="shared" si="555"/>
        <v>1580.7250000000001</v>
      </c>
      <c r="H134" s="79">
        <f t="shared" si="599"/>
        <v>9805.7130000000016</v>
      </c>
      <c r="I134" s="74">
        <f t="shared" si="494"/>
        <v>9805.7129999999997</v>
      </c>
      <c r="J134" s="321">
        <f t="shared" si="496"/>
        <v>18668.715630507879</v>
      </c>
      <c r="K134" s="321">
        <f t="shared" si="496"/>
        <v>21880.360777542963</v>
      </c>
      <c r="L134" s="321">
        <f t="shared" si="496"/>
        <v>30806.133542091899</v>
      </c>
      <c r="M134" s="321">
        <f t="shared" si="496"/>
        <v>18130.768960203652</v>
      </c>
      <c r="N134" s="321">
        <f t="shared" si="600"/>
        <v>89485.978910346399</v>
      </c>
      <c r="P134" s="84">
        <f t="shared" si="497"/>
        <v>31.175276157783056</v>
      </c>
      <c r="Q134" s="84">
        <f t="shared" si="497"/>
        <v>34.933795547035174</v>
      </c>
      <c r="R134" s="84">
        <f t="shared" si="497"/>
        <v>46.323985573585304</v>
      </c>
      <c r="S134" s="84">
        <f t="shared" si="497"/>
        <v>25.56210137884872</v>
      </c>
      <c r="T134" s="84">
        <f t="shared" si="601"/>
        <v>137.99515865725226</v>
      </c>
      <c r="V134" s="79">
        <f t="shared" si="556"/>
        <v>129.35603325885054</v>
      </c>
      <c r="W134" s="79">
        <f t="shared" si="556"/>
        <v>134.61807279810137</v>
      </c>
      <c r="X134" s="79">
        <f t="shared" si="556"/>
        <v>92.98748887412242</v>
      </c>
      <c r="Y134" s="79">
        <f t="shared" si="556"/>
        <v>87.184664007887989</v>
      </c>
      <c r="Z134" s="79">
        <f t="shared" si="556"/>
        <v>109.57820565190534</v>
      </c>
      <c r="AA134" s="149">
        <f>RECS_data!G154</f>
        <v>100.74944812362031</v>
      </c>
      <c r="AB134" s="74"/>
      <c r="AC134" s="84">
        <f t="shared" si="557"/>
        <v>77.462377166372136</v>
      </c>
      <c r="AD134" s="84">
        <f t="shared" si="557"/>
        <v>84.316403467643909</v>
      </c>
      <c r="AE134" s="84">
        <f t="shared" si="557"/>
        <v>61.838051379444195</v>
      </c>
      <c r="AF134" s="84">
        <f t="shared" si="557"/>
        <v>61.838617121985365</v>
      </c>
      <c r="AG134" s="84">
        <f t="shared" si="557"/>
        <v>71.058384188354765</v>
      </c>
      <c r="AI134" s="84">
        <f t="shared" si="558"/>
        <v>76.762855494491276</v>
      </c>
      <c r="AJ134" s="84">
        <f t="shared" si="558"/>
        <v>87.334843483849554</v>
      </c>
      <c r="AK134" s="84">
        <f t="shared" si="558"/>
        <v>60.904711781064755</v>
      </c>
      <c r="AL134" s="84">
        <f t="shared" si="558"/>
        <v>61.957779136574793</v>
      </c>
      <c r="AM134" s="84">
        <f t="shared" si="558"/>
        <v>71.373234411561867</v>
      </c>
      <c r="AN134" s="118">
        <f t="shared" si="612"/>
        <v>0.98391246220562423</v>
      </c>
      <c r="AO134" s="118">
        <f t="shared" si="613"/>
        <v>1.009112762512216</v>
      </c>
      <c r="AP134" s="118">
        <f t="shared" si="614"/>
        <v>0.96543830737197311</v>
      </c>
      <c r="AQ134" s="118">
        <f t="shared" si="615"/>
        <v>1.0153245877221213</v>
      </c>
      <c r="AR134" s="118">
        <f t="shared" si="616"/>
        <v>0.99807672230589872</v>
      </c>
      <c r="AS134" s="118">
        <f t="shared" si="602"/>
        <v>0.99558867934453454</v>
      </c>
      <c r="AU134" s="124">
        <f t="shared" si="617"/>
        <v>1669.9207794904389</v>
      </c>
      <c r="AV134" s="124">
        <f t="shared" si="603"/>
        <v>1596.5822457045444</v>
      </c>
      <c r="AW134" s="124">
        <f t="shared" si="603"/>
        <v>1503.7260521607043</v>
      </c>
      <c r="AX134" s="124">
        <f t="shared" si="603"/>
        <v>1409.8740894529383</v>
      </c>
      <c r="AY134" s="124">
        <f t="shared" si="603"/>
        <v>1542.0869318030918</v>
      </c>
      <c r="BB134" s="71">
        <f t="shared" si="501"/>
        <v>1.0068762909906626</v>
      </c>
      <c r="BC134" s="71">
        <f t="shared" si="502"/>
        <v>1.0034397595833702</v>
      </c>
      <c r="BD134" s="71">
        <f t="shared" si="503"/>
        <v>0.97013604945294984</v>
      </c>
      <c r="BE134" s="71">
        <f t="shared" si="504"/>
        <v>0.9562808675990101</v>
      </c>
      <c r="BF134" s="71"/>
      <c r="BG134" s="71"/>
      <c r="BH134" s="71"/>
      <c r="BI134" s="71"/>
      <c r="BJ134" s="71"/>
      <c r="BK134" s="71"/>
      <c r="BL134" s="71"/>
      <c r="BM134" s="71"/>
      <c r="BN134" s="71"/>
      <c r="BO134" s="71"/>
      <c r="BP134" s="71"/>
      <c r="BQ134" s="147">
        <f>Northeast!AK134</f>
        <v>1.0043150016642823</v>
      </c>
      <c r="BR134" s="147">
        <f>Midwest!AK134</f>
        <v>1.0074490694854104</v>
      </c>
      <c r="BS134" s="147">
        <f>South!AK134</f>
        <v>0.96808456022395106</v>
      </c>
      <c r="BT134" s="147">
        <f>West!AK134</f>
        <v>0.95566877184183918</v>
      </c>
      <c r="BU134" s="72"/>
      <c r="BV134" s="147">
        <f>Northeast!AH134</f>
        <v>1.0025502848430388</v>
      </c>
      <c r="BW134" s="147">
        <f>Midwest!AH134</f>
        <v>0.99602033489981956</v>
      </c>
      <c r="BX134" s="147">
        <f>South!AH134</f>
        <v>1.0021191219375758</v>
      </c>
      <c r="BY134" s="147">
        <f>West!AH134</f>
        <v>1.0006404894406993</v>
      </c>
      <c r="CA134" s="147">
        <f>Northeast!AI134</f>
        <v>1.0092957017265305</v>
      </c>
      <c r="CB134" s="147">
        <f>Midwest!AI134</f>
        <v>1.0184339759728682</v>
      </c>
      <c r="CC134" s="147">
        <f>South!AI134</f>
        <v>1.0156390255872871</v>
      </c>
      <c r="CD134" s="147">
        <f>West!AI134</f>
        <v>1.0124322994673804</v>
      </c>
      <c r="CF134" s="147">
        <f>Northeast!AJ134</f>
        <v>1.0025504791742823</v>
      </c>
      <c r="CG134" s="147">
        <f>Midwest!AJ134</f>
        <v>0.94029953870729632</v>
      </c>
      <c r="CH134" s="147">
        <f>South!AJ134</f>
        <v>0.99868979452258977</v>
      </c>
      <c r="CI134" s="147">
        <f>West!AJ134</f>
        <v>0.93331814600012364</v>
      </c>
      <c r="CK134" s="73">
        <f t="shared" si="505"/>
        <v>1.0304201935369028</v>
      </c>
      <c r="CL134" s="73">
        <f t="shared" si="506"/>
        <v>0.96755174968399793</v>
      </c>
      <c r="CM134" s="73">
        <f t="shared" si="604"/>
        <v>0.99588872022752162</v>
      </c>
      <c r="CN134" s="73">
        <f t="shared" si="605"/>
        <v>1.0000953840411575</v>
      </c>
      <c r="CO134" s="73">
        <f t="shared" si="606"/>
        <v>1.0144366364025252</v>
      </c>
      <c r="CP134" s="73">
        <f t="shared" si="607"/>
        <v>0.97040205202416374</v>
      </c>
      <c r="CQ134" s="73">
        <f t="shared" si="608"/>
        <v>0.98683679653541556</v>
      </c>
      <c r="CR134" s="73">
        <f t="shared" si="609"/>
        <v>0.99698486116635399</v>
      </c>
      <c r="CS134" s="73">
        <f t="shared" si="610"/>
        <v>0.9969848611663541</v>
      </c>
      <c r="CT134" s="73"/>
      <c r="CU134" s="73">
        <f t="shared" si="611"/>
        <v>0.98045771406262539</v>
      </c>
      <c r="CX134" s="53"/>
      <c r="CZ134" s="71">
        <f t="shared" si="559"/>
        <v>0.24627592098606188</v>
      </c>
      <c r="DA134" s="71">
        <f t="shared" si="560"/>
        <v>0.30038529579644024</v>
      </c>
      <c r="DB134" s="71">
        <f t="shared" si="561"/>
        <v>0.29213428946982228</v>
      </c>
      <c r="DC134" s="71">
        <f t="shared" si="562"/>
        <v>0.16120449374767545</v>
      </c>
      <c r="DE134" s="71">
        <f t="shared" si="573"/>
        <v>0.24534569279889312</v>
      </c>
      <c r="DF134" s="71">
        <f t="shared" si="574"/>
        <v>0.30587738441338397</v>
      </c>
      <c r="DG134" s="71">
        <f t="shared" si="575"/>
        <v>0.28936431570392401</v>
      </c>
      <c r="DH134" s="71">
        <f t="shared" si="576"/>
        <v>0.15936233863098923</v>
      </c>
      <c r="DI134" s="71">
        <f t="shared" si="577"/>
        <v>0.99994973154719036</v>
      </c>
      <c r="DJ134" s="71"/>
      <c r="DK134" s="71">
        <f t="shared" si="578"/>
        <v>0.2453580265672731</v>
      </c>
      <c r="DL134" s="71">
        <f t="shared" si="579"/>
        <v>0.3058927611692136</v>
      </c>
      <c r="DM134" s="71">
        <f t="shared" si="580"/>
        <v>0.28937886233160925</v>
      </c>
      <c r="DN134" s="71">
        <f t="shared" si="581"/>
        <v>0.15937034993190402</v>
      </c>
      <c r="DQ134" s="71">
        <f t="shared" si="507"/>
        <v>-2.2011328122193531E-3</v>
      </c>
      <c r="DR134" s="71">
        <f t="shared" si="508"/>
        <v>-6.2993156866547962E-3</v>
      </c>
      <c r="DS134" s="71">
        <f t="shared" si="509"/>
        <v>-2.1802179345517647E-2</v>
      </c>
      <c r="DT134" s="71">
        <f t="shared" si="510"/>
        <v>-2.7249730207536599E-2</v>
      </c>
      <c r="DV134" s="71">
        <f t="shared" si="563"/>
        <v>0.20862168417704369</v>
      </c>
      <c r="DW134" s="71">
        <f t="shared" si="564"/>
        <v>0.24451161001953511</v>
      </c>
      <c r="DX134" s="71">
        <f t="shared" si="565"/>
        <v>0.34425654071411271</v>
      </c>
      <c r="DY134" s="71">
        <f t="shared" si="566"/>
        <v>0.20261016508930837</v>
      </c>
      <c r="DZ134" s="71"/>
      <c r="EB134" s="71">
        <f t="shared" si="582"/>
        <v>-5.332646206427487E-3</v>
      </c>
      <c r="EC134" s="71">
        <f t="shared" si="583"/>
        <v>-1.6361908284507638E-2</v>
      </c>
      <c r="ED134" s="71">
        <f t="shared" si="584"/>
        <v>8.2350395016908846E-3</v>
      </c>
      <c r="EE134" s="71">
        <f t="shared" si="585"/>
        <v>1.154526793632063E-2</v>
      </c>
      <c r="EG134" s="71">
        <f t="shared" si="519"/>
        <v>7.6608938003927388E-4</v>
      </c>
      <c r="EH134" s="71">
        <f t="shared" si="520"/>
        <v>-2.0880970865924729E-3</v>
      </c>
      <c r="EI134" s="71">
        <f t="shared" si="521"/>
        <v>9.7708211284394772E-4</v>
      </c>
      <c r="EJ134" s="71">
        <f t="shared" si="522"/>
        <v>2.5102271074175109E-4</v>
      </c>
      <c r="EL134" s="71">
        <f t="shared" si="523"/>
        <v>7.7940109094150776E-3</v>
      </c>
      <c r="EM134" s="71">
        <f t="shared" si="524"/>
        <v>1.2781248092089234E-2</v>
      </c>
      <c r="EN134" s="71">
        <f t="shared" si="525"/>
        <v>1.1209353770785111E-2</v>
      </c>
      <c r="EO134" s="71">
        <f t="shared" si="526"/>
        <v>9.4922918752377034E-3</v>
      </c>
      <c r="EQ134" s="71">
        <f t="shared" si="586"/>
        <v>4.6968655996585508E-3</v>
      </c>
      <c r="ER134" s="71">
        <f t="shared" si="587"/>
        <v>-2.601010721962372E-2</v>
      </c>
      <c r="ES134" s="71">
        <f t="shared" si="588"/>
        <v>1.8614981513867975E-2</v>
      </c>
      <c r="ET134" s="71">
        <f t="shared" si="589"/>
        <v>2.7141570227960092E-2</v>
      </c>
      <c r="EW134" s="71">
        <f t="shared" si="590"/>
        <v>0.98696680773104528</v>
      </c>
      <c r="EX134" s="71">
        <f t="shared" si="591"/>
        <v>0.68316719288895023</v>
      </c>
      <c r="EY134" s="71">
        <f t="shared" si="567"/>
        <v>0.98683679653541556</v>
      </c>
      <c r="EZ134" s="71"/>
      <c r="FA134" s="71">
        <f t="shared" si="592"/>
        <v>0.99791180621721376</v>
      </c>
      <c r="FB134" s="71">
        <f t="shared" si="464"/>
        <v>0.97461947331413068</v>
      </c>
      <c r="FC134" s="71">
        <f t="shared" si="568"/>
        <v>0.99588872022752162</v>
      </c>
      <c r="FD134" s="71"/>
      <c r="FE134" s="71">
        <f t="shared" si="593"/>
        <v>0.99987199307611008</v>
      </c>
      <c r="FF134" s="71">
        <f t="shared" si="594"/>
        <v>1.0070180385981484</v>
      </c>
      <c r="FG134" s="71">
        <f t="shared" si="569"/>
        <v>1.0000953840411575</v>
      </c>
      <c r="FH134" s="71"/>
      <c r="FI134" s="71">
        <f t="shared" si="595"/>
        <v>1.0106347050543159</v>
      </c>
      <c r="FJ134" s="71">
        <f t="shared" si="596"/>
        <v>1.0706902513015626</v>
      </c>
      <c r="FK134" s="71">
        <f t="shared" si="570"/>
        <v>1.0144366364025252</v>
      </c>
      <c r="FM134" s="71">
        <f t="shared" si="597"/>
        <v>1.0029126875320493</v>
      </c>
      <c r="FN134" s="71">
        <f t="shared" si="598"/>
        <v>0.98040267357028743</v>
      </c>
      <c r="FO134" s="71">
        <f t="shared" si="571"/>
        <v>0.97040205202416374</v>
      </c>
      <c r="FQ134" s="238"/>
      <c r="GA134" s="51">
        <v>2010</v>
      </c>
      <c r="GB134" s="118">
        <f t="shared" si="482"/>
        <v>1.1757693255605679</v>
      </c>
      <c r="GC134" s="118">
        <f t="shared" si="483"/>
        <v>1.3037296788176276</v>
      </c>
      <c r="GD134" s="118">
        <f t="shared" si="484"/>
        <v>1.2161357085348603</v>
      </c>
      <c r="GE134" s="118">
        <f t="shared" si="485"/>
        <v>0.94805967564443749</v>
      </c>
      <c r="GF134" s="118">
        <f t="shared" si="486"/>
        <v>0.77006978238728119</v>
      </c>
    </row>
    <row r="135" spans="1:188" x14ac:dyDescent="0.2">
      <c r="A135" s="50" t="s">
        <v>122</v>
      </c>
      <c r="B135" s="50">
        <f t="shared" si="572"/>
        <v>1988</v>
      </c>
      <c r="D135" s="79">
        <f t="shared" si="555"/>
        <v>2546.7030000000004</v>
      </c>
      <c r="E135" s="79">
        <f t="shared" si="555"/>
        <v>3224.1779999999999</v>
      </c>
      <c r="F135" s="79">
        <f t="shared" si="555"/>
        <v>2977.1950000000002</v>
      </c>
      <c r="G135" s="79">
        <f t="shared" si="555"/>
        <v>1638.395</v>
      </c>
      <c r="H135" s="79">
        <f t="shared" si="599"/>
        <v>10386.471000000001</v>
      </c>
      <c r="I135" s="74">
        <f t="shared" si="494"/>
        <v>10386.471000000001</v>
      </c>
      <c r="J135" s="321">
        <f t="shared" si="496"/>
        <v>18858.970355417565</v>
      </c>
      <c r="K135" s="321">
        <f t="shared" si="496"/>
        <v>22224.96552544762</v>
      </c>
      <c r="L135" s="321">
        <f t="shared" si="496"/>
        <v>31440.696166111204</v>
      </c>
      <c r="M135" s="321">
        <f t="shared" si="496"/>
        <v>18386.611411290465</v>
      </c>
      <c r="N135" s="321">
        <f t="shared" si="600"/>
        <v>90911.24345826685</v>
      </c>
      <c r="P135" s="84">
        <f t="shared" si="497"/>
        <v>31.825092179685441</v>
      </c>
      <c r="Q135" s="84">
        <f t="shared" si="497"/>
        <v>35.760123071070126</v>
      </c>
      <c r="R135" s="84">
        <f t="shared" si="497"/>
        <v>47.714706637699692</v>
      </c>
      <c r="S135" s="84">
        <f t="shared" si="497"/>
        <v>26.126681159090523</v>
      </c>
      <c r="T135" s="84">
        <f t="shared" si="601"/>
        <v>141.42660304754577</v>
      </c>
      <c r="V135" s="79">
        <f t="shared" si="556"/>
        <v>135.03934477888481</v>
      </c>
      <c r="W135" s="79">
        <f t="shared" si="556"/>
        <v>145.07010129254468</v>
      </c>
      <c r="X135" s="79">
        <f t="shared" si="556"/>
        <v>94.692400711184362</v>
      </c>
      <c r="Y135" s="79">
        <f t="shared" si="556"/>
        <v>89.108045161270383</v>
      </c>
      <c r="Z135" s="79">
        <f t="shared" si="556"/>
        <v>114.24847581991274</v>
      </c>
      <c r="AA135" s="150"/>
      <c r="AC135" s="84">
        <f t="shared" si="557"/>
        <v>80.021857772516015</v>
      </c>
      <c r="AD135" s="84">
        <f t="shared" si="557"/>
        <v>90.161266883568246</v>
      </c>
      <c r="AE135" s="84">
        <f t="shared" si="557"/>
        <v>62.395751955597262</v>
      </c>
      <c r="AF135" s="84">
        <f t="shared" si="557"/>
        <v>62.709648807802616</v>
      </c>
      <c r="AG135" s="84">
        <f t="shared" si="557"/>
        <v>73.440716075943683</v>
      </c>
      <c r="AI135" s="84">
        <f t="shared" si="558"/>
        <v>76.619587677294831</v>
      </c>
      <c r="AJ135" s="84">
        <f t="shared" si="558"/>
        <v>87.501947586477939</v>
      </c>
      <c r="AK135" s="84">
        <f t="shared" si="558"/>
        <v>60.55278185704698</v>
      </c>
      <c r="AL135" s="84">
        <f t="shared" si="558"/>
        <v>63.020010018772091</v>
      </c>
      <c r="AM135" s="84">
        <f t="shared" si="558"/>
        <v>71.438241238548031</v>
      </c>
      <c r="AN135" s="118">
        <f t="shared" si="612"/>
        <v>0.98480861084912419</v>
      </c>
      <c r="AO135" s="118">
        <f t="shared" si="613"/>
        <v>1.0444047037886814</v>
      </c>
      <c r="AP135" s="118">
        <f t="shared" si="614"/>
        <v>1.0303915440792002</v>
      </c>
      <c r="AQ135" s="118">
        <f t="shared" si="615"/>
        <v>1.0304357626855387</v>
      </c>
      <c r="AR135" s="118">
        <f t="shared" si="616"/>
        <v>0.99507519578500503</v>
      </c>
      <c r="AS135" s="118">
        <f t="shared" si="602"/>
        <v>1.0280308529812339</v>
      </c>
      <c r="AU135" s="124">
        <f t="shared" si="617"/>
        <v>1687.5307389484883</v>
      </c>
      <c r="AV135" s="124">
        <f t="shared" si="603"/>
        <v>1609.0069084752788</v>
      </c>
      <c r="AW135" s="124">
        <f t="shared" si="603"/>
        <v>1517.609736934822</v>
      </c>
      <c r="AX135" s="124">
        <f t="shared" si="603"/>
        <v>1420.9622738340572</v>
      </c>
      <c r="AY135" s="124">
        <f t="shared" si="603"/>
        <v>1555.6557986413218</v>
      </c>
      <c r="BB135" s="71">
        <f t="shared" si="501"/>
        <v>1.0049970882503811</v>
      </c>
      <c r="BC135" s="71">
        <f t="shared" si="502"/>
        <v>1.0053597137949768</v>
      </c>
      <c r="BD135" s="71">
        <f t="shared" si="503"/>
        <v>0.96453024497269568</v>
      </c>
      <c r="BE135" s="71">
        <f t="shared" si="504"/>
        <v>0.9726757591489309</v>
      </c>
      <c r="BF135" s="71"/>
      <c r="BG135" s="71"/>
      <c r="BH135" s="71"/>
      <c r="BI135" s="71"/>
      <c r="BJ135" s="71"/>
      <c r="BK135" s="71"/>
      <c r="BL135" s="71"/>
      <c r="BM135" s="71"/>
      <c r="BN135" s="71"/>
      <c r="BO135" s="71"/>
      <c r="BP135" s="71"/>
      <c r="BQ135" s="147">
        <f>Northeast!AK135</f>
        <v>1.0030685520385052</v>
      </c>
      <c r="BR135" s="147">
        <f>Midwest!AK135</f>
        <v>1.0086287189437699</v>
      </c>
      <c r="BS135" s="147">
        <f>South!AK135</f>
        <v>0.96157393453393003</v>
      </c>
      <c r="BT135" s="147">
        <f>West!AK135</f>
        <v>0.97289047795647354</v>
      </c>
      <c r="BU135" s="72"/>
      <c r="BV135" s="147">
        <f>Northeast!AH135</f>
        <v>1.0019226365017193</v>
      </c>
      <c r="BW135" s="147">
        <f>Midwest!AH135</f>
        <v>0.99675896086697147</v>
      </c>
      <c r="BX135" s="147">
        <f>South!AH135</f>
        <v>1.0030744494339887</v>
      </c>
      <c r="BY135" s="147">
        <f>West!AH135</f>
        <v>0.99977929806858257</v>
      </c>
      <c r="CA135" s="147">
        <f>Northeast!AI135</f>
        <v>1.0199391146398133</v>
      </c>
      <c r="CB135" s="147">
        <f>Midwest!AI135</f>
        <v>1.0263594672776628</v>
      </c>
      <c r="CC135" s="147">
        <f>South!AI135</f>
        <v>1.0250162735609352</v>
      </c>
      <c r="CD135" s="147">
        <f>West!AI135</f>
        <v>1.020394738165896</v>
      </c>
      <c r="CF135" s="147">
        <f>Northeast!AJ135</f>
        <v>1.0376129161507277</v>
      </c>
      <c r="CG135" s="147">
        <f>Midwest!AJ135</f>
        <v>1.0035614768829271</v>
      </c>
      <c r="CH135" s="147">
        <f>South!AJ135</f>
        <v>1.013553392234793</v>
      </c>
      <c r="CI135" s="147">
        <f>West!AJ135</f>
        <v>0.93051136862014561</v>
      </c>
      <c r="CK135" s="73">
        <f t="shared" si="505"/>
        <v>1.046831941938078</v>
      </c>
      <c r="CL135" s="73">
        <f t="shared" si="506"/>
        <v>1.0087892206360876</v>
      </c>
      <c r="CM135" s="73">
        <f t="shared" si="604"/>
        <v>0.99548780079795418</v>
      </c>
      <c r="CN135" s="73">
        <f t="shared" si="605"/>
        <v>1.000306352992494</v>
      </c>
      <c r="CO135" s="73">
        <f t="shared" si="606"/>
        <v>1.0234585580865116</v>
      </c>
      <c r="CP135" s="73">
        <f t="shared" si="607"/>
        <v>1.0020844439439545</v>
      </c>
      <c r="CQ135" s="73">
        <f t="shared" si="608"/>
        <v>0.98777238699280279</v>
      </c>
      <c r="CR135" s="73">
        <f t="shared" si="609"/>
        <v>1.0560327788446755</v>
      </c>
      <c r="CS135" s="73">
        <f t="shared" si="610"/>
        <v>1.0560327788446757</v>
      </c>
      <c r="CT135" s="73"/>
      <c r="CU135" s="73">
        <f t="shared" si="611"/>
        <v>1.0212770005722354</v>
      </c>
      <c r="CX135" s="53"/>
      <c r="CZ135" s="71">
        <f t="shared" si="559"/>
        <v>0.24519425317800436</v>
      </c>
      <c r="DA135" s="71">
        <f t="shared" si="560"/>
        <v>0.31042093122871084</v>
      </c>
      <c r="DB135" s="71">
        <f t="shared" si="561"/>
        <v>0.28664163217708882</v>
      </c>
      <c r="DC135" s="71">
        <f t="shared" si="562"/>
        <v>0.15774318341619592</v>
      </c>
      <c r="DE135" s="71">
        <f t="shared" si="573"/>
        <v>0.2457346903110017</v>
      </c>
      <c r="DF135" s="71">
        <f t="shared" si="574"/>
        <v>0.30537563037494703</v>
      </c>
      <c r="DG135" s="71">
        <f t="shared" si="575"/>
        <v>0.28937927294512222</v>
      </c>
      <c r="DH135" s="71">
        <f t="shared" si="576"/>
        <v>0.15946757786565119</v>
      </c>
      <c r="DI135" s="71">
        <f t="shared" si="577"/>
        <v>0.99995717149672214</v>
      </c>
      <c r="DJ135" s="71"/>
      <c r="DK135" s="71">
        <f t="shared" si="578"/>
        <v>0.24574521521075687</v>
      </c>
      <c r="DL135" s="71">
        <f t="shared" si="579"/>
        <v>0.30538870971630211</v>
      </c>
      <c r="DM135" s="71">
        <f t="shared" si="580"/>
        <v>0.28939166715708764</v>
      </c>
      <c r="DN135" s="71">
        <f t="shared" si="581"/>
        <v>0.15947440791585335</v>
      </c>
      <c r="DQ135" s="71">
        <f t="shared" si="507"/>
        <v>-1.2418650971514344E-3</v>
      </c>
      <c r="DR135" s="71">
        <f t="shared" si="508"/>
        <v>1.1702421402130696E-3</v>
      </c>
      <c r="DS135" s="71">
        <f t="shared" si="509"/>
        <v>-6.7479820009006802E-3</v>
      </c>
      <c r="DT135" s="71">
        <f t="shared" si="510"/>
        <v>1.7860134607717584E-2</v>
      </c>
      <c r="DV135" s="71">
        <f t="shared" si="563"/>
        <v>0.20744376204770368</v>
      </c>
      <c r="DW135" s="71">
        <f t="shared" si="564"/>
        <v>0.24446883223690669</v>
      </c>
      <c r="DX135" s="71">
        <f t="shared" si="565"/>
        <v>0.34583946902611856</v>
      </c>
      <c r="DY135" s="71">
        <f t="shared" si="566"/>
        <v>0.2022479366892711</v>
      </c>
      <c r="DZ135" s="71"/>
      <c r="EB135" s="71">
        <f t="shared" si="582"/>
        <v>-5.66221149631375E-3</v>
      </c>
      <c r="EC135" s="71">
        <f t="shared" si="583"/>
        <v>-1.7496725447811327E-4</v>
      </c>
      <c r="ED135" s="71">
        <f t="shared" si="584"/>
        <v>4.5875677176102593E-3</v>
      </c>
      <c r="EE135" s="71">
        <f t="shared" si="585"/>
        <v>-1.7894096479738116E-3</v>
      </c>
      <c r="EG135" s="71">
        <f t="shared" si="519"/>
        <v>-6.262477832939189E-4</v>
      </c>
      <c r="EH135" s="71">
        <f t="shared" si="520"/>
        <v>7.4130236353395554E-4</v>
      </c>
      <c r="EI135" s="71">
        <f t="shared" si="521"/>
        <v>9.5285321310920816E-4</v>
      </c>
      <c r="EJ135" s="71">
        <f t="shared" si="522"/>
        <v>-8.6101070455006353E-4</v>
      </c>
      <c r="EL135" s="71">
        <f t="shared" si="523"/>
        <v>1.0490171399224415E-2</v>
      </c>
      <c r="EM135" s="71">
        <f t="shared" si="524"/>
        <v>7.7519135433870663E-3</v>
      </c>
      <c r="EN135" s="71">
        <f t="shared" si="525"/>
        <v>9.1904928595218909E-3</v>
      </c>
      <c r="EO135" s="71">
        <f t="shared" si="526"/>
        <v>7.8338975941116412E-3</v>
      </c>
      <c r="EQ135" s="71">
        <f t="shared" si="586"/>
        <v>3.4375569822751452E-2</v>
      </c>
      <c r="ER135" s="71">
        <f t="shared" si="587"/>
        <v>6.5111946121666611E-2</v>
      </c>
      <c r="ES135" s="71">
        <f t="shared" si="588"/>
        <v>1.4773431110123934E-2</v>
      </c>
      <c r="ET135" s="71">
        <f t="shared" si="589"/>
        <v>-3.0118414583465728E-3</v>
      </c>
      <c r="EW135" s="71">
        <f t="shared" si="590"/>
        <v>1.0009480700969724</v>
      </c>
      <c r="EX135" s="71">
        <f t="shared" si="591"/>
        <v>0.68381488327576079</v>
      </c>
      <c r="EY135" s="71">
        <f t="shared" si="567"/>
        <v>0.98777238699280279</v>
      </c>
      <c r="EZ135" s="71"/>
      <c r="FA135" s="71">
        <f t="shared" si="592"/>
        <v>0.9995974254739266</v>
      </c>
      <c r="FB135" s="71">
        <f t="shared" si="464"/>
        <v>0.97422711634155934</v>
      </c>
      <c r="FC135" s="71">
        <f t="shared" si="568"/>
        <v>0.99548780079795418</v>
      </c>
      <c r="FD135" s="71"/>
      <c r="FE135" s="71">
        <f t="shared" si="593"/>
        <v>1.0002109488301847</v>
      </c>
      <c r="FF135" s="71">
        <f t="shared" si="594"/>
        <v>1.0072304678753656</v>
      </c>
      <c r="FG135" s="71">
        <f t="shared" si="569"/>
        <v>1.000306352992494</v>
      </c>
      <c r="FH135" s="71"/>
      <c r="FI135" s="71">
        <f t="shared" si="595"/>
        <v>1.0088935290389163</v>
      </c>
      <c r="FJ135" s="71">
        <f t="shared" si="596"/>
        <v>1.0802124661431975</v>
      </c>
      <c r="FK135" s="71">
        <f t="shared" si="570"/>
        <v>1.0234585580865116</v>
      </c>
      <c r="FM135" s="71">
        <f t="shared" si="597"/>
        <v>1.0326487272504261</v>
      </c>
      <c r="FN135" s="71">
        <f t="shared" si="598"/>
        <v>1.0124115730552723</v>
      </c>
      <c r="FO135" s="71">
        <f t="shared" si="571"/>
        <v>1.0020844439439545</v>
      </c>
      <c r="FQ135" s="238"/>
      <c r="GA135" s="51">
        <v>2011</v>
      </c>
      <c r="GB135" s="118">
        <f>CR158</f>
        <v>1.1512724282406102</v>
      </c>
      <c r="GC135" s="118">
        <f>CK158</f>
        <v>1.3149573088420272</v>
      </c>
      <c r="GD135" s="118">
        <f>CO158</f>
        <v>1.218424133551802</v>
      </c>
      <c r="GE135" s="118">
        <f>CM158*CM158*CP158</f>
        <v>0.92534374349066117</v>
      </c>
      <c r="GF135" s="118">
        <f>CQ158</f>
        <v>0.76367246851322024</v>
      </c>
    </row>
    <row r="136" spans="1:188" x14ac:dyDescent="0.2">
      <c r="A136" s="50" t="s">
        <v>122</v>
      </c>
      <c r="B136" s="50">
        <f t="shared" si="572"/>
        <v>1989</v>
      </c>
      <c r="D136" s="79">
        <f t="shared" si="555"/>
        <v>2572.9459999999999</v>
      </c>
      <c r="E136" s="79">
        <f t="shared" si="555"/>
        <v>3317.239</v>
      </c>
      <c r="F136" s="79">
        <f t="shared" si="555"/>
        <v>3033.8289999999997</v>
      </c>
      <c r="G136" s="79">
        <f t="shared" si="555"/>
        <v>1717.643</v>
      </c>
      <c r="H136" s="79">
        <f t="shared" si="599"/>
        <v>10641.656999999999</v>
      </c>
      <c r="I136" s="74">
        <f t="shared" si="494"/>
        <v>10641.656999999999</v>
      </c>
      <c r="J136" s="321">
        <f t="shared" si="496"/>
        <v>19025.080330180888</v>
      </c>
      <c r="K136" s="321">
        <f t="shared" si="496"/>
        <v>22547.711889909308</v>
      </c>
      <c r="L136" s="321">
        <f t="shared" si="496"/>
        <v>32047.619774521983</v>
      </c>
      <c r="M136" s="321">
        <f t="shared" si="496"/>
        <v>18621.897561961283</v>
      </c>
      <c r="N136" s="321">
        <f t="shared" si="600"/>
        <v>92242.309556573455</v>
      </c>
      <c r="P136" s="84">
        <f t="shared" si="497"/>
        <v>32.425595185412007</v>
      </c>
      <c r="Q136" s="84">
        <f t="shared" si="497"/>
        <v>36.547631200535513</v>
      </c>
      <c r="R136" s="84">
        <f t="shared" si="497"/>
        <v>49.067637734387915</v>
      </c>
      <c r="S136" s="84">
        <f t="shared" si="497"/>
        <v>26.655876087665362</v>
      </c>
      <c r="T136" s="84">
        <f t="shared" si="601"/>
        <v>144.69674020800079</v>
      </c>
      <c r="V136" s="79">
        <f t="shared" si="556"/>
        <v>135.2396917829748</v>
      </c>
      <c r="W136" s="79">
        <f t="shared" si="556"/>
        <v>147.12087045446734</v>
      </c>
      <c r="X136" s="79">
        <f t="shared" si="556"/>
        <v>94.666281656646134</v>
      </c>
      <c r="Y136" s="79">
        <f t="shared" si="556"/>
        <v>92.237807360116079</v>
      </c>
      <c r="Z136" s="79">
        <f t="shared" si="556"/>
        <v>115.36633298923775</v>
      </c>
      <c r="AA136" s="150"/>
      <c r="AC136" s="84">
        <f t="shared" si="557"/>
        <v>79.34922968376371</v>
      </c>
      <c r="AD136" s="84">
        <f t="shared" si="557"/>
        <v>90.764815421235667</v>
      </c>
      <c r="AE136" s="84">
        <f t="shared" si="557"/>
        <v>61.829530421306814</v>
      </c>
      <c r="AF136" s="84">
        <f t="shared" si="557"/>
        <v>64.437686998208079</v>
      </c>
      <c r="AG136" s="84">
        <f t="shared" si="557"/>
        <v>73.544552452962492</v>
      </c>
      <c r="AI136" s="84">
        <f t="shared" si="558"/>
        <v>75.702272569098653</v>
      </c>
      <c r="AJ136" s="84">
        <f t="shared" si="558"/>
        <v>87.163030113796665</v>
      </c>
      <c r="AK136" s="84">
        <f t="shared" si="558"/>
        <v>60.840125902368683</v>
      </c>
      <c r="AL136" s="84">
        <f t="shared" si="558"/>
        <v>64.42034910190236</v>
      </c>
      <c r="AM136" s="84">
        <f t="shared" si="558"/>
        <v>71.478843335864369</v>
      </c>
      <c r="AN136" s="118">
        <f t="shared" si="612"/>
        <v>0.98536832920672124</v>
      </c>
      <c r="AO136" s="118">
        <f t="shared" si="613"/>
        <v>1.0481750017654521</v>
      </c>
      <c r="AP136" s="118">
        <f t="shared" si="614"/>
        <v>1.0413223966942939</v>
      </c>
      <c r="AQ136" s="118">
        <f t="shared" si="615"/>
        <v>1.0162623680385843</v>
      </c>
      <c r="AR136" s="118">
        <f t="shared" si="616"/>
        <v>1.0002691369504735</v>
      </c>
      <c r="AS136" s="118">
        <f t="shared" si="602"/>
        <v>1.0288995879157108</v>
      </c>
      <c r="AU136" s="124">
        <f t="shared" si="617"/>
        <v>1704.3604874547045</v>
      </c>
      <c r="AV136" s="124">
        <f t="shared" si="603"/>
        <v>1620.9019956872669</v>
      </c>
      <c r="AW136" s="124">
        <f t="shared" si="603"/>
        <v>1531.0852437595672</v>
      </c>
      <c r="AX136" s="124">
        <f t="shared" si="603"/>
        <v>1431.4264160766832</v>
      </c>
      <c r="AY136" s="124">
        <f t="shared" si="603"/>
        <v>1568.6591207829235</v>
      </c>
      <c r="BB136" s="71">
        <f t="shared" si="501"/>
        <v>0.99296492988602025</v>
      </c>
      <c r="BC136" s="71">
        <f t="shared" si="502"/>
        <v>1.0014656979160934</v>
      </c>
      <c r="BD136" s="71">
        <f t="shared" si="503"/>
        <v>0.96910727700864563</v>
      </c>
      <c r="BE136" s="71">
        <f t="shared" si="504"/>
        <v>0.99428914639440935</v>
      </c>
      <c r="BF136" s="71"/>
      <c r="BG136" s="71"/>
      <c r="BH136" s="71"/>
      <c r="BI136" s="71"/>
      <c r="BJ136" s="71"/>
      <c r="BK136" s="71"/>
      <c r="BL136" s="71"/>
      <c r="BM136" s="71"/>
      <c r="BN136" s="71"/>
      <c r="BO136" s="71"/>
      <c r="BP136" s="71"/>
      <c r="BQ136" s="147">
        <f>Northeast!AK136</f>
        <v>0.99188599915319342</v>
      </c>
      <c r="BR136" s="147">
        <f>Midwest!AK136</f>
        <v>1.0040642216119962</v>
      </c>
      <c r="BS136" s="147">
        <f>South!AK136</f>
        <v>0.96530456073946347</v>
      </c>
      <c r="BT136" s="147">
        <f>West!AK136</f>
        <v>0.99544261588233951</v>
      </c>
      <c r="BU136" s="72"/>
      <c r="BV136" s="147">
        <f>Northeast!AH136</f>
        <v>1.0010877567923611</v>
      </c>
      <c r="BW136" s="147">
        <f>Midwest!AH136</f>
        <v>0.99741199453185303</v>
      </c>
      <c r="BX136" s="147">
        <f>South!AH136</f>
        <v>1.0039393953202391</v>
      </c>
      <c r="BY136" s="147">
        <f>West!AH136</f>
        <v>0.99884124964158971</v>
      </c>
      <c r="CA136" s="147">
        <f>Northeast!AI136</f>
        <v>1.0301109701176796</v>
      </c>
      <c r="CB136" s="147">
        <f>Midwest!AI136</f>
        <v>1.0339471509040101</v>
      </c>
      <c r="CC136" s="147">
        <f>South!AI136</f>
        <v>1.034117832053663</v>
      </c>
      <c r="CD136" s="147">
        <f>West!AI136</f>
        <v>1.0279090514452942</v>
      </c>
      <c r="CF136" s="147">
        <f>Northeast!AJ136</f>
        <v>1.0413586957936596</v>
      </c>
      <c r="CG136" s="147">
        <f>Midwest!AJ136</f>
        <v>1.0142077041904272</v>
      </c>
      <c r="CH136" s="147">
        <f>South!AJ136</f>
        <v>0.99961221050943871</v>
      </c>
      <c r="CI136" s="147">
        <f>West!AJ136</f>
        <v>0.93536830940500759</v>
      </c>
      <c r="CK136" s="73">
        <f t="shared" si="505"/>
        <v>1.062159006617134</v>
      </c>
      <c r="CL136" s="73">
        <f t="shared" si="506"/>
        <v>1.0186596565831139</v>
      </c>
      <c r="CM136" s="73">
        <f t="shared" si="604"/>
        <v>0.9950694269459377</v>
      </c>
      <c r="CN136" s="73">
        <f t="shared" si="605"/>
        <v>1.0004037561398358</v>
      </c>
      <c r="CO136" s="73">
        <f t="shared" si="606"/>
        <v>1.0320974499763831</v>
      </c>
      <c r="CP136" s="73">
        <f t="shared" si="607"/>
        <v>1.0031185572966574</v>
      </c>
      <c r="CQ136" s="73">
        <f t="shared" si="608"/>
        <v>0.98838794562429233</v>
      </c>
      <c r="CR136" s="73">
        <f t="shared" si="609"/>
        <v>1.0819785289172705</v>
      </c>
      <c r="CS136" s="73">
        <f t="shared" si="610"/>
        <v>1.0819785289172712</v>
      </c>
      <c r="CT136" s="73"/>
      <c r="CU136" s="73">
        <f t="shared" si="611"/>
        <v>1.0306273574994893</v>
      </c>
      <c r="CX136" s="53"/>
      <c r="CZ136" s="71">
        <f t="shared" si="559"/>
        <v>0.24178057984766846</v>
      </c>
      <c r="DA136" s="71">
        <f t="shared" si="560"/>
        <v>0.31172203727295478</v>
      </c>
      <c r="DB136" s="71">
        <f t="shared" si="561"/>
        <v>0.2850899065812777</v>
      </c>
      <c r="DC136" s="71">
        <f t="shared" si="562"/>
        <v>0.16140747629809907</v>
      </c>
      <c r="DE136" s="71">
        <f t="shared" si="573"/>
        <v>0.24348342817589014</v>
      </c>
      <c r="DF136" s="71">
        <f t="shared" si="574"/>
        <v>0.31107103074335801</v>
      </c>
      <c r="DG136" s="71">
        <f t="shared" si="575"/>
        <v>0.28586506745969342</v>
      </c>
      <c r="DH136" s="71">
        <f t="shared" si="576"/>
        <v>0.15956831774863212</v>
      </c>
      <c r="DI136" s="71">
        <f t="shared" si="577"/>
        <v>0.99998784412757369</v>
      </c>
      <c r="DJ136" s="71"/>
      <c r="DK136" s="71">
        <f t="shared" si="578"/>
        <v>0.24348638796535979</v>
      </c>
      <c r="DL136" s="71">
        <f t="shared" si="579"/>
        <v>0.31107481212908927</v>
      </c>
      <c r="DM136" s="71">
        <f t="shared" si="580"/>
        <v>0.28586854244122606</v>
      </c>
      <c r="DN136" s="71">
        <f t="shared" si="581"/>
        <v>0.15957025746432488</v>
      </c>
      <c r="DQ136" s="71">
        <f t="shared" si="507"/>
        <v>-1.1210952151333298E-2</v>
      </c>
      <c r="DR136" s="71">
        <f t="shared" si="508"/>
        <v>-4.5357193490885165E-3</v>
      </c>
      <c r="DS136" s="71">
        <f t="shared" si="509"/>
        <v>3.872201465825161E-3</v>
      </c>
      <c r="DT136" s="71">
        <f t="shared" si="510"/>
        <v>2.2915963674623882E-2</v>
      </c>
      <c r="DV136" s="71">
        <f t="shared" si="563"/>
        <v>0.20625112729330081</v>
      </c>
      <c r="DW136" s="71">
        <f t="shared" si="564"/>
        <v>0.24444001888396444</v>
      </c>
      <c r="DX136" s="71">
        <f t="shared" si="565"/>
        <v>0.34742863582428785</v>
      </c>
      <c r="DY136" s="71">
        <f t="shared" si="566"/>
        <v>0.20188021799844702</v>
      </c>
      <c r="DZ136" s="71"/>
      <c r="EB136" s="71">
        <f t="shared" si="582"/>
        <v>-5.7657857960251111E-3</v>
      </c>
      <c r="EC136" s="71">
        <f t="shared" si="583"/>
        <v>-1.1786799486056675E-4</v>
      </c>
      <c r="ED136" s="71">
        <f t="shared" si="584"/>
        <v>4.5845743386088416E-3</v>
      </c>
      <c r="EE136" s="71">
        <f t="shared" si="585"/>
        <v>-1.8198127897817993E-3</v>
      </c>
      <c r="EG136" s="71">
        <f t="shared" si="519"/>
        <v>-8.3362498816976253E-4</v>
      </c>
      <c r="EH136" s="71">
        <f t="shared" si="520"/>
        <v>6.5494253284243927E-4</v>
      </c>
      <c r="EI136" s="71">
        <f t="shared" si="521"/>
        <v>8.6192324189414958E-4</v>
      </c>
      <c r="EJ136" s="71">
        <f t="shared" si="522"/>
        <v>-9.386959390042368E-4</v>
      </c>
      <c r="EL136" s="71">
        <f t="shared" si="523"/>
        <v>9.9236004315801998E-3</v>
      </c>
      <c r="EM136" s="71">
        <f t="shared" si="524"/>
        <v>7.3656201106200667E-3</v>
      </c>
      <c r="EN136" s="71">
        <f t="shared" si="525"/>
        <v>8.8402379831280953E-3</v>
      </c>
      <c r="EO136" s="71">
        <f t="shared" si="526"/>
        <v>7.3371411288855231E-3</v>
      </c>
      <c r="EQ136" s="71">
        <f t="shared" si="586"/>
        <v>3.6034967237793115E-3</v>
      </c>
      <c r="ER136" s="71">
        <f t="shared" si="587"/>
        <v>1.055257083048565E-2</v>
      </c>
      <c r="ES136" s="71">
        <f t="shared" si="588"/>
        <v>-1.3850231263413441E-2</v>
      </c>
      <c r="ET136" s="71">
        <f t="shared" si="589"/>
        <v>5.2060717654389055E-3</v>
      </c>
      <c r="EW136" s="71">
        <f t="shared" si="590"/>
        <v>1.0006231786184705</v>
      </c>
      <c r="EX136" s="71">
        <f t="shared" si="591"/>
        <v>0.68424102209001014</v>
      </c>
      <c r="EY136" s="71">
        <f t="shared" si="567"/>
        <v>0.98838794562429233</v>
      </c>
      <c r="EZ136" s="71"/>
      <c r="FA136" s="71">
        <f t="shared" si="592"/>
        <v>0.99957972980514564</v>
      </c>
      <c r="FB136" s="71">
        <f t="shared" si="464"/>
        <v>0.97381767772154204</v>
      </c>
      <c r="FC136" s="71">
        <f t="shared" si="568"/>
        <v>0.9950694269459377</v>
      </c>
      <c r="FD136" s="71"/>
      <c r="FE136" s="71">
        <f t="shared" si="593"/>
        <v>1.0000973733167347</v>
      </c>
      <c r="FF136" s="71">
        <f t="shared" si="594"/>
        <v>1.0073285452467389</v>
      </c>
      <c r="FG136" s="71">
        <f t="shared" si="569"/>
        <v>1.0004037561398358</v>
      </c>
      <c r="FH136" s="71"/>
      <c r="FI136" s="71">
        <f t="shared" si="595"/>
        <v>1.0084408809928005</v>
      </c>
      <c r="FJ136" s="71">
        <f t="shared" si="596"/>
        <v>1.0893304110168518</v>
      </c>
      <c r="FK136" s="71">
        <f t="shared" si="570"/>
        <v>1.0320974499763831</v>
      </c>
      <c r="FM136" s="71">
        <f t="shared" si="597"/>
        <v>1.0010319622851673</v>
      </c>
      <c r="FN136" s="71">
        <f t="shared" si="598"/>
        <v>1.0134563436157322</v>
      </c>
      <c r="FO136" s="71">
        <f t="shared" si="571"/>
        <v>1.0031185572966574</v>
      </c>
      <c r="FQ136" s="238"/>
      <c r="GA136" s="51">
        <v>2012</v>
      </c>
      <c r="GB136" s="118">
        <f t="shared" ref="GB136:GB138" si="618">CR159</f>
        <v>1.0542522659040308</v>
      </c>
      <c r="GC136" s="118">
        <f t="shared" ref="GC136:GC138" si="619">CK159</f>
        <v>1.3228810323994631</v>
      </c>
      <c r="GD136" s="118">
        <f t="shared" ref="GD136:GD138" si="620">CO159</f>
        <v>1.2221314165148698</v>
      </c>
      <c r="GE136" s="118">
        <f t="shared" ref="GE136:GE138" si="621">CM159*CM159*CP159</f>
        <v>0.8570049427263654</v>
      </c>
      <c r="GF136" s="118">
        <f t="shared" ref="GF136:GF138" si="622">CQ159</f>
        <v>0.74842196877291944</v>
      </c>
    </row>
    <row r="137" spans="1:188" x14ac:dyDescent="0.2">
      <c r="A137" s="50" t="s">
        <v>122</v>
      </c>
      <c r="B137" s="50">
        <f t="shared" si="572"/>
        <v>1990</v>
      </c>
      <c r="D137" s="79">
        <f t="shared" si="555"/>
        <v>2276.0010000000002</v>
      </c>
      <c r="E137" s="79">
        <f t="shared" si="555"/>
        <v>2943.5770000000002</v>
      </c>
      <c r="F137" s="79">
        <f t="shared" si="555"/>
        <v>2809.049</v>
      </c>
      <c r="G137" s="79">
        <f t="shared" si="555"/>
        <v>1665.761</v>
      </c>
      <c r="H137" s="79">
        <f t="shared" si="599"/>
        <v>9694.3880000000008</v>
      </c>
      <c r="I137" s="74">
        <f t="shared" si="494"/>
        <v>9694.387999999999</v>
      </c>
      <c r="J137" s="321">
        <f t="shared" ref="J137:M156" si="623">J56</f>
        <v>19027.225169084799</v>
      </c>
      <c r="K137" s="321">
        <f t="shared" si="623"/>
        <v>22594.960403848512</v>
      </c>
      <c r="L137" s="321">
        <f t="shared" si="623"/>
        <v>32104.297860526833</v>
      </c>
      <c r="M137" s="321">
        <f t="shared" si="623"/>
        <v>19079.91580510831</v>
      </c>
      <c r="N137" s="321">
        <f t="shared" si="600"/>
        <v>92806.399238568454</v>
      </c>
      <c r="P137" s="84">
        <f t="shared" ref="P137:S156" si="624">P56</f>
        <v>32.67223968353165</v>
      </c>
      <c r="Q137" s="84">
        <f t="shared" si="624"/>
        <v>36.861312261546871</v>
      </c>
      <c r="R137" s="84">
        <f t="shared" si="624"/>
        <v>49.692743410475757</v>
      </c>
      <c r="S137" s="84">
        <f t="shared" si="624"/>
        <v>27.608578423838036</v>
      </c>
      <c r="T137" s="84">
        <f t="shared" si="601"/>
        <v>146.83487377939232</v>
      </c>
      <c r="V137" s="79">
        <f t="shared" ref="V137:Z146" si="625">V217+V299</f>
        <v>119.61812506944094</v>
      </c>
      <c r="W137" s="79">
        <f t="shared" si="625"/>
        <v>130.27582024435114</v>
      </c>
      <c r="X137" s="79">
        <f t="shared" si="625"/>
        <v>87.497599611228608</v>
      </c>
      <c r="Y137" s="79">
        <f t="shared" si="625"/>
        <v>87.304420890265249</v>
      </c>
      <c r="Z137" s="79">
        <f t="shared" si="625"/>
        <v>104.45818477537925</v>
      </c>
      <c r="AA137" s="149">
        <f>RECS_data!G155</f>
        <v>98.059042553191489</v>
      </c>
      <c r="AB137" s="74"/>
      <c r="AC137" s="84">
        <f t="shared" ref="AC137:AG146" si="626">AC217+AC299</f>
        <v>69.661615550256016</v>
      </c>
      <c r="AD137" s="84">
        <f t="shared" si="626"/>
        <v>79.85545872903424</v>
      </c>
      <c r="AE137" s="84">
        <f t="shared" si="626"/>
        <v>56.528354186374472</v>
      </c>
      <c r="AF137" s="84">
        <f t="shared" si="626"/>
        <v>60.334906579678659</v>
      </c>
      <c r="AG137" s="84">
        <f t="shared" si="626"/>
        <v>66.022381131099991</v>
      </c>
      <c r="AI137" s="84">
        <f t="shared" ref="AI137:AM146" si="627">AI217+AI299</f>
        <v>74.645625579619775</v>
      </c>
      <c r="AJ137" s="84">
        <f t="shared" si="627"/>
        <v>83.681298087469884</v>
      </c>
      <c r="AK137" s="84">
        <f t="shared" si="627"/>
        <v>59.791294664880013</v>
      </c>
      <c r="AL137" s="84">
        <f t="shared" si="627"/>
        <v>59.541964589288938</v>
      </c>
      <c r="AM137" s="84">
        <f t="shared" si="627"/>
        <v>69.046980675622109</v>
      </c>
      <c r="AN137" s="118">
        <f t="shared" si="612"/>
        <v>0.95184399760662108</v>
      </c>
      <c r="AO137" s="118">
        <f t="shared" si="613"/>
        <v>0.93323105016987729</v>
      </c>
      <c r="AP137" s="118">
        <f t="shared" si="614"/>
        <v>0.9542808316090341</v>
      </c>
      <c r="AQ137" s="118">
        <f t="shared" si="615"/>
        <v>0.94542783365381589</v>
      </c>
      <c r="AR137" s="118">
        <f t="shared" si="616"/>
        <v>1.0133173635747377</v>
      </c>
      <c r="AS137" s="118">
        <f t="shared" si="602"/>
        <v>0.95619504987869819</v>
      </c>
      <c r="AU137" s="124">
        <f t="shared" si="617"/>
        <v>1717.1310789245877</v>
      </c>
      <c r="AV137" s="124">
        <f t="shared" si="603"/>
        <v>1631.3953024351583</v>
      </c>
      <c r="AW137" s="124">
        <f t="shared" si="603"/>
        <v>1547.8533007125636</v>
      </c>
      <c r="AX137" s="124">
        <f t="shared" si="603"/>
        <v>1446.9968686364082</v>
      </c>
      <c r="AY137" s="124">
        <f t="shared" si="603"/>
        <v>1582.163245035917</v>
      </c>
      <c r="BB137" s="71">
        <f t="shared" si="501"/>
        <v>0.97910519532039697</v>
      </c>
      <c r="BC137" s="71">
        <f t="shared" si="502"/>
        <v>0.96146209559582207</v>
      </c>
      <c r="BD137" s="71">
        <f t="shared" si="503"/>
        <v>0.95240070433923096</v>
      </c>
      <c r="BE137" s="71">
        <f t="shared" si="504"/>
        <v>0.91899423041751249</v>
      </c>
      <c r="BF137" s="71"/>
      <c r="BG137" s="71"/>
      <c r="BH137" s="71"/>
      <c r="BI137" s="71"/>
      <c r="BJ137" s="71"/>
      <c r="BK137" s="71"/>
      <c r="BL137" s="71"/>
      <c r="BM137" s="71"/>
      <c r="BN137" s="71"/>
      <c r="BO137" s="71"/>
      <c r="BP137" s="71"/>
      <c r="BQ137" s="147">
        <f>Northeast!AK137</f>
        <v>0.97843872126205667</v>
      </c>
      <c r="BR137" s="147">
        <f>Midwest!AK137</f>
        <v>0.96276170787111537</v>
      </c>
      <c r="BS137" s="147">
        <f>South!AK137</f>
        <v>0.94850274946652924</v>
      </c>
      <c r="BT137" s="147">
        <f>West!AK137</f>
        <v>0.91935058029540373</v>
      </c>
      <c r="BU137" s="72"/>
      <c r="BV137" s="147">
        <f>Northeast!AH137</f>
        <v>1.0006811607552495</v>
      </c>
      <c r="BW137" s="147">
        <f>Midwest!AH137</f>
        <v>0.99865012051822555</v>
      </c>
      <c r="BX137" s="147">
        <f>South!AH137</f>
        <v>1.004109587320537</v>
      </c>
      <c r="BY137" s="147">
        <f>West!AH137</f>
        <v>0.99961238956549414</v>
      </c>
      <c r="CA137" s="147">
        <f>Northeast!AI137</f>
        <v>1.0378294818203675</v>
      </c>
      <c r="CB137" s="147">
        <f>Midwest!AI137</f>
        <v>1.0406406614582642</v>
      </c>
      <c r="CC137" s="147">
        <f>South!AI137</f>
        <v>1.0454432280593133</v>
      </c>
      <c r="CD137" s="147">
        <f>West!AI137</f>
        <v>1.0390902123778332</v>
      </c>
      <c r="CF137" s="147">
        <f>Northeast!AJ137</f>
        <v>0.9271622273400818</v>
      </c>
      <c r="CG137" s="147">
        <f>Midwest!AJ137</f>
        <v>0.92943258922650762</v>
      </c>
      <c r="CH137" s="147">
        <f>South!AJ137</f>
        <v>0.92993820926365345</v>
      </c>
      <c r="CI137" s="147">
        <f>West!AJ137</f>
        <v>0.94756992317815747</v>
      </c>
      <c r="CK137" s="73">
        <f t="shared" si="505"/>
        <v>1.0686544308877428</v>
      </c>
      <c r="CL137" s="73">
        <f t="shared" si="506"/>
        <v>0.92234307768549573</v>
      </c>
      <c r="CM137" s="73">
        <f t="shared" si="604"/>
        <v>0.99420383148370017</v>
      </c>
      <c r="CN137" s="73">
        <f t="shared" si="605"/>
        <v>1.0008662424448815</v>
      </c>
      <c r="CO137" s="73">
        <f t="shared" si="606"/>
        <v>1.0411131525530939</v>
      </c>
      <c r="CP137" s="73">
        <f t="shared" si="607"/>
        <v>0.93236540583647687</v>
      </c>
      <c r="CQ137" s="73">
        <f t="shared" si="608"/>
        <v>0.95489789164294236</v>
      </c>
      <c r="CR137" s="73">
        <f t="shared" si="609"/>
        <v>0.98566601676724186</v>
      </c>
      <c r="CS137" s="73">
        <f t="shared" si="610"/>
        <v>0.98566601676724264</v>
      </c>
      <c r="CT137" s="73"/>
      <c r="CU137" s="73">
        <f t="shared" si="611"/>
        <v>0.96590754441667548</v>
      </c>
      <c r="CX137" s="53"/>
      <c r="CZ137" s="71">
        <f t="shared" si="559"/>
        <v>0.23477510906309917</v>
      </c>
      <c r="DA137" s="71">
        <f t="shared" si="560"/>
        <v>0.30363721773875774</v>
      </c>
      <c r="DB137" s="71">
        <f t="shared" si="561"/>
        <v>0.28976032318904504</v>
      </c>
      <c r="DC137" s="71">
        <f t="shared" si="562"/>
        <v>0.17182735000909802</v>
      </c>
      <c r="DE137" s="71">
        <f t="shared" si="573"/>
        <v>0.2382606798124931</v>
      </c>
      <c r="DF137" s="71">
        <f t="shared" si="574"/>
        <v>0.30766192312817425</v>
      </c>
      <c r="DG137" s="71">
        <f t="shared" si="575"/>
        <v>0.28741879057837422</v>
      </c>
      <c r="DH137" s="71">
        <f t="shared" si="576"/>
        <v>0.1665630960561407</v>
      </c>
      <c r="DI137" s="71">
        <f t="shared" si="577"/>
        <v>0.99990448957518241</v>
      </c>
      <c r="DJ137" s="71"/>
      <c r="DK137" s="71">
        <f t="shared" si="578"/>
        <v>0.23828343836491833</v>
      </c>
      <c r="DL137" s="71">
        <f t="shared" si="579"/>
        <v>0.30769131085598678</v>
      </c>
      <c r="DM137" s="71">
        <f t="shared" si="580"/>
        <v>0.28744624469131691</v>
      </c>
      <c r="DN137" s="71">
        <f t="shared" si="581"/>
        <v>0.16657900608777784</v>
      </c>
      <c r="DQ137" s="71">
        <f t="shared" si="507"/>
        <v>-1.3650020776771091E-2</v>
      </c>
      <c r="DR137" s="71">
        <f t="shared" si="508"/>
        <v>-4.200533047060559E-2</v>
      </c>
      <c r="DS137" s="71">
        <f t="shared" si="509"/>
        <v>-1.7558970406339466E-2</v>
      </c>
      <c r="DT137" s="71">
        <f t="shared" si="510"/>
        <v>-7.9519948527846079E-2</v>
      </c>
      <c r="DV137" s="71">
        <f t="shared" si="563"/>
        <v>0.20502061630656898</v>
      </c>
      <c r="DW137" s="71">
        <f t="shared" si="564"/>
        <v>0.24346338818475036</v>
      </c>
      <c r="DX137" s="71">
        <f t="shared" si="565"/>
        <v>0.34592763132636373</v>
      </c>
      <c r="DY137" s="71">
        <f t="shared" si="566"/>
        <v>0.20558836418231691</v>
      </c>
      <c r="DZ137" s="71"/>
      <c r="EB137" s="71">
        <f t="shared" si="582"/>
        <v>-5.9839494333741531E-3</v>
      </c>
      <c r="EC137" s="71">
        <f t="shared" si="583"/>
        <v>-4.0033825935293687E-3</v>
      </c>
      <c r="ED137" s="71">
        <f t="shared" si="584"/>
        <v>-4.3296842153937544E-3</v>
      </c>
      <c r="EE137" s="71">
        <f t="shared" si="585"/>
        <v>1.8201396222298633E-2</v>
      </c>
      <c r="EG137" s="71">
        <f t="shared" si="519"/>
        <v>-4.0623674305158281E-4</v>
      </c>
      <c r="EH137" s="71">
        <f t="shared" si="520"/>
        <v>1.2405687536754723E-3</v>
      </c>
      <c r="EI137" s="71">
        <f t="shared" si="521"/>
        <v>1.6950980994648199E-4</v>
      </c>
      <c r="EJ137" s="71">
        <f t="shared" si="522"/>
        <v>7.7173665382913577E-4</v>
      </c>
      <c r="EL137" s="71">
        <f t="shared" si="523"/>
        <v>7.4649611294893177E-3</v>
      </c>
      <c r="EM137" s="71">
        <f t="shared" si="524"/>
        <v>6.4528806547967579E-3</v>
      </c>
      <c r="EN137" s="71">
        <f t="shared" si="525"/>
        <v>1.0892210085387696E-2</v>
      </c>
      <c r="EO137" s="71">
        <f t="shared" si="526"/>
        <v>1.0818842743166929E-2</v>
      </c>
      <c r="EQ137" s="71">
        <f t="shared" si="586"/>
        <v>-0.11615302497156561</v>
      </c>
      <c r="ER137" s="71">
        <f t="shared" si="587"/>
        <v>-8.7288718817097197E-2</v>
      </c>
      <c r="ES137" s="71">
        <f t="shared" si="588"/>
        <v>-7.2249271993815325E-2</v>
      </c>
      <c r="ET137" s="71">
        <f t="shared" si="589"/>
        <v>1.2960366256021875E-2</v>
      </c>
      <c r="EW137" s="71">
        <f t="shared" si="590"/>
        <v>0.96611648884467449</v>
      </c>
      <c r="EX137" s="71">
        <f t="shared" si="591"/>
        <v>0.66105653378509199</v>
      </c>
      <c r="EY137" s="71">
        <f t="shared" si="567"/>
        <v>0.95489789164294236</v>
      </c>
      <c r="EZ137" s="71"/>
      <c r="FA137" s="71">
        <f t="shared" si="592"/>
        <v>0.99913011550872977</v>
      </c>
      <c r="FB137" s="71">
        <f t="shared" si="464"/>
        <v>0.97297056882636723</v>
      </c>
      <c r="FC137" s="71">
        <f t="shared" si="568"/>
        <v>0.99420383148370017</v>
      </c>
      <c r="FD137" s="71"/>
      <c r="FE137" s="71">
        <f t="shared" si="593"/>
        <v>1.0004622996487242</v>
      </c>
      <c r="FF137" s="71">
        <f t="shared" si="594"/>
        <v>1.0077942328793563</v>
      </c>
      <c r="FG137" s="71">
        <f t="shared" si="569"/>
        <v>1.0008662424448815</v>
      </c>
      <c r="FH137" s="71"/>
      <c r="FI137" s="71">
        <f t="shared" si="595"/>
        <v>1.0087353210463965</v>
      </c>
      <c r="FJ137" s="71">
        <f t="shared" si="596"/>
        <v>1.098846061882687</v>
      </c>
      <c r="FK137" s="71">
        <f t="shared" si="570"/>
        <v>1.0411131525530939</v>
      </c>
      <c r="FM137" s="71">
        <f t="shared" si="597"/>
        <v>0.92946681033311163</v>
      </c>
      <c r="FN137" s="71">
        <f t="shared" si="598"/>
        <v>0.94197403511237254</v>
      </c>
      <c r="FO137" s="71">
        <f t="shared" si="571"/>
        <v>0.93236540583647687</v>
      </c>
      <c r="FQ137" s="238"/>
      <c r="GA137" s="51">
        <v>2013</v>
      </c>
      <c r="GB137" s="118">
        <f t="shared" si="618"/>
        <v>1.1637139555937299</v>
      </c>
      <c r="GC137" s="118">
        <f t="shared" si="619"/>
        <v>1.3315580790662189</v>
      </c>
      <c r="GD137" s="118">
        <f t="shared" si="620"/>
        <v>1.2267438322077564</v>
      </c>
      <c r="GE137" s="118">
        <f t="shared" si="621"/>
        <v>0.94099039305903409</v>
      </c>
      <c r="GF137" s="118">
        <f t="shared" si="622"/>
        <v>0.74484726700447834</v>
      </c>
    </row>
    <row r="138" spans="1:188" x14ac:dyDescent="0.2">
      <c r="A138" s="50" t="s">
        <v>122</v>
      </c>
      <c r="B138" s="50">
        <f t="shared" si="572"/>
        <v>1991</v>
      </c>
      <c r="D138" s="79">
        <f t="shared" si="555"/>
        <v>2270.9740000000002</v>
      </c>
      <c r="E138" s="79">
        <f t="shared" si="555"/>
        <v>3109.9639999999999</v>
      </c>
      <c r="F138" s="79">
        <f t="shared" si="555"/>
        <v>2887.989</v>
      </c>
      <c r="G138" s="79">
        <f t="shared" si="555"/>
        <v>1712.837</v>
      </c>
      <c r="H138" s="79">
        <f t="shared" si="599"/>
        <v>9981.7639999999992</v>
      </c>
      <c r="I138" s="74">
        <f t="shared" si="494"/>
        <v>9981.7639999999992</v>
      </c>
      <c r="J138" s="321">
        <f t="shared" si="623"/>
        <v>19000.884583291194</v>
      </c>
      <c r="K138" s="321">
        <f t="shared" si="623"/>
        <v>22606.047895188029</v>
      </c>
      <c r="L138" s="321">
        <f t="shared" si="623"/>
        <v>32109.167070280891</v>
      </c>
      <c r="M138" s="321">
        <f t="shared" si="623"/>
        <v>19514.549385619026</v>
      </c>
      <c r="N138" s="321">
        <f t="shared" si="600"/>
        <v>93230.648934379147</v>
      </c>
      <c r="P138" s="84">
        <f t="shared" si="624"/>
        <v>32.803248557776286</v>
      </c>
      <c r="Q138" s="84">
        <f t="shared" si="624"/>
        <v>37.045870592262403</v>
      </c>
      <c r="R138" s="84">
        <f t="shared" si="624"/>
        <v>50.135835752022828</v>
      </c>
      <c r="S138" s="84">
        <f t="shared" si="624"/>
        <v>28.48089961514729</v>
      </c>
      <c r="T138" s="84">
        <f t="shared" si="601"/>
        <v>148.46585451720881</v>
      </c>
      <c r="V138" s="79">
        <f t="shared" si="625"/>
        <v>119.51938290267951</v>
      </c>
      <c r="W138" s="79">
        <f t="shared" si="625"/>
        <v>137.57221140197592</v>
      </c>
      <c r="X138" s="79">
        <f t="shared" si="625"/>
        <v>89.942818936372248</v>
      </c>
      <c r="Y138" s="79">
        <f t="shared" si="625"/>
        <v>87.772305993509207</v>
      </c>
      <c r="Z138" s="79">
        <f t="shared" si="625"/>
        <v>107.06526355968748</v>
      </c>
      <c r="AA138" s="150"/>
      <c r="AC138" s="84">
        <f t="shared" si="626"/>
        <v>69.230155543898007</v>
      </c>
      <c r="AD138" s="84">
        <f t="shared" si="626"/>
        <v>83.949005659204659</v>
      </c>
      <c r="AE138" s="84">
        <f t="shared" si="626"/>
        <v>57.60328828034902</v>
      </c>
      <c r="AF138" s="84">
        <f t="shared" si="626"/>
        <v>60.139848921381834</v>
      </c>
      <c r="AG138" s="84">
        <f t="shared" si="626"/>
        <v>67.232725211189916</v>
      </c>
      <c r="AI138" s="84">
        <f t="shared" si="627"/>
        <v>72.546184630108641</v>
      </c>
      <c r="AJ138" s="84">
        <f t="shared" si="627"/>
        <v>85.374855047893888</v>
      </c>
      <c r="AK138" s="84">
        <f t="shared" si="627"/>
        <v>58.65094095680513</v>
      </c>
      <c r="AL138" s="84">
        <f t="shared" si="627"/>
        <v>59.727602310491498</v>
      </c>
      <c r="AM138" s="84">
        <f t="shared" si="627"/>
        <v>68.59588138676888</v>
      </c>
      <c r="AN138" s="118">
        <f t="shared" si="612"/>
        <v>0.94562538896916681</v>
      </c>
      <c r="AO138" s="118">
        <f t="shared" si="613"/>
        <v>0.95429078588876759</v>
      </c>
      <c r="AP138" s="118">
        <f t="shared" si="614"/>
        <v>0.98329895391459987</v>
      </c>
      <c r="AQ138" s="118">
        <f t="shared" si="615"/>
        <v>0.98213749584635512</v>
      </c>
      <c r="AR138" s="118">
        <f t="shared" si="616"/>
        <v>1.0069021121716437</v>
      </c>
      <c r="AS138" s="118">
        <f t="shared" si="602"/>
        <v>0.98012772562986705</v>
      </c>
      <c r="AU138" s="124">
        <f t="shared" si="617"/>
        <v>1726.4063898699999</v>
      </c>
      <c r="AV138" s="124">
        <f t="shared" si="603"/>
        <v>1638.7592720330415</v>
      </c>
      <c r="AW138" s="124">
        <f t="shared" si="603"/>
        <v>1561.4181346493656</v>
      </c>
      <c r="AX138" s="124">
        <f t="shared" si="603"/>
        <v>1459.4700114436612</v>
      </c>
      <c r="AY138" s="124">
        <f t="shared" si="603"/>
        <v>1592.4575900110622</v>
      </c>
      <c r="BB138" s="71">
        <f t="shared" si="501"/>
        <v>0.95156743239091113</v>
      </c>
      <c r="BC138" s="71">
        <f t="shared" si="502"/>
        <v>0.98092033610349372</v>
      </c>
      <c r="BD138" s="71">
        <f t="shared" si="503"/>
        <v>0.93423629293363042</v>
      </c>
      <c r="BE138" s="71">
        <f t="shared" si="504"/>
        <v>0.92185943642658152</v>
      </c>
      <c r="BF138" s="71"/>
      <c r="BG138" s="71"/>
      <c r="BH138" s="71"/>
      <c r="BI138" s="71"/>
      <c r="BJ138" s="71"/>
      <c r="BK138" s="71"/>
      <c r="BL138" s="71"/>
      <c r="BM138" s="71"/>
      <c r="BN138" s="71"/>
      <c r="BO138" s="71"/>
      <c r="BP138" s="71"/>
      <c r="BQ138" s="147">
        <f>Northeast!AK138</f>
        <v>0.95150407121179226</v>
      </c>
      <c r="BR138" s="147">
        <f>Midwest!AK138</f>
        <v>0.98104281265333759</v>
      </c>
      <c r="BS138" s="147">
        <f>South!AK138</f>
        <v>0.93029722147004923</v>
      </c>
      <c r="BT138" s="147">
        <f>West!AK138</f>
        <v>0.92150436357603649</v>
      </c>
      <c r="BU138" s="72"/>
      <c r="BV138" s="147">
        <f>Northeast!AH138</f>
        <v>1.0000665905496737</v>
      </c>
      <c r="BW138" s="147">
        <f>Midwest!AH138</f>
        <v>0.99987515677372685</v>
      </c>
      <c r="BX138" s="147">
        <f>South!AH138</f>
        <v>1.0042342074905448</v>
      </c>
      <c r="BY138" s="147">
        <f>West!AH138</f>
        <v>1.0003853186860308</v>
      </c>
      <c r="CA138" s="147">
        <f>Northeast!AI138</f>
        <v>1.0434354552200387</v>
      </c>
      <c r="CB138" s="147">
        <f>Midwest!AI138</f>
        <v>1.0453380184886913</v>
      </c>
      <c r="CC138" s="147">
        <f>South!AI138</f>
        <v>1.054605119417138</v>
      </c>
      <c r="CD138" s="147">
        <f>West!AI138</f>
        <v>1.0480471914076643</v>
      </c>
      <c r="CF138" s="147">
        <f>Northeast!AJ138</f>
        <v>0.94808501111668841</v>
      </c>
      <c r="CG138" s="147">
        <f>Midwest!AJ138</f>
        <v>0.95769511704389854</v>
      </c>
      <c r="CH138" s="147">
        <f>South!AJ138</f>
        <v>0.96604643064959539</v>
      </c>
      <c r="CI138" s="147">
        <f>West!AJ138</f>
        <v>0.94157091487363809</v>
      </c>
      <c r="CK138" s="73">
        <f t="shared" si="505"/>
        <v>1.0735396146784146</v>
      </c>
      <c r="CL138" s="73">
        <f t="shared" si="506"/>
        <v>0.94536301695457425</v>
      </c>
      <c r="CM138" s="73">
        <f t="shared" si="604"/>
        <v>0.99339039512503657</v>
      </c>
      <c r="CN138" s="73">
        <f t="shared" si="605"/>
        <v>1.0012704329634383</v>
      </c>
      <c r="CO138" s="73">
        <f t="shared" si="606"/>
        <v>1.0480395351956597</v>
      </c>
      <c r="CP138" s="73">
        <f t="shared" si="607"/>
        <v>0.95531043319512765</v>
      </c>
      <c r="CQ138" s="73">
        <f t="shared" si="608"/>
        <v>0.94930348103121798</v>
      </c>
      <c r="CR138" s="73">
        <f t="shared" si="609"/>
        <v>1.0148846489526366</v>
      </c>
      <c r="CS138" s="73">
        <f t="shared" si="610"/>
        <v>1.0148846489526373</v>
      </c>
      <c r="CT138" s="73"/>
      <c r="CU138" s="73">
        <f t="shared" si="611"/>
        <v>0.99584909972903113</v>
      </c>
      <c r="CX138" s="53"/>
      <c r="CZ138" s="71">
        <f t="shared" si="559"/>
        <v>0.22751229141462373</v>
      </c>
      <c r="DA138" s="71">
        <f t="shared" si="560"/>
        <v>0.31156456914829883</v>
      </c>
      <c r="DB138" s="71">
        <f t="shared" si="561"/>
        <v>0.28932651583427543</v>
      </c>
      <c r="DC138" s="71">
        <f t="shared" si="562"/>
        <v>0.17159662360280209</v>
      </c>
      <c r="DE138" s="71">
        <f t="shared" si="573"/>
        <v>0.23112468176951614</v>
      </c>
      <c r="DF138" s="71">
        <f t="shared" si="574"/>
        <v>0.30758386767937435</v>
      </c>
      <c r="DG138" s="71">
        <f t="shared" si="575"/>
        <v>0.2895433653491209</v>
      </c>
      <c r="DH138" s="71">
        <f t="shared" si="576"/>
        <v>0.17171196097068819</v>
      </c>
      <c r="DI138" s="71">
        <f t="shared" si="577"/>
        <v>0.99996387576869961</v>
      </c>
      <c r="DJ138" s="71"/>
      <c r="DK138" s="71">
        <f t="shared" si="578"/>
        <v>0.23113303127259899</v>
      </c>
      <c r="DL138" s="71">
        <f t="shared" si="579"/>
        <v>0.30759497931155383</v>
      </c>
      <c r="DM138" s="71">
        <f t="shared" si="580"/>
        <v>0.28955382525847845</v>
      </c>
      <c r="DN138" s="71">
        <f t="shared" si="581"/>
        <v>0.17171816415736868</v>
      </c>
      <c r="DQ138" s="71">
        <f t="shared" si="507"/>
        <v>-2.7914194238536527E-2</v>
      </c>
      <c r="DR138" s="71">
        <f t="shared" si="508"/>
        <v>1.8810166977195859E-2</v>
      </c>
      <c r="DS138" s="71">
        <f t="shared" si="509"/>
        <v>-1.9380560056247109E-2</v>
      </c>
      <c r="DT138" s="71">
        <f t="shared" si="510"/>
        <v>2.3399825940220399E-3</v>
      </c>
      <c r="DV138" s="71">
        <f t="shared" si="563"/>
        <v>0.20380513061391498</v>
      </c>
      <c r="DW138" s="71">
        <f t="shared" si="564"/>
        <v>0.24247442395364432</v>
      </c>
      <c r="DX138" s="71">
        <f t="shared" si="565"/>
        <v>0.34440570174386631</v>
      </c>
      <c r="DY138" s="71">
        <f t="shared" si="566"/>
        <v>0.20931474368857433</v>
      </c>
      <c r="DZ138" s="71"/>
      <c r="EB138" s="71">
        <f t="shared" si="582"/>
        <v>-5.9462462098850682E-3</v>
      </c>
      <c r="EC138" s="71">
        <f t="shared" si="583"/>
        <v>-4.070338104190596E-3</v>
      </c>
      <c r="ED138" s="71">
        <f t="shared" si="584"/>
        <v>-4.4092671621734237E-3</v>
      </c>
      <c r="EE138" s="71">
        <f t="shared" si="585"/>
        <v>1.7963132285804161E-2</v>
      </c>
      <c r="EG138" s="71">
        <f t="shared" si="519"/>
        <v>-6.1434053793532107E-4</v>
      </c>
      <c r="EH138" s="71">
        <f t="shared" si="520"/>
        <v>1.2259403699810549E-3</v>
      </c>
      <c r="EI138" s="71">
        <f t="shared" si="521"/>
        <v>1.2410242757208818E-4</v>
      </c>
      <c r="EJ138" s="71">
        <f t="shared" si="522"/>
        <v>7.7293004469766594E-4</v>
      </c>
      <c r="EL138" s="71">
        <f t="shared" si="523"/>
        <v>5.3870959505269269E-3</v>
      </c>
      <c r="EM138" s="71">
        <f t="shared" si="524"/>
        <v>4.5037516592034699E-3</v>
      </c>
      <c r="EN138" s="71">
        <f t="shared" si="525"/>
        <v>8.7254652933920571E-3</v>
      </c>
      <c r="EO138" s="71">
        <f t="shared" si="526"/>
        <v>8.5830803485759683E-3</v>
      </c>
      <c r="EQ138" s="71">
        <f t="shared" si="586"/>
        <v>2.2315619629195566E-2</v>
      </c>
      <c r="ER138" s="71">
        <f t="shared" si="587"/>
        <v>2.995519704889189E-2</v>
      </c>
      <c r="ES138" s="71">
        <f t="shared" si="588"/>
        <v>3.8093755624121886E-2</v>
      </c>
      <c r="ET138" s="71">
        <f t="shared" si="589"/>
        <v>-6.3510653608804838E-3</v>
      </c>
      <c r="EW138" s="71">
        <f t="shared" si="590"/>
        <v>0.99414135201189002</v>
      </c>
      <c r="EX138" s="71">
        <f t="shared" si="591"/>
        <v>0.65718363625340503</v>
      </c>
      <c r="EY138" s="71">
        <f t="shared" si="567"/>
        <v>0.94930348103121798</v>
      </c>
      <c r="EZ138" s="71"/>
      <c r="FA138" s="71">
        <f t="shared" si="592"/>
        <v>0.99918182133994626</v>
      </c>
      <c r="FB138" s="71">
        <f t="shared" si="464"/>
        <v>0.97217450507009318</v>
      </c>
      <c r="FC138" s="71">
        <f t="shared" si="568"/>
        <v>0.99339039512503657</v>
      </c>
      <c r="FD138" s="71"/>
      <c r="FE138" s="71">
        <f t="shared" si="593"/>
        <v>1.0004038406946061</v>
      </c>
      <c r="FF138" s="71">
        <f t="shared" si="594"/>
        <v>1.0082012212023823</v>
      </c>
      <c r="FG138" s="71">
        <f t="shared" si="569"/>
        <v>1.0012704329634383</v>
      </c>
      <c r="FH138" s="71"/>
      <c r="FI138" s="71">
        <f t="shared" si="595"/>
        <v>1.0066528624920168</v>
      </c>
      <c r="FJ138" s="71">
        <f t="shared" si="596"/>
        <v>1.1061565336322867</v>
      </c>
      <c r="FK138" s="71">
        <f t="shared" si="570"/>
        <v>1.0480395351956597</v>
      </c>
      <c r="FM138" s="71">
        <f t="shared" si="597"/>
        <v>1.0246094795184573</v>
      </c>
      <c r="FN138" s="71">
        <f t="shared" si="598"/>
        <v>0.96515552583638897</v>
      </c>
      <c r="FO138" s="71">
        <f t="shared" si="571"/>
        <v>0.95531043319512765</v>
      </c>
      <c r="FQ138" s="238"/>
      <c r="GA138" s="51">
        <v>2014</v>
      </c>
      <c r="GB138" s="118">
        <f t="shared" si="618"/>
        <v>1.200208777139808</v>
      </c>
      <c r="GC138" s="118">
        <f t="shared" si="619"/>
        <v>1.3417634533694738</v>
      </c>
      <c r="GD138" s="118">
        <f t="shared" si="620"/>
        <v>1.233125200430661</v>
      </c>
      <c r="GE138" s="118">
        <f t="shared" si="621"/>
        <v>0.95936022650082353</v>
      </c>
      <c r="GF138" s="118">
        <f t="shared" si="622"/>
        <v>0.74386660760848156</v>
      </c>
    </row>
    <row r="139" spans="1:188" x14ac:dyDescent="0.2">
      <c r="A139" s="50" t="s">
        <v>122</v>
      </c>
      <c r="B139" s="50">
        <f t="shared" si="572"/>
        <v>1992</v>
      </c>
      <c r="D139" s="79">
        <f t="shared" si="555"/>
        <v>2448.473</v>
      </c>
      <c r="E139" s="79">
        <f t="shared" si="555"/>
        <v>3081.0349999999999</v>
      </c>
      <c r="F139" s="79">
        <f t="shared" si="555"/>
        <v>2930.1819999999998</v>
      </c>
      <c r="G139" s="79">
        <f t="shared" si="555"/>
        <v>1656.4949999999999</v>
      </c>
      <c r="H139" s="79">
        <f t="shared" si="599"/>
        <v>10116.184999999998</v>
      </c>
      <c r="I139" s="74">
        <f t="shared" ref="I139:I160" si="628">H219+H301</f>
        <v>10116.185000000001</v>
      </c>
      <c r="J139" s="321">
        <f t="shared" si="623"/>
        <v>19073.436365040077</v>
      </c>
      <c r="K139" s="321">
        <f t="shared" si="623"/>
        <v>22974.002153418216</v>
      </c>
      <c r="L139" s="321">
        <f t="shared" si="623"/>
        <v>32936.932679051264</v>
      </c>
      <c r="M139" s="321">
        <f t="shared" si="623"/>
        <v>19793.613235969769</v>
      </c>
      <c r="N139" s="321">
        <f t="shared" si="600"/>
        <v>94777.984433479316</v>
      </c>
      <c r="P139" s="84">
        <f t="shared" si="624"/>
        <v>33.123810811152985</v>
      </c>
      <c r="Q139" s="84">
        <f t="shared" si="624"/>
        <v>38.013526848234868</v>
      </c>
      <c r="R139" s="84">
        <f t="shared" si="624"/>
        <v>51.871601639980831</v>
      </c>
      <c r="S139" s="84">
        <f t="shared" si="624"/>
        <v>29.166554621733042</v>
      </c>
      <c r="T139" s="84">
        <f t="shared" si="601"/>
        <v>152.17549392110172</v>
      </c>
      <c r="V139" s="79">
        <f t="shared" si="625"/>
        <v>128.37083749039763</v>
      </c>
      <c r="W139" s="79">
        <f t="shared" si="625"/>
        <v>134.10963311595165</v>
      </c>
      <c r="X139" s="79">
        <f t="shared" si="625"/>
        <v>88.963414673512418</v>
      </c>
      <c r="Y139" s="79">
        <f t="shared" si="625"/>
        <v>83.688358474629027</v>
      </c>
      <c r="Z139" s="79">
        <f t="shared" si="625"/>
        <v>106.73559962757093</v>
      </c>
      <c r="AA139" s="150"/>
      <c r="AC139" s="84">
        <f t="shared" si="626"/>
        <v>73.918819726369904</v>
      </c>
      <c r="AD139" s="84">
        <f t="shared" si="626"/>
        <v>81.051016715726433</v>
      </c>
      <c r="AE139" s="84">
        <f t="shared" si="626"/>
        <v>56.489136779256825</v>
      </c>
      <c r="AF139" s="84">
        <f t="shared" si="626"/>
        <v>56.79433246344724</v>
      </c>
      <c r="AG139" s="84">
        <f t="shared" si="626"/>
        <v>66.477096537271166</v>
      </c>
      <c r="AI139" s="84">
        <f t="shared" si="627"/>
        <v>71.785497364158417</v>
      </c>
      <c r="AJ139" s="84">
        <f t="shared" si="627"/>
        <v>82.182609964844517</v>
      </c>
      <c r="AK139" s="84">
        <f t="shared" si="627"/>
        <v>57.82544075197967</v>
      </c>
      <c r="AL139" s="84">
        <f t="shared" si="627"/>
        <v>58.586619173741227</v>
      </c>
      <c r="AM139" s="84">
        <f t="shared" si="627"/>
        <v>67.094430755728453</v>
      </c>
      <c r="AN139" s="118">
        <f t="shared" si="612"/>
        <v>0.92492720989059807</v>
      </c>
      <c r="AO139" s="118">
        <f t="shared" si="613"/>
        <v>1.0297180132553714</v>
      </c>
      <c r="AP139" s="118">
        <f t="shared" si="614"/>
        <v>0.98623074577940339</v>
      </c>
      <c r="AQ139" s="118">
        <f t="shared" si="615"/>
        <v>0.97689072568500745</v>
      </c>
      <c r="AR139" s="118">
        <f t="shared" si="616"/>
        <v>0.96940791710511776</v>
      </c>
      <c r="AS139" s="118">
        <f t="shared" si="602"/>
        <v>0.99079902442715662</v>
      </c>
      <c r="AU139" s="124">
        <f t="shared" si="617"/>
        <v>1736.646201408468</v>
      </c>
      <c r="AV139" s="124">
        <f t="shared" si="603"/>
        <v>1654.6323359066535</v>
      </c>
      <c r="AW139" s="124">
        <f t="shared" si="603"/>
        <v>1574.8765115876288</v>
      </c>
      <c r="AX139" s="124">
        <f t="shared" si="603"/>
        <v>1473.5336228925792</v>
      </c>
      <c r="AY139" s="124">
        <f t="shared" si="603"/>
        <v>1605.5996002732818</v>
      </c>
      <c r="BB139" s="71">
        <f t="shared" si="501"/>
        <v>0.94158971637175193</v>
      </c>
      <c r="BC139" s="71">
        <f t="shared" si="502"/>
        <v>0.94424281415592626</v>
      </c>
      <c r="BD139" s="71">
        <f t="shared" si="503"/>
        <v>0.92108710489690193</v>
      </c>
      <c r="BE139" s="71">
        <f t="shared" si="504"/>
        <v>0.90424905143324186</v>
      </c>
      <c r="BF139" s="71"/>
      <c r="BG139" s="71"/>
      <c r="BH139" s="71"/>
      <c r="BI139" s="71"/>
      <c r="BJ139" s="71"/>
      <c r="BK139" s="71"/>
      <c r="BL139" s="71"/>
      <c r="BM139" s="71"/>
      <c r="BN139" s="71"/>
      <c r="BO139" s="71"/>
      <c r="BP139" s="71"/>
      <c r="BQ139" s="147">
        <f>Northeast!AK139</f>
        <v>0.94202532716346732</v>
      </c>
      <c r="BR139" s="147">
        <f>Midwest!AK139</f>
        <v>0.94516387688575287</v>
      </c>
      <c r="BS139" s="147">
        <f>South!AK139</f>
        <v>0.91587129931934574</v>
      </c>
      <c r="BT139" s="147">
        <f>West!AK139</f>
        <v>0.90566551041259902</v>
      </c>
      <c r="BU139" s="72"/>
      <c r="BV139" s="147">
        <f>Northeast!AH139</f>
        <v>0.9995375805945399</v>
      </c>
      <c r="BW139" s="147">
        <f>Midwest!AH139</f>
        <v>0.99902549943734464</v>
      </c>
      <c r="BX139" s="147">
        <f>South!AH139</f>
        <v>1.0056949110441966</v>
      </c>
      <c r="BY139" s="147">
        <f>West!AH139</f>
        <v>0.9984360020746379</v>
      </c>
      <c r="CA139" s="147">
        <f>Northeast!AI139</f>
        <v>1.0496243702267847</v>
      </c>
      <c r="CB139" s="147">
        <f>Midwest!AI139</f>
        <v>1.0554631890492223</v>
      </c>
      <c r="CC139" s="147">
        <f>South!AI139</f>
        <v>1.0636951081287942</v>
      </c>
      <c r="CD139" s="147">
        <f>West!AI139</f>
        <v>1.0581462879046917</v>
      </c>
      <c r="CF139" s="147">
        <f>Northeast!AJ139</f>
        <v>1.0230217335013294</v>
      </c>
      <c r="CG139" s="147">
        <f>Midwest!AJ139</f>
        <v>0.96055056882886536</v>
      </c>
      <c r="CH139" s="147">
        <f>South!AJ139</f>
        <v>0.96088562209860851</v>
      </c>
      <c r="CI139" s="147">
        <f>West!AJ139</f>
        <v>0.90650946935228682</v>
      </c>
      <c r="CK139" s="73">
        <f t="shared" si="505"/>
        <v>1.0913569952766278</v>
      </c>
      <c r="CL139" s="73">
        <f t="shared" si="506"/>
        <v>0.94245215605454891</v>
      </c>
      <c r="CM139" s="73">
        <f t="shared" si="604"/>
        <v>0.99255444255460512</v>
      </c>
      <c r="CN139" s="73">
        <f t="shared" si="605"/>
        <v>1.0009777960236634</v>
      </c>
      <c r="CO139" s="73">
        <f t="shared" si="606"/>
        <v>1.0569336089434491</v>
      </c>
      <c r="CP139" s="73">
        <f t="shared" si="607"/>
        <v>0.96574168678043493</v>
      </c>
      <c r="CQ139" s="73">
        <f t="shared" si="608"/>
        <v>0.92933403881763876</v>
      </c>
      <c r="CR139" s="73">
        <f t="shared" si="609"/>
        <v>1.0285517532236714</v>
      </c>
      <c r="CS139" s="73">
        <f t="shared" si="610"/>
        <v>1.0285517532236721</v>
      </c>
      <c r="CT139" s="73"/>
      <c r="CU139" s="73">
        <f t="shared" si="611"/>
        <v>1.0141156104145281</v>
      </c>
      <c r="CX139" s="53"/>
      <c r="CZ139" s="71">
        <f t="shared" si="559"/>
        <v>0.24203521386767843</v>
      </c>
      <c r="DA139" s="71">
        <f t="shared" si="560"/>
        <v>0.30456491256338242</v>
      </c>
      <c r="DB139" s="71">
        <f t="shared" si="561"/>
        <v>0.28965286815138319</v>
      </c>
      <c r="DC139" s="71">
        <f t="shared" si="562"/>
        <v>0.16374700541755616</v>
      </c>
      <c r="DE139" s="71">
        <f t="shared" si="573"/>
        <v>0.23469886880562629</v>
      </c>
      <c r="DF139" s="71">
        <f t="shared" si="574"/>
        <v>0.3080514869105353</v>
      </c>
      <c r="DG139" s="71">
        <f t="shared" si="575"/>
        <v>0.2894896613337728</v>
      </c>
      <c r="DH139" s="71">
        <f t="shared" si="576"/>
        <v>0.16764118646886442</v>
      </c>
      <c r="DI139" s="71">
        <f t="shared" si="577"/>
        <v>0.99988120351879883</v>
      </c>
      <c r="DJ139" s="71"/>
      <c r="DK139" s="71">
        <f t="shared" si="578"/>
        <v>0.234726753517988</v>
      </c>
      <c r="DL139" s="71">
        <f t="shared" si="579"/>
        <v>0.30808808669113419</v>
      </c>
      <c r="DM139" s="71">
        <f t="shared" si="580"/>
        <v>0.2895240557728217</v>
      </c>
      <c r="DN139" s="71">
        <f t="shared" si="581"/>
        <v>0.16766110401805606</v>
      </c>
      <c r="DQ139" s="71">
        <f t="shared" si="507"/>
        <v>-1.0011804656910667E-2</v>
      </c>
      <c r="DR139" s="71">
        <f t="shared" si="508"/>
        <v>-3.7257773308472346E-2</v>
      </c>
      <c r="DS139" s="71">
        <f t="shared" si="509"/>
        <v>-1.5628276190700664E-2</v>
      </c>
      <c r="DT139" s="71">
        <f t="shared" si="510"/>
        <v>-1.7337468326415501E-2</v>
      </c>
      <c r="DV139" s="71">
        <f t="shared" si="563"/>
        <v>0.20124332121060162</v>
      </c>
      <c r="DW139" s="71">
        <f t="shared" si="564"/>
        <v>0.24239808739067142</v>
      </c>
      <c r="DX139" s="71">
        <f t="shared" si="565"/>
        <v>0.34751670312390232</v>
      </c>
      <c r="DY139" s="71">
        <f t="shared" si="566"/>
        <v>0.20884188827482478</v>
      </c>
      <c r="DZ139" s="71"/>
      <c r="EB139" s="71">
        <f t="shared" si="582"/>
        <v>-1.2649566004267603E-2</v>
      </c>
      <c r="EC139" s="71">
        <f t="shared" si="583"/>
        <v>-3.1487272145812664E-4</v>
      </c>
      <c r="ED139" s="71">
        <f t="shared" si="584"/>
        <v>8.9924023906185983E-3</v>
      </c>
      <c r="EE139" s="71">
        <f t="shared" si="585"/>
        <v>-2.2616195901564197E-3</v>
      </c>
      <c r="EG139" s="71">
        <f t="shared" si="519"/>
        <v>-5.2911468690631548E-4</v>
      </c>
      <c r="EH139" s="71">
        <f t="shared" si="520"/>
        <v>-8.501246771954905E-4</v>
      </c>
      <c r="EI139" s="71">
        <f t="shared" si="521"/>
        <v>1.4534878840670948E-3</v>
      </c>
      <c r="EJ139" s="71">
        <f t="shared" si="522"/>
        <v>-1.950466716691272E-3</v>
      </c>
      <c r="EL139" s="71">
        <f t="shared" si="523"/>
        <v>5.9137660265393757E-3</v>
      </c>
      <c r="EM139" s="71">
        <f t="shared" si="524"/>
        <v>9.6394165476091868E-3</v>
      </c>
      <c r="EN139" s="71">
        <f t="shared" si="525"/>
        <v>8.5823948738435948E-3</v>
      </c>
      <c r="EO139" s="71">
        <f t="shared" si="526"/>
        <v>9.5899773646629712E-3</v>
      </c>
      <c r="EQ139" s="71">
        <f t="shared" si="586"/>
        <v>7.6071838187036847E-2</v>
      </c>
      <c r="ER139" s="71">
        <f t="shared" si="587"/>
        <v>2.9771513785615371E-3</v>
      </c>
      <c r="ES139" s="71">
        <f t="shared" si="588"/>
        <v>-5.3565156936652781E-3</v>
      </c>
      <c r="ET139" s="71">
        <f t="shared" si="589"/>
        <v>-3.7948190223172786E-2</v>
      </c>
      <c r="EW139" s="71">
        <f t="shared" si="590"/>
        <v>0.97896411146424256</v>
      </c>
      <c r="EX139" s="71">
        <f t="shared" si="591"/>
        <v>0.64335919453365464</v>
      </c>
      <c r="EY139" s="71">
        <f t="shared" si="567"/>
        <v>0.92933403881763876</v>
      </c>
      <c r="EZ139" s="71"/>
      <c r="FA139" s="71">
        <f t="shared" si="592"/>
        <v>0.9991584853502371</v>
      </c>
      <c r="FB139" s="71">
        <f t="shared" si="464"/>
        <v>0.97135640598195072</v>
      </c>
      <c r="FC139" s="71">
        <f t="shared" si="568"/>
        <v>0.99255444255460512</v>
      </c>
      <c r="FD139" s="71"/>
      <c r="FE139" s="71">
        <f t="shared" si="593"/>
        <v>0.99970773436412308</v>
      </c>
      <c r="FF139" s="71">
        <f t="shared" si="594"/>
        <v>1.0079065586313758</v>
      </c>
      <c r="FG139" s="71">
        <f t="shared" si="569"/>
        <v>1.0009777960236634</v>
      </c>
      <c r="FH139" s="71"/>
      <c r="FI139" s="71">
        <f t="shared" si="595"/>
        <v>1.0084863914471784</v>
      </c>
      <c r="FJ139" s="71">
        <f t="shared" si="596"/>
        <v>1.1155438109785443</v>
      </c>
      <c r="FK139" s="71">
        <f t="shared" si="570"/>
        <v>1.0569336089434491</v>
      </c>
      <c r="FM139" s="71">
        <f t="shared" si="597"/>
        <v>1.0109192292084772</v>
      </c>
      <c r="FN139" s="71">
        <f t="shared" si="598"/>
        <v>0.97569428024482485</v>
      </c>
      <c r="FO139" s="71">
        <f t="shared" si="571"/>
        <v>0.96574168678043493</v>
      </c>
      <c r="FQ139" s="238"/>
      <c r="GA139" s="51">
        <v>2015</v>
      </c>
      <c r="GB139" s="118">
        <f t="shared" ref="GB139:GB141" si="629">CR162</f>
        <v>1.1444805115578796</v>
      </c>
      <c r="GC139" s="118">
        <f t="shared" ref="GC139:GC141" si="630">CK162</f>
        <v>1.3527222300138309</v>
      </c>
      <c r="GD139" s="118">
        <f t="shared" ref="GD139:GD141" si="631">CO162</f>
        <v>1.2394567270965018</v>
      </c>
      <c r="GE139" s="118">
        <f t="shared" ref="GE139:GE141" si="632">CM162*CM162*CP162</f>
        <v>0.90520148904917197</v>
      </c>
      <c r="GF139" s="118">
        <f t="shared" ref="GF139:GF141" si="633">CQ162</f>
        <v>0.74184723981700185</v>
      </c>
    </row>
    <row r="140" spans="1:188" x14ac:dyDescent="0.2">
      <c r="A140" s="50" t="s">
        <v>122</v>
      </c>
      <c r="B140" s="50">
        <f t="shared" si="572"/>
        <v>1993</v>
      </c>
      <c r="D140" s="79">
        <f t="shared" si="555"/>
        <v>2470.94</v>
      </c>
      <c r="E140" s="79">
        <f t="shared" si="555"/>
        <v>3211.9349999999999</v>
      </c>
      <c r="F140" s="79">
        <f t="shared" si="555"/>
        <v>3107.8220000000001</v>
      </c>
      <c r="G140" s="79">
        <f t="shared" si="555"/>
        <v>1737.434</v>
      </c>
      <c r="H140" s="79">
        <f t="shared" si="599"/>
        <v>10528.130999999999</v>
      </c>
      <c r="I140" s="74">
        <f t="shared" si="628"/>
        <v>10528.130999999999</v>
      </c>
      <c r="J140" s="321">
        <f t="shared" si="623"/>
        <v>19150.245557580452</v>
      </c>
      <c r="K140" s="321">
        <f t="shared" si="623"/>
        <v>23364.735960952428</v>
      </c>
      <c r="L140" s="321">
        <f t="shared" si="623"/>
        <v>33811.021593104007</v>
      </c>
      <c r="M140" s="321">
        <f t="shared" si="623"/>
        <v>20090.436704641848</v>
      </c>
      <c r="N140" s="321">
        <f t="shared" si="600"/>
        <v>96416.439816278726</v>
      </c>
      <c r="P140" s="84">
        <f t="shared" si="624"/>
        <v>33.442004088055405</v>
      </c>
      <c r="Q140" s="84">
        <f t="shared" si="624"/>
        <v>39.018604511774463</v>
      </c>
      <c r="R140" s="84">
        <f t="shared" si="624"/>
        <v>53.686604430688952</v>
      </c>
      <c r="S140" s="84">
        <f t="shared" si="624"/>
        <v>29.876926889168121</v>
      </c>
      <c r="T140" s="84">
        <f t="shared" si="601"/>
        <v>156.02413991968695</v>
      </c>
      <c r="V140" s="79">
        <f t="shared" si="625"/>
        <v>129.02915487795929</v>
      </c>
      <c r="W140" s="79">
        <f t="shared" si="625"/>
        <v>137.46934719775322</v>
      </c>
      <c r="X140" s="79">
        <f t="shared" si="625"/>
        <v>91.917423773846053</v>
      </c>
      <c r="Y140" s="79">
        <f t="shared" si="625"/>
        <v>86.480648755562882</v>
      </c>
      <c r="Z140" s="79">
        <f t="shared" si="625"/>
        <v>109.19435544458317</v>
      </c>
      <c r="AA140" s="149">
        <f>RECS_data!G156</f>
        <v>103.58592132505176</v>
      </c>
      <c r="AB140" s="74"/>
      <c r="AC140" s="84">
        <f t="shared" si="626"/>
        <v>73.887318280741255</v>
      </c>
      <c r="AD140" s="84">
        <f t="shared" si="626"/>
        <v>82.318038796870582</v>
      </c>
      <c r="AE140" s="84">
        <f t="shared" si="626"/>
        <v>57.888220589780332</v>
      </c>
      <c r="AF140" s="84">
        <f t="shared" si="626"/>
        <v>58.153035834147538</v>
      </c>
      <c r="AG140" s="84">
        <f t="shared" si="626"/>
        <v>67.477577542932323</v>
      </c>
      <c r="AI140" s="84">
        <f t="shared" si="627"/>
        <v>71.435155949384665</v>
      </c>
      <c r="AJ140" s="84">
        <f t="shared" si="627"/>
        <v>79.297987418798527</v>
      </c>
      <c r="AK140" s="84">
        <f t="shared" si="627"/>
        <v>56.199128814780664</v>
      </c>
      <c r="AL140" s="84">
        <f t="shared" si="627"/>
        <v>57.47407636533211</v>
      </c>
      <c r="AM140" s="84">
        <f t="shared" si="627"/>
        <v>65.485512484422358</v>
      </c>
      <c r="AN140" s="118">
        <f t="shared" si="612"/>
        <v>0.90274754056693973</v>
      </c>
      <c r="AO140" s="118">
        <f t="shared" si="613"/>
        <v>1.0343271082531698</v>
      </c>
      <c r="AP140" s="118">
        <f t="shared" si="614"/>
        <v>1.0380848427100953</v>
      </c>
      <c r="AQ140" s="118">
        <f t="shared" si="615"/>
        <v>1.0300554796955399</v>
      </c>
      <c r="AR140" s="118">
        <f t="shared" si="616"/>
        <v>1.0118133167464867</v>
      </c>
      <c r="AS140" s="118">
        <f t="shared" si="602"/>
        <v>1.0304199353862251</v>
      </c>
      <c r="AU140" s="124">
        <f t="shared" si="617"/>
        <v>1746.2963588379519</v>
      </c>
      <c r="AV140" s="124">
        <f t="shared" si="603"/>
        <v>1669.9784057899503</v>
      </c>
      <c r="AW140" s="124">
        <f t="shared" si="603"/>
        <v>1587.8433096987139</v>
      </c>
      <c r="AX140" s="124">
        <f t="shared" si="603"/>
        <v>1487.1218245975276</v>
      </c>
      <c r="AY140" s="124">
        <f t="shared" si="603"/>
        <v>1618.2317063043454</v>
      </c>
      <c r="BB140" s="71">
        <f t="shared" si="501"/>
        <v>0.93699438882673725</v>
      </c>
      <c r="BC140" s="71">
        <f t="shared" si="502"/>
        <v>0.91109974274676497</v>
      </c>
      <c r="BD140" s="71">
        <f t="shared" si="503"/>
        <v>0.89518198537833393</v>
      </c>
      <c r="BE140" s="71">
        <f t="shared" si="504"/>
        <v>0.88707762571571691</v>
      </c>
      <c r="BF140" s="71"/>
      <c r="BG140" s="71"/>
      <c r="BH140" s="71"/>
      <c r="BI140" s="71"/>
      <c r="BJ140" s="71"/>
      <c r="BK140" s="71"/>
      <c r="BL140" s="71"/>
      <c r="BM140" s="71"/>
      <c r="BN140" s="71"/>
      <c r="BO140" s="71"/>
      <c r="BP140" s="71"/>
      <c r="BQ140" s="147">
        <f>Northeast!AK140</f>
        <v>0.93812594287907103</v>
      </c>
      <c r="BR140" s="147">
        <f>Midwest!AK140</f>
        <v>0.91289836263001833</v>
      </c>
      <c r="BS140" s="147">
        <f>South!AK140</f>
        <v>0.8887793518235666</v>
      </c>
      <c r="BT140" s="147">
        <f>West!AK140</f>
        <v>0.89014017441139948</v>
      </c>
      <c r="BU140" s="72"/>
      <c r="BV140" s="147">
        <f>Northeast!AH140</f>
        <v>0.99879381434771852</v>
      </c>
      <c r="BW140" s="147">
        <f>Midwest!AH140</f>
        <v>0.99802976984417902</v>
      </c>
      <c r="BX140" s="147">
        <f>South!AH140</f>
        <v>1.0072038504738334</v>
      </c>
      <c r="BY140" s="147">
        <f>West!AH140</f>
        <v>0.99655947593006</v>
      </c>
      <c r="CA140" s="147">
        <f>Northeast!AI140</f>
        <v>1.0554568998498572</v>
      </c>
      <c r="CB140" s="147">
        <f>Midwest!AI140</f>
        <v>1.0652521986720285</v>
      </c>
      <c r="CC140" s="147">
        <f>South!AI140</f>
        <v>1.0724530771615222</v>
      </c>
      <c r="CD140" s="147">
        <f>West!AI140</f>
        <v>1.0679039920859958</v>
      </c>
      <c r="CF140" s="147">
        <f>Northeast!AJ140</f>
        <v>1.0276008554491074</v>
      </c>
      <c r="CG140" s="147">
        <f>Midwest!AJ140</f>
        <v>1.0110544519373972</v>
      </c>
      <c r="CH140" s="147">
        <f>South!AJ140</f>
        <v>1.0131793396946154</v>
      </c>
      <c r="CI140" s="147">
        <f>West!AJ140</f>
        <v>0.94616346396929252</v>
      </c>
      <c r="CK140" s="73">
        <f t="shared" si="505"/>
        <v>1.1102236102838481</v>
      </c>
      <c r="CL140" s="73">
        <f t="shared" si="506"/>
        <v>0.96416243574605176</v>
      </c>
      <c r="CM140" s="73">
        <f t="shared" si="604"/>
        <v>0.9916271552683672</v>
      </c>
      <c r="CN140" s="73">
        <f t="shared" si="605"/>
        <v>1.000625269158923</v>
      </c>
      <c r="CO140" s="73">
        <f t="shared" si="606"/>
        <v>1.0654675062448538</v>
      </c>
      <c r="CP140" s="73">
        <f t="shared" si="607"/>
        <v>1.0043700629489607</v>
      </c>
      <c r="CQ140" s="73">
        <f t="shared" si="608"/>
        <v>0.90802197928167538</v>
      </c>
      <c r="CR140" s="73">
        <f t="shared" si="609"/>
        <v>1.0704359003140496</v>
      </c>
      <c r="CS140" s="73">
        <f t="shared" si="610"/>
        <v>1.0704359003140502</v>
      </c>
      <c r="CT140" s="73"/>
      <c r="CU140" s="73">
        <f t="shared" si="611"/>
        <v>1.0618271999415561</v>
      </c>
      <c r="CX140" s="53"/>
      <c r="CZ140" s="71">
        <f t="shared" si="559"/>
        <v>0.23469882736071579</v>
      </c>
      <c r="DA140" s="71">
        <f t="shared" si="560"/>
        <v>0.30508121526983278</v>
      </c>
      <c r="DB140" s="71">
        <f t="shared" si="561"/>
        <v>0.29519218558355709</v>
      </c>
      <c r="DC140" s="71">
        <f t="shared" si="562"/>
        <v>0.16502777178589439</v>
      </c>
      <c r="DE140" s="71">
        <f t="shared" si="573"/>
        <v>0.23834820300602044</v>
      </c>
      <c r="DF140" s="71">
        <f t="shared" si="574"/>
        <v>0.30482299104138388</v>
      </c>
      <c r="DG140" s="71">
        <f t="shared" si="575"/>
        <v>0.29241378245118277</v>
      </c>
      <c r="DH140" s="71">
        <f t="shared" si="576"/>
        <v>0.16438655704506999</v>
      </c>
      <c r="DI140" s="71">
        <f t="shared" si="577"/>
        <v>0.99997153354365709</v>
      </c>
      <c r="DJ140" s="71"/>
      <c r="DK140" s="71">
        <f t="shared" si="578"/>
        <v>0.23835498812788411</v>
      </c>
      <c r="DL140" s="71">
        <f t="shared" si="579"/>
        <v>0.3048316685187677</v>
      </c>
      <c r="DM140" s="71">
        <f t="shared" si="580"/>
        <v>0.29242210667231605</v>
      </c>
      <c r="DN140" s="71">
        <f t="shared" si="581"/>
        <v>0.16439123668103214</v>
      </c>
      <c r="DQ140" s="71">
        <f t="shared" si="507"/>
        <v>-4.1479533454950781E-3</v>
      </c>
      <c r="DR140" s="71">
        <f t="shared" si="508"/>
        <v>-3.4733775175474706E-2</v>
      </c>
      <c r="DS140" s="71">
        <f t="shared" si="509"/>
        <v>-3.0026845342266489E-2</v>
      </c>
      <c r="DT140" s="71">
        <f t="shared" si="510"/>
        <v>-1.7291094405971329E-2</v>
      </c>
      <c r="DV140" s="71">
        <f t="shared" si="563"/>
        <v>0.19862012737735593</v>
      </c>
      <c r="DW140" s="71">
        <f t="shared" si="564"/>
        <v>0.24233145307453657</v>
      </c>
      <c r="DX140" s="71">
        <f t="shared" si="565"/>
        <v>0.35067693494523156</v>
      </c>
      <c r="DY140" s="71">
        <f t="shared" si="566"/>
        <v>0.20837148460287605</v>
      </c>
      <c r="DZ140" s="71"/>
      <c r="EB140" s="71">
        <f t="shared" si="582"/>
        <v>-1.3120636429977415E-2</v>
      </c>
      <c r="EC140" s="71">
        <f t="shared" si="583"/>
        <v>-2.7493400336458564E-4</v>
      </c>
      <c r="ED140" s="71">
        <f t="shared" si="584"/>
        <v>9.052655970747784E-3</v>
      </c>
      <c r="EE140" s="71">
        <f t="shared" si="585"/>
        <v>-2.2549798345872511E-3</v>
      </c>
      <c r="EG140" s="71">
        <f t="shared" si="519"/>
        <v>-7.4438732539364074E-4</v>
      </c>
      <c r="EH140" s="71">
        <f t="shared" si="520"/>
        <v>-9.9719791534554634E-4</v>
      </c>
      <c r="EI140" s="71">
        <f t="shared" si="521"/>
        <v>1.499270346959608E-3</v>
      </c>
      <c r="EJ140" s="71">
        <f t="shared" si="522"/>
        <v>-1.8812340365603054E-3</v>
      </c>
      <c r="EL140" s="71">
        <f t="shared" si="523"/>
        <v>5.5413960790636468E-3</v>
      </c>
      <c r="EM140" s="71">
        <f t="shared" si="524"/>
        <v>9.2318650618090393E-3</v>
      </c>
      <c r="EN140" s="71">
        <f t="shared" si="525"/>
        <v>8.1998226196834199E-3</v>
      </c>
      <c r="EO140" s="71">
        <f t="shared" si="526"/>
        <v>9.1792492277951998E-3</v>
      </c>
      <c r="EQ140" s="71">
        <f t="shared" si="586"/>
        <v>4.4660871129463507E-3</v>
      </c>
      <c r="ER140" s="71">
        <f t="shared" si="587"/>
        <v>5.1242447788116471E-2</v>
      </c>
      <c r="ES140" s="71">
        <f t="shared" si="588"/>
        <v>5.2993144558883577E-2</v>
      </c>
      <c r="ET140" s="71">
        <f t="shared" si="589"/>
        <v>4.2813872818974988E-2</v>
      </c>
      <c r="EW140" s="71">
        <f t="shared" si="590"/>
        <v>0.97706738519652425</v>
      </c>
      <c r="EX140" s="71">
        <f t="shared" si="591"/>
        <v>0.62860528594513987</v>
      </c>
      <c r="EY140" s="71">
        <f t="shared" si="567"/>
        <v>0.90802197928167538</v>
      </c>
      <c r="EZ140" s="71"/>
      <c r="FA140" s="71">
        <f t="shared" si="592"/>
        <v>0.99906575675199105</v>
      </c>
      <c r="FB140" s="71">
        <f t="shared" si="464"/>
        <v>0.97044892281825179</v>
      </c>
      <c r="FC140" s="71">
        <f t="shared" si="568"/>
        <v>0.9916271552683672</v>
      </c>
      <c r="FD140" s="71"/>
      <c r="FE140" s="71">
        <f t="shared" si="593"/>
        <v>0.99964781749790965</v>
      </c>
      <c r="FF140" s="71">
        <f t="shared" si="594"/>
        <v>1.0075515915776838</v>
      </c>
      <c r="FG140" s="71">
        <f t="shared" si="569"/>
        <v>1.000625269158923</v>
      </c>
      <c r="FH140" s="71"/>
      <c r="FI140" s="71">
        <f t="shared" si="595"/>
        <v>1.0080742037429726</v>
      </c>
      <c r="FJ140" s="71">
        <f t="shared" si="596"/>
        <v>1.1245509389925972</v>
      </c>
      <c r="FK140" s="71">
        <f t="shared" si="570"/>
        <v>1.0654675062448538</v>
      </c>
      <c r="FM140" s="71">
        <f t="shared" si="597"/>
        <v>1.0399986628901814</v>
      </c>
      <c r="FN140" s="71">
        <f t="shared" si="598"/>
        <v>1.0147207468442159</v>
      </c>
      <c r="FO140" s="71">
        <f t="shared" si="571"/>
        <v>1.0043700629489607</v>
      </c>
      <c r="FQ140" s="238"/>
      <c r="GA140" s="51">
        <v>2016</v>
      </c>
      <c r="GB140" s="118">
        <f t="shared" si="629"/>
        <v>1.1033099117389404</v>
      </c>
      <c r="GC140" s="118">
        <f t="shared" si="630"/>
        <v>1.3658526238380877</v>
      </c>
      <c r="GD140" s="118">
        <f t="shared" si="631"/>
        <v>1.2466996230363439</v>
      </c>
      <c r="GE140" s="118">
        <f t="shared" si="632"/>
        <v>0.8782898140638995</v>
      </c>
      <c r="GF140" s="118">
        <f t="shared" si="633"/>
        <v>0.72615726934952918</v>
      </c>
    </row>
    <row r="141" spans="1:188" x14ac:dyDescent="0.2">
      <c r="A141" s="50" t="s">
        <v>122</v>
      </c>
      <c r="B141" s="50">
        <f t="shared" si="572"/>
        <v>1994</v>
      </c>
      <c r="D141" s="79">
        <f t="shared" si="555"/>
        <v>2484.8869999999997</v>
      </c>
      <c r="E141" s="79">
        <f t="shared" si="555"/>
        <v>3116.7640000000001</v>
      </c>
      <c r="F141" s="79">
        <f t="shared" si="555"/>
        <v>3060.6759999999999</v>
      </c>
      <c r="G141" s="79">
        <f t="shared" si="555"/>
        <v>1736.547</v>
      </c>
      <c r="H141" s="79">
        <f t="shared" si="599"/>
        <v>10398.874</v>
      </c>
      <c r="I141" s="74">
        <f t="shared" si="628"/>
        <v>10398.874</v>
      </c>
      <c r="J141" s="321">
        <f t="shared" si="623"/>
        <v>19285.836549632764</v>
      </c>
      <c r="K141" s="321">
        <f t="shared" si="623"/>
        <v>23799.55872151503</v>
      </c>
      <c r="L141" s="321">
        <f t="shared" si="623"/>
        <v>34225.976092013225</v>
      </c>
      <c r="M141" s="321">
        <f t="shared" si="623"/>
        <v>20444.095207854494</v>
      </c>
      <c r="N141" s="321">
        <f t="shared" si="600"/>
        <v>97755.46657101551</v>
      </c>
      <c r="P141" s="84">
        <f t="shared" si="624"/>
        <v>33.794844080936734</v>
      </c>
      <c r="Q141" s="84">
        <f t="shared" si="624"/>
        <v>40.247017452275266</v>
      </c>
      <c r="R141" s="84">
        <f t="shared" si="624"/>
        <v>54.898161731397273</v>
      </c>
      <c r="S141" s="84">
        <f t="shared" si="624"/>
        <v>30.536582043990535</v>
      </c>
      <c r="T141" s="84">
        <f t="shared" si="601"/>
        <v>159.4766053085998</v>
      </c>
      <c r="V141" s="79">
        <f t="shared" si="625"/>
        <v>128.84517576435215</v>
      </c>
      <c r="W141" s="79">
        <f t="shared" si="625"/>
        <v>130.9588987119503</v>
      </c>
      <c r="X141" s="79">
        <f t="shared" si="625"/>
        <v>89.425528486657868</v>
      </c>
      <c r="Y141" s="79">
        <f t="shared" si="625"/>
        <v>84.941249898544271</v>
      </c>
      <c r="Z141" s="79">
        <f t="shared" si="625"/>
        <v>106.37639371753831</v>
      </c>
      <c r="AA141" s="150"/>
      <c r="AC141" s="84">
        <f t="shared" si="626"/>
        <v>73.528583059854824</v>
      </c>
      <c r="AD141" s="84">
        <f t="shared" si="626"/>
        <v>77.440868846886488</v>
      </c>
      <c r="AE141" s="84">
        <f t="shared" si="626"/>
        <v>55.751885008010078</v>
      </c>
      <c r="AF141" s="84">
        <f t="shared" si="626"/>
        <v>56.867759381136921</v>
      </c>
      <c r="AG141" s="84">
        <f t="shared" si="626"/>
        <v>65.206266335286983</v>
      </c>
      <c r="AI141" s="84">
        <f t="shared" si="627"/>
        <v>71.244628356795189</v>
      </c>
      <c r="AJ141" s="84">
        <f t="shared" si="627"/>
        <v>77.071990707793105</v>
      </c>
      <c r="AK141" s="84">
        <f t="shared" si="627"/>
        <v>56.856220395373605</v>
      </c>
      <c r="AL141" s="84">
        <f t="shared" si="627"/>
        <v>56.364216147557173</v>
      </c>
      <c r="AM141" s="84">
        <f t="shared" si="627"/>
        <v>64.912915191695319</v>
      </c>
      <c r="AN141" s="118">
        <f t="shared" si="612"/>
        <v>0.8948540267478704</v>
      </c>
      <c r="AO141" s="118">
        <f t="shared" si="613"/>
        <v>1.0320579214986079</v>
      </c>
      <c r="AP141" s="118">
        <f t="shared" si="614"/>
        <v>1.0047861503992017</v>
      </c>
      <c r="AQ141" s="118">
        <f t="shared" si="615"/>
        <v>0.98057670067260772</v>
      </c>
      <c r="AR141" s="118">
        <f t="shared" si="616"/>
        <v>1.0089337396666975</v>
      </c>
      <c r="AS141" s="118">
        <f t="shared" si="602"/>
        <v>1.004519149120408</v>
      </c>
      <c r="AU141" s="124">
        <f t="shared" si="617"/>
        <v>1752.3141396518913</v>
      </c>
      <c r="AV141" s="124">
        <f t="shared" si="603"/>
        <v>1691.0825080085024</v>
      </c>
      <c r="AW141" s="124">
        <f t="shared" si="603"/>
        <v>1603.991120189206</v>
      </c>
      <c r="AX141" s="124">
        <f t="shared" si="603"/>
        <v>1493.6626802764335</v>
      </c>
      <c r="AY141" s="124">
        <f t="shared" si="603"/>
        <v>1631.3829896433087</v>
      </c>
      <c r="BB141" s="71">
        <f t="shared" si="501"/>
        <v>0.93449529320917468</v>
      </c>
      <c r="BC141" s="71">
        <f t="shared" si="502"/>
        <v>0.88552399868606002</v>
      </c>
      <c r="BD141" s="71">
        <f t="shared" si="503"/>
        <v>0.9056486342053861</v>
      </c>
      <c r="BE141" s="71">
        <f t="shared" si="504"/>
        <v>0.86994760416300898</v>
      </c>
      <c r="BF141" s="71"/>
      <c r="BG141" s="71"/>
      <c r="BH141" s="71"/>
      <c r="BI141" s="71"/>
      <c r="BJ141" s="71"/>
      <c r="BK141" s="71"/>
      <c r="BL141" s="71"/>
      <c r="BM141" s="71"/>
      <c r="BN141" s="71"/>
      <c r="BO141" s="71"/>
      <c r="BP141" s="71"/>
      <c r="BQ141" s="147">
        <f>Northeast!AK141</f>
        <v>0.93544003646840967</v>
      </c>
      <c r="BR141" s="147">
        <f>Midwest!AK141</f>
        <v>0.89011105117394984</v>
      </c>
      <c r="BS141" s="147">
        <f>South!AK141</f>
        <v>0.89885869202281243</v>
      </c>
      <c r="BT141" s="147">
        <f>West!AK141</f>
        <v>0.8722903905070124</v>
      </c>
      <c r="BU141" s="72"/>
      <c r="BV141" s="147">
        <f>Northeast!AH141</f>
        <v>0.99899005470965152</v>
      </c>
      <c r="BW141" s="147">
        <f>Midwest!AH141</f>
        <v>0.99484665145788265</v>
      </c>
      <c r="BX141" s="147">
        <f>South!AH141</f>
        <v>1.0075539595298273</v>
      </c>
      <c r="BY141" s="147">
        <f>West!AH141</f>
        <v>0.99731421282465149</v>
      </c>
      <c r="CA141" s="147">
        <f>Northeast!AI141</f>
        <v>1.0590940306551251</v>
      </c>
      <c r="CB141" s="147">
        <f>Midwest!AI141</f>
        <v>1.0787141639353923</v>
      </c>
      <c r="CC141" s="147">
        <f>South!AI141</f>
        <v>1.0833595494463946</v>
      </c>
      <c r="CD141" s="147">
        <f>West!AI141</f>
        <v>1.0726009885093066</v>
      </c>
      <c r="CF141" s="147">
        <f>Northeast!AJ141</f>
        <v>1.0253464252678279</v>
      </c>
      <c r="CG141" s="147">
        <f>Midwest!AJ141</f>
        <v>0.97862281463814749</v>
      </c>
      <c r="CH141" s="147">
        <f>South!AJ141</f>
        <v>0.96451120710609894</v>
      </c>
      <c r="CI141" s="147">
        <f>West!AJ141</f>
        <v>0.94347072354031625</v>
      </c>
      <c r="CK141" s="73">
        <f t="shared" si="505"/>
        <v>1.1256423409561618</v>
      </c>
      <c r="CL141" s="73">
        <f t="shared" si="506"/>
        <v>0.9392804459076155</v>
      </c>
      <c r="CM141" s="73">
        <f t="shared" si="604"/>
        <v>0.99157456956736811</v>
      </c>
      <c r="CN141" s="73">
        <f t="shared" si="605"/>
        <v>0.99993371491440164</v>
      </c>
      <c r="CO141" s="73">
        <f t="shared" si="606"/>
        <v>1.0743727822923812</v>
      </c>
      <c r="CP141" s="73">
        <f t="shared" si="607"/>
        <v>0.97921685527804392</v>
      </c>
      <c r="CQ141" s="73">
        <f t="shared" si="608"/>
        <v>0.90046080012328278</v>
      </c>
      <c r="CR141" s="73">
        <f t="shared" si="609"/>
        <v>1.0572938399457954</v>
      </c>
      <c r="CS141" s="73">
        <f t="shared" si="610"/>
        <v>1.0572938399457958</v>
      </c>
      <c r="CT141" s="73"/>
      <c r="CU141" s="73">
        <f t="shared" si="611"/>
        <v>1.0431108669905649</v>
      </c>
      <c r="CX141" s="53"/>
      <c r="CZ141" s="71">
        <f t="shared" si="559"/>
        <v>0.23895731403226925</v>
      </c>
      <c r="DA141" s="71">
        <f t="shared" si="560"/>
        <v>0.29972129674809023</v>
      </c>
      <c r="DB141" s="71">
        <f t="shared" si="561"/>
        <v>0.29432763585749766</v>
      </c>
      <c r="DC141" s="71">
        <f t="shared" si="562"/>
        <v>0.16699375336214287</v>
      </c>
      <c r="DE141" s="71">
        <f t="shared" si="573"/>
        <v>0.23682168944996326</v>
      </c>
      <c r="DF141" s="71">
        <f t="shared" si="574"/>
        <v>0.30239333900914034</v>
      </c>
      <c r="DG141" s="71">
        <f t="shared" si="575"/>
        <v>0.29475969940541952</v>
      </c>
      <c r="DH141" s="71">
        <f t="shared" si="576"/>
        <v>0.16600882237867831</v>
      </c>
      <c r="DI141" s="71">
        <f t="shared" si="577"/>
        <v>0.9999835502432014</v>
      </c>
      <c r="DJ141" s="71"/>
      <c r="DK141" s="71">
        <f t="shared" si="578"/>
        <v>0.23682558517324304</v>
      </c>
      <c r="DL141" s="71">
        <f t="shared" si="579"/>
        <v>0.30239831338785189</v>
      </c>
      <c r="DM141" s="71">
        <f t="shared" si="580"/>
        <v>0.29476454821055043</v>
      </c>
      <c r="DN141" s="71">
        <f t="shared" si="581"/>
        <v>0.16601155322835467</v>
      </c>
      <c r="DQ141" s="71">
        <f t="shared" si="507"/>
        <v>-2.8671616374890928E-3</v>
      </c>
      <c r="DR141" s="71">
        <f t="shared" si="508"/>
        <v>-2.5278320435419784E-2</v>
      </c>
      <c r="DS141" s="71">
        <f t="shared" si="509"/>
        <v>1.1276832071184658E-2</v>
      </c>
      <c r="DT141" s="71">
        <f t="shared" si="510"/>
        <v>-2.0256564555388854E-2</v>
      </c>
      <c r="DV141" s="71">
        <f t="shared" si="563"/>
        <v>0.19728652755825538</v>
      </c>
      <c r="DW141" s="71">
        <f t="shared" si="564"/>
        <v>0.24346013124724422</v>
      </c>
      <c r="DX141" s="71">
        <f t="shared" si="565"/>
        <v>0.35011828281899099</v>
      </c>
      <c r="DY141" s="71">
        <f t="shared" si="566"/>
        <v>0.20913505837550947</v>
      </c>
      <c r="DZ141" s="71"/>
      <c r="EB141" s="71">
        <f t="shared" si="582"/>
        <v>-6.7369661330376569E-3</v>
      </c>
      <c r="EC141" s="71">
        <f t="shared" si="583"/>
        <v>4.6467672147628911E-3</v>
      </c>
      <c r="ED141" s="71">
        <f t="shared" si="584"/>
        <v>-1.5943380617235887E-3</v>
      </c>
      <c r="EE141" s="71">
        <f t="shared" si="585"/>
        <v>3.6577851859861468E-3</v>
      </c>
      <c r="EG141" s="71">
        <f t="shared" si="519"/>
        <v>1.9645805094706549E-4</v>
      </c>
      <c r="EH141" s="71">
        <f t="shared" si="520"/>
        <v>-3.1944992265468632E-3</v>
      </c>
      <c r="EI141" s="71">
        <f t="shared" si="521"/>
        <v>3.4754456121684039E-4</v>
      </c>
      <c r="EJ141" s="71">
        <f t="shared" si="522"/>
        <v>7.570559107081213E-4</v>
      </c>
      <c r="EL141" s="71">
        <f t="shared" si="523"/>
        <v>3.4401010065101775E-3</v>
      </c>
      <c r="EM141" s="71">
        <f t="shared" si="524"/>
        <v>1.2558165481312257E-2</v>
      </c>
      <c r="EN141" s="71">
        <f t="shared" si="525"/>
        <v>1.011828690512427E-2</v>
      </c>
      <c r="EO141" s="71">
        <f t="shared" si="526"/>
        <v>4.3886877206969245E-3</v>
      </c>
      <c r="EQ141" s="71">
        <f t="shared" si="586"/>
        <v>-2.1962873656577119E-3</v>
      </c>
      <c r="ER141" s="71">
        <f t="shared" si="587"/>
        <v>-3.2602784921841807E-2</v>
      </c>
      <c r="ES141" s="71">
        <f t="shared" si="588"/>
        <v>-4.9227074897065987E-2</v>
      </c>
      <c r="ET141" s="71">
        <f t="shared" si="589"/>
        <v>-2.8500143249333607E-3</v>
      </c>
      <c r="EW141" s="71">
        <f t="shared" si="590"/>
        <v>0.99167291174562289</v>
      </c>
      <c r="EX141" s="71">
        <f t="shared" si="591"/>
        <v>0.62337083425190676</v>
      </c>
      <c r="EY141" s="71">
        <f t="shared" si="567"/>
        <v>0.90046080012328278</v>
      </c>
      <c r="EZ141" s="71"/>
      <c r="FA141" s="71">
        <f t="shared" si="592"/>
        <v>0.99994697028946855</v>
      </c>
      <c r="FB141" s="71">
        <f t="shared" si="464"/>
        <v>0.97039746019278916</v>
      </c>
      <c r="FC141" s="71">
        <f t="shared" si="568"/>
        <v>0.99157456956736811</v>
      </c>
      <c r="FD141" s="71"/>
      <c r="FE141" s="71">
        <f t="shared" si="593"/>
        <v>0.99930887789281708</v>
      </c>
      <c r="FF141" s="71">
        <f t="shared" si="594"/>
        <v>1.0068552503986172</v>
      </c>
      <c r="FG141" s="71">
        <f t="shared" si="569"/>
        <v>0.99993371491440164</v>
      </c>
      <c r="FH141" s="71"/>
      <c r="FI141" s="71">
        <f t="shared" si="595"/>
        <v>1.0083580925700055</v>
      </c>
      <c r="FJ141" s="71">
        <f t="shared" si="596"/>
        <v>1.1339500398403839</v>
      </c>
      <c r="FK141" s="71">
        <f t="shared" si="570"/>
        <v>1.0743727822923812</v>
      </c>
      <c r="FM141" s="71">
        <f t="shared" si="597"/>
        <v>0.97495623515792196</v>
      </c>
      <c r="FN141" s="71">
        <f t="shared" si="598"/>
        <v>0.98930831907987149</v>
      </c>
      <c r="FO141" s="71">
        <f t="shared" si="571"/>
        <v>0.97921685527804392</v>
      </c>
      <c r="FQ141" s="238"/>
      <c r="GA141" s="51">
        <v>2017</v>
      </c>
      <c r="GB141" s="118">
        <f t="shared" si="629"/>
        <v>1.0998202609195711</v>
      </c>
      <c r="GC141" s="118">
        <f t="shared" si="630"/>
        <v>1.3798600066382392</v>
      </c>
      <c r="GD141" s="118">
        <f t="shared" si="631"/>
        <v>1.2539464378540344</v>
      </c>
      <c r="GE141" s="118">
        <f t="shared" si="632"/>
        <v>0.86101539757756196</v>
      </c>
      <c r="GF141" s="118">
        <f t="shared" si="633"/>
        <v>0.72708192669759864</v>
      </c>
    </row>
    <row r="142" spans="1:188" x14ac:dyDescent="0.2">
      <c r="A142" s="50" t="s">
        <v>122</v>
      </c>
      <c r="B142" s="50">
        <f t="shared" si="572"/>
        <v>1995</v>
      </c>
      <c r="D142" s="79">
        <f t="shared" si="555"/>
        <v>2395.5920000000001</v>
      </c>
      <c r="E142" s="79">
        <f t="shared" si="555"/>
        <v>3244.2020000000002</v>
      </c>
      <c r="F142" s="79">
        <f t="shared" si="555"/>
        <v>3148.3230000000003</v>
      </c>
      <c r="G142" s="79">
        <f t="shared" si="555"/>
        <v>1693.086</v>
      </c>
      <c r="H142" s="79">
        <f t="shared" si="599"/>
        <v>10481.203</v>
      </c>
      <c r="I142" s="74">
        <f t="shared" si="628"/>
        <v>10481.203000000001</v>
      </c>
      <c r="J142" s="321">
        <f t="shared" si="623"/>
        <v>19429.653488706532</v>
      </c>
      <c r="K142" s="321">
        <f t="shared" si="623"/>
        <v>24252.073982111193</v>
      </c>
      <c r="L142" s="321">
        <f t="shared" si="623"/>
        <v>34662.836338595058</v>
      </c>
      <c r="M142" s="321">
        <f t="shared" si="623"/>
        <v>20811.072696910891</v>
      </c>
      <c r="N142" s="321">
        <f t="shared" si="600"/>
        <v>99155.636506323688</v>
      </c>
      <c r="P142" s="84">
        <f t="shared" si="624"/>
        <v>34.120822974170473</v>
      </c>
      <c r="Q142" s="84">
        <f t="shared" si="624"/>
        <v>41.460826812849838</v>
      </c>
      <c r="R142" s="84">
        <f t="shared" si="624"/>
        <v>56.071509757288283</v>
      </c>
      <c r="S142" s="84">
        <f t="shared" si="624"/>
        <v>31.176583964867213</v>
      </c>
      <c r="T142" s="84">
        <f t="shared" si="601"/>
        <v>162.82974350917581</v>
      </c>
      <c r="V142" s="79">
        <f t="shared" si="625"/>
        <v>123.2956625496402</v>
      </c>
      <c r="W142" s="79">
        <f t="shared" si="625"/>
        <v>133.77008508191867</v>
      </c>
      <c r="X142" s="79">
        <f t="shared" si="625"/>
        <v>90.827045116747257</v>
      </c>
      <c r="Y142" s="79">
        <f t="shared" si="625"/>
        <v>81.355056736278414</v>
      </c>
      <c r="Z142" s="79">
        <f t="shared" si="625"/>
        <v>105.70456072188651</v>
      </c>
      <c r="AA142" s="150"/>
      <c r="AC142" s="84">
        <f t="shared" si="626"/>
        <v>70.209092020244285</v>
      </c>
      <c r="AD142" s="84">
        <f t="shared" si="626"/>
        <v>78.247402412981643</v>
      </c>
      <c r="AE142" s="84">
        <f t="shared" si="626"/>
        <v>56.148354371549182</v>
      </c>
      <c r="AF142" s="84">
        <f t="shared" si="626"/>
        <v>54.306334584569399</v>
      </c>
      <c r="AG142" s="84">
        <f t="shared" si="626"/>
        <v>64.369093595049236</v>
      </c>
      <c r="AI142" s="84">
        <f t="shared" si="627"/>
        <v>68.687638807300871</v>
      </c>
      <c r="AJ142" s="84">
        <f t="shared" si="627"/>
        <v>75.487754631263769</v>
      </c>
      <c r="AK142" s="84">
        <f t="shared" si="627"/>
        <v>55.595892393399069</v>
      </c>
      <c r="AL142" s="84">
        <f t="shared" si="627"/>
        <v>56.054956499409066</v>
      </c>
      <c r="AM142" s="84">
        <f t="shared" si="627"/>
        <v>63.492154095822457</v>
      </c>
      <c r="AN142" s="118">
        <f t="shared" si="612"/>
        <v>0.87526818956995234</v>
      </c>
      <c r="AO142" s="118">
        <f t="shared" si="613"/>
        <v>1.0221503204850551</v>
      </c>
      <c r="AP142" s="118">
        <f t="shared" si="614"/>
        <v>1.0365575555293434</v>
      </c>
      <c r="AQ142" s="118">
        <f t="shared" si="615"/>
        <v>1.0099371006447899</v>
      </c>
      <c r="AR142" s="118">
        <f t="shared" si="616"/>
        <v>0.96880522215982634</v>
      </c>
      <c r="AS142" s="118">
        <f t="shared" si="602"/>
        <v>1.0138117774032882</v>
      </c>
      <c r="AU142" s="124">
        <f t="shared" si="617"/>
        <v>1756.1210236715322</v>
      </c>
      <c r="AV142" s="124">
        <f t="shared" si="603"/>
        <v>1709.578605253809</v>
      </c>
      <c r="AW142" s="124">
        <f t="shared" si="603"/>
        <v>1617.6261287324576</v>
      </c>
      <c r="AX142" s="124">
        <f t="shared" si="603"/>
        <v>1498.0767411136349</v>
      </c>
      <c r="AY142" s="124">
        <f t="shared" si="603"/>
        <v>1642.1632621842057</v>
      </c>
      <c r="BB142" s="71">
        <f t="shared" si="501"/>
        <v>0.9009559969295895</v>
      </c>
      <c r="BC142" s="71">
        <f t="shared" si="502"/>
        <v>0.86732180807871251</v>
      </c>
      <c r="BD142" s="71">
        <f t="shared" si="503"/>
        <v>0.88557318202615687</v>
      </c>
      <c r="BE142" s="71">
        <f t="shared" si="504"/>
        <v>0.86517436844078388</v>
      </c>
      <c r="BF142" s="71"/>
      <c r="BG142" s="71"/>
      <c r="BH142" s="71"/>
      <c r="BI142" s="71"/>
      <c r="BJ142" s="71"/>
      <c r="BK142" s="71"/>
      <c r="BL142" s="71"/>
      <c r="BM142" s="71"/>
      <c r="BN142" s="71"/>
      <c r="BO142" s="71"/>
      <c r="BP142" s="71"/>
      <c r="BQ142" s="147">
        <f>Northeast!AK142</f>
        <v>0.90129663732061305</v>
      </c>
      <c r="BR142" s="147">
        <f>Midwest!AK142</f>
        <v>0.87448255374681927</v>
      </c>
      <c r="BS142" s="147">
        <f>South!AK142</f>
        <v>0.87847909730723361</v>
      </c>
      <c r="BT142" s="147">
        <f>West!AK142</f>
        <v>0.86674769805487939</v>
      </c>
      <c r="BU142" s="72"/>
      <c r="BV142" s="147">
        <f>Northeast!AH142</f>
        <v>0.99962205518480984</v>
      </c>
      <c r="BW142" s="147">
        <f>Midwest!AH142</f>
        <v>0.99181144822452338</v>
      </c>
      <c r="BX142" s="147">
        <f>South!AH142</f>
        <v>1.0080754166384478</v>
      </c>
      <c r="BY142" s="147">
        <f>West!AH142</f>
        <v>0.99818478939416089</v>
      </c>
      <c r="CA142" s="147">
        <f>Northeast!AI142</f>
        <v>1.0613949012863459</v>
      </c>
      <c r="CB142" s="147">
        <f>Midwest!AI142</f>
        <v>1.0905125250334176</v>
      </c>
      <c r="CC142" s="147">
        <f>South!AI142</f>
        <v>1.0925688377810907</v>
      </c>
      <c r="CD142" s="147">
        <f>West!AI142</f>
        <v>1.0757707309684583</v>
      </c>
      <c r="CF142" s="147">
        <f>Northeast!AJ142</f>
        <v>1.0155032536099085</v>
      </c>
      <c r="CG142" s="147">
        <f>Midwest!AJ142</f>
        <v>1.0095669333455113</v>
      </c>
      <c r="CH142" s="147">
        <f>South!AJ142</f>
        <v>0.99339057452209301</v>
      </c>
      <c r="CI142" s="147">
        <f>West!AJ142</f>
        <v>0.9059458792831353</v>
      </c>
      <c r="CK142" s="73">
        <f t="shared" si="505"/>
        <v>1.1417651279367933</v>
      </c>
      <c r="CL142" s="73">
        <f t="shared" si="506"/>
        <v>0.93334830651391809</v>
      </c>
      <c r="CM142" s="73">
        <f t="shared" si="604"/>
        <v>0.99152169369716858</v>
      </c>
      <c r="CN142" s="73">
        <f t="shared" si="605"/>
        <v>0.99944807474778097</v>
      </c>
      <c r="CO142" s="73">
        <f t="shared" si="606"/>
        <v>1.0817281268220786</v>
      </c>
      <c r="CP142" s="73">
        <f t="shared" si="607"/>
        <v>0.9884003617642344</v>
      </c>
      <c r="CQ142" s="73">
        <f t="shared" si="608"/>
        <v>0.88090742273094791</v>
      </c>
      <c r="CR142" s="73">
        <f t="shared" si="609"/>
        <v>1.0656645485964531</v>
      </c>
      <c r="CS142" s="73">
        <f t="shared" si="610"/>
        <v>1.0656645485964531</v>
      </c>
      <c r="CT142" s="73"/>
      <c r="CU142" s="73">
        <f t="shared" si="611"/>
        <v>1.0595305277601081</v>
      </c>
      <c r="CX142" s="53"/>
      <c r="CZ142" s="71">
        <f t="shared" si="559"/>
        <v>0.2285607863906462</v>
      </c>
      <c r="DA142" s="71">
        <f t="shared" si="560"/>
        <v>0.30952572905991804</v>
      </c>
      <c r="DB142" s="71">
        <f t="shared" si="561"/>
        <v>0.30037801958420235</v>
      </c>
      <c r="DC142" s="71">
        <f t="shared" si="562"/>
        <v>0.16153546496523349</v>
      </c>
      <c r="DE142" s="71">
        <f t="shared" si="573"/>
        <v>0.23372051265030327</v>
      </c>
      <c r="DF142" s="71">
        <f t="shared" si="574"/>
        <v>0.30459721444916005</v>
      </c>
      <c r="DG142" s="71">
        <f t="shared" si="575"/>
        <v>0.29734256826073702</v>
      </c>
      <c r="DH142" s="71">
        <f t="shared" si="576"/>
        <v>0.16424949376252074</v>
      </c>
      <c r="DI142" s="71">
        <f t="shared" si="577"/>
        <v>0.9999097891227211</v>
      </c>
      <c r="DJ142" s="71"/>
      <c r="DK142" s="71">
        <f t="shared" si="578"/>
        <v>0.23374159868497721</v>
      </c>
      <c r="DL142" s="71">
        <f t="shared" si="579"/>
        <v>0.30462469491012872</v>
      </c>
      <c r="DM142" s="71">
        <f t="shared" si="580"/>
        <v>0.29736939421466502</v>
      </c>
      <c r="DN142" s="71">
        <f t="shared" si="581"/>
        <v>0.16426431219022902</v>
      </c>
      <c r="DQ142" s="71">
        <f t="shared" si="507"/>
        <v>-3.7182611183280131E-2</v>
      </c>
      <c r="DR142" s="71">
        <f t="shared" si="508"/>
        <v>-1.7713887257572784E-2</v>
      </c>
      <c r="DS142" s="71">
        <f t="shared" si="509"/>
        <v>-2.2933724878293826E-2</v>
      </c>
      <c r="DT142" s="71">
        <f t="shared" si="510"/>
        <v>-6.3744563812780106E-3</v>
      </c>
      <c r="DV142" s="71">
        <f t="shared" si="563"/>
        <v>0.19595107422327321</v>
      </c>
      <c r="DW142" s="71">
        <f t="shared" si="564"/>
        <v>0.24458593415982466</v>
      </c>
      <c r="DX142" s="71">
        <f t="shared" si="565"/>
        <v>0.3495800900474722</v>
      </c>
      <c r="DY142" s="71">
        <f t="shared" si="566"/>
        <v>0.20988290156942976</v>
      </c>
      <c r="DZ142" s="71"/>
      <c r="EB142" s="71">
        <f t="shared" si="582"/>
        <v>-6.7921198936986187E-3</v>
      </c>
      <c r="EC142" s="71">
        <f t="shared" si="583"/>
        <v>4.6135190476013525E-3</v>
      </c>
      <c r="ED142" s="71">
        <f t="shared" si="584"/>
        <v>-1.5383568078111737E-3</v>
      </c>
      <c r="EE142" s="71">
        <f t="shared" si="585"/>
        <v>3.5695080376272515E-3</v>
      </c>
      <c r="EG142" s="71">
        <f t="shared" si="519"/>
        <v>6.3243937439888597E-4</v>
      </c>
      <c r="EH142" s="71">
        <f t="shared" si="520"/>
        <v>-3.0555892786892232E-3</v>
      </c>
      <c r="EI142" s="71">
        <f t="shared" si="521"/>
        <v>5.1741369362795508E-4</v>
      </c>
      <c r="EJ142" s="71">
        <f t="shared" si="522"/>
        <v>8.7254027566446781E-4</v>
      </c>
      <c r="EL142" s="71">
        <f t="shared" si="523"/>
        <v>2.1701330288063296E-3</v>
      </c>
      <c r="EM142" s="71">
        <f t="shared" si="524"/>
        <v>1.0878049307977866E-2</v>
      </c>
      <c r="EN142" s="71">
        <f t="shared" si="525"/>
        <v>8.4647485434947729E-3</v>
      </c>
      <c r="EO142" s="71">
        <f t="shared" si="526"/>
        <v>2.9508345603677494E-3</v>
      </c>
      <c r="EQ142" s="71">
        <f t="shared" si="586"/>
        <v>-9.6462253785705391E-3</v>
      </c>
      <c r="ER142" s="71">
        <f t="shared" si="587"/>
        <v>3.1130446886188264E-2</v>
      </c>
      <c r="ES142" s="71">
        <f t="shared" si="588"/>
        <v>2.9502462648629414E-2</v>
      </c>
      <c r="ET142" s="71">
        <f t="shared" si="589"/>
        <v>-4.0585766325030075E-2</v>
      </c>
      <c r="EW142" s="71">
        <f t="shared" si="590"/>
        <v>0.97828514312932024</v>
      </c>
      <c r="EX142" s="71">
        <f t="shared" si="591"/>
        <v>0.60983442580877034</v>
      </c>
      <c r="EY142" s="71">
        <f t="shared" si="567"/>
        <v>0.88090742273094791</v>
      </c>
      <c r="EZ142" s="71"/>
      <c r="FA142" s="71">
        <f t="shared" si="592"/>
        <v>0.99994667484239474</v>
      </c>
      <c r="FB142" s="71">
        <f t="shared" si="464"/>
        <v>0.97034571359528465</v>
      </c>
      <c r="FC142" s="71">
        <f t="shared" si="568"/>
        <v>0.99152169369716858</v>
      </c>
      <c r="FD142" s="71"/>
      <c r="FE142" s="71">
        <f t="shared" si="593"/>
        <v>0.99951432764054549</v>
      </c>
      <c r="FF142" s="71">
        <f t="shared" si="594"/>
        <v>1.006366248633527</v>
      </c>
      <c r="FG142" s="71">
        <f t="shared" si="569"/>
        <v>0.99944807474778097</v>
      </c>
      <c r="FH142" s="71"/>
      <c r="FI142" s="71">
        <f t="shared" si="595"/>
        <v>1.0068461754159514</v>
      </c>
      <c r="FJ142" s="71">
        <f t="shared" si="596"/>
        <v>1.1417132607260563</v>
      </c>
      <c r="FK142" s="71">
        <f t="shared" si="570"/>
        <v>1.0817281268220786</v>
      </c>
      <c r="FM142" s="71">
        <f t="shared" si="597"/>
        <v>1.0093784195366846</v>
      </c>
      <c r="FN142" s="71">
        <f t="shared" si="598"/>
        <v>0.99858646754733482</v>
      </c>
      <c r="FO142" s="71">
        <f t="shared" si="571"/>
        <v>0.9884003617642344</v>
      </c>
      <c r="FQ142" s="238"/>
    </row>
    <row r="143" spans="1:188" x14ac:dyDescent="0.2">
      <c r="A143" s="50" t="s">
        <v>122</v>
      </c>
      <c r="B143" s="50">
        <f t="shared" si="572"/>
        <v>1996</v>
      </c>
      <c r="D143" s="79">
        <f t="shared" si="555"/>
        <v>2515.4189999999999</v>
      </c>
      <c r="E143" s="79">
        <f t="shared" si="555"/>
        <v>3476.29</v>
      </c>
      <c r="F143" s="79">
        <f t="shared" si="555"/>
        <v>3384.2110000000002</v>
      </c>
      <c r="G143" s="79">
        <f t="shared" si="555"/>
        <v>1777.8420000000001</v>
      </c>
      <c r="H143" s="79">
        <f t="shared" si="599"/>
        <v>11153.762000000001</v>
      </c>
      <c r="I143" s="74">
        <f t="shared" si="628"/>
        <v>11153.762000000001</v>
      </c>
      <c r="J143" s="321">
        <f t="shared" si="623"/>
        <v>19590.461822051559</v>
      </c>
      <c r="K143" s="321">
        <f t="shared" si="623"/>
        <v>24253.166424785588</v>
      </c>
      <c r="L143" s="321">
        <f t="shared" si="623"/>
        <v>34976.314779800749</v>
      </c>
      <c r="M143" s="321">
        <f t="shared" si="623"/>
        <v>21135.874906876365</v>
      </c>
      <c r="N143" s="321">
        <f t="shared" si="600"/>
        <v>99955.817933514249</v>
      </c>
      <c r="P143" s="84">
        <f t="shared" si="624"/>
        <v>34.685693592890182</v>
      </c>
      <c r="Q143" s="84">
        <f t="shared" si="624"/>
        <v>41.780578625641475</v>
      </c>
      <c r="R143" s="84">
        <f t="shared" si="624"/>
        <v>57.058362989511124</v>
      </c>
      <c r="S143" s="84">
        <f t="shared" si="624"/>
        <v>31.873360425699101</v>
      </c>
      <c r="T143" s="84">
        <f t="shared" si="601"/>
        <v>165.39799563374189</v>
      </c>
      <c r="V143" s="79">
        <f t="shared" si="625"/>
        <v>128.40018897199124</v>
      </c>
      <c r="W143" s="79">
        <f t="shared" si="625"/>
        <v>143.33344929540402</v>
      </c>
      <c r="X143" s="79">
        <f t="shared" si="625"/>
        <v>96.757220459212689</v>
      </c>
      <c r="Y143" s="79">
        <f t="shared" si="625"/>
        <v>84.114899801076859</v>
      </c>
      <c r="Z143" s="79">
        <f t="shared" si="625"/>
        <v>111.58692140780579</v>
      </c>
      <c r="AA143" s="150"/>
      <c r="AC143" s="84">
        <f t="shared" si="626"/>
        <v>72.520360397682992</v>
      </c>
      <c r="AD143" s="84">
        <f t="shared" si="626"/>
        <v>83.203491056165973</v>
      </c>
      <c r="AE143" s="84">
        <f t="shared" si="626"/>
        <v>59.31139315409574</v>
      </c>
      <c r="AF143" s="84">
        <f t="shared" si="626"/>
        <v>55.778304397629434</v>
      </c>
      <c r="AG143" s="84">
        <f t="shared" si="626"/>
        <v>67.435895805526826</v>
      </c>
      <c r="AI143" s="84">
        <f t="shared" si="627"/>
        <v>70.230410844248382</v>
      </c>
      <c r="AJ143" s="84">
        <f t="shared" si="627"/>
        <v>78.684512760866625</v>
      </c>
      <c r="AK143" s="84">
        <f t="shared" si="627"/>
        <v>58.183980566486738</v>
      </c>
      <c r="AL143" s="84">
        <f t="shared" si="627"/>
        <v>56.847902961815805</v>
      </c>
      <c r="AM143" s="84">
        <f t="shared" si="627"/>
        <v>65.631335650490357</v>
      </c>
      <c r="AN143" s="118">
        <f t="shared" si="612"/>
        <v>0.90475777916065747</v>
      </c>
      <c r="AO143" s="118">
        <f t="shared" si="613"/>
        <v>1.0326062388914836</v>
      </c>
      <c r="AP143" s="118">
        <f t="shared" si="614"/>
        <v>1.0574316105766983</v>
      </c>
      <c r="AQ143" s="118">
        <f t="shared" si="615"/>
        <v>1.0193766836959652</v>
      </c>
      <c r="AR143" s="118">
        <f t="shared" si="616"/>
        <v>0.98118490729719954</v>
      </c>
      <c r="AS143" s="118">
        <f t="shared" si="602"/>
        <v>1.0274954050096798</v>
      </c>
      <c r="AU143" s="124">
        <f t="shared" si="617"/>
        <v>1770.5398631208895</v>
      </c>
      <c r="AV143" s="124">
        <f t="shared" si="603"/>
        <v>1722.685520474708</v>
      </c>
      <c r="AW143" s="124">
        <f t="shared" si="603"/>
        <v>1631.3429058702043</v>
      </c>
      <c r="AX143" s="124">
        <f t="shared" si="603"/>
        <v>1508.0218143858049</v>
      </c>
      <c r="AY143" s="124">
        <f t="shared" si="603"/>
        <v>1654.711041870085</v>
      </c>
      <c r="BB143" s="71">
        <f t="shared" si="501"/>
        <v>0.92119209388558787</v>
      </c>
      <c r="BC143" s="71">
        <f t="shared" si="502"/>
        <v>0.90405118298860243</v>
      </c>
      <c r="BD143" s="71">
        <f t="shared" si="503"/>
        <v>0.92679819668349217</v>
      </c>
      <c r="BE143" s="71">
        <f t="shared" si="504"/>
        <v>0.87741301775321956</v>
      </c>
      <c r="BF143" s="71"/>
      <c r="BG143" s="71"/>
      <c r="BH143" s="71"/>
      <c r="BI143" s="71"/>
      <c r="BJ143" s="71"/>
      <c r="BK143" s="71"/>
      <c r="BL143" s="71"/>
      <c r="BM143" s="71"/>
      <c r="BN143" s="71"/>
      <c r="BO143" s="71"/>
      <c r="BP143" s="71"/>
      <c r="BQ143" s="147">
        <f>Northeast!AK143</f>
        <v>0.9222987513731038</v>
      </c>
      <c r="BR143" s="147">
        <f>Midwest!AK143</f>
        <v>0.91151293162134217</v>
      </c>
      <c r="BS143" s="147">
        <f>South!AK143</f>
        <v>0.91818618587816125</v>
      </c>
      <c r="BT143" s="147">
        <f>West!AK143</f>
        <v>0.87972930232577817</v>
      </c>
      <c r="BU143" s="72"/>
      <c r="BV143" s="147">
        <f>Northeast!AH143</f>
        <v>0.99880010952430731</v>
      </c>
      <c r="BW143" s="147">
        <f>Midwest!AH143</f>
        <v>0.99181388615138222</v>
      </c>
      <c r="BX143" s="147">
        <f>South!AH143</f>
        <v>1.0093793730920646</v>
      </c>
      <c r="BY143" s="147">
        <f>West!AH143</f>
        <v>0.9973670485154521</v>
      </c>
      <c r="CA143" s="147">
        <f>Northeast!AI143</f>
        <v>1.0701096097077609</v>
      </c>
      <c r="CB143" s="147">
        <f>Midwest!AI143</f>
        <v>1.0988732141348232</v>
      </c>
      <c r="CC143" s="147">
        <f>South!AI143</f>
        <v>1.1018333538452776</v>
      </c>
      <c r="CD143" s="147">
        <f>West!AI143</f>
        <v>1.0829123001884597</v>
      </c>
      <c r="CF143" s="147">
        <f>Northeast!AJ143</f>
        <v>1.0258911769401768</v>
      </c>
      <c r="CG143" s="147">
        <f>Midwest!AJ143</f>
        <v>1.0298974549149402</v>
      </c>
      <c r="CH143" s="147">
        <f>South!AJ143</f>
        <v>1.0026755020927995</v>
      </c>
      <c r="CI143" s="147">
        <f>West!AJ143</f>
        <v>0.91752232879072859</v>
      </c>
      <c r="CK143" s="73">
        <f t="shared" si="505"/>
        <v>1.1509791200181272</v>
      </c>
      <c r="CL143" s="73">
        <f t="shared" si="506"/>
        <v>0.98528827340855396</v>
      </c>
      <c r="CM143" s="73">
        <f t="shared" si="604"/>
        <v>0.99058098314933385</v>
      </c>
      <c r="CN143" s="73">
        <f t="shared" si="605"/>
        <v>0.99952078236720032</v>
      </c>
      <c r="CO143" s="73">
        <f t="shared" si="606"/>
        <v>1.0902417983732693</v>
      </c>
      <c r="CP143" s="73">
        <f t="shared" si="607"/>
        <v>1.0016834089838764</v>
      </c>
      <c r="CQ143" s="73">
        <f t="shared" si="608"/>
        <v>0.91123037968076082</v>
      </c>
      <c r="CR143" s="73">
        <f t="shared" si="609"/>
        <v>1.1340462298919567</v>
      </c>
      <c r="CS143" s="73">
        <f t="shared" si="610"/>
        <v>1.1340462298919574</v>
      </c>
      <c r="CT143" s="73"/>
      <c r="CU143" s="73">
        <f t="shared" si="611"/>
        <v>1.0812724151643605</v>
      </c>
      <c r="CX143" s="53"/>
      <c r="CZ143" s="71">
        <f t="shared" si="559"/>
        <v>0.22552202566273152</v>
      </c>
      <c r="DA143" s="71">
        <f t="shared" si="560"/>
        <v>0.31166973080472754</v>
      </c>
      <c r="DB143" s="71">
        <f t="shared" si="561"/>
        <v>0.30341430989831053</v>
      </c>
      <c r="DC143" s="71">
        <f t="shared" si="562"/>
        <v>0.15939393363423032</v>
      </c>
      <c r="DE143" s="71">
        <f t="shared" si="573"/>
        <v>0.22703801671208365</v>
      </c>
      <c r="DF143" s="71">
        <f t="shared" si="574"/>
        <v>0.31059649662268252</v>
      </c>
      <c r="DG143" s="71">
        <f t="shared" si="575"/>
        <v>0.30189361995872427</v>
      </c>
      <c r="DH143" s="71">
        <f t="shared" si="576"/>
        <v>0.16046231756566029</v>
      </c>
      <c r="DI143" s="71">
        <f t="shared" si="577"/>
        <v>0.99999045085915084</v>
      </c>
      <c r="DJ143" s="71"/>
      <c r="DK143" s="71">
        <f t="shared" si="578"/>
        <v>0.22704018475078624</v>
      </c>
      <c r="DL143" s="71">
        <f t="shared" si="579"/>
        <v>0.31059946258069837</v>
      </c>
      <c r="DM143" s="71">
        <f t="shared" si="580"/>
        <v>0.30189650281095148</v>
      </c>
      <c r="DN143" s="71">
        <f t="shared" si="581"/>
        <v>0.16046384985756379</v>
      </c>
      <c r="DQ143" s="71">
        <f t="shared" si="507"/>
        <v>2.3034761788072441E-2</v>
      </c>
      <c r="DR143" s="71">
        <f t="shared" si="508"/>
        <v>4.1473436920906256E-2</v>
      </c>
      <c r="DS143" s="71">
        <f t="shared" si="509"/>
        <v>4.4208073189858275E-2</v>
      </c>
      <c r="DT143" s="71">
        <f t="shared" si="510"/>
        <v>1.4866320430400813E-2</v>
      </c>
      <c r="DV143" s="71">
        <f t="shared" si="563"/>
        <v>0.19599121118774879</v>
      </c>
      <c r="DW143" s="71">
        <f t="shared" si="564"/>
        <v>0.24263886711344421</v>
      </c>
      <c r="DX143" s="71">
        <f t="shared" si="565"/>
        <v>0.34991774869037934</v>
      </c>
      <c r="DY143" s="71">
        <f t="shared" si="566"/>
        <v>0.21145217300842781</v>
      </c>
      <c r="DZ143" s="71"/>
      <c r="EB143" s="71">
        <f t="shared" si="582"/>
        <v>2.0481058620050102E-4</v>
      </c>
      <c r="EC143" s="71">
        <f t="shared" si="583"/>
        <v>-7.9925217527250184E-3</v>
      </c>
      <c r="ED143" s="71">
        <f t="shared" si="584"/>
        <v>9.6543162947535291E-4</v>
      </c>
      <c r="EE143" s="71">
        <f t="shared" si="585"/>
        <v>7.4490769465251081E-3</v>
      </c>
      <c r="EG143" s="71">
        <f t="shared" si="519"/>
        <v>-8.2259466629805195E-4</v>
      </c>
      <c r="EH143" s="71">
        <f t="shared" si="520"/>
        <v>2.4580517464951538E-6</v>
      </c>
      <c r="EI143" s="71">
        <f t="shared" si="521"/>
        <v>1.2926749504684292E-3</v>
      </c>
      <c r="EJ143" s="71">
        <f t="shared" si="522"/>
        <v>-8.1956370057251692E-4</v>
      </c>
      <c r="EL143" s="71">
        <f t="shared" si="523"/>
        <v>8.1770945690259472E-3</v>
      </c>
      <c r="EM143" s="71">
        <f t="shared" si="524"/>
        <v>7.6375118306601453E-3</v>
      </c>
      <c r="EN143" s="71">
        <f t="shared" si="525"/>
        <v>8.4438223263729323E-3</v>
      </c>
      <c r="EO143" s="71">
        <f t="shared" si="526"/>
        <v>6.6166224235309238E-3</v>
      </c>
      <c r="EQ143" s="71">
        <f t="shared" si="586"/>
        <v>1.0177369780924957E-2</v>
      </c>
      <c r="ER143" s="71">
        <f t="shared" si="587"/>
        <v>1.9937778914880518E-2</v>
      </c>
      <c r="ES143" s="71">
        <f t="shared" si="588"/>
        <v>9.30329376157976E-3</v>
      </c>
      <c r="ET143" s="71">
        <f t="shared" si="589"/>
        <v>1.2697347821107829E-2</v>
      </c>
      <c r="EW143" s="71">
        <f t="shared" si="590"/>
        <v>1.034422410536407</v>
      </c>
      <c r="EX143" s="71">
        <f t="shared" si="591"/>
        <v>0.63082639677319385</v>
      </c>
      <c r="EY143" s="71">
        <f t="shared" si="567"/>
        <v>0.91123037968076082</v>
      </c>
      <c r="EZ143" s="71"/>
      <c r="FA143" s="71">
        <f t="shared" si="592"/>
        <v>0.99905124562194192</v>
      </c>
      <c r="FB143" s="71">
        <f t="shared" si="464"/>
        <v>0.96942509385128128</v>
      </c>
      <c r="FC143" s="71">
        <f t="shared" si="568"/>
        <v>0.99058098314933385</v>
      </c>
      <c r="FD143" s="71"/>
      <c r="FE143" s="71">
        <f t="shared" si="593"/>
        <v>1.0000727477707512</v>
      </c>
      <c r="FF143" s="71">
        <f t="shared" si="594"/>
        <v>1.0064394595346742</v>
      </c>
      <c r="FG143" s="71">
        <f t="shared" si="569"/>
        <v>0.99952078236720032</v>
      </c>
      <c r="FH143" s="71"/>
      <c r="FI143" s="71">
        <f t="shared" si="595"/>
        <v>1.0078704355929085</v>
      </c>
      <c r="FJ143" s="71">
        <f t="shared" si="596"/>
        <v>1.1506990414101701</v>
      </c>
      <c r="FK143" s="71">
        <f t="shared" si="570"/>
        <v>1.0902417983732693</v>
      </c>
      <c r="FM143" s="71">
        <f t="shared" si="597"/>
        <v>1.0134389339922263</v>
      </c>
      <c r="FN143" s="71">
        <f t="shared" si="598"/>
        <v>1.0120064051702338</v>
      </c>
      <c r="FO143" s="71">
        <f t="shared" si="571"/>
        <v>1.0016834089838764</v>
      </c>
      <c r="FQ143" s="238"/>
    </row>
    <row r="144" spans="1:188" x14ac:dyDescent="0.2">
      <c r="A144" s="50" t="s">
        <v>122</v>
      </c>
      <c r="B144" s="50">
        <f t="shared" si="572"/>
        <v>1997</v>
      </c>
      <c r="D144" s="79">
        <f t="shared" si="555"/>
        <v>2428.7330000000002</v>
      </c>
      <c r="E144" s="79">
        <f t="shared" si="555"/>
        <v>3265.3240000000001</v>
      </c>
      <c r="F144" s="79">
        <f t="shared" si="555"/>
        <v>3228.1270000000004</v>
      </c>
      <c r="G144" s="79">
        <f t="shared" si="555"/>
        <v>1772.086</v>
      </c>
      <c r="H144" s="79">
        <f t="shared" si="599"/>
        <v>10694.27</v>
      </c>
      <c r="I144" s="74">
        <f t="shared" si="628"/>
        <v>10694.27</v>
      </c>
      <c r="J144" s="321">
        <f t="shared" si="623"/>
        <v>19756.037641133524</v>
      </c>
      <c r="K144" s="321">
        <f t="shared" si="623"/>
        <v>24255.824955850643</v>
      </c>
      <c r="L144" s="321">
        <f t="shared" si="623"/>
        <v>35296.98869762526</v>
      </c>
      <c r="M144" s="321">
        <f t="shared" si="623"/>
        <v>21466.831949844884</v>
      </c>
      <c r="N144" s="321">
        <f t="shared" si="600"/>
        <v>100775.68324445431</v>
      </c>
      <c r="P144" s="84">
        <f t="shared" si="624"/>
        <v>35.250382714846289</v>
      </c>
      <c r="Q144" s="84">
        <f t="shared" si="624"/>
        <v>42.086243910257572</v>
      </c>
      <c r="R144" s="84">
        <f t="shared" si="624"/>
        <v>58.04378508102559</v>
      </c>
      <c r="S144" s="84">
        <f t="shared" si="624"/>
        <v>32.574158934978151</v>
      </c>
      <c r="T144" s="84">
        <f t="shared" si="601"/>
        <v>167.95457064110761</v>
      </c>
      <c r="V144" s="79">
        <f t="shared" si="625"/>
        <v>122.93624076435242</v>
      </c>
      <c r="W144" s="79">
        <f t="shared" si="625"/>
        <v>134.62019972288701</v>
      </c>
      <c r="X144" s="79">
        <f t="shared" si="625"/>
        <v>91.456158701073122</v>
      </c>
      <c r="Y144" s="79">
        <f t="shared" si="625"/>
        <v>82.549954466513867</v>
      </c>
      <c r="Z144" s="79">
        <f t="shared" si="625"/>
        <v>106.11954844363217</v>
      </c>
      <c r="AA144" s="149">
        <f>RECS_data!G157</f>
        <v>101.03678500986196</v>
      </c>
      <c r="AB144" s="74"/>
      <c r="AC144" s="84">
        <f t="shared" si="626"/>
        <v>68.899478897773733</v>
      </c>
      <c r="AD144" s="84">
        <f t="shared" si="626"/>
        <v>77.586491371451444</v>
      </c>
      <c r="AE144" s="84">
        <f t="shared" si="626"/>
        <v>55.615377175932466</v>
      </c>
      <c r="AF144" s="84">
        <f t="shared" si="626"/>
        <v>54.40158880348352</v>
      </c>
      <c r="AG144" s="84">
        <f t="shared" si="626"/>
        <v>63.673587203839574</v>
      </c>
      <c r="AI144" s="84">
        <f t="shared" si="627"/>
        <v>67.739296883567533</v>
      </c>
      <c r="AJ144" s="84">
        <f t="shared" si="627"/>
        <v>75.958334148963758</v>
      </c>
      <c r="AK144" s="84">
        <f t="shared" si="627"/>
        <v>55.605384983841134</v>
      </c>
      <c r="AL144" s="84">
        <f t="shared" si="627"/>
        <v>55.556325620219468</v>
      </c>
      <c r="AM144" s="84">
        <f t="shared" si="627"/>
        <v>63.242605862950668</v>
      </c>
      <c r="AN144" s="118">
        <f t="shared" si="612"/>
        <v>0.87182805380661965</v>
      </c>
      <c r="AO144" s="118">
        <f t="shared" si="613"/>
        <v>1.0171271635163317</v>
      </c>
      <c r="AP144" s="118">
        <f t="shared" si="614"/>
        <v>1.0214348726934253</v>
      </c>
      <c r="AQ144" s="118">
        <f t="shared" si="615"/>
        <v>1.0001796982809172</v>
      </c>
      <c r="AR144" s="118">
        <f t="shared" si="616"/>
        <v>0.97921502540269356</v>
      </c>
      <c r="AS144" s="118">
        <f t="shared" si="602"/>
        <v>1.0068147309081927</v>
      </c>
      <c r="AU144" s="124">
        <f t="shared" si="617"/>
        <v>1784.284042942518</v>
      </c>
      <c r="AV144" s="124">
        <f t="shared" si="603"/>
        <v>1735.09843457648</v>
      </c>
      <c r="AW144" s="124">
        <f t="shared" si="603"/>
        <v>1644.4401412897498</v>
      </c>
      <c r="AX144" s="124">
        <f t="shared" si="603"/>
        <v>1517.4180806503928</v>
      </c>
      <c r="AY144" s="124">
        <f t="shared" si="603"/>
        <v>1666.6180296063651</v>
      </c>
      <c r="BB144" s="71">
        <f t="shared" si="501"/>
        <v>0.88851686875218483</v>
      </c>
      <c r="BC144" s="71">
        <f t="shared" si="502"/>
        <v>0.87272856418279887</v>
      </c>
      <c r="BD144" s="71">
        <f t="shared" si="503"/>
        <v>0.88572438714512436</v>
      </c>
      <c r="BE144" s="71">
        <f t="shared" si="504"/>
        <v>0.85747830224202615</v>
      </c>
      <c r="BF144" s="71"/>
      <c r="BG144" s="71"/>
      <c r="BH144" s="71"/>
      <c r="BI144" s="71"/>
      <c r="BJ144" s="71"/>
      <c r="BK144" s="71"/>
      <c r="BL144" s="71"/>
      <c r="BM144" s="71"/>
      <c r="BN144" s="71"/>
      <c r="BO144" s="71"/>
      <c r="BP144" s="71"/>
      <c r="BQ144" s="147">
        <f>Northeast!AK144</f>
        <v>0.8902542067339303</v>
      </c>
      <c r="BR144" s="147">
        <f>Midwest!AK144</f>
        <v>0.8799153536296388</v>
      </c>
      <c r="BS144" s="147">
        <f>South!AK144</f>
        <v>0.87637311276945473</v>
      </c>
      <c r="BT144" s="147">
        <f>West!AK144</f>
        <v>0.86045558382724241</v>
      </c>
      <c r="BU144" s="72"/>
      <c r="BV144" s="147">
        <f>Northeast!AH144</f>
        <v>0.99804849225243286</v>
      </c>
      <c r="BW144" s="147">
        <f>Midwest!AH144</f>
        <v>0.99183240817745211</v>
      </c>
      <c r="BX144" s="147">
        <f>South!AH144</f>
        <v>1.0106704259172428</v>
      </c>
      <c r="BY144" s="147">
        <f>West!AH144</f>
        <v>0.99653987766344221</v>
      </c>
      <c r="CA144" s="147">
        <f>Northeast!AI144</f>
        <v>1.078416555634836</v>
      </c>
      <c r="CB144" s="147">
        <f>Midwest!AI144</f>
        <v>1.1067912111538234</v>
      </c>
      <c r="CC144" s="147">
        <f>South!AI144</f>
        <v>1.1106794221835103</v>
      </c>
      <c r="CD144" s="147">
        <f>West!AI144</f>
        <v>1.0896597704284128</v>
      </c>
      <c r="CF144" s="147">
        <f>Northeast!AJ144</f>
        <v>1.0105127623456578</v>
      </c>
      <c r="CG144" s="147">
        <f>Midwest!AJ144</f>
        <v>0.99483802567109092</v>
      </c>
      <c r="CH144" s="147">
        <f>South!AJ144</f>
        <v>0.98379303470114543</v>
      </c>
      <c r="CI144" s="147">
        <f>West!AJ144</f>
        <v>0.91568025946225862</v>
      </c>
      <c r="CK144" s="73">
        <f t="shared" si="505"/>
        <v>1.1604197696334086</v>
      </c>
      <c r="CL144" s="73">
        <f t="shared" si="506"/>
        <v>0.93701255793949723</v>
      </c>
      <c r="CM144" s="73">
        <f t="shared" si="604"/>
        <v>0.98964750999352624</v>
      </c>
      <c r="CN144" s="73">
        <f t="shared" si="605"/>
        <v>0.99960812804300248</v>
      </c>
      <c r="CO144" s="73">
        <f t="shared" si="606"/>
        <v>1.0983336807719104</v>
      </c>
      <c r="CP144" s="73">
        <f t="shared" si="607"/>
        <v>0.98166857818026765</v>
      </c>
      <c r="CQ144" s="73">
        <f t="shared" si="608"/>
        <v>0.87848814390103203</v>
      </c>
      <c r="CR144" s="73">
        <f t="shared" si="609"/>
        <v>1.0873278966277617</v>
      </c>
      <c r="CS144" s="73">
        <f t="shared" si="610"/>
        <v>1.0873278966277624</v>
      </c>
      <c r="CT144" s="73"/>
      <c r="CU144" s="73">
        <f t="shared" si="611"/>
        <v>1.0666194694200195</v>
      </c>
      <c r="CX144" s="53"/>
      <c r="CZ144" s="71">
        <f t="shared" si="559"/>
        <v>0.22710601097597125</v>
      </c>
      <c r="DA144" s="71">
        <f t="shared" si="560"/>
        <v>0.30533397791527611</v>
      </c>
      <c r="DB144" s="71">
        <f t="shared" si="561"/>
        <v>0.30185576014071092</v>
      </c>
      <c r="DC144" s="71">
        <f t="shared" si="562"/>
        <v>0.16570425096804176</v>
      </c>
      <c r="DE144" s="71">
        <f t="shared" si="573"/>
        <v>0.22631309444902586</v>
      </c>
      <c r="DF144" s="71">
        <f t="shared" si="574"/>
        <v>0.30849101085590502</v>
      </c>
      <c r="DG144" s="71">
        <f t="shared" si="575"/>
        <v>0.3026343661495971</v>
      </c>
      <c r="DH144" s="71">
        <f t="shared" si="576"/>
        <v>0.1625286758504004</v>
      </c>
      <c r="DI144" s="71">
        <f t="shared" si="577"/>
        <v>0.99996714730492842</v>
      </c>
      <c r="DJ144" s="71"/>
      <c r="DK144" s="71">
        <f t="shared" si="578"/>
        <v>0.22632052968837615</v>
      </c>
      <c r="DL144" s="71">
        <f t="shared" si="579"/>
        <v>0.30850114594998213</v>
      </c>
      <c r="DM144" s="71">
        <f t="shared" si="580"/>
        <v>0.30264430883079024</v>
      </c>
      <c r="DN144" s="71">
        <f t="shared" si="581"/>
        <v>0.16253401553085139</v>
      </c>
      <c r="DQ144" s="71">
        <f t="shared" si="507"/>
        <v>-3.5362148935437807E-2</v>
      </c>
      <c r="DR144" s="71">
        <f t="shared" si="508"/>
        <v>-3.5280067416950819E-2</v>
      </c>
      <c r="DS144" s="71">
        <f t="shared" si="509"/>
        <v>-4.6608258842775072E-2</v>
      </c>
      <c r="DT144" s="71">
        <f t="shared" si="510"/>
        <v>-2.2152251540243487E-2</v>
      </c>
      <c r="DV144" s="71">
        <f t="shared" si="563"/>
        <v>0.19603972908038506</v>
      </c>
      <c r="DW144" s="71">
        <f t="shared" si="564"/>
        <v>0.24069124787784996</v>
      </c>
      <c r="DX144" s="71">
        <f t="shared" si="565"/>
        <v>0.35025303288695542</v>
      </c>
      <c r="DY144" s="71">
        <f t="shared" si="566"/>
        <v>0.21301599015480954</v>
      </c>
      <c r="DZ144" s="71"/>
      <c r="EB144" s="71">
        <f t="shared" si="582"/>
        <v>2.4752073318896238E-4</v>
      </c>
      <c r="EC144" s="71">
        <f t="shared" si="583"/>
        <v>-8.0592113622016924E-3</v>
      </c>
      <c r="ED144" s="71">
        <f t="shared" si="584"/>
        <v>9.5772126179982642E-4</v>
      </c>
      <c r="EE144" s="71">
        <f t="shared" si="585"/>
        <v>7.368393474368907E-3</v>
      </c>
      <c r="EG144" s="71">
        <f t="shared" si="519"/>
        <v>-7.5280349917526809E-4</v>
      </c>
      <c r="EH144" s="71">
        <f t="shared" si="520"/>
        <v>1.8674726561198054E-5</v>
      </c>
      <c r="EI144" s="71">
        <f t="shared" si="521"/>
        <v>1.2782387855966991E-3</v>
      </c>
      <c r="EJ144" s="71">
        <f t="shared" si="522"/>
        <v>-8.2969860689240745E-4</v>
      </c>
      <c r="EL144" s="71">
        <f t="shared" si="523"/>
        <v>7.7327308868182223E-3</v>
      </c>
      <c r="EM144" s="71">
        <f t="shared" si="524"/>
        <v>7.1797241153761931E-3</v>
      </c>
      <c r="EN144" s="71">
        <f t="shared" si="525"/>
        <v>7.9964423899415629E-3</v>
      </c>
      <c r="EO144" s="71">
        <f t="shared" si="526"/>
        <v>6.2115241432197446E-3</v>
      </c>
      <c r="EQ144" s="71">
        <f t="shared" si="586"/>
        <v>-1.5103788247557629E-2</v>
      </c>
      <c r="ER144" s="71">
        <f t="shared" si="587"/>
        <v>-3.463458229552796E-2</v>
      </c>
      <c r="ES144" s="71">
        <f t="shared" si="588"/>
        <v>-1.9011663949048629E-2</v>
      </c>
      <c r="ET144" s="71">
        <f t="shared" si="589"/>
        <v>-2.0096741737671655E-3</v>
      </c>
      <c r="EW144" s="71">
        <f t="shared" si="590"/>
        <v>0.96406810340190863</v>
      </c>
      <c r="EX144" s="71">
        <f t="shared" si="591"/>
        <v>0.60815960791299284</v>
      </c>
      <c r="EY144" s="71">
        <f t="shared" si="567"/>
        <v>0.87848814390103203</v>
      </c>
      <c r="EZ144" s="71"/>
      <c r="FA144" s="71">
        <f t="shared" si="592"/>
        <v>0.99905765084159004</v>
      </c>
      <c r="FB144" s="71">
        <f t="shared" si="464"/>
        <v>0.96851155692994906</v>
      </c>
      <c r="FC144" s="71">
        <f t="shared" si="568"/>
        <v>0.98964750999352624</v>
      </c>
      <c r="FD144" s="71"/>
      <c r="FE144" s="71">
        <f t="shared" si="593"/>
        <v>1.0000873875534586</v>
      </c>
      <c r="FF144" s="71">
        <f t="shared" si="594"/>
        <v>1.0065274098167472</v>
      </c>
      <c r="FG144" s="71">
        <f t="shared" si="569"/>
        <v>0.99960812804300248</v>
      </c>
      <c r="FH144" s="71"/>
      <c r="FI144" s="71">
        <f t="shared" si="595"/>
        <v>1.0074220988506539</v>
      </c>
      <c r="FJ144" s="71">
        <f t="shared" si="596"/>
        <v>1.1592396434428691</v>
      </c>
      <c r="FK144" s="71">
        <f t="shared" si="570"/>
        <v>1.0983336807719104</v>
      </c>
      <c r="FM144" s="71">
        <f t="shared" si="597"/>
        <v>0.98001880571835354</v>
      </c>
      <c r="FN144" s="71">
        <f t="shared" si="598"/>
        <v>0.99178530857425673</v>
      </c>
      <c r="FO144" s="71">
        <f t="shared" si="571"/>
        <v>0.98166857818026765</v>
      </c>
      <c r="FQ144" s="238"/>
    </row>
    <row r="145" spans="1:173" x14ac:dyDescent="0.2">
      <c r="A145" s="50" t="s">
        <v>122</v>
      </c>
      <c r="B145" s="50">
        <f t="shared" si="572"/>
        <v>1998</v>
      </c>
      <c r="D145" s="79">
        <f t="shared" si="555"/>
        <v>2236.5160000000001</v>
      </c>
      <c r="E145" s="79">
        <f t="shared" si="555"/>
        <v>2918.74</v>
      </c>
      <c r="F145" s="79">
        <f t="shared" si="555"/>
        <v>3228.1869999999999</v>
      </c>
      <c r="G145" s="79">
        <f t="shared" si="555"/>
        <v>1875.538</v>
      </c>
      <c r="H145" s="79">
        <f t="shared" si="599"/>
        <v>10258.981</v>
      </c>
      <c r="I145" s="74">
        <f t="shared" si="628"/>
        <v>10258.981</v>
      </c>
      <c r="J145" s="321">
        <f t="shared" si="623"/>
        <v>19927.447043311142</v>
      </c>
      <c r="K145" s="321">
        <f t="shared" si="623"/>
        <v>24321.984969976285</v>
      </c>
      <c r="L145" s="321">
        <f t="shared" si="623"/>
        <v>35881.611532288051</v>
      </c>
      <c r="M145" s="321">
        <f t="shared" si="623"/>
        <v>21844.427204019146</v>
      </c>
      <c r="N145" s="321">
        <f t="shared" si="600"/>
        <v>101975.47074959462</v>
      </c>
      <c r="P145" s="84">
        <f t="shared" si="624"/>
        <v>35.929642010942651</v>
      </c>
      <c r="Q145" s="84">
        <f t="shared" si="624"/>
        <v>42.637856971091821</v>
      </c>
      <c r="R145" s="84">
        <f t="shared" si="624"/>
        <v>59.462308116786389</v>
      </c>
      <c r="S145" s="84">
        <f t="shared" si="624"/>
        <v>33.512032229383422</v>
      </c>
      <c r="T145" s="84">
        <f t="shared" si="601"/>
        <v>171.54183932820428</v>
      </c>
      <c r="V145" s="79">
        <f t="shared" si="625"/>
        <v>112.23294158750306</v>
      </c>
      <c r="W145" s="79">
        <f t="shared" si="625"/>
        <v>120.00418566177765</v>
      </c>
      <c r="X145" s="79">
        <f t="shared" si="625"/>
        <v>89.967726145608523</v>
      </c>
      <c r="Y145" s="79">
        <f t="shared" si="625"/>
        <v>85.85887752895259</v>
      </c>
      <c r="Z145" s="79">
        <f t="shared" si="625"/>
        <v>100.60243825881807</v>
      </c>
      <c r="AA145" s="150"/>
      <c r="AC145" s="84">
        <f t="shared" si="626"/>
        <v>62.247099465083785</v>
      </c>
      <c r="AD145" s="84">
        <f t="shared" si="626"/>
        <v>68.454190884379727</v>
      </c>
      <c r="AE145" s="84">
        <f t="shared" si="626"/>
        <v>54.289634934111696</v>
      </c>
      <c r="AF145" s="84">
        <f t="shared" si="626"/>
        <v>55.966107550932833</v>
      </c>
      <c r="AG145" s="84">
        <f t="shared" si="626"/>
        <v>59.804541213831193</v>
      </c>
      <c r="AI145" s="84">
        <f t="shared" si="627"/>
        <v>68.521107066485115</v>
      </c>
      <c r="AJ145" s="84">
        <f t="shared" si="627"/>
        <v>74.429458111498462</v>
      </c>
      <c r="AK145" s="84">
        <f t="shared" si="627"/>
        <v>55.620506461433813</v>
      </c>
      <c r="AL145" s="84">
        <f t="shared" si="627"/>
        <v>54.633274110563235</v>
      </c>
      <c r="AM145" s="84">
        <f t="shared" si="627"/>
        <v>62.804778206236023</v>
      </c>
      <c r="AN145" s="118">
        <f t="shared" si="612"/>
        <v>0.86579240064768082</v>
      </c>
      <c r="AO145" s="118">
        <f t="shared" si="613"/>
        <v>0.90843686172037841</v>
      </c>
      <c r="AP145" s="118">
        <f t="shared" si="614"/>
        <v>0.91971905507940777</v>
      </c>
      <c r="AQ145" s="118">
        <f t="shared" si="615"/>
        <v>0.97607228678787894</v>
      </c>
      <c r="AR145" s="118">
        <f t="shared" si="616"/>
        <v>1.0243960015589089</v>
      </c>
      <c r="AS145" s="118">
        <f t="shared" si="602"/>
        <v>0.95222916029489413</v>
      </c>
      <c r="AU145" s="124">
        <f t="shared" si="617"/>
        <v>1803.0228324206143</v>
      </c>
      <c r="AV145" s="124">
        <f t="shared" si="603"/>
        <v>1753.0582731518477</v>
      </c>
      <c r="AW145" s="124">
        <f t="shared" si="603"/>
        <v>1657.1805327996281</v>
      </c>
      <c r="AX145" s="124">
        <f t="shared" si="603"/>
        <v>1534.1227268810032</v>
      </c>
      <c r="AY145" s="124">
        <f t="shared" si="603"/>
        <v>1682.1872756972411</v>
      </c>
      <c r="BB145" s="71">
        <f t="shared" si="501"/>
        <v>0.89877164799618092</v>
      </c>
      <c r="BC145" s="71">
        <f t="shared" si="502"/>
        <v>0.85516243659535263</v>
      </c>
      <c r="BD145" s="71">
        <f t="shared" si="503"/>
        <v>0.8859652534115372</v>
      </c>
      <c r="BE145" s="71">
        <f t="shared" si="504"/>
        <v>0.84323156017357837</v>
      </c>
      <c r="BF145" s="71"/>
      <c r="BG145" s="71"/>
      <c r="BH145" s="71"/>
      <c r="BI145" s="71"/>
      <c r="BJ145" s="71"/>
      <c r="BK145" s="71"/>
      <c r="BL145" s="71"/>
      <c r="BM145" s="71"/>
      <c r="BN145" s="71"/>
      <c r="BO145" s="71"/>
      <c r="BP145" s="71"/>
      <c r="BQ145" s="147">
        <f>Northeast!AK145</f>
        <v>0.90225519079799532</v>
      </c>
      <c r="BR145" s="147">
        <f>Midwest!AK145</f>
        <v>0.86391444155202779</v>
      </c>
      <c r="BS145" s="147">
        <f>South!AK145</f>
        <v>0.87549361718591845</v>
      </c>
      <c r="BT145" s="147">
        <f>West!AK145</f>
        <v>0.84572268145879093</v>
      </c>
      <c r="BU145" s="72"/>
      <c r="BV145" s="147">
        <f>Northeast!AH145</f>
        <v>0.99613907147629344</v>
      </c>
      <c r="BW145" s="147">
        <f>Midwest!AH145</f>
        <v>0.98986936143705129</v>
      </c>
      <c r="BX145" s="147">
        <f>South!AH145</f>
        <v>1.0119608367440502</v>
      </c>
      <c r="BY145" s="147">
        <f>West!AH145</f>
        <v>0.99705444664093001</v>
      </c>
      <c r="CA145" s="147">
        <f>Northeast!AI145</f>
        <v>1.0897422304261708</v>
      </c>
      <c r="CB145" s="147">
        <f>Midwest!AI145</f>
        <v>1.1182475015249287</v>
      </c>
      <c r="CC145" s="147">
        <f>South!AI145</f>
        <v>1.1192844728176337</v>
      </c>
      <c r="CD145" s="147">
        <f>West!AI145</f>
        <v>1.1016553972163399</v>
      </c>
      <c r="CF145" s="147">
        <f>Northeast!AJ145</f>
        <v>0.90252927606425093</v>
      </c>
      <c r="CG145" s="147">
        <f>Midwest!AJ145</f>
        <v>0.8957707567929295</v>
      </c>
      <c r="CH145" s="147">
        <f>South!AJ145</f>
        <v>0.96008059227476039</v>
      </c>
      <c r="CI145" s="147">
        <f>West!AJ145</f>
        <v>0.95792974184991675</v>
      </c>
      <c r="CK145" s="73">
        <f t="shared" si="505"/>
        <v>1.1742351772347317</v>
      </c>
      <c r="CL145" s="73">
        <f t="shared" si="506"/>
        <v>0.88829767361775824</v>
      </c>
      <c r="CM145" s="73">
        <f t="shared" si="604"/>
        <v>0.98865155557894657</v>
      </c>
      <c r="CN145" s="73">
        <f t="shared" si="605"/>
        <v>0.99908128195949508</v>
      </c>
      <c r="CO145" s="73">
        <f t="shared" si="606"/>
        <v>1.1089826756337171</v>
      </c>
      <c r="CP145" s="73">
        <f t="shared" si="607"/>
        <v>0.92843294822690858</v>
      </c>
      <c r="CQ145" s="73">
        <f t="shared" si="608"/>
        <v>0.87345219840995758</v>
      </c>
      <c r="CR145" s="73">
        <f t="shared" si="609"/>
        <v>1.0430703762177473</v>
      </c>
      <c r="CS145" s="73">
        <f t="shared" si="610"/>
        <v>1.0430703762177482</v>
      </c>
      <c r="CT145" s="73"/>
      <c r="CU145" s="73">
        <f t="shared" si="611"/>
        <v>1.0169963224488126</v>
      </c>
      <c r="CX145" s="53"/>
      <c r="CZ145" s="71">
        <f t="shared" si="559"/>
        <v>0.21800566742447425</v>
      </c>
      <c r="DA145" s="71">
        <f t="shared" si="560"/>
        <v>0.28450583932263834</v>
      </c>
      <c r="DB145" s="71">
        <f t="shared" si="561"/>
        <v>0.31466936141123569</v>
      </c>
      <c r="DC145" s="71">
        <f t="shared" si="562"/>
        <v>0.18281913184165172</v>
      </c>
      <c r="DE145" s="71">
        <f t="shared" si="573"/>
        <v>0.22252482620203365</v>
      </c>
      <c r="DF145" s="71">
        <f t="shared" si="574"/>
        <v>0.29479728897308566</v>
      </c>
      <c r="DG145" s="71">
        <f t="shared" si="575"/>
        <v>0.30821817023704945</v>
      </c>
      <c r="DH145" s="71">
        <f t="shared" si="576"/>
        <v>0.17412152493626792</v>
      </c>
      <c r="DI145" s="71">
        <f t="shared" si="577"/>
        <v>0.99966181034843671</v>
      </c>
      <c r="DJ145" s="71"/>
      <c r="DK145" s="71">
        <f t="shared" si="578"/>
        <v>0.22260010725474408</v>
      </c>
      <c r="DL145" s="71">
        <f t="shared" si="579"/>
        <v>0.29489702009355817</v>
      </c>
      <c r="DM145" s="71">
        <f t="shared" si="580"/>
        <v>0.30832244169617584</v>
      </c>
      <c r="DN145" s="71">
        <f t="shared" si="581"/>
        <v>0.17418043095552191</v>
      </c>
      <c r="DQ145" s="71">
        <f t="shared" si="507"/>
        <v>1.3390349190033235E-2</v>
      </c>
      <c r="DR145" s="71">
        <f t="shared" si="508"/>
        <v>-1.8351975869349339E-2</v>
      </c>
      <c r="DS145" s="71">
        <f t="shared" si="509"/>
        <v>-1.0040668532443531E-3</v>
      </c>
      <c r="DT145" s="71">
        <f t="shared" si="510"/>
        <v>-1.7270491442549198E-2</v>
      </c>
      <c r="DV145" s="71">
        <f t="shared" si="563"/>
        <v>0.19541412161993241</v>
      </c>
      <c r="DW145" s="71">
        <f t="shared" si="564"/>
        <v>0.23850819016761413</v>
      </c>
      <c r="DX145" s="71">
        <f t="shared" si="565"/>
        <v>0.35186512274502729</v>
      </c>
      <c r="DY145" s="71">
        <f t="shared" si="566"/>
        <v>0.21421256546742623</v>
      </c>
      <c r="DZ145" s="71"/>
      <c r="EB145" s="71">
        <f t="shared" si="582"/>
        <v>-3.1963307652304795E-3</v>
      </c>
      <c r="EC145" s="71">
        <f t="shared" si="583"/>
        <v>-9.1113329413864217E-3</v>
      </c>
      <c r="ED145" s="71">
        <f t="shared" si="584"/>
        <v>4.5920837625856997E-3</v>
      </c>
      <c r="EE145" s="71">
        <f t="shared" si="585"/>
        <v>5.6015845649284423E-3</v>
      </c>
      <c r="EG145" s="71">
        <f t="shared" si="519"/>
        <v>-1.9149867288150227E-3</v>
      </c>
      <c r="EH145" s="71">
        <f t="shared" si="520"/>
        <v>-1.9811733658292633E-3</v>
      </c>
      <c r="EI145" s="71">
        <f t="shared" si="521"/>
        <v>1.2759725667314864E-3</v>
      </c>
      <c r="EJ145" s="71">
        <f t="shared" si="522"/>
        <v>5.162223654448353E-4</v>
      </c>
      <c r="EL145" s="71">
        <f t="shared" si="523"/>
        <v>1.0447369332980157E-2</v>
      </c>
      <c r="EM145" s="71">
        <f t="shared" si="524"/>
        <v>1.0297700928607876E-2</v>
      </c>
      <c r="EN145" s="71">
        <f t="shared" si="525"/>
        <v>7.7176974615167024E-3</v>
      </c>
      <c r="EO145" s="71">
        <f t="shared" si="526"/>
        <v>1.0948444833100882E-2</v>
      </c>
      <c r="EQ145" s="71">
        <f t="shared" si="586"/>
        <v>-0.11301203796411434</v>
      </c>
      <c r="ER145" s="71">
        <f t="shared" si="587"/>
        <v>-0.10489540719121247</v>
      </c>
      <c r="ES145" s="71">
        <f t="shared" si="588"/>
        <v>-2.4398313116943678E-2</v>
      </c>
      <c r="ET145" s="71">
        <f t="shared" si="589"/>
        <v>4.5107194904733985E-2</v>
      </c>
      <c r="EW145" s="71">
        <f t="shared" si="590"/>
        <v>0.99426748610549065</v>
      </c>
      <c r="EX145" s="71">
        <f t="shared" si="591"/>
        <v>0.60467332451055222</v>
      </c>
      <c r="EY145" s="71">
        <f t="shared" si="567"/>
        <v>0.87345219840995758</v>
      </c>
      <c r="EZ145" s="71"/>
      <c r="FA145" s="71">
        <f t="shared" si="592"/>
        <v>0.99899362712023987</v>
      </c>
      <c r="FB145" s="71">
        <f t="shared" si="464"/>
        <v>0.96753687316532044</v>
      </c>
      <c r="FC145" s="71">
        <f t="shared" si="568"/>
        <v>0.98865155557894657</v>
      </c>
      <c r="FD145" s="71"/>
      <c r="FE145" s="71">
        <f t="shared" si="593"/>
        <v>0.99947294737935077</v>
      </c>
      <c r="FF145" s="71">
        <f t="shared" si="594"/>
        <v>1.0059969169076479</v>
      </c>
      <c r="FG145" s="71">
        <f t="shared" si="569"/>
        <v>0.99908128195949508</v>
      </c>
      <c r="FH145" s="71"/>
      <c r="FI145" s="71">
        <f t="shared" si="595"/>
        <v>1.0096955916478156</v>
      </c>
      <c r="FJ145" s="71">
        <f t="shared" si="596"/>
        <v>1.1704791576476505</v>
      </c>
      <c r="FK145" s="71">
        <f t="shared" si="570"/>
        <v>1.1089826756337171</v>
      </c>
      <c r="FM145" s="71">
        <f t="shared" si="597"/>
        <v>0.94577026184127977</v>
      </c>
      <c r="FN145" s="71">
        <f t="shared" si="598"/>
        <v>0.93800105098060926</v>
      </c>
      <c r="FO145" s="71">
        <f t="shared" si="571"/>
        <v>0.92843294822690858</v>
      </c>
      <c r="FQ145" s="238"/>
    </row>
    <row r="146" spans="1:173" x14ac:dyDescent="0.2">
      <c r="A146" s="50" t="s">
        <v>122</v>
      </c>
      <c r="B146" s="50">
        <f t="shared" si="572"/>
        <v>1999</v>
      </c>
      <c r="D146" s="79">
        <f t="shared" si="555"/>
        <v>2391.6329999999998</v>
      </c>
      <c r="E146" s="79">
        <f t="shared" si="555"/>
        <v>3123.0250000000001</v>
      </c>
      <c r="F146" s="79">
        <f t="shared" si="555"/>
        <v>3233.7750000000001</v>
      </c>
      <c r="G146" s="79">
        <f t="shared" si="555"/>
        <v>1917.578</v>
      </c>
      <c r="H146" s="79">
        <f t="shared" si="599"/>
        <v>10666.010999999999</v>
      </c>
      <c r="I146" s="74">
        <f t="shared" si="628"/>
        <v>10666.011</v>
      </c>
      <c r="J146" s="321">
        <f t="shared" si="623"/>
        <v>20115.953229976589</v>
      </c>
      <c r="K146" s="321">
        <f t="shared" si="623"/>
        <v>24403.072339574624</v>
      </c>
      <c r="L146" s="321">
        <f t="shared" si="623"/>
        <v>36490.63702641963</v>
      </c>
      <c r="M146" s="321">
        <f t="shared" si="623"/>
        <v>22244.847084454115</v>
      </c>
      <c r="N146" s="321">
        <f t="shared" si="600"/>
        <v>103254.50968042496</v>
      </c>
      <c r="P146" s="84">
        <f t="shared" si="624"/>
        <v>36.685997888937528</v>
      </c>
      <c r="Q146" s="84">
        <f t="shared" si="624"/>
        <v>43.265481638178109</v>
      </c>
      <c r="R146" s="84">
        <f t="shared" si="624"/>
        <v>61.001955535822056</v>
      </c>
      <c r="S146" s="84">
        <f t="shared" si="624"/>
        <v>34.534555706901976</v>
      </c>
      <c r="T146" s="84">
        <f t="shared" si="601"/>
        <v>175.48799076983968</v>
      </c>
      <c r="V146" s="79">
        <f t="shared" si="625"/>
        <v>118.89235238606605</v>
      </c>
      <c r="W146" s="79">
        <f t="shared" si="625"/>
        <v>127.97671360976011</v>
      </c>
      <c r="X146" s="79">
        <f t="shared" si="625"/>
        <v>88.619307951755147</v>
      </c>
      <c r="Y146" s="79">
        <f t="shared" si="625"/>
        <v>86.203244855753852</v>
      </c>
      <c r="Z146" s="79">
        <f t="shared" si="625"/>
        <v>103.298258187575</v>
      </c>
      <c r="AA146" s="150"/>
      <c r="AC146" s="84">
        <f t="shared" si="626"/>
        <v>65.191984343464853</v>
      </c>
      <c r="AD146" s="84">
        <f t="shared" si="626"/>
        <v>72.182832173632761</v>
      </c>
      <c r="AE146" s="84">
        <f t="shared" si="626"/>
        <v>53.011005493111398</v>
      </c>
      <c r="AF146" s="84">
        <f t="shared" si="626"/>
        <v>55.526355001485037</v>
      </c>
      <c r="AG146" s="84">
        <f t="shared" si="626"/>
        <v>60.779150488929744</v>
      </c>
      <c r="AI146" s="84">
        <f t="shared" si="627"/>
        <v>67.536137274721341</v>
      </c>
      <c r="AJ146" s="84">
        <f t="shared" si="627"/>
        <v>74.932688647730785</v>
      </c>
      <c r="AK146" s="84">
        <f t="shared" si="627"/>
        <v>55.167764104740598</v>
      </c>
      <c r="AL146" s="84">
        <f t="shared" si="627"/>
        <v>55.899003718970384</v>
      </c>
      <c r="AM146" s="84">
        <f t="shared" si="627"/>
        <v>62.770210980098099</v>
      </c>
      <c r="AN146" s="118">
        <f t="shared" si="612"/>
        <v>0.8653158757310031</v>
      </c>
      <c r="AO146" s="118">
        <f t="shared" si="613"/>
        <v>0.96529039080631729</v>
      </c>
      <c r="AP146" s="118">
        <f t="shared" si="614"/>
        <v>0.96330231139809375</v>
      </c>
      <c r="AQ146" s="118">
        <f t="shared" si="615"/>
        <v>0.96090545544796024</v>
      </c>
      <c r="AR146" s="118">
        <f t="shared" si="616"/>
        <v>0.99333353561435866</v>
      </c>
      <c r="AS146" s="118">
        <f t="shared" si="602"/>
        <v>0.96828016888776047</v>
      </c>
      <c r="AU146" s="124">
        <f t="shared" si="617"/>
        <v>1823.7265452709657</v>
      </c>
      <c r="AV146" s="124">
        <f t="shared" si="603"/>
        <v>1772.9522347075206</v>
      </c>
      <c r="AW146" s="124">
        <f t="shared" si="603"/>
        <v>1671.7152811461185</v>
      </c>
      <c r="AX146" s="124">
        <f t="shared" si="603"/>
        <v>1552.4744034332591</v>
      </c>
      <c r="AY146" s="124">
        <f t="shared" si="603"/>
        <v>1699.5673245941409</v>
      </c>
      <c r="BB146" s="71">
        <f t="shared" si="501"/>
        <v>0.88585208261159043</v>
      </c>
      <c r="BC146" s="71">
        <f t="shared" si="502"/>
        <v>0.8609443388482072</v>
      </c>
      <c r="BD146" s="71">
        <f t="shared" si="503"/>
        <v>0.87875363269290951</v>
      </c>
      <c r="BE146" s="71">
        <f t="shared" si="504"/>
        <v>0.86276733154790808</v>
      </c>
      <c r="BF146" s="71"/>
      <c r="BG146" s="712" t="s">
        <v>1541</v>
      </c>
      <c r="BH146" s="71"/>
      <c r="BI146" s="71"/>
      <c r="BJ146" s="71"/>
      <c r="BK146" s="71"/>
      <c r="BL146" s="71"/>
      <c r="BM146" s="71"/>
      <c r="BN146" s="71"/>
      <c r="BO146" s="71"/>
      <c r="BP146" s="71"/>
      <c r="BQ146" s="147">
        <f>Northeast!AK146</f>
        <v>0.89095781209682712</v>
      </c>
      <c r="BR146" s="147">
        <f>Midwest!AK146</f>
        <v>0.87150175244483219</v>
      </c>
      <c r="BS146" s="147">
        <f>South!AK146</f>
        <v>0.86732628495146846</v>
      </c>
      <c r="BT146" s="147">
        <f>West!AK146</f>
        <v>0.86489955391601547</v>
      </c>
      <c r="BU146" s="72"/>
      <c r="BV146" s="147">
        <f>Northeast!AH146</f>
        <v>0.99426939253922642</v>
      </c>
      <c r="BW146" s="147">
        <f>Midwest!AH146</f>
        <v>0.98788595253307476</v>
      </c>
      <c r="BX146" s="147">
        <f>South!AH146</f>
        <v>1.0131753734894366</v>
      </c>
      <c r="BY146" s="147">
        <f>West!AH146</f>
        <v>0.99753471676745209</v>
      </c>
      <c r="CA146" s="147">
        <f>Northeast!AI146</f>
        <v>1.1022554997059364</v>
      </c>
      <c r="CB146" s="147">
        <f>Midwest!AI146</f>
        <v>1.1309375376439603</v>
      </c>
      <c r="CC146" s="147">
        <f>South!AI146</f>
        <v>1.1291014588481507</v>
      </c>
      <c r="CD146" s="147">
        <f>West!AI146</f>
        <v>1.1148337584826933</v>
      </c>
      <c r="CF146" s="147">
        <f>Northeast!AJ146</f>
        <v>0.9590130853522808</v>
      </c>
      <c r="CG146" s="147">
        <f>Midwest!AJ146</f>
        <v>0.93821916131437222</v>
      </c>
      <c r="CH146" s="147">
        <f>South!AJ146</f>
        <v>0.94516225004451426</v>
      </c>
      <c r="CI146" s="147">
        <f>West!AJ146</f>
        <v>0.92888271322211735</v>
      </c>
      <c r="CK146" s="73">
        <f t="shared" si="505"/>
        <v>1.1889631553905928</v>
      </c>
      <c r="CL146" s="73">
        <f t="shared" si="506"/>
        <v>0.91210117791301593</v>
      </c>
      <c r="CM146" s="73">
        <f t="shared" si="604"/>
        <v>0.98773324214647917</v>
      </c>
      <c r="CN146" s="73">
        <f t="shared" si="605"/>
        <v>0.99854538869145981</v>
      </c>
      <c r="CO146" s="73">
        <f t="shared" si="606"/>
        <v>1.1208401902271954</v>
      </c>
      <c r="CP146" s="73">
        <f t="shared" si="607"/>
        <v>0.94375316583989799</v>
      </c>
      <c r="CQ146" s="73">
        <f t="shared" si="608"/>
        <v>0.87424552774012831</v>
      </c>
      <c r="CR146" s="73">
        <f t="shared" si="609"/>
        <v>1.0844546945269355</v>
      </c>
      <c r="CS146" s="73">
        <f t="shared" si="610"/>
        <v>1.084454694526936</v>
      </c>
      <c r="CT146" s="73"/>
      <c r="CU146" s="73">
        <f t="shared" si="611"/>
        <v>1.0433009366038644</v>
      </c>
      <c r="CX146" s="53"/>
      <c r="CZ146" s="71">
        <f t="shared" si="559"/>
        <v>0.22422937684950822</v>
      </c>
      <c r="DA146" s="71">
        <f t="shared" si="560"/>
        <v>0.29280159189785204</v>
      </c>
      <c r="DB146" s="71">
        <f t="shared" si="561"/>
        <v>0.30318504265559076</v>
      </c>
      <c r="DC146" s="71">
        <f t="shared" si="562"/>
        <v>0.17978398859704908</v>
      </c>
      <c r="DE146" s="71">
        <f t="shared" si="573"/>
        <v>0.22110292333728687</v>
      </c>
      <c r="DF146" s="71">
        <f t="shared" si="574"/>
        <v>0.28863384656042912</v>
      </c>
      <c r="DG146" s="71">
        <f t="shared" si="575"/>
        <v>0.30889162144739307</v>
      </c>
      <c r="DH146" s="71">
        <f t="shared" si="576"/>
        <v>0.18129732589899683</v>
      </c>
      <c r="DI146" s="71">
        <f t="shared" si="577"/>
        <v>0.99992571724410595</v>
      </c>
      <c r="DJ146" s="71"/>
      <c r="DK146" s="71">
        <f t="shared" si="578"/>
        <v>0.22111934869188921</v>
      </c>
      <c r="DL146" s="71">
        <f t="shared" si="579"/>
        <v>0.288655288670775</v>
      </c>
      <c r="DM146" s="71">
        <f t="shared" si="580"/>
        <v>0.30891456847287507</v>
      </c>
      <c r="DN146" s="71">
        <f t="shared" si="581"/>
        <v>0.18131079416446069</v>
      </c>
      <c r="DQ146" s="71">
        <f t="shared" si="507"/>
        <v>-1.2600319264280978E-2</v>
      </c>
      <c r="DR146" s="71">
        <f t="shared" si="508"/>
        <v>8.7441378762875641E-3</v>
      </c>
      <c r="DS146" s="71">
        <f t="shared" si="509"/>
        <v>-9.3726173464873351E-3</v>
      </c>
      <c r="DT146" s="71">
        <f t="shared" si="510"/>
        <v>2.2421871374619744E-2</v>
      </c>
      <c r="DV146" s="71">
        <f t="shared" si="563"/>
        <v>0.1948191250167757</v>
      </c>
      <c r="DW146" s="71">
        <f t="shared" si="564"/>
        <v>0.23633904625669799</v>
      </c>
      <c r="DX146" s="71">
        <f t="shared" si="565"/>
        <v>0.35340477756718786</v>
      </c>
      <c r="DY146" s="71">
        <f t="shared" si="566"/>
        <v>0.21543705115933839</v>
      </c>
      <c r="DZ146" s="71"/>
      <c r="EB146" s="71">
        <f t="shared" si="582"/>
        <v>-3.0494432207539808E-3</v>
      </c>
      <c r="EC146" s="71">
        <f t="shared" si="583"/>
        <v>-9.1362393328428895E-3</v>
      </c>
      <c r="ED146" s="71">
        <f t="shared" si="584"/>
        <v>4.366150511691585E-3</v>
      </c>
      <c r="EE146" s="71">
        <f t="shared" si="585"/>
        <v>5.6999422773927775E-3</v>
      </c>
      <c r="EG146" s="71">
        <f t="shared" si="519"/>
        <v>-1.8786892447294336E-3</v>
      </c>
      <c r="EH146" s="71">
        <f t="shared" si="520"/>
        <v>-2.0057178508265578E-3</v>
      </c>
      <c r="EI146" s="71">
        <f t="shared" si="521"/>
        <v>1.1994619274127859E-3</v>
      </c>
      <c r="EJ146" s="71">
        <f t="shared" si="522"/>
        <v>4.8157299218767408E-4</v>
      </c>
      <c r="EL146" s="71">
        <f t="shared" si="523"/>
        <v>1.1417352343966266E-2</v>
      </c>
      <c r="EM146" s="71">
        <f t="shared" si="524"/>
        <v>1.1284239005587601E-2</v>
      </c>
      <c r="EN146" s="71">
        <f t="shared" si="525"/>
        <v>8.7325296575906947E-3</v>
      </c>
      <c r="EO146" s="71">
        <f t="shared" si="526"/>
        <v>1.1891343137470221E-2</v>
      </c>
      <c r="EQ146" s="71">
        <f t="shared" si="586"/>
        <v>6.0703591045699605E-2</v>
      </c>
      <c r="ER146" s="71">
        <f t="shared" si="587"/>
        <v>4.629904072592405E-2</v>
      </c>
      <c r="ES146" s="71">
        <f t="shared" si="588"/>
        <v>-1.566062529950691E-2</v>
      </c>
      <c r="ET146" s="71">
        <f t="shared" si="589"/>
        <v>-3.0791956644877484E-2</v>
      </c>
      <c r="EW146" s="71">
        <f t="shared" si="590"/>
        <v>1.0009082687428286</v>
      </c>
      <c r="EX146" s="71">
        <f t="shared" si="591"/>
        <v>0.60522253039082741</v>
      </c>
      <c r="EY146" s="71">
        <f t="shared" si="567"/>
        <v>0.87424552774012831</v>
      </c>
      <c r="EZ146" s="71"/>
      <c r="FA146" s="71">
        <f t="shared" si="592"/>
        <v>0.99907114551402321</v>
      </c>
      <c r="FB146" s="71">
        <f t="shared" si="464"/>
        <v>0.96663817220033288</v>
      </c>
      <c r="FC146" s="71">
        <f t="shared" si="568"/>
        <v>0.98773324214647917</v>
      </c>
      <c r="FD146" s="71"/>
      <c r="FE146" s="71">
        <f t="shared" si="593"/>
        <v>0.99946361394441885</v>
      </c>
      <c r="FF146" s="71">
        <f t="shared" si="594"/>
        <v>1.0054573141894609</v>
      </c>
      <c r="FG146" s="71">
        <f t="shared" si="569"/>
        <v>0.99854538869145981</v>
      </c>
      <c r="FH146" s="71"/>
      <c r="FI146" s="71">
        <f t="shared" si="595"/>
        <v>1.0106922451125779</v>
      </c>
      <c r="FJ146" s="71">
        <f t="shared" si="596"/>
        <v>1.182994207700383</v>
      </c>
      <c r="FK146" s="71">
        <f t="shared" si="570"/>
        <v>1.1208401902271954</v>
      </c>
      <c r="FM146" s="71">
        <f t="shared" si="597"/>
        <v>1.0165011567526201</v>
      </c>
      <c r="FN146" s="71">
        <f t="shared" si="598"/>
        <v>0.95347915335696265</v>
      </c>
      <c r="FO146" s="71">
        <f t="shared" si="571"/>
        <v>0.94375316583989799</v>
      </c>
      <c r="FQ146" s="238"/>
    </row>
    <row r="147" spans="1:173" x14ac:dyDescent="0.2">
      <c r="A147" s="50" t="s">
        <v>122</v>
      </c>
      <c r="B147" s="50">
        <f t="shared" si="572"/>
        <v>2000</v>
      </c>
      <c r="D147" s="79">
        <f t="shared" ref="D147:G158" si="634">D227+D309</f>
        <v>2570.6750000000002</v>
      </c>
      <c r="E147" s="79">
        <f t="shared" si="634"/>
        <v>3228.7089999999998</v>
      </c>
      <c r="F147" s="79">
        <f t="shared" si="634"/>
        <v>3507.8960000000002</v>
      </c>
      <c r="G147" s="79">
        <f t="shared" si="634"/>
        <v>1883.7620000000002</v>
      </c>
      <c r="H147" s="79">
        <f t="shared" si="599"/>
        <v>11191.042000000001</v>
      </c>
      <c r="I147" s="74">
        <f t="shared" si="628"/>
        <v>11191.042000000001</v>
      </c>
      <c r="J147" s="321">
        <f t="shared" si="623"/>
        <v>20227.432029409156</v>
      </c>
      <c r="K147" s="321">
        <f t="shared" si="623"/>
        <v>24485.666828935307</v>
      </c>
      <c r="L147" s="321">
        <f t="shared" si="623"/>
        <v>37143.162061519673</v>
      </c>
      <c r="M147" s="321">
        <f t="shared" si="623"/>
        <v>22599.143414922353</v>
      </c>
      <c r="N147" s="321">
        <f t="shared" si="600"/>
        <v>104455.40433478649</v>
      </c>
      <c r="P147" s="84">
        <f t="shared" si="624"/>
        <v>37.150451147479217</v>
      </c>
      <c r="Q147" s="84">
        <f t="shared" si="624"/>
        <v>43.668983792992734</v>
      </c>
      <c r="R147" s="84">
        <f t="shared" si="624"/>
        <v>62.745493450841778</v>
      </c>
      <c r="S147" s="84">
        <f t="shared" si="624"/>
        <v>35.475019883892436</v>
      </c>
      <c r="T147" s="84">
        <f t="shared" si="601"/>
        <v>179.03994827520617</v>
      </c>
      <c r="V147" s="79">
        <f t="shared" ref="V147:Z156" si="635">V227+V309</f>
        <v>127.08854966178767</v>
      </c>
      <c r="W147" s="79">
        <f t="shared" si="635"/>
        <v>131.86118322024035</v>
      </c>
      <c r="X147" s="79">
        <f t="shared" si="635"/>
        <v>94.442578534103347</v>
      </c>
      <c r="Y147" s="79">
        <f t="shared" si="635"/>
        <v>83.355460223157863</v>
      </c>
      <c r="Z147" s="79">
        <f t="shared" si="635"/>
        <v>107.13703203074078</v>
      </c>
      <c r="AA147" s="150"/>
      <c r="AC147" s="84">
        <f t="shared" ref="AC147:AG156" si="636">AC227+AC309</f>
        <v>69.196333304136175</v>
      </c>
      <c r="AD147" s="84">
        <f t="shared" si="636"/>
        <v>73.935977427486847</v>
      </c>
      <c r="AE147" s="84">
        <f t="shared" si="636"/>
        <v>55.906740182835222</v>
      </c>
      <c r="AF147" s="84">
        <f t="shared" si="636"/>
        <v>53.1010836967939</v>
      </c>
      <c r="AG147" s="84">
        <f t="shared" si="636"/>
        <v>62.50583798649231</v>
      </c>
      <c r="AI147" s="84">
        <f t="shared" ref="AI147:AM156" si="637">AI227+AI309</f>
        <v>68.889787203353421</v>
      </c>
      <c r="AJ147" s="84">
        <f t="shared" si="637"/>
        <v>74.38247321244225</v>
      </c>
      <c r="AK147" s="84">
        <f t="shared" si="637"/>
        <v>55.436517218902495</v>
      </c>
      <c r="AL147" s="84">
        <f t="shared" si="637"/>
        <v>53.906334946997561</v>
      </c>
      <c r="AM147" s="84">
        <f t="shared" si="637"/>
        <v>62.545893982559072</v>
      </c>
      <c r="AN147" s="118">
        <f t="shared" si="612"/>
        <v>0.86222356400962985</v>
      </c>
      <c r="AO147" s="118">
        <f t="shared" si="613"/>
        <v>1.0044498047276278</v>
      </c>
      <c r="AP147" s="118">
        <f t="shared" si="614"/>
        <v>0.99399729848078355</v>
      </c>
      <c r="AQ147" s="118">
        <f t="shared" si="615"/>
        <v>1.0084821880508106</v>
      </c>
      <c r="AR147" s="118">
        <f t="shared" si="616"/>
        <v>0.98506202933300124</v>
      </c>
      <c r="AS147" s="118">
        <f t="shared" si="602"/>
        <v>0.99935957432988431</v>
      </c>
      <c r="AU147" s="124">
        <f t="shared" si="617"/>
        <v>1836.637052764052</v>
      </c>
      <c r="AV147" s="124">
        <f t="shared" si="603"/>
        <v>1783.4508693628077</v>
      </c>
      <c r="AW147" s="124">
        <f t="shared" si="603"/>
        <v>1689.2878788003386</v>
      </c>
      <c r="AX147" s="124">
        <f t="shared" si="603"/>
        <v>1569.7506419853091</v>
      </c>
      <c r="AY147" s="124">
        <f t="shared" si="603"/>
        <v>1714.0324085230791</v>
      </c>
      <c r="BB147" s="71">
        <f t="shared" si="501"/>
        <v>0.90360751928289373</v>
      </c>
      <c r="BC147" s="71">
        <f t="shared" si="502"/>
        <v>0.85462260032918091</v>
      </c>
      <c r="BD147" s="71">
        <f t="shared" si="503"/>
        <v>0.88303453439700819</v>
      </c>
      <c r="BE147" s="71">
        <f t="shared" si="504"/>
        <v>0.83201169361745264</v>
      </c>
      <c r="BF147" s="71"/>
      <c r="BG147" s="71"/>
      <c r="BH147" s="71"/>
      <c r="BI147" s="71"/>
      <c r="BJ147" s="71"/>
      <c r="BK147" s="71"/>
      <c r="BL147" s="71"/>
      <c r="BM147" s="71"/>
      <c r="BN147" s="71"/>
      <c r="BO147" s="71"/>
      <c r="BP147" s="71"/>
      <c r="BQ147" s="147">
        <f>Northeast!AK147</f>
        <v>0.9091827721497433</v>
      </c>
      <c r="BR147" s="147">
        <f>Midwest!AK147</f>
        <v>0.86500719631148659</v>
      </c>
      <c r="BS147" s="147">
        <f>South!AK147</f>
        <v>0.87088882043637827</v>
      </c>
      <c r="BT147" s="147">
        <f>West!AK147</f>
        <v>0.83449440051388779</v>
      </c>
      <c r="BU147" s="72"/>
      <c r="BV147" s="147">
        <f>Northeast!AH147</f>
        <v>0.99386784149718654</v>
      </c>
      <c r="BW147" s="147">
        <f>Midwest!AH147</f>
        <v>0.98799478660225371</v>
      </c>
      <c r="BX147" s="147">
        <f>South!AH147</f>
        <v>1.013946342719779</v>
      </c>
      <c r="BY147" s="147">
        <f>West!AH147</f>
        <v>0.99702489687779017</v>
      </c>
      <c r="CA147" s="147">
        <f>Northeast!AI147</f>
        <v>1.110058576282932</v>
      </c>
      <c r="CB147" s="147">
        <f>Midwest!AI147</f>
        <v>1.1376344467841168</v>
      </c>
      <c r="CC147" s="147">
        <f>South!AI147</f>
        <v>1.1409702536548407</v>
      </c>
      <c r="CD147" s="147">
        <f>West!AI147</f>
        <v>1.1272398464122799</v>
      </c>
      <c r="CF147" s="147">
        <f>Northeast!AJ147</f>
        <v>0.99791784471064704</v>
      </c>
      <c r="CG147" s="147">
        <f>Midwest!AJ147</f>
        <v>0.96811489051228072</v>
      </c>
      <c r="CH147" s="147">
        <f>South!AJ147</f>
        <v>0.99195949880788292</v>
      </c>
      <c r="CI147" s="147">
        <f>West!AJ147</f>
        <v>0.92114789010219822</v>
      </c>
      <c r="CK147" s="73">
        <f t="shared" si="505"/>
        <v>1.2027913116809139</v>
      </c>
      <c r="CL147" s="73">
        <f t="shared" si="506"/>
        <v>0.94599671696204068</v>
      </c>
      <c r="CM147" s="73">
        <f t="shared" si="604"/>
        <v>0.98663518784708781</v>
      </c>
      <c r="CN147" s="73">
        <f t="shared" si="605"/>
        <v>0.99863117291095083</v>
      </c>
      <c r="CO147" s="73">
        <f t="shared" si="606"/>
        <v>1.1303709143185572</v>
      </c>
      <c r="CP147" s="73">
        <f t="shared" si="607"/>
        <v>0.97404127860862799</v>
      </c>
      <c r="CQ147" s="73">
        <f t="shared" si="608"/>
        <v>0.87202628129502069</v>
      </c>
      <c r="CR147" s="73">
        <f t="shared" si="609"/>
        <v>1.1378366320406104</v>
      </c>
      <c r="CS147" s="73">
        <f t="shared" si="610"/>
        <v>1.1378366320406113</v>
      </c>
      <c r="CT147" s="73"/>
      <c r="CU147" s="73">
        <f t="shared" si="611"/>
        <v>1.084825924692508</v>
      </c>
      <c r="CX147" s="53"/>
      <c r="CZ147" s="71">
        <f t="shared" si="559"/>
        <v>0.22970827917543335</v>
      </c>
      <c r="DA147" s="71">
        <f t="shared" si="560"/>
        <v>0.28850834444192053</v>
      </c>
      <c r="DB147" s="71">
        <f t="shared" si="561"/>
        <v>0.31345570859264044</v>
      </c>
      <c r="DC147" s="71">
        <f t="shared" si="562"/>
        <v>0.1683276677900056</v>
      </c>
      <c r="DE147" s="71">
        <f t="shared" si="573"/>
        <v>0.22695780611092226</v>
      </c>
      <c r="DF147" s="71">
        <f t="shared" si="574"/>
        <v>0.29064968348419323</v>
      </c>
      <c r="DG147" s="71">
        <f t="shared" si="575"/>
        <v>0.30829186243028411</v>
      </c>
      <c r="DH147" s="71">
        <f t="shared" si="576"/>
        <v>0.17399297230044367</v>
      </c>
      <c r="DI147" s="71">
        <f t="shared" si="577"/>
        <v>0.9998923243258433</v>
      </c>
      <c r="DJ147" s="71"/>
      <c r="DK147" s="71">
        <f t="shared" si="578"/>
        <v>0.22698224657734409</v>
      </c>
      <c r="DL147" s="71">
        <f t="shared" si="579"/>
        <v>0.29068098275497589</v>
      </c>
      <c r="DM147" s="71">
        <f t="shared" si="580"/>
        <v>0.30832506153914474</v>
      </c>
      <c r="DN147" s="71">
        <f t="shared" si="581"/>
        <v>0.17401170912853525</v>
      </c>
      <c r="DQ147" s="71">
        <f t="shared" si="507"/>
        <v>2.0249066024917006E-2</v>
      </c>
      <c r="DR147" s="71">
        <f t="shared" si="508"/>
        <v>-7.4800494629799269E-3</v>
      </c>
      <c r="DS147" s="71">
        <f t="shared" si="509"/>
        <v>4.0990789484480917E-3</v>
      </c>
      <c r="DT147" s="71">
        <f t="shared" si="510"/>
        <v>-3.5787344458650894E-2</v>
      </c>
      <c r="DV147" s="71">
        <f t="shared" si="563"/>
        <v>0.1936465820818509</v>
      </c>
      <c r="DW147" s="71">
        <f t="shared" si="564"/>
        <v>0.23441263747787641</v>
      </c>
      <c r="DX147" s="71">
        <f t="shared" si="565"/>
        <v>0.35558870599431486</v>
      </c>
      <c r="DY147" s="71">
        <f t="shared" si="566"/>
        <v>0.21635207444595783</v>
      </c>
      <c r="DZ147" s="71"/>
      <c r="EB147" s="71">
        <f t="shared" si="582"/>
        <v>-6.0368082660403723E-3</v>
      </c>
      <c r="EC147" s="71">
        <f t="shared" si="583"/>
        <v>-8.1844403270590789E-3</v>
      </c>
      <c r="ED147" s="71">
        <f t="shared" si="584"/>
        <v>6.1606640543828296E-3</v>
      </c>
      <c r="EE147" s="71">
        <f t="shared" si="585"/>
        <v>4.2382941212814164E-3</v>
      </c>
      <c r="EG147" s="71">
        <f t="shared" si="519"/>
        <v>-4.0394701193220602E-4</v>
      </c>
      <c r="EH147" s="71">
        <f t="shared" si="520"/>
        <v>1.1016258940467884E-4</v>
      </c>
      <c r="EI147" s="71">
        <f t="shared" si="521"/>
        <v>7.6065414459397876E-4</v>
      </c>
      <c r="EJ147" s="71">
        <f t="shared" si="522"/>
        <v>-5.1121049205746965E-4</v>
      </c>
      <c r="EL147" s="71">
        <f t="shared" si="523"/>
        <v>7.054250587663553E-3</v>
      </c>
      <c r="EM147" s="71">
        <f t="shared" si="524"/>
        <v>5.9040917719926896E-3</v>
      </c>
      <c r="EN147" s="71">
        <f t="shared" si="525"/>
        <v>1.0456852875028566E-2</v>
      </c>
      <c r="EO147" s="71">
        <f t="shared" si="526"/>
        <v>1.1066732616954173E-2</v>
      </c>
      <c r="EQ147" s="71">
        <f t="shared" si="586"/>
        <v>3.9766233414818358E-2</v>
      </c>
      <c r="ER147" s="71">
        <f t="shared" si="587"/>
        <v>3.1367199607798005E-2</v>
      </c>
      <c r="ES147" s="71">
        <f t="shared" si="588"/>
        <v>4.8325672711804914E-2</v>
      </c>
      <c r="ET147" s="71">
        <f t="shared" si="589"/>
        <v>-8.3618813384891202E-3</v>
      </c>
      <c r="EW147" s="71">
        <f t="shared" si="590"/>
        <v>0.99746152954211365</v>
      </c>
      <c r="EX147" s="71">
        <f t="shared" si="591"/>
        <v>0.60368619087698305</v>
      </c>
      <c r="EY147" s="71">
        <f t="shared" si="567"/>
        <v>0.87202628129502069</v>
      </c>
      <c r="EZ147" s="71"/>
      <c r="FA147" s="71">
        <f t="shared" si="592"/>
        <v>0.99888830885451918</v>
      </c>
      <c r="FB147" s="71">
        <f t="shared" si="464"/>
        <v>0.96556356910341401</v>
      </c>
      <c r="FC147" s="71">
        <f t="shared" si="568"/>
        <v>0.98663518784708781</v>
      </c>
      <c r="FD147" s="71"/>
      <c r="FE147" s="71">
        <f t="shared" si="593"/>
        <v>1.0000859091839616</v>
      </c>
      <c r="FF147" s="71">
        <f t="shared" si="594"/>
        <v>1.005543692206831</v>
      </c>
      <c r="FG147" s="71">
        <f t="shared" si="569"/>
        <v>0.99863117291095083</v>
      </c>
      <c r="FH147" s="71"/>
      <c r="FI147" s="71">
        <f t="shared" si="595"/>
        <v>1.0085031962401616</v>
      </c>
      <c r="FJ147" s="71">
        <f t="shared" si="596"/>
        <v>1.1930534395994339</v>
      </c>
      <c r="FK147" s="71">
        <f t="shared" si="570"/>
        <v>1.1303709143185572</v>
      </c>
      <c r="FM147" s="71">
        <f t="shared" si="597"/>
        <v>1.0320932568652894</v>
      </c>
      <c r="FN147" s="71">
        <f t="shared" si="598"/>
        <v>0.98407940474134636</v>
      </c>
      <c r="FO147" s="71">
        <f t="shared" si="571"/>
        <v>0.97404127860862799</v>
      </c>
      <c r="FQ147" s="238"/>
    </row>
    <row r="148" spans="1:173" x14ac:dyDescent="0.2">
      <c r="A148" s="50" t="s">
        <v>122</v>
      </c>
      <c r="B148" s="50">
        <f t="shared" si="572"/>
        <v>2001</v>
      </c>
      <c r="D148" s="79">
        <f t="shared" si="634"/>
        <v>2492.7860000000001</v>
      </c>
      <c r="E148" s="79">
        <f t="shared" si="634"/>
        <v>3124.3220000000001</v>
      </c>
      <c r="F148" s="79">
        <f t="shared" si="634"/>
        <v>3407.7930000000001</v>
      </c>
      <c r="G148" s="79">
        <f t="shared" si="634"/>
        <v>1925.6460000000002</v>
      </c>
      <c r="H148" s="79">
        <f t="shared" si="599"/>
        <v>10950.547</v>
      </c>
      <c r="I148" s="74">
        <f t="shared" si="628"/>
        <v>10950.546999999999</v>
      </c>
      <c r="J148" s="321">
        <f t="shared" si="623"/>
        <v>20330.688183619135</v>
      </c>
      <c r="K148" s="321">
        <f t="shared" si="623"/>
        <v>24551.571317841022</v>
      </c>
      <c r="L148" s="321">
        <f t="shared" si="623"/>
        <v>37769.85440780739</v>
      </c>
      <c r="M148" s="321">
        <f t="shared" si="623"/>
        <v>22942.060444777275</v>
      </c>
      <c r="N148" s="321">
        <f t="shared" si="600"/>
        <v>105594.17435404482</v>
      </c>
      <c r="P148" s="84">
        <f t="shared" si="624"/>
        <v>37.615996433606391</v>
      </c>
      <c r="Q148" s="84">
        <f t="shared" si="624"/>
        <v>44.068274907866439</v>
      </c>
      <c r="R148" s="84">
        <f t="shared" si="624"/>
        <v>64.513710398010431</v>
      </c>
      <c r="S148" s="84">
        <f t="shared" si="624"/>
        <v>36.431506163491569</v>
      </c>
      <c r="T148" s="84">
        <f t="shared" si="601"/>
        <v>182.62948790297483</v>
      </c>
      <c r="V148" s="79">
        <f t="shared" si="635"/>
        <v>122.61198329766773</v>
      </c>
      <c r="W148" s="79">
        <f t="shared" si="635"/>
        <v>127.25548029301214</v>
      </c>
      <c r="X148" s="79">
        <f t="shared" si="635"/>
        <v>90.225208792321325</v>
      </c>
      <c r="Y148" s="79">
        <f t="shared" si="635"/>
        <v>83.935181176735611</v>
      </c>
      <c r="Z148" s="79">
        <f t="shared" si="635"/>
        <v>103.70408279612192</v>
      </c>
      <c r="AA148" s="150"/>
      <c r="AC148" s="84">
        <f t="shared" si="636"/>
        <v>66.26930658077498</v>
      </c>
      <c r="AD148" s="84">
        <f t="shared" si="636"/>
        <v>70.897306657272637</v>
      </c>
      <c r="AE148" s="84">
        <f t="shared" si="636"/>
        <v>52.822771763955075</v>
      </c>
      <c r="AF148" s="84">
        <f t="shared" si="636"/>
        <v>52.856612388145294</v>
      </c>
      <c r="AG148" s="84">
        <f t="shared" si="636"/>
        <v>59.96045395373212</v>
      </c>
      <c r="AI148" s="84">
        <f t="shared" si="637"/>
        <v>70.448502730937236</v>
      </c>
      <c r="AJ148" s="84">
        <f t="shared" si="637"/>
        <v>74.090145491550487</v>
      </c>
      <c r="AK148" s="84">
        <f t="shared" si="637"/>
        <v>54.335297399895957</v>
      </c>
      <c r="AL148" s="84">
        <f t="shared" si="637"/>
        <v>53.027177035997852</v>
      </c>
      <c r="AM148" s="84">
        <f t="shared" si="637"/>
        <v>62.159989743072423</v>
      </c>
      <c r="AN148" s="118">
        <f t="shared" si="612"/>
        <v>0.85690369874670169</v>
      </c>
      <c r="AO148" s="118">
        <f t="shared" si="613"/>
        <v>0.94067728925164262</v>
      </c>
      <c r="AP148" s="118">
        <f t="shared" si="614"/>
        <v>0.95690602558417204</v>
      </c>
      <c r="AQ148" s="118">
        <f t="shared" si="615"/>
        <v>0.97216311112076881</v>
      </c>
      <c r="AR148" s="118">
        <f t="shared" si="616"/>
        <v>0.99678344846196942</v>
      </c>
      <c r="AS148" s="118">
        <f t="shared" si="602"/>
        <v>0.96461492676508309</v>
      </c>
      <c r="AU148" s="124">
        <f t="shared" si="617"/>
        <v>1850.2077300026858</v>
      </c>
      <c r="AV148" s="124">
        <f t="shared" ref="AV148:AV157" si="638">Q148/K148*1000000</f>
        <v>1794.9268638395909</v>
      </c>
      <c r="AW148" s="124">
        <f t="shared" ref="AW148:AW157" si="639">R148/L148*1000000</f>
        <v>1708.0741085587779</v>
      </c>
      <c r="AX148" s="124">
        <f t="shared" ref="AX148:AX157" si="640">S148/M148*1000000</f>
        <v>1587.9788239240363</v>
      </c>
      <c r="AY148" s="124">
        <f t="shared" ref="AY148:AY157" si="641">T148/N148*1000000</f>
        <v>1729.5413219543693</v>
      </c>
      <c r="BB148" s="71">
        <f t="shared" si="501"/>
        <v>0.92405274241865587</v>
      </c>
      <c r="BC148" s="71">
        <f t="shared" si="502"/>
        <v>0.85126388064446046</v>
      </c>
      <c r="BD148" s="71">
        <f t="shared" si="503"/>
        <v>0.86549347700508339</v>
      </c>
      <c r="BE148" s="71">
        <f t="shared" si="504"/>
        <v>0.81844242271066114</v>
      </c>
      <c r="BF148" s="71"/>
      <c r="BG148" s="71">
        <f t="shared" ref="BG148:BG158" si="642">V148/V$167</f>
        <v>0.96571063750689423</v>
      </c>
      <c r="BH148" s="71">
        <f t="shared" ref="BH148:BH158" si="643">W148/W$167</f>
        <v>0.90837156975278932</v>
      </c>
      <c r="BI148" s="71">
        <f t="shared" ref="BI148:BI158" si="644">X148/X$167</f>
        <v>0.95478593098764009</v>
      </c>
      <c r="BJ148" s="71">
        <f t="shared" ref="BJ148:BJ158" si="645">Y148/Y$167</f>
        <v>0.86993159147528909</v>
      </c>
      <c r="BK148" s="71"/>
      <c r="BL148" s="71">
        <f t="shared" ref="BL148:BO149" si="646">BQ148*BV148*CA148*CF148</f>
        <v>0.96571063750689412</v>
      </c>
      <c r="BM148" s="71">
        <f t="shared" si="646"/>
        <v>0.90837156975278932</v>
      </c>
      <c r="BN148" s="71">
        <f t="shared" si="646"/>
        <v>0.9547859309876402</v>
      </c>
      <c r="BO148" s="71">
        <f t="shared" si="646"/>
        <v>0.86993159147528931</v>
      </c>
      <c r="BP148" s="71"/>
      <c r="BQ148" s="147">
        <f>Northeast!AK148</f>
        <v>0.93021486592914127</v>
      </c>
      <c r="BR148" s="147">
        <f>Midwest!AK148</f>
        <v>0.86156001205931509</v>
      </c>
      <c r="BS148" s="147">
        <f>South!AK148</f>
        <v>0.85324225507417739</v>
      </c>
      <c r="BT148" s="147">
        <f>West!AK148</f>
        <v>0.82148710232372579</v>
      </c>
      <c r="BU148" s="72"/>
      <c r="BV148" s="147">
        <f>Northeast!AH148</f>
        <v>0.99337559123576236</v>
      </c>
      <c r="BW148" s="147">
        <f>Midwest!AH148</f>
        <v>0.9880494321106611</v>
      </c>
      <c r="BX148" s="147">
        <f>South!AH148</f>
        <v>1.0143584332093833</v>
      </c>
      <c r="BY148" s="147">
        <f>West!AH148</f>
        <v>0.99629369760711717</v>
      </c>
      <c r="CA148" s="147">
        <f>Northeast!AI148</f>
        <v>1.1182606577078069</v>
      </c>
      <c r="CB148" s="147">
        <f>Midwest!AI148</f>
        <v>1.1449547979371359</v>
      </c>
      <c r="CC148" s="147">
        <f>South!AI148</f>
        <v>1.1536587537037053</v>
      </c>
      <c r="CD148" s="147">
        <f>West!AI148</f>
        <v>1.1403295260463644</v>
      </c>
      <c r="CF148" s="147">
        <f>Northeast!AJ148</f>
        <v>0.93456004335906184</v>
      </c>
      <c r="CG148" s="147">
        <f>Midwest!AJ148</f>
        <v>0.93198942653552086</v>
      </c>
      <c r="CH148" s="147">
        <f>South!AJ148</f>
        <v>0.95623546344507482</v>
      </c>
      <c r="CI148" s="147">
        <f>West!AJ148</f>
        <v>0.93210878411509956</v>
      </c>
      <c r="CK148" s="73">
        <f t="shared" si="505"/>
        <v>1.2159041103330224</v>
      </c>
      <c r="CL148" s="73">
        <f t="shared" si="506"/>
        <v>0.91568452103976639</v>
      </c>
      <c r="CM148" s="73">
        <f t="shared" si="604"/>
        <v>0.98556016456881024</v>
      </c>
      <c r="CN148" s="73">
        <f t="shared" si="605"/>
        <v>0.99853456597441781</v>
      </c>
      <c r="CO148" s="73">
        <f t="shared" si="606"/>
        <v>1.1405497934338074</v>
      </c>
      <c r="CP148" s="73">
        <f t="shared" si="607"/>
        <v>0.94022725693462639</v>
      </c>
      <c r="CQ148" s="73">
        <f t="shared" si="608"/>
        <v>0.86766592231012363</v>
      </c>
      <c r="CR148" s="73">
        <f t="shared" si="609"/>
        <v>1.1133845729005767</v>
      </c>
      <c r="CS148" s="73">
        <f t="shared" si="610"/>
        <v>1.1133845729005769</v>
      </c>
      <c r="CT148" s="73"/>
      <c r="CU148" s="73">
        <f t="shared" si="611"/>
        <v>1.0553422665278764</v>
      </c>
      <c r="CX148" s="53"/>
      <c r="CZ148" s="71">
        <f t="shared" si="559"/>
        <v>0.22764031787635813</v>
      </c>
      <c r="DA148" s="71">
        <f t="shared" si="560"/>
        <v>0.28531195747573157</v>
      </c>
      <c r="DB148" s="71">
        <f t="shared" si="561"/>
        <v>0.31119842689136901</v>
      </c>
      <c r="DC148" s="71">
        <f t="shared" si="562"/>
        <v>0.17584929775654132</v>
      </c>
      <c r="DE148" s="71">
        <f t="shared" si="573"/>
        <v>0.22867274009130217</v>
      </c>
      <c r="DF148" s="71">
        <f t="shared" si="574"/>
        <v>0.28690718342870486</v>
      </c>
      <c r="DG148" s="71">
        <f t="shared" si="575"/>
        <v>0.31232570823276301</v>
      </c>
      <c r="DH148" s="71">
        <f t="shared" si="576"/>
        <v>0.17206108304864751</v>
      </c>
      <c r="DI148" s="71">
        <f t="shared" si="577"/>
        <v>0.99996671480141752</v>
      </c>
      <c r="DJ148" s="71"/>
      <c r="DK148" s="71">
        <f t="shared" si="578"/>
        <v>0.22868035176222248</v>
      </c>
      <c r="DL148" s="71">
        <f t="shared" si="579"/>
        <v>0.28691673350915636</v>
      </c>
      <c r="DM148" s="71">
        <f t="shared" si="580"/>
        <v>0.31233610440202253</v>
      </c>
      <c r="DN148" s="71">
        <f t="shared" si="581"/>
        <v>0.17206681032659868</v>
      </c>
      <c r="DQ148" s="71">
        <f t="shared" si="507"/>
        <v>2.2869454658085164E-2</v>
      </c>
      <c r="DR148" s="71">
        <f t="shared" si="508"/>
        <v>-3.9931128262939075E-3</v>
      </c>
      <c r="DS148" s="71">
        <f t="shared" si="509"/>
        <v>-2.0470812048365792E-2</v>
      </c>
      <c r="DT148" s="71">
        <f t="shared" si="510"/>
        <v>-1.5709795889665815E-2</v>
      </c>
      <c r="DV148" s="71">
        <f t="shared" si="563"/>
        <v>0.19253607794169339</v>
      </c>
      <c r="DW148" s="71">
        <f t="shared" si="564"/>
        <v>0.23250876734470688</v>
      </c>
      <c r="DX148" s="71">
        <f t="shared" si="565"/>
        <v>0.35768880848643714</v>
      </c>
      <c r="DY148" s="71">
        <f t="shared" si="566"/>
        <v>0.21726634622716259</v>
      </c>
      <c r="DZ148" s="71"/>
      <c r="EB148" s="71">
        <f t="shared" si="582"/>
        <v>-5.7512017812373847E-3</v>
      </c>
      <c r="EC148" s="71">
        <f t="shared" si="583"/>
        <v>-8.1550370783684163E-3</v>
      </c>
      <c r="ED148" s="71">
        <f t="shared" si="584"/>
        <v>5.8886156314844505E-3</v>
      </c>
      <c r="EE148" s="71">
        <f t="shared" si="585"/>
        <v>4.216947862283861E-3</v>
      </c>
      <c r="EG148" s="71">
        <f t="shared" si="519"/>
        <v>-4.9541013786625753E-4</v>
      </c>
      <c r="EH148" s="71">
        <f t="shared" si="520"/>
        <v>5.5307981374012752E-5</v>
      </c>
      <c r="EI148" s="71">
        <f t="shared" si="521"/>
        <v>4.0633981654511286E-4</v>
      </c>
      <c r="EJ148" s="71">
        <f t="shared" si="522"/>
        <v>-7.3365021075198983E-4</v>
      </c>
      <c r="EL148" s="71">
        <f t="shared" si="523"/>
        <v>7.361708629722746E-3</v>
      </c>
      <c r="EM148" s="71">
        <f t="shared" si="524"/>
        <v>6.4140986092334961E-3</v>
      </c>
      <c r="EN148" s="71">
        <f t="shared" si="525"/>
        <v>1.1059416869732684E-2</v>
      </c>
      <c r="EO148" s="71">
        <f t="shared" si="526"/>
        <v>1.1545247690639455E-2</v>
      </c>
      <c r="EQ148" s="71">
        <f t="shared" si="586"/>
        <v>-6.5595076306621786E-2</v>
      </c>
      <c r="ER148" s="71">
        <f t="shared" si="587"/>
        <v>-3.8029299077125371E-2</v>
      </c>
      <c r="ES148" s="71">
        <f t="shared" si="588"/>
        <v>-3.6678095237626523E-2</v>
      </c>
      <c r="ET148" s="71">
        <f t="shared" si="589"/>
        <v>1.1828930090898762E-2</v>
      </c>
      <c r="EW148" s="71">
        <f t="shared" si="590"/>
        <v>0.99499973902343675</v>
      </c>
      <c r="EX148" s="71">
        <f t="shared" si="591"/>
        <v>0.60066760237465078</v>
      </c>
      <c r="EY148" s="71">
        <f t="shared" si="567"/>
        <v>0.86766592231012363</v>
      </c>
      <c r="EZ148" s="71"/>
      <c r="FA148" s="71">
        <f t="shared" si="592"/>
        <v>0.9989104146177642</v>
      </c>
      <c r="FB148" s="71">
        <f t="shared" si="464"/>
        <v>0.96451150515289952</v>
      </c>
      <c r="FC148" s="71">
        <f t="shared" si="568"/>
        <v>0.98556016456881024</v>
      </c>
      <c r="FD148" s="71"/>
      <c r="FE148" s="71">
        <f t="shared" si="593"/>
        <v>0.99990326064401591</v>
      </c>
      <c r="FF148" s="71">
        <f t="shared" si="594"/>
        <v>1.0054464165576331</v>
      </c>
      <c r="FG148" s="71">
        <f t="shared" si="569"/>
        <v>0.99853456597441781</v>
      </c>
      <c r="FH148" s="71"/>
      <c r="FI148" s="71">
        <f t="shared" si="595"/>
        <v>1.0090049018302867</v>
      </c>
      <c r="FJ148" s="71">
        <f t="shared" si="596"/>
        <v>1.2037967687013127</v>
      </c>
      <c r="FK148" s="71">
        <f t="shared" si="570"/>
        <v>1.1405497934338074</v>
      </c>
      <c r="FM148" s="71">
        <f t="shared" si="597"/>
        <v>0.96528481655079001</v>
      </c>
      <c r="FN148" s="71">
        <f t="shared" si="598"/>
        <v>0.94991690767716119</v>
      </c>
      <c r="FO148" s="71">
        <f t="shared" si="571"/>
        <v>0.94022725693462639</v>
      </c>
      <c r="FQ148" s="238"/>
    </row>
    <row r="149" spans="1:173" x14ac:dyDescent="0.2">
      <c r="A149" s="50" t="s">
        <v>122</v>
      </c>
      <c r="B149" s="50">
        <f t="shared" si="572"/>
        <v>2002</v>
      </c>
      <c r="D149" s="79">
        <f t="shared" si="634"/>
        <v>2458.3540000000003</v>
      </c>
      <c r="E149" s="79">
        <f t="shared" si="634"/>
        <v>3291.569</v>
      </c>
      <c r="F149" s="79">
        <f t="shared" si="634"/>
        <v>3526.502</v>
      </c>
      <c r="G149" s="79">
        <f t="shared" si="634"/>
        <v>1935.4180000000001</v>
      </c>
      <c r="H149" s="79">
        <f t="shared" ref="H149:H156" si="647">SUM(D149:G149)</f>
        <v>11211.843000000001</v>
      </c>
      <c r="I149" s="74">
        <f t="shared" si="628"/>
        <v>11211.843000000001</v>
      </c>
      <c r="J149" s="321">
        <f t="shared" si="623"/>
        <v>20381.799278423852</v>
      </c>
      <c r="K149" s="321">
        <f t="shared" si="623"/>
        <v>24679.813349013893</v>
      </c>
      <c r="L149" s="321">
        <f t="shared" si="623"/>
        <v>38176.065346623305</v>
      </c>
      <c r="M149" s="321">
        <f t="shared" si="623"/>
        <v>23199.161306775186</v>
      </c>
      <c r="N149" s="321">
        <f t="shared" ref="N149:N157" si="648">SUM(J149:M149)</f>
        <v>106436.83928083624</v>
      </c>
      <c r="P149" s="84">
        <f t="shared" si="624"/>
        <v>37.923216202434688</v>
      </c>
      <c r="Q149" s="84">
        <f t="shared" si="624"/>
        <v>44.680020203371278</v>
      </c>
      <c r="R149" s="84">
        <f t="shared" si="624"/>
        <v>65.897474894119654</v>
      </c>
      <c r="S149" s="84">
        <f t="shared" si="624"/>
        <v>37.246326516718156</v>
      </c>
      <c r="T149" s="84">
        <f t="shared" ref="T149:T157" si="649">SUM(P149:S149)</f>
        <v>185.7470378166438</v>
      </c>
      <c r="V149" s="79">
        <f t="shared" si="635"/>
        <v>120.61516092950687</v>
      </c>
      <c r="W149" s="79">
        <f t="shared" si="635"/>
        <v>133.37090331485501</v>
      </c>
      <c r="X149" s="79">
        <f t="shared" si="635"/>
        <v>92.374684713596906</v>
      </c>
      <c r="Y149" s="79">
        <f t="shared" si="635"/>
        <v>83.426205560059273</v>
      </c>
      <c r="Z149" s="79">
        <f t="shared" si="635"/>
        <v>105.33799270774355</v>
      </c>
      <c r="AA149" s="150"/>
      <c r="AC149" s="84">
        <f t="shared" si="636"/>
        <v>64.82451242735506</v>
      </c>
      <c r="AD149" s="84">
        <f t="shared" si="636"/>
        <v>73.669818970933193</v>
      </c>
      <c r="AE149" s="84">
        <f t="shared" si="636"/>
        <v>53.514979225929139</v>
      </c>
      <c r="AF149" s="84">
        <f t="shared" si="636"/>
        <v>51.962654602495633</v>
      </c>
      <c r="AG149" s="84">
        <f t="shared" si="636"/>
        <v>60.36081722642345</v>
      </c>
      <c r="AI149" s="84">
        <f t="shared" si="637"/>
        <v>67.148035406441977</v>
      </c>
      <c r="AJ149" s="84">
        <f t="shared" si="637"/>
        <v>74.493841497998204</v>
      </c>
      <c r="AK149" s="84">
        <f t="shared" si="637"/>
        <v>53.45541082868121</v>
      </c>
      <c r="AL149" s="84">
        <f t="shared" si="637"/>
        <v>52.050831753077446</v>
      </c>
      <c r="AM149" s="84">
        <f t="shared" si="637"/>
        <v>61.029962085395475</v>
      </c>
      <c r="AN149" s="118">
        <f t="shared" si="612"/>
        <v>0.84132575409851473</v>
      </c>
      <c r="AO149" s="118">
        <f t="shared" si="613"/>
        <v>0.96539700729853362</v>
      </c>
      <c r="AP149" s="118">
        <f t="shared" si="614"/>
        <v>0.98893838053596483</v>
      </c>
      <c r="AQ149" s="118">
        <f t="shared" si="615"/>
        <v>1.0011143567381577</v>
      </c>
      <c r="AR149" s="118">
        <f t="shared" si="616"/>
        <v>0.99830594156496644</v>
      </c>
      <c r="AS149" s="118">
        <f t="shared" ref="AS149:AS157" si="650">AG149/AM149</f>
        <v>0.98903579756389604</v>
      </c>
      <c r="AU149" s="124">
        <f t="shared" si="617"/>
        <v>1860.6412360551583</v>
      </c>
      <c r="AV149" s="124">
        <f t="shared" si="638"/>
        <v>1810.3872817642891</v>
      </c>
      <c r="AW149" s="124">
        <f t="shared" si="639"/>
        <v>1726.1463248188913</v>
      </c>
      <c r="AX149" s="124">
        <f t="shared" si="640"/>
        <v>1605.5031483332361</v>
      </c>
      <c r="AY149" s="124">
        <f t="shared" si="641"/>
        <v>1745.1386105758518</v>
      </c>
      <c r="BB149" s="71">
        <f t="shared" si="501"/>
        <v>0.88076146206155481</v>
      </c>
      <c r="BC149" s="71">
        <f t="shared" si="502"/>
        <v>0.85590217399331803</v>
      </c>
      <c r="BD149" s="71">
        <f t="shared" si="503"/>
        <v>0.85147798202608305</v>
      </c>
      <c r="BE149" s="71">
        <f t="shared" si="504"/>
        <v>0.80337312346787781</v>
      </c>
      <c r="BF149" s="71"/>
      <c r="BG149" s="71">
        <f t="shared" si="642"/>
        <v>0.94998336069200773</v>
      </c>
      <c r="BH149" s="71">
        <f t="shared" si="643"/>
        <v>0.95202451418601064</v>
      </c>
      <c r="BI149" s="71">
        <f t="shared" si="644"/>
        <v>0.97753222768343984</v>
      </c>
      <c r="BJ149" s="71">
        <f t="shared" si="645"/>
        <v>0.86465640219196527</v>
      </c>
      <c r="BK149" s="71"/>
      <c r="BL149" s="71">
        <f t="shared" si="646"/>
        <v>0.94998336069200784</v>
      </c>
      <c r="BM149" s="71">
        <f t="shared" si="646"/>
        <v>0.95202451418601053</v>
      </c>
      <c r="BN149" s="71">
        <f t="shared" si="646"/>
        <v>0.97753222768343973</v>
      </c>
      <c r="BO149" s="71">
        <f t="shared" si="646"/>
        <v>0.86465640219196527</v>
      </c>
      <c r="BP149" s="71"/>
      <c r="BQ149" s="147">
        <f>Northeast!AK149</f>
        <v>0.8863538886719321</v>
      </c>
      <c r="BR149" s="147">
        <f>Midwest!AK149</f>
        <v>0.86735710320299608</v>
      </c>
      <c r="BS149" s="147">
        <f>South!AK149</f>
        <v>0.84082808979616763</v>
      </c>
      <c r="BT149" s="147">
        <f>West!AK149</f>
        <v>0.80688530231270661</v>
      </c>
      <c r="BU149" s="72"/>
      <c r="BV149" s="147">
        <f>Northeast!AH149</f>
        <v>0.99369052623128151</v>
      </c>
      <c r="BW149" s="147">
        <f>Midwest!AH149</f>
        <v>0.98679329520980807</v>
      </c>
      <c r="BX149" s="147">
        <f>South!AH149</f>
        <v>1.0126659567623357</v>
      </c>
      <c r="BY149" s="147">
        <f>West!AH149</f>
        <v>0.9956472390378629</v>
      </c>
      <c r="CA149" s="147">
        <f>Northeast!AI149</f>
        <v>1.1245666411664423</v>
      </c>
      <c r="CB149" s="147">
        <f>Midwest!AI149</f>
        <v>1.1548167483249812</v>
      </c>
      <c r="CC149" s="147">
        <f>South!AI149</f>
        <v>1.1658649983758984</v>
      </c>
      <c r="CD149" s="147">
        <f>West!AI149</f>
        <v>1.1529137647318932</v>
      </c>
      <c r="CF149" s="147">
        <f>Northeast!AJ149</f>
        <v>0.95911900851501364</v>
      </c>
      <c r="CG149" s="147">
        <f>Midwest!AJ149</f>
        <v>0.96318770026765499</v>
      </c>
      <c r="CH149" s="147">
        <f>South!AJ149</f>
        <v>0.98471237997643746</v>
      </c>
      <c r="CI149" s="147">
        <f>West!AJ149</f>
        <v>0.93353249274233241</v>
      </c>
      <c r="CK149" s="73">
        <f t="shared" si="505"/>
        <v>1.225607294759502</v>
      </c>
      <c r="CL149" s="73">
        <f t="shared" si="506"/>
        <v>0.93011159058713166</v>
      </c>
      <c r="CM149" s="73">
        <f t="shared" ref="CM149:CM156" si="651">FC149</f>
        <v>0.98497805723644927</v>
      </c>
      <c r="CN149" s="73">
        <f t="shared" ref="CN149:CN156" si="652">FG149</f>
        <v>0.99760340704301709</v>
      </c>
      <c r="CO149" s="73">
        <f t="shared" ref="CO149:CO156" si="653">FK149</f>
        <v>1.1507968474451402</v>
      </c>
      <c r="CP149" s="73">
        <f t="shared" ref="CP149:CP156" si="654">FO149</f>
        <v>0.96381113222160331</v>
      </c>
      <c r="CQ149" s="73">
        <f t="shared" ref="CQ149:CQ156" si="655">EY149</f>
        <v>0.85341441719278777</v>
      </c>
      <c r="CR149" s="73">
        <f t="shared" ref="CR149:CR156" si="656">CK149*CM149*CN149*CO149*CP149*CQ149</f>
        <v>1.1399515503639515</v>
      </c>
      <c r="CS149" s="73">
        <f t="shared" ref="CS149:CS156" si="657">CK149*CL149</f>
        <v>1.1399515503639519</v>
      </c>
      <c r="CT149" s="73"/>
      <c r="CU149" s="73">
        <f t="shared" ref="CU149:CU156" si="658">CM149*CN149*CO149*CP149</f>
        <v>1.0898709605195449</v>
      </c>
      <c r="CW149" s="242">
        <f t="shared" ref="CW149:CW157" si="659">H149/H132</f>
        <v>1.1399515503639521</v>
      </c>
      <c r="CX149" s="53"/>
      <c r="CZ149" s="71">
        <f t="shared" ref="CZ149:DC151" si="660">D149/$H149</f>
        <v>0.21926404071123723</v>
      </c>
      <c r="DA149" s="71">
        <f t="shared" si="660"/>
        <v>0.2935796550130072</v>
      </c>
      <c r="DB149" s="71">
        <f t="shared" si="660"/>
        <v>0.3145336587392456</v>
      </c>
      <c r="DC149" s="71">
        <f t="shared" si="660"/>
        <v>0.17262264553650991</v>
      </c>
      <c r="DE149" s="71">
        <f t="shared" ref="DE149:DH151" si="661">(CZ149-CZ148)/LN(CZ149/CZ148)</f>
        <v>0.2234260109083599</v>
      </c>
      <c r="DF149" s="71">
        <f t="shared" si="661"/>
        <v>0.28942612537506823</v>
      </c>
      <c r="DG149" s="71">
        <f t="shared" si="661"/>
        <v>0.31286307992431556</v>
      </c>
      <c r="DH149" s="71">
        <f t="shared" si="661"/>
        <v>0.17423099203826903</v>
      </c>
      <c r="DI149" s="71">
        <f t="shared" ref="DI149:DI157" si="662">SUM(DE149:DH149)</f>
        <v>0.99994620824601266</v>
      </c>
      <c r="DJ149" s="71"/>
      <c r="DK149" s="71">
        <f t="shared" ref="DK149:DN151" si="663">DE149/$DI149</f>
        <v>0.2234380300319028</v>
      </c>
      <c r="DL149" s="71">
        <f t="shared" si="663"/>
        <v>0.28944169495151673</v>
      </c>
      <c r="DM149" s="71">
        <f t="shared" si="663"/>
        <v>0.31287991028347711</v>
      </c>
      <c r="DN149" s="71">
        <f t="shared" si="663"/>
        <v>0.17424036473310342</v>
      </c>
      <c r="DQ149" s="71">
        <f t="shared" ref="DQ149:DT151" si="664">LN(BQ149/BQ148)</f>
        <v>-4.8299304358190312E-2</v>
      </c>
      <c r="DR149" s="71">
        <f t="shared" si="664"/>
        <v>6.706062213974782E-3</v>
      </c>
      <c r="DS149" s="71">
        <f t="shared" si="664"/>
        <v>-1.4656283353562619E-2</v>
      </c>
      <c r="DT149" s="71">
        <f t="shared" si="664"/>
        <v>-1.7934707516497884E-2</v>
      </c>
      <c r="DV149" s="71">
        <f t="shared" ref="DV149:DY151" si="665">J149/$N149</f>
        <v>0.19149196289684975</v>
      </c>
      <c r="DW149" s="71">
        <f t="shared" si="665"/>
        <v>0.23187285075137937</v>
      </c>
      <c r="DX149" s="71">
        <f t="shared" si="665"/>
        <v>0.35867342176419587</v>
      </c>
      <c r="DY149" s="71">
        <f t="shared" si="665"/>
        <v>0.21796176458757502</v>
      </c>
      <c r="DZ149" s="71"/>
      <c r="EB149" s="71">
        <f t="shared" ref="EB149:EE151" si="666">LN(DV149/DV148)</f>
        <v>-5.437715513311089E-3</v>
      </c>
      <c r="EC149" s="71">
        <f t="shared" si="666"/>
        <v>-2.738769003940635E-3</v>
      </c>
      <c r="ED149" s="71">
        <f t="shared" si="666"/>
        <v>2.7489274453839337E-3</v>
      </c>
      <c r="EE149" s="71">
        <f t="shared" si="666"/>
        <v>3.1956527390793218E-3</v>
      </c>
      <c r="EG149" s="71">
        <f t="shared" ref="EG149:EJ151" si="667">LN(BV149/BV148)</f>
        <v>3.1698492102283913E-4</v>
      </c>
      <c r="EH149" s="71">
        <f t="shared" si="667"/>
        <v>-1.2721388421262192E-3</v>
      </c>
      <c r="EI149" s="71">
        <f t="shared" si="667"/>
        <v>-1.6699126549490351E-3</v>
      </c>
      <c r="EJ149" s="71">
        <f t="shared" si="667"/>
        <v>-6.4907405642154563E-4</v>
      </c>
      <c r="EL149" s="71">
        <f t="shared" ref="EL149:EO151" si="668">LN(CA149/CA148)</f>
        <v>5.6232596050611932E-3</v>
      </c>
      <c r="EM149" s="71">
        <f t="shared" si="668"/>
        <v>8.5765134843487877E-3</v>
      </c>
      <c r="EN149" s="71">
        <f t="shared" si="668"/>
        <v>1.0524882392823204E-2</v>
      </c>
      <c r="EO149" s="71">
        <f t="shared" si="668"/>
        <v>1.0975167837355011E-2</v>
      </c>
      <c r="EQ149" s="71">
        <f t="shared" ref="EQ149:ET151" si="669">LN(AO149/AO148)</f>
        <v>2.593928696724454E-2</v>
      </c>
      <c r="ER149" s="71">
        <f t="shared" si="669"/>
        <v>3.2926835115081952E-2</v>
      </c>
      <c r="ES149" s="71">
        <f t="shared" si="669"/>
        <v>2.9345415108725695E-2</v>
      </c>
      <c r="ET149" s="71">
        <f t="shared" si="669"/>
        <v>1.5262407851500269E-3</v>
      </c>
      <c r="EW149" s="71">
        <f t="shared" si="590"/>
        <v>0.98357489357264161</v>
      </c>
      <c r="EX149" s="71">
        <f t="shared" ref="EX149:EX157" si="670">IF(ISERR(EW149),EX148,EW149*EX148)</f>
        <v>0.59080157307818093</v>
      </c>
      <c r="EY149" s="71">
        <f t="shared" si="567"/>
        <v>0.85341441719278777</v>
      </c>
      <c r="EZ149" s="71"/>
      <c r="FA149" s="71">
        <f t="shared" si="592"/>
        <v>0.999409363980721</v>
      </c>
      <c r="FB149" s="71">
        <f t="shared" ref="FB149:FB157" si="671">IF(ISERR(FA149),FB148,FA149*FB148)</f>
        <v>0.96394182991694721</v>
      </c>
      <c r="FC149" s="71">
        <f t="shared" si="568"/>
        <v>0.98497805723644927</v>
      </c>
      <c r="FD149" s="71"/>
      <c r="FE149" s="71">
        <f t="shared" si="593"/>
        <v>0.99906747451402256</v>
      </c>
      <c r="FF149" s="71">
        <f t="shared" ref="FF149:FF157" si="672">IF(ISERR(FE149),FF148,FE149*FF148)</f>
        <v>1.0045088121494083</v>
      </c>
      <c r="FG149" s="71">
        <f t="shared" si="569"/>
        <v>0.99760340704301709</v>
      </c>
      <c r="FH149" s="71"/>
      <c r="FI149" s="71">
        <f t="shared" si="595"/>
        <v>1.0089843109615431</v>
      </c>
      <c r="FJ149" s="71">
        <f t="shared" ref="FJ149:FJ157" si="673">IF(ISERR(FI149),FJ148,FI149*FJ148)</f>
        <v>1.214612053205826</v>
      </c>
      <c r="FK149" s="71">
        <f t="shared" si="570"/>
        <v>1.1507968474451402</v>
      </c>
      <c r="FM149" s="71">
        <f t="shared" si="597"/>
        <v>1.0250831648551288</v>
      </c>
      <c r="FN149" s="71">
        <f t="shared" ref="FN149:FN157" si="674">IF(ISERR(FM149),FN148,FM149*FN148)</f>
        <v>0.97374383007110166</v>
      </c>
      <c r="FO149" s="71">
        <f t="shared" si="571"/>
        <v>0.96381113222160331</v>
      </c>
      <c r="FQ149" s="238"/>
    </row>
    <row r="150" spans="1:173" x14ac:dyDescent="0.2">
      <c r="A150" s="50" t="s">
        <v>122</v>
      </c>
      <c r="B150" s="50">
        <f t="shared" si="572"/>
        <v>2003</v>
      </c>
      <c r="D150" s="79">
        <f t="shared" si="634"/>
        <v>2689.2069999999999</v>
      </c>
      <c r="E150" s="79">
        <f t="shared" si="634"/>
        <v>3366.4960000000001</v>
      </c>
      <c r="F150" s="79">
        <f t="shared" si="634"/>
        <v>3579.9470000000001</v>
      </c>
      <c r="G150" s="79">
        <f t="shared" si="634"/>
        <v>1940.645</v>
      </c>
      <c r="H150" s="79">
        <f t="shared" si="647"/>
        <v>11576.295</v>
      </c>
      <c r="I150" s="74">
        <f t="shared" si="628"/>
        <v>11576.295</v>
      </c>
      <c r="J150" s="321">
        <f t="shared" si="623"/>
        <v>20437.785197680958</v>
      </c>
      <c r="K150" s="321">
        <f t="shared" si="623"/>
        <v>24813.001840885587</v>
      </c>
      <c r="L150" s="321">
        <f t="shared" si="623"/>
        <v>38588.47214253994</v>
      </c>
      <c r="M150" s="321">
        <f t="shared" si="623"/>
        <v>23460.926064783285</v>
      </c>
      <c r="N150" s="321">
        <f t="shared" si="648"/>
        <v>107300.18524588978</v>
      </c>
      <c r="P150" s="84">
        <f t="shared" si="624"/>
        <v>38.231358204590848</v>
      </c>
      <c r="Q150" s="84">
        <f t="shared" si="624"/>
        <v>45.303012201466302</v>
      </c>
      <c r="R150" s="84">
        <f t="shared" si="624"/>
        <v>67.31170779626359</v>
      </c>
      <c r="S150" s="84">
        <f t="shared" si="624"/>
        <v>38.07721213403989</v>
      </c>
      <c r="T150" s="84">
        <f t="shared" si="649"/>
        <v>188.92329033636062</v>
      </c>
      <c r="V150" s="79">
        <f t="shared" si="635"/>
        <v>131.58015773182407</v>
      </c>
      <c r="W150" s="79">
        <f t="shared" si="635"/>
        <v>135.67467659043416</v>
      </c>
      <c r="X150" s="79">
        <f t="shared" si="635"/>
        <v>92.77244734583482</v>
      </c>
      <c r="Y150" s="79">
        <f t="shared" si="635"/>
        <v>82.718175516228342</v>
      </c>
      <c r="Z150" s="79">
        <f t="shared" si="635"/>
        <v>107.88699920202085</v>
      </c>
      <c r="AA150" s="150"/>
      <c r="AC150" s="84">
        <f t="shared" si="636"/>
        <v>70.340346937427881</v>
      </c>
      <c r="AD150" s="84">
        <f t="shared" si="636"/>
        <v>74.310643738851383</v>
      </c>
      <c r="AE150" s="84">
        <f t="shared" si="636"/>
        <v>53.184611075916266</v>
      </c>
      <c r="AF150" s="84">
        <f t="shared" si="636"/>
        <v>50.966047439831378</v>
      </c>
      <c r="AG150" s="84">
        <f t="shared" si="636"/>
        <v>61.275107899028576</v>
      </c>
      <c r="AI150" s="84">
        <f t="shared" si="637"/>
        <v>67.35007736770352</v>
      </c>
      <c r="AJ150" s="84">
        <f t="shared" si="637"/>
        <v>73.546843237226312</v>
      </c>
      <c r="AK150" s="84">
        <f t="shared" si="637"/>
        <v>53.077765880439372</v>
      </c>
      <c r="AL150" s="84">
        <f t="shared" si="637"/>
        <v>52.240562478784184</v>
      </c>
      <c r="AM150" s="84">
        <f t="shared" si="637"/>
        <v>60.705636113032128</v>
      </c>
      <c r="AN150" s="118">
        <f t="shared" si="612"/>
        <v>0.83685477322373514</v>
      </c>
      <c r="AO150" s="118">
        <f t="shared" si="613"/>
        <v>1.0443989032618142</v>
      </c>
      <c r="AP150" s="118">
        <f t="shared" si="614"/>
        <v>1.010385224817351</v>
      </c>
      <c r="AQ150" s="118">
        <f t="shared" si="615"/>
        <v>1.002012993457893</v>
      </c>
      <c r="AR150" s="118">
        <f t="shared" si="616"/>
        <v>0.97560296102343058</v>
      </c>
      <c r="AS150" s="118">
        <f t="shared" si="650"/>
        <v>1.0093808717354698</v>
      </c>
      <c r="AU150" s="124">
        <f t="shared" si="617"/>
        <v>1870.6213924260687</v>
      </c>
      <c r="AV150" s="124">
        <f t="shared" si="638"/>
        <v>1825.7771668246255</v>
      </c>
      <c r="AW150" s="124">
        <f t="shared" si="639"/>
        <v>1744.3475747789232</v>
      </c>
      <c r="AX150" s="124">
        <f t="shared" si="640"/>
        <v>1623.0055040835243</v>
      </c>
      <c r="AY150" s="124">
        <f t="shared" si="641"/>
        <v>1760.6986409522297</v>
      </c>
      <c r="BB150" s="71">
        <f t="shared" si="501"/>
        <v>0.8834115883403264</v>
      </c>
      <c r="BC150" s="71">
        <f t="shared" si="502"/>
        <v>0.84502157159903379</v>
      </c>
      <c r="BD150" s="71">
        <f t="shared" si="503"/>
        <v>0.84546256930234853</v>
      </c>
      <c r="BE150" s="71">
        <f t="shared" si="504"/>
        <v>0.80630150252725441</v>
      </c>
      <c r="BF150" s="71"/>
      <c r="BG150" s="71">
        <f t="shared" si="642"/>
        <v>1.0363453439780919</v>
      </c>
      <c r="BH150" s="71">
        <f t="shared" si="643"/>
        <v>0.96846924522528577</v>
      </c>
      <c r="BI150" s="71">
        <f t="shared" si="644"/>
        <v>0.98174145224735898</v>
      </c>
      <c r="BJ150" s="71">
        <f t="shared" si="645"/>
        <v>0.85731814790804073</v>
      </c>
      <c r="BK150" s="71"/>
      <c r="BL150" s="71">
        <f t="shared" ref="BL150:BO151" si="675">BQ150*BV150*CA150*CF150</f>
        <v>1.0363453439780916</v>
      </c>
      <c r="BM150" s="71">
        <f t="shared" si="675"/>
        <v>0.96846924522528566</v>
      </c>
      <c r="BN150" s="71">
        <f t="shared" si="675"/>
        <v>0.98174145224735887</v>
      </c>
      <c r="BO150" s="71">
        <f t="shared" si="675"/>
        <v>0.85731814790804062</v>
      </c>
      <c r="BP150" s="71"/>
      <c r="BQ150" s="147">
        <f>Northeast!AK150</f>
        <v>0.88884384257466553</v>
      </c>
      <c r="BR150" s="147">
        <f>Midwest!AK150</f>
        <v>0.85750493048186183</v>
      </c>
      <c r="BS150" s="147">
        <f>South!AK150</f>
        <v>0.83641146803223532</v>
      </c>
      <c r="BT150" s="147">
        <f>West!AK150</f>
        <v>0.81044567845100046</v>
      </c>
      <c r="BU150" s="72"/>
      <c r="BV150" s="147">
        <f>Northeast!AH150</f>
        <v>0.99388840426839864</v>
      </c>
      <c r="BW150" s="147">
        <f>Midwest!AH150</f>
        <v>0.9854422307801618</v>
      </c>
      <c r="BX150" s="147">
        <f>South!AH150</f>
        <v>1.0108213500364926</v>
      </c>
      <c r="BY150" s="147">
        <f>West!AH150</f>
        <v>0.99488654695319367</v>
      </c>
      <c r="CA150" s="147">
        <f>Northeast!AI150</f>
        <v>1.1305986212767756</v>
      </c>
      <c r="CB150" s="147">
        <f>Midwest!AI150</f>
        <v>1.1646337069401305</v>
      </c>
      <c r="CC150" s="147">
        <f>South!AI150</f>
        <v>1.1781583943354317</v>
      </c>
      <c r="CD150" s="147">
        <f>West!AI150</f>
        <v>1.1654822276967216</v>
      </c>
      <c r="CF150" s="147">
        <f>Northeast!AJ150</f>
        <v>1.037607153344819</v>
      </c>
      <c r="CG150" s="147">
        <f>Midwest!AJ150</f>
        <v>0.98407609637802917</v>
      </c>
      <c r="CH150" s="147">
        <f>South!AJ150</f>
        <v>0.98559629368426604</v>
      </c>
      <c r="CI150" s="147">
        <f>West!AJ150</f>
        <v>0.91230255797464332</v>
      </c>
      <c r="CK150" s="73">
        <f t="shared" si="505"/>
        <v>1.2355486188331992</v>
      </c>
      <c r="CL150" s="73">
        <f t="shared" si="506"/>
        <v>0.95261876415163127</v>
      </c>
      <c r="CM150" s="73">
        <f t="shared" si="651"/>
        <v>0.98436135824999027</v>
      </c>
      <c r="CN150" s="73">
        <f t="shared" si="652"/>
        <v>0.99655236611464115</v>
      </c>
      <c r="CO150" s="73">
        <f t="shared" si="653"/>
        <v>1.1609657171070698</v>
      </c>
      <c r="CP150" s="73">
        <f t="shared" si="654"/>
        <v>0.98366662325804954</v>
      </c>
      <c r="CQ150" s="73">
        <f t="shared" si="655"/>
        <v>0.85034883153682284</v>
      </c>
      <c r="CR150" s="73">
        <f t="shared" si="656"/>
        <v>1.1770067983221359</v>
      </c>
      <c r="CS150" s="73">
        <f t="shared" si="657"/>
        <v>1.1770067983221371</v>
      </c>
      <c r="CT150" s="73"/>
      <c r="CU150" s="73">
        <f t="shared" si="658"/>
        <v>1.1202682109058426</v>
      </c>
      <c r="CW150" s="242">
        <f t="shared" si="659"/>
        <v>1.1958949081443677</v>
      </c>
      <c r="CX150" s="53"/>
      <c r="CZ150" s="71">
        <f t="shared" si="660"/>
        <v>0.23230290865946315</v>
      </c>
      <c r="DA150" s="71">
        <f t="shared" si="660"/>
        <v>0.29080945155595983</v>
      </c>
      <c r="DB150" s="71">
        <f t="shared" si="660"/>
        <v>0.30924807980446251</v>
      </c>
      <c r="DC150" s="71">
        <f t="shared" si="660"/>
        <v>0.16763955998011454</v>
      </c>
      <c r="DE150" s="71">
        <f t="shared" si="661"/>
        <v>0.22572071179070619</v>
      </c>
      <c r="DF150" s="71">
        <f t="shared" si="661"/>
        <v>0.29219236465334375</v>
      </c>
      <c r="DG150" s="71">
        <f t="shared" si="661"/>
        <v>0.31188340462039316</v>
      </c>
      <c r="DH150" s="71">
        <f t="shared" si="661"/>
        <v>0.17011893931417466</v>
      </c>
      <c r="DI150" s="71">
        <f t="shared" si="662"/>
        <v>0.9999154203786178</v>
      </c>
      <c r="DJ150" s="71"/>
      <c r="DK150" s="71">
        <f t="shared" si="663"/>
        <v>0.22573980477792518</v>
      </c>
      <c r="DL150" s="71">
        <f t="shared" si="663"/>
        <v>0.29221708026335386</v>
      </c>
      <c r="DM150" s="71">
        <f t="shared" si="663"/>
        <v>0.31190978583198425</v>
      </c>
      <c r="DN150" s="71">
        <f t="shared" si="663"/>
        <v>0.17013332912673668</v>
      </c>
      <c r="DQ150" s="71">
        <f t="shared" si="664"/>
        <v>2.8052712008428907E-3</v>
      </c>
      <c r="DR150" s="71">
        <f t="shared" si="664"/>
        <v>-1.1423846863558731E-2</v>
      </c>
      <c r="DS150" s="71">
        <f t="shared" si="664"/>
        <v>-5.2665487786710775E-3</v>
      </c>
      <c r="DT150" s="71">
        <f t="shared" si="664"/>
        <v>4.4027869768045163E-3</v>
      </c>
      <c r="DV150" s="71">
        <f t="shared" si="665"/>
        <v>0.19047297216538445</v>
      </c>
      <c r="DW150" s="71">
        <f t="shared" si="665"/>
        <v>0.23124845296421395</v>
      </c>
      <c r="DX150" s="71">
        <f t="shared" si="665"/>
        <v>0.35963099275281168</v>
      </c>
      <c r="DY150" s="71">
        <f t="shared" si="665"/>
        <v>0.21864758211758983</v>
      </c>
      <c r="DZ150" s="71"/>
      <c r="EB150" s="71">
        <f t="shared" si="666"/>
        <v>-5.3355324287861243E-3</v>
      </c>
      <c r="EC150" s="71">
        <f t="shared" si="666"/>
        <v>-2.6964778363185228E-3</v>
      </c>
      <c r="ED150" s="71">
        <f t="shared" si="666"/>
        <v>2.6661998353732989E-3</v>
      </c>
      <c r="EE150" s="71">
        <f t="shared" si="666"/>
        <v>3.1415639598289646E-3</v>
      </c>
      <c r="EG150" s="71">
        <f t="shared" si="667"/>
        <v>1.9911464620047851E-4</v>
      </c>
      <c r="EH150" s="71">
        <f t="shared" si="667"/>
        <v>-1.370084478436585E-3</v>
      </c>
      <c r="EI150" s="71">
        <f t="shared" si="667"/>
        <v>-1.8231962519440423E-3</v>
      </c>
      <c r="EJ150" s="71">
        <f t="shared" si="667"/>
        <v>-7.6430968120602737E-4</v>
      </c>
      <c r="EL150" s="71">
        <f t="shared" si="668"/>
        <v>5.3494922040343874E-3</v>
      </c>
      <c r="EM150" s="71">
        <f t="shared" si="668"/>
        <v>8.4649510082292628E-3</v>
      </c>
      <c r="EN150" s="71">
        <f t="shared" si="668"/>
        <v>1.0489237190807859E-2</v>
      </c>
      <c r="EO150" s="71">
        <f t="shared" si="668"/>
        <v>1.0842484315981039E-2</v>
      </c>
      <c r="EQ150" s="71">
        <f t="shared" si="669"/>
        <v>7.865736344975871E-2</v>
      </c>
      <c r="ER150" s="71">
        <f t="shared" si="669"/>
        <v>2.1454922962314618E-2</v>
      </c>
      <c r="ES150" s="71">
        <f t="shared" si="669"/>
        <v>8.9723379787399994E-4</v>
      </c>
      <c r="ET150" s="71">
        <f t="shared" si="669"/>
        <v>-2.3004082590969074E-2</v>
      </c>
      <c r="EW150" s="71">
        <f t="shared" ref="EW150:EW157" si="676">EXP(SUMPRODUCT($DK150:$DN150,DQ150:DT150))</f>
        <v>0.996407858135267</v>
      </c>
      <c r="EX150" s="71">
        <f t="shared" si="670"/>
        <v>0.5886793300137767</v>
      </c>
      <c r="EY150" s="71">
        <f t="shared" si="567"/>
        <v>0.85034883153682284</v>
      </c>
      <c r="EZ150" s="71"/>
      <c r="FA150" s="71">
        <f t="shared" si="592"/>
        <v>0.99937389571074375</v>
      </c>
      <c r="FB150" s="71">
        <f t="shared" si="671"/>
        <v>0.96333830180264268</v>
      </c>
      <c r="FC150" s="71">
        <f t="shared" si="568"/>
        <v>0.98436135824999027</v>
      </c>
      <c r="FD150" s="71"/>
      <c r="FE150" s="71">
        <f t="shared" si="593"/>
        <v>0.99894643410301565</v>
      </c>
      <c r="FF150" s="71">
        <f t="shared" si="672"/>
        <v>1.0034504959217074</v>
      </c>
      <c r="FG150" s="71">
        <f t="shared" si="569"/>
        <v>0.99655236611464115</v>
      </c>
      <c r="FH150" s="71"/>
      <c r="FI150" s="71">
        <f t="shared" si="595"/>
        <v>1.0088363725400407</v>
      </c>
      <c r="FJ150" s="71">
        <f t="shared" si="673"/>
        <v>1.2253448177995763</v>
      </c>
      <c r="FK150" s="71">
        <f t="shared" si="570"/>
        <v>1.1609657171070698</v>
      </c>
      <c r="FM150" s="71">
        <f t="shared" si="597"/>
        <v>1.0206010185737107</v>
      </c>
      <c r="FN150" s="71">
        <f t="shared" si="674"/>
        <v>0.99380394480043255</v>
      </c>
      <c r="FO150" s="71">
        <f t="shared" si="571"/>
        <v>0.98366662325804954</v>
      </c>
      <c r="FQ150" s="238"/>
    </row>
    <row r="151" spans="1:173" x14ac:dyDescent="0.2">
      <c r="A151" s="50" t="s">
        <v>122</v>
      </c>
      <c r="B151" s="50">
        <f t="shared" si="572"/>
        <v>2004</v>
      </c>
      <c r="D151" s="79">
        <f t="shared" si="634"/>
        <v>2637.0329999999999</v>
      </c>
      <c r="E151" s="79">
        <f t="shared" si="634"/>
        <v>3208.9930000000004</v>
      </c>
      <c r="F151" s="79">
        <f t="shared" si="634"/>
        <v>3553.5770000000002</v>
      </c>
      <c r="G151" s="79">
        <f t="shared" si="634"/>
        <v>1987.5219999999999</v>
      </c>
      <c r="H151" s="79">
        <f t="shared" si="647"/>
        <v>11387.125</v>
      </c>
      <c r="I151" s="74">
        <f t="shared" si="628"/>
        <v>11387.125</v>
      </c>
      <c r="J151" s="321">
        <f t="shared" si="623"/>
        <v>20534.252585962618</v>
      </c>
      <c r="K151" s="321">
        <f t="shared" si="623"/>
        <v>24991.779779932032</v>
      </c>
      <c r="L151" s="321">
        <f t="shared" si="623"/>
        <v>39319.68990157955</v>
      </c>
      <c r="M151" s="321">
        <f t="shared" si="623"/>
        <v>23722.303194140575</v>
      </c>
      <c r="N151" s="321">
        <f t="shared" si="648"/>
        <v>108568.02546161477</v>
      </c>
      <c r="P151" s="84">
        <f t="shared" si="624"/>
        <v>38.588555492771604</v>
      </c>
      <c r="Q151" s="84">
        <f t="shared" si="624"/>
        <v>46.047233035630605</v>
      </c>
      <c r="R151" s="84">
        <f t="shared" si="624"/>
        <v>69.422555758946004</v>
      </c>
      <c r="S151" s="84">
        <f t="shared" si="624"/>
        <v>39.041963829701487</v>
      </c>
      <c r="T151" s="84">
        <f t="shared" si="649"/>
        <v>193.10030811704968</v>
      </c>
      <c r="V151" s="79">
        <f t="shared" si="635"/>
        <v>128.42118255634475</v>
      </c>
      <c r="W151" s="79">
        <f t="shared" si="635"/>
        <v>128.40193968805562</v>
      </c>
      <c r="X151" s="79">
        <f t="shared" si="635"/>
        <v>90.376526592526503</v>
      </c>
      <c r="Y151" s="79">
        <f t="shared" si="635"/>
        <v>83.782842826615564</v>
      </c>
      <c r="Z151" s="79">
        <f t="shared" si="635"/>
        <v>104.88470202514665</v>
      </c>
      <c r="AA151" s="150"/>
      <c r="AC151" s="84">
        <f t="shared" si="636"/>
        <v>68.337178376474029</v>
      </c>
      <c r="AD151" s="84">
        <f t="shared" si="636"/>
        <v>69.68916020463017</v>
      </c>
      <c r="AE151" s="84">
        <f t="shared" si="636"/>
        <v>51.187642995152558</v>
      </c>
      <c r="AF151" s="84">
        <f t="shared" si="636"/>
        <v>50.907326503078636</v>
      </c>
      <c r="AG151" s="84">
        <f t="shared" si="636"/>
        <v>58.969999121376752</v>
      </c>
      <c r="AI151" s="84">
        <f t="shared" si="637"/>
        <v>68.159654089354291</v>
      </c>
      <c r="AJ151" s="84">
        <f t="shared" si="637"/>
        <v>71.567707197319791</v>
      </c>
      <c r="AK151" s="84">
        <f t="shared" si="637"/>
        <v>52.402005637522265</v>
      </c>
      <c r="AL151" s="84">
        <f t="shared" si="637"/>
        <v>52.206278905147684</v>
      </c>
      <c r="AM151" s="84">
        <f t="shared" si="637"/>
        <v>60.08169748363612</v>
      </c>
      <c r="AN151" s="118">
        <f t="shared" si="612"/>
        <v>0.82825349575360863</v>
      </c>
      <c r="AO151" s="118">
        <f t="shared" si="613"/>
        <v>1.0026045362097498</v>
      </c>
      <c r="AP151" s="118">
        <f t="shared" si="614"/>
        <v>0.97375147163076958</v>
      </c>
      <c r="AQ151" s="118">
        <f t="shared" si="615"/>
        <v>0.97682602740876456</v>
      </c>
      <c r="AR151" s="118">
        <f t="shared" si="616"/>
        <v>0.97511884720937336</v>
      </c>
      <c r="AS151" s="118">
        <f t="shared" si="650"/>
        <v>0.9814968882568248</v>
      </c>
      <c r="AU151" s="124">
        <f t="shared" si="617"/>
        <v>1879.2286366999817</v>
      </c>
      <c r="AV151" s="124">
        <f t="shared" si="638"/>
        <v>1842.495150049527</v>
      </c>
      <c r="AW151" s="124">
        <f t="shared" si="639"/>
        <v>1765.5926568270611</v>
      </c>
      <c r="AX151" s="124">
        <f t="shared" si="640"/>
        <v>1645.7914524650744</v>
      </c>
      <c r="AY151" s="124">
        <f t="shared" si="641"/>
        <v>1778.6112190584333</v>
      </c>
      <c r="BB151" s="71">
        <f t="shared" si="501"/>
        <v>0.8940305732845043</v>
      </c>
      <c r="BC151" s="71">
        <f t="shared" si="502"/>
        <v>0.82228215039157682</v>
      </c>
      <c r="BD151" s="71">
        <f t="shared" si="503"/>
        <v>0.83469855198300569</v>
      </c>
      <c r="BE151" s="71">
        <f t="shared" si="504"/>
        <v>0.80577235629253807</v>
      </c>
      <c r="BF151" s="71"/>
      <c r="BG151" s="71">
        <f t="shared" si="642"/>
        <v>1.0114647748156598</v>
      </c>
      <c r="BH151" s="71">
        <f t="shared" si="643"/>
        <v>0.91655519467751212</v>
      </c>
      <c r="BI151" s="71">
        <f t="shared" si="644"/>
        <v>0.9563872141398515</v>
      </c>
      <c r="BJ151" s="71">
        <f t="shared" si="645"/>
        <v>0.86835270713257706</v>
      </c>
      <c r="BK151" s="71"/>
      <c r="BL151" s="71">
        <f t="shared" si="675"/>
        <v>1.0114647748156596</v>
      </c>
      <c r="BM151" s="71">
        <f t="shared" si="675"/>
        <v>0.91655519467751212</v>
      </c>
      <c r="BN151" s="71">
        <f t="shared" si="675"/>
        <v>0.9563872141398515</v>
      </c>
      <c r="BO151" s="71">
        <f t="shared" si="675"/>
        <v>0.86835270713257706</v>
      </c>
      <c r="BP151" s="71"/>
      <c r="BQ151" s="147">
        <f>Northeast!AK151</f>
        <v>0.89895332504623682</v>
      </c>
      <c r="BR151" s="147">
        <f>Midwest!AK151</f>
        <v>0.83553315981042242</v>
      </c>
      <c r="BS151" s="147">
        <f>South!AK151</f>
        <v>0.82550515114849976</v>
      </c>
      <c r="BT151" s="147">
        <f>West!AK151</f>
        <v>0.81057789931695101</v>
      </c>
      <c r="BU151" s="72"/>
      <c r="BV151" s="147">
        <f>Northeast!AH151</f>
        <v>0.99452390727685513</v>
      </c>
      <c r="BW151" s="147">
        <f>Midwest!AH151</f>
        <v>0.98414065406829321</v>
      </c>
      <c r="BX151" s="147">
        <f>South!AH151</f>
        <v>1.0111366971141433</v>
      </c>
      <c r="BY151" s="147">
        <f>West!AH151</f>
        <v>0.99407146058575901</v>
      </c>
      <c r="CA151" s="147">
        <f>Northeast!AI151</f>
        <v>1.1358008169474119</v>
      </c>
      <c r="CB151" s="147">
        <f>Midwest!AI151</f>
        <v>1.175297837880952</v>
      </c>
      <c r="CC151" s="147">
        <f>South!AI151</f>
        <v>1.1925076399303247</v>
      </c>
      <c r="CD151" s="147">
        <f>West!AI151</f>
        <v>1.1818448449602457</v>
      </c>
      <c r="CF151" s="147">
        <f>Northeast!AJ151</f>
        <v>0.99608457601607792</v>
      </c>
      <c r="CG151" s="147">
        <f>Midwest!AJ151</f>
        <v>0.94839623888798696</v>
      </c>
      <c r="CH151" s="147">
        <f>South!AJ151</f>
        <v>0.96082198382077266</v>
      </c>
      <c r="CI151" s="147">
        <f>West!AJ151</f>
        <v>0.91184985509390182</v>
      </c>
      <c r="CK151" s="73">
        <f t="shared" si="505"/>
        <v>1.250147645142897</v>
      </c>
      <c r="CL151" s="73">
        <f t="shared" si="506"/>
        <v>0.9261091323386792</v>
      </c>
      <c r="CM151" s="73">
        <f t="shared" si="651"/>
        <v>0.98350373682515668</v>
      </c>
      <c r="CN151" s="73">
        <f t="shared" si="652"/>
        <v>0.99627990603774452</v>
      </c>
      <c r="CO151" s="73">
        <f t="shared" si="653"/>
        <v>1.1724231103536589</v>
      </c>
      <c r="CP151" s="73">
        <f t="shared" si="654"/>
        <v>0.95646750960032301</v>
      </c>
      <c r="CQ151" s="73">
        <f t="shared" si="655"/>
        <v>0.84284980139024523</v>
      </c>
      <c r="CR151" s="73">
        <f t="shared" si="656"/>
        <v>1.1577731509385301</v>
      </c>
      <c r="CS151" s="73">
        <f t="shared" si="657"/>
        <v>1.1577731509385314</v>
      </c>
      <c r="CT151" s="73"/>
      <c r="CU151" s="73">
        <f t="shared" si="658"/>
        <v>1.098783117479651</v>
      </c>
      <c r="CW151" s="242">
        <f t="shared" si="659"/>
        <v>1.1612745549456729</v>
      </c>
      <c r="CX151" s="53"/>
      <c r="CZ151" s="71">
        <f t="shared" si="660"/>
        <v>0.23158022766940733</v>
      </c>
      <c r="DA151" s="71">
        <f t="shared" si="660"/>
        <v>0.28180888503463347</v>
      </c>
      <c r="DB151" s="71">
        <f t="shared" si="660"/>
        <v>0.3120697278724876</v>
      </c>
      <c r="DC151" s="71">
        <f t="shared" si="660"/>
        <v>0.17454115942347168</v>
      </c>
      <c r="DE151" s="71">
        <f t="shared" si="661"/>
        <v>0.23194138052085769</v>
      </c>
      <c r="DF151" s="71">
        <f t="shared" si="661"/>
        <v>0.28628558786063102</v>
      </c>
      <c r="DG151" s="71">
        <f t="shared" si="661"/>
        <v>0.31065676812480669</v>
      </c>
      <c r="DH151" s="71">
        <f t="shared" si="661"/>
        <v>0.17106715693178792</v>
      </c>
      <c r="DI151" s="71">
        <f t="shared" si="662"/>
        <v>0.99995089343808341</v>
      </c>
      <c r="DJ151" s="71"/>
      <c r="DK151" s="71">
        <f t="shared" si="663"/>
        <v>0.2319527709239648</v>
      </c>
      <c r="DL151" s="71">
        <f t="shared" si="663"/>
        <v>0.28629964705197569</v>
      </c>
      <c r="DM151" s="71">
        <f t="shared" si="663"/>
        <v>0.31067202415979683</v>
      </c>
      <c r="DN151" s="71">
        <f t="shared" si="663"/>
        <v>0.1710755578642626</v>
      </c>
      <c r="DQ151" s="71">
        <f t="shared" si="664"/>
        <v>1.1309549438437112E-2</v>
      </c>
      <c r="DR151" s="71">
        <f t="shared" si="664"/>
        <v>-2.5956893026569131E-2</v>
      </c>
      <c r="DS151" s="71">
        <f t="shared" si="664"/>
        <v>-1.31251752667775E-2</v>
      </c>
      <c r="DT151" s="71">
        <f t="shared" si="664"/>
        <v>1.6313256396416383E-4</v>
      </c>
      <c r="DV151" s="71">
        <f t="shared" si="665"/>
        <v>0.189137202216344</v>
      </c>
      <c r="DW151" s="71">
        <f t="shared" si="665"/>
        <v>0.2301946606624812</v>
      </c>
      <c r="DX151" s="71">
        <f t="shared" si="665"/>
        <v>0.36216639046715821</v>
      </c>
      <c r="DY151" s="71">
        <f t="shared" si="665"/>
        <v>0.21850174665401662</v>
      </c>
      <c r="DZ151" s="71"/>
      <c r="EB151" s="71">
        <f t="shared" si="666"/>
        <v>-7.0376167571632089E-3</v>
      </c>
      <c r="EC151" s="71">
        <f t="shared" si="666"/>
        <v>-4.5673848088459163E-3</v>
      </c>
      <c r="ED151" s="71">
        <f t="shared" si="666"/>
        <v>7.0252627704538067E-3</v>
      </c>
      <c r="EE151" s="71">
        <f t="shared" si="666"/>
        <v>-6.6721122227571738E-4</v>
      </c>
      <c r="EG151" s="71">
        <f t="shared" si="667"/>
        <v>6.3920649294373522E-4</v>
      </c>
      <c r="EH151" s="71">
        <f t="shared" si="667"/>
        <v>-1.3216777129319475E-3</v>
      </c>
      <c r="EI151" s="71">
        <f t="shared" si="667"/>
        <v>3.1192247598991752E-4</v>
      </c>
      <c r="EJ151" s="71">
        <f t="shared" si="667"/>
        <v>-8.196114849825033E-4</v>
      </c>
      <c r="EL151" s="71">
        <f t="shared" si="668"/>
        <v>4.5907219346536165E-3</v>
      </c>
      <c r="EM151" s="71">
        <f t="shared" si="668"/>
        <v>9.1149715880030763E-3</v>
      </c>
      <c r="EN151" s="71">
        <f t="shared" si="668"/>
        <v>1.2105813832982541E-2</v>
      </c>
      <c r="EO151" s="71">
        <f t="shared" si="668"/>
        <v>1.3941714802924342E-2</v>
      </c>
      <c r="EQ151" s="71">
        <f t="shared" si="669"/>
        <v>-4.0840357445903565E-2</v>
      </c>
      <c r="ER151" s="71">
        <f t="shared" si="669"/>
        <v>-3.6930839340703459E-2</v>
      </c>
      <c r="ES151" s="71">
        <f t="shared" si="669"/>
        <v>-2.5457681055703934E-2</v>
      </c>
      <c r="ET151" s="71">
        <f t="shared" si="669"/>
        <v>-4.9634327350291574E-4</v>
      </c>
      <c r="EW151" s="71">
        <f t="shared" si="676"/>
        <v>0.99118123072736541</v>
      </c>
      <c r="EX151" s="71">
        <f t="shared" si="670"/>
        <v>0.58348790282681606</v>
      </c>
      <c r="EY151" s="71">
        <f t="shared" si="567"/>
        <v>0.84284980139024523</v>
      </c>
      <c r="EZ151" s="71"/>
      <c r="FA151" s="71">
        <f t="shared" si="592"/>
        <v>0.99912875346269359</v>
      </c>
      <c r="FB151" s="71">
        <f t="shared" si="671"/>
        <v>0.96249899664294247</v>
      </c>
      <c r="FC151" s="71">
        <f t="shared" si="568"/>
        <v>0.98350373682515668</v>
      </c>
      <c r="FD151" s="71"/>
      <c r="FE151" s="71">
        <f t="shared" si="593"/>
        <v>0.99972659733079672</v>
      </c>
      <c r="FF151" s="71">
        <f t="shared" si="672"/>
        <v>1.003176149877709</v>
      </c>
      <c r="FG151" s="71">
        <f t="shared" si="569"/>
        <v>0.99627990603774452</v>
      </c>
      <c r="FH151" s="71"/>
      <c r="FI151" s="71">
        <f t="shared" si="595"/>
        <v>1.009868847182791</v>
      </c>
      <c r="FJ151" s="71">
        <f t="shared" si="673"/>
        <v>1.2374375585526651</v>
      </c>
      <c r="FK151" s="71">
        <f t="shared" si="570"/>
        <v>1.1724231103536589</v>
      </c>
      <c r="FM151" s="71">
        <f t="shared" si="597"/>
        <v>0.97234925632869496</v>
      </c>
      <c r="FN151" s="71">
        <f t="shared" si="674"/>
        <v>0.96632452666322399</v>
      </c>
      <c r="FO151" s="71">
        <f t="shared" si="571"/>
        <v>0.95646750960032301</v>
      </c>
      <c r="FQ151" s="238"/>
    </row>
    <row r="152" spans="1:173" x14ac:dyDescent="0.2">
      <c r="A152" s="50" t="s">
        <v>122</v>
      </c>
      <c r="B152" s="50">
        <f t="shared" si="572"/>
        <v>2005</v>
      </c>
      <c r="D152" s="79">
        <f t="shared" si="634"/>
        <v>2612.7460000000001</v>
      </c>
      <c r="E152" s="79">
        <f t="shared" si="634"/>
        <v>3289.0410000000002</v>
      </c>
      <c r="F152" s="79">
        <f t="shared" si="634"/>
        <v>3643.299</v>
      </c>
      <c r="G152" s="79">
        <f t="shared" si="634"/>
        <v>1982.6849999999999</v>
      </c>
      <c r="H152" s="79">
        <f t="shared" si="647"/>
        <v>11527.770999999999</v>
      </c>
      <c r="I152" s="74">
        <f t="shared" si="628"/>
        <v>11527.771000000001</v>
      </c>
      <c r="J152" s="321">
        <f t="shared" si="623"/>
        <v>20645.558055700298</v>
      </c>
      <c r="K152" s="321">
        <f t="shared" si="623"/>
        <v>25192.372358272885</v>
      </c>
      <c r="L152" s="321">
        <f t="shared" si="623"/>
        <v>40090.511021682389</v>
      </c>
      <c r="M152" s="321">
        <f t="shared" si="623"/>
        <v>24002.337651867256</v>
      </c>
      <c r="N152" s="321">
        <f t="shared" si="648"/>
        <v>109930.77908752284</v>
      </c>
      <c r="P152" s="84">
        <f t="shared" si="624"/>
        <v>38.992871452908545</v>
      </c>
      <c r="Q152" s="84">
        <f t="shared" si="624"/>
        <v>46.867938813061997</v>
      </c>
      <c r="R152" s="84">
        <f t="shared" si="624"/>
        <v>71.688733309583739</v>
      </c>
      <c r="S152" s="84">
        <f t="shared" si="624"/>
        <v>40.082952950836585</v>
      </c>
      <c r="T152" s="84">
        <f t="shared" si="649"/>
        <v>197.63249652639087</v>
      </c>
      <c r="V152" s="79">
        <f t="shared" si="635"/>
        <v>126.55245224909837</v>
      </c>
      <c r="W152" s="79">
        <f t="shared" si="635"/>
        <v>130.5570175458254</v>
      </c>
      <c r="X152" s="79">
        <f t="shared" si="635"/>
        <v>90.876841106604331</v>
      </c>
      <c r="Y152" s="79">
        <f t="shared" si="635"/>
        <v>82.603829208516999</v>
      </c>
      <c r="Z152" s="79">
        <f t="shared" si="635"/>
        <v>104.86390704847105</v>
      </c>
      <c r="AA152" s="150"/>
      <c r="AC152" s="84">
        <f t="shared" si="636"/>
        <v>67.00573470603203</v>
      </c>
      <c r="AD152" s="84">
        <f t="shared" si="636"/>
        <v>70.176779335628709</v>
      </c>
      <c r="AE152" s="84">
        <f t="shared" si="636"/>
        <v>50.821082083660478</v>
      </c>
      <c r="AF152" s="84">
        <f t="shared" si="636"/>
        <v>49.464544252312095</v>
      </c>
      <c r="AG152" s="84">
        <f t="shared" si="636"/>
        <v>58.329329450435992</v>
      </c>
      <c r="AI152" s="84">
        <f t="shared" si="637"/>
        <v>65.846646604966324</v>
      </c>
      <c r="AJ152" s="84">
        <f t="shared" si="637"/>
        <v>70.967702503781595</v>
      </c>
      <c r="AK152" s="84">
        <f t="shared" si="637"/>
        <v>51.3822721765682</v>
      </c>
      <c r="AL152" s="84">
        <f t="shared" si="637"/>
        <v>50.79951151512654</v>
      </c>
      <c r="AM152" s="84">
        <f t="shared" si="637"/>
        <v>58.762523402447222</v>
      </c>
      <c r="AN152" s="118">
        <f t="shared" si="612"/>
        <v>0.81006808172548728</v>
      </c>
      <c r="AO152" s="118">
        <f t="shared" si="613"/>
        <v>1.0176028417668621</v>
      </c>
      <c r="AP152" s="118">
        <f t="shared" si="614"/>
        <v>0.98885516734727685</v>
      </c>
      <c r="AQ152" s="118">
        <f t="shared" si="615"/>
        <v>0.98907813786476262</v>
      </c>
      <c r="AR152" s="118">
        <f t="shared" si="616"/>
        <v>0.97372086417766179</v>
      </c>
      <c r="AS152" s="118">
        <f t="shared" si="650"/>
        <v>0.99262805735818371</v>
      </c>
      <c r="AU152" s="124">
        <f t="shared" si="617"/>
        <v>1888.6809137204457</v>
      </c>
      <c r="AV152" s="124">
        <f t="shared" si="638"/>
        <v>1860.4019560575884</v>
      </c>
      <c r="AW152" s="124">
        <f t="shared" si="639"/>
        <v>1788.1721006452599</v>
      </c>
      <c r="AX152" s="124">
        <f t="shared" si="640"/>
        <v>1669.9603818679861</v>
      </c>
      <c r="AY152" s="124">
        <f t="shared" si="641"/>
        <v>1797.7903746960908</v>
      </c>
      <c r="BB152" s="71">
        <f t="shared" si="501"/>
        <v>0.86369151955973344</v>
      </c>
      <c r="BC152" s="71">
        <f t="shared" si="502"/>
        <v>0.81538835472634275</v>
      </c>
      <c r="BD152" s="71">
        <f t="shared" si="503"/>
        <v>0.81845547057969581</v>
      </c>
      <c r="BE152" s="71">
        <f t="shared" si="504"/>
        <v>0.78405975201609979</v>
      </c>
      <c r="BF152" s="71"/>
      <c r="BG152" s="71">
        <f t="shared" si="642"/>
        <v>0.99674637056345738</v>
      </c>
      <c r="BH152" s="71">
        <f t="shared" si="643"/>
        <v>0.9319385121746786</v>
      </c>
      <c r="BI152" s="71">
        <f t="shared" si="644"/>
        <v>0.96168166860002324</v>
      </c>
      <c r="BJ152" s="71">
        <f t="shared" si="645"/>
        <v>0.8561330254831877</v>
      </c>
      <c r="BK152" s="71"/>
      <c r="BL152" s="71">
        <f t="shared" ref="BL152:BO153" si="677">BQ152*BV152*CA152*CF152</f>
        <v>0.99674637056345727</v>
      </c>
      <c r="BM152" s="71">
        <f t="shared" si="677"/>
        <v>0.9319385121746786</v>
      </c>
      <c r="BN152" s="71">
        <f t="shared" si="677"/>
        <v>0.96168166860002313</v>
      </c>
      <c r="BO152" s="71">
        <f t="shared" si="677"/>
        <v>0.8561330254831877</v>
      </c>
      <c r="BP152" s="71"/>
      <c r="BQ152" s="147">
        <f>Northeast!AK152</f>
        <v>0.86799489882189407</v>
      </c>
      <c r="BR152" s="147">
        <f>Midwest!AK152</f>
        <v>0.82969464875374122</v>
      </c>
      <c r="BS152" s="147">
        <f>South!AK152</f>
        <v>0.80928478620838717</v>
      </c>
      <c r="BT152" s="147">
        <f>West!AK152</f>
        <v>0.78946791444061681</v>
      </c>
      <c r="BU152" s="72"/>
      <c r="BV152" s="147">
        <f>Northeast!AH152</f>
        <v>0.99504216065324624</v>
      </c>
      <c r="BW152" s="147">
        <f>Midwest!AH152</f>
        <v>0.98275715764963945</v>
      </c>
      <c r="BX152" s="147">
        <f>South!AH152</f>
        <v>1.0113318383436747</v>
      </c>
      <c r="BY152" s="147">
        <f>West!AH152</f>
        <v>0.99314961086373066</v>
      </c>
      <c r="CA152" s="147">
        <f>Northeast!AI152</f>
        <v>1.1415137481747206</v>
      </c>
      <c r="CB152" s="147">
        <f>Midwest!AI152</f>
        <v>1.1867202996356343</v>
      </c>
      <c r="CC152" s="147">
        <f>South!AI152</f>
        <v>1.2077581333861416</v>
      </c>
      <c r="CD152" s="147">
        <f>West!AI152</f>
        <v>1.1992005825783114</v>
      </c>
      <c r="CF152" s="147">
        <f>Northeast!AJ152</f>
        <v>1.0109853472496628</v>
      </c>
      <c r="CG152" s="147">
        <f>Midwest!AJ152</f>
        <v>0.96310665384310346</v>
      </c>
      <c r="CH152" s="147">
        <f>South!AJ152</f>
        <v>0.97287335913634565</v>
      </c>
      <c r="CI152" s="147">
        <f>West!AJ152</f>
        <v>0.91054257790554871</v>
      </c>
      <c r="CK152" s="73">
        <f t="shared" si="505"/>
        <v>1.2658395878589526</v>
      </c>
      <c r="CL152" s="73">
        <f t="shared" si="506"/>
        <v>0.92592551721241012</v>
      </c>
      <c r="CM152" s="73">
        <f t="shared" si="651"/>
        <v>0.98268000186193394</v>
      </c>
      <c r="CN152" s="73">
        <f t="shared" si="652"/>
        <v>0.99590169002687801</v>
      </c>
      <c r="CO152" s="73">
        <f t="shared" si="653"/>
        <v>1.184690573768391</v>
      </c>
      <c r="CP152" s="73">
        <f t="shared" si="654"/>
        <v>0.96746515977255776</v>
      </c>
      <c r="CQ152" s="73">
        <f t="shared" si="655"/>
        <v>0.82548122185905781</v>
      </c>
      <c r="CR152" s="73">
        <f t="shared" si="656"/>
        <v>1.1720731750962434</v>
      </c>
      <c r="CS152" s="73">
        <f t="shared" si="657"/>
        <v>1.1720731750962448</v>
      </c>
      <c r="CT152" s="73"/>
      <c r="CU152" s="73">
        <f t="shared" si="658"/>
        <v>1.1216796853684228</v>
      </c>
      <c r="CW152" s="242">
        <f t="shared" si="659"/>
        <v>1.109883328033169</v>
      </c>
      <c r="CX152" s="53"/>
      <c r="CZ152" s="71">
        <f t="shared" ref="CZ152:DC153" si="678">D152/$H152</f>
        <v>0.22664797904122144</v>
      </c>
      <c r="DA152" s="71">
        <f t="shared" si="678"/>
        <v>0.28531456775121578</v>
      </c>
      <c r="DB152" s="71">
        <f t="shared" si="678"/>
        <v>0.31604540027729561</v>
      </c>
      <c r="DC152" s="71">
        <f t="shared" si="678"/>
        <v>0.17199205293026729</v>
      </c>
      <c r="DE152" s="71">
        <f t="shared" ref="DE152:DH153" si="679">(CZ152-CZ151)/LN(CZ152/CZ151)</f>
        <v>0.2291052548427846</v>
      </c>
      <c r="DF152" s="71">
        <f t="shared" si="679"/>
        <v>0.28355811461713437</v>
      </c>
      <c r="DG152" s="71">
        <f t="shared" si="679"/>
        <v>0.31405337000832745</v>
      </c>
      <c r="DH152" s="71">
        <f t="shared" si="679"/>
        <v>0.17326348091717877</v>
      </c>
      <c r="DI152" s="71">
        <f t="shared" si="662"/>
        <v>0.99998022038542522</v>
      </c>
      <c r="DJ152" s="71"/>
      <c r="DK152" s="71">
        <f t="shared" ref="DK152:DN153" si="680">DE152/$DI152</f>
        <v>0.22910978654605779</v>
      </c>
      <c r="DL152" s="71">
        <f t="shared" si="680"/>
        <v>0.28356372339829056</v>
      </c>
      <c r="DM152" s="71">
        <f t="shared" si="680"/>
        <v>0.31405958198581263</v>
      </c>
      <c r="DN152" s="71">
        <f t="shared" si="680"/>
        <v>0.17326690806983897</v>
      </c>
      <c r="DQ152" s="71">
        <f t="shared" ref="DQ152:DT153" si="681">LN(BQ152/BQ151)</f>
        <v>-3.5045276666782525E-2</v>
      </c>
      <c r="DR152" s="71">
        <f t="shared" si="681"/>
        <v>-7.0122957964654726E-3</v>
      </c>
      <c r="DS152" s="71">
        <f t="shared" si="681"/>
        <v>-1.9844625754855048E-2</v>
      </c>
      <c r="DT152" s="71">
        <f t="shared" si="681"/>
        <v>-2.638825670865139E-2</v>
      </c>
      <c r="DV152" s="71">
        <f t="shared" ref="DV152:DY153" si="682">J152/$N152</f>
        <v>0.18780507358419668</v>
      </c>
      <c r="DW152" s="71">
        <f t="shared" si="682"/>
        <v>0.22916577656759482</v>
      </c>
      <c r="DX152" s="71">
        <f t="shared" si="682"/>
        <v>0.3646886827734005</v>
      </c>
      <c r="DY152" s="71">
        <f t="shared" si="682"/>
        <v>0.21834046707480786</v>
      </c>
      <c r="DZ152" s="71"/>
      <c r="EB152" s="71">
        <f t="shared" ref="EB152:EE153" si="683">LN(DV152/DV151)</f>
        <v>-7.0681070474374278E-3</v>
      </c>
      <c r="EC152" s="71">
        <f t="shared" si="683"/>
        <v>-4.4796448804345331E-3</v>
      </c>
      <c r="ED152" s="71">
        <f t="shared" si="683"/>
        <v>6.9403173303067703E-3</v>
      </c>
      <c r="EE152" s="71">
        <f t="shared" si="683"/>
        <v>-7.3838828514214089E-4</v>
      </c>
      <c r="EG152" s="71">
        <f t="shared" ref="EG152:EJ153" si="684">LN(BV152/BV151)</f>
        <v>5.2097127757307418E-4</v>
      </c>
      <c r="EH152" s="71">
        <f t="shared" si="684"/>
        <v>-1.4067804016829305E-3</v>
      </c>
      <c r="EI152" s="71">
        <f t="shared" si="684"/>
        <v>1.9297331623766438E-4</v>
      </c>
      <c r="EJ152" s="71">
        <f t="shared" si="684"/>
        <v>-9.2777779120579214E-4</v>
      </c>
      <c r="EL152" s="71">
        <f t="shared" ref="EL152:EO153" si="685">LN(CA152/CA151)</f>
        <v>5.0172631388455749E-3</v>
      </c>
      <c r="EM152" s="71">
        <f t="shared" si="685"/>
        <v>9.6718569733152144E-3</v>
      </c>
      <c r="EN152" s="71">
        <f t="shared" si="685"/>
        <v>1.2707508348940902E-2</v>
      </c>
      <c r="EO152" s="71">
        <f t="shared" si="685"/>
        <v>1.4578508083053816E-2</v>
      </c>
      <c r="EQ152" s="71">
        <f t="shared" ref="EQ152:ET153" si="686">LN(AO152/AO151)</f>
        <v>1.4848555933407321E-2</v>
      </c>
      <c r="ER152" s="71">
        <f t="shared" si="686"/>
        <v>1.539176888096567E-2</v>
      </c>
      <c r="ES152" s="71">
        <f t="shared" si="686"/>
        <v>1.2464767415067001E-2</v>
      </c>
      <c r="ET152" s="71">
        <f t="shared" si="686"/>
        <v>-1.4346826610047859E-3</v>
      </c>
      <c r="EW152" s="71">
        <f t="shared" si="676"/>
        <v>0.97939303123458221</v>
      </c>
      <c r="EX152" s="71">
        <f t="shared" si="670"/>
        <v>0.57146398583826474</v>
      </c>
      <c r="EY152" s="71">
        <f t="shared" si="567"/>
        <v>0.82548122185905781</v>
      </c>
      <c r="EZ152" s="71"/>
      <c r="FA152" s="71">
        <f t="shared" si="592"/>
        <v>0.99916244856793135</v>
      </c>
      <c r="FB152" s="71">
        <f t="shared" si="671"/>
        <v>0.96169285422993955</v>
      </c>
      <c r="FC152" s="71">
        <f t="shared" si="568"/>
        <v>0.98268000186193394</v>
      </c>
      <c r="FD152" s="71"/>
      <c r="FE152" s="71">
        <f t="shared" si="593"/>
        <v>0.9996203717363219</v>
      </c>
      <c r="FF152" s="71">
        <f t="shared" si="672"/>
        <v>1.0027953158577676</v>
      </c>
      <c r="FG152" s="71">
        <f t="shared" si="569"/>
        <v>0.99590169002687801</v>
      </c>
      <c r="FH152" s="71"/>
      <c r="FI152" s="71">
        <f t="shared" si="595"/>
        <v>1.0104633415244022</v>
      </c>
      <c r="FJ152" s="71">
        <f t="shared" si="673"/>
        <v>1.250385290342924</v>
      </c>
      <c r="FK152" s="71">
        <f t="shared" si="570"/>
        <v>1.184690573768391</v>
      </c>
      <c r="FM152" s="71">
        <f t="shared" si="597"/>
        <v>1.0114981952464128</v>
      </c>
      <c r="FN152" s="71">
        <f t="shared" si="674"/>
        <v>0.97743551474219514</v>
      </c>
      <c r="FO152" s="71">
        <f t="shared" si="571"/>
        <v>0.96746515977255776</v>
      </c>
      <c r="FQ152" s="238"/>
    </row>
    <row r="153" spans="1:173" x14ac:dyDescent="0.2">
      <c r="A153" s="50" t="s">
        <v>122</v>
      </c>
      <c r="B153" s="50">
        <f t="shared" si="572"/>
        <v>2006</v>
      </c>
      <c r="D153" s="79">
        <f t="shared" si="634"/>
        <v>2290.0060000000003</v>
      </c>
      <c r="E153" s="79">
        <f t="shared" si="634"/>
        <v>2984.8160000000003</v>
      </c>
      <c r="F153" s="79">
        <f t="shared" si="634"/>
        <v>3460.652</v>
      </c>
      <c r="G153" s="79">
        <f t="shared" si="634"/>
        <v>2016.912</v>
      </c>
      <c r="H153" s="79">
        <f t="shared" si="647"/>
        <v>10752.386</v>
      </c>
      <c r="I153" s="74">
        <f t="shared" si="628"/>
        <v>10752.385999999999</v>
      </c>
      <c r="J153" s="321">
        <f t="shared" si="623"/>
        <v>20585.898487020273</v>
      </c>
      <c r="K153" s="321">
        <f t="shared" si="623"/>
        <v>25261.048382555618</v>
      </c>
      <c r="L153" s="321">
        <f t="shared" si="623"/>
        <v>40608.689538797335</v>
      </c>
      <c r="M153" s="321">
        <f t="shared" si="623"/>
        <v>24287.534937110078</v>
      </c>
      <c r="N153" s="321">
        <f t="shared" si="648"/>
        <v>110743.17134548329</v>
      </c>
      <c r="P153" s="84">
        <f t="shared" si="624"/>
        <v>39.23206519932063</v>
      </c>
      <c r="Q153" s="84">
        <f t="shared" si="624"/>
        <v>47.322011394125397</v>
      </c>
      <c r="R153" s="84">
        <f t="shared" si="624"/>
        <v>73.56480878051552</v>
      </c>
      <c r="S153" s="84">
        <f t="shared" si="624"/>
        <v>41.084056843223522</v>
      </c>
      <c r="T153" s="84">
        <f t="shared" si="649"/>
        <v>201.20294221718507</v>
      </c>
      <c r="V153" s="79">
        <f t="shared" si="635"/>
        <v>111.24148899519176</v>
      </c>
      <c r="W153" s="79">
        <f t="shared" si="635"/>
        <v>118.15883310928646</v>
      </c>
      <c r="X153" s="79">
        <f t="shared" si="635"/>
        <v>85.219494627959136</v>
      </c>
      <c r="Y153" s="79">
        <f t="shared" si="635"/>
        <v>83.043092072644413</v>
      </c>
      <c r="Z153" s="79">
        <f t="shared" si="635"/>
        <v>97.092993358985467</v>
      </c>
      <c r="AA153" s="150"/>
      <c r="AC153" s="84">
        <f t="shared" si="636"/>
        <v>58.370773711898693</v>
      </c>
      <c r="AD153" s="84">
        <f t="shared" si="636"/>
        <v>63.074580138631603</v>
      </c>
      <c r="AE153" s="84">
        <f t="shared" si="636"/>
        <v>47.042221102280536</v>
      </c>
      <c r="AF153" s="84">
        <f t="shared" si="636"/>
        <v>49.092328143165666</v>
      </c>
      <c r="AG153" s="84">
        <f t="shared" si="636"/>
        <v>53.440500827237017</v>
      </c>
      <c r="AI153" s="84">
        <f t="shared" si="637"/>
        <v>63.472232771745759</v>
      </c>
      <c r="AJ153" s="84">
        <f t="shared" si="637"/>
        <v>67.63403507469377</v>
      </c>
      <c r="AK153" s="84">
        <f t="shared" si="637"/>
        <v>49.308272497324467</v>
      </c>
      <c r="AL153" s="84">
        <f t="shared" si="637"/>
        <v>49.233559584152914</v>
      </c>
      <c r="AM153" s="84">
        <f t="shared" si="637"/>
        <v>56.364947878118464</v>
      </c>
      <c r="AN153" s="118">
        <f t="shared" si="612"/>
        <v>0.77701641387107223</v>
      </c>
      <c r="AO153" s="118">
        <f t="shared" si="613"/>
        <v>0.91962691657322715</v>
      </c>
      <c r="AP153" s="118">
        <f t="shared" si="614"/>
        <v>0.93258638300928243</v>
      </c>
      <c r="AQ153" s="118">
        <f t="shared" si="615"/>
        <v>0.9540431801749516</v>
      </c>
      <c r="AR153" s="118">
        <f t="shared" si="616"/>
        <v>0.99713139894453806</v>
      </c>
      <c r="AS153" s="118">
        <f t="shared" si="650"/>
        <v>0.94811585637930218</v>
      </c>
      <c r="AU153" s="124">
        <f t="shared" si="617"/>
        <v>1905.7737617844105</v>
      </c>
      <c r="AV153" s="124">
        <f t="shared" si="638"/>
        <v>1873.3193760400022</v>
      </c>
      <c r="AW153" s="124">
        <f t="shared" si="639"/>
        <v>1811.5533797324852</v>
      </c>
      <c r="AX153" s="124">
        <f t="shared" si="640"/>
        <v>1691.5696446595425</v>
      </c>
      <c r="AY153" s="124">
        <f t="shared" si="641"/>
        <v>1816.8428786412139</v>
      </c>
      <c r="BB153" s="71">
        <f t="shared" si="501"/>
        <v>0.83254701642381745</v>
      </c>
      <c r="BC153" s="71">
        <f t="shared" si="502"/>
        <v>0.77708595089603871</v>
      </c>
      <c r="BD153" s="71">
        <f t="shared" si="503"/>
        <v>0.78541924404567998</v>
      </c>
      <c r="BE153" s="71">
        <f t="shared" si="504"/>
        <v>0.75989023057684901</v>
      </c>
      <c r="BF153" s="71"/>
      <c r="BG153" s="71">
        <f t="shared" si="642"/>
        <v>0.87615489420768722</v>
      </c>
      <c r="BH153" s="71">
        <f t="shared" si="643"/>
        <v>0.84343813299437309</v>
      </c>
      <c r="BI153" s="71">
        <f t="shared" si="644"/>
        <v>0.90181420032997361</v>
      </c>
      <c r="BJ153" s="71">
        <f t="shared" si="645"/>
        <v>0.86068568906369203</v>
      </c>
      <c r="BK153" s="71"/>
      <c r="BL153" s="71">
        <f t="shared" si="677"/>
        <v>0.87615489420768733</v>
      </c>
      <c r="BM153" s="71">
        <f t="shared" si="677"/>
        <v>0.84343813299437309</v>
      </c>
      <c r="BN153" s="71">
        <f t="shared" si="677"/>
        <v>0.90181420032997373</v>
      </c>
      <c r="BO153" s="71">
        <f t="shared" si="677"/>
        <v>0.86068568906369192</v>
      </c>
      <c r="BP153" s="71"/>
      <c r="BQ153" s="147">
        <f>Northeast!AK153</f>
        <v>0.83710910673082606</v>
      </c>
      <c r="BR153" s="147">
        <f>Midwest!AK153</f>
        <v>0.79023596793829853</v>
      </c>
      <c r="BS153" s="147">
        <f>South!AK153</f>
        <v>0.77720144004988079</v>
      </c>
      <c r="BT153" s="147">
        <f>West!AK153</f>
        <v>0.76546046232945075</v>
      </c>
      <c r="BU153" s="72"/>
      <c r="BV153" s="147">
        <f>Northeast!AH153</f>
        <v>0.99455018435431342</v>
      </c>
      <c r="BW153" s="147">
        <f>Midwest!AH153</f>
        <v>0.98335937925406258</v>
      </c>
      <c r="BX153" s="147">
        <f>South!AH153</f>
        <v>1.0105735830794031</v>
      </c>
      <c r="BY153" s="147">
        <f>West!AH153</f>
        <v>0.9927230313951807</v>
      </c>
      <c r="CA153" s="147">
        <f>Northeast!AI153</f>
        <v>1.1518446203293198</v>
      </c>
      <c r="CB153" s="147">
        <f>Midwest!AI153</f>
        <v>1.1949601127911387</v>
      </c>
      <c r="CC153" s="147">
        <f>South!AI153</f>
        <v>1.2235501983537014</v>
      </c>
      <c r="CD153" s="147">
        <f>West!AI153</f>
        <v>1.2147182204876226</v>
      </c>
      <c r="CF153" s="147">
        <f>Northeast!AJ153</f>
        <v>0.91364656173486425</v>
      </c>
      <c r="CG153" s="147">
        <f>Midwest!AJ153</f>
        <v>0.90830303609495144</v>
      </c>
      <c r="CH153" s="147">
        <f>South!AJ153</f>
        <v>0.93841240436439177</v>
      </c>
      <c r="CI153" s="147">
        <f>West!AJ153</f>
        <v>0.93243415839949373</v>
      </c>
      <c r="CK153" s="73">
        <f t="shared" si="505"/>
        <v>1.2751941861755689</v>
      </c>
      <c r="CL153" s="73">
        <f t="shared" si="506"/>
        <v>0.85731003759057922</v>
      </c>
      <c r="CM153" s="73">
        <f t="shared" si="651"/>
        <v>0.98168502213010234</v>
      </c>
      <c r="CN153" s="73">
        <f t="shared" si="652"/>
        <v>0.99565003335121816</v>
      </c>
      <c r="CO153" s="73">
        <f t="shared" si="653"/>
        <v>1.1970548161318673</v>
      </c>
      <c r="CP153" s="73">
        <f t="shared" si="654"/>
        <v>0.92399050476961042</v>
      </c>
      <c r="CQ153" s="73">
        <f t="shared" si="655"/>
        <v>0.79300784646058564</v>
      </c>
      <c r="CR153" s="73">
        <f t="shared" si="656"/>
        <v>1.093236775685464</v>
      </c>
      <c r="CS153" s="73">
        <f t="shared" si="657"/>
        <v>1.0932367756854651</v>
      </c>
      <c r="CT153" s="73"/>
      <c r="CU153" s="73">
        <f t="shared" si="658"/>
        <v>1.0810864500483712</v>
      </c>
      <c r="CW153" s="242">
        <f t="shared" si="659"/>
        <v>1.0104052404620822</v>
      </c>
      <c r="CX153" s="53"/>
      <c r="CZ153" s="71">
        <f t="shared" si="678"/>
        <v>0.2129765430668133</v>
      </c>
      <c r="DA153" s="71">
        <f t="shared" si="678"/>
        <v>0.27759568899405213</v>
      </c>
      <c r="DB153" s="71">
        <f t="shared" si="678"/>
        <v>0.32184968061972474</v>
      </c>
      <c r="DC153" s="71">
        <f t="shared" si="678"/>
        <v>0.18757808731940984</v>
      </c>
      <c r="DE153" s="71">
        <f t="shared" si="679"/>
        <v>0.21974138375675095</v>
      </c>
      <c r="DF153" s="71">
        <f t="shared" si="679"/>
        <v>0.28143748669815649</v>
      </c>
      <c r="DG153" s="71">
        <f t="shared" si="679"/>
        <v>0.31893873795231342</v>
      </c>
      <c r="DH153" s="71">
        <f t="shared" si="679"/>
        <v>0.17967241417092536</v>
      </c>
      <c r="DI153" s="71">
        <f t="shared" si="662"/>
        <v>0.9997900225781462</v>
      </c>
      <c r="DJ153" s="71"/>
      <c r="DK153" s="71">
        <f t="shared" si="680"/>
        <v>0.21978753417653293</v>
      </c>
      <c r="DL153" s="71">
        <f t="shared" si="680"/>
        <v>0.28149659462735699</v>
      </c>
      <c r="DM153" s="71">
        <f t="shared" si="680"/>
        <v>0.3190057219513654</v>
      </c>
      <c r="DN153" s="71">
        <f t="shared" si="680"/>
        <v>0.17971014924474474</v>
      </c>
      <c r="DQ153" s="71">
        <f t="shared" si="681"/>
        <v>-3.6231421198599678E-2</v>
      </c>
      <c r="DR153" s="71">
        <f t="shared" si="681"/>
        <v>-4.8726145579805258E-2</v>
      </c>
      <c r="DS153" s="71">
        <f t="shared" si="681"/>
        <v>-4.0451307249693591E-2</v>
      </c>
      <c r="DT153" s="71">
        <f t="shared" si="681"/>
        <v>-3.0881628223774677E-2</v>
      </c>
      <c r="DV153" s="71">
        <f t="shared" si="682"/>
        <v>0.18588864881608683</v>
      </c>
      <c r="DW153" s="71">
        <f t="shared" si="682"/>
        <v>0.22810479486585428</v>
      </c>
      <c r="DX153" s="71">
        <f t="shared" si="682"/>
        <v>0.36669249259722936</v>
      </c>
      <c r="DY153" s="71">
        <f t="shared" si="682"/>
        <v>0.21931406372082965</v>
      </c>
      <c r="DZ153" s="71"/>
      <c r="EB153" s="71">
        <f t="shared" si="683"/>
        <v>-1.0256750135246786E-2</v>
      </c>
      <c r="EC153" s="71">
        <f t="shared" si="683"/>
        <v>-4.6405068332843382E-3</v>
      </c>
      <c r="ED153" s="71">
        <f t="shared" si="683"/>
        <v>5.4795362666072624E-3</v>
      </c>
      <c r="EE153" s="71">
        <f t="shared" si="683"/>
        <v>4.449163363096211E-3</v>
      </c>
      <c r="EG153" s="71">
        <f t="shared" si="684"/>
        <v>-4.9454986112568763E-4</v>
      </c>
      <c r="EH153" s="71">
        <f t="shared" si="684"/>
        <v>6.1260013020883529E-4</v>
      </c>
      <c r="EI153" s="71">
        <f t="shared" si="684"/>
        <v>-7.5004032511559514E-4</v>
      </c>
      <c r="EJ153" s="71">
        <f t="shared" si="684"/>
        <v>-4.2961413137326457E-4</v>
      </c>
      <c r="EL153" s="71">
        <f t="shared" si="685"/>
        <v>9.0094441202020255E-3</v>
      </c>
      <c r="EM153" s="71">
        <f t="shared" si="685"/>
        <v>6.9193549122748641E-3</v>
      </c>
      <c r="EN153" s="71">
        <f t="shared" si="685"/>
        <v>1.2990772786881781E-2</v>
      </c>
      <c r="EO153" s="71">
        <f t="shared" si="685"/>
        <v>1.2856978989470148E-2</v>
      </c>
      <c r="EQ153" s="71">
        <f t="shared" si="686"/>
        <v>-0.10123692286724958</v>
      </c>
      <c r="ER153" s="71">
        <f t="shared" si="686"/>
        <v>-5.8586094204826113E-2</v>
      </c>
      <c r="ES153" s="71">
        <f t="shared" si="686"/>
        <v>-3.6064402781065943E-2</v>
      </c>
      <c r="ET153" s="71">
        <f t="shared" si="686"/>
        <v>2.3757880123230768E-2</v>
      </c>
      <c r="EW153" s="71">
        <f t="shared" si="676"/>
        <v>0.96066127909567789</v>
      </c>
      <c r="EX153" s="71">
        <f t="shared" si="670"/>
        <v>0.54898332359250179</v>
      </c>
      <c r="EY153" s="71">
        <f t="shared" si="567"/>
        <v>0.79300784646058564</v>
      </c>
      <c r="EZ153" s="71"/>
      <c r="FA153" s="71">
        <f t="shared" si="592"/>
        <v>0.99898748348399646</v>
      </c>
      <c r="FB153" s="71">
        <f t="shared" si="671"/>
        <v>0.96071912433170914</v>
      </c>
      <c r="FC153" s="71">
        <f t="shared" si="568"/>
        <v>0.98168502213010234</v>
      </c>
      <c r="FD153" s="71"/>
      <c r="FE153" s="71">
        <f t="shared" si="593"/>
        <v>0.99974730771302045</v>
      </c>
      <c r="FF153" s="71">
        <f t="shared" si="672"/>
        <v>1.002541917216031</v>
      </c>
      <c r="FG153" s="71">
        <f t="shared" si="569"/>
        <v>0.99565003335121816</v>
      </c>
      <c r="FH153" s="71"/>
      <c r="FI153" s="71">
        <f t="shared" si="595"/>
        <v>1.0104366850190651</v>
      </c>
      <c r="FJ153" s="71">
        <f t="shared" si="673"/>
        <v>1.2634351677707054</v>
      </c>
      <c r="FK153" s="71">
        <f t="shared" si="570"/>
        <v>1.1970548161318673</v>
      </c>
      <c r="FM153" s="71">
        <f t="shared" si="597"/>
        <v>0.95506333787444309</v>
      </c>
      <c r="FN153" s="71">
        <f t="shared" si="674"/>
        <v>0.93351282526670532</v>
      </c>
      <c r="FO153" s="71">
        <f t="shared" si="571"/>
        <v>0.92399050476961042</v>
      </c>
      <c r="FQ153" s="238"/>
    </row>
    <row r="154" spans="1:173" x14ac:dyDescent="0.2">
      <c r="A154" s="50" t="s">
        <v>122</v>
      </c>
      <c r="B154" s="50">
        <f t="shared" si="572"/>
        <v>2007</v>
      </c>
      <c r="D154" s="79">
        <f t="shared" si="634"/>
        <v>2466.5389999999998</v>
      </c>
      <c r="E154" s="79">
        <f t="shared" si="634"/>
        <v>3202.5859999999998</v>
      </c>
      <c r="F154" s="79">
        <f t="shared" si="634"/>
        <v>3595.665</v>
      </c>
      <c r="G154" s="79">
        <f t="shared" si="634"/>
        <v>2069.6030000000001</v>
      </c>
      <c r="H154" s="79">
        <f t="shared" si="647"/>
        <v>11334.393</v>
      </c>
      <c r="I154" s="74">
        <f t="shared" si="628"/>
        <v>11334.393</v>
      </c>
      <c r="J154" s="321">
        <f t="shared" si="623"/>
        <v>20490.274560270911</v>
      </c>
      <c r="K154" s="321">
        <f t="shared" si="623"/>
        <v>25277.567710573276</v>
      </c>
      <c r="L154" s="321">
        <f t="shared" si="623"/>
        <v>41052.169385326495</v>
      </c>
      <c r="M154" s="321">
        <f t="shared" si="623"/>
        <v>24530.086823072674</v>
      </c>
      <c r="N154" s="321">
        <f t="shared" si="648"/>
        <v>111350.09847924336</v>
      </c>
      <c r="P154" s="84">
        <f t="shared" si="624"/>
        <v>39.231788515015019</v>
      </c>
      <c r="Q154" s="84">
        <f t="shared" si="624"/>
        <v>47.475323134158216</v>
      </c>
      <c r="R154" s="84">
        <f t="shared" si="624"/>
        <v>75.024307467893479</v>
      </c>
      <c r="S154" s="84">
        <f t="shared" si="624"/>
        <v>41.850473380066234</v>
      </c>
      <c r="T154" s="84">
        <f t="shared" si="649"/>
        <v>203.58189249713294</v>
      </c>
      <c r="V154" s="79">
        <f t="shared" si="635"/>
        <v>120.37608343142614</v>
      </c>
      <c r="W154" s="79">
        <f t="shared" si="635"/>
        <v>126.69676278467253</v>
      </c>
      <c r="X154" s="79">
        <f t="shared" si="635"/>
        <v>87.587697650034983</v>
      </c>
      <c r="Y154" s="79">
        <f t="shared" si="635"/>
        <v>84.369982663630807</v>
      </c>
      <c r="Z154" s="79">
        <f t="shared" si="635"/>
        <v>101.79059699810531</v>
      </c>
      <c r="AA154" s="150"/>
      <c r="AC154" s="84">
        <f t="shared" si="636"/>
        <v>62.870929247999783</v>
      </c>
      <c r="AD154" s="84">
        <f t="shared" si="636"/>
        <v>67.457908415914673</v>
      </c>
      <c r="AE154" s="84">
        <f t="shared" si="636"/>
        <v>47.926666987746053</v>
      </c>
      <c r="AF154" s="84">
        <f t="shared" si="636"/>
        <v>49.452319958363269</v>
      </c>
      <c r="AG154" s="84">
        <f t="shared" si="636"/>
        <v>55.674858215396654</v>
      </c>
      <c r="AI154" s="84">
        <f t="shared" si="637"/>
        <v>63.569427522742821</v>
      </c>
      <c r="AJ154" s="84">
        <f t="shared" si="637"/>
        <v>68.746314768403693</v>
      </c>
      <c r="AK154" s="84">
        <f t="shared" si="637"/>
        <v>49.189945395840169</v>
      </c>
      <c r="AL154" s="84">
        <f t="shared" si="637"/>
        <v>49.866994363077168</v>
      </c>
      <c r="AM154" s="84">
        <f t="shared" si="637"/>
        <v>56.660710885719212</v>
      </c>
      <c r="AN154" s="118">
        <f t="shared" si="612"/>
        <v>0.78109364130005154</v>
      </c>
      <c r="AO154" s="118">
        <f t="shared" si="613"/>
        <v>0.98901204081957261</v>
      </c>
      <c r="AP154" s="118">
        <f t="shared" si="614"/>
        <v>0.98125853935837182</v>
      </c>
      <c r="AQ154" s="118">
        <f t="shared" si="615"/>
        <v>0.9743183612437808</v>
      </c>
      <c r="AR154" s="118">
        <f t="shared" si="616"/>
        <v>0.99168439144948872</v>
      </c>
      <c r="AS154" s="118">
        <f t="shared" si="650"/>
        <v>0.9826007712414524</v>
      </c>
      <c r="AU154" s="124">
        <f t="shared" si="617"/>
        <v>1914.6541155228092</v>
      </c>
      <c r="AV154" s="124">
        <f t="shared" si="638"/>
        <v>1878.160259632097</v>
      </c>
      <c r="AW154" s="124">
        <f t="shared" si="639"/>
        <v>1827.5357573358799</v>
      </c>
      <c r="AX154" s="124">
        <f t="shared" si="640"/>
        <v>1706.08745423201</v>
      </c>
      <c r="AY154" s="124">
        <f t="shared" si="641"/>
        <v>1828.3045572257163</v>
      </c>
      <c r="BB154" s="71">
        <f t="shared" si="501"/>
        <v>0.83382189200989709</v>
      </c>
      <c r="BC154" s="71">
        <f t="shared" si="502"/>
        <v>0.78986556581172984</v>
      </c>
      <c r="BD154" s="71">
        <f t="shared" si="503"/>
        <v>0.78353444099152803</v>
      </c>
      <c r="BE154" s="71">
        <f t="shared" si="504"/>
        <v>0.76966691347927885</v>
      </c>
      <c r="BF154" s="71"/>
      <c r="BG154" s="71">
        <f t="shared" si="642"/>
        <v>0.94810034993828241</v>
      </c>
      <c r="BH154" s="71">
        <f t="shared" si="643"/>
        <v>0.90438334780014551</v>
      </c>
      <c r="BI154" s="71">
        <f t="shared" si="644"/>
        <v>0.92687512241002157</v>
      </c>
      <c r="BJ154" s="71">
        <f t="shared" si="645"/>
        <v>0.87443801588717085</v>
      </c>
      <c r="BK154" s="71"/>
      <c r="BL154" s="71">
        <f t="shared" ref="BL154:BO157" si="687">BQ154*BV154*CA154*CF154</f>
        <v>0.94810034993828241</v>
      </c>
      <c r="BM154" s="71">
        <f t="shared" si="687"/>
        <v>0.9043833478001454</v>
      </c>
      <c r="BN154" s="71">
        <f t="shared" si="687"/>
        <v>0.92687512241002157</v>
      </c>
      <c r="BO154" s="71">
        <f t="shared" si="687"/>
        <v>0.87443801588717096</v>
      </c>
      <c r="BP154" s="71"/>
      <c r="BQ154" s="147">
        <f>Northeast!AK154</f>
        <v>0.83857753783867761</v>
      </c>
      <c r="BR154" s="147">
        <f>Midwest!AK154</f>
        <v>0.80258615298869673</v>
      </c>
      <c r="BS154" s="147">
        <f>South!AK154</f>
        <v>0.77585036916078121</v>
      </c>
      <c r="BT154" s="147">
        <f>West!AK154</f>
        <v>0.77559268907619972</v>
      </c>
      <c r="BU154" s="72"/>
      <c r="BV154" s="147">
        <f>Northeast!AH154</f>
        <v>0.99432891341087259</v>
      </c>
      <c r="BW154" s="147">
        <f>Midwest!AH154</f>
        <v>0.98415050256025793</v>
      </c>
      <c r="BX154" s="147">
        <f>South!AH154</f>
        <v>1.0099040641548684</v>
      </c>
      <c r="BY154" s="147">
        <f>West!AH154</f>
        <v>0.99235968095060423</v>
      </c>
      <c r="CA154" s="147">
        <f>Northeast!AI154</f>
        <v>1.1572118826378419</v>
      </c>
      <c r="CB154" s="147">
        <f>Midwest!AI154</f>
        <v>1.1980480340912678</v>
      </c>
      <c r="CC154" s="147">
        <f>South!AI154</f>
        <v>1.2343449347967892</v>
      </c>
      <c r="CD154" s="147">
        <f>West!AI154</f>
        <v>1.2251434772099346</v>
      </c>
      <c r="CF154" s="147">
        <f>Northeast!AJ154</f>
        <v>0.98258047293381068</v>
      </c>
      <c r="CG154" s="147">
        <f>Midwest!AJ154</f>
        <v>0.95570783225175504</v>
      </c>
      <c r="CH154" s="147">
        <f>South!AJ154</f>
        <v>0.95835540255471918</v>
      </c>
      <c r="CI154" s="147">
        <f>West!AJ154</f>
        <v>0.92734057108009116</v>
      </c>
      <c r="CK154" s="73">
        <f t="shared" si="505"/>
        <v>1.2821828785075644</v>
      </c>
      <c r="CL154" s="73">
        <f t="shared" si="506"/>
        <v>0.8987888571543059</v>
      </c>
      <c r="CM154" s="73">
        <f t="shared" si="651"/>
        <v>0.98072848542110158</v>
      </c>
      <c r="CN154" s="73">
        <f t="shared" si="652"/>
        <v>0.99554828340344048</v>
      </c>
      <c r="CO154" s="73">
        <f t="shared" si="653"/>
        <v>1.204393866084861</v>
      </c>
      <c r="CP154" s="73">
        <f t="shared" si="654"/>
        <v>0.95749134371883204</v>
      </c>
      <c r="CQ154" s="73">
        <f t="shared" si="655"/>
        <v>0.79825779969073729</v>
      </c>
      <c r="CR154" s="73">
        <f t="shared" si="656"/>
        <v>1.152411684036631</v>
      </c>
      <c r="CS154" s="73">
        <f t="shared" si="657"/>
        <v>1.1524116840366321</v>
      </c>
      <c r="CT154" s="73"/>
      <c r="CU154" s="73">
        <f t="shared" si="658"/>
        <v>1.1259380835395729</v>
      </c>
      <c r="CW154" s="242">
        <f t="shared" si="659"/>
        <v>1.1691705551706821</v>
      </c>
      <c r="CX154" s="53"/>
      <c r="CZ154" s="71">
        <f t="shared" ref="CZ154:DC157" si="688">D154/$H154</f>
        <v>0.21761544707334568</v>
      </c>
      <c r="DA154" s="71">
        <f t="shared" si="688"/>
        <v>0.2825546987827226</v>
      </c>
      <c r="DB154" s="71">
        <f t="shared" si="688"/>
        <v>0.31723489736062621</v>
      </c>
      <c r="DC154" s="71">
        <f t="shared" si="688"/>
        <v>0.18259495678330548</v>
      </c>
      <c r="DE154" s="71">
        <f t="shared" ref="DE154:DH157" si="689">(CZ154-CZ153)/LN(CZ154/CZ153)</f>
        <v>0.21528766541503314</v>
      </c>
      <c r="DF154" s="71">
        <f t="shared" si="689"/>
        <v>0.28006787671886291</v>
      </c>
      <c r="DG154" s="71">
        <f t="shared" si="689"/>
        <v>0.31953673507723324</v>
      </c>
      <c r="DH154" s="71">
        <f t="shared" si="689"/>
        <v>0.18507534133897902</v>
      </c>
      <c r="DI154" s="71">
        <f t="shared" si="662"/>
        <v>0.99996761855010829</v>
      </c>
      <c r="DJ154" s="71"/>
      <c r="DK154" s="71">
        <f t="shared" ref="DK154:DN157" si="690">DE154/$DI154</f>
        <v>0.21529463696753207</v>
      </c>
      <c r="DL154" s="71">
        <f t="shared" si="690"/>
        <v>0.28007694601645616</v>
      </c>
      <c r="DM154" s="71">
        <f t="shared" si="690"/>
        <v>0.31954708247507246</v>
      </c>
      <c r="DN154" s="71">
        <f t="shared" si="690"/>
        <v>0.18508133454093934</v>
      </c>
      <c r="DQ154" s="71">
        <f t="shared" ref="DQ154:DT156" si="691">LN(BQ154/BQ153)</f>
        <v>1.7526325563250406E-3</v>
      </c>
      <c r="DR154" s="71">
        <f t="shared" si="691"/>
        <v>1.5507610537309749E-2</v>
      </c>
      <c r="DS154" s="71">
        <f t="shared" si="691"/>
        <v>-1.7398920266788818E-3</v>
      </c>
      <c r="DT154" s="71">
        <f t="shared" si="691"/>
        <v>1.3149932879464735E-2</v>
      </c>
      <c r="DV154" s="71">
        <f t="shared" ref="DV154:DY157" si="692">J154/$N154</f>
        <v>0.1840166721010173</v>
      </c>
      <c r="DW154" s="71">
        <f t="shared" si="692"/>
        <v>0.22700983704370264</v>
      </c>
      <c r="DX154" s="71">
        <f t="shared" si="692"/>
        <v>0.36867654313731013</v>
      </c>
      <c r="DY154" s="71">
        <f t="shared" si="692"/>
        <v>0.2202969477179699</v>
      </c>
      <c r="DZ154" s="71"/>
      <c r="EB154" s="71">
        <f t="shared" ref="EB154:EE157" si="693">LN(DV154/DV153)</f>
        <v>-1.0121469415409147E-2</v>
      </c>
      <c r="EC154" s="71">
        <f t="shared" si="693"/>
        <v>-4.8117984263585274E-3</v>
      </c>
      <c r="ED154" s="71">
        <f t="shared" si="693"/>
        <v>5.3960807646561823E-3</v>
      </c>
      <c r="EE154" s="71">
        <f t="shared" si="693"/>
        <v>4.4716151748852078E-3</v>
      </c>
      <c r="EG154" s="71">
        <f t="shared" ref="EG154:EJ157" si="694">LN(BV154/BV153)</f>
        <v>-2.2250819026899447E-4</v>
      </c>
      <c r="EH154" s="71">
        <f t="shared" si="694"/>
        <v>8.0418742100738568E-4</v>
      </c>
      <c r="EI154" s="71">
        <f t="shared" si="694"/>
        <v>-6.6273333927396958E-4</v>
      </c>
      <c r="EJ154" s="71">
        <f t="shared" si="694"/>
        <v>-3.6608091579717965E-4</v>
      </c>
      <c r="EL154" s="71">
        <f t="shared" ref="EL154:EO157" si="695">LN(CA154/CA153)</f>
        <v>4.648887515858003E-3</v>
      </c>
      <c r="EM154" s="71">
        <f t="shared" si="695"/>
        <v>2.5807877153013153E-3</v>
      </c>
      <c r="EN154" s="71">
        <f t="shared" si="695"/>
        <v>8.7837806445725947E-3</v>
      </c>
      <c r="EO154" s="71">
        <f t="shared" si="695"/>
        <v>8.5458287897885697E-3</v>
      </c>
      <c r="EQ154" s="71">
        <f t="shared" ref="EQ154:ET157" si="696">LN(AO154/AO153)</f>
        <v>7.2738443958817192E-2</v>
      </c>
      <c r="ER154" s="71">
        <f t="shared" si="696"/>
        <v>5.0874188427161557E-2</v>
      </c>
      <c r="ES154" s="71">
        <f t="shared" si="696"/>
        <v>2.1029177166902648E-2</v>
      </c>
      <c r="ET154" s="71">
        <f t="shared" si="696"/>
        <v>-5.477652722785541E-3</v>
      </c>
      <c r="EW154" s="71">
        <f t="shared" si="676"/>
        <v>1.0066203042675854</v>
      </c>
      <c r="EX154" s="71">
        <f t="shared" si="670"/>
        <v>0.55261776023251441</v>
      </c>
      <c r="EY154" s="71">
        <f t="shared" si="567"/>
        <v>0.79825779969073729</v>
      </c>
      <c r="EZ154" s="71"/>
      <c r="FA154" s="71">
        <f t="shared" si="592"/>
        <v>0.99902561749702035</v>
      </c>
      <c r="FB154" s="71">
        <f t="shared" si="671"/>
        <v>0.9597830164266824</v>
      </c>
      <c r="FC154" s="71">
        <f t="shared" si="568"/>
        <v>0.98072848542110158</v>
      </c>
      <c r="FD154" s="71"/>
      <c r="FE154" s="71">
        <f t="shared" si="593"/>
        <v>0.99989780550959739</v>
      </c>
      <c r="FF154" s="71">
        <f t="shared" si="672"/>
        <v>1.0024394629556939</v>
      </c>
      <c r="FG154" s="71">
        <f t="shared" si="569"/>
        <v>0.99554828340344048</v>
      </c>
      <c r="FH154" s="71"/>
      <c r="FI154" s="71">
        <f t="shared" si="595"/>
        <v>1.0061309222051409</v>
      </c>
      <c r="FJ154" s="71">
        <f t="shared" si="673"/>
        <v>1.2711811904955468</v>
      </c>
      <c r="FK154" s="71">
        <f t="shared" si="570"/>
        <v>1.204393866084861</v>
      </c>
      <c r="FM154" s="71">
        <f t="shared" si="597"/>
        <v>1.0362566917909777</v>
      </c>
      <c r="FN154" s="71">
        <f t="shared" si="674"/>
        <v>0.96735891205532509</v>
      </c>
      <c r="FO154" s="71">
        <f t="shared" si="571"/>
        <v>0.95749134371883204</v>
      </c>
      <c r="FQ154" s="238"/>
    </row>
    <row r="155" spans="1:173" x14ac:dyDescent="0.2">
      <c r="A155" s="50" t="s">
        <v>122</v>
      </c>
      <c r="B155" s="50">
        <f t="shared" si="572"/>
        <v>2008</v>
      </c>
      <c r="D155" s="79">
        <f t="shared" si="634"/>
        <v>2491.9160000000002</v>
      </c>
      <c r="E155" s="79">
        <f t="shared" si="634"/>
        <v>3348.7919999999999</v>
      </c>
      <c r="F155" s="79">
        <f t="shared" si="634"/>
        <v>3623.6509999999998</v>
      </c>
      <c r="G155" s="79">
        <f t="shared" si="634"/>
        <v>2125.0830000000001</v>
      </c>
      <c r="H155" s="79">
        <f t="shared" si="647"/>
        <v>11589.442000000001</v>
      </c>
      <c r="I155" s="74">
        <f t="shared" si="628"/>
        <v>11589.441999999999</v>
      </c>
      <c r="J155" s="321">
        <f t="shared" si="623"/>
        <v>20553.652259916114</v>
      </c>
      <c r="K155" s="321">
        <f t="shared" si="623"/>
        <v>25340.507867734123</v>
      </c>
      <c r="L155" s="321">
        <f t="shared" si="623"/>
        <v>41417.482657620618</v>
      </c>
      <c r="M155" s="321">
        <f t="shared" si="623"/>
        <v>24606.058438044118</v>
      </c>
      <c r="N155" s="321">
        <f t="shared" si="648"/>
        <v>111917.70122331496</v>
      </c>
      <c r="P155" s="84">
        <f t="shared" si="624"/>
        <v>39.462988294859123</v>
      </c>
      <c r="Q155" s="84">
        <f t="shared" si="624"/>
        <v>47.741339065063094</v>
      </c>
      <c r="R155" s="84">
        <f t="shared" si="624"/>
        <v>76.260846941237389</v>
      </c>
      <c r="S155" s="84">
        <f t="shared" si="624"/>
        <v>42.229116049061361</v>
      </c>
      <c r="T155" s="84">
        <f t="shared" si="649"/>
        <v>205.69429035022097</v>
      </c>
      <c r="V155" s="79">
        <f t="shared" si="635"/>
        <v>121.23957185262657</v>
      </c>
      <c r="W155" s="79">
        <f t="shared" si="635"/>
        <v>132.15173182318068</v>
      </c>
      <c r="X155" s="79">
        <f t="shared" si="635"/>
        <v>87.490855732470862</v>
      </c>
      <c r="Y155" s="79">
        <f t="shared" si="635"/>
        <v>86.364218200601755</v>
      </c>
      <c r="Z155" s="79">
        <f t="shared" si="635"/>
        <v>103.55325273233596</v>
      </c>
      <c r="AA155" s="150"/>
      <c r="AC155" s="84">
        <f t="shared" si="636"/>
        <v>63.145648813539644</v>
      </c>
      <c r="AD155" s="84">
        <f t="shared" si="636"/>
        <v>70.144492500224644</v>
      </c>
      <c r="AE155" s="84">
        <f t="shared" si="636"/>
        <v>47.516532340536358</v>
      </c>
      <c r="AF155" s="84">
        <f t="shared" si="636"/>
        <v>50.322696727326715</v>
      </c>
      <c r="AG155" s="84">
        <f t="shared" si="636"/>
        <v>56.343041803773389</v>
      </c>
      <c r="AI155" s="84">
        <f t="shared" si="637"/>
        <v>63.977912024402976</v>
      </c>
      <c r="AJ155" s="84">
        <f t="shared" si="637"/>
        <v>67.545888827338857</v>
      </c>
      <c r="AK155" s="84">
        <f t="shared" si="637"/>
        <v>48.094345826804812</v>
      </c>
      <c r="AL155" s="84">
        <f t="shared" si="637"/>
        <v>49.905147262512962</v>
      </c>
      <c r="AM155" s="84">
        <f t="shared" si="637"/>
        <v>56.028082042114207</v>
      </c>
      <c r="AN155" s="118">
        <f t="shared" si="612"/>
        <v>0.77237256527897014</v>
      </c>
      <c r="AO155" s="118">
        <f t="shared" si="613"/>
        <v>0.98699139774136602</v>
      </c>
      <c r="AP155" s="118">
        <f t="shared" si="614"/>
        <v>1.0384716778178513</v>
      </c>
      <c r="AQ155" s="118">
        <f t="shared" si="615"/>
        <v>0.98798583333788859</v>
      </c>
      <c r="AR155" s="118">
        <f t="shared" si="616"/>
        <v>1.0083668616909864</v>
      </c>
      <c r="AS155" s="118">
        <f t="shared" si="650"/>
        <v>1.0056214624912994</v>
      </c>
      <c r="AU155" s="124">
        <f t="shared" si="617"/>
        <v>1919.9988301748267</v>
      </c>
      <c r="AV155" s="124">
        <f t="shared" si="638"/>
        <v>1883.9929852334089</v>
      </c>
      <c r="AW155" s="124">
        <f t="shared" si="639"/>
        <v>1841.2718989140631</v>
      </c>
      <c r="AX155" s="124">
        <f t="shared" si="640"/>
        <v>1716.208069463484</v>
      </c>
      <c r="AY155" s="124">
        <f t="shared" si="641"/>
        <v>1837.9066769767626</v>
      </c>
      <c r="BB155" s="71">
        <f t="shared" si="501"/>
        <v>0.83917986569794289</v>
      </c>
      <c r="BC155" s="71">
        <f t="shared" si="502"/>
        <v>0.7760731884552341</v>
      </c>
      <c r="BD155" s="71">
        <f t="shared" si="503"/>
        <v>0.76608290716755933</v>
      </c>
      <c r="BE155" s="71">
        <f t="shared" si="504"/>
        <v>0.77025578041870635</v>
      </c>
      <c r="BF155" s="71"/>
      <c r="BG155" s="71">
        <f t="shared" si="642"/>
        <v>0.95490131613497842</v>
      </c>
      <c r="BH155" s="71">
        <f t="shared" si="643"/>
        <v>0.94332185777278521</v>
      </c>
      <c r="BI155" s="71">
        <f t="shared" si="644"/>
        <v>0.92585031679684848</v>
      </c>
      <c r="BJ155" s="71">
        <f t="shared" si="645"/>
        <v>0.8951069233718737</v>
      </c>
      <c r="BK155" s="71"/>
      <c r="BL155" s="71">
        <f t="shared" si="687"/>
        <v>0.95490131613497842</v>
      </c>
      <c r="BM155" s="71">
        <f t="shared" si="687"/>
        <v>0.94332185777278521</v>
      </c>
      <c r="BN155" s="71">
        <f t="shared" si="687"/>
        <v>0.9258503167968487</v>
      </c>
      <c r="BO155" s="71">
        <f t="shared" si="687"/>
        <v>0.8951069233718737</v>
      </c>
      <c r="BP155" s="71"/>
      <c r="BQ155" s="147">
        <f>Northeast!AK155</f>
        <v>0.84462116997042092</v>
      </c>
      <c r="BR155" s="147">
        <f>Midwest!AK155</f>
        <v>0.78923067978978445</v>
      </c>
      <c r="BS155" s="147">
        <f>South!AK155</f>
        <v>0.75969724930697635</v>
      </c>
      <c r="BT155" s="147">
        <f>West!AK155</f>
        <v>0.77535378911942132</v>
      </c>
      <c r="BU155" s="72"/>
      <c r="BV155" s="147">
        <f>Northeast!AH155</f>
        <v>0.99355769844998276</v>
      </c>
      <c r="BW155" s="147">
        <f>Midwest!AH155</f>
        <v>0.98332871279401479</v>
      </c>
      <c r="BX155" s="147">
        <f>South!AH155</f>
        <v>1.0084055297902006</v>
      </c>
      <c r="BY155" s="147">
        <f>West!AH155</f>
        <v>0.99342492579225639</v>
      </c>
      <c r="CA155" s="147">
        <f>Northeast!AI155</f>
        <v>1.1604422140352884</v>
      </c>
      <c r="CB155" s="147">
        <f>Midwest!AI155</f>
        <v>1.2017686353574315</v>
      </c>
      <c r="CC155" s="147">
        <f>South!AI155</f>
        <v>1.2436225298931491</v>
      </c>
      <c r="CD155" s="147">
        <f>West!AI155</f>
        <v>1.2324111033245486</v>
      </c>
      <c r="CF155" s="147">
        <f>Northeast!AJ155</f>
        <v>0.98057297014368361</v>
      </c>
      <c r="CG155" s="147">
        <f>Midwest!AJ155</f>
        <v>1.0114312143577417</v>
      </c>
      <c r="CH155" s="147">
        <f>South!AJ155</f>
        <v>0.97179895062039789</v>
      </c>
      <c r="CI155" s="147">
        <f>West!AJ155</f>
        <v>0.94294062651523325</v>
      </c>
      <c r="CK155" s="73">
        <f t="shared" si="505"/>
        <v>1.2887187552618913</v>
      </c>
      <c r="CL155" s="73">
        <f t="shared" si="506"/>
        <v>0.91435272434485926</v>
      </c>
      <c r="CM155" s="73">
        <f t="shared" si="651"/>
        <v>0.98038556369376895</v>
      </c>
      <c r="CN155" s="73">
        <f t="shared" si="652"/>
        <v>0.99487361172936883</v>
      </c>
      <c r="CO155" s="73">
        <f t="shared" si="653"/>
        <v>1.2103458097153896</v>
      </c>
      <c r="CP155" s="73">
        <f t="shared" si="654"/>
        <v>0.97995569138477367</v>
      </c>
      <c r="CQ155" s="73">
        <f t="shared" si="655"/>
        <v>0.79037470629044693</v>
      </c>
      <c r="CR155" s="73">
        <f t="shared" si="656"/>
        <v>1.1783435047880249</v>
      </c>
      <c r="CS155" s="73">
        <f t="shared" si="657"/>
        <v>1.1783435047880262</v>
      </c>
      <c r="CT155" s="73"/>
      <c r="CU155" s="73">
        <f t="shared" si="658"/>
        <v>1.1568597996212342</v>
      </c>
      <c r="CW155" s="242">
        <f t="shared" si="659"/>
        <v>1.1610615117728691</v>
      </c>
      <c r="CX155" s="53"/>
      <c r="CZ155" s="71">
        <f t="shared" si="688"/>
        <v>0.21501604650163486</v>
      </c>
      <c r="DA155" s="71">
        <f t="shared" si="688"/>
        <v>0.28895196162162073</v>
      </c>
      <c r="DB155" s="71">
        <f t="shared" si="688"/>
        <v>0.31266828894781989</v>
      </c>
      <c r="DC155" s="71">
        <f t="shared" si="688"/>
        <v>0.18336370292892443</v>
      </c>
      <c r="DE155" s="71">
        <f t="shared" si="689"/>
        <v>0.21631314374522354</v>
      </c>
      <c r="DF155" s="71">
        <f t="shared" si="689"/>
        <v>0.28574139498421353</v>
      </c>
      <c r="DG155" s="71">
        <f t="shared" si="689"/>
        <v>0.31494607532091723</v>
      </c>
      <c r="DH155" s="71">
        <f t="shared" si="689"/>
        <v>0.18297906071308359</v>
      </c>
      <c r="DI155" s="71">
        <f t="shared" si="662"/>
        <v>0.99997967476343785</v>
      </c>
      <c r="DJ155" s="71"/>
      <c r="DK155" s="71">
        <f t="shared" si="690"/>
        <v>0.21631754045040574</v>
      </c>
      <c r="DL155" s="71">
        <f t="shared" si="690"/>
        <v>0.28574720286370869</v>
      </c>
      <c r="DM155" s="71">
        <f t="shared" si="690"/>
        <v>0.3149524768045141</v>
      </c>
      <c r="DN155" s="71">
        <f t="shared" si="690"/>
        <v>0.18298277988137149</v>
      </c>
      <c r="DQ155" s="71">
        <f t="shared" si="691"/>
        <v>7.1811582027765117E-3</v>
      </c>
      <c r="DR155" s="71">
        <f t="shared" si="691"/>
        <v>-1.6780557054676192E-2</v>
      </c>
      <c r="DS155" s="71">
        <f t="shared" si="691"/>
        <v>-2.10396806035636E-2</v>
      </c>
      <c r="DT155" s="71">
        <f t="shared" si="691"/>
        <v>-3.0806989412788719E-4</v>
      </c>
      <c r="DV155" s="71">
        <f t="shared" si="692"/>
        <v>0.18364970004972125</v>
      </c>
      <c r="DW155" s="71">
        <f t="shared" si="692"/>
        <v>0.22642091099754583</v>
      </c>
      <c r="DX155" s="71">
        <f t="shared" si="692"/>
        <v>0.3700708842739564</v>
      </c>
      <c r="DY155" s="71">
        <f t="shared" si="692"/>
        <v>0.21985850467877663</v>
      </c>
      <c r="DZ155" s="71"/>
      <c r="EB155" s="71">
        <f t="shared" si="693"/>
        <v>-1.9962237558571339E-3</v>
      </c>
      <c r="EC155" s="71">
        <f t="shared" si="693"/>
        <v>-2.597646409565996E-3</v>
      </c>
      <c r="ED155" s="71">
        <f t="shared" si="693"/>
        <v>3.7748836494298013E-3</v>
      </c>
      <c r="EE155" s="71">
        <f t="shared" si="693"/>
        <v>-1.9922197115526119E-3</v>
      </c>
      <c r="EG155" s="71">
        <f t="shared" si="694"/>
        <v>-7.7591447618834749E-4</v>
      </c>
      <c r="EH155" s="71">
        <f t="shared" si="694"/>
        <v>-8.3537331181975517E-4</v>
      </c>
      <c r="EI155" s="71">
        <f t="shared" si="694"/>
        <v>-1.4849403129480769E-3</v>
      </c>
      <c r="EJ155" s="71">
        <f t="shared" si="694"/>
        <v>1.07287058245314E-3</v>
      </c>
      <c r="EL155" s="71">
        <f t="shared" si="695"/>
        <v>2.7875889623895193E-3</v>
      </c>
      <c r="EM155" s="71">
        <f t="shared" si="695"/>
        <v>3.1007403978261703E-3</v>
      </c>
      <c r="EN155" s="71">
        <f t="shared" si="695"/>
        <v>7.488103519836393E-3</v>
      </c>
      <c r="EO155" s="71">
        <f t="shared" si="695"/>
        <v>5.9145358221922529E-3</v>
      </c>
      <c r="EQ155" s="71">
        <f t="shared" si="696"/>
        <v>-2.0451824557573967E-3</v>
      </c>
      <c r="ER155" s="71">
        <f t="shared" si="696"/>
        <v>5.6669399152339574E-2</v>
      </c>
      <c r="ES155" s="71">
        <f t="shared" si="696"/>
        <v>1.3930249089454009E-2</v>
      </c>
      <c r="ET155" s="71">
        <f t="shared" si="696"/>
        <v>1.6682429625345243E-2</v>
      </c>
      <c r="EW155" s="71">
        <f t="shared" si="676"/>
        <v>0.99012462715260108</v>
      </c>
      <c r="EX155" s="71">
        <f t="shared" si="670"/>
        <v>0.54716045380812384</v>
      </c>
      <c r="EY155" s="71">
        <f t="shared" si="567"/>
        <v>0.79037470629044693</v>
      </c>
      <c r="EZ155" s="71"/>
      <c r="FA155" s="71">
        <f t="shared" si="592"/>
        <v>0.99965033979084905</v>
      </c>
      <c r="FB155" s="71">
        <f t="shared" si="671"/>
        <v>0.95944741849641912</v>
      </c>
      <c r="FC155" s="71">
        <f t="shared" si="568"/>
        <v>0.98038556369376895</v>
      </c>
      <c r="FD155" s="71"/>
      <c r="FE155" s="71">
        <f t="shared" si="593"/>
        <v>0.99932231144855654</v>
      </c>
      <c r="FF155" s="71">
        <f t="shared" si="672"/>
        <v>1.0017601212081337</v>
      </c>
      <c r="FG155" s="71">
        <f t="shared" si="569"/>
        <v>0.99487361172936883</v>
      </c>
      <c r="FH155" s="71"/>
      <c r="FI155" s="71">
        <f t="shared" si="595"/>
        <v>1.0049418581397103</v>
      </c>
      <c r="FJ155" s="71">
        <f t="shared" si="673"/>
        <v>1.2774631876088438</v>
      </c>
      <c r="FK155" s="71">
        <f t="shared" si="570"/>
        <v>1.2103458097153896</v>
      </c>
      <c r="FM155" s="71">
        <f t="shared" si="597"/>
        <v>1.0234616718086365</v>
      </c>
      <c r="FN155" s="71">
        <f t="shared" si="674"/>
        <v>0.9900547693711268</v>
      </c>
      <c r="FO155" s="71">
        <f t="shared" si="571"/>
        <v>0.97995569138477367</v>
      </c>
      <c r="FQ155" s="238"/>
    </row>
    <row r="156" spans="1:173" x14ac:dyDescent="0.2">
      <c r="A156" s="50" t="s">
        <v>122</v>
      </c>
      <c r="B156" s="50">
        <f t="shared" si="572"/>
        <v>2009</v>
      </c>
      <c r="D156" s="79">
        <f t="shared" si="634"/>
        <v>2372.5129999999999</v>
      </c>
      <c r="E156" s="79">
        <f t="shared" si="634"/>
        <v>3187.2529999999997</v>
      </c>
      <c r="F156" s="79">
        <f t="shared" si="634"/>
        <v>3635.0140000000001</v>
      </c>
      <c r="G156" s="79">
        <f t="shared" si="634"/>
        <v>2095.4850000000001</v>
      </c>
      <c r="H156" s="79">
        <f t="shared" si="647"/>
        <v>11290.264999999999</v>
      </c>
      <c r="I156" s="74">
        <f t="shared" si="628"/>
        <v>11290.265000000001</v>
      </c>
      <c r="J156" s="321">
        <f t="shared" si="623"/>
        <v>20567.591113596158</v>
      </c>
      <c r="K156" s="321">
        <f t="shared" si="623"/>
        <v>25332.4599997726</v>
      </c>
      <c r="L156" s="321">
        <f t="shared" si="623"/>
        <v>41671.075882980178</v>
      </c>
      <c r="M156" s="321">
        <f t="shared" si="623"/>
        <v>24615.461762677562</v>
      </c>
      <c r="N156" s="321">
        <f t="shared" si="648"/>
        <v>112186.58875902649</v>
      </c>
      <c r="P156" s="84">
        <f t="shared" si="624"/>
        <v>39.534348268440539</v>
      </c>
      <c r="Q156" s="84">
        <f t="shared" si="624"/>
        <v>47.806505942247668</v>
      </c>
      <c r="R156" s="84">
        <f t="shared" si="624"/>
        <v>77.198891989558163</v>
      </c>
      <c r="S156" s="84">
        <f t="shared" si="624"/>
        <v>42.433246394288012</v>
      </c>
      <c r="T156" s="84">
        <f t="shared" si="649"/>
        <v>206.97299259453439</v>
      </c>
      <c r="V156" s="79">
        <f t="shared" si="635"/>
        <v>115.35201117605143</v>
      </c>
      <c r="W156" s="79">
        <f t="shared" si="635"/>
        <v>125.81695579618444</v>
      </c>
      <c r="X156" s="79">
        <f t="shared" si="635"/>
        <v>87.231105100520296</v>
      </c>
      <c r="Y156" s="79">
        <f t="shared" si="635"/>
        <v>85.128811322045351</v>
      </c>
      <c r="Z156" s="79">
        <f t="shared" si="635"/>
        <v>100.6382770426433</v>
      </c>
      <c r="AA156" s="150"/>
      <c r="AC156" s="84">
        <f t="shared" si="636"/>
        <v>60.011435723955735</v>
      </c>
      <c r="AD156" s="84">
        <f t="shared" si="636"/>
        <v>66.669858781362095</v>
      </c>
      <c r="AE156" s="84">
        <f t="shared" si="636"/>
        <v>47.08634938039873</v>
      </c>
      <c r="AF156" s="84">
        <f t="shared" si="636"/>
        <v>49.383094108068896</v>
      </c>
      <c r="AG156" s="84">
        <f t="shared" si="636"/>
        <v>54.549460093655462</v>
      </c>
      <c r="AI156" s="84">
        <f t="shared" si="637"/>
        <v>59.96733466827213</v>
      </c>
      <c r="AJ156" s="84">
        <f t="shared" si="637"/>
        <v>65.947038630742156</v>
      </c>
      <c r="AK156" s="84">
        <f t="shared" si="637"/>
        <v>47.19426356114537</v>
      </c>
      <c r="AL156" s="84">
        <f t="shared" si="637"/>
        <v>49.289782880699406</v>
      </c>
      <c r="AM156" s="84">
        <f t="shared" si="637"/>
        <v>54.395200085918802</v>
      </c>
      <c r="AN156" s="118">
        <f t="shared" si="612"/>
        <v>0.74986254567208088</v>
      </c>
      <c r="AO156" s="118">
        <f t="shared" si="613"/>
        <v>1.000735417972594</v>
      </c>
      <c r="AP156" s="118">
        <f t="shared" si="614"/>
        <v>1.0109606157551247</v>
      </c>
      <c r="AQ156" s="118">
        <f t="shared" si="615"/>
        <v>0.99771340471057834</v>
      </c>
      <c r="AR156" s="118">
        <f t="shared" si="616"/>
        <v>1.0018931150010406</v>
      </c>
      <c r="AS156" s="118">
        <f t="shared" si="650"/>
        <v>1.0028359121299857</v>
      </c>
      <c r="AU156" s="124">
        <f t="shared" si="617"/>
        <v>1922.1671633829033</v>
      </c>
      <c r="AV156" s="124">
        <f t="shared" si="638"/>
        <v>1887.1639762848461</v>
      </c>
      <c r="AW156" s="124">
        <f t="shared" si="639"/>
        <v>1852.5773658051555</v>
      </c>
      <c r="AX156" s="124">
        <f t="shared" si="640"/>
        <v>1723.8452320494805</v>
      </c>
      <c r="AY156" s="124">
        <f t="shared" si="641"/>
        <v>1844.8995988201968</v>
      </c>
      <c r="BB156" s="71">
        <f t="shared" si="501"/>
        <v>0.78657427635321153</v>
      </c>
      <c r="BC156" s="71">
        <f t="shared" si="502"/>
        <v>0.75770308789875351</v>
      </c>
      <c r="BD156" s="71">
        <f t="shared" si="503"/>
        <v>0.7517457199803278</v>
      </c>
      <c r="BE156" s="71">
        <f t="shared" si="504"/>
        <v>0.76075800317215525</v>
      </c>
      <c r="BF156" s="71"/>
      <c r="BG156" s="71">
        <f t="shared" si="642"/>
        <v>0.90852999237510867</v>
      </c>
      <c r="BH156" s="71">
        <f t="shared" si="643"/>
        <v>0.89810313375064277</v>
      </c>
      <c r="BI156" s="71">
        <f t="shared" si="644"/>
        <v>0.92310157005221749</v>
      </c>
      <c r="BJ156" s="71">
        <f t="shared" si="645"/>
        <v>0.88230276357957937</v>
      </c>
      <c r="BK156" s="71"/>
      <c r="BL156" s="71">
        <f t="shared" si="687"/>
        <v>0.90852999237510879</v>
      </c>
      <c r="BM156" s="71">
        <f t="shared" si="687"/>
        <v>0.89810313375064288</v>
      </c>
      <c r="BN156" s="71">
        <f t="shared" si="687"/>
        <v>0.92310157005221749</v>
      </c>
      <c r="BO156" s="71">
        <f t="shared" si="687"/>
        <v>0.88230276357957937</v>
      </c>
      <c r="BP156" s="71"/>
      <c r="BQ156" s="147">
        <f>Northeast!AK156</f>
        <v>0.7921551081458702</v>
      </c>
      <c r="BR156" s="147">
        <f>Midwest!AK156</f>
        <v>0.77097895276585893</v>
      </c>
      <c r="BS156" s="147">
        <f>South!AK156</f>
        <v>0.74647570412555686</v>
      </c>
      <c r="BT156" s="147">
        <f>West!AK156</f>
        <v>0.76492432585111214</v>
      </c>
      <c r="BU156" s="72"/>
      <c r="BV156" s="147">
        <f>Northeast!AH156</f>
        <v>0.99295487495407186</v>
      </c>
      <c r="BW156" s="147">
        <f>Midwest!AH156</f>
        <v>0.98278050935180705</v>
      </c>
      <c r="BX156" s="147">
        <f>South!AH156</f>
        <v>1.0070598625322236</v>
      </c>
      <c r="BY156" s="147">
        <f>West!AH156</f>
        <v>0.99455328777219709</v>
      </c>
      <c r="CA156" s="147">
        <f>Northeast!AI156</f>
        <v>1.1617527488904151</v>
      </c>
      <c r="CB156" s="147">
        <f>Midwest!AI156</f>
        <v>1.2037913592308667</v>
      </c>
      <c r="CC156" s="147">
        <f>South!AI156</f>
        <v>1.2512584110169613</v>
      </c>
      <c r="CD156" s="147">
        <f>West!AI156</f>
        <v>1.2378953590720578</v>
      </c>
      <c r="CF156" s="147">
        <f>Northeast!AJ156</f>
        <v>0.99422761269749982</v>
      </c>
      <c r="CG156" s="147">
        <f>Midwest!AJ156</f>
        <v>0.98463650487770582</v>
      </c>
      <c r="CH156" s="147">
        <f>South!AJ156</f>
        <v>0.98136714819275284</v>
      </c>
      <c r="CI156" s="147">
        <f>West!AJ156</f>
        <v>0.93688691829491177</v>
      </c>
      <c r="CK156" s="73">
        <f t="shared" si="505"/>
        <v>1.2918149626226572</v>
      </c>
      <c r="CL156" s="73">
        <f t="shared" si="506"/>
        <v>0.88861412229284242</v>
      </c>
      <c r="CM156" s="73">
        <f t="shared" si="651"/>
        <v>0.9800533774313881</v>
      </c>
      <c r="CN156" s="73">
        <f t="shared" si="652"/>
        <v>0.9943737326104034</v>
      </c>
      <c r="CO156" s="73">
        <f t="shared" si="653"/>
        <v>1.2145672771663836</v>
      </c>
      <c r="CP156" s="73">
        <f t="shared" si="654"/>
        <v>0.97720740611567369</v>
      </c>
      <c r="CQ156" s="73">
        <f t="shared" si="655"/>
        <v>0.76825520601019692</v>
      </c>
      <c r="CR156" s="73">
        <f t="shared" si="656"/>
        <v>1.1479250191756925</v>
      </c>
      <c r="CS156" s="73">
        <f t="shared" si="657"/>
        <v>1.1479250191756936</v>
      </c>
      <c r="CT156" s="73"/>
      <c r="CU156" s="73">
        <f t="shared" si="658"/>
        <v>1.1566652791169594</v>
      </c>
      <c r="CV156" s="71"/>
      <c r="CW156" s="242">
        <f t="shared" si="659"/>
        <v>1.1160595619791456</v>
      </c>
      <c r="CX156" s="53"/>
      <c r="CZ156" s="71">
        <f t="shared" si="688"/>
        <v>0.21013793741776654</v>
      </c>
      <c r="DA156" s="71">
        <f t="shared" si="688"/>
        <v>0.28230099116362634</v>
      </c>
      <c r="DB156" s="71">
        <f t="shared" si="688"/>
        <v>0.32196002485326963</v>
      </c>
      <c r="DC156" s="71">
        <f t="shared" si="688"/>
        <v>0.18560104656533749</v>
      </c>
      <c r="DE156" s="71">
        <f t="shared" si="689"/>
        <v>0.21256766326759968</v>
      </c>
      <c r="DF156" s="71">
        <f t="shared" si="689"/>
        <v>0.28561356996563614</v>
      </c>
      <c r="DG156" s="71">
        <f t="shared" si="689"/>
        <v>0.31729148187167133</v>
      </c>
      <c r="DH156" s="71">
        <f t="shared" si="689"/>
        <v>0.18448011357555194</v>
      </c>
      <c r="DI156" s="71">
        <f t="shared" si="662"/>
        <v>0.99995282868045909</v>
      </c>
      <c r="DJ156" s="71"/>
      <c r="DK156" s="71">
        <f t="shared" si="690"/>
        <v>0.21257769083778147</v>
      </c>
      <c r="DL156" s="71">
        <f t="shared" si="690"/>
        <v>0.28562704337016848</v>
      </c>
      <c r="DM156" s="71">
        <f t="shared" si="690"/>
        <v>0.31730644963559951</v>
      </c>
      <c r="DN156" s="71">
        <f t="shared" si="690"/>
        <v>0.18448881615645057</v>
      </c>
      <c r="DQ156" s="71">
        <f t="shared" si="691"/>
        <v>-6.4130991012190164E-2</v>
      </c>
      <c r="DR156" s="71">
        <f t="shared" si="691"/>
        <v>-2.3397573363281125E-2</v>
      </c>
      <c r="DS156" s="71">
        <f t="shared" si="691"/>
        <v>-1.7556927673222086E-2</v>
      </c>
      <c r="DT156" s="71">
        <f t="shared" si="691"/>
        <v>-1.3542518800021707E-2</v>
      </c>
      <c r="DV156" s="71">
        <f t="shared" si="692"/>
        <v>0.18333377760308536</v>
      </c>
      <c r="DW156" s="71">
        <f t="shared" si="692"/>
        <v>0.2258064914887998</v>
      </c>
      <c r="DX156" s="71">
        <f t="shared" si="692"/>
        <v>0.37144436196815317</v>
      </c>
      <c r="DY156" s="71">
        <f t="shared" si="692"/>
        <v>0.21941536893996175</v>
      </c>
      <c r="DZ156" s="71"/>
      <c r="EB156" s="71">
        <f t="shared" si="693"/>
        <v>-1.7217261479907861E-3</v>
      </c>
      <c r="EC156" s="71">
        <f t="shared" si="693"/>
        <v>-2.7173049816429065E-3</v>
      </c>
      <c r="ED156" s="71">
        <f t="shared" si="693"/>
        <v>3.704520633654874E-3</v>
      </c>
      <c r="EE156" s="71">
        <f t="shared" si="693"/>
        <v>-2.0175836340319926E-3</v>
      </c>
      <c r="EG156" s="71">
        <f t="shared" si="694"/>
        <v>-6.0691638450785415E-4</v>
      </c>
      <c r="EH156" s="71">
        <f t="shared" si="694"/>
        <v>-5.576531051677794E-4</v>
      </c>
      <c r="EI156" s="71">
        <f t="shared" si="694"/>
        <v>-1.3353416665573092E-3</v>
      </c>
      <c r="EJ156" s="71">
        <f t="shared" si="694"/>
        <v>1.1351855804185723E-3</v>
      </c>
      <c r="EL156" s="71">
        <f t="shared" si="695"/>
        <v>1.1287036749125518E-3</v>
      </c>
      <c r="EM156" s="71">
        <f t="shared" si="695"/>
        <v>1.6817076728063371E-3</v>
      </c>
      <c r="EN156" s="71">
        <f t="shared" si="695"/>
        <v>6.1212580059416752E-3</v>
      </c>
      <c r="EO156" s="71">
        <f t="shared" si="695"/>
        <v>4.4401493022261955E-3</v>
      </c>
      <c r="EQ156" s="71">
        <f t="shared" si="696"/>
        <v>1.3829102832866908E-2</v>
      </c>
      <c r="ER156" s="71">
        <f t="shared" si="696"/>
        <v>-2.6849108212063846E-2</v>
      </c>
      <c r="ES156" s="71">
        <f t="shared" si="696"/>
        <v>9.7977065234575878E-3</v>
      </c>
      <c r="ET156" s="71">
        <f t="shared" si="696"/>
        <v>-6.4407282084729721E-3</v>
      </c>
      <c r="EW156" s="71">
        <f t="shared" si="676"/>
        <v>0.97201390668982068</v>
      </c>
      <c r="EX156" s="71">
        <f t="shared" si="670"/>
        <v>0.53184757029220964</v>
      </c>
      <c r="EY156" s="71">
        <f t="shared" si="567"/>
        <v>0.76825520601019692</v>
      </c>
      <c r="EZ156" s="71"/>
      <c r="FA156" s="71">
        <f t="shared" si="592"/>
        <v>0.9996611677337135</v>
      </c>
      <c r="FB156" s="71">
        <f t="shared" si="671"/>
        <v>0.95912232675322728</v>
      </c>
      <c r="FC156" s="71">
        <f t="shared" si="568"/>
        <v>0.9800533774313881</v>
      </c>
      <c r="FD156" s="71"/>
      <c r="FE156" s="71">
        <f t="shared" si="593"/>
        <v>0.99949754510213951</v>
      </c>
      <c r="FF156" s="71">
        <f t="shared" si="672"/>
        <v>1.0012567819287514</v>
      </c>
      <c r="FG156" s="71">
        <f t="shared" si="569"/>
        <v>0.9943737326104034</v>
      </c>
      <c r="FH156" s="71"/>
      <c r="FI156" s="71">
        <f t="shared" si="595"/>
        <v>1.0034878192803318</v>
      </c>
      <c r="FJ156" s="71">
        <f t="shared" si="673"/>
        <v>1.2819187483445</v>
      </c>
      <c r="FK156" s="71">
        <f t="shared" si="570"/>
        <v>1.2145672771663836</v>
      </c>
      <c r="FM156" s="71">
        <f t="shared" si="597"/>
        <v>0.99719550047694872</v>
      </c>
      <c r="FN156" s="71">
        <f t="shared" si="674"/>
        <v>0.98727816124263079</v>
      </c>
      <c r="FO156" s="71">
        <f t="shared" si="571"/>
        <v>0.97720740611567369</v>
      </c>
      <c r="FQ156" s="238"/>
    </row>
    <row r="157" spans="1:173" x14ac:dyDescent="0.2">
      <c r="A157" s="50" t="s">
        <v>122</v>
      </c>
      <c r="B157" s="50">
        <f t="shared" si="572"/>
        <v>2010</v>
      </c>
      <c r="D157" s="79">
        <f t="shared" si="634"/>
        <v>2358.9259999999999</v>
      </c>
      <c r="E157" s="79">
        <f t="shared" si="634"/>
        <v>3150.3360000000002</v>
      </c>
      <c r="F157" s="79">
        <f t="shared" si="634"/>
        <v>3968.3829999999998</v>
      </c>
      <c r="G157" s="79">
        <f t="shared" si="634"/>
        <v>2086.4790000000003</v>
      </c>
      <c r="H157" s="79">
        <f>SUM(D157:G157)</f>
        <v>11564.124</v>
      </c>
      <c r="I157" s="74">
        <f t="shared" si="628"/>
        <v>11564.124</v>
      </c>
      <c r="J157" s="321">
        <f t="shared" ref="J157:M160" si="697">J76</f>
        <v>20644.304151463813</v>
      </c>
      <c r="K157" s="321">
        <f t="shared" si="697"/>
        <v>25429.848791868815</v>
      </c>
      <c r="L157" s="321">
        <f t="shared" si="697"/>
        <v>42112.864385072695</v>
      </c>
      <c r="M157" s="321">
        <f t="shared" si="697"/>
        <v>25034.294982074654</v>
      </c>
      <c r="N157" s="321">
        <f t="shared" si="648"/>
        <v>113221.31231047997</v>
      </c>
      <c r="P157" s="84">
        <f t="shared" ref="P157:S161" si="698">P76</f>
        <v>39.539739908516438</v>
      </c>
      <c r="Q157" s="84">
        <f t="shared" si="698"/>
        <v>47.990896980269561</v>
      </c>
      <c r="R157" s="84">
        <f t="shared" si="698"/>
        <v>78.318399650530608</v>
      </c>
      <c r="S157" s="84">
        <f t="shared" si="698"/>
        <v>43.332234285153191</v>
      </c>
      <c r="T157" s="84">
        <f t="shared" si="649"/>
        <v>209.18127082446981</v>
      </c>
      <c r="V157" s="79">
        <f t="shared" ref="V157:Z158" si="699">V237+V319</f>
        <v>114.26522215003973</v>
      </c>
      <c r="W157" s="79">
        <f t="shared" si="699"/>
        <v>123.88339489487325</v>
      </c>
      <c r="X157" s="79">
        <f t="shared" si="699"/>
        <v>94.232084612288475</v>
      </c>
      <c r="Y157" s="79">
        <f t="shared" si="699"/>
        <v>83.344827625223118</v>
      </c>
      <c r="Z157" s="79">
        <f t="shared" si="699"/>
        <v>102.13734290844819</v>
      </c>
      <c r="AA157" s="150"/>
      <c r="AC157" s="84">
        <f t="shared" ref="AC157:AG158" si="700">AC237+AC319</f>
        <v>59.65962359534673</v>
      </c>
      <c r="AD157" s="84">
        <f t="shared" si="700"/>
        <v>65.644449223259855</v>
      </c>
      <c r="AE157" s="84">
        <f t="shared" si="700"/>
        <v>50.669868354148804</v>
      </c>
      <c r="AF157" s="84">
        <f t="shared" si="700"/>
        <v>48.150736614910365</v>
      </c>
      <c r="AG157" s="84">
        <f t="shared" si="700"/>
        <v>55.282788723966583</v>
      </c>
      <c r="AI157" s="84">
        <f t="shared" ref="AI157:AM158" si="701">AI237+AI319</f>
        <v>62.189385200219469</v>
      </c>
      <c r="AJ157" s="84">
        <f t="shared" si="701"/>
        <v>65.816719497868206</v>
      </c>
      <c r="AK157" s="84">
        <f t="shared" si="701"/>
        <v>47.208378974303194</v>
      </c>
      <c r="AL157" s="84">
        <f t="shared" si="701"/>
        <v>48.130559463511375</v>
      </c>
      <c r="AM157" s="84">
        <f t="shared" si="701"/>
        <v>54.500313753073613</v>
      </c>
      <c r="AN157" s="118">
        <f t="shared" si="612"/>
        <v>0.75131158532839493</v>
      </c>
      <c r="AO157" s="118">
        <f t="shared" si="613"/>
        <v>0.95932164955919497</v>
      </c>
      <c r="AP157" s="118">
        <f t="shared" si="614"/>
        <v>0.99738257579650513</v>
      </c>
      <c r="AQ157" s="118">
        <f t="shared" si="615"/>
        <v>1.0733236229468881</v>
      </c>
      <c r="AR157" s="118">
        <f t="shared" si="616"/>
        <v>1.0004192170551078</v>
      </c>
      <c r="AS157" s="118">
        <f t="shared" si="650"/>
        <v>1.0143572562616456</v>
      </c>
      <c r="AU157" s="124">
        <f t="shared" si="617"/>
        <v>1915.2856700046641</v>
      </c>
      <c r="AV157" s="124">
        <f t="shared" si="638"/>
        <v>1887.1876656857917</v>
      </c>
      <c r="AW157" s="124">
        <f t="shared" si="639"/>
        <v>1859.726256908122</v>
      </c>
      <c r="AX157" s="124">
        <f t="shared" si="640"/>
        <v>1730.9149035824832</v>
      </c>
      <c r="AY157" s="124">
        <f t="shared" si="641"/>
        <v>1847.5432456642495</v>
      </c>
      <c r="BB157" s="71">
        <f t="shared" si="501"/>
        <v>0.81572027390096458</v>
      </c>
      <c r="BC157" s="71">
        <f t="shared" si="502"/>
        <v>0.75620577715605619</v>
      </c>
      <c r="BD157" s="71">
        <f t="shared" si="503"/>
        <v>0.751970560895864</v>
      </c>
      <c r="BE157" s="71">
        <f t="shared" si="504"/>
        <v>0.74286609047647789</v>
      </c>
      <c r="BF157" s="71"/>
      <c r="BG157" s="71">
        <f t="shared" si="642"/>
        <v>0.89997027663674312</v>
      </c>
      <c r="BH157" s="71">
        <f t="shared" si="643"/>
        <v>0.88430104250009312</v>
      </c>
      <c r="BI157" s="71">
        <f t="shared" si="644"/>
        <v>0.99718770219246089</v>
      </c>
      <c r="BJ157" s="71">
        <f t="shared" si="645"/>
        <v>0.86381297473555785</v>
      </c>
      <c r="BK157" s="71"/>
      <c r="BL157" s="71">
        <f t="shared" si="687"/>
        <v>0.89997027663674323</v>
      </c>
      <c r="BM157" s="71">
        <f t="shared" si="687"/>
        <v>0.88430104250009323</v>
      </c>
      <c r="BN157" s="71">
        <f t="shared" si="687"/>
        <v>0.997187702192461</v>
      </c>
      <c r="BO157" s="71">
        <f t="shared" si="687"/>
        <v>0.86381297473555774</v>
      </c>
      <c r="BP157" s="71"/>
      <c r="BQ157" s="147">
        <f>Northeast!AK157</f>
        <v>0.82050898316885101</v>
      </c>
      <c r="BR157" s="147">
        <f>Midwest!AK157</f>
        <v>0.76892768744186391</v>
      </c>
      <c r="BS157" s="147">
        <f>South!AK157</f>
        <v>0.74676007593908122</v>
      </c>
      <c r="BT157" s="147">
        <f>West!AK157</f>
        <v>0.74711807189784818</v>
      </c>
      <c r="BU157" s="72"/>
      <c r="BV157" s="147">
        <f>Northeast!AH157</f>
        <v>0.99416373328492769</v>
      </c>
      <c r="BW157" s="147">
        <f>Midwest!AH157</f>
        <v>0.98345499779292367</v>
      </c>
      <c r="BX157" s="147">
        <f>South!AH157</f>
        <v>1.0069774551755872</v>
      </c>
      <c r="BY157" s="147">
        <f>West!AH157</f>
        <v>0.99430882268639331</v>
      </c>
      <c r="CA157" s="147">
        <f>Northeast!AI157</f>
        <v>1.1575935924960405</v>
      </c>
      <c r="CB157" s="147">
        <f>Midwest!AI157</f>
        <v>1.2038064703163485</v>
      </c>
      <c r="CC157" s="147">
        <f>South!AI157</f>
        <v>1.2560868787976542</v>
      </c>
      <c r="CD157" s="147">
        <f>West!AI157</f>
        <v>1.2429720988037698</v>
      </c>
      <c r="CF157" s="147">
        <f>Northeast!AJ157</f>
        <v>0.9530831589657861</v>
      </c>
      <c r="CG157" s="147">
        <f>Midwest!AJ157</f>
        <v>0.97141201957175882</v>
      </c>
      <c r="CH157" s="147">
        <f>South!AJ157</f>
        <v>1.0557385898256575</v>
      </c>
      <c r="CI157" s="147">
        <f>West!AJ157</f>
        <v>0.9355086518074287</v>
      </c>
      <c r="CJ157" s="242">
        <f>CK157*CL157</f>
        <v>1.1757693255605688</v>
      </c>
      <c r="CK157" s="73">
        <f t="shared" si="505"/>
        <v>1.3037296788176276</v>
      </c>
      <c r="CL157" s="73">
        <f t="shared" si="506"/>
        <v>0.90185054821095434</v>
      </c>
      <c r="CM157" s="73">
        <f>FC157</f>
        <v>0.97931764358630558</v>
      </c>
      <c r="CN157" s="73">
        <f>FG157</f>
        <v>0.99474177100756656</v>
      </c>
      <c r="CO157" s="73">
        <f>FK157</f>
        <v>1.2161357085348603</v>
      </c>
      <c r="CP157" s="73">
        <f>FO157</f>
        <v>0.98852695719122596</v>
      </c>
      <c r="CQ157" s="73">
        <f>EY157</f>
        <v>0.77006978238728119</v>
      </c>
      <c r="CR157" s="73">
        <f>CK157*CM157*CN157*CO157*CP157*CQ157</f>
        <v>1.1757693255605679</v>
      </c>
      <c r="CS157" s="73">
        <f>CK157*CL157</f>
        <v>1.1757693255605688</v>
      </c>
      <c r="CT157" s="73"/>
      <c r="CU157" s="73">
        <f>CM157*CN157*CO157*CP157</f>
        <v>1.1711283429602197</v>
      </c>
      <c r="CW157" s="242">
        <f t="shared" si="659"/>
        <v>1.0984023660039945</v>
      </c>
      <c r="CX157" s="53"/>
      <c r="CZ157" s="71">
        <f t="shared" si="688"/>
        <v>0.20398657088076882</v>
      </c>
      <c r="DA157" s="71">
        <f t="shared" si="688"/>
        <v>0.27242322894496812</v>
      </c>
      <c r="DB157" s="71">
        <f t="shared" si="688"/>
        <v>0.34316330402544976</v>
      </c>
      <c r="DC157" s="71">
        <f t="shared" si="688"/>
        <v>0.18042689614881338</v>
      </c>
      <c r="DE157" s="71">
        <f t="shared" si="689"/>
        <v>0.20704702461639357</v>
      </c>
      <c r="DF157" s="71">
        <f t="shared" si="689"/>
        <v>0.27733279265230909</v>
      </c>
      <c r="DG157" s="71">
        <f t="shared" si="689"/>
        <v>0.33244897833307224</v>
      </c>
      <c r="DH157" s="71">
        <f t="shared" si="689"/>
        <v>0.18300178045753923</v>
      </c>
      <c r="DI157" s="71">
        <f t="shared" si="662"/>
        <v>0.99983057605931414</v>
      </c>
      <c r="DJ157" s="71"/>
      <c r="DK157" s="71">
        <f t="shared" si="690"/>
        <v>0.20708210928339391</v>
      </c>
      <c r="DL157" s="71">
        <f t="shared" si="690"/>
        <v>0.27737978742896191</v>
      </c>
      <c r="DM157" s="71">
        <f t="shared" si="690"/>
        <v>0.33250531269344774</v>
      </c>
      <c r="DN157" s="71">
        <f t="shared" si="690"/>
        <v>0.18303279059419644</v>
      </c>
      <c r="DQ157" s="71">
        <f t="shared" ref="DQ157:DT158" si="702">LN(BQ157/BQ156)</f>
        <v>3.5167642620227355E-2</v>
      </c>
      <c r="DR157" s="71">
        <f t="shared" si="702"/>
        <v>-2.6641440249703758E-3</v>
      </c>
      <c r="DS157" s="71">
        <f t="shared" si="702"/>
        <v>3.8087999331208784E-4</v>
      </c>
      <c r="DT157" s="71">
        <f t="shared" si="702"/>
        <v>-2.355367439219623E-2</v>
      </c>
      <c r="DV157" s="71">
        <f t="shared" si="692"/>
        <v>0.18233584941015507</v>
      </c>
      <c r="DW157" s="71">
        <f t="shared" si="692"/>
        <v>0.22460302104725721</v>
      </c>
      <c r="DX157" s="71">
        <f t="shared" si="692"/>
        <v>0.37195174235031941</v>
      </c>
      <c r="DY157" s="71">
        <f t="shared" si="692"/>
        <v>0.22110938719226833</v>
      </c>
      <c r="DZ157" s="71"/>
      <c r="EB157" s="71">
        <f t="shared" si="693"/>
        <v>-5.4580998619318576E-3</v>
      </c>
      <c r="EC157" s="71">
        <f t="shared" si="693"/>
        <v>-5.3439071424501916E-3</v>
      </c>
      <c r="ED157" s="71">
        <f t="shared" si="693"/>
        <v>1.3650339516256406E-3</v>
      </c>
      <c r="EE157" s="71">
        <f t="shared" si="693"/>
        <v>7.6909484832011973E-3</v>
      </c>
      <c r="EG157" s="71">
        <f t="shared" si="694"/>
        <v>1.2166948414363947E-3</v>
      </c>
      <c r="EH157" s="71">
        <f t="shared" si="694"/>
        <v>6.8607088532590666E-4</v>
      </c>
      <c r="EI157" s="71">
        <f t="shared" si="694"/>
        <v>-8.183299878087971E-5</v>
      </c>
      <c r="EJ157" s="71">
        <f t="shared" si="694"/>
        <v>-2.4583412369253804E-4</v>
      </c>
      <c r="EL157" s="71">
        <f t="shared" si="695"/>
        <v>-3.5864939861766226E-3</v>
      </c>
      <c r="EM157" s="71">
        <f t="shared" si="695"/>
        <v>1.255283195263571E-5</v>
      </c>
      <c r="EN157" s="71">
        <f t="shared" si="695"/>
        <v>3.8514629548654015E-3</v>
      </c>
      <c r="EO157" s="71">
        <f t="shared" si="695"/>
        <v>4.0927191027667204E-3</v>
      </c>
      <c r="EQ157" s="71">
        <f t="shared" si="696"/>
        <v>-4.2264007018142084E-2</v>
      </c>
      <c r="ER157" s="71">
        <f t="shared" si="696"/>
        <v>-1.3521839194944119E-2</v>
      </c>
      <c r="ES157" s="71">
        <f t="shared" si="696"/>
        <v>7.3049237443835902E-2</v>
      </c>
      <c r="ET157" s="71">
        <f t="shared" si="696"/>
        <v>-1.4721961090106146E-3</v>
      </c>
      <c r="EW157" s="71">
        <f t="shared" si="676"/>
        <v>1.0023619447846086</v>
      </c>
      <c r="EX157" s="71">
        <f t="shared" si="670"/>
        <v>0.53310376488706812</v>
      </c>
      <c r="EY157" s="71">
        <f t="shared" si="567"/>
        <v>0.77006978238728119</v>
      </c>
      <c r="EZ157" s="71"/>
      <c r="FA157" s="71">
        <f t="shared" si="592"/>
        <v>0.9992492920671211</v>
      </c>
      <c r="FB157" s="71">
        <f t="shared" si="671"/>
        <v>0.95840230601393239</v>
      </c>
      <c r="FC157" s="71">
        <f t="shared" si="568"/>
        <v>0.97931764358630558</v>
      </c>
      <c r="FD157" s="71"/>
      <c r="FE157" s="71">
        <f t="shared" si="593"/>
        <v>1.0003701207957263</v>
      </c>
      <c r="FF157" s="71">
        <f t="shared" si="672"/>
        <v>1.0016273678856054</v>
      </c>
      <c r="FG157" s="71">
        <f t="shared" si="569"/>
        <v>0.99474177100756656</v>
      </c>
      <c r="FH157" s="71"/>
      <c r="FI157" s="71">
        <f t="shared" si="595"/>
        <v>1.001291349930105</v>
      </c>
      <c r="FJ157" s="71">
        <f t="shared" si="673"/>
        <v>1.283574154030575</v>
      </c>
      <c r="FK157" s="71">
        <f t="shared" si="570"/>
        <v>1.2161357085348603</v>
      </c>
      <c r="FM157" s="71">
        <f t="shared" si="597"/>
        <v>1.0115835706982068</v>
      </c>
      <c r="FN157" s="71">
        <f t="shared" si="674"/>
        <v>0.99871436762218047</v>
      </c>
      <c r="FO157" s="71">
        <f t="shared" si="571"/>
        <v>0.98852695719122596</v>
      </c>
      <c r="FQ157" s="238"/>
    </row>
    <row r="158" spans="1:173" x14ac:dyDescent="0.2">
      <c r="A158" s="50" t="s">
        <v>122</v>
      </c>
      <c r="B158" s="50">
        <f t="shared" si="572"/>
        <v>2011</v>
      </c>
      <c r="D158" s="79">
        <f t="shared" si="634"/>
        <v>2318.6679999999997</v>
      </c>
      <c r="E158" s="79">
        <f t="shared" si="634"/>
        <v>3132.2200000000003</v>
      </c>
      <c r="F158" s="79">
        <f t="shared" si="634"/>
        <v>3727.2460000000001</v>
      </c>
      <c r="G158" s="79">
        <f t="shared" si="634"/>
        <v>2145.0540000000001</v>
      </c>
      <c r="H158" s="79">
        <f>SUM(D158:G158)</f>
        <v>11323.188</v>
      </c>
      <c r="I158" s="74">
        <f t="shared" si="628"/>
        <v>11323.187999999998</v>
      </c>
      <c r="J158" s="321">
        <f t="shared" si="697"/>
        <v>20706.149443253005</v>
      </c>
      <c r="K158" s="321">
        <f t="shared" si="697"/>
        <v>25512.033030058417</v>
      </c>
      <c r="L158" s="321">
        <f t="shared" si="697"/>
        <v>42535.621653710376</v>
      </c>
      <c r="M158" s="321">
        <f t="shared" si="697"/>
        <v>25442.562311743382</v>
      </c>
      <c r="N158" s="321">
        <f>SUM(J158:M158)</f>
        <v>114196.36643876518</v>
      </c>
      <c r="P158" s="84">
        <f t="shared" si="698"/>
        <v>39.537390021370676</v>
      </c>
      <c r="Q158" s="84">
        <f t="shared" si="698"/>
        <v>48.189713585675165</v>
      </c>
      <c r="R158" s="84">
        <f t="shared" si="698"/>
        <v>79.438723817678309</v>
      </c>
      <c r="S158" s="84">
        <f t="shared" si="698"/>
        <v>44.238829450446723</v>
      </c>
      <c r="T158" s="84">
        <f>SUM(P158:S158)</f>
        <v>211.4046568751709</v>
      </c>
      <c r="V158" s="79">
        <f t="shared" si="699"/>
        <v>111.97968054632805</v>
      </c>
      <c r="W158" s="79">
        <f t="shared" si="699"/>
        <v>122.77422172939339</v>
      </c>
      <c r="X158" s="79">
        <f t="shared" si="699"/>
        <v>87.626461189262358</v>
      </c>
      <c r="Y158" s="79">
        <f t="shared" si="699"/>
        <v>84.309668724282517</v>
      </c>
      <c r="Z158" s="79">
        <f t="shared" si="699"/>
        <v>99.155414074157633</v>
      </c>
      <c r="AA158" s="150"/>
      <c r="AC158" s="84">
        <f t="shared" si="700"/>
        <v>58.6449434003286</v>
      </c>
      <c r="AD158" s="84">
        <f t="shared" si="700"/>
        <v>64.997688654681724</v>
      </c>
      <c r="AE158" s="84">
        <f t="shared" si="700"/>
        <v>46.919761809800598</v>
      </c>
      <c r="AF158" s="84">
        <f t="shared" si="700"/>
        <v>48.488037017406647</v>
      </c>
      <c r="AG158" s="84">
        <f t="shared" si="700"/>
        <v>53.561677246712946</v>
      </c>
      <c r="AI158" s="84">
        <f t="shared" si="701"/>
        <v>61.398512145063229</v>
      </c>
      <c r="AJ158" s="84">
        <f t="shared" si="701"/>
        <v>65.492235445372472</v>
      </c>
      <c r="AK158" s="84">
        <f t="shared" si="701"/>
        <v>47.207503200261399</v>
      </c>
      <c r="AL158" s="84">
        <f t="shared" si="701"/>
        <v>47.098688411776124</v>
      </c>
      <c r="AM158" s="84">
        <f t="shared" si="701"/>
        <v>54.006774548902079</v>
      </c>
      <c r="AN158" s="118">
        <f>AM158/AM$132</f>
        <v>0.74450792317724057</v>
      </c>
      <c r="AO158" s="118">
        <f t="shared" ref="AO158:AS158" si="703">AC158/AI158</f>
        <v>0.95515251675433266</v>
      </c>
      <c r="AP158" s="118">
        <f t="shared" si="703"/>
        <v>0.99244877217386707</v>
      </c>
      <c r="AQ158" s="118">
        <f t="shared" si="703"/>
        <v>0.9939047530380889</v>
      </c>
      <c r="AR158" s="118">
        <f t="shared" si="703"/>
        <v>1.0294986686992995</v>
      </c>
      <c r="AS158" s="118">
        <f t="shared" si="703"/>
        <v>0.99175849130212168</v>
      </c>
      <c r="AU158" s="124">
        <f t="shared" ref="AU158:AY158" si="704">P158/J158*1000000</f>
        <v>1909.4515921333571</v>
      </c>
      <c r="AV158" s="124">
        <f t="shared" si="704"/>
        <v>1888.901348195096</v>
      </c>
      <c r="AW158" s="124">
        <f t="shared" si="704"/>
        <v>1867.5811174079522</v>
      </c>
      <c r="AX158" s="124">
        <f t="shared" si="704"/>
        <v>1738.7725696962389</v>
      </c>
      <c r="AY158" s="124">
        <f t="shared" si="704"/>
        <v>1851.2380338172243</v>
      </c>
      <c r="BB158" s="71">
        <f t="shared" si="501"/>
        <v>0.80534661956918541</v>
      </c>
      <c r="BC158" s="71">
        <f t="shared" si="502"/>
        <v>0.75247759506244349</v>
      </c>
      <c r="BD158" s="71">
        <f t="shared" si="503"/>
        <v>0.7519566109083462</v>
      </c>
      <c r="BE158" s="71">
        <f t="shared" si="504"/>
        <v>0.72693978455727182</v>
      </c>
      <c r="BF158" s="71"/>
      <c r="BG158" s="71">
        <f t="shared" si="642"/>
        <v>0.88196900319016214</v>
      </c>
      <c r="BH158" s="71">
        <f t="shared" si="643"/>
        <v>0.87638357311382631</v>
      </c>
      <c r="BI158" s="71">
        <f t="shared" si="644"/>
        <v>0.92728532796548646</v>
      </c>
      <c r="BJ158" s="71">
        <f t="shared" si="645"/>
        <v>0.87381290254959532</v>
      </c>
      <c r="BK158" s="71"/>
      <c r="BL158" s="71">
        <f>BQ158*BV158*CA158*CF158</f>
        <v>0.88196900319016192</v>
      </c>
      <c r="BM158" s="71">
        <f>BR158*BW158*CB158*CG158</f>
        <v>0.87638357311382642</v>
      </c>
      <c r="BN158" s="71">
        <f>BS158*BX158*CC158*CH158</f>
        <v>0.92728532796548657</v>
      </c>
      <c r="BO158" s="71">
        <f>BT158*BY158*CD158*CI158</f>
        <v>0.87381290254959532</v>
      </c>
      <c r="BP158" s="71"/>
      <c r="BQ158" s="147">
        <f>Northeast!AK158</f>
        <v>0.80907155789186924</v>
      </c>
      <c r="BR158" s="147">
        <f>Midwest!AK158</f>
        <v>0.76466010773098769</v>
      </c>
      <c r="BS158" s="147">
        <f>South!AK158</f>
        <v>0.746800391862529</v>
      </c>
      <c r="BT158" s="147">
        <f>West!AK158</f>
        <v>0.73127601195799286</v>
      </c>
      <c r="BU158" s="72"/>
      <c r="BV158" s="147">
        <f>Northeast!AH158</f>
        <v>0.99539603353207784</v>
      </c>
      <c r="BW158" s="147">
        <f>Midwest!AH158</f>
        <v>0.98406806822354853</v>
      </c>
      <c r="BX158" s="147">
        <f>South!AH158</f>
        <v>1.006904413953182</v>
      </c>
      <c r="BY158" s="147">
        <f>West!AH158</f>
        <v>0.99407032730485589</v>
      </c>
      <c r="CA158" s="147">
        <f>Northeast!AI158</f>
        <v>1.1540674912633553</v>
      </c>
      <c r="CB158" s="147">
        <f>Midwest!AI158</f>
        <v>1.2048996006553594</v>
      </c>
      <c r="CC158" s="147">
        <f>South!AI158</f>
        <v>1.2613921688487966</v>
      </c>
      <c r="CD158" s="147">
        <f>West!AI158</f>
        <v>1.2486146984029181</v>
      </c>
      <c r="CF158" s="147">
        <f>Northeast!AJ158</f>
        <v>0.94894113812675662</v>
      </c>
      <c r="CG158" s="147">
        <f>Midwest!AJ158</f>
        <v>0.96660668583368936</v>
      </c>
      <c r="CH158" s="147">
        <f>South!AJ158</f>
        <v>0.977620896400762</v>
      </c>
      <c r="CI158" s="147">
        <f>West!AJ158</f>
        <v>0.96270133077558806</v>
      </c>
      <c r="CJ158" s="242"/>
      <c r="CK158" s="73">
        <f t="shared" si="505"/>
        <v>1.3149573088420272</v>
      </c>
      <c r="CL158" s="73">
        <f t="shared" si="506"/>
        <v>0.87552076443792703</v>
      </c>
      <c r="CM158" s="73">
        <f>FC158</f>
        <v>0.97860411450611751</v>
      </c>
      <c r="CN158" s="73">
        <f>FG158</f>
        <v>0.99509551430946186</v>
      </c>
      <c r="CO158" s="73">
        <f>FK158</f>
        <v>1.218424133551802</v>
      </c>
      <c r="CP158" s="73">
        <f>FO158</f>
        <v>0.96624891245873101</v>
      </c>
      <c r="CQ158" s="73">
        <f>EY158</f>
        <v>0.76367246851322024</v>
      </c>
      <c r="CR158" s="73">
        <f>CK158*CM158*CN158*CO158*CP158*CQ158</f>
        <v>1.1512724282406102</v>
      </c>
      <c r="CS158" s="73">
        <f>CK158*CL158</f>
        <v>1.151272428240611</v>
      </c>
      <c r="CT158" s="73"/>
      <c r="CU158" s="73">
        <f>CM158*CN158*CO158*CP158</f>
        <v>1.1464610818594279</v>
      </c>
      <c r="CW158" s="242"/>
      <c r="CX158" s="53"/>
      <c r="CZ158" s="71">
        <f>D158/$H158</f>
        <v>0.20477165971279462</v>
      </c>
      <c r="DA158" s="71">
        <f>E158/$H158</f>
        <v>0.27661997663555532</v>
      </c>
      <c r="DB158" s="71">
        <f>F158/$H158</f>
        <v>0.3291693116814805</v>
      </c>
      <c r="DC158" s="71">
        <f>G158/$H158</f>
        <v>0.18943905197016953</v>
      </c>
      <c r="DE158" s="71">
        <f>(CZ158-CZ157)/LN(CZ158/CZ157)</f>
        <v>0.20437886398070981</v>
      </c>
      <c r="DF158" s="71">
        <f>(DA158-DA157)/LN(DA158/DA157)</f>
        <v>0.27451625622693698</v>
      </c>
      <c r="DG158" s="71">
        <f>(DB158-DB157)/LN(DB158/DB157)</f>
        <v>0.33611775687186446</v>
      </c>
      <c r="DH158" s="71">
        <f>(DC158-DC157)/LN(DC158/DC157)</f>
        <v>0.18489636988997432</v>
      </c>
      <c r="DI158" s="71">
        <f>SUM(DE158:DH158)</f>
        <v>0.99990924696948569</v>
      </c>
      <c r="DJ158" s="71"/>
      <c r="DK158" s="71">
        <f>DE158/$DI158</f>
        <v>0.20439741366542924</v>
      </c>
      <c r="DL158" s="71">
        <f>DF158/$DI158</f>
        <v>0.27454117167026704</v>
      </c>
      <c r="DM158" s="71">
        <f>DG158/$DI158</f>
        <v>0.33614826334546516</v>
      </c>
      <c r="DN158" s="71">
        <f>DH158/$DI158</f>
        <v>0.18491315131883845</v>
      </c>
      <c r="DQ158" s="71">
        <f t="shared" si="702"/>
        <v>-1.403749345477508E-2</v>
      </c>
      <c r="DR158" s="71">
        <f t="shared" si="702"/>
        <v>-5.5654990733691352E-3</v>
      </c>
      <c r="DS158" s="71">
        <f t="shared" si="702"/>
        <v>5.3986329079582595E-5</v>
      </c>
      <c r="DT158" s="71">
        <f t="shared" si="702"/>
        <v>-2.1432264263558869E-2</v>
      </c>
      <c r="DV158" s="71">
        <f>J158/$N158</f>
        <v>0.18132056289510873</v>
      </c>
      <c r="DW158" s="71">
        <f>K158/$N158</f>
        <v>0.22340494558326054</v>
      </c>
      <c r="DX158" s="71">
        <f>L158/$N158</f>
        <v>0.3724778903234105</v>
      </c>
      <c r="DY158" s="71">
        <f>M158/$N158</f>
        <v>0.2227966011982202</v>
      </c>
      <c r="DZ158" s="71"/>
      <c r="EB158" s="71">
        <f>LN(DV158/DV157)</f>
        <v>-5.5837824860314493E-3</v>
      </c>
      <c r="EC158" s="71">
        <f>LN(DW158/DW157)</f>
        <v>-5.3484688186693522E-3</v>
      </c>
      <c r="ED158" s="71">
        <f>LN(DX158/DX157)</f>
        <v>1.4135602281484785E-3</v>
      </c>
      <c r="EE158" s="71">
        <f>LN(DY158/DY157)</f>
        <v>7.6017092575763369E-3</v>
      </c>
      <c r="EG158" s="71">
        <f>LN(BV158/BV157)</f>
        <v>1.2387669124477062E-3</v>
      </c>
      <c r="EH158" s="71">
        <f>LN(BW158/BW157)</f>
        <v>6.2319010237312097E-4</v>
      </c>
      <c r="EI158" s="71">
        <f>LN(BX158/BX157)</f>
        <v>-7.2537742711633365E-5</v>
      </c>
      <c r="EJ158" s="71">
        <f>LN(BY158/BY157)</f>
        <v>-2.3988924112601444E-4</v>
      </c>
      <c r="EL158" s="71">
        <f>LN(CA158/CA157)</f>
        <v>-3.0507101514090371E-3</v>
      </c>
      <c r="EM158" s="71">
        <f>LN(CB158/CB157)</f>
        <v>9.0764948636159982E-4</v>
      </c>
      <c r="EN158" s="71">
        <f>LN(CC158/CC157)</f>
        <v>4.2147702558438015E-3</v>
      </c>
      <c r="EO158" s="71">
        <f>LN(CD158/CD157)</f>
        <v>4.5293298647147906E-3</v>
      </c>
      <c r="EQ158" s="71">
        <f>LN(AO158/AO157)</f>
        <v>-4.3553885121229725E-3</v>
      </c>
      <c r="ER158" s="71">
        <f>LN(AP158/AP157)</f>
        <v>-4.9590270438283996E-3</v>
      </c>
      <c r="ES158" s="71">
        <f>LN(AQ158/AQ157)</f>
        <v>-7.6873922713434989E-2</v>
      </c>
      <c r="ET158" s="71">
        <f>LN(AR158/AR157)</f>
        <v>2.8652825123986408E-2</v>
      </c>
      <c r="EW158" s="71">
        <f>EXP(SUMPRODUCT($DK158:$DN158,DQ158:DT158))</f>
        <v>0.99169255303820802</v>
      </c>
      <c r="EX158" s="71">
        <f>IF(ISERR(EW158),EX157,EW158*EX157)</f>
        <v>0.52867503363513724</v>
      </c>
      <c r="EY158" s="71">
        <f t="shared" si="567"/>
        <v>0.76367246851322024</v>
      </c>
      <c r="EZ158" s="71"/>
      <c r="FA158" s="71">
        <f>EXP(SUMPRODUCT($DK158:$DN158,EB158:EE158))</f>
        <v>0.99927140179199148</v>
      </c>
      <c r="FB158" s="71">
        <f>IF(ISERR(FA158),FB157,FA158*FB157)</f>
        <v>0.95770401581121944</v>
      </c>
      <c r="FC158" s="71">
        <f t="shared" si="568"/>
        <v>0.97860411450611751</v>
      </c>
      <c r="FD158" s="71"/>
      <c r="FE158" s="71">
        <f>EXP(SUMPRODUCT($DK158:$DN158,EG158:EJ158))</f>
        <v>1.0003556131975206</v>
      </c>
      <c r="FF158" s="71">
        <f>IF(ISERR(FE158),FF157,FE158*FF157)</f>
        <v>1.0019835597966233</v>
      </c>
      <c r="FG158" s="71">
        <f t="shared" si="569"/>
        <v>0.99509551430946186</v>
      </c>
      <c r="FH158" s="71"/>
      <c r="FI158" s="71">
        <f>EXP(SUMPRODUCT($DK158:$DN158,EL158:EO158))</f>
        <v>1.0018817184635576</v>
      </c>
      <c r="FJ158" s="71">
        <f>IF(ISERR(FI158),FJ157,FI158*FJ157)</f>
        <v>1.2859894792155595</v>
      </c>
      <c r="FK158" s="71">
        <f t="shared" si="570"/>
        <v>1.218424133551802</v>
      </c>
      <c r="FM158" s="71">
        <f>EXP(SUMPRODUCT($DK158:$DN158,EQ158:ET158))</f>
        <v>0.97746339179682551</v>
      </c>
      <c r="FN158" s="71">
        <f>IF(ISERR(FM158),FN157,FM158*FN157)</f>
        <v>0.9762067332121982</v>
      </c>
      <c r="FO158" s="71">
        <f t="shared" si="571"/>
        <v>0.96624891245873101</v>
      </c>
      <c r="FQ158" s="238"/>
    </row>
    <row r="159" spans="1:173" x14ac:dyDescent="0.2">
      <c r="A159" s="50" t="s">
        <v>122</v>
      </c>
      <c r="B159" s="50">
        <f t="shared" si="572"/>
        <v>2012</v>
      </c>
      <c r="D159" s="79">
        <f t="shared" ref="D159:G159" si="705">D239+D321</f>
        <v>2153.7269999999999</v>
      </c>
      <c r="E159" s="79">
        <f t="shared" si="705"/>
        <v>2799.2939999999999</v>
      </c>
      <c r="F159" s="79">
        <f t="shared" si="705"/>
        <v>3386.9580000000005</v>
      </c>
      <c r="G159" s="79">
        <f t="shared" si="705"/>
        <v>2028.98</v>
      </c>
      <c r="H159" s="79">
        <f t="shared" ref="H159:H160" si="706">SUM(D159:G159)</f>
        <v>10368.958999999999</v>
      </c>
      <c r="I159" s="74">
        <f t="shared" si="628"/>
        <v>10368.959000000001</v>
      </c>
      <c r="J159" s="321">
        <f t="shared" si="697"/>
        <v>20848.143145599865</v>
      </c>
      <c r="K159" s="321">
        <f t="shared" si="697"/>
        <v>25689.095835903565</v>
      </c>
      <c r="L159" s="321">
        <f t="shared" si="697"/>
        <v>42730.479131154214</v>
      </c>
      <c r="M159" s="321">
        <f t="shared" si="697"/>
        <v>25616.777463715254</v>
      </c>
      <c r="N159" s="321">
        <f t="shared" ref="N159:N160" si="707">SUM(J159:M159)</f>
        <v>114884.49557637289</v>
      </c>
      <c r="P159" s="84">
        <f t="shared" si="698"/>
        <v>39.805597917327454</v>
      </c>
      <c r="Q159" s="84">
        <f t="shared" si="698"/>
        <v>48.643679807115575</v>
      </c>
      <c r="R159" s="84">
        <f t="shared" si="698"/>
        <v>80.185945824416351</v>
      </c>
      <c r="S159" s="84">
        <f t="shared" si="698"/>
        <v>44.729438644819687</v>
      </c>
      <c r="T159" s="84">
        <f t="shared" ref="T159:T160" si="708">SUM(P159:S159)</f>
        <v>213.36466219367904</v>
      </c>
      <c r="V159" s="79">
        <f t="shared" ref="V159:Z159" si="709">V239+V321</f>
        <v>103.30545914610903</v>
      </c>
      <c r="W159" s="79">
        <f t="shared" si="709"/>
        <v>108.9681792571171</v>
      </c>
      <c r="X159" s="79">
        <f t="shared" si="709"/>
        <v>79.263281593550289</v>
      </c>
      <c r="Y159" s="79">
        <f t="shared" si="709"/>
        <v>79.205122614424766</v>
      </c>
      <c r="Z159" s="79">
        <f t="shared" si="709"/>
        <v>90.255512268902521</v>
      </c>
      <c r="AA159" s="150"/>
      <c r="AC159" s="84">
        <f t="shared" ref="AC159:AG159" si="710">AC239+AC321</f>
        <v>54.106133626559057</v>
      </c>
      <c r="AD159" s="84">
        <f t="shared" si="710"/>
        <v>57.546921020364927</v>
      </c>
      <c r="AE159" s="84">
        <f t="shared" si="710"/>
        <v>42.238798397619988</v>
      </c>
      <c r="AF159" s="84">
        <f t="shared" si="710"/>
        <v>45.361177369369585</v>
      </c>
      <c r="AG159" s="84">
        <f t="shared" si="710"/>
        <v>48.597358594403559</v>
      </c>
      <c r="AI159" s="84">
        <f t="shared" ref="AI159:AM159" si="711">AI239+AI321</f>
        <v>60.993359537787654</v>
      </c>
      <c r="AJ159" s="84">
        <f t="shared" si="711"/>
        <v>64.001115683815229</v>
      </c>
      <c r="AK159" s="84">
        <f t="shared" si="711"/>
        <v>45.758084724935699</v>
      </c>
      <c r="AL159" s="84">
        <f t="shared" si="711"/>
        <v>46.522502544968034</v>
      </c>
      <c r="AM159" s="84">
        <f t="shared" si="711"/>
        <v>52.919764378469331</v>
      </c>
      <c r="AN159" s="118">
        <f t="shared" ref="AN159:AN160" si="712">AM159/AM$132</f>
        <v>0.72952299413415111</v>
      </c>
      <c r="AO159" s="118">
        <f t="shared" ref="AO159:AO160" si="713">AC159/AI159</f>
        <v>0.88708236497512971</v>
      </c>
      <c r="AP159" s="118">
        <f t="shared" ref="AP159:AP160" si="714">AD159/AJ159</f>
        <v>0.8991549663706494</v>
      </c>
      <c r="AQ159" s="118">
        <f t="shared" ref="AQ159:AQ160" si="715">AE159/AK159</f>
        <v>0.92308929998991218</v>
      </c>
      <c r="AR159" s="118">
        <f t="shared" ref="AR159:AR160" si="716">AF159/AL159</f>
        <v>0.97503734511109053</v>
      </c>
      <c r="AS159" s="118">
        <f t="shared" ref="AS159:AS160" si="717">AG159/AM159</f>
        <v>0.9183215225004977</v>
      </c>
      <c r="AU159" s="124">
        <f t="shared" ref="AU159:AU160" si="718">P159/J159*1000000</f>
        <v>1909.3114259304518</v>
      </c>
      <c r="AV159" s="124">
        <f t="shared" ref="AV159:AV160" si="719">Q159/K159*1000000</f>
        <v>1893.5535963523578</v>
      </c>
      <c r="AW159" s="124">
        <f t="shared" ref="AW159:AW160" si="720">R159/L159*1000000</f>
        <v>1876.5515260968339</v>
      </c>
      <c r="AX159" s="124">
        <f t="shared" ref="AX159:AX160" si="721">S159/M159*1000000</f>
        <v>1746.0993564930818</v>
      </c>
      <c r="AY159" s="124">
        <f t="shared" ref="AY159:AY160" si="722">T159/N159*1000000</f>
        <v>1857.2102451530418</v>
      </c>
      <c r="BB159" s="71">
        <f t="shared" si="501"/>
        <v>0.80003234938120238</v>
      </c>
      <c r="BC159" s="71">
        <f t="shared" si="502"/>
        <v>0.73534527083352674</v>
      </c>
      <c r="BD159" s="71">
        <f t="shared" si="503"/>
        <v>0.72886918347397556</v>
      </c>
      <c r="BE159" s="71">
        <f t="shared" si="504"/>
        <v>0.71804670400648329</v>
      </c>
      <c r="BF159" s="71"/>
      <c r="BG159" s="71"/>
      <c r="BH159" s="71"/>
      <c r="BI159" s="71"/>
      <c r="BJ159" s="71"/>
      <c r="BK159" s="71"/>
      <c r="BL159" s="71"/>
      <c r="BM159" s="71"/>
      <c r="BN159" s="71"/>
      <c r="BO159" s="71"/>
      <c r="BP159" s="71"/>
      <c r="BQ159" s="147">
        <f>Northeast!AK159</f>
        <v>0.80395150655100556</v>
      </c>
      <c r="BR159" s="147">
        <f>Midwest!AK159</f>
        <v>0.74728257531883646</v>
      </c>
      <c r="BS159" s="147">
        <f>South!AK159</f>
        <v>0.72388727362786909</v>
      </c>
      <c r="BT159" s="147">
        <f>West!AK159</f>
        <v>0.72236140788527836</v>
      </c>
      <c r="BU159" s="72"/>
      <c r="BV159" s="147">
        <f>Northeast!AH159</f>
        <v>0.9951251323769309</v>
      </c>
      <c r="BW159" s="147">
        <f>Midwest!AH159</f>
        <v>0.98402571546617912</v>
      </c>
      <c r="BX159" s="147">
        <f>South!AH159</f>
        <v>1.0068821624962947</v>
      </c>
      <c r="BY159" s="147">
        <f>West!AH159</f>
        <v>0.99402694574807537</v>
      </c>
      <c r="CA159" s="147">
        <f>Northeast!AI159</f>
        <v>1.1539827751810974</v>
      </c>
      <c r="CB159" s="147">
        <f>Midwest!AI159</f>
        <v>1.2078671944644224</v>
      </c>
      <c r="CC159" s="147">
        <f>South!AI159</f>
        <v>1.26745091680146</v>
      </c>
      <c r="CD159" s="147">
        <f>West!AI159</f>
        <v>1.2538760729185057</v>
      </c>
      <c r="CF159" s="147">
        <f>Northeast!AJ159</f>
        <v>0.88131364809897117</v>
      </c>
      <c r="CG159" s="147">
        <f>Midwest!AJ159</f>
        <v>0.8757421304383185</v>
      </c>
      <c r="CH159" s="147">
        <f>South!AJ159</f>
        <v>0.90796566386830269</v>
      </c>
      <c r="CI159" s="147">
        <f>West!AJ159</f>
        <v>0.91177364112601289</v>
      </c>
      <c r="CJ159" s="242"/>
      <c r="CK159" s="73">
        <f t="shared" si="505"/>
        <v>1.3228810323994631</v>
      </c>
      <c r="CL159" s="73">
        <f t="shared" si="506"/>
        <v>0.79693656503019905</v>
      </c>
      <c r="CM159" s="73">
        <f t="shared" ref="CM159:CM160" si="723">FC159</f>
        <v>0.97870654322309014</v>
      </c>
      <c r="CN159" s="73">
        <f t="shared" ref="CN159:CN160" si="724">FG159</f>
        <v>0.99501237770867701</v>
      </c>
      <c r="CO159" s="73">
        <f t="shared" ref="CO159:CO160" si="725">FK159</f>
        <v>1.2221314165148698</v>
      </c>
      <c r="CP159" s="73">
        <f t="shared" ref="CP159:CP160" si="726">FO159</f>
        <v>0.89470186580437983</v>
      </c>
      <c r="CQ159" s="73">
        <f>EY159</f>
        <v>0.74842196877291944</v>
      </c>
      <c r="CR159" s="73">
        <f t="shared" ref="CR159:CR160" si="727">CK159*CM159*CN159*CO159*CP159*CQ159</f>
        <v>1.0542522659040308</v>
      </c>
      <c r="CS159" s="73">
        <f t="shared" ref="CS159:CS160" si="728">CK159*CL159</f>
        <v>1.0542522659040316</v>
      </c>
      <c r="CT159" s="73"/>
      <c r="CU159" s="73">
        <f t="shared" ref="CU159:CU160" si="729">CM159*CN159*CO159*CP159</f>
        <v>1.0648225176190664</v>
      </c>
      <c r="CW159" s="242"/>
      <c r="CX159" s="53"/>
      <c r="CZ159" s="71">
        <f t="shared" ref="CZ159:CZ160" si="730">D159/$H159</f>
        <v>0.20770908632197313</v>
      </c>
      <c r="DA159" s="71">
        <f t="shared" ref="DA159:DA160" si="731">E159/$H159</f>
        <v>0.26996866319945911</v>
      </c>
      <c r="DB159" s="71">
        <f t="shared" ref="DB159:DB160" si="732">F159/$H159</f>
        <v>0.32664397650718852</v>
      </c>
      <c r="DC159" s="71">
        <f t="shared" ref="DC159:DC160" si="733">G159/$H159</f>
        <v>0.19567827397137941</v>
      </c>
      <c r="DE159" s="71">
        <f t="shared" ref="DE159:DE160" si="734">(CZ159-CZ158)/LN(CZ159/CZ158)</f>
        <v>0.20623688655493994</v>
      </c>
      <c r="DF159" s="71">
        <f t="shared" ref="DF159:DF160" si="735">(DA159-DA158)/LN(DA159/DA158)</f>
        <v>0.27328082966351047</v>
      </c>
      <c r="DG159" s="71">
        <f t="shared" ref="DG159:DG160" si="736">(DB159-DB158)/LN(DB159/DB158)</f>
        <v>0.32790502337314315</v>
      </c>
      <c r="DH159" s="71">
        <f t="shared" ref="DH159:DH160" si="737">(DC159-DC158)/LN(DC159/DC158)</f>
        <v>0.19254181502447243</v>
      </c>
      <c r="DI159" s="71">
        <f t="shared" ref="DI159:DI160" si="738">SUM(DE159:DH159)</f>
        <v>0.99996455461606604</v>
      </c>
      <c r="DJ159" s="71"/>
      <c r="DK159" s="71">
        <f t="shared" ref="DK159:DK160" si="739">DE159/$DI159</f>
        <v>0.20624419695968532</v>
      </c>
      <c r="DL159" s="71">
        <f t="shared" ref="DL159:DL160" si="740">DF159/$DI159</f>
        <v>0.27329051655079512</v>
      </c>
      <c r="DM159" s="71">
        <f t="shared" ref="DM159:DM160" si="741">DG159/$DI159</f>
        <v>0.32791664650457686</v>
      </c>
      <c r="DN159" s="71">
        <f t="shared" ref="DN159:DN160" si="742">DH159/$DI159</f>
        <v>0.19254863998494265</v>
      </c>
      <c r="DQ159" s="71">
        <f t="shared" ref="DQ159:DQ160" si="743">LN(BQ159/BQ158)</f>
        <v>-6.3484132986814283E-3</v>
      </c>
      <c r="DR159" s="71">
        <f t="shared" ref="DR159:DR160" si="744">LN(BR159/BR158)</f>
        <v>-2.2988037659284442E-2</v>
      </c>
      <c r="DS159" s="71">
        <f t="shared" ref="DS159:DS160" si="745">LN(BS159/BS158)</f>
        <v>-3.1162255535332108E-2</v>
      </c>
      <c r="DT159" s="71">
        <f t="shared" ref="DT159:DT160" si="746">LN(BT159/BT158)</f>
        <v>-1.2265391231718504E-2</v>
      </c>
      <c r="DV159" s="71">
        <f t="shared" ref="DV159:DV160" si="747">J159/$N159</f>
        <v>0.18147046771633724</v>
      </c>
      <c r="DW159" s="71">
        <f t="shared" ref="DW159:DW160" si="748">K159/$N159</f>
        <v>0.22360803089243642</v>
      </c>
      <c r="DX159" s="71">
        <f t="shared" ref="DX159:DX160" si="749">L159/$N159</f>
        <v>0.37194295815789913</v>
      </c>
      <c r="DY159" s="71">
        <f t="shared" ref="DY159:DY160" si="750">M159/$N159</f>
        <v>0.22297854323332722</v>
      </c>
      <c r="DZ159" s="71"/>
      <c r="EB159" s="71">
        <f t="shared" ref="EB159:EB160" si="751">LN(DV159/DV158)</f>
        <v>8.2639766207616547E-4</v>
      </c>
      <c r="EC159" s="71">
        <f t="shared" ref="EC159:EC160" si="752">LN(DW159/DW158)</f>
        <v>9.0863278623139513E-4</v>
      </c>
      <c r="ED159" s="71">
        <f t="shared" ref="ED159:ED160" si="753">LN(DX159/DX158)</f>
        <v>-1.4371769911519703E-3</v>
      </c>
      <c r="EE159" s="71">
        <f t="shared" ref="EE159:EE160" si="754">LN(DY159/DY158)</f>
        <v>8.1629515455355537E-4</v>
      </c>
      <c r="EG159" s="71">
        <f t="shared" ref="EG159:EG160" si="755">LN(BV159/BV158)</f>
        <v>-2.721911843582643E-4</v>
      </c>
      <c r="EH159" s="71">
        <f t="shared" ref="EH159:EH160" si="756">LN(BW159/BW158)</f>
        <v>-4.3039369085899022E-5</v>
      </c>
      <c r="EI159" s="71">
        <f t="shared" ref="EI159:EI160" si="757">LN(BX159/BX158)</f>
        <v>-2.2099121275706867E-5</v>
      </c>
      <c r="EJ159" s="71">
        <f t="shared" ref="EJ159:EJ160" si="758">LN(BY159/BY158)</f>
        <v>-4.3641281918541745E-5</v>
      </c>
      <c r="EL159" s="71">
        <f t="shared" ref="EL159:EL160" si="759">LN(CA159/CA158)</f>
        <v>-7.3409217751990865E-5</v>
      </c>
      <c r="EM159" s="71">
        <f t="shared" ref="EM159:EM160" si="760">LN(CB159/CB158)</f>
        <v>2.4599105984997676E-3</v>
      </c>
      <c r="EN159" s="71">
        <f t="shared" ref="EN159:EN160" si="761">LN(CC159/CC158)</f>
        <v>4.7917243895106805E-3</v>
      </c>
      <c r="EO159" s="71">
        <f t="shared" ref="EO159:EO160" si="762">LN(CD159/CD158)</f>
        <v>4.2049164202472818E-3</v>
      </c>
      <c r="EQ159" s="71">
        <f t="shared" ref="EQ159:EQ160" si="763">LN(AO159/AO158)</f>
        <v>-7.3933195218525927E-2</v>
      </c>
      <c r="ER159" s="71">
        <f t="shared" ref="ER159:ER160" si="764">LN(AP159/AP158)</f>
        <v>-9.8720000288966853E-2</v>
      </c>
      <c r="ES159" s="71">
        <f t="shared" ref="ES159:ES160" si="765">LN(AQ159/AQ158)</f>
        <v>-7.3915400630977665E-2</v>
      </c>
      <c r="ET159" s="71">
        <f t="shared" ref="ET159:ET160" si="766">LN(AR159/AR158)</f>
        <v>-5.4351460371952147E-2</v>
      </c>
      <c r="EW159" s="71">
        <f t="shared" ref="EW159:EW160" si="767">EXP(SUMPRODUCT($DK159:$DN159,DQ159:DT159))</f>
        <v>0.98003005166600843</v>
      </c>
      <c r="EX159" s="71">
        <f t="shared" ref="EX159:EX160" si="768">IF(ISERR(EW159),EX158,EW159*EX158)</f>
        <v>0.51811742052797227</v>
      </c>
      <c r="EY159" s="71">
        <f t="shared" si="567"/>
        <v>0.74842196877291944</v>
      </c>
      <c r="EZ159" s="71"/>
      <c r="FA159" s="71">
        <f t="shared" ref="FA159:FA160" si="769">EXP(SUMPRODUCT($DK159:$DN159,EB159:EE159))</f>
        <v>1.0001046681854842</v>
      </c>
      <c r="FB159" s="71">
        <f t="shared" ref="FB159:FB160" si="770">IF(ISERR(FA159),FB158,FA159*FB158)</f>
        <v>0.95780425695278526</v>
      </c>
      <c r="FC159" s="71">
        <f t="shared" si="568"/>
        <v>0.97870654322309014</v>
      </c>
      <c r="FD159" s="71"/>
      <c r="FE159" s="71">
        <f t="shared" ref="FE159:FE160" si="771">EXP(SUMPRODUCT($DK159:$DN159,EG159:EJ159))</f>
        <v>0.99991645364732384</v>
      </c>
      <c r="FF159" s="71">
        <f t="shared" ref="FF159:FF160" si="772">IF(ISERR(FE159),FF158,FE159*FF158)</f>
        <v>1.0018998477247609</v>
      </c>
      <c r="FG159" s="71">
        <f t="shared" si="569"/>
        <v>0.99501237770867701</v>
      </c>
      <c r="FH159" s="71"/>
      <c r="FI159" s="71">
        <f t="shared" ref="FI159:FI160" si="773">EXP(SUMPRODUCT($DK159:$DN159,EL159:EO159))</f>
        <v>1.0030426867467412</v>
      </c>
      <c r="FJ159" s="71">
        <f t="shared" ref="FJ159:FJ160" si="774">IF(ISERR(FI159),FJ158,FI159*FJ158)</f>
        <v>1.2899023423604175</v>
      </c>
      <c r="FK159" s="71">
        <f t="shared" si="570"/>
        <v>1.2221314165148698</v>
      </c>
      <c r="FM159" s="71">
        <f t="shared" ref="FM159:FM160" si="775">EXP(SUMPRODUCT($DK159:$DN159,EQ159:ET159))</f>
        <v>0.92595381404125832</v>
      </c>
      <c r="FN159" s="71">
        <f t="shared" ref="FN159:FN160" si="776">IF(ISERR(FM159),FN158,FM159*FN158)</f>
        <v>0.90392234791059201</v>
      </c>
      <c r="FO159" s="71">
        <f t="shared" si="571"/>
        <v>0.89470186580437983</v>
      </c>
      <c r="FQ159" s="238"/>
    </row>
    <row r="160" spans="1:173" x14ac:dyDescent="0.2">
      <c r="A160" s="50" t="s">
        <v>122</v>
      </c>
      <c r="B160" s="50">
        <f t="shared" si="572"/>
        <v>2013</v>
      </c>
      <c r="D160" s="79">
        <f>D240+D322</f>
        <v>2354.8720000000003</v>
      </c>
      <c r="E160" s="79">
        <f>E240+E322</f>
        <v>3262.4989999999998</v>
      </c>
      <c r="F160" s="79">
        <f>F240+F322</f>
        <v>3689.261</v>
      </c>
      <c r="G160" s="79">
        <f>G240+G322</f>
        <v>2138.9229999999998</v>
      </c>
      <c r="H160" s="79">
        <f t="shared" si="706"/>
        <v>11445.555</v>
      </c>
      <c r="I160" s="74">
        <f t="shared" si="628"/>
        <v>11445.555</v>
      </c>
      <c r="J160" s="321">
        <f t="shared" si="697"/>
        <v>21002.271610894564</v>
      </c>
      <c r="K160" s="321">
        <f t="shared" si="697"/>
        <v>25881.156736193094</v>
      </c>
      <c r="L160" s="321">
        <f t="shared" si="697"/>
        <v>42948.660139949687</v>
      </c>
      <c r="M160" s="321">
        <f t="shared" si="697"/>
        <v>25805.957941595327</v>
      </c>
      <c r="N160" s="321">
        <f t="shared" si="707"/>
        <v>115638.04642863266</v>
      </c>
      <c r="P160" s="84">
        <f t="shared" si="698"/>
        <v>40.121726396476959</v>
      </c>
      <c r="Q160" s="84">
        <f t="shared" si="698"/>
        <v>49.171642986878524</v>
      </c>
      <c r="R160" s="84">
        <f t="shared" si="698"/>
        <v>81.04051846122502</v>
      </c>
      <c r="S160" s="84">
        <f t="shared" si="698"/>
        <v>45.281364349502027</v>
      </c>
      <c r="T160" s="84">
        <f t="shared" si="708"/>
        <v>215.61525219408253</v>
      </c>
      <c r="V160" s="79">
        <f t="shared" ref="V160:Z161" si="777">V240+V322</f>
        <v>112.12463316484541</v>
      </c>
      <c r="W160" s="79">
        <f t="shared" si="777"/>
        <v>126.05692370146693</v>
      </c>
      <c r="X160" s="79">
        <f t="shared" si="777"/>
        <v>85.899326963365468</v>
      </c>
      <c r="Y160" s="79">
        <f t="shared" si="777"/>
        <v>82.884851817586565</v>
      </c>
      <c r="Z160" s="79">
        <f t="shared" si="777"/>
        <v>98.977415768293497</v>
      </c>
      <c r="AA160" s="150"/>
      <c r="AC160" s="84">
        <f t="shared" ref="AC160:AG161" si="778">AC240+AC322</f>
        <v>58.693187245471535</v>
      </c>
      <c r="AD160" s="84">
        <f t="shared" si="778"/>
        <v>66.349196443783654</v>
      </c>
      <c r="AE160" s="84">
        <f t="shared" si="778"/>
        <v>45.523659893232036</v>
      </c>
      <c r="AF160" s="84">
        <f t="shared" si="778"/>
        <v>47.236275468442727</v>
      </c>
      <c r="AG160" s="84">
        <f t="shared" si="778"/>
        <v>53.083234527849967</v>
      </c>
      <c r="AI160" s="84">
        <f t="shared" ref="AI160:AM161" si="779">AI240+AI322</f>
        <v>59.096217679409804</v>
      </c>
      <c r="AJ160" s="84">
        <f t="shared" si="779"/>
        <v>63.887990377960492</v>
      </c>
      <c r="AK160" s="84">
        <f t="shared" si="779"/>
        <v>45.430472981130563</v>
      </c>
      <c r="AL160" s="84">
        <f t="shared" si="779"/>
        <v>47.619632098717688</v>
      </c>
      <c r="AM160" s="84">
        <f t="shared" si="779"/>
        <v>52.642429563275634</v>
      </c>
      <c r="AN160" s="118">
        <f t="shared" si="712"/>
        <v>0.72569980770968434</v>
      </c>
      <c r="AO160" s="118">
        <f t="shared" si="713"/>
        <v>0.99318009764813264</v>
      </c>
      <c r="AP160" s="118">
        <f t="shared" si="714"/>
        <v>1.0385237671628533</v>
      </c>
      <c r="AQ160" s="118">
        <f t="shared" si="715"/>
        <v>1.0020511983694331</v>
      </c>
      <c r="AR160" s="118">
        <f t="shared" si="716"/>
        <v>0.9919496095753062</v>
      </c>
      <c r="AS160" s="118">
        <f t="shared" si="717"/>
        <v>1.008373568017876</v>
      </c>
      <c r="AU160" s="124">
        <f t="shared" si="718"/>
        <v>1910.351753362932</v>
      </c>
      <c r="AV160" s="124">
        <f t="shared" si="719"/>
        <v>1899.9012867966298</v>
      </c>
      <c r="AW160" s="124">
        <f t="shared" si="720"/>
        <v>1886.9161039518276</v>
      </c>
      <c r="AX160" s="124">
        <f t="shared" si="721"/>
        <v>1754.6864352791677</v>
      </c>
      <c r="AY160" s="124">
        <f t="shared" si="722"/>
        <v>1864.5701726477362</v>
      </c>
      <c r="BB160" s="71">
        <f t="shared" si="501"/>
        <v>0.7751480854290399</v>
      </c>
      <c r="BC160" s="71">
        <f t="shared" si="502"/>
        <v>0.73404550976244098</v>
      </c>
      <c r="BD160" s="71">
        <f t="shared" si="503"/>
        <v>0.72365073725536433</v>
      </c>
      <c r="BE160" s="71">
        <f t="shared" si="504"/>
        <v>0.73498023545562607</v>
      </c>
      <c r="BF160" s="71"/>
      <c r="BG160" s="71"/>
      <c r="BH160" s="71"/>
      <c r="BI160" s="71"/>
      <c r="BJ160" s="71"/>
      <c r="BK160" s="71"/>
      <c r="BL160" s="71"/>
      <c r="BM160" s="71"/>
      <c r="BN160" s="71"/>
      <c r="BO160" s="71"/>
      <c r="BP160" s="71"/>
      <c r="BQ160" s="147">
        <f>Northeast!AK160</f>
        <v>0.7792066920852162</v>
      </c>
      <c r="BR160" s="147">
        <f>Midwest!AK160</f>
        <v>0.74600379199462863</v>
      </c>
      <c r="BS160" s="147">
        <f>South!AK160</f>
        <v>0.71873497403486997</v>
      </c>
      <c r="BT160" s="147">
        <f>West!AK160</f>
        <v>0.73943837422097414</v>
      </c>
      <c r="BU160" s="72"/>
      <c r="BV160" s="147">
        <f>Northeast!AH160</f>
        <v>0.99479136062690199</v>
      </c>
      <c r="BW160" s="147">
        <f>Midwest!AH160</f>
        <v>0.98397021253710504</v>
      </c>
      <c r="BX160" s="147">
        <f>South!AH160</f>
        <v>1.0068394657253119</v>
      </c>
      <c r="BY160" s="147">
        <f>West!AH160</f>
        <v>0.9939709123562257</v>
      </c>
      <c r="CA160" s="147">
        <f>Northeast!AI160</f>
        <v>1.1546115463293376</v>
      </c>
      <c r="CB160" s="147">
        <f>Midwest!AI160</f>
        <v>1.2119162834698887</v>
      </c>
      <c r="CC160" s="147">
        <f>South!AI160</f>
        <v>1.2744513074232384</v>
      </c>
      <c r="CD160" s="147">
        <f>West!AI160</f>
        <v>1.2600424646453567</v>
      </c>
      <c r="CF160" s="147">
        <f>Northeast!AJ160</f>
        <v>0.98672142479363623</v>
      </c>
      <c r="CG160" s="147">
        <f>Midwest!AJ160</f>
        <v>1.0114819473633652</v>
      </c>
      <c r="CH160" s="147">
        <f>South!AJ160</f>
        <v>0.98563387265725377</v>
      </c>
      <c r="CI160" s="147">
        <f>West!AJ160</f>
        <v>0.92758858096143748</v>
      </c>
      <c r="CJ160" s="242"/>
      <c r="CK160" s="73">
        <f t="shared" si="505"/>
        <v>1.3315580790662189</v>
      </c>
      <c r="CL160" s="73">
        <f t="shared" si="506"/>
        <v>0.87394907806785882</v>
      </c>
      <c r="CM160" s="73">
        <f t="shared" si="723"/>
        <v>0.97881604278355183</v>
      </c>
      <c r="CN160" s="73">
        <f t="shared" si="724"/>
        <v>0.99490337953843222</v>
      </c>
      <c r="CO160" s="73">
        <f t="shared" si="725"/>
        <v>1.2267438322077564</v>
      </c>
      <c r="CP160" s="73">
        <f t="shared" si="726"/>
        <v>0.98216178454071013</v>
      </c>
      <c r="CQ160" s="73">
        <f t="shared" ref="CQ160" si="780">EY160</f>
        <v>0.74484726700447834</v>
      </c>
      <c r="CR160" s="73">
        <f t="shared" si="727"/>
        <v>1.1637139555937299</v>
      </c>
      <c r="CS160" s="73">
        <f t="shared" si="728"/>
        <v>1.163713955593731</v>
      </c>
      <c r="CT160" s="73"/>
      <c r="CU160" s="73">
        <f t="shared" si="729"/>
        <v>1.1733265553656163</v>
      </c>
      <c r="CW160" s="242"/>
      <c r="CX160" s="53"/>
      <c r="CZ160" s="71">
        <f t="shared" si="730"/>
        <v>0.2057455492547107</v>
      </c>
      <c r="DA160" s="71">
        <f t="shared" si="731"/>
        <v>0.28504506771406013</v>
      </c>
      <c r="DB160" s="71">
        <f t="shared" si="732"/>
        <v>0.32233133299346339</v>
      </c>
      <c r="DC160" s="71">
        <f t="shared" si="733"/>
        <v>0.18687805003776572</v>
      </c>
      <c r="DE160" s="71">
        <f t="shared" si="734"/>
        <v>0.20672576360695133</v>
      </c>
      <c r="DF160" s="71">
        <f t="shared" si="735"/>
        <v>0.27743859606000676</v>
      </c>
      <c r="DG160" s="71">
        <f t="shared" si="736"/>
        <v>0.32448287821701588</v>
      </c>
      <c r="DH160" s="71">
        <f t="shared" si="737"/>
        <v>0.19124441757368449</v>
      </c>
      <c r="DI160" s="71">
        <f t="shared" si="738"/>
        <v>0.99989165545765846</v>
      </c>
      <c r="DJ160" s="71"/>
      <c r="DK160" s="71">
        <f t="shared" si="739"/>
        <v>0.20674816364212109</v>
      </c>
      <c r="DL160" s="71">
        <f t="shared" si="740"/>
        <v>0.27746865827480166</v>
      </c>
      <c r="DM160" s="71">
        <f t="shared" si="741"/>
        <v>0.32451803797532192</v>
      </c>
      <c r="DN160" s="71">
        <f t="shared" si="742"/>
        <v>0.19126514010775536</v>
      </c>
      <c r="DQ160" s="71">
        <f t="shared" si="743"/>
        <v>-3.1262611428364957E-2</v>
      </c>
      <c r="DR160" s="71">
        <f t="shared" si="744"/>
        <v>-1.71271052196723E-3</v>
      </c>
      <c r="DS160" s="71">
        <f t="shared" si="745"/>
        <v>-7.14299465186693E-3</v>
      </c>
      <c r="DT160" s="71">
        <f t="shared" si="746"/>
        <v>2.3365365701520067E-2</v>
      </c>
      <c r="DV160" s="71">
        <f t="shared" si="747"/>
        <v>0.18162077499170098</v>
      </c>
      <c r="DW160" s="71">
        <f t="shared" si="748"/>
        <v>0.22381177765888621</v>
      </c>
      <c r="DX160" s="71">
        <f t="shared" si="749"/>
        <v>0.37140596426848099</v>
      </c>
      <c r="DY160" s="71">
        <f t="shared" si="750"/>
        <v>0.22316148308093192</v>
      </c>
      <c r="DZ160" s="71"/>
      <c r="EB160" s="71">
        <f t="shared" si="751"/>
        <v>8.2793119893864384E-4</v>
      </c>
      <c r="EC160" s="71">
        <f t="shared" si="752"/>
        <v>9.1076334413240398E-4</v>
      </c>
      <c r="ED160" s="71">
        <f t="shared" si="753"/>
        <v>-1.4447965595404402E-3</v>
      </c>
      <c r="EE160" s="71">
        <f t="shared" si="754"/>
        <v>8.201006279094712E-4</v>
      </c>
      <c r="EG160" s="71">
        <f t="shared" si="755"/>
        <v>-3.3546307529230455E-4</v>
      </c>
      <c r="EH160" s="71">
        <f t="shared" si="756"/>
        <v>-5.6405532449513448E-5</v>
      </c>
      <c r="EI160" s="71">
        <f t="shared" si="757"/>
        <v>-4.2405832455448783E-5</v>
      </c>
      <c r="EJ160" s="71">
        <f t="shared" si="758"/>
        <v>-5.6371682329572271E-5</v>
      </c>
      <c r="EL160" s="71">
        <f t="shared" si="759"/>
        <v>5.4472209164614085E-4</v>
      </c>
      <c r="EM160" s="71">
        <f t="shared" si="760"/>
        <v>3.3466571051309797E-3</v>
      </c>
      <c r="EN160" s="71">
        <f t="shared" si="761"/>
        <v>5.5080075490666017E-3</v>
      </c>
      <c r="EO160" s="71">
        <f t="shared" si="762"/>
        <v>4.9058105916373771E-3</v>
      </c>
      <c r="EQ160" s="71">
        <f t="shared" si="763"/>
        <v>0.11297417890013947</v>
      </c>
      <c r="ER160" s="71">
        <f t="shared" si="764"/>
        <v>0.14410013310210376</v>
      </c>
      <c r="ES160" s="71">
        <f t="shared" si="765"/>
        <v>8.2078396975409071E-2</v>
      </c>
      <c r="ET160" s="71">
        <f t="shared" si="766"/>
        <v>1.7196536253225366E-2</v>
      </c>
      <c r="EW160" s="71">
        <f t="shared" si="767"/>
        <v>0.99522368140221473</v>
      </c>
      <c r="EX160" s="71">
        <f t="shared" si="768"/>
        <v>0.51564272665646804</v>
      </c>
      <c r="EY160" s="71">
        <f t="shared" ref="EY160" si="781">EX160/EX$167</f>
        <v>0.74484726700447834</v>
      </c>
      <c r="EZ160" s="71"/>
      <c r="FA160" s="71">
        <f t="shared" si="769"/>
        <v>1.0001118819131434</v>
      </c>
      <c r="FB160" s="71">
        <f t="shared" si="770"/>
        <v>0.95791141792546997</v>
      </c>
      <c r="FC160" s="71">
        <f t="shared" ref="FC160" si="782">FB160/FB$167</f>
        <v>0.97881604278355183</v>
      </c>
      <c r="FD160" s="71"/>
      <c r="FE160" s="71">
        <f t="shared" si="771"/>
        <v>0.9998904554629805</v>
      </c>
      <c r="FF160" s="71">
        <f t="shared" si="772"/>
        <v>1.001790095069802</v>
      </c>
      <c r="FG160" s="71">
        <f t="shared" ref="FG160" si="783">FF160/FF$167</f>
        <v>0.99490337953843222</v>
      </c>
      <c r="FH160" s="71"/>
      <c r="FI160" s="71">
        <f t="shared" si="773"/>
        <v>1.0037740750549067</v>
      </c>
      <c r="FJ160" s="71">
        <f t="shared" si="774"/>
        <v>1.2947705306139856</v>
      </c>
      <c r="FK160" s="71">
        <f t="shared" ref="FK160" si="784">FJ160/FJ$167</f>
        <v>1.2267438322077564</v>
      </c>
      <c r="FM160" s="71">
        <f t="shared" si="775"/>
        <v>1.0977531422243092</v>
      </c>
      <c r="FN160" s="71">
        <f t="shared" si="776"/>
        <v>0.99228359774562758</v>
      </c>
      <c r="FO160" s="71">
        <f t="shared" ref="FO160" si="785">FN160/FN$167</f>
        <v>0.98216178454071013</v>
      </c>
      <c r="FQ160" s="238"/>
    </row>
    <row r="161" spans="1:181" s="142" customFormat="1" x14ac:dyDescent="0.2">
      <c r="A161" s="50" t="s">
        <v>122</v>
      </c>
      <c r="B161" s="50">
        <f t="shared" si="572"/>
        <v>2014</v>
      </c>
      <c r="C161" s="51"/>
      <c r="D161" s="79">
        <f t="shared" ref="D161:G161" si="786">D241+D323</f>
        <v>2509.7730000000001</v>
      </c>
      <c r="E161" s="79">
        <f t="shared" si="786"/>
        <v>3408.0860000000002</v>
      </c>
      <c r="F161" s="79">
        <f t="shared" si="786"/>
        <v>3881.3850000000002</v>
      </c>
      <c r="G161" s="79">
        <f t="shared" si="786"/>
        <v>2005.2510000000002</v>
      </c>
      <c r="H161" s="79">
        <f t="shared" ref="H161:H165" si="787">SUM(D161:G161)</f>
        <v>11804.495000000001</v>
      </c>
      <c r="I161" s="74">
        <f t="shared" ref="I161:I165" si="788">H241+H323</f>
        <v>11804.495000000001</v>
      </c>
      <c r="J161" s="321">
        <f t="shared" ref="J161:M161" si="789">J80</f>
        <v>21145.872944602565</v>
      </c>
      <c r="K161" s="321">
        <f t="shared" si="789"/>
        <v>26044.8465785472</v>
      </c>
      <c r="L161" s="321">
        <f t="shared" si="789"/>
        <v>43299.536186556608</v>
      </c>
      <c r="M161" s="321">
        <f t="shared" si="789"/>
        <v>26034.067905069722</v>
      </c>
      <c r="N161" s="321">
        <f t="shared" ref="N161:N164" si="790">SUM(J161:M161)</f>
        <v>116524.32361477609</v>
      </c>
      <c r="O161" s="51"/>
      <c r="P161" s="84">
        <f t="shared" si="698"/>
        <v>40.424179080045448</v>
      </c>
      <c r="Q161" s="84">
        <f t="shared" si="698"/>
        <v>49.750785188682734</v>
      </c>
      <c r="R161" s="84">
        <f t="shared" si="698"/>
        <v>82.142438187164515</v>
      </c>
      <c r="S161" s="84">
        <f t="shared" si="698"/>
        <v>46.130699347420233</v>
      </c>
      <c r="T161" s="84">
        <f t="shared" ref="T161" si="791">SUM(P161:S161)</f>
        <v>218.44810180331294</v>
      </c>
      <c r="U161" s="51"/>
      <c r="V161" s="79">
        <f t="shared" si="777"/>
        <v>118.68855008138192</v>
      </c>
      <c r="W161" s="79">
        <f t="shared" si="777"/>
        <v>130.85452393515715</v>
      </c>
      <c r="X161" s="79">
        <f t="shared" si="777"/>
        <v>89.640336637256411</v>
      </c>
      <c r="Y161" s="79">
        <f t="shared" si="777"/>
        <v>77.02411345441368</v>
      </c>
      <c r="Z161" s="79">
        <f t="shared" si="777"/>
        <v>101.3049862363939</v>
      </c>
      <c r="AA161" s="150"/>
      <c r="AB161" s="51"/>
      <c r="AC161" s="84">
        <f t="shared" si="778"/>
        <v>62.085936118339063</v>
      </c>
      <c r="AD161" s="84">
        <f t="shared" si="778"/>
        <v>68.503160042090514</v>
      </c>
      <c r="AE161" s="84">
        <f t="shared" si="778"/>
        <v>47.251884478472917</v>
      </c>
      <c r="AF161" s="84">
        <f t="shared" si="778"/>
        <v>43.468905270609987</v>
      </c>
      <c r="AG161" s="84">
        <f t="shared" si="778"/>
        <v>54.037983862311485</v>
      </c>
      <c r="AH161" s="51"/>
      <c r="AI161" s="84">
        <f t="shared" si="779"/>
        <v>60.12861729499069</v>
      </c>
      <c r="AJ161" s="84">
        <f t="shared" si="779"/>
        <v>62.98152832818694</v>
      </c>
      <c r="AK161" s="84">
        <f t="shared" si="779"/>
        <v>45.706255673276168</v>
      </c>
      <c r="AL161" s="84">
        <f t="shared" si="779"/>
        <v>46.837038268246928</v>
      </c>
      <c r="AM161" s="84">
        <f t="shared" si="779"/>
        <v>52.548312379016679</v>
      </c>
      <c r="AN161" s="118">
        <f t="shared" ref="AN161" si="792">AM161/AM$132</f>
        <v>0.72440235956594312</v>
      </c>
      <c r="AO161" s="118">
        <f t="shared" ref="AO161" si="793">AC161/AI161</f>
        <v>1.0325522007889485</v>
      </c>
      <c r="AP161" s="118">
        <f t="shared" ref="AP161" si="794">AD161/AJ161</f>
        <v>1.0876706529751266</v>
      </c>
      <c r="AQ161" s="118">
        <f t="shared" ref="AQ161" si="795">AE161/AK161</f>
        <v>1.0338165702359308</v>
      </c>
      <c r="AR161" s="118">
        <f t="shared" ref="AR161" si="796">AF161/AL161</f>
        <v>0.92808825830645314</v>
      </c>
      <c r="AS161" s="118">
        <f t="shared" ref="AS161" si="797">AG161/AM161</f>
        <v>1.028348607516645</v>
      </c>
      <c r="AT161" s="51"/>
      <c r="AU161" s="124">
        <f t="shared" ref="AU161" si="798">P161/J161*1000000</f>
        <v>1911.6817350576025</v>
      </c>
      <c r="AV161" s="124">
        <f t="shared" ref="AV161" si="799">Q161/K161*1000000</f>
        <v>1910.1968997452957</v>
      </c>
      <c r="AW161" s="124">
        <f t="shared" ref="AW161" si="800">R161/L161*1000000</f>
        <v>1897.0743204558303</v>
      </c>
      <c r="AX161" s="124">
        <f t="shared" ref="AX161" si="801">S161/M161*1000000</f>
        <v>1771.9358924479493</v>
      </c>
      <c r="AY161" s="124">
        <f t="shared" ref="AY161" si="802">T161/N161*1000000</f>
        <v>1874.6995908381502</v>
      </c>
      <c r="AZ161" s="51"/>
      <c r="BA161" s="51"/>
      <c r="BB161" s="71">
        <f t="shared" ref="BB161" si="803">AI161/AI$167</f>
        <v>0.78868977416716746</v>
      </c>
      <c r="BC161" s="71">
        <f t="shared" ref="BC161" si="804">AJ161/AJ$167</f>
        <v>0.72363065098428991</v>
      </c>
      <c r="BD161" s="71">
        <f t="shared" ref="BD161" si="805">AK161/AK$167</f>
        <v>0.72804361136381412</v>
      </c>
      <c r="BE161" s="71">
        <f t="shared" ref="BE161" si="806">AL161/AL$167</f>
        <v>0.72290137275897359</v>
      </c>
      <c r="BF161" s="71"/>
      <c r="BG161" s="71"/>
      <c r="BH161" s="71"/>
      <c r="BI161" s="71"/>
      <c r="BJ161" s="71"/>
      <c r="BK161" s="71"/>
      <c r="BL161" s="71"/>
      <c r="BM161" s="71"/>
      <c r="BN161" s="71"/>
      <c r="BO161" s="71"/>
      <c r="BP161" s="71"/>
      <c r="BQ161" s="147">
        <f>Northeast!AK161</f>
        <v>0.79241649764939015</v>
      </c>
      <c r="BR161" s="147">
        <f>Midwest!AK161</f>
        <v>0.73568861871975622</v>
      </c>
      <c r="BS161" s="147">
        <f>South!AK161</f>
        <v>0.72346934524510542</v>
      </c>
      <c r="BT161" s="147">
        <f>West!AK161</f>
        <v>0.72719284200532675</v>
      </c>
      <c r="BU161" s="72"/>
      <c r="BV161" s="147">
        <f>Northeast!AH161</f>
        <v>0.9952970142680303</v>
      </c>
      <c r="BW161" s="147">
        <f>Midwest!AH161</f>
        <v>0.98360995748928448</v>
      </c>
      <c r="BX161" s="147">
        <f>South!AH161</f>
        <v>1.0063226813254391</v>
      </c>
      <c r="BY161" s="147">
        <f>West!AH161</f>
        <v>0.99409858156122788</v>
      </c>
      <c r="BZ161" s="51"/>
      <c r="CA161" s="147">
        <f>Northeast!AI161</f>
        <v>1.1554153837474308</v>
      </c>
      <c r="CB161" s="147">
        <f>Midwest!AI161</f>
        <v>1.2184836883490282</v>
      </c>
      <c r="CC161" s="147">
        <f>South!AI161</f>
        <v>1.2813123185076745</v>
      </c>
      <c r="CD161" s="147">
        <f>West!AI161</f>
        <v>1.2724293208310251</v>
      </c>
      <c r="CE161" s="51"/>
      <c r="CF161" s="147">
        <f>Northeast!AJ161</f>
        <v>1.0258374902486564</v>
      </c>
      <c r="CG161" s="147">
        <f>Midwest!AJ161</f>
        <v>1.0593491116402594</v>
      </c>
      <c r="CH161" s="147">
        <f>South!AJ161</f>
        <v>1.016878809582753</v>
      </c>
      <c r="CI161" s="147">
        <f>West!AJ161</f>
        <v>0.86787076905855554</v>
      </c>
      <c r="CJ161" s="242"/>
      <c r="CK161" s="73">
        <f t="shared" ref="CK161:CK165" si="807">N161/N$167</f>
        <v>1.3417634533694738</v>
      </c>
      <c r="CL161" s="73">
        <f t="shared" ref="CL161:CL165" si="808">Z161/Z$167</f>
        <v>0.89450101962891493</v>
      </c>
      <c r="CM161" s="73">
        <f t="shared" ref="CM161:CM165" si="809">FC161</f>
        <v>0.97863758780273724</v>
      </c>
      <c r="CN161" s="73">
        <f t="shared" ref="CN161:CN165" si="810">FG161</f>
        <v>0.99476108215992143</v>
      </c>
      <c r="CO161" s="73">
        <f t="shared" ref="CO161:CO165" si="811">FK161</f>
        <v>1.233125200430661</v>
      </c>
      <c r="CP161" s="73">
        <f t="shared" ref="CP161:CP165" si="812">FO161</f>
        <v>1.0017005791209794</v>
      </c>
      <c r="CQ161" s="73">
        <f t="shared" ref="CQ161:CQ165" si="813">EY161</f>
        <v>0.74386660760848156</v>
      </c>
      <c r="CR161" s="73">
        <f t="shared" ref="CR161:CR165" si="814">CK161*CM161*CN161*CO161*CP161*CQ161</f>
        <v>1.200208777139808</v>
      </c>
      <c r="CS161" s="73">
        <f t="shared" ref="CS161:CS165" si="815">CK161*CL161</f>
        <v>1.2002087771398084</v>
      </c>
      <c r="CT161" s="73"/>
      <c r="CU161" s="73">
        <f t="shared" ref="CU161:CU165" si="816">CM161*CN161*CO161*CP161</f>
        <v>1.202501914294446</v>
      </c>
      <c r="CV161" s="51"/>
      <c r="CW161" s="242"/>
      <c r="CX161" s="53"/>
      <c r="CY161" s="51"/>
      <c r="CZ161" s="71">
        <f t="shared" ref="CZ161" si="817">D161/$H161</f>
        <v>0.212611636499486</v>
      </c>
      <c r="DA161" s="71">
        <f t="shared" ref="DA161" si="818">E161/$H161</f>
        <v>0.28871086819046471</v>
      </c>
      <c r="DB161" s="71">
        <f t="shared" ref="DB161" si="819">F161/$H161</f>
        <v>0.32880567953139883</v>
      </c>
      <c r="DC161" s="71">
        <f t="shared" ref="DC161" si="820">G161/$H161</f>
        <v>0.16987181577865043</v>
      </c>
      <c r="DD161" s="51"/>
      <c r="DE161" s="71">
        <f t="shared" ref="DE161" si="821">(CZ161-CZ160)/LN(CZ161/CZ160)</f>
        <v>0.20915981046566995</v>
      </c>
      <c r="DF161" s="71">
        <f t="shared" ref="DF161" si="822">(DA161-DA160)/LN(DA161/DA160)</f>
        <v>0.2868740643646378</v>
      </c>
      <c r="DG161" s="71">
        <f t="shared" ref="DG161" si="823">(DB161-DB160)/LN(DB161/DB160)</f>
        <v>0.32555777675710557</v>
      </c>
      <c r="DH161" s="71">
        <f t="shared" ref="DH161" si="824">(DC161-DC160)/LN(DC161/DC160)</f>
        <v>0.17823973665603546</v>
      </c>
      <c r="DI161" s="71">
        <f t="shared" ref="DI161" si="825">SUM(DE161:DH161)</f>
        <v>0.99983138824344875</v>
      </c>
      <c r="DJ161" s="71"/>
      <c r="DK161" s="71">
        <f t="shared" ref="DK161" si="826">DE161/$DI161</f>
        <v>0.20919508321611291</v>
      </c>
      <c r="DL161" s="71">
        <f t="shared" ref="DL161" si="827">DF161/$DI161</f>
        <v>0.28692244286172269</v>
      </c>
      <c r="DM161" s="71">
        <f t="shared" ref="DM161" si="828">DG161/$DI161</f>
        <v>0.32561267888284734</v>
      </c>
      <c r="DN161" s="71">
        <f t="shared" ref="DN161" si="829">DH161/$DI161</f>
        <v>0.17826979503931706</v>
      </c>
      <c r="DO161" s="51"/>
      <c r="DP161" s="51"/>
      <c r="DQ161" s="71">
        <f t="shared" ref="DQ161" si="830">LN(BQ161/BQ160)</f>
        <v>1.6810793761484588E-2</v>
      </c>
      <c r="DR161" s="71">
        <f t="shared" ref="DR161" si="831">LN(BR161/BR160)</f>
        <v>-1.3923726476694803E-2</v>
      </c>
      <c r="DS161" s="71">
        <f t="shared" ref="DS161" si="832">LN(BS161/BS160)</f>
        <v>6.5654888886992613E-3</v>
      </c>
      <c r="DT161" s="71">
        <f t="shared" ref="DT161" si="833">LN(BT161/BT160)</f>
        <v>-1.6699244703742986E-2</v>
      </c>
      <c r="DU161" s="51"/>
      <c r="DV161" s="71">
        <f t="shared" ref="DV161" si="834">J161/$N161</f>
        <v>0.18147175017732625</v>
      </c>
      <c r="DW161" s="71">
        <f t="shared" ref="DW161" si="835">K161/$N161</f>
        <v>0.22351424810368548</v>
      </c>
      <c r="DX161" s="71">
        <f t="shared" ref="DX161" si="836">L161/$N161</f>
        <v>0.37159225510463229</v>
      </c>
      <c r="DY161" s="71">
        <f t="shared" ref="DY161" si="837">M161/$N161</f>
        <v>0.22342174661435599</v>
      </c>
      <c r="DZ161" s="71"/>
      <c r="EA161" s="51"/>
      <c r="EB161" s="71">
        <f t="shared" ref="EB161" si="838">LN(DV161/DV160)</f>
        <v>-8.2086417324799964E-4</v>
      </c>
      <c r="EC161" s="71">
        <f t="shared" ref="EC161" si="839">LN(DW161/DW160)</f>
        <v>-1.3302583884713753E-3</v>
      </c>
      <c r="ED161" s="71">
        <f t="shared" ref="ED161" si="840">LN(DX161/DX160)</f>
        <v>5.0145702963369163E-4</v>
      </c>
      <c r="EE161" s="71">
        <f t="shared" ref="EE161" si="841">LN(DY161/DY160)</f>
        <v>1.165576965651722E-3</v>
      </c>
      <c r="EF161" s="51"/>
      <c r="EG161" s="71">
        <f t="shared" ref="EG161" si="842">LN(BV161/BV160)</f>
        <v>5.0817205747125604E-4</v>
      </c>
      <c r="EH161" s="71">
        <f t="shared" ref="EH161" si="843">LN(BW161/BW160)</f>
        <v>-3.6619097644334308E-4</v>
      </c>
      <c r="EI161" s="71">
        <f t="shared" ref="EI161" si="844">LN(BX161/BX160)</f>
        <v>-5.1340565088732124E-4</v>
      </c>
      <c r="EJ161" s="71">
        <f t="shared" ref="EJ161" si="845">LN(BY161/BY160)</f>
        <v>1.284353545671801E-4</v>
      </c>
      <c r="EK161" s="51"/>
      <c r="EL161" s="71">
        <f t="shared" ref="EL161" si="846">LN(CA161/CA160)</f>
        <v>6.9595504716621489E-4</v>
      </c>
      <c r="EM161" s="71">
        <f t="shared" ref="EM161" si="847">LN(CB161/CB160)</f>
        <v>5.4043951119693854E-3</v>
      </c>
      <c r="EN161" s="71">
        <f t="shared" ref="EN161" si="848">LN(CC161/CC160)</f>
        <v>5.3690626915454754E-3</v>
      </c>
      <c r="EO161" s="71">
        <f t="shared" ref="EO161" si="849">LN(CD161/CD160)</f>
        <v>9.7825018537103028E-3</v>
      </c>
      <c r="EP161" s="51"/>
      <c r="EQ161" s="71">
        <f t="shared" ref="EQ161" si="850">LN(AO161/AO160)</f>
        <v>3.8876866403243129E-2</v>
      </c>
      <c r="ER161" s="71">
        <f t="shared" ref="ER161" si="851">LN(AP161/AP160)</f>
        <v>4.6238143823588762E-2</v>
      </c>
      <c r="ES161" s="71">
        <f t="shared" ref="ES161" si="852">LN(AQ161/AQ160)</f>
        <v>3.1208264590486149E-2</v>
      </c>
      <c r="ET161" s="71">
        <f t="shared" ref="ET161" si="853">LN(AR161/AR160)</f>
        <v>-6.654547499798924E-2</v>
      </c>
      <c r="EU161" s="51"/>
      <c r="EV161" s="51"/>
      <c r="EW161" s="71">
        <f t="shared" ref="EW161" si="854">EXP(SUMPRODUCT($DK161:$DN161,DQ161:DT161))</f>
        <v>0.99868340874775485</v>
      </c>
      <c r="EX161" s="71">
        <f t="shared" ref="EX161" si="855">IF(ISERR(EW161),EX160,EW161*EX160)</f>
        <v>0.51496383595326833</v>
      </c>
      <c r="EY161" s="71">
        <f t="shared" ref="EY161" si="856">EX161/EX$167</f>
        <v>0.74386660760848156</v>
      </c>
      <c r="EZ161" s="71"/>
      <c r="FA161" s="71">
        <f t="shared" ref="FA161" si="857">EXP(SUMPRODUCT($DK161:$DN161,EB161:EE161))</f>
        <v>0.99981768281984107</v>
      </c>
      <c r="FB161" s="71">
        <f t="shared" ref="FB161" si="858">IF(ISERR(FA161),FB160,FA161*FB160)</f>
        <v>0.95773677421691172</v>
      </c>
      <c r="FC161" s="71">
        <f t="shared" ref="FC161" si="859">FB161/FB$167</f>
        <v>0.97863758780273724</v>
      </c>
      <c r="FD161" s="71"/>
      <c r="FE161" s="71">
        <f t="shared" ref="FE161" si="860">EXP(SUMPRODUCT($DK161:$DN161,EG161:EJ161))</f>
        <v>0.99985697367057202</v>
      </c>
      <c r="FF161" s="71">
        <f t="shared" ref="FF161" si="861">IF(ISERR(FE161),FF160,FE161*FF160)</f>
        <v>1.0016468127096469</v>
      </c>
      <c r="FG161" s="71">
        <f t="shared" ref="FG161" si="862">FF161/FF$167</f>
        <v>0.99476108215992143</v>
      </c>
      <c r="FH161" s="71"/>
      <c r="FI161" s="71">
        <f t="shared" ref="FI161" si="863">EXP(SUMPRODUCT($DK161:$DN161,EL161:EO161))</f>
        <v>1.0052018751228773</v>
      </c>
      <c r="FJ161" s="71">
        <f t="shared" ref="FJ161" si="864">IF(ISERR(FI161),FJ160,FI161*FJ160)</f>
        <v>1.3015057652270212</v>
      </c>
      <c r="FK161" s="71">
        <f t="shared" ref="FK161" si="865">FJ161/FJ$167</f>
        <v>1.233125200430661</v>
      </c>
      <c r="FL161" s="51"/>
      <c r="FM161" s="71">
        <f t="shared" ref="FM161" si="866">EXP(SUMPRODUCT($DK161:$DN161,EQ161:ET161))</f>
        <v>1.0198936620094683</v>
      </c>
      <c r="FN161" s="71">
        <f t="shared" ref="FN161" si="867">IF(ISERR(FM161),FN160,FM161*FN160)</f>
        <v>1.0120237522567184</v>
      </c>
      <c r="FO161" s="71">
        <f t="shared" ref="FO161" si="868">FN161/FN$167</f>
        <v>1.0017005791209794</v>
      </c>
    </row>
    <row r="162" spans="1:181" s="142" customFormat="1" x14ac:dyDescent="0.2">
      <c r="A162" s="50" t="s">
        <v>122</v>
      </c>
      <c r="B162" s="50">
        <f t="shared" si="572"/>
        <v>2015</v>
      </c>
      <c r="C162" s="51"/>
      <c r="D162" s="79">
        <f t="shared" ref="D162:G162" si="869">D242+D324</f>
        <v>2522.1000000000004</v>
      </c>
      <c r="E162" s="79">
        <f t="shared" si="869"/>
        <v>3054.3519999999999</v>
      </c>
      <c r="F162" s="79">
        <f t="shared" si="869"/>
        <v>3667.1090000000004</v>
      </c>
      <c r="G162" s="79">
        <f t="shared" si="869"/>
        <v>2012.826</v>
      </c>
      <c r="H162" s="79">
        <f t="shared" si="787"/>
        <v>11256.387000000002</v>
      </c>
      <c r="I162" s="74">
        <f t="shared" si="788"/>
        <v>11256.387000000001</v>
      </c>
      <c r="J162" s="321">
        <f t="shared" ref="J162:M162" si="870">J81</f>
        <v>21303.182862660331</v>
      </c>
      <c r="K162" s="321">
        <f t="shared" si="870"/>
        <v>26223.898059846415</v>
      </c>
      <c r="L162" s="321">
        <f t="shared" si="870"/>
        <v>43672.615836230711</v>
      </c>
      <c r="M162" s="321">
        <f t="shared" si="870"/>
        <v>26276.332637651896</v>
      </c>
      <c r="N162" s="321">
        <f t="shared" si="790"/>
        <v>117476.02939638936</v>
      </c>
      <c r="O162" s="51"/>
      <c r="P162" s="84">
        <f t="shared" ref="P162:S162" si="871">P81</f>
        <v>40.794945818245871</v>
      </c>
      <c r="Q162" s="84">
        <f t="shared" si="871"/>
        <v>50.365790730596906</v>
      </c>
      <c r="R162" s="84">
        <f t="shared" si="871"/>
        <v>83.256902641561751</v>
      </c>
      <c r="S162" s="84">
        <f t="shared" si="871"/>
        <v>46.995069687795834</v>
      </c>
      <c r="T162" s="84">
        <f t="shared" ref="T162:T165" si="872">SUM(P162:S162)</f>
        <v>221.41270887820036</v>
      </c>
      <c r="U162" s="51"/>
      <c r="V162" s="79">
        <f t="shared" ref="V162:Z162" si="873">V242+V324</f>
        <v>118.39075955268036</v>
      </c>
      <c r="W162" s="79">
        <f t="shared" si="873"/>
        <v>116.47208180223868</v>
      </c>
      <c r="X162" s="79">
        <f t="shared" si="873"/>
        <v>83.968155554304445</v>
      </c>
      <c r="Y162" s="79">
        <f t="shared" si="873"/>
        <v>76.602242320367822</v>
      </c>
      <c r="Z162" s="79">
        <f t="shared" si="873"/>
        <v>95.818585781602579</v>
      </c>
      <c r="AA162" s="150"/>
      <c r="AB162" s="51"/>
      <c r="AC162" s="84">
        <f t="shared" ref="AC162:AG162" si="874">AC242+AC324</f>
        <v>61.82383502203281</v>
      </c>
      <c r="AD162" s="84">
        <f t="shared" si="874"/>
        <v>60.643384243434504</v>
      </c>
      <c r="AE162" s="84">
        <f t="shared" si="874"/>
        <v>44.045705324730434</v>
      </c>
      <c r="AF162" s="84">
        <f t="shared" si="874"/>
        <v>42.830578045141436</v>
      </c>
      <c r="AG162" s="84">
        <f t="shared" si="874"/>
        <v>50.838938094525389</v>
      </c>
      <c r="AH162" s="51"/>
      <c r="AI162" s="84">
        <f t="shared" ref="AI162:AM162" si="875">AI242+AI324</f>
        <v>62.189451846084161</v>
      </c>
      <c r="AJ162" s="84">
        <f t="shared" si="875"/>
        <v>62.602705574191134</v>
      </c>
      <c r="AK162" s="84">
        <f t="shared" si="875"/>
        <v>45.104406353212056</v>
      </c>
      <c r="AL162" s="84">
        <f t="shared" si="875"/>
        <v>45.723459344450816</v>
      </c>
      <c r="AM162" s="84">
        <f t="shared" si="875"/>
        <v>52.364114382154135</v>
      </c>
      <c r="AN162" s="118">
        <f t="shared" ref="AN162:AN165" si="876">AM162/AM$132</f>
        <v>0.721863106495509</v>
      </c>
      <c r="AO162" s="118">
        <f t="shared" ref="AO162:AO165" si="877">AC162/AI162</f>
        <v>0.9941209190112138</v>
      </c>
      <c r="AP162" s="118">
        <f t="shared" ref="AP162:AP165" si="878">AD162/AJ162</f>
        <v>0.96870228989648666</v>
      </c>
      <c r="AQ162" s="118">
        <f t="shared" ref="AQ162:AQ165" si="879">AE162/AK162</f>
        <v>0.97652776936712238</v>
      </c>
      <c r="AR162" s="118">
        <f t="shared" ref="AR162:AR165" si="880">AF162/AL162</f>
        <v>0.93673091798421693</v>
      </c>
      <c r="AS162" s="118">
        <f t="shared" ref="AS162:AS165" si="881">AG162/AM162</f>
        <v>0.97087363539660032</v>
      </c>
      <c r="AT162" s="51"/>
      <c r="AU162" s="124">
        <f t="shared" ref="AU162:AU165" si="882">P162/J162*1000000</f>
        <v>1914.9695179939613</v>
      </c>
      <c r="AV162" s="124">
        <f t="shared" ref="AV162:AV165" si="883">Q162/K162*1000000</f>
        <v>1920.6065633589442</v>
      </c>
      <c r="AW162" s="124">
        <f t="shared" ref="AW162:AW165" si="884">R162/L162*1000000</f>
        <v>1906.3868982286149</v>
      </c>
      <c r="AX162" s="124">
        <f t="shared" ref="AX162:AX165" si="885">S162/M162*1000000</f>
        <v>1788.4942444538715</v>
      </c>
      <c r="AY162" s="124">
        <f t="shared" ref="AY162:AY165" si="886">T162/N162*1000000</f>
        <v>1884.7479780841613</v>
      </c>
      <c r="AZ162" s="51"/>
      <c r="BA162" s="51"/>
      <c r="BB162" s="71">
        <f t="shared" ref="BB162:BB165" si="887">AI162/AI$167</f>
        <v>0.81572114807559781</v>
      </c>
      <c r="BC162" s="71">
        <f t="shared" ref="BC162:BC165" si="888">AJ162/AJ$167</f>
        <v>0.71927814059976558</v>
      </c>
      <c r="BD162" s="71">
        <f t="shared" ref="BD162:BD165" si="889">AK162/AK$167</f>
        <v>0.7184569028045189</v>
      </c>
      <c r="BE162" s="71">
        <f t="shared" ref="BE162:BE165" si="890">AL162/AL$167</f>
        <v>0.70571395522678038</v>
      </c>
      <c r="BF162" s="71"/>
      <c r="BG162" s="71"/>
      <c r="BH162" s="71"/>
      <c r="BI162" s="71"/>
      <c r="BJ162" s="71"/>
      <c r="BK162" s="71"/>
      <c r="BL162" s="71"/>
      <c r="BM162" s="71"/>
      <c r="BN162" s="71"/>
      <c r="BO162" s="71"/>
      <c r="BP162" s="71"/>
      <c r="BQ162" s="147">
        <f>Northeast!AK162</f>
        <v>0.81921174516512629</v>
      </c>
      <c r="BR162" s="147">
        <f>Midwest!AK162</f>
        <v>0.73148500346881018</v>
      </c>
      <c r="BS162" s="147">
        <f>South!AK162</f>
        <v>0.71432460730093539</v>
      </c>
      <c r="BT162" s="147">
        <f>West!AK162</f>
        <v>0.70984100412747508</v>
      </c>
      <c r="BU162" s="72"/>
      <c r="BV162" s="147">
        <f>Northeast!AH162</f>
        <v>0.99573907831506392</v>
      </c>
      <c r="BW162" s="147">
        <f>Midwest!AH162</f>
        <v>0.98331221718673945</v>
      </c>
      <c r="BX162" s="147">
        <f>South!AH162</f>
        <v>1.0057848987160016</v>
      </c>
      <c r="BY162" s="147">
        <f>West!AH162</f>
        <v>0.99418595308428581</v>
      </c>
      <c r="BZ162" s="51"/>
      <c r="CA162" s="147">
        <f>Northeast!AI162</f>
        <v>1.1574025110570805</v>
      </c>
      <c r="CB162" s="147">
        <f>Midwest!AI162</f>
        <v>1.2251238443016017</v>
      </c>
      <c r="CC162" s="147">
        <f>South!AI162</f>
        <v>1.2876021725680376</v>
      </c>
      <c r="CD162" s="147">
        <f>West!AI162</f>
        <v>1.2843198935581621</v>
      </c>
      <c r="CE162" s="51"/>
      <c r="CF162" s="147">
        <f>Northeast!AJ162</f>
        <v>0.98765612797390934</v>
      </c>
      <c r="CG162" s="147">
        <f>Midwest!AJ162</f>
        <v>0.94347853133552861</v>
      </c>
      <c r="CH162" s="147">
        <f>South!AJ162</f>
        <v>0.96052861235520981</v>
      </c>
      <c r="CI162" s="147">
        <f>West!AJ162</f>
        <v>0.8759526638935784</v>
      </c>
      <c r="CJ162" s="242"/>
      <c r="CK162" s="73">
        <f t="shared" si="807"/>
        <v>1.3527222300138309</v>
      </c>
      <c r="CL162" s="73">
        <f t="shared" si="808"/>
        <v>0.84605729555148812</v>
      </c>
      <c r="CM162" s="73">
        <f t="shared" si="809"/>
        <v>0.97846675790899329</v>
      </c>
      <c r="CN162" s="73">
        <f t="shared" si="810"/>
        <v>0.9946143862382254</v>
      </c>
      <c r="CO162" s="73">
        <f t="shared" si="811"/>
        <v>1.2394567270965018</v>
      </c>
      <c r="CP162" s="73">
        <f t="shared" si="812"/>
        <v>0.94548165851781607</v>
      </c>
      <c r="CQ162" s="73">
        <f t="shared" si="813"/>
        <v>0.74184723981700185</v>
      </c>
      <c r="CR162" s="73">
        <f t="shared" si="814"/>
        <v>1.1444805115578796</v>
      </c>
      <c r="CS162" s="73">
        <f t="shared" si="815"/>
        <v>1.1444805115578798</v>
      </c>
      <c r="CT162" s="73"/>
      <c r="CU162" s="73">
        <f t="shared" si="816"/>
        <v>1.1404737392568756</v>
      </c>
      <c r="CV162" s="51"/>
      <c r="CW162" s="242"/>
      <c r="CX162" s="53"/>
      <c r="CY162" s="51"/>
      <c r="CZ162" s="71">
        <f t="shared" ref="CZ162:CZ165" si="891">D162/$H162</f>
        <v>0.22405946064221138</v>
      </c>
      <c r="DA162" s="71">
        <f t="shared" ref="DA162:DA165" si="892">E162/$H162</f>
        <v>0.27134390457613078</v>
      </c>
      <c r="DB162" s="71">
        <f t="shared" ref="DB162:DB165" si="893">F162/$H162</f>
        <v>0.32578028811553827</v>
      </c>
      <c r="DC162" s="71">
        <f t="shared" ref="DC162:DC165" si="894">G162/$H162</f>
        <v>0.1788163466661194</v>
      </c>
      <c r="DD162" s="51"/>
      <c r="DE162" s="71">
        <f t="shared" ref="DE162:DE165" si="895">(CZ162-CZ161)/LN(CZ162/CZ161)</f>
        <v>0.2182855198017018</v>
      </c>
      <c r="DF162" s="71">
        <f t="shared" ref="DF162:DF165" si="896">(DA162-DA161)/LN(DA162/DA161)</f>
        <v>0.27993760682997609</v>
      </c>
      <c r="DG162" s="71">
        <f t="shared" ref="DG162:DG165" si="897">(DB162-DB161)/LN(DB162/DB161)</f>
        <v>0.32729065333116364</v>
      </c>
      <c r="DH162" s="71">
        <f t="shared" ref="DH162:DH165" si="898">(DC162-DC161)/LN(DC162/DC161)</f>
        <v>0.17430583373514438</v>
      </c>
      <c r="DI162" s="71">
        <f t="shared" ref="DI162:DI165" si="899">SUM(DE162:DH162)</f>
        <v>0.999819613697986</v>
      </c>
      <c r="DJ162" s="71"/>
      <c r="DK162" s="71">
        <f t="shared" ref="DK162:DK165" si="900">DE162/$DI162</f>
        <v>0.21832490262352364</v>
      </c>
      <c r="DL162" s="71">
        <f t="shared" ref="DL162:DL165" si="901">DF162/$DI162</f>
        <v>0.27998811285026104</v>
      </c>
      <c r="DM162" s="71">
        <f t="shared" ref="DM162:DM165" si="902">DG162/$DI162</f>
        <v>0.32734970273350511</v>
      </c>
      <c r="DN162" s="71">
        <f t="shared" ref="DN162:DN165" si="903">DH162/$DI162</f>
        <v>0.17433728179271013</v>
      </c>
      <c r="DO162" s="51"/>
      <c r="DP162" s="51"/>
      <c r="DQ162" s="71">
        <f t="shared" ref="DQ162:DQ165" si="904">LN(BQ162/BQ161)</f>
        <v>3.3255457084256201E-2</v>
      </c>
      <c r="DR162" s="71">
        <f t="shared" ref="DR162:DR165" si="905">LN(BR162/BR161)</f>
        <v>-5.7302376347658449E-3</v>
      </c>
      <c r="DS162" s="71">
        <f t="shared" ref="DS162:DS165" si="906">LN(BS162/BS161)</f>
        <v>-1.2720683991242611E-2</v>
      </c>
      <c r="DT162" s="71">
        <f t="shared" ref="DT162:DT165" si="907">LN(BT162/BT161)</f>
        <v>-2.4150692478915277E-2</v>
      </c>
      <c r="DU162" s="51"/>
      <c r="DV162" s="71">
        <f t="shared" ref="DV162:DV165" si="908">J162/$N162</f>
        <v>0.18134067836748904</v>
      </c>
      <c r="DW162" s="71">
        <f t="shared" ref="DW162:DW165" si="909">K162/$N162</f>
        <v>0.22322765073512443</v>
      </c>
      <c r="DX162" s="71">
        <f t="shared" ref="DX162:DX165" si="910">L162/$N162</f>
        <v>0.37175767738003745</v>
      </c>
      <c r="DY162" s="71">
        <f t="shared" ref="DY162:DY165" si="911">M162/$N162</f>
        <v>0.22367399351734901</v>
      </c>
      <c r="DZ162" s="71"/>
      <c r="EA162" s="51"/>
      <c r="EB162" s="71">
        <f t="shared" ref="EB162:EB165" si="912">LN(DV162/DV161)</f>
        <v>-7.2253211426694423E-4</v>
      </c>
      <c r="EC162" s="71">
        <f t="shared" ref="EC162:EC165" si="913">LN(DW162/DW161)</f>
        <v>-1.2830558701707778E-3</v>
      </c>
      <c r="ED162" s="71">
        <f t="shared" ref="ED162:ED165" si="914">LN(DX162/DX161)</f>
        <v>4.4507242391995618E-4</v>
      </c>
      <c r="EE162" s="71">
        <f t="shared" ref="EE162:EE165" si="915">LN(DY162/DY161)</f>
        <v>1.1283799290192288E-3</v>
      </c>
      <c r="EF162" s="51"/>
      <c r="EG162" s="71">
        <f t="shared" ref="EG162:EG165" si="916">LN(BV162/BV161)</f>
        <v>4.4405428504719336E-4</v>
      </c>
      <c r="EH162" s="71">
        <f t="shared" ref="EH162:EH165" si="917">LN(BW162/BW161)</f>
        <v>-3.0274741792281514E-4</v>
      </c>
      <c r="EI162" s="71">
        <f t="shared" ref="EI162:EI165" si="918">LN(BX162/BX161)</f>
        <v>-5.3454658943422355E-4</v>
      </c>
      <c r="EJ162" s="71">
        <f t="shared" ref="EJ162:EJ165" si="919">LN(BY162/BY161)</f>
        <v>8.788633778685726E-5</v>
      </c>
      <c r="EK162" s="51"/>
      <c r="EL162" s="71">
        <f t="shared" ref="EL162:EL165" si="920">LN(CA162/CA161)</f>
        <v>1.7183607953511787E-3</v>
      </c>
      <c r="EM162" s="71">
        <f t="shared" ref="EM162:EM165" si="921">LN(CB162/CB161)</f>
        <v>5.4347289469632862E-3</v>
      </c>
      <c r="EN162" s="71">
        <f t="shared" ref="EN162:EN165" si="922">LN(CC162/CC161)</f>
        <v>4.8969061845160842E-3</v>
      </c>
      <c r="EO162" s="71">
        <f t="shared" ref="EO162:EO165" si="923">LN(CD162/CD161)</f>
        <v>9.3013881744702619E-3</v>
      </c>
      <c r="EP162" s="51"/>
      <c r="EQ162" s="71">
        <f t="shared" ref="EQ162:EQ165" si="924">LN(AO162/AO161)</f>
        <v>-3.7930033059445568E-2</v>
      </c>
      <c r="ER162" s="71">
        <f t="shared" ref="ER162:ER165" si="925">LN(AP162/AP161)</f>
        <v>-0.11583634261213764</v>
      </c>
      <c r="ES162" s="71">
        <f t="shared" ref="ES162:ES165" si="926">LN(AQ162/AQ161)</f>
        <v>-5.7009453542675566E-2</v>
      </c>
      <c r="ET162" s="71">
        <f t="shared" ref="ET162:ET165" si="927">LN(AR162/AR161)</f>
        <v>9.2692328221946358E-3</v>
      </c>
      <c r="EU162" s="51"/>
      <c r="EV162" s="51"/>
      <c r="EW162" s="71">
        <f t="shared" ref="EW162:EW165" si="928">EXP(SUMPRODUCT($DK162:$DN162,DQ162:DT162))</f>
        <v>0.99728530925998682</v>
      </c>
      <c r="EX162" s="71">
        <f t="shared" ref="EX162:EX165" si="929">IF(ISERR(EW162),EX161,EW162*EX161)</f>
        <v>0.51356586839636431</v>
      </c>
      <c r="EY162" s="71">
        <f t="shared" ref="EY162:EY165" si="930">EX162/EX$167</f>
        <v>0.74184723981700185</v>
      </c>
      <c r="EZ162" s="71"/>
      <c r="FA162" s="71">
        <f t="shared" ref="FA162:FA165" si="931">EXP(SUMPRODUCT($DK162:$DN162,EB162:EE162))</f>
        <v>0.99982544110723626</v>
      </c>
      <c r="FB162" s="71">
        <f t="shared" ref="FB162:FB165" si="932">IF(ISERR(FA162),FB161,FA162*FB161)</f>
        <v>0.95756959274604525</v>
      </c>
      <c r="FC162" s="71">
        <f t="shared" ref="FC162:FC165" si="933">FB162/FB$167</f>
        <v>0.97846675790899329</v>
      </c>
      <c r="FD162" s="71"/>
      <c r="FE162" s="71">
        <f t="shared" ref="FE162:FE165" si="934">EXP(SUMPRODUCT($DK162:$DN162,EG162:EJ162))</f>
        <v>0.99985253150296394</v>
      </c>
      <c r="FF162" s="71">
        <f t="shared" ref="FF162:FF165" si="935">IF(ISERR(FE162),FF161,FE162*FF161)</f>
        <v>1.0014991013596157</v>
      </c>
      <c r="FG162" s="71">
        <f t="shared" ref="FG162:FG165" si="936">FF162/FF$167</f>
        <v>0.9946143862382254</v>
      </c>
      <c r="FH162" s="71"/>
      <c r="FI162" s="71">
        <f t="shared" ref="FI162:FI165" si="937">EXP(SUMPRODUCT($DK162:$DN162,EL162:EO162))</f>
        <v>1.005134536755578</v>
      </c>
      <c r="FJ162" s="71">
        <f t="shared" ref="FJ162:FJ165" si="938">IF(ISERR(FI162),FJ161,FI162*FJ161)</f>
        <v>1.3081883944161761</v>
      </c>
      <c r="FK162" s="71">
        <f t="shared" ref="FK162:FK165" si="939">FJ162/FJ$167</f>
        <v>1.2394567270965018</v>
      </c>
      <c r="FL162" s="51"/>
      <c r="FM162" s="71">
        <f t="shared" ref="FM162:FM165" si="940">EXP(SUMPRODUCT($DK162:$DN162,EQ162:ET162))</f>
        <v>0.94387652181203996</v>
      </c>
      <c r="FN162" s="71">
        <f t="shared" ref="FN162:FN165" si="941">IF(ISERR(FM162),FN161,FM162*FN161)</f>
        <v>0.95522545927124092</v>
      </c>
      <c r="FO162" s="71">
        <f t="shared" ref="FO162:FO165" si="942">FN162/FN$167</f>
        <v>0.94548165851781607</v>
      </c>
    </row>
    <row r="163" spans="1:181" s="142" customFormat="1" x14ac:dyDescent="0.2">
      <c r="A163" s="50" t="s">
        <v>122</v>
      </c>
      <c r="B163" s="50">
        <f t="shared" si="572"/>
        <v>2016</v>
      </c>
      <c r="C163" s="51"/>
      <c r="D163" s="79">
        <f t="shared" ref="D163:G163" si="943">D243+D325</f>
        <v>2276.4740000000002</v>
      </c>
      <c r="E163" s="79">
        <f t="shared" si="943"/>
        <v>2966.2070000000003</v>
      </c>
      <c r="F163" s="79">
        <f t="shared" si="943"/>
        <v>3538.0520000000001</v>
      </c>
      <c r="G163" s="79">
        <f t="shared" si="943"/>
        <v>2070.7260000000001</v>
      </c>
      <c r="H163" s="79">
        <f t="shared" si="787"/>
        <v>10851.459000000001</v>
      </c>
      <c r="I163" s="74">
        <f t="shared" si="788"/>
        <v>10851.458999999999</v>
      </c>
      <c r="J163" s="321">
        <f t="shared" ref="J163:M163" si="944">J82</f>
        <v>21373.142286536444</v>
      </c>
      <c r="K163" s="321">
        <f t="shared" si="944"/>
        <v>26438.746961588284</v>
      </c>
      <c r="L163" s="321">
        <f t="shared" si="944"/>
        <v>44272.633886365002</v>
      </c>
      <c r="M163" s="321">
        <f t="shared" si="944"/>
        <v>26531.804319150302</v>
      </c>
      <c r="N163" s="321">
        <f t="shared" si="790"/>
        <v>118616.32745364003</v>
      </c>
      <c r="O163" s="51"/>
      <c r="P163" s="84">
        <f t="shared" ref="P163:S163" si="945">P82</f>
        <v>41.133336811281914</v>
      </c>
      <c r="Q163" s="84">
        <f t="shared" si="945"/>
        <v>51.193926301300756</v>
      </c>
      <c r="R163" s="84">
        <f t="shared" si="945"/>
        <v>84.838301884436646</v>
      </c>
      <c r="S163" s="84">
        <f t="shared" si="945"/>
        <v>47.668436521050822</v>
      </c>
      <c r="T163" s="84">
        <f t="shared" si="872"/>
        <v>224.83400151807012</v>
      </c>
      <c r="U163" s="51"/>
      <c r="V163" s="79">
        <f t="shared" ref="V163:Z163" si="946">V243+V325</f>
        <v>106.51096453112635</v>
      </c>
      <c r="W163" s="79">
        <f t="shared" si="946"/>
        <v>112.19166340634352</v>
      </c>
      <c r="X163" s="79">
        <f t="shared" si="946"/>
        <v>79.915100806542313</v>
      </c>
      <c r="Y163" s="79">
        <f t="shared" si="946"/>
        <v>78.04693473128691</v>
      </c>
      <c r="Z163" s="79">
        <f t="shared" si="946"/>
        <v>91.483687220388617</v>
      </c>
      <c r="AA163" s="150"/>
      <c r="AB163" s="51"/>
      <c r="AC163" s="84">
        <f t="shared" ref="AC163:AG163" si="947">AC243+AC325</f>
        <v>55.343771657630661</v>
      </c>
      <c r="AD163" s="84">
        <f t="shared" si="947"/>
        <v>57.940603784567188</v>
      </c>
      <c r="AE163" s="84">
        <f t="shared" si="947"/>
        <v>41.703474980196958</v>
      </c>
      <c r="AF163" s="84">
        <f t="shared" si="947"/>
        <v>43.44019126965803</v>
      </c>
      <c r="AG163" s="84">
        <f t="shared" si="947"/>
        <v>48.264314679858856</v>
      </c>
      <c r="AH163" s="51"/>
      <c r="AI163" s="84">
        <f t="shared" ref="AI163:AM163" si="948">AI243+AI325</f>
        <v>59.088093245646519</v>
      </c>
      <c r="AJ163" s="84">
        <f t="shared" si="948"/>
        <v>62.406076605079534</v>
      </c>
      <c r="AK163" s="84">
        <f t="shared" si="948"/>
        <v>43.553408721273009</v>
      </c>
      <c r="AL163" s="84">
        <f t="shared" si="948"/>
        <v>45.952943020117011</v>
      </c>
      <c r="AM163" s="84">
        <f t="shared" si="948"/>
        <v>51.196903645642649</v>
      </c>
      <c r="AN163" s="118">
        <f t="shared" si="876"/>
        <v>0.70577257621280376</v>
      </c>
      <c r="AO163" s="118">
        <f t="shared" si="877"/>
        <v>0.93663153805878263</v>
      </c>
      <c r="AP163" s="118">
        <f t="shared" si="878"/>
        <v>0.92844490371072486</v>
      </c>
      <c r="AQ163" s="118">
        <f t="shared" si="879"/>
        <v>0.9575249378776528</v>
      </c>
      <c r="AR163" s="118">
        <f t="shared" si="880"/>
        <v>0.94531902452125938</v>
      </c>
      <c r="AS163" s="118">
        <f t="shared" si="881"/>
        <v>0.94271940767977702</v>
      </c>
      <c r="AT163" s="51"/>
      <c r="AU163" s="124">
        <f t="shared" si="882"/>
        <v>1924.5338967865753</v>
      </c>
      <c r="AV163" s="124">
        <f t="shared" si="883"/>
        <v>1936.3219586646146</v>
      </c>
      <c r="AW163" s="124">
        <f t="shared" si="884"/>
        <v>1916.2695877139802</v>
      </c>
      <c r="AX163" s="124">
        <f t="shared" si="885"/>
        <v>1796.6526493128242</v>
      </c>
      <c r="AY163" s="124">
        <f t="shared" si="886"/>
        <v>1895.4726245924633</v>
      </c>
      <c r="AZ163" s="51"/>
      <c r="BA163" s="51"/>
      <c r="BB163" s="71">
        <f t="shared" si="887"/>
        <v>0.77504151956875134</v>
      </c>
      <c r="BC163" s="71">
        <f t="shared" si="888"/>
        <v>0.7170189583808273</v>
      </c>
      <c r="BD163" s="71">
        <f t="shared" si="889"/>
        <v>0.69375144617631712</v>
      </c>
      <c r="BE163" s="71">
        <f t="shared" si="890"/>
        <v>0.70925589703818936</v>
      </c>
      <c r="BF163" s="71"/>
      <c r="BG163" s="71"/>
      <c r="BH163" s="71"/>
      <c r="BI163" s="71"/>
      <c r="BJ163" s="71"/>
      <c r="BK163" s="71"/>
      <c r="BL163" s="71"/>
      <c r="BM163" s="71"/>
      <c r="BN163" s="71"/>
      <c r="BO163" s="71"/>
      <c r="BP163" s="71"/>
      <c r="BQ163" s="147">
        <f>Northeast!AK163</f>
        <v>0.77880031906864777</v>
      </c>
      <c r="BR163" s="147">
        <f>Midwest!AK163</f>
        <v>0.73088422448828838</v>
      </c>
      <c r="BS163" s="147">
        <f>South!AK163</f>
        <v>0.69048486950741017</v>
      </c>
      <c r="BT163" s="147">
        <f>West!AK163</f>
        <v>0.71323930168641869</v>
      </c>
      <c r="BU163" s="72"/>
      <c r="BV163" s="147">
        <f>Northeast!AH163</f>
        <v>0.99517360303037439</v>
      </c>
      <c r="BW163" s="147">
        <f>Midwest!AH163</f>
        <v>0.98102946315858908</v>
      </c>
      <c r="BX163" s="147">
        <f>South!AH163</f>
        <v>1.0047308446762018</v>
      </c>
      <c r="BY163" s="147">
        <f>West!AH163</f>
        <v>0.9944150516680571</v>
      </c>
      <c r="BZ163" s="51"/>
      <c r="CA163" s="147">
        <f>Northeast!AI163</f>
        <v>1.1631831962989367</v>
      </c>
      <c r="CB163" s="147">
        <f>Midwest!AI163</f>
        <v>1.235148440634299</v>
      </c>
      <c r="CC163" s="147">
        <f>South!AI163</f>
        <v>1.2942770885905908</v>
      </c>
      <c r="CD163" s="147">
        <f>West!AI163</f>
        <v>1.2901784540162384</v>
      </c>
      <c r="CE163" s="51"/>
      <c r="CF163" s="147">
        <f>Northeast!AJ163</f>
        <v>0.93054060177859477</v>
      </c>
      <c r="CG163" s="147">
        <f>Midwest!AJ163</f>
        <v>0.90426939557720565</v>
      </c>
      <c r="CH163" s="147">
        <f>South!AJ163</f>
        <v>0.94183711792568658</v>
      </c>
      <c r="CI163" s="147">
        <f>West!AJ163</f>
        <v>0.88398354517922317</v>
      </c>
      <c r="CJ163" s="242"/>
      <c r="CK163" s="73">
        <f t="shared" si="807"/>
        <v>1.3658526238380877</v>
      </c>
      <c r="CL163" s="73">
        <f t="shared" si="808"/>
        <v>0.80778108302681007</v>
      </c>
      <c r="CM163" s="73">
        <f t="shared" si="809"/>
        <v>0.97798689429827634</v>
      </c>
      <c r="CN163" s="73">
        <f t="shared" si="810"/>
        <v>0.99356514995253131</v>
      </c>
      <c r="CO163" s="73">
        <f t="shared" si="811"/>
        <v>1.2466996230363439</v>
      </c>
      <c r="CP163" s="73">
        <f t="shared" si="812"/>
        <v>0.91827291790058274</v>
      </c>
      <c r="CQ163" s="73">
        <f t="shared" si="813"/>
        <v>0.72615726934952918</v>
      </c>
      <c r="CR163" s="73">
        <f t="shared" si="814"/>
        <v>1.1033099117389404</v>
      </c>
      <c r="CS163" s="73">
        <f t="shared" si="815"/>
        <v>1.1033099117389407</v>
      </c>
      <c r="CT163" s="73"/>
      <c r="CU163" s="73">
        <f t="shared" si="816"/>
        <v>1.1124051457205639</v>
      </c>
      <c r="CV163" s="51"/>
      <c r="CW163" s="242"/>
      <c r="CX163" s="53"/>
      <c r="CY163" s="51"/>
      <c r="CZ163" s="71">
        <f t="shared" si="891"/>
        <v>0.20978506208243519</v>
      </c>
      <c r="DA163" s="71">
        <f t="shared" si="892"/>
        <v>0.27334637674067608</v>
      </c>
      <c r="DB163" s="71">
        <f t="shared" si="893"/>
        <v>0.32604389879738749</v>
      </c>
      <c r="DC163" s="71">
        <f t="shared" si="894"/>
        <v>0.19082466237950121</v>
      </c>
      <c r="DD163" s="51"/>
      <c r="DE163" s="71">
        <f t="shared" si="895"/>
        <v>0.21684396245650961</v>
      </c>
      <c r="DF163" s="71">
        <f t="shared" si="896"/>
        <v>0.27234391368919486</v>
      </c>
      <c r="DG163" s="71">
        <f t="shared" si="897"/>
        <v>0.32591207568822983</v>
      </c>
      <c r="DH163" s="71">
        <f t="shared" si="898"/>
        <v>0.18475546833566855</v>
      </c>
      <c r="DI163" s="71">
        <f t="shared" si="899"/>
        <v>0.99985542016960294</v>
      </c>
      <c r="DJ163" s="71"/>
      <c r="DK163" s="71">
        <f t="shared" si="900"/>
        <v>0.21687531825323997</v>
      </c>
      <c r="DL163" s="71">
        <f t="shared" si="901"/>
        <v>0.27238329481976292</v>
      </c>
      <c r="DM163" s="71">
        <f t="shared" si="902"/>
        <v>0.32595920281448909</v>
      </c>
      <c r="DN163" s="71">
        <f t="shared" si="903"/>
        <v>0.18478218411250794</v>
      </c>
      <c r="DO163" s="51"/>
      <c r="DP163" s="51"/>
      <c r="DQ163" s="71">
        <f t="shared" si="904"/>
        <v>-5.0587908351611595E-2</v>
      </c>
      <c r="DR163" s="71">
        <f t="shared" si="905"/>
        <v>-8.2165160868502931E-4</v>
      </c>
      <c r="DS163" s="71">
        <f t="shared" si="906"/>
        <v>-3.3943430862206941E-2</v>
      </c>
      <c r="DT163" s="71">
        <f t="shared" si="907"/>
        <v>4.7759834840804391E-3</v>
      </c>
      <c r="DU163" s="51"/>
      <c r="DV163" s="71">
        <f t="shared" si="908"/>
        <v>0.18018718624457428</v>
      </c>
      <c r="DW163" s="71">
        <f t="shared" si="909"/>
        <v>0.22289298218174555</v>
      </c>
      <c r="DX163" s="71">
        <f t="shared" si="910"/>
        <v>0.37324232537606178</v>
      </c>
      <c r="DY163" s="71">
        <f t="shared" si="911"/>
        <v>0.22367750619761842</v>
      </c>
      <c r="DZ163" s="71"/>
      <c r="EA163" s="51"/>
      <c r="EB163" s="71">
        <f t="shared" si="912"/>
        <v>-6.3812289453323654E-3</v>
      </c>
      <c r="EC163" s="71">
        <f t="shared" si="913"/>
        <v>-1.5003503154310065E-3</v>
      </c>
      <c r="ED163" s="71">
        <f t="shared" si="914"/>
        <v>3.9856374654283142E-3</v>
      </c>
      <c r="EE163" s="71">
        <f t="shared" si="915"/>
        <v>1.5704341090654535E-5</v>
      </c>
      <c r="EF163" s="51"/>
      <c r="EG163" s="71">
        <f t="shared" si="916"/>
        <v>-5.6805635444884576E-4</v>
      </c>
      <c r="EH163" s="71">
        <f t="shared" si="917"/>
        <v>-2.3241934726397021E-3</v>
      </c>
      <c r="EI163" s="71">
        <f t="shared" si="918"/>
        <v>-1.0485410421046883E-3</v>
      </c>
      <c r="EJ163" s="71">
        <f t="shared" si="919"/>
        <v>2.3041181638490965E-4</v>
      </c>
      <c r="EK163" s="51"/>
      <c r="EL163" s="71">
        <f t="shared" si="920"/>
        <v>4.9821018724334025E-3</v>
      </c>
      <c r="EM163" s="71">
        <f t="shared" si="921"/>
        <v>8.1492214269487887E-3</v>
      </c>
      <c r="EN163" s="71">
        <f t="shared" si="922"/>
        <v>5.1705987914856515E-3</v>
      </c>
      <c r="EO163" s="71">
        <f t="shared" si="923"/>
        <v>4.551232729519677E-3</v>
      </c>
      <c r="EP163" s="51"/>
      <c r="EQ163" s="71">
        <f t="shared" si="924"/>
        <v>-5.9568879058026485E-2</v>
      </c>
      <c r="ER163" s="71">
        <f t="shared" si="925"/>
        <v>-4.2446290313450971E-2</v>
      </c>
      <c r="ES163" s="71">
        <f t="shared" si="926"/>
        <v>-1.9651422067854234E-2</v>
      </c>
      <c r="ET163" s="71">
        <f t="shared" si="927"/>
        <v>9.1263955885542928E-3</v>
      </c>
      <c r="EU163" s="51"/>
      <c r="EV163" s="51"/>
      <c r="EW163" s="71">
        <f t="shared" si="928"/>
        <v>0.97885013298513723</v>
      </c>
      <c r="EX163" s="71">
        <f t="shared" si="929"/>
        <v>0.50270401857640867</v>
      </c>
      <c r="EY163" s="71">
        <f t="shared" si="930"/>
        <v>0.72615726934952918</v>
      </c>
      <c r="EZ163" s="71"/>
      <c r="FA163" s="71">
        <f t="shared" si="931"/>
        <v>0.99950957596991596</v>
      </c>
      <c r="FB163" s="71">
        <f t="shared" si="932"/>
        <v>0.95709997760728482</v>
      </c>
      <c r="FC163" s="71">
        <f t="shared" si="933"/>
        <v>0.97798689429827634</v>
      </c>
      <c r="FD163" s="71"/>
      <c r="FE163" s="71">
        <f t="shared" si="934"/>
        <v>0.99894508233521295</v>
      </c>
      <c r="FF163" s="71">
        <f t="shared" si="935"/>
        <v>1.0004426022663231</v>
      </c>
      <c r="FG163" s="71">
        <f t="shared" si="936"/>
        <v>0.99356514995253131</v>
      </c>
      <c r="FH163" s="71"/>
      <c r="FI163" s="71">
        <f t="shared" si="937"/>
        <v>1.0058436053324822</v>
      </c>
      <c r="FJ163" s="71">
        <f t="shared" si="938"/>
        <v>1.3158329310936778</v>
      </c>
      <c r="FK163" s="71">
        <f t="shared" si="939"/>
        <v>1.2466996230363439</v>
      </c>
      <c r="FL163" s="51"/>
      <c r="FM163" s="71">
        <f t="shared" si="940"/>
        <v>0.97122234961185061</v>
      </c>
      <c r="FN163" s="71">
        <f t="shared" si="941"/>
        <v>0.92773631496247366</v>
      </c>
      <c r="FO163" s="71">
        <f t="shared" si="942"/>
        <v>0.91827291790058274</v>
      </c>
    </row>
    <row r="164" spans="1:181" s="142" customFormat="1" x14ac:dyDescent="0.2">
      <c r="A164" s="50" t="s">
        <v>122</v>
      </c>
      <c r="B164" s="50">
        <f t="shared" si="572"/>
        <v>2017</v>
      </c>
      <c r="C164" s="51"/>
      <c r="D164" s="79">
        <f t="shared" ref="D164:G164" si="949">D244+D326</f>
        <v>2310.665</v>
      </c>
      <c r="E164" s="79">
        <f t="shared" si="949"/>
        <v>2929.7719999999999</v>
      </c>
      <c r="F164" s="79">
        <f t="shared" si="949"/>
        <v>3402.5159999999996</v>
      </c>
      <c r="G164" s="79">
        <f t="shared" si="949"/>
        <v>2174.1840000000002</v>
      </c>
      <c r="H164" s="79">
        <f t="shared" si="787"/>
        <v>10817.136999999999</v>
      </c>
      <c r="I164" s="74">
        <f t="shared" si="788"/>
        <v>10817.136999999999</v>
      </c>
      <c r="J164" s="321">
        <f t="shared" ref="J164:M165" si="950">J83</f>
        <v>21453.756907309067</v>
      </c>
      <c r="K164" s="321">
        <f t="shared" si="950"/>
        <v>26671.124894081735</v>
      </c>
      <c r="L164" s="321">
        <f t="shared" si="950"/>
        <v>44904.512175198295</v>
      </c>
      <c r="M164" s="321">
        <f t="shared" si="950"/>
        <v>26803.392907587702</v>
      </c>
      <c r="N164" s="321">
        <f t="shared" si="790"/>
        <v>119832.78688417681</v>
      </c>
      <c r="O164" s="51"/>
      <c r="P164" s="84">
        <f t="shared" ref="P164:S164" si="951">P83</f>
        <v>41.504877258722011</v>
      </c>
      <c r="Q164" s="84">
        <f t="shared" si="951"/>
        <v>52.066464647038671</v>
      </c>
      <c r="R164" s="84">
        <f t="shared" si="951"/>
        <v>86.482426080678621</v>
      </c>
      <c r="S164" s="84">
        <f t="shared" si="951"/>
        <v>48.369028993996096</v>
      </c>
      <c r="T164" s="84">
        <f t="shared" si="872"/>
        <v>228.42279698043541</v>
      </c>
      <c r="U164" s="51"/>
      <c r="V164" s="79">
        <f t="shared" ref="V164:Z164" si="952">V244+V326</f>
        <v>107.70444589184197</v>
      </c>
      <c r="W164" s="79">
        <f t="shared" si="952"/>
        <v>109.84808520956346</v>
      </c>
      <c r="X164" s="79">
        <f t="shared" si="952"/>
        <v>75.772251722161698</v>
      </c>
      <c r="Y164" s="79">
        <f t="shared" si="952"/>
        <v>81.115999287706444</v>
      </c>
      <c r="Z164" s="79">
        <f t="shared" si="952"/>
        <v>90.268592438354915</v>
      </c>
      <c r="AA164" s="150"/>
      <c r="AB164" s="51"/>
      <c r="AC164" s="84">
        <f t="shared" ref="AC164:AG164" si="953">AC244+AC326</f>
        <v>55.672131870102739</v>
      </c>
      <c r="AD164" s="84">
        <f t="shared" si="953"/>
        <v>56.269847009223305</v>
      </c>
      <c r="AE164" s="84">
        <f t="shared" si="953"/>
        <v>39.343438363140109</v>
      </c>
      <c r="AF164" s="84">
        <f t="shared" si="953"/>
        <v>44.949920335797415</v>
      </c>
      <c r="AG164" s="84">
        <f t="shared" si="953"/>
        <v>47.355768088797618</v>
      </c>
      <c r="AH164" s="51"/>
      <c r="AI164" s="84">
        <f t="shared" ref="AI164:AM164" si="954">AI244+AI326</f>
        <v>60.016645053077582</v>
      </c>
      <c r="AJ164" s="84">
        <f t="shared" si="954"/>
        <v>61.020486582515815</v>
      </c>
      <c r="AK164" s="84">
        <f t="shared" si="954"/>
        <v>43.545505405521723</v>
      </c>
      <c r="AL164" s="84">
        <f t="shared" si="954"/>
        <v>46.679556967375419</v>
      </c>
      <c r="AM164" s="84">
        <f t="shared" si="954"/>
        <v>51.185216384352579</v>
      </c>
      <c r="AN164" s="118">
        <f t="shared" si="876"/>
        <v>0.70561146200623659</v>
      </c>
      <c r="AO164" s="118">
        <f t="shared" si="877"/>
        <v>0.92761152878284614</v>
      </c>
      <c r="AP164" s="118">
        <f t="shared" si="878"/>
        <v>0.92214680938559235</v>
      </c>
      <c r="AQ164" s="118">
        <f t="shared" si="879"/>
        <v>0.90350170463634627</v>
      </c>
      <c r="AR164" s="118">
        <f t="shared" si="880"/>
        <v>0.96294659281391948</v>
      </c>
      <c r="AS164" s="118">
        <f t="shared" si="881"/>
        <v>0.92518448555927901</v>
      </c>
      <c r="AT164" s="51"/>
      <c r="AU164" s="124">
        <f t="shared" si="882"/>
        <v>1934.6204694144615</v>
      </c>
      <c r="AV164" s="124">
        <f t="shared" si="883"/>
        <v>1952.1660542556308</v>
      </c>
      <c r="AW164" s="124">
        <f t="shared" si="884"/>
        <v>1925.9183964244171</v>
      </c>
      <c r="AX164" s="124">
        <f t="shared" si="885"/>
        <v>1804.5860522495059</v>
      </c>
      <c r="AY164" s="124">
        <f t="shared" si="886"/>
        <v>1906.1794598936867</v>
      </c>
      <c r="AZ164" s="51"/>
      <c r="BA164" s="51"/>
      <c r="BB164" s="71">
        <f t="shared" si="887"/>
        <v>0.78722106648419876</v>
      </c>
      <c r="BC164" s="71">
        <f t="shared" si="888"/>
        <v>0.70109912542916508</v>
      </c>
      <c r="BD164" s="71">
        <f t="shared" si="889"/>
        <v>0.69362555621975519</v>
      </c>
      <c r="BE164" s="71">
        <f t="shared" si="890"/>
        <v>0.72047074407720524</v>
      </c>
      <c r="BF164" s="71"/>
      <c r="BG164" s="71"/>
      <c r="BH164" s="71"/>
      <c r="BI164" s="71"/>
      <c r="BJ164" s="71"/>
      <c r="BK164" s="71"/>
      <c r="BL164" s="71"/>
      <c r="BM164" s="71"/>
      <c r="BN164" s="71"/>
      <c r="BO164" s="71"/>
      <c r="BP164" s="71"/>
      <c r="BQ164" s="147">
        <f>Northeast!AK164</f>
        <v>0.79152055629285933</v>
      </c>
      <c r="BR164" s="147">
        <f>Midwest!AK164</f>
        <v>0.71634197202181171</v>
      </c>
      <c r="BS164" s="147">
        <f>South!AK164</f>
        <v>0.69108746146143163</v>
      </c>
      <c r="BT164" s="147">
        <f>West!AK164</f>
        <v>0.7243653364049526</v>
      </c>
      <c r="BU164" s="72"/>
      <c r="BV164" s="147">
        <f>Northeast!AH164</f>
        <v>0.99456806298398948</v>
      </c>
      <c r="BW164" s="147">
        <f>Midwest!AH164</f>
        <v>0.97872127114145624</v>
      </c>
      <c r="BX164" s="147">
        <f>South!AH164</f>
        <v>1.0036726100527951</v>
      </c>
      <c r="BY164" s="147">
        <f>West!AH164</f>
        <v>0.99462344188489671</v>
      </c>
      <c r="BZ164" s="51"/>
      <c r="CA164" s="147">
        <f>Northeast!AI164</f>
        <v>1.1692794941134861</v>
      </c>
      <c r="CB164" s="147">
        <f>Midwest!AI164</f>
        <v>1.2452551327961749</v>
      </c>
      <c r="CC164" s="147">
        <f>South!AI164</f>
        <v>1.3007940380460219</v>
      </c>
      <c r="CD164" s="147">
        <f>West!AI164</f>
        <v>1.2958754403201023</v>
      </c>
      <c r="CE164" s="51"/>
      <c r="CF164" s="147">
        <f>Northeast!AJ164</f>
        <v>0.92157924982895356</v>
      </c>
      <c r="CG164" s="147">
        <f>Midwest!AJ164</f>
        <v>0.8981352955073858</v>
      </c>
      <c r="CH164" s="147">
        <f>South!AJ164</f>
        <v>0.88869898618177923</v>
      </c>
      <c r="CI164" s="147">
        <f>West!AJ164</f>
        <v>0.90046737752368056</v>
      </c>
      <c r="CJ164" s="242"/>
      <c r="CK164" s="73">
        <f t="shared" si="807"/>
        <v>1.3798600066382392</v>
      </c>
      <c r="CL164" s="73">
        <f t="shared" si="808"/>
        <v>0.79705206008475415</v>
      </c>
      <c r="CM164" s="73">
        <f t="shared" si="809"/>
        <v>0.97750685136987314</v>
      </c>
      <c r="CN164" s="73">
        <f t="shared" si="810"/>
        <v>0.99250623837187602</v>
      </c>
      <c r="CO164" s="73">
        <f t="shared" si="811"/>
        <v>1.2539464378540344</v>
      </c>
      <c r="CP164" s="73">
        <f t="shared" si="812"/>
        <v>0.90109648980644308</v>
      </c>
      <c r="CQ164" s="73">
        <f t="shared" si="813"/>
        <v>0.72708192669759864</v>
      </c>
      <c r="CR164" s="73">
        <f t="shared" si="814"/>
        <v>1.0998202609195711</v>
      </c>
      <c r="CS164" s="73">
        <f t="shared" si="815"/>
        <v>1.0998202609195711</v>
      </c>
      <c r="CT164" s="73"/>
      <c r="CU164" s="73">
        <f t="shared" si="816"/>
        <v>1.0962341805207005</v>
      </c>
      <c r="CV164" s="51"/>
      <c r="CW164" s="242"/>
      <c r="CX164" s="53"/>
      <c r="CY164" s="51"/>
      <c r="CZ164" s="71">
        <f t="shared" si="891"/>
        <v>0.21361151291695762</v>
      </c>
      <c r="DA164" s="71">
        <f t="shared" si="892"/>
        <v>0.27084541870922041</v>
      </c>
      <c r="DB164" s="71">
        <f t="shared" si="893"/>
        <v>0.31454866477146404</v>
      </c>
      <c r="DC164" s="71">
        <f t="shared" si="894"/>
        <v>0.20099440360235804</v>
      </c>
      <c r="DD164" s="51"/>
      <c r="DE164" s="71">
        <f t="shared" si="895"/>
        <v>0.2116925237761296</v>
      </c>
      <c r="DF164" s="71">
        <f t="shared" si="896"/>
        <v>0.27209398209325436</v>
      </c>
      <c r="DG164" s="71">
        <f t="shared" si="897"/>
        <v>0.3202618990993894</v>
      </c>
      <c r="DH164" s="71">
        <f t="shared" si="898"/>
        <v>0.19586553214474103</v>
      </c>
      <c r="DI164" s="71">
        <f t="shared" si="899"/>
        <v>0.99991393711351439</v>
      </c>
      <c r="DJ164" s="71"/>
      <c r="DK164" s="71">
        <f t="shared" si="900"/>
        <v>0.21171074421387667</v>
      </c>
      <c r="DL164" s="71">
        <f t="shared" si="901"/>
        <v>0.27211740130227341</v>
      </c>
      <c r="DM164" s="71">
        <f t="shared" si="902"/>
        <v>0.32028946413518378</v>
      </c>
      <c r="DN164" s="71">
        <f t="shared" si="903"/>
        <v>0.19588239034866614</v>
      </c>
      <c r="DO164" s="51"/>
      <c r="DP164" s="51"/>
      <c r="DQ164" s="71">
        <f t="shared" si="904"/>
        <v>1.620116710444831E-2</v>
      </c>
      <c r="DR164" s="71">
        <f t="shared" si="905"/>
        <v>-2.0097400078694747E-2</v>
      </c>
      <c r="DS164" s="71">
        <f t="shared" si="906"/>
        <v>8.7232782348944428E-4</v>
      </c>
      <c r="DT164" s="71">
        <f t="shared" si="907"/>
        <v>1.5478882814906987E-2</v>
      </c>
      <c r="DU164" s="51"/>
      <c r="DV164" s="71">
        <f t="shared" si="908"/>
        <v>0.17903077667754638</v>
      </c>
      <c r="DW164" s="71">
        <f t="shared" si="909"/>
        <v>0.22256951196387051</v>
      </c>
      <c r="DX164" s="71">
        <f t="shared" si="910"/>
        <v>0.37472642790658206</v>
      </c>
      <c r="DY164" s="71">
        <f t="shared" si="911"/>
        <v>0.22367328345200096</v>
      </c>
      <c r="DZ164" s="71"/>
      <c r="EA164" s="51"/>
      <c r="EB164" s="71">
        <f t="shared" si="912"/>
        <v>-6.4385063178354516E-3</v>
      </c>
      <c r="EC164" s="71">
        <f t="shared" si="913"/>
        <v>-1.4522896045345126E-3</v>
      </c>
      <c r="ED164" s="71">
        <f t="shared" si="914"/>
        <v>3.968359564830719E-3</v>
      </c>
      <c r="EE164" s="71">
        <f t="shared" si="915"/>
        <v>-1.8878900921992812E-5</v>
      </c>
      <c r="EF164" s="51"/>
      <c r="EG164" s="71">
        <f t="shared" si="916"/>
        <v>-6.0866199408932673E-4</v>
      </c>
      <c r="EH164" s="71">
        <f t="shared" si="917"/>
        <v>-2.3555986422669497E-3</v>
      </c>
      <c r="EI164" s="71">
        <f t="shared" si="918"/>
        <v>-1.0538069119991977E-3</v>
      </c>
      <c r="EJ164" s="71">
        <f t="shared" si="919"/>
        <v>2.0953864721831036E-4</v>
      </c>
      <c r="EK164" s="51"/>
      <c r="EL164" s="71">
        <f t="shared" si="920"/>
        <v>5.2273605245919319E-3</v>
      </c>
      <c r="EM164" s="71">
        <f t="shared" si="921"/>
        <v>8.1492771602162603E-3</v>
      </c>
      <c r="EN164" s="71">
        <f t="shared" si="922"/>
        <v>5.0225699699409029E-3</v>
      </c>
      <c r="EO164" s="71">
        <f t="shared" si="923"/>
        <v>4.4059371943460466E-3</v>
      </c>
      <c r="EP164" s="51"/>
      <c r="EQ164" s="71">
        <f t="shared" si="924"/>
        <v>-9.6769351858805135E-3</v>
      </c>
      <c r="ER164" s="71">
        <f t="shared" si="925"/>
        <v>-6.806599852718833E-3</v>
      </c>
      <c r="ES164" s="71">
        <f t="shared" si="926"/>
        <v>-5.8073768762771052E-2</v>
      </c>
      <c r="ET164" s="71">
        <f t="shared" si="927"/>
        <v>1.847548847628688E-2</v>
      </c>
      <c r="EU164" s="51"/>
      <c r="EV164" s="51"/>
      <c r="EW164" s="71">
        <f t="shared" si="928"/>
        <v>1.0012733568706098</v>
      </c>
      <c r="EX164" s="71">
        <f t="shared" si="929"/>
        <v>0.50334414019234608</v>
      </c>
      <c r="EY164" s="71">
        <f t="shared" si="930"/>
        <v>0.72708192669759864</v>
      </c>
      <c r="EZ164" s="71"/>
      <c r="FA164" s="71">
        <f t="shared" si="931"/>
        <v>0.99950915198229973</v>
      </c>
      <c r="FB164" s="71">
        <f t="shared" si="932"/>
        <v>0.95663018698053526</v>
      </c>
      <c r="FC164" s="71">
        <f t="shared" si="933"/>
        <v>0.97750685136987314</v>
      </c>
      <c r="FD164" s="71"/>
      <c r="FE164" s="71">
        <f t="shared" si="934"/>
        <v>0.99893423035147133</v>
      </c>
      <c r="FF164" s="71">
        <f t="shared" si="935"/>
        <v>0.99937636090573256</v>
      </c>
      <c r="FG164" s="71">
        <f t="shared" si="936"/>
        <v>0.99250623837187602</v>
      </c>
      <c r="FH164" s="71"/>
      <c r="FI164" s="71">
        <f t="shared" si="937"/>
        <v>1.0058127993975332</v>
      </c>
      <c r="FJ164" s="71">
        <f t="shared" si="938"/>
        <v>1.3234816039627935</v>
      </c>
      <c r="FK164" s="71">
        <f t="shared" si="939"/>
        <v>1.2539464378540344</v>
      </c>
      <c r="FL164" s="51"/>
      <c r="FM164" s="71">
        <f t="shared" si="940"/>
        <v>0.98129485498340785</v>
      </c>
      <c r="FN164" s="71">
        <f t="shared" si="941"/>
        <v>0.9103828726539418</v>
      </c>
      <c r="FO164" s="71">
        <f t="shared" si="942"/>
        <v>0.90109648980644308</v>
      </c>
    </row>
    <row r="165" spans="1:181" s="142" customFormat="1" x14ac:dyDescent="0.2">
      <c r="A165" s="50" t="s">
        <v>122</v>
      </c>
      <c r="B165" s="50">
        <f t="shared" si="572"/>
        <v>2018</v>
      </c>
      <c r="C165" s="51"/>
      <c r="D165" s="79">
        <f t="shared" ref="D165:G165" si="955">D245+D327</f>
        <v>0</v>
      </c>
      <c r="E165" s="79">
        <f t="shared" si="955"/>
        <v>0</v>
      </c>
      <c r="F165" s="79">
        <f t="shared" si="955"/>
        <v>0</v>
      </c>
      <c r="G165" s="79">
        <f t="shared" si="955"/>
        <v>0</v>
      </c>
      <c r="H165" s="79">
        <f t="shared" si="787"/>
        <v>0</v>
      </c>
      <c r="I165" s="74">
        <f t="shared" si="788"/>
        <v>0</v>
      </c>
      <c r="J165" s="321">
        <f t="shared" si="950"/>
        <v>21600.190019976591</v>
      </c>
      <c r="K165" s="321">
        <f t="shared" si="950"/>
        <v>26855.730803427181</v>
      </c>
      <c r="L165" s="321">
        <f t="shared" si="950"/>
        <v>45195.846239185674</v>
      </c>
      <c r="M165" s="321">
        <f t="shared" si="950"/>
        <v>26982.010527158069</v>
      </c>
      <c r="N165" s="321">
        <f t="shared" ref="N165" si="956">SUM(J165:M165)</f>
        <v>120633.77758974751</v>
      </c>
      <c r="O165" s="51"/>
      <c r="P165" s="84">
        <f t="shared" ref="P165:S165" si="957">P84</f>
        <v>41.976775141163756</v>
      </c>
      <c r="Q165" s="84">
        <f t="shared" si="957"/>
        <v>52.689126314219756</v>
      </c>
      <c r="R165" s="84">
        <f t="shared" si="957"/>
        <v>87.48072213841229</v>
      </c>
      <c r="S165" s="84">
        <f t="shared" si="957"/>
        <v>48.930693891283113</v>
      </c>
      <c r="T165" s="84">
        <f t="shared" si="872"/>
        <v>231.07731748507891</v>
      </c>
      <c r="U165" s="51"/>
      <c r="V165" s="79">
        <f t="shared" ref="V165:Z165" si="958">V245+V327</f>
        <v>0</v>
      </c>
      <c r="W165" s="79">
        <f t="shared" si="958"/>
        <v>0</v>
      </c>
      <c r="X165" s="79">
        <f t="shared" si="958"/>
        <v>0</v>
      </c>
      <c r="Y165" s="79">
        <f t="shared" si="958"/>
        <v>0</v>
      </c>
      <c r="Z165" s="79">
        <f t="shared" si="958"/>
        <v>0</v>
      </c>
      <c r="AA165" s="150"/>
      <c r="AB165" s="51"/>
      <c r="AC165" s="84">
        <f t="shared" ref="AC165:AG165" si="959">AC245+AC327</f>
        <v>0</v>
      </c>
      <c r="AD165" s="84">
        <f t="shared" si="959"/>
        <v>0</v>
      </c>
      <c r="AE165" s="84">
        <f t="shared" si="959"/>
        <v>0</v>
      </c>
      <c r="AF165" s="84">
        <f t="shared" si="959"/>
        <v>0</v>
      </c>
      <c r="AG165" s="84">
        <f t="shared" si="959"/>
        <v>0</v>
      </c>
      <c r="AH165" s="51"/>
      <c r="AI165" s="84">
        <f t="shared" ref="AI165:AM165" si="960">AI245+AI327</f>
        <v>0</v>
      </c>
      <c r="AJ165" s="84">
        <f t="shared" si="960"/>
        <v>0</v>
      </c>
      <c r="AK165" s="84">
        <f t="shared" si="960"/>
        <v>0</v>
      </c>
      <c r="AL165" s="84" t="e">
        <f t="shared" si="960"/>
        <v>#DIV/0!</v>
      </c>
      <c r="AM165" s="84" t="e">
        <f t="shared" si="960"/>
        <v>#DIV/0!</v>
      </c>
      <c r="AN165" s="118" t="e">
        <f t="shared" si="876"/>
        <v>#DIV/0!</v>
      </c>
      <c r="AO165" s="118" t="e">
        <f t="shared" si="877"/>
        <v>#DIV/0!</v>
      </c>
      <c r="AP165" s="118" t="e">
        <f t="shared" si="878"/>
        <v>#DIV/0!</v>
      </c>
      <c r="AQ165" s="118" t="e">
        <f t="shared" si="879"/>
        <v>#DIV/0!</v>
      </c>
      <c r="AR165" s="118" t="e">
        <f t="shared" si="880"/>
        <v>#DIV/0!</v>
      </c>
      <c r="AS165" s="118" t="e">
        <f t="shared" si="881"/>
        <v>#DIV/0!</v>
      </c>
      <c r="AT165" s="51"/>
      <c r="AU165" s="124">
        <f t="shared" si="882"/>
        <v>1943.3521233999427</v>
      </c>
      <c r="AV165" s="124">
        <f t="shared" si="883"/>
        <v>1961.9323227463933</v>
      </c>
      <c r="AW165" s="124">
        <f t="shared" si="884"/>
        <v>1935.5920824105469</v>
      </c>
      <c r="AX165" s="124">
        <f t="shared" si="885"/>
        <v>1813.4561856327623</v>
      </c>
      <c r="AY165" s="124">
        <f t="shared" si="886"/>
        <v>1915.5274923987611</v>
      </c>
      <c r="AZ165" s="51"/>
      <c r="BA165" s="51"/>
      <c r="BB165" s="71">
        <f t="shared" si="887"/>
        <v>0</v>
      </c>
      <c r="BC165" s="71">
        <f t="shared" si="888"/>
        <v>0</v>
      </c>
      <c r="BD165" s="71">
        <f t="shared" si="889"/>
        <v>0</v>
      </c>
      <c r="BE165" s="71" t="e">
        <f t="shared" si="890"/>
        <v>#DIV/0!</v>
      </c>
      <c r="BF165" s="71"/>
      <c r="BG165" s="71"/>
      <c r="BH165" s="71"/>
      <c r="BI165" s="71"/>
      <c r="BJ165" s="71"/>
      <c r="BK165" s="71"/>
      <c r="BL165" s="71"/>
      <c r="BM165" s="71"/>
      <c r="BN165" s="71"/>
      <c r="BO165" s="71"/>
      <c r="BP165" s="71"/>
      <c r="BQ165" s="147" t="e">
        <f>Northeast!AK165</f>
        <v>#DIV/0!</v>
      </c>
      <c r="BR165" s="147" t="e">
        <f>Midwest!AK165</f>
        <v>#DIV/0!</v>
      </c>
      <c r="BS165" s="147" t="e">
        <f>South!AK165</f>
        <v>#DIV/0!</v>
      </c>
      <c r="BT165" s="147" t="e">
        <f>West!AK165</f>
        <v>#DIV/0!</v>
      </c>
      <c r="BU165" s="72"/>
      <c r="BV165" s="147">
        <f>Northeast!AH165</f>
        <v>0.99414733826071455</v>
      </c>
      <c r="BW165" s="147">
        <f>Midwest!AH165</f>
        <v>0.97851929170829643</v>
      </c>
      <c r="BX165" s="147">
        <f>South!AH165</f>
        <v>1.0032422695161023</v>
      </c>
      <c r="BY165" s="147">
        <f>West!AH165</f>
        <v>0.99432494779549263</v>
      </c>
      <c r="BZ165" s="51"/>
      <c r="CA165" s="147">
        <f>Northeast!AI165</f>
        <v>1.1745568826846964</v>
      </c>
      <c r="CB165" s="147">
        <f>Midwest!AI165</f>
        <v>1.2514848774123546</v>
      </c>
      <c r="CC165" s="147">
        <f>South!AI165</f>
        <v>1.3073277899848625</v>
      </c>
      <c r="CD165" s="147">
        <f>West!AI165</f>
        <v>1.302245093897662</v>
      </c>
      <c r="CE165" s="51"/>
      <c r="CF165" s="147" t="e">
        <f>Northeast!AJ165</f>
        <v>#DIV/0!</v>
      </c>
      <c r="CG165" s="147" t="e">
        <f>Midwest!AJ165</f>
        <v>#DIV/0!</v>
      </c>
      <c r="CH165" s="147" t="e">
        <f>South!AJ165</f>
        <v>#DIV/0!</v>
      </c>
      <c r="CI165" s="147" t="e">
        <f>West!AJ165</f>
        <v>#DIV/0!</v>
      </c>
      <c r="CJ165" s="242"/>
      <c r="CK165" s="73">
        <f t="shared" si="807"/>
        <v>1.3890833174619641</v>
      </c>
      <c r="CL165" s="73">
        <f t="shared" si="808"/>
        <v>0</v>
      </c>
      <c r="CM165" s="73">
        <f t="shared" si="809"/>
        <v>0.97750685136987314</v>
      </c>
      <c r="CN165" s="73">
        <f t="shared" si="810"/>
        <v>0.99250623837187602</v>
      </c>
      <c r="CO165" s="73">
        <f t="shared" si="811"/>
        <v>1.2539464378540344</v>
      </c>
      <c r="CP165" s="73">
        <f t="shared" si="812"/>
        <v>0.90109648980644308</v>
      </c>
      <c r="CQ165" s="73">
        <f t="shared" si="813"/>
        <v>0.72708192669759864</v>
      </c>
      <c r="CR165" s="73">
        <f t="shared" si="814"/>
        <v>1.1071717198124231</v>
      </c>
      <c r="CS165" s="73">
        <f t="shared" si="815"/>
        <v>0</v>
      </c>
      <c r="CT165" s="73"/>
      <c r="CU165" s="73">
        <f t="shared" si="816"/>
        <v>1.0962341805207005</v>
      </c>
      <c r="CV165" s="51"/>
      <c r="CW165" s="242"/>
      <c r="CX165" s="53"/>
      <c r="CY165" s="51"/>
      <c r="CZ165" s="71" t="e">
        <f t="shared" si="891"/>
        <v>#DIV/0!</v>
      </c>
      <c r="DA165" s="71" t="e">
        <f t="shared" si="892"/>
        <v>#DIV/0!</v>
      </c>
      <c r="DB165" s="71" t="e">
        <f t="shared" si="893"/>
        <v>#DIV/0!</v>
      </c>
      <c r="DC165" s="71" t="e">
        <f t="shared" si="894"/>
        <v>#DIV/0!</v>
      </c>
      <c r="DD165" s="51"/>
      <c r="DE165" s="71" t="e">
        <f t="shared" si="895"/>
        <v>#DIV/0!</v>
      </c>
      <c r="DF165" s="71" t="e">
        <f t="shared" si="896"/>
        <v>#DIV/0!</v>
      </c>
      <c r="DG165" s="71" t="e">
        <f t="shared" si="897"/>
        <v>#DIV/0!</v>
      </c>
      <c r="DH165" s="71" t="e">
        <f t="shared" si="898"/>
        <v>#DIV/0!</v>
      </c>
      <c r="DI165" s="71" t="e">
        <f t="shared" si="899"/>
        <v>#DIV/0!</v>
      </c>
      <c r="DJ165" s="71"/>
      <c r="DK165" s="71" t="e">
        <f t="shared" si="900"/>
        <v>#DIV/0!</v>
      </c>
      <c r="DL165" s="71" t="e">
        <f t="shared" si="901"/>
        <v>#DIV/0!</v>
      </c>
      <c r="DM165" s="71" t="e">
        <f t="shared" si="902"/>
        <v>#DIV/0!</v>
      </c>
      <c r="DN165" s="71" t="e">
        <f t="shared" si="903"/>
        <v>#DIV/0!</v>
      </c>
      <c r="DO165" s="51"/>
      <c r="DP165" s="51"/>
      <c r="DQ165" s="71" t="e">
        <f t="shared" si="904"/>
        <v>#DIV/0!</v>
      </c>
      <c r="DR165" s="71" t="e">
        <f t="shared" si="905"/>
        <v>#DIV/0!</v>
      </c>
      <c r="DS165" s="71" t="e">
        <f t="shared" si="906"/>
        <v>#DIV/0!</v>
      </c>
      <c r="DT165" s="71" t="e">
        <f t="shared" si="907"/>
        <v>#DIV/0!</v>
      </c>
      <c r="DU165" s="51"/>
      <c r="DV165" s="71">
        <f t="shared" si="908"/>
        <v>0.17905590334271651</v>
      </c>
      <c r="DW165" s="71">
        <f t="shared" si="909"/>
        <v>0.22262198316261309</v>
      </c>
      <c r="DX165" s="71">
        <f t="shared" si="910"/>
        <v>0.37465332796663414</v>
      </c>
      <c r="DY165" s="71">
        <f t="shared" si="911"/>
        <v>0.22366878552803632</v>
      </c>
      <c r="DZ165" s="71"/>
      <c r="EA165" s="51"/>
      <c r="EB165" s="71">
        <f t="shared" si="912"/>
        <v>1.403384521866559E-4</v>
      </c>
      <c r="EC165" s="71">
        <f t="shared" si="913"/>
        <v>2.3572417514682698E-4</v>
      </c>
      <c r="ED165" s="71">
        <f t="shared" si="914"/>
        <v>-1.9509451544924585E-4</v>
      </c>
      <c r="EE165" s="71">
        <f t="shared" si="915"/>
        <v>-2.0109550505970829E-5</v>
      </c>
      <c r="EF165" s="51"/>
      <c r="EG165" s="71">
        <f t="shared" si="916"/>
        <v>-4.2311205443292579E-4</v>
      </c>
      <c r="EH165" s="71">
        <f t="shared" si="917"/>
        <v>-2.0639203755583595E-4</v>
      </c>
      <c r="EI165" s="71">
        <f t="shared" si="918"/>
        <v>-4.2885779329206994E-4</v>
      </c>
      <c r="EJ165" s="71">
        <f t="shared" si="919"/>
        <v>-3.0015267685550685E-4</v>
      </c>
      <c r="EK165" s="51"/>
      <c r="EL165" s="71">
        <f t="shared" si="920"/>
        <v>4.5032132291866313E-3</v>
      </c>
      <c r="EM165" s="71">
        <f t="shared" si="921"/>
        <v>4.9903133839312155E-3</v>
      </c>
      <c r="EN165" s="71">
        <f t="shared" si="922"/>
        <v>5.0103223989443023E-3</v>
      </c>
      <c r="EO165" s="71">
        <f t="shared" si="923"/>
        <v>4.9032877846800615E-3</v>
      </c>
      <c r="EP165" s="51"/>
      <c r="EQ165" s="71" t="e">
        <f t="shared" si="924"/>
        <v>#DIV/0!</v>
      </c>
      <c r="ER165" s="71" t="e">
        <f t="shared" si="925"/>
        <v>#DIV/0!</v>
      </c>
      <c r="ES165" s="71" t="e">
        <f t="shared" si="926"/>
        <v>#DIV/0!</v>
      </c>
      <c r="ET165" s="71" t="e">
        <f t="shared" si="927"/>
        <v>#DIV/0!</v>
      </c>
      <c r="EU165" s="51"/>
      <c r="EV165" s="51"/>
      <c r="EW165" s="71" t="e">
        <f t="shared" si="928"/>
        <v>#DIV/0!</v>
      </c>
      <c r="EX165" s="71">
        <f t="shared" si="929"/>
        <v>0.50334414019234608</v>
      </c>
      <c r="EY165" s="71">
        <f t="shared" si="930"/>
        <v>0.72708192669759864</v>
      </c>
      <c r="EZ165" s="71"/>
      <c r="FA165" s="71" t="e">
        <f t="shared" si="931"/>
        <v>#DIV/0!</v>
      </c>
      <c r="FB165" s="71">
        <f t="shared" si="932"/>
        <v>0.95663018698053526</v>
      </c>
      <c r="FC165" s="71">
        <f t="shared" si="933"/>
        <v>0.97750685136987314</v>
      </c>
      <c r="FD165" s="71"/>
      <c r="FE165" s="71" t="e">
        <f t="shared" si="934"/>
        <v>#DIV/0!</v>
      </c>
      <c r="FF165" s="71">
        <f t="shared" si="935"/>
        <v>0.99937636090573256</v>
      </c>
      <c r="FG165" s="71">
        <f t="shared" si="936"/>
        <v>0.99250623837187602</v>
      </c>
      <c r="FH165" s="71"/>
      <c r="FI165" s="71" t="e">
        <f t="shared" si="937"/>
        <v>#DIV/0!</v>
      </c>
      <c r="FJ165" s="71">
        <f t="shared" si="938"/>
        <v>1.3234816039627935</v>
      </c>
      <c r="FK165" s="71">
        <f t="shared" si="939"/>
        <v>1.2539464378540344</v>
      </c>
      <c r="FL165" s="51"/>
      <c r="FM165" s="71" t="e">
        <f t="shared" si="940"/>
        <v>#DIV/0!</v>
      </c>
      <c r="FN165" s="71">
        <f t="shared" si="941"/>
        <v>0.9103828726539418</v>
      </c>
      <c r="FO165" s="71">
        <f t="shared" si="942"/>
        <v>0.90109648980644308</v>
      </c>
    </row>
    <row r="166" spans="1:181" ht="17.25" customHeight="1" x14ac:dyDescent="0.2">
      <c r="A166" s="50"/>
      <c r="B166" s="50"/>
      <c r="D166" s="79"/>
      <c r="E166" s="79"/>
      <c r="F166" s="79"/>
      <c r="G166" s="79"/>
      <c r="H166" s="79"/>
      <c r="J166" s="69"/>
      <c r="K166" s="69"/>
      <c r="L166" s="69"/>
      <c r="M166" s="69"/>
      <c r="N166" s="69"/>
      <c r="V166" s="70"/>
      <c r="W166" s="70"/>
      <c r="X166" s="70"/>
      <c r="Y166" s="70"/>
      <c r="Z166" s="70"/>
      <c r="AC166" s="54"/>
      <c r="AU166" s="124"/>
      <c r="AV166" s="124"/>
      <c r="AW166" s="124"/>
      <c r="AX166" s="124"/>
      <c r="AY166" s="124"/>
      <c r="BB166" s="71"/>
      <c r="BC166" s="71"/>
      <c r="BD166" s="71"/>
      <c r="BE166" s="71"/>
      <c r="BF166" s="71"/>
      <c r="BG166" s="71"/>
      <c r="BH166" s="71"/>
      <c r="BI166" s="71"/>
      <c r="BJ166" s="71"/>
      <c r="BK166" s="71"/>
      <c r="BL166" s="71"/>
      <c r="BM166" s="71"/>
      <c r="BN166" s="71"/>
      <c r="BO166" s="71"/>
      <c r="BP166" s="71"/>
      <c r="BQ166" s="71"/>
      <c r="BR166" s="71"/>
      <c r="BS166" s="71"/>
      <c r="BT166" s="71"/>
      <c r="BU166" s="72"/>
      <c r="BV166" s="71"/>
      <c r="CK166" s="72"/>
      <c r="CL166" s="72"/>
      <c r="CM166" s="72"/>
      <c r="CN166" s="72"/>
      <c r="CO166" s="72"/>
      <c r="CP166" s="72"/>
      <c r="CQ166" s="72"/>
      <c r="CR166" s="72"/>
      <c r="CS166" s="72"/>
      <c r="CT166" s="72"/>
      <c r="CU166" s="72"/>
      <c r="CX166" s="53"/>
      <c r="CZ166" s="71"/>
      <c r="DA166" s="71"/>
      <c r="DB166" s="71"/>
      <c r="DC166" s="71"/>
      <c r="DE166" s="71"/>
      <c r="DF166" s="71"/>
      <c r="DG166" s="71"/>
      <c r="DH166" s="71"/>
      <c r="DI166" s="71"/>
      <c r="DJ166" s="71"/>
      <c r="DK166" s="71"/>
      <c r="DL166" s="71"/>
      <c r="DM166" s="71"/>
      <c r="DN166" s="71"/>
      <c r="DQ166" s="71"/>
      <c r="DR166" s="71"/>
      <c r="DS166" s="71"/>
      <c r="DT166" s="71"/>
      <c r="DV166" s="71"/>
      <c r="DW166" s="71"/>
      <c r="DX166" s="71"/>
      <c r="DY166" s="71"/>
      <c r="DZ166" s="71"/>
      <c r="EB166" s="71"/>
      <c r="EC166" s="71"/>
      <c r="ED166" s="71"/>
      <c r="EE166" s="71"/>
      <c r="EW166" s="71"/>
      <c r="EX166" s="71"/>
      <c r="EY166" s="71"/>
      <c r="EZ166" s="71"/>
      <c r="FA166" s="71"/>
      <c r="FB166" s="71"/>
      <c r="FC166" s="71"/>
      <c r="FD166" s="71"/>
      <c r="FE166" s="71"/>
      <c r="FF166" s="71"/>
      <c r="FG166" s="71"/>
      <c r="FH166" s="71"/>
      <c r="FI166" s="71"/>
      <c r="FJ166" s="71"/>
      <c r="FK166" s="71"/>
      <c r="FQ166" s="238"/>
    </row>
    <row r="167" spans="1:181" x14ac:dyDescent="0.2">
      <c r="A167" s="18" t="s">
        <v>167</v>
      </c>
      <c r="B167" s="91">
        <f>Base_year</f>
        <v>1985</v>
      </c>
      <c r="D167" s="84"/>
      <c r="E167" s="84"/>
      <c r="F167" s="84"/>
      <c r="G167" s="84"/>
      <c r="H167" s="259">
        <f>H235/H155</f>
        <v>0.40647504858301192</v>
      </c>
      <c r="J167" s="69"/>
      <c r="K167" s="69"/>
      <c r="L167" s="69"/>
      <c r="M167" s="69"/>
      <c r="N167" s="74">
        <f>INDEX(N96:N157,base_row,1)</f>
        <v>86844.16267424557</v>
      </c>
      <c r="P167" s="84"/>
      <c r="Q167" s="84"/>
      <c r="R167" s="84"/>
      <c r="S167" s="84"/>
      <c r="T167" s="79"/>
      <c r="V167" s="74">
        <f>INDEX(V96:V157,base_row,1)</f>
        <v>126.96555110359589</v>
      </c>
      <c r="W167" s="74">
        <f>INDEX(W96:W157,base_row,1)</f>
        <v>140.0918792820039</v>
      </c>
      <c r="X167" s="74">
        <f>INDEX(X96:X157,base_row,1)</f>
        <v>94.497840682456925</v>
      </c>
      <c r="Y167" s="74">
        <f>INDEX(Y96:Y157,base_row,1)</f>
        <v>96.484806390802092</v>
      </c>
      <c r="Z167" s="74">
        <f>INDEX(Z96:Z157,base_row,1)</f>
        <v>113.25306960345381</v>
      </c>
      <c r="AC167" s="74">
        <f>INDEX(AC96:AC157,base_row,1)</f>
        <v>76.737643228382368</v>
      </c>
      <c r="AD167" s="74">
        <f>INDEX(AD96:AD157,base_row,1)</f>
        <v>89.36234259308236</v>
      </c>
      <c r="AE167" s="74">
        <f>INDEX(AE96:AE157,base_row,1)</f>
        <v>63.82525240746196</v>
      </c>
      <c r="AF167" s="74">
        <f>INDEX(AF96:AF157,base_row,1)</f>
        <v>69.285856892233824</v>
      </c>
      <c r="AG167" s="74">
        <f>INDEX(AG96:AG157,base_row,1)</f>
        <v>74.41882770927235</v>
      </c>
      <c r="AI167" s="74">
        <f>INDEX(AI96:AI157,base_row,1)</f>
        <v>76.238616582146875</v>
      </c>
      <c r="AJ167" s="74">
        <f>INDEX(AJ96:AJ157,base_row,1)</f>
        <v>87.035462417904512</v>
      </c>
      <c r="AK167" s="74">
        <f>INDEX(AK96:AK157,base_row,1)</f>
        <v>62.779557377966029</v>
      </c>
      <c r="AL167" s="74">
        <f>INDEX(AL96:AL157,base_row,1)</f>
        <v>64.790357347769373</v>
      </c>
      <c r="AM167" s="74">
        <f>INDEX(AM96:AM157,base_row,1)</f>
        <v>72.540228072287434</v>
      </c>
      <c r="AU167" s="124"/>
      <c r="AV167" s="124"/>
      <c r="AW167" s="124"/>
      <c r="AX167" s="124"/>
      <c r="AY167" s="124"/>
      <c r="BB167" s="71"/>
      <c r="BC167" s="71"/>
      <c r="BD167" s="71"/>
      <c r="BE167" s="71"/>
      <c r="BF167" s="71"/>
      <c r="BG167" s="71"/>
      <c r="BH167" s="71"/>
      <c r="BI167" s="71"/>
      <c r="BJ167" s="71"/>
      <c r="BK167" s="71"/>
      <c r="BL167" s="71"/>
      <c r="BM167" s="71"/>
      <c r="BN167" s="71"/>
      <c r="BO167" s="71"/>
      <c r="BP167" s="71"/>
      <c r="BQ167" s="71"/>
      <c r="BR167" s="71"/>
      <c r="BS167" s="71"/>
      <c r="BT167" s="71"/>
      <c r="BU167" s="72"/>
      <c r="BV167" s="71"/>
      <c r="CK167" s="72"/>
      <c r="CL167" s="72"/>
      <c r="CM167" s="72"/>
      <c r="CN167" s="72"/>
      <c r="CO167" s="72"/>
      <c r="CP167" s="72"/>
      <c r="CQ167" s="72"/>
      <c r="CR167" s="72"/>
      <c r="CS167" s="72"/>
      <c r="CT167" s="72"/>
      <c r="CU167" s="72"/>
      <c r="CX167" s="53"/>
      <c r="CZ167" s="71"/>
      <c r="DA167" s="71"/>
      <c r="DB167" s="71"/>
      <c r="DC167" s="71"/>
      <c r="DE167" s="71"/>
      <c r="DF167" s="71"/>
      <c r="DG167" s="71"/>
      <c r="DH167" s="71"/>
      <c r="DI167" s="71"/>
      <c r="DJ167" s="71"/>
      <c r="DK167" s="71"/>
      <c r="DL167" s="71"/>
      <c r="DM167" s="71"/>
      <c r="DN167" s="71"/>
      <c r="DQ167" s="71"/>
      <c r="DR167" s="71"/>
      <c r="DS167" s="71"/>
      <c r="DT167" s="71"/>
      <c r="DV167" s="71"/>
      <c r="DW167" s="71"/>
      <c r="DX167" s="71"/>
      <c r="DY167" s="71"/>
      <c r="DZ167" s="71"/>
      <c r="EB167" s="71"/>
      <c r="EC167" s="71"/>
      <c r="ED167" s="71"/>
      <c r="EE167" s="71"/>
      <c r="EW167" s="71"/>
      <c r="EX167" s="74">
        <f>INDEX(EX96:EX157,base_row,1)</f>
        <v>0.69227981292085183</v>
      </c>
      <c r="EY167" s="71"/>
      <c r="EZ167" s="71"/>
      <c r="FA167" s="71"/>
      <c r="FB167" s="74">
        <f>INDEX(FB96:FB157,base_row,1)</f>
        <v>0.97864294827183929</v>
      </c>
      <c r="FC167" s="71"/>
      <c r="FD167" s="71"/>
      <c r="FE167" s="71"/>
      <c r="FF167" s="74">
        <f>INDEX(FF96:FF157,base_row,1)</f>
        <v>1.0069219943092009</v>
      </c>
      <c r="FG167" s="71"/>
      <c r="FH167" s="71"/>
      <c r="FI167" s="71"/>
      <c r="FJ167" s="71">
        <f>INDEX(FJ96:FJ157,base_row,1)</f>
        <v>1.0554530592453051</v>
      </c>
      <c r="FK167" s="71"/>
      <c r="FN167" s="74">
        <f>INDEX(FN96:FN157,base_row,1)</f>
        <v>1.010305647566659</v>
      </c>
      <c r="FQ167" s="238"/>
    </row>
    <row r="168" spans="1:181" x14ac:dyDescent="0.2">
      <c r="A168" s="18" t="s">
        <v>168</v>
      </c>
      <c r="B168" s="91">
        <f>Base_year2</f>
        <v>1996</v>
      </c>
      <c r="D168" s="84"/>
      <c r="E168" s="84"/>
      <c r="F168" s="84"/>
      <c r="G168" s="84"/>
      <c r="H168" s="79"/>
      <c r="J168" s="69"/>
      <c r="K168" s="69"/>
      <c r="L168" s="69"/>
      <c r="M168" s="69"/>
      <c r="N168" s="69"/>
      <c r="P168" s="84"/>
      <c r="Q168" s="84"/>
      <c r="R168" s="84"/>
      <c r="S168" s="84"/>
      <c r="T168" s="79"/>
      <c r="AU168" s="124"/>
      <c r="AV168" s="124"/>
      <c r="AW168" s="124"/>
      <c r="AX168" s="124"/>
      <c r="AY168" s="124"/>
      <c r="BB168" s="71"/>
      <c r="BC168" s="71"/>
      <c r="BD168" s="71"/>
      <c r="BE168" s="71"/>
      <c r="BF168" s="71"/>
      <c r="BG168" s="71"/>
      <c r="BH168" s="71"/>
      <c r="BI168" s="71"/>
      <c r="BJ168" s="71"/>
      <c r="BK168" s="71"/>
      <c r="BL168" s="71"/>
      <c r="BM168" s="71"/>
      <c r="BN168" s="71"/>
      <c r="BO168" s="71"/>
      <c r="BP168" s="71"/>
      <c r="BQ168" s="71"/>
      <c r="BR168" s="71"/>
      <c r="BS168" s="71"/>
      <c r="BT168" s="71"/>
      <c r="BU168" s="72"/>
      <c r="BV168" s="71"/>
      <c r="CK168" s="72"/>
      <c r="CL168" s="72"/>
      <c r="CM168" s="72"/>
      <c r="CN168" s="72"/>
      <c r="CO168" s="72"/>
      <c r="CP168" s="72"/>
      <c r="CQ168" s="72"/>
      <c r="CR168" s="72"/>
      <c r="CS168" s="72"/>
      <c r="CT168" s="72"/>
      <c r="CU168" s="72"/>
      <c r="CX168" s="53"/>
      <c r="CZ168" s="71"/>
      <c r="DA168" s="71"/>
      <c r="DB168" s="71"/>
      <c r="DC168" s="71"/>
      <c r="DE168" s="71"/>
      <c r="DF168" s="71"/>
      <c r="DG168" s="71"/>
      <c r="DH168" s="71"/>
      <c r="DI168" s="71"/>
      <c r="DJ168" s="71"/>
      <c r="DK168" s="71"/>
      <c r="DL168" s="71"/>
      <c r="DM168" s="71"/>
      <c r="DN168" s="71"/>
      <c r="DQ168" s="71"/>
      <c r="DR168" s="71"/>
      <c r="DS168" s="71"/>
      <c r="DT168" s="71"/>
      <c r="DV168" s="71"/>
      <c r="DW168" s="71"/>
      <c r="DX168" s="71"/>
      <c r="DY168" s="71"/>
      <c r="DZ168" s="71"/>
      <c r="EB168" s="71"/>
      <c r="EC168" s="71"/>
      <c r="ED168" s="71"/>
      <c r="EE168" s="71"/>
      <c r="EW168" s="71"/>
      <c r="EX168" s="71"/>
      <c r="EY168" s="71"/>
      <c r="EZ168" s="71"/>
      <c r="FA168" s="71"/>
      <c r="FB168" s="71"/>
      <c r="FC168" s="71"/>
      <c r="FD168" s="71"/>
      <c r="FE168" s="71"/>
      <c r="FF168" s="71"/>
      <c r="FG168" s="71"/>
      <c r="FH168" s="71"/>
      <c r="FI168" s="71"/>
      <c r="FJ168" s="71"/>
      <c r="FK168" s="71"/>
      <c r="FQ168" s="238"/>
    </row>
    <row r="169" spans="1:181" x14ac:dyDescent="0.2">
      <c r="A169" s="16"/>
      <c r="B169" s="92"/>
      <c r="D169" s="79"/>
      <c r="E169" s="79"/>
      <c r="F169" s="79"/>
      <c r="G169" s="79"/>
      <c r="H169" s="79"/>
      <c r="J169" s="69"/>
      <c r="K169" s="69"/>
      <c r="L169" s="69"/>
      <c r="M169" s="69"/>
      <c r="N169" s="69"/>
      <c r="V169" s="70"/>
      <c r="W169" s="70"/>
      <c r="X169" s="70"/>
      <c r="Y169" s="70"/>
      <c r="Z169" s="70"/>
      <c r="AC169" s="54"/>
      <c r="AU169" s="124"/>
      <c r="AV169" s="124"/>
      <c r="AW169" s="124"/>
      <c r="AX169" s="124"/>
      <c r="AY169" s="124"/>
      <c r="BB169" s="71"/>
      <c r="BC169" s="71"/>
      <c r="BD169" s="71"/>
      <c r="BE169" s="71"/>
      <c r="BF169" s="71"/>
      <c r="BG169" s="71"/>
      <c r="BH169" s="71"/>
      <c r="BI169" s="71"/>
      <c r="BJ169" s="71"/>
      <c r="BK169" s="71"/>
      <c r="BL169" s="71"/>
      <c r="BM169" s="71"/>
      <c r="BN169" s="71"/>
      <c r="BO169" s="71"/>
      <c r="BP169" s="71"/>
      <c r="BQ169" s="71"/>
      <c r="BR169" s="71"/>
      <c r="BS169" s="71"/>
      <c r="BT169" s="71"/>
      <c r="BU169" s="72"/>
      <c r="BV169" s="71"/>
      <c r="CK169" s="72"/>
      <c r="CL169" s="72"/>
      <c r="CM169" s="72"/>
      <c r="CN169" s="72"/>
      <c r="CO169" s="72"/>
      <c r="CP169" s="72"/>
      <c r="CQ169" s="72"/>
      <c r="CR169" s="72"/>
      <c r="CS169" s="72"/>
      <c r="CT169" s="72"/>
      <c r="CU169" s="72"/>
      <c r="CX169" s="53"/>
      <c r="CZ169" s="71"/>
      <c r="DA169" s="71"/>
      <c r="DB169" s="71"/>
      <c r="DC169" s="71"/>
      <c r="DE169" s="71"/>
      <c r="DF169" s="71"/>
      <c r="DG169" s="71"/>
      <c r="DH169" s="71"/>
      <c r="DI169" s="71"/>
      <c r="DJ169" s="71"/>
      <c r="DK169" s="71"/>
      <c r="DL169" s="71"/>
      <c r="DM169" s="71"/>
      <c r="DN169" s="71"/>
      <c r="DQ169" s="71"/>
      <c r="DR169" s="71"/>
      <c r="DS169" s="71"/>
      <c r="DT169" s="71"/>
      <c r="DV169" s="71"/>
      <c r="DW169" s="71"/>
      <c r="DX169" s="71"/>
      <c r="DY169" s="71"/>
      <c r="DZ169" s="71"/>
      <c r="EB169" s="71"/>
      <c r="EC169" s="71"/>
      <c r="ED169" s="71"/>
      <c r="EE169" s="71"/>
      <c r="EW169" s="71"/>
      <c r="EX169" s="71"/>
      <c r="EY169" s="71"/>
      <c r="EZ169" s="71"/>
      <c r="FA169" s="71"/>
      <c r="FB169" s="71"/>
      <c r="FC169" s="71"/>
      <c r="FD169" s="71"/>
      <c r="FE169" s="71"/>
      <c r="FF169" s="71"/>
      <c r="FG169" s="71"/>
      <c r="FH169" s="71"/>
      <c r="FI169" s="71"/>
      <c r="FJ169" s="71"/>
      <c r="FK169" s="71"/>
      <c r="FQ169" s="238"/>
    </row>
    <row r="170" spans="1:181" x14ac:dyDescent="0.2">
      <c r="A170" s="16"/>
      <c r="B170" s="92"/>
      <c r="D170" s="79"/>
      <c r="E170" s="79"/>
      <c r="F170" s="79"/>
      <c r="G170" s="79"/>
      <c r="H170" s="79"/>
      <c r="J170" s="69"/>
      <c r="K170" s="69"/>
      <c r="L170" s="69"/>
      <c r="M170" s="69"/>
      <c r="N170" s="69"/>
      <c r="V170" s="70"/>
      <c r="W170" s="70"/>
      <c r="X170" s="70"/>
      <c r="Y170" s="70"/>
      <c r="Z170" s="70"/>
      <c r="AC170" s="54"/>
      <c r="AU170" s="124"/>
      <c r="AV170" s="124"/>
      <c r="AW170" s="124"/>
      <c r="AX170" s="124"/>
      <c r="AY170" s="124"/>
      <c r="BB170" s="71"/>
      <c r="BC170" s="71"/>
      <c r="BD170" s="71"/>
      <c r="BE170" s="71"/>
      <c r="BF170" s="71"/>
      <c r="BG170" s="71"/>
      <c r="BH170" s="71"/>
      <c r="BI170" s="71"/>
      <c r="BJ170" s="71"/>
      <c r="BK170" s="71"/>
      <c r="BL170" s="71"/>
      <c r="BM170" s="71"/>
      <c r="BN170" s="71"/>
      <c r="BO170" s="71"/>
      <c r="BP170" s="71"/>
      <c r="BQ170" s="71"/>
      <c r="BR170" s="71"/>
      <c r="BS170" s="71"/>
      <c r="BT170" s="71"/>
      <c r="BU170" s="72"/>
      <c r="BV170" s="71"/>
      <c r="CK170" s="72"/>
      <c r="CL170" s="72"/>
      <c r="CM170" s="72"/>
      <c r="CN170" s="72"/>
      <c r="CO170" s="72"/>
      <c r="CP170" s="72"/>
      <c r="CQ170" s="72"/>
      <c r="CR170" s="72"/>
      <c r="CS170" s="72"/>
      <c r="CT170" s="72"/>
      <c r="CU170" s="72"/>
      <c r="CX170" s="53"/>
      <c r="CZ170" s="71"/>
      <c r="DA170" s="71"/>
      <c r="DB170" s="71"/>
      <c r="DC170" s="71"/>
      <c r="DE170" s="71"/>
      <c r="DF170" s="71"/>
      <c r="DG170" s="71"/>
      <c r="DH170" s="71"/>
      <c r="DI170" s="71"/>
      <c r="DJ170" s="71"/>
      <c r="DK170" s="71"/>
      <c r="DL170" s="71"/>
      <c r="DM170" s="71"/>
      <c r="DN170" s="71"/>
      <c r="DQ170" s="71"/>
      <c r="DR170" s="71"/>
      <c r="DS170" s="71"/>
      <c r="DT170" s="71"/>
      <c r="DV170" s="71"/>
      <c r="DW170" s="71"/>
      <c r="DX170" s="71"/>
      <c r="DY170" s="71"/>
      <c r="DZ170" s="71"/>
      <c r="EB170" s="71"/>
      <c r="EC170" s="71"/>
      <c r="ED170" s="71"/>
      <c r="EE170" s="71"/>
      <c r="EW170" s="71"/>
      <c r="EX170" s="71"/>
      <c r="EY170" s="71"/>
      <c r="EZ170" s="71"/>
      <c r="FA170" s="71"/>
      <c r="FB170" s="71"/>
      <c r="FC170" s="71"/>
      <c r="FD170" s="71"/>
      <c r="FE170" s="71"/>
      <c r="FF170" s="71"/>
      <c r="FG170" s="71"/>
      <c r="FH170" s="71"/>
      <c r="FI170" s="71"/>
      <c r="FJ170" s="71"/>
      <c r="FK170" s="71"/>
      <c r="FQ170" s="238"/>
    </row>
    <row r="171" spans="1:181" x14ac:dyDescent="0.2">
      <c r="A171" s="50"/>
      <c r="B171" s="50"/>
      <c r="D171" s="86" t="s">
        <v>95</v>
      </c>
      <c r="E171" s="83"/>
      <c r="F171" s="83"/>
      <c r="G171" s="83"/>
      <c r="H171" s="83"/>
      <c r="J171" s="54" t="s">
        <v>127</v>
      </c>
      <c r="P171" s="54" t="s">
        <v>129</v>
      </c>
      <c r="V171" s="54" t="s">
        <v>131</v>
      </c>
      <c r="AC171" s="54" t="s">
        <v>274</v>
      </c>
      <c r="AI171" s="54" t="s">
        <v>277</v>
      </c>
      <c r="AO171" s="54" t="s">
        <v>275</v>
      </c>
      <c r="AT171" s="54"/>
      <c r="AU171" s="125" t="s">
        <v>278</v>
      </c>
      <c r="AV171" s="124"/>
      <c r="AW171" s="124"/>
      <c r="AX171" s="124"/>
      <c r="AY171" s="124"/>
      <c r="BF171" s="142"/>
      <c r="BG171" s="142"/>
      <c r="BH171" s="142"/>
      <c r="BI171" s="142"/>
      <c r="BJ171" s="142"/>
      <c r="BK171" s="142"/>
      <c r="BL171" s="142"/>
      <c r="BM171" s="142"/>
      <c r="BN171" s="142"/>
      <c r="BO171" s="142"/>
      <c r="BU171" s="142"/>
      <c r="CP171" s="71"/>
      <c r="CX171" s="53"/>
      <c r="FQ171" s="238"/>
    </row>
    <row r="172" spans="1:181" ht="24.75" customHeight="1" x14ac:dyDescent="0.2">
      <c r="A172" s="75" t="s">
        <v>44</v>
      </c>
      <c r="B172" s="50"/>
      <c r="D172" s="83"/>
      <c r="E172" s="83"/>
      <c r="F172" s="83"/>
      <c r="G172" s="83"/>
      <c r="H172" s="83"/>
      <c r="AU172" s="124"/>
      <c r="AV172" s="124"/>
      <c r="AW172" s="124"/>
      <c r="AX172" s="124"/>
      <c r="AY172" s="124"/>
      <c r="BF172" s="142"/>
      <c r="BG172" s="142"/>
      <c r="BH172" s="142"/>
      <c r="BI172" s="142"/>
      <c r="BJ172" s="142"/>
      <c r="BK172" s="142"/>
      <c r="BL172" s="142"/>
      <c r="BM172" s="142"/>
      <c r="BN172" s="142"/>
      <c r="BO172" s="142"/>
      <c r="BQ172" s="142"/>
      <c r="BR172" s="142"/>
      <c r="BS172" s="142"/>
      <c r="BT172" s="142"/>
      <c r="BU172" s="142"/>
      <c r="CP172" s="71"/>
      <c r="CX172" s="53"/>
      <c r="CZ172"/>
      <c r="DA172"/>
      <c r="DB172"/>
      <c r="DC172"/>
      <c r="DD172"/>
      <c r="DE172"/>
      <c r="DF172"/>
      <c r="DG172"/>
      <c r="DH172"/>
      <c r="DI172"/>
      <c r="DJ172"/>
      <c r="DK172"/>
      <c r="DL172"/>
      <c r="DM172"/>
      <c r="DN172"/>
      <c r="DO172"/>
      <c r="FQ172" s="238"/>
    </row>
    <row r="173" spans="1:181" ht="49.5" customHeight="1" x14ac:dyDescent="0.2">
      <c r="A173" s="50"/>
      <c r="B173" s="50"/>
      <c r="D173" s="77" t="s">
        <v>22</v>
      </c>
      <c r="E173" s="77" t="s">
        <v>23</v>
      </c>
      <c r="F173" s="77" t="s">
        <v>24</v>
      </c>
      <c r="G173" s="77" t="s">
        <v>25</v>
      </c>
      <c r="H173" s="78" t="s">
        <v>32</v>
      </c>
      <c r="J173" s="77" t="s">
        <v>124</v>
      </c>
      <c r="K173" s="77" t="s">
        <v>124</v>
      </c>
      <c r="L173" s="77" t="s">
        <v>125</v>
      </c>
      <c r="M173" s="77" t="s">
        <v>126</v>
      </c>
      <c r="N173" s="78" t="s">
        <v>32</v>
      </c>
      <c r="P173" s="56" t="str">
        <f>J173</f>
        <v>Single-Family Attached</v>
      </c>
      <c r="Q173" s="56" t="str">
        <f>K173</f>
        <v>Single-Family Attached</v>
      </c>
      <c r="R173" s="56" t="str">
        <f>L173</f>
        <v>Mobile Home</v>
      </c>
      <c r="S173" s="56" t="str">
        <f>M173</f>
        <v>Multi-Family (2-4 units)</v>
      </c>
      <c r="T173" s="56" t="s">
        <v>32</v>
      </c>
      <c r="V173" s="56" t="str">
        <f>D173</f>
        <v>Northeast</v>
      </c>
      <c r="W173" s="56" t="str">
        <f>E173</f>
        <v>Midwest</v>
      </c>
      <c r="X173" s="56" t="str">
        <f>F173</f>
        <v>South</v>
      </c>
      <c r="Y173" s="56" t="str">
        <f>G173</f>
        <v>West</v>
      </c>
      <c r="Z173" s="56" t="s">
        <v>32</v>
      </c>
      <c r="AC173" s="78" t="str">
        <f>J173</f>
        <v>Single-Family Attached</v>
      </c>
      <c r="AD173" s="78" t="str">
        <f>K173</f>
        <v>Single-Family Attached</v>
      </c>
      <c r="AE173" s="78" t="str">
        <f>L173</f>
        <v>Mobile Home</v>
      </c>
      <c r="AF173" s="78" t="str">
        <f>M173</f>
        <v>Multi-Family (2-4 units)</v>
      </c>
      <c r="AG173" s="78" t="s">
        <v>32</v>
      </c>
      <c r="AI173" s="78" t="str">
        <f>AC173</f>
        <v>Single-Family Attached</v>
      </c>
      <c r="AJ173" s="78" t="str">
        <f>AD173</f>
        <v>Single-Family Attached</v>
      </c>
      <c r="AK173" s="78" t="str">
        <f>AE173</f>
        <v>Mobile Home</v>
      </c>
      <c r="AL173" s="78" t="str">
        <f>AF173</f>
        <v>Multi-Family (2-4 units)</v>
      </c>
      <c r="AM173" s="78" t="str">
        <f>AG173</f>
        <v>Total</v>
      </c>
      <c r="AO173" s="78" t="str">
        <f>AC173</f>
        <v>Single-Family Attached</v>
      </c>
      <c r="AP173" s="78" t="str">
        <f>AD173</f>
        <v>Single-Family Attached</v>
      </c>
      <c r="AQ173" s="78" t="str">
        <f>AE173</f>
        <v>Mobile Home</v>
      </c>
      <c r="AR173" s="78" t="str">
        <f>AF173</f>
        <v>Multi-Family (2-4 units)</v>
      </c>
      <c r="AS173" s="78" t="str">
        <f>AG173</f>
        <v>Total</v>
      </c>
      <c r="AU173" s="126" t="str">
        <f>AI173</f>
        <v>Single-Family Attached</v>
      </c>
      <c r="AV173" s="126" t="str">
        <f>AJ173</f>
        <v>Single-Family Attached</v>
      </c>
      <c r="AW173" s="126" t="str">
        <f>AK173</f>
        <v>Mobile Home</v>
      </c>
      <c r="AX173" s="126" t="str">
        <f>AL173</f>
        <v>Multi-Family (2-4 units)</v>
      </c>
      <c r="AY173" s="126" t="str">
        <f>AM173</f>
        <v>Total</v>
      </c>
      <c r="BB173" s="56" t="str">
        <f>D173</f>
        <v>Northeast</v>
      </c>
      <c r="BC173" s="56" t="str">
        <f>E173</f>
        <v>Midwest</v>
      </c>
      <c r="BD173" s="56" t="str">
        <f>F173</f>
        <v>South</v>
      </c>
      <c r="BE173" s="56" t="str">
        <f>G173</f>
        <v>West</v>
      </c>
      <c r="BF173" s="58"/>
      <c r="BG173" s="58"/>
      <c r="BH173" s="58"/>
      <c r="BI173" s="58"/>
      <c r="BJ173" s="58"/>
      <c r="BK173" s="58"/>
      <c r="BL173" s="58"/>
      <c r="BM173" s="58"/>
      <c r="BN173" s="58"/>
      <c r="BO173" s="58"/>
      <c r="BP173" s="58"/>
      <c r="BQ173" s="132"/>
      <c r="BR173" s="132"/>
      <c r="BS173" s="132"/>
      <c r="BT173" s="132"/>
      <c r="BU173" s="58"/>
      <c r="CX173" s="53"/>
      <c r="CZ173"/>
      <c r="DA173"/>
      <c r="DB173"/>
      <c r="DC173"/>
      <c r="DD173"/>
      <c r="DE173"/>
      <c r="DF173"/>
      <c r="DG173"/>
      <c r="DH173"/>
      <c r="DI173"/>
      <c r="DJ173"/>
      <c r="DK173"/>
      <c r="DL173"/>
      <c r="DM173"/>
      <c r="DN173"/>
      <c r="DO173"/>
      <c r="DQ173" s="56" t="s">
        <v>124</v>
      </c>
      <c r="DR173" s="56" t="s">
        <v>124</v>
      </c>
      <c r="DS173" s="56" t="s">
        <v>125</v>
      </c>
      <c r="DT173" s="56" t="s">
        <v>126</v>
      </c>
      <c r="FQ173" s="238"/>
      <c r="FS173" s="119"/>
      <c r="FT173" s="121" t="s">
        <v>334</v>
      </c>
      <c r="FU173" s="121" t="s">
        <v>333</v>
      </c>
      <c r="FV173" s="121" t="s">
        <v>287</v>
      </c>
      <c r="FW173" s="121" t="s">
        <v>292</v>
      </c>
      <c r="FX173" s="121" t="s">
        <v>289</v>
      </c>
      <c r="FY173" s="121" t="s">
        <v>335</v>
      </c>
    </row>
    <row r="174" spans="1:181" ht="38.25" x14ac:dyDescent="0.2">
      <c r="A174" s="136" t="s">
        <v>303</v>
      </c>
      <c r="B174" s="50"/>
      <c r="D174" s="80" t="s">
        <v>123</v>
      </c>
      <c r="E174" s="80" t="s">
        <v>123</v>
      </c>
      <c r="F174" s="80" t="s">
        <v>123</v>
      </c>
      <c r="G174" s="80" t="s">
        <v>123</v>
      </c>
      <c r="H174" s="80" t="s">
        <v>123</v>
      </c>
      <c r="J174" s="61"/>
      <c r="K174" s="61"/>
      <c r="L174" s="61"/>
      <c r="M174" s="61"/>
      <c r="N174" s="61"/>
      <c r="P174" s="61"/>
      <c r="Q174" s="61"/>
      <c r="R174" s="61"/>
      <c r="S174" s="61"/>
      <c r="T174" s="61"/>
      <c r="V174" s="80" t="s">
        <v>123</v>
      </c>
      <c r="W174" s="80" t="s">
        <v>123</v>
      </c>
      <c r="X174" s="80" t="s">
        <v>123</v>
      </c>
      <c r="Y174" s="80" t="s">
        <v>123</v>
      </c>
      <c r="Z174" s="80" t="s">
        <v>123</v>
      </c>
      <c r="AC174" s="80" t="s">
        <v>123</v>
      </c>
      <c r="AD174" s="80" t="s">
        <v>123</v>
      </c>
      <c r="AE174" s="80" t="s">
        <v>123</v>
      </c>
      <c r="AF174" s="80" t="s">
        <v>123</v>
      </c>
      <c r="AG174" s="80" t="s">
        <v>123</v>
      </c>
      <c r="AI174" s="80" t="s">
        <v>123</v>
      </c>
      <c r="AJ174" s="80" t="s">
        <v>123</v>
      </c>
      <c r="AK174" s="80" t="s">
        <v>123</v>
      </c>
      <c r="AL174" s="80" t="s">
        <v>123</v>
      </c>
      <c r="AM174" s="80" t="s">
        <v>123</v>
      </c>
      <c r="AO174" s="62"/>
      <c r="AP174" s="62"/>
      <c r="AQ174" s="62"/>
      <c r="AR174" s="62"/>
      <c r="AS174" s="62"/>
      <c r="AU174" s="127"/>
      <c r="AV174" s="127"/>
      <c r="AW174" s="127"/>
      <c r="AX174" s="127"/>
      <c r="AY174" s="127"/>
      <c r="BB174" s="80" t="s">
        <v>123</v>
      </c>
      <c r="BC174" s="80" t="s">
        <v>123</v>
      </c>
      <c r="BD174" s="80" t="s">
        <v>123</v>
      </c>
      <c r="BE174" s="80" t="s">
        <v>123</v>
      </c>
      <c r="BF174" s="133"/>
      <c r="BG174" s="133"/>
      <c r="BH174" s="133"/>
      <c r="BI174" s="133"/>
      <c r="BJ174" s="133"/>
      <c r="BK174" s="133"/>
      <c r="BL174" s="133"/>
      <c r="BM174" s="133"/>
      <c r="BN174" s="133"/>
      <c r="BO174" s="133"/>
      <c r="BP174" s="133"/>
      <c r="BQ174" s="133"/>
      <c r="BR174" s="133"/>
      <c r="BS174" s="133"/>
      <c r="BT174" s="133"/>
      <c r="BU174" s="133"/>
      <c r="BV174" s="133"/>
      <c r="CX174" s="53"/>
      <c r="CZ174"/>
      <c r="DA174"/>
      <c r="DB174"/>
      <c r="DC174"/>
      <c r="DD174"/>
      <c r="DE174"/>
      <c r="DF174"/>
      <c r="DG174"/>
      <c r="DH174"/>
      <c r="DI174"/>
      <c r="DJ174"/>
      <c r="DK174"/>
      <c r="DL174"/>
      <c r="DM174"/>
      <c r="DN174"/>
      <c r="DO174"/>
      <c r="FQ174" s="238"/>
      <c r="FS174" s="51">
        <v>1978</v>
      </c>
      <c r="FT174" s="71">
        <f>CL205</f>
        <v>0.95467471204753651</v>
      </c>
      <c r="FU174" s="71">
        <f t="shared" ref="FU174:FU197" si="961">CM205</f>
        <v>0.99433099797872382</v>
      </c>
      <c r="FV174" s="71">
        <f t="shared" ref="FV174:FV197" si="962">CN205</f>
        <v>0.99960895123307958</v>
      </c>
      <c r="FW174" s="71">
        <f t="shared" ref="FW174:FW197" si="963">CO205</f>
        <v>0.95971354539344045</v>
      </c>
      <c r="FX174" s="71">
        <f t="shared" ref="FX174:FX197" si="964">CP205</f>
        <v>1.0236241681824965</v>
      </c>
      <c r="FY174" s="71">
        <f t="shared" ref="FY174:FY197" si="965">CQ205</f>
        <v>0.97771470727227183</v>
      </c>
    </row>
    <row r="175" spans="1:181" ht="25.5" x14ac:dyDescent="0.2">
      <c r="A175" s="50"/>
      <c r="B175" s="50"/>
      <c r="D175" s="82" t="s">
        <v>119</v>
      </c>
      <c r="E175" s="82" t="s">
        <v>120</v>
      </c>
      <c r="F175" s="82" t="s">
        <v>120</v>
      </c>
      <c r="G175" s="82" t="s">
        <v>120</v>
      </c>
      <c r="H175" s="82" t="s">
        <v>120</v>
      </c>
      <c r="J175" s="80" t="s">
        <v>128</v>
      </c>
      <c r="K175" s="80" t="s">
        <v>128</v>
      </c>
      <c r="L175" s="80" t="s">
        <v>128</v>
      </c>
      <c r="M175" s="80" t="s">
        <v>128</v>
      </c>
      <c r="N175" s="80" t="s">
        <v>128</v>
      </c>
      <c r="P175" s="80" t="s">
        <v>130</v>
      </c>
      <c r="Q175" s="80" t="s">
        <v>130</v>
      </c>
      <c r="R175" s="80" t="s">
        <v>130</v>
      </c>
      <c r="S175" s="80" t="s">
        <v>130</v>
      </c>
      <c r="T175" s="80" t="s">
        <v>130</v>
      </c>
      <c r="V175" s="76" t="s">
        <v>132</v>
      </c>
      <c r="W175" s="76" t="s">
        <v>132</v>
      </c>
      <c r="X175" s="76" t="s">
        <v>132</v>
      </c>
      <c r="Y175" s="76" t="s">
        <v>132</v>
      </c>
      <c r="Z175" s="76" t="s">
        <v>132</v>
      </c>
      <c r="AC175" s="76" t="s">
        <v>148</v>
      </c>
      <c r="AD175" s="76" t="s">
        <v>148</v>
      </c>
      <c r="AE175" s="76" t="s">
        <v>148</v>
      </c>
      <c r="AF175" s="76" t="s">
        <v>148</v>
      </c>
      <c r="AG175" s="76" t="s">
        <v>148</v>
      </c>
      <c r="AI175" s="76" t="s">
        <v>148</v>
      </c>
      <c r="AJ175" s="76" t="s">
        <v>148</v>
      </c>
      <c r="AK175" s="76" t="s">
        <v>148</v>
      </c>
      <c r="AL175" s="76" t="s">
        <v>148</v>
      </c>
      <c r="AM175" s="76" t="s">
        <v>148</v>
      </c>
      <c r="AO175" s="80" t="s">
        <v>276</v>
      </c>
      <c r="AP175" s="80" t="s">
        <v>276</v>
      </c>
      <c r="AQ175" s="80" t="s">
        <v>276</v>
      </c>
      <c r="AR175" s="80" t="s">
        <v>276</v>
      </c>
      <c r="AS175" s="76" t="s">
        <v>148</v>
      </c>
      <c r="AU175" s="128" t="s">
        <v>279</v>
      </c>
      <c r="AV175" s="128" t="s">
        <v>279</v>
      </c>
      <c r="AW175" s="128" t="s">
        <v>279</v>
      </c>
      <c r="AX175" s="128" t="s">
        <v>279</v>
      </c>
      <c r="AY175" s="128" t="s">
        <v>279</v>
      </c>
      <c r="BB175" s="61" t="s">
        <v>121</v>
      </c>
      <c r="BC175" s="61" t="s">
        <v>121</v>
      </c>
      <c r="BD175" s="61" t="s">
        <v>121</v>
      </c>
      <c r="BE175" s="61" t="s">
        <v>121</v>
      </c>
      <c r="BF175" s="58"/>
      <c r="BG175" s="58"/>
      <c r="BH175" s="58"/>
      <c r="BI175" s="58"/>
      <c r="BJ175" s="58"/>
      <c r="BK175" s="58"/>
      <c r="BL175" s="58"/>
      <c r="BM175" s="58"/>
      <c r="BN175" s="58"/>
      <c r="BO175" s="58"/>
      <c r="BP175" s="58"/>
      <c r="BQ175" s="58"/>
      <c r="BR175" s="58"/>
      <c r="BS175" s="58"/>
      <c r="BT175" s="58"/>
      <c r="BU175" s="58"/>
      <c r="CX175" s="53"/>
      <c r="FQ175" s="238"/>
      <c r="FS175" s="51">
        <f>FS174+1</f>
        <v>1979</v>
      </c>
      <c r="FT175" s="71">
        <f t="shared" ref="FT175:FT197" si="966">CL206</f>
        <v>0.94918524848223296</v>
      </c>
      <c r="FU175" s="71">
        <f t="shared" si="961"/>
        <v>0.99492899291118653</v>
      </c>
      <c r="FV175" s="71">
        <f t="shared" si="962"/>
        <v>0.99744572924183805</v>
      </c>
      <c r="FW175" s="71">
        <f t="shared" si="963"/>
        <v>0.96668755716952759</v>
      </c>
      <c r="FX175" s="71">
        <f t="shared" si="964"/>
        <v>0.99409752329677048</v>
      </c>
      <c r="FY175" s="71">
        <f t="shared" si="965"/>
        <v>0.99530113180980562</v>
      </c>
    </row>
    <row r="176" spans="1:181" x14ac:dyDescent="0.2">
      <c r="A176" s="75" t="s">
        <v>44</v>
      </c>
      <c r="B176" s="50">
        <v>1949</v>
      </c>
      <c r="D176" s="79"/>
      <c r="E176" s="79"/>
      <c r="F176" s="79"/>
      <c r="G176" s="79"/>
      <c r="H176" s="79"/>
      <c r="J176" s="69"/>
      <c r="K176" s="69"/>
      <c r="L176" s="69"/>
      <c r="M176" s="69"/>
      <c r="N176" s="69"/>
      <c r="V176" s="70"/>
      <c r="W176" s="70"/>
      <c r="X176" s="70"/>
      <c r="Y176" s="70"/>
      <c r="Z176" s="70"/>
      <c r="AU176" s="124"/>
      <c r="AV176" s="124"/>
      <c r="AW176" s="124"/>
      <c r="AX176" s="124"/>
      <c r="AY176" s="124"/>
      <c r="BB176" s="71"/>
      <c r="BC176" s="71"/>
      <c r="BD176" s="71"/>
      <c r="BE176" s="71"/>
      <c r="BF176" s="72"/>
      <c r="BG176" s="72"/>
      <c r="BH176" s="72"/>
      <c r="BI176" s="72"/>
      <c r="BJ176" s="72"/>
      <c r="BK176" s="72"/>
      <c r="BL176" s="72"/>
      <c r="BM176" s="72"/>
      <c r="BN176" s="72"/>
      <c r="BO176" s="72"/>
      <c r="BP176" s="72"/>
      <c r="BQ176" s="72"/>
      <c r="BR176" s="72"/>
      <c r="BS176" s="72"/>
      <c r="BT176" s="72"/>
      <c r="BU176" s="72"/>
      <c r="BV176" s="72"/>
      <c r="CJ176" s="142"/>
      <c r="CK176" s="72"/>
      <c r="CL176" s="72"/>
      <c r="CM176" s="72"/>
      <c r="CN176" s="72"/>
      <c r="CO176" s="72"/>
      <c r="CP176" s="72"/>
      <c r="CQ176" s="72"/>
      <c r="CR176" s="72"/>
      <c r="CS176" s="72"/>
      <c r="CT176" s="72"/>
      <c r="CU176" s="72"/>
      <c r="CV176" s="142"/>
      <c r="CX176" s="53"/>
      <c r="CZ176" s="71"/>
      <c r="DA176" s="71"/>
      <c r="DB176" s="71"/>
      <c r="DC176" s="71"/>
      <c r="DE176" s="71"/>
      <c r="DF176" s="71"/>
      <c r="DG176" s="71"/>
      <c r="DH176" s="71"/>
      <c r="DI176" s="71"/>
      <c r="DJ176" s="71"/>
      <c r="DK176" s="71"/>
      <c r="DL176" s="71"/>
      <c r="DM176" s="71"/>
      <c r="DN176" s="71"/>
      <c r="DV176" s="71"/>
      <c r="DW176" s="71"/>
      <c r="DX176" s="71"/>
      <c r="DY176" s="71"/>
      <c r="DZ176" s="71"/>
      <c r="EB176" s="71"/>
      <c r="EC176" s="71"/>
      <c r="ED176" s="71"/>
      <c r="EE176" s="71"/>
      <c r="EW176" s="71"/>
      <c r="EX176" s="71">
        <v>1</v>
      </c>
      <c r="EY176" s="71">
        <f t="shared" ref="EY176:EY207" si="967">EX176/EX$247</f>
        <v>0.86825929287474124</v>
      </c>
      <c r="EZ176" s="71"/>
      <c r="FA176" s="71"/>
      <c r="FB176" s="71">
        <v>1</v>
      </c>
      <c r="FC176" s="71">
        <f t="shared" ref="FC176:FC207" si="968">FB176/FB$247</f>
        <v>0.98091731291360018</v>
      </c>
      <c r="FD176" s="71"/>
      <c r="FE176" s="71"/>
      <c r="FF176" s="71">
        <v>1</v>
      </c>
      <c r="FG176" s="71">
        <f t="shared" ref="FG176:FG207" si="969">FF176/FF$247</f>
        <v>0.98289592864137765</v>
      </c>
      <c r="FH176" s="71"/>
      <c r="FI176" s="71"/>
      <c r="FJ176" s="71">
        <v>1</v>
      </c>
      <c r="FK176" s="71">
        <f t="shared" ref="FK176:FK207" si="970">FJ176/FJ$247</f>
        <v>0.95077305390055245</v>
      </c>
      <c r="FM176" s="71"/>
      <c r="FN176" s="71">
        <v>1</v>
      </c>
      <c r="FO176" s="71">
        <f t="shared" ref="FO176:FO207" si="971">FN176/FN$247</f>
        <v>1.0100972726563646</v>
      </c>
      <c r="FQ176" s="238"/>
      <c r="FS176" s="51">
        <f t="shared" ref="FS176:FS197" si="972">FS175+1</f>
        <v>1980</v>
      </c>
      <c r="FT176" s="71">
        <f t="shared" si="966"/>
        <v>0.98477332669173578</v>
      </c>
      <c r="FU176" s="71">
        <f t="shared" si="961"/>
        <v>0.9964985713988066</v>
      </c>
      <c r="FV176" s="71">
        <f t="shared" si="962"/>
        <v>0.99809802434871853</v>
      </c>
      <c r="FW176" s="71">
        <f t="shared" si="963"/>
        <v>0.9695558129689128</v>
      </c>
      <c r="FX176" s="71">
        <f t="shared" si="964"/>
        <v>1.0322919242940203</v>
      </c>
      <c r="FY176" s="71">
        <f t="shared" si="965"/>
        <v>0.98926138296229393</v>
      </c>
    </row>
    <row r="177" spans="1:181" x14ac:dyDescent="0.2">
      <c r="A177" s="75" t="s">
        <v>44</v>
      </c>
      <c r="B177" s="50">
        <f t="shared" ref="B177:B208" si="973">B176+1</f>
        <v>1950</v>
      </c>
      <c r="D177" s="79"/>
      <c r="E177" s="79"/>
      <c r="F177" s="79"/>
      <c r="G177" s="79"/>
      <c r="H177" s="79"/>
      <c r="J177" s="69"/>
      <c r="K177" s="69"/>
      <c r="L177" s="69"/>
      <c r="M177" s="69"/>
      <c r="N177" s="69"/>
      <c r="V177" s="70"/>
      <c r="W177" s="70"/>
      <c r="X177" s="70"/>
      <c r="Y177" s="70"/>
      <c r="Z177" s="70"/>
      <c r="AU177" s="124"/>
      <c r="AV177" s="124"/>
      <c r="AW177" s="124"/>
      <c r="AX177" s="124"/>
      <c r="AY177" s="124"/>
      <c r="BB177" s="71"/>
      <c r="BC177" s="71"/>
      <c r="BD177" s="71"/>
      <c r="BE177" s="71"/>
      <c r="BF177" s="71"/>
      <c r="BG177" s="71"/>
      <c r="BH177" s="71"/>
      <c r="BI177" s="71"/>
      <c r="BJ177" s="71"/>
      <c r="BK177" s="71"/>
      <c r="BL177" s="71"/>
      <c r="BM177" s="71"/>
      <c r="BN177" s="71"/>
      <c r="BO177" s="71"/>
      <c r="BP177" s="72"/>
      <c r="BQ177" s="71"/>
      <c r="BR177" s="71"/>
      <c r="BS177" s="71"/>
      <c r="BT177" s="71"/>
      <c r="BU177" s="72"/>
      <c r="BV177" s="71"/>
      <c r="CJ177" s="142"/>
      <c r="CK177" s="72"/>
      <c r="CL177" s="72"/>
      <c r="CM177" s="72"/>
      <c r="CN177" s="72"/>
      <c r="CO177" s="72"/>
      <c r="CP177" s="72"/>
      <c r="CQ177" s="72"/>
      <c r="CR177" s="72"/>
      <c r="CS177" s="72"/>
      <c r="CT177" s="72"/>
      <c r="CU177" s="72"/>
      <c r="CV177" s="142"/>
      <c r="CX177" s="53"/>
      <c r="CZ177" s="71"/>
      <c r="DA177" s="71"/>
      <c r="DB177" s="71"/>
      <c r="DC177" s="71"/>
      <c r="DE177" s="71"/>
      <c r="DF177" s="71"/>
      <c r="DG177" s="71"/>
      <c r="DH177" s="71"/>
      <c r="DI177" s="71"/>
      <c r="DJ177" s="71"/>
      <c r="DK177" s="71"/>
      <c r="DL177" s="71"/>
      <c r="DM177" s="71"/>
      <c r="DN177" s="71"/>
      <c r="DQ177" s="71"/>
      <c r="DR177" s="71"/>
      <c r="DS177" s="71"/>
      <c r="DT177" s="71"/>
      <c r="DV177" s="71"/>
      <c r="DW177" s="71"/>
      <c r="DX177" s="71"/>
      <c r="DY177" s="71"/>
      <c r="DZ177" s="71"/>
      <c r="EB177" s="71"/>
      <c r="EC177" s="71"/>
      <c r="ED177" s="71"/>
      <c r="EE177" s="71"/>
      <c r="EG177" s="71"/>
      <c r="EH177" s="71"/>
      <c r="EI177" s="71"/>
      <c r="EJ177" s="71"/>
      <c r="EL177" s="71"/>
      <c r="EM177" s="71"/>
      <c r="EN177" s="71"/>
      <c r="EO177" s="71"/>
      <c r="EQ177" s="71"/>
      <c r="ER177" s="71"/>
      <c r="ES177" s="71"/>
      <c r="ET177" s="71"/>
      <c r="EW177" s="71">
        <f t="shared" ref="EW177:EW208" si="974">EXP(SUMPRODUCT($DK177:$DN177,DQ177:DT177))</f>
        <v>1</v>
      </c>
      <c r="EX177" s="71">
        <f t="shared" ref="EX177:EX208" si="975">IF(ISERR(EW177),EX176,EW177*EX176)</f>
        <v>1</v>
      </c>
      <c r="EY177" s="71">
        <f t="shared" si="967"/>
        <v>0.86825929287474124</v>
      </c>
      <c r="EZ177" s="71"/>
      <c r="FA177" s="71">
        <f t="shared" ref="FA177:FA208" si="976">EXP(SUMPRODUCT($DK177:$DN177,EB177:EE177))</f>
        <v>1</v>
      </c>
      <c r="FB177" s="71">
        <f t="shared" ref="FB177:FB228" si="977">IF(ISERR(FA177),FB176,FA177*FB176)</f>
        <v>1</v>
      </c>
      <c r="FC177" s="71">
        <f t="shared" si="968"/>
        <v>0.98091731291360018</v>
      </c>
      <c r="FD177" s="71"/>
      <c r="FE177" s="71">
        <f t="shared" ref="FE177:FE208" si="978">EXP(SUMPRODUCT($DK177:$DN177,EG177:EJ177))</f>
        <v>1</v>
      </c>
      <c r="FF177" s="71">
        <f t="shared" ref="FF177:FF208" si="979">IF(ISERR(FE177),FF176,FE177*FF176)</f>
        <v>1</v>
      </c>
      <c r="FG177" s="71">
        <f t="shared" si="969"/>
        <v>0.98289592864137765</v>
      </c>
      <c r="FH177" s="71"/>
      <c r="FI177" s="71">
        <f t="shared" ref="FI177:FI208" si="980">EXP(SUMPRODUCT($DK177:$DN177,EL177:EO177))</f>
        <v>1</v>
      </c>
      <c r="FJ177" s="71">
        <f t="shared" ref="FJ177:FJ208" si="981">IF(ISERR(FI177),FJ176,FI177*FJ176)</f>
        <v>1</v>
      </c>
      <c r="FK177" s="71">
        <f t="shared" si="970"/>
        <v>0.95077305390055245</v>
      </c>
      <c r="FM177" s="71">
        <f t="shared" ref="FM177:FM208" si="982">EXP(SUMPRODUCT($DK177:$DN177,EQ177:ET177))</f>
        <v>1</v>
      </c>
      <c r="FN177" s="71">
        <f t="shared" ref="FN177:FN208" si="983">IF(ISERR(FM177),FN176,FM177*FN176)</f>
        <v>1</v>
      </c>
      <c r="FO177" s="71">
        <f t="shared" si="971"/>
        <v>1.0100972726563646</v>
      </c>
      <c r="FQ177" s="238"/>
      <c r="FS177" s="51">
        <f t="shared" si="972"/>
        <v>1981</v>
      </c>
      <c r="FT177" s="71">
        <f t="shared" si="966"/>
        <v>0.95691041151164191</v>
      </c>
      <c r="FU177" s="71">
        <f t="shared" si="961"/>
        <v>0.99742009542041921</v>
      </c>
      <c r="FV177" s="71">
        <f t="shared" si="962"/>
        <v>0.99961191759468793</v>
      </c>
      <c r="FW177" s="71">
        <f t="shared" si="963"/>
        <v>0.96892493740995278</v>
      </c>
      <c r="FX177" s="71">
        <f t="shared" si="964"/>
        <v>1.0090532164877701</v>
      </c>
      <c r="FY177" s="71">
        <f t="shared" si="965"/>
        <v>0.98165195555750939</v>
      </c>
    </row>
    <row r="178" spans="1:181" x14ac:dyDescent="0.2">
      <c r="A178" s="75" t="s">
        <v>44</v>
      </c>
      <c r="B178" s="50">
        <f t="shared" si="973"/>
        <v>1951</v>
      </c>
      <c r="D178" s="79"/>
      <c r="E178" s="79"/>
      <c r="F178" s="79"/>
      <c r="G178" s="79"/>
      <c r="H178" s="79"/>
      <c r="J178" s="69"/>
      <c r="K178" s="69"/>
      <c r="L178" s="69"/>
      <c r="M178" s="69"/>
      <c r="N178" s="69"/>
      <c r="V178" s="70"/>
      <c r="W178" s="70"/>
      <c r="X178" s="70"/>
      <c r="Y178" s="70"/>
      <c r="Z178" s="70"/>
      <c r="AU178" s="124"/>
      <c r="AV178" s="124"/>
      <c r="AW178" s="124"/>
      <c r="AX178" s="124"/>
      <c r="AY178" s="124"/>
      <c r="BB178" s="71"/>
      <c r="BC178" s="71"/>
      <c r="BD178" s="71"/>
      <c r="BE178" s="71"/>
      <c r="BF178" s="71"/>
      <c r="BG178" s="71"/>
      <c r="BH178" s="71"/>
      <c r="BI178" s="71"/>
      <c r="BJ178" s="71"/>
      <c r="BK178" s="71"/>
      <c r="BL178" s="71"/>
      <c r="BM178" s="71"/>
      <c r="BN178" s="71"/>
      <c r="BO178" s="71"/>
      <c r="BP178" s="71"/>
      <c r="BQ178" s="71"/>
      <c r="BR178" s="71"/>
      <c r="BS178" s="71"/>
      <c r="BT178" s="71"/>
      <c r="BU178" s="72"/>
      <c r="BV178" s="71"/>
      <c r="CJ178" s="142"/>
      <c r="CK178" s="72"/>
      <c r="CL178" s="72"/>
      <c r="CM178" s="72"/>
      <c r="CN178" s="72"/>
      <c r="CO178" s="72"/>
      <c r="CP178" s="72"/>
      <c r="CQ178" s="72"/>
      <c r="CR178" s="72"/>
      <c r="CS178" s="72"/>
      <c r="CT178" s="72"/>
      <c r="CU178" s="72"/>
      <c r="CV178" s="142"/>
      <c r="CX178" s="53"/>
      <c r="CZ178" s="71"/>
      <c r="DA178" s="71"/>
      <c r="DB178" s="71"/>
      <c r="DC178" s="71"/>
      <c r="DE178" s="71"/>
      <c r="DF178" s="71"/>
      <c r="DG178" s="71"/>
      <c r="DH178" s="71"/>
      <c r="DI178" s="71"/>
      <c r="DJ178" s="71"/>
      <c r="DK178" s="71"/>
      <c r="DL178" s="71"/>
      <c r="DM178" s="71"/>
      <c r="DN178" s="71"/>
      <c r="DQ178" s="71"/>
      <c r="DR178" s="71"/>
      <c r="DS178" s="71"/>
      <c r="DT178" s="71"/>
      <c r="DV178" s="71"/>
      <c r="DW178" s="71"/>
      <c r="DX178" s="71"/>
      <c r="DY178" s="71"/>
      <c r="DZ178" s="71"/>
      <c r="EB178" s="71"/>
      <c r="EC178" s="71"/>
      <c r="ED178" s="71"/>
      <c r="EE178" s="71"/>
      <c r="EG178" s="71"/>
      <c r="EH178" s="71"/>
      <c r="EI178" s="71"/>
      <c r="EJ178" s="71"/>
      <c r="EL178" s="71"/>
      <c r="EM178" s="71"/>
      <c r="EN178" s="71"/>
      <c r="EO178" s="71"/>
      <c r="EQ178" s="71"/>
      <c r="ER178" s="71"/>
      <c r="ES178" s="71"/>
      <c r="ET178" s="71"/>
      <c r="EW178" s="71">
        <f t="shared" si="974"/>
        <v>1</v>
      </c>
      <c r="EX178" s="71">
        <f t="shared" si="975"/>
        <v>1</v>
      </c>
      <c r="EY178" s="71">
        <f t="shared" si="967"/>
        <v>0.86825929287474124</v>
      </c>
      <c r="EZ178" s="71"/>
      <c r="FA178" s="71">
        <f t="shared" si="976"/>
        <v>1</v>
      </c>
      <c r="FB178" s="71">
        <f t="shared" si="977"/>
        <v>1</v>
      </c>
      <c r="FC178" s="71">
        <f t="shared" si="968"/>
        <v>0.98091731291360018</v>
      </c>
      <c r="FD178" s="71"/>
      <c r="FE178" s="71">
        <f t="shared" si="978"/>
        <v>1</v>
      </c>
      <c r="FF178" s="71">
        <f t="shared" si="979"/>
        <v>1</v>
      </c>
      <c r="FG178" s="71">
        <f t="shared" si="969"/>
        <v>0.98289592864137765</v>
      </c>
      <c r="FH178" s="71"/>
      <c r="FI178" s="71">
        <f t="shared" si="980"/>
        <v>1</v>
      </c>
      <c r="FJ178" s="71">
        <f t="shared" si="981"/>
        <v>1</v>
      </c>
      <c r="FK178" s="71">
        <f t="shared" si="970"/>
        <v>0.95077305390055245</v>
      </c>
      <c r="FM178" s="71">
        <f t="shared" si="982"/>
        <v>1</v>
      </c>
      <c r="FN178" s="71">
        <f t="shared" si="983"/>
        <v>1</v>
      </c>
      <c r="FO178" s="71">
        <f t="shared" si="971"/>
        <v>1.0100972726563646</v>
      </c>
      <c r="FQ178" s="238"/>
      <c r="FS178" s="51">
        <f t="shared" si="972"/>
        <v>1982</v>
      </c>
      <c r="FT178" s="71">
        <f t="shared" si="966"/>
        <v>0.93350830947789487</v>
      </c>
      <c r="FU178" s="71">
        <f t="shared" si="961"/>
        <v>0.99742417548766993</v>
      </c>
      <c r="FV178" s="71">
        <f t="shared" si="962"/>
        <v>1.0005558624139927</v>
      </c>
      <c r="FW178" s="71">
        <f t="shared" si="963"/>
        <v>0.96873534573573661</v>
      </c>
      <c r="FX178" s="71">
        <f t="shared" si="964"/>
        <v>0.99150581543624561</v>
      </c>
      <c r="FY178" s="71">
        <f t="shared" si="965"/>
        <v>0.9738600380347916</v>
      </c>
    </row>
    <row r="179" spans="1:181" x14ac:dyDescent="0.2">
      <c r="A179" s="75" t="s">
        <v>44</v>
      </c>
      <c r="B179" s="50">
        <f t="shared" si="973"/>
        <v>1952</v>
      </c>
      <c r="D179" s="79"/>
      <c r="E179" s="79"/>
      <c r="F179" s="79"/>
      <c r="G179" s="79"/>
      <c r="H179" s="79"/>
      <c r="J179" s="69"/>
      <c r="K179" s="69"/>
      <c r="L179" s="69"/>
      <c r="M179" s="69"/>
      <c r="N179" s="69"/>
      <c r="V179" s="70"/>
      <c r="W179" s="70"/>
      <c r="X179" s="70"/>
      <c r="Y179" s="70"/>
      <c r="Z179" s="70"/>
      <c r="AU179" s="124"/>
      <c r="AV179" s="124"/>
      <c r="AW179" s="124"/>
      <c r="AX179" s="124"/>
      <c r="AY179" s="124"/>
      <c r="BB179" s="71"/>
      <c r="BC179" s="71"/>
      <c r="BD179" s="71"/>
      <c r="BE179" s="71"/>
      <c r="BF179" s="71"/>
      <c r="BG179" s="71"/>
      <c r="BH179" s="71"/>
      <c r="BI179" s="71"/>
      <c r="BJ179" s="71"/>
      <c r="BK179" s="71"/>
      <c r="BL179" s="71"/>
      <c r="BM179" s="71"/>
      <c r="BN179" s="71"/>
      <c r="BO179" s="71"/>
      <c r="BP179" s="71"/>
      <c r="BQ179" s="71"/>
      <c r="BR179" s="71"/>
      <c r="BS179" s="71"/>
      <c r="BT179" s="71"/>
      <c r="BU179" s="72"/>
      <c r="BV179" s="71"/>
      <c r="CJ179" s="142"/>
      <c r="CK179" s="72"/>
      <c r="CL179" s="72"/>
      <c r="CM179" s="72"/>
      <c r="CN179" s="72"/>
      <c r="CO179" s="72"/>
      <c r="CP179" s="72"/>
      <c r="CQ179" s="72"/>
      <c r="CR179" s="72"/>
      <c r="CS179" s="72"/>
      <c r="CT179" s="72"/>
      <c r="CU179" s="72"/>
      <c r="CV179" s="142"/>
      <c r="CX179" s="53"/>
      <c r="CZ179" s="71"/>
      <c r="DA179" s="71"/>
      <c r="DB179" s="71"/>
      <c r="DC179" s="71"/>
      <c r="DE179" s="71"/>
      <c r="DF179" s="71"/>
      <c r="DG179" s="71"/>
      <c r="DH179" s="71"/>
      <c r="DI179" s="71"/>
      <c r="DJ179" s="71"/>
      <c r="DK179" s="71"/>
      <c r="DL179" s="71"/>
      <c r="DM179" s="71"/>
      <c r="DN179" s="71"/>
      <c r="DQ179" s="71"/>
      <c r="DR179" s="71"/>
      <c r="DS179" s="71"/>
      <c r="DT179" s="71"/>
      <c r="DV179" s="71"/>
      <c r="DW179" s="71"/>
      <c r="DX179" s="71"/>
      <c r="DY179" s="71"/>
      <c r="DZ179" s="71"/>
      <c r="EB179" s="71"/>
      <c r="EC179" s="71"/>
      <c r="ED179" s="71"/>
      <c r="EE179" s="71"/>
      <c r="EG179" s="71"/>
      <c r="EH179" s="71"/>
      <c r="EI179" s="71"/>
      <c r="EJ179" s="71"/>
      <c r="EL179" s="71"/>
      <c r="EM179" s="71"/>
      <c r="EN179" s="71"/>
      <c r="EO179" s="71"/>
      <c r="EQ179" s="71"/>
      <c r="ER179" s="71"/>
      <c r="ES179" s="71"/>
      <c r="ET179" s="71"/>
      <c r="EW179" s="71">
        <f t="shared" si="974"/>
        <v>1</v>
      </c>
      <c r="EX179" s="71">
        <f t="shared" si="975"/>
        <v>1</v>
      </c>
      <c r="EY179" s="71">
        <f t="shared" si="967"/>
        <v>0.86825929287474124</v>
      </c>
      <c r="EZ179" s="71"/>
      <c r="FA179" s="71">
        <f t="shared" si="976"/>
        <v>1</v>
      </c>
      <c r="FB179" s="71">
        <f t="shared" si="977"/>
        <v>1</v>
      </c>
      <c r="FC179" s="71">
        <f t="shared" si="968"/>
        <v>0.98091731291360018</v>
      </c>
      <c r="FD179" s="71"/>
      <c r="FE179" s="71">
        <f t="shared" si="978"/>
        <v>1</v>
      </c>
      <c r="FF179" s="71">
        <f t="shared" si="979"/>
        <v>1</v>
      </c>
      <c r="FG179" s="71">
        <f t="shared" si="969"/>
        <v>0.98289592864137765</v>
      </c>
      <c r="FH179" s="71"/>
      <c r="FI179" s="71">
        <f t="shared" si="980"/>
        <v>1</v>
      </c>
      <c r="FJ179" s="71">
        <f t="shared" si="981"/>
        <v>1</v>
      </c>
      <c r="FK179" s="71">
        <f t="shared" si="970"/>
        <v>0.95077305390055245</v>
      </c>
      <c r="FM179" s="71">
        <f t="shared" si="982"/>
        <v>1</v>
      </c>
      <c r="FN179" s="71">
        <f t="shared" si="983"/>
        <v>1</v>
      </c>
      <c r="FO179" s="71">
        <f t="shared" si="971"/>
        <v>1.0100972726563646</v>
      </c>
      <c r="FQ179" s="238"/>
      <c r="FS179" s="51">
        <f t="shared" si="972"/>
        <v>1983</v>
      </c>
      <c r="FT179" s="71">
        <f t="shared" si="966"/>
        <v>0.96705051561626276</v>
      </c>
      <c r="FU179" s="71">
        <f t="shared" si="961"/>
        <v>0.99763764277423317</v>
      </c>
      <c r="FV179" s="71">
        <f t="shared" si="962"/>
        <v>1.0015267005263337</v>
      </c>
      <c r="FW179" s="71">
        <f t="shared" si="963"/>
        <v>0.96875566428197202</v>
      </c>
      <c r="FX179" s="71">
        <f t="shared" si="964"/>
        <v>1.0132155537685561</v>
      </c>
      <c r="FY179" s="71">
        <f t="shared" si="965"/>
        <v>0.98604718701346672</v>
      </c>
    </row>
    <row r="180" spans="1:181" x14ac:dyDescent="0.2">
      <c r="A180" s="75" t="s">
        <v>44</v>
      </c>
      <c r="B180" s="50">
        <f t="shared" si="973"/>
        <v>1953</v>
      </c>
      <c r="D180" s="79"/>
      <c r="E180" s="79"/>
      <c r="F180" s="79"/>
      <c r="G180" s="79"/>
      <c r="H180" s="79"/>
      <c r="J180" s="69"/>
      <c r="K180" s="69"/>
      <c r="L180" s="69"/>
      <c r="M180" s="69"/>
      <c r="N180" s="69"/>
      <c r="V180" s="70"/>
      <c r="W180" s="70"/>
      <c r="X180" s="70"/>
      <c r="Y180" s="70"/>
      <c r="Z180" s="70"/>
      <c r="AU180" s="124"/>
      <c r="AV180" s="124"/>
      <c r="AW180" s="124"/>
      <c r="AX180" s="124"/>
      <c r="AY180" s="124"/>
      <c r="BB180" s="71"/>
      <c r="BC180" s="71"/>
      <c r="BD180" s="71"/>
      <c r="BE180" s="71"/>
      <c r="BF180" s="71"/>
      <c r="BG180" s="71"/>
      <c r="BH180" s="71"/>
      <c r="BI180" s="71"/>
      <c r="BJ180" s="71"/>
      <c r="BK180" s="71"/>
      <c r="BL180" s="71"/>
      <c r="BM180" s="71"/>
      <c r="BN180" s="71"/>
      <c r="BO180" s="71"/>
      <c r="BP180" s="71"/>
      <c r="BQ180" s="71"/>
      <c r="BR180" s="71"/>
      <c r="BS180" s="71"/>
      <c r="BT180" s="71"/>
      <c r="BU180" s="72"/>
      <c r="BV180" s="71"/>
      <c r="CJ180" s="142"/>
      <c r="CK180" s="72"/>
      <c r="CL180" s="72"/>
      <c r="CM180" s="72"/>
      <c r="CN180" s="72"/>
      <c r="CO180" s="72"/>
      <c r="CP180" s="72"/>
      <c r="CQ180" s="72"/>
      <c r="CR180" s="72"/>
      <c r="CS180" s="72"/>
      <c r="CT180" s="72"/>
      <c r="CU180" s="72"/>
      <c r="CV180" s="142"/>
      <c r="CX180" s="53"/>
      <c r="CZ180" s="71"/>
      <c r="DA180" s="71"/>
      <c r="DB180" s="71"/>
      <c r="DC180" s="71"/>
      <c r="DE180" s="71"/>
      <c r="DF180" s="71"/>
      <c r="DG180" s="71"/>
      <c r="DH180" s="71"/>
      <c r="DI180" s="71"/>
      <c r="DJ180" s="71"/>
      <c r="DK180" s="71"/>
      <c r="DL180" s="71"/>
      <c r="DM180" s="71"/>
      <c r="DN180" s="71"/>
      <c r="DQ180" s="71"/>
      <c r="DR180" s="71"/>
      <c r="DS180" s="71"/>
      <c r="DT180" s="71"/>
      <c r="DV180" s="71"/>
      <c r="DW180" s="71"/>
      <c r="DX180" s="71"/>
      <c r="DY180" s="71"/>
      <c r="DZ180" s="71"/>
      <c r="EB180" s="71"/>
      <c r="EC180" s="71"/>
      <c r="ED180" s="71"/>
      <c r="EE180" s="71"/>
      <c r="EG180" s="71"/>
      <c r="EH180" s="71"/>
      <c r="EI180" s="71"/>
      <c r="EJ180" s="71"/>
      <c r="EL180" s="71"/>
      <c r="EM180" s="71"/>
      <c r="EN180" s="71"/>
      <c r="EO180" s="71"/>
      <c r="EQ180" s="71"/>
      <c r="ER180" s="71"/>
      <c r="ES180" s="71"/>
      <c r="ET180" s="71"/>
      <c r="EW180" s="71">
        <f t="shared" si="974"/>
        <v>1</v>
      </c>
      <c r="EX180" s="71">
        <f t="shared" si="975"/>
        <v>1</v>
      </c>
      <c r="EY180" s="71">
        <f t="shared" si="967"/>
        <v>0.86825929287474124</v>
      </c>
      <c r="EZ180" s="71"/>
      <c r="FA180" s="71">
        <f t="shared" si="976"/>
        <v>1</v>
      </c>
      <c r="FB180" s="71">
        <f t="shared" si="977"/>
        <v>1</v>
      </c>
      <c r="FC180" s="71">
        <f t="shared" si="968"/>
        <v>0.98091731291360018</v>
      </c>
      <c r="FD180" s="71"/>
      <c r="FE180" s="71">
        <f t="shared" si="978"/>
        <v>1</v>
      </c>
      <c r="FF180" s="71">
        <f t="shared" si="979"/>
        <v>1</v>
      </c>
      <c r="FG180" s="71">
        <f t="shared" si="969"/>
        <v>0.98289592864137765</v>
      </c>
      <c r="FH180" s="71"/>
      <c r="FI180" s="71">
        <f t="shared" si="980"/>
        <v>1</v>
      </c>
      <c r="FJ180" s="71">
        <f t="shared" si="981"/>
        <v>1</v>
      </c>
      <c r="FK180" s="71">
        <f t="shared" si="970"/>
        <v>0.95077305390055245</v>
      </c>
      <c r="FM180" s="71">
        <f t="shared" si="982"/>
        <v>1</v>
      </c>
      <c r="FN180" s="71">
        <f t="shared" si="983"/>
        <v>1</v>
      </c>
      <c r="FO180" s="71">
        <f t="shared" si="971"/>
        <v>1.0100972726563646</v>
      </c>
      <c r="FQ180" s="238"/>
      <c r="FS180" s="51">
        <f t="shared" si="972"/>
        <v>1984</v>
      </c>
      <c r="FT180" s="71">
        <f t="shared" si="966"/>
        <v>0.99064316986216838</v>
      </c>
      <c r="FU180" s="71">
        <f t="shared" si="961"/>
        <v>0.99898464189000524</v>
      </c>
      <c r="FV180" s="71">
        <f t="shared" si="962"/>
        <v>1.0009522676018481</v>
      </c>
      <c r="FW180" s="71">
        <f t="shared" si="963"/>
        <v>0.97186382717541053</v>
      </c>
      <c r="FX180" s="71">
        <f t="shared" si="964"/>
        <v>1.0030171088649233</v>
      </c>
      <c r="FY180" s="71">
        <f t="shared" si="965"/>
        <v>1.0163219638333636</v>
      </c>
    </row>
    <row r="181" spans="1:181" x14ac:dyDescent="0.2">
      <c r="A181" s="75" t="s">
        <v>44</v>
      </c>
      <c r="B181" s="50">
        <f t="shared" si="973"/>
        <v>1954</v>
      </c>
      <c r="D181" s="79"/>
      <c r="E181" s="79"/>
      <c r="F181" s="79"/>
      <c r="G181" s="79"/>
      <c r="H181" s="79"/>
      <c r="J181" s="69"/>
      <c r="K181" s="69"/>
      <c r="L181" s="69"/>
      <c r="M181" s="69"/>
      <c r="N181" s="69"/>
      <c r="V181" s="70"/>
      <c r="W181" s="70"/>
      <c r="X181" s="70"/>
      <c r="Y181" s="70"/>
      <c r="Z181" s="70"/>
      <c r="AU181" s="124"/>
      <c r="AV181" s="124"/>
      <c r="AW181" s="124"/>
      <c r="AX181" s="124"/>
      <c r="AY181" s="124"/>
      <c r="BB181" s="71"/>
      <c r="BC181" s="71"/>
      <c r="BD181" s="71"/>
      <c r="BE181" s="71"/>
      <c r="BF181" s="71"/>
      <c r="BG181" s="71"/>
      <c r="BH181" s="71"/>
      <c r="BI181" s="71"/>
      <c r="BJ181" s="71"/>
      <c r="BK181" s="71"/>
      <c r="BL181" s="71"/>
      <c r="BM181" s="71"/>
      <c r="BN181" s="71"/>
      <c r="BO181" s="71"/>
      <c r="BP181" s="71"/>
      <c r="BQ181" s="71"/>
      <c r="BR181" s="71"/>
      <c r="BS181" s="71"/>
      <c r="BT181" s="71"/>
      <c r="BU181" s="72"/>
      <c r="BV181" s="71"/>
      <c r="CJ181" s="142"/>
      <c r="CK181" s="72"/>
      <c r="CL181" s="72"/>
      <c r="CM181" s="72"/>
      <c r="CN181" s="72"/>
      <c r="CO181" s="72"/>
      <c r="CP181" s="72"/>
      <c r="CQ181" s="72"/>
      <c r="CR181" s="72"/>
      <c r="CS181" s="72"/>
      <c r="CT181" s="72"/>
      <c r="CU181" s="72"/>
      <c r="CV181" s="142"/>
      <c r="CX181" s="53"/>
      <c r="CZ181" s="71"/>
      <c r="DA181" s="71"/>
      <c r="DB181" s="71"/>
      <c r="DC181" s="71"/>
      <c r="DE181" s="71"/>
      <c r="DF181" s="71"/>
      <c r="DG181" s="71"/>
      <c r="DH181" s="71"/>
      <c r="DI181" s="71"/>
      <c r="DJ181" s="71"/>
      <c r="DK181" s="71"/>
      <c r="DL181" s="71"/>
      <c r="DM181" s="71"/>
      <c r="DN181" s="71"/>
      <c r="DQ181" s="71"/>
      <c r="DR181" s="71"/>
      <c r="DS181" s="71"/>
      <c r="DT181" s="71"/>
      <c r="DV181" s="71"/>
      <c r="DW181" s="71"/>
      <c r="DX181" s="71"/>
      <c r="DY181" s="71"/>
      <c r="DZ181" s="71"/>
      <c r="EB181" s="71"/>
      <c r="EC181" s="71"/>
      <c r="ED181" s="71"/>
      <c r="EE181" s="71"/>
      <c r="EG181" s="71"/>
      <c r="EH181" s="71"/>
      <c r="EI181" s="71"/>
      <c r="EJ181" s="71"/>
      <c r="EL181" s="71"/>
      <c r="EM181" s="71"/>
      <c r="EN181" s="71"/>
      <c r="EO181" s="71"/>
      <c r="EQ181" s="71"/>
      <c r="ER181" s="71"/>
      <c r="ES181" s="71"/>
      <c r="ET181" s="71"/>
      <c r="EW181" s="71">
        <f t="shared" si="974"/>
        <v>1</v>
      </c>
      <c r="EX181" s="71">
        <f t="shared" si="975"/>
        <v>1</v>
      </c>
      <c r="EY181" s="71">
        <f t="shared" si="967"/>
        <v>0.86825929287474124</v>
      </c>
      <c r="EZ181" s="71"/>
      <c r="FA181" s="71">
        <f t="shared" si="976"/>
        <v>1</v>
      </c>
      <c r="FB181" s="71">
        <f t="shared" si="977"/>
        <v>1</v>
      </c>
      <c r="FC181" s="71">
        <f t="shared" si="968"/>
        <v>0.98091731291360018</v>
      </c>
      <c r="FD181" s="71"/>
      <c r="FE181" s="71">
        <f t="shared" si="978"/>
        <v>1</v>
      </c>
      <c r="FF181" s="71">
        <f t="shared" si="979"/>
        <v>1</v>
      </c>
      <c r="FG181" s="71">
        <f t="shared" si="969"/>
        <v>0.98289592864137765</v>
      </c>
      <c r="FH181" s="71"/>
      <c r="FI181" s="71">
        <f t="shared" si="980"/>
        <v>1</v>
      </c>
      <c r="FJ181" s="71">
        <f t="shared" si="981"/>
        <v>1</v>
      </c>
      <c r="FK181" s="71">
        <f t="shared" si="970"/>
        <v>0.95077305390055245</v>
      </c>
      <c r="FM181" s="71">
        <f t="shared" si="982"/>
        <v>1</v>
      </c>
      <c r="FN181" s="71">
        <f t="shared" si="983"/>
        <v>1</v>
      </c>
      <c r="FO181" s="71">
        <f t="shared" si="971"/>
        <v>1.0100972726563646</v>
      </c>
      <c r="FQ181" s="238"/>
      <c r="FS181" s="51">
        <f t="shared" si="972"/>
        <v>1985</v>
      </c>
      <c r="FT181" s="71">
        <f t="shared" si="966"/>
        <v>1</v>
      </c>
      <c r="FU181" s="71">
        <f t="shared" si="961"/>
        <v>1</v>
      </c>
      <c r="FV181" s="71">
        <f t="shared" si="962"/>
        <v>1</v>
      </c>
      <c r="FW181" s="71">
        <f t="shared" si="963"/>
        <v>1</v>
      </c>
      <c r="FX181" s="71">
        <f t="shared" si="964"/>
        <v>1</v>
      </c>
      <c r="FY181" s="71">
        <f t="shared" si="965"/>
        <v>1</v>
      </c>
    </row>
    <row r="182" spans="1:181" x14ac:dyDescent="0.2">
      <c r="A182" s="75" t="s">
        <v>44</v>
      </c>
      <c r="B182" s="50">
        <f t="shared" si="973"/>
        <v>1955</v>
      </c>
      <c r="D182" s="79"/>
      <c r="E182" s="79"/>
      <c r="F182" s="79"/>
      <c r="G182" s="79"/>
      <c r="H182" s="79"/>
      <c r="J182" s="69"/>
      <c r="K182" s="69"/>
      <c r="L182" s="69"/>
      <c r="M182" s="69"/>
      <c r="N182" s="69"/>
      <c r="V182" s="70"/>
      <c r="W182" s="70"/>
      <c r="X182" s="70"/>
      <c r="Y182" s="70"/>
      <c r="Z182" s="70"/>
      <c r="AU182" s="124"/>
      <c r="AV182" s="124"/>
      <c r="AW182" s="124"/>
      <c r="AX182" s="124"/>
      <c r="AY182" s="124"/>
      <c r="BB182" s="71"/>
      <c r="BC182" s="71"/>
      <c r="BD182" s="71"/>
      <c r="BE182" s="71"/>
      <c r="BF182" s="71"/>
      <c r="BG182" s="71"/>
      <c r="BH182" s="71"/>
      <c r="BI182" s="71"/>
      <c r="BJ182" s="71"/>
      <c r="BK182" s="71"/>
      <c r="BL182" s="71"/>
      <c r="BM182" s="71"/>
      <c r="BN182" s="71"/>
      <c r="BO182" s="71"/>
      <c r="BP182" s="71"/>
      <c r="BQ182" s="71"/>
      <c r="BR182" s="71"/>
      <c r="BS182" s="71"/>
      <c r="BT182" s="71"/>
      <c r="BU182" s="72"/>
      <c r="BV182" s="71"/>
      <c r="CJ182" s="142"/>
      <c r="CK182" s="72"/>
      <c r="CL182" s="72"/>
      <c r="CM182" s="72"/>
      <c r="CN182" s="72"/>
      <c r="CO182" s="72"/>
      <c r="CP182" s="72"/>
      <c r="CQ182" s="72"/>
      <c r="CR182" s="72"/>
      <c r="CS182" s="72"/>
      <c r="CT182" s="72"/>
      <c r="CU182" s="72"/>
      <c r="CV182" s="142"/>
      <c r="CX182" s="53"/>
      <c r="CZ182" s="71"/>
      <c r="DA182" s="71"/>
      <c r="DB182" s="71"/>
      <c r="DC182" s="71"/>
      <c r="DE182" s="71"/>
      <c r="DF182" s="71"/>
      <c r="DG182" s="71"/>
      <c r="DH182" s="71"/>
      <c r="DI182" s="71"/>
      <c r="DJ182" s="71"/>
      <c r="DK182" s="71"/>
      <c r="DL182" s="71"/>
      <c r="DM182" s="71"/>
      <c r="DN182" s="71"/>
      <c r="DQ182" s="71"/>
      <c r="DR182" s="71"/>
      <c r="DS182" s="71"/>
      <c r="DT182" s="71"/>
      <c r="DV182" s="71"/>
      <c r="DW182" s="71"/>
      <c r="DX182" s="71"/>
      <c r="DY182" s="71"/>
      <c r="DZ182" s="71"/>
      <c r="EB182" s="71"/>
      <c r="EC182" s="71"/>
      <c r="ED182" s="71"/>
      <c r="EE182" s="71"/>
      <c r="EG182" s="71"/>
      <c r="EH182" s="71"/>
      <c r="EI182" s="71"/>
      <c r="EJ182" s="71"/>
      <c r="EL182" s="71"/>
      <c r="EM182" s="71"/>
      <c r="EN182" s="71"/>
      <c r="EO182" s="71"/>
      <c r="EQ182" s="71"/>
      <c r="ER182" s="71"/>
      <c r="ES182" s="71"/>
      <c r="ET182" s="71"/>
      <c r="EW182" s="71">
        <f t="shared" si="974"/>
        <v>1</v>
      </c>
      <c r="EX182" s="71">
        <f t="shared" si="975"/>
        <v>1</v>
      </c>
      <c r="EY182" s="71">
        <f t="shared" si="967"/>
        <v>0.86825929287474124</v>
      </c>
      <c r="EZ182" s="71"/>
      <c r="FA182" s="71">
        <f t="shared" si="976"/>
        <v>1</v>
      </c>
      <c r="FB182" s="71">
        <f t="shared" si="977"/>
        <v>1</v>
      </c>
      <c r="FC182" s="71">
        <f t="shared" si="968"/>
        <v>0.98091731291360018</v>
      </c>
      <c r="FD182" s="71"/>
      <c r="FE182" s="71">
        <f t="shared" si="978"/>
        <v>1</v>
      </c>
      <c r="FF182" s="71">
        <f t="shared" si="979"/>
        <v>1</v>
      </c>
      <c r="FG182" s="71">
        <f t="shared" si="969"/>
        <v>0.98289592864137765</v>
      </c>
      <c r="FH182" s="71"/>
      <c r="FI182" s="71">
        <f t="shared" si="980"/>
        <v>1</v>
      </c>
      <c r="FJ182" s="71">
        <f t="shared" si="981"/>
        <v>1</v>
      </c>
      <c r="FK182" s="71">
        <f t="shared" si="970"/>
        <v>0.95077305390055245</v>
      </c>
      <c r="FM182" s="71">
        <f t="shared" si="982"/>
        <v>1</v>
      </c>
      <c r="FN182" s="71">
        <f t="shared" si="983"/>
        <v>1</v>
      </c>
      <c r="FO182" s="71">
        <f t="shared" si="971"/>
        <v>1.0100972726563646</v>
      </c>
      <c r="FQ182" s="238"/>
      <c r="FS182" s="51">
        <f t="shared" si="972"/>
        <v>1986</v>
      </c>
      <c r="FT182" s="71">
        <f t="shared" si="966"/>
        <v>1.0161052068725571</v>
      </c>
      <c r="FU182" s="71">
        <f t="shared" si="961"/>
        <v>1.0012900947140262</v>
      </c>
      <c r="FV182" s="71">
        <f t="shared" si="962"/>
        <v>0.99948987099095143</v>
      </c>
      <c r="FW182" s="71">
        <f t="shared" si="963"/>
        <v>1.0039165951412574</v>
      </c>
      <c r="FX182" s="71">
        <f t="shared" si="964"/>
        <v>0.99818208331462666</v>
      </c>
      <c r="FY182" s="71">
        <f t="shared" si="965"/>
        <v>1.0131948088674507</v>
      </c>
    </row>
    <row r="183" spans="1:181" x14ac:dyDescent="0.2">
      <c r="A183" s="75" t="s">
        <v>44</v>
      </c>
      <c r="B183" s="50">
        <f t="shared" si="973"/>
        <v>1956</v>
      </c>
      <c r="D183" s="79"/>
      <c r="E183" s="79"/>
      <c r="F183" s="79"/>
      <c r="G183" s="79"/>
      <c r="H183" s="79"/>
      <c r="J183" s="69"/>
      <c r="K183" s="69"/>
      <c r="L183" s="69"/>
      <c r="M183" s="69"/>
      <c r="N183" s="69"/>
      <c r="V183" s="70"/>
      <c r="W183" s="70"/>
      <c r="X183" s="70"/>
      <c r="Y183" s="70"/>
      <c r="Z183" s="70"/>
      <c r="AU183" s="124"/>
      <c r="AV183" s="124"/>
      <c r="AW183" s="124"/>
      <c r="AX183" s="124"/>
      <c r="AY183" s="124"/>
      <c r="BB183" s="71"/>
      <c r="BC183" s="71"/>
      <c r="BD183" s="71"/>
      <c r="BE183" s="71"/>
      <c r="BF183" s="71"/>
      <c r="BG183" s="71"/>
      <c r="BH183" s="71"/>
      <c r="BI183" s="71"/>
      <c r="BJ183" s="71"/>
      <c r="BK183" s="71"/>
      <c r="BL183" s="71"/>
      <c r="BM183" s="71"/>
      <c r="BN183" s="71"/>
      <c r="BO183" s="71"/>
      <c r="BP183" s="71"/>
      <c r="BQ183" s="71"/>
      <c r="BR183" s="71"/>
      <c r="BS183" s="71"/>
      <c r="BT183" s="71"/>
      <c r="BU183" s="72"/>
      <c r="BV183" s="71"/>
      <c r="CJ183" s="142"/>
      <c r="CK183" s="72"/>
      <c r="CL183" s="72"/>
      <c r="CM183" s="72"/>
      <c r="CN183" s="72"/>
      <c r="CO183" s="72"/>
      <c r="CP183" s="72"/>
      <c r="CQ183" s="72"/>
      <c r="CR183" s="72"/>
      <c r="CS183" s="72"/>
      <c r="CT183" s="72"/>
      <c r="CU183" s="72"/>
      <c r="CV183" s="142"/>
      <c r="CX183" s="53"/>
      <c r="CZ183" s="71"/>
      <c r="DA183" s="71"/>
      <c r="DB183" s="71"/>
      <c r="DC183" s="71"/>
      <c r="DE183" s="71"/>
      <c r="DF183" s="71"/>
      <c r="DG183" s="71"/>
      <c r="DH183" s="71"/>
      <c r="DI183" s="71"/>
      <c r="DJ183" s="71"/>
      <c r="DK183" s="71"/>
      <c r="DL183" s="71"/>
      <c r="DM183" s="71"/>
      <c r="DN183" s="71"/>
      <c r="DQ183" s="71"/>
      <c r="DR183" s="71"/>
      <c r="DS183" s="71"/>
      <c r="DT183" s="71"/>
      <c r="DV183" s="71"/>
      <c r="DW183" s="71"/>
      <c r="DX183" s="71"/>
      <c r="DY183" s="71"/>
      <c r="DZ183" s="71"/>
      <c r="EB183" s="71"/>
      <c r="EC183" s="71"/>
      <c r="ED183" s="71"/>
      <c r="EE183" s="71"/>
      <c r="EG183" s="71"/>
      <c r="EH183" s="71"/>
      <c r="EI183" s="71"/>
      <c r="EJ183" s="71"/>
      <c r="EL183" s="71"/>
      <c r="EM183" s="71"/>
      <c r="EN183" s="71"/>
      <c r="EO183" s="71"/>
      <c r="EQ183" s="71"/>
      <c r="ER183" s="71"/>
      <c r="ES183" s="71"/>
      <c r="ET183" s="71"/>
      <c r="EW183" s="71">
        <f t="shared" si="974"/>
        <v>1</v>
      </c>
      <c r="EX183" s="71">
        <f t="shared" si="975"/>
        <v>1</v>
      </c>
      <c r="EY183" s="71">
        <f t="shared" si="967"/>
        <v>0.86825929287474124</v>
      </c>
      <c r="EZ183" s="71"/>
      <c r="FA183" s="71">
        <f t="shared" si="976"/>
        <v>1</v>
      </c>
      <c r="FB183" s="71">
        <f t="shared" si="977"/>
        <v>1</v>
      </c>
      <c r="FC183" s="71">
        <f t="shared" si="968"/>
        <v>0.98091731291360018</v>
      </c>
      <c r="FD183" s="71"/>
      <c r="FE183" s="71">
        <f t="shared" si="978"/>
        <v>1</v>
      </c>
      <c r="FF183" s="71">
        <f t="shared" si="979"/>
        <v>1</v>
      </c>
      <c r="FG183" s="71">
        <f t="shared" si="969"/>
        <v>0.98289592864137765</v>
      </c>
      <c r="FH183" s="71"/>
      <c r="FI183" s="71">
        <f t="shared" si="980"/>
        <v>1</v>
      </c>
      <c r="FJ183" s="71">
        <f t="shared" si="981"/>
        <v>1</v>
      </c>
      <c r="FK183" s="71">
        <f t="shared" si="970"/>
        <v>0.95077305390055245</v>
      </c>
      <c r="FM183" s="71">
        <f t="shared" si="982"/>
        <v>1</v>
      </c>
      <c r="FN183" s="71">
        <f t="shared" si="983"/>
        <v>1</v>
      </c>
      <c r="FO183" s="71">
        <f t="shared" si="971"/>
        <v>1.0100972726563646</v>
      </c>
      <c r="FQ183" s="238"/>
      <c r="FS183" s="51">
        <f t="shared" si="972"/>
        <v>1987</v>
      </c>
      <c r="FT183" s="71">
        <f t="shared" si="966"/>
        <v>1.0395143436819807</v>
      </c>
      <c r="FU183" s="71">
        <f t="shared" si="961"/>
        <v>1.0024779201343192</v>
      </c>
      <c r="FV183" s="71">
        <f t="shared" si="962"/>
        <v>0.99869963996080158</v>
      </c>
      <c r="FW183" s="71">
        <f t="shared" si="963"/>
        <v>1.0147880221064172</v>
      </c>
      <c r="FX183" s="71">
        <f t="shared" si="964"/>
        <v>1.0028539109871191</v>
      </c>
      <c r="FY183" s="71">
        <f t="shared" si="965"/>
        <v>1.0202527453530232</v>
      </c>
    </row>
    <row r="184" spans="1:181" x14ac:dyDescent="0.2">
      <c r="A184" s="75" t="s">
        <v>44</v>
      </c>
      <c r="B184" s="50">
        <f t="shared" si="973"/>
        <v>1957</v>
      </c>
      <c r="D184" s="79"/>
      <c r="E184" s="79"/>
      <c r="F184" s="79"/>
      <c r="G184" s="79"/>
      <c r="H184" s="79"/>
      <c r="J184" s="69"/>
      <c r="K184" s="69"/>
      <c r="L184" s="69"/>
      <c r="M184" s="69"/>
      <c r="N184" s="69"/>
      <c r="V184" s="70"/>
      <c r="W184" s="70"/>
      <c r="X184" s="70"/>
      <c r="Y184" s="70"/>
      <c r="Z184" s="70"/>
      <c r="AU184" s="124"/>
      <c r="AV184" s="124"/>
      <c r="AW184" s="124"/>
      <c r="AX184" s="124"/>
      <c r="AY184" s="124"/>
      <c r="BB184" s="71"/>
      <c r="BC184" s="71"/>
      <c r="BD184" s="71"/>
      <c r="BE184" s="71"/>
      <c r="BF184" s="71"/>
      <c r="BG184" s="71"/>
      <c r="BH184" s="71"/>
      <c r="BI184" s="71"/>
      <c r="BJ184" s="71"/>
      <c r="BK184" s="71"/>
      <c r="BL184" s="71"/>
      <c r="BM184" s="71"/>
      <c r="BN184" s="71"/>
      <c r="BO184" s="71"/>
      <c r="BP184" s="71"/>
      <c r="BQ184" s="71"/>
      <c r="BR184" s="71"/>
      <c r="BS184" s="71"/>
      <c r="BT184" s="71"/>
      <c r="BU184" s="72"/>
      <c r="BV184" s="71"/>
      <c r="CJ184" s="142"/>
      <c r="CK184" s="72"/>
      <c r="CL184" s="72"/>
      <c r="CM184" s="72"/>
      <c r="CN184" s="72"/>
      <c r="CO184" s="72"/>
      <c r="CP184" s="72"/>
      <c r="CQ184" s="72"/>
      <c r="CR184" s="72"/>
      <c r="CS184" s="72"/>
      <c r="CT184" s="72"/>
      <c r="CU184" s="72"/>
      <c r="CV184" s="142"/>
      <c r="CX184" s="53"/>
      <c r="CZ184" s="71"/>
      <c r="DA184" s="71"/>
      <c r="DB184" s="71"/>
      <c r="DC184" s="71"/>
      <c r="DE184" s="71"/>
      <c r="DF184" s="71"/>
      <c r="DG184" s="71"/>
      <c r="DH184" s="71"/>
      <c r="DI184" s="71"/>
      <c r="DJ184" s="71"/>
      <c r="DK184" s="71"/>
      <c r="DL184" s="71"/>
      <c r="DM184" s="71"/>
      <c r="DN184" s="71"/>
      <c r="DQ184" s="71"/>
      <c r="DR184" s="71"/>
      <c r="DS184" s="71"/>
      <c r="DT184" s="71"/>
      <c r="DV184" s="71"/>
      <c r="DW184" s="71"/>
      <c r="DX184" s="71"/>
      <c r="DY184" s="71"/>
      <c r="DZ184" s="71"/>
      <c r="EB184" s="71"/>
      <c r="EC184" s="71"/>
      <c r="ED184" s="71"/>
      <c r="EE184" s="71"/>
      <c r="EG184" s="71"/>
      <c r="EH184" s="71"/>
      <c r="EI184" s="71"/>
      <c r="EJ184" s="71"/>
      <c r="EL184" s="71"/>
      <c r="EM184" s="71"/>
      <c r="EN184" s="71"/>
      <c r="EO184" s="71"/>
      <c r="EQ184" s="71"/>
      <c r="ER184" s="71"/>
      <c r="ES184" s="71"/>
      <c r="ET184" s="71"/>
      <c r="EW184" s="71">
        <f t="shared" si="974"/>
        <v>1</v>
      </c>
      <c r="EX184" s="71">
        <f t="shared" si="975"/>
        <v>1</v>
      </c>
      <c r="EY184" s="71">
        <f t="shared" si="967"/>
        <v>0.86825929287474124</v>
      </c>
      <c r="EZ184" s="71"/>
      <c r="FA184" s="71">
        <f t="shared" si="976"/>
        <v>1</v>
      </c>
      <c r="FB184" s="71">
        <f t="shared" si="977"/>
        <v>1</v>
      </c>
      <c r="FC184" s="71">
        <f t="shared" si="968"/>
        <v>0.98091731291360018</v>
      </c>
      <c r="FD184" s="71"/>
      <c r="FE184" s="71">
        <f t="shared" si="978"/>
        <v>1</v>
      </c>
      <c r="FF184" s="71">
        <f t="shared" si="979"/>
        <v>1</v>
      </c>
      <c r="FG184" s="71">
        <f t="shared" si="969"/>
        <v>0.98289592864137765</v>
      </c>
      <c r="FH184" s="71"/>
      <c r="FI184" s="71">
        <f t="shared" si="980"/>
        <v>1</v>
      </c>
      <c r="FJ184" s="71">
        <f t="shared" si="981"/>
        <v>1</v>
      </c>
      <c r="FK184" s="71">
        <f t="shared" si="970"/>
        <v>0.95077305390055245</v>
      </c>
      <c r="FM184" s="71">
        <f t="shared" si="982"/>
        <v>1</v>
      </c>
      <c r="FN184" s="71">
        <f t="shared" si="983"/>
        <v>1</v>
      </c>
      <c r="FO184" s="71">
        <f t="shared" si="971"/>
        <v>1.0100972726563646</v>
      </c>
      <c r="FQ184" s="238"/>
      <c r="FS184" s="51">
        <f t="shared" si="972"/>
        <v>1988</v>
      </c>
      <c r="FT184" s="71">
        <f t="shared" si="966"/>
        <v>1.0742991215176543</v>
      </c>
      <c r="FU184" s="71">
        <f t="shared" si="961"/>
        <v>1.00334102231652</v>
      </c>
      <c r="FV184" s="71">
        <f t="shared" si="962"/>
        <v>0.99933870599067576</v>
      </c>
      <c r="FW184" s="71">
        <f t="shared" si="963"/>
        <v>1.0237731986264806</v>
      </c>
      <c r="FX184" s="71">
        <f t="shared" si="964"/>
        <v>1.0139270361712167</v>
      </c>
      <c r="FY184" s="71">
        <f t="shared" si="965"/>
        <v>1.0321753503058666</v>
      </c>
    </row>
    <row r="185" spans="1:181" x14ac:dyDescent="0.2">
      <c r="A185" s="75" t="s">
        <v>44</v>
      </c>
      <c r="B185" s="50">
        <f t="shared" si="973"/>
        <v>1958</v>
      </c>
      <c r="D185" s="79"/>
      <c r="E185" s="79"/>
      <c r="F185" s="79"/>
      <c r="G185" s="79"/>
      <c r="H185" s="79"/>
      <c r="J185" s="69"/>
      <c r="K185" s="69"/>
      <c r="L185" s="69"/>
      <c r="M185" s="69"/>
      <c r="N185" s="69"/>
      <c r="V185" s="70"/>
      <c r="W185" s="70"/>
      <c r="X185" s="70"/>
      <c r="Y185" s="70"/>
      <c r="Z185" s="70"/>
      <c r="AU185" s="124"/>
      <c r="AV185" s="124"/>
      <c r="AW185" s="124"/>
      <c r="AX185" s="124"/>
      <c r="AY185" s="124"/>
      <c r="BB185" s="71"/>
      <c r="BC185" s="71"/>
      <c r="BD185" s="71"/>
      <c r="BE185" s="71"/>
      <c r="BF185" s="71"/>
      <c r="BG185" s="71"/>
      <c r="BH185" s="71"/>
      <c r="BI185" s="71"/>
      <c r="BJ185" s="71"/>
      <c r="BK185" s="71"/>
      <c r="BL185" s="71"/>
      <c r="BM185" s="71"/>
      <c r="BN185" s="71"/>
      <c r="BO185" s="71"/>
      <c r="BP185" s="71"/>
      <c r="BQ185" s="71"/>
      <c r="BR185" s="71"/>
      <c r="BS185" s="71"/>
      <c r="BT185" s="71"/>
      <c r="BU185" s="72"/>
      <c r="BV185" s="71"/>
      <c r="CJ185" s="142"/>
      <c r="CK185" s="72"/>
      <c r="CL185" s="72"/>
      <c r="CM185" s="72"/>
      <c r="CN185" s="72"/>
      <c r="CO185" s="72"/>
      <c r="CP185" s="72"/>
      <c r="CQ185" s="72"/>
      <c r="CR185" s="72"/>
      <c r="CS185" s="72"/>
      <c r="CT185" s="72"/>
      <c r="CU185" s="72"/>
      <c r="CV185" s="142"/>
      <c r="CX185" s="53"/>
      <c r="CZ185" s="71"/>
      <c r="DA185" s="71"/>
      <c r="DB185" s="71"/>
      <c r="DC185" s="71"/>
      <c r="DE185" s="71"/>
      <c r="DF185" s="71"/>
      <c r="DG185" s="71"/>
      <c r="DH185" s="71"/>
      <c r="DI185" s="71"/>
      <c r="DJ185" s="71"/>
      <c r="DK185" s="71"/>
      <c r="DL185" s="71"/>
      <c r="DM185" s="71"/>
      <c r="DN185" s="71"/>
      <c r="DQ185" s="71"/>
      <c r="DR185" s="71"/>
      <c r="DS185" s="71"/>
      <c r="DT185" s="71"/>
      <c r="DV185" s="71"/>
      <c r="DW185" s="71"/>
      <c r="DX185" s="71"/>
      <c r="DY185" s="71"/>
      <c r="DZ185" s="71"/>
      <c r="EB185" s="71"/>
      <c r="EC185" s="71"/>
      <c r="ED185" s="71"/>
      <c r="EE185" s="71"/>
      <c r="EG185" s="71"/>
      <c r="EH185" s="71"/>
      <c r="EI185" s="71"/>
      <c r="EJ185" s="71"/>
      <c r="EL185" s="71"/>
      <c r="EM185" s="71"/>
      <c r="EN185" s="71"/>
      <c r="EO185" s="71"/>
      <c r="EQ185" s="71"/>
      <c r="ER185" s="71"/>
      <c r="ES185" s="71"/>
      <c r="ET185" s="71"/>
      <c r="EW185" s="71">
        <f t="shared" si="974"/>
        <v>1</v>
      </c>
      <c r="EX185" s="71">
        <f t="shared" si="975"/>
        <v>1</v>
      </c>
      <c r="EY185" s="71">
        <f t="shared" si="967"/>
        <v>0.86825929287474124</v>
      </c>
      <c r="EZ185" s="71"/>
      <c r="FA185" s="71">
        <f t="shared" si="976"/>
        <v>1</v>
      </c>
      <c r="FB185" s="71">
        <f t="shared" si="977"/>
        <v>1</v>
      </c>
      <c r="FC185" s="71">
        <f t="shared" si="968"/>
        <v>0.98091731291360018</v>
      </c>
      <c r="FD185" s="71"/>
      <c r="FE185" s="71">
        <f t="shared" si="978"/>
        <v>1</v>
      </c>
      <c r="FF185" s="71">
        <f t="shared" si="979"/>
        <v>1</v>
      </c>
      <c r="FG185" s="71">
        <f t="shared" si="969"/>
        <v>0.98289592864137765</v>
      </c>
      <c r="FH185" s="71"/>
      <c r="FI185" s="71">
        <f t="shared" si="980"/>
        <v>1</v>
      </c>
      <c r="FJ185" s="71">
        <f t="shared" si="981"/>
        <v>1</v>
      </c>
      <c r="FK185" s="71">
        <f t="shared" si="970"/>
        <v>0.95077305390055245</v>
      </c>
      <c r="FM185" s="71">
        <f t="shared" si="982"/>
        <v>1</v>
      </c>
      <c r="FN185" s="71">
        <f t="shared" si="983"/>
        <v>1</v>
      </c>
      <c r="FO185" s="71">
        <f t="shared" si="971"/>
        <v>1.0100972726563646</v>
      </c>
      <c r="FQ185" s="238"/>
      <c r="FS185" s="51">
        <f t="shared" si="972"/>
        <v>1989</v>
      </c>
      <c r="FT185" s="71">
        <f t="shared" si="966"/>
        <v>1.073806511328262</v>
      </c>
      <c r="FU185" s="71">
        <f t="shared" si="961"/>
        <v>1.0041886520863981</v>
      </c>
      <c r="FV185" s="71">
        <f t="shared" si="962"/>
        <v>0.99986380705560929</v>
      </c>
      <c r="FW185" s="71">
        <f t="shared" si="963"/>
        <v>1.0324099042798887</v>
      </c>
      <c r="FX185" s="71">
        <f t="shared" si="964"/>
        <v>0.99384052018882441</v>
      </c>
      <c r="FY185" s="71">
        <f t="shared" si="965"/>
        <v>1.0423198628368497</v>
      </c>
    </row>
    <row r="186" spans="1:181" x14ac:dyDescent="0.2">
      <c r="A186" s="75" t="s">
        <v>44</v>
      </c>
      <c r="B186" s="50">
        <f t="shared" si="973"/>
        <v>1959</v>
      </c>
      <c r="D186" s="79"/>
      <c r="E186" s="79"/>
      <c r="F186" s="79"/>
      <c r="G186" s="79"/>
      <c r="H186" s="79"/>
      <c r="J186" s="69"/>
      <c r="K186" s="69"/>
      <c r="L186" s="69"/>
      <c r="M186" s="69"/>
      <c r="N186" s="69"/>
      <c r="V186" s="70"/>
      <c r="W186" s="70"/>
      <c r="X186" s="70"/>
      <c r="Y186" s="70"/>
      <c r="Z186" s="70"/>
      <c r="AU186" s="124"/>
      <c r="AV186" s="124"/>
      <c r="AW186" s="124"/>
      <c r="AX186" s="124"/>
      <c r="AY186" s="124"/>
      <c r="BB186" s="71"/>
      <c r="BC186" s="71"/>
      <c r="BD186" s="71"/>
      <c r="BE186" s="71"/>
      <c r="BF186" s="71"/>
      <c r="BG186" s="71"/>
      <c r="BH186" s="71"/>
      <c r="BI186" s="71"/>
      <c r="BJ186" s="71"/>
      <c r="BK186" s="71"/>
      <c r="BL186" s="71"/>
      <c r="BM186" s="71"/>
      <c r="BN186" s="71"/>
      <c r="BO186" s="71"/>
      <c r="BP186" s="71"/>
      <c r="BQ186" s="71"/>
      <c r="BR186" s="71"/>
      <c r="BS186" s="71"/>
      <c r="BT186" s="71"/>
      <c r="BU186" s="72"/>
      <c r="BV186" s="71"/>
      <c r="CJ186" s="142"/>
      <c r="CK186" s="72"/>
      <c r="CL186" s="72"/>
      <c r="CM186" s="72"/>
      <c r="CN186" s="72"/>
      <c r="CO186" s="72"/>
      <c r="CP186" s="72"/>
      <c r="CQ186" s="72"/>
      <c r="CR186" s="72"/>
      <c r="CS186" s="72"/>
      <c r="CT186" s="72"/>
      <c r="CU186" s="72"/>
      <c r="CV186" s="142"/>
      <c r="CX186" s="53"/>
      <c r="CZ186" s="71"/>
      <c r="DA186" s="71"/>
      <c r="DB186" s="71"/>
      <c r="DC186" s="71"/>
      <c r="DE186" s="71"/>
      <c r="DF186" s="71"/>
      <c r="DG186" s="71"/>
      <c r="DH186" s="71"/>
      <c r="DI186" s="71"/>
      <c r="DJ186" s="71"/>
      <c r="DK186" s="71"/>
      <c r="DL186" s="71"/>
      <c r="DM186" s="71"/>
      <c r="DN186" s="71"/>
      <c r="DQ186" s="71"/>
      <c r="DR186" s="71"/>
      <c r="DS186" s="71"/>
      <c r="DT186" s="71"/>
      <c r="DV186" s="71"/>
      <c r="DW186" s="71"/>
      <c r="DX186" s="71"/>
      <c r="DY186" s="71"/>
      <c r="DZ186" s="71"/>
      <c r="EB186" s="71"/>
      <c r="EC186" s="71"/>
      <c r="ED186" s="71"/>
      <c r="EE186" s="71"/>
      <c r="EG186" s="71"/>
      <c r="EH186" s="71"/>
      <c r="EI186" s="71"/>
      <c r="EJ186" s="71"/>
      <c r="EL186" s="71"/>
      <c r="EM186" s="71"/>
      <c r="EN186" s="71"/>
      <c r="EO186" s="71"/>
      <c r="EQ186" s="71"/>
      <c r="ER186" s="71"/>
      <c r="ES186" s="71"/>
      <c r="ET186" s="71"/>
      <c r="EW186" s="71">
        <f t="shared" si="974"/>
        <v>1</v>
      </c>
      <c r="EX186" s="71">
        <f t="shared" si="975"/>
        <v>1</v>
      </c>
      <c r="EY186" s="71">
        <f t="shared" si="967"/>
        <v>0.86825929287474124</v>
      </c>
      <c r="EZ186" s="71"/>
      <c r="FA186" s="71">
        <f t="shared" si="976"/>
        <v>1</v>
      </c>
      <c r="FB186" s="71">
        <f t="shared" si="977"/>
        <v>1</v>
      </c>
      <c r="FC186" s="71">
        <f t="shared" si="968"/>
        <v>0.98091731291360018</v>
      </c>
      <c r="FD186" s="71"/>
      <c r="FE186" s="71">
        <f t="shared" si="978"/>
        <v>1</v>
      </c>
      <c r="FF186" s="71">
        <f t="shared" si="979"/>
        <v>1</v>
      </c>
      <c r="FG186" s="71">
        <f t="shared" si="969"/>
        <v>0.98289592864137765</v>
      </c>
      <c r="FH186" s="71"/>
      <c r="FI186" s="71">
        <f t="shared" si="980"/>
        <v>1</v>
      </c>
      <c r="FJ186" s="71">
        <f t="shared" si="981"/>
        <v>1</v>
      </c>
      <c r="FK186" s="71">
        <f t="shared" si="970"/>
        <v>0.95077305390055245</v>
      </c>
      <c r="FM186" s="71">
        <f t="shared" si="982"/>
        <v>1</v>
      </c>
      <c r="FN186" s="71">
        <f t="shared" si="983"/>
        <v>1</v>
      </c>
      <c r="FO186" s="71">
        <f t="shared" si="971"/>
        <v>1.0100972726563646</v>
      </c>
      <c r="FQ186" s="238"/>
      <c r="FS186" s="51">
        <f t="shared" si="972"/>
        <v>1990</v>
      </c>
      <c r="FT186" s="71">
        <f t="shared" si="966"/>
        <v>1.0890786021223593</v>
      </c>
      <c r="FU186" s="71">
        <f t="shared" si="961"/>
        <v>1.0036818691297071</v>
      </c>
      <c r="FV186" s="71">
        <f t="shared" si="962"/>
        <v>0.9999239633908128</v>
      </c>
      <c r="FW186" s="71">
        <f t="shared" si="963"/>
        <v>1.0421477970065178</v>
      </c>
      <c r="FX186" s="71">
        <f t="shared" si="964"/>
        <v>0.98227024670001462</v>
      </c>
      <c r="FY186" s="71">
        <f t="shared" si="965"/>
        <v>1.0600732257507914</v>
      </c>
    </row>
    <row r="187" spans="1:181" x14ac:dyDescent="0.2">
      <c r="A187" s="75" t="s">
        <v>44</v>
      </c>
      <c r="B187" s="50">
        <f t="shared" si="973"/>
        <v>1960</v>
      </c>
      <c r="D187" s="79">
        <f>Northeast!D187</f>
        <v>130.565</v>
      </c>
      <c r="E187" s="79">
        <f>Midwest!D187</f>
        <v>201.72800000000001</v>
      </c>
      <c r="F187" s="79">
        <f>South!D187</f>
        <v>225.21899999999999</v>
      </c>
      <c r="G187" s="79">
        <f>West!D187</f>
        <v>129.87899999999999</v>
      </c>
      <c r="H187" s="79">
        <f>SUM(D187:G187)</f>
        <v>687.39099999999996</v>
      </c>
      <c r="J187" s="69"/>
      <c r="K187" s="69"/>
      <c r="L187" s="69"/>
      <c r="M187" s="69"/>
      <c r="N187" s="69"/>
      <c r="V187" s="70"/>
      <c r="W187" s="70"/>
      <c r="X187" s="70"/>
      <c r="Y187" s="70"/>
      <c r="Z187" s="70"/>
      <c r="AU187" s="124"/>
      <c r="AV187" s="124"/>
      <c r="AW187" s="124"/>
      <c r="AX187" s="124"/>
      <c r="AY187" s="124"/>
      <c r="BB187" s="71"/>
      <c r="BC187" s="71"/>
      <c r="BD187" s="71"/>
      <c r="BE187" s="71"/>
      <c r="BF187" s="71"/>
      <c r="BG187" s="71"/>
      <c r="BH187" s="71"/>
      <c r="BI187" s="71"/>
      <c r="BJ187" s="71"/>
      <c r="BK187" s="71"/>
      <c r="BL187" s="71"/>
      <c r="BM187" s="71"/>
      <c r="BN187" s="71"/>
      <c r="BO187" s="71"/>
      <c r="BP187" s="71"/>
      <c r="BQ187" s="71"/>
      <c r="BR187" s="71"/>
      <c r="BS187" s="71"/>
      <c r="BT187" s="71"/>
      <c r="BU187" s="72"/>
      <c r="BV187" s="71"/>
      <c r="CJ187" s="142"/>
      <c r="CK187" s="72"/>
      <c r="CL187" s="72"/>
      <c r="CM187" s="72"/>
      <c r="CN187" s="72"/>
      <c r="CO187" s="72"/>
      <c r="CP187" s="72"/>
      <c r="CQ187" s="72"/>
      <c r="CR187" s="72"/>
      <c r="CS187" s="72"/>
      <c r="CT187" s="72"/>
      <c r="CU187" s="72"/>
      <c r="CV187" s="142"/>
      <c r="CX187" s="53"/>
      <c r="CZ187" s="71"/>
      <c r="DA187" s="71"/>
      <c r="DB187" s="71"/>
      <c r="DC187" s="71"/>
      <c r="DE187" s="71"/>
      <c r="DF187" s="71"/>
      <c r="DG187" s="71"/>
      <c r="DH187" s="71"/>
      <c r="DI187" s="71"/>
      <c r="DJ187" s="71"/>
      <c r="DK187" s="71"/>
      <c r="DL187" s="71"/>
      <c r="DM187" s="71"/>
      <c r="DN187" s="71"/>
      <c r="DQ187" s="71"/>
      <c r="DR187" s="71"/>
      <c r="DS187" s="71"/>
      <c r="DT187" s="71"/>
      <c r="DV187" s="71"/>
      <c r="DW187" s="71"/>
      <c r="DX187" s="71"/>
      <c r="DY187" s="71"/>
      <c r="DZ187" s="71"/>
      <c r="EB187" s="71"/>
      <c r="EC187" s="71"/>
      <c r="ED187" s="71"/>
      <c r="EE187" s="71"/>
      <c r="EG187" s="71"/>
      <c r="EH187" s="71"/>
      <c r="EI187" s="71"/>
      <c r="EJ187" s="71"/>
      <c r="EL187" s="71"/>
      <c r="EM187" s="71"/>
      <c r="EN187" s="71"/>
      <c r="EO187" s="71"/>
      <c r="EQ187" s="71"/>
      <c r="ER187" s="71"/>
      <c r="ES187" s="71"/>
      <c r="ET187" s="71"/>
      <c r="EW187" s="71">
        <f t="shared" si="974"/>
        <v>1</v>
      </c>
      <c r="EX187" s="71">
        <f t="shared" si="975"/>
        <v>1</v>
      </c>
      <c r="EY187" s="71">
        <f t="shared" si="967"/>
        <v>0.86825929287474124</v>
      </c>
      <c r="EZ187" s="71"/>
      <c r="FA187" s="71">
        <f t="shared" si="976"/>
        <v>1</v>
      </c>
      <c r="FB187" s="71">
        <f t="shared" si="977"/>
        <v>1</v>
      </c>
      <c r="FC187" s="71">
        <f t="shared" si="968"/>
        <v>0.98091731291360018</v>
      </c>
      <c r="FD187" s="71"/>
      <c r="FE187" s="71">
        <f t="shared" si="978"/>
        <v>1</v>
      </c>
      <c r="FF187" s="71">
        <f t="shared" si="979"/>
        <v>1</v>
      </c>
      <c r="FG187" s="71">
        <f t="shared" si="969"/>
        <v>0.98289592864137765</v>
      </c>
      <c r="FH187" s="71"/>
      <c r="FI187" s="71">
        <f t="shared" si="980"/>
        <v>1</v>
      </c>
      <c r="FJ187" s="71">
        <f t="shared" si="981"/>
        <v>1</v>
      </c>
      <c r="FK187" s="71">
        <f t="shared" si="970"/>
        <v>0.95077305390055245</v>
      </c>
      <c r="FM187" s="71">
        <f t="shared" si="982"/>
        <v>1</v>
      </c>
      <c r="FN187" s="71">
        <f t="shared" si="983"/>
        <v>1</v>
      </c>
      <c r="FO187" s="71">
        <f t="shared" si="971"/>
        <v>1.0100972726563646</v>
      </c>
      <c r="FQ187" s="238"/>
      <c r="FS187" s="51">
        <f t="shared" si="972"/>
        <v>1991</v>
      </c>
      <c r="FT187" s="71">
        <f t="shared" si="966"/>
        <v>1.1209610207784533</v>
      </c>
      <c r="FU187" s="71">
        <f t="shared" si="961"/>
        <v>1.0030614255620207</v>
      </c>
      <c r="FV187" s="71">
        <f t="shared" si="962"/>
        <v>0.9999480927198714</v>
      </c>
      <c r="FW187" s="71">
        <f t="shared" si="963"/>
        <v>1.0497501580806217</v>
      </c>
      <c r="FX187" s="71">
        <f t="shared" si="964"/>
        <v>1.0062135820741531</v>
      </c>
      <c r="FY187" s="71">
        <f t="shared" si="965"/>
        <v>1.0580578206095437</v>
      </c>
    </row>
    <row r="188" spans="1:181" x14ac:dyDescent="0.2">
      <c r="A188" s="75" t="s">
        <v>44</v>
      </c>
      <c r="B188" s="50">
        <f t="shared" si="973"/>
        <v>1961</v>
      </c>
      <c r="D188" s="79">
        <f>Northeast!D188</f>
        <v>140.405</v>
      </c>
      <c r="E188" s="79">
        <f>Midwest!D188</f>
        <v>214.33199999999999</v>
      </c>
      <c r="F188" s="79">
        <f>South!D188</f>
        <v>237.48400000000001</v>
      </c>
      <c r="G188" s="79">
        <f>West!D188</f>
        <v>139.46700000000001</v>
      </c>
      <c r="H188" s="79">
        <f t="shared" ref="H188:H211" si="984">SUM(D188:G188)</f>
        <v>731.68799999999999</v>
      </c>
      <c r="J188" s="69"/>
      <c r="K188" s="69"/>
      <c r="L188" s="69"/>
      <c r="M188" s="69"/>
      <c r="N188" s="69"/>
      <c r="V188" s="70"/>
      <c r="W188" s="70"/>
      <c r="X188" s="70"/>
      <c r="Y188" s="70"/>
      <c r="Z188" s="70"/>
      <c r="AU188" s="124"/>
      <c r="AV188" s="124"/>
      <c r="AW188" s="124"/>
      <c r="AX188" s="124"/>
      <c r="AY188" s="124"/>
      <c r="BB188" s="71"/>
      <c r="BC188" s="71"/>
      <c r="BD188" s="71"/>
      <c r="BE188" s="71"/>
      <c r="BF188" s="71"/>
      <c r="BG188" s="71"/>
      <c r="BH188" s="71"/>
      <c r="BI188" s="71"/>
      <c r="BJ188" s="71"/>
      <c r="BK188" s="71"/>
      <c r="BL188" s="71"/>
      <c r="BM188" s="71"/>
      <c r="BN188" s="71"/>
      <c r="BO188" s="71"/>
      <c r="BP188" s="71"/>
      <c r="BQ188" s="71"/>
      <c r="BR188" s="71"/>
      <c r="BS188" s="71"/>
      <c r="BT188" s="71"/>
      <c r="BU188" s="72"/>
      <c r="BV188" s="71"/>
      <c r="CJ188" s="142"/>
      <c r="CK188" s="72"/>
      <c r="CL188" s="72"/>
      <c r="CM188" s="72"/>
      <c r="CN188" s="72"/>
      <c r="CO188" s="72"/>
      <c r="CP188" s="72"/>
      <c r="CQ188" s="72"/>
      <c r="CR188" s="72"/>
      <c r="CS188" s="72"/>
      <c r="CT188" s="72"/>
      <c r="CU188" s="72"/>
      <c r="CV188" s="142"/>
      <c r="CX188" s="53"/>
      <c r="CZ188" s="71"/>
      <c r="DA188" s="71"/>
      <c r="DB188" s="71"/>
      <c r="DC188" s="71"/>
      <c r="DE188" s="71"/>
      <c r="DF188" s="71"/>
      <c r="DG188" s="71"/>
      <c r="DH188" s="71"/>
      <c r="DI188" s="71"/>
      <c r="DJ188" s="71"/>
      <c r="DK188" s="71"/>
      <c r="DL188" s="71"/>
      <c r="DM188" s="71"/>
      <c r="DN188" s="71"/>
      <c r="DQ188" s="71"/>
      <c r="DR188" s="71"/>
      <c r="DS188" s="71"/>
      <c r="DT188" s="71"/>
      <c r="DV188" s="71"/>
      <c r="DW188" s="71"/>
      <c r="DX188" s="71"/>
      <c r="DY188" s="71"/>
      <c r="DZ188" s="71"/>
      <c r="EB188" s="71"/>
      <c r="EC188" s="71"/>
      <c r="ED188" s="71"/>
      <c r="EE188" s="71"/>
      <c r="EG188" s="71"/>
      <c r="EH188" s="71"/>
      <c r="EI188" s="71"/>
      <c r="EJ188" s="71"/>
      <c r="EL188" s="71"/>
      <c r="EM188" s="71"/>
      <c r="EN188" s="71"/>
      <c r="EO188" s="71"/>
      <c r="EQ188" s="71"/>
      <c r="ER188" s="71"/>
      <c r="ES188" s="71"/>
      <c r="ET188" s="71"/>
      <c r="EW188" s="71">
        <f t="shared" si="974"/>
        <v>1</v>
      </c>
      <c r="EX188" s="71">
        <f t="shared" si="975"/>
        <v>1</v>
      </c>
      <c r="EY188" s="71">
        <f t="shared" si="967"/>
        <v>0.86825929287474124</v>
      </c>
      <c r="EZ188" s="71"/>
      <c r="FA188" s="71">
        <f t="shared" si="976"/>
        <v>1</v>
      </c>
      <c r="FB188" s="71">
        <f t="shared" si="977"/>
        <v>1</v>
      </c>
      <c r="FC188" s="71">
        <f t="shared" si="968"/>
        <v>0.98091731291360018</v>
      </c>
      <c r="FD188" s="71"/>
      <c r="FE188" s="71">
        <f t="shared" si="978"/>
        <v>1</v>
      </c>
      <c r="FF188" s="71">
        <f t="shared" si="979"/>
        <v>1</v>
      </c>
      <c r="FG188" s="71">
        <f t="shared" si="969"/>
        <v>0.98289592864137765</v>
      </c>
      <c r="FH188" s="71"/>
      <c r="FI188" s="71">
        <f t="shared" si="980"/>
        <v>1</v>
      </c>
      <c r="FJ188" s="71">
        <f t="shared" si="981"/>
        <v>1</v>
      </c>
      <c r="FK188" s="71">
        <f t="shared" si="970"/>
        <v>0.95077305390055245</v>
      </c>
      <c r="FM188" s="71">
        <f t="shared" si="982"/>
        <v>1</v>
      </c>
      <c r="FN188" s="71">
        <f t="shared" si="983"/>
        <v>1</v>
      </c>
      <c r="FO188" s="71">
        <f t="shared" si="971"/>
        <v>1.0100972726563646</v>
      </c>
      <c r="FQ188" s="238"/>
      <c r="FS188" s="51">
        <f t="shared" si="972"/>
        <v>1992</v>
      </c>
      <c r="FT188" s="71">
        <f t="shared" si="966"/>
        <v>1.0801808025889192</v>
      </c>
      <c r="FU188" s="71">
        <f t="shared" si="961"/>
        <v>1.004860661398794</v>
      </c>
      <c r="FV188" s="71">
        <f t="shared" si="962"/>
        <v>0.99949320080388437</v>
      </c>
      <c r="FW188" s="71">
        <f t="shared" si="963"/>
        <v>1.0588282908940276</v>
      </c>
      <c r="FX188" s="71">
        <f t="shared" si="964"/>
        <v>0.96061970117770334</v>
      </c>
      <c r="FY188" s="71">
        <f t="shared" si="965"/>
        <v>1.0573864475837988</v>
      </c>
    </row>
    <row r="189" spans="1:181" x14ac:dyDescent="0.2">
      <c r="A189" s="75" t="s">
        <v>44</v>
      </c>
      <c r="B189" s="50">
        <f t="shared" si="973"/>
        <v>1962</v>
      </c>
      <c r="D189" s="79">
        <f>Northeast!D189</f>
        <v>146.70500000000001</v>
      </c>
      <c r="E189" s="79">
        <f>Midwest!D189</f>
        <v>227.179</v>
      </c>
      <c r="F189" s="79">
        <f>South!D189</f>
        <v>269.512</v>
      </c>
      <c r="G189" s="79">
        <f>West!D189</f>
        <v>150.923</v>
      </c>
      <c r="H189" s="79">
        <f t="shared" si="984"/>
        <v>794.31899999999996</v>
      </c>
      <c r="J189" s="69"/>
      <c r="K189" s="69"/>
      <c r="L189" s="69"/>
      <c r="M189" s="69"/>
      <c r="N189" s="69"/>
      <c r="V189" s="70"/>
      <c r="W189" s="70"/>
      <c r="X189" s="70"/>
      <c r="Y189" s="70"/>
      <c r="Z189" s="70"/>
      <c r="AU189" s="124"/>
      <c r="AV189" s="124"/>
      <c r="AW189" s="124"/>
      <c r="AX189" s="124"/>
      <c r="AY189" s="124"/>
      <c r="BB189" s="71"/>
      <c r="BC189" s="71"/>
      <c r="BD189" s="71"/>
      <c r="BE189" s="71"/>
      <c r="BF189" s="71"/>
      <c r="BG189" s="71"/>
      <c r="BH189" s="71"/>
      <c r="BI189" s="71"/>
      <c r="BJ189" s="71"/>
      <c r="BK189" s="71"/>
      <c r="BL189" s="71"/>
      <c r="BM189" s="71"/>
      <c r="BN189" s="71"/>
      <c r="BO189" s="71"/>
      <c r="BP189" s="71"/>
      <c r="BQ189" s="71"/>
      <c r="BR189" s="71"/>
      <c r="BS189" s="71"/>
      <c r="BT189" s="71"/>
      <c r="BU189" s="72"/>
      <c r="BV189" s="71"/>
      <c r="CJ189" s="142"/>
      <c r="CK189" s="72"/>
      <c r="CL189" s="72"/>
      <c r="CM189" s="72"/>
      <c r="CN189" s="72"/>
      <c r="CO189" s="72"/>
      <c r="CP189" s="72"/>
      <c r="CQ189" s="72"/>
      <c r="CR189" s="72"/>
      <c r="CS189" s="72"/>
      <c r="CT189" s="72"/>
      <c r="CU189" s="72"/>
      <c r="CV189" s="142"/>
      <c r="CX189" s="53"/>
      <c r="CZ189" s="71"/>
      <c r="DA189" s="71"/>
      <c r="DB189" s="71"/>
      <c r="DC189" s="71"/>
      <c r="DE189" s="71"/>
      <c r="DF189" s="71"/>
      <c r="DG189" s="71"/>
      <c r="DH189" s="71"/>
      <c r="DI189" s="71"/>
      <c r="DJ189" s="71"/>
      <c r="DK189" s="71"/>
      <c r="DL189" s="71"/>
      <c r="DM189" s="71"/>
      <c r="DN189" s="71"/>
      <c r="DQ189" s="71"/>
      <c r="DR189" s="71"/>
      <c r="DS189" s="71"/>
      <c r="DT189" s="71"/>
      <c r="DV189" s="71"/>
      <c r="DW189" s="71"/>
      <c r="DX189" s="71"/>
      <c r="DY189" s="71"/>
      <c r="DZ189" s="71"/>
      <c r="EB189" s="71"/>
      <c r="EC189" s="71"/>
      <c r="ED189" s="71"/>
      <c r="EE189" s="71"/>
      <c r="EG189" s="71"/>
      <c r="EH189" s="71"/>
      <c r="EI189" s="71"/>
      <c r="EJ189" s="71"/>
      <c r="EL189" s="71"/>
      <c r="EM189" s="71"/>
      <c r="EN189" s="71"/>
      <c r="EO189" s="71"/>
      <c r="EQ189" s="71"/>
      <c r="ER189" s="71"/>
      <c r="ES189" s="71"/>
      <c r="ET189" s="71"/>
      <c r="EW189" s="71">
        <f t="shared" si="974"/>
        <v>1</v>
      </c>
      <c r="EX189" s="71">
        <f t="shared" si="975"/>
        <v>1</v>
      </c>
      <c r="EY189" s="71">
        <f t="shared" si="967"/>
        <v>0.86825929287474124</v>
      </c>
      <c r="EZ189" s="71"/>
      <c r="FA189" s="71">
        <f t="shared" si="976"/>
        <v>1</v>
      </c>
      <c r="FB189" s="71">
        <f t="shared" si="977"/>
        <v>1</v>
      </c>
      <c r="FC189" s="71">
        <f t="shared" si="968"/>
        <v>0.98091731291360018</v>
      </c>
      <c r="FD189" s="71"/>
      <c r="FE189" s="71">
        <f t="shared" si="978"/>
        <v>1</v>
      </c>
      <c r="FF189" s="71">
        <f t="shared" si="979"/>
        <v>1</v>
      </c>
      <c r="FG189" s="71">
        <f t="shared" si="969"/>
        <v>0.98289592864137765</v>
      </c>
      <c r="FH189" s="71"/>
      <c r="FI189" s="71">
        <f t="shared" si="980"/>
        <v>1</v>
      </c>
      <c r="FJ189" s="71">
        <f t="shared" si="981"/>
        <v>1</v>
      </c>
      <c r="FK189" s="71">
        <f t="shared" si="970"/>
        <v>0.95077305390055245</v>
      </c>
      <c r="FM189" s="71">
        <f t="shared" si="982"/>
        <v>1</v>
      </c>
      <c r="FN189" s="71">
        <f t="shared" si="983"/>
        <v>1</v>
      </c>
      <c r="FO189" s="71">
        <f t="shared" si="971"/>
        <v>1.0100972726563646</v>
      </c>
      <c r="FQ189" s="238"/>
      <c r="FS189" s="51">
        <f t="shared" si="972"/>
        <v>1993</v>
      </c>
      <c r="FT189" s="71">
        <f t="shared" si="966"/>
        <v>1.1285804550479734</v>
      </c>
      <c r="FU189" s="71">
        <f t="shared" si="961"/>
        <v>1.006686873997646</v>
      </c>
      <c r="FV189" s="71">
        <f t="shared" si="962"/>
        <v>0.99895071245777212</v>
      </c>
      <c r="FW189" s="71">
        <f t="shared" si="963"/>
        <v>1.0675650386171651</v>
      </c>
      <c r="FX189" s="71">
        <f t="shared" si="964"/>
        <v>1.0070072772961223</v>
      </c>
      <c r="FY189" s="71">
        <f t="shared" si="965"/>
        <v>1.0439197306408345</v>
      </c>
    </row>
    <row r="190" spans="1:181" x14ac:dyDescent="0.2">
      <c r="A190" s="75" t="s">
        <v>44</v>
      </c>
      <c r="B190" s="50">
        <f t="shared" si="973"/>
        <v>1963</v>
      </c>
      <c r="D190" s="79">
        <f>Northeast!D190</f>
        <v>156.00200000000001</v>
      </c>
      <c r="E190" s="79">
        <f>Midwest!D190</f>
        <v>241.00900000000001</v>
      </c>
      <c r="F190" s="79">
        <f>South!D190</f>
        <v>295.80599999999998</v>
      </c>
      <c r="G190" s="79">
        <f>West!D190</f>
        <v>162.75300000000001</v>
      </c>
      <c r="H190" s="79">
        <f t="shared" si="984"/>
        <v>855.57</v>
      </c>
      <c r="J190" s="69"/>
      <c r="K190" s="69"/>
      <c r="L190" s="69"/>
      <c r="M190" s="69"/>
      <c r="N190" s="69"/>
      <c r="V190" s="70"/>
      <c r="W190" s="70"/>
      <c r="X190" s="70"/>
      <c r="Y190" s="70"/>
      <c r="Z190" s="70"/>
      <c r="AU190" s="124"/>
      <c r="AV190" s="124"/>
      <c r="AW190" s="124"/>
      <c r="AX190" s="124"/>
      <c r="AY190" s="124"/>
      <c r="BB190" s="71"/>
      <c r="BC190" s="71"/>
      <c r="BD190" s="71"/>
      <c r="BE190" s="71"/>
      <c r="BF190" s="71"/>
      <c r="BG190" s="71"/>
      <c r="BH190" s="71"/>
      <c r="BI190" s="71"/>
      <c r="BJ190" s="71"/>
      <c r="BK190" s="71"/>
      <c r="BL190" s="71"/>
      <c r="BM190" s="71"/>
      <c r="BN190" s="71"/>
      <c r="BO190" s="71"/>
      <c r="BP190" s="71"/>
      <c r="BQ190" s="71"/>
      <c r="BR190" s="71"/>
      <c r="BS190" s="71"/>
      <c r="BT190" s="71"/>
      <c r="BU190" s="72"/>
      <c r="BV190" s="71"/>
      <c r="CJ190" s="142"/>
      <c r="CK190" s="72"/>
      <c r="CL190" s="72"/>
      <c r="CM190" s="72"/>
      <c r="CN190" s="72"/>
      <c r="CO190" s="72"/>
      <c r="CP190" s="72"/>
      <c r="CQ190" s="72"/>
      <c r="CR190" s="72"/>
      <c r="CS190" s="72"/>
      <c r="CT190" s="72"/>
      <c r="CU190" s="72"/>
      <c r="CV190" s="142"/>
      <c r="CX190" s="53"/>
      <c r="CZ190" s="71"/>
      <c r="DA190" s="71"/>
      <c r="DB190" s="71"/>
      <c r="DC190" s="71"/>
      <c r="DE190" s="71"/>
      <c r="DF190" s="71"/>
      <c r="DG190" s="71"/>
      <c r="DH190" s="71"/>
      <c r="DI190" s="71"/>
      <c r="DJ190" s="71"/>
      <c r="DK190" s="71"/>
      <c r="DL190" s="71"/>
      <c r="DM190" s="71"/>
      <c r="DN190" s="71"/>
      <c r="DQ190" s="71"/>
      <c r="DR190" s="71"/>
      <c r="DS190" s="71"/>
      <c r="DT190" s="71"/>
      <c r="DV190" s="71"/>
      <c r="DW190" s="71"/>
      <c r="DX190" s="71"/>
      <c r="DY190" s="71"/>
      <c r="DZ190" s="71"/>
      <c r="EB190" s="71"/>
      <c r="EC190" s="71"/>
      <c r="ED190" s="71"/>
      <c r="EE190" s="71"/>
      <c r="EG190" s="71"/>
      <c r="EH190" s="71"/>
      <c r="EI190" s="71"/>
      <c r="EJ190" s="71"/>
      <c r="EL190" s="71"/>
      <c r="EM190" s="71"/>
      <c r="EN190" s="71"/>
      <c r="EO190" s="71"/>
      <c r="EQ190" s="71"/>
      <c r="ER190" s="71"/>
      <c r="ES190" s="71"/>
      <c r="ET190" s="71"/>
      <c r="EW190" s="71">
        <f t="shared" si="974"/>
        <v>1</v>
      </c>
      <c r="EX190" s="71">
        <f t="shared" si="975"/>
        <v>1</v>
      </c>
      <c r="EY190" s="71">
        <f t="shared" si="967"/>
        <v>0.86825929287474124</v>
      </c>
      <c r="EZ190" s="71"/>
      <c r="FA190" s="71">
        <f t="shared" si="976"/>
        <v>1</v>
      </c>
      <c r="FB190" s="71">
        <f t="shared" si="977"/>
        <v>1</v>
      </c>
      <c r="FC190" s="71">
        <f t="shared" si="968"/>
        <v>0.98091731291360018</v>
      </c>
      <c r="FD190" s="71"/>
      <c r="FE190" s="71">
        <f t="shared" si="978"/>
        <v>1</v>
      </c>
      <c r="FF190" s="71">
        <f t="shared" si="979"/>
        <v>1</v>
      </c>
      <c r="FG190" s="71">
        <f t="shared" si="969"/>
        <v>0.98289592864137765</v>
      </c>
      <c r="FH190" s="71"/>
      <c r="FI190" s="71">
        <f t="shared" si="980"/>
        <v>1</v>
      </c>
      <c r="FJ190" s="71">
        <f t="shared" si="981"/>
        <v>1</v>
      </c>
      <c r="FK190" s="71">
        <f t="shared" si="970"/>
        <v>0.95077305390055245</v>
      </c>
      <c r="FM190" s="71">
        <f t="shared" si="982"/>
        <v>1</v>
      </c>
      <c r="FN190" s="71">
        <f t="shared" si="983"/>
        <v>1</v>
      </c>
      <c r="FO190" s="71">
        <f t="shared" si="971"/>
        <v>1.0100972726563646</v>
      </c>
      <c r="FQ190" s="238"/>
      <c r="FS190" s="51">
        <f t="shared" si="972"/>
        <v>1994</v>
      </c>
      <c r="FT190" s="71">
        <f t="shared" si="966"/>
        <v>1.1284524378712391</v>
      </c>
      <c r="FU190" s="71">
        <f t="shared" si="961"/>
        <v>1.0066577423080449</v>
      </c>
      <c r="FV190" s="71">
        <f t="shared" si="962"/>
        <v>0.998435037772473</v>
      </c>
      <c r="FW190" s="71">
        <f t="shared" si="963"/>
        <v>1.0769054655023964</v>
      </c>
      <c r="FX190" s="71">
        <f t="shared" si="964"/>
        <v>0.9929641455487408</v>
      </c>
      <c r="FY190" s="71">
        <f t="shared" si="965"/>
        <v>1.04995445278808</v>
      </c>
    </row>
    <row r="191" spans="1:181" x14ac:dyDescent="0.2">
      <c r="A191" s="75" t="s">
        <v>44</v>
      </c>
      <c r="B191" s="50">
        <f t="shared" si="973"/>
        <v>1964</v>
      </c>
      <c r="D191" s="79">
        <f>Northeast!D191</f>
        <v>166.33199999999999</v>
      </c>
      <c r="E191" s="79">
        <f>Midwest!D191</f>
        <v>258.26600000000002</v>
      </c>
      <c r="F191" s="79">
        <f>South!D191</f>
        <v>324.16000000000003</v>
      </c>
      <c r="G191" s="79">
        <f>West!D191</f>
        <v>178.76900000000001</v>
      </c>
      <c r="H191" s="79">
        <f t="shared" si="984"/>
        <v>927.52700000000004</v>
      </c>
      <c r="J191" s="69"/>
      <c r="K191" s="69"/>
      <c r="L191" s="69"/>
      <c r="M191" s="69"/>
      <c r="N191" s="69"/>
      <c r="V191" s="70"/>
      <c r="W191" s="70"/>
      <c r="X191" s="70"/>
      <c r="Y191" s="70"/>
      <c r="Z191" s="70"/>
      <c r="AU191" s="124"/>
      <c r="AV191" s="124"/>
      <c r="AW191" s="124"/>
      <c r="AX191" s="124"/>
      <c r="AY191" s="124"/>
      <c r="BB191" s="71"/>
      <c r="BC191" s="71"/>
      <c r="BD191" s="71"/>
      <c r="BE191" s="71"/>
      <c r="BF191" s="71"/>
      <c r="BG191" s="71"/>
      <c r="BH191" s="71"/>
      <c r="BI191" s="71"/>
      <c r="BJ191" s="71"/>
      <c r="BK191" s="71"/>
      <c r="BL191" s="71"/>
      <c r="BM191" s="71"/>
      <c r="BN191" s="71"/>
      <c r="BO191" s="71"/>
      <c r="BP191" s="71"/>
      <c r="BQ191" s="71"/>
      <c r="BR191" s="71"/>
      <c r="BS191" s="71"/>
      <c r="BT191" s="71"/>
      <c r="BU191" s="72"/>
      <c r="BV191" s="71"/>
      <c r="CJ191" s="142"/>
      <c r="CK191" s="72"/>
      <c r="CL191" s="72"/>
      <c r="CM191" s="72"/>
      <c r="CN191" s="72"/>
      <c r="CO191" s="72"/>
      <c r="CP191" s="72"/>
      <c r="CQ191" s="72"/>
      <c r="CR191" s="72"/>
      <c r="CS191" s="72"/>
      <c r="CT191" s="72"/>
      <c r="CU191" s="72"/>
      <c r="CV191" s="142"/>
      <c r="CX191" s="53"/>
      <c r="CZ191" s="71"/>
      <c r="DA191" s="71"/>
      <c r="DB191" s="71"/>
      <c r="DC191" s="71"/>
      <c r="DE191" s="71"/>
      <c r="DF191" s="71"/>
      <c r="DG191" s="71"/>
      <c r="DH191" s="71"/>
      <c r="DI191" s="71"/>
      <c r="DJ191" s="71"/>
      <c r="DK191" s="71"/>
      <c r="DL191" s="71"/>
      <c r="DM191" s="71"/>
      <c r="DN191" s="71"/>
      <c r="DQ191" s="71"/>
      <c r="DR191" s="71"/>
      <c r="DS191" s="71"/>
      <c r="DT191" s="71"/>
      <c r="DV191" s="71"/>
      <c r="DW191" s="71"/>
      <c r="DX191" s="71"/>
      <c r="DY191" s="71"/>
      <c r="DZ191" s="71"/>
      <c r="EB191" s="71"/>
      <c r="EC191" s="71"/>
      <c r="ED191" s="71"/>
      <c r="EE191" s="71"/>
      <c r="EG191" s="71"/>
      <c r="EH191" s="71"/>
      <c r="EI191" s="71"/>
      <c r="EJ191" s="71"/>
      <c r="EL191" s="71"/>
      <c r="EM191" s="71"/>
      <c r="EN191" s="71"/>
      <c r="EO191" s="71"/>
      <c r="EQ191" s="71"/>
      <c r="ER191" s="71"/>
      <c r="ES191" s="71"/>
      <c r="ET191" s="71"/>
      <c r="EW191" s="71">
        <f t="shared" si="974"/>
        <v>1</v>
      </c>
      <c r="EX191" s="71">
        <f t="shared" si="975"/>
        <v>1</v>
      </c>
      <c r="EY191" s="71">
        <f t="shared" si="967"/>
        <v>0.86825929287474124</v>
      </c>
      <c r="EZ191" s="71"/>
      <c r="FA191" s="71">
        <f t="shared" si="976"/>
        <v>1</v>
      </c>
      <c r="FB191" s="71">
        <f t="shared" si="977"/>
        <v>1</v>
      </c>
      <c r="FC191" s="71">
        <f t="shared" si="968"/>
        <v>0.98091731291360018</v>
      </c>
      <c r="FD191" s="71"/>
      <c r="FE191" s="71">
        <f t="shared" si="978"/>
        <v>1</v>
      </c>
      <c r="FF191" s="71">
        <f t="shared" si="979"/>
        <v>1</v>
      </c>
      <c r="FG191" s="71">
        <f t="shared" si="969"/>
        <v>0.98289592864137765</v>
      </c>
      <c r="FH191" s="71"/>
      <c r="FI191" s="71">
        <f t="shared" si="980"/>
        <v>1</v>
      </c>
      <c r="FJ191" s="71">
        <f t="shared" si="981"/>
        <v>1</v>
      </c>
      <c r="FK191" s="71">
        <f t="shared" si="970"/>
        <v>0.95077305390055245</v>
      </c>
      <c r="FM191" s="71">
        <f t="shared" si="982"/>
        <v>1</v>
      </c>
      <c r="FN191" s="71">
        <f t="shared" si="983"/>
        <v>1</v>
      </c>
      <c r="FO191" s="71">
        <f t="shared" si="971"/>
        <v>1.0100972726563646</v>
      </c>
      <c r="FQ191" s="238"/>
      <c r="FS191" s="51">
        <f t="shared" si="972"/>
        <v>1995</v>
      </c>
      <c r="FT191" s="71">
        <f t="shared" si="966"/>
        <v>1.1500467794678766</v>
      </c>
      <c r="FU191" s="71">
        <f t="shared" si="961"/>
        <v>1.0066347643972118</v>
      </c>
      <c r="FV191" s="71">
        <f t="shared" si="962"/>
        <v>0.99807989763769756</v>
      </c>
      <c r="FW191" s="71">
        <f t="shared" si="963"/>
        <v>1.0846608439373759</v>
      </c>
      <c r="FX191" s="71">
        <f t="shared" si="964"/>
        <v>1.0102275765159026</v>
      </c>
      <c r="FY191" s="71">
        <f t="shared" si="965"/>
        <v>1.0446362467638581</v>
      </c>
    </row>
    <row r="192" spans="1:181" x14ac:dyDescent="0.2">
      <c r="A192" s="75" t="s">
        <v>44</v>
      </c>
      <c r="B192" s="50">
        <f t="shared" si="973"/>
        <v>1965</v>
      </c>
      <c r="D192" s="79">
        <f>Northeast!D192</f>
        <v>179.00300000000001</v>
      </c>
      <c r="E192" s="79">
        <f>Midwest!D192</f>
        <v>275.84000000000003</v>
      </c>
      <c r="F192" s="79">
        <f>South!D192</f>
        <v>351.029</v>
      </c>
      <c r="G192" s="79">
        <f>West!D192</f>
        <v>187.06200000000001</v>
      </c>
      <c r="H192" s="79">
        <f t="shared" si="984"/>
        <v>992.93400000000008</v>
      </c>
      <c r="J192" s="69"/>
      <c r="K192" s="69"/>
      <c r="L192" s="69"/>
      <c r="M192" s="69"/>
      <c r="N192" s="69"/>
      <c r="V192" s="70"/>
      <c r="W192" s="70"/>
      <c r="X192" s="70"/>
      <c r="Y192" s="70"/>
      <c r="Z192" s="70"/>
      <c r="AU192" s="124"/>
      <c r="AV192" s="124"/>
      <c r="AW192" s="124"/>
      <c r="AX192" s="124"/>
      <c r="AY192" s="124"/>
      <c r="BB192" s="71"/>
      <c r="BC192" s="71"/>
      <c r="BD192" s="71"/>
      <c r="BE192" s="71"/>
      <c r="BF192" s="71"/>
      <c r="BG192" s="71"/>
      <c r="BH192" s="71"/>
      <c r="BI192" s="71"/>
      <c r="BJ192" s="71"/>
      <c r="BK192" s="71"/>
      <c r="BL192" s="71"/>
      <c r="BM192" s="71"/>
      <c r="BN192" s="71"/>
      <c r="BO192" s="71"/>
      <c r="BP192" s="71"/>
      <c r="BQ192" s="71"/>
      <c r="BR192" s="71"/>
      <c r="BS192" s="71"/>
      <c r="BT192" s="71"/>
      <c r="BU192" s="72"/>
      <c r="BV192" s="71"/>
      <c r="CJ192" s="142"/>
      <c r="CK192" s="72"/>
      <c r="CL192" s="72"/>
      <c r="CM192" s="72"/>
      <c r="CN192" s="72"/>
      <c r="CO192" s="72"/>
      <c r="CP192" s="72"/>
      <c r="CQ192" s="72"/>
      <c r="CR192" s="72"/>
      <c r="CS192" s="72"/>
      <c r="CT192" s="72"/>
      <c r="CU192" s="72"/>
      <c r="CV192" s="142"/>
      <c r="CX192" s="53"/>
      <c r="CZ192" s="71"/>
      <c r="DA192" s="71"/>
      <c r="DB192" s="71"/>
      <c r="DC192" s="71"/>
      <c r="DE192" s="71"/>
      <c r="DF192" s="71"/>
      <c r="DG192" s="71"/>
      <c r="DH192" s="71"/>
      <c r="DI192" s="71"/>
      <c r="DJ192" s="71"/>
      <c r="DK192" s="71"/>
      <c r="DL192" s="71"/>
      <c r="DM192" s="71"/>
      <c r="DN192" s="71"/>
      <c r="DQ192" s="71"/>
      <c r="DR192" s="71"/>
      <c r="DS192" s="71"/>
      <c r="DT192" s="71"/>
      <c r="DV192" s="71"/>
      <c r="DW192" s="71"/>
      <c r="DX192" s="71"/>
      <c r="DY192" s="71"/>
      <c r="DZ192" s="71"/>
      <c r="EB192" s="71"/>
      <c r="EC192" s="71"/>
      <c r="ED192" s="71"/>
      <c r="EE192" s="71"/>
      <c r="EG192" s="71"/>
      <c r="EH192" s="71"/>
      <c r="EI192" s="71"/>
      <c r="EJ192" s="71"/>
      <c r="EL192" s="71"/>
      <c r="EM192" s="71"/>
      <c r="EN192" s="71"/>
      <c r="EO192" s="71"/>
      <c r="EQ192" s="71"/>
      <c r="ER192" s="71"/>
      <c r="ES192" s="71"/>
      <c r="ET192" s="71"/>
      <c r="EW192" s="71">
        <f t="shared" si="974"/>
        <v>1</v>
      </c>
      <c r="EX192" s="71">
        <f t="shared" si="975"/>
        <v>1</v>
      </c>
      <c r="EY192" s="71">
        <f t="shared" si="967"/>
        <v>0.86825929287474124</v>
      </c>
      <c r="EZ192" s="71"/>
      <c r="FA192" s="71">
        <f t="shared" si="976"/>
        <v>1</v>
      </c>
      <c r="FB192" s="71">
        <f t="shared" si="977"/>
        <v>1</v>
      </c>
      <c r="FC192" s="71">
        <f t="shared" si="968"/>
        <v>0.98091731291360018</v>
      </c>
      <c r="FD192" s="71"/>
      <c r="FE192" s="71">
        <f t="shared" si="978"/>
        <v>1</v>
      </c>
      <c r="FF192" s="71">
        <f t="shared" si="979"/>
        <v>1</v>
      </c>
      <c r="FG192" s="71">
        <f t="shared" si="969"/>
        <v>0.98289592864137765</v>
      </c>
      <c r="FH192" s="71"/>
      <c r="FI192" s="71">
        <f t="shared" si="980"/>
        <v>1</v>
      </c>
      <c r="FJ192" s="71">
        <f t="shared" si="981"/>
        <v>1</v>
      </c>
      <c r="FK192" s="71">
        <f t="shared" si="970"/>
        <v>0.95077305390055245</v>
      </c>
      <c r="FM192" s="71">
        <f t="shared" si="982"/>
        <v>1</v>
      </c>
      <c r="FN192" s="71">
        <f t="shared" si="983"/>
        <v>1</v>
      </c>
      <c r="FO192" s="71">
        <f t="shared" si="971"/>
        <v>1.0100972726563646</v>
      </c>
      <c r="FQ192" s="238"/>
      <c r="FS192" s="51">
        <f t="shared" si="972"/>
        <v>1996</v>
      </c>
      <c r="FT192" s="71">
        <f t="shared" si="966"/>
        <v>1.1846240330021056</v>
      </c>
      <c r="FU192" s="71">
        <f t="shared" si="961"/>
        <v>1.0066139939256356</v>
      </c>
      <c r="FV192" s="71">
        <f t="shared" si="962"/>
        <v>0.99811858147439636</v>
      </c>
      <c r="FW192" s="71">
        <f t="shared" si="963"/>
        <v>1.0932814659924461</v>
      </c>
      <c r="FX192" s="71">
        <f t="shared" si="964"/>
        <v>0.99839983229033369</v>
      </c>
      <c r="FY192" s="71">
        <f t="shared" si="965"/>
        <v>1.0801870084116778</v>
      </c>
    </row>
    <row r="193" spans="1:187" x14ac:dyDescent="0.2">
      <c r="A193" s="75" t="s">
        <v>44</v>
      </c>
      <c r="B193" s="50">
        <f t="shared" si="973"/>
        <v>1966</v>
      </c>
      <c r="D193" s="79">
        <f>Northeast!D193</f>
        <v>194.239</v>
      </c>
      <c r="E193" s="79">
        <f>Midwest!D193</f>
        <v>297.166</v>
      </c>
      <c r="F193" s="79">
        <f>South!D193</f>
        <v>387.76800000000003</v>
      </c>
      <c r="G193" s="79">
        <f>West!D193</f>
        <v>202.04900000000001</v>
      </c>
      <c r="H193" s="79">
        <f t="shared" si="984"/>
        <v>1081.222</v>
      </c>
      <c r="J193" s="69"/>
      <c r="K193" s="69"/>
      <c r="L193" s="69"/>
      <c r="M193" s="69"/>
      <c r="N193" s="69"/>
      <c r="V193" s="70"/>
      <c r="W193" s="70"/>
      <c r="X193" s="70"/>
      <c r="Y193" s="70"/>
      <c r="Z193" s="70"/>
      <c r="AU193" s="124"/>
      <c r="AV193" s="124"/>
      <c r="AW193" s="124"/>
      <c r="AX193" s="124"/>
      <c r="AY193" s="124"/>
      <c r="BB193" s="71"/>
      <c r="BC193" s="71"/>
      <c r="BD193" s="71"/>
      <c r="BE193" s="71"/>
      <c r="BF193" s="71"/>
      <c r="BG193" s="71"/>
      <c r="BH193" s="71"/>
      <c r="BI193" s="71"/>
      <c r="BJ193" s="71"/>
      <c r="BK193" s="71"/>
      <c r="BL193" s="71"/>
      <c r="BM193" s="71"/>
      <c r="BN193" s="71"/>
      <c r="BO193" s="71"/>
      <c r="BP193" s="71"/>
      <c r="BQ193" s="71"/>
      <c r="BR193" s="71"/>
      <c r="BS193" s="71"/>
      <c r="BT193" s="71"/>
      <c r="BU193" s="72"/>
      <c r="BV193" s="71"/>
      <c r="CJ193" s="142"/>
      <c r="CK193" s="72"/>
      <c r="CL193" s="72"/>
      <c r="CM193" s="72"/>
      <c r="CN193" s="72"/>
      <c r="CO193" s="72"/>
      <c r="CP193" s="72"/>
      <c r="CQ193" s="72"/>
      <c r="CR193" s="72"/>
      <c r="CS193" s="72"/>
      <c r="CT193" s="72"/>
      <c r="CU193" s="72"/>
      <c r="CV193" s="142"/>
      <c r="CX193" s="53"/>
      <c r="CZ193" s="71"/>
      <c r="DA193" s="71"/>
      <c r="DB193" s="71"/>
      <c r="DC193" s="71"/>
      <c r="DE193" s="71"/>
      <c r="DF193" s="71"/>
      <c r="DG193" s="71"/>
      <c r="DH193" s="71"/>
      <c r="DI193" s="71"/>
      <c r="DJ193" s="71"/>
      <c r="DK193" s="71"/>
      <c r="DL193" s="71"/>
      <c r="DM193" s="71"/>
      <c r="DN193" s="71"/>
      <c r="DQ193" s="71"/>
      <c r="DR193" s="71"/>
      <c r="DS193" s="71"/>
      <c r="DT193" s="71"/>
      <c r="DV193" s="71"/>
      <c r="DW193" s="71"/>
      <c r="DX193" s="71"/>
      <c r="DY193" s="71"/>
      <c r="DZ193" s="71"/>
      <c r="EB193" s="71"/>
      <c r="EC193" s="71"/>
      <c r="ED193" s="71"/>
      <c r="EE193" s="71"/>
      <c r="EG193" s="71"/>
      <c r="EH193" s="71"/>
      <c r="EI193" s="71"/>
      <c r="EJ193" s="71"/>
      <c r="EL193" s="71"/>
      <c r="EM193" s="71"/>
      <c r="EN193" s="71"/>
      <c r="EO193" s="71"/>
      <c r="EQ193" s="71"/>
      <c r="ER193" s="71"/>
      <c r="ES193" s="71"/>
      <c r="ET193" s="71"/>
      <c r="EW193" s="71">
        <f t="shared" si="974"/>
        <v>1</v>
      </c>
      <c r="EX193" s="71">
        <f t="shared" si="975"/>
        <v>1</v>
      </c>
      <c r="EY193" s="71">
        <f t="shared" si="967"/>
        <v>0.86825929287474124</v>
      </c>
      <c r="EZ193" s="71"/>
      <c r="FA193" s="71">
        <f t="shared" si="976"/>
        <v>1</v>
      </c>
      <c r="FB193" s="71">
        <f t="shared" si="977"/>
        <v>1</v>
      </c>
      <c r="FC193" s="71">
        <f t="shared" si="968"/>
        <v>0.98091731291360018</v>
      </c>
      <c r="FD193" s="71"/>
      <c r="FE193" s="71">
        <f t="shared" si="978"/>
        <v>1</v>
      </c>
      <c r="FF193" s="71">
        <f t="shared" si="979"/>
        <v>1</v>
      </c>
      <c r="FG193" s="71">
        <f t="shared" si="969"/>
        <v>0.98289592864137765</v>
      </c>
      <c r="FH193" s="71"/>
      <c r="FI193" s="71">
        <f t="shared" si="980"/>
        <v>1</v>
      </c>
      <c r="FJ193" s="71">
        <f t="shared" si="981"/>
        <v>1</v>
      </c>
      <c r="FK193" s="71">
        <f t="shared" si="970"/>
        <v>0.95077305390055245</v>
      </c>
      <c r="FM193" s="71">
        <f t="shared" si="982"/>
        <v>1</v>
      </c>
      <c r="FN193" s="71">
        <f t="shared" si="983"/>
        <v>1</v>
      </c>
      <c r="FO193" s="71">
        <f t="shared" si="971"/>
        <v>1.0100972726563646</v>
      </c>
      <c r="FQ193" s="238"/>
      <c r="FS193" s="51">
        <f t="shared" si="972"/>
        <v>1997</v>
      </c>
      <c r="FT193" s="71">
        <f t="shared" si="966"/>
        <v>1.1677889933000494</v>
      </c>
      <c r="FU193" s="71">
        <f t="shared" si="961"/>
        <v>1.0066188211004119</v>
      </c>
      <c r="FV193" s="71">
        <f t="shared" si="962"/>
        <v>0.99816890406683856</v>
      </c>
      <c r="FW193" s="71">
        <f t="shared" si="963"/>
        <v>1.1014799710623595</v>
      </c>
      <c r="FX193" s="71">
        <f t="shared" si="964"/>
        <v>0.98588717303685214</v>
      </c>
      <c r="FY193" s="71">
        <f t="shared" si="965"/>
        <v>1.0702653724426303</v>
      </c>
    </row>
    <row r="194" spans="1:187" x14ac:dyDescent="0.2">
      <c r="A194" s="75" t="s">
        <v>44</v>
      </c>
      <c r="B194" s="50">
        <f t="shared" si="973"/>
        <v>1967</v>
      </c>
      <c r="D194" s="79">
        <f>Northeast!D194</f>
        <v>210.958</v>
      </c>
      <c r="E194" s="79">
        <f>Midwest!D194</f>
        <v>314.81799999999998</v>
      </c>
      <c r="F194" s="79">
        <f>South!D194</f>
        <v>417.09199999999998</v>
      </c>
      <c r="G194" s="79">
        <f>West!D194</f>
        <v>217.602</v>
      </c>
      <c r="H194" s="79">
        <f t="shared" si="984"/>
        <v>1160.47</v>
      </c>
      <c r="J194" s="69"/>
      <c r="K194" s="69"/>
      <c r="L194" s="69"/>
      <c r="M194" s="69"/>
      <c r="N194" s="69"/>
      <c r="V194" s="70"/>
      <c r="W194" s="70"/>
      <c r="X194" s="70"/>
      <c r="Y194" s="70"/>
      <c r="Z194" s="70"/>
      <c r="AU194" s="124"/>
      <c r="AV194" s="124"/>
      <c r="AW194" s="124"/>
      <c r="AX194" s="124"/>
      <c r="AY194" s="124"/>
      <c r="BB194" s="71"/>
      <c r="BC194" s="71"/>
      <c r="BD194" s="71"/>
      <c r="BE194" s="71"/>
      <c r="BF194" s="71"/>
      <c r="BG194" s="71"/>
      <c r="BH194" s="71"/>
      <c r="BI194" s="71"/>
      <c r="BJ194" s="71"/>
      <c r="BK194" s="71"/>
      <c r="BL194" s="71"/>
      <c r="BM194" s="71"/>
      <c r="BN194" s="71"/>
      <c r="BO194" s="71"/>
      <c r="BP194" s="71"/>
      <c r="BQ194" s="71"/>
      <c r="BR194" s="71"/>
      <c r="BS194" s="71"/>
      <c r="BT194" s="71"/>
      <c r="BU194" s="72"/>
      <c r="BV194" s="71"/>
      <c r="CJ194" s="142"/>
      <c r="CK194" s="72"/>
      <c r="CL194" s="72"/>
      <c r="CM194" s="72"/>
      <c r="CN194" s="72"/>
      <c r="CO194" s="72"/>
      <c r="CP194" s="72"/>
      <c r="CQ194" s="72"/>
      <c r="CR194" s="72"/>
      <c r="CS194" s="72"/>
      <c r="CT194" s="72"/>
      <c r="CU194" s="72"/>
      <c r="CV194" s="142"/>
      <c r="CX194" s="53"/>
      <c r="CZ194" s="71"/>
      <c r="DA194" s="71"/>
      <c r="DB194" s="71"/>
      <c r="DC194" s="71"/>
      <c r="DE194" s="71"/>
      <c r="DF194" s="71"/>
      <c r="DG194" s="71"/>
      <c r="DH194" s="71"/>
      <c r="DI194" s="71"/>
      <c r="DJ194" s="71"/>
      <c r="DK194" s="71"/>
      <c r="DL194" s="71"/>
      <c r="DM194" s="71"/>
      <c r="DN194" s="71"/>
      <c r="DQ194" s="71"/>
      <c r="DR194" s="71"/>
      <c r="DS194" s="71"/>
      <c r="DT194" s="71"/>
      <c r="DV194" s="71"/>
      <c r="DW194" s="71"/>
      <c r="DX194" s="71"/>
      <c r="DY194" s="71"/>
      <c r="DZ194" s="71"/>
      <c r="EB194" s="71"/>
      <c r="EC194" s="71"/>
      <c r="ED194" s="71"/>
      <c r="EE194" s="71"/>
      <c r="EG194" s="71"/>
      <c r="EH194" s="71"/>
      <c r="EI194" s="71"/>
      <c r="EJ194" s="71"/>
      <c r="EL194" s="71"/>
      <c r="EM194" s="71"/>
      <c r="EN194" s="71"/>
      <c r="EO194" s="71"/>
      <c r="EQ194" s="71"/>
      <c r="ER194" s="71"/>
      <c r="ES194" s="71"/>
      <c r="ET194" s="71"/>
      <c r="EW194" s="71">
        <f t="shared" si="974"/>
        <v>1</v>
      </c>
      <c r="EX194" s="71">
        <f t="shared" si="975"/>
        <v>1</v>
      </c>
      <c r="EY194" s="71">
        <f t="shared" si="967"/>
        <v>0.86825929287474124</v>
      </c>
      <c r="EZ194" s="71"/>
      <c r="FA194" s="71">
        <f t="shared" si="976"/>
        <v>1</v>
      </c>
      <c r="FB194" s="71">
        <f t="shared" si="977"/>
        <v>1</v>
      </c>
      <c r="FC194" s="71">
        <f t="shared" si="968"/>
        <v>0.98091731291360018</v>
      </c>
      <c r="FD194" s="71"/>
      <c r="FE194" s="71">
        <f t="shared" si="978"/>
        <v>1</v>
      </c>
      <c r="FF194" s="71">
        <f t="shared" si="979"/>
        <v>1</v>
      </c>
      <c r="FG194" s="71">
        <f t="shared" si="969"/>
        <v>0.98289592864137765</v>
      </c>
      <c r="FH194" s="71"/>
      <c r="FI194" s="71">
        <f t="shared" si="980"/>
        <v>1</v>
      </c>
      <c r="FJ194" s="71">
        <f t="shared" si="981"/>
        <v>1</v>
      </c>
      <c r="FK194" s="71">
        <f t="shared" si="970"/>
        <v>0.95077305390055245</v>
      </c>
      <c r="FM194" s="71">
        <f t="shared" si="982"/>
        <v>1</v>
      </c>
      <c r="FN194" s="71">
        <f t="shared" si="983"/>
        <v>1</v>
      </c>
      <c r="FO194" s="71">
        <f t="shared" si="971"/>
        <v>1.0100972726563646</v>
      </c>
      <c r="FQ194" s="238"/>
      <c r="FS194" s="51">
        <f t="shared" si="972"/>
        <v>1998</v>
      </c>
      <c r="FT194" s="71">
        <f t="shared" si="966"/>
        <v>1.2122190330677469</v>
      </c>
      <c r="FU194" s="71">
        <f t="shared" si="961"/>
        <v>1.007386401204132</v>
      </c>
      <c r="FV194" s="71">
        <f t="shared" si="962"/>
        <v>0.99783798439595106</v>
      </c>
      <c r="FW194" s="71">
        <f t="shared" si="963"/>
        <v>1.1116592109509762</v>
      </c>
      <c r="FX194" s="71">
        <f t="shared" si="964"/>
        <v>1.0142814637551762</v>
      </c>
      <c r="FY194" s="71">
        <f t="shared" si="965"/>
        <v>1.0695345611576814</v>
      </c>
      <c r="GB194" s="583" t="s">
        <v>1461</v>
      </c>
      <c r="GE194" s="736" t="s">
        <v>136</v>
      </c>
    </row>
    <row r="195" spans="1:187" x14ac:dyDescent="0.2">
      <c r="A195" s="75" t="s">
        <v>44</v>
      </c>
      <c r="B195" s="50">
        <f t="shared" si="973"/>
        <v>1968</v>
      </c>
      <c r="D195" s="79">
        <f>Northeast!D195</f>
        <v>232.03800000000001</v>
      </c>
      <c r="E195" s="79">
        <f>Midwest!D195</f>
        <v>349.31600000000003</v>
      </c>
      <c r="F195" s="79">
        <f>South!D195</f>
        <v>485.96199999999999</v>
      </c>
      <c r="G195" s="79">
        <f>West!D195</f>
        <v>234.60300000000001</v>
      </c>
      <c r="H195" s="79">
        <f t="shared" si="984"/>
        <v>1301.9190000000001</v>
      </c>
      <c r="J195" s="69"/>
      <c r="K195" s="69"/>
      <c r="L195" s="69"/>
      <c r="M195" s="69"/>
      <c r="N195" s="69"/>
      <c r="V195" s="70"/>
      <c r="W195" s="70"/>
      <c r="X195" s="70"/>
      <c r="Y195" s="70"/>
      <c r="Z195" s="70"/>
      <c r="AU195" s="124"/>
      <c r="AV195" s="124"/>
      <c r="AW195" s="124"/>
      <c r="AX195" s="124"/>
      <c r="AY195" s="124"/>
      <c r="BB195" s="71"/>
      <c r="BC195" s="71"/>
      <c r="BD195" s="71"/>
      <c r="BE195" s="71"/>
      <c r="BF195" s="71"/>
      <c r="BG195" s="71"/>
      <c r="BH195" s="71"/>
      <c r="BI195" s="71"/>
      <c r="BJ195" s="71"/>
      <c r="BK195" s="71"/>
      <c r="BL195" s="71"/>
      <c r="BM195" s="71"/>
      <c r="BN195" s="71"/>
      <c r="BO195" s="71"/>
      <c r="BP195" s="71"/>
      <c r="BQ195" s="71"/>
      <c r="BR195" s="71"/>
      <c r="BS195" s="71"/>
      <c r="BT195" s="71"/>
      <c r="BU195" s="72"/>
      <c r="BV195" s="71"/>
      <c r="CJ195" s="142"/>
      <c r="CK195" s="72"/>
      <c r="CL195" s="72"/>
      <c r="CM195" s="72"/>
      <c r="CN195" s="72"/>
      <c r="CO195" s="72"/>
      <c r="CP195" s="72"/>
      <c r="CQ195" s="72"/>
      <c r="CR195" s="72"/>
      <c r="CS195" s="72"/>
      <c r="CT195" s="72"/>
      <c r="CU195" s="72"/>
      <c r="CV195" s="142"/>
      <c r="CX195" s="53"/>
      <c r="CZ195" s="71"/>
      <c r="DA195" s="71"/>
      <c r="DB195" s="71"/>
      <c r="DC195" s="71"/>
      <c r="DE195" s="71"/>
      <c r="DF195" s="71"/>
      <c r="DG195" s="71"/>
      <c r="DH195" s="71"/>
      <c r="DI195" s="71"/>
      <c r="DJ195" s="71"/>
      <c r="DK195" s="71"/>
      <c r="DL195" s="71"/>
      <c r="DM195" s="71"/>
      <c r="DN195" s="71"/>
      <c r="DQ195" s="71"/>
      <c r="DR195" s="71"/>
      <c r="DS195" s="71"/>
      <c r="DT195" s="71"/>
      <c r="DV195" s="71"/>
      <c r="DW195" s="71"/>
      <c r="DX195" s="71"/>
      <c r="DY195" s="71"/>
      <c r="DZ195" s="71"/>
      <c r="EB195" s="71"/>
      <c r="EC195" s="71"/>
      <c r="ED195" s="71"/>
      <c r="EE195" s="71"/>
      <c r="EG195" s="71"/>
      <c r="EH195" s="71"/>
      <c r="EI195" s="71"/>
      <c r="EJ195" s="71"/>
      <c r="EL195" s="71"/>
      <c r="EM195" s="71"/>
      <c r="EN195" s="71"/>
      <c r="EO195" s="71"/>
      <c r="EQ195" s="71"/>
      <c r="ER195" s="71"/>
      <c r="ES195" s="71"/>
      <c r="ET195" s="71"/>
      <c r="EW195" s="71">
        <f t="shared" si="974"/>
        <v>1</v>
      </c>
      <c r="EX195" s="71">
        <f t="shared" si="975"/>
        <v>1</v>
      </c>
      <c r="EY195" s="71">
        <f t="shared" si="967"/>
        <v>0.86825929287474124</v>
      </c>
      <c r="EZ195" s="71"/>
      <c r="FA195" s="71">
        <f t="shared" si="976"/>
        <v>1</v>
      </c>
      <c r="FB195" s="71">
        <f t="shared" si="977"/>
        <v>1</v>
      </c>
      <c r="FC195" s="71">
        <f t="shared" si="968"/>
        <v>0.98091731291360018</v>
      </c>
      <c r="FD195" s="71"/>
      <c r="FE195" s="71">
        <f t="shared" si="978"/>
        <v>1</v>
      </c>
      <c r="FF195" s="71">
        <f t="shared" si="979"/>
        <v>1</v>
      </c>
      <c r="FG195" s="71">
        <f t="shared" si="969"/>
        <v>0.98289592864137765</v>
      </c>
      <c r="FH195" s="71"/>
      <c r="FI195" s="71">
        <f t="shared" si="980"/>
        <v>1</v>
      </c>
      <c r="FJ195" s="71">
        <f t="shared" si="981"/>
        <v>1</v>
      </c>
      <c r="FK195" s="71">
        <f t="shared" si="970"/>
        <v>0.95077305390055245</v>
      </c>
      <c r="FM195" s="71">
        <f t="shared" si="982"/>
        <v>1</v>
      </c>
      <c r="FN195" s="71">
        <f t="shared" si="983"/>
        <v>1</v>
      </c>
      <c r="FO195" s="71">
        <f t="shared" si="971"/>
        <v>1.0100972726563646</v>
      </c>
      <c r="FQ195" s="238"/>
      <c r="FS195" s="51">
        <f t="shared" si="972"/>
        <v>1999</v>
      </c>
      <c r="FT195" s="71">
        <f t="shared" si="966"/>
        <v>1.2128954279110369</v>
      </c>
      <c r="FU195" s="71">
        <f t="shared" si="961"/>
        <v>1.0080885624887077</v>
      </c>
      <c r="FV195" s="71">
        <f t="shared" si="962"/>
        <v>0.99745805132816812</v>
      </c>
      <c r="FW195" s="71">
        <f t="shared" si="963"/>
        <v>1.1230351045655806</v>
      </c>
      <c r="FX195" s="71">
        <f t="shared" si="964"/>
        <v>0.99846825961065511</v>
      </c>
      <c r="FY195" s="71">
        <f t="shared" si="965"/>
        <v>1.0757279079245583</v>
      </c>
      <c r="GB195" s="736" t="s">
        <v>22</v>
      </c>
      <c r="GC195" s="736" t="s">
        <v>23</v>
      </c>
      <c r="GD195" s="736" t="s">
        <v>24</v>
      </c>
      <c r="GE195" s="736" t="s">
        <v>25</v>
      </c>
    </row>
    <row r="196" spans="1:187" x14ac:dyDescent="0.2">
      <c r="A196" s="75" t="s">
        <v>44</v>
      </c>
      <c r="B196" s="50">
        <f t="shared" si="973"/>
        <v>1969</v>
      </c>
      <c r="D196" s="79">
        <f>Northeast!D196</f>
        <v>254.52199999999999</v>
      </c>
      <c r="E196" s="79">
        <f>Midwest!D196</f>
        <v>384.55799999999999</v>
      </c>
      <c r="F196" s="79">
        <f>South!D196</f>
        <v>557.38700000000006</v>
      </c>
      <c r="G196" s="79">
        <f>West!D196</f>
        <v>259.55599999999998</v>
      </c>
      <c r="H196" s="79">
        <f t="shared" si="984"/>
        <v>1456.0230000000001</v>
      </c>
      <c r="J196" s="69"/>
      <c r="K196" s="69"/>
      <c r="L196" s="69"/>
      <c r="M196" s="69"/>
      <c r="N196" s="69"/>
      <c r="V196" s="70"/>
      <c r="W196" s="70"/>
      <c r="X196" s="70"/>
      <c r="Y196" s="70"/>
      <c r="Z196" s="70"/>
      <c r="AU196" s="124"/>
      <c r="AV196" s="124"/>
      <c r="AW196" s="124"/>
      <c r="AX196" s="124"/>
      <c r="AY196" s="124"/>
      <c r="BB196" s="71"/>
      <c r="BC196" s="71"/>
      <c r="BD196" s="71"/>
      <c r="BE196" s="71"/>
      <c r="BF196" s="71"/>
      <c r="BG196" s="71"/>
      <c r="BH196" s="71"/>
      <c r="BI196" s="71"/>
      <c r="BJ196" s="71"/>
      <c r="BK196" s="71"/>
      <c r="BL196" s="71"/>
      <c r="BM196" s="71"/>
      <c r="BN196" s="71"/>
      <c r="BO196" s="71"/>
      <c r="BP196" s="71"/>
      <c r="BQ196" s="71"/>
      <c r="BR196" s="71"/>
      <c r="BS196" s="71"/>
      <c r="BT196" s="71"/>
      <c r="BU196" s="72"/>
      <c r="BV196" s="71"/>
      <c r="CJ196" s="142"/>
      <c r="CK196" s="72"/>
      <c r="CL196" s="72"/>
      <c r="CM196" s="72"/>
      <c r="CN196" s="72"/>
      <c r="CO196" s="72"/>
      <c r="CP196" s="72"/>
      <c r="CQ196" s="72"/>
      <c r="CR196" s="72"/>
      <c r="CS196" s="72"/>
      <c r="CT196" s="72"/>
      <c r="CU196" s="72"/>
      <c r="CV196" s="142"/>
      <c r="CX196" s="53"/>
      <c r="CZ196" s="71">
        <f>D196/$H196</f>
        <v>0.1748063045707382</v>
      </c>
      <c r="DA196" s="71">
        <f t="shared" ref="DA196:DA207" si="985">E196/$H196</f>
        <v>0.26411533334294851</v>
      </c>
      <c r="DB196" s="71">
        <f t="shared" ref="DB196:DB207" si="986">F196/$H196</f>
        <v>0.38281469454809436</v>
      </c>
      <c r="DC196" s="71">
        <f t="shared" ref="DC196:DC207" si="987">G196/$H196</f>
        <v>0.17826366753821882</v>
      </c>
      <c r="DE196" s="71"/>
      <c r="DF196" s="71"/>
      <c r="DG196" s="71"/>
      <c r="DH196" s="71"/>
      <c r="DI196" s="71"/>
      <c r="DJ196" s="71"/>
      <c r="DK196" s="71"/>
      <c r="DL196" s="71"/>
      <c r="DM196" s="71"/>
      <c r="DN196" s="71"/>
      <c r="DQ196" s="71"/>
      <c r="DR196" s="71"/>
      <c r="DS196" s="71"/>
      <c r="DT196" s="71"/>
      <c r="DV196" s="71"/>
      <c r="DW196" s="71"/>
      <c r="DX196" s="71"/>
      <c r="DY196" s="71"/>
      <c r="DZ196" s="71"/>
      <c r="EB196" s="71"/>
      <c r="EC196" s="71"/>
      <c r="ED196" s="71"/>
      <c r="EE196" s="71"/>
      <c r="EG196" s="71"/>
      <c r="EH196" s="71"/>
      <c r="EI196" s="71"/>
      <c r="EJ196" s="71"/>
      <c r="EL196" s="71"/>
      <c r="EM196" s="71"/>
      <c r="EN196" s="71"/>
      <c r="EO196" s="71"/>
      <c r="EQ196" s="71"/>
      <c r="ER196" s="71"/>
      <c r="ES196" s="71"/>
      <c r="ET196" s="71"/>
      <c r="EW196" s="71">
        <f t="shared" si="974"/>
        <v>1</v>
      </c>
      <c r="EX196" s="71">
        <f t="shared" si="975"/>
        <v>1</v>
      </c>
      <c r="EY196" s="71">
        <f t="shared" si="967"/>
        <v>0.86825929287474124</v>
      </c>
      <c r="EZ196" s="71"/>
      <c r="FA196" s="71">
        <f t="shared" si="976"/>
        <v>1</v>
      </c>
      <c r="FB196" s="71">
        <f t="shared" si="977"/>
        <v>1</v>
      </c>
      <c r="FC196" s="71">
        <f t="shared" si="968"/>
        <v>0.98091731291360018</v>
      </c>
      <c r="FD196" s="71"/>
      <c r="FE196" s="71">
        <f t="shared" si="978"/>
        <v>1</v>
      </c>
      <c r="FF196" s="71">
        <f t="shared" si="979"/>
        <v>1</v>
      </c>
      <c r="FG196" s="71">
        <f t="shared" si="969"/>
        <v>0.98289592864137765</v>
      </c>
      <c r="FH196" s="71"/>
      <c r="FI196" s="71">
        <f t="shared" si="980"/>
        <v>1</v>
      </c>
      <c r="FJ196" s="71">
        <f t="shared" si="981"/>
        <v>1</v>
      </c>
      <c r="FK196" s="71">
        <f t="shared" si="970"/>
        <v>0.95077305390055245</v>
      </c>
      <c r="FM196" s="71">
        <f t="shared" si="982"/>
        <v>1</v>
      </c>
      <c r="FN196" s="71">
        <f t="shared" si="983"/>
        <v>1</v>
      </c>
      <c r="FO196" s="71">
        <f t="shared" si="971"/>
        <v>1.0100972726563646</v>
      </c>
      <c r="FQ196" s="238"/>
      <c r="FS196" s="51">
        <f t="shared" si="972"/>
        <v>2000</v>
      </c>
      <c r="FT196" s="71">
        <f t="shared" si="966"/>
        <v>1.2487190224203342</v>
      </c>
      <c r="FU196" s="71">
        <f t="shared" si="961"/>
        <v>1.0092401987000326</v>
      </c>
      <c r="FV196" s="71">
        <f t="shared" si="962"/>
        <v>0.9973652640109687</v>
      </c>
      <c r="FW196" s="71">
        <f t="shared" si="963"/>
        <v>1.133343681850502</v>
      </c>
      <c r="FX196" s="71">
        <f t="shared" si="964"/>
        <v>1.0020315343866983</v>
      </c>
      <c r="FY196" s="71">
        <f t="shared" si="965"/>
        <v>1.0923779658549517</v>
      </c>
      <c r="GB196" s="118">
        <f>CZ197</f>
        <v>0.17621358857160099</v>
      </c>
      <c r="GC196" s="118">
        <f>DA197</f>
        <v>0.26343696731079635</v>
      </c>
      <c r="GD196" s="118">
        <f>DB197</f>
        <v>0.38744324267245939</v>
      </c>
      <c r="GE196" s="118">
        <f>DC197</f>
        <v>0.1729062014451434</v>
      </c>
    </row>
    <row r="197" spans="1:187" x14ac:dyDescent="0.2">
      <c r="A197" s="75" t="s">
        <v>44</v>
      </c>
      <c r="B197" s="50">
        <f t="shared" si="973"/>
        <v>1970</v>
      </c>
      <c r="D197" s="79">
        <f>Northeast!D197</f>
        <v>280.35300000000001</v>
      </c>
      <c r="E197" s="79">
        <f>Midwest!D197</f>
        <v>419.12400000000002</v>
      </c>
      <c r="F197" s="79">
        <f>South!D197</f>
        <v>616.41600000000005</v>
      </c>
      <c r="G197" s="79">
        <f>West!D197</f>
        <v>275.09100000000001</v>
      </c>
      <c r="H197" s="79">
        <f t="shared" si="984"/>
        <v>1590.9839999999999</v>
      </c>
      <c r="J197" s="321">
        <f t="shared" ref="J197:M216" si="988">J36</f>
        <v>15481</v>
      </c>
      <c r="K197" s="321">
        <f t="shared" si="988"/>
        <v>17536</v>
      </c>
      <c r="L197" s="321">
        <f t="shared" si="988"/>
        <v>19257</v>
      </c>
      <c r="M197" s="321">
        <f t="shared" si="988"/>
        <v>11169</v>
      </c>
      <c r="N197" s="321">
        <f>SUM(J197:M197)</f>
        <v>63443</v>
      </c>
      <c r="P197" s="84">
        <f t="shared" ref="P197:S216" si="989">P36</f>
        <v>24.168395702874459</v>
      </c>
      <c r="Q197" s="84">
        <f t="shared" si="989"/>
        <v>25.732072492652321</v>
      </c>
      <c r="R197" s="84">
        <f t="shared" si="989"/>
        <v>27.259041887492781</v>
      </c>
      <c r="S197" s="84">
        <f t="shared" si="989"/>
        <v>15.090738428634269</v>
      </c>
      <c r="T197" s="79">
        <f>SUM(P197:S197)</f>
        <v>92.250248511653837</v>
      </c>
      <c r="V197" s="84">
        <f>D197/J197*1000</f>
        <v>18.10948905109489</v>
      </c>
      <c r="W197" s="84">
        <f>E197/K197*1000</f>
        <v>23.90077554744526</v>
      </c>
      <c r="X197" s="84">
        <f>F197/L197*1000</f>
        <v>32.009970400373895</v>
      </c>
      <c r="Y197" s="84">
        <f>G197/M197*1000</f>
        <v>24.629868385710449</v>
      </c>
      <c r="Z197" s="84">
        <f>H197/N197*1000</f>
        <v>25.077376542723389</v>
      </c>
      <c r="AC197" s="84">
        <f>D197/P197</f>
        <v>11.599983856878689</v>
      </c>
      <c r="AD197" s="84">
        <f>E197/Q197</f>
        <v>16.288000125900432</v>
      </c>
      <c r="AE197" s="84">
        <f>F197/R197</f>
        <v>22.61326728005173</v>
      </c>
      <c r="AF197" s="84">
        <f>G197/S197</f>
        <v>18.229127838967923</v>
      </c>
      <c r="AG197" s="84">
        <f>H197/T197</f>
        <v>17.24639256444944</v>
      </c>
      <c r="AI197" s="74">
        <f>AC197/AO197</f>
        <v>11.428056048454135</v>
      </c>
      <c r="AJ197" s="74">
        <f>AD197/AP197</f>
        <v>16.100190991110129</v>
      </c>
      <c r="AK197" s="74">
        <f>AE197/AQ197</f>
        <v>22.362155925569791</v>
      </c>
      <c r="AL197" s="74">
        <f>AF197/AR197</f>
        <v>18.271306274212254</v>
      </c>
      <c r="AM197" s="74">
        <f>(D197/AO197+E197/AP197+F197/AQ197+G197/AR197)/T197</f>
        <v>17.081661422589526</v>
      </c>
      <c r="AO197" s="118">
        <f>Northeast!V197</f>
        <v>1.0150443616740759</v>
      </c>
      <c r="AP197" s="118">
        <f>Midwest!V197</f>
        <v>1.0116650252716879</v>
      </c>
      <c r="AQ197" s="118">
        <f>South!V197</f>
        <v>1.011229299863472</v>
      </c>
      <c r="AR197" s="118">
        <f>West!V197</f>
        <v>0.99769154790515102</v>
      </c>
      <c r="AS197" s="118">
        <f>AG197/AM197</f>
        <v>1.0096437423611537</v>
      </c>
      <c r="AU197" s="124">
        <f>P197/J197*1000000</f>
        <v>1561.1650218251054</v>
      </c>
      <c r="AV197" s="124">
        <f>Q197/K197*1000000</f>
        <v>1467.3855207944982</v>
      </c>
      <c r="AW197" s="124">
        <f>R197/L197*1000000</f>
        <v>1415.5393824319874</v>
      </c>
      <c r="AX197" s="124">
        <f>S197/M197*1000000</f>
        <v>1351.1270864566452</v>
      </c>
      <c r="AY197" s="124">
        <f>T197/N197*1000000</f>
        <v>1454.0650428203874</v>
      </c>
      <c r="BB197" s="71">
        <f t="shared" ref="BB197:BB240" si="990">AI197/AI$247</f>
        <v>0.87446400440780625</v>
      </c>
      <c r="BC197" s="71">
        <f t="shared" ref="BC197:BC240" si="991">AJ197/AJ$247</f>
        <v>0.87426293712696912</v>
      </c>
      <c r="BD197" s="71">
        <f t="shared" ref="BD197:BD240" si="992">AK197/AK$247</f>
        <v>0.81701119819004531</v>
      </c>
      <c r="BE197" s="71">
        <f t="shared" ref="BE197:BE240" si="993">AL197/AL$247</f>
        <v>0.89152843950670413</v>
      </c>
      <c r="BF197" s="71"/>
      <c r="BG197" s="71"/>
      <c r="BH197" s="71"/>
      <c r="BI197" s="71"/>
      <c r="BJ197" s="71"/>
      <c r="BK197" s="71"/>
      <c r="BL197" s="71"/>
      <c r="BM197" s="71"/>
      <c r="BN197" s="71"/>
      <c r="BO197" s="71"/>
      <c r="BP197" s="71"/>
      <c r="BQ197" s="147">
        <f>Northeast!AK197</f>
        <v>0.87337967832175767</v>
      </c>
      <c r="BR197" s="147">
        <f>Midwest!AK197</f>
        <v>0.88464644331754672</v>
      </c>
      <c r="BS197" s="147">
        <f>South!AK197</f>
        <v>0.84006248431771291</v>
      </c>
      <c r="BT197" s="147">
        <f>West!AK197</f>
        <v>0.90869448804043029</v>
      </c>
      <c r="BU197" s="72"/>
      <c r="BV197" s="147">
        <f>Northeast!AH197</f>
        <v>1.0012415288710772</v>
      </c>
      <c r="BW197" s="147">
        <f>Midwest!AH197</f>
        <v>0.98826253553720511</v>
      </c>
      <c r="BX197" s="147">
        <f>South!AH197</f>
        <v>0.97256003385701773</v>
      </c>
      <c r="BY197" s="147">
        <f>West!AH197</f>
        <v>0.98110910899135717</v>
      </c>
      <c r="CA197" s="147">
        <f>Northeast!AI197</f>
        <v>0.94356400948234664</v>
      </c>
      <c r="CB197" s="147">
        <f>Midwest!AI197</f>
        <v>0.93602147603006192</v>
      </c>
      <c r="CC197" s="147">
        <f>South!AI197</f>
        <v>0.9560764322649431</v>
      </c>
      <c r="CD197" s="147">
        <f>West!AI197</f>
        <v>0.97024600512003734</v>
      </c>
      <c r="CF197" s="147">
        <f>Northeast!AJ197</f>
        <v>1.0336758542108568</v>
      </c>
      <c r="CG197" s="147">
        <f>Midwest!AJ197</f>
        <v>1.0199475208801823</v>
      </c>
      <c r="CH197" s="147">
        <f>South!AJ197</f>
        <v>1.0124720934073588</v>
      </c>
      <c r="CI197" s="147">
        <f>West!AJ197</f>
        <v>0.97561394115031352</v>
      </c>
      <c r="CJ197" s="142"/>
      <c r="CK197" s="73">
        <f t="shared" ref="CK197:CK240" si="994">N197/N$247</f>
        <v>0.73053845009682616</v>
      </c>
      <c r="CL197" s="73">
        <f t="shared" ref="CL197:CL240" si="995">Z197/Z$247</f>
        <v>0.80395074015951107</v>
      </c>
      <c r="CM197" s="73">
        <f>FC197</f>
        <v>0.98091731291360018</v>
      </c>
      <c r="CN197" s="73">
        <f>FG197</f>
        <v>0.98289592864137765</v>
      </c>
      <c r="CO197" s="73">
        <f>FK197</f>
        <v>0.95077305390055245</v>
      </c>
      <c r="CP197" s="73">
        <f>FO197</f>
        <v>1.0100972726563646</v>
      </c>
      <c r="CQ197" s="73">
        <f>EY197</f>
        <v>0.86825929287474124</v>
      </c>
      <c r="CR197" s="73">
        <f>CK197*CM197*CN197*CO197*CP197*CQ197</f>
        <v>0.58731692767032517</v>
      </c>
      <c r="CS197" s="73">
        <f>CK197*CL197</f>
        <v>0.58731692767032539</v>
      </c>
      <c r="CT197" s="73"/>
      <c r="CU197" s="73">
        <f>CM197*CN197*CO197*CP197</f>
        <v>0.92593393097779608</v>
      </c>
      <c r="CV197" s="533">
        <f>CM197*CN197*CP197</f>
        <v>0.97387481395181152</v>
      </c>
      <c r="CW197" s="71">
        <f>CQ197*CO197</f>
        <v>0.82551753946405193</v>
      </c>
      <c r="CX197" s="53"/>
      <c r="CZ197" s="71">
        <f t="shared" ref="CZ197:CZ207" si="996">D197/$H197</f>
        <v>0.17621358857160099</v>
      </c>
      <c r="DA197" s="71">
        <f t="shared" si="985"/>
        <v>0.26343696731079635</v>
      </c>
      <c r="DB197" s="71">
        <f t="shared" si="986"/>
        <v>0.38744324267245939</v>
      </c>
      <c r="DC197" s="71">
        <f t="shared" si="987"/>
        <v>0.1729062014451434</v>
      </c>
      <c r="DE197" s="71">
        <f t="shared" ref="DE197:DE208" si="997">(CZ197-CZ196)/LN(CZ197/CZ196)</f>
        <v>0.17550900623664353</v>
      </c>
      <c r="DF197" s="71">
        <f t="shared" ref="DF197:DF208" si="998">(DA197-DA196)/LN(DA197/DA196)</f>
        <v>0.26377600494455317</v>
      </c>
      <c r="DG197" s="71">
        <f t="shared" ref="DG197:DG208" si="999">(DB197-DB196)/LN(DB197/DB196)</f>
        <v>0.38512433300640853</v>
      </c>
      <c r="DH197" s="71">
        <f t="shared" ref="DH197:DH208" si="1000">(DC197-DC196)/LN(DC197/DC196)</f>
        <v>0.17557131134842291</v>
      </c>
      <c r="DI197" s="71">
        <f t="shared" ref="DI197:DI208" si="1001">SUM(DE197:DH197)</f>
        <v>0.99998065553602822</v>
      </c>
      <c r="DJ197" s="71"/>
      <c r="DK197" s="71">
        <f t="shared" ref="DK197:DK208" si="1002">DE197/$DI197</f>
        <v>0.1755124014299696</v>
      </c>
      <c r="DL197" s="71">
        <f t="shared" ref="DL197:DL208" si="1003">DF197/$DI197</f>
        <v>0.26378110764868651</v>
      </c>
      <c r="DM197" s="71">
        <f t="shared" ref="DM197:DM208" si="1004">DG197/$DI197</f>
        <v>0.38513178317431251</v>
      </c>
      <c r="DN197" s="71">
        <f t="shared" ref="DN197:DN208" si="1005">DH197/$DI197</f>
        <v>0.17557470774703127</v>
      </c>
      <c r="DQ197" s="71"/>
      <c r="DR197" s="71"/>
      <c r="DS197" s="71"/>
      <c r="DT197" s="71"/>
      <c r="DV197" s="71">
        <f t="shared" ref="DV197:DV207" si="1006">J197/$N197</f>
        <v>0.24401431205964408</v>
      </c>
      <c r="DW197" s="71">
        <f t="shared" ref="DW197:DW207" si="1007">K197/$N197</f>
        <v>0.27640559242154372</v>
      </c>
      <c r="DX197" s="71">
        <f t="shared" ref="DX197:DX207" si="1008">L197/$N197</f>
        <v>0.30353230458837066</v>
      </c>
      <c r="DY197" s="71">
        <f t="shared" ref="DY197:DY207" si="1009">M197/$N197</f>
        <v>0.17604779093044151</v>
      </c>
      <c r="DZ197" s="71"/>
      <c r="EB197" s="71"/>
      <c r="EC197" s="71"/>
      <c r="ED197" s="71"/>
      <c r="EE197" s="71"/>
      <c r="EG197" s="71"/>
      <c r="EH197" s="71"/>
      <c r="EI197" s="71"/>
      <c r="EJ197" s="71"/>
      <c r="EL197" s="71"/>
      <c r="EM197" s="71"/>
      <c r="EN197" s="71"/>
      <c r="EO197" s="71"/>
      <c r="EQ197" s="71"/>
      <c r="ER197" s="71"/>
      <c r="ES197" s="71"/>
      <c r="ET197" s="71"/>
      <c r="EW197" s="71">
        <f t="shared" si="974"/>
        <v>1</v>
      </c>
      <c r="EX197" s="71">
        <f t="shared" si="975"/>
        <v>1</v>
      </c>
      <c r="EY197" s="71">
        <f t="shared" si="967"/>
        <v>0.86825929287474124</v>
      </c>
      <c r="EZ197" s="71"/>
      <c r="FA197" s="71">
        <f t="shared" si="976"/>
        <v>1</v>
      </c>
      <c r="FB197" s="71">
        <f t="shared" si="977"/>
        <v>1</v>
      </c>
      <c r="FC197" s="71">
        <f t="shared" si="968"/>
        <v>0.98091731291360018</v>
      </c>
      <c r="FD197" s="71"/>
      <c r="FE197" s="71">
        <f t="shared" si="978"/>
        <v>1</v>
      </c>
      <c r="FF197" s="71">
        <f t="shared" si="979"/>
        <v>1</v>
      </c>
      <c r="FG197" s="71">
        <f t="shared" si="969"/>
        <v>0.98289592864137765</v>
      </c>
      <c r="FH197" s="71"/>
      <c r="FI197" s="71">
        <f t="shared" si="980"/>
        <v>1</v>
      </c>
      <c r="FJ197" s="71">
        <f t="shared" si="981"/>
        <v>1</v>
      </c>
      <c r="FK197" s="71">
        <f t="shared" si="970"/>
        <v>0.95077305390055245</v>
      </c>
      <c r="FM197" s="71">
        <f t="shared" si="982"/>
        <v>1</v>
      </c>
      <c r="FN197" s="71">
        <f t="shared" si="983"/>
        <v>1</v>
      </c>
      <c r="FO197" s="71">
        <f t="shared" si="971"/>
        <v>1.0100972726563646</v>
      </c>
      <c r="FQ197" s="238"/>
      <c r="FS197" s="51">
        <f t="shared" si="972"/>
        <v>2001</v>
      </c>
      <c r="FT197" s="71">
        <f t="shared" si="966"/>
        <v>1.2447405643813563</v>
      </c>
      <c r="FU197" s="71">
        <f t="shared" si="961"/>
        <v>1.0103134887063339</v>
      </c>
      <c r="FV197" s="71">
        <f t="shared" si="962"/>
        <v>0.99711333397693114</v>
      </c>
      <c r="FW197" s="71">
        <f t="shared" si="963"/>
        <v>1.1443475287066034</v>
      </c>
      <c r="FX197" s="71">
        <f t="shared" si="964"/>
        <v>0.9917611384381011</v>
      </c>
      <c r="FY197" s="71">
        <f t="shared" si="965"/>
        <v>1.0887123384142885</v>
      </c>
      <c r="GB197" s="118">
        <f>AVERAGE(CZ196:CZ197)</f>
        <v>0.17550994657116958</v>
      </c>
      <c r="GC197" s="118">
        <f>AVERAGE(DA196,DA197)</f>
        <v>0.26377615032687241</v>
      </c>
      <c r="GD197" s="118">
        <f>AVERAGE(DB196,DB197)</f>
        <v>0.3851289686102769</v>
      </c>
      <c r="GE197" s="118">
        <f>AVERAGE(DC196,DC197)</f>
        <v>0.17558493449168111</v>
      </c>
    </row>
    <row r="198" spans="1:187" x14ac:dyDescent="0.2">
      <c r="A198" s="75" t="s">
        <v>44</v>
      </c>
      <c r="B198" s="50">
        <f t="shared" si="973"/>
        <v>1971</v>
      </c>
      <c r="D198" s="79">
        <f>Northeast!D198</f>
        <v>297.86599999999999</v>
      </c>
      <c r="E198" s="79">
        <f>Midwest!D198</f>
        <v>443.73400000000004</v>
      </c>
      <c r="F198" s="79">
        <f>South!D198</f>
        <v>661.75200000000007</v>
      </c>
      <c r="G198" s="79">
        <f>West!D198</f>
        <v>301.05400000000003</v>
      </c>
      <c r="H198" s="79">
        <f t="shared" si="984"/>
        <v>1704.4060000000002</v>
      </c>
      <c r="J198" s="321">
        <f t="shared" si="988"/>
        <v>15682.3</v>
      </c>
      <c r="K198" s="321">
        <f t="shared" si="988"/>
        <v>17897.5</v>
      </c>
      <c r="L198" s="321">
        <f t="shared" si="988"/>
        <v>20021.399999999998</v>
      </c>
      <c r="M198" s="321">
        <f t="shared" si="988"/>
        <v>11610</v>
      </c>
      <c r="N198" s="321">
        <f t="shared" ref="N198:N211" si="1010">SUM(J198:M198)</f>
        <v>65211.199999999997</v>
      </c>
      <c r="P198" s="84">
        <f t="shared" si="989"/>
        <v>24.588335555814719</v>
      </c>
      <c r="Q198" s="84">
        <f t="shared" si="989"/>
        <v>26.339520998215846</v>
      </c>
      <c r="R198" s="84">
        <f t="shared" si="989"/>
        <v>28.371423111374895</v>
      </c>
      <c r="S198" s="84">
        <f t="shared" si="989"/>
        <v>15.650550698675277</v>
      </c>
      <c r="T198" s="79">
        <f t="shared" ref="T198:T211" si="1011">SUM(P198:S198)</f>
        <v>94.949830364080739</v>
      </c>
      <c r="V198" s="84">
        <f t="shared" ref="V198:V211" si="1012">D198/J198*1000</f>
        <v>18.993770046485526</v>
      </c>
      <c r="W198" s="84">
        <f t="shared" ref="W198:W211" si="1013">E198/K198*1000</f>
        <v>24.793071658052803</v>
      </c>
      <c r="X198" s="84">
        <f t="shared" ref="X198:X211" si="1014">F198/L198*1000</f>
        <v>33.052234109502834</v>
      </c>
      <c r="Y198" s="84">
        <f t="shared" ref="Y198:Y211" si="1015">G198/M198*1000</f>
        <v>25.930577088716628</v>
      </c>
      <c r="Z198" s="84">
        <f t="shared" ref="Z198:Z211" si="1016">H198/N198*1000</f>
        <v>26.136706578011143</v>
      </c>
      <c r="AC198" s="84">
        <f t="shared" ref="AC198:AC211" si="1017">D198/P198</f>
        <v>12.114118067237772</v>
      </c>
      <c r="AD198" s="84">
        <f t="shared" ref="AD198:AD211" si="1018">E198/Q198</f>
        <v>16.846699681063189</v>
      </c>
      <c r="AE198" s="84">
        <f t="shared" ref="AE198:AE211" si="1019">F198/R198</f>
        <v>23.324596633810916</v>
      </c>
      <c r="AF198" s="84">
        <f t="shared" ref="AF198:AF211" si="1020">G198/S198</f>
        <v>19.236000431951727</v>
      </c>
      <c r="AG198" s="84">
        <f t="shared" ref="AG198:AG211" si="1021">H198/T198</f>
        <v>17.950595524652694</v>
      </c>
      <c r="AI198" s="74">
        <f t="shared" ref="AI198:AI211" si="1022">AC198/AO198</f>
        <v>12.082420833597739</v>
      </c>
      <c r="AJ198" s="74">
        <f t="shared" ref="AJ198:AJ211" si="1023">AD198/AP198</f>
        <v>16.887680305783853</v>
      </c>
      <c r="AK198" s="74">
        <f t="shared" ref="AK198:AK211" si="1024">AE198/AQ198</f>
        <v>23.63816795573171</v>
      </c>
      <c r="AL198" s="74">
        <f t="shared" ref="AL198:AL211" si="1025">AF198/AR198</f>
        <v>19.470474758821751</v>
      </c>
      <c r="AM198" s="74">
        <f t="shared" ref="AM198:AM211" si="1026">(D198/AO198+E198/AP198+F198/AQ198+G198/AR198)/T198</f>
        <v>18.086100188000781</v>
      </c>
      <c r="AO198" s="118">
        <f>Northeast!V198</f>
        <v>1.0026234174489181</v>
      </c>
      <c r="AP198" s="118">
        <f>Midwest!V198</f>
        <v>0.99757334198784964</v>
      </c>
      <c r="AQ198" s="118">
        <f>South!V198</f>
        <v>0.98673453363610786</v>
      </c>
      <c r="AR198" s="118">
        <f>West!V198</f>
        <v>0.98795744172782485</v>
      </c>
      <c r="AS198" s="118">
        <f t="shared" ref="AS198:AS211" si="1027">AG198/AM198</f>
        <v>0.99250780091122204</v>
      </c>
      <c r="AU198" s="124">
        <f t="shared" ref="AU198:AU211" si="1028">P198/J198*1000000</f>
        <v>1567.9036592728567</v>
      </c>
      <c r="AV198" s="124">
        <f t="shared" ref="AV198:AV211" si="1029">Q198/K198*1000000</f>
        <v>1471.6871629119066</v>
      </c>
      <c r="AW198" s="124">
        <f t="shared" ref="AW198:AW211" si="1030">R198/L198*1000000</f>
        <v>1417.0549068184491</v>
      </c>
      <c r="AX198" s="124">
        <f t="shared" ref="AX198:AX211" si="1031">S198/M198*1000000</f>
        <v>1348.0233159927025</v>
      </c>
      <c r="AY198" s="124">
        <f t="shared" ref="AY198:AY211" si="1032">T198/N198*1000000</f>
        <v>1456.0356252312602</v>
      </c>
      <c r="BB198" s="71">
        <f t="shared" si="990"/>
        <v>0.92453537682092402</v>
      </c>
      <c r="BC198" s="71">
        <f t="shared" si="991"/>
        <v>0.91702471067256874</v>
      </c>
      <c r="BD198" s="71">
        <f t="shared" si="992"/>
        <v>0.86363085870656309</v>
      </c>
      <c r="BE198" s="71">
        <f t="shared" si="993"/>
        <v>0.95004055636057239</v>
      </c>
      <c r="BF198" s="71"/>
      <c r="BG198" s="71"/>
      <c r="BH198" s="71"/>
      <c r="BI198" s="71"/>
      <c r="BJ198" s="71"/>
      <c r="BK198" s="71"/>
      <c r="BL198" s="71"/>
      <c r="BM198" s="71"/>
      <c r="BN198" s="71"/>
      <c r="BO198" s="71"/>
      <c r="BP198" s="71"/>
      <c r="BQ198" s="147">
        <f>Northeast!AK198</f>
        <v>0.92297950425977193</v>
      </c>
      <c r="BR198" s="147">
        <f>Midwest!AK198</f>
        <v>0.92655492367797909</v>
      </c>
      <c r="BS198" s="147">
        <f>South!AK198</f>
        <v>0.88585550233264299</v>
      </c>
      <c r="BT198" s="147">
        <f>West!AK198</f>
        <v>0.96458398926508293</v>
      </c>
      <c r="BU198" s="72"/>
      <c r="BV198" s="147">
        <f>Northeast!AH198</f>
        <v>1.0016857065124103</v>
      </c>
      <c r="BW198" s="147">
        <f>Midwest!AH198</f>
        <v>0.98971435717207112</v>
      </c>
      <c r="BX198" s="147">
        <f>South!AH198</f>
        <v>0.97491166045979538</v>
      </c>
      <c r="BY198" s="147">
        <f>West!AH198</f>
        <v>0.98492258521148479</v>
      </c>
      <c r="CA198" s="147">
        <f>Northeast!AI198</f>
        <v>0.94763682413022721</v>
      </c>
      <c r="CB198" s="147">
        <f>Midwest!AI198</f>
        <v>0.93876542392039519</v>
      </c>
      <c r="CC198" s="147">
        <f>South!AI198</f>
        <v>0.95710004006166105</v>
      </c>
      <c r="CD198" s="147">
        <f>West!AI198</f>
        <v>0.96801718377255952</v>
      </c>
      <c r="CF198" s="147">
        <f>Northeast!AJ198</f>
        <v>1.0210269192314338</v>
      </c>
      <c r="CG198" s="147">
        <f>Midwest!AJ198</f>
        <v>1.0057404690682252</v>
      </c>
      <c r="CH198" s="147">
        <f>South!AJ198</f>
        <v>0.98794722328829521</v>
      </c>
      <c r="CI198" s="147">
        <f>West!AJ198</f>
        <v>0.96609523798882335</v>
      </c>
      <c r="CJ198" s="142"/>
      <c r="CK198" s="73">
        <f t="shared" si="994"/>
        <v>0.75089905863458772</v>
      </c>
      <c r="CL198" s="73">
        <f t="shared" si="995"/>
        <v>0.83791159585316266</v>
      </c>
      <c r="CM198" s="73">
        <f t="shared" ref="CM198:CM211" si="1033">FC198</f>
        <v>0.98286884541439579</v>
      </c>
      <c r="CN198" s="73">
        <f t="shared" ref="CN198:CN211" si="1034">FG198</f>
        <v>0.98493948246419327</v>
      </c>
      <c r="CO198" s="73">
        <f t="shared" ref="CO198:CO211" si="1035">FK198</f>
        <v>0.95223414994891309</v>
      </c>
      <c r="CP198" s="73">
        <f t="shared" ref="CP198:CP211" si="1036">FO198</f>
        <v>0.99301283215076819</v>
      </c>
      <c r="CQ198" s="73">
        <f t="shared" ref="CQ198:CQ211" si="1037">EY198</f>
        <v>0.91536535535999619</v>
      </c>
      <c r="CR198" s="73">
        <f t="shared" ref="CR198:CR211" si="1038">CK198*CM198*CN198*CO198*CP198*CQ198</f>
        <v>0.62918702854514441</v>
      </c>
      <c r="CS198" s="73">
        <f t="shared" ref="CS198:CS211" si="1039">CK198*CL198</f>
        <v>0.62918702854514497</v>
      </c>
      <c r="CT198" s="73"/>
      <c r="CU198" s="73">
        <f t="shared" ref="CU198:CU211" si="1040">CM198*CN198*CO198*CP198</f>
        <v>0.91538486894517301</v>
      </c>
      <c r="CV198" s="533">
        <f t="shared" ref="CV198:CV237" si="1041">CM198*CN198*CP198</f>
        <v>0.96130228998223066</v>
      </c>
      <c r="CW198" s="71">
        <f t="shared" ref="CW198:CW238" si="1042">CQ198*CO198</f>
        <v>0.87164215105391074</v>
      </c>
      <c r="CX198" s="53"/>
      <c r="CZ198" s="71">
        <f t="shared" si="996"/>
        <v>0.17476235122382811</v>
      </c>
      <c r="DA198" s="71">
        <f t="shared" si="985"/>
        <v>0.2603452463790904</v>
      </c>
      <c r="DB198" s="71">
        <f t="shared" si="986"/>
        <v>0.38825960481246841</v>
      </c>
      <c r="DC198" s="71">
        <f t="shared" si="987"/>
        <v>0.17663279758461306</v>
      </c>
      <c r="DE198" s="71">
        <f t="shared" si="997"/>
        <v>0.17548696978194089</v>
      </c>
      <c r="DF198" s="71">
        <f t="shared" si="998"/>
        <v>0.26188806524136499</v>
      </c>
      <c r="DG198" s="71">
        <f t="shared" si="999"/>
        <v>0.38785128055030699</v>
      </c>
      <c r="DH198" s="71">
        <f t="shared" si="1000"/>
        <v>0.17476287748805761</v>
      </c>
      <c r="DI198" s="71">
        <f t="shared" si="1001"/>
        <v>0.99998919306167044</v>
      </c>
      <c r="DJ198" s="71"/>
      <c r="DK198" s="71">
        <f t="shared" si="1002"/>
        <v>0.1754888662792963</v>
      </c>
      <c r="DL198" s="71">
        <f t="shared" si="1003"/>
        <v>0.26189089548012151</v>
      </c>
      <c r="DM198" s="71">
        <f t="shared" si="1004"/>
        <v>0.38785547208047455</v>
      </c>
      <c r="DN198" s="71">
        <f t="shared" si="1005"/>
        <v>0.17476476616010767</v>
      </c>
      <c r="DQ198" s="71">
        <f>LN(BQ198/BQ197)</f>
        <v>5.5236655227580797E-2</v>
      </c>
      <c r="DR198" s="71">
        <f>LN(BR198/BR197)</f>
        <v>4.6285258675790919E-2</v>
      </c>
      <c r="DS198" s="71">
        <f>LN(BS198/BS197)</f>
        <v>5.3077572223097447E-2</v>
      </c>
      <c r="DT198" s="71">
        <f>LN(BT198/BT197)</f>
        <v>5.9687968262740608E-2</v>
      </c>
      <c r="DV198" s="71">
        <f t="shared" si="1006"/>
        <v>0.24048476335353436</v>
      </c>
      <c r="DW198" s="71">
        <f t="shared" si="1007"/>
        <v>0.27445438820325346</v>
      </c>
      <c r="DX198" s="71">
        <f t="shared" si="1008"/>
        <v>0.30702394680668349</v>
      </c>
      <c r="DY198" s="71">
        <f t="shared" si="1009"/>
        <v>0.17803690163652872</v>
      </c>
      <c r="DZ198" s="71"/>
      <c r="EB198" s="71">
        <f t="shared" ref="EB198:EB208" si="1043">LN(DV198/DV197)</f>
        <v>-1.457014605564908E-2</v>
      </c>
      <c r="EC198" s="71">
        <f t="shared" ref="EC198:EC208" si="1044">LN(DW198/DW197)</f>
        <v>-7.0842408134555732E-3</v>
      </c>
      <c r="ED198" s="71">
        <f t="shared" ref="ED198:ED208" si="1045">LN(DX198/DX197)</f>
        <v>1.1437702178206662E-2</v>
      </c>
      <c r="EE198" s="71">
        <f t="shared" ref="EE198:EE208" si="1046">LN(DY198/DY197)</f>
        <v>1.1235343815056803E-2</v>
      </c>
      <c r="EG198" s="71">
        <f t="shared" ref="EG198:EG228" si="1047">LN(BV198/BV197)</f>
        <v>4.4352849246619776E-4</v>
      </c>
      <c r="EH198" s="71">
        <f t="shared" ref="EH198:EH228" si="1048">LN(BW198/BW197)</f>
        <v>1.4679867099950039E-3</v>
      </c>
      <c r="EI198" s="71">
        <f t="shared" ref="EI198:EI228" si="1049">LN(BX198/BX197)</f>
        <v>2.4150571765730378E-3</v>
      </c>
      <c r="EJ198" s="71">
        <f t="shared" ref="EJ198:EJ228" si="1050">LN(BY198/BY197)</f>
        <v>3.8793687954752562E-3</v>
      </c>
      <c r="EL198" s="71">
        <f t="shared" ref="EL198:EL228" si="1051">LN(CA198/CA197)</f>
        <v>4.3071268496078429E-3</v>
      </c>
      <c r="EM198" s="71">
        <f t="shared" ref="EM198:EM228" si="1052">LN(CB198/CB197)</f>
        <v>2.9272125271574425E-3</v>
      </c>
      <c r="EN198" s="71">
        <f t="shared" ref="EN198:EN228" si="1053">LN(CC198/CC197)</f>
        <v>1.0700611357037616E-3</v>
      </c>
      <c r="EO198" s="71">
        <f t="shared" ref="EO198:EO228" si="1054">LN(CD198/CD197)</f>
        <v>-2.2998139185947536E-3</v>
      </c>
      <c r="EQ198" s="71">
        <f t="shared" ref="EQ198:EQ228" si="1055">LN(CF198/CF197)</f>
        <v>-1.231233532555664E-2</v>
      </c>
      <c r="ER198" s="71">
        <f t="shared" ref="ER198:ER228" si="1056">LN(CG198/CG197)</f>
        <v>-1.4027120494481772E-2</v>
      </c>
      <c r="ES198" s="71">
        <f t="shared" ref="ES198:ES228" si="1057">LN(CH198/CH197)</f>
        <v>-2.4520957937354475E-2</v>
      </c>
      <c r="ET198" s="71">
        <f t="shared" ref="ET198:ET228" si="1058">LN(CI198/CI197)</f>
        <v>-9.8045366582561067E-3</v>
      </c>
      <c r="EW198" s="71">
        <f t="shared" si="974"/>
        <v>1.0542534504056851</v>
      </c>
      <c r="EX198" s="71">
        <f t="shared" si="975"/>
        <v>1.0542534504056851</v>
      </c>
      <c r="EY198" s="71">
        <f t="shared" si="967"/>
        <v>0.91536535535999619</v>
      </c>
      <c r="EZ198" s="71"/>
      <c r="FA198" s="71">
        <f t="shared" si="976"/>
        <v>1.0019894974582506</v>
      </c>
      <c r="FB198" s="71">
        <f t="shared" si="977"/>
        <v>1.0019894974582506</v>
      </c>
      <c r="FC198" s="71">
        <f t="shared" si="968"/>
        <v>0.98286884541439579</v>
      </c>
      <c r="FD198" s="71"/>
      <c r="FE198" s="71">
        <f t="shared" si="978"/>
        <v>1.0020791151568207</v>
      </c>
      <c r="FF198" s="71">
        <f t="shared" si="979"/>
        <v>1.0020791151568207</v>
      </c>
      <c r="FG198" s="71">
        <f t="shared" si="969"/>
        <v>0.98493948246419327</v>
      </c>
      <c r="FH198" s="71"/>
      <c r="FI198" s="71">
        <f t="shared" si="980"/>
        <v>1.0015367453277799</v>
      </c>
      <c r="FJ198" s="71">
        <f t="shared" si="981"/>
        <v>1.0015367453277799</v>
      </c>
      <c r="FK198" s="71">
        <f t="shared" si="970"/>
        <v>0.95223414994891309</v>
      </c>
      <c r="FM198" s="71">
        <f t="shared" si="982"/>
        <v>0.9830863413177352</v>
      </c>
      <c r="FN198" s="71">
        <f t="shared" si="983"/>
        <v>0.9830863413177352</v>
      </c>
      <c r="FO198" s="71">
        <f t="shared" si="971"/>
        <v>0.99301283215076819</v>
      </c>
      <c r="FQ198" s="238"/>
      <c r="FS198" s="51">
        <f t="shared" ref="FS198:FS204" si="1059">FS197+1</f>
        <v>2002</v>
      </c>
      <c r="FT198" s="71">
        <f t="shared" ref="FT198:FY198" si="1060">CL229</f>
        <v>1.3002201570468421</v>
      </c>
      <c r="FU198" s="71">
        <f t="shared" si="1060"/>
        <v>1.0108680282678542</v>
      </c>
      <c r="FV198" s="71">
        <f t="shared" si="1060"/>
        <v>0.99643812888972749</v>
      </c>
      <c r="FW198" s="71">
        <f t="shared" si="1060"/>
        <v>1.1553055214720729</v>
      </c>
      <c r="FX198" s="71">
        <f t="shared" si="1060"/>
        <v>1.0148915839059591</v>
      </c>
      <c r="FY198" s="71">
        <f t="shared" si="1060"/>
        <v>1.1009195807306691</v>
      </c>
      <c r="GB198" s="118">
        <f>AVERAGE(CZ196:CZ198)</f>
        <v>0.17526074812205575</v>
      </c>
      <c r="GC198" s="118">
        <f>AVERAGE(DA196:DA198)</f>
        <v>0.26263251567761176</v>
      </c>
      <c r="GD198" s="118">
        <f>AVERAGE(DB196:DB198)</f>
        <v>0.38617251401100744</v>
      </c>
      <c r="GE198" s="118">
        <f>AVERAGE(DC196:DC198)</f>
        <v>0.17593422218932508</v>
      </c>
    </row>
    <row r="199" spans="1:187" x14ac:dyDescent="0.2">
      <c r="A199" s="75" t="s">
        <v>44</v>
      </c>
      <c r="B199" s="50">
        <f t="shared" si="973"/>
        <v>1972</v>
      </c>
      <c r="D199" s="79">
        <f>Northeast!D199</f>
        <v>315.50200000000001</v>
      </c>
      <c r="E199" s="79">
        <f>Midwest!D199</f>
        <v>472.10200000000003</v>
      </c>
      <c r="F199" s="79">
        <f>South!D199</f>
        <v>723.505</v>
      </c>
      <c r="G199" s="79">
        <f>West!D199</f>
        <v>326.62400000000002</v>
      </c>
      <c r="H199" s="79">
        <f t="shared" si="984"/>
        <v>1837.7329999999999</v>
      </c>
      <c r="J199" s="321">
        <f t="shared" si="988"/>
        <v>15917.15</v>
      </c>
      <c r="K199" s="321">
        <f t="shared" si="988"/>
        <v>18319.25</v>
      </c>
      <c r="L199" s="321">
        <f t="shared" si="988"/>
        <v>20913.199999999997</v>
      </c>
      <c r="M199" s="321">
        <f t="shared" si="988"/>
        <v>12124.5</v>
      </c>
      <c r="N199" s="321">
        <f t="shared" si="1010"/>
        <v>67274.100000000006</v>
      </c>
      <c r="P199" s="84">
        <f t="shared" si="989"/>
        <v>25.07420158277921</v>
      </c>
      <c r="Q199" s="84">
        <f t="shared" si="989"/>
        <v>27.0390999425864</v>
      </c>
      <c r="R199" s="84">
        <f t="shared" si="989"/>
        <v>29.665099917240919</v>
      </c>
      <c r="S199" s="84">
        <f t="shared" si="989"/>
        <v>16.301431618658551</v>
      </c>
      <c r="T199" s="79">
        <f t="shared" si="1011"/>
        <v>98.079833061265091</v>
      </c>
      <c r="V199" s="84">
        <f t="shared" si="1012"/>
        <v>19.821513273418923</v>
      </c>
      <c r="W199" s="84">
        <f t="shared" si="1013"/>
        <v>25.770814853228163</v>
      </c>
      <c r="X199" s="84">
        <f t="shared" si="1014"/>
        <v>34.595614253198939</v>
      </c>
      <c r="Y199" s="84">
        <f t="shared" si="1015"/>
        <v>26.93917274939173</v>
      </c>
      <c r="Z199" s="84">
        <f t="shared" si="1016"/>
        <v>27.317095286298883</v>
      </c>
      <c r="AC199" s="84">
        <f t="shared" si="1017"/>
        <v>12.582733649899529</v>
      </c>
      <c r="AD199" s="84">
        <f t="shared" si="1018"/>
        <v>17.459974666406797</v>
      </c>
      <c r="AE199" s="84">
        <f t="shared" si="1019"/>
        <v>24.389097020351162</v>
      </c>
      <c r="AF199" s="84">
        <f t="shared" si="1020"/>
        <v>20.036522413537444</v>
      </c>
      <c r="AG199" s="84">
        <f t="shared" si="1021"/>
        <v>18.737113865722723</v>
      </c>
      <c r="AI199" s="74">
        <f t="shared" si="1022"/>
        <v>12.601172828866249</v>
      </c>
      <c r="AJ199" s="74">
        <f t="shared" si="1023"/>
        <v>17.431645331773368</v>
      </c>
      <c r="AK199" s="74">
        <f t="shared" si="1024"/>
        <v>24.702967274313234</v>
      </c>
      <c r="AL199" s="74">
        <f t="shared" si="1025"/>
        <v>20.104865692437883</v>
      </c>
      <c r="AM199" s="74">
        <f t="shared" si="1026"/>
        <v>18.840309735826569</v>
      </c>
      <c r="AO199" s="118">
        <f>Northeast!V199</f>
        <v>0.99853670930340066</v>
      </c>
      <c r="AP199" s="118">
        <f>Midwest!V199</f>
        <v>1.0016251669933758</v>
      </c>
      <c r="AQ199" s="118">
        <f>South!V199</f>
        <v>0.98729422864562344</v>
      </c>
      <c r="AR199" s="118">
        <f>West!V199</f>
        <v>0.99660065976336532</v>
      </c>
      <c r="AS199" s="118">
        <f t="shared" si="1027"/>
        <v>0.99452260225278521</v>
      </c>
      <c r="AU199" s="124">
        <f t="shared" si="1028"/>
        <v>1575.2946716453141</v>
      </c>
      <c r="AV199" s="124">
        <f t="shared" si="1029"/>
        <v>1475.9938284911445</v>
      </c>
      <c r="AW199" s="124">
        <f t="shared" si="1030"/>
        <v>1418.486884706354</v>
      </c>
      <c r="AX199" s="124">
        <f t="shared" si="1031"/>
        <v>1344.5034119888285</v>
      </c>
      <c r="AY199" s="124">
        <f t="shared" si="1032"/>
        <v>1457.9137151038078</v>
      </c>
      <c r="BB199" s="71">
        <f t="shared" si="990"/>
        <v>0.96422978723978103</v>
      </c>
      <c r="BC199" s="71">
        <f t="shared" si="991"/>
        <v>0.94656277401470734</v>
      </c>
      <c r="BD199" s="71">
        <f t="shared" si="992"/>
        <v>0.90253376994650736</v>
      </c>
      <c r="BE199" s="71">
        <f t="shared" si="993"/>
        <v>0.98099496928518282</v>
      </c>
      <c r="BF199" s="71"/>
      <c r="BG199" s="71"/>
      <c r="BH199" s="71"/>
      <c r="BI199" s="71"/>
      <c r="BJ199" s="71"/>
      <c r="BK199" s="71"/>
      <c r="BL199" s="71"/>
      <c r="BM199" s="71"/>
      <c r="BN199" s="71"/>
      <c r="BO199" s="71"/>
      <c r="BP199" s="71"/>
      <c r="BQ199" s="147">
        <f>Northeast!AK199</f>
        <v>0.96210381813389589</v>
      </c>
      <c r="BR199" s="147">
        <f>Midwest!AK199</f>
        <v>0.95483572853542298</v>
      </c>
      <c r="BS199" s="147">
        <f>South!AK199</f>
        <v>0.92336681733542247</v>
      </c>
      <c r="BT199" s="147">
        <f>West!AK199</f>
        <v>0.99188485082831745</v>
      </c>
      <c r="BU199" s="72"/>
      <c r="BV199" s="147">
        <f>Northeast!AH199</f>
        <v>1.002209708625841</v>
      </c>
      <c r="BW199" s="147">
        <f>Midwest!AH199</f>
        <v>0.99133573003871023</v>
      </c>
      <c r="BX199" s="147">
        <f>South!AH199</f>
        <v>0.97743795098784969</v>
      </c>
      <c r="BY199" s="147">
        <f>West!AH199</f>
        <v>0.98902102241601886</v>
      </c>
      <c r="CA199" s="147">
        <f>Northeast!AI199</f>
        <v>0.95210393245688996</v>
      </c>
      <c r="CB199" s="147">
        <f>Midwest!AI199</f>
        <v>0.94151257619573148</v>
      </c>
      <c r="CC199" s="147">
        <f>South!AI199</f>
        <v>0.95806721930594196</v>
      </c>
      <c r="CD199" s="147">
        <f>West!AI199</f>
        <v>0.96548953642361834</v>
      </c>
      <c r="CF199" s="147">
        <f>Northeast!AJ199</f>
        <v>1.0168651981355588</v>
      </c>
      <c r="CG199" s="147">
        <f>Midwest!AJ199</f>
        <v>1.0098254663412276</v>
      </c>
      <c r="CH199" s="147">
        <f>South!AJ199</f>
        <v>0.98850760615895616</v>
      </c>
      <c r="CI199" s="147">
        <f>West!AJ199</f>
        <v>0.97454719293379677</v>
      </c>
      <c r="CJ199" s="142"/>
      <c r="CK199" s="73">
        <f t="shared" si="994"/>
        <v>0.77465310192864301</v>
      </c>
      <c r="CL199" s="73">
        <f t="shared" si="995"/>
        <v>0.8757534480136997</v>
      </c>
      <c r="CM199" s="73">
        <f t="shared" si="1033"/>
        <v>0.98500951165164841</v>
      </c>
      <c r="CN199" s="73">
        <f t="shared" si="1034"/>
        <v>0.98716945878069384</v>
      </c>
      <c r="CO199" s="73">
        <f t="shared" si="1035"/>
        <v>0.95366544688798072</v>
      </c>
      <c r="CP199" s="73">
        <f t="shared" si="1036"/>
        <v>0.99510621436891378</v>
      </c>
      <c r="CQ199" s="73">
        <f t="shared" si="1037"/>
        <v>0.94903938299630586</v>
      </c>
      <c r="CR199" s="73">
        <f t="shared" si="1038"/>
        <v>0.67840512502851658</v>
      </c>
      <c r="CS199" s="73">
        <f t="shared" si="1039"/>
        <v>0.67840512502851713</v>
      </c>
      <c r="CT199" s="73"/>
      <c r="CU199" s="73">
        <f t="shared" si="1040"/>
        <v>0.92277882636310793</v>
      </c>
      <c r="CV199" s="533">
        <f t="shared" si="1041"/>
        <v>0.9676127297831093</v>
      </c>
      <c r="CW199" s="71">
        <f t="shared" si="1042"/>
        <v>0.90506606729946548</v>
      </c>
      <c r="CX199" s="53"/>
      <c r="CZ199" s="71">
        <f t="shared" si="996"/>
        <v>0.1716799992164259</v>
      </c>
      <c r="DA199" s="71">
        <f t="shared" si="985"/>
        <v>0.25689368368527965</v>
      </c>
      <c r="DB199" s="71">
        <f t="shared" si="986"/>
        <v>0.39369429617904234</v>
      </c>
      <c r="DC199" s="71">
        <f t="shared" si="987"/>
        <v>0.17773202091925216</v>
      </c>
      <c r="DE199" s="71">
        <f t="shared" si="997"/>
        <v>0.17321660442864731</v>
      </c>
      <c r="DF199" s="71">
        <f t="shared" si="998"/>
        <v>0.2586156262432473</v>
      </c>
      <c r="DG199" s="71">
        <f t="shared" si="999"/>
        <v>0.39097065510104251</v>
      </c>
      <c r="DH199" s="71">
        <f t="shared" si="1000"/>
        <v>0.17718184096045658</v>
      </c>
      <c r="DI199" s="71">
        <f t="shared" si="1001"/>
        <v>0.99998472673339367</v>
      </c>
      <c r="DJ199" s="71"/>
      <c r="DK199" s="71">
        <f t="shared" si="1002"/>
        <v>0.17321925005243471</v>
      </c>
      <c r="DL199" s="71">
        <f t="shared" si="1003"/>
        <v>0.25861957620898435</v>
      </c>
      <c r="DM199" s="71">
        <f t="shared" si="1004"/>
        <v>0.39097662659129728</v>
      </c>
      <c r="DN199" s="71">
        <f t="shared" si="1005"/>
        <v>0.17718454714728368</v>
      </c>
      <c r="DQ199" s="71">
        <f t="shared" ref="DQ199:DQ228" si="1061">LN(BQ199/BQ198)</f>
        <v>4.151533521370724E-2</v>
      </c>
      <c r="DR199" s="71">
        <f t="shared" ref="DR199:DR228" si="1062">LN(BR199/BR198)</f>
        <v>3.0065988893689534E-2</v>
      </c>
      <c r="DS199" s="71">
        <f t="shared" ref="DS199:DS228" si="1063">LN(BS199/BS198)</f>
        <v>4.1472726731468595E-2</v>
      </c>
      <c r="DT199" s="71">
        <f t="shared" ref="DT199:DT228" si="1064">LN(BT199/BT198)</f>
        <v>2.7910113571449461E-2</v>
      </c>
      <c r="DV199" s="71">
        <f t="shared" si="1006"/>
        <v>0.23660145583515793</v>
      </c>
      <c r="DW199" s="71">
        <f t="shared" si="1007"/>
        <v>0.27230761912831236</v>
      </c>
      <c r="DX199" s="71">
        <f t="shared" si="1008"/>
        <v>0.310865548554347</v>
      </c>
      <c r="DY199" s="71">
        <f t="shared" si="1009"/>
        <v>0.18022537648218256</v>
      </c>
      <c r="DZ199" s="71"/>
      <c r="EB199" s="71">
        <f t="shared" si="1043"/>
        <v>-1.6279628824708077E-2</v>
      </c>
      <c r="EC199" s="71">
        <f t="shared" si="1044"/>
        <v>-7.8527040205646024E-3</v>
      </c>
      <c r="ED199" s="71">
        <f t="shared" si="1045"/>
        <v>1.2434751768378008E-2</v>
      </c>
      <c r="EE199" s="71">
        <f t="shared" si="1046"/>
        <v>1.221731787437267E-2</v>
      </c>
      <c r="EG199" s="71">
        <f t="shared" si="1047"/>
        <v>5.2298350644005317E-4</v>
      </c>
      <c r="EH199" s="71">
        <f t="shared" si="1048"/>
        <v>1.6368826201112233E-3</v>
      </c>
      <c r="EI199" s="71">
        <f t="shared" si="1049"/>
        <v>2.5879503580961047E-3</v>
      </c>
      <c r="EJ199" s="71">
        <f t="shared" si="1050"/>
        <v>4.1525432418824662E-3</v>
      </c>
      <c r="EL199" s="71">
        <f t="shared" si="1051"/>
        <v>4.7028696356773737E-3</v>
      </c>
      <c r="EM199" s="71">
        <f t="shared" si="1052"/>
        <v>2.9220724061881959E-3</v>
      </c>
      <c r="EN199" s="71">
        <f t="shared" si="1053"/>
        <v>1.0100207402480134E-3</v>
      </c>
      <c r="EO199" s="71">
        <f t="shared" si="1054"/>
        <v>-2.6145746093926476E-3</v>
      </c>
      <c r="EQ199" s="71">
        <f t="shared" si="1055"/>
        <v>-4.0843446479314031E-3</v>
      </c>
      <c r="ER199" s="71">
        <f t="shared" si="1056"/>
        <v>4.0534549571877489E-3</v>
      </c>
      <c r="ES199" s="71">
        <f t="shared" si="1057"/>
        <v>5.6705863177650736E-4</v>
      </c>
      <c r="ET199" s="71">
        <f t="shared" si="1058"/>
        <v>8.7105262154592959E-3</v>
      </c>
      <c r="EW199" s="71">
        <f t="shared" si="974"/>
        <v>1.0367875269029232</v>
      </c>
      <c r="EX199" s="71">
        <f t="shared" si="975"/>
        <v>1.0930368275749838</v>
      </c>
      <c r="EY199" s="71">
        <f t="shared" si="967"/>
        <v>0.94903938299630586</v>
      </c>
      <c r="EZ199" s="71"/>
      <c r="FA199" s="71">
        <f t="shared" si="976"/>
        <v>1.0021779775066022</v>
      </c>
      <c r="FB199" s="71">
        <f t="shared" si="977"/>
        <v>1.0041718080455664</v>
      </c>
      <c r="FC199" s="71">
        <f t="shared" si="968"/>
        <v>0.98500951165164841</v>
      </c>
      <c r="FD199" s="71"/>
      <c r="FE199" s="71">
        <f t="shared" si="978"/>
        <v>1.0022640744494489</v>
      </c>
      <c r="FF199" s="71">
        <f t="shared" si="979"/>
        <v>1.0043478968777735</v>
      </c>
      <c r="FG199" s="71">
        <f t="shared" si="969"/>
        <v>0.98716945878069384</v>
      </c>
      <c r="FH199" s="71"/>
      <c r="FI199" s="71">
        <f t="shared" si="980"/>
        <v>1.0015030934766878</v>
      </c>
      <c r="FJ199" s="71">
        <f t="shared" si="981"/>
        <v>1.0030421486763452</v>
      </c>
      <c r="FK199" s="71">
        <f t="shared" si="970"/>
        <v>0.95366544688798072</v>
      </c>
      <c r="FM199" s="71">
        <f t="shared" si="982"/>
        <v>1.0021081119501865</v>
      </c>
      <c r="FN199" s="71">
        <f t="shared" si="983"/>
        <v>0.98515879738193224</v>
      </c>
      <c r="FO199" s="71">
        <f t="shared" si="971"/>
        <v>0.99510621436891378</v>
      </c>
      <c r="FQ199" s="238"/>
      <c r="FS199" s="51">
        <f t="shared" si="1059"/>
        <v>2003</v>
      </c>
      <c r="FT199" s="71">
        <f t="shared" ref="FT199:FT204" si="1065">CL230</f>
        <v>1.3006082611408911</v>
      </c>
      <c r="FU199" s="71">
        <f t="shared" ref="FU199:FU204" si="1066">CM230</f>
        <v>1.0113987504512705</v>
      </c>
      <c r="FV199" s="71">
        <f t="shared" ref="FV199:FV204" si="1067">CN230</f>
        <v>0.99565369789673375</v>
      </c>
      <c r="FW199" s="71">
        <f t="shared" ref="FW199:FW204" si="1068">CO230</f>
        <v>1.1662506023147599</v>
      </c>
      <c r="FX199" s="71">
        <f t="shared" ref="FX199:FX204" si="1069">CP230</f>
        <v>1.0022600508698332</v>
      </c>
      <c r="FY199" s="71">
        <f t="shared" ref="FY199:FY204" si="1070">CQ230</f>
        <v>1.1049521803456268</v>
      </c>
      <c r="GB199" s="118">
        <f>AVERAGE(CZ196:CZ199)</f>
        <v>0.17436556089564831</v>
      </c>
      <c r="GC199" s="118">
        <f>AVERAGE(DA196:DA199)</f>
        <v>0.26119780767952872</v>
      </c>
      <c r="GD199" s="118">
        <f>AVERAGE(DB196:DB199)</f>
        <v>0.38805295955301616</v>
      </c>
      <c r="GE199" s="118">
        <f>AVERAGE(DC196:DC199)</f>
        <v>0.17638367187180687</v>
      </c>
    </row>
    <row r="200" spans="1:187" x14ac:dyDescent="0.2">
      <c r="A200" s="75" t="s">
        <v>44</v>
      </c>
      <c r="B200" s="50">
        <f t="shared" si="973"/>
        <v>1973</v>
      </c>
      <c r="D200" s="79">
        <f>Northeast!D200</f>
        <v>336.72300000000001</v>
      </c>
      <c r="E200" s="79">
        <f>Midwest!D200</f>
        <v>499.56100000000004</v>
      </c>
      <c r="F200" s="79">
        <f>South!D200</f>
        <v>794.375</v>
      </c>
      <c r="G200" s="79">
        <f>West!D200</f>
        <v>345.67500000000001</v>
      </c>
      <c r="H200" s="79">
        <f t="shared" si="984"/>
        <v>1976.3340000000001</v>
      </c>
      <c r="J200" s="321">
        <f t="shared" si="988"/>
        <v>16123.67744611452</v>
      </c>
      <c r="K200" s="321">
        <f t="shared" si="988"/>
        <v>18816.947647051555</v>
      </c>
      <c r="L200" s="321">
        <f t="shared" si="988"/>
        <v>21842.420123450116</v>
      </c>
      <c r="M200" s="321">
        <f t="shared" si="988"/>
        <v>12480.511662591996</v>
      </c>
      <c r="N200" s="321">
        <f t="shared" si="1010"/>
        <v>69263.55687920819</v>
      </c>
      <c r="P200" s="84">
        <f t="shared" si="989"/>
        <v>25.592852970847883</v>
      </c>
      <c r="Q200" s="84">
        <f t="shared" si="989"/>
        <v>27.721849463593735</v>
      </c>
      <c r="R200" s="84">
        <f t="shared" si="989"/>
        <v>30.76723986424269</v>
      </c>
      <c r="S200" s="84">
        <f t="shared" si="989"/>
        <v>16.73325180010611</v>
      </c>
      <c r="T200" s="79">
        <f t="shared" si="1011"/>
        <v>100.81519409879041</v>
      </c>
      <c r="V200" s="84">
        <f t="shared" si="1012"/>
        <v>20.883759373463739</v>
      </c>
      <c r="W200" s="84">
        <f t="shared" si="1013"/>
        <v>26.548460960312909</v>
      </c>
      <c r="X200" s="84">
        <f t="shared" si="1014"/>
        <v>36.368451641819469</v>
      </c>
      <c r="Y200" s="84">
        <f t="shared" si="1015"/>
        <v>27.697181761874095</v>
      </c>
      <c r="Z200" s="84">
        <f t="shared" si="1016"/>
        <v>28.533533203422071</v>
      </c>
      <c r="AC200" s="84">
        <f t="shared" si="1017"/>
        <v>13.156915345997257</v>
      </c>
      <c r="AD200" s="84">
        <f t="shared" si="1018"/>
        <v>18.020478779962296</v>
      </c>
      <c r="AE200" s="84">
        <f t="shared" si="1019"/>
        <v>25.818858094034393</v>
      </c>
      <c r="AF200" s="84">
        <f t="shared" si="1020"/>
        <v>20.657969181926013</v>
      </c>
      <c r="AG200" s="84">
        <f t="shared" si="1021"/>
        <v>19.603533154569529</v>
      </c>
      <c r="AI200" s="74">
        <f t="shared" si="1022"/>
        <v>13.066865521722965</v>
      </c>
      <c r="AJ200" s="74">
        <f t="shared" si="1023"/>
        <v>18.13216540544903</v>
      </c>
      <c r="AK200" s="74">
        <f t="shared" si="1024"/>
        <v>26.013907986309718</v>
      </c>
      <c r="AL200" s="74">
        <f t="shared" si="1025"/>
        <v>20.699754047493471</v>
      </c>
      <c r="AM200" s="74">
        <f t="shared" si="1026"/>
        <v>19.677846074077468</v>
      </c>
      <c r="AO200" s="118">
        <f>Northeast!V200</f>
        <v>1.0068914633065282</v>
      </c>
      <c r="AP200" s="118">
        <f>Midwest!V200</f>
        <v>0.99384041436919768</v>
      </c>
      <c r="AQ200" s="118">
        <f>South!V200</f>
        <v>0.99250209186647498</v>
      </c>
      <c r="AR200" s="118">
        <f>West!V200</f>
        <v>0.99798138347578491</v>
      </c>
      <c r="AS200" s="118">
        <f t="shared" si="1027"/>
        <v>0.99622352369115064</v>
      </c>
      <c r="AU200" s="124">
        <f t="shared" si="1028"/>
        <v>1587.2838598005596</v>
      </c>
      <c r="AV200" s="124">
        <f t="shared" si="1029"/>
        <v>1473.2383797612094</v>
      </c>
      <c r="AW200" s="124">
        <f t="shared" si="1030"/>
        <v>1408.6003149079093</v>
      </c>
      <c r="AX200" s="124">
        <f t="shared" si="1031"/>
        <v>1340.7504638019695</v>
      </c>
      <c r="AY200" s="124">
        <f t="shared" si="1032"/>
        <v>1455.5301321675774</v>
      </c>
      <c r="BB200" s="71">
        <f t="shared" si="990"/>
        <v>0.99986415018762687</v>
      </c>
      <c r="BC200" s="71">
        <f t="shared" si="991"/>
        <v>0.98460199587650077</v>
      </c>
      <c r="BD200" s="71">
        <f t="shared" si="992"/>
        <v>0.95042956521013278</v>
      </c>
      <c r="BE200" s="71">
        <f t="shared" si="993"/>
        <v>1.0100218970211574</v>
      </c>
      <c r="BF200" s="71"/>
      <c r="BG200" s="71"/>
      <c r="BH200" s="71"/>
      <c r="BI200" s="71"/>
      <c r="BJ200" s="71"/>
      <c r="BK200" s="71"/>
      <c r="BL200" s="71"/>
      <c r="BM200" s="71"/>
      <c r="BN200" s="71"/>
      <c r="BO200" s="71"/>
      <c r="BP200" s="71"/>
      <c r="BQ200" s="147">
        <f>Northeast!AK200</f>
        <v>0.99755662697340719</v>
      </c>
      <c r="BR200" s="147">
        <f>Midwest!AK200</f>
        <v>0.98885643095307107</v>
      </c>
      <c r="BS200" s="147">
        <f>South!AK200</f>
        <v>0.96459510874060506</v>
      </c>
      <c r="BT200" s="147">
        <f>West!AK200</f>
        <v>1.0175941679091103</v>
      </c>
      <c r="BU200" s="72"/>
      <c r="BV200" s="147">
        <f>Northeast!AH200</f>
        <v>1.0023131751640209</v>
      </c>
      <c r="BW200" s="147">
        <f>Midwest!AH200</f>
        <v>0.99569762106672066</v>
      </c>
      <c r="BX200" s="147">
        <f>South!AH200</f>
        <v>0.98531451859737595</v>
      </c>
      <c r="BY200" s="147">
        <f>West!AH200</f>
        <v>0.99255865341336202</v>
      </c>
      <c r="CA200" s="147">
        <f>Northeast!AI200</f>
        <v>0.95935016606323642</v>
      </c>
      <c r="CB200" s="147">
        <f>Midwest!AI200</f>
        <v>0.93975492004418204</v>
      </c>
      <c r="CC200" s="147">
        <f>South!AI200</f>
        <v>0.95138968246200362</v>
      </c>
      <c r="CD200" s="147">
        <f>West!AI200</f>
        <v>0.96279453976325857</v>
      </c>
      <c r="CF200" s="147">
        <f>Northeast!AJ200</f>
        <v>1.0253733065562205</v>
      </c>
      <c r="CG200" s="147">
        <f>Midwest!AJ200</f>
        <v>1.0019769799931268</v>
      </c>
      <c r="CH200" s="147">
        <f>South!AJ200</f>
        <v>0.99372186980628785</v>
      </c>
      <c r="CI200" s="147">
        <f>West!AJ200</f>
        <v>0.97589736303951913</v>
      </c>
      <c r="CJ200" s="142"/>
      <c r="CK200" s="73">
        <f t="shared" si="994"/>
        <v>0.79756145659458277</v>
      </c>
      <c r="CL200" s="73">
        <f t="shared" si="995"/>
        <v>0.91475099475321497</v>
      </c>
      <c r="CM200" s="73">
        <f t="shared" si="1033"/>
        <v>0.98726712057178134</v>
      </c>
      <c r="CN200" s="73">
        <f t="shared" si="1034"/>
        <v>0.99207690500651913</v>
      </c>
      <c r="CO200" s="73">
        <f t="shared" si="1035"/>
        <v>0.95132738136152983</v>
      </c>
      <c r="CP200" s="73">
        <f t="shared" si="1036"/>
        <v>0.99687286116870399</v>
      </c>
      <c r="CQ200" s="73">
        <f t="shared" si="1037"/>
        <v>0.98481149061693118</v>
      </c>
      <c r="CR200" s="73">
        <f t="shared" si="1038"/>
        <v>0.72957013579671703</v>
      </c>
      <c r="CS200" s="73">
        <f t="shared" si="1039"/>
        <v>0.7295701357967177</v>
      </c>
      <c r="CT200" s="73"/>
      <c r="CU200" s="73">
        <f t="shared" si="1040"/>
        <v>0.92885897805698026</v>
      </c>
      <c r="CV200" s="533">
        <f t="shared" si="1041"/>
        <v>0.97638204918227733</v>
      </c>
      <c r="CW200" s="71">
        <f t="shared" si="1042"/>
        <v>0.93687813650334995</v>
      </c>
      <c r="CX200" s="53"/>
      <c r="CZ200" s="71">
        <f t="shared" si="996"/>
        <v>0.1703775778790427</v>
      </c>
      <c r="DA200" s="71">
        <f t="shared" si="985"/>
        <v>0.25277154570027133</v>
      </c>
      <c r="DB200" s="71">
        <f t="shared" si="986"/>
        <v>0.40194369979973021</v>
      </c>
      <c r="DC200" s="71">
        <f t="shared" si="987"/>
        <v>0.17490717662095576</v>
      </c>
      <c r="DE200" s="71">
        <f t="shared" si="997"/>
        <v>0.17102796202611467</v>
      </c>
      <c r="DF200" s="71">
        <f t="shared" si="998"/>
        <v>0.25482705800019806</v>
      </c>
      <c r="DG200" s="71">
        <f t="shared" si="999"/>
        <v>0.3978047422157357</v>
      </c>
      <c r="DH200" s="71">
        <f t="shared" si="1000"/>
        <v>0.17631582726563222</v>
      </c>
      <c r="DI200" s="71">
        <f t="shared" si="1001"/>
        <v>0.99997558950768062</v>
      </c>
      <c r="DJ200" s="71"/>
      <c r="DK200" s="71">
        <f t="shared" si="1002"/>
        <v>0.1710321370047814</v>
      </c>
      <c r="DL200" s="71">
        <f t="shared" si="1003"/>
        <v>0.2548332786059882</v>
      </c>
      <c r="DM200" s="71">
        <f t="shared" si="1004"/>
        <v>0.39781445306238672</v>
      </c>
      <c r="DN200" s="71">
        <f t="shared" si="1005"/>
        <v>0.17632013132684374</v>
      </c>
      <c r="DQ200" s="71">
        <f t="shared" si="1061"/>
        <v>3.618655214740444E-2</v>
      </c>
      <c r="DR200" s="71">
        <f t="shared" si="1062"/>
        <v>3.5009841533435594E-2</v>
      </c>
      <c r="DS200" s="71">
        <f t="shared" si="1063"/>
        <v>4.368186273962598E-2</v>
      </c>
      <c r="DT200" s="71">
        <f t="shared" si="1064"/>
        <v>2.5589438594751528E-2</v>
      </c>
      <c r="DV200" s="71">
        <f t="shared" si="1006"/>
        <v>0.23278731518557905</v>
      </c>
      <c r="DW200" s="71">
        <f t="shared" si="1007"/>
        <v>0.27167169136097458</v>
      </c>
      <c r="DX200" s="71">
        <f t="shared" si="1008"/>
        <v>0.31535227336854915</v>
      </c>
      <c r="DY200" s="71">
        <f t="shared" si="1009"/>
        <v>0.18018872008489714</v>
      </c>
      <c r="DZ200" s="71"/>
      <c r="EB200" s="71">
        <f t="shared" si="1043"/>
        <v>-1.6251878336496047E-2</v>
      </c>
      <c r="EC200" s="71">
        <f t="shared" si="1044"/>
        <v>-2.3380597194352939E-3</v>
      </c>
      <c r="ED200" s="71">
        <f t="shared" si="1045"/>
        <v>1.4329843175489991E-2</v>
      </c>
      <c r="EE200" s="71">
        <f t="shared" si="1046"/>
        <v>-2.0341267314990199E-4</v>
      </c>
      <c r="EG200" s="71">
        <f t="shared" si="1047"/>
        <v>1.0323308265367779E-4</v>
      </c>
      <c r="EH200" s="71">
        <f t="shared" si="1048"/>
        <v>4.390362176830938E-3</v>
      </c>
      <c r="EI200" s="71">
        <f t="shared" si="1049"/>
        <v>8.0260858302812418E-3</v>
      </c>
      <c r="EJ200" s="71">
        <f t="shared" si="1050"/>
        <v>3.5705198219551757E-3</v>
      </c>
      <c r="EL200" s="71">
        <f t="shared" si="1051"/>
        <v>7.5819433225454798E-3</v>
      </c>
      <c r="EM200" s="71">
        <f t="shared" si="1052"/>
        <v>-1.868587711726014E-3</v>
      </c>
      <c r="EN200" s="71">
        <f t="shared" si="1053"/>
        <v>-6.9942024448893143E-3</v>
      </c>
      <c r="EO200" s="71">
        <f t="shared" si="1054"/>
        <v>-2.7952296535328084E-3</v>
      </c>
      <c r="EQ200" s="71">
        <f t="shared" si="1055"/>
        <v>8.3321880615456773E-3</v>
      </c>
      <c r="ER200" s="71">
        <f t="shared" si="1056"/>
        <v>-7.8024819778049299E-3</v>
      </c>
      <c r="ES200" s="71">
        <f t="shared" si="1057"/>
        <v>5.2610212262490111E-3</v>
      </c>
      <c r="ET200" s="71">
        <f t="shared" si="1058"/>
        <v>1.3844744443016763E-3</v>
      </c>
      <c r="EW200" s="71">
        <f t="shared" si="974"/>
        <v>1.0376929643400949</v>
      </c>
      <c r="EX200" s="71">
        <f t="shared" si="975"/>
        <v>1.1342366257391781</v>
      </c>
      <c r="EY200" s="71">
        <f t="shared" si="967"/>
        <v>0.98481149061693118</v>
      </c>
      <c r="EZ200" s="71"/>
      <c r="FA200" s="71">
        <f t="shared" si="976"/>
        <v>1.0022919666190302</v>
      </c>
      <c r="FB200" s="71">
        <f t="shared" si="977"/>
        <v>1.0064733363093781</v>
      </c>
      <c r="FC200" s="71">
        <f t="shared" si="968"/>
        <v>0.98726712057178134</v>
      </c>
      <c r="FD200" s="71"/>
      <c r="FE200" s="71">
        <f t="shared" si="978"/>
        <v>1.0049712297946158</v>
      </c>
      <c r="FF200" s="71">
        <f t="shared" si="979"/>
        <v>1.009340741066892</v>
      </c>
      <c r="FG200" s="71">
        <f t="shared" si="969"/>
        <v>0.99207690500651913</v>
      </c>
      <c r="FH200" s="71"/>
      <c r="FI200" s="71">
        <f t="shared" si="980"/>
        <v>0.99754833780118535</v>
      </c>
      <c r="FJ200" s="71">
        <f t="shared" si="981"/>
        <v>1.0005830281566177</v>
      </c>
      <c r="FK200" s="71">
        <f t="shared" si="970"/>
        <v>0.95132738136152983</v>
      </c>
      <c r="FM200" s="71">
        <f t="shared" si="982"/>
        <v>1.0017753349082545</v>
      </c>
      <c r="FN200" s="71">
        <f t="shared" si="983"/>
        <v>0.9869077841850985</v>
      </c>
      <c r="FO200" s="71">
        <f t="shared" si="971"/>
        <v>0.99687286116870399</v>
      </c>
      <c r="FQ200" s="238"/>
      <c r="FS200" s="51">
        <f t="shared" si="1059"/>
        <v>2004</v>
      </c>
      <c r="FT200" s="71">
        <f t="shared" si="1065"/>
        <v>1.3016988809288046</v>
      </c>
      <c r="FU200" s="71">
        <f t="shared" si="1066"/>
        <v>1.0127903053061798</v>
      </c>
      <c r="FV200" s="71">
        <f t="shared" si="1067"/>
        <v>0.99517098211952126</v>
      </c>
      <c r="FW200" s="71">
        <f t="shared" si="1068"/>
        <v>1.1788914798381547</v>
      </c>
      <c r="FX200" s="71">
        <f t="shared" si="1069"/>
        <v>0.98977831268444949</v>
      </c>
      <c r="FY200" s="71">
        <f t="shared" si="1070"/>
        <v>1.1068315479703563</v>
      </c>
      <c r="GB200" s="118">
        <f t="shared" ref="GB200:GE201" si="1071">AVERAGE(CZ196:CZ200)</f>
        <v>0.17356796429232718</v>
      </c>
      <c r="GC200" s="118">
        <f t="shared" si="1071"/>
        <v>0.25951255528367723</v>
      </c>
      <c r="GD200" s="118">
        <f t="shared" si="1071"/>
        <v>0.39083110760235895</v>
      </c>
      <c r="GE200" s="118">
        <f t="shared" si="1071"/>
        <v>0.17608837282163664</v>
      </c>
    </row>
    <row r="201" spans="1:187" x14ac:dyDescent="0.2">
      <c r="A201" s="75" t="s">
        <v>44</v>
      </c>
      <c r="B201" s="50">
        <f t="shared" si="973"/>
        <v>1974</v>
      </c>
      <c r="D201" s="79">
        <f>Northeast!D201</f>
        <v>329.476</v>
      </c>
      <c r="E201" s="79">
        <f>Midwest!D201</f>
        <v>503.32300000000004</v>
      </c>
      <c r="F201" s="79">
        <f>South!D201</f>
        <v>791.83900000000006</v>
      </c>
      <c r="G201" s="79">
        <f>West!D201</f>
        <v>348.12299999999999</v>
      </c>
      <c r="H201" s="79">
        <f t="shared" si="984"/>
        <v>1972.761</v>
      </c>
      <c r="J201" s="321">
        <f t="shared" si="988"/>
        <v>16266.882710413935</v>
      </c>
      <c r="K201" s="321">
        <f t="shared" si="988"/>
        <v>19088.117522095756</v>
      </c>
      <c r="L201" s="321">
        <f t="shared" si="988"/>
        <v>22567.383989277983</v>
      </c>
      <c r="M201" s="321">
        <f t="shared" si="988"/>
        <v>12887.114604342501</v>
      </c>
      <c r="N201" s="321">
        <f t="shared" si="1010"/>
        <v>70809.498826130162</v>
      </c>
      <c r="P201" s="84">
        <f t="shared" si="989"/>
        <v>26.023077047215921</v>
      </c>
      <c r="Q201" s="84">
        <f t="shared" si="989"/>
        <v>28.220633888163547</v>
      </c>
      <c r="R201" s="84">
        <f t="shared" si="989"/>
        <v>31.649190232447605</v>
      </c>
      <c r="S201" s="84">
        <f t="shared" si="989"/>
        <v>17.286734502356364</v>
      </c>
      <c r="T201" s="79">
        <f t="shared" si="1011"/>
        <v>103.17963567018344</v>
      </c>
      <c r="V201" s="84">
        <f t="shared" si="1012"/>
        <v>20.254403124765382</v>
      </c>
      <c r="W201" s="84">
        <f t="shared" si="1013"/>
        <v>26.368393814495874</v>
      </c>
      <c r="X201" s="84">
        <f t="shared" si="1014"/>
        <v>35.087762071856069</v>
      </c>
      <c r="Y201" s="84">
        <f t="shared" si="1015"/>
        <v>27.013261749274339</v>
      </c>
      <c r="Z201" s="84">
        <f t="shared" si="1016"/>
        <v>27.860118101443344</v>
      </c>
      <c r="AC201" s="84">
        <f t="shared" si="1017"/>
        <v>12.660916286041163</v>
      </c>
      <c r="AD201" s="84">
        <f t="shared" si="1018"/>
        <v>17.835283289334846</v>
      </c>
      <c r="AE201" s="84">
        <f t="shared" si="1019"/>
        <v>25.019249913957839</v>
      </c>
      <c r="AF201" s="84">
        <f t="shared" si="1020"/>
        <v>20.138158537261457</v>
      </c>
      <c r="AG201" s="84">
        <f t="shared" si="1021"/>
        <v>19.119674024688216</v>
      </c>
      <c r="AI201" s="74">
        <f t="shared" si="1022"/>
        <v>12.805821798324528</v>
      </c>
      <c r="AJ201" s="74">
        <f t="shared" si="1023"/>
        <v>18.096157082611644</v>
      </c>
      <c r="AK201" s="74">
        <f t="shared" si="1024"/>
        <v>25.98740414898483</v>
      </c>
      <c r="AL201" s="74">
        <f t="shared" si="1025"/>
        <v>20.20756849664831</v>
      </c>
      <c r="AM201" s="74">
        <f t="shared" si="1026"/>
        <v>19.536171717678954</v>
      </c>
      <c r="AO201" s="118">
        <f>Northeast!V201</f>
        <v>0.98868440350291897</v>
      </c>
      <c r="AP201" s="118">
        <f>Midwest!V201</f>
        <v>0.98558402250345922</v>
      </c>
      <c r="AQ201" s="118">
        <f>South!V201</f>
        <v>0.96274525037296543</v>
      </c>
      <c r="AR201" s="118">
        <f>West!V201</f>
        <v>0.99656515035946236</v>
      </c>
      <c r="AS201" s="118">
        <f t="shared" si="1027"/>
        <v>0.97868069041316652</v>
      </c>
      <c r="AU201" s="124">
        <f t="shared" si="1028"/>
        <v>1599.7580796814957</v>
      </c>
      <c r="AV201" s="124">
        <f t="shared" si="1029"/>
        <v>1478.4398647743183</v>
      </c>
      <c r="AW201" s="124">
        <f t="shared" si="1030"/>
        <v>1402.430616126552</v>
      </c>
      <c r="AX201" s="124">
        <f t="shared" si="1031"/>
        <v>1341.39681636193</v>
      </c>
      <c r="AY201" s="124">
        <f t="shared" si="1032"/>
        <v>1457.1439902934046</v>
      </c>
      <c r="BB201" s="71">
        <f t="shared" si="990"/>
        <v>0.9798893321852773</v>
      </c>
      <c r="BC201" s="71">
        <f t="shared" si="991"/>
        <v>0.98264669347653466</v>
      </c>
      <c r="BD201" s="71">
        <f t="shared" si="992"/>
        <v>0.94946123586114184</v>
      </c>
      <c r="BE201" s="71">
        <f t="shared" si="993"/>
        <v>0.98600624047710161</v>
      </c>
      <c r="BF201" s="71"/>
      <c r="BG201" s="71"/>
      <c r="BH201" s="71"/>
      <c r="BI201" s="71"/>
      <c r="BJ201" s="71"/>
      <c r="BK201" s="71"/>
      <c r="BL201" s="71"/>
      <c r="BM201" s="71"/>
      <c r="BN201" s="71"/>
      <c r="BO201" s="71"/>
      <c r="BP201" s="71"/>
      <c r="BQ201" s="147">
        <f>Northeast!AK201</f>
        <v>0.97822702474536016</v>
      </c>
      <c r="BR201" s="147">
        <f>Midwest!AK201</f>
        <v>0.98581593873763351</v>
      </c>
      <c r="BS201" s="147">
        <f>South!AK201</f>
        <v>0.95754719602503469</v>
      </c>
      <c r="BT201" s="147">
        <f>West!AK201</f>
        <v>0.99054839924456217</v>
      </c>
      <c r="BU201" s="72"/>
      <c r="BV201" s="147">
        <f>Northeast!AH201</f>
        <v>1.0016993063960276</v>
      </c>
      <c r="BW201" s="147">
        <f>Midwest!AH201</f>
        <v>0.99678515518306898</v>
      </c>
      <c r="BX201" s="147">
        <f>South!AH201</f>
        <v>0.99155554922257694</v>
      </c>
      <c r="BY201" s="147">
        <f>West!AH201</f>
        <v>0.99541450092602768</v>
      </c>
      <c r="CA201" s="147">
        <f>Northeast!AI201</f>
        <v>0.96688955156154865</v>
      </c>
      <c r="CB201" s="147">
        <f>Midwest!AI201</f>
        <v>0.94307286315492111</v>
      </c>
      <c r="CC201" s="147">
        <f>South!AI201</f>
        <v>0.9472225757942293</v>
      </c>
      <c r="CD201" s="147">
        <f>West!AI201</f>
        <v>0.96325868632318379</v>
      </c>
      <c r="CF201" s="147">
        <f>Northeast!AJ201</f>
        <v>1.0068320498330912</v>
      </c>
      <c r="CG201" s="147">
        <f>Midwest!AJ201</f>
        <v>0.99365299309577038</v>
      </c>
      <c r="CH201" s="147">
        <f>South!AJ201</f>
        <v>0.96392845736838451</v>
      </c>
      <c r="CI201" s="147">
        <f>West!AJ201</f>
        <v>0.97451246930647684</v>
      </c>
      <c r="CJ201" s="142"/>
      <c r="CK201" s="73">
        <f t="shared" si="994"/>
        <v>0.81536279060848571</v>
      </c>
      <c r="CL201" s="73">
        <f t="shared" si="995"/>
        <v>0.89316211089417019</v>
      </c>
      <c r="CM201" s="73">
        <f t="shared" si="1033"/>
        <v>0.98904439425051782</v>
      </c>
      <c r="CN201" s="73">
        <f t="shared" si="1034"/>
        <v>0.99527137769952756</v>
      </c>
      <c r="CO201" s="73">
        <f t="shared" si="1035"/>
        <v>0.95183845098071862</v>
      </c>
      <c r="CP201" s="73">
        <f t="shared" si="1036"/>
        <v>0.97940969214777707</v>
      </c>
      <c r="CQ201" s="73">
        <f t="shared" si="1037"/>
        <v>0.97329691928899609</v>
      </c>
      <c r="CR201" s="73">
        <f t="shared" si="1038"/>
        <v>0.72825115120443562</v>
      </c>
      <c r="CS201" s="73">
        <f t="shared" si="1039"/>
        <v>0.7282511512044364</v>
      </c>
      <c r="CT201" s="73"/>
      <c r="CU201" s="73">
        <f t="shared" si="1040"/>
        <v>0.91766663717237884</v>
      </c>
      <c r="CV201" s="533">
        <f t="shared" si="1041"/>
        <v>0.96409914542417241</v>
      </c>
      <c r="CW201" s="71">
        <f t="shared" si="1042"/>
        <v>0.92642143200034355</v>
      </c>
      <c r="CX201" s="53"/>
      <c r="CZ201" s="71">
        <f t="shared" si="996"/>
        <v>0.16701262849377091</v>
      </c>
      <c r="DA201" s="71">
        <f t="shared" si="985"/>
        <v>0.25513632923603013</v>
      </c>
      <c r="DB201" s="71">
        <f t="shared" si="986"/>
        <v>0.4013861790657865</v>
      </c>
      <c r="DC201" s="71">
        <f t="shared" si="987"/>
        <v>0.17646486320441249</v>
      </c>
      <c r="DE201" s="71">
        <f t="shared" si="997"/>
        <v>0.16868950967059532</v>
      </c>
      <c r="DF201" s="71">
        <f t="shared" si="998"/>
        <v>0.25395210241308686</v>
      </c>
      <c r="DG201" s="71">
        <f t="shared" si="999"/>
        <v>0.401664874945036</v>
      </c>
      <c r="DH201" s="71">
        <f t="shared" si="1000"/>
        <v>0.17568486899574012</v>
      </c>
      <c r="DI201" s="71">
        <f t="shared" si="1001"/>
        <v>0.99999135602445832</v>
      </c>
      <c r="DJ201" s="71"/>
      <c r="DK201" s="71">
        <f t="shared" si="1002"/>
        <v>0.16869096783119536</v>
      </c>
      <c r="DL201" s="71">
        <f t="shared" si="1003"/>
        <v>0.2539542975878239</v>
      </c>
      <c r="DM201" s="71">
        <f t="shared" si="1004"/>
        <v>0.40166834695640297</v>
      </c>
      <c r="DN201" s="71">
        <f t="shared" si="1005"/>
        <v>0.17568638762457775</v>
      </c>
      <c r="DQ201" s="71">
        <f t="shared" si="1061"/>
        <v>-1.9567141310462933E-2</v>
      </c>
      <c r="DR201" s="71">
        <f t="shared" si="1062"/>
        <v>-3.0794927451506687E-3</v>
      </c>
      <c r="DS201" s="71">
        <f t="shared" si="1063"/>
        <v>-7.3334261297485293E-3</v>
      </c>
      <c r="DT201" s="71">
        <f t="shared" si="1064"/>
        <v>-2.6937732955903057E-2</v>
      </c>
      <c r="DV201" s="71">
        <f t="shared" si="1006"/>
        <v>0.22972740917650897</v>
      </c>
      <c r="DW201" s="71">
        <f t="shared" si="1007"/>
        <v>0.2695700130425418</v>
      </c>
      <c r="DX201" s="71">
        <f t="shared" si="1008"/>
        <v>0.31870560254481217</v>
      </c>
      <c r="DY201" s="71">
        <f t="shared" si="1009"/>
        <v>0.18199697523613725</v>
      </c>
      <c r="DZ201" s="71"/>
      <c r="EB201" s="71">
        <f t="shared" si="1043"/>
        <v>-1.3231797786802824E-2</v>
      </c>
      <c r="EC201" s="71">
        <f t="shared" si="1044"/>
        <v>-7.7661749440820563E-3</v>
      </c>
      <c r="ED201" s="71">
        <f t="shared" si="1045"/>
        <v>1.057745852084716E-2</v>
      </c>
      <c r="EE201" s="71">
        <f t="shared" si="1046"/>
        <v>9.9853207852293683E-3</v>
      </c>
      <c r="EG201" s="71">
        <f t="shared" si="1047"/>
        <v>-6.1263968447494482E-4</v>
      </c>
      <c r="EH201" s="71">
        <f t="shared" si="1048"/>
        <v>1.0916372651349629E-3</v>
      </c>
      <c r="EI201" s="71">
        <f t="shared" si="1049"/>
        <v>6.3140734045365457E-3</v>
      </c>
      <c r="EJ201" s="71">
        <f t="shared" si="1050"/>
        <v>2.8731268035313336E-3</v>
      </c>
      <c r="EL201" s="71">
        <f t="shared" si="1051"/>
        <v>7.8281264062228482E-3</v>
      </c>
      <c r="EM201" s="71">
        <f t="shared" si="1052"/>
        <v>3.5244291324558422E-3</v>
      </c>
      <c r="EN201" s="71">
        <f t="shared" si="1053"/>
        <v>-4.3896412666309739E-3</v>
      </c>
      <c r="EO201" s="71">
        <f t="shared" si="1054"/>
        <v>4.8196650292274302E-4</v>
      </c>
      <c r="EQ201" s="71">
        <f t="shared" si="1055"/>
        <v>-1.8247930664807028E-2</v>
      </c>
      <c r="ER201" s="71">
        <f t="shared" si="1056"/>
        <v>-8.3422631290011248E-3</v>
      </c>
      <c r="ES201" s="71">
        <f t="shared" si="1057"/>
        <v>-3.0440280946342598E-2</v>
      </c>
      <c r="ET201" s="71">
        <f t="shared" si="1058"/>
        <v>-1.420105603261268E-3</v>
      </c>
      <c r="EW201" s="71">
        <f t="shared" si="974"/>
        <v>0.98830784222397539</v>
      </c>
      <c r="EX201" s="71">
        <f t="shared" si="975"/>
        <v>1.1209749521556898</v>
      </c>
      <c r="EY201" s="71">
        <f t="shared" si="967"/>
        <v>0.97329691928899609</v>
      </c>
      <c r="EZ201" s="71"/>
      <c r="FA201" s="71">
        <f t="shared" si="976"/>
        <v>1.0018001953490634</v>
      </c>
      <c r="FB201" s="71">
        <f t="shared" si="977"/>
        <v>1.0082851849283585</v>
      </c>
      <c r="FC201" s="71">
        <f t="shared" si="968"/>
        <v>0.98904439425051782</v>
      </c>
      <c r="FD201" s="71"/>
      <c r="FE201" s="71">
        <f t="shared" si="978"/>
        <v>1.0032199849395622</v>
      </c>
      <c r="FF201" s="71">
        <f t="shared" si="979"/>
        <v>1.0125908030520139</v>
      </c>
      <c r="FG201" s="71">
        <f t="shared" si="969"/>
        <v>0.99527137769952756</v>
      </c>
      <c r="FH201" s="71"/>
      <c r="FI201" s="71">
        <f t="shared" si="980"/>
        <v>1.0005372173966625</v>
      </c>
      <c r="FJ201" s="71">
        <f t="shared" si="981"/>
        <v>1.0011205587661487</v>
      </c>
      <c r="FK201" s="71">
        <f t="shared" si="970"/>
        <v>0.95183845098071862</v>
      </c>
      <c r="FM201" s="71">
        <f t="shared" si="982"/>
        <v>0.98248204991712418</v>
      </c>
      <c r="FN201" s="71">
        <f t="shared" si="983"/>
        <v>0.96961918288534232</v>
      </c>
      <c r="FO201" s="71">
        <f t="shared" si="971"/>
        <v>0.97940969214777707</v>
      </c>
      <c r="FQ201" s="238"/>
      <c r="FS201" s="51">
        <f t="shared" si="1059"/>
        <v>2005</v>
      </c>
      <c r="FT201" s="71">
        <f t="shared" si="1065"/>
        <v>1.3524748131386479</v>
      </c>
      <c r="FU201" s="71">
        <f t="shared" si="1066"/>
        <v>1.0141272582563794</v>
      </c>
      <c r="FV201" s="71">
        <f t="shared" si="1067"/>
        <v>0.99458503095695816</v>
      </c>
      <c r="FW201" s="71">
        <f t="shared" si="1068"/>
        <v>1.1923406244946624</v>
      </c>
      <c r="FX201" s="71">
        <f t="shared" si="1069"/>
        <v>1.0156468046889657</v>
      </c>
      <c r="FY201" s="71">
        <f t="shared" si="1070"/>
        <v>1.1072654880199861</v>
      </c>
      <c r="GB201" s="118">
        <f t="shared" si="1071"/>
        <v>0.17200922907693372</v>
      </c>
      <c r="GC201" s="118">
        <f t="shared" si="1071"/>
        <v>0.25771675446229353</v>
      </c>
      <c r="GD201" s="118">
        <f t="shared" si="1071"/>
        <v>0.39454540450589737</v>
      </c>
      <c r="GE201" s="118">
        <f t="shared" si="1071"/>
        <v>0.17572861195487538</v>
      </c>
    </row>
    <row r="202" spans="1:187" x14ac:dyDescent="0.2">
      <c r="A202" s="75" t="s">
        <v>44</v>
      </c>
      <c r="B202" s="50">
        <f t="shared" si="973"/>
        <v>1975</v>
      </c>
      <c r="D202" s="79">
        <f>Northeast!D202</f>
        <v>330.03300000000002</v>
      </c>
      <c r="E202" s="79">
        <f>Midwest!D202</f>
        <v>511.24700000000001</v>
      </c>
      <c r="F202" s="79">
        <f>South!D202</f>
        <v>808.7</v>
      </c>
      <c r="G202" s="79">
        <f>West!D202</f>
        <v>356.75600000000003</v>
      </c>
      <c r="H202" s="79">
        <f t="shared" si="984"/>
        <v>2006.7360000000001</v>
      </c>
      <c r="J202" s="321">
        <f t="shared" si="988"/>
        <v>16481.487836957142</v>
      </c>
      <c r="K202" s="321">
        <f t="shared" si="988"/>
        <v>19504.31544870861</v>
      </c>
      <c r="L202" s="321">
        <f t="shared" si="988"/>
        <v>23222.371379067725</v>
      </c>
      <c r="M202" s="321">
        <f t="shared" si="988"/>
        <v>13312.491201445775</v>
      </c>
      <c r="N202" s="321">
        <f t="shared" si="1010"/>
        <v>72520.665866179261</v>
      </c>
      <c r="P202" s="84">
        <f t="shared" si="989"/>
        <v>26.460631398835446</v>
      </c>
      <c r="Q202" s="84">
        <f t="shared" si="989"/>
        <v>28.94499626010704</v>
      </c>
      <c r="R202" s="84">
        <f t="shared" si="989"/>
        <v>32.718199596475159</v>
      </c>
      <c r="S202" s="84">
        <f t="shared" si="989"/>
        <v>17.98404227461122</v>
      </c>
      <c r="T202" s="79">
        <f t="shared" si="1011"/>
        <v>106.10786953002886</v>
      </c>
      <c r="V202" s="84">
        <f t="shared" si="1012"/>
        <v>20.024466435606193</v>
      </c>
      <c r="W202" s="84">
        <f t="shared" si="1013"/>
        <v>26.211994024832585</v>
      </c>
      <c r="X202" s="84">
        <f t="shared" si="1014"/>
        <v>34.824178237410727</v>
      </c>
      <c r="Y202" s="84">
        <f t="shared" si="1015"/>
        <v>26.798590481791667</v>
      </c>
      <c r="Z202" s="84">
        <f t="shared" si="1016"/>
        <v>27.671229656150491</v>
      </c>
      <c r="AC202" s="84">
        <f t="shared" si="1017"/>
        <v>12.472604868171251</v>
      </c>
      <c r="AD202" s="84">
        <f t="shared" si="1018"/>
        <v>17.66270741256297</v>
      </c>
      <c r="AE202" s="84">
        <f t="shared" si="1019"/>
        <v>24.717130220304789</v>
      </c>
      <c r="AF202" s="84">
        <f t="shared" si="1020"/>
        <v>19.837364400752467</v>
      </c>
      <c r="AG202" s="84">
        <f t="shared" si="1021"/>
        <v>18.912225915836405</v>
      </c>
      <c r="AI202" s="74">
        <f t="shared" si="1022"/>
        <v>12.529235433257826</v>
      </c>
      <c r="AJ202" s="74">
        <f t="shared" si="1023"/>
        <v>17.655216345066965</v>
      </c>
      <c r="AK202" s="74">
        <f t="shared" si="1024"/>
        <v>25.181813291884797</v>
      </c>
      <c r="AL202" s="74">
        <f t="shared" si="1025"/>
        <v>20.026017447272196</v>
      </c>
      <c r="AM202" s="74">
        <f t="shared" si="1026"/>
        <v>19.099563476424077</v>
      </c>
      <c r="AO202" s="118">
        <f>Northeast!V202</f>
        <v>0.99548012603097447</v>
      </c>
      <c r="AP202" s="118">
        <f>Midwest!V202</f>
        <v>1.0004242976891131</v>
      </c>
      <c r="AQ202" s="118">
        <f>South!V202</f>
        <v>0.98154687805068597</v>
      </c>
      <c r="AR202" s="118">
        <f>West!V202</f>
        <v>0.99057960240889409</v>
      </c>
      <c r="AS202" s="118">
        <f t="shared" si="1027"/>
        <v>0.99019152658546805</v>
      </c>
      <c r="AU202" s="124">
        <f t="shared" si="1028"/>
        <v>1605.4758927468699</v>
      </c>
      <c r="AV202" s="124">
        <f t="shared" si="1029"/>
        <v>1484.0303591389822</v>
      </c>
      <c r="AW202" s="124">
        <f t="shared" si="1030"/>
        <v>1408.9086365213686</v>
      </c>
      <c r="AX202" s="124">
        <f t="shared" si="1031"/>
        <v>1350.9148665321259</v>
      </c>
      <c r="AY202" s="124">
        <f t="shared" si="1032"/>
        <v>1463.1397583390549</v>
      </c>
      <c r="BB202" s="71">
        <f t="shared" si="990"/>
        <v>0.95872520599134381</v>
      </c>
      <c r="BC202" s="71">
        <f t="shared" si="991"/>
        <v>0.95870299339759779</v>
      </c>
      <c r="BD202" s="71">
        <f t="shared" si="992"/>
        <v>0.92002861972158356</v>
      </c>
      <c r="BE202" s="71">
        <f t="shared" si="993"/>
        <v>0.97714765525544534</v>
      </c>
      <c r="BF202" s="71"/>
      <c r="BG202" s="71"/>
      <c r="BH202" s="71"/>
      <c r="BI202" s="71"/>
      <c r="BJ202" s="71"/>
      <c r="BK202" s="71"/>
      <c r="BL202" s="71"/>
      <c r="BM202" s="71"/>
      <c r="BN202" s="71"/>
      <c r="BO202" s="71"/>
      <c r="BP202" s="71"/>
      <c r="BQ202" s="147">
        <f>Northeast!AK202</f>
        <v>0.95861384552258766</v>
      </c>
      <c r="BR202" s="147">
        <f>Midwest!AK202</f>
        <v>0.96279577432155872</v>
      </c>
      <c r="BS202" s="147">
        <f>South!AK202</f>
        <v>0.92726388883307365</v>
      </c>
      <c r="BT202" s="147">
        <f>West!AK202</f>
        <v>0.98434567269579265</v>
      </c>
      <c r="BU202" s="72"/>
      <c r="BV202" s="147">
        <f>Northeast!AH202</f>
        <v>1.0001161682248554</v>
      </c>
      <c r="BW202" s="147">
        <f>Midwest!AH202</f>
        <v>0.99574906638238514</v>
      </c>
      <c r="BX202" s="147">
        <f>South!AH202</f>
        <v>0.99219718442762228</v>
      </c>
      <c r="BY202" s="147">
        <f>West!AH202</f>
        <v>0.992687510454905</v>
      </c>
      <c r="CA202" s="147">
        <f>Northeast!AI202</f>
        <v>0.97034538265308035</v>
      </c>
      <c r="CB202" s="147">
        <f>Midwest!AI202</f>
        <v>0.94663894903541779</v>
      </c>
      <c r="CC202" s="147">
        <f>South!AI202</f>
        <v>0.951597927482838</v>
      </c>
      <c r="CD202" s="147">
        <f>West!AI202</f>
        <v>0.97009360973396619</v>
      </c>
      <c r="CF202" s="147">
        <f>Northeast!AJ202</f>
        <v>1.0137525102133471</v>
      </c>
      <c r="CG202" s="147">
        <f>Midwest!AJ202</f>
        <v>1.0086147655270379</v>
      </c>
      <c r="CH202" s="147">
        <f>South!AJ202</f>
        <v>0.98275319211143197</v>
      </c>
      <c r="CI202" s="147">
        <f>West!AJ202</f>
        <v>0.96865937368964072</v>
      </c>
      <c r="CJ202" s="142"/>
      <c r="CK202" s="73">
        <f t="shared" si="994"/>
        <v>0.83506667152985203</v>
      </c>
      <c r="CL202" s="73">
        <f t="shared" si="995"/>
        <v>0.88710657294178286</v>
      </c>
      <c r="CM202" s="73">
        <f t="shared" si="1033"/>
        <v>0.99008531514354792</v>
      </c>
      <c r="CN202" s="73">
        <f t="shared" si="1034"/>
        <v>0.99452220634887079</v>
      </c>
      <c r="CO202" s="73">
        <f t="shared" si="1035"/>
        <v>0.95628380034515037</v>
      </c>
      <c r="CP202" s="73">
        <f t="shared" si="1036"/>
        <v>0.9908937511673892</v>
      </c>
      <c r="CQ202" s="73">
        <f t="shared" si="1037"/>
        <v>0.9507685440367426</v>
      </c>
      <c r="CR202" s="73">
        <f t="shared" si="1038"/>
        <v>0.74079313315874784</v>
      </c>
      <c r="CS202" s="73">
        <f t="shared" si="1039"/>
        <v>0.74079313315874851</v>
      </c>
      <c r="CT202" s="73"/>
      <c r="CU202" s="73">
        <f t="shared" si="1040"/>
        <v>0.93304156779875502</v>
      </c>
      <c r="CV202" s="533">
        <f t="shared" si="1041"/>
        <v>0.97569525643119071</v>
      </c>
      <c r="CW202" s="71">
        <f t="shared" si="1042"/>
        <v>0.9092045565400817</v>
      </c>
      <c r="CX202" s="53"/>
      <c r="CZ202" s="71">
        <f t="shared" si="996"/>
        <v>0.16446258999689048</v>
      </c>
      <c r="DA202" s="71">
        <f t="shared" si="985"/>
        <v>0.2547654499645195</v>
      </c>
      <c r="DB202" s="71">
        <f t="shared" si="986"/>
        <v>0.40299272051729773</v>
      </c>
      <c r="DC202" s="71">
        <f t="shared" si="987"/>
        <v>0.17777923952129229</v>
      </c>
      <c r="DE202" s="71">
        <f t="shared" si="997"/>
        <v>0.16573433961983008</v>
      </c>
      <c r="DF202" s="71">
        <f t="shared" si="998"/>
        <v>0.25495084464015288</v>
      </c>
      <c r="DG202" s="71">
        <f t="shared" si="999"/>
        <v>0.40218891501492432</v>
      </c>
      <c r="DH202" s="71">
        <f t="shared" si="1000"/>
        <v>0.17712123855635933</v>
      </c>
      <c r="DI202" s="71">
        <f t="shared" si="1001"/>
        <v>0.9999953378312666</v>
      </c>
      <c r="DJ202" s="71"/>
      <c r="DK202" s="71">
        <f t="shared" si="1002"/>
        <v>0.16573511230488869</v>
      </c>
      <c r="DL202" s="71">
        <f t="shared" si="1003"/>
        <v>0.2549520332695509</v>
      </c>
      <c r="DM202" s="71">
        <f t="shared" si="1004"/>
        <v>0.40219079009625075</v>
      </c>
      <c r="DN202" s="71">
        <f t="shared" si="1005"/>
        <v>0.17712206432930966</v>
      </c>
      <c r="DQ202" s="71">
        <f t="shared" si="1061"/>
        <v>-2.0253444633909792E-2</v>
      </c>
      <c r="DR202" s="71">
        <f t="shared" si="1062"/>
        <v>-2.3628345516455609E-2</v>
      </c>
      <c r="DS202" s="71">
        <f t="shared" si="1063"/>
        <v>-3.2136815949851252E-2</v>
      </c>
      <c r="DT202" s="71">
        <f t="shared" si="1064"/>
        <v>-6.2815996389273447E-3</v>
      </c>
      <c r="DV202" s="71">
        <f t="shared" si="1006"/>
        <v>0.22726608533035339</v>
      </c>
      <c r="DW202" s="71">
        <f t="shared" si="1007"/>
        <v>0.26894837789685333</v>
      </c>
      <c r="DX202" s="71">
        <f t="shared" si="1008"/>
        <v>0.32021729394927839</v>
      </c>
      <c r="DY202" s="71">
        <f t="shared" si="1009"/>
        <v>0.18356824282351478</v>
      </c>
      <c r="DZ202" s="71"/>
      <c r="EB202" s="71">
        <f t="shared" si="1043"/>
        <v>-1.077191546706765E-2</v>
      </c>
      <c r="EC202" s="71">
        <f t="shared" si="1044"/>
        <v>-2.3086878081014653E-3</v>
      </c>
      <c r="ED202" s="71">
        <f t="shared" si="1045"/>
        <v>4.7320083019846415E-3</v>
      </c>
      <c r="EE202" s="71">
        <f t="shared" si="1046"/>
        <v>8.5964264976035546E-3</v>
      </c>
      <c r="EG202" s="71">
        <f t="shared" si="1047"/>
        <v>-1.5817027306452315E-3</v>
      </c>
      <c r="EH202" s="71">
        <f t="shared" si="1048"/>
        <v>-1.0399709905617146E-3</v>
      </c>
      <c r="EI202" s="71">
        <f t="shared" si="1049"/>
        <v>6.4689032714274606E-4</v>
      </c>
      <c r="EJ202" s="71">
        <f t="shared" si="1050"/>
        <v>-2.7433121295939761E-3</v>
      </c>
      <c r="EL202" s="71">
        <f t="shared" si="1051"/>
        <v>3.5678014022232276E-3</v>
      </c>
      <c r="EM202" s="71">
        <f t="shared" si="1052"/>
        <v>3.7742158255504414E-3</v>
      </c>
      <c r="EN202" s="71">
        <f t="shared" si="1053"/>
        <v>4.6085024095803709E-3</v>
      </c>
      <c r="EO202" s="71">
        <f t="shared" si="1054"/>
        <v>7.0705705313406442E-3</v>
      </c>
      <c r="EQ202" s="71">
        <f t="shared" si="1055"/>
        <v>6.849985471929847E-3</v>
      </c>
      <c r="ER202" s="71">
        <f t="shared" si="1056"/>
        <v>1.4945104968573108E-2</v>
      </c>
      <c r="ES202" s="71">
        <f t="shared" si="1057"/>
        <v>1.9340934930198186E-2</v>
      </c>
      <c r="ET202" s="71">
        <f t="shared" si="1058"/>
        <v>-6.0242879080984234E-3</v>
      </c>
      <c r="EW202" s="71">
        <f t="shared" si="974"/>
        <v>0.97685354303935257</v>
      </c>
      <c r="EX202" s="71">
        <f t="shared" si="975"/>
        <v>1.0950283536716543</v>
      </c>
      <c r="EY202" s="71">
        <f t="shared" si="967"/>
        <v>0.9507685440367426</v>
      </c>
      <c r="EZ202" s="71"/>
      <c r="FA202" s="71">
        <f t="shared" si="976"/>
        <v>1.0010524511327108</v>
      </c>
      <c r="FB202" s="71">
        <f t="shared" si="977"/>
        <v>1.0093463558133318</v>
      </c>
      <c r="FC202" s="71">
        <f t="shared" si="968"/>
        <v>0.99008531514354792</v>
      </c>
      <c r="FD202" s="71"/>
      <c r="FE202" s="71">
        <f t="shared" si="978"/>
        <v>0.99924726927002716</v>
      </c>
      <c r="FF202" s="71">
        <f t="shared" si="979"/>
        <v>1.0118285948376688</v>
      </c>
      <c r="FG202" s="71">
        <f t="shared" si="969"/>
        <v>0.99452220634887079</v>
      </c>
      <c r="FH202" s="71"/>
      <c r="FI202" s="71">
        <f t="shared" si="980"/>
        <v>1.0046702771461391</v>
      </c>
      <c r="FJ202" s="71">
        <f t="shared" si="981"/>
        <v>1.0057960692322843</v>
      </c>
      <c r="FK202" s="71">
        <f t="shared" si="970"/>
        <v>0.95628380034515037</v>
      </c>
      <c r="FM202" s="71">
        <f t="shared" si="982"/>
        <v>1.0117254904782782</v>
      </c>
      <c r="FN202" s="71">
        <f t="shared" si="983"/>
        <v>0.98098844338182034</v>
      </c>
      <c r="FO202" s="71">
        <f t="shared" si="971"/>
        <v>0.9908937511673892</v>
      </c>
      <c r="FQ202" s="238"/>
      <c r="FS202" s="51">
        <f t="shared" si="1059"/>
        <v>2006</v>
      </c>
      <c r="FT202" s="71">
        <f t="shared" si="1065"/>
        <v>1.3349403456495446</v>
      </c>
      <c r="FU202" s="71">
        <f t="shared" si="1066"/>
        <v>1.0151958807974995</v>
      </c>
      <c r="FV202" s="71">
        <f t="shared" si="1067"/>
        <v>0.99398146963219891</v>
      </c>
      <c r="FW202" s="71">
        <f t="shared" si="1068"/>
        <v>1.2056975914178183</v>
      </c>
      <c r="FX202" s="71">
        <f t="shared" si="1069"/>
        <v>0.99847475605822322</v>
      </c>
      <c r="FY202" s="71">
        <f t="shared" si="1070"/>
        <v>1.0989001715924855</v>
      </c>
      <c r="GB202" s="118">
        <f t="shared" ref="GB202:GB238" si="1072">AVERAGE(CZ198:CZ202)</f>
        <v>0.16965902936199162</v>
      </c>
      <c r="GC202" s="118">
        <f t="shared" ref="GC202:GC238" si="1073">AVERAGE(DA198:DA202)</f>
        <v>0.25598245099303818</v>
      </c>
      <c r="GD202" s="118">
        <f t="shared" ref="GD202:GD238" si="1074">AVERAGE(DB198:DB202)</f>
        <v>0.39765530007486499</v>
      </c>
      <c r="GE202" s="118">
        <f t="shared" ref="GE202:GE238" si="1075">AVERAGE(DC198:DC202)</f>
        <v>0.17670321957010515</v>
      </c>
    </row>
    <row r="203" spans="1:187" x14ac:dyDescent="0.2">
      <c r="A203" s="75" t="s">
        <v>44</v>
      </c>
      <c r="B203" s="50">
        <f t="shared" si="973"/>
        <v>1976</v>
      </c>
      <c r="D203" s="79">
        <f>Northeast!D203</f>
        <v>343.87299999999999</v>
      </c>
      <c r="E203" s="79">
        <f>Midwest!D203</f>
        <v>518.72699999999998</v>
      </c>
      <c r="F203" s="79">
        <f>South!D203</f>
        <v>836.43799999999999</v>
      </c>
      <c r="G203" s="79">
        <f>West!D203</f>
        <v>370.17200000000003</v>
      </c>
      <c r="H203" s="79">
        <f t="shared" si="984"/>
        <v>2069.21</v>
      </c>
      <c r="J203" s="321">
        <f t="shared" si="988"/>
        <v>16518.705638086714</v>
      </c>
      <c r="K203" s="321">
        <f t="shared" si="988"/>
        <v>19854.110891754204</v>
      </c>
      <c r="L203" s="321">
        <f t="shared" si="988"/>
        <v>23912.338061634782</v>
      </c>
      <c r="M203" s="321">
        <f t="shared" si="988"/>
        <v>13762.570885348063</v>
      </c>
      <c r="N203" s="321">
        <f t="shared" si="1010"/>
        <v>74047.725476823762</v>
      </c>
      <c r="P203" s="84">
        <f t="shared" si="989"/>
        <v>26.644299351164889</v>
      </c>
      <c r="Q203" s="84">
        <f t="shared" si="989"/>
        <v>29.564907891497274</v>
      </c>
      <c r="R203" s="84">
        <f t="shared" si="989"/>
        <v>33.645342673590513</v>
      </c>
      <c r="S203" s="84">
        <f t="shared" si="989"/>
        <v>18.590089888157767</v>
      </c>
      <c r="T203" s="79">
        <f t="shared" si="1011"/>
        <v>108.44463980441043</v>
      </c>
      <c r="V203" s="84">
        <f t="shared" si="1012"/>
        <v>20.817187952495608</v>
      </c>
      <c r="W203" s="84">
        <f t="shared" si="1013"/>
        <v>26.126931738627356</v>
      </c>
      <c r="X203" s="84">
        <f t="shared" si="1014"/>
        <v>34.979348227850217</v>
      </c>
      <c r="Y203" s="84">
        <f t="shared" si="1015"/>
        <v>26.897009511071317</v>
      </c>
      <c r="Z203" s="84">
        <f t="shared" si="1016"/>
        <v>27.944274948021778</v>
      </c>
      <c r="AC203" s="84">
        <f t="shared" si="1017"/>
        <v>12.906062774173337</v>
      </c>
      <c r="AD203" s="84">
        <f t="shared" si="1018"/>
        <v>17.54536161261586</v>
      </c>
      <c r="AE203" s="84">
        <f t="shared" si="1019"/>
        <v>24.860439321860479</v>
      </c>
      <c r="AF203" s="84">
        <f t="shared" si="1020"/>
        <v>19.912329753489061</v>
      </c>
      <c r="AG203" s="84">
        <f t="shared" si="1021"/>
        <v>19.080795544454798</v>
      </c>
      <c r="AI203" s="74">
        <f t="shared" si="1022"/>
        <v>12.928109496965993</v>
      </c>
      <c r="AJ203" s="74">
        <f t="shared" si="1023"/>
        <v>17.595279110820549</v>
      </c>
      <c r="AK203" s="74">
        <f t="shared" si="1024"/>
        <v>25.837395473052698</v>
      </c>
      <c r="AL203" s="74">
        <f t="shared" si="1025"/>
        <v>19.81115549660429</v>
      </c>
      <c r="AM203" s="74">
        <f t="shared" si="1026"/>
        <v>19.385581578435705</v>
      </c>
      <c r="AO203" s="118">
        <f>Northeast!V203</f>
        <v>0.99829466769307384</v>
      </c>
      <c r="AP203" s="118">
        <f>Midwest!V203</f>
        <v>0.99716301754065428</v>
      </c>
      <c r="AQ203" s="118">
        <f>South!V203</f>
        <v>0.96218828820377256</v>
      </c>
      <c r="AR203" s="118">
        <f>West!V203</f>
        <v>1.0051069336618004</v>
      </c>
      <c r="AS203" s="118">
        <f t="shared" si="1027"/>
        <v>0.98427769459751735</v>
      </c>
      <c r="AU203" s="124">
        <f t="shared" si="1028"/>
        <v>1612.9774290385003</v>
      </c>
      <c r="AV203" s="124">
        <f t="shared" si="1029"/>
        <v>1489.1076237403383</v>
      </c>
      <c r="AW203" s="124">
        <f t="shared" si="1030"/>
        <v>1407.0285635335454</v>
      </c>
      <c r="AX203" s="124">
        <f t="shared" si="1031"/>
        <v>1350.7715995090123</v>
      </c>
      <c r="AY203" s="124">
        <f t="shared" si="1032"/>
        <v>1464.5235772752071</v>
      </c>
      <c r="BB203" s="71">
        <f t="shared" si="990"/>
        <v>0.98924667084291329</v>
      </c>
      <c r="BC203" s="71">
        <f t="shared" si="991"/>
        <v>0.95544831756894011</v>
      </c>
      <c r="BD203" s="71">
        <f t="shared" si="992"/>
        <v>0.94398060293513331</v>
      </c>
      <c r="BE203" s="71">
        <f t="shared" si="993"/>
        <v>0.96666370097688981</v>
      </c>
      <c r="BF203" s="71"/>
      <c r="BG203" s="71"/>
      <c r="BH203" s="71"/>
      <c r="BI203" s="71"/>
      <c r="BJ203" s="71"/>
      <c r="BK203" s="71"/>
      <c r="BL203" s="71"/>
      <c r="BM203" s="71"/>
      <c r="BN203" s="71"/>
      <c r="BO203" s="71"/>
      <c r="BP203" s="71"/>
      <c r="BQ203" s="147">
        <f>Northeast!AK203</f>
        <v>0.98957813864110178</v>
      </c>
      <c r="BR203" s="147">
        <f>Midwest!AK203</f>
        <v>0.95932863689779735</v>
      </c>
      <c r="BS203" s="147">
        <f>South!AK203</f>
        <v>0.94758136453249853</v>
      </c>
      <c r="BT203" s="147">
        <f>West!AK203</f>
        <v>0.97079133638459481</v>
      </c>
      <c r="BU203" s="72"/>
      <c r="BV203" s="147">
        <f>Northeast!AH203</f>
        <v>0.99966504130877076</v>
      </c>
      <c r="BW203" s="147">
        <f>Midwest!AH203</f>
        <v>0.99595517200299033</v>
      </c>
      <c r="BX203" s="147">
        <f>South!AH203</f>
        <v>0.99620005022034031</v>
      </c>
      <c r="BY203" s="147">
        <f>West!AH203</f>
        <v>0.99574817445005537</v>
      </c>
      <c r="CA203" s="147">
        <f>Northeast!AI203</f>
        <v>0.97487929134412521</v>
      </c>
      <c r="CB203" s="147">
        <f>Midwest!AI203</f>
        <v>0.94987765395584212</v>
      </c>
      <c r="CC203" s="147">
        <f>South!AI203</f>
        <v>0.95032809811821262</v>
      </c>
      <c r="CD203" s="147">
        <f>West!AI203</f>
        <v>0.96999072951031085</v>
      </c>
      <c r="CF203" s="147">
        <f>Northeast!AJ203</f>
        <v>1.0166187137672336</v>
      </c>
      <c r="CG203" s="147">
        <f>Midwest!AJ203</f>
        <v>1.0053267852971954</v>
      </c>
      <c r="CH203" s="147">
        <f>South!AJ203</f>
        <v>0.96337081069668751</v>
      </c>
      <c r="CI203" s="147">
        <f>West!AJ203</f>
        <v>0.98286523413599125</v>
      </c>
      <c r="CJ203" s="142"/>
      <c r="CK203" s="73">
        <f t="shared" si="994"/>
        <v>0.85265057773172925</v>
      </c>
      <c r="CL203" s="73">
        <f t="shared" si="995"/>
        <v>0.89586007888061225</v>
      </c>
      <c r="CM203" s="73">
        <f t="shared" si="1033"/>
        <v>0.99184311394725144</v>
      </c>
      <c r="CN203" s="73">
        <f t="shared" si="1034"/>
        <v>0.99666449023427905</v>
      </c>
      <c r="CO203" s="73">
        <f t="shared" si="1035"/>
        <v>0.95731328330177479</v>
      </c>
      <c r="CP203" s="73">
        <f t="shared" si="1036"/>
        <v>0.98516137131612191</v>
      </c>
      <c r="CQ203" s="73">
        <f t="shared" si="1037"/>
        <v>0.9609189470103795</v>
      </c>
      <c r="CR203" s="73">
        <f t="shared" si="1038"/>
        <v>0.76385561382434619</v>
      </c>
      <c r="CS203" s="73">
        <f t="shared" si="1039"/>
        <v>0.76385561382434652</v>
      </c>
      <c r="CT203" s="73"/>
      <c r="CU203" s="73">
        <f t="shared" si="1040"/>
        <v>0.93229515524469619</v>
      </c>
      <c r="CV203" s="533">
        <f t="shared" si="1041"/>
        <v>0.97386631054487094</v>
      </c>
      <c r="CW203" s="71">
        <f t="shared" si="1042"/>
        <v>0.91990047214939052</v>
      </c>
      <c r="CX203" s="53"/>
      <c r="CZ203" s="71">
        <f t="shared" si="996"/>
        <v>0.16618564572952962</v>
      </c>
      <c r="DA203" s="71">
        <f t="shared" si="985"/>
        <v>0.25068842698421134</v>
      </c>
      <c r="DB203" s="71">
        <f t="shared" si="986"/>
        <v>0.40423060008409006</v>
      </c>
      <c r="DC203" s="71">
        <f t="shared" si="987"/>
        <v>0.17889532720216894</v>
      </c>
      <c r="DE203" s="71">
        <f t="shared" si="997"/>
        <v>0.16532262133697284</v>
      </c>
      <c r="DF203" s="71">
        <f t="shared" si="998"/>
        <v>0.2527214574583459</v>
      </c>
      <c r="DG203" s="71">
        <f t="shared" si="999"/>
        <v>0.40361134391843195</v>
      </c>
      <c r="DH203" s="71">
        <f t="shared" si="1000"/>
        <v>0.17833670129286663</v>
      </c>
      <c r="DI203" s="71">
        <f t="shared" si="1001"/>
        <v>0.9999921240066173</v>
      </c>
      <c r="DJ203" s="71"/>
      <c r="DK203" s="71">
        <f t="shared" si="1002"/>
        <v>0.16532392342709976</v>
      </c>
      <c r="DL203" s="71">
        <f t="shared" si="1003"/>
        <v>0.25272344790654927</v>
      </c>
      <c r="DM203" s="71">
        <f t="shared" si="1004"/>
        <v>0.40361452278374255</v>
      </c>
      <c r="DN203" s="71">
        <f t="shared" si="1005"/>
        <v>0.17833810588260846</v>
      </c>
      <c r="DQ203" s="71">
        <f t="shared" si="1061"/>
        <v>3.179039962386182E-2</v>
      </c>
      <c r="DR203" s="71">
        <f t="shared" si="1062"/>
        <v>-3.6076137048016437E-3</v>
      </c>
      <c r="DS203" s="71">
        <f t="shared" si="1063"/>
        <v>2.1674611349278287E-2</v>
      </c>
      <c r="DT203" s="71">
        <f t="shared" si="1064"/>
        <v>-1.3865579142691823E-2</v>
      </c>
      <c r="DV203" s="71">
        <f t="shared" si="1006"/>
        <v>0.22308187769058366</v>
      </c>
      <c r="DW203" s="71">
        <f t="shared" si="1007"/>
        <v>0.26812587103662427</v>
      </c>
      <c r="DX203" s="71">
        <f t="shared" si="1008"/>
        <v>0.32293143250050427</v>
      </c>
      <c r="DY203" s="71">
        <f t="shared" si="1009"/>
        <v>0.18586081877228786</v>
      </c>
      <c r="DZ203" s="71"/>
      <c r="EB203" s="71">
        <f t="shared" si="1043"/>
        <v>-1.8582644480949165E-2</v>
      </c>
      <c r="EC203" s="71">
        <f t="shared" si="1044"/>
        <v>-3.0629191583454777E-3</v>
      </c>
      <c r="ED203" s="71">
        <f t="shared" si="1045"/>
        <v>8.4402084677155566E-3</v>
      </c>
      <c r="EE203" s="71">
        <f t="shared" si="1046"/>
        <v>1.2411613582239099E-2</v>
      </c>
      <c r="EG203" s="71">
        <f t="shared" si="1047"/>
        <v>-4.5117628027168094E-4</v>
      </c>
      <c r="EH203" s="71">
        <f t="shared" si="1048"/>
        <v>2.0696408369151299E-4</v>
      </c>
      <c r="EI203" s="71">
        <f t="shared" si="1049"/>
        <v>4.0262288946533893E-3</v>
      </c>
      <c r="EJ203" s="71">
        <f t="shared" si="1050"/>
        <v>3.0784665911329908E-3</v>
      </c>
      <c r="EL203" s="71">
        <f t="shared" si="1051"/>
        <v>4.6615868716351361E-3</v>
      </c>
      <c r="EM203" s="71">
        <f t="shared" si="1052"/>
        <v>3.4154281208473129E-3</v>
      </c>
      <c r="EN203" s="71">
        <f t="shared" si="1053"/>
        <v>-1.3353090879598295E-3</v>
      </c>
      <c r="EO203" s="71">
        <f t="shared" si="1054"/>
        <v>-1.0605747561665814E-4</v>
      </c>
      <c r="EQ203" s="71">
        <f t="shared" si="1055"/>
        <v>2.823331442011451E-3</v>
      </c>
      <c r="ER203" s="71">
        <f t="shared" si="1056"/>
        <v>-3.2652220217390671E-3</v>
      </c>
      <c r="ES203" s="71">
        <f t="shared" si="1057"/>
        <v>-1.991961691954847E-2</v>
      </c>
      <c r="ET203" s="71">
        <f t="shared" si="1058"/>
        <v>1.4558987692213842E-2</v>
      </c>
      <c r="EW203" s="71">
        <f t="shared" si="974"/>
        <v>1.0106759978938098</v>
      </c>
      <c r="EX203" s="71">
        <f t="shared" si="975"/>
        <v>1.106718874069115</v>
      </c>
      <c r="EY203" s="71">
        <f t="shared" si="967"/>
        <v>0.9609189470103795</v>
      </c>
      <c r="EZ203" s="71"/>
      <c r="FA203" s="71">
        <f t="shared" si="976"/>
        <v>1.0017754013485682</v>
      </c>
      <c r="FB203" s="71">
        <f t="shared" si="977"/>
        <v>1.0111383506946152</v>
      </c>
      <c r="FC203" s="71">
        <f t="shared" si="968"/>
        <v>0.99184311394725144</v>
      </c>
      <c r="FD203" s="71"/>
      <c r="FE203" s="71">
        <f t="shared" si="978"/>
        <v>1.0021540835103855</v>
      </c>
      <c r="FF203" s="71">
        <f t="shared" si="979"/>
        <v>1.0140081581291451</v>
      </c>
      <c r="FG203" s="71">
        <f t="shared" si="969"/>
        <v>0.99666449023427905</v>
      </c>
      <c r="FH203" s="71"/>
      <c r="FI203" s="71">
        <f t="shared" si="980"/>
        <v>1.0010765454316519</v>
      </c>
      <c r="FJ203" s="71">
        <f t="shared" si="981"/>
        <v>1.0068788543957898</v>
      </c>
      <c r="FK203" s="71">
        <f t="shared" si="970"/>
        <v>0.95731328330177479</v>
      </c>
      <c r="FM203" s="71">
        <f t="shared" si="982"/>
        <v>0.99421493995242793</v>
      </c>
      <c r="FN203" s="71">
        <f t="shared" si="983"/>
        <v>0.97531336633088228</v>
      </c>
      <c r="FO203" s="71">
        <f t="shared" si="971"/>
        <v>0.98516137131612191</v>
      </c>
      <c r="FQ203" s="238"/>
      <c r="FS203" s="51">
        <f t="shared" si="1059"/>
        <v>2007</v>
      </c>
      <c r="FT203" s="71">
        <f t="shared" si="1065"/>
        <v>1.3676671699806457</v>
      </c>
      <c r="FU203" s="71">
        <f t="shared" si="1066"/>
        <v>1.0162447219571324</v>
      </c>
      <c r="FV203" s="71">
        <f t="shared" si="1067"/>
        <v>0.99356479215774907</v>
      </c>
      <c r="FW203" s="71">
        <f t="shared" si="1068"/>
        <v>1.2140205992050555</v>
      </c>
      <c r="FX203" s="71">
        <f t="shared" si="1069"/>
        <v>1.0107729478026415</v>
      </c>
      <c r="FY203" s="71">
        <f t="shared" si="1070"/>
        <v>1.1038403358590794</v>
      </c>
      <c r="GB203" s="118">
        <f t="shared" si="1072"/>
        <v>0.16794368826313194</v>
      </c>
      <c r="GC203" s="118">
        <f t="shared" si="1073"/>
        <v>0.25405108711406238</v>
      </c>
      <c r="GD203" s="118">
        <f t="shared" si="1074"/>
        <v>0.40084949912918938</v>
      </c>
      <c r="GE203" s="118">
        <f t="shared" si="1075"/>
        <v>0.1771557254936163</v>
      </c>
    </row>
    <row r="204" spans="1:187" x14ac:dyDescent="0.2">
      <c r="A204" s="75" t="s">
        <v>44</v>
      </c>
      <c r="B204" s="50">
        <f t="shared" si="973"/>
        <v>1977</v>
      </c>
      <c r="D204" s="79">
        <f>Northeast!D204</f>
        <v>350.99900000000002</v>
      </c>
      <c r="E204" s="79">
        <f>Midwest!D204</f>
        <v>546.37800000000004</v>
      </c>
      <c r="F204" s="79">
        <f>South!D204</f>
        <v>923.64200000000005</v>
      </c>
      <c r="G204" s="79">
        <f>West!D204</f>
        <v>380.53500000000003</v>
      </c>
      <c r="H204" s="79">
        <f t="shared" si="984"/>
        <v>2201.5540000000001</v>
      </c>
      <c r="J204" s="321">
        <f t="shared" si="988"/>
        <v>16613.054075114767</v>
      </c>
      <c r="K204" s="321">
        <f t="shared" si="988"/>
        <v>20011.231005333393</v>
      </c>
      <c r="L204" s="321">
        <f t="shared" si="988"/>
        <v>24592.781217513806</v>
      </c>
      <c r="M204" s="321">
        <f t="shared" si="988"/>
        <v>14148.883695578334</v>
      </c>
      <c r="N204" s="321">
        <f t="shared" si="1010"/>
        <v>75365.9499935403</v>
      </c>
      <c r="P204" s="84">
        <f t="shared" si="989"/>
        <v>26.818248282786357</v>
      </c>
      <c r="Q204" s="84">
        <f t="shared" si="989"/>
        <v>29.814565403957548</v>
      </c>
      <c r="R204" s="84">
        <f t="shared" si="989"/>
        <v>34.655970070577908</v>
      </c>
      <c r="S204" s="84">
        <f t="shared" si="989"/>
        <v>19.078195101859702</v>
      </c>
      <c r="T204" s="79">
        <f t="shared" si="1011"/>
        <v>110.36697885918151</v>
      </c>
      <c r="V204" s="84">
        <f t="shared" si="1012"/>
        <v>21.127903298995022</v>
      </c>
      <c r="W204" s="84">
        <f t="shared" si="1013"/>
        <v>27.303567674291472</v>
      </c>
      <c r="X204" s="84">
        <f t="shared" si="1014"/>
        <v>37.557443862519548</v>
      </c>
      <c r="Y204" s="84">
        <f t="shared" si="1015"/>
        <v>26.895054633809803</v>
      </c>
      <c r="Z204" s="84">
        <f t="shared" si="1016"/>
        <v>29.211520589718535</v>
      </c>
      <c r="AC204" s="84">
        <f t="shared" si="1017"/>
        <v>13.088065868392057</v>
      </c>
      <c r="AD204" s="84">
        <f t="shared" si="1018"/>
        <v>18.325875041179522</v>
      </c>
      <c r="AE204" s="84">
        <f t="shared" si="1019"/>
        <v>26.651742776756091</v>
      </c>
      <c r="AF204" s="84">
        <f t="shared" si="1020"/>
        <v>19.946069215054116</v>
      </c>
      <c r="AG204" s="84">
        <f t="shared" si="1021"/>
        <v>19.947578730128946</v>
      </c>
      <c r="AI204" s="74">
        <f t="shared" si="1022"/>
        <v>13.071068755963214</v>
      </c>
      <c r="AJ204" s="74">
        <f t="shared" si="1023"/>
        <v>18.13291007385725</v>
      </c>
      <c r="AK204" s="74">
        <f t="shared" si="1024"/>
        <v>25.683057164253249</v>
      </c>
      <c r="AL204" s="74">
        <f t="shared" si="1025"/>
        <v>19.826113432844465</v>
      </c>
      <c r="AM204" s="74">
        <f t="shared" si="1026"/>
        <v>19.566411470988196</v>
      </c>
      <c r="AO204" s="118">
        <f>Northeast!V204</f>
        <v>1.0013003613358769</v>
      </c>
      <c r="AP204" s="118">
        <f>Midwest!V204</f>
        <v>1.0106416987971762</v>
      </c>
      <c r="AQ204" s="118">
        <f>South!V204</f>
        <v>1.0377169122160075</v>
      </c>
      <c r="AR204" s="118">
        <f>West!V204</f>
        <v>1.0060503932157943</v>
      </c>
      <c r="AS204" s="118">
        <f t="shared" si="1027"/>
        <v>1.0194806932127498</v>
      </c>
      <c r="AU204" s="124">
        <f t="shared" si="1028"/>
        <v>1614.2876656832341</v>
      </c>
      <c r="AV204" s="124">
        <f t="shared" si="1029"/>
        <v>1489.8916211607057</v>
      </c>
      <c r="AW204" s="124">
        <f t="shared" si="1030"/>
        <v>1409.1927937738728</v>
      </c>
      <c r="AX204" s="124">
        <f t="shared" si="1031"/>
        <v>1348.3887147805044</v>
      </c>
      <c r="AY204" s="124">
        <f t="shared" si="1032"/>
        <v>1464.414352484659</v>
      </c>
      <c r="BB204" s="71">
        <f t="shared" si="990"/>
        <v>1.0001857776831176</v>
      </c>
      <c r="BC204" s="71">
        <f t="shared" si="991"/>
        <v>0.98464243241480742</v>
      </c>
      <c r="BD204" s="71">
        <f t="shared" si="992"/>
        <v>0.93834178496880838</v>
      </c>
      <c r="BE204" s="71">
        <f t="shared" si="993"/>
        <v>0.96739355714340081</v>
      </c>
      <c r="BF204" s="71"/>
      <c r="BG204" s="71"/>
      <c r="BH204" s="71"/>
      <c r="BI204" s="71"/>
      <c r="BJ204" s="71"/>
      <c r="BK204" s="71"/>
      <c r="BL204" s="71"/>
      <c r="BM204" s="71"/>
      <c r="BN204" s="71"/>
      <c r="BO204" s="71"/>
      <c r="BP204" s="71"/>
      <c r="BQ204" s="147">
        <f>Northeast!AK204</f>
        <v>0.99995749136087919</v>
      </c>
      <c r="BR204" s="147">
        <f>Midwest!AK204</f>
        <v>0.98613073579519883</v>
      </c>
      <c r="BS204" s="147">
        <f>South!AK204</f>
        <v>0.93970195266429724</v>
      </c>
      <c r="BT204" s="147">
        <f>West!AK204</f>
        <v>0.96890974210072323</v>
      </c>
      <c r="BU204" s="72"/>
      <c r="BV204" s="147">
        <f>Northeast!AH204</f>
        <v>1.0002282960267916</v>
      </c>
      <c r="BW204" s="147">
        <f>Midwest!AH204</f>
        <v>0.99849076463559217</v>
      </c>
      <c r="BX204" s="147">
        <f>South!AH204</f>
        <v>0.99855255414588395</v>
      </c>
      <c r="BY204" s="147">
        <f>West!AH204</f>
        <v>0.99843516388426945</v>
      </c>
      <c r="CA204" s="147">
        <f>Northeast!AI204</f>
        <v>0.97567119490626786</v>
      </c>
      <c r="CB204" s="147">
        <f>Midwest!AI204</f>
        <v>0.95037775322233797</v>
      </c>
      <c r="CC204" s="147">
        <f>South!AI204</f>
        <v>0.95178985153352003</v>
      </c>
      <c r="CD204" s="147">
        <f>West!AI204</f>
        <v>0.96827957708677415</v>
      </c>
      <c r="CF204" s="147">
        <f>Northeast!AJ204</f>
        <v>1.0196795779629584</v>
      </c>
      <c r="CG204" s="147">
        <f>Midwest!AJ204</f>
        <v>1.0189158164378458</v>
      </c>
      <c r="CH204" s="147">
        <f>South!AJ204</f>
        <v>1.038992258845163</v>
      </c>
      <c r="CI204" s="147">
        <f>West!AJ204</f>
        <v>0.98378781616619948</v>
      </c>
      <c r="CJ204" s="142"/>
      <c r="CK204" s="73">
        <f t="shared" si="994"/>
        <v>0.86782977315631094</v>
      </c>
      <c r="CL204" s="73">
        <f t="shared" si="995"/>
        <v>0.93648646058646279</v>
      </c>
      <c r="CM204" s="73">
        <f t="shared" si="1033"/>
        <v>0.9935038430314922</v>
      </c>
      <c r="CN204" s="73">
        <f t="shared" si="1034"/>
        <v>0.99883100525034529</v>
      </c>
      <c r="CO204" s="73">
        <f t="shared" si="1035"/>
        <v>0.95787444025536983</v>
      </c>
      <c r="CP204" s="73">
        <f t="shared" si="1036"/>
        <v>1.0203835294879939</v>
      </c>
      <c r="CQ204" s="73">
        <f t="shared" si="1037"/>
        <v>0.96553475665304589</v>
      </c>
      <c r="CR204" s="73">
        <f t="shared" si="1038"/>
        <v>0.81271083265470634</v>
      </c>
      <c r="CS204" s="73">
        <f t="shared" si="1039"/>
        <v>0.81271083265470656</v>
      </c>
      <c r="CT204" s="73"/>
      <c r="CU204" s="73">
        <f t="shared" si="1040"/>
        <v>0.96991481055816453</v>
      </c>
      <c r="CV204" s="533">
        <f t="shared" si="1041"/>
        <v>1.0125698836891239</v>
      </c>
      <c r="CW204" s="71">
        <f t="shared" si="1042"/>
        <v>0.92486106457614103</v>
      </c>
      <c r="CX204" s="53"/>
      <c r="CZ204" s="71">
        <f t="shared" si="996"/>
        <v>0.15943238276235785</v>
      </c>
      <c r="DA204" s="71">
        <f t="shared" si="985"/>
        <v>0.24817833221442673</v>
      </c>
      <c r="DB204" s="71">
        <f t="shared" si="986"/>
        <v>0.41954092427439893</v>
      </c>
      <c r="DC204" s="71">
        <f t="shared" si="987"/>
        <v>0.17284836074881652</v>
      </c>
      <c r="DE204" s="71">
        <f t="shared" si="997"/>
        <v>0.16278566797866451</v>
      </c>
      <c r="DF204" s="71">
        <f t="shared" si="998"/>
        <v>0.24943127462233078</v>
      </c>
      <c r="DG204" s="71">
        <f t="shared" si="999"/>
        <v>0.41183833243774831</v>
      </c>
      <c r="DH204" s="71">
        <f t="shared" si="1000"/>
        <v>0.17585451663989604</v>
      </c>
      <c r="DI204" s="71">
        <f t="shared" si="1001"/>
        <v>0.99990979167863958</v>
      </c>
      <c r="DJ204" s="71"/>
      <c r="DK204" s="71">
        <f t="shared" si="1002"/>
        <v>0.16280035392530898</v>
      </c>
      <c r="DL204" s="71">
        <f t="shared" si="1003"/>
        <v>0.24945377742884964</v>
      </c>
      <c r="DM204" s="71">
        <f t="shared" si="1004"/>
        <v>0.41187548703404314</v>
      </c>
      <c r="DN204" s="71">
        <f t="shared" si="1005"/>
        <v>0.17587038161179827</v>
      </c>
      <c r="DQ204" s="71">
        <f t="shared" si="1061"/>
        <v>1.0434039711637271E-2</v>
      </c>
      <c r="DR204" s="71">
        <f t="shared" si="1062"/>
        <v>2.7555234650258453E-2</v>
      </c>
      <c r="DS204" s="71">
        <f t="shared" si="1063"/>
        <v>-8.3500527747521706E-3</v>
      </c>
      <c r="DT204" s="71">
        <f t="shared" si="1064"/>
        <v>-1.9400874649455758E-3</v>
      </c>
      <c r="DV204" s="71">
        <f t="shared" si="1006"/>
        <v>0.22043182732439107</v>
      </c>
      <c r="DW204" s="71">
        <f t="shared" si="1007"/>
        <v>0.26552084869955966</v>
      </c>
      <c r="DX204" s="71">
        <f t="shared" si="1008"/>
        <v>0.32631156669055034</v>
      </c>
      <c r="DY204" s="71">
        <f t="shared" si="1009"/>
        <v>0.18773575728549896</v>
      </c>
      <c r="DZ204" s="71"/>
      <c r="EB204" s="71">
        <f t="shared" si="1043"/>
        <v>-1.1950394652460689E-2</v>
      </c>
      <c r="EC204" s="71">
        <f t="shared" si="1044"/>
        <v>-9.7631745241063966E-3</v>
      </c>
      <c r="ED204" s="71">
        <f t="shared" si="1045"/>
        <v>1.0412633588787459E-2</v>
      </c>
      <c r="EE204" s="71">
        <f t="shared" si="1046"/>
        <v>1.0037320332518722E-2</v>
      </c>
      <c r="EG204" s="71">
        <f t="shared" si="1047"/>
        <v>5.632847736411217E-4</v>
      </c>
      <c r="EH204" s="71">
        <f t="shared" si="1048"/>
        <v>2.5426550322499419E-3</v>
      </c>
      <c r="EI204" s="71">
        <f t="shared" si="1049"/>
        <v>2.358693515237056E-3</v>
      </c>
      <c r="EJ204" s="71">
        <f t="shared" si="1050"/>
        <v>2.6948285131668469E-3</v>
      </c>
      <c r="EL204" s="71">
        <f t="shared" si="1051"/>
        <v>8.119796039468565E-4</v>
      </c>
      <c r="EM204" s="71">
        <f t="shared" si="1052"/>
        <v>5.2634953822783682E-4</v>
      </c>
      <c r="EN204" s="71">
        <f t="shared" si="1053"/>
        <v>1.536974826752804E-3</v>
      </c>
      <c r="EO204" s="71">
        <f t="shared" si="1054"/>
        <v>-1.7656493650635649E-3</v>
      </c>
      <c r="EQ204" s="71">
        <f t="shared" si="1055"/>
        <v>3.0063046396123197E-3</v>
      </c>
      <c r="ER204" s="71">
        <f t="shared" si="1056"/>
        <v>1.3426488771938538E-2</v>
      </c>
      <c r="ES204" s="71">
        <f t="shared" si="1057"/>
        <v>7.5568144970312418E-2</v>
      </c>
      <c r="ET204" s="71">
        <f t="shared" si="1058"/>
        <v>9.3822557846999239E-4</v>
      </c>
      <c r="EW204" s="71">
        <f t="shared" si="974"/>
        <v>1.0048035369237198</v>
      </c>
      <c r="EX204" s="71">
        <f t="shared" si="975"/>
        <v>1.1120350390448837</v>
      </c>
      <c r="EY204" s="71">
        <f t="shared" si="967"/>
        <v>0.96553475665304589</v>
      </c>
      <c r="EZ204" s="71"/>
      <c r="FA204" s="71">
        <f t="shared" si="976"/>
        <v>1.0016743868671241</v>
      </c>
      <c r="FB204" s="71">
        <f t="shared" si="977"/>
        <v>1.0128313874698638</v>
      </c>
      <c r="FC204" s="71">
        <f t="shared" si="968"/>
        <v>0.9935038430314922</v>
      </c>
      <c r="FD204" s="71"/>
      <c r="FE204" s="71">
        <f t="shared" si="978"/>
        <v>1.002173765632562</v>
      </c>
      <c r="FF204" s="71">
        <f t="shared" si="979"/>
        <v>1.0162123742144238</v>
      </c>
      <c r="FG204" s="71">
        <f t="shared" si="969"/>
        <v>0.99883100525034529</v>
      </c>
      <c r="FH204" s="71"/>
      <c r="FI204" s="71">
        <f t="shared" si="980"/>
        <v>1.0005861790109709</v>
      </c>
      <c r="FJ204" s="71">
        <f t="shared" si="981"/>
        <v>1.007469065646827</v>
      </c>
      <c r="FK204" s="71">
        <f t="shared" si="970"/>
        <v>0.95787444025536983</v>
      </c>
      <c r="FM204" s="71">
        <f t="shared" si="982"/>
        <v>1.0357526788985008</v>
      </c>
      <c r="FN204" s="71">
        <f t="shared" si="983"/>
        <v>1.0101834319427261</v>
      </c>
      <c r="FO204" s="71">
        <f t="shared" si="971"/>
        <v>1.0203835294879939</v>
      </c>
      <c r="FQ204" s="238"/>
      <c r="FS204" s="51">
        <f t="shared" si="1059"/>
        <v>2008</v>
      </c>
      <c r="FT204" s="71">
        <f t="shared" si="1065"/>
        <v>1.3494132653117898</v>
      </c>
      <c r="FU204" s="71">
        <f t="shared" si="1066"/>
        <v>1.0168940752172546</v>
      </c>
      <c r="FV204" s="71">
        <f t="shared" si="1067"/>
        <v>0.99257451180139777</v>
      </c>
      <c r="FW204" s="71">
        <f t="shared" si="1068"/>
        <v>1.2209100585670347</v>
      </c>
      <c r="FX204" s="71">
        <f t="shared" si="1069"/>
        <v>1.0026200653597945</v>
      </c>
      <c r="FY204" s="71">
        <f t="shared" si="1070"/>
        <v>1.0921595200703633</v>
      </c>
      <c r="GB204" s="118">
        <f t="shared" si="1072"/>
        <v>0.16549416497231831</v>
      </c>
      <c r="GC204" s="118">
        <f t="shared" si="1073"/>
        <v>0.25230801681989179</v>
      </c>
      <c r="GD204" s="118">
        <f t="shared" si="1074"/>
        <v>0.40601882474826068</v>
      </c>
      <c r="GE204" s="118">
        <f t="shared" si="1075"/>
        <v>0.1761789934595292</v>
      </c>
    </row>
    <row r="205" spans="1:187" x14ac:dyDescent="0.2">
      <c r="A205" s="75" t="s">
        <v>44</v>
      </c>
      <c r="B205" s="50">
        <f t="shared" si="973"/>
        <v>1978</v>
      </c>
      <c r="D205" s="79">
        <f>Northeast!D205</f>
        <v>356.452</v>
      </c>
      <c r="E205" s="79">
        <f>Midwest!D205</f>
        <v>571.83299999999997</v>
      </c>
      <c r="F205" s="79">
        <f>South!D205</f>
        <v>969.726</v>
      </c>
      <c r="G205" s="79">
        <f>West!D205</f>
        <v>403.26600000000002</v>
      </c>
      <c r="H205" s="79">
        <f t="shared" si="984"/>
        <v>2301.277</v>
      </c>
      <c r="J205" s="321">
        <f t="shared" si="988"/>
        <v>16927.371698496336</v>
      </c>
      <c r="K205" s="321">
        <f t="shared" si="988"/>
        <v>20347.264235723665</v>
      </c>
      <c r="L205" s="321">
        <f t="shared" si="988"/>
        <v>25340.963149193281</v>
      </c>
      <c r="M205" s="321">
        <f t="shared" si="988"/>
        <v>14663.280413942713</v>
      </c>
      <c r="N205" s="321">
        <f t="shared" si="1010"/>
        <v>77278.879497356</v>
      </c>
      <c r="P205" s="84">
        <f t="shared" si="989"/>
        <v>27.304794707560347</v>
      </c>
      <c r="Q205" s="84">
        <f t="shared" si="989"/>
        <v>30.374753678123238</v>
      </c>
      <c r="R205" s="84">
        <f t="shared" si="989"/>
        <v>35.866196228205489</v>
      </c>
      <c r="S205" s="84">
        <f t="shared" si="989"/>
        <v>19.739942657692378</v>
      </c>
      <c r="T205" s="79">
        <f t="shared" si="1011"/>
        <v>113.28568727158145</v>
      </c>
      <c r="V205" s="84">
        <f t="shared" si="1012"/>
        <v>21.057728650908267</v>
      </c>
      <c r="W205" s="84">
        <f t="shared" si="1013"/>
        <v>28.103679854711551</v>
      </c>
      <c r="X205" s="84">
        <f t="shared" si="1014"/>
        <v>38.267132716732235</v>
      </c>
      <c r="Y205" s="84">
        <f t="shared" si="1015"/>
        <v>27.501758720821496</v>
      </c>
      <c r="Z205" s="84">
        <f t="shared" si="1016"/>
        <v>29.778860860407988</v>
      </c>
      <c r="AC205" s="84">
        <f t="shared" si="1017"/>
        <v>13.05455704090326</v>
      </c>
      <c r="AD205" s="84">
        <f t="shared" si="1018"/>
        <v>18.825930444066461</v>
      </c>
      <c r="AE205" s="84">
        <f t="shared" si="1019"/>
        <v>27.03732489026531</v>
      </c>
      <c r="AF205" s="84">
        <f t="shared" si="1020"/>
        <v>20.428934723518708</v>
      </c>
      <c r="AG205" s="84">
        <f t="shared" si="1021"/>
        <v>20.313925398917469</v>
      </c>
      <c r="AI205" s="74">
        <f t="shared" si="1022"/>
        <v>12.964432425691614</v>
      </c>
      <c r="AJ205" s="74">
        <f t="shared" si="1023"/>
        <v>18.471589811637976</v>
      </c>
      <c r="AK205" s="74">
        <f t="shared" si="1024"/>
        <v>25.992034023037125</v>
      </c>
      <c r="AL205" s="74">
        <f t="shared" si="1025"/>
        <v>20.401371690462483</v>
      </c>
      <c r="AM205" s="74">
        <f t="shared" si="1026"/>
        <v>19.86145390997029</v>
      </c>
      <c r="AO205" s="118">
        <f>Northeast!V205</f>
        <v>1.0069516822836799</v>
      </c>
      <c r="AP205" s="118">
        <f>Midwest!V205</f>
        <v>1.0191830067710379</v>
      </c>
      <c r="AQ205" s="118">
        <f>South!V205</f>
        <v>1.0402158163651882</v>
      </c>
      <c r="AR205" s="118">
        <f>West!V205</f>
        <v>1.0013510382279398</v>
      </c>
      <c r="AS205" s="118">
        <f t="shared" si="1027"/>
        <v>1.022781388059413</v>
      </c>
      <c r="AU205" s="124">
        <f t="shared" si="1028"/>
        <v>1613.0557769925879</v>
      </c>
      <c r="AV205" s="124">
        <f t="shared" si="1029"/>
        <v>1492.8175761729344</v>
      </c>
      <c r="AW205" s="124">
        <f t="shared" si="1030"/>
        <v>1415.344634576262</v>
      </c>
      <c r="AX205" s="124">
        <f t="shared" si="1031"/>
        <v>1346.2159967235211</v>
      </c>
      <c r="AY205" s="124">
        <f t="shared" si="1032"/>
        <v>1465.933357321225</v>
      </c>
      <c r="BB205" s="71">
        <f t="shared" si="990"/>
        <v>0.99202606688109796</v>
      </c>
      <c r="BC205" s="71">
        <f t="shared" si="991"/>
        <v>1.0030332168757532</v>
      </c>
      <c r="BD205" s="71">
        <f t="shared" si="992"/>
        <v>0.94963039034515151</v>
      </c>
      <c r="BE205" s="71">
        <f t="shared" si="993"/>
        <v>0.99546265570869474</v>
      </c>
      <c r="BF205" s="71"/>
      <c r="BG205" s="71"/>
      <c r="BH205" s="71"/>
      <c r="BI205" s="71"/>
      <c r="BJ205" s="71"/>
      <c r="BK205" s="71"/>
      <c r="BL205" s="71"/>
      <c r="BM205" s="71"/>
      <c r="BN205" s="71"/>
      <c r="BO205" s="71"/>
      <c r="BP205" s="71"/>
      <c r="BQ205" s="147">
        <f>Northeast!AK205</f>
        <v>0.99099499480697206</v>
      </c>
      <c r="BR205" s="147">
        <f>Midwest!AK205</f>
        <v>1.0038845750940857</v>
      </c>
      <c r="BS205" s="147">
        <f>South!AK205</f>
        <v>0.95075921792777518</v>
      </c>
      <c r="BT205" s="147">
        <f>West!AK205</f>
        <v>0.9948649881603493</v>
      </c>
      <c r="BU205" s="72"/>
      <c r="BV205" s="147">
        <f>Northeast!AH205</f>
        <v>1.0010404412530123</v>
      </c>
      <c r="BW205" s="147">
        <f>Midwest!AH205</f>
        <v>0.99915193614937992</v>
      </c>
      <c r="BX205" s="147">
        <f>South!AH205</f>
        <v>0.99881270929449029</v>
      </c>
      <c r="BY205" s="147">
        <f>West!AH205</f>
        <v>1.0006007524191305</v>
      </c>
      <c r="CA205" s="147">
        <f>Northeast!AI205</f>
        <v>0.97492664464032397</v>
      </c>
      <c r="CB205" s="147">
        <f>Midwest!AI205</f>
        <v>0.95224417257194482</v>
      </c>
      <c r="CC205" s="147">
        <f>South!AI205</f>
        <v>0.95594489665568771</v>
      </c>
      <c r="CD205" s="147">
        <f>West!AI205</f>
        <v>0.96671934560583439</v>
      </c>
      <c r="CF205" s="147">
        <f>Northeast!AJ205</f>
        <v>1.0254346308736564</v>
      </c>
      <c r="CG205" s="147">
        <f>Midwest!AJ205</f>
        <v>1.0275270520498259</v>
      </c>
      <c r="CH205" s="147">
        <f>South!AJ205</f>
        <v>1.0414942341295885</v>
      </c>
      <c r="CI205" s="147">
        <f>West!AJ205</f>
        <v>0.9791924517470143</v>
      </c>
      <c r="CJ205" s="142"/>
      <c r="CK205" s="73">
        <f t="shared" si="994"/>
        <v>0.889856924376493</v>
      </c>
      <c r="CL205" s="73">
        <f t="shared" si="995"/>
        <v>0.95467471204753651</v>
      </c>
      <c r="CM205" s="73">
        <f t="shared" si="1033"/>
        <v>0.99433099797872382</v>
      </c>
      <c r="CN205" s="73">
        <f t="shared" si="1034"/>
        <v>0.99960895123307958</v>
      </c>
      <c r="CO205" s="73">
        <f t="shared" si="1035"/>
        <v>0.95971354539344045</v>
      </c>
      <c r="CP205" s="73">
        <f t="shared" si="1036"/>
        <v>1.0236241681824965</v>
      </c>
      <c r="CQ205" s="73">
        <f t="shared" si="1037"/>
        <v>0.97771470727227183</v>
      </c>
      <c r="CR205" s="73">
        <f t="shared" si="1038"/>
        <v>0.84952390304263481</v>
      </c>
      <c r="CS205" s="73">
        <f t="shared" si="1039"/>
        <v>0.84952390304263492</v>
      </c>
      <c r="CT205" s="73"/>
      <c r="CU205" s="73">
        <f t="shared" si="1040"/>
        <v>0.97643484847536488</v>
      </c>
      <c r="CV205" s="533">
        <f t="shared" si="1041"/>
        <v>1.0174232229629201</v>
      </c>
      <c r="CW205" s="71">
        <f t="shared" si="1042"/>
        <v>0.93832604809958176</v>
      </c>
      <c r="CX205" s="53"/>
      <c r="CZ205" s="71">
        <f t="shared" si="996"/>
        <v>0.15489313107461639</v>
      </c>
      <c r="DA205" s="71">
        <f t="shared" si="985"/>
        <v>0.24848508024023183</v>
      </c>
      <c r="DB205" s="71">
        <f t="shared" si="986"/>
        <v>0.42138603914261513</v>
      </c>
      <c r="DC205" s="71">
        <f t="shared" si="987"/>
        <v>0.1752357495425366</v>
      </c>
      <c r="DE205" s="71">
        <f t="shared" si="997"/>
        <v>0.1571518309033626</v>
      </c>
      <c r="DF205" s="71">
        <f t="shared" si="998"/>
        <v>0.24833167465185105</v>
      </c>
      <c r="DG205" s="71">
        <f t="shared" si="999"/>
        <v>0.42046280696634486</v>
      </c>
      <c r="DH205" s="71">
        <f t="shared" si="1000"/>
        <v>0.17403932606546171</v>
      </c>
      <c r="DI205" s="71">
        <f t="shared" si="1001"/>
        <v>0.99998563858702016</v>
      </c>
      <c r="DJ205" s="71"/>
      <c r="DK205" s="71">
        <f t="shared" si="1002"/>
        <v>0.1571540878581198</v>
      </c>
      <c r="DL205" s="71">
        <f t="shared" si="1003"/>
        <v>0.24833524109680588</v>
      </c>
      <c r="DM205" s="71">
        <f t="shared" si="1004"/>
        <v>0.42046884549308017</v>
      </c>
      <c r="DN205" s="71">
        <f t="shared" si="1005"/>
        <v>0.17404182555199424</v>
      </c>
      <c r="DQ205" s="71">
        <f t="shared" si="1061"/>
        <v>-9.0032857711327893E-3</v>
      </c>
      <c r="DR205" s="71">
        <f t="shared" si="1062"/>
        <v>1.7843390699493596E-2</v>
      </c>
      <c r="DS205" s="71">
        <f t="shared" si="1063"/>
        <v>1.1698088836467604E-2</v>
      </c>
      <c r="DT205" s="71">
        <f t="shared" si="1064"/>
        <v>2.6435575515153065E-2</v>
      </c>
      <c r="DV205" s="71">
        <f t="shared" si="1006"/>
        <v>0.21904266480824797</v>
      </c>
      <c r="DW205" s="71">
        <f t="shared" si="1007"/>
        <v>0.26329657427835534</v>
      </c>
      <c r="DX205" s="71">
        <f t="shared" si="1008"/>
        <v>0.32791576837058423</v>
      </c>
      <c r="DY205" s="71">
        <f t="shared" si="1009"/>
        <v>0.18974499254281241</v>
      </c>
      <c r="DZ205" s="71"/>
      <c r="EB205" s="71">
        <f t="shared" si="1043"/>
        <v>-6.3219466327676527E-3</v>
      </c>
      <c r="EC205" s="71">
        <f t="shared" si="1044"/>
        <v>-8.412308073180004E-3</v>
      </c>
      <c r="ED205" s="71">
        <f t="shared" si="1045"/>
        <v>4.9041206602094805E-3</v>
      </c>
      <c r="EE205" s="71">
        <f t="shared" si="1046"/>
        <v>1.0645598396937312E-2</v>
      </c>
      <c r="EG205" s="71">
        <f t="shared" si="1047"/>
        <v>8.1163039793189884E-4</v>
      </c>
      <c r="EH205" s="71">
        <f t="shared" si="1048"/>
        <v>6.6195174709737163E-4</v>
      </c>
      <c r="EI205" s="71">
        <f t="shared" si="1049"/>
        <v>2.6049832230435428E-4</v>
      </c>
      <c r="EJ205" s="71">
        <f t="shared" si="1050"/>
        <v>2.1666337901783644E-3</v>
      </c>
      <c r="EL205" s="71">
        <f t="shared" si="1051"/>
        <v>-7.6340728673900886E-4</v>
      </c>
      <c r="EM205" s="71">
        <f t="shared" si="1052"/>
        <v>1.9619451694453342E-3</v>
      </c>
      <c r="EN205" s="71">
        <f t="shared" si="1053"/>
        <v>4.3560056723822432E-3</v>
      </c>
      <c r="EO205" s="71">
        <f t="shared" si="1054"/>
        <v>-1.6126436048855993E-3</v>
      </c>
      <c r="EQ205" s="71">
        <f t="shared" si="1055"/>
        <v>5.6281141435385014E-3</v>
      </c>
      <c r="ER205" s="71">
        <f t="shared" si="1056"/>
        <v>8.4158581409226E-3</v>
      </c>
      <c r="ES205" s="71">
        <f t="shared" si="1057"/>
        <v>2.4051840749899547E-3</v>
      </c>
      <c r="ET205" s="71">
        <f t="shared" si="1058"/>
        <v>-4.6820366858076352E-3</v>
      </c>
      <c r="EW205" s="71">
        <f t="shared" si="974"/>
        <v>1.0126147200142714</v>
      </c>
      <c r="EX205" s="71">
        <f t="shared" si="975"/>
        <v>1.1260630497084942</v>
      </c>
      <c r="EY205" s="71">
        <f t="shared" si="967"/>
        <v>0.97771470727227183</v>
      </c>
      <c r="EZ205" s="71"/>
      <c r="FA205" s="71">
        <f t="shared" si="976"/>
        <v>1.0008325634098281</v>
      </c>
      <c r="FB205" s="71">
        <f t="shared" si="977"/>
        <v>1.0136746338233966</v>
      </c>
      <c r="FC205" s="71">
        <f t="shared" si="968"/>
        <v>0.99433099797872382</v>
      </c>
      <c r="FD205" s="71"/>
      <c r="FE205" s="71">
        <f t="shared" si="978"/>
        <v>1.0007788564618489</v>
      </c>
      <c r="FF205" s="71">
        <f t="shared" si="979"/>
        <v>1.0170038577886915</v>
      </c>
      <c r="FG205" s="71">
        <f t="shared" si="969"/>
        <v>0.99960895123307958</v>
      </c>
      <c r="FH205" s="71"/>
      <c r="FI205" s="71">
        <f t="shared" si="980"/>
        <v>1.0019199856064436</v>
      </c>
      <c r="FJ205" s="71">
        <f t="shared" si="981"/>
        <v>1.0094033917518062</v>
      </c>
      <c r="FK205" s="71">
        <f t="shared" si="970"/>
        <v>0.95971354539344045</v>
      </c>
      <c r="FM205" s="71">
        <f t="shared" si="982"/>
        <v>1.0031759025904001</v>
      </c>
      <c r="FN205" s="71">
        <f t="shared" si="983"/>
        <v>1.0133916761210122</v>
      </c>
      <c r="FO205" s="71">
        <f t="shared" si="971"/>
        <v>1.0236241681824965</v>
      </c>
      <c r="FQ205" s="238"/>
      <c r="GB205" s="118">
        <f t="shared" si="1072"/>
        <v>0.16239727561143305</v>
      </c>
      <c r="GC205" s="118">
        <f t="shared" si="1073"/>
        <v>0.25145072372788391</v>
      </c>
      <c r="GD205" s="118">
        <f t="shared" si="1074"/>
        <v>0.40990729261683762</v>
      </c>
      <c r="GE205" s="118">
        <f t="shared" si="1075"/>
        <v>0.17624470804384537</v>
      </c>
    </row>
    <row r="206" spans="1:187" x14ac:dyDescent="0.2">
      <c r="A206" s="75" t="s">
        <v>44</v>
      </c>
      <c r="B206" s="50">
        <f t="shared" si="973"/>
        <v>1979</v>
      </c>
      <c r="D206" s="79">
        <f>Northeast!D206</f>
        <v>361.65500000000003</v>
      </c>
      <c r="E206" s="79">
        <f>Midwest!D206</f>
        <v>577.09100000000001</v>
      </c>
      <c r="F206" s="79">
        <f>South!D206</f>
        <v>955.98699999999997</v>
      </c>
      <c r="G206" s="79">
        <f>West!D206</f>
        <v>435.04399999999998</v>
      </c>
      <c r="H206" s="79">
        <f t="shared" si="984"/>
        <v>2329.777</v>
      </c>
      <c r="J206" s="321">
        <f t="shared" si="988"/>
        <v>17099.558719509667</v>
      </c>
      <c r="K206" s="321">
        <f t="shared" si="988"/>
        <v>20748.193808236039</v>
      </c>
      <c r="L206" s="321">
        <f t="shared" si="988"/>
        <v>25849.81476111658</v>
      </c>
      <c r="M206" s="321">
        <f t="shared" si="988"/>
        <v>14990.832168701994</v>
      </c>
      <c r="N206" s="321">
        <f t="shared" si="1010"/>
        <v>78688.399457564272</v>
      </c>
      <c r="P206" s="84">
        <f t="shared" si="989"/>
        <v>27.791187974279016</v>
      </c>
      <c r="Q206" s="84">
        <f t="shared" si="989"/>
        <v>31.293989575692756</v>
      </c>
      <c r="R206" s="84">
        <f t="shared" si="989"/>
        <v>36.817955107591153</v>
      </c>
      <c r="S206" s="84">
        <f t="shared" si="989"/>
        <v>20.280643053804596</v>
      </c>
      <c r="T206" s="79">
        <f t="shared" si="1011"/>
        <v>116.18377571136753</v>
      </c>
      <c r="V206" s="84">
        <f t="shared" si="1012"/>
        <v>21.149960997962559</v>
      </c>
      <c r="W206" s="84">
        <f t="shared" si="1013"/>
        <v>27.814035541297216</v>
      </c>
      <c r="X206" s="84">
        <f t="shared" si="1014"/>
        <v>36.98235398723245</v>
      </c>
      <c r="Y206" s="84">
        <f t="shared" si="1015"/>
        <v>29.020670440717034</v>
      </c>
      <c r="Z206" s="84">
        <f t="shared" si="1016"/>
        <v>29.607629791179338</v>
      </c>
      <c r="AC206" s="84">
        <f t="shared" si="1017"/>
        <v>13.013297608389928</v>
      </c>
      <c r="AD206" s="84">
        <f t="shared" si="1018"/>
        <v>18.440953289261934</v>
      </c>
      <c r="AE206" s="84">
        <f t="shared" si="1019"/>
        <v>25.965238895163242</v>
      </c>
      <c r="AF206" s="84">
        <f t="shared" si="1020"/>
        <v>21.451193576348995</v>
      </c>
      <c r="AG206" s="84">
        <f t="shared" si="1021"/>
        <v>20.052515815872667</v>
      </c>
      <c r="AI206" s="74">
        <f t="shared" si="1022"/>
        <v>13.148936321940363</v>
      </c>
      <c r="AJ206" s="74">
        <f t="shared" si="1023"/>
        <v>18.372109805106305</v>
      </c>
      <c r="AK206" s="74">
        <f t="shared" si="1024"/>
        <v>26.354514247683703</v>
      </c>
      <c r="AL206" s="74">
        <f t="shared" si="1025"/>
        <v>21.447719168489336</v>
      </c>
      <c r="AM206" s="74">
        <f t="shared" si="1026"/>
        <v>20.189170291423167</v>
      </c>
      <c r="AO206" s="118">
        <f>Northeast!V206</f>
        <v>0.98968443452539134</v>
      </c>
      <c r="AP206" s="118">
        <f>Midwest!V206</f>
        <v>1.0037471735628585</v>
      </c>
      <c r="AQ206" s="118">
        <f>South!V206</f>
        <v>0.9852292723416568</v>
      </c>
      <c r="AR206" s="118">
        <f>West!V206</f>
        <v>1.0001619942816466</v>
      </c>
      <c r="AS206" s="118">
        <f t="shared" si="1027"/>
        <v>0.99323129808813615</v>
      </c>
      <c r="AU206" s="124">
        <f t="shared" si="1028"/>
        <v>1625.2576122078976</v>
      </c>
      <c r="AV206" s="124">
        <f t="shared" si="1029"/>
        <v>1508.2753643486085</v>
      </c>
      <c r="AW206" s="124">
        <f t="shared" si="1030"/>
        <v>1424.3024736476218</v>
      </c>
      <c r="AX206" s="124">
        <f t="shared" si="1031"/>
        <v>1352.8697290165599</v>
      </c>
      <c r="AY206" s="124">
        <f t="shared" si="1032"/>
        <v>1476.5044976422996</v>
      </c>
      <c r="BB206" s="71">
        <f t="shared" si="990"/>
        <v>1.0061441299408558</v>
      </c>
      <c r="BC206" s="71">
        <f t="shared" si="991"/>
        <v>0.997631313088164</v>
      </c>
      <c r="BD206" s="71">
        <f t="shared" si="992"/>
        <v>0.96287376471586983</v>
      </c>
      <c r="BE206" s="71">
        <f t="shared" si="993"/>
        <v>1.0465180384091457</v>
      </c>
      <c r="BF206" s="71"/>
      <c r="BG206" s="71"/>
      <c r="BH206" s="71"/>
      <c r="BI206" s="71"/>
      <c r="BJ206" s="71"/>
      <c r="BK206" s="71"/>
      <c r="BL206" s="71"/>
      <c r="BM206" s="71"/>
      <c r="BN206" s="71"/>
      <c r="BO206" s="71"/>
      <c r="BP206" s="71"/>
      <c r="BQ206" s="147">
        <f>Northeast!AK206</f>
        <v>1.00624739082141</v>
      </c>
      <c r="BR206" s="147">
        <f>Midwest!AK206</f>
        <v>1.0025400345332218</v>
      </c>
      <c r="BS206" s="147">
        <f>South!AK206</f>
        <v>0.96546584771452815</v>
      </c>
      <c r="BT206" s="147">
        <f>West!AK206</f>
        <v>1.0479607786144878</v>
      </c>
      <c r="BU206" s="72"/>
      <c r="BV206" s="147">
        <f>Northeast!AH206</f>
        <v>0.99989738022528463</v>
      </c>
      <c r="BW206" s="147">
        <f>Midwest!AH206</f>
        <v>0.99510371528719732</v>
      </c>
      <c r="BX206" s="147">
        <f>South!AH206</f>
        <v>0.99731519969888716</v>
      </c>
      <c r="BY206" s="147">
        <f>West!AH206</f>
        <v>0.99862328797529054</v>
      </c>
      <c r="CA206" s="147">
        <f>Northeast!AI206</f>
        <v>0.98230140156726364</v>
      </c>
      <c r="CB206" s="147">
        <f>Midwest!AI206</f>
        <v>0.96210444548544649</v>
      </c>
      <c r="CC206" s="147">
        <f>South!AI206</f>
        <v>0.96199515490101817</v>
      </c>
      <c r="CD206" s="147">
        <f>West!AI206</f>
        <v>0.97149739886312592</v>
      </c>
      <c r="CF206" s="147">
        <f>Northeast!AJ206</f>
        <v>1.0078504367730339</v>
      </c>
      <c r="CG206" s="147">
        <f>Midwest!AJ206</f>
        <v>1.0119648457660073</v>
      </c>
      <c r="CH206" s="147">
        <f>South!AJ206</f>
        <v>0.98644011203852855</v>
      </c>
      <c r="CI206" s="147">
        <f>West!AJ206</f>
        <v>0.9780297197853377</v>
      </c>
      <c r="CJ206" s="142"/>
      <c r="CK206" s="73">
        <f t="shared" si="994"/>
        <v>0.90608737575979914</v>
      </c>
      <c r="CL206" s="73">
        <f t="shared" si="995"/>
        <v>0.94918524848223296</v>
      </c>
      <c r="CM206" s="73">
        <f t="shared" si="1033"/>
        <v>0.99492899291118653</v>
      </c>
      <c r="CN206" s="73">
        <f t="shared" si="1034"/>
        <v>0.99744572924183805</v>
      </c>
      <c r="CO206" s="73">
        <f t="shared" si="1035"/>
        <v>0.96668755716952759</v>
      </c>
      <c r="CP206" s="73">
        <f t="shared" si="1036"/>
        <v>0.99409752329677048</v>
      </c>
      <c r="CQ206" s="73">
        <f t="shared" si="1037"/>
        <v>0.99530113180980562</v>
      </c>
      <c r="CR206" s="73">
        <f t="shared" si="1038"/>
        <v>0.86004477090717912</v>
      </c>
      <c r="CS206" s="73">
        <f t="shared" si="1039"/>
        <v>0.86004477090717935</v>
      </c>
      <c r="CT206" s="73"/>
      <c r="CU206" s="73">
        <f t="shared" si="1040"/>
        <v>0.95366640119888324</v>
      </c>
      <c r="CV206" s="533">
        <f t="shared" si="1041"/>
        <v>0.98653012974660559</v>
      </c>
      <c r="CW206" s="71">
        <f t="shared" si="1042"/>
        <v>0.96214521975728695</v>
      </c>
      <c r="CX206" s="53"/>
      <c r="CZ206" s="71">
        <f t="shared" si="996"/>
        <v>0.15523159512691559</v>
      </c>
      <c r="DA206" s="71">
        <f t="shared" si="985"/>
        <v>0.24770224789754555</v>
      </c>
      <c r="DB206" s="71">
        <f t="shared" si="986"/>
        <v>0.41033412210696557</v>
      </c>
      <c r="DC206" s="71">
        <f t="shared" si="987"/>
        <v>0.18673203486857326</v>
      </c>
      <c r="DE206" s="71">
        <f t="shared" si="997"/>
        <v>0.15506230153523265</v>
      </c>
      <c r="DF206" s="71">
        <f t="shared" si="998"/>
        <v>0.24809345822362414</v>
      </c>
      <c r="DG206" s="71">
        <f t="shared" si="999"/>
        <v>0.41583560311667578</v>
      </c>
      <c r="DH206" s="71">
        <f t="shared" si="1000"/>
        <v>0.18092302115920847</v>
      </c>
      <c r="DI206" s="71">
        <f t="shared" si="1001"/>
        <v>0.99991438403474098</v>
      </c>
      <c r="DJ206" s="71"/>
      <c r="DK206" s="71">
        <f t="shared" si="1002"/>
        <v>0.15507557848057235</v>
      </c>
      <c r="DL206" s="71">
        <f t="shared" si="1003"/>
        <v>0.24811470080322837</v>
      </c>
      <c r="DM206" s="71">
        <f t="shared" si="1004"/>
        <v>0.41587120833160052</v>
      </c>
      <c r="DN206" s="71">
        <f t="shared" si="1005"/>
        <v>0.18093851238459882</v>
      </c>
      <c r="DQ206" s="71">
        <f t="shared" si="1061"/>
        <v>1.5273752088533954E-2</v>
      </c>
      <c r="DR206" s="71">
        <f t="shared" si="1062"/>
        <v>-1.3402355171195769E-3</v>
      </c>
      <c r="DS206" s="71">
        <f t="shared" si="1063"/>
        <v>1.5349886412382845E-2</v>
      </c>
      <c r="DT206" s="71">
        <f t="shared" si="1064"/>
        <v>5.1994401533753377E-2</v>
      </c>
      <c r="DV206" s="71">
        <f t="shared" si="1006"/>
        <v>0.21730723762822571</v>
      </c>
      <c r="DW206" s="71">
        <f t="shared" si="1007"/>
        <v>0.26367538228332243</v>
      </c>
      <c r="DX206" s="71">
        <f t="shared" si="1008"/>
        <v>0.32850858499234159</v>
      </c>
      <c r="DY206" s="71">
        <f t="shared" si="1009"/>
        <v>0.19050879509611038</v>
      </c>
      <c r="DZ206" s="71"/>
      <c r="EB206" s="71">
        <f t="shared" si="1043"/>
        <v>-7.954333531726655E-3</v>
      </c>
      <c r="EC206" s="71">
        <f t="shared" si="1044"/>
        <v>1.4376782881798742E-3</v>
      </c>
      <c r="ED206" s="71">
        <f t="shared" si="1045"/>
        <v>1.8061998458322956E-3</v>
      </c>
      <c r="EE206" s="71">
        <f t="shared" si="1046"/>
        <v>4.0173358182191603E-3</v>
      </c>
      <c r="EG206" s="71">
        <f t="shared" si="1047"/>
        <v>-1.1425254096359522E-3</v>
      </c>
      <c r="EH206" s="71">
        <f t="shared" si="1048"/>
        <v>-4.0598871260330831E-3</v>
      </c>
      <c r="EI206" s="71">
        <f t="shared" si="1049"/>
        <v>-1.5004147477669654E-3</v>
      </c>
      <c r="EJ206" s="71">
        <f t="shared" si="1050"/>
        <v>-1.9782326030198818E-3</v>
      </c>
      <c r="EL206" s="71">
        <f t="shared" si="1051"/>
        <v>7.5359556006964071E-3</v>
      </c>
      <c r="EM206" s="71">
        <f t="shared" si="1052"/>
        <v>1.0301530263894378E-2</v>
      </c>
      <c r="EN206" s="71">
        <f t="shared" si="1053"/>
        <v>6.3091422589108218E-3</v>
      </c>
      <c r="EO206" s="71">
        <f t="shared" si="1054"/>
        <v>4.9303700939376969E-3</v>
      </c>
      <c r="EQ206" s="71">
        <f t="shared" si="1055"/>
        <v>-1.7296770412537316E-2</v>
      </c>
      <c r="ER206" s="71">
        <f t="shared" si="1056"/>
        <v>-1.5261162194155188E-2</v>
      </c>
      <c r="ES206" s="71">
        <f t="shared" si="1057"/>
        <v>-5.4309108457329038E-2</v>
      </c>
      <c r="ET206" s="71">
        <f t="shared" si="1058"/>
        <v>-1.1881452349897614E-3</v>
      </c>
      <c r="EW206" s="71">
        <f t="shared" si="974"/>
        <v>1.0179872762542339</v>
      </c>
      <c r="EX206" s="71">
        <f t="shared" si="975"/>
        <v>1.1463178568632861</v>
      </c>
      <c r="EY206" s="71">
        <f t="shared" si="967"/>
        <v>0.99530113180980562</v>
      </c>
      <c r="EZ206" s="71"/>
      <c r="FA206" s="71">
        <f t="shared" si="976"/>
        <v>1.0006014042946245</v>
      </c>
      <c r="FB206" s="71">
        <f t="shared" si="977"/>
        <v>1.01428426210153</v>
      </c>
      <c r="FC206" s="71">
        <f t="shared" si="968"/>
        <v>0.99492899291118653</v>
      </c>
      <c r="FD206" s="71"/>
      <c r="FE206" s="71">
        <f t="shared" si="978"/>
        <v>0.99783593175253882</v>
      </c>
      <c r="FF206" s="71">
        <f t="shared" si="979"/>
        <v>1.0148029920325055</v>
      </c>
      <c r="FG206" s="71">
        <f t="shared" si="969"/>
        <v>0.99744572924183805</v>
      </c>
      <c r="FH206" s="71"/>
      <c r="FI206" s="71">
        <f t="shared" si="980"/>
        <v>1.0072667639313437</v>
      </c>
      <c r="FJ206" s="71">
        <f t="shared" si="981"/>
        <v>1.0167384879111643</v>
      </c>
      <c r="FK206" s="71">
        <f t="shared" si="970"/>
        <v>0.96668755716952759</v>
      </c>
      <c r="FM206" s="71">
        <f t="shared" si="982"/>
        <v>0.97115479899409551</v>
      </c>
      <c r="FN206" s="71">
        <f t="shared" si="983"/>
        <v>0.98416018952559114</v>
      </c>
      <c r="FO206" s="71">
        <f t="shared" si="971"/>
        <v>0.99409752329677048</v>
      </c>
      <c r="FQ206" s="238"/>
      <c r="GB206" s="118">
        <f t="shared" si="1072"/>
        <v>0.16004106893806197</v>
      </c>
      <c r="GC206" s="118">
        <f t="shared" si="1073"/>
        <v>0.24996390746018698</v>
      </c>
      <c r="GD206" s="118">
        <f t="shared" si="1074"/>
        <v>0.41169688122507353</v>
      </c>
      <c r="GE206" s="118">
        <f t="shared" si="1075"/>
        <v>0.17829814237667752</v>
      </c>
    </row>
    <row r="207" spans="1:187" x14ac:dyDescent="0.2">
      <c r="A207" s="75" t="s">
        <v>44</v>
      </c>
      <c r="B207" s="50">
        <f t="shared" si="973"/>
        <v>1980</v>
      </c>
      <c r="D207" s="79">
        <f>Northeast!D207</f>
        <v>367.74299999999999</v>
      </c>
      <c r="E207" s="79">
        <f>Midwest!D207</f>
        <v>588.73900000000003</v>
      </c>
      <c r="F207" s="79">
        <f>South!D207</f>
        <v>1048.575</v>
      </c>
      <c r="G207" s="79">
        <f>West!D207</f>
        <v>459.30900000000003</v>
      </c>
      <c r="H207" s="79">
        <f t="shared" si="984"/>
        <v>2464.366</v>
      </c>
      <c r="J207" s="321">
        <f t="shared" si="988"/>
        <v>17245.216654062271</v>
      </c>
      <c r="K207" s="321">
        <f t="shared" si="988"/>
        <v>21042.749466398225</v>
      </c>
      <c r="L207" s="321">
        <f t="shared" si="988"/>
        <v>26594.39009099024</v>
      </c>
      <c r="M207" s="321">
        <f t="shared" si="988"/>
        <v>15343.852643559425</v>
      </c>
      <c r="N207" s="321">
        <f t="shared" si="1010"/>
        <v>80226.208855010162</v>
      </c>
      <c r="P207" s="84">
        <f t="shared" si="989"/>
        <v>28.18422753831512</v>
      </c>
      <c r="Q207" s="84">
        <f t="shared" si="989"/>
        <v>31.837424311755253</v>
      </c>
      <c r="R207" s="84">
        <f t="shared" si="989"/>
        <v>37.969963405099648</v>
      </c>
      <c r="S207" s="84">
        <f t="shared" si="989"/>
        <v>20.797076324049009</v>
      </c>
      <c r="T207" s="79">
        <f t="shared" si="1011"/>
        <v>118.78869157921903</v>
      </c>
      <c r="V207" s="84">
        <f t="shared" si="1012"/>
        <v>21.324347926552417</v>
      </c>
      <c r="W207" s="84">
        <f t="shared" si="1013"/>
        <v>27.978235493423441</v>
      </c>
      <c r="X207" s="84">
        <f t="shared" si="1014"/>
        <v>39.428428191524524</v>
      </c>
      <c r="Y207" s="84">
        <f t="shared" si="1015"/>
        <v>29.934398528833292</v>
      </c>
      <c r="Z207" s="84">
        <f t="shared" si="1016"/>
        <v>30.717717254391975</v>
      </c>
      <c r="AC207" s="84">
        <f t="shared" si="1017"/>
        <v>13.04782965933946</v>
      </c>
      <c r="AD207" s="84">
        <f t="shared" si="1018"/>
        <v>18.492042391212575</v>
      </c>
      <c r="AE207" s="84">
        <f t="shared" si="1019"/>
        <v>27.61590757443734</v>
      </c>
      <c r="AF207" s="84">
        <f t="shared" si="1020"/>
        <v>22.085267796458066</v>
      </c>
      <c r="AG207" s="84">
        <f t="shared" si="1021"/>
        <v>20.745796314765688</v>
      </c>
      <c r="AI207" s="74">
        <f t="shared" si="1022"/>
        <v>12.735126203542963</v>
      </c>
      <c r="AJ207" s="74">
        <f t="shared" si="1023"/>
        <v>18.144733805801774</v>
      </c>
      <c r="AK207" s="74">
        <f t="shared" si="1024"/>
        <v>26.232157567388633</v>
      </c>
      <c r="AL207" s="74">
        <f t="shared" si="1025"/>
        <v>21.960620609790261</v>
      </c>
      <c r="AM207" s="74">
        <f t="shared" si="1026"/>
        <v>20.114389828693234</v>
      </c>
      <c r="AO207" s="118">
        <f>Northeast!V207</f>
        <v>1.0245544057277973</v>
      </c>
      <c r="AP207" s="118">
        <f>Midwest!V207</f>
        <v>1.0191410129863547</v>
      </c>
      <c r="AQ207" s="118">
        <f>South!V207</f>
        <v>1.0527501408717124</v>
      </c>
      <c r="AR207" s="118">
        <f>West!V207</f>
        <v>1.0056759409892193</v>
      </c>
      <c r="AS207" s="118">
        <f t="shared" si="1027"/>
        <v>1.0313907849778148</v>
      </c>
      <c r="AU207" s="124">
        <f t="shared" si="1028"/>
        <v>1634.3214529390134</v>
      </c>
      <c r="AV207" s="124">
        <f t="shared" si="1029"/>
        <v>1512.9878518296448</v>
      </c>
      <c r="AW207" s="124">
        <f t="shared" si="1030"/>
        <v>1427.7433426820069</v>
      </c>
      <c r="AX207" s="124">
        <f t="shared" si="1031"/>
        <v>1355.401202499072</v>
      </c>
      <c r="AY207" s="124">
        <f t="shared" si="1032"/>
        <v>1480.6718811043584</v>
      </c>
      <c r="BB207" s="71">
        <f t="shared" si="990"/>
        <v>0.97447977235772976</v>
      </c>
      <c r="BC207" s="71">
        <f t="shared" si="991"/>
        <v>0.98528447763174487</v>
      </c>
      <c r="BD207" s="71">
        <f t="shared" si="992"/>
        <v>0.95840340960757164</v>
      </c>
      <c r="BE207" s="71">
        <f t="shared" si="993"/>
        <v>1.0715445042086451</v>
      </c>
      <c r="BF207" s="71"/>
      <c r="BG207" s="71"/>
      <c r="BH207" s="71"/>
      <c r="BI207" s="71"/>
      <c r="BJ207" s="71"/>
      <c r="BK207" s="71"/>
      <c r="BL207" s="71"/>
      <c r="BM207" s="71"/>
      <c r="BN207" s="71"/>
      <c r="BO207" s="71"/>
      <c r="BP207" s="71"/>
      <c r="BQ207" s="147">
        <f>Northeast!AK207</f>
        <v>0.97521644280518793</v>
      </c>
      <c r="BR207" s="147">
        <f>Midwest!AK207</f>
        <v>0.98989359444962211</v>
      </c>
      <c r="BS207" s="147">
        <f>South!AK207</f>
        <v>0.95980121418036524</v>
      </c>
      <c r="BT207" s="147">
        <f>West!AK207</f>
        <v>1.071986925367844</v>
      </c>
      <c r="BU207" s="72"/>
      <c r="BV207" s="147">
        <f>Northeast!AH207</f>
        <v>0.9992446082581018</v>
      </c>
      <c r="BW207" s="147">
        <f>Midwest!AH207</f>
        <v>0.99534382599935911</v>
      </c>
      <c r="BX207" s="147">
        <f>South!AH207</f>
        <v>0.99854365200612194</v>
      </c>
      <c r="BY207" s="147">
        <f>West!AH207</f>
        <v>0.99958728866114932</v>
      </c>
      <c r="CA207" s="147">
        <f>Northeast!AI207</f>
        <v>0.98777956292881064</v>
      </c>
      <c r="CB207" s="147">
        <f>Midwest!AI207</f>
        <v>0.96511046498425179</v>
      </c>
      <c r="CC207" s="147">
        <f>South!AI207</f>
        <v>0.96431916921747884</v>
      </c>
      <c r="CD207" s="147">
        <f>West!AI207</f>
        <v>0.97331525305174704</v>
      </c>
      <c r="CF207" s="147">
        <f>Northeast!AJ207</f>
        <v>1.0433604584330809</v>
      </c>
      <c r="CG207" s="147">
        <f>Midwest!AJ207</f>
        <v>1.0274847144622745</v>
      </c>
      <c r="CH207" s="147">
        <f>South!AJ207</f>
        <v>1.0540439632308727</v>
      </c>
      <c r="CI207" s="147">
        <f>West!AJ207</f>
        <v>0.98342165007678195</v>
      </c>
      <c r="CJ207" s="142"/>
      <c r="CK207" s="73">
        <f t="shared" si="994"/>
        <v>0.92379506445286941</v>
      </c>
      <c r="CL207" s="73">
        <f t="shared" si="995"/>
        <v>0.98477332669173578</v>
      </c>
      <c r="CM207" s="73">
        <f t="shared" si="1033"/>
        <v>0.9964985713988066</v>
      </c>
      <c r="CN207" s="73">
        <f t="shared" si="1034"/>
        <v>0.99809802434871853</v>
      </c>
      <c r="CO207" s="73">
        <f t="shared" si="1035"/>
        <v>0.9695558129689128</v>
      </c>
      <c r="CP207" s="73">
        <f t="shared" si="1036"/>
        <v>1.0322919242940203</v>
      </c>
      <c r="CQ207" s="73">
        <f t="shared" si="1037"/>
        <v>0.98926138296229393</v>
      </c>
      <c r="CR207" s="73">
        <f t="shared" si="1038"/>
        <v>0.90972873880265914</v>
      </c>
      <c r="CS207" s="73">
        <f t="shared" si="1039"/>
        <v>0.9097287388026587</v>
      </c>
      <c r="CT207" s="73"/>
      <c r="CU207" s="73">
        <f t="shared" si="1040"/>
        <v>0.99546322504056661</v>
      </c>
      <c r="CV207" s="533">
        <f t="shared" si="1041"/>
        <v>1.0267209084047693</v>
      </c>
      <c r="CW207" s="71">
        <f t="shared" si="1042"/>
        <v>0.95914412439675789</v>
      </c>
      <c r="CX207" s="53"/>
      <c r="CZ207" s="71">
        <f t="shared" si="996"/>
        <v>0.14922418179767127</v>
      </c>
      <c r="DA207" s="71">
        <f t="shared" si="985"/>
        <v>0.23890079639144512</v>
      </c>
      <c r="DB207" s="71">
        <f t="shared" si="986"/>
        <v>0.42549483315384162</v>
      </c>
      <c r="DC207" s="71">
        <f t="shared" si="987"/>
        <v>0.18638018865704203</v>
      </c>
      <c r="DE207" s="71">
        <f t="shared" si="997"/>
        <v>0.15220813038613845</v>
      </c>
      <c r="DF207" s="71">
        <f t="shared" si="998"/>
        <v>0.24327498706319223</v>
      </c>
      <c r="DG207" s="71">
        <f t="shared" si="999"/>
        <v>0.4178686414324731</v>
      </c>
      <c r="DH207" s="71">
        <f t="shared" si="1000"/>
        <v>0.1865560564640763</v>
      </c>
      <c r="DI207" s="71">
        <f t="shared" si="1001"/>
        <v>0.99990781534588002</v>
      </c>
      <c r="DJ207" s="71"/>
      <c r="DK207" s="71">
        <f t="shared" si="1002"/>
        <v>0.15222216293357788</v>
      </c>
      <c r="DL207" s="71">
        <f t="shared" si="1003"/>
        <v>0.24329741535127467</v>
      </c>
      <c r="DM207" s="71">
        <f t="shared" si="1004"/>
        <v>0.41790716606003059</v>
      </c>
      <c r="DN207" s="71">
        <f t="shared" si="1005"/>
        <v>0.1865732556551169</v>
      </c>
      <c r="DQ207" s="71">
        <f t="shared" si="1061"/>
        <v>-3.1323796775062564E-2</v>
      </c>
      <c r="DR207" s="71">
        <f t="shared" si="1062"/>
        <v>-1.2694636081544679E-2</v>
      </c>
      <c r="DS207" s="71">
        <f t="shared" si="1063"/>
        <v>-5.8845341432274562E-3</v>
      </c>
      <c r="DT207" s="71">
        <f t="shared" si="1064"/>
        <v>2.2667705876669903E-2</v>
      </c>
      <c r="DV207" s="71">
        <f t="shared" si="1006"/>
        <v>0.21495739235576877</v>
      </c>
      <c r="DW207" s="71">
        <f t="shared" si="1007"/>
        <v>0.26229270666931304</v>
      </c>
      <c r="DX207" s="71">
        <f t="shared" si="1008"/>
        <v>0.33149254427631364</v>
      </c>
      <c r="DY207" s="71">
        <f t="shared" si="1009"/>
        <v>0.19125735669860455</v>
      </c>
      <c r="DZ207" s="71"/>
      <c r="EB207" s="71">
        <f t="shared" si="1043"/>
        <v>-1.0872360387589423E-2</v>
      </c>
      <c r="EC207" s="71">
        <f t="shared" si="1044"/>
        <v>-5.257652804981929E-3</v>
      </c>
      <c r="ED207" s="71">
        <f t="shared" si="1045"/>
        <v>9.0423470001166784E-3</v>
      </c>
      <c r="EE207" s="71">
        <f t="shared" si="1046"/>
        <v>3.9215763802214892E-3</v>
      </c>
      <c r="EG207" s="71">
        <f t="shared" si="1047"/>
        <v>-6.5305215351646765E-4</v>
      </c>
      <c r="EH207" s="71">
        <f t="shared" si="1048"/>
        <v>2.4126304094529609E-4</v>
      </c>
      <c r="EI207" s="71">
        <f t="shared" si="1049"/>
        <v>1.2310013419183947E-3</v>
      </c>
      <c r="EJ207" s="71">
        <f t="shared" si="1050"/>
        <v>9.6486403577023352E-4</v>
      </c>
      <c r="EL207" s="71">
        <f t="shared" si="1051"/>
        <v>5.5613709077943089E-3</v>
      </c>
      <c r="EM207" s="71">
        <f t="shared" si="1052"/>
        <v>3.1195503109224523E-3</v>
      </c>
      <c r="EN207" s="71">
        <f t="shared" si="1053"/>
        <v>2.4129140451554193E-3</v>
      </c>
      <c r="EO207" s="71">
        <f t="shared" si="1054"/>
        <v>1.8694394200403502E-3</v>
      </c>
      <c r="EQ207" s="71">
        <f t="shared" si="1055"/>
        <v>3.4626931621048913E-2</v>
      </c>
      <c r="ER207" s="71">
        <f t="shared" si="1056"/>
        <v>1.5219957965306214E-2</v>
      </c>
      <c r="ES207" s="71">
        <f t="shared" si="1057"/>
        <v>6.6286822969665926E-2</v>
      </c>
      <c r="ET207" s="71">
        <f t="shared" si="1058"/>
        <v>5.4979123684903413E-3</v>
      </c>
      <c r="EW207" s="71">
        <f t="shared" si="974"/>
        <v>0.99393173718537886</v>
      </c>
      <c r="EX207" s="71">
        <f t="shared" si="975"/>
        <v>1.1393616988387465</v>
      </c>
      <c r="EY207" s="71">
        <f t="shared" si="967"/>
        <v>0.98926138296229393</v>
      </c>
      <c r="EZ207" s="71"/>
      <c r="FA207" s="71">
        <f t="shared" si="976"/>
        <v>1.0015775783988639</v>
      </c>
      <c r="FB207" s="71">
        <f t="shared" si="977"/>
        <v>1.015884375043729</v>
      </c>
      <c r="FC207" s="71">
        <f t="shared" si="968"/>
        <v>0.9964985713988066</v>
      </c>
      <c r="FD207" s="71"/>
      <c r="FE207" s="71">
        <f t="shared" si="978"/>
        <v>1.0006539655118643</v>
      </c>
      <c r="FF207" s="71">
        <f t="shared" si="979"/>
        <v>1.0154666381906314</v>
      </c>
      <c r="FG207" s="71">
        <f t="shared" si="969"/>
        <v>0.99809802434871853</v>
      </c>
      <c r="FH207" s="71"/>
      <c r="FI207" s="71">
        <f t="shared" si="980"/>
        <v>1.002967097050244</v>
      </c>
      <c r="FJ207" s="71">
        <f t="shared" si="981"/>
        <v>1.019755249679515</v>
      </c>
      <c r="FK207" s="71">
        <f t="shared" si="970"/>
        <v>0.9695558129689128</v>
      </c>
      <c r="FM207" s="71">
        <f t="shared" si="982"/>
        <v>1.0384211811237432</v>
      </c>
      <c r="FN207" s="71">
        <f t="shared" si="983"/>
        <v>1.0219727864221313</v>
      </c>
      <c r="FO207" s="71">
        <f t="shared" si="971"/>
        <v>1.0322919242940203</v>
      </c>
      <c r="FQ207" s="238"/>
      <c r="GB207" s="118">
        <f t="shared" si="1072"/>
        <v>0.15699338729821816</v>
      </c>
      <c r="GC207" s="118">
        <f t="shared" si="1073"/>
        <v>0.24679097674557213</v>
      </c>
      <c r="GD207" s="118">
        <f t="shared" si="1074"/>
        <v>0.41619730375238229</v>
      </c>
      <c r="GE207" s="118">
        <f t="shared" si="1075"/>
        <v>0.18001833220382749</v>
      </c>
    </row>
    <row r="208" spans="1:187" x14ac:dyDescent="0.2">
      <c r="A208" s="75" t="s">
        <v>44</v>
      </c>
      <c r="B208" s="50">
        <f t="shared" si="973"/>
        <v>1981</v>
      </c>
      <c r="D208" s="79">
        <f>Northeast!D208</f>
        <v>366.97800000000001</v>
      </c>
      <c r="E208" s="79">
        <f>Midwest!D208</f>
        <v>596.23</v>
      </c>
      <c r="F208" s="79">
        <f>South!D208</f>
        <v>1057.9380000000001</v>
      </c>
      <c r="G208" s="79">
        <f>West!D208</f>
        <v>467.97200000000004</v>
      </c>
      <c r="H208" s="79">
        <f t="shared" si="984"/>
        <v>2489.1180000000004</v>
      </c>
      <c r="J208" s="321">
        <f t="shared" si="988"/>
        <v>17838.832482681795</v>
      </c>
      <c r="K208" s="321">
        <f t="shared" si="988"/>
        <v>21793.033023238218</v>
      </c>
      <c r="L208" s="321">
        <f t="shared" si="988"/>
        <v>27799.969292662143</v>
      </c>
      <c r="M208" s="321">
        <f t="shared" si="988"/>
        <v>15959.618757428241</v>
      </c>
      <c r="N208" s="321">
        <f t="shared" si="1010"/>
        <v>83391.453556010398</v>
      </c>
      <c r="P208" s="84">
        <f t="shared" si="989"/>
        <v>29.272287255250813</v>
      </c>
      <c r="Q208" s="84">
        <f t="shared" si="989"/>
        <v>32.971325993217192</v>
      </c>
      <c r="R208" s="84">
        <f t="shared" si="989"/>
        <v>39.618884627221178</v>
      </c>
      <c r="S208" s="84">
        <f t="shared" si="989"/>
        <v>21.578066381812896</v>
      </c>
      <c r="T208" s="79">
        <f t="shared" si="1011"/>
        <v>123.44056425750207</v>
      </c>
      <c r="V208" s="84">
        <f t="shared" si="1012"/>
        <v>20.571861995804252</v>
      </c>
      <c r="W208" s="84">
        <f t="shared" si="1013"/>
        <v>27.358743473853849</v>
      </c>
      <c r="X208" s="84">
        <f t="shared" si="1014"/>
        <v>38.055365776222096</v>
      </c>
      <c r="Y208" s="84">
        <f t="shared" si="1015"/>
        <v>29.322254316519135</v>
      </c>
      <c r="Z208" s="84">
        <f t="shared" si="1016"/>
        <v>29.848598313832824</v>
      </c>
      <c r="AC208" s="84">
        <f t="shared" si="1017"/>
        <v>12.536703975333261</v>
      </c>
      <c r="AD208" s="84">
        <f t="shared" si="1018"/>
        <v>18.083288495059481</v>
      </c>
      <c r="AE208" s="84">
        <f t="shared" si="1019"/>
        <v>26.70287187421517</v>
      </c>
      <c r="AF208" s="84">
        <f t="shared" si="1020"/>
        <v>21.687392731094334</v>
      </c>
      <c r="AG208" s="84">
        <f t="shared" si="1021"/>
        <v>20.164506011229811</v>
      </c>
      <c r="AI208" s="74">
        <f t="shared" si="1022"/>
        <v>12.512271414489224</v>
      </c>
      <c r="AJ208" s="74">
        <f t="shared" si="1023"/>
        <v>18.294009330172596</v>
      </c>
      <c r="AK208" s="74">
        <f t="shared" si="1024"/>
        <v>26.439568740274449</v>
      </c>
      <c r="AL208" s="74">
        <f t="shared" si="1025"/>
        <v>20.941310658451233</v>
      </c>
      <c r="AM208" s="74">
        <f t="shared" si="1026"/>
        <v>20.000068683121491</v>
      </c>
      <c r="AO208" s="118">
        <f>Northeast!V208</f>
        <v>1.0019526878881275</v>
      </c>
      <c r="AP208" s="118">
        <f>Midwest!V208</f>
        <v>0.98848142955926177</v>
      </c>
      <c r="AQ208" s="118">
        <f>South!V208</f>
        <v>1.0099586773342351</v>
      </c>
      <c r="AR208" s="118">
        <f>West!V208</f>
        <v>1.035627286410653</v>
      </c>
      <c r="AS208" s="118">
        <f t="shared" si="1027"/>
        <v>1.0082218381703405</v>
      </c>
      <c r="AU208" s="124">
        <f t="shared" si="1028"/>
        <v>1640.9306653711103</v>
      </c>
      <c r="AV208" s="124">
        <f t="shared" si="1029"/>
        <v>1512.9296577516036</v>
      </c>
      <c r="AW208" s="124">
        <f t="shared" si="1030"/>
        <v>1425.1413089754262</v>
      </c>
      <c r="AX208" s="124">
        <f t="shared" si="1031"/>
        <v>1352.0414685200176</v>
      </c>
      <c r="AY208" s="124">
        <f t="shared" si="1032"/>
        <v>1480.254378520845</v>
      </c>
      <c r="BB208" s="71">
        <f t="shared" si="990"/>
        <v>0.95742713537282886</v>
      </c>
      <c r="BC208" s="71">
        <f t="shared" si="991"/>
        <v>0.99339034783226998</v>
      </c>
      <c r="BD208" s="71">
        <f t="shared" si="992"/>
        <v>0.96598126799660466</v>
      </c>
      <c r="BE208" s="71">
        <f t="shared" si="993"/>
        <v>1.0218083881010891</v>
      </c>
      <c r="BF208" s="71"/>
      <c r="BG208" s="71"/>
      <c r="BH208" s="71"/>
      <c r="BI208" s="71"/>
      <c r="BJ208" s="71"/>
      <c r="BK208" s="71"/>
      <c r="BL208" s="71"/>
      <c r="BM208" s="71"/>
      <c r="BN208" s="71"/>
      <c r="BO208" s="71"/>
      <c r="BP208" s="71"/>
      <c r="BQ208" s="147">
        <f>Northeast!AK208</f>
        <v>0.95873650413333245</v>
      </c>
      <c r="BR208" s="147">
        <f>Midwest!AK208</f>
        <v>0.9971827370600157</v>
      </c>
      <c r="BS208" s="147">
        <f>South!AK208</f>
        <v>0.96481273727937555</v>
      </c>
      <c r="BT208" s="147">
        <f>West!AK208</f>
        <v>1.0207743920717025</v>
      </c>
      <c r="BU208" s="72"/>
      <c r="BV208" s="147">
        <f>Northeast!AH208</f>
        <v>0.99863427672268801</v>
      </c>
      <c r="BW208" s="147">
        <f>Midwest!AH208</f>
        <v>0.99619689642950815</v>
      </c>
      <c r="BX208" s="147">
        <f>South!AH208</f>
        <v>1.0012111476891612</v>
      </c>
      <c r="BY208" s="147">
        <f>West!AH208</f>
        <v>1.0010129525558409</v>
      </c>
      <c r="CA208" s="147">
        <f>Northeast!AI208</f>
        <v>0.9917741534395943</v>
      </c>
      <c r="CB208" s="147">
        <f>Midwest!AI208</f>
        <v>0.96507334392366317</v>
      </c>
      <c r="CC208" s="147">
        <f>South!AI208</f>
        <v>0.96256171680485381</v>
      </c>
      <c r="CD208" s="147">
        <f>West!AI208</f>
        <v>0.97090262399255733</v>
      </c>
      <c r="CF208" s="147">
        <f>Northeast!AJ208</f>
        <v>1.0203438781961127</v>
      </c>
      <c r="CG208" s="147">
        <f>Midwest!AJ208</f>
        <v>0.99657412120608824</v>
      </c>
      <c r="CH208" s="147">
        <f>South!AJ208</f>
        <v>1.0111999092921629</v>
      </c>
      <c r="CI208" s="147">
        <f>West!AJ208</f>
        <v>1.0127102114670379</v>
      </c>
      <c r="CJ208" s="142"/>
      <c r="CK208" s="73">
        <f t="shared" si="994"/>
        <v>0.96024247327726142</v>
      </c>
      <c r="CL208" s="73">
        <f t="shared" si="995"/>
        <v>0.95691041151164191</v>
      </c>
      <c r="CM208" s="73">
        <f t="shared" si="1033"/>
        <v>0.99742009542041921</v>
      </c>
      <c r="CN208" s="73">
        <f t="shared" si="1034"/>
        <v>0.99961191759468793</v>
      </c>
      <c r="CO208" s="73">
        <f t="shared" si="1035"/>
        <v>0.96892493740995278</v>
      </c>
      <c r="CP208" s="73">
        <f t="shared" si="1036"/>
        <v>1.0090532164877701</v>
      </c>
      <c r="CQ208" s="73">
        <f t="shared" si="1037"/>
        <v>0.98165195555750939</v>
      </c>
      <c r="CR208" s="73">
        <f t="shared" si="1038"/>
        <v>0.91886602025470143</v>
      </c>
      <c r="CS208" s="73">
        <f t="shared" si="1039"/>
        <v>0.91886602025470099</v>
      </c>
      <c r="CT208" s="73"/>
      <c r="CU208" s="73">
        <f t="shared" si="1040"/>
        <v>0.97479601206334321</v>
      </c>
      <c r="CV208" s="533">
        <f t="shared" si="1041"/>
        <v>1.0060593699539662</v>
      </c>
      <c r="CW208" s="71">
        <f t="shared" si="1042"/>
        <v>0.95114705959691759</v>
      </c>
      <c r="CX208" s="53"/>
      <c r="CZ208" s="71">
        <f t="shared" ref="CZ208:CZ228" si="1076">D208/$H208</f>
        <v>0.14743294612790553</v>
      </c>
      <c r="DA208" s="71">
        <f t="shared" ref="DA208:DA228" si="1077">E208/$H208</f>
        <v>0.23953464640888858</v>
      </c>
      <c r="DB208" s="71">
        <f t="shared" ref="DB208:DB228" si="1078">F208/$H208</f>
        <v>0.42502524990779866</v>
      </c>
      <c r="DC208" s="71">
        <f t="shared" ref="DC208:DC228" si="1079">G208/$H208</f>
        <v>0.18800715755540717</v>
      </c>
      <c r="DE208" s="71">
        <f t="shared" si="997"/>
        <v>0.14832676134504283</v>
      </c>
      <c r="DF208" s="71">
        <f t="shared" si="998"/>
        <v>0.23921758144187247</v>
      </c>
      <c r="DG208" s="71">
        <f t="shared" si="999"/>
        <v>0.42525999832031158</v>
      </c>
      <c r="DH208" s="71">
        <f t="shared" si="1000"/>
        <v>0.18719249471831623</v>
      </c>
      <c r="DI208" s="71">
        <f t="shared" si="1001"/>
        <v>0.99999683582554311</v>
      </c>
      <c r="DJ208" s="71"/>
      <c r="DK208" s="71">
        <f t="shared" si="1002"/>
        <v>0.14832723067827741</v>
      </c>
      <c r="DL208" s="71">
        <f t="shared" si="1003"/>
        <v>0.23921833837042836</v>
      </c>
      <c r="DM208" s="71">
        <f t="shared" si="1004"/>
        <v>0.42526134392139353</v>
      </c>
      <c r="DN208" s="71">
        <f t="shared" si="1005"/>
        <v>0.1871930870299007</v>
      </c>
      <c r="DQ208" s="71">
        <f t="shared" si="1061"/>
        <v>-1.7043162922697912E-2</v>
      </c>
      <c r="DR208" s="71">
        <f t="shared" si="1062"/>
        <v>7.3365830893294308E-3</v>
      </c>
      <c r="DS208" s="71">
        <f t="shared" si="1063"/>
        <v>5.2078334170704262E-3</v>
      </c>
      <c r="DT208" s="71">
        <f t="shared" si="1064"/>
        <v>-4.8952318931941401E-2</v>
      </c>
      <c r="DV208" s="71">
        <f t="shared" ref="DV208:DV228" si="1080">J208/$N208</f>
        <v>0.21391679509100089</v>
      </c>
      <c r="DW208" s="71">
        <f t="shared" ref="DW208:DW228" si="1081">K208/$N208</f>
        <v>0.26133413070442274</v>
      </c>
      <c r="DX208" s="71">
        <f t="shared" ref="DX208:DX228" si="1082">L208/$N208</f>
        <v>0.33336712705205596</v>
      </c>
      <c r="DY208" s="71">
        <f t="shared" ref="DY208:DY228" si="1083">M208/$N208</f>
        <v>0.19138194715252041</v>
      </c>
      <c r="DZ208" s="71"/>
      <c r="EB208" s="71">
        <f t="shared" si="1043"/>
        <v>-4.8527019684860657E-3</v>
      </c>
      <c r="EC208" s="71">
        <f t="shared" si="1044"/>
        <v>-3.6612983418325079E-3</v>
      </c>
      <c r="ED208" s="71">
        <f t="shared" si="1045"/>
        <v>5.6390478293281456E-3</v>
      </c>
      <c r="EE208" s="71">
        <f t="shared" si="1046"/>
        <v>6.5121620839763881E-4</v>
      </c>
      <c r="EG208" s="71">
        <f t="shared" si="1047"/>
        <v>-6.1097953333227384E-4</v>
      </c>
      <c r="EH208" s="71">
        <f t="shared" si="1048"/>
        <v>8.5669398844411384E-4</v>
      </c>
      <c r="EI208" s="71">
        <f t="shared" si="1049"/>
        <v>2.6678243408205906E-3</v>
      </c>
      <c r="EJ208" s="71">
        <f t="shared" si="1050"/>
        <v>1.4252363932071113E-3</v>
      </c>
      <c r="EL208" s="71">
        <f t="shared" si="1051"/>
        <v>4.0358550513528765E-3</v>
      </c>
      <c r="EM208" s="71">
        <f t="shared" si="1052"/>
        <v>-3.8463757101128983E-5</v>
      </c>
      <c r="EN208" s="71">
        <f t="shared" si="1053"/>
        <v>-1.8241427508052864E-3</v>
      </c>
      <c r="EO208" s="71">
        <f t="shared" si="1054"/>
        <v>-2.4818517781119431E-3</v>
      </c>
      <c r="EQ208" s="71">
        <f t="shared" si="1055"/>
        <v>-2.230700807899122E-2</v>
      </c>
      <c r="ER208" s="71">
        <f t="shared" si="1056"/>
        <v>-3.0545551395828676E-2</v>
      </c>
      <c r="ES208" s="71">
        <f t="shared" si="1057"/>
        <v>-4.1496505387237544E-2</v>
      </c>
      <c r="ET208" s="71">
        <f t="shared" si="1058"/>
        <v>2.9347423425003592E-2</v>
      </c>
      <c r="EW208" s="71">
        <f t="shared" si="974"/>
        <v>0.99230797083982147</v>
      </c>
      <c r="EX208" s="71">
        <f t="shared" si="975"/>
        <v>1.1305976954272883</v>
      </c>
      <c r="EY208" s="71">
        <f t="shared" ref="EY208:EY239" si="1084">EX208/EX$247</f>
        <v>0.98165195555750939</v>
      </c>
      <c r="EZ208" s="71"/>
      <c r="FA208" s="71">
        <f t="shared" si="976"/>
        <v>1.0009247620097628</v>
      </c>
      <c r="FB208" s="71">
        <f t="shared" si="977"/>
        <v>1.0168238263200811</v>
      </c>
      <c r="FC208" s="71">
        <f t="shared" ref="FC208:FC239" si="1085">FB208/FB$247</f>
        <v>0.99742009542041921</v>
      </c>
      <c r="FD208" s="71"/>
      <c r="FE208" s="71">
        <f t="shared" si="978"/>
        <v>1.0015167781210239</v>
      </c>
      <c r="FF208" s="71">
        <f t="shared" si="979"/>
        <v>1.0170068757700688</v>
      </c>
      <c r="FG208" s="71">
        <f t="shared" ref="FG208:FG239" si="1086">FF208/FF$247</f>
        <v>0.99961191759468793</v>
      </c>
      <c r="FH208" s="71"/>
      <c r="FI208" s="71">
        <f t="shared" si="980"/>
        <v>0.9993493148609689</v>
      </c>
      <c r="FJ208" s="71">
        <f t="shared" si="981"/>
        <v>1.0190917100930996</v>
      </c>
      <c r="FK208" s="71">
        <f t="shared" ref="FK208:FK239" si="1087">FJ208/FJ$247</f>
        <v>0.96892493740995278</v>
      </c>
      <c r="FM208" s="71">
        <f t="shared" si="982"/>
        <v>0.97748824023578118</v>
      </c>
      <c r="FN208" s="71">
        <f t="shared" si="983"/>
        <v>0.99896638056862697</v>
      </c>
      <c r="FO208" s="71">
        <f t="shared" ref="FO208:FO239" si="1088">FN208/FN$247</f>
        <v>1.0090532164877701</v>
      </c>
      <c r="FQ208" s="238"/>
      <c r="GB208" s="118">
        <f t="shared" si="1072"/>
        <v>0.15324284737789334</v>
      </c>
      <c r="GC208" s="118">
        <f t="shared" si="1073"/>
        <v>0.24456022063050759</v>
      </c>
      <c r="GD208" s="118">
        <f t="shared" si="1074"/>
        <v>0.42035623371712399</v>
      </c>
      <c r="GE208" s="118">
        <f t="shared" si="1075"/>
        <v>0.18184069827447513</v>
      </c>
    </row>
    <row r="209" spans="1:187" x14ac:dyDescent="0.2">
      <c r="A209" s="75" t="s">
        <v>44</v>
      </c>
      <c r="B209" s="50">
        <f t="shared" ref="B209:B245" si="1089">B208+1</f>
        <v>1982</v>
      </c>
      <c r="D209" s="79">
        <f>Northeast!D209</f>
        <v>367.012</v>
      </c>
      <c r="E209" s="79">
        <f>Midwest!D209</f>
        <v>603.01099999999997</v>
      </c>
      <c r="F209" s="79">
        <f>South!D209</f>
        <v>1042.038</v>
      </c>
      <c r="G209" s="79">
        <f>West!D209</f>
        <v>436.02699999999999</v>
      </c>
      <c r="H209" s="79">
        <f t="shared" si="984"/>
        <v>2448.0879999999997</v>
      </c>
      <c r="J209" s="321">
        <f t="shared" si="988"/>
        <v>18029.96726132289</v>
      </c>
      <c r="K209" s="321">
        <f t="shared" si="988"/>
        <v>21841.450844632276</v>
      </c>
      <c r="L209" s="321">
        <f t="shared" si="988"/>
        <v>28056.028292957806</v>
      </c>
      <c r="M209" s="321">
        <f t="shared" si="988"/>
        <v>16145.48208733808</v>
      </c>
      <c r="N209" s="321">
        <f t="shared" si="1010"/>
        <v>84072.928486251054</v>
      </c>
      <c r="P209" s="84">
        <f t="shared" si="989"/>
        <v>29.500712655860283</v>
      </c>
      <c r="Q209" s="84">
        <f t="shared" si="989"/>
        <v>33.032073931181472</v>
      </c>
      <c r="R209" s="84">
        <f t="shared" si="989"/>
        <v>39.996203609398933</v>
      </c>
      <c r="S209" s="84">
        <f t="shared" si="989"/>
        <v>21.852419094355557</v>
      </c>
      <c r="T209" s="79">
        <f t="shared" si="1011"/>
        <v>124.38140929079624</v>
      </c>
      <c r="V209" s="84">
        <f t="shared" si="1012"/>
        <v>20.355666467975144</v>
      </c>
      <c r="W209" s="84">
        <f t="shared" si="1013"/>
        <v>27.608559719291499</v>
      </c>
      <c r="X209" s="84">
        <f t="shared" si="1014"/>
        <v>37.141322681855023</v>
      </c>
      <c r="Y209" s="84">
        <f t="shared" si="1015"/>
        <v>27.006130733126234</v>
      </c>
      <c r="Z209" s="84">
        <f t="shared" si="1016"/>
        <v>29.11862408123859</v>
      </c>
      <c r="AC209" s="84">
        <f t="shared" si="1017"/>
        <v>12.440784203465453</v>
      </c>
      <c r="AD209" s="84">
        <f t="shared" si="1018"/>
        <v>18.255317581823778</v>
      </c>
      <c r="AE209" s="84">
        <f t="shared" si="1019"/>
        <v>26.053422724228898</v>
      </c>
      <c r="AF209" s="84">
        <f t="shared" si="1020"/>
        <v>19.953260008299264</v>
      </c>
      <c r="AG209" s="84">
        <f t="shared" si="1021"/>
        <v>19.682105340007183</v>
      </c>
      <c r="AI209" s="74">
        <f t="shared" si="1022"/>
        <v>12.67035845384537</v>
      </c>
      <c r="AJ209" s="74">
        <f t="shared" si="1023"/>
        <v>18.339392433355073</v>
      </c>
      <c r="AK209" s="74">
        <f t="shared" si="1024"/>
        <v>26.156591903440592</v>
      </c>
      <c r="AL209" s="74">
        <f t="shared" si="1025"/>
        <v>20.386223562507293</v>
      </c>
      <c r="AM209" s="74">
        <f t="shared" si="1026"/>
        <v>19.86812548059093</v>
      </c>
      <c r="AO209" s="118">
        <f>Northeast!V209</f>
        <v>0.98188099798311212</v>
      </c>
      <c r="AP209" s="118">
        <f>Midwest!V209</f>
        <v>0.99541561413024882</v>
      </c>
      <c r="AQ209" s="118">
        <f>South!V209</f>
        <v>0.99605571017843031</v>
      </c>
      <c r="AR209" s="118">
        <f>West!V209</f>
        <v>0.97876195397933818</v>
      </c>
      <c r="AS209" s="118">
        <f t="shared" si="1027"/>
        <v>0.990637257613182</v>
      </c>
      <c r="AU209" s="124">
        <f t="shared" si="1028"/>
        <v>1636.2044494192701</v>
      </c>
      <c r="AV209" s="124">
        <f t="shared" si="1029"/>
        <v>1512.3571307672257</v>
      </c>
      <c r="AW209" s="124">
        <f t="shared" si="1030"/>
        <v>1425.5832362215776</v>
      </c>
      <c r="AX209" s="124">
        <f t="shared" si="1031"/>
        <v>1353.4695945371045</v>
      </c>
      <c r="AY209" s="124">
        <f t="shared" si="1032"/>
        <v>1479.4466129621865</v>
      </c>
      <c r="BB209" s="71">
        <f t="shared" si="990"/>
        <v>0.96952380561090057</v>
      </c>
      <c r="BC209" s="71">
        <f t="shared" si="991"/>
        <v>0.99585471394483083</v>
      </c>
      <c r="BD209" s="71">
        <f t="shared" si="992"/>
        <v>0.95564258485303077</v>
      </c>
      <c r="BE209" s="71">
        <f t="shared" si="993"/>
        <v>0.99472351934511694</v>
      </c>
      <c r="BF209" s="71"/>
      <c r="BG209" s="71"/>
      <c r="BH209" s="71"/>
      <c r="BI209" s="71"/>
      <c r="BJ209" s="71"/>
      <c r="BK209" s="71"/>
      <c r="BL209" s="71"/>
      <c r="BM209" s="71"/>
      <c r="BN209" s="71"/>
      <c r="BO209" s="71"/>
      <c r="BP209" s="71"/>
      <c r="BQ209" s="147">
        <f>Northeast!AK209</f>
        <v>0.97017544550551149</v>
      </c>
      <c r="BR209" s="147">
        <f>Midwest!AK209</f>
        <v>0.99832283494977436</v>
      </c>
      <c r="BS209" s="147">
        <f>South!AK209</f>
        <v>0.9532851420841334</v>
      </c>
      <c r="BT209" s="147">
        <f>West!AK209</f>
        <v>0.99382277924744156</v>
      </c>
      <c r="BU209" s="72"/>
      <c r="BV209" s="147">
        <f>Northeast!AH209</f>
        <v>0.99932832778068148</v>
      </c>
      <c r="BW209" s="147">
        <f>Midwest!AH209</f>
        <v>0.99752773259456906</v>
      </c>
      <c r="BX209" s="147">
        <f>South!AH209</f>
        <v>1.002472967074409</v>
      </c>
      <c r="BY209" s="147">
        <f>West!AH209</f>
        <v>1.0009063387522246</v>
      </c>
      <c r="CA209" s="147">
        <f>Northeast!AI209</f>
        <v>0.98891764102043678</v>
      </c>
      <c r="CB209" s="147">
        <f>Midwest!AI209</f>
        <v>0.96470813822591694</v>
      </c>
      <c r="CC209" s="147">
        <f>South!AI209</f>
        <v>0.96286020106468084</v>
      </c>
      <c r="CD209" s="147">
        <f>West!AI209</f>
        <v>0.97192816302347151</v>
      </c>
      <c r="CF209" s="147">
        <f>Northeast!AJ209</f>
        <v>0.99990376543709614</v>
      </c>
      <c r="CG209" s="147">
        <f>Midwest!AJ209</f>
        <v>1.003565075905352</v>
      </c>
      <c r="CH209" s="147">
        <f>South!AJ209</f>
        <v>0.99727985548961595</v>
      </c>
      <c r="CI209" s="147">
        <f>West!AJ209</f>
        <v>0.95710323433605371</v>
      </c>
      <c r="CJ209" s="142"/>
      <c r="CK209" s="73">
        <f t="shared" si="994"/>
        <v>0.96808957444394417</v>
      </c>
      <c r="CL209" s="73">
        <f t="shared" si="995"/>
        <v>0.93350830947789487</v>
      </c>
      <c r="CM209" s="73">
        <f t="shared" si="1033"/>
        <v>0.99742417548766993</v>
      </c>
      <c r="CN209" s="73">
        <f t="shared" si="1034"/>
        <v>1.0005558624139927</v>
      </c>
      <c r="CO209" s="73">
        <f t="shared" si="1035"/>
        <v>0.96873534573573661</v>
      </c>
      <c r="CP209" s="73">
        <f t="shared" si="1036"/>
        <v>0.99150581543624561</v>
      </c>
      <c r="CQ209" s="73">
        <f t="shared" si="1037"/>
        <v>0.9738600380347916</v>
      </c>
      <c r="CR209" s="73">
        <f t="shared" si="1038"/>
        <v>0.90371966206234133</v>
      </c>
      <c r="CS209" s="73">
        <f t="shared" si="1039"/>
        <v>0.903719662062341</v>
      </c>
      <c r="CT209" s="73"/>
      <c r="CU209" s="73">
        <f t="shared" si="1040"/>
        <v>0.95856516647061063</v>
      </c>
      <c r="CV209" s="533">
        <f t="shared" si="1041"/>
        <v>0.98950159162675966</v>
      </c>
      <c r="CW209" s="71">
        <f t="shared" si="1042"/>
        <v>0.94341264064385144</v>
      </c>
      <c r="CX209" s="53"/>
      <c r="CZ209" s="71">
        <f t="shared" si="1076"/>
        <v>0.14991781341193619</v>
      </c>
      <c r="DA209" s="71">
        <f t="shared" si="1077"/>
        <v>0.24631916826519309</v>
      </c>
      <c r="DB209" s="71">
        <f t="shared" si="1078"/>
        <v>0.42565381636607841</v>
      </c>
      <c r="DC209" s="71">
        <f t="shared" si="1079"/>
        <v>0.17810920195679242</v>
      </c>
      <c r="DE209" s="71">
        <f t="shared" ref="DE209:DE228" si="1090">(CZ209-CZ208)/LN(CZ209/CZ208)</f>
        <v>0.14867191882903452</v>
      </c>
      <c r="DF209" s="71">
        <f t="shared" ref="DF209:DF228" si="1091">(DA209-DA208)/LN(DA209/DA208)</f>
        <v>0.24291111653427261</v>
      </c>
      <c r="DG209" s="71">
        <f t="shared" ref="DG209:DG228" si="1092">(DB209-DB208)/LN(DB209/DB208)</f>
        <v>0.42533945572898857</v>
      </c>
      <c r="DH209" s="71">
        <f t="shared" ref="DH209:DH228" si="1093">(DC209-DC208)/LN(DC209/DC208)</f>
        <v>0.18301357252286926</v>
      </c>
      <c r="DI209" s="71">
        <f t="shared" ref="DI209:DI228" si="1094">SUM(DE209:DH209)</f>
        <v>0.99993606361516485</v>
      </c>
      <c r="DJ209" s="71"/>
      <c r="DK209" s="71">
        <f t="shared" ref="DK209:DK228" si="1095">DE209/$DI209</f>
        <v>0.14868142498184</v>
      </c>
      <c r="DL209" s="71">
        <f t="shared" ref="DL209:DL228" si="1096">DF209/$DI209</f>
        <v>0.24292664838595052</v>
      </c>
      <c r="DM209" s="71">
        <f t="shared" ref="DM209:DM228" si="1097">DG209/$DI209</f>
        <v>0.4253666521349555</v>
      </c>
      <c r="DN209" s="71">
        <f t="shared" ref="DN209:DN228" si="1098">DH209/$DI209</f>
        <v>0.18302527449725409</v>
      </c>
      <c r="DQ209" s="71">
        <f t="shared" si="1061"/>
        <v>1.1860650738150146E-2</v>
      </c>
      <c r="DR209" s="71">
        <f t="shared" si="1062"/>
        <v>1.14266582845092E-3</v>
      </c>
      <c r="DS209" s="71">
        <f t="shared" si="1063"/>
        <v>-1.2019964268495482E-2</v>
      </c>
      <c r="DT209" s="71">
        <f t="shared" si="1064"/>
        <v>-2.675792587380536E-2</v>
      </c>
      <c r="DV209" s="71">
        <f t="shared" si="1080"/>
        <v>0.21445627725780289</v>
      </c>
      <c r="DW209" s="71">
        <f t="shared" si="1081"/>
        <v>0.25979172175742798</v>
      </c>
      <c r="DX209" s="71">
        <f t="shared" si="1082"/>
        <v>0.33371061051532153</v>
      </c>
      <c r="DY209" s="71">
        <f t="shared" si="1083"/>
        <v>0.19204139046944757</v>
      </c>
      <c r="DZ209" s="71"/>
      <c r="EB209" s="71">
        <f t="shared" ref="EB209:EB228" si="1099">LN(DV209/DV208)</f>
        <v>2.5187505323565136E-3</v>
      </c>
      <c r="EC209" s="71">
        <f t="shared" ref="EC209:EC228" si="1100">LN(DW209/DW208)</f>
        <v>-5.9195430188961539E-3</v>
      </c>
      <c r="ED209" s="71">
        <f t="shared" ref="ED209:ED228" si="1101">LN(DX209/DX208)</f>
        <v>1.0298154900928011E-3</v>
      </c>
      <c r="EE209" s="71">
        <f t="shared" ref="EE209:EE228" si="1102">LN(DY209/DY208)</f>
        <v>3.439769583296171E-3</v>
      </c>
      <c r="EG209" s="71">
        <f t="shared" si="1047"/>
        <v>6.947588351721534E-4</v>
      </c>
      <c r="EH209" s="71">
        <f t="shared" si="1048"/>
        <v>1.3350252520819797E-3</v>
      </c>
      <c r="EI209" s="71">
        <f t="shared" si="1049"/>
        <v>1.2594994817362109E-3</v>
      </c>
      <c r="EJ209" s="71">
        <f t="shared" si="1050"/>
        <v>-1.0651159033234559E-4</v>
      </c>
      <c r="EL209" s="71">
        <f t="shared" si="1051"/>
        <v>-2.8843603104242157E-3</v>
      </c>
      <c r="EM209" s="71">
        <f t="shared" si="1052"/>
        <v>-3.7849435854186942E-4</v>
      </c>
      <c r="EN209" s="71">
        <f t="shared" si="1053"/>
        <v>3.1004556398570748E-4</v>
      </c>
      <c r="EO209" s="71">
        <f t="shared" si="1054"/>
        <v>1.0557163629669423E-3</v>
      </c>
      <c r="EQ209" s="71">
        <f t="shared" si="1055"/>
        <v>-2.0235945158912919E-2</v>
      </c>
      <c r="ER209" s="71">
        <f t="shared" si="1056"/>
        <v>6.9904966397112975E-3</v>
      </c>
      <c r="ES209" s="71">
        <f t="shared" si="1057"/>
        <v>-1.3861505533421572E-2</v>
      </c>
      <c r="ET209" s="71">
        <f t="shared" si="1058"/>
        <v>-5.6474135190627175E-2</v>
      </c>
      <c r="EW209" s="71">
        <f t="shared" ref="EW209:EW228" si="1103">EXP(SUMPRODUCT($DK209:$DN209,DQ209:DT209))</f>
        <v>0.99206244384417042</v>
      </c>
      <c r="EX209" s="71">
        <f t="shared" ref="EX209:EX228" si="1104">IF(ISERR(EW209),EX208,EW209*EX208)</f>
        <v>1.1216235127301826</v>
      </c>
      <c r="EY209" s="71">
        <f t="shared" si="1084"/>
        <v>0.9738600380347916</v>
      </c>
      <c r="EZ209" s="71"/>
      <c r="FA209" s="71">
        <f t="shared" ref="FA209:FA237" si="1105">EXP(SUMPRODUCT($DK209:$DN209,EB209:EE209))</f>
        <v>1.0000040906206618</v>
      </c>
      <c r="FB209" s="71">
        <f t="shared" si="977"/>
        <v>1.0168279857606344</v>
      </c>
      <c r="FC209" s="71">
        <f t="shared" si="1085"/>
        <v>0.99742417548766993</v>
      </c>
      <c r="FD209" s="71"/>
      <c r="FE209" s="71">
        <f t="shared" ref="FE209:FE237" si="1106">EXP(SUMPRODUCT($DK209:$DN209,EG209:EJ209))</f>
        <v>1.0009443112899017</v>
      </c>
      <c r="FF209" s="71">
        <f t="shared" ref="FF209:FF228" si="1107">IF(ISERR(FE209),FF208,FE209*FF208)</f>
        <v>1.017967246844766</v>
      </c>
      <c r="FG209" s="71">
        <f t="shared" si="1086"/>
        <v>1.0005558624139927</v>
      </c>
      <c r="FH209" s="71"/>
      <c r="FI209" s="71">
        <f t="shared" ref="FI209:FI237" si="1108">EXP(SUMPRODUCT($DK209:$DN209,EL209:EO209))</f>
        <v>0.99980432779991923</v>
      </c>
      <c r="FJ209" s="71">
        <f t="shared" ref="FJ209:FJ228" si="1109">IF(ISERR(FI209),FJ208,FI209*FJ208)</f>
        <v>1.0188923021761016</v>
      </c>
      <c r="FK209" s="71">
        <f t="shared" si="1087"/>
        <v>0.96873534573573661</v>
      </c>
      <c r="FM209" s="71">
        <f t="shared" ref="FM209:FM237" si="1110">EXP(SUMPRODUCT($DK209:$DN209,EQ209:ET209))</f>
        <v>0.98261003407471215</v>
      </c>
      <c r="FN209" s="71">
        <f t="shared" ref="FN209:FN228" si="1111">IF(ISERR(FM209),FN208,FM209*FN208)</f>
        <v>0.9815943892500304</v>
      </c>
      <c r="FO209" s="71">
        <f t="shared" si="1088"/>
        <v>0.99150581543624561</v>
      </c>
      <c r="FQ209" s="238"/>
      <c r="GB209" s="118">
        <f t="shared" si="1072"/>
        <v>0.151339933507809</v>
      </c>
      <c r="GC209" s="118">
        <f t="shared" si="1073"/>
        <v>0.24418838784066083</v>
      </c>
      <c r="GD209" s="118">
        <f t="shared" si="1074"/>
        <v>0.42157881213545989</v>
      </c>
      <c r="GE209" s="118">
        <f t="shared" si="1075"/>
        <v>0.18289286651607034</v>
      </c>
    </row>
    <row r="210" spans="1:187" x14ac:dyDescent="0.2">
      <c r="A210" s="75" t="s">
        <v>44</v>
      </c>
      <c r="B210" s="50">
        <f t="shared" si="1089"/>
        <v>1983</v>
      </c>
      <c r="D210" s="79">
        <f>Northeast!D210</f>
        <v>380.84300000000002</v>
      </c>
      <c r="E210" s="79">
        <f>Midwest!D210</f>
        <v>628.529</v>
      </c>
      <c r="F210" s="79">
        <f>South!D210</f>
        <v>1083.1659999999999</v>
      </c>
      <c r="G210" s="79">
        <f>West!D210</f>
        <v>469.69900000000001</v>
      </c>
      <c r="H210" s="79">
        <f t="shared" si="984"/>
        <v>2562.2370000000001</v>
      </c>
      <c r="J210" s="321">
        <f t="shared" si="988"/>
        <v>18207.106877348513</v>
      </c>
      <c r="K210" s="321">
        <f t="shared" si="988"/>
        <v>21890.252205688023</v>
      </c>
      <c r="L210" s="321">
        <f t="shared" si="988"/>
        <v>28400.612991728423</v>
      </c>
      <c r="M210" s="321">
        <f t="shared" si="988"/>
        <v>16443.048710441089</v>
      </c>
      <c r="N210" s="321">
        <f t="shared" si="1010"/>
        <v>84941.020785206041</v>
      </c>
      <c r="P210" s="84">
        <f t="shared" si="989"/>
        <v>29.742472005506102</v>
      </c>
      <c r="Q210" s="84">
        <f t="shared" si="989"/>
        <v>33.085898826416425</v>
      </c>
      <c r="R210" s="84">
        <f t="shared" si="989"/>
        <v>40.495140738056371</v>
      </c>
      <c r="S210" s="84">
        <f t="shared" si="989"/>
        <v>22.295819166357273</v>
      </c>
      <c r="T210" s="79">
        <f t="shared" si="1011"/>
        <v>125.61933073633618</v>
      </c>
      <c r="V210" s="84">
        <f t="shared" si="1012"/>
        <v>20.917271621764758</v>
      </c>
      <c r="W210" s="84">
        <f t="shared" si="1013"/>
        <v>28.712734512792927</v>
      </c>
      <c r="X210" s="84">
        <f t="shared" si="1014"/>
        <v>38.13882469070186</v>
      </c>
      <c r="Y210" s="84">
        <f t="shared" si="1015"/>
        <v>28.565201518970639</v>
      </c>
      <c r="Z210" s="84">
        <f t="shared" si="1016"/>
        <v>30.164895315765481</v>
      </c>
      <c r="AC210" s="84">
        <f t="shared" si="1017"/>
        <v>12.804685499224682</v>
      </c>
      <c r="AD210" s="84">
        <f t="shared" si="1018"/>
        <v>18.99688454279411</v>
      </c>
      <c r="AE210" s="84">
        <f t="shared" si="1019"/>
        <v>26.74804878458087</v>
      </c>
      <c r="AF210" s="84">
        <f t="shared" si="1020"/>
        <v>21.066685036122859</v>
      </c>
      <c r="AG210" s="84">
        <f t="shared" si="1021"/>
        <v>20.396836895890711</v>
      </c>
      <c r="AI210" s="74">
        <f t="shared" si="1022"/>
        <v>12.656997475091012</v>
      </c>
      <c r="AJ210" s="74">
        <f t="shared" si="1023"/>
        <v>18.603592271932598</v>
      </c>
      <c r="AK210" s="74">
        <f t="shared" si="1024"/>
        <v>26.55092741411169</v>
      </c>
      <c r="AL210" s="74">
        <f t="shared" si="1025"/>
        <v>20.807995068243375</v>
      </c>
      <c r="AM210" s="74">
        <f t="shared" si="1026"/>
        <v>20.148824130599905</v>
      </c>
      <c r="AO210" s="118">
        <f>Northeast!V210</f>
        <v>1.0116684880773912</v>
      </c>
      <c r="AP210" s="118">
        <f>Midwest!V210</f>
        <v>1.0211406627877389</v>
      </c>
      <c r="AQ210" s="118">
        <f>South!V210</f>
        <v>1.0074242743914252</v>
      </c>
      <c r="AR210" s="118">
        <f>West!V210</f>
        <v>1.0124322390038571</v>
      </c>
      <c r="AS210" s="118">
        <f t="shared" si="1027"/>
        <v>1.0123090441250191</v>
      </c>
      <c r="AU210" s="124">
        <f t="shared" si="1028"/>
        <v>1633.5638718367031</v>
      </c>
      <c r="AV210" s="124">
        <f t="shared" si="1029"/>
        <v>1511.4443870052487</v>
      </c>
      <c r="AW210" s="124">
        <f t="shared" si="1030"/>
        <v>1425.8544613051288</v>
      </c>
      <c r="AX210" s="124">
        <f t="shared" si="1031"/>
        <v>1355.9419277399429</v>
      </c>
      <c r="AY210" s="124">
        <f t="shared" si="1032"/>
        <v>1478.9006486511989</v>
      </c>
      <c r="BB210" s="71">
        <f t="shared" si="990"/>
        <v>0.96850143619524443</v>
      </c>
      <c r="BC210" s="71">
        <f t="shared" si="991"/>
        <v>1.0102011354867118</v>
      </c>
      <c r="BD210" s="71">
        <f t="shared" si="992"/>
        <v>0.97004980610372815</v>
      </c>
      <c r="BE210" s="71">
        <f t="shared" si="993"/>
        <v>1.0153033994420311</v>
      </c>
      <c r="BF210" s="71"/>
      <c r="BG210" s="71"/>
      <c r="BH210" s="71"/>
      <c r="BI210" s="71"/>
      <c r="BJ210" s="71"/>
      <c r="BK210" s="71"/>
      <c r="BL210" s="71"/>
      <c r="BM210" s="71"/>
      <c r="BN210" s="71"/>
      <c r="BO210" s="71"/>
      <c r="BP210" s="71"/>
      <c r="BQ210" s="147">
        <f>Northeast!AK210</f>
        <v>0.96874062589387044</v>
      </c>
      <c r="BR210" s="147">
        <f>Midwest!AK210</f>
        <v>1.0111014396062974</v>
      </c>
      <c r="BS210" s="147">
        <f>South!AK210</f>
        <v>0.96629539601931769</v>
      </c>
      <c r="BT210" s="147">
        <f>West!AK210</f>
        <v>1.014835180358447</v>
      </c>
      <c r="BU210" s="72"/>
      <c r="BV210" s="147">
        <f>Northeast!AH210</f>
        <v>0.99975309211544072</v>
      </c>
      <c r="BW210" s="147">
        <f>Midwest!AH210</f>
        <v>0.99910958081521861</v>
      </c>
      <c r="BX210" s="147">
        <f>South!AH210</f>
        <v>1.00388536476514</v>
      </c>
      <c r="BY210" s="147">
        <f>West!AH210</f>
        <v>1.0004613745095223</v>
      </c>
      <c r="CA210" s="147">
        <f>Northeast!AI210</f>
        <v>0.98732168291458366</v>
      </c>
      <c r="CB210" s="147">
        <f>Midwest!AI210</f>
        <v>0.96412591375169665</v>
      </c>
      <c r="CC210" s="147">
        <f>South!AI210</f>
        <v>0.96304339053538057</v>
      </c>
      <c r="CD210" s="147">
        <f>West!AI210</f>
        <v>0.97370354850528462</v>
      </c>
      <c r="CF210" s="147">
        <f>Northeast!AJ210</f>
        <v>1.0302380152793587</v>
      </c>
      <c r="CG210" s="147">
        <f>Midwest!AJ210</f>
        <v>1.0295007353848151</v>
      </c>
      <c r="CH210" s="147">
        <f>South!AJ210</f>
        <v>1.008662391586346</v>
      </c>
      <c r="CI210" s="147">
        <f>West!AJ210</f>
        <v>0.99002844006862578</v>
      </c>
      <c r="CJ210" s="142"/>
      <c r="CK210" s="73">
        <f t="shared" si="994"/>
        <v>0.97808555197684088</v>
      </c>
      <c r="CL210" s="73">
        <f t="shared" si="995"/>
        <v>0.96705051561626276</v>
      </c>
      <c r="CM210" s="73">
        <f t="shared" si="1033"/>
        <v>0.99763764277423317</v>
      </c>
      <c r="CN210" s="73">
        <f t="shared" si="1034"/>
        <v>1.0015267005263337</v>
      </c>
      <c r="CO210" s="73">
        <f t="shared" si="1035"/>
        <v>0.96875566428197202</v>
      </c>
      <c r="CP210" s="73">
        <f t="shared" si="1036"/>
        <v>1.0132155537685561</v>
      </c>
      <c r="CQ210" s="73">
        <f t="shared" si="1037"/>
        <v>0.98604718701346672</v>
      </c>
      <c r="CR210" s="73">
        <f t="shared" si="1038"/>
        <v>0.9458581373560212</v>
      </c>
      <c r="CS210" s="73">
        <f t="shared" si="1039"/>
        <v>0.94585813735602098</v>
      </c>
      <c r="CT210" s="73"/>
      <c r="CU210" s="73">
        <f t="shared" si="1040"/>
        <v>0.98073452097689096</v>
      </c>
      <c r="CV210" s="533">
        <f t="shared" si="1041"/>
        <v>1.0123651991276845</v>
      </c>
      <c r="CW210" s="71">
        <f t="shared" si="1042"/>
        <v>0.95523879766860087</v>
      </c>
      <c r="CX210" s="53"/>
      <c r="CZ210" s="71">
        <f t="shared" si="1076"/>
        <v>0.14863691375934387</v>
      </c>
      <c r="DA210" s="71">
        <f t="shared" si="1077"/>
        <v>0.24530478640344355</v>
      </c>
      <c r="DB210" s="71">
        <f t="shared" si="1078"/>
        <v>0.42274231462585232</v>
      </c>
      <c r="DC210" s="71">
        <f t="shared" si="1079"/>
        <v>0.18331598521136022</v>
      </c>
      <c r="DE210" s="71">
        <f t="shared" si="1090"/>
        <v>0.14927644766647846</v>
      </c>
      <c r="DF210" s="71">
        <f t="shared" si="1091"/>
        <v>0.2458116285000414</v>
      </c>
      <c r="DG210" s="71">
        <f t="shared" si="1092"/>
        <v>0.42419640022257754</v>
      </c>
      <c r="DH210" s="71">
        <f t="shared" si="1093"/>
        <v>0.18070009118459554</v>
      </c>
      <c r="DI210" s="71">
        <f t="shared" si="1094"/>
        <v>0.99998456757369292</v>
      </c>
      <c r="DJ210" s="71"/>
      <c r="DK210" s="71">
        <f t="shared" si="1095"/>
        <v>0.14927875139980865</v>
      </c>
      <c r="DL210" s="71">
        <f t="shared" si="1096"/>
        <v>0.24581542202842699</v>
      </c>
      <c r="DM210" s="71">
        <f t="shared" si="1097"/>
        <v>0.42420294670329178</v>
      </c>
      <c r="DN210" s="71">
        <f t="shared" si="1098"/>
        <v>0.18070287986847258</v>
      </c>
      <c r="DQ210" s="71">
        <f t="shared" si="1061"/>
        <v>-1.4800226731999664E-3</v>
      </c>
      <c r="DR210" s="71">
        <f t="shared" si="1062"/>
        <v>1.2718843982362258E-2</v>
      </c>
      <c r="DS210" s="71">
        <f t="shared" si="1063"/>
        <v>1.3555516841351336E-2</v>
      </c>
      <c r="DT210" s="71">
        <f t="shared" si="1064"/>
        <v>2.0922594141491373E-2</v>
      </c>
      <c r="DV210" s="71">
        <f t="shared" si="1080"/>
        <v>0.21434998907523839</v>
      </c>
      <c r="DW210" s="71">
        <f t="shared" si="1081"/>
        <v>0.25771119776206636</v>
      </c>
      <c r="DX210" s="71">
        <f t="shared" si="1082"/>
        <v>0.33435685996223491</v>
      </c>
      <c r="DY210" s="71">
        <f t="shared" si="1083"/>
        <v>0.1935819532004604</v>
      </c>
      <c r="DZ210" s="71"/>
      <c r="EB210" s="71">
        <f t="shared" si="1099"/>
        <v>-4.9573988575393323E-4</v>
      </c>
      <c r="EC210" s="71">
        <f t="shared" si="1100"/>
        <v>-8.0406704043992482E-3</v>
      </c>
      <c r="ED210" s="71">
        <f t="shared" si="1101"/>
        <v>1.9346837768569312E-3</v>
      </c>
      <c r="EE210" s="71">
        <f t="shared" si="1102"/>
        <v>7.9900294012788444E-3</v>
      </c>
      <c r="EG210" s="71">
        <f t="shared" si="1047"/>
        <v>4.2495952083196185E-4</v>
      </c>
      <c r="EH210" s="71">
        <f t="shared" si="1048"/>
        <v>1.5845126613483202E-3</v>
      </c>
      <c r="EI210" s="71">
        <f t="shared" si="1049"/>
        <v>1.4079219066973306E-3</v>
      </c>
      <c r="EJ210" s="71">
        <f t="shared" si="1050"/>
        <v>-4.4466016623073105E-4</v>
      </c>
      <c r="EL210" s="71">
        <f t="shared" si="1051"/>
        <v>-1.6151469444735628E-3</v>
      </c>
      <c r="EM210" s="71">
        <f t="shared" si="1052"/>
        <v>-6.0370615222860046E-4</v>
      </c>
      <c r="EN210" s="71">
        <f t="shared" si="1053"/>
        <v>1.9023742626700656E-4</v>
      </c>
      <c r="EO210" s="71">
        <f t="shared" si="1054"/>
        <v>1.8249969550284035E-3</v>
      </c>
      <c r="EQ210" s="71">
        <f t="shared" si="1055"/>
        <v>2.9886097535268118E-2</v>
      </c>
      <c r="ER210" s="71">
        <f t="shared" si="1056"/>
        <v>2.5515225712308305E-2</v>
      </c>
      <c r="ES210" s="71">
        <f t="shared" si="1057"/>
        <v>1.1348939167232534E-2</v>
      </c>
      <c r="ET210" s="71">
        <f t="shared" si="1058"/>
        <v>3.382241155352543E-2</v>
      </c>
      <c r="EW210" s="71">
        <f t="shared" si="1103"/>
        <v>1.01251427156131</v>
      </c>
      <c r="EX210" s="71">
        <f t="shared" si="1104"/>
        <v>1.1356598139580385</v>
      </c>
      <c r="EY210" s="71">
        <f t="shared" si="1084"/>
        <v>0.98604718701346672</v>
      </c>
      <c r="EZ210" s="71"/>
      <c r="FA210" s="71">
        <f t="shared" si="1105"/>
        <v>1.0002140185608184</v>
      </c>
      <c r="FB210" s="71">
        <f t="shared" si="977"/>
        <v>1.0170456058227466</v>
      </c>
      <c r="FC210" s="71">
        <f t="shared" si="1085"/>
        <v>0.99763764277423317</v>
      </c>
      <c r="FD210" s="71"/>
      <c r="FE210" s="71">
        <f t="shared" si="1106"/>
        <v>1.00097029875973</v>
      </c>
      <c r="FF210" s="71">
        <f t="shared" si="1107"/>
        <v>1.0189549792018253</v>
      </c>
      <c r="FG210" s="71">
        <f t="shared" si="1086"/>
        <v>1.0015267005263337</v>
      </c>
      <c r="FH210" s="71"/>
      <c r="FI210" s="71">
        <f t="shared" si="1108"/>
        <v>1.0000209743004886</v>
      </c>
      <c r="FJ210" s="71">
        <f t="shared" si="1109"/>
        <v>1.018913672729413</v>
      </c>
      <c r="FK210" s="71">
        <f t="shared" si="1087"/>
        <v>0.96875566428197202</v>
      </c>
      <c r="FM210" s="71">
        <f t="shared" si="1110"/>
        <v>1.0218957246587188</v>
      </c>
      <c r="FN210" s="71">
        <f t="shared" si="1111"/>
        <v>1.0030871097235923</v>
      </c>
      <c r="FO210" s="71">
        <f t="shared" si="1088"/>
        <v>1.0132155537685561</v>
      </c>
      <c r="FQ210" s="238"/>
      <c r="GB210" s="118">
        <f t="shared" si="1072"/>
        <v>0.1500886900447545</v>
      </c>
      <c r="GC210" s="118">
        <f t="shared" si="1073"/>
        <v>0.24355232907330318</v>
      </c>
      <c r="GD210" s="118">
        <f t="shared" si="1074"/>
        <v>0.42185006723210733</v>
      </c>
      <c r="GE210" s="118">
        <f t="shared" si="1075"/>
        <v>0.18450891364983502</v>
      </c>
    </row>
    <row r="211" spans="1:187" x14ac:dyDescent="0.2">
      <c r="A211" s="75" t="s">
        <v>44</v>
      </c>
      <c r="B211" s="50">
        <f t="shared" si="1089"/>
        <v>1984</v>
      </c>
      <c r="D211" s="79">
        <f>Northeast!D211</f>
        <v>390.13900000000001</v>
      </c>
      <c r="E211" s="79">
        <f>Midwest!D211</f>
        <v>630.173</v>
      </c>
      <c r="F211" s="79">
        <f>South!D211</f>
        <v>1155.644</v>
      </c>
      <c r="G211" s="79">
        <f>West!D211</f>
        <v>485.71899999999999</v>
      </c>
      <c r="H211" s="79">
        <f t="shared" si="984"/>
        <v>2661.6750000000002</v>
      </c>
      <c r="J211" s="321">
        <f t="shared" si="988"/>
        <v>18313.872427904465</v>
      </c>
      <c r="K211" s="321">
        <f t="shared" si="988"/>
        <v>21938.941840436102</v>
      </c>
      <c r="L211" s="321">
        <f t="shared" si="988"/>
        <v>29035.98085317605</v>
      </c>
      <c r="M211" s="321">
        <f t="shared" si="988"/>
        <v>16847.287028913135</v>
      </c>
      <c r="N211" s="321">
        <f t="shared" si="1010"/>
        <v>86136.082150429764</v>
      </c>
      <c r="P211" s="84">
        <f t="shared" si="989"/>
        <v>29.928087629981121</v>
      </c>
      <c r="Q211" s="84">
        <f t="shared" si="989"/>
        <v>33.270993235145312</v>
      </c>
      <c r="R211" s="84">
        <f t="shared" si="989"/>
        <v>41.584129722086679</v>
      </c>
      <c r="S211" s="84">
        <f t="shared" si="989"/>
        <v>22.900052752370573</v>
      </c>
      <c r="T211" s="79">
        <f t="shared" si="1011"/>
        <v>127.68326333958369</v>
      </c>
      <c r="V211" s="84">
        <f t="shared" si="1012"/>
        <v>21.302922226626048</v>
      </c>
      <c r="W211" s="84">
        <f t="shared" si="1013"/>
        <v>28.723946878719353</v>
      </c>
      <c r="X211" s="84">
        <f t="shared" si="1014"/>
        <v>39.800411973118926</v>
      </c>
      <c r="Y211" s="84">
        <f t="shared" si="1015"/>
        <v>28.830695361598234</v>
      </c>
      <c r="Z211" s="84">
        <f t="shared" si="1016"/>
        <v>30.900813382150329</v>
      </c>
      <c r="AC211" s="84">
        <f t="shared" si="1017"/>
        <v>13.035881370822025</v>
      </c>
      <c r="AD211" s="84">
        <f t="shared" si="1018"/>
        <v>18.940612789831782</v>
      </c>
      <c r="AE211" s="84">
        <f t="shared" si="1019"/>
        <v>27.790505842573879</v>
      </c>
      <c r="AF211" s="84">
        <f t="shared" si="1020"/>
        <v>21.210387821037628</v>
      </c>
      <c r="AG211" s="84">
        <f t="shared" si="1021"/>
        <v>20.845919272293862</v>
      </c>
      <c r="AI211" s="74">
        <f t="shared" si="1022"/>
        <v>13.073516416843226</v>
      </c>
      <c r="AJ211" s="74">
        <f t="shared" si="1023"/>
        <v>18.987200861055932</v>
      </c>
      <c r="AK211" s="74">
        <f t="shared" si="1024"/>
        <v>28.08970722805034</v>
      </c>
      <c r="AL211" s="74">
        <f t="shared" si="1025"/>
        <v>20.3389910444657</v>
      </c>
      <c r="AM211" s="74">
        <f t="shared" si="1026"/>
        <v>20.808039393281213</v>
      </c>
      <c r="AO211" s="118">
        <f>Northeast!V211</f>
        <v>0.99712127595811073</v>
      </c>
      <c r="AP211" s="118">
        <f>Midwest!V211</f>
        <v>0.99754634337282932</v>
      </c>
      <c r="AQ211" s="118">
        <f>South!V211</f>
        <v>0.98934836226496237</v>
      </c>
      <c r="AR211" s="118">
        <f>West!V211</f>
        <v>1.042843658009724</v>
      </c>
      <c r="AS211" s="118">
        <f t="shared" si="1027"/>
        <v>1.0018204444107732</v>
      </c>
      <c r="AU211" s="124">
        <f t="shared" si="1028"/>
        <v>1634.175827520799</v>
      </c>
      <c r="AV211" s="124">
        <f t="shared" si="1029"/>
        <v>1516.5267986545675</v>
      </c>
      <c r="AW211" s="124">
        <f t="shared" si="1030"/>
        <v>1432.158601163221</v>
      </c>
      <c r="AX211" s="124">
        <f t="shared" si="1031"/>
        <v>1359.2724284372757</v>
      </c>
      <c r="AY211" s="124">
        <f t="shared" si="1032"/>
        <v>1482.3435214593937</v>
      </c>
      <c r="BB211" s="71">
        <f t="shared" si="990"/>
        <v>1.0003730703709983</v>
      </c>
      <c r="BC211" s="71">
        <f t="shared" si="991"/>
        <v>1.0310316195486262</v>
      </c>
      <c r="BD211" s="71">
        <f t="shared" si="992"/>
        <v>1.0262698031255331</v>
      </c>
      <c r="BE211" s="71">
        <f t="shared" si="993"/>
        <v>0.99241886019969905</v>
      </c>
      <c r="BF211" s="71"/>
      <c r="BG211" s="71"/>
      <c r="BH211" s="71"/>
      <c r="BI211" s="71"/>
      <c r="BJ211" s="71"/>
      <c r="BK211" s="71"/>
      <c r="BL211" s="71"/>
      <c r="BM211" s="71"/>
      <c r="BN211" s="71"/>
      <c r="BO211" s="71"/>
      <c r="BP211" s="71"/>
      <c r="BQ211" s="147">
        <f>Northeast!AK211</f>
        <v>1.0001847866617304</v>
      </c>
      <c r="BR211" s="147">
        <f>Midwest!AK211</f>
        <v>1.0323444939215949</v>
      </c>
      <c r="BS211" s="147">
        <f>South!AK211</f>
        <v>1.0234926113426361</v>
      </c>
      <c r="BT211" s="147">
        <f>West!AK211</f>
        <v>0.99220790446299223</v>
      </c>
      <c r="BU211" s="72"/>
      <c r="BV211" s="147">
        <f>Northeast!AH211</f>
        <v>1.0001882489233778</v>
      </c>
      <c r="BW211" s="147">
        <f>Midwest!AH211</f>
        <v>0.99872825943209975</v>
      </c>
      <c r="BX211" s="147">
        <f>South!AH211</f>
        <v>1.0027134458540488</v>
      </c>
      <c r="BY211" s="147">
        <f>West!AH211</f>
        <v>1.0002126124330977</v>
      </c>
      <c r="CA211" s="147">
        <f>Northeast!AI211</f>
        <v>0.98769154731126096</v>
      </c>
      <c r="CB211" s="147">
        <f>Midwest!AI211</f>
        <v>0.96736790189071831</v>
      </c>
      <c r="CC211" s="147">
        <f>South!AI211</f>
        <v>0.96730130071352671</v>
      </c>
      <c r="CD211" s="147">
        <f>West!AI211</f>
        <v>0.97609518510929283</v>
      </c>
      <c r="CF211" s="147">
        <f>Northeast!AJ211</f>
        <v>1.0154237840185854</v>
      </c>
      <c r="CG211" s="147">
        <f>Midwest!AJ211</f>
        <v>1.0057132494157026</v>
      </c>
      <c r="CH211" s="147">
        <f>South!AJ211</f>
        <v>0.99056426429375433</v>
      </c>
      <c r="CI211" s="147">
        <f>West!AJ211</f>
        <v>1.019766894217691</v>
      </c>
      <c r="CJ211" s="142"/>
      <c r="CK211" s="73">
        <f t="shared" si="994"/>
        <v>0.99184653865025063</v>
      </c>
      <c r="CL211" s="73">
        <f t="shared" si="995"/>
        <v>0.99064316986216838</v>
      </c>
      <c r="CM211" s="73">
        <f t="shared" si="1033"/>
        <v>0.99898464189000524</v>
      </c>
      <c r="CN211" s="73">
        <f t="shared" si="1034"/>
        <v>1.0009522676018481</v>
      </c>
      <c r="CO211" s="73">
        <f t="shared" si="1035"/>
        <v>0.97186382717541053</v>
      </c>
      <c r="CP211" s="73">
        <f t="shared" si="1036"/>
        <v>1.0030171088649233</v>
      </c>
      <c r="CQ211" s="73">
        <f t="shared" si="1037"/>
        <v>1.0163219638333636</v>
      </c>
      <c r="CR211" s="73">
        <f t="shared" si="1038"/>
        <v>0.98256599906530395</v>
      </c>
      <c r="CS211" s="73">
        <f t="shared" si="1039"/>
        <v>0.98256599906530395</v>
      </c>
      <c r="CT211" s="73"/>
      <c r="CU211" s="73">
        <f t="shared" si="1040"/>
        <v>0.97473360324287417</v>
      </c>
      <c r="CV211" s="533">
        <f t="shared" si="1041"/>
        <v>1.0029528581959926</v>
      </c>
      <c r="CW211" s="71">
        <f t="shared" si="1042"/>
        <v>0.98772655341352189</v>
      </c>
      <c r="CX211" s="53"/>
      <c r="CZ211" s="71">
        <f t="shared" si="1076"/>
        <v>0.1465764978819728</v>
      </c>
      <c r="DA211" s="71">
        <f t="shared" si="1077"/>
        <v>0.23675805648698656</v>
      </c>
      <c r="DB211" s="71">
        <f t="shared" si="1078"/>
        <v>0.43417922924474245</v>
      </c>
      <c r="DC211" s="71">
        <f t="shared" si="1079"/>
        <v>0.18248621638629808</v>
      </c>
      <c r="DE211" s="71">
        <f t="shared" si="1090"/>
        <v>0.14760430904114882</v>
      </c>
      <c r="DF211" s="71">
        <f t="shared" si="1091"/>
        <v>0.24100616446288378</v>
      </c>
      <c r="DG211" s="71">
        <f t="shared" si="1092"/>
        <v>0.4284353302382497</v>
      </c>
      <c r="DH211" s="71">
        <f t="shared" si="1093"/>
        <v>0.18290078709685076</v>
      </c>
      <c r="DI211" s="71">
        <f t="shared" si="1094"/>
        <v>0.99994659083913306</v>
      </c>
      <c r="DJ211" s="71"/>
      <c r="DK211" s="71">
        <f t="shared" si="1095"/>
        <v>0.1476121928845045</v>
      </c>
      <c r="DL211" s="71">
        <f t="shared" si="1096"/>
        <v>0.24101903708740757</v>
      </c>
      <c r="DM211" s="71">
        <f t="shared" si="1097"/>
        <v>0.42845821383191701</v>
      </c>
      <c r="DN211" s="71">
        <f t="shared" si="1098"/>
        <v>0.18291055619617089</v>
      </c>
      <c r="DQ211" s="71">
        <f t="shared" si="1061"/>
        <v>3.1943144448826018E-2</v>
      </c>
      <c r="DR211" s="71">
        <f t="shared" si="1062"/>
        <v>2.0792152379794482E-2</v>
      </c>
      <c r="DS211" s="71">
        <f t="shared" si="1063"/>
        <v>5.7506605616638638E-2</v>
      </c>
      <c r="DT211" s="71">
        <f t="shared" si="1064"/>
        <v>-2.2548827969187078E-2</v>
      </c>
      <c r="DV211" s="71">
        <f t="shared" si="1080"/>
        <v>0.21261557259965405</v>
      </c>
      <c r="DW211" s="71">
        <f t="shared" si="1081"/>
        <v>0.25470094869327231</v>
      </c>
      <c r="DX211" s="71">
        <f t="shared" si="1082"/>
        <v>0.33709428300287719</v>
      </c>
      <c r="DY211" s="71">
        <f t="shared" si="1083"/>
        <v>0.19558919570419628</v>
      </c>
      <c r="DZ211" s="71"/>
      <c r="EB211" s="71">
        <f t="shared" si="1099"/>
        <v>-8.1244304996473254E-3</v>
      </c>
      <c r="EC211" s="71">
        <f t="shared" si="1100"/>
        <v>-1.1749462692926309E-2</v>
      </c>
      <c r="ED211" s="71">
        <f t="shared" si="1101"/>
        <v>8.1537971470752677E-3</v>
      </c>
      <c r="EE211" s="71">
        <f t="shared" si="1102"/>
        <v>1.031556583126488E-2</v>
      </c>
      <c r="EG211" s="71">
        <f t="shared" si="1047"/>
        <v>4.3516957810191953E-4</v>
      </c>
      <c r="EH211" s="71">
        <f t="shared" si="1048"/>
        <v>-3.8173407277360355E-4</v>
      </c>
      <c r="EI211" s="71">
        <f t="shared" si="1049"/>
        <v>-1.1680651240638551E-3</v>
      </c>
      <c r="EJ211" s="71">
        <f t="shared" si="1050"/>
        <v>-2.4867827475160103E-4</v>
      </c>
      <c r="EL211" s="71">
        <f t="shared" si="1051"/>
        <v>3.7454371985018664E-4</v>
      </c>
      <c r="EM211" s="71">
        <f t="shared" si="1052"/>
        <v>3.3569780626206669E-3</v>
      </c>
      <c r="EN211" s="71">
        <f t="shared" si="1053"/>
        <v>4.4115614201163172E-3</v>
      </c>
      <c r="EO211" s="71">
        <f t="shared" si="1054"/>
        <v>2.4532150546972054E-3</v>
      </c>
      <c r="EQ211" s="71">
        <f t="shared" si="1055"/>
        <v>-1.4483811784916903E-2</v>
      </c>
      <c r="ER211" s="71">
        <f t="shared" si="1056"/>
        <v>-2.3376971094461713E-2</v>
      </c>
      <c r="ES211" s="71">
        <f t="shared" si="1057"/>
        <v>-1.8105622629266897E-2</v>
      </c>
      <c r="ET211" s="71">
        <f t="shared" si="1058"/>
        <v>2.9595675021441004E-2</v>
      </c>
      <c r="EW211" s="71">
        <f t="shared" si="1103"/>
        <v>1.0307031724430886</v>
      </c>
      <c r="EX211" s="71">
        <f t="shared" si="1104"/>
        <v>1.1705281730626782</v>
      </c>
      <c r="EY211" s="71">
        <f t="shared" si="1084"/>
        <v>1.0163219638333636</v>
      </c>
      <c r="EZ211" s="71"/>
      <c r="FA211" s="71">
        <f t="shared" si="1105"/>
        <v>1.0013501887439074</v>
      </c>
      <c r="FB211" s="71">
        <f t="shared" si="977"/>
        <v>1.018418809351769</v>
      </c>
      <c r="FC211" s="71">
        <f t="shared" si="1085"/>
        <v>0.99898464189000524</v>
      </c>
      <c r="FD211" s="71"/>
      <c r="FE211" s="71">
        <f t="shared" si="1106"/>
        <v>0.99942644272570691</v>
      </c>
      <c r="FF211" s="71">
        <f t="shared" si="1107"/>
        <v>1.0183705501613269</v>
      </c>
      <c r="FG211" s="71">
        <f t="shared" si="1086"/>
        <v>1.0009522676018481</v>
      </c>
      <c r="FH211" s="71"/>
      <c r="FI211" s="71">
        <f t="shared" si="1108"/>
        <v>1.003208407453021</v>
      </c>
      <c r="FJ211" s="71">
        <f t="shared" si="1109"/>
        <v>1.022182762950983</v>
      </c>
      <c r="FK211" s="71">
        <f t="shared" si="1087"/>
        <v>0.97186382717541053</v>
      </c>
      <c r="FM211" s="71">
        <f t="shared" si="1110"/>
        <v>0.98993457525824524</v>
      </c>
      <c r="FN211" s="71">
        <f t="shared" si="1111"/>
        <v>0.99299061191124516</v>
      </c>
      <c r="FO211" s="71">
        <f t="shared" si="1088"/>
        <v>1.0030171088649233</v>
      </c>
      <c r="FQ211" s="238"/>
      <c r="GB211" s="118">
        <f t="shared" si="1072"/>
        <v>0.14835767059576593</v>
      </c>
      <c r="GC211" s="118">
        <f t="shared" si="1073"/>
        <v>0.24136349079119138</v>
      </c>
      <c r="GD211" s="118">
        <f t="shared" si="1074"/>
        <v>0.42661908865966269</v>
      </c>
      <c r="GE211" s="118">
        <f t="shared" si="1075"/>
        <v>0.18365974995338</v>
      </c>
    </row>
    <row r="212" spans="1:187" x14ac:dyDescent="0.2">
      <c r="A212" s="75" t="s">
        <v>44</v>
      </c>
      <c r="B212" s="50">
        <f t="shared" si="1089"/>
        <v>1985</v>
      </c>
      <c r="D212" s="79">
        <f>Northeast!D212</f>
        <v>388.779</v>
      </c>
      <c r="E212" s="79">
        <f>Midwest!D212</f>
        <v>628.14</v>
      </c>
      <c r="F212" s="79">
        <f>South!D212</f>
        <v>1190.2809999999999</v>
      </c>
      <c r="G212" s="79">
        <f>West!D212</f>
        <v>501.702</v>
      </c>
      <c r="H212" s="79">
        <f t="shared" ref="H212:H228" si="1112">SUM(D212:G212)</f>
        <v>2708.902</v>
      </c>
      <c r="J212" s="321">
        <f t="shared" si="988"/>
        <v>18310.250141025524</v>
      </c>
      <c r="K212" s="321">
        <f t="shared" si="988"/>
        <v>21935.632641589924</v>
      </c>
      <c r="L212" s="321">
        <f t="shared" si="988"/>
        <v>29408.164037719747</v>
      </c>
      <c r="M212" s="321">
        <f t="shared" si="988"/>
        <v>17190.115853910374</v>
      </c>
      <c r="N212" s="321">
        <f t="shared" ref="N212:N228" si="1113">SUM(J212:M212)</f>
        <v>86844.16267424557</v>
      </c>
      <c r="P212" s="84">
        <f t="shared" si="989"/>
        <v>30.295053407897139</v>
      </c>
      <c r="Q212" s="84">
        <f t="shared" si="989"/>
        <v>34.388131631610612</v>
      </c>
      <c r="R212" s="84">
        <f t="shared" si="989"/>
        <v>43.540885389042344</v>
      </c>
      <c r="S212" s="84">
        <f t="shared" si="989"/>
        <v>23.938290935475301</v>
      </c>
      <c r="T212" s="79">
        <f t="shared" ref="T212:T228" si="1114">SUM(P212:S212)</f>
        <v>132.1623613640254</v>
      </c>
      <c r="V212" s="84">
        <f>D212/J212*1000</f>
        <v>21.232861211923627</v>
      </c>
      <c r="W212" s="84">
        <f>E212/K212*1000</f>
        <v>28.635599905564046</v>
      </c>
      <c r="X212" s="84">
        <f>F212/L212*1000</f>
        <v>40.474508999382337</v>
      </c>
      <c r="Y212" s="84">
        <f>G212/M212*1000</f>
        <v>29.185492655413011</v>
      </c>
      <c r="Z212" s="84">
        <f>H212/N212*1000</f>
        <v>31.19267797147349</v>
      </c>
      <c r="AC212" s="84">
        <f t="shared" ref="AC212:AC228" si="1115">D212/P212</f>
        <v>12.833085149757661</v>
      </c>
      <c r="AD212" s="84">
        <f t="shared" ref="AD212:AD228" si="1116">E212/Q212</f>
        <v>18.266185750626668</v>
      </c>
      <c r="AE212" s="84">
        <f t="shared" ref="AE212:AE228" si="1117">F212/R212</f>
        <v>27.337087644514238</v>
      </c>
      <c r="AF212" s="84">
        <f t="shared" ref="AF212:AF228" si="1118">G212/S212</f>
        <v>20.958137794895947</v>
      </c>
      <c r="AG212" s="84">
        <f t="shared" ref="AG212:AG228" si="1119">H212/T212</f>
        <v>20.496773605146579</v>
      </c>
      <c r="AI212" s="74">
        <f t="shared" ref="AI212:AI228" si="1120">AC212/AO212</f>
        <v>13.068640894136406</v>
      </c>
      <c r="AJ212" s="74">
        <f t="shared" ref="AJ212:AJ228" si="1121">AD212/AP212</f>
        <v>18.415730905874945</v>
      </c>
      <c r="AK212" s="74">
        <f t="shared" ref="AK212:AK228" si="1122">AE212/AQ212</f>
        <v>27.370684728813377</v>
      </c>
      <c r="AL212" s="74">
        <f t="shared" ref="AL212:AL228" si="1123">AF212/AR212</f>
        <v>20.494361665368789</v>
      </c>
      <c r="AM212" s="74">
        <f t="shared" ref="AM212:AM228" si="1124">(D212/AO212+E212/AP212+F212/AQ212+G212/AR212)/T212</f>
        <v>20.516745942142688</v>
      </c>
      <c r="AO212" s="118">
        <f>Northeast!V212</f>
        <v>0.98197549796594119</v>
      </c>
      <c r="AP212" s="118">
        <f>Midwest!V212</f>
        <v>0.9918794884649097</v>
      </c>
      <c r="AQ212" s="118">
        <f>South!V212</f>
        <v>0.99877251575428183</v>
      </c>
      <c r="AR212" s="118">
        <f>West!V212</f>
        <v>1.022629449850631</v>
      </c>
      <c r="AS212" s="118">
        <f t="shared" ref="AS212:AS228" si="1125">AG212/AM212</f>
        <v>0.99902653485828452</v>
      </c>
      <c r="AU212" s="124">
        <f>P212/J212*1000000</f>
        <v>1654.5406629928414</v>
      </c>
      <c r="AV212" s="124">
        <f>Q212/K212*1000000</f>
        <v>1567.6836038186914</v>
      </c>
      <c r="AW212" s="124">
        <f>R212/L212*1000000</f>
        <v>1480.5713587966786</v>
      </c>
      <c r="AX212" s="124">
        <f>S212/M212*1000000</f>
        <v>1392.5613497264396</v>
      </c>
      <c r="AY212" s="124">
        <f>T212/N212*1000000</f>
        <v>1521.8335613387098</v>
      </c>
      <c r="BB212" s="71">
        <f t="shared" si="990"/>
        <v>1</v>
      </c>
      <c r="BC212" s="71">
        <f t="shared" si="991"/>
        <v>1</v>
      </c>
      <c r="BD212" s="71">
        <f t="shared" si="992"/>
        <v>1</v>
      </c>
      <c r="BE212" s="71">
        <f t="shared" si="993"/>
        <v>1</v>
      </c>
      <c r="BF212" s="71"/>
      <c r="BG212" s="71"/>
      <c r="BH212" s="71"/>
      <c r="BI212" s="71"/>
      <c r="BJ212" s="71"/>
      <c r="BK212" s="71"/>
      <c r="BL212" s="71"/>
      <c r="BM212" s="71"/>
      <c r="BN212" s="71"/>
      <c r="BO212" s="71"/>
      <c r="BP212" s="71"/>
      <c r="BQ212" s="147">
        <f>Northeast!AK212</f>
        <v>1</v>
      </c>
      <c r="BR212" s="147">
        <f>Midwest!AK212</f>
        <v>1</v>
      </c>
      <c r="BS212" s="147">
        <f>South!AK212</f>
        <v>1</v>
      </c>
      <c r="BT212" s="147">
        <f>West!AK212</f>
        <v>1</v>
      </c>
      <c r="BU212" s="72"/>
      <c r="BV212" s="147">
        <f>Northeast!AH212</f>
        <v>1</v>
      </c>
      <c r="BW212" s="147">
        <f>Midwest!AH212</f>
        <v>1</v>
      </c>
      <c r="BX212" s="147">
        <f>South!AH212</f>
        <v>1</v>
      </c>
      <c r="BY212" s="147">
        <f>West!AH212</f>
        <v>1</v>
      </c>
      <c r="CA212" s="147">
        <f>Northeast!AI212</f>
        <v>1</v>
      </c>
      <c r="CB212" s="147">
        <f>Midwest!AI212</f>
        <v>1</v>
      </c>
      <c r="CC212" s="147">
        <f>South!AI212</f>
        <v>1</v>
      </c>
      <c r="CD212" s="147">
        <f>West!AI212</f>
        <v>1</v>
      </c>
      <c r="CF212" s="147">
        <f>Northeast!AJ212</f>
        <v>1</v>
      </c>
      <c r="CG212" s="147">
        <f>Midwest!AJ212</f>
        <v>1</v>
      </c>
      <c r="CH212" s="147">
        <f>South!AJ212</f>
        <v>1</v>
      </c>
      <c r="CI212" s="147">
        <f>West!AJ212</f>
        <v>1</v>
      </c>
      <c r="CK212" s="73">
        <f t="shared" si="994"/>
        <v>1</v>
      </c>
      <c r="CL212" s="73">
        <f t="shared" si="995"/>
        <v>1</v>
      </c>
      <c r="CM212" s="73">
        <f t="shared" ref="CM212:CM228" si="1126">FC212</f>
        <v>1</v>
      </c>
      <c r="CN212" s="73">
        <f t="shared" ref="CN212:CN228" si="1127">FG212</f>
        <v>1</v>
      </c>
      <c r="CO212" s="73">
        <f t="shared" ref="CO212:CO228" si="1128">FK212</f>
        <v>1</v>
      </c>
      <c r="CP212" s="73">
        <f t="shared" ref="CP212:CP228" si="1129">FO212</f>
        <v>1</v>
      </c>
      <c r="CQ212" s="73">
        <f t="shared" ref="CQ212:CQ228" si="1130">EY212</f>
        <v>1</v>
      </c>
      <c r="CR212" s="73">
        <f t="shared" ref="CR212:CR228" si="1131">CK212*CM212*CN212*CO212*CP212*CQ212</f>
        <v>1</v>
      </c>
      <c r="CS212" s="73">
        <f t="shared" ref="CS212:CS228" si="1132">CK212*CL212</f>
        <v>1</v>
      </c>
      <c r="CT212" s="73"/>
      <c r="CU212" s="73">
        <f t="shared" ref="CU212:CU228" si="1133">CM212*CN212*CO212*CP212</f>
        <v>1</v>
      </c>
      <c r="CV212" s="533">
        <f t="shared" si="1041"/>
        <v>1</v>
      </c>
      <c r="CW212" s="71">
        <f t="shared" si="1042"/>
        <v>1</v>
      </c>
      <c r="CX212" s="53"/>
      <c r="CZ212" s="71">
        <f t="shared" si="1076"/>
        <v>0.14351903464946314</v>
      </c>
      <c r="DA212" s="71">
        <f t="shared" si="1077"/>
        <v>0.23187992773455812</v>
      </c>
      <c r="DB212" s="71">
        <f t="shared" si="1078"/>
        <v>0.4393961095676403</v>
      </c>
      <c r="DC212" s="71">
        <f t="shared" si="1079"/>
        <v>0.18520492804833841</v>
      </c>
      <c r="DE212" s="71">
        <f t="shared" si="1090"/>
        <v>0.1450423954152619</v>
      </c>
      <c r="DF212" s="71">
        <f t="shared" si="1091"/>
        <v>0.23431052899406665</v>
      </c>
      <c r="DG212" s="71">
        <f t="shared" si="1092"/>
        <v>0.43678247693300892</v>
      </c>
      <c r="DH212" s="71">
        <f t="shared" si="1093"/>
        <v>0.18384222180534995</v>
      </c>
      <c r="DI212" s="71">
        <f t="shared" si="1094"/>
        <v>0.99997762314768734</v>
      </c>
      <c r="DJ212" s="71"/>
      <c r="DK212" s="71">
        <f t="shared" si="1095"/>
        <v>0.14504564108015094</v>
      </c>
      <c r="DL212" s="71">
        <f t="shared" si="1096"/>
        <v>0.23431577224349667</v>
      </c>
      <c r="DM212" s="71">
        <f t="shared" si="1097"/>
        <v>0.43679225096870017</v>
      </c>
      <c r="DN212" s="71">
        <f t="shared" si="1098"/>
        <v>0.1838463357076523</v>
      </c>
      <c r="DQ212" s="71">
        <f t="shared" si="1061"/>
        <v>-1.8476959077817556E-4</v>
      </c>
      <c r="DR212" s="71">
        <f t="shared" si="1062"/>
        <v>-3.1832423296091275E-2</v>
      </c>
      <c r="DS212" s="71">
        <f t="shared" si="1063"/>
        <v>-2.3220907082535575E-2</v>
      </c>
      <c r="DT212" s="71">
        <f t="shared" si="1064"/>
        <v>7.8226125444301447E-3</v>
      </c>
      <c r="DV212" s="71">
        <f t="shared" si="1080"/>
        <v>0.2108403095520385</v>
      </c>
      <c r="DW212" s="71">
        <f t="shared" si="1081"/>
        <v>0.25258614932901108</v>
      </c>
      <c r="DX212" s="71">
        <f t="shared" si="1082"/>
        <v>0.33863144202369067</v>
      </c>
      <c r="DY212" s="71">
        <f t="shared" si="1083"/>
        <v>0.19794209909525975</v>
      </c>
      <c r="DZ212" s="71"/>
      <c r="EB212" s="71">
        <f t="shared" si="1099"/>
        <v>-8.3846914068904307E-3</v>
      </c>
      <c r="EC212" s="71">
        <f t="shared" si="1100"/>
        <v>-8.3377307399840825E-3</v>
      </c>
      <c r="ED212" s="71">
        <f t="shared" si="1101"/>
        <v>4.5496615428609411E-3</v>
      </c>
      <c r="EE212" s="71">
        <f t="shared" si="1102"/>
        <v>1.1958039728071402E-2</v>
      </c>
      <c r="EG212" s="71">
        <f t="shared" si="1047"/>
        <v>-1.8823120677262747E-4</v>
      </c>
      <c r="EH212" s="71">
        <f t="shared" si="1048"/>
        <v>1.2725499161965143E-3</v>
      </c>
      <c r="EI212" s="71">
        <f t="shared" si="1049"/>
        <v>-2.7097711058332754E-3</v>
      </c>
      <c r="EJ212" s="71">
        <f t="shared" si="1050"/>
        <v>-2.1258983427740213E-4</v>
      </c>
      <c r="EL212" s="71">
        <f t="shared" si="1051"/>
        <v>1.2384829056217858E-2</v>
      </c>
      <c r="EM212" s="71">
        <f t="shared" si="1052"/>
        <v>3.3176398913491272E-2</v>
      </c>
      <c r="EN212" s="71">
        <f t="shared" si="1053"/>
        <v>3.3245249109822871E-2</v>
      </c>
      <c r="EO212" s="71">
        <f t="shared" si="1054"/>
        <v>2.4195171597634565E-2</v>
      </c>
      <c r="EQ212" s="71">
        <f t="shared" si="1055"/>
        <v>-1.5306046556604603E-2</v>
      </c>
      <c r="ER212" s="71">
        <f t="shared" si="1056"/>
        <v>-5.6969907035838915E-3</v>
      </c>
      <c r="ES212" s="71">
        <f t="shared" si="1057"/>
        <v>9.4805342881658164E-3</v>
      </c>
      <c r="ET212" s="71">
        <f t="shared" si="1058"/>
        <v>-1.9574066097363643E-2</v>
      </c>
      <c r="EW212" s="71">
        <f t="shared" si="1103"/>
        <v>0.98394016422532049</v>
      </c>
      <c r="EX212" s="71">
        <f t="shared" si="1104"/>
        <v>1.1517296828336558</v>
      </c>
      <c r="EY212" s="71">
        <f t="shared" si="1084"/>
        <v>1</v>
      </c>
      <c r="EZ212" s="71"/>
      <c r="FA212" s="71">
        <f t="shared" si="1105"/>
        <v>1.0010163901099358</v>
      </c>
      <c r="FB212" s="71">
        <f t="shared" si="977"/>
        <v>1.0194539201573667</v>
      </c>
      <c r="FC212" s="71">
        <f t="shared" si="1085"/>
        <v>1</v>
      </c>
      <c r="FD212" s="71"/>
      <c r="FE212" s="71">
        <f t="shared" si="1106"/>
        <v>0.99904863834902968</v>
      </c>
      <c r="FF212" s="71">
        <f t="shared" si="1107"/>
        <v>1.017401711473426</v>
      </c>
      <c r="FG212" s="71">
        <f t="shared" si="1086"/>
        <v>1</v>
      </c>
      <c r="FH212" s="71"/>
      <c r="FI212" s="71">
        <f t="shared" si="1108"/>
        <v>1.028950735728444</v>
      </c>
      <c r="FJ212" s="71">
        <f t="shared" si="1109"/>
        <v>1.0517757059873476</v>
      </c>
      <c r="FK212" s="71">
        <f t="shared" si="1087"/>
        <v>1</v>
      </c>
      <c r="FM212" s="71">
        <f t="shared" si="1110"/>
        <v>0.99699196669901513</v>
      </c>
      <c r="FN212" s="71">
        <f t="shared" si="1111"/>
        <v>0.99000366308305077</v>
      </c>
      <c r="FO212" s="71">
        <f t="shared" si="1088"/>
        <v>1</v>
      </c>
      <c r="FQ212" s="238"/>
      <c r="GB212" s="118">
        <f>AVERAGE(CZ208:CZ212)</f>
        <v>0.14721664116612429</v>
      </c>
      <c r="GC212" s="118">
        <f t="shared" si="1073"/>
        <v>0.23995931705981399</v>
      </c>
      <c r="GD212" s="118">
        <f t="shared" si="1074"/>
        <v>0.42939934394242246</v>
      </c>
      <c r="GE212" s="118">
        <f t="shared" si="1075"/>
        <v>0.18342469783163928</v>
      </c>
    </row>
    <row r="213" spans="1:187" x14ac:dyDescent="0.2">
      <c r="A213" s="75" t="s">
        <v>44</v>
      </c>
      <c r="B213" s="50">
        <f t="shared" si="1089"/>
        <v>1986</v>
      </c>
      <c r="D213" s="79">
        <f>Northeast!D213</f>
        <v>404.87</v>
      </c>
      <c r="E213" s="79">
        <f>Midwest!D213</f>
        <v>646.19799999999998</v>
      </c>
      <c r="F213" s="79">
        <f>South!D213</f>
        <v>1251.2760000000001</v>
      </c>
      <c r="G213" s="79">
        <f>West!D213</f>
        <v>492.38800000000003</v>
      </c>
      <c r="H213" s="79">
        <f t="shared" si="1112"/>
        <v>2794.732</v>
      </c>
      <c r="J213" s="321">
        <f t="shared" si="988"/>
        <v>18493.717320790016</v>
      </c>
      <c r="K213" s="321">
        <f t="shared" si="988"/>
        <v>21915.642178182858</v>
      </c>
      <c r="L213" s="321">
        <f t="shared" si="988"/>
        <v>30106.106760429888</v>
      </c>
      <c r="M213" s="321">
        <f t="shared" si="988"/>
        <v>17660.216096142212</v>
      </c>
      <c r="N213" s="321">
        <f t="shared" si="1113"/>
        <v>88175.682355544966</v>
      </c>
      <c r="P213" s="84">
        <f t="shared" si="989"/>
        <v>30.643275658947726</v>
      </c>
      <c r="Q213" s="84">
        <f t="shared" si="989"/>
        <v>34.54575359515156</v>
      </c>
      <c r="R213" s="84">
        <f t="shared" si="989"/>
        <v>44.766708197559495</v>
      </c>
      <c r="S213" s="84">
        <f t="shared" si="989"/>
        <v>24.663453729499828</v>
      </c>
      <c r="T213" s="79">
        <f t="shared" si="1114"/>
        <v>134.61919118115861</v>
      </c>
      <c r="V213" s="84">
        <f t="shared" ref="V213:V236" si="1134">D213/J213*1000</f>
        <v>21.892299583537959</v>
      </c>
      <c r="W213" s="84">
        <f t="shared" ref="W213:W236" si="1135">E213/K213*1000</f>
        <v>29.485697692367584</v>
      </c>
      <c r="X213" s="84">
        <f t="shared" ref="X213:X236" si="1136">F213/L213*1000</f>
        <v>41.562198990293261</v>
      </c>
      <c r="Y213" s="84">
        <f t="shared" ref="Y213:Y236" si="1137">G213/M213*1000</f>
        <v>27.88119903626546</v>
      </c>
      <c r="Z213" s="84">
        <f t="shared" ref="Z213:Z236" si="1138">H213/N213*1000</f>
        <v>31.695042503113129</v>
      </c>
      <c r="AC213" s="84">
        <f t="shared" si="1115"/>
        <v>13.2123603398705</v>
      </c>
      <c r="AD213" s="84">
        <f t="shared" si="1116"/>
        <v>18.705569650409736</v>
      </c>
      <c r="AE213" s="84">
        <f t="shared" si="1117"/>
        <v>27.951038849629214</v>
      </c>
      <c r="AF213" s="84">
        <f t="shared" si="1118"/>
        <v>19.96427610667752</v>
      </c>
      <c r="AG213" s="84">
        <f t="shared" si="1119"/>
        <v>20.760279240120351</v>
      </c>
      <c r="AI213" s="74">
        <f t="shared" si="1120"/>
        <v>13.485750282290926</v>
      </c>
      <c r="AJ213" s="74">
        <f t="shared" si="1121"/>
        <v>18.775766660052923</v>
      </c>
      <c r="AK213" s="74">
        <f t="shared" si="1122"/>
        <v>27.6615222786102</v>
      </c>
      <c r="AL213" s="74">
        <f t="shared" si="1123"/>
        <v>20.369490298980935</v>
      </c>
      <c r="AM213" s="74">
        <f t="shared" si="1124"/>
        <v>20.818486762589597</v>
      </c>
      <c r="AO213" s="118">
        <f>Northeast!V213</f>
        <v>0.97972749482248433</v>
      </c>
      <c r="AP213" s="118">
        <f>Midwest!V213</f>
        <v>0.9962612972927205</v>
      </c>
      <c r="AQ213" s="118">
        <f>South!V213</f>
        <v>1.0104664005148729</v>
      </c>
      <c r="AR213" s="118">
        <f>West!V213</f>
        <v>0.98010680746765233</v>
      </c>
      <c r="AS213" s="118">
        <f t="shared" si="1125"/>
        <v>0.99720404642599458</v>
      </c>
      <c r="AU213" s="124">
        <f t="shared" ref="AU213:AU236" si="1139">P213/J213*1000000</f>
        <v>1656.9559882100925</v>
      </c>
      <c r="AV213" s="124">
        <f t="shared" ref="AV213:AV236" si="1140">Q213/K213*1000000</f>
        <v>1576.3057871761589</v>
      </c>
      <c r="AW213" s="124">
        <f t="shared" ref="AW213:AW236" si="1141">R213/L213*1000000</f>
        <v>1486.9643741647405</v>
      </c>
      <c r="AX213" s="124">
        <f t="shared" ref="AX213:AX236" si="1142">S213/M213*1000000</f>
        <v>1396.5544699584646</v>
      </c>
      <c r="AY213" s="124">
        <f t="shared" ref="AY213:AY236" si="1143">T213/N213*1000000</f>
        <v>1526.7156157447421</v>
      </c>
      <c r="BB213" s="71">
        <f t="shared" si="990"/>
        <v>1.0319168145741664</v>
      </c>
      <c r="BC213" s="71">
        <f t="shared" si="991"/>
        <v>1.0195504460842832</v>
      </c>
      <c r="BD213" s="71">
        <f t="shared" si="992"/>
        <v>1.0106258777476127</v>
      </c>
      <c r="BE213" s="71">
        <f t="shared" si="993"/>
        <v>0.99390703802212776</v>
      </c>
      <c r="BF213" s="71"/>
      <c r="BG213" s="71"/>
      <c r="BH213" s="71"/>
      <c r="BI213" s="71"/>
      <c r="BJ213" s="71"/>
      <c r="BK213" s="71"/>
      <c r="BL213" s="71"/>
      <c r="BM213" s="71"/>
      <c r="BN213" s="71"/>
      <c r="BO213" s="71"/>
      <c r="BP213" s="71"/>
      <c r="BQ213" s="147">
        <f>Northeast!AK213</f>
        <v>1.0300937759100051</v>
      </c>
      <c r="BR213" s="147">
        <f>Midwest!AK213</f>
        <v>1.0218984335041819</v>
      </c>
      <c r="BS213" s="147">
        <f>South!AK213</f>
        <v>1.0111667667572235</v>
      </c>
      <c r="BT213" s="147">
        <f>West!AK213</f>
        <v>0.99388082184876203</v>
      </c>
      <c r="BU213" s="72"/>
      <c r="BV213" s="147">
        <f>Northeast!AH213</f>
        <v>1.0017697793218396</v>
      </c>
      <c r="BW213" s="147">
        <f>Midwest!AH213</f>
        <v>0.9977023279976589</v>
      </c>
      <c r="BX213" s="147">
        <f>South!AH213</f>
        <v>0.99946508426958613</v>
      </c>
      <c r="BY213" s="147">
        <f>West!AH213</f>
        <v>1.000026377582492</v>
      </c>
      <c r="CA213" s="147">
        <f>Northeast!AI213</f>
        <v>1.0014598161721104</v>
      </c>
      <c r="CB213" s="147">
        <f>Midwest!AI213</f>
        <v>1.0054999512251483</v>
      </c>
      <c r="CC213" s="147">
        <f>South!AI213</f>
        <v>1.0043179380244514</v>
      </c>
      <c r="CD213" s="147">
        <f>West!AI213</f>
        <v>1.0028674644982853</v>
      </c>
      <c r="CF213" s="147">
        <f>Northeast!AJ213</f>
        <v>0.99771073397644505</v>
      </c>
      <c r="CG213" s="147">
        <f>Midwest!AJ213</f>
        <v>1.0044176826708981</v>
      </c>
      <c r="CH213" s="147">
        <f>South!AJ213</f>
        <v>1.0117082564609416</v>
      </c>
      <c r="CI213" s="147">
        <f>West!AJ213</f>
        <v>0.95841832797873205</v>
      </c>
      <c r="CK213" s="73">
        <f t="shared" si="994"/>
        <v>1.0153322876322035</v>
      </c>
      <c r="CL213" s="73">
        <f t="shared" si="995"/>
        <v>1.0161052068725571</v>
      </c>
      <c r="CM213" s="73">
        <f t="shared" si="1126"/>
        <v>1.0012900947140262</v>
      </c>
      <c r="CN213" s="73">
        <f t="shared" si="1127"/>
        <v>0.99948987099095143</v>
      </c>
      <c r="CO213" s="73">
        <f t="shared" si="1128"/>
        <v>1.0039165951412574</v>
      </c>
      <c r="CP213" s="73">
        <f t="shared" si="1129"/>
        <v>0.99818208331462666</v>
      </c>
      <c r="CQ213" s="73">
        <f t="shared" si="1130"/>
        <v>1.0131948088674507</v>
      </c>
      <c r="CR213" s="73">
        <f t="shared" si="1131"/>
        <v>1.0316844241689074</v>
      </c>
      <c r="CS213" s="73">
        <f t="shared" si="1132"/>
        <v>1.0316844241689067</v>
      </c>
      <c r="CT213" s="73"/>
      <c r="CU213" s="73">
        <f t="shared" si="1133"/>
        <v>1.0028724959698128</v>
      </c>
      <c r="CV213" s="533">
        <f t="shared" si="1041"/>
        <v>0.99895997418859495</v>
      </c>
      <c r="CW213" s="71">
        <f t="shared" si="1042"/>
        <v>1.0171630827330083</v>
      </c>
      <c r="CX213" s="53"/>
      <c r="CZ213" s="71">
        <f t="shared" si="1076"/>
        <v>0.144868989226874</v>
      </c>
      <c r="DA213" s="71">
        <f t="shared" si="1077"/>
        <v>0.23122002395936353</v>
      </c>
      <c r="DB213" s="71">
        <f t="shared" si="1078"/>
        <v>0.44772665142847329</v>
      </c>
      <c r="DC213" s="71">
        <f t="shared" si="1079"/>
        <v>0.17618433538528919</v>
      </c>
      <c r="DE213" s="71">
        <f t="shared" si="1090"/>
        <v>0.14419295873446283</v>
      </c>
      <c r="DF213" s="71">
        <f t="shared" si="1091"/>
        <v>0.23154981912296813</v>
      </c>
      <c r="DG213" s="71">
        <f t="shared" si="1092"/>
        <v>0.44354834217485378</v>
      </c>
      <c r="DH213" s="71">
        <f t="shared" si="1093"/>
        <v>0.18065709849706274</v>
      </c>
      <c r="DI213" s="71">
        <f t="shared" si="1094"/>
        <v>0.99994821852934757</v>
      </c>
      <c r="DJ213" s="71"/>
      <c r="DK213" s="71">
        <f t="shared" si="1095"/>
        <v>0.14420042564457142</v>
      </c>
      <c r="DL213" s="71">
        <f t="shared" si="1096"/>
        <v>0.2315618097340231</v>
      </c>
      <c r="DM213" s="71">
        <f t="shared" si="1097"/>
        <v>0.443571310949674</v>
      </c>
      <c r="DN213" s="71">
        <f t="shared" si="1098"/>
        <v>0.18066645367173143</v>
      </c>
      <c r="DQ213" s="71">
        <f t="shared" si="1061"/>
        <v>2.9649842670059271E-2</v>
      </c>
      <c r="DR213" s="71">
        <f t="shared" si="1062"/>
        <v>2.1662106710085623E-2</v>
      </c>
      <c r="DS213" s="71">
        <f t="shared" si="1063"/>
        <v>1.1104878717322745E-2</v>
      </c>
      <c r="DT213" s="71">
        <f t="shared" si="1064"/>
        <v>-6.1379770503039279E-3</v>
      </c>
      <c r="DV213" s="71">
        <f t="shared" si="1080"/>
        <v>0.20973716138899864</v>
      </c>
      <c r="DW213" s="71">
        <f t="shared" si="1081"/>
        <v>0.24854519514591183</v>
      </c>
      <c r="DX213" s="71">
        <f t="shared" si="1082"/>
        <v>0.3414332155552256</v>
      </c>
      <c r="DY213" s="71">
        <f t="shared" si="1083"/>
        <v>0.200284427909864</v>
      </c>
      <c r="DZ213" s="71"/>
      <c r="EB213" s="71">
        <f t="shared" si="1099"/>
        <v>-5.2458858074074105E-3</v>
      </c>
      <c r="EC213" s="71">
        <f t="shared" si="1100"/>
        <v>-1.6127675171775966E-2</v>
      </c>
      <c r="ED213" s="71">
        <f t="shared" si="1101"/>
        <v>8.2397735339707016E-3</v>
      </c>
      <c r="EE213" s="71">
        <f t="shared" si="1102"/>
        <v>1.1763936697563133E-2</v>
      </c>
      <c r="EG213" s="71">
        <f t="shared" si="1047"/>
        <v>1.7682151076862805E-3</v>
      </c>
      <c r="EH213" s="71">
        <f t="shared" si="1048"/>
        <v>-2.3003157010008666E-3</v>
      </c>
      <c r="EI213" s="71">
        <f t="shared" si="1049"/>
        <v>-5.3505884887300643E-4</v>
      </c>
      <c r="EJ213" s="71">
        <f t="shared" si="1050"/>
        <v>2.6377234609709388E-5</v>
      </c>
      <c r="EL213" s="71">
        <f t="shared" si="1051"/>
        <v>1.4587516763350972E-3</v>
      </c>
      <c r="EM213" s="71">
        <f t="shared" si="1052"/>
        <v>5.4848817225111712E-3</v>
      </c>
      <c r="EN213" s="71">
        <f t="shared" si="1053"/>
        <v>4.3086424788467536E-3</v>
      </c>
      <c r="EO213" s="71">
        <f t="shared" si="1054"/>
        <v>2.8633611641992272E-3</v>
      </c>
      <c r="EQ213" s="71">
        <f t="shared" si="1055"/>
        <v>-2.2918903990457058E-3</v>
      </c>
      <c r="ER213" s="71">
        <f t="shared" si="1056"/>
        <v>4.4079533543060628E-3</v>
      </c>
      <c r="ES213" s="71">
        <f t="shared" si="1057"/>
        <v>1.1640245173911896E-2</v>
      </c>
      <c r="ET213" s="71">
        <f t="shared" si="1058"/>
        <v>-4.2470928286763313E-2</v>
      </c>
      <c r="EW213" s="71">
        <f t="shared" si="1103"/>
        <v>1.0131948088674507</v>
      </c>
      <c r="EX213" s="71">
        <f t="shared" si="1104"/>
        <v>1.1669265358656156</v>
      </c>
      <c r="EY213" s="71">
        <f t="shared" si="1084"/>
        <v>1.0131948088674507</v>
      </c>
      <c r="EZ213" s="71"/>
      <c r="FA213" s="71">
        <f t="shared" si="1105"/>
        <v>1.0012900947140262</v>
      </c>
      <c r="FB213" s="71">
        <f t="shared" si="977"/>
        <v>1.020769112270955</v>
      </c>
      <c r="FC213" s="71">
        <f t="shared" si="1085"/>
        <v>1.0012900947140262</v>
      </c>
      <c r="FD213" s="71"/>
      <c r="FE213" s="71">
        <f t="shared" si="1106"/>
        <v>0.99948987099095143</v>
      </c>
      <c r="FF213" s="71">
        <f t="shared" si="1107"/>
        <v>1.0168827053465477</v>
      </c>
      <c r="FG213" s="71">
        <f t="shared" si="1086"/>
        <v>0.99948987099095143</v>
      </c>
      <c r="FH213" s="71"/>
      <c r="FI213" s="71">
        <f t="shared" si="1108"/>
        <v>1.0039165951412574</v>
      </c>
      <c r="FJ213" s="71">
        <f t="shared" si="1109"/>
        <v>1.0558950856071103</v>
      </c>
      <c r="FK213" s="71">
        <f t="shared" si="1087"/>
        <v>1.0039165951412574</v>
      </c>
      <c r="FM213" s="71">
        <f t="shared" si="1110"/>
        <v>0.99818208331462666</v>
      </c>
      <c r="FN213" s="71">
        <f t="shared" si="1111"/>
        <v>0.98820391890535131</v>
      </c>
      <c r="FO213" s="71">
        <f t="shared" si="1088"/>
        <v>0.99818208331462666</v>
      </c>
      <c r="FQ213" s="238"/>
      <c r="GB213" s="118">
        <f t="shared" si="1072"/>
        <v>0.14670384978591799</v>
      </c>
      <c r="GC213" s="118">
        <f t="shared" si="1073"/>
        <v>0.23829639256990895</v>
      </c>
      <c r="GD213" s="118">
        <f t="shared" si="1074"/>
        <v>0.43393962424655735</v>
      </c>
      <c r="GE213" s="118">
        <f t="shared" si="1075"/>
        <v>0.18106013339761567</v>
      </c>
    </row>
    <row r="214" spans="1:187" x14ac:dyDescent="0.2">
      <c r="A214" s="75" t="s">
        <v>44</v>
      </c>
      <c r="B214" s="50">
        <f t="shared" si="1089"/>
        <v>1987</v>
      </c>
      <c r="D214" s="79">
        <f>Northeast!D214</f>
        <v>426.81</v>
      </c>
      <c r="E214" s="79">
        <f>Midwest!D214</f>
        <v>661.90300000000002</v>
      </c>
      <c r="F214" s="79">
        <f>South!D214</f>
        <v>1306.8340000000001</v>
      </c>
      <c r="G214" s="79">
        <f>West!D214</f>
        <v>506.05700000000002</v>
      </c>
      <c r="H214" s="79">
        <f t="shared" si="1112"/>
        <v>2901.6040000000003</v>
      </c>
      <c r="J214" s="321">
        <f t="shared" si="988"/>
        <v>18668.715630507879</v>
      </c>
      <c r="K214" s="321">
        <f t="shared" si="988"/>
        <v>21880.360777542963</v>
      </c>
      <c r="L214" s="321">
        <f t="shared" si="988"/>
        <v>30806.133542091899</v>
      </c>
      <c r="M214" s="321">
        <f t="shared" si="988"/>
        <v>18130.768960203652</v>
      </c>
      <c r="N214" s="321">
        <f t="shared" si="1113"/>
        <v>89485.978910346399</v>
      </c>
      <c r="P214" s="84">
        <f t="shared" si="989"/>
        <v>31.175276157783056</v>
      </c>
      <c r="Q214" s="84">
        <f t="shared" si="989"/>
        <v>34.933795547035174</v>
      </c>
      <c r="R214" s="84">
        <f t="shared" si="989"/>
        <v>46.323985573585304</v>
      </c>
      <c r="S214" s="84">
        <f t="shared" si="989"/>
        <v>25.56210137884872</v>
      </c>
      <c r="T214" s="79">
        <f t="shared" si="1114"/>
        <v>137.99515865725226</v>
      </c>
      <c r="V214" s="84">
        <f t="shared" si="1134"/>
        <v>22.862311925868074</v>
      </c>
      <c r="W214" s="84">
        <f t="shared" si="1135"/>
        <v>30.251009420253624</v>
      </c>
      <c r="X214" s="84">
        <f t="shared" si="1136"/>
        <v>42.421227519981052</v>
      </c>
      <c r="Y214" s="84">
        <f t="shared" si="1137"/>
        <v>27.91150232573014</v>
      </c>
      <c r="Z214" s="84">
        <f t="shared" si="1138"/>
        <v>32.425236169199643</v>
      </c>
      <c r="AC214" s="84">
        <f t="shared" si="1115"/>
        <v>13.690656590814028</v>
      </c>
      <c r="AD214" s="84">
        <f t="shared" si="1116"/>
        <v>18.947354263547112</v>
      </c>
      <c r="AE214" s="84">
        <f t="shared" si="1117"/>
        <v>28.210741882822322</v>
      </c>
      <c r="AF214" s="84">
        <f t="shared" si="1118"/>
        <v>19.797159572285214</v>
      </c>
      <c r="AG214" s="84">
        <f t="shared" si="1119"/>
        <v>21.026853610182854</v>
      </c>
      <c r="AI214" s="74">
        <f t="shared" si="1120"/>
        <v>13.654146676915426</v>
      </c>
      <c r="AJ214" s="74">
        <f t="shared" si="1121"/>
        <v>18.765429316127982</v>
      </c>
      <c r="AK214" s="74">
        <f t="shared" si="1122"/>
        <v>28.16358924466153</v>
      </c>
      <c r="AL214" s="74">
        <f t="shared" si="1123"/>
        <v>19.954107474507673</v>
      </c>
      <c r="AM214" s="74">
        <f t="shared" si="1124"/>
        <v>20.985794810993291</v>
      </c>
      <c r="AO214" s="118">
        <f>Northeast!V214</f>
        <v>1.002673906671907</v>
      </c>
      <c r="AP214" s="118">
        <f>Midwest!V214</f>
        <v>1.0096946861355725</v>
      </c>
      <c r="AQ214" s="118">
        <f>South!V214</f>
        <v>1.0016742410830939</v>
      </c>
      <c r="AR214" s="118">
        <f>West!V214</f>
        <v>0.99213455663587213</v>
      </c>
      <c r="AS214" s="118">
        <f t="shared" si="1125"/>
        <v>1.0019565043668517</v>
      </c>
      <c r="AU214" s="124">
        <f t="shared" si="1139"/>
        <v>1669.9207794904389</v>
      </c>
      <c r="AV214" s="124">
        <f t="shared" si="1140"/>
        <v>1596.5822457045444</v>
      </c>
      <c r="AW214" s="124">
        <f t="shared" si="1141"/>
        <v>1503.7260521607043</v>
      </c>
      <c r="AX214" s="124">
        <f t="shared" si="1142"/>
        <v>1409.8740894529383</v>
      </c>
      <c r="AY214" s="124">
        <f t="shared" si="1143"/>
        <v>1542.0869318030918</v>
      </c>
      <c r="BB214" s="71">
        <f t="shared" si="990"/>
        <v>1.0448023468945209</v>
      </c>
      <c r="BC214" s="71">
        <f t="shared" si="991"/>
        <v>1.0189891138201568</v>
      </c>
      <c r="BD214" s="71">
        <f t="shared" si="992"/>
        <v>1.028969115084412</v>
      </c>
      <c r="BE214" s="71">
        <f t="shared" si="993"/>
        <v>0.97363888665173537</v>
      </c>
      <c r="BF214" s="71"/>
      <c r="BG214" s="71"/>
      <c r="BH214" s="71"/>
      <c r="BI214" s="71"/>
      <c r="BJ214" s="71"/>
      <c r="BK214" s="71"/>
      <c r="BL214" s="71"/>
      <c r="BM214" s="71"/>
      <c r="BN214" s="71"/>
      <c r="BO214" s="71"/>
      <c r="BP214" s="71"/>
      <c r="BQ214" s="147">
        <f>Northeast!AK214</f>
        <v>1.042009401790017</v>
      </c>
      <c r="BR214" s="147">
        <f>Midwest!AK214</f>
        <v>1.0239800127636749</v>
      </c>
      <c r="BS214" s="147">
        <f>South!AK214</f>
        <v>1.0302151227968019</v>
      </c>
      <c r="BT214" s="147">
        <f>West!AK214</f>
        <v>0.97376079017833916</v>
      </c>
      <c r="BU214" s="72"/>
      <c r="BV214" s="147">
        <f>Northeast!AH214</f>
        <v>1.0026803453977533</v>
      </c>
      <c r="BW214" s="147">
        <f>Midwest!AH214</f>
        <v>0.99512598011552156</v>
      </c>
      <c r="BX214" s="147">
        <f>South!AH214</f>
        <v>0.99879053637942428</v>
      </c>
      <c r="BY214" s="147">
        <f>West!AH214</f>
        <v>0.99987481162947467</v>
      </c>
      <c r="CA214" s="147">
        <f>Northeast!AI214</f>
        <v>1.0092957017265305</v>
      </c>
      <c r="CB214" s="147">
        <f>Midwest!AI214</f>
        <v>1.0184339759728682</v>
      </c>
      <c r="CC214" s="147">
        <f>South!AI214</f>
        <v>1.0156390255872871</v>
      </c>
      <c r="CD214" s="147">
        <f>West!AI214</f>
        <v>1.0124322994673804</v>
      </c>
      <c r="CF214" s="147">
        <f>Northeast!AJ214</f>
        <v>1.0210783352016832</v>
      </c>
      <c r="CG214" s="147">
        <f>Midwest!AJ214</f>
        <v>1.0179610505891543</v>
      </c>
      <c r="CH214" s="147">
        <f>South!AJ214</f>
        <v>1.0029052915283925</v>
      </c>
      <c r="CI214" s="147">
        <f>West!AJ214</f>
        <v>0.97017991881691557</v>
      </c>
      <c r="CK214" s="73">
        <f t="shared" si="994"/>
        <v>1.0304201935369028</v>
      </c>
      <c r="CL214" s="73">
        <f t="shared" si="995"/>
        <v>1.0395143436819807</v>
      </c>
      <c r="CM214" s="73">
        <f t="shared" si="1126"/>
        <v>1.0024779201343192</v>
      </c>
      <c r="CN214" s="73">
        <f t="shared" si="1127"/>
        <v>0.99869963996080158</v>
      </c>
      <c r="CO214" s="73">
        <f t="shared" si="1128"/>
        <v>1.0147880221064172</v>
      </c>
      <c r="CP214" s="73">
        <f t="shared" si="1129"/>
        <v>1.0028539109871191</v>
      </c>
      <c r="CQ214" s="73">
        <f t="shared" si="1130"/>
        <v>1.0202527453530232</v>
      </c>
      <c r="CR214" s="73">
        <f t="shared" si="1131"/>
        <v>1.0711365712011733</v>
      </c>
      <c r="CS214" s="73">
        <f t="shared" si="1132"/>
        <v>1.0711365712011731</v>
      </c>
      <c r="CT214" s="73"/>
      <c r="CU214" s="73">
        <f t="shared" si="1133"/>
        <v>1.0188792418512855</v>
      </c>
      <c r="CV214" s="533">
        <f t="shared" si="1041"/>
        <v>1.0040316003497718</v>
      </c>
      <c r="CW214" s="71">
        <f t="shared" si="1042"/>
        <v>1.0353402655054365</v>
      </c>
      <c r="CX214" s="53"/>
      <c r="CZ214" s="71">
        <f t="shared" si="1076"/>
        <v>0.14709450359180645</v>
      </c>
      <c r="DA214" s="71">
        <f t="shared" si="1077"/>
        <v>0.22811624191309357</v>
      </c>
      <c r="DB214" s="71">
        <f t="shared" si="1078"/>
        <v>0.45038330523393266</v>
      </c>
      <c r="DC214" s="71">
        <f t="shared" si="1079"/>
        <v>0.17440594926116726</v>
      </c>
      <c r="DE214" s="71">
        <f t="shared" si="1090"/>
        <v>0.14597891900622523</v>
      </c>
      <c r="DF214" s="71">
        <f t="shared" si="1091"/>
        <v>0.22966463746497237</v>
      </c>
      <c r="DG214" s="71">
        <f t="shared" si="1092"/>
        <v>0.44905366857585494</v>
      </c>
      <c r="DH214" s="71">
        <f t="shared" si="1093"/>
        <v>0.1752936388213501</v>
      </c>
      <c r="DI214" s="71">
        <f t="shared" si="1094"/>
        <v>0.99999086386840264</v>
      </c>
      <c r="DJ214" s="71"/>
      <c r="DK214" s="71">
        <f t="shared" si="1095"/>
        <v>0.14598025270102452</v>
      </c>
      <c r="DL214" s="71">
        <f t="shared" si="1096"/>
        <v>0.22966673573049354</v>
      </c>
      <c r="DM214" s="71">
        <f t="shared" si="1097"/>
        <v>0.44905777122674767</v>
      </c>
      <c r="DN214" s="71">
        <f t="shared" si="1098"/>
        <v>0.17529524034173424</v>
      </c>
      <c r="DQ214" s="71">
        <f t="shared" si="1061"/>
        <v>1.1501123451520682E-2</v>
      </c>
      <c r="DR214" s="71">
        <f t="shared" si="1062"/>
        <v>2.0349009312626899E-3</v>
      </c>
      <c r="DS214" s="71">
        <f t="shared" si="1063"/>
        <v>1.8662758800891053E-2</v>
      </c>
      <c r="DT214" s="71">
        <f t="shared" si="1064"/>
        <v>-2.0451623752208836E-2</v>
      </c>
      <c r="DV214" s="71">
        <f t="shared" si="1080"/>
        <v>0.20862168417704369</v>
      </c>
      <c r="DW214" s="71">
        <f t="shared" si="1081"/>
        <v>0.24451161001953511</v>
      </c>
      <c r="DX214" s="71">
        <f t="shared" si="1082"/>
        <v>0.34425654071411271</v>
      </c>
      <c r="DY214" s="71">
        <f t="shared" si="1083"/>
        <v>0.20261016508930837</v>
      </c>
      <c r="DZ214" s="71"/>
      <c r="EB214" s="71">
        <f t="shared" si="1099"/>
        <v>-5.332646206427487E-3</v>
      </c>
      <c r="EC214" s="71">
        <f t="shared" si="1100"/>
        <v>-1.6361908284507638E-2</v>
      </c>
      <c r="ED214" s="71">
        <f t="shared" si="1101"/>
        <v>8.2350395016908846E-3</v>
      </c>
      <c r="EE214" s="71">
        <f t="shared" si="1102"/>
        <v>1.154526793632063E-2</v>
      </c>
      <c r="EG214" s="71">
        <f t="shared" si="1047"/>
        <v>9.08544570223974E-4</v>
      </c>
      <c r="EH214" s="71">
        <f t="shared" si="1048"/>
        <v>-2.5856209558870499E-3</v>
      </c>
      <c r="EI214" s="71">
        <f t="shared" si="1049"/>
        <v>-6.7513676309825213E-4</v>
      </c>
      <c r="EJ214" s="71">
        <f t="shared" si="1050"/>
        <v>-1.5157344185317434E-4</v>
      </c>
      <c r="EL214" s="71">
        <f t="shared" si="1051"/>
        <v>7.7940109094150776E-3</v>
      </c>
      <c r="EM214" s="71">
        <f t="shared" si="1052"/>
        <v>1.2781248092089234E-2</v>
      </c>
      <c r="EN214" s="71">
        <f t="shared" si="1053"/>
        <v>1.1209353770785111E-2</v>
      </c>
      <c r="EO214" s="71">
        <f t="shared" si="1054"/>
        <v>9.4922918752377034E-3</v>
      </c>
      <c r="EQ214" s="71">
        <f t="shared" si="1055"/>
        <v>2.3151150636169817E-2</v>
      </c>
      <c r="ER214" s="71">
        <f t="shared" si="1056"/>
        <v>1.3393703324141927E-2</v>
      </c>
      <c r="ES214" s="71">
        <f t="shared" si="1057"/>
        <v>-8.7391658484723498E-3</v>
      </c>
      <c r="ET214" s="71">
        <f t="shared" si="1058"/>
        <v>1.2197186918559127E-2</v>
      </c>
      <c r="EW214" s="71">
        <f t="shared" si="1103"/>
        <v>1.0069660211676983</v>
      </c>
      <c r="EX214" s="71">
        <f t="shared" si="1104"/>
        <v>1.1750553708156042</v>
      </c>
      <c r="EY214" s="71">
        <f t="shared" si="1084"/>
        <v>1.0202527453530232</v>
      </c>
      <c r="EZ214" s="71"/>
      <c r="FA214" s="71">
        <f t="shared" si="1105"/>
        <v>1.0011862949874004</v>
      </c>
      <c r="FB214" s="71">
        <f t="shared" si="977"/>
        <v>1.0219800455521353</v>
      </c>
      <c r="FC214" s="71">
        <f t="shared" si="1085"/>
        <v>1.0024779201343192</v>
      </c>
      <c r="FD214" s="71"/>
      <c r="FE214" s="71">
        <f t="shared" si="1106"/>
        <v>0.99920936564432972</v>
      </c>
      <c r="FF214" s="71">
        <f t="shared" si="1107"/>
        <v>1.0160787229440138</v>
      </c>
      <c r="FG214" s="71">
        <f t="shared" si="1086"/>
        <v>0.99869963996080158</v>
      </c>
      <c r="FH214" s="71"/>
      <c r="FI214" s="71">
        <f t="shared" si="1108"/>
        <v>1.0108290141011465</v>
      </c>
      <c r="FJ214" s="71">
        <f t="shared" si="1109"/>
        <v>1.0673293883784809</v>
      </c>
      <c r="FK214" s="71">
        <f t="shared" si="1087"/>
        <v>1.0147880221064172</v>
      </c>
      <c r="FM214" s="71">
        <f t="shared" si="1110"/>
        <v>1.0046803361336429</v>
      </c>
      <c r="FN214" s="71">
        <f t="shared" si="1111"/>
        <v>0.99282904541441153</v>
      </c>
      <c r="FO214" s="71">
        <f t="shared" si="1088"/>
        <v>1.0028539109871191</v>
      </c>
      <c r="FQ214" s="238"/>
      <c r="GB214" s="118">
        <f t="shared" si="1072"/>
        <v>0.14613918782189203</v>
      </c>
      <c r="GC214" s="118">
        <f t="shared" si="1073"/>
        <v>0.23465580729948904</v>
      </c>
      <c r="GD214" s="118">
        <f t="shared" si="1074"/>
        <v>0.43888552202012826</v>
      </c>
      <c r="GE214" s="118">
        <f t="shared" si="1075"/>
        <v>0.18031948285849064</v>
      </c>
    </row>
    <row r="215" spans="1:187" x14ac:dyDescent="0.2">
      <c r="A215" s="75" t="s">
        <v>44</v>
      </c>
      <c r="B215" s="50">
        <f t="shared" si="1089"/>
        <v>1988</v>
      </c>
      <c r="D215" s="79">
        <f>Northeast!D215</f>
        <v>453.84500000000003</v>
      </c>
      <c r="E215" s="79">
        <f>Midwest!D215</f>
        <v>702.18100000000004</v>
      </c>
      <c r="F215" s="79">
        <f>South!D215</f>
        <v>1353.96</v>
      </c>
      <c r="G215" s="79">
        <f>West!D215</f>
        <v>536.47400000000005</v>
      </c>
      <c r="H215" s="79">
        <f t="shared" si="1112"/>
        <v>3046.46</v>
      </c>
      <c r="J215" s="321">
        <f t="shared" si="988"/>
        <v>18858.970355417565</v>
      </c>
      <c r="K215" s="321">
        <f t="shared" si="988"/>
        <v>22224.96552544762</v>
      </c>
      <c r="L215" s="321">
        <f t="shared" si="988"/>
        <v>31440.696166111204</v>
      </c>
      <c r="M215" s="321">
        <f t="shared" si="988"/>
        <v>18386.611411290465</v>
      </c>
      <c r="N215" s="321">
        <f t="shared" si="1113"/>
        <v>90911.24345826685</v>
      </c>
      <c r="P215" s="84">
        <f t="shared" si="989"/>
        <v>31.825092179685441</v>
      </c>
      <c r="Q215" s="84">
        <f t="shared" si="989"/>
        <v>35.760123071070126</v>
      </c>
      <c r="R215" s="84">
        <f t="shared" si="989"/>
        <v>47.714706637699692</v>
      </c>
      <c r="S215" s="84">
        <f t="shared" si="989"/>
        <v>26.126681159090523</v>
      </c>
      <c r="T215" s="79">
        <f t="shared" si="1114"/>
        <v>141.42660304754577</v>
      </c>
      <c r="V215" s="84">
        <f t="shared" si="1134"/>
        <v>24.065205652631253</v>
      </c>
      <c r="W215" s="84">
        <f t="shared" si="1135"/>
        <v>31.594244733293365</v>
      </c>
      <c r="X215" s="84">
        <f t="shared" si="1136"/>
        <v>43.063931944973433</v>
      </c>
      <c r="Y215" s="84">
        <f t="shared" si="1137"/>
        <v>29.177426334826077</v>
      </c>
      <c r="Z215" s="84">
        <f t="shared" si="1138"/>
        <v>33.510266542537053</v>
      </c>
      <c r="AC215" s="84">
        <f t="shared" si="1115"/>
        <v>14.260602842485964</v>
      </c>
      <c r="AD215" s="84">
        <f t="shared" si="1116"/>
        <v>19.635866425976122</v>
      </c>
      <c r="AE215" s="84">
        <f t="shared" si="1117"/>
        <v>28.376156858318136</v>
      </c>
      <c r="AF215" s="84">
        <f t="shared" si="1118"/>
        <v>20.53356860495613</v>
      </c>
      <c r="AG215" s="84">
        <f t="shared" si="1119"/>
        <v>21.540926065910103</v>
      </c>
      <c r="AI215" s="74">
        <f t="shared" si="1120"/>
        <v>13.836273441485744</v>
      </c>
      <c r="AJ215" s="74">
        <f t="shared" si="1121"/>
        <v>18.790715743891958</v>
      </c>
      <c r="AK215" s="74">
        <f t="shared" si="1122"/>
        <v>28.429188732585175</v>
      </c>
      <c r="AL215" s="74">
        <f t="shared" si="1123"/>
        <v>20.624130005063769</v>
      </c>
      <c r="AM215" s="74">
        <f t="shared" si="1124"/>
        <v>21.266362831550122</v>
      </c>
      <c r="AO215" s="118">
        <f>Northeast!V215</f>
        <v>1.0306678964386422</v>
      </c>
      <c r="AP215" s="118">
        <f>Midwest!V215</f>
        <v>1.0449770351275143</v>
      </c>
      <c r="AQ215" s="118">
        <f>South!V215</f>
        <v>0.99813459769232693</v>
      </c>
      <c r="AR215" s="118">
        <f>West!V215</f>
        <v>0.99560895901619106</v>
      </c>
      <c r="AS215" s="118">
        <f t="shared" si="1125"/>
        <v>1.012910681367321</v>
      </c>
      <c r="AU215" s="124">
        <f t="shared" si="1139"/>
        <v>1687.5307389484883</v>
      </c>
      <c r="AV215" s="124">
        <f t="shared" si="1140"/>
        <v>1609.0069084752788</v>
      </c>
      <c r="AW215" s="124">
        <f t="shared" si="1141"/>
        <v>1517.609736934822</v>
      </c>
      <c r="AX215" s="124">
        <f t="shared" si="1142"/>
        <v>1420.9622738340572</v>
      </c>
      <c r="AY215" s="124">
        <f t="shared" si="1143"/>
        <v>1555.6557986413218</v>
      </c>
      <c r="BB215" s="71">
        <f t="shared" si="990"/>
        <v>1.0587385140939756</v>
      </c>
      <c r="BC215" s="71">
        <f t="shared" si="991"/>
        <v>1.0203622022896406</v>
      </c>
      <c r="BD215" s="71">
        <f t="shared" si="992"/>
        <v>1.0386729091456561</v>
      </c>
      <c r="BE215" s="71">
        <f t="shared" si="993"/>
        <v>1.0063319044434675</v>
      </c>
      <c r="BF215" s="71"/>
      <c r="BG215" s="71"/>
      <c r="BH215" s="71"/>
      <c r="BI215" s="71"/>
      <c r="BJ215" s="71"/>
      <c r="BK215" s="71"/>
      <c r="BL215" s="71"/>
      <c r="BM215" s="71"/>
      <c r="BN215" s="71"/>
      <c r="BO215" s="71"/>
      <c r="BP215" s="71"/>
      <c r="BQ215" s="147">
        <f>Northeast!AK215</f>
        <v>1.0565261152497243</v>
      </c>
      <c r="BR215" s="147">
        <f>Midwest!AK215</f>
        <v>1.0244006084706454</v>
      </c>
      <c r="BS215" s="147">
        <f>South!AK215</f>
        <v>1.0388255499722587</v>
      </c>
      <c r="BT215" s="147">
        <f>West!AK215</f>
        <v>1.0062514011861055</v>
      </c>
      <c r="BU215" s="72"/>
      <c r="BV215" s="147">
        <f>Northeast!AH215</f>
        <v>1.0020940313848545</v>
      </c>
      <c r="BW215" s="147">
        <f>Midwest!AH215</f>
        <v>0.9960577862336164</v>
      </c>
      <c r="BX215" s="147">
        <f>South!AH215</f>
        <v>0.99985306404274876</v>
      </c>
      <c r="BY215" s="147">
        <f>West!AH215</f>
        <v>1.0000800031257269</v>
      </c>
      <c r="CA215" s="147">
        <f>Northeast!AI215</f>
        <v>1.0199391146398133</v>
      </c>
      <c r="CB215" s="147">
        <f>Midwest!AI215</f>
        <v>1.0263594672776628</v>
      </c>
      <c r="CC215" s="147">
        <f>South!AI215</f>
        <v>1.0250162735609352</v>
      </c>
      <c r="CD215" s="147">
        <f>West!AI215</f>
        <v>1.020394738165896</v>
      </c>
      <c r="CF215" s="147">
        <f>Northeast!AJ215</f>
        <v>1.0495861643936759</v>
      </c>
      <c r="CG215" s="147">
        <f>Midwest!AJ215</f>
        <v>1.0535322559646652</v>
      </c>
      <c r="CH215" s="147">
        <f>South!AJ215</f>
        <v>0.99936129794133033</v>
      </c>
      <c r="CI215" s="147">
        <f>West!AJ215</f>
        <v>0.9735774372248065</v>
      </c>
      <c r="CK215" s="73">
        <f t="shared" si="994"/>
        <v>1.046831941938078</v>
      </c>
      <c r="CL215" s="73">
        <f t="shared" si="995"/>
        <v>1.0742991215176543</v>
      </c>
      <c r="CM215" s="73">
        <f t="shared" si="1126"/>
        <v>1.00334102231652</v>
      </c>
      <c r="CN215" s="73">
        <f t="shared" si="1127"/>
        <v>0.99933870599067576</v>
      </c>
      <c r="CO215" s="73">
        <f t="shared" si="1128"/>
        <v>1.0237731986264806</v>
      </c>
      <c r="CP215" s="73">
        <f t="shared" si="1129"/>
        <v>1.0139270361712167</v>
      </c>
      <c r="CQ215" s="73">
        <f t="shared" si="1130"/>
        <v>1.0321753503058666</v>
      </c>
      <c r="CR215" s="73">
        <f t="shared" si="1131"/>
        <v>1.1246106356006971</v>
      </c>
      <c r="CS215" s="73">
        <f t="shared" si="1132"/>
        <v>1.1246106356006973</v>
      </c>
      <c r="CT215" s="73"/>
      <c r="CU215" s="73">
        <f t="shared" si="1133"/>
        <v>1.0408106734958404</v>
      </c>
      <c r="CV215" s="533">
        <f t="shared" si="1041"/>
        <v>1.0166418449830663</v>
      </c>
      <c r="CW215" s="71">
        <f t="shared" si="1042"/>
        <v>1.0567134599260453</v>
      </c>
      <c r="CX215" s="53"/>
      <c r="CZ215" s="71">
        <f t="shared" si="1076"/>
        <v>0.148974547507599</v>
      </c>
      <c r="DA215" s="71">
        <f t="shared" si="1077"/>
        <v>0.23049079915705442</v>
      </c>
      <c r="DB215" s="71">
        <f t="shared" si="1078"/>
        <v>0.44443715000361078</v>
      </c>
      <c r="DC215" s="71">
        <f t="shared" si="1079"/>
        <v>0.17609750333173588</v>
      </c>
      <c r="DE215" s="71">
        <f t="shared" si="1090"/>
        <v>0.14803253580940517</v>
      </c>
      <c r="DF215" s="71">
        <f t="shared" si="1091"/>
        <v>0.22930147137245926</v>
      </c>
      <c r="DG215" s="71">
        <f t="shared" si="1092"/>
        <v>0.44740364209311895</v>
      </c>
      <c r="DH215" s="71">
        <f t="shared" si="1093"/>
        <v>0.17525036569504576</v>
      </c>
      <c r="DI215" s="71">
        <f t="shared" si="1094"/>
        <v>0.99998801497002909</v>
      </c>
      <c r="DJ215" s="71"/>
      <c r="DK215" s="71">
        <f t="shared" si="1095"/>
        <v>0.1480343100050473</v>
      </c>
      <c r="DL215" s="71">
        <f t="shared" si="1096"/>
        <v>0.22930421959040351</v>
      </c>
      <c r="DM215" s="71">
        <f t="shared" si="1097"/>
        <v>0.44740900430344477</v>
      </c>
      <c r="DN215" s="71">
        <f t="shared" si="1098"/>
        <v>0.17525246610110445</v>
      </c>
      <c r="DQ215" s="71">
        <f t="shared" si="1061"/>
        <v>1.3835310293106926E-2</v>
      </c>
      <c r="DR215" s="71">
        <f t="shared" si="1062"/>
        <v>4.1066167930054723E-4</v>
      </c>
      <c r="DS215" s="71">
        <f t="shared" si="1063"/>
        <v>8.32315864640072E-3</v>
      </c>
      <c r="DT215" s="71">
        <f t="shared" si="1064"/>
        <v>3.2821543035265507E-2</v>
      </c>
      <c r="DV215" s="71">
        <f t="shared" si="1080"/>
        <v>0.20744376204770368</v>
      </c>
      <c r="DW215" s="71">
        <f t="shared" si="1081"/>
        <v>0.24446883223690669</v>
      </c>
      <c r="DX215" s="71">
        <f t="shared" si="1082"/>
        <v>0.34583946902611856</v>
      </c>
      <c r="DY215" s="71">
        <f t="shared" si="1083"/>
        <v>0.2022479366892711</v>
      </c>
      <c r="DZ215" s="71"/>
      <c r="EB215" s="71">
        <f t="shared" si="1099"/>
        <v>-5.66221149631375E-3</v>
      </c>
      <c r="EC215" s="71">
        <f t="shared" si="1100"/>
        <v>-1.7496725447811327E-4</v>
      </c>
      <c r="ED215" s="71">
        <f t="shared" si="1101"/>
        <v>4.5875677176102593E-3</v>
      </c>
      <c r="EE215" s="71">
        <f t="shared" si="1102"/>
        <v>-1.7894096479738116E-3</v>
      </c>
      <c r="EG215" s="71">
        <f t="shared" si="1047"/>
        <v>-5.8491772082199065E-4</v>
      </c>
      <c r="EH215" s="71">
        <f t="shared" si="1048"/>
        <v>9.3593188319595331E-4</v>
      </c>
      <c r="EI215" s="71">
        <f t="shared" si="1049"/>
        <v>1.063248858574675E-3</v>
      </c>
      <c r="EJ215" s="71">
        <f t="shared" si="1050"/>
        <v>2.0519613289093048E-4</v>
      </c>
      <c r="EL215" s="71">
        <f t="shared" si="1051"/>
        <v>1.0490171399224415E-2</v>
      </c>
      <c r="EM215" s="71">
        <f t="shared" si="1052"/>
        <v>7.7519135433870663E-3</v>
      </c>
      <c r="EN215" s="71">
        <f t="shared" si="1053"/>
        <v>9.1904928595218909E-3</v>
      </c>
      <c r="EO215" s="71">
        <f t="shared" si="1054"/>
        <v>7.8338975941116412E-3</v>
      </c>
      <c r="EQ215" s="71">
        <f t="shared" si="1055"/>
        <v>2.7536697094121241E-2</v>
      </c>
      <c r="ER215" s="71">
        <f t="shared" si="1056"/>
        <v>3.4346915021599068E-2</v>
      </c>
      <c r="ES215" s="71">
        <f t="shared" si="1057"/>
        <v>-3.5399854411614549E-3</v>
      </c>
      <c r="ET215" s="71">
        <f t="shared" si="1058"/>
        <v>3.4958292066330364E-3</v>
      </c>
      <c r="EW215" s="71">
        <f t="shared" si="1103"/>
        <v>1.0116859327329895</v>
      </c>
      <c r="EX215" s="71">
        <f t="shared" si="1104"/>
        <v>1.1887869888364933</v>
      </c>
      <c r="EY215" s="71">
        <f t="shared" si="1084"/>
        <v>1.0321753503058666</v>
      </c>
      <c r="EZ215" s="71"/>
      <c r="FA215" s="71">
        <f t="shared" si="1105"/>
        <v>1.0008609687703498</v>
      </c>
      <c r="FB215" s="71">
        <f t="shared" si="977"/>
        <v>1.0228599384552763</v>
      </c>
      <c r="FC215" s="71">
        <f t="shared" si="1085"/>
        <v>1.00334102231652</v>
      </c>
      <c r="FD215" s="71"/>
      <c r="FE215" s="71">
        <f t="shared" si="1106"/>
        <v>1.0006398981278288</v>
      </c>
      <c r="FF215" s="71">
        <f t="shared" si="1107"/>
        <v>1.0167289098165524</v>
      </c>
      <c r="FG215" s="71">
        <f t="shared" si="1086"/>
        <v>0.99933870599067576</v>
      </c>
      <c r="FH215" s="71"/>
      <c r="FI215" s="71">
        <f t="shared" si="1108"/>
        <v>1.0088542398257843</v>
      </c>
      <c r="FJ215" s="71">
        <f t="shared" si="1109"/>
        <v>1.0767797787562916</v>
      </c>
      <c r="FK215" s="71">
        <f t="shared" si="1087"/>
        <v>1.0237731986264806</v>
      </c>
      <c r="FM215" s="71">
        <f t="shared" si="1110"/>
        <v>1.0110416134022935</v>
      </c>
      <c r="FN215" s="71">
        <f t="shared" si="1111"/>
        <v>1.0037914799084455</v>
      </c>
      <c r="FO215" s="71">
        <f t="shared" si="1088"/>
        <v>1.0139270361712167</v>
      </c>
      <c r="FQ215" s="238"/>
      <c r="GB215" s="118">
        <f t="shared" si="1072"/>
        <v>0.14620671457154305</v>
      </c>
      <c r="GC215" s="118">
        <f t="shared" si="1073"/>
        <v>0.23169300985021124</v>
      </c>
      <c r="GD215" s="118">
        <f t="shared" si="1074"/>
        <v>0.44322448909567991</v>
      </c>
      <c r="GE215" s="118">
        <f t="shared" si="1075"/>
        <v>0.17887578648256577</v>
      </c>
    </row>
    <row r="216" spans="1:187" x14ac:dyDescent="0.2">
      <c r="A216" s="75" t="s">
        <v>44</v>
      </c>
      <c r="B216" s="50">
        <f t="shared" si="1089"/>
        <v>1989</v>
      </c>
      <c r="D216" s="79">
        <f>Northeast!D216</f>
        <v>459.10700000000003</v>
      </c>
      <c r="E216" s="79">
        <f>Midwest!D216</f>
        <v>692.17</v>
      </c>
      <c r="F216" s="79">
        <f>South!D216</f>
        <v>1390.752</v>
      </c>
      <c r="G216" s="79">
        <f>West!D216</f>
        <v>547.61800000000005</v>
      </c>
      <c r="H216" s="79">
        <f t="shared" si="1112"/>
        <v>3089.6469999999999</v>
      </c>
      <c r="J216" s="321">
        <f t="shared" si="988"/>
        <v>19025.080330180888</v>
      </c>
      <c r="K216" s="321">
        <f t="shared" si="988"/>
        <v>22547.711889909308</v>
      </c>
      <c r="L216" s="321">
        <f t="shared" si="988"/>
        <v>32047.619774521983</v>
      </c>
      <c r="M216" s="321">
        <f t="shared" si="988"/>
        <v>18621.897561961283</v>
      </c>
      <c r="N216" s="321">
        <f t="shared" si="1113"/>
        <v>92242.309556573455</v>
      </c>
      <c r="P216" s="84">
        <f t="shared" si="989"/>
        <v>32.425595185412007</v>
      </c>
      <c r="Q216" s="84">
        <f t="shared" si="989"/>
        <v>36.547631200535513</v>
      </c>
      <c r="R216" s="84">
        <f t="shared" si="989"/>
        <v>49.067637734387915</v>
      </c>
      <c r="S216" s="84">
        <f t="shared" si="989"/>
        <v>26.655876087665362</v>
      </c>
      <c r="T216" s="79">
        <f t="shared" si="1114"/>
        <v>144.69674020800079</v>
      </c>
      <c r="V216" s="84">
        <f t="shared" si="1134"/>
        <v>24.13167208927285</v>
      </c>
      <c r="W216" s="84">
        <f t="shared" si="1135"/>
        <v>30.698015097033601</v>
      </c>
      <c r="X216" s="84">
        <f t="shared" si="1136"/>
        <v>43.396421006768648</v>
      </c>
      <c r="Y216" s="84">
        <f t="shared" si="1137"/>
        <v>29.407207196682926</v>
      </c>
      <c r="Z216" s="84">
        <f t="shared" si="1138"/>
        <v>33.494900711533873</v>
      </c>
      <c r="AC216" s="84">
        <f t="shared" si="1115"/>
        <v>14.158784052375646</v>
      </c>
      <c r="AD216" s="84">
        <f t="shared" si="1116"/>
        <v>18.938847122597043</v>
      </c>
      <c r="AE216" s="84">
        <f t="shared" si="1117"/>
        <v>28.34356949336739</v>
      </c>
      <c r="AF216" s="84">
        <f t="shared" si="1118"/>
        <v>20.543988057230003</v>
      </c>
      <c r="AG216" s="84">
        <f t="shared" si="1119"/>
        <v>21.352568105947991</v>
      </c>
      <c r="AI216" s="74">
        <f t="shared" si="1120"/>
        <v>14.037544264165136</v>
      </c>
      <c r="AJ216" s="74">
        <f t="shared" si="1121"/>
        <v>18.978423450753713</v>
      </c>
      <c r="AK216" s="74">
        <f t="shared" si="1122"/>
        <v>28.796535982117394</v>
      </c>
      <c r="AL216" s="74">
        <f t="shared" si="1123"/>
        <v>20.642279583748476</v>
      </c>
      <c r="AM216" s="74">
        <f t="shared" si="1124"/>
        <v>21.507106425524956</v>
      </c>
      <c r="AO216" s="118">
        <f>Northeast!V216</f>
        <v>1.0086368232170073</v>
      </c>
      <c r="AP216" s="118">
        <f>Midwest!V216</f>
        <v>0.9979146672399124</v>
      </c>
      <c r="AQ216" s="118">
        <f>South!V216</f>
        <v>0.98427010495181455</v>
      </c>
      <c r="AR216" s="118">
        <f>West!V216</f>
        <v>0.99523833953901797</v>
      </c>
      <c r="AS216" s="118">
        <f t="shared" si="1125"/>
        <v>0.99281454620071274</v>
      </c>
      <c r="AU216" s="124">
        <f t="shared" si="1139"/>
        <v>1704.3604874547045</v>
      </c>
      <c r="AV216" s="124">
        <f t="shared" si="1140"/>
        <v>1620.9019956872669</v>
      </c>
      <c r="AW216" s="124">
        <f t="shared" si="1141"/>
        <v>1531.0852437595672</v>
      </c>
      <c r="AX216" s="124">
        <f t="shared" si="1142"/>
        <v>1431.4264160766832</v>
      </c>
      <c r="AY216" s="124">
        <f t="shared" si="1143"/>
        <v>1568.6591207829235</v>
      </c>
      <c r="BB216" s="71">
        <f t="shared" si="990"/>
        <v>1.0741395664535747</v>
      </c>
      <c r="BC216" s="71">
        <f t="shared" si="991"/>
        <v>1.0305549938666436</v>
      </c>
      <c r="BD216" s="71">
        <f t="shared" si="992"/>
        <v>1.0520941024103432</v>
      </c>
      <c r="BE216" s="71">
        <f t="shared" si="993"/>
        <v>1.0072174933181568</v>
      </c>
      <c r="BF216" s="71"/>
      <c r="BG216" s="71"/>
      <c r="BH216" s="71"/>
      <c r="BI216" s="71"/>
      <c r="BJ216" s="71"/>
      <c r="BK216" s="71"/>
      <c r="BL216" s="71"/>
      <c r="BM216" s="71"/>
      <c r="BN216" s="71"/>
      <c r="BO216" s="71"/>
      <c r="BP216" s="71"/>
      <c r="BQ216" s="147">
        <f>Northeast!AK216</f>
        <v>1.0727104258570437</v>
      </c>
      <c r="BR216" s="147">
        <f>Midwest!AK216</f>
        <v>1.0337697828847257</v>
      </c>
      <c r="BS216" s="147">
        <f>South!AK216</f>
        <v>1.0512382632751121</v>
      </c>
      <c r="BT216" s="147">
        <f>West!AK216</f>
        <v>1.0070292530803802</v>
      </c>
      <c r="BU216" s="72"/>
      <c r="BV216" s="147">
        <f>Northeast!AH216</f>
        <v>1.0013322706315537</v>
      </c>
      <c r="BW216" s="147">
        <f>Midwest!AH216</f>
        <v>0.99689022732981103</v>
      </c>
      <c r="BX216" s="147">
        <f>South!AH216</f>
        <v>1.0008141247946636</v>
      </c>
      <c r="BY216" s="147">
        <f>West!AH216</f>
        <v>1.0001869262856076</v>
      </c>
      <c r="CA216" s="147">
        <f>Northeast!AI216</f>
        <v>1.0301109701176796</v>
      </c>
      <c r="CB216" s="147">
        <f>Midwest!AI216</f>
        <v>1.0339471509040101</v>
      </c>
      <c r="CC216" s="147">
        <f>South!AI216</f>
        <v>1.034117832053663</v>
      </c>
      <c r="CD216" s="147">
        <f>West!AI216</f>
        <v>1.0279090514452942</v>
      </c>
      <c r="CF216" s="147">
        <f>Northeast!AJ216</f>
        <v>1.0271507031553153</v>
      </c>
      <c r="CG216" s="147">
        <f>Midwest!AJ216</f>
        <v>1.006084588748118</v>
      </c>
      <c r="CH216" s="147">
        <f>South!AJ216</f>
        <v>0.98547976583885577</v>
      </c>
      <c r="CI216" s="147">
        <f>West!AJ216</f>
        <v>0.97321501907106833</v>
      </c>
      <c r="CK216" s="73">
        <f t="shared" si="994"/>
        <v>1.062159006617134</v>
      </c>
      <c r="CL216" s="73">
        <f t="shared" si="995"/>
        <v>1.073806511328262</v>
      </c>
      <c r="CM216" s="73">
        <f t="shared" si="1126"/>
        <v>1.0041886520863981</v>
      </c>
      <c r="CN216" s="73">
        <f t="shared" si="1127"/>
        <v>0.99986380705560929</v>
      </c>
      <c r="CO216" s="73">
        <f t="shared" si="1128"/>
        <v>1.0324099042798887</v>
      </c>
      <c r="CP216" s="73">
        <f t="shared" si="1129"/>
        <v>0.99384052018882441</v>
      </c>
      <c r="CQ216" s="73">
        <f t="shared" si="1130"/>
        <v>1.0423198628368497</v>
      </c>
      <c r="CR216" s="73">
        <f t="shared" si="1131"/>
        <v>1.1405532573714365</v>
      </c>
      <c r="CS216" s="73">
        <f t="shared" si="1132"/>
        <v>1.140553257371437</v>
      </c>
      <c r="CT216" s="73"/>
      <c r="CU216" s="73">
        <f t="shared" si="1133"/>
        <v>1.0302082399213959</v>
      </c>
      <c r="CV216" s="533">
        <f t="shared" si="1041"/>
        <v>0.99786745133946719</v>
      </c>
      <c r="CW216" s="71">
        <f t="shared" si="1042"/>
        <v>1.0761013498204186</v>
      </c>
      <c r="CX216" s="53"/>
      <c r="CZ216" s="71">
        <f t="shared" si="1076"/>
        <v>0.14859529260138782</v>
      </c>
      <c r="DA216" s="71">
        <f t="shared" si="1077"/>
        <v>0.22402882918339861</v>
      </c>
      <c r="DB216" s="71">
        <f t="shared" si="1078"/>
        <v>0.45013297635619859</v>
      </c>
      <c r="DC216" s="71">
        <f t="shared" si="1079"/>
        <v>0.17724290185901498</v>
      </c>
      <c r="DE216" s="71">
        <f t="shared" si="1090"/>
        <v>0.14878483949394267</v>
      </c>
      <c r="DF216" s="71">
        <f t="shared" si="1091"/>
        <v>0.22724450155433396</v>
      </c>
      <c r="DG216" s="71">
        <f t="shared" si="1092"/>
        <v>0.44727901878911591</v>
      </c>
      <c r="DH216" s="71">
        <f t="shared" si="1093"/>
        <v>0.1766695837674461</v>
      </c>
      <c r="DI216" s="71">
        <f t="shared" si="1094"/>
        <v>0.9999779436048386</v>
      </c>
      <c r="DJ216" s="71"/>
      <c r="DK216" s="71">
        <f t="shared" si="1095"/>
        <v>0.14878812122353968</v>
      </c>
      <c r="DL216" s="71">
        <f t="shared" si="1096"/>
        <v>0.22724951385941186</v>
      </c>
      <c r="DM216" s="71">
        <f t="shared" si="1097"/>
        <v>0.44728888436950087</v>
      </c>
      <c r="DN216" s="71">
        <f t="shared" si="1098"/>
        <v>0.17667348054754758</v>
      </c>
      <c r="DQ216" s="71">
        <f t="shared" si="1061"/>
        <v>1.5202277425705939E-2</v>
      </c>
      <c r="DR216" s="71">
        <f t="shared" si="1062"/>
        <v>9.1044348626222824E-3</v>
      </c>
      <c r="DS216" s="71">
        <f t="shared" si="1063"/>
        <v>1.187797153597722E-2</v>
      </c>
      <c r="DT216" s="71">
        <f t="shared" si="1064"/>
        <v>7.7272081399160954E-4</v>
      </c>
      <c r="DV216" s="71">
        <f t="shared" si="1080"/>
        <v>0.20625112729330081</v>
      </c>
      <c r="DW216" s="71">
        <f t="shared" si="1081"/>
        <v>0.24444001888396444</v>
      </c>
      <c r="DX216" s="71">
        <f t="shared" si="1082"/>
        <v>0.34742863582428785</v>
      </c>
      <c r="DY216" s="71">
        <f t="shared" si="1083"/>
        <v>0.20188021799844702</v>
      </c>
      <c r="DZ216" s="71"/>
      <c r="EB216" s="71">
        <f t="shared" si="1099"/>
        <v>-5.7657857960251111E-3</v>
      </c>
      <c r="EC216" s="71">
        <f t="shared" si="1100"/>
        <v>-1.1786799486056675E-4</v>
      </c>
      <c r="ED216" s="71">
        <f t="shared" si="1101"/>
        <v>4.5845743386088416E-3</v>
      </c>
      <c r="EE216" s="71">
        <f t="shared" si="1102"/>
        <v>-1.8198127897817993E-3</v>
      </c>
      <c r="EG216" s="71">
        <f t="shared" si="1047"/>
        <v>-7.6045801060349875E-4</v>
      </c>
      <c r="EH216" s="71">
        <f t="shared" si="1048"/>
        <v>8.3538671248892368E-4</v>
      </c>
      <c r="EI216" s="71">
        <f t="shared" si="1049"/>
        <v>9.6074032822680161E-4</v>
      </c>
      <c r="EJ216" s="71">
        <f t="shared" si="1050"/>
        <v>1.0690889141871548E-4</v>
      </c>
      <c r="EL216" s="71">
        <f t="shared" si="1051"/>
        <v>9.9236004315801998E-3</v>
      </c>
      <c r="EM216" s="71">
        <f t="shared" si="1052"/>
        <v>7.3656201106200667E-3</v>
      </c>
      <c r="EN216" s="71">
        <f t="shared" si="1053"/>
        <v>8.8402379831280953E-3</v>
      </c>
      <c r="EO216" s="71">
        <f t="shared" si="1054"/>
        <v>7.3371411288855231E-3</v>
      </c>
      <c r="EQ216" s="71">
        <f t="shared" si="1055"/>
        <v>-2.1607296005836475E-2</v>
      </c>
      <c r="ER216" s="71">
        <f t="shared" si="1056"/>
        <v>-4.6082419314719347E-2</v>
      </c>
      <c r="ES216" s="71">
        <f t="shared" si="1057"/>
        <v>-1.3987778357729231E-2</v>
      </c>
      <c r="ET216" s="71">
        <f t="shared" si="1058"/>
        <v>-3.7232336374926696E-4</v>
      </c>
      <c r="EW216" s="71">
        <f t="shared" si="1103"/>
        <v>1.0098282840488073</v>
      </c>
      <c r="EX216" s="71">
        <f t="shared" si="1104"/>
        <v>1.2004707250363047</v>
      </c>
      <c r="EY216" s="71">
        <f t="shared" si="1084"/>
        <v>1.0423198628368497</v>
      </c>
      <c r="EZ216" s="71"/>
      <c r="FA216" s="71">
        <f t="shared" si="1105"/>
        <v>1.0008448072500027</v>
      </c>
      <c r="FB216" s="71">
        <f t="shared" si="977"/>
        <v>1.0237240579470206</v>
      </c>
      <c r="FC216" s="71">
        <f t="shared" si="1085"/>
        <v>1.0041886520863981</v>
      </c>
      <c r="FD216" s="71"/>
      <c r="FE216" s="71">
        <f t="shared" si="1106"/>
        <v>1.0005254485409059</v>
      </c>
      <c r="FF216" s="71">
        <f t="shared" si="1107"/>
        <v>1.0172631485387122</v>
      </c>
      <c r="FG216" s="71">
        <f t="shared" si="1086"/>
        <v>0.99986380705560929</v>
      </c>
      <c r="FH216" s="71"/>
      <c r="FI216" s="71">
        <f t="shared" si="1108"/>
        <v>1.0084361513516815</v>
      </c>
      <c r="FJ216" s="71">
        <f t="shared" si="1109"/>
        <v>1.0858636559423098</v>
      </c>
      <c r="FK216" s="71">
        <f t="shared" si="1087"/>
        <v>1.0324099042798887</v>
      </c>
      <c r="FM216" s="71">
        <f t="shared" si="1110"/>
        <v>0.98018938713949</v>
      </c>
      <c r="FN216" s="71">
        <f t="shared" si="1111"/>
        <v>0.98390575550730086</v>
      </c>
      <c r="FO216" s="71">
        <f t="shared" si="1088"/>
        <v>0.99384052018882441</v>
      </c>
      <c r="FQ216" s="238"/>
      <c r="GB216" s="118">
        <f t="shared" si="1072"/>
        <v>0.14661047351542605</v>
      </c>
      <c r="GC216" s="118">
        <f t="shared" si="1073"/>
        <v>0.22914716438949365</v>
      </c>
      <c r="GD216" s="118">
        <f t="shared" si="1074"/>
        <v>0.44641523851797116</v>
      </c>
      <c r="GE216" s="118">
        <f t="shared" si="1075"/>
        <v>0.17782712357710917</v>
      </c>
    </row>
    <row r="217" spans="1:187" x14ac:dyDescent="0.2">
      <c r="A217" s="75" t="s">
        <v>44</v>
      </c>
      <c r="B217" s="50">
        <f t="shared" si="1089"/>
        <v>1990</v>
      </c>
      <c r="D217" s="79">
        <f>Northeast!D217</f>
        <v>459.78500000000003</v>
      </c>
      <c r="E217" s="79">
        <f>Midwest!D217</f>
        <v>695.13900000000001</v>
      </c>
      <c r="F217" s="79">
        <f>South!D217</f>
        <v>1438.365</v>
      </c>
      <c r="G217" s="79">
        <f>West!D217</f>
        <v>559.46299999999997</v>
      </c>
      <c r="H217" s="79">
        <f t="shared" si="1112"/>
        <v>3152.7519999999995</v>
      </c>
      <c r="J217" s="321">
        <f t="shared" ref="J217:M236" si="1144">J56</f>
        <v>19027.225169084799</v>
      </c>
      <c r="K217" s="321">
        <f t="shared" si="1144"/>
        <v>22594.960403848512</v>
      </c>
      <c r="L217" s="321">
        <f t="shared" si="1144"/>
        <v>32104.297860526833</v>
      </c>
      <c r="M217" s="321">
        <f t="shared" si="1144"/>
        <v>19079.91580510831</v>
      </c>
      <c r="N217" s="321">
        <f t="shared" si="1113"/>
        <v>92806.399238568454</v>
      </c>
      <c r="P217" s="84">
        <f t="shared" ref="P217:S236" si="1145">P56</f>
        <v>32.67223968353165</v>
      </c>
      <c r="Q217" s="84">
        <f t="shared" si="1145"/>
        <v>36.861312261546871</v>
      </c>
      <c r="R217" s="84">
        <f t="shared" si="1145"/>
        <v>49.692743410475757</v>
      </c>
      <c r="S217" s="84">
        <f t="shared" si="1145"/>
        <v>27.608578423838036</v>
      </c>
      <c r="T217" s="79">
        <f t="shared" si="1114"/>
        <v>146.83487377939232</v>
      </c>
      <c r="V217" s="84">
        <f t="shared" si="1134"/>
        <v>24.164585004599253</v>
      </c>
      <c r="W217" s="84">
        <f t="shared" si="1135"/>
        <v>30.765223199134248</v>
      </c>
      <c r="X217" s="84">
        <f t="shared" si="1136"/>
        <v>44.802879858914828</v>
      </c>
      <c r="Y217" s="84">
        <f t="shared" si="1137"/>
        <v>29.322089558184196</v>
      </c>
      <c r="Z217" s="84">
        <f t="shared" si="1138"/>
        <v>33.971278121625261</v>
      </c>
      <c r="AC217" s="84">
        <f t="shared" si="1115"/>
        <v>14.072650190300648</v>
      </c>
      <c r="AD217" s="84">
        <f t="shared" si="1116"/>
        <v>18.85822715880785</v>
      </c>
      <c r="AE217" s="84">
        <f t="shared" si="1117"/>
        <v>28.945171895999152</v>
      </c>
      <c r="AF217" s="84">
        <f t="shared" si="1118"/>
        <v>20.264100215929393</v>
      </c>
      <c r="AG217" s="84">
        <f t="shared" si="1119"/>
        <v>21.471411517244587</v>
      </c>
      <c r="AI217" s="74">
        <f t="shared" si="1120"/>
        <v>14.581830831293864</v>
      </c>
      <c r="AJ217" s="74">
        <f t="shared" si="1121"/>
        <v>19.400214433326475</v>
      </c>
      <c r="AK217" s="74">
        <f t="shared" si="1122"/>
        <v>29.49153741743002</v>
      </c>
      <c r="AL217" s="74">
        <f t="shared" si="1123"/>
        <v>20.142824138232282</v>
      </c>
      <c r="AM217" s="74">
        <f t="shared" si="1124"/>
        <v>21.882870826060358</v>
      </c>
      <c r="AO217" s="118">
        <f>Northeast!V217</f>
        <v>0.96508115840293041</v>
      </c>
      <c r="AP217" s="118">
        <f>Midwest!V217</f>
        <v>0.97206282041977965</v>
      </c>
      <c r="AQ217" s="118">
        <f>South!V217</f>
        <v>0.98147382031335006</v>
      </c>
      <c r="AR217" s="118">
        <f>West!V217</f>
        <v>1.006020808048804</v>
      </c>
      <c r="AS217" s="118">
        <f t="shared" si="1125"/>
        <v>0.98119719701832886</v>
      </c>
      <c r="AU217" s="124">
        <f t="shared" si="1139"/>
        <v>1717.1310789245877</v>
      </c>
      <c r="AV217" s="124">
        <f t="shared" si="1140"/>
        <v>1631.3953024351583</v>
      </c>
      <c r="AW217" s="124">
        <f t="shared" si="1141"/>
        <v>1547.8533007125636</v>
      </c>
      <c r="AX217" s="124">
        <f t="shared" si="1142"/>
        <v>1446.9968686364082</v>
      </c>
      <c r="AY217" s="124">
        <f t="shared" si="1143"/>
        <v>1582.163245035917</v>
      </c>
      <c r="BB217" s="71">
        <f t="shared" si="990"/>
        <v>1.1157878580806664</v>
      </c>
      <c r="BC217" s="71">
        <f t="shared" si="991"/>
        <v>1.0534588354099734</v>
      </c>
      <c r="BD217" s="71">
        <f t="shared" si="992"/>
        <v>1.0774862854046177</v>
      </c>
      <c r="BE217" s="71">
        <f t="shared" si="993"/>
        <v>0.98284711020150817</v>
      </c>
      <c r="BF217" s="71"/>
      <c r="BG217" s="71"/>
      <c r="BH217" s="71"/>
      <c r="BI217" s="71"/>
      <c r="BJ217" s="71"/>
      <c r="BK217" s="71"/>
      <c r="BL217" s="71"/>
      <c r="BM217" s="71"/>
      <c r="BN217" s="71"/>
      <c r="BO217" s="71"/>
      <c r="BP217" s="71"/>
      <c r="BQ217" s="147">
        <f>Northeast!AK217</f>
        <v>1.113582833051473</v>
      </c>
      <c r="BR217" s="147">
        <f>Midwest!AK217</f>
        <v>1.0550934391946201</v>
      </c>
      <c r="BS217" s="147">
        <f>South!AK217</f>
        <v>1.077102608147948</v>
      </c>
      <c r="BT217" s="147">
        <f>West!AK217</f>
        <v>0.98363522119967217</v>
      </c>
      <c r="BU217" s="72"/>
      <c r="BV217" s="147">
        <f>Northeast!AH217</f>
        <v>1.0019801176560443</v>
      </c>
      <c r="BW217" s="147">
        <f>Midwest!AH217</f>
        <v>0.99845074974033143</v>
      </c>
      <c r="BX217" s="147">
        <f>South!AH217</f>
        <v>1.0003562123550418</v>
      </c>
      <c r="BY217" s="147">
        <f>West!AH217</f>
        <v>0.99919877716741079</v>
      </c>
      <c r="CA217" s="147">
        <f>Northeast!AI217</f>
        <v>1.0378294818203675</v>
      </c>
      <c r="CB217" s="147">
        <f>Midwest!AI217</f>
        <v>1.0406406614582642</v>
      </c>
      <c r="CC217" s="147">
        <f>South!AI217</f>
        <v>1.0454432280593133</v>
      </c>
      <c r="CD217" s="147">
        <f>West!AI217</f>
        <v>1.0390902123778332</v>
      </c>
      <c r="CF217" s="147">
        <f>Northeast!AJ217</f>
        <v>0.98279555895436732</v>
      </c>
      <c r="CG217" s="147">
        <f>Midwest!AJ217</f>
        <v>0.98002109301020079</v>
      </c>
      <c r="CH217" s="147">
        <f>South!AJ217</f>
        <v>0.98268004458666181</v>
      </c>
      <c r="CI217" s="147">
        <f>West!AJ217</f>
        <v>0.98375888568019154</v>
      </c>
      <c r="CK217" s="73">
        <f t="shared" si="994"/>
        <v>1.0686544308877428</v>
      </c>
      <c r="CL217" s="73">
        <f t="shared" si="995"/>
        <v>1.0890786021223593</v>
      </c>
      <c r="CM217" s="73">
        <f t="shared" si="1126"/>
        <v>1.0036818691297071</v>
      </c>
      <c r="CN217" s="73">
        <f t="shared" si="1127"/>
        <v>0.9999239633908128</v>
      </c>
      <c r="CO217" s="73">
        <f t="shared" si="1128"/>
        <v>1.0421477970065178</v>
      </c>
      <c r="CP217" s="73">
        <f t="shared" si="1129"/>
        <v>0.98227024670001462</v>
      </c>
      <c r="CQ217" s="73">
        <f t="shared" si="1130"/>
        <v>1.0600732257507914</v>
      </c>
      <c r="CR217" s="73">
        <f t="shared" si="1131"/>
        <v>1.1638486737430882</v>
      </c>
      <c r="CS217" s="73">
        <f t="shared" si="1132"/>
        <v>1.1638486737430884</v>
      </c>
      <c r="CT217" s="73"/>
      <c r="CU217" s="73">
        <f t="shared" si="1133"/>
        <v>1.0273616724458114</v>
      </c>
      <c r="CV217" s="533">
        <f t="shared" si="1041"/>
        <v>0.98581187370622625</v>
      </c>
      <c r="CW217" s="71">
        <f t="shared" si="1042"/>
        <v>1.1047529768817803</v>
      </c>
      <c r="CX217" s="53"/>
      <c r="CZ217" s="71">
        <f t="shared" si="1076"/>
        <v>0.14583608225448755</v>
      </c>
      <c r="DA217" s="71">
        <f t="shared" si="1077"/>
        <v>0.22048641948367653</v>
      </c>
      <c r="DB217" s="71">
        <f t="shared" si="1078"/>
        <v>0.4562252279912915</v>
      </c>
      <c r="DC217" s="71">
        <f t="shared" si="1079"/>
        <v>0.17745227027054461</v>
      </c>
      <c r="DE217" s="71">
        <f t="shared" si="1090"/>
        <v>0.14721137775360066</v>
      </c>
      <c r="DF217" s="71">
        <f t="shared" si="1091"/>
        <v>0.22225291925347523</v>
      </c>
      <c r="DG217" s="71">
        <f t="shared" si="1092"/>
        <v>0.45317227706181379</v>
      </c>
      <c r="DH217" s="71">
        <f t="shared" si="1093"/>
        <v>0.17734756546721031</v>
      </c>
      <c r="DI217" s="71">
        <f t="shared" si="1094"/>
        <v>0.99998413953609999</v>
      </c>
      <c r="DJ217" s="71"/>
      <c r="DK217" s="71">
        <f t="shared" si="1095"/>
        <v>0.14721371263137542</v>
      </c>
      <c r="DL217" s="71">
        <f t="shared" si="1096"/>
        <v>0.2222564443437873</v>
      </c>
      <c r="DM217" s="71">
        <f t="shared" si="1097"/>
        <v>0.45317946469835385</v>
      </c>
      <c r="DN217" s="71">
        <f t="shared" si="1098"/>
        <v>0.1773503783264834</v>
      </c>
      <c r="DQ217" s="71">
        <f t="shared" si="1061"/>
        <v>3.7394040916346016E-2</v>
      </c>
      <c r="DR217" s="71">
        <f t="shared" si="1062"/>
        <v>2.041722677983468E-2</v>
      </c>
      <c r="DS217" s="71">
        <f t="shared" si="1063"/>
        <v>2.4305898124919848E-2</v>
      </c>
      <c r="DT217" s="71">
        <f t="shared" si="1064"/>
        <v>-2.3504823869561597E-2</v>
      </c>
      <c r="DV217" s="71">
        <f t="shared" si="1080"/>
        <v>0.20502061630656898</v>
      </c>
      <c r="DW217" s="71">
        <f t="shared" si="1081"/>
        <v>0.24346338818475036</v>
      </c>
      <c r="DX217" s="71">
        <f t="shared" si="1082"/>
        <v>0.34592763132636373</v>
      </c>
      <c r="DY217" s="71">
        <f t="shared" si="1083"/>
        <v>0.20558836418231691</v>
      </c>
      <c r="DZ217" s="71"/>
      <c r="EB217" s="71">
        <f t="shared" si="1099"/>
        <v>-5.9839494333741531E-3</v>
      </c>
      <c r="EC217" s="71">
        <f t="shared" si="1100"/>
        <v>-4.0033825935293687E-3</v>
      </c>
      <c r="ED217" s="71">
        <f t="shared" si="1101"/>
        <v>-4.3296842153937544E-3</v>
      </c>
      <c r="EE217" s="71">
        <f t="shared" si="1102"/>
        <v>1.8201396222298633E-2</v>
      </c>
      <c r="EG217" s="71">
        <f t="shared" si="1047"/>
        <v>6.4677586068166162E-4</v>
      </c>
      <c r="EH217" s="71">
        <f t="shared" si="1048"/>
        <v>1.5641664724175297E-3</v>
      </c>
      <c r="EI217" s="71">
        <f t="shared" si="1049"/>
        <v>-4.5764464834713124E-4</v>
      </c>
      <c r="EJ217" s="71">
        <f t="shared" si="1050"/>
        <v>-9.8845280022279484E-4</v>
      </c>
      <c r="EL217" s="71">
        <f t="shared" si="1051"/>
        <v>7.4649611294893177E-3</v>
      </c>
      <c r="EM217" s="71">
        <f t="shared" si="1052"/>
        <v>6.4528806547967579E-3</v>
      </c>
      <c r="EN217" s="71">
        <f t="shared" si="1053"/>
        <v>1.0892210085387696E-2</v>
      </c>
      <c r="EO217" s="71">
        <f t="shared" si="1054"/>
        <v>1.0818842743166929E-2</v>
      </c>
      <c r="EQ217" s="71">
        <f t="shared" si="1055"/>
        <v>-4.4142818439181414E-2</v>
      </c>
      <c r="ER217" s="71">
        <f t="shared" si="1056"/>
        <v>-2.6247336454677181E-2</v>
      </c>
      <c r="ES217" s="71">
        <f t="shared" si="1057"/>
        <v>-2.8450160660760384E-3</v>
      </c>
      <c r="ET217" s="71">
        <f t="shared" si="1058"/>
        <v>1.077578869163202E-2</v>
      </c>
      <c r="EW217" s="71">
        <f t="shared" si="1103"/>
        <v>1.0170325478261757</v>
      </c>
      <c r="EX217" s="71">
        <f t="shared" si="1104"/>
        <v>1.2209178000744094</v>
      </c>
      <c r="EY217" s="71">
        <f t="shared" si="1084"/>
        <v>1.0600732257507914</v>
      </c>
      <c r="EZ217" s="71"/>
      <c r="FA217" s="71">
        <f t="shared" si="1105"/>
        <v>0.99949533092647669</v>
      </c>
      <c r="FB217" s="71">
        <f t="shared" si="977"/>
        <v>1.023207416075153</v>
      </c>
      <c r="FC217" s="71">
        <f t="shared" si="1085"/>
        <v>1.0036818691297071</v>
      </c>
      <c r="FD217" s="71"/>
      <c r="FE217" s="71">
        <f t="shared" si="1106"/>
        <v>1.0000601645291878</v>
      </c>
      <c r="FF217" s="71">
        <f t="shared" si="1107"/>
        <v>1.0173243516971042</v>
      </c>
      <c r="FG217" s="71">
        <f t="shared" si="1086"/>
        <v>0.9999239633908128</v>
      </c>
      <c r="FH217" s="71"/>
      <c r="FI217" s="71">
        <f t="shared" si="1108"/>
        <v>1.0094321961521875</v>
      </c>
      <c r="FJ217" s="71">
        <f t="shared" si="1109"/>
        <v>1.0961057349396892</v>
      </c>
      <c r="FK217" s="71">
        <f t="shared" si="1087"/>
        <v>1.0421477970065178</v>
      </c>
      <c r="FM217" s="71">
        <f t="shared" si="1110"/>
        <v>0.9883580179578394</v>
      </c>
      <c r="FN217" s="71">
        <f t="shared" si="1111"/>
        <v>0.97245114237050645</v>
      </c>
      <c r="FO217" s="71">
        <f t="shared" si="1088"/>
        <v>0.98227024670001462</v>
      </c>
      <c r="FQ217" s="238"/>
      <c r="GB217" s="118">
        <f t="shared" si="1072"/>
        <v>0.14707388303643096</v>
      </c>
      <c r="GC217" s="118">
        <f t="shared" si="1073"/>
        <v>0.22686846273931732</v>
      </c>
      <c r="GD217" s="118">
        <f t="shared" si="1074"/>
        <v>0.44978106220270142</v>
      </c>
      <c r="GE217" s="118">
        <f t="shared" si="1075"/>
        <v>0.17627659202155038</v>
      </c>
    </row>
    <row r="218" spans="1:187" x14ac:dyDescent="0.2">
      <c r="A218" s="75" t="s">
        <v>44</v>
      </c>
      <c r="B218" s="50">
        <f t="shared" si="1089"/>
        <v>1991</v>
      </c>
      <c r="D218" s="79">
        <f>Northeast!D218</f>
        <v>469.01300000000003</v>
      </c>
      <c r="E218" s="79">
        <f>Midwest!D218</f>
        <v>746.01</v>
      </c>
      <c r="F218" s="79">
        <f>South!D218</f>
        <v>1475.905</v>
      </c>
      <c r="G218" s="79">
        <f>West!D218</f>
        <v>568.95400000000006</v>
      </c>
      <c r="H218" s="79">
        <f t="shared" si="1112"/>
        <v>3259.8820000000001</v>
      </c>
      <c r="J218" s="321">
        <f t="shared" si="1144"/>
        <v>19000.884583291194</v>
      </c>
      <c r="K218" s="321">
        <f t="shared" si="1144"/>
        <v>22606.047895188029</v>
      </c>
      <c r="L218" s="321">
        <f t="shared" si="1144"/>
        <v>32109.167070280891</v>
      </c>
      <c r="M218" s="321">
        <f t="shared" si="1144"/>
        <v>19514.549385619026</v>
      </c>
      <c r="N218" s="321">
        <f t="shared" si="1113"/>
        <v>93230.648934379147</v>
      </c>
      <c r="P218" s="84">
        <f t="shared" si="1145"/>
        <v>32.803248557776286</v>
      </c>
      <c r="Q218" s="84">
        <f t="shared" si="1145"/>
        <v>37.045870592262403</v>
      </c>
      <c r="R218" s="84">
        <f t="shared" si="1145"/>
        <v>50.135835752022828</v>
      </c>
      <c r="S218" s="84">
        <f t="shared" si="1145"/>
        <v>28.48089961514729</v>
      </c>
      <c r="T218" s="79">
        <f t="shared" si="1114"/>
        <v>148.46585451720881</v>
      </c>
      <c r="V218" s="84">
        <f t="shared" si="1134"/>
        <v>24.683745535322913</v>
      </c>
      <c r="W218" s="84">
        <f t="shared" si="1135"/>
        <v>33.000460914656266</v>
      </c>
      <c r="X218" s="84">
        <f t="shared" si="1136"/>
        <v>45.965222229823752</v>
      </c>
      <c r="Y218" s="84">
        <f t="shared" si="1137"/>
        <v>29.155374728728439</v>
      </c>
      <c r="Z218" s="84">
        <f t="shared" si="1138"/>
        <v>34.965776139716496</v>
      </c>
      <c r="AC218" s="84">
        <f t="shared" si="1115"/>
        <v>14.297760759088495</v>
      </c>
      <c r="AD218" s="84">
        <f t="shared" si="1116"/>
        <v>20.137467093452937</v>
      </c>
      <c r="AE218" s="84">
        <f t="shared" si="1117"/>
        <v>29.438125003041396</v>
      </c>
      <c r="AF218" s="84">
        <f t="shared" si="1118"/>
        <v>19.97668639994108</v>
      </c>
      <c r="AG218" s="84">
        <f t="shared" si="1119"/>
        <v>21.957116069554864</v>
      </c>
      <c r="AI218" s="74">
        <f t="shared" si="1120"/>
        <v>14.289115992850929</v>
      </c>
      <c r="AJ218" s="74">
        <f t="shared" si="1121"/>
        <v>19.724730241585096</v>
      </c>
      <c r="AK218" s="74">
        <f t="shared" si="1122"/>
        <v>29.365632354235103</v>
      </c>
      <c r="AL218" s="74">
        <f t="shared" si="1123"/>
        <v>20.060174884993266</v>
      </c>
      <c r="AM218" s="74">
        <f t="shared" si="1124"/>
        <v>21.843753809624534</v>
      </c>
      <c r="AO218" s="118">
        <f>Northeast!V218</f>
        <v>1.0006049895768143</v>
      </c>
      <c r="AP218" s="118">
        <f>Midwest!V218</f>
        <v>1.0209248413951781</v>
      </c>
      <c r="AQ218" s="118">
        <f>South!V218</f>
        <v>1.0024686220930583</v>
      </c>
      <c r="AR218" s="118">
        <f>West!V218</f>
        <v>0.99583809784656252</v>
      </c>
      <c r="AS218" s="118">
        <f t="shared" si="1125"/>
        <v>1.0051896876754023</v>
      </c>
      <c r="AU218" s="124">
        <f t="shared" si="1139"/>
        <v>1726.4063898699999</v>
      </c>
      <c r="AV218" s="124">
        <f t="shared" si="1140"/>
        <v>1638.7592720330415</v>
      </c>
      <c r="AW218" s="124">
        <f t="shared" si="1141"/>
        <v>1561.4181346493656</v>
      </c>
      <c r="AX218" s="124">
        <f t="shared" si="1142"/>
        <v>1459.4700114436612</v>
      </c>
      <c r="AY218" s="124">
        <f t="shared" si="1143"/>
        <v>1592.4575900110622</v>
      </c>
      <c r="BB218" s="71">
        <f t="shared" si="990"/>
        <v>1.0933895964087683</v>
      </c>
      <c r="BC218" s="71">
        <f t="shared" si="991"/>
        <v>1.0710804986454574</v>
      </c>
      <c r="BD218" s="71">
        <f t="shared" si="992"/>
        <v>1.0728862885670385</v>
      </c>
      <c r="BE218" s="71">
        <f t="shared" si="993"/>
        <v>0.97881433013309171</v>
      </c>
      <c r="BF218" s="71"/>
      <c r="BG218" s="71"/>
      <c r="BH218" s="71"/>
      <c r="BI218" s="71"/>
      <c r="BJ218" s="71"/>
      <c r="BK218" s="71"/>
      <c r="BL218" s="71"/>
      <c r="BM218" s="71"/>
      <c r="BN218" s="71"/>
      <c r="BO218" s="71"/>
      <c r="BP218" s="71"/>
      <c r="BQ218" s="147">
        <f>Northeast!AK218</f>
        <v>1.0907487594587351</v>
      </c>
      <c r="BR218" s="147">
        <f>Midwest!AK218</f>
        <v>1.0710756458571165</v>
      </c>
      <c r="BS218" s="147">
        <f>South!AK218</f>
        <v>1.0730277706306257</v>
      </c>
      <c r="BT218" s="147">
        <f>West!AK218</f>
        <v>0.98052993491997731</v>
      </c>
      <c r="BU218" s="72"/>
      <c r="BV218" s="147">
        <f>Northeast!AH218</f>
        <v>1.0024211230378508</v>
      </c>
      <c r="BW218" s="147">
        <f>Midwest!AH218</f>
        <v>1.0000045307615384</v>
      </c>
      <c r="BX218" s="147">
        <f>South!AH218</f>
        <v>0.99986814687610204</v>
      </c>
      <c r="BY218" s="147">
        <f>West!AH218</f>
        <v>0.99825032900497246</v>
      </c>
      <c r="CA218" s="147">
        <f>Northeast!AI218</f>
        <v>1.0434354552200387</v>
      </c>
      <c r="CB218" s="147">
        <f>Midwest!AI218</f>
        <v>1.0453380184886913</v>
      </c>
      <c r="CC218" s="147">
        <f>South!AI218</f>
        <v>1.054605119417138</v>
      </c>
      <c r="CD218" s="147">
        <f>West!AI218</f>
        <v>1.0480471914076643</v>
      </c>
      <c r="CF218" s="147">
        <f>Northeast!AJ218</f>
        <v>1.0189714424132397</v>
      </c>
      <c r="CG218" s="147">
        <f>Midwest!AJ218</f>
        <v>1.0292831470637835</v>
      </c>
      <c r="CH218" s="147">
        <f>South!AJ218</f>
        <v>1.0037006488269105</v>
      </c>
      <c r="CI218" s="147">
        <f>West!AJ218</f>
        <v>0.9738015055130852</v>
      </c>
      <c r="CK218" s="73">
        <f t="shared" si="994"/>
        <v>1.0735396146784146</v>
      </c>
      <c r="CL218" s="73">
        <f t="shared" si="995"/>
        <v>1.1209610207784533</v>
      </c>
      <c r="CM218" s="73">
        <f t="shared" si="1126"/>
        <v>1.0030614255620207</v>
      </c>
      <c r="CN218" s="73">
        <f t="shared" si="1127"/>
        <v>0.9999480927198714</v>
      </c>
      <c r="CO218" s="73">
        <f t="shared" si="1128"/>
        <v>1.0497501580806217</v>
      </c>
      <c r="CP218" s="73">
        <f t="shared" si="1129"/>
        <v>1.0062135820741531</v>
      </c>
      <c r="CQ218" s="73">
        <f t="shared" si="1130"/>
        <v>1.0580578206095437</v>
      </c>
      <c r="CR218" s="73">
        <f t="shared" si="1131"/>
        <v>1.2033960623160229</v>
      </c>
      <c r="CS218" s="73">
        <f t="shared" si="1132"/>
        <v>1.2033960623160231</v>
      </c>
      <c r="CT218" s="73"/>
      <c r="CU218" s="73">
        <f t="shared" si="1133"/>
        <v>1.0594515714960371</v>
      </c>
      <c r="CV218" s="533">
        <f t="shared" si="1041"/>
        <v>1.0092416403472171</v>
      </c>
      <c r="CW218" s="71">
        <f t="shared" si="1042"/>
        <v>1.1106963644433065</v>
      </c>
      <c r="CX218" s="53"/>
      <c r="CZ218" s="71">
        <f t="shared" si="1076"/>
        <v>0.14387422612229522</v>
      </c>
      <c r="DA218" s="71">
        <f t="shared" si="1077"/>
        <v>0.22884570668508861</v>
      </c>
      <c r="DB218" s="71">
        <f t="shared" si="1078"/>
        <v>0.45274798290244861</v>
      </c>
      <c r="DC218" s="71">
        <f t="shared" si="1079"/>
        <v>0.17453208429016759</v>
      </c>
      <c r="DE218" s="71">
        <f t="shared" si="1090"/>
        <v>0.14485293994975443</v>
      </c>
      <c r="DF218" s="71">
        <f t="shared" si="1091"/>
        <v>0.22464014160044102</v>
      </c>
      <c r="DG218" s="71">
        <f t="shared" si="1092"/>
        <v>0.45448438842506328</v>
      </c>
      <c r="DH218" s="71">
        <f t="shared" si="1093"/>
        <v>0.17598813939127883</v>
      </c>
      <c r="DI218" s="71">
        <f t="shared" si="1094"/>
        <v>0.99996560936653744</v>
      </c>
      <c r="DJ218" s="71"/>
      <c r="DK218" s="71">
        <f t="shared" si="1095"/>
        <v>0.14485792170544395</v>
      </c>
      <c r="DL218" s="71">
        <f t="shared" si="1096"/>
        <v>0.22464786738290632</v>
      </c>
      <c r="DM218" s="71">
        <f t="shared" si="1097"/>
        <v>0.45450001896862435</v>
      </c>
      <c r="DN218" s="71">
        <f t="shared" si="1098"/>
        <v>0.17599419194302549</v>
      </c>
      <c r="DQ218" s="71">
        <f t="shared" si="1061"/>
        <v>-2.0718199064490163E-2</v>
      </c>
      <c r="DR218" s="71">
        <f t="shared" si="1062"/>
        <v>1.5034089060647014E-2</v>
      </c>
      <c r="DS218" s="71">
        <f t="shared" si="1063"/>
        <v>-3.7903212158484924E-3</v>
      </c>
      <c r="DT218" s="71">
        <f t="shared" si="1064"/>
        <v>-3.1619427289094129E-3</v>
      </c>
      <c r="DV218" s="71">
        <f t="shared" si="1080"/>
        <v>0.20380513061391498</v>
      </c>
      <c r="DW218" s="71">
        <f t="shared" si="1081"/>
        <v>0.24247442395364432</v>
      </c>
      <c r="DX218" s="71">
        <f t="shared" si="1082"/>
        <v>0.34440570174386631</v>
      </c>
      <c r="DY218" s="71">
        <f t="shared" si="1083"/>
        <v>0.20931474368857433</v>
      </c>
      <c r="DZ218" s="71"/>
      <c r="EB218" s="71">
        <f t="shared" si="1099"/>
        <v>-5.9462462098850682E-3</v>
      </c>
      <c r="EC218" s="71">
        <f t="shared" si="1100"/>
        <v>-4.070338104190596E-3</v>
      </c>
      <c r="ED218" s="71">
        <f t="shared" si="1101"/>
        <v>-4.4092671621734237E-3</v>
      </c>
      <c r="EE218" s="71">
        <f t="shared" si="1102"/>
        <v>1.7963132285804161E-2</v>
      </c>
      <c r="EG218" s="71">
        <f t="shared" si="1047"/>
        <v>4.4003703447099366E-4</v>
      </c>
      <c r="EH218" s="71">
        <f t="shared" si="1048"/>
        <v>1.5549823400598753E-3</v>
      </c>
      <c r="EI218" s="71">
        <f t="shared" si="1049"/>
        <v>-4.8801074376841522E-4</v>
      </c>
      <c r="EJ218" s="71">
        <f t="shared" si="1050"/>
        <v>-9.4965947396362415E-4</v>
      </c>
      <c r="EL218" s="71">
        <f t="shared" si="1051"/>
        <v>5.3870959505269269E-3</v>
      </c>
      <c r="EM218" s="71">
        <f t="shared" si="1052"/>
        <v>4.5037516592034699E-3</v>
      </c>
      <c r="EN218" s="71">
        <f t="shared" si="1053"/>
        <v>8.7254652933920571E-3</v>
      </c>
      <c r="EO218" s="71">
        <f t="shared" si="1054"/>
        <v>8.5830803485759683E-3</v>
      </c>
      <c r="EQ218" s="71">
        <f t="shared" si="1055"/>
        <v>3.6147885851973351E-2</v>
      </c>
      <c r="ER218" s="71">
        <f t="shared" si="1056"/>
        <v>4.9043770284268894E-2</v>
      </c>
      <c r="ES218" s="71">
        <f t="shared" si="1057"/>
        <v>2.1165518812036391E-2</v>
      </c>
      <c r="ET218" s="71">
        <f t="shared" si="1058"/>
        <v>-1.0173342382266004E-2</v>
      </c>
      <c r="EW218" s="71">
        <f t="shared" si="1103"/>
        <v>0.99809880573125476</v>
      </c>
      <c r="EX218" s="71">
        <f t="shared" si="1104"/>
        <v>1.2185965981502989</v>
      </c>
      <c r="EY218" s="71">
        <f t="shared" si="1084"/>
        <v>1.0580578206095437</v>
      </c>
      <c r="EZ218" s="71"/>
      <c r="FA218" s="71">
        <f t="shared" si="1105"/>
        <v>0.99938183244435386</v>
      </c>
      <c r="FB218" s="71">
        <f t="shared" si="977"/>
        <v>1.0225749024478388</v>
      </c>
      <c r="FC218" s="71">
        <f t="shared" si="1085"/>
        <v>1.0030614255620207</v>
      </c>
      <c r="FD218" s="71"/>
      <c r="FE218" s="71">
        <f t="shared" si="1106"/>
        <v>1.0000241311639104</v>
      </c>
      <c r="FF218" s="71">
        <f t="shared" si="1107"/>
        <v>1.0173489009177852</v>
      </c>
      <c r="FG218" s="71">
        <f t="shared" si="1086"/>
        <v>0.9999480927198714</v>
      </c>
      <c r="FH218" s="71"/>
      <c r="FI218" s="71">
        <f t="shared" si="1108"/>
        <v>1.0072948972266131</v>
      </c>
      <c r="FJ218" s="71">
        <f t="shared" si="1109"/>
        <v>1.1041017136255755</v>
      </c>
      <c r="FK218" s="71">
        <f t="shared" si="1087"/>
        <v>1.0497501580806217</v>
      </c>
      <c r="FM218" s="71">
        <f t="shared" si="1110"/>
        <v>1.0243755071016121</v>
      </c>
      <c r="FN218" s="71">
        <f t="shared" si="1111"/>
        <v>0.99615513209732953</v>
      </c>
      <c r="FO218" s="71">
        <f t="shared" si="1088"/>
        <v>1.0062135820741531</v>
      </c>
      <c r="FQ218" s="238"/>
      <c r="GB218" s="118">
        <f t="shared" si="1072"/>
        <v>0.14687493041551519</v>
      </c>
      <c r="GC218" s="118">
        <f t="shared" si="1073"/>
        <v>0.22639359928446234</v>
      </c>
      <c r="GD218" s="118">
        <f t="shared" si="1074"/>
        <v>0.45078532849749642</v>
      </c>
      <c r="GE218" s="118">
        <f t="shared" si="1075"/>
        <v>0.17594614180252605</v>
      </c>
    </row>
    <row r="219" spans="1:187" x14ac:dyDescent="0.2">
      <c r="A219" s="75" t="s">
        <v>44</v>
      </c>
      <c r="B219" s="50">
        <f t="shared" si="1089"/>
        <v>1992</v>
      </c>
      <c r="D219" s="79">
        <f>Northeast!D219</f>
        <v>464.428</v>
      </c>
      <c r="E219" s="79">
        <f>Midwest!D219</f>
        <v>697.27200000000005</v>
      </c>
      <c r="F219" s="79">
        <f>South!D219</f>
        <v>1460.443</v>
      </c>
      <c r="G219" s="79">
        <f>West!D219</f>
        <v>571.28100000000006</v>
      </c>
      <c r="H219" s="79">
        <f t="shared" si="1112"/>
        <v>3193.424</v>
      </c>
      <c r="J219" s="321">
        <f t="shared" si="1144"/>
        <v>19073.436365040077</v>
      </c>
      <c r="K219" s="321">
        <f t="shared" si="1144"/>
        <v>22974.002153418216</v>
      </c>
      <c r="L219" s="321">
        <f t="shared" si="1144"/>
        <v>32936.932679051264</v>
      </c>
      <c r="M219" s="321">
        <f t="shared" si="1144"/>
        <v>19793.613235969769</v>
      </c>
      <c r="N219" s="321">
        <f t="shared" si="1113"/>
        <v>94777.984433479316</v>
      </c>
      <c r="P219" s="84">
        <f t="shared" si="1145"/>
        <v>33.123810811152985</v>
      </c>
      <c r="Q219" s="84">
        <f t="shared" si="1145"/>
        <v>38.013526848234868</v>
      </c>
      <c r="R219" s="84">
        <f t="shared" si="1145"/>
        <v>51.871601639980831</v>
      </c>
      <c r="S219" s="84">
        <f t="shared" si="1145"/>
        <v>29.166554621733042</v>
      </c>
      <c r="T219" s="79">
        <f t="shared" si="1114"/>
        <v>152.17549392110172</v>
      </c>
      <c r="V219" s="84">
        <f t="shared" si="1134"/>
        <v>24.349466509939209</v>
      </c>
      <c r="W219" s="84">
        <f t="shared" si="1135"/>
        <v>30.350480310034076</v>
      </c>
      <c r="X219" s="84">
        <f t="shared" si="1136"/>
        <v>44.340589156587711</v>
      </c>
      <c r="Y219" s="84">
        <f t="shared" si="1137"/>
        <v>28.861885558208478</v>
      </c>
      <c r="Z219" s="84">
        <f t="shared" si="1138"/>
        <v>33.693731926123938</v>
      </c>
      <c r="AC219" s="84">
        <f t="shared" si="1115"/>
        <v>14.020971277967337</v>
      </c>
      <c r="AD219" s="84">
        <f t="shared" si="1116"/>
        <v>18.342733700658385</v>
      </c>
      <c r="AE219" s="84">
        <f t="shared" si="1117"/>
        <v>28.154962519498167</v>
      </c>
      <c r="AF219" s="84">
        <f t="shared" si="1118"/>
        <v>19.586852386545452</v>
      </c>
      <c r="AG219" s="84">
        <f t="shared" si="1119"/>
        <v>20.985139707551674</v>
      </c>
      <c r="AI219" s="74">
        <f t="shared" si="1120"/>
        <v>14.44741739867864</v>
      </c>
      <c r="AJ219" s="74">
        <f t="shared" si="1121"/>
        <v>19.389101616195447</v>
      </c>
      <c r="AK219" s="74">
        <f t="shared" si="1122"/>
        <v>29.588992478208365</v>
      </c>
      <c r="AL219" s="74">
        <f t="shared" si="1123"/>
        <v>19.801352634343548</v>
      </c>
      <c r="AM219" s="74">
        <f t="shared" si="1124"/>
        <v>21.869272335999323</v>
      </c>
      <c r="AO219" s="118">
        <f>Northeast!V219</f>
        <v>0.9704828822381566</v>
      </c>
      <c r="AP219" s="118">
        <f>Midwest!V219</f>
        <v>0.94603319244750128</v>
      </c>
      <c r="AQ219" s="118">
        <f>South!V219</f>
        <v>0.95153501898497117</v>
      </c>
      <c r="AR219" s="118">
        <f>West!V219</f>
        <v>0.98916739417962452</v>
      </c>
      <c r="AS219" s="118">
        <f t="shared" si="1125"/>
        <v>0.95957192288504889</v>
      </c>
      <c r="AU219" s="124">
        <f t="shared" si="1139"/>
        <v>1736.646201408468</v>
      </c>
      <c r="AV219" s="124">
        <f t="shared" si="1140"/>
        <v>1654.6323359066535</v>
      </c>
      <c r="AW219" s="124">
        <f t="shared" si="1141"/>
        <v>1574.8765115876288</v>
      </c>
      <c r="AX219" s="124">
        <f t="shared" si="1142"/>
        <v>1473.5336228925792</v>
      </c>
      <c r="AY219" s="124">
        <f t="shared" si="1143"/>
        <v>1605.5996002732818</v>
      </c>
      <c r="BB219" s="71">
        <f t="shared" si="990"/>
        <v>1.1055026697658255</v>
      </c>
      <c r="BC219" s="71">
        <f t="shared" si="991"/>
        <v>1.0528553938638394</v>
      </c>
      <c r="BD219" s="71">
        <f t="shared" si="992"/>
        <v>1.0810468488959559</v>
      </c>
      <c r="BE219" s="71">
        <f t="shared" si="993"/>
        <v>0.96618538101646356</v>
      </c>
      <c r="BF219" s="71"/>
      <c r="BG219" s="71"/>
      <c r="BH219" s="71"/>
      <c r="BI219" s="71"/>
      <c r="BJ219" s="71"/>
      <c r="BK219" s="71"/>
      <c r="BL219" s="71"/>
      <c r="BM219" s="71"/>
      <c r="BN219" s="71"/>
      <c r="BO219" s="71"/>
      <c r="BP219" s="71"/>
      <c r="BQ219" s="147">
        <f>Northeast!AK219</f>
        <v>1.1038640930167716</v>
      </c>
      <c r="BR219" s="147">
        <f>Midwest!AK219</f>
        <v>1.0544877349993738</v>
      </c>
      <c r="BS219" s="147">
        <f>South!AK219</f>
        <v>1.0803885775400819</v>
      </c>
      <c r="BT219" s="147">
        <f>West!AK219</f>
        <v>0.96957604709757816</v>
      </c>
      <c r="BU219" s="72"/>
      <c r="BV219" s="147">
        <f>Northeast!AH219</f>
        <v>1.0014844008056967</v>
      </c>
      <c r="BW219" s="147">
        <f>Midwest!AH219</f>
        <v>0.99845200557450231</v>
      </c>
      <c r="BX219" s="147">
        <f>South!AH219</f>
        <v>1.0006092912953346</v>
      </c>
      <c r="BY219" s="147">
        <f>West!AH219</f>
        <v>0.99650293951540503</v>
      </c>
      <c r="CA219" s="147">
        <f>Northeast!AI219</f>
        <v>1.0496243702267847</v>
      </c>
      <c r="CB219" s="147">
        <f>Midwest!AI219</f>
        <v>1.0554631890492223</v>
      </c>
      <c r="CC219" s="147">
        <f>South!AI219</f>
        <v>1.0636951081287942</v>
      </c>
      <c r="CD219" s="147">
        <f>West!AI219</f>
        <v>1.0581462879046917</v>
      </c>
      <c r="CF219" s="147">
        <f>Northeast!AJ219</f>
        <v>0.9882964333106169</v>
      </c>
      <c r="CG219" s="147">
        <f>Midwest!AJ219</f>
        <v>0.95377836062689147</v>
      </c>
      <c r="CH219" s="147">
        <f>South!AJ219</f>
        <v>0.95270444868655957</v>
      </c>
      <c r="CI219" s="147">
        <f>West!AJ219</f>
        <v>0.96727841577817453</v>
      </c>
      <c r="CK219" s="73">
        <f t="shared" si="994"/>
        <v>1.0913569952766278</v>
      </c>
      <c r="CL219" s="73">
        <f t="shared" si="995"/>
        <v>1.0801808025889192</v>
      </c>
      <c r="CM219" s="73">
        <f t="shared" si="1126"/>
        <v>1.004860661398794</v>
      </c>
      <c r="CN219" s="73">
        <f t="shared" si="1127"/>
        <v>0.99949320080388437</v>
      </c>
      <c r="CO219" s="73">
        <f t="shared" si="1128"/>
        <v>1.0588282908940276</v>
      </c>
      <c r="CP219" s="73">
        <f t="shared" si="1129"/>
        <v>0.96061970117770334</v>
      </c>
      <c r="CQ219" s="73">
        <f t="shared" si="1130"/>
        <v>1.0573864475837988</v>
      </c>
      <c r="CR219" s="73">
        <f t="shared" si="1131"/>
        <v>1.1788628750689394</v>
      </c>
      <c r="CS219" s="73">
        <f t="shared" si="1132"/>
        <v>1.1788628750689392</v>
      </c>
      <c r="CT219" s="73"/>
      <c r="CU219" s="73">
        <f t="shared" si="1133"/>
        <v>1.0215572604105216</v>
      </c>
      <c r="CV219" s="533">
        <f t="shared" si="1041"/>
        <v>0.9647997406151323</v>
      </c>
      <c r="CW219" s="71">
        <f t="shared" si="1042"/>
        <v>1.1195906851096611</v>
      </c>
      <c r="CX219" s="53"/>
      <c r="CZ219" s="71">
        <f t="shared" si="1076"/>
        <v>0.14543261402181484</v>
      </c>
      <c r="DA219" s="71">
        <f t="shared" si="1077"/>
        <v>0.21834620144396738</v>
      </c>
      <c r="DB219" s="71">
        <f t="shared" si="1078"/>
        <v>0.45732824704768299</v>
      </c>
      <c r="DC219" s="71">
        <f t="shared" si="1079"/>
        <v>0.17889293748653484</v>
      </c>
      <c r="DE219" s="71">
        <f t="shared" si="1090"/>
        <v>0.14465202098562838</v>
      </c>
      <c r="DF219" s="71">
        <f t="shared" si="1091"/>
        <v>0.22355486215363113</v>
      </c>
      <c r="DG219" s="71">
        <f t="shared" si="1092"/>
        <v>0.45503427299628929</v>
      </c>
      <c r="DH219" s="71">
        <f t="shared" si="1093"/>
        <v>0.17670354254921042</v>
      </c>
      <c r="DI219" s="71">
        <f t="shared" si="1094"/>
        <v>0.99994469868475921</v>
      </c>
      <c r="DJ219" s="71"/>
      <c r="DK219" s="71">
        <f t="shared" si="1095"/>
        <v>0.14466002087504554</v>
      </c>
      <c r="DL219" s="71">
        <f t="shared" si="1096"/>
        <v>0.22356722571525792</v>
      </c>
      <c r="DM219" s="71">
        <f t="shared" si="1097"/>
        <v>0.45505943838174451</v>
      </c>
      <c r="DN219" s="71">
        <f t="shared" si="1098"/>
        <v>0.17671331502795201</v>
      </c>
      <c r="DQ219" s="71">
        <f t="shared" si="1061"/>
        <v>1.1952440433241991E-2</v>
      </c>
      <c r="DR219" s="71">
        <f t="shared" si="1062"/>
        <v>-1.5608330260085207E-2</v>
      </c>
      <c r="DS219" s="71">
        <f t="shared" si="1063"/>
        <v>6.8364258347130037E-3</v>
      </c>
      <c r="DT219" s="71">
        <f t="shared" si="1064"/>
        <v>-1.123426432151934E-2</v>
      </c>
      <c r="DV219" s="71">
        <f t="shared" si="1080"/>
        <v>0.20124332121060162</v>
      </c>
      <c r="DW219" s="71">
        <f t="shared" si="1081"/>
        <v>0.24239808739067142</v>
      </c>
      <c r="DX219" s="71">
        <f t="shared" si="1082"/>
        <v>0.34751670312390232</v>
      </c>
      <c r="DY219" s="71">
        <f t="shared" si="1083"/>
        <v>0.20884188827482478</v>
      </c>
      <c r="DZ219" s="71"/>
      <c r="EB219" s="71">
        <f t="shared" si="1099"/>
        <v>-1.2649566004267603E-2</v>
      </c>
      <c r="EC219" s="71">
        <f t="shared" si="1100"/>
        <v>-3.1487272145812664E-4</v>
      </c>
      <c r="ED219" s="71">
        <f t="shared" si="1101"/>
        <v>8.9924023906185983E-3</v>
      </c>
      <c r="EE219" s="71">
        <f t="shared" si="1102"/>
        <v>-2.2616195901564197E-3</v>
      </c>
      <c r="EG219" s="71">
        <f t="shared" si="1047"/>
        <v>-9.3489666976375504E-4</v>
      </c>
      <c r="EH219" s="71">
        <f t="shared" si="1048"/>
        <v>-1.5537245580597324E-3</v>
      </c>
      <c r="EI219" s="71">
        <f t="shared" si="1049"/>
        <v>7.4096757004116069E-4</v>
      </c>
      <c r="EJ219" s="71">
        <f t="shared" si="1050"/>
        <v>-1.7519860366737214E-3</v>
      </c>
      <c r="EL219" s="71">
        <f t="shared" si="1051"/>
        <v>5.9137660265393757E-3</v>
      </c>
      <c r="EM219" s="71">
        <f t="shared" si="1052"/>
        <v>9.6394165476091868E-3</v>
      </c>
      <c r="EN219" s="71">
        <f t="shared" si="1053"/>
        <v>8.5823948738435948E-3</v>
      </c>
      <c r="EO219" s="71">
        <f t="shared" si="1054"/>
        <v>9.5899773646629712E-3</v>
      </c>
      <c r="EQ219" s="71">
        <f t="shared" si="1055"/>
        <v>-3.0566321258384665E-2</v>
      </c>
      <c r="ER219" s="71">
        <f t="shared" si="1056"/>
        <v>-7.6186547127631829E-2</v>
      </c>
      <c r="ES219" s="71">
        <f t="shared" si="1057"/>
        <v>-5.2144368996228777E-2</v>
      </c>
      <c r="ET219" s="71">
        <f t="shared" si="1058"/>
        <v>-6.7211187125339709E-3</v>
      </c>
      <c r="EW219" s="71">
        <f t="shared" si="1103"/>
        <v>0.99936546660053216</v>
      </c>
      <c r="EX219" s="71">
        <f t="shared" si="1104"/>
        <v>1.2178233579082947</v>
      </c>
      <c r="EY219" s="71">
        <f t="shared" si="1084"/>
        <v>1.0573864475837988</v>
      </c>
      <c r="EZ219" s="71"/>
      <c r="FA219" s="71">
        <f t="shared" si="1105"/>
        <v>1.0017937444217488</v>
      </c>
      <c r="FB219" s="71">
        <f t="shared" si="977"/>
        <v>1.0244091404749249</v>
      </c>
      <c r="FC219" s="71">
        <f t="shared" si="1085"/>
        <v>1.004860661398794</v>
      </c>
      <c r="FD219" s="71"/>
      <c r="FE219" s="71">
        <f t="shared" si="1106"/>
        <v>0.9995450844705851</v>
      </c>
      <c r="FF219" s="71">
        <f t="shared" si="1107"/>
        <v>1.0168860931039245</v>
      </c>
      <c r="FG219" s="71">
        <f t="shared" si="1086"/>
        <v>0.99949320080388437</v>
      </c>
      <c r="FH219" s="71"/>
      <c r="FI219" s="71">
        <f t="shared" si="1108"/>
        <v>1.0086478984961571</v>
      </c>
      <c r="FJ219" s="71">
        <f t="shared" si="1109"/>
        <v>1.1136498731744426</v>
      </c>
      <c r="FK219" s="71">
        <f t="shared" si="1087"/>
        <v>1.0588282908940276</v>
      </c>
      <c r="FM219" s="71">
        <f t="shared" si="1110"/>
        <v>0.95468767097889384</v>
      </c>
      <c r="FN219" s="71">
        <f t="shared" si="1111"/>
        <v>0.95101702299567192</v>
      </c>
      <c r="FO219" s="71">
        <f t="shared" si="1088"/>
        <v>0.96061970117770334</v>
      </c>
      <c r="FQ219" s="238"/>
      <c r="GB219" s="118">
        <f t="shared" si="1072"/>
        <v>0.14654255250151688</v>
      </c>
      <c r="GC219" s="118">
        <f t="shared" si="1073"/>
        <v>0.22443959119063711</v>
      </c>
      <c r="GD219" s="118">
        <f t="shared" si="1074"/>
        <v>0.45217431686024651</v>
      </c>
      <c r="GE219" s="118">
        <f t="shared" si="1075"/>
        <v>0.17684353944759962</v>
      </c>
    </row>
    <row r="220" spans="1:187" x14ac:dyDescent="0.2">
      <c r="A220" s="75" t="s">
        <v>44</v>
      </c>
      <c r="B220" s="50">
        <f t="shared" si="1089"/>
        <v>1993</v>
      </c>
      <c r="D220" s="79">
        <f>Northeast!D220</f>
        <v>482.63400000000001</v>
      </c>
      <c r="E220" s="79">
        <f>Midwest!D220</f>
        <v>753.06500000000005</v>
      </c>
      <c r="F220" s="79">
        <f>South!D220</f>
        <v>1567.924</v>
      </c>
      <c r="G220" s="79">
        <f>West!D220</f>
        <v>590.56799999999998</v>
      </c>
      <c r="H220" s="79">
        <f t="shared" si="1112"/>
        <v>3394.1909999999998</v>
      </c>
      <c r="J220" s="321">
        <f t="shared" si="1144"/>
        <v>19150.245557580452</v>
      </c>
      <c r="K220" s="321">
        <f t="shared" si="1144"/>
        <v>23364.735960952428</v>
      </c>
      <c r="L220" s="321">
        <f t="shared" si="1144"/>
        <v>33811.021593104007</v>
      </c>
      <c r="M220" s="321">
        <f t="shared" si="1144"/>
        <v>20090.436704641848</v>
      </c>
      <c r="N220" s="321">
        <f t="shared" si="1113"/>
        <v>96416.439816278726</v>
      </c>
      <c r="P220" s="84">
        <f t="shared" si="1145"/>
        <v>33.442004088055405</v>
      </c>
      <c r="Q220" s="84">
        <f t="shared" si="1145"/>
        <v>39.018604511774463</v>
      </c>
      <c r="R220" s="84">
        <f t="shared" si="1145"/>
        <v>53.686604430688952</v>
      </c>
      <c r="S220" s="84">
        <f t="shared" si="1145"/>
        <v>29.876926889168121</v>
      </c>
      <c r="T220" s="79">
        <f t="shared" si="1114"/>
        <v>156.02413991968695</v>
      </c>
      <c r="V220" s="84">
        <f t="shared" si="1134"/>
        <v>25.202496675503657</v>
      </c>
      <c r="W220" s="84">
        <f t="shared" si="1135"/>
        <v>32.230837158123073</v>
      </c>
      <c r="X220" s="84">
        <f t="shared" si="1136"/>
        <v>46.373162540577866</v>
      </c>
      <c r="Y220" s="84">
        <f t="shared" si="1137"/>
        <v>29.395478489701052</v>
      </c>
      <c r="Z220" s="84">
        <f t="shared" si="1138"/>
        <v>35.203446699210446</v>
      </c>
      <c r="AC220" s="84">
        <f t="shared" si="1115"/>
        <v>14.431970007813737</v>
      </c>
      <c r="AD220" s="84">
        <f t="shared" si="1116"/>
        <v>19.300152053688929</v>
      </c>
      <c r="AE220" s="84">
        <f t="shared" si="1117"/>
        <v>29.205125126217244</v>
      </c>
      <c r="AF220" s="84">
        <f t="shared" si="1118"/>
        <v>19.766691607566585</v>
      </c>
      <c r="AG220" s="84">
        <f t="shared" si="1119"/>
        <v>21.754268293016398</v>
      </c>
      <c r="AI220" s="74">
        <f t="shared" si="1120"/>
        <v>14.168257759770693</v>
      </c>
      <c r="AJ220" s="74">
        <f t="shared" si="1121"/>
        <v>19.258510702809772</v>
      </c>
      <c r="AK220" s="74">
        <f t="shared" si="1122"/>
        <v>28.970833300215013</v>
      </c>
      <c r="AL220" s="74">
        <f t="shared" si="1123"/>
        <v>19.873007458759716</v>
      </c>
      <c r="AM220" s="74">
        <f t="shared" si="1124"/>
        <v>21.627071340292932</v>
      </c>
      <c r="AO220" s="118">
        <f>Northeast!V220</f>
        <v>1.0186128917552466</v>
      </c>
      <c r="AP220" s="118">
        <f>Midwest!V220</f>
        <v>1.0021622311050813</v>
      </c>
      <c r="AQ220" s="118">
        <f>South!V220</f>
        <v>1.0080871621321466</v>
      </c>
      <c r="AR220" s="118">
        <f>West!V220</f>
        <v>0.99465023844962797</v>
      </c>
      <c r="AS220" s="118">
        <f t="shared" si="1125"/>
        <v>1.0058813766654797</v>
      </c>
      <c r="AU220" s="124">
        <f t="shared" si="1139"/>
        <v>1746.2963588379519</v>
      </c>
      <c r="AV220" s="124">
        <f t="shared" si="1140"/>
        <v>1669.9784057899503</v>
      </c>
      <c r="AW220" s="124">
        <f t="shared" si="1141"/>
        <v>1587.8433096987139</v>
      </c>
      <c r="AX220" s="124">
        <f t="shared" si="1142"/>
        <v>1487.1218245975276</v>
      </c>
      <c r="AY220" s="124">
        <f t="shared" si="1143"/>
        <v>1618.2317063043454</v>
      </c>
      <c r="BB220" s="71">
        <f t="shared" si="990"/>
        <v>1.0841416390994154</v>
      </c>
      <c r="BC220" s="71">
        <f t="shared" si="991"/>
        <v>1.0457641242284859</v>
      </c>
      <c r="BD220" s="71">
        <f t="shared" si="992"/>
        <v>1.0584621315562903</v>
      </c>
      <c r="BE220" s="71">
        <f t="shared" si="993"/>
        <v>0.96968169993510789</v>
      </c>
      <c r="BF220" s="71"/>
      <c r="BG220" s="71"/>
      <c r="BH220" s="71"/>
      <c r="BI220" s="71"/>
      <c r="BJ220" s="71"/>
      <c r="BK220" s="71"/>
      <c r="BL220" s="71"/>
      <c r="BM220" s="71"/>
      <c r="BN220" s="71"/>
      <c r="BO220" s="71"/>
      <c r="BP220" s="71"/>
      <c r="BQ220" s="147">
        <f>Northeast!AK220</f>
        <v>1.0836821262094551</v>
      </c>
      <c r="BR220" s="147">
        <f>Midwest!AK220</f>
        <v>1.0490850756966124</v>
      </c>
      <c r="BS220" s="147">
        <f>South!AK220</f>
        <v>1.0571524298038621</v>
      </c>
      <c r="BT220" s="147">
        <f>West!AK220</f>
        <v>0.97486661098968541</v>
      </c>
      <c r="BU220" s="72"/>
      <c r="BV220" s="147">
        <f>Northeast!AH220</f>
        <v>1.0004240292230042</v>
      </c>
      <c r="BW220" s="147">
        <f>Midwest!AH220</f>
        <v>0.99683443073868772</v>
      </c>
      <c r="BX220" s="147">
        <f>South!AH220</f>
        <v>1.0012388958446339</v>
      </c>
      <c r="BY220" s="147">
        <f>West!AH220</f>
        <v>0.99468141487652961</v>
      </c>
      <c r="CA220" s="147">
        <f>Northeast!AI220</f>
        <v>1.0554568998498572</v>
      </c>
      <c r="CB220" s="147">
        <f>Midwest!AI220</f>
        <v>1.0652521986720285</v>
      </c>
      <c r="CC220" s="147">
        <f>South!AI220</f>
        <v>1.0724530771615222</v>
      </c>
      <c r="CD220" s="147">
        <f>West!AI220</f>
        <v>1.0679039920859958</v>
      </c>
      <c r="CF220" s="147">
        <f>Northeast!AJ220</f>
        <v>1.0373098859036665</v>
      </c>
      <c r="CG220" s="147">
        <f>Midwest!AJ220</f>
        <v>1.0103669273936553</v>
      </c>
      <c r="CH220" s="147">
        <f>South!AJ220</f>
        <v>1.0093260940113378</v>
      </c>
      <c r="CI220" s="147">
        <f>West!AJ220</f>
        <v>0.97263993188824183</v>
      </c>
      <c r="CK220" s="73">
        <f t="shared" si="994"/>
        <v>1.1102236102838481</v>
      </c>
      <c r="CL220" s="73">
        <f t="shared" si="995"/>
        <v>1.1285804550479734</v>
      </c>
      <c r="CM220" s="73">
        <f t="shared" si="1126"/>
        <v>1.006686873997646</v>
      </c>
      <c r="CN220" s="73">
        <f t="shared" si="1127"/>
        <v>0.99895071245777212</v>
      </c>
      <c r="CO220" s="73">
        <f t="shared" si="1128"/>
        <v>1.0675650386171651</v>
      </c>
      <c r="CP220" s="73">
        <f t="shared" si="1129"/>
        <v>1.0070072772961223</v>
      </c>
      <c r="CQ220" s="73">
        <f t="shared" si="1130"/>
        <v>1.0439197306408345</v>
      </c>
      <c r="CR220" s="73">
        <f t="shared" si="1131"/>
        <v>1.2529766672991489</v>
      </c>
      <c r="CS220" s="73">
        <f t="shared" si="1132"/>
        <v>1.2529766672991491</v>
      </c>
      <c r="CT220" s="73"/>
      <c r="CU220" s="73">
        <f t="shared" si="1133"/>
        <v>1.0810988832974424</v>
      </c>
      <c r="CV220" s="533">
        <f t="shared" si="1041"/>
        <v>1.0126773022632964</v>
      </c>
      <c r="CW220" s="71">
        <f t="shared" si="1042"/>
        <v>1.1144522075548031</v>
      </c>
      <c r="CX220" s="53"/>
      <c r="CZ220" s="71">
        <f t="shared" si="1076"/>
        <v>0.14219411930560186</v>
      </c>
      <c r="DA220" s="71">
        <f t="shared" si="1077"/>
        <v>0.22186877521035206</v>
      </c>
      <c r="DB220" s="71">
        <f t="shared" si="1078"/>
        <v>0.46194336146669412</v>
      </c>
      <c r="DC220" s="71">
        <f t="shared" si="1079"/>
        <v>0.17399374401735201</v>
      </c>
      <c r="DE220" s="71">
        <f t="shared" si="1090"/>
        <v>0.14380728922526115</v>
      </c>
      <c r="DF220" s="71">
        <f t="shared" si="1091"/>
        <v>0.22010279034303953</v>
      </c>
      <c r="DG220" s="71">
        <f t="shared" si="1092"/>
        <v>0.45963194260845031</v>
      </c>
      <c r="DH220" s="71">
        <f t="shared" si="1093"/>
        <v>0.17643200409549678</v>
      </c>
      <c r="DI220" s="71">
        <f t="shared" si="1094"/>
        <v>0.99997402627224774</v>
      </c>
      <c r="DJ220" s="71"/>
      <c r="DK220" s="71">
        <f t="shared" si="1095"/>
        <v>0.14381102453366015</v>
      </c>
      <c r="DL220" s="71">
        <f t="shared" si="1096"/>
        <v>0.22010850738148621</v>
      </c>
      <c r="DM220" s="71">
        <f t="shared" si="1097"/>
        <v>0.45964388127348549</v>
      </c>
      <c r="DN220" s="71">
        <f t="shared" si="1098"/>
        <v>0.17643658681136815</v>
      </c>
      <c r="DQ220" s="71">
        <f t="shared" si="1061"/>
        <v>-1.8452217615925883E-2</v>
      </c>
      <c r="DR220" s="71">
        <f t="shared" si="1062"/>
        <v>-5.1366619253829654E-3</v>
      </c>
      <c r="DS220" s="71">
        <f t="shared" si="1063"/>
        <v>-2.1741864110693829E-2</v>
      </c>
      <c r="DT220" s="71">
        <f t="shared" si="1064"/>
        <v>5.4417412883699815E-3</v>
      </c>
      <c r="DV220" s="71">
        <f t="shared" si="1080"/>
        <v>0.19862012737735593</v>
      </c>
      <c r="DW220" s="71">
        <f t="shared" si="1081"/>
        <v>0.24233145307453657</v>
      </c>
      <c r="DX220" s="71">
        <f t="shared" si="1082"/>
        <v>0.35067693494523156</v>
      </c>
      <c r="DY220" s="71">
        <f t="shared" si="1083"/>
        <v>0.20837148460287605</v>
      </c>
      <c r="DZ220" s="71"/>
      <c r="EB220" s="71">
        <f t="shared" si="1099"/>
        <v>-1.3120636429977415E-2</v>
      </c>
      <c r="EC220" s="71">
        <f t="shared" si="1100"/>
        <v>-2.7493400336458564E-4</v>
      </c>
      <c r="ED220" s="71">
        <f t="shared" si="1101"/>
        <v>9.052655970747784E-3</v>
      </c>
      <c r="EE220" s="71">
        <f t="shared" si="1102"/>
        <v>-2.2549798345872511E-3</v>
      </c>
      <c r="EG220" s="71">
        <f t="shared" si="1047"/>
        <v>-1.0593608238551671E-3</v>
      </c>
      <c r="EH220" s="71">
        <f t="shared" si="1048"/>
        <v>-1.6213964679449259E-3</v>
      </c>
      <c r="EI220" s="71">
        <f t="shared" si="1049"/>
        <v>6.2902329367789281E-4</v>
      </c>
      <c r="EJ220" s="71">
        <f t="shared" si="1050"/>
        <v>-1.8295896539882459E-3</v>
      </c>
      <c r="EL220" s="71">
        <f t="shared" si="1051"/>
        <v>5.5413960790636468E-3</v>
      </c>
      <c r="EM220" s="71">
        <f t="shared" si="1052"/>
        <v>9.2318650618090393E-3</v>
      </c>
      <c r="EN220" s="71">
        <f t="shared" si="1053"/>
        <v>8.1998226196834199E-3</v>
      </c>
      <c r="EO220" s="71">
        <f t="shared" si="1054"/>
        <v>9.1792492277951998E-3</v>
      </c>
      <c r="EQ220" s="71">
        <f t="shared" si="1055"/>
        <v>4.8403306349451579E-2</v>
      </c>
      <c r="ER220" s="71">
        <f t="shared" si="1056"/>
        <v>5.7637520239594273E-2</v>
      </c>
      <c r="ES220" s="71">
        <f t="shared" si="1057"/>
        <v>5.773342522530641E-2</v>
      </c>
      <c r="ET220" s="71">
        <f t="shared" si="1058"/>
        <v>5.5275829190448138E-3</v>
      </c>
      <c r="EW220" s="71">
        <f t="shared" si="1103"/>
        <v>0.98726414834071641</v>
      </c>
      <c r="EX220" s="71">
        <f t="shared" si="1104"/>
        <v>1.2023133402747639</v>
      </c>
      <c r="EY220" s="71">
        <f t="shared" si="1084"/>
        <v>1.0439197306408345</v>
      </c>
      <c r="EZ220" s="71"/>
      <c r="FA220" s="71">
        <f t="shared" si="1105"/>
        <v>1.0018173789352145</v>
      </c>
      <c r="FB220" s="71">
        <f t="shared" si="977"/>
        <v>1.0262708800678653</v>
      </c>
      <c r="FC220" s="71">
        <f t="shared" si="1085"/>
        <v>1.006686873997646</v>
      </c>
      <c r="FD220" s="71"/>
      <c r="FE220" s="71">
        <f t="shared" si="1106"/>
        <v>0.99945723658182373</v>
      </c>
      <c r="FF220" s="71">
        <f t="shared" si="1107"/>
        <v>1.0163341645321355</v>
      </c>
      <c r="FG220" s="71">
        <f t="shared" si="1086"/>
        <v>0.99895071245777212</v>
      </c>
      <c r="FH220" s="71"/>
      <c r="FI220" s="71">
        <f t="shared" si="1108"/>
        <v>1.0082513357437404</v>
      </c>
      <c r="FJ220" s="71">
        <f t="shared" si="1109"/>
        <v>1.1228389721789789</v>
      </c>
      <c r="FK220" s="71">
        <f t="shared" si="1087"/>
        <v>1.0675650386171651</v>
      </c>
      <c r="FM220" s="71">
        <f t="shared" si="1110"/>
        <v>1.0482892200332228</v>
      </c>
      <c r="FN220" s="71">
        <f t="shared" si="1111"/>
        <v>0.99694089327445046</v>
      </c>
      <c r="FO220" s="71">
        <f t="shared" si="1088"/>
        <v>1.0070072772961223</v>
      </c>
      <c r="FQ220" s="238"/>
      <c r="GB220" s="118">
        <f t="shared" si="1072"/>
        <v>0.14518646686111747</v>
      </c>
      <c r="GC220" s="118">
        <f t="shared" si="1073"/>
        <v>0.22271518640129667</v>
      </c>
      <c r="GD220" s="118">
        <f t="shared" si="1074"/>
        <v>0.45567555915286312</v>
      </c>
      <c r="GE220" s="118">
        <f t="shared" si="1075"/>
        <v>0.1764227875847228</v>
      </c>
    </row>
    <row r="221" spans="1:187" x14ac:dyDescent="0.2">
      <c r="A221" s="75" t="s">
        <v>44</v>
      </c>
      <c r="B221" s="50">
        <f t="shared" si="1089"/>
        <v>1994</v>
      </c>
      <c r="D221" s="79">
        <f>Northeast!D221</f>
        <v>488.029</v>
      </c>
      <c r="E221" s="79">
        <f>Midwest!D221</f>
        <v>758.84299999999996</v>
      </c>
      <c r="F221" s="79">
        <f>South!D221</f>
        <v>1593.6079999999999</v>
      </c>
      <c r="G221" s="79">
        <f>West!D221</f>
        <v>600.45900000000006</v>
      </c>
      <c r="H221" s="79">
        <f t="shared" si="1112"/>
        <v>3440.9389999999994</v>
      </c>
      <c r="J221" s="321">
        <f t="shared" si="1144"/>
        <v>19285.836549632764</v>
      </c>
      <c r="K221" s="321">
        <f t="shared" si="1144"/>
        <v>23799.55872151503</v>
      </c>
      <c r="L221" s="321">
        <f t="shared" si="1144"/>
        <v>34225.976092013225</v>
      </c>
      <c r="M221" s="321">
        <f t="shared" si="1144"/>
        <v>20444.095207854494</v>
      </c>
      <c r="N221" s="321">
        <f t="shared" si="1113"/>
        <v>97755.46657101551</v>
      </c>
      <c r="P221" s="84">
        <f t="shared" si="1145"/>
        <v>33.794844080936734</v>
      </c>
      <c r="Q221" s="84">
        <f t="shared" si="1145"/>
        <v>40.247017452275266</v>
      </c>
      <c r="R221" s="84">
        <f t="shared" si="1145"/>
        <v>54.898161731397273</v>
      </c>
      <c r="S221" s="84">
        <f t="shared" si="1145"/>
        <v>30.536582043990535</v>
      </c>
      <c r="T221" s="79">
        <f t="shared" si="1114"/>
        <v>159.4766053085998</v>
      </c>
      <c r="V221" s="84">
        <f t="shared" si="1134"/>
        <v>25.30504698326363</v>
      </c>
      <c r="W221" s="84">
        <f t="shared" si="1135"/>
        <v>31.884750842627955</v>
      </c>
      <c r="X221" s="84">
        <f t="shared" si="1136"/>
        <v>46.561360170291096</v>
      </c>
      <c r="Y221" s="84">
        <f t="shared" si="1137"/>
        <v>29.370778892152071</v>
      </c>
      <c r="Z221" s="84">
        <f t="shared" si="1138"/>
        <v>35.199453500641752</v>
      </c>
      <c r="AC221" s="84">
        <f t="shared" si="1115"/>
        <v>14.440930658866135</v>
      </c>
      <c r="AD221" s="84">
        <f t="shared" si="1116"/>
        <v>18.8546393754477</v>
      </c>
      <c r="AE221" s="84">
        <f t="shared" si="1117"/>
        <v>29.028440110565416</v>
      </c>
      <c r="AF221" s="84">
        <f t="shared" si="1118"/>
        <v>19.663595589545285</v>
      </c>
      <c r="AG221" s="84">
        <f t="shared" si="1119"/>
        <v>21.576449996170354</v>
      </c>
      <c r="AI221" s="74">
        <f t="shared" si="1120"/>
        <v>14.228592914379528</v>
      </c>
      <c r="AJ221" s="74">
        <f t="shared" si="1121"/>
        <v>19.109539572312226</v>
      </c>
      <c r="AK221" s="74">
        <f t="shared" si="1122"/>
        <v>29.583060927480258</v>
      </c>
      <c r="AL221" s="74">
        <f t="shared" si="1123"/>
        <v>19.498991269177285</v>
      </c>
      <c r="AM221" s="74">
        <f t="shared" si="1124"/>
        <v>21.755186316912148</v>
      </c>
      <c r="AO221" s="118">
        <f>Northeast!V221</f>
        <v>1.0149233129209858</v>
      </c>
      <c r="AP221" s="118">
        <f>Midwest!V221</f>
        <v>0.98666110212127511</v>
      </c>
      <c r="AQ221" s="118">
        <f>South!V221</f>
        <v>0.98125208144368714</v>
      </c>
      <c r="AR221" s="118">
        <f>West!V221</f>
        <v>1.008441683884858</v>
      </c>
      <c r="AS221" s="118">
        <f t="shared" si="1125"/>
        <v>0.99178419719610267</v>
      </c>
      <c r="AU221" s="124">
        <f t="shared" si="1139"/>
        <v>1752.3141396518913</v>
      </c>
      <c r="AV221" s="124">
        <f t="shared" si="1140"/>
        <v>1691.0825080085024</v>
      </c>
      <c r="AW221" s="124">
        <f t="shared" si="1141"/>
        <v>1603.991120189206</v>
      </c>
      <c r="AX221" s="124">
        <f t="shared" si="1142"/>
        <v>1493.6626802764335</v>
      </c>
      <c r="AY221" s="124">
        <f t="shared" si="1143"/>
        <v>1631.3829896433087</v>
      </c>
      <c r="BB221" s="71">
        <f t="shared" si="990"/>
        <v>1.0887584278762732</v>
      </c>
      <c r="BC221" s="71">
        <f t="shared" si="991"/>
        <v>1.0376747830419233</v>
      </c>
      <c r="BD221" s="71">
        <f t="shared" si="992"/>
        <v>1.0808301370823175</v>
      </c>
      <c r="BE221" s="71">
        <f t="shared" si="993"/>
        <v>0.95143198834665477</v>
      </c>
      <c r="BF221" s="71"/>
      <c r="BG221" s="71"/>
      <c r="BH221" s="71"/>
      <c r="BI221" s="71"/>
      <c r="BJ221" s="71"/>
      <c r="BK221" s="71"/>
      <c r="BL221" s="71"/>
      <c r="BM221" s="71"/>
      <c r="BN221" s="71"/>
      <c r="BO221" s="71"/>
      <c r="BP221" s="71"/>
      <c r="BQ221" s="147">
        <f>Northeast!AK221</f>
        <v>1.0874542230412754</v>
      </c>
      <c r="BR221" s="147">
        <f>Midwest!AK221</f>
        <v>1.0439286981048483</v>
      </c>
      <c r="BS221" s="147">
        <f>South!AK221</f>
        <v>1.080127824981771</v>
      </c>
      <c r="BT221" s="147">
        <f>West!AK221</f>
        <v>0.95501927509081452</v>
      </c>
      <c r="BU221" s="72"/>
      <c r="BV221" s="147">
        <f>Northeast!AH221</f>
        <v>1.0011993192976441</v>
      </c>
      <c r="BW221" s="147">
        <f>Midwest!AH221</f>
        <v>0.99400925075220325</v>
      </c>
      <c r="BX221" s="147">
        <f>South!AH221</f>
        <v>1.000650212025191</v>
      </c>
      <c r="BY221" s="147">
        <f>West!AH221</f>
        <v>0.99624375461550918</v>
      </c>
      <c r="CA221" s="147">
        <f>Northeast!AI221</f>
        <v>1.0590940306551251</v>
      </c>
      <c r="CB221" s="147">
        <f>Midwest!AI221</f>
        <v>1.0787141639353923</v>
      </c>
      <c r="CC221" s="147">
        <f>South!AI221</f>
        <v>1.0833595494463946</v>
      </c>
      <c r="CD221" s="147">
        <f>West!AI221</f>
        <v>1.0726009885093066</v>
      </c>
      <c r="CF221" s="147">
        <f>Northeast!AJ221</f>
        <v>1.0335525835657737</v>
      </c>
      <c r="CG221" s="147">
        <f>Midwest!AJ221</f>
        <v>0.99473889075807898</v>
      </c>
      <c r="CH221" s="147">
        <f>South!AJ221</f>
        <v>0.98245803320152125</v>
      </c>
      <c r="CI221" s="147">
        <f>West!AJ221</f>
        <v>0.98612619070588536</v>
      </c>
      <c r="CK221" s="73">
        <f t="shared" si="994"/>
        <v>1.1256423409561618</v>
      </c>
      <c r="CL221" s="73">
        <f t="shared" si="995"/>
        <v>1.1284524378712391</v>
      </c>
      <c r="CM221" s="73">
        <f t="shared" si="1126"/>
        <v>1.0066577423080449</v>
      </c>
      <c r="CN221" s="73">
        <f t="shared" si="1127"/>
        <v>0.998435037772473</v>
      </c>
      <c r="CO221" s="73">
        <f t="shared" si="1128"/>
        <v>1.0769054655023964</v>
      </c>
      <c r="CP221" s="73">
        <f t="shared" si="1129"/>
        <v>0.9929641455487408</v>
      </c>
      <c r="CQ221" s="73">
        <f t="shared" si="1130"/>
        <v>1.04995445278808</v>
      </c>
      <c r="CR221" s="73">
        <f t="shared" si="1131"/>
        <v>1.2702338438230691</v>
      </c>
      <c r="CS221" s="73">
        <f t="shared" si="1132"/>
        <v>1.2702338438230691</v>
      </c>
      <c r="CT221" s="73"/>
      <c r="CU221" s="73">
        <f t="shared" si="1133"/>
        <v>1.0747632288950373</v>
      </c>
      <c r="CV221" s="533">
        <f t="shared" si="1041"/>
        <v>0.99801074776200549</v>
      </c>
      <c r="CW221" s="71">
        <f t="shared" si="1042"/>
        <v>1.1307016887360613</v>
      </c>
      <c r="CX221" s="53"/>
      <c r="CZ221" s="71">
        <f t="shared" si="1076"/>
        <v>0.14183018065708228</v>
      </c>
      <c r="DA221" s="71">
        <f t="shared" si="1077"/>
        <v>0.2205336973424987</v>
      </c>
      <c r="DB221" s="71">
        <f t="shared" si="1078"/>
        <v>0.46313172073088194</v>
      </c>
      <c r="DC221" s="71">
        <f t="shared" si="1079"/>
        <v>0.17450440126953723</v>
      </c>
      <c r="DE221" s="71">
        <f t="shared" si="1090"/>
        <v>0.14201207225829743</v>
      </c>
      <c r="DF221" s="71">
        <f t="shared" si="1091"/>
        <v>0.22120056477729885</v>
      </c>
      <c r="DG221" s="71">
        <f t="shared" si="1092"/>
        <v>0.46253728666927485</v>
      </c>
      <c r="DH221" s="71">
        <f t="shared" si="1093"/>
        <v>0.17424894793164911</v>
      </c>
      <c r="DI221" s="71">
        <f t="shared" si="1094"/>
        <v>0.99999887163652024</v>
      </c>
      <c r="DJ221" s="71"/>
      <c r="DK221" s="71">
        <f t="shared" si="1095"/>
        <v>0.14201223249971426</v>
      </c>
      <c r="DL221" s="71">
        <f t="shared" si="1096"/>
        <v>0.22120081437221947</v>
      </c>
      <c r="DM221" s="71">
        <f t="shared" si="1097"/>
        <v>0.46253780858004606</v>
      </c>
      <c r="DN221" s="71">
        <f t="shared" si="1098"/>
        <v>0.17424914454802021</v>
      </c>
      <c r="DQ221" s="71">
        <f t="shared" si="1061"/>
        <v>3.4747708300213744E-3</v>
      </c>
      <c r="DR221" s="71">
        <f t="shared" si="1062"/>
        <v>-4.9272375446090593E-3</v>
      </c>
      <c r="DS221" s="71">
        <f t="shared" si="1063"/>
        <v>2.1500484263475166E-2</v>
      </c>
      <c r="DT221" s="71">
        <f t="shared" si="1064"/>
        <v>-2.0569128779044616E-2</v>
      </c>
      <c r="DV221" s="71">
        <f t="shared" si="1080"/>
        <v>0.19728652755825538</v>
      </c>
      <c r="DW221" s="71">
        <f t="shared" si="1081"/>
        <v>0.24346013124724422</v>
      </c>
      <c r="DX221" s="71">
        <f t="shared" si="1082"/>
        <v>0.35011828281899099</v>
      </c>
      <c r="DY221" s="71">
        <f t="shared" si="1083"/>
        <v>0.20913505837550947</v>
      </c>
      <c r="DZ221" s="71"/>
      <c r="EB221" s="71">
        <f t="shared" si="1099"/>
        <v>-6.7369661330376569E-3</v>
      </c>
      <c r="EC221" s="71">
        <f t="shared" si="1100"/>
        <v>4.6467672147628911E-3</v>
      </c>
      <c r="ED221" s="71">
        <f t="shared" si="1101"/>
        <v>-1.5943380617235887E-3</v>
      </c>
      <c r="EE221" s="71">
        <f t="shared" si="1102"/>
        <v>3.6577851859861468E-3</v>
      </c>
      <c r="EG221" s="71">
        <f t="shared" si="1047"/>
        <v>7.746613407400635E-4</v>
      </c>
      <c r="EH221" s="71">
        <f t="shared" si="1048"/>
        <v>-2.8381755023850746E-3</v>
      </c>
      <c r="EI221" s="71">
        <f t="shared" si="1049"/>
        <v>-5.8812831749488503E-4</v>
      </c>
      <c r="EJ221" s="71">
        <f t="shared" si="1050"/>
        <v>1.5694613575814114E-3</v>
      </c>
      <c r="EL221" s="71">
        <f t="shared" si="1051"/>
        <v>3.4401010065101775E-3</v>
      </c>
      <c r="EM221" s="71">
        <f t="shared" si="1052"/>
        <v>1.2558165481312257E-2</v>
      </c>
      <c r="EN221" s="71">
        <f t="shared" si="1053"/>
        <v>1.011828690512427E-2</v>
      </c>
      <c r="EO221" s="71">
        <f t="shared" si="1054"/>
        <v>4.3886877206969245E-3</v>
      </c>
      <c r="EQ221" s="71">
        <f t="shared" si="1055"/>
        <v>-3.6287358684723692E-3</v>
      </c>
      <c r="ER221" s="71">
        <f t="shared" si="1056"/>
        <v>-1.5588556937597704E-2</v>
      </c>
      <c r="ES221" s="71">
        <f t="shared" si="1057"/>
        <v>-2.6980524951295277E-2</v>
      </c>
      <c r="ET221" s="71">
        <f t="shared" si="1058"/>
        <v>1.3770374901215581E-2</v>
      </c>
      <c r="EW221" s="71">
        <f t="shared" si="1103"/>
        <v>1.005780829665458</v>
      </c>
      <c r="EX221" s="71">
        <f t="shared" si="1104"/>
        <v>1.2092637088994</v>
      </c>
      <c r="EY221" s="71">
        <f t="shared" si="1084"/>
        <v>1.04995445278808</v>
      </c>
      <c r="EZ221" s="71"/>
      <c r="FA221" s="71">
        <f t="shared" si="1105"/>
        <v>0.99997106181638651</v>
      </c>
      <c r="FB221" s="71">
        <f t="shared" si="977"/>
        <v>1.0262411816527006</v>
      </c>
      <c r="FC221" s="71">
        <f t="shared" si="1085"/>
        <v>1.0066577423080449</v>
      </c>
      <c r="FD221" s="71"/>
      <c r="FE221" s="71">
        <f t="shared" si="1106"/>
        <v>0.99948378365532131</v>
      </c>
      <c r="FF221" s="71">
        <f t="shared" si="1107"/>
        <v>1.0158095162247487</v>
      </c>
      <c r="FG221" s="71">
        <f t="shared" si="1086"/>
        <v>0.998435037772473</v>
      </c>
      <c r="FH221" s="71"/>
      <c r="FI221" s="71">
        <f t="shared" si="1108"/>
        <v>1.0087492813527597</v>
      </c>
      <c r="FJ221" s="71">
        <f t="shared" si="1109"/>
        <v>1.1326630062604162</v>
      </c>
      <c r="FK221" s="71">
        <f t="shared" si="1087"/>
        <v>1.0769054655023964</v>
      </c>
      <c r="FM221" s="71">
        <f t="shared" si="1110"/>
        <v>0.986054587624145</v>
      </c>
      <c r="FN221" s="71">
        <f t="shared" si="1111"/>
        <v>0.98303814140338497</v>
      </c>
      <c r="FO221" s="71">
        <f t="shared" si="1088"/>
        <v>0.9929641455487408</v>
      </c>
      <c r="FQ221" s="238"/>
      <c r="GB221" s="118">
        <f t="shared" si="1072"/>
        <v>0.14383344447225638</v>
      </c>
      <c r="GC221" s="118">
        <f t="shared" si="1073"/>
        <v>0.22201616003311667</v>
      </c>
      <c r="GD221" s="118">
        <f t="shared" si="1074"/>
        <v>0.45827530802779981</v>
      </c>
      <c r="GE221" s="118">
        <f t="shared" si="1075"/>
        <v>0.17587508746682728</v>
      </c>
    </row>
    <row r="222" spans="1:187" x14ac:dyDescent="0.2">
      <c r="A222" s="75" t="s">
        <v>44</v>
      </c>
      <c r="B222" s="50">
        <f t="shared" si="1089"/>
        <v>1995</v>
      </c>
      <c r="D222" s="79">
        <f>Northeast!D222</f>
        <v>489.11</v>
      </c>
      <c r="E222" s="79">
        <f>Midwest!D222</f>
        <v>801.28100000000006</v>
      </c>
      <c r="F222" s="79">
        <f>South!D222</f>
        <v>1664.412</v>
      </c>
      <c r="G222" s="79">
        <f>West!D222</f>
        <v>602.21100000000001</v>
      </c>
      <c r="H222" s="79">
        <f t="shared" si="1112"/>
        <v>3557.0140000000001</v>
      </c>
      <c r="J222" s="321">
        <f t="shared" si="1144"/>
        <v>19429.653488706532</v>
      </c>
      <c r="K222" s="321">
        <f t="shared" si="1144"/>
        <v>24252.073982111193</v>
      </c>
      <c r="L222" s="321">
        <f t="shared" si="1144"/>
        <v>34662.836338595058</v>
      </c>
      <c r="M222" s="321">
        <f t="shared" si="1144"/>
        <v>20811.072696910891</v>
      </c>
      <c r="N222" s="321">
        <f t="shared" si="1113"/>
        <v>99155.636506323688</v>
      </c>
      <c r="P222" s="84">
        <f t="shared" si="1145"/>
        <v>34.120822974170473</v>
      </c>
      <c r="Q222" s="84">
        <f t="shared" si="1145"/>
        <v>41.460826812849838</v>
      </c>
      <c r="R222" s="84">
        <f t="shared" si="1145"/>
        <v>56.071509757288283</v>
      </c>
      <c r="S222" s="84">
        <f t="shared" si="1145"/>
        <v>31.176583964867213</v>
      </c>
      <c r="T222" s="79">
        <f t="shared" si="1114"/>
        <v>162.82974350917581</v>
      </c>
      <c r="V222" s="84">
        <f t="shared" si="1134"/>
        <v>25.173377398845261</v>
      </c>
      <c r="W222" s="84">
        <f t="shared" si="1135"/>
        <v>33.039689743278892</v>
      </c>
      <c r="X222" s="84">
        <f t="shared" si="1136"/>
        <v>48.01719004589286</v>
      </c>
      <c r="Y222" s="84">
        <f t="shared" si="1137"/>
        <v>28.937047540533058</v>
      </c>
      <c r="Z222" s="84">
        <f t="shared" si="1138"/>
        <v>35.873038844071665</v>
      </c>
      <c r="AC222" s="84">
        <f t="shared" si="1115"/>
        <v>14.33464838671263</v>
      </c>
      <c r="AD222" s="84">
        <f t="shared" si="1116"/>
        <v>19.326218543998291</v>
      </c>
      <c r="AE222" s="84">
        <f t="shared" si="1117"/>
        <v>29.683737912615356</v>
      </c>
      <c r="AF222" s="84">
        <f t="shared" si="1118"/>
        <v>19.316131641575279</v>
      </c>
      <c r="AG222" s="84">
        <f t="shared" si="1119"/>
        <v>21.844989271260225</v>
      </c>
      <c r="AI222" s="74">
        <f t="shared" si="1120"/>
        <v>14.045390780517875</v>
      </c>
      <c r="AJ222" s="74">
        <f t="shared" si="1121"/>
        <v>18.819861909060013</v>
      </c>
      <c r="AK222" s="74">
        <f t="shared" si="1122"/>
        <v>29.504892586118633</v>
      </c>
      <c r="AL222" s="74">
        <f t="shared" si="1123"/>
        <v>19.614196641056175</v>
      </c>
      <c r="AM222" s="74">
        <f t="shared" si="1124"/>
        <v>21.650926745415628</v>
      </c>
      <c r="AO222" s="118">
        <f>Northeast!V222</f>
        <v>1.0205944861709351</v>
      </c>
      <c r="AP222" s="118">
        <f>Midwest!V222</f>
        <v>1.0269054383812728</v>
      </c>
      <c r="AQ222" s="118">
        <f>South!V222</f>
        <v>1.0060615481305248</v>
      </c>
      <c r="AR222" s="118">
        <f>West!V222</f>
        <v>0.98480360909317133</v>
      </c>
      <c r="AS222" s="118">
        <f t="shared" si="1125"/>
        <v>1.0089632433810569</v>
      </c>
      <c r="AU222" s="124">
        <f t="shared" si="1139"/>
        <v>1756.1210236715322</v>
      </c>
      <c r="AV222" s="124">
        <f t="shared" si="1140"/>
        <v>1709.578605253809</v>
      </c>
      <c r="AW222" s="124">
        <f t="shared" si="1141"/>
        <v>1617.6261287324576</v>
      </c>
      <c r="AX222" s="124">
        <f t="shared" si="1142"/>
        <v>1498.0767411136349</v>
      </c>
      <c r="AY222" s="124">
        <f t="shared" si="1143"/>
        <v>1642.1632621842057</v>
      </c>
      <c r="BB222" s="71">
        <f t="shared" si="990"/>
        <v>1.0747399744390953</v>
      </c>
      <c r="BC222" s="71">
        <f t="shared" si="991"/>
        <v>1.0219448799100417</v>
      </c>
      <c r="BD222" s="71">
        <f t="shared" si="992"/>
        <v>1.0779742223642128</v>
      </c>
      <c r="BE222" s="71">
        <f t="shared" si="993"/>
        <v>0.95705330867660499</v>
      </c>
      <c r="BF222" s="71"/>
      <c r="BG222" s="71"/>
      <c r="BH222" s="71"/>
      <c r="BI222" s="71"/>
      <c r="BJ222" s="71"/>
      <c r="BK222" s="71"/>
      <c r="BL222" s="71"/>
      <c r="BM222" s="71"/>
      <c r="BN222" s="71"/>
      <c r="BO222" s="71"/>
      <c r="BP222" s="71"/>
      <c r="BQ222" s="147">
        <f>Northeast!AK222</f>
        <v>1.0722303839714757</v>
      </c>
      <c r="BR222" s="147">
        <f>Midwest!AK222</f>
        <v>1.0308541433495977</v>
      </c>
      <c r="BS222" s="147">
        <f>South!AK222</f>
        <v>1.0777537446912617</v>
      </c>
      <c r="BT222" s="147">
        <f>West!AK222</f>
        <v>0.95905378951352649</v>
      </c>
      <c r="BU222" s="72"/>
      <c r="BV222" s="147">
        <f>Northeast!AH222</f>
        <v>1.0023405328790667</v>
      </c>
      <c r="BW222" s="147">
        <f>Midwest!AH222</f>
        <v>0.99135739668212708</v>
      </c>
      <c r="BX222" s="147">
        <f>South!AH222</f>
        <v>1.0002045714747339</v>
      </c>
      <c r="BY222" s="147">
        <f>West!AH222</f>
        <v>0.99791410986662543</v>
      </c>
      <c r="CA222" s="147">
        <f>Northeast!AI222</f>
        <v>1.0613949012863459</v>
      </c>
      <c r="CB222" s="147">
        <f>Midwest!AI222</f>
        <v>1.0905125250334176</v>
      </c>
      <c r="CC222" s="147">
        <f>South!AI222</f>
        <v>1.0925688377810907</v>
      </c>
      <c r="CD222" s="147">
        <f>West!AI222</f>
        <v>1.0757707309684583</v>
      </c>
      <c r="CF222" s="147">
        <f>Northeast!AJ222</f>
        <v>1.0393278531745334</v>
      </c>
      <c r="CG222" s="147">
        <f>Midwest!AJ222</f>
        <v>1.035312707162209</v>
      </c>
      <c r="CH222" s="147">
        <f>South!AJ222</f>
        <v>1.007297990544662</v>
      </c>
      <c r="CI222" s="147">
        <f>West!AJ222</f>
        <v>0.96301119553814474</v>
      </c>
      <c r="CK222" s="73">
        <f t="shared" si="994"/>
        <v>1.1417651279367933</v>
      </c>
      <c r="CL222" s="73">
        <f t="shared" si="995"/>
        <v>1.1500467794678766</v>
      </c>
      <c r="CM222" s="73">
        <f t="shared" si="1126"/>
        <v>1.0066347643972118</v>
      </c>
      <c r="CN222" s="73">
        <f t="shared" si="1127"/>
        <v>0.99807989763769756</v>
      </c>
      <c r="CO222" s="73">
        <f t="shared" si="1128"/>
        <v>1.0846608439373759</v>
      </c>
      <c r="CP222" s="73">
        <f t="shared" si="1129"/>
        <v>1.0102275765159026</v>
      </c>
      <c r="CQ222" s="73">
        <f t="shared" si="1130"/>
        <v>1.0446362467638581</v>
      </c>
      <c r="CR222" s="73">
        <f t="shared" si="1131"/>
        <v>1.3130833082924371</v>
      </c>
      <c r="CS222" s="73">
        <f t="shared" si="1132"/>
        <v>1.3130833082924371</v>
      </c>
      <c r="CT222" s="73"/>
      <c r="CU222" s="73">
        <f t="shared" si="1133"/>
        <v>1.1009064476085009</v>
      </c>
      <c r="CV222" s="533">
        <f t="shared" si="1041"/>
        <v>1.0149775883972658</v>
      </c>
      <c r="CW222" s="71">
        <f t="shared" si="1042"/>
        <v>1.1330760330224592</v>
      </c>
      <c r="CX222" s="53"/>
      <c r="CZ222" s="71">
        <f t="shared" si="1076"/>
        <v>0.13750578434608354</v>
      </c>
      <c r="DA222" s="71">
        <f t="shared" si="1077"/>
        <v>0.22526787918180813</v>
      </c>
      <c r="DB222" s="71">
        <f t="shared" si="1078"/>
        <v>0.46792393844949726</v>
      </c>
      <c r="DC222" s="71">
        <f t="shared" si="1079"/>
        <v>0.1693023980226111</v>
      </c>
      <c r="DE222" s="71">
        <f t="shared" si="1090"/>
        <v>0.13965682413490699</v>
      </c>
      <c r="DF222" s="71">
        <f t="shared" si="1091"/>
        <v>0.22289240891697898</v>
      </c>
      <c r="DG222" s="71">
        <f t="shared" si="1092"/>
        <v>0.46552371857336139</v>
      </c>
      <c r="DH222" s="71">
        <f t="shared" si="1093"/>
        <v>0.17189028060650435</v>
      </c>
      <c r="DI222" s="71">
        <f t="shared" si="1094"/>
        <v>0.99996323223175176</v>
      </c>
      <c r="DJ222" s="71"/>
      <c r="DK222" s="71">
        <f t="shared" si="1095"/>
        <v>0.1396619591934557</v>
      </c>
      <c r="DL222" s="71">
        <f t="shared" si="1096"/>
        <v>0.22290060447474669</v>
      </c>
      <c r="DM222" s="71">
        <f t="shared" si="1097"/>
        <v>0.46554083547091007</v>
      </c>
      <c r="DN222" s="71">
        <f t="shared" si="1098"/>
        <v>0.17189660086088746</v>
      </c>
      <c r="DQ222" s="71">
        <f t="shared" si="1061"/>
        <v>-1.409843935975952E-2</v>
      </c>
      <c r="DR222" s="71">
        <f t="shared" si="1062"/>
        <v>-1.2603466314742101E-2</v>
      </c>
      <c r="DS222" s="71">
        <f t="shared" si="1063"/>
        <v>-2.2003814127265929E-3</v>
      </c>
      <c r="DT222" s="71">
        <f t="shared" si="1064"/>
        <v>4.2156388617582323E-3</v>
      </c>
      <c r="DV222" s="71">
        <f t="shared" si="1080"/>
        <v>0.19595107422327321</v>
      </c>
      <c r="DW222" s="71">
        <f t="shared" si="1081"/>
        <v>0.24458593415982466</v>
      </c>
      <c r="DX222" s="71">
        <f t="shared" si="1082"/>
        <v>0.3495800900474722</v>
      </c>
      <c r="DY222" s="71">
        <f t="shared" si="1083"/>
        <v>0.20988290156942976</v>
      </c>
      <c r="DZ222" s="71"/>
      <c r="EB222" s="71">
        <f t="shared" si="1099"/>
        <v>-6.7921198936986187E-3</v>
      </c>
      <c r="EC222" s="71">
        <f t="shared" si="1100"/>
        <v>4.6135190476013525E-3</v>
      </c>
      <c r="ED222" s="71">
        <f t="shared" si="1101"/>
        <v>-1.5383568078111737E-3</v>
      </c>
      <c r="EE222" s="71">
        <f t="shared" si="1102"/>
        <v>3.5695080376272515E-3</v>
      </c>
      <c r="EG222" s="71">
        <f t="shared" si="1047"/>
        <v>1.1391974096270614E-3</v>
      </c>
      <c r="EH222" s="71">
        <f t="shared" si="1048"/>
        <v>-2.6714014265903181E-3</v>
      </c>
      <c r="EI222" s="71">
        <f t="shared" si="1049"/>
        <v>-4.4545017609574634E-4</v>
      </c>
      <c r="EJ222" s="71">
        <f t="shared" si="1050"/>
        <v>1.6752491580687482E-3</v>
      </c>
      <c r="EL222" s="71">
        <f t="shared" si="1051"/>
        <v>2.1701330288063296E-3</v>
      </c>
      <c r="EM222" s="71">
        <f t="shared" si="1052"/>
        <v>1.0878049307977866E-2</v>
      </c>
      <c r="EN222" s="71">
        <f t="shared" si="1053"/>
        <v>8.4647485434947729E-3</v>
      </c>
      <c r="EO222" s="71">
        <f t="shared" si="1054"/>
        <v>2.9508345603677494E-3</v>
      </c>
      <c r="EQ222" s="71">
        <f t="shared" si="1055"/>
        <v>5.5722312293407638E-3</v>
      </c>
      <c r="ER222" s="71">
        <f t="shared" si="1056"/>
        <v>3.9978511219081865E-2</v>
      </c>
      <c r="ES222" s="71">
        <f t="shared" si="1057"/>
        <v>2.4969139521595261E-2</v>
      </c>
      <c r="ET222" s="71">
        <f t="shared" si="1058"/>
        <v>-2.3719291454737459E-2</v>
      </c>
      <c r="EW222" s="71">
        <f t="shared" si="1103"/>
        <v>0.99493482216290452</v>
      </c>
      <c r="EX222" s="71">
        <f t="shared" si="1104"/>
        <v>1.2031385731618789</v>
      </c>
      <c r="EY222" s="71">
        <f t="shared" si="1084"/>
        <v>1.0446362467638581</v>
      </c>
      <c r="EZ222" s="71"/>
      <c r="FA222" s="71">
        <f t="shared" si="1105"/>
        <v>0.99997717405840403</v>
      </c>
      <c r="FB222" s="71">
        <f t="shared" si="977"/>
        <v>1.0262177567314248</v>
      </c>
      <c r="FC222" s="71">
        <f t="shared" si="1085"/>
        <v>1.0066347643972118</v>
      </c>
      <c r="FD222" s="71"/>
      <c r="FE222" s="71">
        <f t="shared" si="1106"/>
        <v>0.99964430321318876</v>
      </c>
      <c r="FF222" s="71">
        <f t="shared" si="1107"/>
        <v>1.0154481960438153</v>
      </c>
      <c r="FG222" s="71">
        <f t="shared" si="1086"/>
        <v>0.99807989763769756</v>
      </c>
      <c r="FH222" s="71"/>
      <c r="FI222" s="71">
        <f t="shared" si="1108"/>
        <v>1.007201540602602</v>
      </c>
      <c r="FJ222" s="71">
        <f t="shared" si="1109"/>
        <v>1.1408199248890658</v>
      </c>
      <c r="FK222" s="71">
        <f t="shared" si="1087"/>
        <v>1.0846608439373759</v>
      </c>
      <c r="FM222" s="71">
        <f t="shared" si="1110"/>
        <v>1.0173857546060956</v>
      </c>
      <c r="FN222" s="71">
        <f t="shared" si="1111"/>
        <v>1.0001290012982564</v>
      </c>
      <c r="FO222" s="71">
        <f t="shared" si="1088"/>
        <v>1.0102275765159026</v>
      </c>
      <c r="FQ222" s="238"/>
      <c r="GB222" s="118">
        <f t="shared" si="1072"/>
        <v>0.14216738489057554</v>
      </c>
      <c r="GC222" s="118">
        <f t="shared" si="1073"/>
        <v>0.22297245197274301</v>
      </c>
      <c r="GD222" s="118">
        <f t="shared" si="1074"/>
        <v>0.46061505011944093</v>
      </c>
      <c r="GE222" s="118">
        <f t="shared" si="1075"/>
        <v>0.17424511301724058</v>
      </c>
    </row>
    <row r="223" spans="1:187" x14ac:dyDescent="0.2">
      <c r="A223" s="75" t="s">
        <v>44</v>
      </c>
      <c r="B223" s="50">
        <f t="shared" si="1089"/>
        <v>1996</v>
      </c>
      <c r="D223" s="79">
        <f>Northeast!D223</f>
        <v>495.95100000000002</v>
      </c>
      <c r="E223" s="79">
        <f>Midwest!D223</f>
        <v>809.18100000000004</v>
      </c>
      <c r="F223" s="79">
        <f>South!D223</f>
        <v>1751.9590000000001</v>
      </c>
      <c r="G223" s="79">
        <f>West!D223</f>
        <v>636.43600000000004</v>
      </c>
      <c r="H223" s="79">
        <f t="shared" si="1112"/>
        <v>3693.5270000000005</v>
      </c>
      <c r="J223" s="321">
        <f t="shared" si="1144"/>
        <v>19590.461822051559</v>
      </c>
      <c r="K223" s="321">
        <f t="shared" si="1144"/>
        <v>24253.166424785588</v>
      </c>
      <c r="L223" s="321">
        <f t="shared" si="1144"/>
        <v>34976.314779800749</v>
      </c>
      <c r="M223" s="321">
        <f t="shared" si="1144"/>
        <v>21135.874906876365</v>
      </c>
      <c r="N223" s="321">
        <f t="shared" si="1113"/>
        <v>99955.817933514249</v>
      </c>
      <c r="P223" s="84">
        <f t="shared" si="1145"/>
        <v>34.685693592890182</v>
      </c>
      <c r="Q223" s="84">
        <f t="shared" si="1145"/>
        <v>41.780578625641475</v>
      </c>
      <c r="R223" s="84">
        <f t="shared" si="1145"/>
        <v>57.058362989511124</v>
      </c>
      <c r="S223" s="84">
        <f t="shared" si="1145"/>
        <v>31.873360425699101</v>
      </c>
      <c r="T223" s="79">
        <f t="shared" si="1114"/>
        <v>165.39799563374189</v>
      </c>
      <c r="V223" s="84">
        <f t="shared" si="1134"/>
        <v>25.315942242961523</v>
      </c>
      <c r="W223" s="84">
        <f t="shared" si="1135"/>
        <v>33.363932190439897</v>
      </c>
      <c r="X223" s="84">
        <f t="shared" si="1136"/>
        <v>50.089868273137171</v>
      </c>
      <c r="Y223" s="84">
        <f t="shared" si="1137"/>
        <v>30.111646799770817</v>
      </c>
      <c r="Z223" s="84">
        <f t="shared" si="1138"/>
        <v>36.951595978702862</v>
      </c>
      <c r="AC223" s="84">
        <f t="shared" si="1115"/>
        <v>14.298431100183024</v>
      </c>
      <c r="AD223" s="84">
        <f t="shared" si="1116"/>
        <v>19.367395728296387</v>
      </c>
      <c r="AE223" s="84">
        <f t="shared" si="1117"/>
        <v>30.704683909737433</v>
      </c>
      <c r="AF223" s="84">
        <f t="shared" si="1118"/>
        <v>19.967646696168551</v>
      </c>
      <c r="AG223" s="84">
        <f t="shared" si="1119"/>
        <v>22.331147278102236</v>
      </c>
      <c r="AI223" s="74">
        <f t="shared" si="1120"/>
        <v>14.359350861271583</v>
      </c>
      <c r="AJ223" s="74">
        <f t="shared" si="1121"/>
        <v>19.399163470141072</v>
      </c>
      <c r="AK223" s="74">
        <f t="shared" si="1122"/>
        <v>30.811962760074</v>
      </c>
      <c r="AL223" s="74">
        <f t="shared" si="1123"/>
        <v>20.001782133868222</v>
      </c>
      <c r="AM223" s="74">
        <f t="shared" si="1124"/>
        <v>22.395534306824423</v>
      </c>
      <c r="AO223" s="118">
        <f>Northeast!V223</f>
        <v>0.99575748502302663</v>
      </c>
      <c r="AP223" s="118">
        <f>Midwest!V223</f>
        <v>0.99836241692103977</v>
      </c>
      <c r="AQ223" s="118">
        <f>South!V223</f>
        <v>0.99651827275101157</v>
      </c>
      <c r="AR223" s="118">
        <f>West!V223</f>
        <v>0.99829338018626501</v>
      </c>
      <c r="AS223" s="118">
        <f t="shared" si="1125"/>
        <v>0.99712500591233644</v>
      </c>
      <c r="AU223" s="124">
        <f t="shared" si="1139"/>
        <v>1770.5398631208895</v>
      </c>
      <c r="AV223" s="124">
        <f t="shared" si="1140"/>
        <v>1722.685520474708</v>
      </c>
      <c r="AW223" s="124">
        <f t="shared" si="1141"/>
        <v>1631.3429058702043</v>
      </c>
      <c r="AX223" s="124">
        <f t="shared" si="1142"/>
        <v>1508.0218143858049</v>
      </c>
      <c r="AY223" s="124">
        <f t="shared" si="1143"/>
        <v>1654.711041870085</v>
      </c>
      <c r="BB223" s="71">
        <f t="shared" si="990"/>
        <v>1.0987639018923756</v>
      </c>
      <c r="BC223" s="71">
        <f t="shared" si="991"/>
        <v>1.0534017666359576</v>
      </c>
      <c r="BD223" s="71">
        <f t="shared" si="992"/>
        <v>1.1257286058188365</v>
      </c>
      <c r="BE223" s="71">
        <f t="shared" si="993"/>
        <v>0.97596511960004473</v>
      </c>
      <c r="BF223" s="71"/>
      <c r="BG223" s="71"/>
      <c r="BH223" s="71"/>
      <c r="BI223" s="71"/>
      <c r="BJ223" s="71"/>
      <c r="BK223" s="71"/>
      <c r="BL223" s="71"/>
      <c r="BM223" s="71"/>
      <c r="BN223" s="71"/>
      <c r="BO223" s="71"/>
      <c r="BP223" s="71"/>
      <c r="BQ223" s="147">
        <f>Northeast!AK223</f>
        <v>1.0973222740552142</v>
      </c>
      <c r="BR223" s="147">
        <f>Midwest!AK223</f>
        <v>1.0624901177370409</v>
      </c>
      <c r="BS223" s="147">
        <f>South!AK223</f>
        <v>1.1250815080116536</v>
      </c>
      <c r="BT223" s="147">
        <f>West!AK223</f>
        <v>0.97809900671560901</v>
      </c>
      <c r="BU223" s="72"/>
      <c r="BV223" s="147">
        <f>Northeast!AH223</f>
        <v>1.0013137688637579</v>
      </c>
      <c r="BW223" s="147">
        <f>Midwest!AH223</f>
        <v>0.9914461782285181</v>
      </c>
      <c r="BX223" s="147">
        <f>South!AH223</f>
        <v>1.0005751563798491</v>
      </c>
      <c r="BY223" s="147">
        <f>West!AH223</f>
        <v>0.99781833219243288</v>
      </c>
      <c r="CA223" s="147">
        <f>Northeast!AI223</f>
        <v>1.0701096097077609</v>
      </c>
      <c r="CB223" s="147">
        <f>Midwest!AI223</f>
        <v>1.0988732141348232</v>
      </c>
      <c r="CC223" s="147">
        <f>South!AI223</f>
        <v>1.1018333538452776</v>
      </c>
      <c r="CD223" s="147">
        <f>West!AI223</f>
        <v>1.0829123001884597</v>
      </c>
      <c r="CF223" s="147">
        <f>Northeast!AJ223</f>
        <v>1.0140349602262311</v>
      </c>
      <c r="CG223" s="147">
        <f>Midwest!AJ223</f>
        <v>1.0065360041532498</v>
      </c>
      <c r="CH223" s="147">
        <f>South!AJ223</f>
        <v>0.99774298654827542</v>
      </c>
      <c r="CI223" s="147">
        <f>West!AJ223</f>
        <v>0.97620245567158215</v>
      </c>
      <c r="CK223" s="73">
        <f t="shared" si="994"/>
        <v>1.1509791200181272</v>
      </c>
      <c r="CL223" s="73">
        <f t="shared" si="995"/>
        <v>1.1846240330021056</v>
      </c>
      <c r="CM223" s="73">
        <f t="shared" si="1126"/>
        <v>1.0066139939256356</v>
      </c>
      <c r="CN223" s="73">
        <f t="shared" si="1127"/>
        <v>0.99811858147439636</v>
      </c>
      <c r="CO223" s="73">
        <f t="shared" si="1128"/>
        <v>1.0932814659924461</v>
      </c>
      <c r="CP223" s="73">
        <f t="shared" si="1129"/>
        <v>0.99839983229033369</v>
      </c>
      <c r="CQ223" s="73">
        <f t="shared" si="1130"/>
        <v>1.0801870084116778</v>
      </c>
      <c r="CR223" s="73">
        <f t="shared" si="1131"/>
        <v>1.3634775270570882</v>
      </c>
      <c r="CS223" s="73">
        <f t="shared" si="1132"/>
        <v>1.3634775270570885</v>
      </c>
      <c r="CT223" s="73"/>
      <c r="CU223" s="73">
        <f t="shared" si="1133"/>
        <v>1.096684207250366</v>
      </c>
      <c r="CV223" s="533">
        <f t="shared" si="1041"/>
        <v>1.0031124109973191</v>
      </c>
      <c r="CW223" s="71">
        <f t="shared" si="1042"/>
        <v>1.1809484361023139</v>
      </c>
      <c r="CX223" s="53"/>
      <c r="CZ223" s="71">
        <f t="shared" si="1076"/>
        <v>0.13427572074063623</v>
      </c>
      <c r="DA223" s="71">
        <f t="shared" si="1077"/>
        <v>0.21908084061657054</v>
      </c>
      <c r="DB223" s="71">
        <f t="shared" si="1078"/>
        <v>0.47433225748722019</v>
      </c>
      <c r="DC223" s="71">
        <f t="shared" si="1079"/>
        <v>0.17231118115557298</v>
      </c>
      <c r="DE223" s="71">
        <f t="shared" si="1090"/>
        <v>0.135884354202713</v>
      </c>
      <c r="DF223" s="71">
        <f t="shared" si="1091"/>
        <v>0.22216000127208219</v>
      </c>
      <c r="DG223" s="71">
        <f t="shared" si="1092"/>
        <v>0.47112083400985721</v>
      </c>
      <c r="DH223" s="71">
        <f t="shared" si="1093"/>
        <v>0.17080237282320676</v>
      </c>
      <c r="DI223" s="71">
        <f t="shared" si="1094"/>
        <v>0.9999675623078591</v>
      </c>
      <c r="DJ223" s="71"/>
      <c r="DK223" s="71">
        <f t="shared" si="1095"/>
        <v>0.13588876212054407</v>
      </c>
      <c r="DL223" s="71">
        <f t="shared" si="1096"/>
        <v>0.22216720786357466</v>
      </c>
      <c r="DM223" s="71">
        <f t="shared" si="1097"/>
        <v>0.47113611657816323</v>
      </c>
      <c r="DN223" s="71">
        <f t="shared" si="1098"/>
        <v>0.17080791343771809</v>
      </c>
      <c r="DQ223" s="71">
        <f t="shared" si="1061"/>
        <v>2.3131965794606735E-2</v>
      </c>
      <c r="DR223" s="71">
        <f t="shared" si="1062"/>
        <v>3.0227596840874067E-2</v>
      </c>
      <c r="DS223" s="71">
        <f t="shared" si="1063"/>
        <v>4.2976475413379213E-2</v>
      </c>
      <c r="DT223" s="71">
        <f t="shared" si="1064"/>
        <v>1.9663736291582332E-2</v>
      </c>
      <c r="DV223" s="71">
        <f t="shared" si="1080"/>
        <v>0.19599121118774879</v>
      </c>
      <c r="DW223" s="71">
        <f t="shared" si="1081"/>
        <v>0.24263886711344421</v>
      </c>
      <c r="DX223" s="71">
        <f t="shared" si="1082"/>
        <v>0.34991774869037934</v>
      </c>
      <c r="DY223" s="71">
        <f t="shared" si="1083"/>
        <v>0.21145217300842781</v>
      </c>
      <c r="DZ223" s="71"/>
      <c r="EB223" s="71">
        <f t="shared" si="1099"/>
        <v>2.0481058620050102E-4</v>
      </c>
      <c r="EC223" s="71">
        <f t="shared" si="1100"/>
        <v>-7.9925217527250184E-3</v>
      </c>
      <c r="ED223" s="71">
        <f t="shared" si="1101"/>
        <v>9.6543162947535291E-4</v>
      </c>
      <c r="EE223" s="71">
        <f t="shared" si="1102"/>
        <v>7.4490769465251081E-3</v>
      </c>
      <c r="EG223" s="71">
        <f t="shared" si="1047"/>
        <v>-1.0248914738355784E-3</v>
      </c>
      <c r="EH223" s="71">
        <f t="shared" si="1048"/>
        <v>8.9551529535021704E-5</v>
      </c>
      <c r="EI223" s="71">
        <f t="shared" si="1049"/>
        <v>3.7044048796959836E-4</v>
      </c>
      <c r="EJ223" s="71">
        <f t="shared" si="1050"/>
        <v>-9.5982479662744139E-5</v>
      </c>
      <c r="EL223" s="71">
        <f t="shared" si="1051"/>
        <v>8.1770945690259472E-3</v>
      </c>
      <c r="EM223" s="71">
        <f t="shared" si="1052"/>
        <v>7.6375118306601453E-3</v>
      </c>
      <c r="EN223" s="71">
        <f t="shared" si="1053"/>
        <v>8.4438223263729323E-3</v>
      </c>
      <c r="EO223" s="71">
        <f t="shared" si="1054"/>
        <v>6.6166224235309238E-3</v>
      </c>
      <c r="EQ223" s="71">
        <f t="shared" si="1055"/>
        <v>-2.4636827074819428E-2</v>
      </c>
      <c r="ER223" s="71">
        <f t="shared" si="1056"/>
        <v>-2.8188776512841338E-2</v>
      </c>
      <c r="ES223" s="71">
        <f t="shared" si="1057"/>
        <v>-9.5310534174625032E-3</v>
      </c>
      <c r="ET223" s="71">
        <f t="shared" si="1058"/>
        <v>1.3604961572180569E-2</v>
      </c>
      <c r="EW223" s="71">
        <f t="shared" si="1103"/>
        <v>1.0340317136782791</v>
      </c>
      <c r="EX223" s="71">
        <f t="shared" si="1104"/>
        <v>1.2440834405990171</v>
      </c>
      <c r="EY223" s="71">
        <f t="shared" si="1084"/>
        <v>1.0801870084116778</v>
      </c>
      <c r="EZ223" s="71"/>
      <c r="FA223" s="71">
        <f t="shared" si="1105"/>
        <v>0.999979366427317</v>
      </c>
      <c r="FB223" s="71">
        <f t="shared" si="977"/>
        <v>1.0261965821927528</v>
      </c>
      <c r="FC223" s="71">
        <f t="shared" si="1085"/>
        <v>1.0066139939256356</v>
      </c>
      <c r="FD223" s="71"/>
      <c r="FE223" s="71">
        <f t="shared" si="1106"/>
        <v>1.0000387582565187</v>
      </c>
      <c r="FF223" s="71">
        <f t="shared" si="1107"/>
        <v>1.015487553045479</v>
      </c>
      <c r="FG223" s="71">
        <f t="shared" si="1086"/>
        <v>0.99811858147439636</v>
      </c>
      <c r="FH223" s="71"/>
      <c r="FI223" s="71">
        <f t="shared" si="1108"/>
        <v>1.0079477581432523</v>
      </c>
      <c r="FJ223" s="71">
        <f t="shared" si="1109"/>
        <v>1.1498868857370874</v>
      </c>
      <c r="FK223" s="71">
        <f t="shared" si="1087"/>
        <v>1.0932814659924461</v>
      </c>
      <c r="FM223" s="71">
        <f t="shared" si="1110"/>
        <v>0.9882920002378468</v>
      </c>
      <c r="FN223" s="71">
        <f t="shared" si="1111"/>
        <v>0.98841949118893391</v>
      </c>
      <c r="FO223" s="71">
        <f t="shared" si="1088"/>
        <v>0.99839983229033369</v>
      </c>
      <c r="FQ223" s="238"/>
      <c r="GB223" s="118">
        <f t="shared" si="1072"/>
        <v>0.14024768381424374</v>
      </c>
      <c r="GC223" s="118">
        <f t="shared" si="1073"/>
        <v>0.22101947875903938</v>
      </c>
      <c r="GD223" s="118">
        <f t="shared" si="1074"/>
        <v>0.46493190503639531</v>
      </c>
      <c r="GE223" s="118">
        <f t="shared" si="1075"/>
        <v>0.17380093239032163</v>
      </c>
    </row>
    <row r="224" spans="1:187" x14ac:dyDescent="0.2">
      <c r="A224" s="75" t="s">
        <v>44</v>
      </c>
      <c r="B224" s="50">
        <f t="shared" si="1089"/>
        <v>1997</v>
      </c>
      <c r="D224" s="79">
        <f>Northeast!D224</f>
        <v>490.625</v>
      </c>
      <c r="E224" s="79">
        <f>Midwest!D224</f>
        <v>804.18299999999999</v>
      </c>
      <c r="F224" s="79">
        <f>South!D224</f>
        <v>1728.6320000000001</v>
      </c>
      <c r="G224" s="79">
        <f>West!D224</f>
        <v>647.46199999999999</v>
      </c>
      <c r="H224" s="79">
        <f t="shared" si="1112"/>
        <v>3670.902</v>
      </c>
      <c r="J224" s="321">
        <f t="shared" si="1144"/>
        <v>19756.037641133524</v>
      </c>
      <c r="K224" s="321">
        <f t="shared" si="1144"/>
        <v>24255.824955850643</v>
      </c>
      <c r="L224" s="321">
        <f t="shared" si="1144"/>
        <v>35296.98869762526</v>
      </c>
      <c r="M224" s="321">
        <f t="shared" si="1144"/>
        <v>21466.831949844884</v>
      </c>
      <c r="N224" s="321">
        <f t="shared" si="1113"/>
        <v>100775.68324445431</v>
      </c>
      <c r="P224" s="84">
        <f t="shared" si="1145"/>
        <v>35.250382714846289</v>
      </c>
      <c r="Q224" s="84">
        <f t="shared" si="1145"/>
        <v>42.086243910257572</v>
      </c>
      <c r="R224" s="84">
        <f t="shared" si="1145"/>
        <v>58.04378508102559</v>
      </c>
      <c r="S224" s="84">
        <f t="shared" si="1145"/>
        <v>32.574158934978151</v>
      </c>
      <c r="T224" s="79">
        <f t="shared" si="1114"/>
        <v>167.95457064110761</v>
      </c>
      <c r="V224" s="84">
        <f t="shared" si="1134"/>
        <v>24.834180259835232</v>
      </c>
      <c r="W224" s="84">
        <f t="shared" si="1135"/>
        <v>33.154221778221832</v>
      </c>
      <c r="X224" s="84">
        <f t="shared" si="1136"/>
        <v>48.973922812749763</v>
      </c>
      <c r="Y224" s="84">
        <f t="shared" si="1137"/>
        <v>30.161041066177372</v>
      </c>
      <c r="Z224" s="84">
        <f t="shared" si="1138"/>
        <v>36.42646600663965</v>
      </c>
      <c r="AC224" s="84">
        <f t="shared" si="1115"/>
        <v>13.918288603243024</v>
      </c>
      <c r="AD224" s="84">
        <f t="shared" si="1116"/>
        <v>19.10797745968484</v>
      </c>
      <c r="AE224" s="84">
        <f t="shared" si="1117"/>
        <v>29.781517480070175</v>
      </c>
      <c r="AF224" s="84">
        <f t="shared" si="1118"/>
        <v>19.876553107400568</v>
      </c>
      <c r="AG224" s="84">
        <f t="shared" si="1119"/>
        <v>21.856517426037414</v>
      </c>
      <c r="AI224" s="74">
        <f t="shared" si="1120"/>
        <v>14.134489752304308</v>
      </c>
      <c r="AJ224" s="74">
        <f t="shared" si="1121"/>
        <v>19.409358447279796</v>
      </c>
      <c r="AK224" s="74">
        <f t="shared" si="1122"/>
        <v>30.373249024192596</v>
      </c>
      <c r="AL224" s="74">
        <f t="shared" si="1123"/>
        <v>19.955933410736186</v>
      </c>
      <c r="AM224" s="74">
        <f t="shared" si="1124"/>
        <v>22.197307509766713</v>
      </c>
      <c r="AO224" s="118">
        <f>Northeast!V224</f>
        <v>0.98470400043793327</v>
      </c>
      <c r="AP224" s="118">
        <f>Midwest!V224</f>
        <v>0.98447238797647141</v>
      </c>
      <c r="AQ224" s="118">
        <f>South!V224</f>
        <v>0.98051800307398462</v>
      </c>
      <c r="AR224" s="118">
        <f>West!V224</f>
        <v>0.99602222047439226</v>
      </c>
      <c r="AS224" s="118">
        <f t="shared" si="1125"/>
        <v>0.9846472332926256</v>
      </c>
      <c r="AU224" s="124">
        <f t="shared" si="1139"/>
        <v>1784.284042942518</v>
      </c>
      <c r="AV224" s="124">
        <f t="shared" si="1140"/>
        <v>1735.09843457648</v>
      </c>
      <c r="AW224" s="124">
        <f t="shared" si="1141"/>
        <v>1644.4401412897498</v>
      </c>
      <c r="AX224" s="124">
        <f t="shared" si="1142"/>
        <v>1517.4180806503928</v>
      </c>
      <c r="AY224" s="124">
        <f t="shared" si="1143"/>
        <v>1666.6180296063651</v>
      </c>
      <c r="BB224" s="71">
        <f t="shared" si="990"/>
        <v>1.0815577432115473</v>
      </c>
      <c r="BC224" s="71">
        <f t="shared" si="991"/>
        <v>1.053955368184049</v>
      </c>
      <c r="BD224" s="71">
        <f t="shared" si="992"/>
        <v>1.1097000065993377</v>
      </c>
      <c r="BE224" s="71">
        <f t="shared" si="993"/>
        <v>0.97372798121629545</v>
      </c>
      <c r="BF224" s="71"/>
      <c r="BG224" s="71"/>
      <c r="BH224" s="71"/>
      <c r="BI224" s="71"/>
      <c r="BJ224" s="71"/>
      <c r="BK224" s="71"/>
      <c r="BL224" s="71"/>
      <c r="BM224" s="71"/>
      <c r="BN224" s="71"/>
      <c r="BO224" s="71"/>
      <c r="BP224" s="71"/>
      <c r="BQ224" s="147">
        <f>Northeast!AK224</f>
        <v>1.0812061866031148</v>
      </c>
      <c r="BR224" s="147">
        <f>Midwest!AK224</f>
        <v>1.0629481148716979</v>
      </c>
      <c r="BS224" s="147">
        <f>South!AK224</f>
        <v>1.1086413065214229</v>
      </c>
      <c r="BT224" s="147">
        <f>West!AK224</f>
        <v>0.9759538287119488</v>
      </c>
      <c r="BU224" s="72"/>
      <c r="BV224" s="147">
        <f>Northeast!AH224</f>
        <v>1.0003251522353351</v>
      </c>
      <c r="BW224" s="147">
        <f>Midwest!AH224</f>
        <v>0.99153980654198326</v>
      </c>
      <c r="BX224" s="147">
        <f>South!AH224</f>
        <v>1.0009549527621671</v>
      </c>
      <c r="BY224" s="147">
        <f>West!AH224</f>
        <v>0.99771931065776842</v>
      </c>
      <c r="CA224" s="147">
        <f>Northeast!AI224</f>
        <v>1.078416555634836</v>
      </c>
      <c r="CB224" s="147">
        <f>Midwest!AI224</f>
        <v>1.1067912111538234</v>
      </c>
      <c r="CC224" s="147">
        <f>South!AI224</f>
        <v>1.1106794221835103</v>
      </c>
      <c r="CD224" s="147">
        <f>West!AI224</f>
        <v>1.0896597704284128</v>
      </c>
      <c r="CF224" s="147">
        <f>Northeast!AJ224</f>
        <v>1.0027785850844995</v>
      </c>
      <c r="CG224" s="147">
        <f>Midwest!AJ224</f>
        <v>0.99253225762345187</v>
      </c>
      <c r="CH224" s="147">
        <f>South!AJ224</f>
        <v>0.98172305265477666</v>
      </c>
      <c r="CI224" s="147">
        <f>West!AJ224</f>
        <v>0.97398155374840312</v>
      </c>
      <c r="CK224" s="73">
        <f t="shared" si="994"/>
        <v>1.1604197696334086</v>
      </c>
      <c r="CL224" s="73">
        <f t="shared" si="995"/>
        <v>1.1677889933000494</v>
      </c>
      <c r="CM224" s="73">
        <f t="shared" si="1126"/>
        <v>1.0066188211004119</v>
      </c>
      <c r="CN224" s="73">
        <f t="shared" si="1127"/>
        <v>0.99816890406683856</v>
      </c>
      <c r="CO224" s="73">
        <f t="shared" si="1128"/>
        <v>1.1014799710623595</v>
      </c>
      <c r="CP224" s="73">
        <f t="shared" si="1129"/>
        <v>0.98588717303685214</v>
      </c>
      <c r="CQ224" s="73">
        <f t="shared" si="1130"/>
        <v>1.0702653724426303</v>
      </c>
      <c r="CR224" s="73">
        <f t="shared" si="1131"/>
        <v>1.3551254345856736</v>
      </c>
      <c r="CS224" s="73">
        <f t="shared" si="1132"/>
        <v>1.3551254345856736</v>
      </c>
      <c r="CT224" s="73"/>
      <c r="CU224" s="73">
        <f t="shared" si="1133"/>
        <v>1.0911209718341577</v>
      </c>
      <c r="CV224" s="533">
        <f t="shared" si="1041"/>
        <v>0.990595381214049</v>
      </c>
      <c r="CW224" s="71">
        <f t="shared" si="1042"/>
        <v>1.1788758714671539</v>
      </c>
      <c r="CX224" s="53"/>
      <c r="CZ224" s="71">
        <f t="shared" si="1076"/>
        <v>0.13365243746632299</v>
      </c>
      <c r="DA224" s="71">
        <f t="shared" si="1077"/>
        <v>0.21906959107053253</v>
      </c>
      <c r="DB224" s="71">
        <f t="shared" si="1078"/>
        <v>0.47090115726325577</v>
      </c>
      <c r="DC224" s="71">
        <f t="shared" si="1079"/>
        <v>0.17637681419988874</v>
      </c>
      <c r="DE224" s="71">
        <f t="shared" si="1090"/>
        <v>0.13396383744504264</v>
      </c>
      <c r="DF224" s="71">
        <f t="shared" si="1091"/>
        <v>0.21907521579544581</v>
      </c>
      <c r="DG224" s="71">
        <f t="shared" si="1092"/>
        <v>0.4726146316110354</v>
      </c>
      <c r="DH224" s="71">
        <f t="shared" si="1093"/>
        <v>0.17433609664511626</v>
      </c>
      <c r="DI224" s="71">
        <f t="shared" si="1094"/>
        <v>0.9999897814966402</v>
      </c>
      <c r="DJ224" s="71"/>
      <c r="DK224" s="71">
        <f t="shared" si="1095"/>
        <v>0.13396520636895401</v>
      </c>
      <c r="DL224" s="71">
        <f t="shared" si="1096"/>
        <v>0.21907745443915005</v>
      </c>
      <c r="DM224" s="71">
        <f t="shared" si="1097"/>
        <v>0.4726194610745863</v>
      </c>
      <c r="DN224" s="71">
        <f t="shared" si="1098"/>
        <v>0.17433787811730955</v>
      </c>
      <c r="DQ224" s="71">
        <f t="shared" si="1061"/>
        <v>-1.4795658392184659E-2</v>
      </c>
      <c r="DR224" s="71">
        <f t="shared" si="1062"/>
        <v>4.3096725627602561E-4</v>
      </c>
      <c r="DS224" s="71">
        <f t="shared" si="1063"/>
        <v>-1.4720267211327248E-2</v>
      </c>
      <c r="DT224" s="71">
        <f t="shared" si="1064"/>
        <v>-2.1956201250524954E-3</v>
      </c>
      <c r="DV224" s="71">
        <f t="shared" si="1080"/>
        <v>0.19603972908038506</v>
      </c>
      <c r="DW224" s="71">
        <f t="shared" si="1081"/>
        <v>0.24069124787784996</v>
      </c>
      <c r="DX224" s="71">
        <f t="shared" si="1082"/>
        <v>0.35025303288695542</v>
      </c>
      <c r="DY224" s="71">
        <f t="shared" si="1083"/>
        <v>0.21301599015480954</v>
      </c>
      <c r="DZ224" s="71"/>
      <c r="EB224" s="71">
        <f t="shared" si="1099"/>
        <v>2.4752073318896238E-4</v>
      </c>
      <c r="EC224" s="71">
        <f t="shared" si="1100"/>
        <v>-8.0592113622016924E-3</v>
      </c>
      <c r="ED224" s="71">
        <f t="shared" si="1101"/>
        <v>9.5772126179982642E-4</v>
      </c>
      <c r="EE224" s="71">
        <f t="shared" si="1102"/>
        <v>7.368393474368907E-3</v>
      </c>
      <c r="EG224" s="71">
        <f t="shared" si="1047"/>
        <v>-9.8780723974719003E-4</v>
      </c>
      <c r="EH224" s="71">
        <f t="shared" si="1048"/>
        <v>9.4431644251413141E-5</v>
      </c>
      <c r="EI224" s="71">
        <f t="shared" si="1049"/>
        <v>3.7950604404267093E-4</v>
      </c>
      <c r="EJ224" s="71">
        <f t="shared" si="1050"/>
        <v>-9.9242963519611979E-5</v>
      </c>
      <c r="EL224" s="71">
        <f t="shared" si="1051"/>
        <v>7.7327308868182223E-3</v>
      </c>
      <c r="EM224" s="71">
        <f t="shared" si="1052"/>
        <v>7.1797241153761931E-3</v>
      </c>
      <c r="EN224" s="71">
        <f t="shared" si="1053"/>
        <v>7.9964423899415629E-3</v>
      </c>
      <c r="EO224" s="71">
        <f t="shared" si="1054"/>
        <v>6.2115241432197446E-3</v>
      </c>
      <c r="EQ224" s="71">
        <f t="shared" si="1055"/>
        <v>-1.1162650162500301E-2</v>
      </c>
      <c r="ER224" s="71">
        <f t="shared" si="1056"/>
        <v>-1.4010502660644315E-2</v>
      </c>
      <c r="ES224" s="71">
        <f t="shared" si="1057"/>
        <v>-1.6186469831418276E-2</v>
      </c>
      <c r="ET224" s="71">
        <f t="shared" si="1058"/>
        <v>-2.2776341848260843E-3</v>
      </c>
      <c r="EW224" s="71">
        <f t="shared" si="1103"/>
        <v>0.9908148904849019</v>
      </c>
      <c r="EX224" s="71">
        <f t="shared" si="1104"/>
        <v>1.2326563979511951</v>
      </c>
      <c r="EY224" s="71">
        <f t="shared" si="1084"/>
        <v>1.0702653724426303</v>
      </c>
      <c r="EZ224" s="71"/>
      <c r="FA224" s="71">
        <f t="shared" si="1105"/>
        <v>1.0000047954576485</v>
      </c>
      <c r="FB224" s="71">
        <f t="shared" si="977"/>
        <v>1.0262015032750018</v>
      </c>
      <c r="FC224" s="71">
        <f t="shared" si="1085"/>
        <v>1.0066188211004119</v>
      </c>
      <c r="FD224" s="71"/>
      <c r="FE224" s="71">
        <f t="shared" si="1106"/>
        <v>1.0000504174487643</v>
      </c>
      <c r="FF224" s="71">
        <f t="shared" si="1107"/>
        <v>1.0155387513371554</v>
      </c>
      <c r="FG224" s="71">
        <f t="shared" si="1086"/>
        <v>0.99816890406683856</v>
      </c>
      <c r="FH224" s="71"/>
      <c r="FI224" s="71">
        <f t="shared" si="1108"/>
        <v>1.0074989884352159</v>
      </c>
      <c r="FJ224" s="71">
        <f t="shared" si="1109"/>
        <v>1.1585098741950364</v>
      </c>
      <c r="FK224" s="71">
        <f t="shared" si="1087"/>
        <v>1.1014799710623595</v>
      </c>
      <c r="FM224" s="71">
        <f t="shared" si="1110"/>
        <v>0.98746728630274561</v>
      </c>
      <c r="FN224" s="71">
        <f t="shared" si="1111"/>
        <v>0.9760319126930771</v>
      </c>
      <c r="FO224" s="71">
        <f t="shared" si="1088"/>
        <v>0.98588717303685214</v>
      </c>
      <c r="FQ224" s="238"/>
      <c r="GB224" s="118">
        <f t="shared" si="1072"/>
        <v>0.13789164850314539</v>
      </c>
      <c r="GC224" s="118">
        <f t="shared" si="1073"/>
        <v>0.22116415668435238</v>
      </c>
      <c r="GD224" s="118">
        <f t="shared" si="1074"/>
        <v>0.46764648707950984</v>
      </c>
      <c r="GE224" s="118">
        <f t="shared" si="1075"/>
        <v>0.17329770773299241</v>
      </c>
    </row>
    <row r="225" spans="1:187" x14ac:dyDescent="0.2">
      <c r="A225" s="75" t="s">
        <v>44</v>
      </c>
      <c r="B225" s="50">
        <f t="shared" si="1089"/>
        <v>1998</v>
      </c>
      <c r="D225" s="79">
        <f>Northeast!D225</f>
        <v>496.31900000000002</v>
      </c>
      <c r="E225" s="79">
        <f>Midwest!D225</f>
        <v>834.298</v>
      </c>
      <c r="F225" s="79">
        <f>South!D225</f>
        <v>1865.145</v>
      </c>
      <c r="G225" s="79">
        <f>West!D225</f>
        <v>660.17100000000005</v>
      </c>
      <c r="H225" s="79">
        <f t="shared" si="1112"/>
        <v>3855.933</v>
      </c>
      <c r="J225" s="321">
        <f t="shared" si="1144"/>
        <v>19927.447043311142</v>
      </c>
      <c r="K225" s="321">
        <f t="shared" si="1144"/>
        <v>24321.984969976285</v>
      </c>
      <c r="L225" s="321">
        <f t="shared" si="1144"/>
        <v>35881.611532288051</v>
      </c>
      <c r="M225" s="321">
        <f t="shared" si="1144"/>
        <v>21844.427204019146</v>
      </c>
      <c r="N225" s="321">
        <f t="shared" si="1113"/>
        <v>101975.47074959462</v>
      </c>
      <c r="P225" s="84">
        <f t="shared" si="1145"/>
        <v>35.929642010942651</v>
      </c>
      <c r="Q225" s="84">
        <f t="shared" si="1145"/>
        <v>42.637856971091821</v>
      </c>
      <c r="R225" s="84">
        <f t="shared" si="1145"/>
        <v>59.462308116786389</v>
      </c>
      <c r="S225" s="84">
        <f t="shared" si="1145"/>
        <v>33.512032229383422</v>
      </c>
      <c r="T225" s="79">
        <f t="shared" si="1114"/>
        <v>171.54183932820428</v>
      </c>
      <c r="V225" s="84">
        <f t="shared" si="1134"/>
        <v>24.90630128993843</v>
      </c>
      <c r="W225" s="84">
        <f t="shared" si="1135"/>
        <v>34.302216740528372</v>
      </c>
      <c r="X225" s="84">
        <f t="shared" si="1136"/>
        <v>51.980524852448454</v>
      </c>
      <c r="Y225" s="84">
        <f t="shared" si="1137"/>
        <v>30.221483668774592</v>
      </c>
      <c r="Z225" s="84">
        <f t="shared" si="1138"/>
        <v>37.812357929373206</v>
      </c>
      <c r="AC225" s="84">
        <f t="shared" si="1115"/>
        <v>13.813636101602187</v>
      </c>
      <c r="AD225" s="84">
        <f t="shared" si="1116"/>
        <v>19.567071594748498</v>
      </c>
      <c r="AE225" s="84">
        <f t="shared" si="1117"/>
        <v>31.366844965667653</v>
      </c>
      <c r="AF225" s="84">
        <f t="shared" si="1118"/>
        <v>19.699521517562896</v>
      </c>
      <c r="AG225" s="84">
        <f t="shared" si="1119"/>
        <v>22.478090564381759</v>
      </c>
      <c r="AI225" s="74">
        <f t="shared" si="1120"/>
        <v>14.148899097864632</v>
      </c>
      <c r="AJ225" s="74">
        <f t="shared" si="1121"/>
        <v>19.603404798341344</v>
      </c>
      <c r="AK225" s="74">
        <f t="shared" si="1122"/>
        <v>30.391393373984286</v>
      </c>
      <c r="AL225" s="74">
        <f t="shared" si="1123"/>
        <v>19.54688521772125</v>
      </c>
      <c r="AM225" s="74">
        <f t="shared" si="1124"/>
        <v>22.189398857927078</v>
      </c>
      <c r="AO225" s="118">
        <f>Northeast!V225</f>
        <v>0.97630465847953896</v>
      </c>
      <c r="AP225" s="118">
        <f>Midwest!V225</f>
        <v>0.99814658708695736</v>
      </c>
      <c r="AQ225" s="118">
        <f>South!V225</f>
        <v>1.0320963102836336</v>
      </c>
      <c r="AR225" s="118">
        <f>West!V225</f>
        <v>1.0078087274847896</v>
      </c>
      <c r="AS225" s="118">
        <f t="shared" si="1125"/>
        <v>1.0130103437368041</v>
      </c>
      <c r="AU225" s="124">
        <f t="shared" si="1139"/>
        <v>1803.0228324206143</v>
      </c>
      <c r="AV225" s="124">
        <f t="shared" si="1140"/>
        <v>1753.0582731518477</v>
      </c>
      <c r="AW225" s="124">
        <f t="shared" si="1141"/>
        <v>1657.1805327996281</v>
      </c>
      <c r="AX225" s="124">
        <f t="shared" si="1142"/>
        <v>1534.1227268810032</v>
      </c>
      <c r="AY225" s="124">
        <f t="shared" si="1143"/>
        <v>1682.1872756972411</v>
      </c>
      <c r="BB225" s="71">
        <f t="shared" si="990"/>
        <v>1.0826603326603697</v>
      </c>
      <c r="BC225" s="71">
        <f t="shared" si="991"/>
        <v>1.0644923570254554</v>
      </c>
      <c r="BD225" s="71">
        <f t="shared" si="992"/>
        <v>1.1103629183960817</v>
      </c>
      <c r="BE225" s="71">
        <f t="shared" si="993"/>
        <v>0.95376892127123059</v>
      </c>
      <c r="BF225" s="71"/>
      <c r="BG225" s="71"/>
      <c r="BH225" s="71"/>
      <c r="BI225" s="71"/>
      <c r="BJ225" s="71"/>
      <c r="BK225" s="71"/>
      <c r="BL225" s="71"/>
      <c r="BM225" s="71"/>
      <c r="BN225" s="71"/>
      <c r="BO225" s="71"/>
      <c r="BP225" s="71"/>
      <c r="BQ225" s="147">
        <f>Northeast!AK225</f>
        <v>1.0835016991048849</v>
      </c>
      <c r="BR225" s="147">
        <f>Midwest!AK225</f>
        <v>1.0750087546838545</v>
      </c>
      <c r="BS225" s="147">
        <f>South!AK225</f>
        <v>1.1084125024246239</v>
      </c>
      <c r="BT225" s="147">
        <f>West!AK225</f>
        <v>0.95749065414254519</v>
      </c>
      <c r="BU225" s="72"/>
      <c r="BV225" s="147">
        <f>Northeast!AH225</f>
        <v>0.99922347473454787</v>
      </c>
      <c r="BW225" s="147">
        <f>Midwest!AH225</f>
        <v>0.99021738417238092</v>
      </c>
      <c r="BX225" s="147">
        <f>South!AH225</f>
        <v>1.0017596481158335</v>
      </c>
      <c r="BY225" s="147">
        <f>West!AH225</f>
        <v>0.99611303477980384</v>
      </c>
      <c r="CA225" s="147">
        <f>Northeast!AI225</f>
        <v>1.0897422304261708</v>
      </c>
      <c r="CB225" s="147">
        <f>Midwest!AI225</f>
        <v>1.1182475015249287</v>
      </c>
      <c r="CC225" s="147">
        <f>South!AI225</f>
        <v>1.1192844728176337</v>
      </c>
      <c r="CD225" s="147">
        <f>West!AI225</f>
        <v>1.1016553972163399</v>
      </c>
      <c r="CF225" s="147">
        <f>Northeast!AJ225</f>
        <v>0.99422507028113349</v>
      </c>
      <c r="CG225" s="147">
        <f>Midwest!AJ225</f>
        <v>1.0063184073215861</v>
      </c>
      <c r="CH225" s="147">
        <f>South!AJ225</f>
        <v>1.0333647492333982</v>
      </c>
      <c r="CI225" s="147">
        <f>West!AJ225</f>
        <v>0.98550724080163521</v>
      </c>
      <c r="CK225" s="73">
        <f t="shared" si="994"/>
        <v>1.1742351772347317</v>
      </c>
      <c r="CL225" s="73">
        <f t="shared" si="995"/>
        <v>1.2122190330677469</v>
      </c>
      <c r="CM225" s="73">
        <f t="shared" si="1126"/>
        <v>1.007386401204132</v>
      </c>
      <c r="CN225" s="73">
        <f t="shared" si="1127"/>
        <v>0.99783798439595106</v>
      </c>
      <c r="CO225" s="73">
        <f t="shared" si="1128"/>
        <v>1.1116592109509762</v>
      </c>
      <c r="CP225" s="73">
        <f t="shared" si="1129"/>
        <v>1.0142814637551762</v>
      </c>
      <c r="CQ225" s="73">
        <f t="shared" si="1130"/>
        <v>1.0695345611576814</v>
      </c>
      <c r="CR225" s="73">
        <f t="shared" si="1131"/>
        <v>1.4234302311416209</v>
      </c>
      <c r="CS225" s="73">
        <f t="shared" si="1132"/>
        <v>1.4234302311416209</v>
      </c>
      <c r="CT225" s="73"/>
      <c r="CU225" s="73">
        <f t="shared" si="1133"/>
        <v>1.1334080048386856</v>
      </c>
      <c r="CV225" s="533">
        <f t="shared" si="1041"/>
        <v>1.0195642636461442</v>
      </c>
      <c r="CW225" s="71">
        <f t="shared" si="1042"/>
        <v>1.1889579463413467</v>
      </c>
      <c r="CX225" s="53"/>
      <c r="CZ225" s="71">
        <f t="shared" si="1076"/>
        <v>0.12871567011148793</v>
      </c>
      <c r="DA225" s="71">
        <f t="shared" si="1077"/>
        <v>0.21636734870652577</v>
      </c>
      <c r="DB225" s="71">
        <f t="shared" si="1078"/>
        <v>0.48370783413508484</v>
      </c>
      <c r="DC225" s="71">
        <f t="shared" si="1079"/>
        <v>0.17120914704690149</v>
      </c>
      <c r="DE225" s="71">
        <f t="shared" si="1090"/>
        <v>0.13116857047072128</v>
      </c>
      <c r="DF225" s="71">
        <f t="shared" si="1091"/>
        <v>0.21771567492247723</v>
      </c>
      <c r="DG225" s="71">
        <f t="shared" si="1092"/>
        <v>0.47727585939426564</v>
      </c>
      <c r="DH225" s="71">
        <f t="shared" si="1093"/>
        <v>0.17378017498631176</v>
      </c>
      <c r="DI225" s="71">
        <f t="shared" si="1094"/>
        <v>0.99994027977377598</v>
      </c>
      <c r="DJ225" s="71"/>
      <c r="DK225" s="71">
        <f t="shared" si="1095"/>
        <v>0.13117640435526462</v>
      </c>
      <c r="DL225" s="71">
        <f t="shared" si="1096"/>
        <v>0.21772867772836663</v>
      </c>
      <c r="DM225" s="71">
        <f t="shared" si="1097"/>
        <v>0.47730436411886856</v>
      </c>
      <c r="DN225" s="71">
        <f t="shared" si="1098"/>
        <v>0.17379055379750014</v>
      </c>
      <c r="DQ225" s="71">
        <f t="shared" si="1061"/>
        <v>2.1208527740517709E-3</v>
      </c>
      <c r="DR225" s="71">
        <f t="shared" si="1062"/>
        <v>1.1282517362338984E-2</v>
      </c>
      <c r="DS225" s="71">
        <f t="shared" si="1063"/>
        <v>-2.0640373877084362E-4</v>
      </c>
      <c r="DT225" s="71">
        <f t="shared" si="1064"/>
        <v>-1.9099318325975986E-2</v>
      </c>
      <c r="DV225" s="71">
        <f t="shared" si="1080"/>
        <v>0.19541412161993241</v>
      </c>
      <c r="DW225" s="71">
        <f t="shared" si="1081"/>
        <v>0.23850819016761413</v>
      </c>
      <c r="DX225" s="71">
        <f t="shared" si="1082"/>
        <v>0.35186512274502729</v>
      </c>
      <c r="DY225" s="71">
        <f t="shared" si="1083"/>
        <v>0.21421256546742623</v>
      </c>
      <c r="DZ225" s="71"/>
      <c r="EB225" s="71">
        <f t="shared" si="1099"/>
        <v>-3.1963307652304795E-3</v>
      </c>
      <c r="EC225" s="71">
        <f t="shared" si="1100"/>
        <v>-9.1113329413864217E-3</v>
      </c>
      <c r="ED225" s="71">
        <f t="shared" si="1101"/>
        <v>4.5920837625856997E-3</v>
      </c>
      <c r="EE225" s="71">
        <f t="shared" si="1102"/>
        <v>5.6015845649284423E-3</v>
      </c>
      <c r="EG225" s="71">
        <f t="shared" si="1047"/>
        <v>-1.101926302169459E-3</v>
      </c>
      <c r="EH225" s="71">
        <f t="shared" si="1048"/>
        <v>-1.3345959556339832E-3</v>
      </c>
      <c r="EI225" s="71">
        <f t="shared" si="1049"/>
        <v>8.0360466400802085E-4</v>
      </c>
      <c r="EJ225" s="71">
        <f t="shared" si="1050"/>
        <v>-1.611245026840866E-3</v>
      </c>
      <c r="EL225" s="71">
        <f t="shared" si="1051"/>
        <v>1.0447369332980157E-2</v>
      </c>
      <c r="EM225" s="71">
        <f t="shared" si="1052"/>
        <v>1.0297700928607876E-2</v>
      </c>
      <c r="EN225" s="71">
        <f t="shared" si="1053"/>
        <v>7.7176974615167024E-3</v>
      </c>
      <c r="EO225" s="71">
        <f t="shared" si="1054"/>
        <v>1.0948444833100882E-2</v>
      </c>
      <c r="EQ225" s="71">
        <f t="shared" si="1055"/>
        <v>-8.5664010552640672E-3</v>
      </c>
      <c r="ER225" s="71">
        <f t="shared" si="1056"/>
        <v>1.3794295436444682E-2</v>
      </c>
      <c r="ES225" s="71">
        <f t="shared" si="1057"/>
        <v>5.1266259021772488E-2</v>
      </c>
      <c r="ET225" s="71">
        <f t="shared" si="1058"/>
        <v>1.1764109097293921E-2</v>
      </c>
      <c r="EW225" s="71">
        <f t="shared" si="1103"/>
        <v>0.99931716814935256</v>
      </c>
      <c r="EX225" s="71">
        <f t="shared" si="1104"/>
        <v>1.2318147009017697</v>
      </c>
      <c r="EY225" s="71">
        <f t="shared" si="1084"/>
        <v>1.0695345611576814</v>
      </c>
      <c r="EZ225" s="71"/>
      <c r="FA225" s="71">
        <f t="shared" si="1105"/>
        <v>1.0007625330339851</v>
      </c>
      <c r="FB225" s="71">
        <f t="shared" si="977"/>
        <v>1.0269840158207741</v>
      </c>
      <c r="FC225" s="71">
        <f t="shared" si="1085"/>
        <v>1.007386401204132</v>
      </c>
      <c r="FD225" s="71"/>
      <c r="FE225" s="71">
        <f t="shared" si="1106"/>
        <v>0.99966847327186903</v>
      </c>
      <c r="FF225" s="71">
        <f t="shared" si="1107"/>
        <v>1.0152020730976343</v>
      </c>
      <c r="FG225" s="71">
        <f t="shared" si="1086"/>
        <v>0.99783798439595106</v>
      </c>
      <c r="FH225" s="71"/>
      <c r="FI225" s="71">
        <f t="shared" si="1108"/>
        <v>1.0092414207757214</v>
      </c>
      <c r="FJ225" s="71">
        <f t="shared" si="1109"/>
        <v>1.1692161514153008</v>
      </c>
      <c r="FK225" s="71">
        <f t="shared" si="1087"/>
        <v>1.1116592109509762</v>
      </c>
      <c r="FM225" s="71">
        <f t="shared" si="1110"/>
        <v>1.0288007507297823</v>
      </c>
      <c r="FN225" s="71">
        <f t="shared" si="1111"/>
        <v>1.0041423645148631</v>
      </c>
      <c r="FO225" s="71">
        <f t="shared" si="1088"/>
        <v>1.0142814637551762</v>
      </c>
      <c r="FQ225" s="238"/>
      <c r="GB225" s="118">
        <f t="shared" si="1072"/>
        <v>0.1351959586643226</v>
      </c>
      <c r="GC225" s="118">
        <f t="shared" si="1073"/>
        <v>0.22006387138358713</v>
      </c>
      <c r="GD225" s="118">
        <f t="shared" si="1074"/>
        <v>0.471999381613188</v>
      </c>
      <c r="GE225" s="118">
        <f t="shared" si="1075"/>
        <v>0.1727407883389023</v>
      </c>
    </row>
    <row r="226" spans="1:187" x14ac:dyDescent="0.2">
      <c r="A226" s="75" t="s">
        <v>44</v>
      </c>
      <c r="B226" s="50">
        <f t="shared" si="1089"/>
        <v>1999</v>
      </c>
      <c r="D226" s="79">
        <f>Northeast!D226</f>
        <v>520.73199999999997</v>
      </c>
      <c r="E226" s="79">
        <f>Midwest!D226</f>
        <v>848.71199999999999</v>
      </c>
      <c r="F226" s="79">
        <f>South!D226</f>
        <v>1860.9480000000001</v>
      </c>
      <c r="G226" s="79">
        <f>West!D226</f>
        <v>676.08299999999997</v>
      </c>
      <c r="H226" s="79">
        <f t="shared" si="1112"/>
        <v>3906.4749999999999</v>
      </c>
      <c r="J226" s="321">
        <f t="shared" si="1144"/>
        <v>20115.953229976589</v>
      </c>
      <c r="K226" s="321">
        <f t="shared" si="1144"/>
        <v>24403.072339574624</v>
      </c>
      <c r="L226" s="321">
        <f t="shared" si="1144"/>
        <v>36490.63702641963</v>
      </c>
      <c r="M226" s="321">
        <f t="shared" si="1144"/>
        <v>22244.847084454115</v>
      </c>
      <c r="N226" s="321">
        <f t="shared" si="1113"/>
        <v>103254.50968042496</v>
      </c>
      <c r="P226" s="84">
        <f t="shared" si="1145"/>
        <v>36.685997888937528</v>
      </c>
      <c r="Q226" s="84">
        <f t="shared" si="1145"/>
        <v>43.265481638178109</v>
      </c>
      <c r="R226" s="84">
        <f t="shared" si="1145"/>
        <v>61.001955535822056</v>
      </c>
      <c r="S226" s="84">
        <f t="shared" si="1145"/>
        <v>34.534555706901976</v>
      </c>
      <c r="T226" s="79">
        <f t="shared" si="1114"/>
        <v>175.48799076983968</v>
      </c>
      <c r="V226" s="84">
        <f t="shared" si="1134"/>
        <v>25.886518727037526</v>
      </c>
      <c r="W226" s="84">
        <f t="shared" si="1135"/>
        <v>34.778899484047265</v>
      </c>
      <c r="X226" s="84">
        <f t="shared" si="1136"/>
        <v>50.997958699724883</v>
      </c>
      <c r="Y226" s="84">
        <f t="shared" si="1137"/>
        <v>30.392791527548095</v>
      </c>
      <c r="Z226" s="84">
        <f t="shared" si="1138"/>
        <v>37.833456495901515</v>
      </c>
      <c r="AC226" s="84">
        <f t="shared" si="1115"/>
        <v>14.194298368997726</v>
      </c>
      <c r="AD226" s="84">
        <f t="shared" si="1116"/>
        <v>19.616377025399476</v>
      </c>
      <c r="AE226" s="84">
        <f t="shared" si="1117"/>
        <v>30.506366290293748</v>
      </c>
      <c r="AF226" s="84">
        <f t="shared" si="1118"/>
        <v>19.577000084726151</v>
      </c>
      <c r="AG226" s="84">
        <f t="shared" si="1119"/>
        <v>22.260640074929775</v>
      </c>
      <c r="AI226" s="74">
        <f t="shared" si="1120"/>
        <v>13.999884432567942</v>
      </c>
      <c r="AJ226" s="74">
        <f t="shared" si="1121"/>
        <v>19.656878740576911</v>
      </c>
      <c r="AK226" s="74">
        <f t="shared" si="1122"/>
        <v>30.652350105355193</v>
      </c>
      <c r="AL226" s="74">
        <f t="shared" si="1123"/>
        <v>19.785101526246308</v>
      </c>
      <c r="AM226" s="74">
        <f t="shared" si="1124"/>
        <v>22.321681550908171</v>
      </c>
      <c r="AO226" s="118">
        <f>Northeast!V226</f>
        <v>1.0138868243781727</v>
      </c>
      <c r="AP226" s="118">
        <f>Midwest!V226</f>
        <v>0.99793956529355654</v>
      </c>
      <c r="AQ226" s="118">
        <f>South!V226</f>
        <v>0.99523743482768257</v>
      </c>
      <c r="AR226" s="118">
        <f>West!V226</f>
        <v>0.98948191186969159</v>
      </c>
      <c r="AS226" s="118">
        <f t="shared" si="1125"/>
        <v>0.99726537286901162</v>
      </c>
      <c r="AU226" s="124">
        <f t="shared" si="1139"/>
        <v>1823.7265452709657</v>
      </c>
      <c r="AV226" s="124">
        <f t="shared" si="1140"/>
        <v>1772.9522347075206</v>
      </c>
      <c r="AW226" s="124">
        <f t="shared" si="1141"/>
        <v>1671.7152811461185</v>
      </c>
      <c r="AX226" s="124">
        <f t="shared" si="1142"/>
        <v>1552.4744034332591</v>
      </c>
      <c r="AY226" s="124">
        <f t="shared" si="1143"/>
        <v>1699.5673245941409</v>
      </c>
      <c r="BB226" s="71">
        <f t="shared" si="990"/>
        <v>1.071257871876284</v>
      </c>
      <c r="BC226" s="71">
        <f t="shared" si="991"/>
        <v>1.0673960670388607</v>
      </c>
      <c r="BD226" s="71">
        <f t="shared" si="992"/>
        <v>1.1198970873054988</v>
      </c>
      <c r="BE226" s="71">
        <f t="shared" si="993"/>
        <v>0.96539242594118058</v>
      </c>
      <c r="BF226" s="71"/>
      <c r="BG226" s="712" t="s">
        <v>1541</v>
      </c>
      <c r="BH226" s="71"/>
      <c r="BI226" s="71"/>
      <c r="BJ226" s="71"/>
      <c r="BK226" s="71"/>
      <c r="BL226" s="71"/>
      <c r="BM226" s="71"/>
      <c r="BN226" s="71"/>
      <c r="BO226" s="71"/>
      <c r="BP226" s="71"/>
      <c r="BQ226" s="147">
        <f>Northeast!AK226</f>
        <v>1.0732858764641389</v>
      </c>
      <c r="BR226" s="147">
        <f>Midwest!AK226</f>
        <v>1.0794357502733751</v>
      </c>
      <c r="BS226" s="147">
        <f>South!AK226</f>
        <v>1.1171289663412596</v>
      </c>
      <c r="BT226" s="147">
        <f>West!AK226</f>
        <v>0.97072861106763597</v>
      </c>
      <c r="BU226" s="72"/>
      <c r="BV226" s="147">
        <f>Northeast!AH226</f>
        <v>0.99811047118728868</v>
      </c>
      <c r="BW226" s="147">
        <f>Midwest!AH226</f>
        <v>0.98884631787351351</v>
      </c>
      <c r="BX226" s="147">
        <f>South!AH226</f>
        <v>1.0024778884512369</v>
      </c>
      <c r="BY226" s="147">
        <f>West!AH226</f>
        <v>0.99450290733618485</v>
      </c>
      <c r="CA226" s="147">
        <f>Northeast!AI226</f>
        <v>1.1022554997059364</v>
      </c>
      <c r="CB226" s="147">
        <f>Midwest!AI226</f>
        <v>1.1309375376439603</v>
      </c>
      <c r="CC226" s="147">
        <f>South!AI226</f>
        <v>1.1291014588481507</v>
      </c>
      <c r="CD226" s="147">
        <f>West!AI226</f>
        <v>1.1148337584826933</v>
      </c>
      <c r="CF226" s="147">
        <f>Northeast!AJ226</f>
        <v>1.0324970699150156</v>
      </c>
      <c r="CG226" s="147">
        <f>Midwest!AJ226</f>
        <v>1.0061096906419809</v>
      </c>
      <c r="CH226" s="147">
        <f>South!AJ226</f>
        <v>0.99646057448434133</v>
      </c>
      <c r="CI226" s="147">
        <f>West!AJ226</f>
        <v>0.96758597360384935</v>
      </c>
      <c r="CK226" s="73">
        <f t="shared" si="994"/>
        <v>1.1889631553905928</v>
      </c>
      <c r="CL226" s="73">
        <f t="shared" si="995"/>
        <v>1.2128954279110369</v>
      </c>
      <c r="CM226" s="73">
        <f t="shared" si="1126"/>
        <v>1.0080885624887077</v>
      </c>
      <c r="CN226" s="73">
        <f t="shared" si="1127"/>
        <v>0.99745805132816812</v>
      </c>
      <c r="CO226" s="73">
        <f t="shared" si="1128"/>
        <v>1.1230351045655806</v>
      </c>
      <c r="CP226" s="73">
        <f t="shared" si="1129"/>
        <v>0.99846825961065511</v>
      </c>
      <c r="CQ226" s="73">
        <f t="shared" si="1130"/>
        <v>1.0757279079245583</v>
      </c>
      <c r="CR226" s="73">
        <f t="shared" si="1131"/>
        <v>1.4420879751279296</v>
      </c>
      <c r="CS226" s="73">
        <f t="shared" si="1132"/>
        <v>1.4420879751279296</v>
      </c>
      <c r="CT226" s="73"/>
      <c r="CU226" s="73">
        <f t="shared" si="1133"/>
        <v>1.1275113520584596</v>
      </c>
      <c r="CV226" s="533">
        <f t="shared" si="1041"/>
        <v>1.0039858482381194</v>
      </c>
      <c r="CW226" s="71">
        <f t="shared" si="1042"/>
        <v>1.2080802035601697</v>
      </c>
      <c r="CX226" s="53"/>
      <c r="CZ226" s="71">
        <f t="shared" si="1076"/>
        <v>0.13329971393647724</v>
      </c>
      <c r="DA226" s="71">
        <f t="shared" si="1077"/>
        <v>0.21725775795314189</v>
      </c>
      <c r="DB226" s="71">
        <f t="shared" si="1078"/>
        <v>0.47637524878567</v>
      </c>
      <c r="DC226" s="71">
        <f t="shared" si="1079"/>
        <v>0.17306727932471089</v>
      </c>
      <c r="DE226" s="71">
        <f t="shared" si="1090"/>
        <v>0.13099432437808203</v>
      </c>
      <c r="DF226" s="71">
        <f t="shared" si="1091"/>
        <v>0.21681224860058945</v>
      </c>
      <c r="DG226" s="71">
        <f t="shared" si="1092"/>
        <v>0.48003220760771181</v>
      </c>
      <c r="DH226" s="71">
        <f t="shared" si="1093"/>
        <v>0.17213654171770854</v>
      </c>
      <c r="DI226" s="71">
        <f t="shared" si="1094"/>
        <v>0.99997532230409181</v>
      </c>
      <c r="DJ226" s="71"/>
      <c r="DK226" s="71">
        <f t="shared" si="1095"/>
        <v>0.13099755709596075</v>
      </c>
      <c r="DL226" s="71">
        <f t="shared" si="1096"/>
        <v>0.21681759915936905</v>
      </c>
      <c r="DM226" s="71">
        <f t="shared" si="1097"/>
        <v>0.48004405398889871</v>
      </c>
      <c r="DN226" s="71">
        <f t="shared" si="1098"/>
        <v>0.17214078975577152</v>
      </c>
      <c r="DQ226" s="71">
        <f t="shared" si="1061"/>
        <v>-9.4732547199866523E-3</v>
      </c>
      <c r="DR226" s="71">
        <f t="shared" si="1062"/>
        <v>4.1096457207687974E-3</v>
      </c>
      <c r="DS226" s="71">
        <f t="shared" si="1063"/>
        <v>7.833157555510336E-3</v>
      </c>
      <c r="DT226" s="71">
        <f t="shared" si="1064"/>
        <v>1.3730974638914432E-2</v>
      </c>
      <c r="DV226" s="71">
        <f t="shared" si="1080"/>
        <v>0.1948191250167757</v>
      </c>
      <c r="DW226" s="71">
        <f t="shared" si="1081"/>
        <v>0.23633904625669799</v>
      </c>
      <c r="DX226" s="71">
        <f t="shared" si="1082"/>
        <v>0.35340477756718786</v>
      </c>
      <c r="DY226" s="71">
        <f t="shared" si="1083"/>
        <v>0.21543705115933839</v>
      </c>
      <c r="DZ226" s="71"/>
      <c r="EB226" s="71">
        <f t="shared" si="1099"/>
        <v>-3.0494432207539808E-3</v>
      </c>
      <c r="EC226" s="71">
        <f t="shared" si="1100"/>
        <v>-9.1362393328428895E-3</v>
      </c>
      <c r="ED226" s="71">
        <f t="shared" si="1101"/>
        <v>4.366150511691585E-3</v>
      </c>
      <c r="EE226" s="71">
        <f t="shared" si="1102"/>
        <v>5.6999422773927775E-3</v>
      </c>
      <c r="EG226" s="71">
        <f t="shared" si="1047"/>
        <v>-1.1144893068438715E-3</v>
      </c>
      <c r="EH226" s="71">
        <f t="shared" si="1048"/>
        <v>-1.3855708806124018E-3</v>
      </c>
      <c r="EI226" s="71">
        <f t="shared" si="1049"/>
        <v>7.1672179873419036E-4</v>
      </c>
      <c r="EJ226" s="71">
        <f t="shared" si="1050"/>
        <v>-1.6177181752608635E-3</v>
      </c>
      <c r="EL226" s="71">
        <f t="shared" si="1051"/>
        <v>1.1417352343966266E-2</v>
      </c>
      <c r="EM226" s="71">
        <f t="shared" si="1052"/>
        <v>1.1284239005587601E-2</v>
      </c>
      <c r="EN226" s="71">
        <f t="shared" si="1053"/>
        <v>8.7325296575906947E-3</v>
      </c>
      <c r="EO226" s="71">
        <f t="shared" si="1054"/>
        <v>1.1891343137470221E-2</v>
      </c>
      <c r="EQ226" s="71">
        <f t="shared" si="1055"/>
        <v>3.7771877096765584E-2</v>
      </c>
      <c r="ER226" s="71">
        <f t="shared" si="1056"/>
        <v>-2.0742771437624389E-4</v>
      </c>
      <c r="ES226" s="71">
        <f t="shared" si="1057"/>
        <v>-3.6365928946363743E-2</v>
      </c>
      <c r="ET226" s="71">
        <f t="shared" si="1058"/>
        <v>-1.835219134179596E-2</v>
      </c>
      <c r="EW226" s="71">
        <f t="shared" si="1103"/>
        <v>1.0057906934397456</v>
      </c>
      <c r="EX226" s="71">
        <f t="shared" si="1104"/>
        <v>1.2389477622092637</v>
      </c>
      <c r="EY226" s="71">
        <f t="shared" si="1084"/>
        <v>1.0757279079245583</v>
      </c>
      <c r="EZ226" s="71"/>
      <c r="FA226" s="71">
        <f t="shared" si="1105"/>
        <v>1.0006970128678889</v>
      </c>
      <c r="FB226" s="71">
        <f t="shared" si="977"/>
        <v>1.0276998368949175</v>
      </c>
      <c r="FC226" s="71">
        <f t="shared" si="1085"/>
        <v>1.0080885624887077</v>
      </c>
      <c r="FD226" s="71"/>
      <c r="FE226" s="71">
        <f t="shared" si="1106"/>
        <v>0.99961924373122268</v>
      </c>
      <c r="FF226" s="71">
        <f t="shared" si="1107"/>
        <v>1.0148155285442266</v>
      </c>
      <c r="FG226" s="71">
        <f t="shared" si="1086"/>
        <v>0.99745805132816812</v>
      </c>
      <c r="FH226" s="71"/>
      <c r="FI226" s="71">
        <f t="shared" si="1108"/>
        <v>1.0102332562916227</v>
      </c>
      <c r="FJ226" s="71">
        <f t="shared" si="1109"/>
        <v>1.1811810399530382</v>
      </c>
      <c r="FK226" s="71">
        <f t="shared" si="1087"/>
        <v>1.1230351045655806</v>
      </c>
      <c r="FM226" s="71">
        <f t="shared" si="1110"/>
        <v>0.98440945170586491</v>
      </c>
      <c r="FN226" s="71">
        <f t="shared" si="1111"/>
        <v>0.98848723448670706</v>
      </c>
      <c r="FO226" s="71">
        <f t="shared" si="1088"/>
        <v>0.99846825961065511</v>
      </c>
      <c r="FQ226" s="238"/>
      <c r="GB226" s="118">
        <f t="shared" si="1072"/>
        <v>0.13348986532020157</v>
      </c>
      <c r="GC226" s="118">
        <f t="shared" si="1073"/>
        <v>0.21940868350571577</v>
      </c>
      <c r="GD226" s="118">
        <f t="shared" si="1074"/>
        <v>0.47464808722414559</v>
      </c>
      <c r="GE226" s="118">
        <f t="shared" si="1075"/>
        <v>0.17245336394993704</v>
      </c>
    </row>
    <row r="227" spans="1:187" x14ac:dyDescent="0.2">
      <c r="A227" s="75" t="s">
        <v>44</v>
      </c>
      <c r="B227" s="50">
        <f t="shared" si="1089"/>
        <v>2000</v>
      </c>
      <c r="D227" s="79">
        <f>Northeast!D227</f>
        <v>525.02200000000005</v>
      </c>
      <c r="E227" s="79">
        <f>Midwest!D227</f>
        <v>866.12700000000007</v>
      </c>
      <c r="F227" s="79">
        <f>South!D227</f>
        <v>1968.2830000000001</v>
      </c>
      <c r="G227" s="79">
        <f>West!D227</f>
        <v>709.19900000000007</v>
      </c>
      <c r="H227" s="79">
        <f t="shared" si="1112"/>
        <v>4068.6310000000003</v>
      </c>
      <c r="J227" s="321">
        <f t="shared" si="1144"/>
        <v>20227.432029409156</v>
      </c>
      <c r="K227" s="321">
        <f t="shared" si="1144"/>
        <v>24485.666828935307</v>
      </c>
      <c r="L227" s="321">
        <f t="shared" si="1144"/>
        <v>37143.162061519673</v>
      </c>
      <c r="M227" s="321">
        <f t="shared" si="1144"/>
        <v>22599.143414922353</v>
      </c>
      <c r="N227" s="321">
        <f t="shared" si="1113"/>
        <v>104455.40433478649</v>
      </c>
      <c r="P227" s="84">
        <f t="shared" si="1145"/>
        <v>37.150451147479217</v>
      </c>
      <c r="Q227" s="84">
        <f t="shared" si="1145"/>
        <v>43.668983792992734</v>
      </c>
      <c r="R227" s="84">
        <f t="shared" si="1145"/>
        <v>62.745493450841778</v>
      </c>
      <c r="S227" s="84">
        <f t="shared" si="1145"/>
        <v>35.475019883892436</v>
      </c>
      <c r="T227" s="79">
        <f t="shared" si="1114"/>
        <v>179.03994827520617</v>
      </c>
      <c r="V227" s="84">
        <f t="shared" si="1134"/>
        <v>25.95593940133665</v>
      </c>
      <c r="W227" s="84">
        <f t="shared" si="1135"/>
        <v>35.372816515516611</v>
      </c>
      <c r="X227" s="84">
        <f t="shared" si="1136"/>
        <v>52.991799587228513</v>
      </c>
      <c r="Y227" s="84">
        <f t="shared" si="1137"/>
        <v>31.381676153783406</v>
      </c>
      <c r="Z227" s="84">
        <f t="shared" si="1138"/>
        <v>38.950890343210666</v>
      </c>
      <c r="AC227" s="84">
        <f t="shared" si="1115"/>
        <v>14.132318283720885</v>
      </c>
      <c r="AD227" s="84">
        <f t="shared" si="1116"/>
        <v>19.83391699943752</v>
      </c>
      <c r="AE227" s="84">
        <f t="shared" si="1117"/>
        <v>31.369312627082291</v>
      </c>
      <c r="AF227" s="84">
        <f t="shared" si="1118"/>
        <v>19.99150394618988</v>
      </c>
      <c r="AG227" s="84">
        <f t="shared" si="1119"/>
        <v>22.724710541951339</v>
      </c>
      <c r="AI227" s="74">
        <f t="shared" si="1120"/>
        <v>14.510420291901422</v>
      </c>
      <c r="AJ227" s="74">
        <f t="shared" si="1121"/>
        <v>19.9777762788339</v>
      </c>
      <c r="AK227" s="74">
        <f t="shared" si="1122"/>
        <v>30.958315274846846</v>
      </c>
      <c r="AL227" s="74">
        <f t="shared" si="1123"/>
        <v>20.050852534712803</v>
      </c>
      <c r="AM227" s="74">
        <f t="shared" si="1124"/>
        <v>22.705977345124182</v>
      </c>
      <c r="AO227" s="118">
        <f>Northeast!V227</f>
        <v>0.97394272525713377</v>
      </c>
      <c r="AP227" s="118">
        <f>Midwest!V227</f>
        <v>0.99279903441761952</v>
      </c>
      <c r="AQ227" s="118">
        <f>South!V227</f>
        <v>1.013275830696426</v>
      </c>
      <c r="AR227" s="118">
        <f>West!V227</f>
        <v>0.99704009650361869</v>
      </c>
      <c r="AS227" s="118">
        <f t="shared" si="1125"/>
        <v>1.0008250337143572</v>
      </c>
      <c r="AU227" s="124">
        <f t="shared" si="1139"/>
        <v>1836.637052764052</v>
      </c>
      <c r="AV227" s="124">
        <f t="shared" si="1140"/>
        <v>1783.4508693628077</v>
      </c>
      <c r="AW227" s="124">
        <f t="shared" si="1141"/>
        <v>1689.2878788003386</v>
      </c>
      <c r="AX227" s="124">
        <f t="shared" si="1142"/>
        <v>1569.7506419853091</v>
      </c>
      <c r="AY227" s="124">
        <f t="shared" si="1143"/>
        <v>1714.0324085230791</v>
      </c>
      <c r="BB227" s="71">
        <f t="shared" si="990"/>
        <v>1.1103235913699265</v>
      </c>
      <c r="BC227" s="71">
        <f t="shared" si="991"/>
        <v>1.0848212531418253</v>
      </c>
      <c r="BD227" s="71">
        <f t="shared" si="992"/>
        <v>1.1310756592894711</v>
      </c>
      <c r="BE227" s="71">
        <f t="shared" si="993"/>
        <v>0.97835945623007992</v>
      </c>
      <c r="BF227" s="71"/>
      <c r="BG227" s="71"/>
      <c r="BH227" s="71"/>
      <c r="BI227" s="71"/>
      <c r="BJ227" s="71"/>
      <c r="BK227" s="71"/>
      <c r="BL227" s="71"/>
      <c r="BM227" s="71"/>
      <c r="BN227" s="71"/>
      <c r="BO227" s="71"/>
      <c r="BP227" s="71"/>
      <c r="BQ227" s="147">
        <f>Northeast!AK227</f>
        <v>1.1122646778370062</v>
      </c>
      <c r="BR227" s="147">
        <f>Midwest!AK227</f>
        <v>1.0966563253430832</v>
      </c>
      <c r="BS227" s="147">
        <f>South!AK227</f>
        <v>1.1285219123513952</v>
      </c>
      <c r="BT227" s="147">
        <f>West!AK227</f>
        <v>0.9842641291284695</v>
      </c>
      <c r="BU227" s="72"/>
      <c r="BV227" s="147">
        <f>Northeast!AH227</f>
        <v>0.99825483402848414</v>
      </c>
      <c r="BW227" s="147">
        <f>Midwest!AH227</f>
        <v>0.98920803908411747</v>
      </c>
      <c r="BX227" s="147">
        <f>South!AH227</f>
        <v>1.0022629130282059</v>
      </c>
      <c r="BY227" s="147">
        <f>West!AH227</f>
        <v>0.99400092645495675</v>
      </c>
      <c r="CA227" s="147">
        <f>Northeast!AI227</f>
        <v>1.110058576282932</v>
      </c>
      <c r="CB227" s="147">
        <f>Midwest!AI227</f>
        <v>1.1376344467841168</v>
      </c>
      <c r="CC227" s="147">
        <f>South!AI227</f>
        <v>1.1409702536548407</v>
      </c>
      <c r="CD227" s="147">
        <f>West!AI227</f>
        <v>1.1272398464122799</v>
      </c>
      <c r="CF227" s="147">
        <f>Northeast!AJ227</f>
        <v>0.99181978295237871</v>
      </c>
      <c r="CG227" s="147">
        <f>Midwest!AJ227</f>
        <v>1.0009270742700134</v>
      </c>
      <c r="CH227" s="147">
        <f>South!AJ227</f>
        <v>1.0145211394120024</v>
      </c>
      <c r="CI227" s="147">
        <f>West!AJ227</f>
        <v>0.97497690551474925</v>
      </c>
      <c r="CK227" s="73">
        <f t="shared" si="994"/>
        <v>1.2027913116809139</v>
      </c>
      <c r="CL227" s="73">
        <f t="shared" si="995"/>
        <v>1.2487190224203342</v>
      </c>
      <c r="CM227" s="73">
        <f t="shared" si="1126"/>
        <v>1.0092401987000326</v>
      </c>
      <c r="CN227" s="73">
        <f t="shared" si="1127"/>
        <v>0.9973652640109687</v>
      </c>
      <c r="CO227" s="73">
        <f t="shared" si="1128"/>
        <v>1.133343681850502</v>
      </c>
      <c r="CP227" s="73">
        <f t="shared" si="1129"/>
        <v>1.0020315343866983</v>
      </c>
      <c r="CQ227" s="73">
        <f t="shared" si="1130"/>
        <v>1.0923779658549517</v>
      </c>
      <c r="CR227" s="73">
        <f t="shared" si="1131"/>
        <v>1.5019483908978619</v>
      </c>
      <c r="CS227" s="73">
        <f t="shared" si="1132"/>
        <v>1.5019483908978624</v>
      </c>
      <c r="CT227" s="73"/>
      <c r="CU227" s="73">
        <f t="shared" si="1133"/>
        <v>1.1431199286805658</v>
      </c>
      <c r="CV227" s="533">
        <f t="shared" si="1041"/>
        <v>1.0086260213795883</v>
      </c>
      <c r="CW227" s="71">
        <f t="shared" si="1042"/>
        <v>1.238039665794413</v>
      </c>
      <c r="CX227" s="53"/>
      <c r="CZ227" s="71">
        <f t="shared" si="1076"/>
        <v>0.12904143924578071</v>
      </c>
      <c r="DA227" s="71">
        <f t="shared" si="1077"/>
        <v>0.21287922153667904</v>
      </c>
      <c r="DB227" s="71">
        <f t="shared" si="1078"/>
        <v>0.48377033945816172</v>
      </c>
      <c r="DC227" s="71">
        <f t="shared" si="1079"/>
        <v>0.17430899975937852</v>
      </c>
      <c r="DE227" s="71">
        <f t="shared" si="1090"/>
        <v>0.13115905585607282</v>
      </c>
      <c r="DF227" s="71">
        <f t="shared" si="1091"/>
        <v>0.21506106106062223</v>
      </c>
      <c r="DG227" s="71">
        <f t="shared" si="1092"/>
        <v>0.4800633010769963</v>
      </c>
      <c r="DH227" s="71">
        <f t="shared" si="1093"/>
        <v>0.17368739977032166</v>
      </c>
      <c r="DI227" s="71">
        <f t="shared" si="1094"/>
        <v>0.99997081776401298</v>
      </c>
      <c r="DJ227" s="71"/>
      <c r="DK227" s="71">
        <f t="shared" si="1095"/>
        <v>0.13116288348229133</v>
      </c>
      <c r="DL227" s="71">
        <f t="shared" si="1096"/>
        <v>0.21506733720640969</v>
      </c>
      <c r="DM227" s="71">
        <f t="shared" si="1097"/>
        <v>0.48007731080637228</v>
      </c>
      <c r="DN227" s="71">
        <f t="shared" si="1098"/>
        <v>0.17369246850492673</v>
      </c>
      <c r="DQ227" s="71">
        <f t="shared" si="1061"/>
        <v>3.5673331707492602E-2</v>
      </c>
      <c r="DR227" s="71">
        <f t="shared" si="1062"/>
        <v>1.5827395127175306E-2</v>
      </c>
      <c r="DS227" s="71">
        <f t="shared" si="1063"/>
        <v>1.0146763120223735E-2</v>
      </c>
      <c r="DT227" s="71">
        <f t="shared" si="1064"/>
        <v>1.3847349984604192E-2</v>
      </c>
      <c r="DV227" s="71">
        <f t="shared" si="1080"/>
        <v>0.1936465820818509</v>
      </c>
      <c r="DW227" s="71">
        <f t="shared" si="1081"/>
        <v>0.23441263747787641</v>
      </c>
      <c r="DX227" s="71">
        <f t="shared" si="1082"/>
        <v>0.35558870599431486</v>
      </c>
      <c r="DY227" s="71">
        <f t="shared" si="1083"/>
        <v>0.21635207444595783</v>
      </c>
      <c r="DZ227" s="71"/>
      <c r="EB227" s="71">
        <f t="shared" si="1099"/>
        <v>-6.0368082660403723E-3</v>
      </c>
      <c r="EC227" s="71">
        <f t="shared" si="1100"/>
        <v>-8.1844403270590789E-3</v>
      </c>
      <c r="ED227" s="71">
        <f t="shared" si="1101"/>
        <v>6.1606640543828296E-3</v>
      </c>
      <c r="EE227" s="71">
        <f t="shared" si="1102"/>
        <v>4.2382941212814164E-3</v>
      </c>
      <c r="EG227" s="71">
        <f t="shared" si="1047"/>
        <v>1.4462567654319259E-4</v>
      </c>
      <c r="EH227" s="71">
        <f t="shared" si="1048"/>
        <v>3.6573435240909582E-4</v>
      </c>
      <c r="EI227" s="71">
        <f t="shared" si="1049"/>
        <v>-2.1446705099866756E-4</v>
      </c>
      <c r="EJ227" s="71">
        <f t="shared" si="1050"/>
        <v>-5.0488300134100687E-4</v>
      </c>
      <c r="EL227" s="71">
        <f t="shared" si="1051"/>
        <v>7.054250587663553E-3</v>
      </c>
      <c r="EM227" s="71">
        <f t="shared" si="1052"/>
        <v>5.9040917719926896E-3</v>
      </c>
      <c r="EN227" s="71">
        <f t="shared" si="1053"/>
        <v>1.0456852875028566E-2</v>
      </c>
      <c r="EO227" s="71">
        <f t="shared" si="1054"/>
        <v>1.1066732616954173E-2</v>
      </c>
      <c r="EQ227" s="71">
        <f t="shared" si="1055"/>
        <v>-4.0194066606558422E-2</v>
      </c>
      <c r="ER227" s="71">
        <f t="shared" si="1056"/>
        <v>-5.164457354874699E-3</v>
      </c>
      <c r="ES227" s="71">
        <f t="shared" si="1057"/>
        <v>1.7962421439789506E-2</v>
      </c>
      <c r="ET227" s="71">
        <f t="shared" si="1058"/>
        <v>7.6095015037507437E-3</v>
      </c>
      <c r="EW227" s="71">
        <f t="shared" si="1103"/>
        <v>1.015477945498799</v>
      </c>
      <c r="EX227" s="71">
        <f t="shared" si="1104"/>
        <v>1.2581241281485978</v>
      </c>
      <c r="EY227" s="71">
        <f t="shared" si="1084"/>
        <v>1.0923779658549517</v>
      </c>
      <c r="EZ227" s="71"/>
      <c r="FA227" s="71">
        <f t="shared" si="1105"/>
        <v>1.001142395870936</v>
      </c>
      <c r="FB227" s="71">
        <f t="shared" si="977"/>
        <v>1.028873876945148</v>
      </c>
      <c r="FC227" s="71">
        <f t="shared" si="1085"/>
        <v>1.0092401987000326</v>
      </c>
      <c r="FD227" s="71"/>
      <c r="FE227" s="71">
        <f t="shared" si="1106"/>
        <v>0.99990697622112945</v>
      </c>
      <c r="FF227" s="71">
        <f t="shared" si="1107"/>
        <v>1.0147211265689049</v>
      </c>
      <c r="FG227" s="71">
        <f t="shared" si="1086"/>
        <v>0.9973652640109687</v>
      </c>
      <c r="FH227" s="71"/>
      <c r="FI227" s="71">
        <f t="shared" si="1108"/>
        <v>1.0091792119792276</v>
      </c>
      <c r="FJ227" s="71">
        <f t="shared" si="1109"/>
        <v>1.1920233511046117</v>
      </c>
      <c r="FK227" s="71">
        <f t="shared" si="1087"/>
        <v>1.133343681850502</v>
      </c>
      <c r="FM227" s="71">
        <f t="shared" si="1110"/>
        <v>1.0035687411610186</v>
      </c>
      <c r="FN227" s="71">
        <f t="shared" si="1111"/>
        <v>0.99201488956756123</v>
      </c>
      <c r="FO227" s="71">
        <f t="shared" si="1088"/>
        <v>1.0020315343866983</v>
      </c>
      <c r="FQ227" s="238"/>
      <c r="GB227" s="118">
        <f t="shared" si="1072"/>
        <v>0.13179699630014102</v>
      </c>
      <c r="GC227" s="118">
        <f t="shared" si="1073"/>
        <v>0.21693095197668993</v>
      </c>
      <c r="GD227" s="118">
        <f t="shared" si="1074"/>
        <v>0.47781736742587855</v>
      </c>
      <c r="GE227" s="118">
        <f t="shared" si="1075"/>
        <v>0.17345468429729052</v>
      </c>
    </row>
    <row r="228" spans="1:187" x14ac:dyDescent="0.2">
      <c r="A228" s="75" t="s">
        <v>44</v>
      </c>
      <c r="B228" s="50">
        <f t="shared" si="1089"/>
        <v>2001</v>
      </c>
      <c r="D228" s="79">
        <f>Northeast!D228</f>
        <v>539.49099999999999</v>
      </c>
      <c r="E228" s="79">
        <f>Midwest!D228</f>
        <v>890.76099999999997</v>
      </c>
      <c r="F228" s="79">
        <f>South!D228</f>
        <v>1968.874</v>
      </c>
      <c r="G228" s="79">
        <f>West!D228</f>
        <v>700.75700000000006</v>
      </c>
      <c r="H228" s="79">
        <f t="shared" si="1112"/>
        <v>4099.8829999999998</v>
      </c>
      <c r="J228" s="321">
        <f t="shared" si="1144"/>
        <v>20330.688183619135</v>
      </c>
      <c r="K228" s="321">
        <f t="shared" si="1144"/>
        <v>24551.571317841022</v>
      </c>
      <c r="L228" s="321">
        <f t="shared" si="1144"/>
        <v>37769.85440780739</v>
      </c>
      <c r="M228" s="321">
        <f t="shared" si="1144"/>
        <v>22942.060444777275</v>
      </c>
      <c r="N228" s="321">
        <f t="shared" si="1113"/>
        <v>105594.17435404482</v>
      </c>
      <c r="P228" s="84">
        <f t="shared" si="1145"/>
        <v>37.615996433606391</v>
      </c>
      <c r="Q228" s="84">
        <f t="shared" si="1145"/>
        <v>44.068274907866439</v>
      </c>
      <c r="R228" s="84">
        <f t="shared" si="1145"/>
        <v>64.513710398010431</v>
      </c>
      <c r="S228" s="84">
        <f t="shared" si="1145"/>
        <v>36.431506163491569</v>
      </c>
      <c r="T228" s="79">
        <f t="shared" si="1114"/>
        <v>182.62948790297483</v>
      </c>
      <c r="V228" s="84">
        <f t="shared" si="1134"/>
        <v>26.535796286260457</v>
      </c>
      <c r="W228" s="84">
        <f t="shared" si="1135"/>
        <v>36.28122161585258</v>
      </c>
      <c r="X228" s="84">
        <f t="shared" si="1136"/>
        <v>52.128186112176671</v>
      </c>
      <c r="Y228" s="84">
        <f t="shared" si="1137"/>
        <v>30.544640996250461</v>
      </c>
      <c r="Z228" s="84">
        <f t="shared" si="1138"/>
        <v>38.826791582777808</v>
      </c>
      <c r="AC228" s="84">
        <f t="shared" si="1115"/>
        <v>14.342063248336949</v>
      </c>
      <c r="AD228" s="84">
        <f t="shared" si="1116"/>
        <v>20.213203304697412</v>
      </c>
      <c r="AE228" s="84">
        <f t="shared" si="1117"/>
        <v>30.518691110048433</v>
      </c>
      <c r="AF228" s="84">
        <f t="shared" si="1118"/>
        <v>19.234917075765502</v>
      </c>
      <c r="AG228" s="84">
        <f t="shared" si="1119"/>
        <v>22.449184121778494</v>
      </c>
      <c r="AI228" s="74">
        <f t="shared" si="1120"/>
        <v>14.519924605636101</v>
      </c>
      <c r="AJ228" s="74">
        <f t="shared" si="1121"/>
        <v>20.366382737834318</v>
      </c>
      <c r="AK228" s="74">
        <f t="shared" si="1122"/>
        <v>31.005546183340059</v>
      </c>
      <c r="AL228" s="74">
        <f t="shared" si="1123"/>
        <v>19.078847917888975</v>
      </c>
      <c r="AM228" s="74">
        <f t="shared" si="1124"/>
        <v>22.663628014264162</v>
      </c>
      <c r="AO228" s="118">
        <f>Northeast!V228</f>
        <v>0.98775053162258752</v>
      </c>
      <c r="AP228" s="118">
        <f>Midwest!V228</f>
        <v>0.99247881005141148</v>
      </c>
      <c r="AQ228" s="118">
        <f>South!V228</f>
        <v>0.98429780690161739</v>
      </c>
      <c r="AR228" s="118">
        <f>West!V228</f>
        <v>1.0081802191908134</v>
      </c>
      <c r="AS228" s="118">
        <f t="shared" si="1125"/>
        <v>0.9905379715749526</v>
      </c>
      <c r="AU228" s="124">
        <f t="shared" si="1139"/>
        <v>1850.2077300026858</v>
      </c>
      <c r="AV228" s="124">
        <f t="shared" si="1140"/>
        <v>1794.9268638395909</v>
      </c>
      <c r="AW228" s="124">
        <f t="shared" si="1141"/>
        <v>1708.0741085587779</v>
      </c>
      <c r="AX228" s="124">
        <f t="shared" si="1142"/>
        <v>1587.9788239240363</v>
      </c>
      <c r="AY228" s="124">
        <f t="shared" si="1143"/>
        <v>1729.5413219543693</v>
      </c>
      <c r="BB228" s="71">
        <f t="shared" si="990"/>
        <v>1.1110508524379801</v>
      </c>
      <c r="BC228" s="71">
        <f t="shared" si="991"/>
        <v>1.1059231285431674</v>
      </c>
      <c r="BD228" s="71">
        <f t="shared" si="992"/>
        <v>1.1328012612961864</v>
      </c>
      <c r="BE228" s="71">
        <f t="shared" si="993"/>
        <v>0.93093155226826418</v>
      </c>
      <c r="BF228" s="71"/>
      <c r="BG228" s="71">
        <f t="shared" ref="BG228:BG238" si="1146">V228/V$247</f>
        <v>1.249751318082317</v>
      </c>
      <c r="BH228" s="71">
        <f t="shared" ref="BH228:BH238" si="1147">W228/W$247</f>
        <v>1.266997085289034</v>
      </c>
      <c r="BI228" s="71">
        <f t="shared" ref="BI228:BI238" si="1148">X228/X$247</f>
        <v>1.2879263368697611</v>
      </c>
      <c r="BJ228" s="71">
        <f t="shared" ref="BJ228:BJ238" si="1149">Y228/Y$247</f>
        <v>1.046569312942037</v>
      </c>
      <c r="BK228" s="71"/>
      <c r="BL228" s="71">
        <f t="shared" ref="BL228:BO229" si="1150">BQ228*BV228*CA228*CF228</f>
        <v>1.249751318082317</v>
      </c>
      <c r="BM228" s="71">
        <f t="shared" si="1150"/>
        <v>1.2669970852890338</v>
      </c>
      <c r="BN228" s="71">
        <f t="shared" si="1150"/>
        <v>1.2879263368697609</v>
      </c>
      <c r="BO228" s="71">
        <f t="shared" si="1150"/>
        <v>1.046569312942037</v>
      </c>
      <c r="BP228" s="71"/>
      <c r="BQ228" s="147">
        <f>Northeast!AK228</f>
        <v>1.1129898638211058</v>
      </c>
      <c r="BR228" s="147">
        <f>Midwest!AK228</f>
        <v>1.117763286843884</v>
      </c>
      <c r="BS228" s="147">
        <f>South!AK228</f>
        <v>1.1306729527313601</v>
      </c>
      <c r="BT228" s="147">
        <f>West!AK228</f>
        <v>0.93716476884011857</v>
      </c>
      <c r="BU228" s="72"/>
      <c r="BV228" s="147">
        <f>Northeast!AH228</f>
        <v>0.99825783554176473</v>
      </c>
      <c r="BW228" s="147">
        <f>Midwest!AH228</f>
        <v>0.9894072757263761</v>
      </c>
      <c r="BX228" s="147">
        <f>South!AH228</f>
        <v>1.0018823379118469</v>
      </c>
      <c r="BY228" s="147">
        <f>West!AH228</f>
        <v>0.99334885734173617</v>
      </c>
      <c r="CA228" s="147">
        <f>Northeast!AI228</f>
        <v>1.1182606577078069</v>
      </c>
      <c r="CB228" s="147">
        <f>Midwest!AI228</f>
        <v>1.1449547979371359</v>
      </c>
      <c r="CC228" s="147">
        <f>South!AI228</f>
        <v>1.1536587537037053</v>
      </c>
      <c r="CD228" s="147">
        <f>West!AI228</f>
        <v>1.1403295260463644</v>
      </c>
      <c r="CF228" s="147">
        <f>Northeast!AJ228</f>
        <v>1.0058810364093693</v>
      </c>
      <c r="CG228" s="147">
        <f>Midwest!AJ228</f>
        <v>1.0006042282288037</v>
      </c>
      <c r="CH228" s="147">
        <f>South!AJ228</f>
        <v>0.98550750183415592</v>
      </c>
      <c r="CI228" s="147">
        <f>West!AJ228</f>
        <v>0.98587051188294239</v>
      </c>
      <c r="CK228" s="73">
        <f t="shared" si="994"/>
        <v>1.2159041103330224</v>
      </c>
      <c r="CL228" s="73">
        <f t="shared" si="995"/>
        <v>1.2447405643813563</v>
      </c>
      <c r="CM228" s="73">
        <f t="shared" si="1126"/>
        <v>1.0103134887063339</v>
      </c>
      <c r="CN228" s="73">
        <f t="shared" si="1127"/>
        <v>0.99711333397693114</v>
      </c>
      <c r="CO228" s="73">
        <f t="shared" si="1128"/>
        <v>1.1443475287066034</v>
      </c>
      <c r="CP228" s="73">
        <f t="shared" si="1129"/>
        <v>0.9917611384381011</v>
      </c>
      <c r="CQ228" s="73">
        <f t="shared" si="1130"/>
        <v>1.0887123384142885</v>
      </c>
      <c r="CR228" s="73">
        <f t="shared" si="1131"/>
        <v>1.513485168529537</v>
      </c>
      <c r="CS228" s="73">
        <f t="shared" si="1132"/>
        <v>1.5134851685295372</v>
      </c>
      <c r="CT228" s="73"/>
      <c r="CU228" s="73">
        <f t="shared" si="1133"/>
        <v>1.1433144646769811</v>
      </c>
      <c r="CV228" s="533">
        <f t="shared" si="1041"/>
        <v>0.99909724624407581</v>
      </c>
      <c r="CW228" s="71">
        <f t="shared" si="1042"/>
        <v>1.2458652739367784</v>
      </c>
      <c r="CX228" s="53"/>
      <c r="CZ228" s="71">
        <f t="shared" si="1076"/>
        <v>0.13158692577324768</v>
      </c>
      <c r="DA228" s="71">
        <f t="shared" si="1077"/>
        <v>0.2172649804884676</v>
      </c>
      <c r="DB228" s="71">
        <f t="shared" si="1078"/>
        <v>0.48022687476691411</v>
      </c>
      <c r="DC228" s="71">
        <f t="shared" si="1079"/>
        <v>0.17092121897137066</v>
      </c>
      <c r="DE228" s="71">
        <f t="shared" si="1090"/>
        <v>0.13031003889139753</v>
      </c>
      <c r="DF228" s="71">
        <f t="shared" si="1091"/>
        <v>0.21506464792484214</v>
      </c>
      <c r="DG228" s="71">
        <f t="shared" si="1092"/>
        <v>0.48199643625784411</v>
      </c>
      <c r="DH228" s="71">
        <f t="shared" si="1093"/>
        <v>0.17260956844766132</v>
      </c>
      <c r="DI228" s="71">
        <f t="shared" si="1094"/>
        <v>0.99998069152174507</v>
      </c>
      <c r="DK228" s="71">
        <f t="shared" si="1095"/>
        <v>0.13031255502853265</v>
      </c>
      <c r="DL228" s="71">
        <f t="shared" si="1096"/>
        <v>0.21506880057610139</v>
      </c>
      <c r="DM228" s="71">
        <f t="shared" si="1097"/>
        <v>0.48200574305525262</v>
      </c>
      <c r="DN228" s="71">
        <f t="shared" si="1098"/>
        <v>0.17261290134011337</v>
      </c>
      <c r="DQ228" s="71">
        <f t="shared" si="1061"/>
        <v>6.517780291612434E-4</v>
      </c>
      <c r="DR228" s="71">
        <f t="shared" si="1062"/>
        <v>1.9063776908805646E-2</v>
      </c>
      <c r="DS228" s="71">
        <f t="shared" si="1063"/>
        <v>1.9042545317507552E-3</v>
      </c>
      <c r="DT228" s="71">
        <f t="shared" si="1064"/>
        <v>-4.9035170950293132E-2</v>
      </c>
      <c r="DV228" s="71">
        <f t="shared" si="1080"/>
        <v>0.19253607794169339</v>
      </c>
      <c r="DW228" s="71">
        <f t="shared" si="1081"/>
        <v>0.23250876734470688</v>
      </c>
      <c r="DX228" s="71">
        <f t="shared" si="1082"/>
        <v>0.35768880848643714</v>
      </c>
      <c r="DY228" s="71">
        <f t="shared" si="1083"/>
        <v>0.21726634622716259</v>
      </c>
      <c r="DZ228" s="71"/>
      <c r="EB228" s="71">
        <f t="shared" si="1099"/>
        <v>-5.7512017812373847E-3</v>
      </c>
      <c r="EC228" s="71">
        <f t="shared" si="1100"/>
        <v>-8.1550370783684163E-3</v>
      </c>
      <c r="ED228" s="71">
        <f t="shared" si="1101"/>
        <v>5.8886156314844505E-3</v>
      </c>
      <c r="EE228" s="71">
        <f t="shared" si="1102"/>
        <v>4.216947862283861E-3</v>
      </c>
      <c r="EG228" s="71">
        <f t="shared" si="1047"/>
        <v>3.0067560564447973E-6</v>
      </c>
      <c r="EH228" s="71">
        <f t="shared" si="1048"/>
        <v>2.0138997352401076E-4</v>
      </c>
      <c r="EI228" s="71">
        <f t="shared" si="1049"/>
        <v>-3.7978796272874089E-4</v>
      </c>
      <c r="EJ228" s="71">
        <f t="shared" si="1050"/>
        <v>-6.5621979777975153E-4</v>
      </c>
      <c r="EL228" s="71">
        <f t="shared" si="1051"/>
        <v>7.361708629722746E-3</v>
      </c>
      <c r="EM228" s="71">
        <f t="shared" si="1052"/>
        <v>6.4140986092334961E-3</v>
      </c>
      <c r="EN228" s="71">
        <f t="shared" si="1053"/>
        <v>1.1059416869732684E-2</v>
      </c>
      <c r="EO228" s="71">
        <f t="shared" si="1054"/>
        <v>1.1545247690639455E-2</v>
      </c>
      <c r="EQ228" s="71">
        <f t="shared" si="1055"/>
        <v>1.4077669230991607E-2</v>
      </c>
      <c r="ER228" s="71">
        <f t="shared" si="1056"/>
        <v>-3.2259904564727195E-4</v>
      </c>
      <c r="ES228" s="71">
        <f t="shared" si="1057"/>
        <v>-2.9015257545320444E-2</v>
      </c>
      <c r="ET228" s="71">
        <f t="shared" si="1058"/>
        <v>1.1111235222027943E-2</v>
      </c>
      <c r="EW228" s="71">
        <f t="shared" si="1103"/>
        <v>0.99664435977725496</v>
      </c>
      <c r="EX228" s="71">
        <f t="shared" si="1104"/>
        <v>1.2539023162189762</v>
      </c>
      <c r="EY228" s="71">
        <f t="shared" si="1084"/>
        <v>1.0887123384142885</v>
      </c>
      <c r="EZ228" s="71"/>
      <c r="FA228" s="71">
        <f t="shared" si="1105"/>
        <v>1.0010634633932376</v>
      </c>
      <c r="FB228" s="71">
        <f t="shared" si="977"/>
        <v>1.0299680466495376</v>
      </c>
      <c r="FC228" s="71">
        <f t="shared" si="1085"/>
        <v>1.0103134887063339</v>
      </c>
      <c r="FD228" s="71"/>
      <c r="FE228" s="71">
        <f t="shared" si="1106"/>
        <v>0.99974740444335874</v>
      </c>
      <c r="FF228" s="71">
        <f t="shared" si="1107"/>
        <v>1.0144648125211035</v>
      </c>
      <c r="FG228" s="71">
        <f t="shared" si="1086"/>
        <v>0.99711333397693114</v>
      </c>
      <c r="FI228" s="71">
        <f t="shared" si="1108"/>
        <v>1.0097091879827083</v>
      </c>
      <c r="FJ228" s="71">
        <f t="shared" si="1109"/>
        <v>1.2035969299002642</v>
      </c>
      <c r="FK228" s="71">
        <f t="shared" si="1087"/>
        <v>1.1443475287066034</v>
      </c>
      <c r="FM228" s="71">
        <f t="shared" si="1110"/>
        <v>0.98975042641259459</v>
      </c>
      <c r="FN228" s="71">
        <f t="shared" si="1111"/>
        <v>0.98184715995713667</v>
      </c>
      <c r="FO228" s="71">
        <f t="shared" si="1088"/>
        <v>0.9917611384381011</v>
      </c>
      <c r="FQ228" s="238"/>
      <c r="GB228" s="118">
        <f t="shared" si="1072"/>
        <v>0.13125923730666331</v>
      </c>
      <c r="GC228" s="118">
        <f t="shared" si="1073"/>
        <v>0.21656777995106938</v>
      </c>
      <c r="GD228" s="118">
        <f t="shared" si="1074"/>
        <v>0.47899629088181728</v>
      </c>
      <c r="GE228" s="118">
        <f t="shared" si="1075"/>
        <v>0.17317669186045007</v>
      </c>
    </row>
    <row r="229" spans="1:187" x14ac:dyDescent="0.2">
      <c r="A229" s="75" t="s">
        <v>44</v>
      </c>
      <c r="B229" s="50">
        <f t="shared" si="1089"/>
        <v>2002</v>
      </c>
      <c r="D229" s="79">
        <f>Northeast!D229</f>
        <v>567.91800000000001</v>
      </c>
      <c r="E229" s="79">
        <f>Midwest!D229</f>
        <v>946.92399999999998</v>
      </c>
      <c r="F229" s="79">
        <f>South!D229</f>
        <v>2089.91</v>
      </c>
      <c r="G229" s="79">
        <f>West!D229</f>
        <v>712.04399999999998</v>
      </c>
      <c r="H229" s="79">
        <f t="shared" ref="H229:H237" si="1151">SUM(D229:G229)</f>
        <v>4316.7960000000003</v>
      </c>
      <c r="J229" s="321">
        <f t="shared" si="1144"/>
        <v>20381.799278423852</v>
      </c>
      <c r="K229" s="321">
        <f t="shared" si="1144"/>
        <v>24679.813349013893</v>
      </c>
      <c r="L229" s="321">
        <f t="shared" si="1144"/>
        <v>38176.065346623305</v>
      </c>
      <c r="M229" s="321">
        <f t="shared" si="1144"/>
        <v>23199.161306775186</v>
      </c>
      <c r="N229" s="321">
        <f t="shared" ref="N229:N237" si="1152">SUM(J229:M229)</f>
        <v>106436.83928083624</v>
      </c>
      <c r="P229" s="84">
        <f t="shared" si="1145"/>
        <v>37.923216202434688</v>
      </c>
      <c r="Q229" s="84">
        <f t="shared" si="1145"/>
        <v>44.680020203371278</v>
      </c>
      <c r="R229" s="84">
        <f t="shared" si="1145"/>
        <v>65.897474894119654</v>
      </c>
      <c r="S229" s="84">
        <f t="shared" si="1145"/>
        <v>37.246326516718156</v>
      </c>
      <c r="T229" s="79">
        <f t="shared" ref="T229:T237" si="1153">SUM(P229:S229)</f>
        <v>185.7470378166438</v>
      </c>
      <c r="V229" s="84">
        <f t="shared" si="1134"/>
        <v>27.863977671549211</v>
      </c>
      <c r="W229" s="84">
        <f t="shared" si="1135"/>
        <v>38.368361486730421</v>
      </c>
      <c r="X229" s="84">
        <f t="shared" si="1136"/>
        <v>54.743986343916234</v>
      </c>
      <c r="Y229" s="84">
        <f t="shared" si="1137"/>
        <v>30.692661281339145</v>
      </c>
      <c r="Z229" s="84">
        <f t="shared" si="1138"/>
        <v>40.557348650780831</v>
      </c>
      <c r="AC229" s="84">
        <f t="shared" ref="AC229:AG231" si="1154">D229/P229</f>
        <v>14.975470354846628</v>
      </c>
      <c r="AD229" s="84">
        <f t="shared" si="1154"/>
        <v>21.193455054179921</v>
      </c>
      <c r="AE229" s="84">
        <f t="shared" si="1154"/>
        <v>31.714568780639159</v>
      </c>
      <c r="AF229" s="84">
        <f t="shared" si="1154"/>
        <v>19.117160444813162</v>
      </c>
      <c r="AG229" s="84">
        <f t="shared" si="1154"/>
        <v>23.240187573065004</v>
      </c>
      <c r="AI229" s="74">
        <f t="shared" ref="AI229:AL231" si="1155">AC229/AO229</f>
        <v>14.806471701791885</v>
      </c>
      <c r="AJ229" s="74">
        <f t="shared" si="1155"/>
        <v>20.775062240341153</v>
      </c>
      <c r="AK229" s="74">
        <f t="shared" si="1155"/>
        <v>31.245527030746608</v>
      </c>
      <c r="AL229" s="74">
        <f t="shared" si="1155"/>
        <v>19.061390475059067</v>
      </c>
      <c r="AM229" s="74">
        <f t="shared" ref="AM229:AM237" si="1156">(D229/AO229+E229/AP229+F229/AQ229+G229/AR229)/T229</f>
        <v>22.927457604625637</v>
      </c>
      <c r="AO229" s="118">
        <f>Northeast!V229</f>
        <v>1.0114138368990562</v>
      </c>
      <c r="AP229" s="118">
        <f>Midwest!V229</f>
        <v>1.0201391846146353</v>
      </c>
      <c r="AQ229" s="118">
        <f>South!V229</f>
        <v>1.015011484665661</v>
      </c>
      <c r="AR229" s="118">
        <f>West!V229</f>
        <v>1.0029258080530414</v>
      </c>
      <c r="AS229" s="118">
        <f t="shared" ref="AS229:AS237" si="1157">AG229/AM229</f>
        <v>1.0136399758678989</v>
      </c>
      <c r="AU229" s="124">
        <f t="shared" si="1139"/>
        <v>1860.6412360551583</v>
      </c>
      <c r="AV229" s="124">
        <f t="shared" si="1140"/>
        <v>1810.3872817642891</v>
      </c>
      <c r="AW229" s="124">
        <f t="shared" si="1141"/>
        <v>1726.1463248188913</v>
      </c>
      <c r="AX229" s="124">
        <f t="shared" si="1142"/>
        <v>1605.5031483332361</v>
      </c>
      <c r="AY229" s="124">
        <f t="shared" si="1143"/>
        <v>1745.1386105758518</v>
      </c>
      <c r="BB229" s="71">
        <f t="shared" si="990"/>
        <v>1.1329771643228181</v>
      </c>
      <c r="BC229" s="71">
        <f t="shared" si="991"/>
        <v>1.1281149983416374</v>
      </c>
      <c r="BD229" s="71">
        <f t="shared" si="992"/>
        <v>1.1415690670629861</v>
      </c>
      <c r="BE229" s="71">
        <f t="shared" si="993"/>
        <v>0.93007973540687805</v>
      </c>
      <c r="BF229" s="71"/>
      <c r="BG229" s="71">
        <f t="shared" si="1146"/>
        <v>1.3123044225382956</v>
      </c>
      <c r="BH229" s="71">
        <f t="shared" si="1147"/>
        <v>1.3398832786204438</v>
      </c>
      <c r="BI229" s="71">
        <f t="shared" si="1148"/>
        <v>1.3525546744681116</v>
      </c>
      <c r="BJ229" s="71">
        <f t="shared" si="1149"/>
        <v>1.0516410205481523</v>
      </c>
      <c r="BK229" s="71"/>
      <c r="BL229" s="71">
        <f t="shared" si="1150"/>
        <v>1.3123044225382956</v>
      </c>
      <c r="BM229" s="71">
        <f t="shared" si="1150"/>
        <v>1.339883278620444</v>
      </c>
      <c r="BN229" s="71">
        <f t="shared" si="1150"/>
        <v>1.3525546744681116</v>
      </c>
      <c r="BO229" s="71">
        <f t="shared" si="1150"/>
        <v>1.0516410205481521</v>
      </c>
      <c r="BP229" s="71"/>
      <c r="BQ229" s="147">
        <f>Northeast!AK229</f>
        <v>1.1362141848791654</v>
      </c>
      <c r="BR229" s="147">
        <f>Midwest!AK229</f>
        <v>1.1419838302704195</v>
      </c>
      <c r="BS229" s="147">
        <f>South!AK229</f>
        <v>1.1397216233274141</v>
      </c>
      <c r="BT229" s="147">
        <f>West!AK229</f>
        <v>0.93665826779298633</v>
      </c>
      <c r="BU229" s="72"/>
      <c r="BV229" s="147">
        <f>Northeast!AH229</f>
        <v>0.99715104722381942</v>
      </c>
      <c r="BW229" s="147">
        <f>Midwest!AH229</f>
        <v>0.98785549185447041</v>
      </c>
      <c r="BX229" s="147">
        <f>South!AH229</f>
        <v>1.0016209605027748</v>
      </c>
      <c r="BY229" s="147">
        <f>West!AH229</f>
        <v>0.99297659283827255</v>
      </c>
      <c r="CA229" s="147">
        <f>Northeast!AI229</f>
        <v>1.1245666411664423</v>
      </c>
      <c r="CB229" s="147">
        <f>Midwest!AI229</f>
        <v>1.1548167483249812</v>
      </c>
      <c r="CC229" s="147">
        <f>South!AI229</f>
        <v>1.1658649983758984</v>
      </c>
      <c r="CD229" s="147">
        <f>West!AI229</f>
        <v>1.1529137647318932</v>
      </c>
      <c r="CF229" s="147">
        <f>Northeast!AJ229</f>
        <v>1.0299786898900161</v>
      </c>
      <c r="CG229" s="147">
        <f>Midwest!AJ229</f>
        <v>1.0284910581158018</v>
      </c>
      <c r="CH229" s="147">
        <f>South!AJ229</f>
        <v>1.0162589264874948</v>
      </c>
      <c r="CI229" s="147">
        <f>West!AJ229</f>
        <v>0.98073237397918911</v>
      </c>
      <c r="CK229" s="73">
        <f t="shared" si="994"/>
        <v>1.225607294759502</v>
      </c>
      <c r="CL229" s="73">
        <f t="shared" si="995"/>
        <v>1.3002201570468421</v>
      </c>
      <c r="CM229" s="73">
        <f t="shared" ref="CM229:CM237" si="1158">FC229</f>
        <v>1.0108680282678542</v>
      </c>
      <c r="CN229" s="73">
        <f t="shared" ref="CN229:CN237" si="1159">FG229</f>
        <v>0.99643812888972749</v>
      </c>
      <c r="CO229" s="73">
        <f t="shared" ref="CO229:CO237" si="1160">FK229</f>
        <v>1.1553055214720729</v>
      </c>
      <c r="CP229" s="73">
        <f t="shared" ref="CP229:CP237" si="1161">FO229</f>
        <v>1.0148915839059591</v>
      </c>
      <c r="CQ229" s="73">
        <f t="shared" ref="CQ229:CQ237" si="1162">EY229</f>
        <v>1.1009195807306691</v>
      </c>
      <c r="CR229" s="73">
        <f t="shared" ref="CR229:CR237" si="1163">CK229*CM229*CN229*CO229*CP229*CQ229</f>
        <v>1.5935593092699551</v>
      </c>
      <c r="CS229" s="73">
        <f t="shared" ref="CS229:CS237" si="1164">CK229*CL229</f>
        <v>1.5935593092699551</v>
      </c>
      <c r="CT229" s="73"/>
      <c r="CU229" s="73">
        <f t="shared" ref="CU229:CU237" si="1165">CM229*CN229*CO229*CP229</f>
        <v>1.1810310033580285</v>
      </c>
      <c r="CV229" s="533">
        <f t="shared" si="1041"/>
        <v>1.0222672543390743</v>
      </c>
      <c r="CW229" s="71">
        <f t="shared" si="1042"/>
        <v>1.2718984703148615</v>
      </c>
      <c r="CX229" s="53"/>
      <c r="CZ229" s="71">
        <f t="shared" ref="CZ229:DC231" si="1166">D229/$H229</f>
        <v>0.13156007372134332</v>
      </c>
      <c r="DA229" s="71">
        <f t="shared" si="1166"/>
        <v>0.21935806093222843</v>
      </c>
      <c r="DB229" s="71">
        <f t="shared" si="1166"/>
        <v>0.48413452940560536</v>
      </c>
      <c r="DC229" s="71">
        <f t="shared" si="1166"/>
        <v>0.16494733594082275</v>
      </c>
      <c r="DE229" s="71">
        <f t="shared" ref="DE229:DH231" si="1167">(CZ229-CZ228)/LN(CZ229/CZ228)</f>
        <v>0.13157349929065495</v>
      </c>
      <c r="DF229" s="71">
        <f t="shared" si="1167"/>
        <v>0.21830984840106293</v>
      </c>
      <c r="DG229" s="71">
        <f t="shared" si="1167"/>
        <v>0.48217806306325017</v>
      </c>
      <c r="DH229" s="71">
        <f t="shared" si="1167"/>
        <v>0.1679165670110104</v>
      </c>
      <c r="DI229" s="71">
        <f t="shared" ref="DI229:DI236" si="1168">SUM(DE229:DH229)</f>
        <v>0.99997797776597852</v>
      </c>
      <c r="DK229" s="71">
        <f t="shared" ref="DK229:DN231" si="1169">DE229/$DI229</f>
        <v>0.13157639689685913</v>
      </c>
      <c r="DL229" s="71">
        <f t="shared" si="1169"/>
        <v>0.21831465617751158</v>
      </c>
      <c r="DM229" s="71">
        <f t="shared" si="1169"/>
        <v>0.48218868193524628</v>
      </c>
      <c r="DN229" s="71">
        <f t="shared" si="1169"/>
        <v>0.16792026499038298</v>
      </c>
      <c r="DQ229" s="71">
        <f t="shared" ref="DQ229:DT231" si="1170">LN(BQ229/BQ228)</f>
        <v>2.0651880381423553E-2</v>
      </c>
      <c r="DR229" s="71">
        <f t="shared" si="1170"/>
        <v>2.1437328805672191E-2</v>
      </c>
      <c r="DS229" s="71">
        <f t="shared" si="1170"/>
        <v>7.9710536682878527E-3</v>
      </c>
      <c r="DT229" s="71">
        <f t="shared" si="1170"/>
        <v>-5.4060714332762724E-4</v>
      </c>
      <c r="DV229" s="71">
        <f t="shared" ref="DV229:DY231" si="1171">J229/$N229</f>
        <v>0.19149196289684975</v>
      </c>
      <c r="DW229" s="71">
        <f t="shared" si="1171"/>
        <v>0.23187285075137937</v>
      </c>
      <c r="DX229" s="71">
        <f t="shared" si="1171"/>
        <v>0.35867342176419587</v>
      </c>
      <c r="DY229" s="71">
        <f t="shared" si="1171"/>
        <v>0.21796176458757502</v>
      </c>
      <c r="DZ229" s="71"/>
      <c r="EB229" s="71">
        <f t="shared" ref="EB229:EE231" si="1172">LN(DV229/DV228)</f>
        <v>-5.437715513311089E-3</v>
      </c>
      <c r="EC229" s="71">
        <f t="shared" si="1172"/>
        <v>-2.738769003940635E-3</v>
      </c>
      <c r="ED229" s="71">
        <f t="shared" si="1172"/>
        <v>2.7489274453839337E-3</v>
      </c>
      <c r="EE229" s="71">
        <f t="shared" si="1172"/>
        <v>3.1956527390793218E-3</v>
      </c>
      <c r="EG229" s="71">
        <f t="shared" ref="EG229:EJ231" si="1173">LN(BV229/BV228)</f>
        <v>-1.1093349749096532E-3</v>
      </c>
      <c r="EH229" s="71">
        <f t="shared" si="1173"/>
        <v>-1.5696286967491458E-3</v>
      </c>
      <c r="EI229" s="71">
        <f t="shared" si="1173"/>
        <v>-2.609203695963276E-4</v>
      </c>
      <c r="EJ229" s="71">
        <f t="shared" si="1173"/>
        <v>-3.7482730515119971E-4</v>
      </c>
      <c r="EL229" s="71">
        <f t="shared" ref="EL229:EO231" si="1174">LN(CA229/CA228)</f>
        <v>5.6232596050611932E-3</v>
      </c>
      <c r="EM229" s="71">
        <f t="shared" si="1174"/>
        <v>8.5765134843487877E-3</v>
      </c>
      <c r="EN229" s="71">
        <f t="shared" si="1174"/>
        <v>1.0524882392823204E-2</v>
      </c>
      <c r="EO229" s="71">
        <f t="shared" si="1174"/>
        <v>1.0975167837355011E-2</v>
      </c>
      <c r="EQ229" s="71">
        <f t="shared" ref="EQ229:ET231" si="1175">LN(CF229/CF228)</f>
        <v>2.367430198159556E-2</v>
      </c>
      <c r="ER229" s="71">
        <f t="shared" si="1175"/>
        <v>2.7488690214370729E-2</v>
      </c>
      <c r="ES229" s="71">
        <f t="shared" si="1175"/>
        <v>3.0726705799955185E-2</v>
      </c>
      <c r="ET229" s="71">
        <f t="shared" si="1175"/>
        <v>-5.2254063410926768E-3</v>
      </c>
      <c r="EW229" s="71">
        <f t="shared" ref="EW229:EW237" si="1176">EXP(SUMPRODUCT($DK229:$DN229,DQ229:DT229))</f>
        <v>1.0112125507222234</v>
      </c>
      <c r="EX229" s="71">
        <f t="shared" ref="EX229:EX237" si="1177">IF(ISERR(EW229),EX228,EW229*EX228)</f>
        <v>1.2679617595402948</v>
      </c>
      <c r="EY229" s="71">
        <f t="shared" si="1084"/>
        <v>1.1009195807306691</v>
      </c>
      <c r="EZ229" s="71"/>
      <c r="FA229" s="71">
        <f t="shared" si="1105"/>
        <v>1.0005488787071726</v>
      </c>
      <c r="FB229" s="71">
        <f t="shared" ref="FB229:FB237" si="1178">IF(ISERR(FA229),FB228,FA229*FB228)</f>
        <v>1.0305333741794116</v>
      </c>
      <c r="FC229" s="71">
        <f t="shared" si="1085"/>
        <v>1.0108680282678542</v>
      </c>
      <c r="FD229" s="71"/>
      <c r="FE229" s="71">
        <f t="shared" si="1106"/>
        <v>0.99932284017854756</v>
      </c>
      <c r="FF229" s="71">
        <f t="shared" ref="FF229:FF237" si="1179">IF(ISERR(FE229),FF228,FE229*FF228)</f>
        <v>1.0137778577097869</v>
      </c>
      <c r="FG229" s="71">
        <f t="shared" si="1086"/>
        <v>0.99643812888972749</v>
      </c>
      <c r="FI229" s="71">
        <f t="shared" si="1108"/>
        <v>1.0095757560448921</v>
      </c>
      <c r="FJ229" s="71">
        <f t="shared" ref="FJ229:FJ237" si="1180">IF(ISERR(FI229),FJ228,FI229*FJ228)</f>
        <v>1.2151222804773703</v>
      </c>
      <c r="FK229" s="71">
        <f t="shared" si="1087"/>
        <v>1.1553055214720729</v>
      </c>
      <c r="FM229" s="71">
        <f t="shared" si="1110"/>
        <v>1.023322597116767</v>
      </c>
      <c r="FN229" s="71">
        <f t="shared" ref="FN229:FN237" si="1181">IF(ISERR(FM229),FN228,FM229*FN228)</f>
        <v>1.0047463856990588</v>
      </c>
      <c r="FO229" s="71">
        <f t="shared" si="1088"/>
        <v>1.0148915839059591</v>
      </c>
      <c r="FQ229" s="238"/>
      <c r="GB229" s="118">
        <f t="shared" si="1072"/>
        <v>0.13084076455766738</v>
      </c>
      <c r="GC229" s="118">
        <f t="shared" si="1073"/>
        <v>0.21662547392340858</v>
      </c>
      <c r="GD229" s="118">
        <f t="shared" si="1074"/>
        <v>0.48164296531028716</v>
      </c>
      <c r="GE229" s="118">
        <f t="shared" si="1075"/>
        <v>0.17089079620863687</v>
      </c>
    </row>
    <row r="230" spans="1:187" x14ac:dyDescent="0.2">
      <c r="A230" s="75" t="s">
        <v>44</v>
      </c>
      <c r="B230" s="50">
        <f t="shared" si="1089"/>
        <v>2003</v>
      </c>
      <c r="D230" s="79">
        <f>Northeast!D230</f>
        <v>581.34799999999996</v>
      </c>
      <c r="E230" s="79">
        <f>Midwest!D230</f>
        <v>928.98699999999997</v>
      </c>
      <c r="F230" s="79">
        <f>South!D230</f>
        <v>2100.8870000000002</v>
      </c>
      <c r="G230" s="79">
        <f>West!D230</f>
        <v>741.88800000000003</v>
      </c>
      <c r="H230" s="79">
        <f t="shared" si="1151"/>
        <v>4353.1100000000006</v>
      </c>
      <c r="J230" s="321">
        <f t="shared" si="1144"/>
        <v>20437.785197680958</v>
      </c>
      <c r="K230" s="321">
        <f t="shared" si="1144"/>
        <v>24813.001840885587</v>
      </c>
      <c r="L230" s="321">
        <f t="shared" si="1144"/>
        <v>38588.47214253994</v>
      </c>
      <c r="M230" s="321">
        <f t="shared" si="1144"/>
        <v>23460.926064783285</v>
      </c>
      <c r="N230" s="321">
        <f t="shared" si="1152"/>
        <v>107300.18524588978</v>
      </c>
      <c r="P230" s="84">
        <f t="shared" si="1145"/>
        <v>38.231358204590848</v>
      </c>
      <c r="Q230" s="84">
        <f t="shared" si="1145"/>
        <v>45.303012201466302</v>
      </c>
      <c r="R230" s="84">
        <f t="shared" si="1145"/>
        <v>67.31170779626359</v>
      </c>
      <c r="S230" s="84">
        <f t="shared" si="1145"/>
        <v>38.07721213403989</v>
      </c>
      <c r="T230" s="79">
        <f t="shared" si="1153"/>
        <v>188.92329033636062</v>
      </c>
      <c r="V230" s="84">
        <f t="shared" si="1134"/>
        <v>28.444765143434651</v>
      </c>
      <c r="W230" s="84">
        <f t="shared" si="1135"/>
        <v>37.439524889296663</v>
      </c>
      <c r="X230" s="84">
        <f t="shared" si="1136"/>
        <v>54.443383823014386</v>
      </c>
      <c r="Y230" s="84">
        <f t="shared" si="1137"/>
        <v>31.622281147445108</v>
      </c>
      <c r="Z230" s="84">
        <f t="shared" si="1138"/>
        <v>40.569454656805917</v>
      </c>
      <c r="AC230" s="84">
        <f t="shared" si="1154"/>
        <v>15.206051453599452</v>
      </c>
      <c r="AD230" s="84">
        <f t="shared" si="1154"/>
        <v>20.506075752065154</v>
      </c>
      <c r="AE230" s="84">
        <f t="shared" si="1154"/>
        <v>31.211316259555939</v>
      </c>
      <c r="AF230" s="84">
        <f t="shared" si="1154"/>
        <v>19.483779363583562</v>
      </c>
      <c r="AG230" s="84">
        <f t="shared" si="1154"/>
        <v>23.04167999747245</v>
      </c>
      <c r="AI230" s="74">
        <f t="shared" si="1155"/>
        <v>14.995124298706635</v>
      </c>
      <c r="AJ230" s="74">
        <f t="shared" si="1155"/>
        <v>20.672148144155162</v>
      </c>
      <c r="AK230" s="74">
        <f t="shared" si="1155"/>
        <v>31.231183567004777</v>
      </c>
      <c r="AL230" s="74">
        <f t="shared" si="1155"/>
        <v>19.346209359588062</v>
      </c>
      <c r="AM230" s="74">
        <f t="shared" si="1156"/>
        <v>23.018170816405267</v>
      </c>
      <c r="AO230" s="118">
        <f>Northeast!V230</f>
        <v>1.0140663825581633</v>
      </c>
      <c r="AP230" s="118">
        <f>Midwest!V230</f>
        <v>0.99196636987448428</v>
      </c>
      <c r="AQ230" s="118">
        <f>South!V230</f>
        <v>0.99936386312717818</v>
      </c>
      <c r="AR230" s="118">
        <f>West!V230</f>
        <v>1.0071109539568441</v>
      </c>
      <c r="AS230" s="118">
        <f t="shared" si="1157"/>
        <v>1.0010213314191947</v>
      </c>
      <c r="AU230" s="124">
        <f t="shared" si="1139"/>
        <v>1870.6213924260687</v>
      </c>
      <c r="AV230" s="124">
        <f t="shared" si="1140"/>
        <v>1825.7771668246255</v>
      </c>
      <c r="AW230" s="124">
        <f t="shared" si="1141"/>
        <v>1744.3475747789232</v>
      </c>
      <c r="AX230" s="124">
        <f t="shared" si="1142"/>
        <v>1623.0055040835243</v>
      </c>
      <c r="AY230" s="124">
        <f t="shared" si="1143"/>
        <v>1760.6986409522297</v>
      </c>
      <c r="BB230" s="71">
        <f t="shared" si="990"/>
        <v>1.147412682020714</v>
      </c>
      <c r="BC230" s="71">
        <f t="shared" si="991"/>
        <v>1.1225266186725382</v>
      </c>
      <c r="BD230" s="71">
        <f t="shared" si="992"/>
        <v>1.1410450223091211</v>
      </c>
      <c r="BE230" s="71">
        <f t="shared" si="993"/>
        <v>0.94397716188834191</v>
      </c>
      <c r="BF230" s="71"/>
      <c r="BG230" s="71">
        <f t="shared" si="1146"/>
        <v>1.3396576589245106</v>
      </c>
      <c r="BH230" s="71">
        <f t="shared" si="1147"/>
        <v>1.3074468498221323</v>
      </c>
      <c r="BI230" s="71">
        <f t="shared" si="1148"/>
        <v>1.3451277154182457</v>
      </c>
      <c r="BJ230" s="71">
        <f t="shared" si="1149"/>
        <v>1.0834931423225487</v>
      </c>
      <c r="BK230" s="71"/>
      <c r="BL230" s="71">
        <f t="shared" ref="BL230:BO231" si="1182">BQ230*BV230*CA230*CF230</f>
        <v>1.3396576589245108</v>
      </c>
      <c r="BM230" s="71">
        <f t="shared" si="1182"/>
        <v>1.3074468498221321</v>
      </c>
      <c r="BN230" s="71">
        <f t="shared" si="1182"/>
        <v>1.3451277154182459</v>
      </c>
      <c r="BO230" s="71">
        <f t="shared" si="1182"/>
        <v>1.0834931423225487</v>
      </c>
      <c r="BP230" s="71"/>
      <c r="BQ230" s="147">
        <f>Northeast!AK230</f>
        <v>1.1520198666665113</v>
      </c>
      <c r="BR230" s="147">
        <f>Midwest!AK230</f>
        <v>1.1382636869590133</v>
      </c>
      <c r="BS230" s="147">
        <f>South!AK230</f>
        <v>1.1396300835028141</v>
      </c>
      <c r="BT230" s="147">
        <f>West!AK230</f>
        <v>0.95112414584956484</v>
      </c>
      <c r="BU230" s="72"/>
      <c r="BV230" s="147">
        <f>Northeast!AH230</f>
        <v>0.9960007767408311</v>
      </c>
      <c r="BW230" s="147">
        <f>Midwest!AH230</f>
        <v>0.98617449676487667</v>
      </c>
      <c r="BX230" s="147">
        <f>South!AH230</f>
        <v>1.0012415772686154</v>
      </c>
      <c r="BY230" s="147">
        <f>West!AH230</f>
        <v>0.99248575068521772</v>
      </c>
      <c r="CA230" s="147">
        <f>Northeast!AI230</f>
        <v>1.1305986212767756</v>
      </c>
      <c r="CB230" s="147">
        <f>Midwest!AI230</f>
        <v>1.1646337069401305</v>
      </c>
      <c r="CC230" s="147">
        <f>South!AI230</f>
        <v>1.1781583943354317</v>
      </c>
      <c r="CD230" s="147">
        <f>West!AI230</f>
        <v>1.1654822276967216</v>
      </c>
      <c r="CF230" s="147">
        <f>Northeast!AJ230</f>
        <v>1.0326799239478939</v>
      </c>
      <c r="CG230" s="147">
        <f>Midwest!AJ230</f>
        <v>1.0000875927071635</v>
      </c>
      <c r="CH230" s="147">
        <f>South!AJ230</f>
        <v>1.0005920741345689</v>
      </c>
      <c r="CI230" s="147">
        <f>West!AJ230</f>
        <v>0.98482490808762302</v>
      </c>
      <c r="CK230" s="73">
        <f t="shared" si="994"/>
        <v>1.2355486188331992</v>
      </c>
      <c r="CL230" s="73">
        <f t="shared" si="995"/>
        <v>1.3006082611408911</v>
      </c>
      <c r="CM230" s="73">
        <f t="shared" si="1158"/>
        <v>1.0113987504512705</v>
      </c>
      <c r="CN230" s="73">
        <f t="shared" si="1159"/>
        <v>0.99565369789673375</v>
      </c>
      <c r="CO230" s="73">
        <f t="shared" si="1160"/>
        <v>1.1662506023147599</v>
      </c>
      <c r="CP230" s="73">
        <f t="shared" si="1161"/>
        <v>1.0022600508698332</v>
      </c>
      <c r="CQ230" s="73">
        <f t="shared" si="1162"/>
        <v>1.1049521803456268</v>
      </c>
      <c r="CR230" s="73">
        <f t="shared" si="1163"/>
        <v>1.6069647406956766</v>
      </c>
      <c r="CS230" s="73">
        <f t="shared" si="1164"/>
        <v>1.6069647406956769</v>
      </c>
      <c r="CT230" s="73"/>
      <c r="CU230" s="73">
        <f t="shared" si="1165"/>
        <v>1.1770719894267851</v>
      </c>
      <c r="CV230" s="533">
        <f t="shared" si="1041"/>
        <v>1.0092787837284261</v>
      </c>
      <c r="CW230" s="71">
        <f t="shared" si="1042"/>
        <v>1.2886511458570944</v>
      </c>
      <c r="CX230" s="53"/>
      <c r="CZ230" s="71">
        <f t="shared" si="1166"/>
        <v>0.13354773943226794</v>
      </c>
      <c r="DA230" s="71">
        <f t="shared" si="1166"/>
        <v>0.21340765567605685</v>
      </c>
      <c r="DB230" s="71">
        <f t="shared" si="1166"/>
        <v>0.48261748497051532</v>
      </c>
      <c r="DC230" s="71">
        <f t="shared" si="1166"/>
        <v>0.1704271199211598</v>
      </c>
      <c r="DE230" s="71">
        <f t="shared" si="1167"/>
        <v>0.13255142276078227</v>
      </c>
      <c r="DF230" s="71">
        <f t="shared" si="1167"/>
        <v>0.21636922155390403</v>
      </c>
      <c r="DG230" s="71">
        <f t="shared" si="1167"/>
        <v>0.48337561042561572</v>
      </c>
      <c r="DH230" s="71">
        <f t="shared" si="1167"/>
        <v>0.16767230422903007</v>
      </c>
      <c r="DI230" s="71">
        <f t="shared" si="1168"/>
        <v>0.99996855896933212</v>
      </c>
      <c r="DK230" s="71">
        <f t="shared" si="1169"/>
        <v>0.13255559044516665</v>
      </c>
      <c r="DL230" s="71">
        <f t="shared" si="1169"/>
        <v>0.2163760246391305</v>
      </c>
      <c r="DM230" s="71">
        <f t="shared" si="1169"/>
        <v>0.4833908087308576</v>
      </c>
      <c r="DN230" s="71">
        <f t="shared" si="1169"/>
        <v>0.16767757618484522</v>
      </c>
      <c r="DQ230" s="71">
        <f t="shared" si="1170"/>
        <v>1.3814961940844172E-2</v>
      </c>
      <c r="DR230" s="71">
        <f t="shared" si="1170"/>
        <v>-3.2629322772277916E-3</v>
      </c>
      <c r="DS230" s="71">
        <f t="shared" si="1170"/>
        <v>-8.032093017930602E-5</v>
      </c>
      <c r="DT230" s="71">
        <f t="shared" si="1170"/>
        <v>1.5326089603607238E-2</v>
      </c>
      <c r="DV230" s="71">
        <f t="shared" si="1171"/>
        <v>0.19047297216538445</v>
      </c>
      <c r="DW230" s="71">
        <f t="shared" si="1171"/>
        <v>0.23124845296421395</v>
      </c>
      <c r="DX230" s="71">
        <f t="shared" si="1171"/>
        <v>0.35963099275281168</v>
      </c>
      <c r="DY230" s="71">
        <f t="shared" si="1171"/>
        <v>0.21864758211758983</v>
      </c>
      <c r="DZ230" s="71"/>
      <c r="EB230" s="71">
        <f t="shared" si="1172"/>
        <v>-5.3355324287861243E-3</v>
      </c>
      <c r="EC230" s="71">
        <f t="shared" si="1172"/>
        <v>-2.6964778363185228E-3</v>
      </c>
      <c r="ED230" s="71">
        <f t="shared" si="1172"/>
        <v>2.6661998353732989E-3</v>
      </c>
      <c r="EE230" s="71">
        <f t="shared" si="1172"/>
        <v>3.1415639598289646E-3</v>
      </c>
      <c r="EG230" s="71">
        <f t="shared" si="1173"/>
        <v>-1.1542227710504846E-3</v>
      </c>
      <c r="EH230" s="71">
        <f t="shared" si="1173"/>
        <v>-1.7031103940744878E-3</v>
      </c>
      <c r="EI230" s="71">
        <f t="shared" si="1173"/>
        <v>-3.7884101533899785E-4</v>
      </c>
      <c r="EJ230" s="71">
        <f t="shared" si="1173"/>
        <v>-4.9443613439006809E-4</v>
      </c>
      <c r="EL230" s="71">
        <f t="shared" si="1174"/>
        <v>5.3494922040343874E-3</v>
      </c>
      <c r="EM230" s="71">
        <f t="shared" si="1174"/>
        <v>8.4649510082292628E-3</v>
      </c>
      <c r="EN230" s="71">
        <f t="shared" si="1174"/>
        <v>1.0489237190807859E-2</v>
      </c>
      <c r="EO230" s="71">
        <f t="shared" si="1174"/>
        <v>1.0842484315981039E-2</v>
      </c>
      <c r="EQ230" s="71">
        <f t="shared" si="1175"/>
        <v>2.6191785533319981E-3</v>
      </c>
      <c r="ER230" s="71">
        <f t="shared" si="1175"/>
        <v>-2.8005147099651417E-2</v>
      </c>
      <c r="ES230" s="71">
        <f t="shared" si="1175"/>
        <v>-1.5536266665006803E-2</v>
      </c>
      <c r="ET230" s="71">
        <f t="shared" si="1175"/>
        <v>4.1642541378250084E-3</v>
      </c>
      <c r="EW230" s="71">
        <f t="shared" si="1176"/>
        <v>1.0036629374983788</v>
      </c>
      <c r="EX230" s="71">
        <f t="shared" si="1177"/>
        <v>1.2726062242158251</v>
      </c>
      <c r="EY230" s="71">
        <f t="shared" si="1084"/>
        <v>1.1049521803456268</v>
      </c>
      <c r="EZ230" s="71"/>
      <c r="FA230" s="71">
        <f t="shared" si="1105"/>
        <v>1.0005250162915191</v>
      </c>
      <c r="FB230" s="71">
        <f t="shared" si="1178"/>
        <v>1.0310744209898099</v>
      </c>
      <c r="FC230" s="71">
        <f t="shared" si="1085"/>
        <v>1.0113987504512705</v>
      </c>
      <c r="FD230" s="71"/>
      <c r="FE230" s="71">
        <f t="shared" si="1106"/>
        <v>0.99921276497732214</v>
      </c>
      <c r="FF230" s="71">
        <f t="shared" si="1179"/>
        <v>1.0129797762749824</v>
      </c>
      <c r="FG230" s="71">
        <f t="shared" si="1086"/>
        <v>0.99565369789673375</v>
      </c>
      <c r="FI230" s="71">
        <f t="shared" si="1108"/>
        <v>1.0094737544651746</v>
      </c>
      <c r="FJ230" s="71">
        <f t="shared" si="1180"/>
        <v>1.226634050607776</v>
      </c>
      <c r="FK230" s="71">
        <f t="shared" si="1087"/>
        <v>1.1662506023147599</v>
      </c>
      <c r="FM230" s="71">
        <f t="shared" si="1110"/>
        <v>0.98755381044001611</v>
      </c>
      <c r="FN230" s="71">
        <f t="shared" si="1181"/>
        <v>0.99224112172293966</v>
      </c>
      <c r="FO230" s="71">
        <f t="shared" si="1088"/>
        <v>1.0022600508698332</v>
      </c>
      <c r="FQ230" s="238"/>
      <c r="GB230" s="118">
        <f t="shared" si="1072"/>
        <v>0.13180717842182338</v>
      </c>
      <c r="GC230" s="118">
        <f t="shared" si="1073"/>
        <v>0.21603353531731476</v>
      </c>
      <c r="GD230" s="118">
        <f t="shared" si="1074"/>
        <v>0.48142489547737333</v>
      </c>
      <c r="GE230" s="118">
        <f t="shared" si="1075"/>
        <v>0.17073439078348854</v>
      </c>
    </row>
    <row r="231" spans="1:187" x14ac:dyDescent="0.2">
      <c r="A231" s="75" t="s">
        <v>44</v>
      </c>
      <c r="B231" s="50">
        <f t="shared" si="1089"/>
        <v>2004</v>
      </c>
      <c r="D231" s="79">
        <f>Northeast!D231</f>
        <v>589.47400000000005</v>
      </c>
      <c r="E231" s="79">
        <f>Midwest!D231</f>
        <v>928.90100000000007</v>
      </c>
      <c r="F231" s="79">
        <f>South!D231</f>
        <v>2136.652</v>
      </c>
      <c r="G231" s="79">
        <f>West!D231</f>
        <v>753.21199999999999</v>
      </c>
      <c r="H231" s="79">
        <f t="shared" si="1151"/>
        <v>4408.2389999999996</v>
      </c>
      <c r="J231" s="321">
        <f t="shared" si="1144"/>
        <v>20534.252585962618</v>
      </c>
      <c r="K231" s="321">
        <f t="shared" si="1144"/>
        <v>24991.779779932032</v>
      </c>
      <c r="L231" s="321">
        <f t="shared" si="1144"/>
        <v>39319.68990157955</v>
      </c>
      <c r="M231" s="321">
        <f t="shared" si="1144"/>
        <v>23722.303194140575</v>
      </c>
      <c r="N231" s="321">
        <f t="shared" si="1152"/>
        <v>108568.02546161477</v>
      </c>
      <c r="P231" s="84">
        <f t="shared" si="1145"/>
        <v>38.588555492771604</v>
      </c>
      <c r="Q231" s="84">
        <f t="shared" si="1145"/>
        <v>46.047233035630605</v>
      </c>
      <c r="R231" s="84">
        <f t="shared" si="1145"/>
        <v>69.422555758946004</v>
      </c>
      <c r="S231" s="84">
        <f t="shared" si="1145"/>
        <v>39.041963829701487</v>
      </c>
      <c r="T231" s="79">
        <f t="shared" si="1153"/>
        <v>193.10030811704968</v>
      </c>
      <c r="V231" s="84">
        <f t="shared" si="1134"/>
        <v>28.706864178877844</v>
      </c>
      <c r="W231" s="84">
        <f t="shared" si="1135"/>
        <v>37.16826125148124</v>
      </c>
      <c r="X231" s="84">
        <f t="shared" si="1136"/>
        <v>54.3405099416658</v>
      </c>
      <c r="Y231" s="84">
        <f t="shared" si="1137"/>
        <v>31.751217149355206</v>
      </c>
      <c r="Z231" s="84">
        <f t="shared" si="1138"/>
        <v>40.603474008639616</v>
      </c>
      <c r="AC231" s="84">
        <f t="shared" si="1154"/>
        <v>15.275876292141076</v>
      </c>
      <c r="AD231" s="84">
        <f t="shared" si="1154"/>
        <v>20.172786479509671</v>
      </c>
      <c r="AE231" s="84">
        <f t="shared" si="1154"/>
        <v>30.777489774635164</v>
      </c>
      <c r="AF231" s="84">
        <f t="shared" si="1154"/>
        <v>19.292369699574074</v>
      </c>
      <c r="AG231" s="84">
        <f t="shared" si="1154"/>
        <v>22.828751766299106</v>
      </c>
      <c r="AI231" s="74">
        <f t="shared" si="1155"/>
        <v>15.362166537241105</v>
      </c>
      <c r="AJ231" s="74">
        <f t="shared" si="1155"/>
        <v>20.776779746321736</v>
      </c>
      <c r="AK231" s="74">
        <f t="shared" si="1155"/>
        <v>30.965693901442279</v>
      </c>
      <c r="AL231" s="74">
        <f t="shared" si="1155"/>
        <v>19.464615058231011</v>
      </c>
      <c r="AM231" s="74">
        <f t="shared" si="1156"/>
        <v>23.092513350456446</v>
      </c>
      <c r="AO231" s="118">
        <f>Northeast!V231</f>
        <v>0.99438293779130416</v>
      </c>
      <c r="AP231" s="118">
        <f>Midwest!V231</f>
        <v>0.97092940897546964</v>
      </c>
      <c r="AQ231" s="118">
        <f>South!V231</f>
        <v>0.9939221731182214</v>
      </c>
      <c r="AR231" s="118">
        <f>West!V231</f>
        <v>0.99115084690133137</v>
      </c>
      <c r="AS231" s="118">
        <f t="shared" si="1157"/>
        <v>0.98857804777875657</v>
      </c>
      <c r="AU231" s="124">
        <f t="shared" si="1139"/>
        <v>1879.2286366999817</v>
      </c>
      <c r="AV231" s="124">
        <f t="shared" si="1140"/>
        <v>1842.495150049527</v>
      </c>
      <c r="AW231" s="124">
        <f t="shared" si="1141"/>
        <v>1765.5926568270611</v>
      </c>
      <c r="AX231" s="124">
        <f t="shared" si="1142"/>
        <v>1645.7914524650744</v>
      </c>
      <c r="AY231" s="124">
        <f t="shared" si="1143"/>
        <v>1778.6112190584333</v>
      </c>
      <c r="BB231" s="71">
        <f t="shared" si="990"/>
        <v>1.1754984058161511</v>
      </c>
      <c r="BC231" s="71">
        <f t="shared" si="991"/>
        <v>1.1282082613236695</v>
      </c>
      <c r="BD231" s="71">
        <f t="shared" si="992"/>
        <v>1.1313452406561244</v>
      </c>
      <c r="BE231" s="71">
        <f t="shared" si="993"/>
        <v>0.94975463866835941</v>
      </c>
      <c r="BF231" s="71"/>
      <c r="BG231" s="71">
        <f t="shared" si="1146"/>
        <v>1.3520016870245015</v>
      </c>
      <c r="BH231" s="71">
        <f t="shared" si="1147"/>
        <v>1.2979738987154676</v>
      </c>
      <c r="BI231" s="71">
        <f t="shared" si="1148"/>
        <v>1.3425860198204027</v>
      </c>
      <c r="BJ231" s="71">
        <f t="shared" si="1149"/>
        <v>1.0879109537137224</v>
      </c>
      <c r="BK231" s="71"/>
      <c r="BL231" s="71">
        <f t="shared" si="1182"/>
        <v>1.3520016870245015</v>
      </c>
      <c r="BM231" s="71">
        <f t="shared" si="1182"/>
        <v>1.2979738987154679</v>
      </c>
      <c r="BN231" s="71">
        <f t="shared" si="1182"/>
        <v>1.3425860198204027</v>
      </c>
      <c r="BO231" s="71">
        <f t="shared" si="1182"/>
        <v>1.0879109537137224</v>
      </c>
      <c r="BP231" s="71"/>
      <c r="BQ231" s="147">
        <f>Northeast!AK231</f>
        <v>1.1780088327381104</v>
      </c>
      <c r="BR231" s="147">
        <f>Midwest!AK231</f>
        <v>1.1448289420962179</v>
      </c>
      <c r="BS231" s="147">
        <f>South!AK231</f>
        <v>1.1307514675100809</v>
      </c>
      <c r="BT231" s="147">
        <f>West!AK231</f>
        <v>0.95829311651390203</v>
      </c>
      <c r="BU231" s="72"/>
      <c r="BV231" s="147">
        <f>Northeast!AH231</f>
        <v>0.9978689235155187</v>
      </c>
      <c r="BW231" s="147">
        <f>Midwest!AH231</f>
        <v>0.98548195266437333</v>
      </c>
      <c r="BX231" s="147">
        <f>South!AH231</f>
        <v>1.0005251137523181</v>
      </c>
      <c r="BY231" s="147">
        <f>West!AH231</f>
        <v>0.99108991007197866</v>
      </c>
      <c r="CA231" s="147">
        <f>Northeast!AI231</f>
        <v>1.1358008169474119</v>
      </c>
      <c r="CB231" s="147">
        <f>Midwest!AI231</f>
        <v>1.175297837880952</v>
      </c>
      <c r="CC231" s="147">
        <f>South!AI231</f>
        <v>1.1925076399303247</v>
      </c>
      <c r="CD231" s="147">
        <f>West!AI231</f>
        <v>1.1818448449602457</v>
      </c>
      <c r="CF231" s="147">
        <f>Northeast!AJ231</f>
        <v>1.01263518270167</v>
      </c>
      <c r="CG231" s="147">
        <f>Midwest!AJ231</f>
        <v>0.97887840233306611</v>
      </c>
      <c r="CH231" s="147">
        <f>South!AJ231</f>
        <v>0.9951436963276894</v>
      </c>
      <c r="CI231" s="147">
        <f>West!AJ231</f>
        <v>0.96921797728991921</v>
      </c>
      <c r="CK231" s="73">
        <f t="shared" si="994"/>
        <v>1.250147645142897</v>
      </c>
      <c r="CL231" s="73">
        <f t="shared" si="995"/>
        <v>1.3016988809288046</v>
      </c>
      <c r="CM231" s="73">
        <f t="shared" si="1158"/>
        <v>1.0127903053061798</v>
      </c>
      <c r="CN231" s="73">
        <f t="shared" si="1159"/>
        <v>0.99517098211952126</v>
      </c>
      <c r="CO231" s="73">
        <f t="shared" si="1160"/>
        <v>1.1788914798381547</v>
      </c>
      <c r="CP231" s="73">
        <f t="shared" si="1161"/>
        <v>0.98977831268444949</v>
      </c>
      <c r="CQ231" s="73">
        <f t="shared" si="1162"/>
        <v>1.1068315479703563</v>
      </c>
      <c r="CR231" s="73">
        <f t="shared" si="1163"/>
        <v>1.6273157906782898</v>
      </c>
      <c r="CS231" s="73">
        <f t="shared" si="1164"/>
        <v>1.6273157906782894</v>
      </c>
      <c r="CT231" s="73"/>
      <c r="CU231" s="73">
        <f t="shared" si="1165"/>
        <v>1.1760587085864915</v>
      </c>
      <c r="CV231" s="533">
        <f t="shared" si="1041"/>
        <v>0.99759708904499678</v>
      </c>
      <c r="CW231" s="71">
        <f t="shared" si="1042"/>
        <v>1.3048342815183289</v>
      </c>
      <c r="CX231" s="53"/>
      <c r="CZ231" s="71">
        <f t="shared" si="1166"/>
        <v>0.13372097111794531</v>
      </c>
      <c r="DA231" s="71">
        <f t="shared" si="1166"/>
        <v>0.21071929176253831</v>
      </c>
      <c r="DB231" s="71">
        <f t="shared" si="1166"/>
        <v>0.48469513563125782</v>
      </c>
      <c r="DC231" s="71">
        <f t="shared" si="1166"/>
        <v>0.17086460148825872</v>
      </c>
      <c r="DE231" s="71">
        <f t="shared" si="1167"/>
        <v>0.13363433656158757</v>
      </c>
      <c r="DF231" s="71">
        <f t="shared" si="1167"/>
        <v>0.21206063361917685</v>
      </c>
      <c r="DG231" s="71">
        <f t="shared" si="1167"/>
        <v>0.48365556655002834</v>
      </c>
      <c r="DH231" s="71">
        <f t="shared" si="1167"/>
        <v>0.17064576724105932</v>
      </c>
      <c r="DI231" s="71">
        <f t="shared" si="1168"/>
        <v>0.99999630397185202</v>
      </c>
      <c r="DK231" s="71">
        <f t="shared" si="1169"/>
        <v>0.13363483047968258</v>
      </c>
      <c r="DL231" s="71">
        <f t="shared" si="1169"/>
        <v>0.21206141740414466</v>
      </c>
      <c r="DM231" s="71">
        <f t="shared" si="1169"/>
        <v>0.4836573541612233</v>
      </c>
      <c r="DN231" s="71">
        <f t="shared" si="1169"/>
        <v>0.17064639795494951</v>
      </c>
      <c r="DQ231" s="71">
        <f t="shared" si="1170"/>
        <v>2.2308775785939171E-2</v>
      </c>
      <c r="DR231" s="71">
        <f t="shared" si="1170"/>
        <v>5.7512105728048813E-3</v>
      </c>
      <c r="DS231" s="71">
        <f t="shared" si="1170"/>
        <v>-7.8212943982290551E-3</v>
      </c>
      <c r="DT231" s="71">
        <f t="shared" si="1170"/>
        <v>7.5091018519387208E-3</v>
      </c>
      <c r="DV231" s="71">
        <f t="shared" si="1171"/>
        <v>0.189137202216344</v>
      </c>
      <c r="DW231" s="71">
        <f t="shared" si="1171"/>
        <v>0.2301946606624812</v>
      </c>
      <c r="DX231" s="71">
        <f t="shared" si="1171"/>
        <v>0.36216639046715821</v>
      </c>
      <c r="DY231" s="71">
        <f t="shared" si="1171"/>
        <v>0.21850174665401662</v>
      </c>
      <c r="DZ231" s="71"/>
      <c r="EB231" s="71">
        <f t="shared" si="1172"/>
        <v>-7.0376167571632089E-3</v>
      </c>
      <c r="EC231" s="71">
        <f t="shared" si="1172"/>
        <v>-4.5673848088459163E-3</v>
      </c>
      <c r="ED231" s="71">
        <f t="shared" si="1172"/>
        <v>7.0252627704538067E-3</v>
      </c>
      <c r="EE231" s="71">
        <f t="shared" si="1172"/>
        <v>-6.6721122227571738E-4</v>
      </c>
      <c r="EG231" s="71">
        <f t="shared" si="1173"/>
        <v>1.873891078347661E-3</v>
      </c>
      <c r="EH231" s="71">
        <f t="shared" si="1173"/>
        <v>-7.0249979826361741E-4</v>
      </c>
      <c r="EI231" s="71">
        <f t="shared" si="1173"/>
        <v>-7.1583122059621057E-4</v>
      </c>
      <c r="EJ231" s="71">
        <f t="shared" si="1173"/>
        <v>-1.4073986399989835E-3</v>
      </c>
      <c r="EL231" s="71">
        <f t="shared" si="1174"/>
        <v>4.5907219346536165E-3</v>
      </c>
      <c r="EM231" s="71">
        <f t="shared" si="1174"/>
        <v>9.1149715880030763E-3</v>
      </c>
      <c r="EN231" s="71">
        <f t="shared" si="1174"/>
        <v>1.2105813832982541E-2</v>
      </c>
      <c r="EO231" s="71">
        <f t="shared" si="1174"/>
        <v>1.3941714802924342E-2</v>
      </c>
      <c r="EQ231" s="71">
        <f t="shared" si="1175"/>
        <v>-1.9601266287865415E-2</v>
      </c>
      <c r="ER231" s="71">
        <f t="shared" si="1175"/>
        <v>-2.1435439029758373E-2</v>
      </c>
      <c r="ES231" s="71">
        <f t="shared" si="1175"/>
        <v>-5.4600327589240114E-3</v>
      </c>
      <c r="ET231" s="71">
        <f t="shared" si="1175"/>
        <v>-1.5974329727807556E-2</v>
      </c>
      <c r="EW231" s="71">
        <f t="shared" si="1176"/>
        <v>1.0017008587866143</v>
      </c>
      <c r="EX231" s="71">
        <f t="shared" si="1177"/>
        <v>1.2747707476941827</v>
      </c>
      <c r="EY231" s="71">
        <f t="shared" si="1084"/>
        <v>1.1068315479703563</v>
      </c>
      <c r="EZ231" s="71"/>
      <c r="FA231" s="71">
        <f t="shared" si="1105"/>
        <v>1.001375871637461</v>
      </c>
      <c r="FB231" s="71">
        <f t="shared" si="1178"/>
        <v>1.0324930470417613</v>
      </c>
      <c r="FC231" s="71">
        <f t="shared" si="1085"/>
        <v>1.0127903053061798</v>
      </c>
      <c r="FD231" s="71"/>
      <c r="FE231" s="71">
        <f t="shared" si="1106"/>
        <v>0.99951517703571802</v>
      </c>
      <c r="FF231" s="71">
        <f t="shared" si="1179"/>
        <v>1.0124886604170911</v>
      </c>
      <c r="FG231" s="71">
        <f t="shared" si="1086"/>
        <v>0.99517098211952126</v>
      </c>
      <c r="FI231" s="71">
        <f t="shared" si="1108"/>
        <v>1.0108389033182965</v>
      </c>
      <c r="FJ231" s="71">
        <f t="shared" si="1180"/>
        <v>1.239929418489244</v>
      </c>
      <c r="FK231" s="71">
        <f t="shared" si="1087"/>
        <v>1.1788914798381547</v>
      </c>
      <c r="FM231" s="71">
        <f t="shared" si="1110"/>
        <v>0.98754640756702694</v>
      </c>
      <c r="FN231" s="71">
        <f t="shared" si="1181"/>
        <v>0.97988415519776617</v>
      </c>
      <c r="FO231" s="71">
        <f t="shared" si="1088"/>
        <v>0.98977831268444949</v>
      </c>
      <c r="FQ231" s="238"/>
      <c r="GB231" s="118">
        <f t="shared" si="1072"/>
        <v>0.13189142985811703</v>
      </c>
      <c r="GC231" s="118">
        <f t="shared" si="1073"/>
        <v>0.21472584207919404</v>
      </c>
      <c r="GD231" s="118">
        <f t="shared" si="1074"/>
        <v>0.48308887284649088</v>
      </c>
      <c r="GE231" s="118">
        <f t="shared" si="1075"/>
        <v>0.17029385521619811</v>
      </c>
    </row>
    <row r="232" spans="1:187" x14ac:dyDescent="0.2">
      <c r="A232" s="75" t="s">
        <v>44</v>
      </c>
      <c r="B232" s="50">
        <f t="shared" si="1089"/>
        <v>2005</v>
      </c>
      <c r="D232" s="79">
        <f>Northeast!D232</f>
        <v>623.94900000000007</v>
      </c>
      <c r="E232" s="79">
        <f>Midwest!D232</f>
        <v>1006.1610000000001</v>
      </c>
      <c r="F232" s="79">
        <f>South!D232</f>
        <v>2229.3710000000001</v>
      </c>
      <c r="G232" s="79">
        <f>West!D232</f>
        <v>778.20299999999997</v>
      </c>
      <c r="H232" s="79">
        <f t="shared" si="1151"/>
        <v>4637.6840000000002</v>
      </c>
      <c r="J232" s="321">
        <f t="shared" si="1144"/>
        <v>20645.558055700298</v>
      </c>
      <c r="K232" s="321">
        <f t="shared" si="1144"/>
        <v>25192.372358272885</v>
      </c>
      <c r="L232" s="321">
        <f t="shared" si="1144"/>
        <v>40090.511021682389</v>
      </c>
      <c r="M232" s="321">
        <f t="shared" si="1144"/>
        <v>24002.337651867256</v>
      </c>
      <c r="N232" s="321">
        <f t="shared" si="1152"/>
        <v>109930.77908752284</v>
      </c>
      <c r="P232" s="84">
        <f t="shared" si="1145"/>
        <v>38.992871452908545</v>
      </c>
      <c r="Q232" s="84">
        <f t="shared" si="1145"/>
        <v>46.867938813061997</v>
      </c>
      <c r="R232" s="84">
        <f t="shared" si="1145"/>
        <v>71.688733309583739</v>
      </c>
      <c r="S232" s="84">
        <f t="shared" si="1145"/>
        <v>40.082952950836585</v>
      </c>
      <c r="T232" s="79">
        <f t="shared" si="1153"/>
        <v>197.63249652639087</v>
      </c>
      <c r="V232" s="84">
        <f t="shared" si="1134"/>
        <v>30.221948872325395</v>
      </c>
      <c r="W232" s="84">
        <f t="shared" si="1135"/>
        <v>39.939112747735656</v>
      </c>
      <c r="X232" s="84">
        <f t="shared" si="1136"/>
        <v>55.608445569433528</v>
      </c>
      <c r="Y232" s="84">
        <f t="shared" si="1137"/>
        <v>32.421967030342977</v>
      </c>
      <c r="Z232" s="84">
        <f t="shared" si="1138"/>
        <v>42.187311310762631</v>
      </c>
      <c r="AC232" s="84">
        <f t="shared" ref="AC232:AG233" si="1183">D232/P232</f>
        <v>16.001617135417675</v>
      </c>
      <c r="AD232" s="84">
        <f t="shared" si="1183"/>
        <v>21.468001910926475</v>
      </c>
      <c r="AE232" s="84">
        <f t="shared" si="1183"/>
        <v>31.097927067180663</v>
      </c>
      <c r="AF232" s="84">
        <f t="shared" si="1183"/>
        <v>19.41481210115678</v>
      </c>
      <c r="AG232" s="84">
        <f t="shared" si="1183"/>
        <v>23.466201568630726</v>
      </c>
      <c r="AI232" s="74">
        <f t="shared" ref="AI232:AL233" si="1184">AC232/AO232</f>
        <v>15.296898191105097</v>
      </c>
      <c r="AJ232" s="74">
        <f t="shared" si="1184"/>
        <v>20.967322653771401</v>
      </c>
      <c r="AK232" s="74">
        <f t="shared" si="1184"/>
        <v>30.780007219724887</v>
      </c>
      <c r="AL232" s="74">
        <f t="shared" si="1184"/>
        <v>19.617561711208591</v>
      </c>
      <c r="AM232" s="74">
        <f t="shared" si="1156"/>
        <v>23.13422535406049</v>
      </c>
      <c r="AO232" s="118">
        <f>Northeast!V232</f>
        <v>1.0460694014896668</v>
      </c>
      <c r="AP232" s="118">
        <f>Midwest!V232</f>
        <v>1.02387902668465</v>
      </c>
      <c r="AQ232" s="118">
        <f>South!V232</f>
        <v>1.0103287775466161</v>
      </c>
      <c r="AR232" s="118">
        <f>West!V232</f>
        <v>0.98966489245521438</v>
      </c>
      <c r="AS232" s="118">
        <f t="shared" si="1157"/>
        <v>1.0143500034900441</v>
      </c>
      <c r="AU232" s="124">
        <f t="shared" si="1139"/>
        <v>1888.6809137204457</v>
      </c>
      <c r="AV232" s="124">
        <f t="shared" si="1140"/>
        <v>1860.4019560575884</v>
      </c>
      <c r="AW232" s="124">
        <f t="shared" si="1141"/>
        <v>1788.1721006452599</v>
      </c>
      <c r="AX232" s="124">
        <f t="shared" si="1142"/>
        <v>1669.9603818679861</v>
      </c>
      <c r="AY232" s="124">
        <f t="shared" si="1143"/>
        <v>1797.7903746960908</v>
      </c>
      <c r="BB232" s="71">
        <f t="shared" si="990"/>
        <v>1.1705041339048852</v>
      </c>
      <c r="BC232" s="71">
        <f t="shared" si="991"/>
        <v>1.1385550082664628</v>
      </c>
      <c r="BD232" s="71">
        <f t="shared" si="992"/>
        <v>1.1245610961030319</v>
      </c>
      <c r="BE232" s="71">
        <f t="shared" si="993"/>
        <v>0.95721750360042646</v>
      </c>
      <c r="BF232" s="71"/>
      <c r="BG232" s="71">
        <f t="shared" si="1146"/>
        <v>1.4233573408068911</v>
      </c>
      <c r="BH232" s="71">
        <f t="shared" si="1147"/>
        <v>1.3947363728872073</v>
      </c>
      <c r="BI232" s="71">
        <f t="shared" si="1148"/>
        <v>1.3739127896593419</v>
      </c>
      <c r="BJ232" s="71">
        <f t="shared" si="1149"/>
        <v>1.1108932582753472</v>
      </c>
      <c r="BK232" s="71"/>
      <c r="BL232" s="71">
        <f t="shared" ref="BL232:BO233" si="1185">BQ232*BV232*CA232*CF232</f>
        <v>1.4233573408068911</v>
      </c>
      <c r="BM232" s="71">
        <f t="shared" si="1185"/>
        <v>1.3947363728872073</v>
      </c>
      <c r="BN232" s="71">
        <f t="shared" si="1185"/>
        <v>1.3739127896593419</v>
      </c>
      <c r="BO232" s="71">
        <f t="shared" si="1185"/>
        <v>1.1108932582753472</v>
      </c>
      <c r="BP232" s="71"/>
      <c r="BQ232" s="147">
        <f>Northeast!AK232</f>
        <v>1.1708787700028906</v>
      </c>
      <c r="BR232" s="147">
        <f>Midwest!AK232</f>
        <v>1.1562573731195767</v>
      </c>
      <c r="BS232" s="147">
        <f>South!AK232</f>
        <v>1.1249020203777145</v>
      </c>
      <c r="BT232" s="147">
        <f>West!AK232</f>
        <v>0.967310335670164</v>
      </c>
      <c r="BU232" s="72"/>
      <c r="BV232" s="147">
        <f>Northeast!AH232</f>
        <v>0.99968003852524856</v>
      </c>
      <c r="BW232" s="147">
        <f>Midwest!AH232</f>
        <v>0.98468994424195244</v>
      </c>
      <c r="BX232" s="147">
        <f>South!AH232</f>
        <v>0.99969692980499048</v>
      </c>
      <c r="BY232" s="147">
        <f>West!AH232</f>
        <v>0.98956608681044922</v>
      </c>
      <c r="CA232" s="147">
        <f>Northeast!AI232</f>
        <v>1.1415137481747206</v>
      </c>
      <c r="CB232" s="147">
        <f>Midwest!AI232</f>
        <v>1.1867202996356343</v>
      </c>
      <c r="CC232" s="147">
        <f>South!AI232</f>
        <v>1.2077581333861416</v>
      </c>
      <c r="CD232" s="147">
        <f>West!AI232</f>
        <v>1.1992005825783114</v>
      </c>
      <c r="CF232" s="147">
        <f>Northeast!AJ232</f>
        <v>1.0652703694302854</v>
      </c>
      <c r="CG232" s="147">
        <f>Midwest!AJ232</f>
        <v>1.0322615182508357</v>
      </c>
      <c r="CH232" s="147">
        <f>South!AJ232</f>
        <v>1.0115704643550458</v>
      </c>
      <c r="CI232" s="147">
        <f>West!AJ232</f>
        <v>0.96776490506876023</v>
      </c>
      <c r="CK232" s="73">
        <f t="shared" si="994"/>
        <v>1.2658395878589526</v>
      </c>
      <c r="CL232" s="73">
        <f t="shared" si="995"/>
        <v>1.3524748131386479</v>
      </c>
      <c r="CM232" s="73">
        <f t="shared" si="1158"/>
        <v>1.0141272582563794</v>
      </c>
      <c r="CN232" s="73">
        <f t="shared" si="1159"/>
        <v>0.99458503095695816</v>
      </c>
      <c r="CO232" s="73">
        <f t="shared" si="1160"/>
        <v>1.1923406244946624</v>
      </c>
      <c r="CP232" s="73">
        <f t="shared" si="1161"/>
        <v>1.0156468046889657</v>
      </c>
      <c r="CQ232" s="73">
        <f t="shared" si="1162"/>
        <v>1.1072654880199861</v>
      </c>
      <c r="CR232" s="73">
        <f t="shared" si="1163"/>
        <v>1.7120161600530399</v>
      </c>
      <c r="CS232" s="73">
        <f t="shared" si="1164"/>
        <v>1.7120161600530399</v>
      </c>
      <c r="CT232" s="73"/>
      <c r="CU232" s="73">
        <f t="shared" si="1165"/>
        <v>1.2214548613423739</v>
      </c>
      <c r="CV232" s="533">
        <f t="shared" si="1041"/>
        <v>1.0244177177642091</v>
      </c>
      <c r="CW232" s="71">
        <f t="shared" si="1042"/>
        <v>1.3202376234671374</v>
      </c>
      <c r="CX232" s="53"/>
      <c r="CZ232" s="71">
        <f t="shared" ref="CZ232:DC233" si="1186">D232/$H232</f>
        <v>0.13453892071991108</v>
      </c>
      <c r="DA232" s="71">
        <f t="shared" si="1186"/>
        <v>0.21695333274108369</v>
      </c>
      <c r="DB232" s="71">
        <f t="shared" si="1186"/>
        <v>0.48070782744145568</v>
      </c>
      <c r="DC232" s="71">
        <f t="shared" si="1186"/>
        <v>0.16779991909754954</v>
      </c>
      <c r="DE232" s="71">
        <f t="shared" ref="DE232:DH233" si="1187">(CZ232-CZ231)/LN(CZ232/CZ231)</f>
        <v>0.13412953025037355</v>
      </c>
      <c r="DF232" s="71">
        <f t="shared" si="1187"/>
        <v>0.21382116613810287</v>
      </c>
      <c r="DG232" s="71">
        <f t="shared" si="1187"/>
        <v>0.48269873679322484</v>
      </c>
      <c r="DH232" s="71">
        <f t="shared" si="1187"/>
        <v>0.16932763797854022</v>
      </c>
      <c r="DI232" s="71">
        <f t="shared" si="1168"/>
        <v>0.99997707116024148</v>
      </c>
      <c r="DK232" s="71">
        <f t="shared" ref="DK232:DN233" si="1188">DE232/$DI232</f>
        <v>0.13413260575539732</v>
      </c>
      <c r="DL232" s="71">
        <f t="shared" si="1188"/>
        <v>0.21382606892177336</v>
      </c>
      <c r="DM232" s="71">
        <f t="shared" si="1188"/>
        <v>0.48270980476898823</v>
      </c>
      <c r="DN232" s="71">
        <f t="shared" si="1188"/>
        <v>0.16933152055384107</v>
      </c>
      <c r="DQ232" s="71">
        <f t="shared" ref="DQ232:DT233" si="1189">LN(BQ232/BQ231)</f>
        <v>-6.0710309224902325E-3</v>
      </c>
      <c r="DR232" s="71">
        <f t="shared" si="1189"/>
        <v>9.9331562798110964E-3</v>
      </c>
      <c r="DS232" s="71">
        <f t="shared" si="1189"/>
        <v>-5.1864883290948334E-3</v>
      </c>
      <c r="DT232" s="71">
        <f t="shared" si="1189"/>
        <v>9.3656718974632572E-3</v>
      </c>
      <c r="DV232" s="71">
        <f t="shared" ref="DV232:DY233" si="1190">J232/$N232</f>
        <v>0.18780507358419668</v>
      </c>
      <c r="DW232" s="71">
        <f t="shared" si="1190"/>
        <v>0.22916577656759482</v>
      </c>
      <c r="DX232" s="71">
        <f t="shared" si="1190"/>
        <v>0.3646886827734005</v>
      </c>
      <c r="DY232" s="71">
        <f t="shared" si="1190"/>
        <v>0.21834046707480786</v>
      </c>
      <c r="DZ232" s="71"/>
      <c r="EB232" s="71">
        <f t="shared" ref="EB232:EE233" si="1191">LN(DV232/DV231)</f>
        <v>-7.0681070474374278E-3</v>
      </c>
      <c r="EC232" s="71">
        <f t="shared" si="1191"/>
        <v>-4.4796448804345331E-3</v>
      </c>
      <c r="ED232" s="71">
        <f t="shared" si="1191"/>
        <v>6.9403173303067703E-3</v>
      </c>
      <c r="EE232" s="71">
        <f t="shared" si="1191"/>
        <v>-7.3838828514214089E-4</v>
      </c>
      <c r="EG232" s="71">
        <f t="shared" ref="EG232:EJ233" si="1192">LN(BV232/BV231)</f>
        <v>1.8133377858776012E-3</v>
      </c>
      <c r="EH232" s="71">
        <f t="shared" si="1192"/>
        <v>-8.0399935287720349E-4</v>
      </c>
      <c r="EI232" s="71">
        <f t="shared" si="1192"/>
        <v>-8.2809205840070723E-4</v>
      </c>
      <c r="EJ232" s="71">
        <f t="shared" si="1192"/>
        <v>-1.5387059283189859E-3</v>
      </c>
      <c r="EL232" s="71">
        <f t="shared" ref="EL232:EO233" si="1193">LN(CA232/CA231)</f>
        <v>5.0172631388455749E-3</v>
      </c>
      <c r="EM232" s="71">
        <f t="shared" si="1193"/>
        <v>9.6718569733152144E-3</v>
      </c>
      <c r="EN232" s="71">
        <f t="shared" si="1193"/>
        <v>1.2707508348940902E-2</v>
      </c>
      <c r="EO232" s="71">
        <f t="shared" si="1193"/>
        <v>1.4578508083053816E-2</v>
      </c>
      <c r="EQ232" s="71">
        <f t="shared" ref="EQ232:ET233" si="1194">LN(CF232/CF231)</f>
        <v>5.0672610086202788E-2</v>
      </c>
      <c r="ER232" s="71">
        <f t="shared" si="1194"/>
        <v>5.3099894273092148E-2</v>
      </c>
      <c r="ES232" s="71">
        <f t="shared" si="1194"/>
        <v>1.6372172258309888E-2</v>
      </c>
      <c r="ET232" s="71">
        <f t="shared" si="1194"/>
        <v>-1.5003462415386674E-3</v>
      </c>
      <c r="EW232" s="71">
        <f t="shared" si="1176"/>
        <v>1.0003920560905819</v>
      </c>
      <c r="EX232" s="71">
        <f t="shared" si="1177"/>
        <v>1.2752705293299118</v>
      </c>
      <c r="EY232" s="71">
        <f t="shared" si="1084"/>
        <v>1.1072654880199861</v>
      </c>
      <c r="EZ232" s="71"/>
      <c r="FA232" s="71">
        <f t="shared" si="1105"/>
        <v>1.0013200688663735</v>
      </c>
      <c r="FB232" s="71">
        <f t="shared" si="1178"/>
        <v>1.0338560089679081</v>
      </c>
      <c r="FC232" s="71">
        <f t="shared" si="1085"/>
        <v>1.0141272582563794</v>
      </c>
      <c r="FD232" s="71"/>
      <c r="FE232" s="71">
        <f t="shared" si="1106"/>
        <v>0.99941120553845419</v>
      </c>
      <c r="FF232" s="71">
        <f t="shared" si="1179"/>
        <v>1.0118925127014595</v>
      </c>
      <c r="FG232" s="71">
        <f t="shared" si="1086"/>
        <v>0.99458503095695816</v>
      </c>
      <c r="FI232" s="71">
        <f t="shared" si="1108"/>
        <v>1.0114082974442686</v>
      </c>
      <c r="FJ232" s="71">
        <f t="shared" si="1180"/>
        <v>1.2540749021052684</v>
      </c>
      <c r="FK232" s="71">
        <f t="shared" si="1087"/>
        <v>1.1923406244946624</v>
      </c>
      <c r="FM232" s="71">
        <f t="shared" si="1110"/>
        <v>1.026135642368599</v>
      </c>
      <c r="FN232" s="71">
        <f t="shared" si="1181"/>
        <v>1.0054940570406719</v>
      </c>
      <c r="FO232" s="71">
        <f t="shared" si="1088"/>
        <v>1.0156468046889657</v>
      </c>
      <c r="FQ232" s="238"/>
      <c r="GB232" s="118">
        <f t="shared" si="1072"/>
        <v>0.13299092615294308</v>
      </c>
      <c r="GC232" s="118">
        <f t="shared" si="1073"/>
        <v>0.21554066432007496</v>
      </c>
      <c r="GD232" s="118">
        <f t="shared" si="1074"/>
        <v>0.48247637044314973</v>
      </c>
      <c r="GE232" s="118">
        <f t="shared" si="1075"/>
        <v>0.16899203908383231</v>
      </c>
    </row>
    <row r="233" spans="1:187" x14ac:dyDescent="0.2">
      <c r="A233" s="75" t="s">
        <v>44</v>
      </c>
      <c r="B233" s="50">
        <f t="shared" si="1089"/>
        <v>2006</v>
      </c>
      <c r="D233" s="79">
        <f>Northeast!D233</f>
        <v>598.22199999999998</v>
      </c>
      <c r="E233" s="79">
        <f>Midwest!D233</f>
        <v>976.78399999999999</v>
      </c>
      <c r="F233" s="79">
        <f>South!D233</f>
        <v>2220.87</v>
      </c>
      <c r="G233" s="79">
        <f>West!D233</f>
        <v>815.51</v>
      </c>
      <c r="H233" s="79">
        <f t="shared" si="1151"/>
        <v>4611.3859999999995</v>
      </c>
      <c r="J233" s="321">
        <f t="shared" si="1144"/>
        <v>20585.898487020273</v>
      </c>
      <c r="K233" s="321">
        <f t="shared" si="1144"/>
        <v>25261.048382555618</v>
      </c>
      <c r="L233" s="321">
        <f t="shared" si="1144"/>
        <v>40608.689538797335</v>
      </c>
      <c r="M233" s="321">
        <f t="shared" si="1144"/>
        <v>24287.534937110078</v>
      </c>
      <c r="N233" s="321">
        <f t="shared" si="1152"/>
        <v>110743.17134548329</v>
      </c>
      <c r="P233" s="84">
        <f t="shared" si="1145"/>
        <v>39.23206519932063</v>
      </c>
      <c r="Q233" s="84">
        <f t="shared" si="1145"/>
        <v>47.322011394125397</v>
      </c>
      <c r="R233" s="84">
        <f t="shared" si="1145"/>
        <v>73.56480878051552</v>
      </c>
      <c r="S233" s="84">
        <f t="shared" si="1145"/>
        <v>41.084056843223522</v>
      </c>
      <c r="T233" s="79">
        <f t="shared" si="1153"/>
        <v>201.20294221718507</v>
      </c>
      <c r="V233" s="84">
        <f t="shared" si="1134"/>
        <v>29.059795489479761</v>
      </c>
      <c r="W233" s="84">
        <f t="shared" si="1135"/>
        <v>38.667595469811623</v>
      </c>
      <c r="X233" s="84">
        <f t="shared" si="1136"/>
        <v>54.689526434439408</v>
      </c>
      <c r="Y233" s="84">
        <f t="shared" si="1137"/>
        <v>33.57730630595794</v>
      </c>
      <c r="Z233" s="84">
        <f t="shared" si="1138"/>
        <v>41.640364312973752</v>
      </c>
      <c r="AC233" s="84">
        <f t="shared" si="1183"/>
        <v>15.248292358832011</v>
      </c>
      <c r="AD233" s="84">
        <f t="shared" si="1183"/>
        <v>20.641218985067464</v>
      </c>
      <c r="AE233" s="84">
        <f t="shared" si="1183"/>
        <v>30.189298889175156</v>
      </c>
      <c r="AF233" s="84">
        <f t="shared" si="1183"/>
        <v>19.849792417335525</v>
      </c>
      <c r="AG233" s="84">
        <f t="shared" si="1183"/>
        <v>22.919078365277173</v>
      </c>
      <c r="AI233" s="74">
        <f t="shared" si="1184"/>
        <v>15.452315653284643</v>
      </c>
      <c r="AJ233" s="74">
        <f t="shared" si="1184"/>
        <v>20.85567045284624</v>
      </c>
      <c r="AK233" s="74">
        <f t="shared" si="1184"/>
        <v>30.24699237147674</v>
      </c>
      <c r="AL233" s="74">
        <f t="shared" si="1184"/>
        <v>19.6203035560474</v>
      </c>
      <c r="AM233" s="74">
        <f t="shared" si="1156"/>
        <v>22.983532723748787</v>
      </c>
      <c r="AO233" s="118">
        <f>Northeast!V233</f>
        <v>0.98679658770695222</v>
      </c>
      <c r="AP233" s="118">
        <f>Midwest!V233</f>
        <v>0.98971735441142294</v>
      </c>
      <c r="AQ233" s="118">
        <f>South!V233</f>
        <v>0.99809258779871324</v>
      </c>
      <c r="AR233" s="118">
        <f>West!V233</f>
        <v>1.0116964990186093</v>
      </c>
      <c r="AS233" s="118">
        <f t="shared" si="1157"/>
        <v>0.99719562874661938</v>
      </c>
      <c r="AU233" s="124">
        <f t="shared" si="1139"/>
        <v>1905.7737617844105</v>
      </c>
      <c r="AV233" s="124">
        <f t="shared" si="1140"/>
        <v>1873.3193760400022</v>
      </c>
      <c r="AW233" s="124">
        <f t="shared" si="1141"/>
        <v>1811.5533797324852</v>
      </c>
      <c r="AX233" s="124">
        <f t="shared" si="1142"/>
        <v>1691.5696446595425</v>
      </c>
      <c r="AY233" s="124">
        <f t="shared" si="1143"/>
        <v>1816.8428786412139</v>
      </c>
      <c r="BB233" s="71">
        <f t="shared" si="990"/>
        <v>1.1823965306306439</v>
      </c>
      <c r="BC233" s="71">
        <f t="shared" si="991"/>
        <v>1.1324921372625461</v>
      </c>
      <c r="BD233" s="71">
        <f t="shared" si="992"/>
        <v>1.1050871642840359</v>
      </c>
      <c r="BE233" s="71">
        <f t="shared" si="993"/>
        <v>0.95735128892556021</v>
      </c>
      <c r="BF233" s="71"/>
      <c r="BG233" s="71">
        <f t="shared" si="1146"/>
        <v>1.3686236254000852</v>
      </c>
      <c r="BH233" s="71">
        <f t="shared" si="1147"/>
        <v>1.3503329979931138</v>
      </c>
      <c r="BI233" s="71">
        <f t="shared" si="1148"/>
        <v>1.351209138454873</v>
      </c>
      <c r="BJ233" s="71">
        <f t="shared" si="1149"/>
        <v>1.1504793392524892</v>
      </c>
      <c r="BK233" s="71"/>
      <c r="BL233" s="71">
        <f t="shared" si="1185"/>
        <v>1.3686236254000852</v>
      </c>
      <c r="BM233" s="71">
        <f t="shared" si="1185"/>
        <v>1.3503329979931136</v>
      </c>
      <c r="BN233" s="71">
        <f t="shared" si="1185"/>
        <v>1.351209138454873</v>
      </c>
      <c r="BO233" s="71">
        <f t="shared" si="1185"/>
        <v>1.1504793392524892</v>
      </c>
      <c r="BP233" s="71"/>
      <c r="BQ233" s="147">
        <f>Northeast!AK233</f>
        <v>1.1840021765991338</v>
      </c>
      <c r="BR233" s="147">
        <f>Midwest!AK233</f>
        <v>1.1496319754699629</v>
      </c>
      <c r="BS233" s="147">
        <f>South!AK233</f>
        <v>1.1064820395960222</v>
      </c>
      <c r="BT233" s="147">
        <f>West!AK233</f>
        <v>0.96798578056339946</v>
      </c>
      <c r="BU233" s="72"/>
      <c r="BV233" s="147">
        <f>Northeast!AH233</f>
        <v>0.99864388258719106</v>
      </c>
      <c r="BW233" s="147">
        <f>Midwest!AH233</f>
        <v>0.98509102167203499</v>
      </c>
      <c r="BX233" s="147">
        <f>South!AH233</f>
        <v>0.99873936018654619</v>
      </c>
      <c r="BY233" s="147">
        <f>West!AH233</f>
        <v>0.9890137935377008</v>
      </c>
      <c r="CA233" s="147">
        <f>Northeast!AI233</f>
        <v>1.1518446203293198</v>
      </c>
      <c r="CB233" s="147">
        <f>Midwest!AI233</f>
        <v>1.1949601127911387</v>
      </c>
      <c r="CC233" s="147">
        <f>South!AI233</f>
        <v>1.2235501983537014</v>
      </c>
      <c r="CD233" s="147">
        <f>West!AI233</f>
        <v>1.2147182204876226</v>
      </c>
      <c r="CF233" s="147">
        <f>Northeast!AJ233</f>
        <v>1.0049095825211498</v>
      </c>
      <c r="CG233" s="147">
        <f>Midwest!AJ233</f>
        <v>0.99782016456774103</v>
      </c>
      <c r="CH233" s="147">
        <f>South!AJ233</f>
        <v>0.99931923641785925</v>
      </c>
      <c r="CI233" s="147">
        <f>West!AJ233</f>
        <v>0.98930898104526654</v>
      </c>
      <c r="CK233" s="73">
        <f t="shared" si="994"/>
        <v>1.2751941861755689</v>
      </c>
      <c r="CL233" s="73">
        <f t="shared" si="995"/>
        <v>1.3349403456495446</v>
      </c>
      <c r="CM233" s="73">
        <f t="shared" si="1158"/>
        <v>1.0151958807974995</v>
      </c>
      <c r="CN233" s="73">
        <f t="shared" si="1159"/>
        <v>0.99398146963219891</v>
      </c>
      <c r="CO233" s="73">
        <f t="shared" si="1160"/>
        <v>1.2056975914178183</v>
      </c>
      <c r="CP233" s="73">
        <f t="shared" si="1161"/>
        <v>0.99847475605822322</v>
      </c>
      <c r="CQ233" s="73">
        <f t="shared" si="1162"/>
        <v>1.0989001715924855</v>
      </c>
      <c r="CR233" s="73">
        <f t="shared" si="1163"/>
        <v>1.702308167663503</v>
      </c>
      <c r="CS233" s="73">
        <f t="shared" si="1164"/>
        <v>1.7023081676635037</v>
      </c>
      <c r="CT233" s="73"/>
      <c r="CU233" s="73">
        <f t="shared" si="1165"/>
        <v>1.2147967396483321</v>
      </c>
      <c r="CV233" s="533">
        <f t="shared" si="1041"/>
        <v>1.0075467914137688</v>
      </c>
      <c r="CW233" s="71">
        <f t="shared" si="1042"/>
        <v>1.3249412900976871</v>
      </c>
      <c r="CX233" s="53"/>
      <c r="CZ233" s="71">
        <f t="shared" si="1186"/>
        <v>0.12972715795207776</v>
      </c>
      <c r="DA233" s="71">
        <f t="shared" si="1186"/>
        <v>0.21182004716152586</v>
      </c>
      <c r="DB233" s="71">
        <f t="shared" si="1186"/>
        <v>0.48160574716581961</v>
      </c>
      <c r="DC233" s="71">
        <f t="shared" si="1186"/>
        <v>0.17684704772057686</v>
      </c>
      <c r="DE233" s="71">
        <f t="shared" si="1187"/>
        <v>0.13211843593050829</v>
      </c>
      <c r="DF233" s="71">
        <f t="shared" si="1187"/>
        <v>0.21437644692266258</v>
      </c>
      <c r="DG233" s="71">
        <f t="shared" si="1187"/>
        <v>0.48115664766444105</v>
      </c>
      <c r="DH233" s="71">
        <f t="shared" si="1187"/>
        <v>0.17228389430767566</v>
      </c>
      <c r="DI233" s="71">
        <f t="shared" si="1168"/>
        <v>0.99993542482528763</v>
      </c>
      <c r="DK233" s="71">
        <f t="shared" si="1188"/>
        <v>0.1321269680525545</v>
      </c>
      <c r="DL233" s="71">
        <f t="shared" si="1188"/>
        <v>0.21439029121317432</v>
      </c>
      <c r="DM233" s="71">
        <f t="shared" si="1188"/>
        <v>0.48118772044555824</v>
      </c>
      <c r="DN233" s="71">
        <f t="shared" si="1188"/>
        <v>0.17229502028871288</v>
      </c>
      <c r="DQ233" s="71">
        <f t="shared" si="1189"/>
        <v>1.1145822445302954E-2</v>
      </c>
      <c r="DR233" s="71">
        <f t="shared" si="1189"/>
        <v>-5.7465167492946542E-3</v>
      </c>
      <c r="DS233" s="71">
        <f t="shared" si="1189"/>
        <v>-1.6510290213989372E-2</v>
      </c>
      <c r="DT233" s="71">
        <f t="shared" si="1189"/>
        <v>6.9802746462942851E-4</v>
      </c>
      <c r="DV233" s="71">
        <f t="shared" si="1190"/>
        <v>0.18588864881608683</v>
      </c>
      <c r="DW233" s="71">
        <f t="shared" si="1190"/>
        <v>0.22810479486585428</v>
      </c>
      <c r="DX233" s="71">
        <f t="shared" si="1190"/>
        <v>0.36669249259722936</v>
      </c>
      <c r="DY233" s="71">
        <f t="shared" si="1190"/>
        <v>0.21931406372082965</v>
      </c>
      <c r="DZ233" s="71"/>
      <c r="EB233" s="71">
        <f t="shared" si="1191"/>
        <v>-1.0256750135246786E-2</v>
      </c>
      <c r="EC233" s="71">
        <f t="shared" si="1191"/>
        <v>-4.6405068332843382E-3</v>
      </c>
      <c r="ED233" s="71">
        <f t="shared" si="1191"/>
        <v>5.4795362666072624E-3</v>
      </c>
      <c r="EE233" s="71">
        <f t="shared" si="1191"/>
        <v>4.449163363096211E-3</v>
      </c>
      <c r="EG233" s="71">
        <f t="shared" si="1192"/>
        <v>-1.0370250988532134E-3</v>
      </c>
      <c r="EH233" s="71">
        <f t="shared" si="1192"/>
        <v>4.0723049167975536E-4</v>
      </c>
      <c r="EI233" s="71">
        <f t="shared" si="1192"/>
        <v>-9.5831895820140927E-4</v>
      </c>
      <c r="EJ233" s="71">
        <f t="shared" si="1192"/>
        <v>-5.5827241808966972E-4</v>
      </c>
      <c r="EL233" s="71">
        <f t="shared" si="1193"/>
        <v>9.0094441202020255E-3</v>
      </c>
      <c r="EM233" s="71">
        <f t="shared" si="1193"/>
        <v>6.9193549122748641E-3</v>
      </c>
      <c r="EN233" s="71">
        <f t="shared" si="1193"/>
        <v>1.2990772786881781E-2</v>
      </c>
      <c r="EO233" s="71">
        <f t="shared" si="1193"/>
        <v>1.2856978989470148E-2</v>
      </c>
      <c r="EQ233" s="71">
        <f t="shared" si="1194"/>
        <v>-5.8331065128954501E-2</v>
      </c>
      <c r="ER233" s="71">
        <f t="shared" si="1194"/>
        <v>-3.3934258846278091E-2</v>
      </c>
      <c r="ES233" s="71">
        <f t="shared" si="1194"/>
        <v>-1.218503383410385E-2</v>
      </c>
      <c r="ET233" s="71">
        <f t="shared" si="1194"/>
        <v>2.2017509354593543E-2</v>
      </c>
      <c r="EW233" s="71">
        <f t="shared" si="1176"/>
        <v>0.99244506713339409</v>
      </c>
      <c r="EX233" s="71">
        <f t="shared" si="1177"/>
        <v>1.2656359460940634</v>
      </c>
      <c r="EY233" s="71">
        <f t="shared" si="1084"/>
        <v>1.0989001715924855</v>
      </c>
      <c r="EZ233" s="71"/>
      <c r="FA233" s="71">
        <f t="shared" si="1105"/>
        <v>1.0010537361385567</v>
      </c>
      <c r="FB233" s="71">
        <f t="shared" si="1178"/>
        <v>1.0349454204066215</v>
      </c>
      <c r="FC233" s="71">
        <f t="shared" si="1085"/>
        <v>1.0151958807974995</v>
      </c>
      <c r="FD233" s="71"/>
      <c r="FE233" s="71">
        <f t="shared" si="1106"/>
        <v>0.99939315261543948</v>
      </c>
      <c r="FF233" s="71">
        <f t="shared" si="1179"/>
        <v>1.0112784483766704</v>
      </c>
      <c r="FG233" s="71">
        <f t="shared" si="1086"/>
        <v>0.99398146963219891</v>
      </c>
      <c r="FI233" s="71">
        <f t="shared" si="1108"/>
        <v>1.011202308005581</v>
      </c>
      <c r="FJ233" s="71">
        <f t="shared" si="1180"/>
        <v>1.2681234354207205</v>
      </c>
      <c r="FK233" s="71">
        <f t="shared" si="1087"/>
        <v>1.2056975914178183</v>
      </c>
      <c r="FM233" s="71">
        <f t="shared" si="1110"/>
        <v>0.98309249972385704</v>
      </c>
      <c r="FN233" s="71">
        <f t="shared" si="1181"/>
        <v>0.98849366599359656</v>
      </c>
      <c r="FO233" s="71">
        <f t="shared" si="1088"/>
        <v>0.99847475605822322</v>
      </c>
      <c r="FQ233" s="238"/>
      <c r="GB233" s="118">
        <f t="shared" si="1072"/>
        <v>0.13261897258870908</v>
      </c>
      <c r="GC233" s="118">
        <f t="shared" si="1073"/>
        <v>0.21445167765468662</v>
      </c>
      <c r="GD233" s="118">
        <f t="shared" si="1074"/>
        <v>0.48275214492293073</v>
      </c>
      <c r="GE233" s="118">
        <f t="shared" si="1075"/>
        <v>0.17017720483367355</v>
      </c>
    </row>
    <row r="234" spans="1:187" x14ac:dyDescent="0.2">
      <c r="A234" s="75" t="s">
        <v>44</v>
      </c>
      <c r="B234" s="50">
        <f t="shared" si="1089"/>
        <v>2007</v>
      </c>
      <c r="D234" s="79">
        <f>Northeast!D234</f>
        <v>621.99900000000002</v>
      </c>
      <c r="E234" s="79">
        <f>Midwest!D234</f>
        <v>1021.071</v>
      </c>
      <c r="F234" s="79">
        <f>South!D234</f>
        <v>2273.672</v>
      </c>
      <c r="G234" s="79">
        <f>West!D234</f>
        <v>833.58699999999999</v>
      </c>
      <c r="H234" s="79">
        <f t="shared" si="1151"/>
        <v>4750.3289999999997</v>
      </c>
      <c r="J234" s="321">
        <f t="shared" si="1144"/>
        <v>20490.274560270911</v>
      </c>
      <c r="K234" s="321">
        <f t="shared" si="1144"/>
        <v>25277.567710573276</v>
      </c>
      <c r="L234" s="321">
        <f t="shared" si="1144"/>
        <v>41052.169385326495</v>
      </c>
      <c r="M234" s="321">
        <f t="shared" si="1144"/>
        <v>24530.086823072674</v>
      </c>
      <c r="N234" s="321">
        <f t="shared" si="1152"/>
        <v>111350.09847924336</v>
      </c>
      <c r="P234" s="84">
        <f t="shared" si="1145"/>
        <v>39.231788515015019</v>
      </c>
      <c r="Q234" s="84">
        <f t="shared" si="1145"/>
        <v>47.475323134158216</v>
      </c>
      <c r="R234" s="84">
        <f t="shared" si="1145"/>
        <v>75.024307467893479</v>
      </c>
      <c r="S234" s="84">
        <f t="shared" si="1145"/>
        <v>41.850473380066234</v>
      </c>
      <c r="T234" s="79">
        <f t="shared" si="1153"/>
        <v>203.58189249713294</v>
      </c>
      <c r="V234" s="84">
        <f t="shared" si="1134"/>
        <v>30.355815788140237</v>
      </c>
      <c r="W234" s="84">
        <f t="shared" si="1135"/>
        <v>40.39435327366958</v>
      </c>
      <c r="X234" s="84">
        <f t="shared" si="1136"/>
        <v>55.384941503546735</v>
      </c>
      <c r="Y234" s="84">
        <f t="shared" si="1137"/>
        <v>33.98222786622749</v>
      </c>
      <c r="Z234" s="84">
        <f t="shared" si="1138"/>
        <v>42.661201605362777</v>
      </c>
      <c r="AC234" s="84">
        <f t="shared" ref="AC234:AG237" si="1195">D234/P234</f>
        <v>15.854464543770288</v>
      </c>
      <c r="AD234" s="84">
        <f t="shared" si="1195"/>
        <v>21.507404954666764</v>
      </c>
      <c r="AE234" s="84">
        <f t="shared" si="1195"/>
        <v>30.305804568379575</v>
      </c>
      <c r="AF234" s="84">
        <f t="shared" si="1195"/>
        <v>19.918221531922867</v>
      </c>
      <c r="AG234" s="84">
        <f t="shared" si="1195"/>
        <v>23.333750078322407</v>
      </c>
      <c r="AI234" s="74">
        <f t="shared" ref="AI234:AL237" si="1196">AC234/AO234</f>
        <v>15.753373381031929</v>
      </c>
      <c r="AJ234" s="74">
        <f t="shared" si="1196"/>
        <v>21.104546389098694</v>
      </c>
      <c r="AK234" s="74">
        <f t="shared" si="1196"/>
        <v>30.084117153344991</v>
      </c>
      <c r="AL234" s="74">
        <f t="shared" si="1196"/>
        <v>19.800714310181579</v>
      </c>
      <c r="AM234" s="74">
        <f t="shared" si="1156"/>
        <v>23.114469744545222</v>
      </c>
      <c r="AO234" s="118">
        <f>Northeast!V234</f>
        <v>1.0064171120872485</v>
      </c>
      <c r="AP234" s="118">
        <f>Midwest!V234</f>
        <v>1.0190887099936041</v>
      </c>
      <c r="AQ234" s="118">
        <f>South!V234</f>
        <v>1.0073689187521973</v>
      </c>
      <c r="AR234" s="118">
        <f>West!V234</f>
        <v>1.0059344940743307</v>
      </c>
      <c r="AS234" s="118">
        <f t="shared" si="1157"/>
        <v>1.0094867127042328</v>
      </c>
      <c r="AU234" s="124">
        <f t="shared" si="1139"/>
        <v>1914.6541155228092</v>
      </c>
      <c r="AV234" s="124">
        <f t="shared" si="1140"/>
        <v>1878.160259632097</v>
      </c>
      <c r="AW234" s="124">
        <f t="shared" si="1141"/>
        <v>1827.5357573358799</v>
      </c>
      <c r="AX234" s="124">
        <f t="shared" si="1142"/>
        <v>1706.08745423201</v>
      </c>
      <c r="AY234" s="124">
        <f t="shared" si="1143"/>
        <v>1828.3045572257163</v>
      </c>
      <c r="BB234" s="71">
        <f t="shared" si="990"/>
        <v>1.2054331822752968</v>
      </c>
      <c r="BC234" s="71">
        <f t="shared" si="991"/>
        <v>1.1460064494299256</v>
      </c>
      <c r="BD234" s="71">
        <f t="shared" si="992"/>
        <v>1.0991364465820308</v>
      </c>
      <c r="BE234" s="71">
        <f t="shared" si="993"/>
        <v>0.96615423468595607</v>
      </c>
      <c r="BF234" s="71"/>
      <c r="BG234" s="71">
        <f t="shared" si="1146"/>
        <v>1.429662045315564</v>
      </c>
      <c r="BH234" s="71">
        <f t="shared" si="1147"/>
        <v>1.4106340850858425</v>
      </c>
      <c r="BI234" s="71">
        <f t="shared" si="1148"/>
        <v>1.3683906951012534</v>
      </c>
      <c r="BJ234" s="71">
        <f t="shared" si="1149"/>
        <v>1.1643534089846803</v>
      </c>
      <c r="BK234" s="71"/>
      <c r="BL234" s="71">
        <f t="shared" ref="BL234:BO237" si="1197">BQ234*BV234*CA234*CF234</f>
        <v>1.429662045315564</v>
      </c>
      <c r="BM234" s="71">
        <f t="shared" si="1197"/>
        <v>1.4106340850858425</v>
      </c>
      <c r="BN234" s="71">
        <f t="shared" si="1197"/>
        <v>1.3683906951012539</v>
      </c>
      <c r="BO234" s="71">
        <f t="shared" si="1197"/>
        <v>1.1643534089846803</v>
      </c>
      <c r="BP234" s="71"/>
      <c r="BQ234" s="147">
        <f>Northeast!AK234</f>
        <v>1.2080242460396917</v>
      </c>
      <c r="BR234" s="147">
        <f>Midwest!AK234</f>
        <v>1.1626667947477252</v>
      </c>
      <c r="BS234" s="147">
        <f>South!AK234</f>
        <v>1.1013808443415967</v>
      </c>
      <c r="BT234" s="147">
        <f>West!AK234</f>
        <v>0.97726398815302296</v>
      </c>
      <c r="BU234" s="72"/>
      <c r="BV234" s="147">
        <f>Northeast!AH234</f>
        <v>0.99785512271555055</v>
      </c>
      <c r="BW234" s="147">
        <f>Midwest!AH234</f>
        <v>0.98567057613319509</v>
      </c>
      <c r="BX234" s="147">
        <f>South!AH234</f>
        <v>0.99796219648172002</v>
      </c>
      <c r="BY234" s="147">
        <f>West!AH234</f>
        <v>0.98863177851456097</v>
      </c>
      <c r="CA234" s="147">
        <f>Northeast!AI234</f>
        <v>1.1572118826378419</v>
      </c>
      <c r="CB234" s="147">
        <f>Midwest!AI234</f>
        <v>1.1980480340912678</v>
      </c>
      <c r="CC234" s="147">
        <f>South!AI234</f>
        <v>1.2343449347967892</v>
      </c>
      <c r="CD234" s="147">
        <f>West!AI234</f>
        <v>1.2251434772099346</v>
      </c>
      <c r="CF234" s="147">
        <f>Northeast!AJ234</f>
        <v>1.0248902484552165</v>
      </c>
      <c r="CG234" s="147">
        <f>Midwest!AJ234</f>
        <v>1.0274319832652301</v>
      </c>
      <c r="CH234" s="147">
        <f>South!AJ234</f>
        <v>1.008606967915435</v>
      </c>
      <c r="CI234" s="147">
        <f>West!AJ234</f>
        <v>0.98367448172088257</v>
      </c>
      <c r="CK234" s="73">
        <f t="shared" si="994"/>
        <v>1.2821828785075644</v>
      </c>
      <c r="CL234" s="73">
        <f t="shared" si="995"/>
        <v>1.3676671699806457</v>
      </c>
      <c r="CM234" s="73">
        <f t="shared" si="1158"/>
        <v>1.0162447219571324</v>
      </c>
      <c r="CN234" s="73">
        <f t="shared" si="1159"/>
        <v>0.99356479215774907</v>
      </c>
      <c r="CO234" s="73">
        <f t="shared" si="1160"/>
        <v>1.2140205992050555</v>
      </c>
      <c r="CP234" s="73">
        <f t="shared" si="1161"/>
        <v>1.0107729478026415</v>
      </c>
      <c r="CQ234" s="73">
        <f t="shared" si="1162"/>
        <v>1.1038403358590794</v>
      </c>
      <c r="CR234" s="73">
        <f t="shared" si="1163"/>
        <v>1.7535994288460786</v>
      </c>
      <c r="CS234" s="73">
        <f t="shared" si="1164"/>
        <v>1.7535994288460788</v>
      </c>
      <c r="CT234" s="73"/>
      <c r="CU234" s="73">
        <f t="shared" si="1165"/>
        <v>1.2390081477827493</v>
      </c>
      <c r="CV234" s="533">
        <f t="shared" si="1041"/>
        <v>1.0205824749547543</v>
      </c>
      <c r="CW234" s="71">
        <f t="shared" si="1042"/>
        <v>1.3400849059663491</v>
      </c>
      <c r="CX234" s="53"/>
      <c r="CZ234" s="71">
        <f t="shared" ref="CZ234:DC237" si="1198">D234/$H234</f>
        <v>0.13093808870922416</v>
      </c>
      <c r="DA234" s="71">
        <f t="shared" si="1198"/>
        <v>0.21494742785183935</v>
      </c>
      <c r="DB234" s="71">
        <f t="shared" si="1198"/>
        <v>0.47863463772719744</v>
      </c>
      <c r="DC234" s="71">
        <f t="shared" si="1198"/>
        <v>0.17547984571173914</v>
      </c>
      <c r="DE234" s="71">
        <f t="shared" ref="DE234:DH236" si="1199">(CZ234-CZ233)/LN(CZ234/CZ233)</f>
        <v>0.13033168575409976</v>
      </c>
      <c r="DF234" s="71">
        <f t="shared" si="1199"/>
        <v>0.21337991784272994</v>
      </c>
      <c r="DG234" s="71">
        <f t="shared" si="1199"/>
        <v>0.48011866027567685</v>
      </c>
      <c r="DH234" s="71">
        <f t="shared" si="1199"/>
        <v>0.17616256247632539</v>
      </c>
      <c r="DI234" s="71">
        <f t="shared" si="1168"/>
        <v>0.99999282634883202</v>
      </c>
      <c r="DK234" s="71">
        <f t="shared" ref="DK234:DN237" si="1200">DE234/$DI234</f>
        <v>0.13033262071485657</v>
      </c>
      <c r="DL234" s="71">
        <f t="shared" si="1200"/>
        <v>0.21338144856680769</v>
      </c>
      <c r="DM234" s="71">
        <f t="shared" si="1200"/>
        <v>0.48012210450417259</v>
      </c>
      <c r="DN234" s="71">
        <f t="shared" si="1200"/>
        <v>0.17616382621416307</v>
      </c>
      <c r="DQ234" s="71">
        <f t="shared" ref="DQ234:DT237" si="1201">LN(BQ234/BQ233)</f>
        <v>2.0085795732121974E-2</v>
      </c>
      <c r="DR234" s="71">
        <f t="shared" si="1201"/>
        <v>1.1274457713140154E-2</v>
      </c>
      <c r="DS234" s="71">
        <f t="shared" si="1201"/>
        <v>-4.6209430565046679E-3</v>
      </c>
      <c r="DT234" s="71">
        <f t="shared" si="1201"/>
        <v>9.5394206943439953E-3</v>
      </c>
      <c r="DV234" s="71">
        <f t="shared" ref="DV234:DY237" si="1202">J234/$N234</f>
        <v>0.1840166721010173</v>
      </c>
      <c r="DW234" s="71">
        <f t="shared" si="1202"/>
        <v>0.22700983704370264</v>
      </c>
      <c r="DX234" s="71">
        <f t="shared" si="1202"/>
        <v>0.36867654313731013</v>
      </c>
      <c r="DY234" s="71">
        <f t="shared" si="1202"/>
        <v>0.2202969477179699</v>
      </c>
      <c r="DZ234" s="71"/>
      <c r="EB234" s="71">
        <f t="shared" ref="EB234:EE237" si="1203">LN(DV234/DV233)</f>
        <v>-1.0121469415409147E-2</v>
      </c>
      <c r="EC234" s="71">
        <f t="shared" si="1203"/>
        <v>-4.8117984263585274E-3</v>
      </c>
      <c r="ED234" s="71">
        <f t="shared" si="1203"/>
        <v>5.3960807646561823E-3</v>
      </c>
      <c r="EE234" s="71">
        <f t="shared" si="1203"/>
        <v>4.4716151748852078E-3</v>
      </c>
      <c r="EG234" s="71">
        <f t="shared" ref="EG234:EJ237" si="1204">LN(BV234/BV233)</f>
        <v>-7.9014305600204815E-4</v>
      </c>
      <c r="EH234" s="71">
        <f t="shared" si="1204"/>
        <v>5.8815280195461783E-4</v>
      </c>
      <c r="EI234" s="71">
        <f t="shared" si="1204"/>
        <v>-7.7844757668092917E-4</v>
      </c>
      <c r="EJ234" s="71">
        <f t="shared" si="1204"/>
        <v>-3.8633315624375349E-4</v>
      </c>
      <c r="EL234" s="71">
        <f t="shared" ref="EL234:EO237" si="1205">LN(CA234/CA233)</f>
        <v>4.648887515858003E-3</v>
      </c>
      <c r="EM234" s="71">
        <f t="shared" si="1205"/>
        <v>2.5807877153013153E-3</v>
      </c>
      <c r="EN234" s="71">
        <f t="shared" si="1205"/>
        <v>8.7837806445725947E-3</v>
      </c>
      <c r="EO234" s="71">
        <f t="shared" si="1205"/>
        <v>8.5458287897885697E-3</v>
      </c>
      <c r="EQ234" s="71">
        <f t="shared" ref="EQ234:ET237" si="1206">LN(CF234/CF233)</f>
        <v>1.9687962356570152E-2</v>
      </c>
      <c r="ER234" s="71">
        <f t="shared" si="1206"/>
        <v>2.9244683593433973E-2</v>
      </c>
      <c r="ES234" s="71">
        <f t="shared" si="1206"/>
        <v>9.251134545825308E-3</v>
      </c>
      <c r="ET234" s="71">
        <f t="shared" si="1206"/>
        <v>-5.7116694069098764E-3</v>
      </c>
      <c r="EW234" s="71">
        <f t="shared" si="1176"/>
        <v>1.0044955532761768</v>
      </c>
      <c r="EX234" s="71">
        <f t="shared" si="1177"/>
        <v>1.2713256799179737</v>
      </c>
      <c r="EY234" s="71">
        <f t="shared" si="1084"/>
        <v>1.1038403358590794</v>
      </c>
      <c r="EZ234" s="71"/>
      <c r="FA234" s="71">
        <f t="shared" si="1105"/>
        <v>1.001033141662089</v>
      </c>
      <c r="FB234" s="71">
        <f t="shared" si="1178"/>
        <v>1.0360146656384319</v>
      </c>
      <c r="FC234" s="71">
        <f t="shared" si="1085"/>
        <v>1.0162447219571324</v>
      </c>
      <c r="FD234" s="71"/>
      <c r="FE234" s="71">
        <f t="shared" si="1106"/>
        <v>0.99958079955494128</v>
      </c>
      <c r="FF234" s="71">
        <f t="shared" si="1179"/>
        <v>1.0108545200010326</v>
      </c>
      <c r="FG234" s="71">
        <f t="shared" si="1086"/>
        <v>0.99356479215774907</v>
      </c>
      <c r="FI234" s="71">
        <f t="shared" si="1108"/>
        <v>1.0069030641236081</v>
      </c>
      <c r="FJ234" s="71">
        <f t="shared" si="1180"/>
        <v>1.2768773728120799</v>
      </c>
      <c r="FK234" s="71">
        <f t="shared" si="1087"/>
        <v>1.2140205992050555</v>
      </c>
      <c r="FM234" s="71">
        <f t="shared" si="1110"/>
        <v>1.0123169781407082</v>
      </c>
      <c r="FN234" s="71">
        <f t="shared" si="1181"/>
        <v>1.0006689208698683</v>
      </c>
      <c r="FO234" s="71">
        <f t="shared" si="1088"/>
        <v>1.0107729478026415</v>
      </c>
      <c r="FQ234" s="238"/>
      <c r="GB234" s="118">
        <f t="shared" si="1072"/>
        <v>0.13249457558628525</v>
      </c>
      <c r="GC234" s="118">
        <f t="shared" si="1073"/>
        <v>0.21356955103860881</v>
      </c>
      <c r="GD234" s="118">
        <f t="shared" si="1074"/>
        <v>0.48165216658724913</v>
      </c>
      <c r="GE234" s="118">
        <f t="shared" si="1075"/>
        <v>0.17228370678785682</v>
      </c>
    </row>
    <row r="235" spans="1:187" x14ac:dyDescent="0.2">
      <c r="A235" s="75" t="s">
        <v>44</v>
      </c>
      <c r="B235" s="50">
        <f t="shared" si="1089"/>
        <v>2008</v>
      </c>
      <c r="D235" s="79">
        <f>Northeast!D235</f>
        <v>609.024</v>
      </c>
      <c r="E235" s="79">
        <f>Midwest!D235</f>
        <v>1003.768</v>
      </c>
      <c r="F235" s="79">
        <f>South!D235</f>
        <v>2255.9389999999999</v>
      </c>
      <c r="G235" s="79">
        <f>West!D235</f>
        <v>842.08799999999997</v>
      </c>
      <c r="H235" s="79">
        <f t="shared" si="1151"/>
        <v>4710.8189999999995</v>
      </c>
      <c r="J235" s="321">
        <f t="shared" si="1144"/>
        <v>20553.652259916114</v>
      </c>
      <c r="K235" s="321">
        <f t="shared" si="1144"/>
        <v>25340.507867734123</v>
      </c>
      <c r="L235" s="321">
        <f t="shared" si="1144"/>
        <v>41417.482657620618</v>
      </c>
      <c r="M235" s="321">
        <f t="shared" si="1144"/>
        <v>24606.058438044118</v>
      </c>
      <c r="N235" s="321">
        <f t="shared" si="1152"/>
        <v>111917.70122331496</v>
      </c>
      <c r="P235" s="84">
        <f t="shared" si="1145"/>
        <v>39.462988294859123</v>
      </c>
      <c r="Q235" s="84">
        <f t="shared" si="1145"/>
        <v>47.741339065063094</v>
      </c>
      <c r="R235" s="84">
        <f t="shared" si="1145"/>
        <v>76.260846941237389</v>
      </c>
      <c r="S235" s="84">
        <f t="shared" si="1145"/>
        <v>42.229116049061361</v>
      </c>
      <c r="T235" s="79">
        <f t="shared" si="1153"/>
        <v>205.69429035022097</v>
      </c>
      <c r="V235" s="84">
        <f t="shared" si="1134"/>
        <v>29.630938204969205</v>
      </c>
      <c r="W235" s="84">
        <f t="shared" si="1135"/>
        <v>39.611202949807108</v>
      </c>
      <c r="X235" s="84">
        <f t="shared" si="1136"/>
        <v>54.468278978923358</v>
      </c>
      <c r="Y235" s="84">
        <f t="shared" si="1137"/>
        <v>34.222791192677327</v>
      </c>
      <c r="Z235" s="84">
        <f t="shared" si="1138"/>
        <v>42.091813435305177</v>
      </c>
      <c r="AC235" s="84">
        <f t="shared" si="1195"/>
        <v>15.432789718039119</v>
      </c>
      <c r="AD235" s="84">
        <f t="shared" si="1195"/>
        <v>21.02513292792311</v>
      </c>
      <c r="AE235" s="84">
        <f t="shared" si="1195"/>
        <v>29.581877076952846</v>
      </c>
      <c r="AF235" s="84">
        <f t="shared" si="1195"/>
        <v>19.940933620814384</v>
      </c>
      <c r="AG235" s="84">
        <f t="shared" si="1195"/>
        <v>22.902040654503462</v>
      </c>
      <c r="AI235" s="74">
        <f t="shared" si="1196"/>
        <v>15.388126476714023</v>
      </c>
      <c r="AJ235" s="74">
        <f t="shared" si="1196"/>
        <v>20.997912780676895</v>
      </c>
      <c r="AK235" s="74">
        <f t="shared" si="1196"/>
        <v>29.695023926226469</v>
      </c>
      <c r="AL235" s="74">
        <f t="shared" si="1196"/>
        <v>19.659589817549964</v>
      </c>
      <c r="AM235" s="74">
        <f t="shared" si="1156"/>
        <v>22.871343172325648</v>
      </c>
      <c r="AO235" s="118">
        <f>Northeast!V235</f>
        <v>1.0029024482865203</v>
      </c>
      <c r="AP235" s="118">
        <f>Midwest!V235</f>
        <v>1.0012963263315993</v>
      </c>
      <c r="AQ235" s="118">
        <f>South!V235</f>
        <v>0.9961897033807845</v>
      </c>
      <c r="AR235" s="118">
        <f>West!V235</f>
        <v>1.0143107666983604</v>
      </c>
      <c r="AS235" s="118">
        <f t="shared" si="1157"/>
        <v>1.0013421809968275</v>
      </c>
      <c r="AU235" s="124">
        <f t="shared" si="1139"/>
        <v>1919.9988301748267</v>
      </c>
      <c r="AV235" s="124">
        <f t="shared" si="1140"/>
        <v>1883.9929852334089</v>
      </c>
      <c r="AW235" s="124">
        <f t="shared" si="1141"/>
        <v>1841.2718989140631</v>
      </c>
      <c r="AX235" s="124">
        <f t="shared" si="1142"/>
        <v>1716.208069463484</v>
      </c>
      <c r="AY235" s="124">
        <f t="shared" si="1143"/>
        <v>1837.9066769767626</v>
      </c>
      <c r="BB235" s="71">
        <f t="shared" si="990"/>
        <v>1.1774848357504655</v>
      </c>
      <c r="BC235" s="71">
        <f t="shared" si="991"/>
        <v>1.1402160950330886</v>
      </c>
      <c r="BD235" s="71">
        <f t="shared" si="992"/>
        <v>1.0849207544656798</v>
      </c>
      <c r="BE235" s="71">
        <f t="shared" si="993"/>
        <v>0.95926821915954497</v>
      </c>
      <c r="BF235" s="71"/>
      <c r="BG235" s="71">
        <f t="shared" si="1146"/>
        <v>1.3955226245405643</v>
      </c>
      <c r="BH235" s="71">
        <f t="shared" si="1147"/>
        <v>1.3832852491457825</v>
      </c>
      <c r="BI235" s="71">
        <f t="shared" si="1148"/>
        <v>1.3457427977632681</v>
      </c>
      <c r="BJ235" s="71">
        <f t="shared" si="1149"/>
        <v>1.1725959741964491</v>
      </c>
      <c r="BK235" s="71"/>
      <c r="BL235" s="71">
        <f t="shared" si="1197"/>
        <v>1.3955226245405643</v>
      </c>
      <c r="BM235" s="71">
        <f t="shared" si="1197"/>
        <v>1.3832852491457828</v>
      </c>
      <c r="BN235" s="71">
        <f t="shared" si="1197"/>
        <v>1.3457427977632683</v>
      </c>
      <c r="BO235" s="71">
        <f t="shared" si="1197"/>
        <v>1.1725959741964489</v>
      </c>
      <c r="BP235" s="71"/>
      <c r="BQ235" s="147">
        <f>Northeast!AK235</f>
        <v>1.1802520023040781</v>
      </c>
      <c r="BR235" s="147">
        <f>Midwest!AK235</f>
        <v>1.1589743014259166</v>
      </c>
      <c r="BS235" s="147">
        <f>South!AK235</f>
        <v>1.0885586074903106</v>
      </c>
      <c r="BT235" s="147">
        <f>West!AK235</f>
        <v>0.96998003863962234</v>
      </c>
      <c r="BU235" s="72"/>
      <c r="BV235" s="147">
        <f>Northeast!AH235</f>
        <v>0.99765544430493625</v>
      </c>
      <c r="BW235" s="147">
        <f>Midwest!AH235</f>
        <v>0.98381482111402385</v>
      </c>
      <c r="BX235" s="147">
        <f>South!AH235</f>
        <v>0.99665810090554718</v>
      </c>
      <c r="BY235" s="147">
        <f>West!AH235</f>
        <v>0.98895665987611359</v>
      </c>
      <c r="CA235" s="147">
        <f>Northeast!AI235</f>
        <v>1.1604422140352884</v>
      </c>
      <c r="CB235" s="147">
        <f>Midwest!AI235</f>
        <v>1.2017686353574315</v>
      </c>
      <c r="CC235" s="147">
        <f>South!AI235</f>
        <v>1.2436225298931491</v>
      </c>
      <c r="CD235" s="147">
        <f>West!AI235</f>
        <v>1.2324111033245486</v>
      </c>
      <c r="CF235" s="147">
        <f>Northeast!AJ235</f>
        <v>1.0213110717771747</v>
      </c>
      <c r="CG235" s="147">
        <f>Midwest!AJ235</f>
        <v>1.0094939334628883</v>
      </c>
      <c r="CH235" s="147">
        <f>South!AJ235</f>
        <v>0.9974140133686531</v>
      </c>
      <c r="CI235" s="147">
        <f>West!AJ235</f>
        <v>0.99186539840654342</v>
      </c>
      <c r="CK235" s="73">
        <f t="shared" si="994"/>
        <v>1.2887187552618913</v>
      </c>
      <c r="CL235" s="73">
        <f t="shared" si="995"/>
        <v>1.3494132653117898</v>
      </c>
      <c r="CM235" s="73">
        <f t="shared" si="1158"/>
        <v>1.0168940752172546</v>
      </c>
      <c r="CN235" s="73">
        <f t="shared" si="1159"/>
        <v>0.99257451180139777</v>
      </c>
      <c r="CO235" s="73">
        <f t="shared" si="1160"/>
        <v>1.2209100585670347</v>
      </c>
      <c r="CP235" s="73">
        <f t="shared" si="1161"/>
        <v>1.0026200653597945</v>
      </c>
      <c r="CQ235" s="73">
        <f t="shared" si="1162"/>
        <v>1.0921595200703633</v>
      </c>
      <c r="CR235" s="73">
        <f t="shared" si="1163"/>
        <v>1.7390141836064947</v>
      </c>
      <c r="CS235" s="73">
        <f t="shared" si="1164"/>
        <v>1.7390141836064941</v>
      </c>
      <c r="CT235" s="73"/>
      <c r="CU235" s="73">
        <f t="shared" si="1165"/>
        <v>1.2355459440804519</v>
      </c>
      <c r="CV235" s="533">
        <f t="shared" si="1041"/>
        <v>1.0119876852604484</v>
      </c>
      <c r="CW235" s="71">
        <f t="shared" si="1042"/>
        <v>1.3334285436136517</v>
      </c>
      <c r="CX235" s="53"/>
      <c r="CZ235" s="71">
        <f t="shared" si="1198"/>
        <v>0.12928197835662972</v>
      </c>
      <c r="DA235" s="71">
        <f t="shared" si="1198"/>
        <v>0.21307717405402332</v>
      </c>
      <c r="DB235" s="71">
        <f t="shared" si="1198"/>
        <v>0.47888466952349479</v>
      </c>
      <c r="DC235" s="71">
        <f t="shared" si="1198"/>
        <v>0.17875617806585226</v>
      </c>
      <c r="DE235" s="71">
        <f t="shared" si="1199"/>
        <v>0.13010827685881957</v>
      </c>
      <c r="DF235" s="71">
        <f t="shared" si="1199"/>
        <v>0.21401093893344991</v>
      </c>
      <c r="DG235" s="71">
        <f t="shared" si="1199"/>
        <v>0.47875964274386856</v>
      </c>
      <c r="DH235" s="71">
        <f t="shared" si="1199"/>
        <v>0.17711296130206197</v>
      </c>
      <c r="DI235" s="71">
        <f t="shared" si="1168"/>
        <v>0.99999181983819996</v>
      </c>
      <c r="DK235" s="71">
        <f t="shared" si="1200"/>
        <v>0.13010934117428208</v>
      </c>
      <c r="DL235" s="71">
        <f t="shared" si="1200"/>
        <v>0.21401268959187802</v>
      </c>
      <c r="DM235" s="71">
        <f t="shared" si="1200"/>
        <v>0.47876355910724605</v>
      </c>
      <c r="DN235" s="71">
        <f t="shared" si="1200"/>
        <v>0.17711441012659393</v>
      </c>
      <c r="DQ235" s="71">
        <f t="shared" si="1201"/>
        <v>-2.3258193584856115E-2</v>
      </c>
      <c r="DR235" s="71">
        <f t="shared" si="1201"/>
        <v>-3.1809364861699429E-3</v>
      </c>
      <c r="DS235" s="71">
        <f t="shared" si="1201"/>
        <v>-1.1710262917645427E-2</v>
      </c>
      <c r="DT235" s="71">
        <f t="shared" si="1201"/>
        <v>-7.4813257987641039E-3</v>
      </c>
      <c r="DV235" s="71">
        <f t="shared" si="1202"/>
        <v>0.18364970004972125</v>
      </c>
      <c r="DW235" s="71">
        <f t="shared" si="1202"/>
        <v>0.22642091099754583</v>
      </c>
      <c r="DX235" s="71">
        <f t="shared" si="1202"/>
        <v>0.3700708842739564</v>
      </c>
      <c r="DY235" s="71">
        <f t="shared" si="1202"/>
        <v>0.21985850467877663</v>
      </c>
      <c r="DZ235" s="71"/>
      <c r="EB235" s="71">
        <f t="shared" si="1203"/>
        <v>-1.9962237558571339E-3</v>
      </c>
      <c r="EC235" s="71">
        <f t="shared" si="1203"/>
        <v>-2.597646409565996E-3</v>
      </c>
      <c r="ED235" s="71">
        <f t="shared" si="1203"/>
        <v>3.7748836494298013E-3</v>
      </c>
      <c r="EE235" s="71">
        <f t="shared" si="1203"/>
        <v>-1.9922197115526119E-3</v>
      </c>
      <c r="EG235" s="71">
        <f t="shared" si="1204"/>
        <v>-2.0012764109680575E-4</v>
      </c>
      <c r="EH235" s="71">
        <f t="shared" si="1204"/>
        <v>-1.8845080760397145E-3</v>
      </c>
      <c r="EI235" s="71">
        <f t="shared" si="1204"/>
        <v>-1.3076130466521563E-3</v>
      </c>
      <c r="EJ235" s="71">
        <f t="shared" si="1204"/>
        <v>3.2856317135390804E-4</v>
      </c>
      <c r="EL235" s="71">
        <f t="shared" si="1205"/>
        <v>2.7875889623895193E-3</v>
      </c>
      <c r="EM235" s="71">
        <f t="shared" si="1205"/>
        <v>3.1007403978261703E-3</v>
      </c>
      <c r="EN235" s="71">
        <f t="shared" si="1205"/>
        <v>7.488103519836393E-3</v>
      </c>
      <c r="EO235" s="71">
        <f t="shared" si="1205"/>
        <v>5.9145358221922529E-3</v>
      </c>
      <c r="EQ235" s="71">
        <f t="shared" si="1206"/>
        <v>-3.4983657697632078E-3</v>
      </c>
      <c r="ER235" s="71">
        <f t="shared" si="1206"/>
        <v>-1.7613319556299478E-2</v>
      </c>
      <c r="ES235" s="71">
        <f t="shared" si="1206"/>
        <v>-1.1159475209364222E-2</v>
      </c>
      <c r="ET235" s="71">
        <f t="shared" si="1206"/>
        <v>8.292379925496151E-3</v>
      </c>
      <c r="EW235" s="71">
        <f t="shared" si="1176"/>
        <v>0.98941802051505456</v>
      </c>
      <c r="EX235" s="71">
        <f t="shared" si="1177"/>
        <v>1.2578725376543973</v>
      </c>
      <c r="EY235" s="71">
        <f t="shared" si="1084"/>
        <v>1.0921595200703633</v>
      </c>
      <c r="EZ235" s="71"/>
      <c r="FA235" s="71">
        <f t="shared" si="1105"/>
        <v>1.0006389733162613</v>
      </c>
      <c r="FB235" s="71">
        <f t="shared" si="1178"/>
        <v>1.0366766513650303</v>
      </c>
      <c r="FC235" s="71">
        <f t="shared" si="1085"/>
        <v>1.0168940752172546</v>
      </c>
      <c r="FD235" s="71"/>
      <c r="FE235" s="71">
        <f t="shared" si="1106"/>
        <v>0.99900330570872919</v>
      </c>
      <c r="FF235" s="71">
        <f t="shared" si="1179"/>
        <v>1.0098470070716423</v>
      </c>
      <c r="FG235" s="71">
        <f t="shared" si="1086"/>
        <v>0.99257451180139777</v>
      </c>
      <c r="FI235" s="71">
        <f t="shared" si="1108"/>
        <v>1.0056749114195347</v>
      </c>
      <c r="FJ235" s="71">
        <f t="shared" si="1180"/>
        <v>1.2841235387963967</v>
      </c>
      <c r="FK235" s="71">
        <f t="shared" si="1087"/>
        <v>1.2209100585670347</v>
      </c>
      <c r="FM235" s="71">
        <f t="shared" si="1110"/>
        <v>0.99193401202458886</v>
      </c>
      <c r="FN235" s="71">
        <f t="shared" si="1181"/>
        <v>0.99259753738676426</v>
      </c>
      <c r="FO235" s="71">
        <f t="shared" si="1088"/>
        <v>1.0026200653597945</v>
      </c>
      <c r="FQ235" s="238"/>
      <c r="GB235" s="118">
        <f t="shared" si="1072"/>
        <v>0.13164142337115761</v>
      </c>
      <c r="GC235" s="118">
        <f t="shared" si="1073"/>
        <v>0.21350345471420212</v>
      </c>
      <c r="GD235" s="118">
        <f t="shared" si="1074"/>
        <v>0.48090560349784511</v>
      </c>
      <c r="GE235" s="118">
        <f t="shared" si="1075"/>
        <v>0.17394951841679532</v>
      </c>
    </row>
    <row r="236" spans="1:187" x14ac:dyDescent="0.2">
      <c r="A236" s="75" t="s">
        <v>44</v>
      </c>
      <c r="B236" s="50">
        <f t="shared" si="1089"/>
        <v>2009</v>
      </c>
      <c r="D236" s="79">
        <f>Northeast!D236</f>
        <v>596.68200000000002</v>
      </c>
      <c r="E236" s="79">
        <f>Midwest!D236</f>
        <v>969.92100000000005</v>
      </c>
      <c r="F236" s="79">
        <f>South!D236</f>
        <v>2254.0940000000001</v>
      </c>
      <c r="G236" s="79">
        <f>West!D236</f>
        <v>835.85900000000004</v>
      </c>
      <c r="H236" s="79">
        <f t="shared" si="1151"/>
        <v>4656.5560000000005</v>
      </c>
      <c r="J236" s="321">
        <f t="shared" si="1144"/>
        <v>20567.591113596158</v>
      </c>
      <c r="K236" s="321">
        <f t="shared" si="1144"/>
        <v>25332.4599997726</v>
      </c>
      <c r="L236" s="321">
        <f t="shared" si="1144"/>
        <v>41671.075882980178</v>
      </c>
      <c r="M236" s="321">
        <f t="shared" si="1144"/>
        <v>24615.461762677562</v>
      </c>
      <c r="N236" s="321">
        <f t="shared" si="1152"/>
        <v>112186.58875902649</v>
      </c>
      <c r="O236" s="118">
        <f>N236/N212</f>
        <v>1.2918149626226572</v>
      </c>
      <c r="P236" s="84">
        <f t="shared" si="1145"/>
        <v>39.534348268440539</v>
      </c>
      <c r="Q236" s="84">
        <f t="shared" si="1145"/>
        <v>47.806505942247668</v>
      </c>
      <c r="R236" s="84">
        <f t="shared" si="1145"/>
        <v>77.198891989558163</v>
      </c>
      <c r="S236" s="84">
        <f t="shared" si="1145"/>
        <v>42.433246394288012</v>
      </c>
      <c r="T236" s="79">
        <f t="shared" si="1153"/>
        <v>206.97299259453439</v>
      </c>
      <c r="U236" s="118">
        <f>T236/T212</f>
        <v>1.5660509577643824</v>
      </c>
      <c r="V236" s="84">
        <f t="shared" si="1134"/>
        <v>29.010786761779055</v>
      </c>
      <c r="W236" s="84">
        <f t="shared" si="1135"/>
        <v>38.287675180724918</v>
      </c>
      <c r="X236" s="84">
        <f t="shared" si="1136"/>
        <v>54.092531863825606</v>
      </c>
      <c r="Y236" s="84">
        <f t="shared" si="1137"/>
        <v>33.956665451116805</v>
      </c>
      <c r="Z236" s="84">
        <f t="shared" si="1138"/>
        <v>41.507242991425173</v>
      </c>
      <c r="AC236" s="84">
        <f t="shared" si="1195"/>
        <v>15.092749119031742</v>
      </c>
      <c r="AD236" s="84">
        <f t="shared" si="1195"/>
        <v>20.288472894708235</v>
      </c>
      <c r="AE236" s="84">
        <f t="shared" si="1195"/>
        <v>29.198527879193996</v>
      </c>
      <c r="AF236" s="84">
        <f t="shared" si="1195"/>
        <v>19.698210036376476</v>
      </c>
      <c r="AG236" s="84">
        <f t="shared" si="1195"/>
        <v>22.498374989061098</v>
      </c>
      <c r="AI236" s="74">
        <f t="shared" si="1196"/>
        <v>15.328035399361678</v>
      </c>
      <c r="AJ236" s="74">
        <f t="shared" si="1196"/>
        <v>20.809050618804147</v>
      </c>
      <c r="AK236" s="74">
        <f t="shared" si="1196"/>
        <v>29.096325679140861</v>
      </c>
      <c r="AL236" s="74">
        <f t="shared" si="1196"/>
        <v>19.497096721255463</v>
      </c>
      <c r="AM236" s="74">
        <f t="shared" si="1156"/>
        <v>22.58420794789474</v>
      </c>
      <c r="AO236" s="118">
        <f>Northeast!V236</f>
        <v>0.9846499388734623</v>
      </c>
      <c r="AP236" s="118">
        <f>Midwest!V236</f>
        <v>0.97498311029982831</v>
      </c>
      <c r="AQ236" s="118">
        <f>South!V236</f>
        <v>1.0035125466074366</v>
      </c>
      <c r="AR236" s="118">
        <f>West!V236</f>
        <v>1.0103150391053741</v>
      </c>
      <c r="AS236" s="118">
        <f t="shared" si="1157"/>
        <v>0.99619942576548748</v>
      </c>
      <c r="AU236" s="124">
        <f t="shared" si="1139"/>
        <v>1922.1671633829033</v>
      </c>
      <c r="AV236" s="124">
        <f t="shared" si="1140"/>
        <v>1887.1639762848461</v>
      </c>
      <c r="AW236" s="124">
        <f t="shared" si="1141"/>
        <v>1852.5773658051555</v>
      </c>
      <c r="AX236" s="124">
        <f t="shared" si="1142"/>
        <v>1723.8452320494805</v>
      </c>
      <c r="AY236" s="124">
        <f t="shared" si="1143"/>
        <v>1844.8995988201968</v>
      </c>
      <c r="AZ236" s="118">
        <f>AY236/AY212</f>
        <v>1.2122873655101256</v>
      </c>
      <c r="BB236" s="71">
        <f t="shared" si="990"/>
        <v>1.1728867235336622</v>
      </c>
      <c r="BC236" s="71">
        <f t="shared" si="991"/>
        <v>1.1299606149308845</v>
      </c>
      <c r="BD236" s="71">
        <f t="shared" si="992"/>
        <v>1.0630470507926637</v>
      </c>
      <c r="BE236" s="71">
        <f t="shared" si="993"/>
        <v>0.95133954594943559</v>
      </c>
      <c r="BF236" s="71"/>
      <c r="BG236" s="71">
        <f t="shared" si="1146"/>
        <v>1.3663154707330549</v>
      </c>
      <c r="BH236" s="71">
        <f t="shared" si="1147"/>
        <v>1.3370655864375807</v>
      </c>
      <c r="BI236" s="71">
        <f t="shared" si="1148"/>
        <v>1.336459248082567</v>
      </c>
      <c r="BJ236" s="71">
        <f t="shared" si="1149"/>
        <v>1.163477548658713</v>
      </c>
      <c r="BK236" s="71"/>
      <c r="BL236" s="71">
        <f t="shared" si="1197"/>
        <v>1.3663154707330547</v>
      </c>
      <c r="BM236" s="71">
        <f t="shared" si="1197"/>
        <v>1.3370655864375804</v>
      </c>
      <c r="BN236" s="71">
        <f t="shared" si="1197"/>
        <v>1.3364592480825668</v>
      </c>
      <c r="BO236" s="71">
        <f t="shared" si="1197"/>
        <v>1.163477548658713</v>
      </c>
      <c r="BP236" s="71"/>
      <c r="BQ236" s="147">
        <f>Northeast!AK236</f>
        <v>1.175712686748051</v>
      </c>
      <c r="BR236" s="147">
        <f>Midwest!AK236</f>
        <v>1.1503928865136974</v>
      </c>
      <c r="BS236" s="147">
        <f>South!AK236</f>
        <v>1.067725078767175</v>
      </c>
      <c r="BT236" s="147">
        <f>West!AK236</f>
        <v>0.96142349497275337</v>
      </c>
      <c r="BU236" s="72"/>
      <c r="BV236" s="147">
        <f>Northeast!AH236</f>
        <v>0.99759638281848806</v>
      </c>
      <c r="BW236" s="147">
        <f>Midwest!AH236</f>
        <v>0.98223887523789066</v>
      </c>
      <c r="BX236" s="147">
        <f>South!AH236</f>
        <v>0.99561869617232124</v>
      </c>
      <c r="BY236" s="147">
        <f>West!AH236</f>
        <v>0.98951143894855209</v>
      </c>
      <c r="CA236" s="147">
        <f>Northeast!AI236</f>
        <v>1.1617527488904151</v>
      </c>
      <c r="CB236" s="147">
        <f>Midwest!AI236</f>
        <v>1.2037913592308667</v>
      </c>
      <c r="CC236" s="147">
        <f>South!AI236</f>
        <v>1.2512584110169613</v>
      </c>
      <c r="CD236" s="147">
        <f>West!AI236</f>
        <v>1.2378953590720578</v>
      </c>
      <c r="CF236" s="147">
        <f>Northeast!AJ236</f>
        <v>1.0027235312011968</v>
      </c>
      <c r="CG236" s="147">
        <f>Midwest!AJ236</f>
        <v>0.98296529128631216</v>
      </c>
      <c r="CH236" s="147">
        <f>South!AJ236</f>
        <v>1.0047458563170164</v>
      </c>
      <c r="CI236" s="147">
        <f>West!AJ236</f>
        <v>0.98795809102988819</v>
      </c>
      <c r="CK236" s="73">
        <f t="shared" si="994"/>
        <v>1.2918149626226572</v>
      </c>
      <c r="CL236" s="73">
        <f t="shared" si="995"/>
        <v>1.3306726350775211</v>
      </c>
      <c r="CM236" s="73">
        <f t="shared" si="1158"/>
        <v>1.0175330429123071</v>
      </c>
      <c r="CN236" s="73">
        <f t="shared" si="1159"/>
        <v>0.99183303541001921</v>
      </c>
      <c r="CO236" s="73">
        <f t="shared" si="1160"/>
        <v>1.226100410219624</v>
      </c>
      <c r="CP236" s="73">
        <f t="shared" si="1161"/>
        <v>0.99746456634472258</v>
      </c>
      <c r="CQ236" s="73">
        <f t="shared" si="1162"/>
        <v>1.0781039086545166</v>
      </c>
      <c r="CR236" s="73">
        <f t="shared" si="1163"/>
        <v>1.7189828203456601</v>
      </c>
      <c r="CS236" s="73">
        <f t="shared" si="1164"/>
        <v>1.7189828203456605</v>
      </c>
      <c r="CT236" s="73"/>
      <c r="CU236" s="73">
        <f t="shared" si="1165"/>
        <v>1.2342712278431605</v>
      </c>
      <c r="CV236" s="533">
        <f t="shared" si="1041"/>
        <v>1.0066640689093913</v>
      </c>
      <c r="CW236" s="71">
        <f t="shared" si="1042"/>
        <v>1.3218636446606828</v>
      </c>
      <c r="CX236" s="53"/>
      <c r="CZ236" s="71">
        <f t="shared" si="1198"/>
        <v>0.12813804880688645</v>
      </c>
      <c r="DA236" s="71">
        <f t="shared" si="1198"/>
        <v>0.20829149268257482</v>
      </c>
      <c r="DB236" s="71">
        <f t="shared" si="1198"/>
        <v>0.48406891273292962</v>
      </c>
      <c r="DC236" s="71">
        <f t="shared" si="1198"/>
        <v>0.17950154577760902</v>
      </c>
      <c r="DE236" s="71">
        <f t="shared" si="1199"/>
        <v>0.12870916634017709</v>
      </c>
      <c r="DF236" s="71">
        <f t="shared" si="1199"/>
        <v>0.21067527418574494</v>
      </c>
      <c r="DG236" s="71">
        <f t="shared" si="1199"/>
        <v>0.48147213936619593</v>
      </c>
      <c r="DH236" s="71">
        <f t="shared" si="1199"/>
        <v>0.17912860346084045</v>
      </c>
      <c r="DI236" s="71">
        <f t="shared" si="1168"/>
        <v>0.99998518335295838</v>
      </c>
      <c r="DK236" s="71">
        <f t="shared" si="1200"/>
        <v>0.12871107340672211</v>
      </c>
      <c r="DL236" s="71">
        <f t="shared" si="1200"/>
        <v>0.21067839573317382</v>
      </c>
      <c r="DM236" s="71">
        <f t="shared" si="1200"/>
        <v>0.4814792732746459</v>
      </c>
      <c r="DN236" s="71">
        <f t="shared" si="1200"/>
        <v>0.1791312575854582</v>
      </c>
      <c r="DQ236" s="71">
        <f t="shared" si="1201"/>
        <v>-3.8534713140951655E-3</v>
      </c>
      <c r="DR236" s="71">
        <f t="shared" si="1201"/>
        <v>-7.4318665778652267E-3</v>
      </c>
      <c r="DS236" s="71">
        <f t="shared" si="1201"/>
        <v>-1.9324152161919145E-2</v>
      </c>
      <c r="DT236" s="71">
        <f t="shared" si="1201"/>
        <v>-8.8604991116173586E-3</v>
      </c>
      <c r="DV236" s="71">
        <f t="shared" si="1202"/>
        <v>0.18333377760308536</v>
      </c>
      <c r="DW236" s="71">
        <f t="shared" si="1202"/>
        <v>0.2258064914887998</v>
      </c>
      <c r="DX236" s="71">
        <f t="shared" si="1202"/>
        <v>0.37144436196815317</v>
      </c>
      <c r="DY236" s="71">
        <f t="shared" si="1202"/>
        <v>0.21941536893996175</v>
      </c>
      <c r="DZ236" s="71"/>
      <c r="EB236" s="71">
        <f t="shared" si="1203"/>
        <v>-1.7217261479907861E-3</v>
      </c>
      <c r="EC236" s="71">
        <f t="shared" si="1203"/>
        <v>-2.7173049816429065E-3</v>
      </c>
      <c r="ED236" s="71">
        <f t="shared" si="1203"/>
        <v>3.704520633654874E-3</v>
      </c>
      <c r="EE236" s="71">
        <f t="shared" si="1203"/>
        <v>-2.0175836340319926E-3</v>
      </c>
      <c r="EG236" s="71">
        <f t="shared" si="1204"/>
        <v>-5.9202037219122302E-5</v>
      </c>
      <c r="EH236" s="71">
        <f t="shared" si="1204"/>
        <v>-1.6031568380732554E-3</v>
      </c>
      <c r="EI236" s="71">
        <f t="shared" si="1204"/>
        <v>-1.0434341543857726E-3</v>
      </c>
      <c r="EJ236" s="71">
        <f t="shared" si="1204"/>
        <v>5.6081681307729517E-4</v>
      </c>
      <c r="EL236" s="71">
        <f t="shared" si="1205"/>
        <v>1.1287036749125518E-3</v>
      </c>
      <c r="EM236" s="71">
        <f t="shared" si="1205"/>
        <v>1.6817076728063371E-3</v>
      </c>
      <c r="EN236" s="71">
        <f t="shared" si="1205"/>
        <v>6.1212580059416752E-3</v>
      </c>
      <c r="EO236" s="71">
        <f t="shared" si="1205"/>
        <v>4.4401493022261955E-3</v>
      </c>
      <c r="EQ236" s="71">
        <f t="shared" si="1206"/>
        <v>-1.8367337299456866E-2</v>
      </c>
      <c r="ER236" s="71">
        <f t="shared" si="1206"/>
        <v>-2.6630617729794991E-2</v>
      </c>
      <c r="ES236" s="71">
        <f t="shared" si="1206"/>
        <v>7.3239663155549506E-3</v>
      </c>
      <c r="ET236" s="71">
        <f t="shared" si="1206"/>
        <v>-3.9471321261122716E-3</v>
      </c>
      <c r="EW236" s="71">
        <f t="shared" si="1176"/>
        <v>0.98713044096805458</v>
      </c>
      <c r="EX236" s="71">
        <f t="shared" si="1177"/>
        <v>1.241684272776391</v>
      </c>
      <c r="EY236" s="71">
        <f t="shared" si="1084"/>
        <v>1.0781039086545166</v>
      </c>
      <c r="EZ236" s="71"/>
      <c r="FA236" s="71">
        <f t="shared" si="1105"/>
        <v>1.0006283522646309</v>
      </c>
      <c r="FB236" s="71">
        <f t="shared" si="1178"/>
        <v>1.0373280494866055</v>
      </c>
      <c r="FC236" s="71">
        <f t="shared" si="1085"/>
        <v>1.0175330429123071</v>
      </c>
      <c r="FD236" s="71"/>
      <c r="FE236" s="71">
        <f t="shared" si="1106"/>
        <v>0.99925297659514467</v>
      </c>
      <c r="FF236" s="71">
        <f t="shared" si="1179"/>
        <v>1.0090926277220367</v>
      </c>
      <c r="FG236" s="71">
        <f t="shared" si="1086"/>
        <v>0.99183303541001921</v>
      </c>
      <c r="FI236" s="71">
        <f t="shared" si="1108"/>
        <v>1.0042512154078584</v>
      </c>
      <c r="FJ236" s="71">
        <f t="shared" si="1180"/>
        <v>1.2895826245701216</v>
      </c>
      <c r="FK236" s="71">
        <f t="shared" si="1087"/>
        <v>1.226100410219624</v>
      </c>
      <c r="FM236" s="71">
        <f t="shared" si="1110"/>
        <v>0.99485797343062177</v>
      </c>
      <c r="FN236" s="71">
        <f t="shared" si="1181"/>
        <v>0.98749357447682207</v>
      </c>
      <c r="FO236" s="71">
        <f t="shared" si="1088"/>
        <v>0.99746456634472258</v>
      </c>
      <c r="FQ236" s="238"/>
      <c r="GB236" s="118">
        <f t="shared" si="1072"/>
        <v>0.13052483890894581</v>
      </c>
      <c r="GC236" s="118">
        <f t="shared" si="1073"/>
        <v>0.21301789489820941</v>
      </c>
      <c r="GD236" s="118">
        <f t="shared" si="1074"/>
        <v>0.4807803589181795</v>
      </c>
      <c r="GE236" s="118">
        <f t="shared" si="1075"/>
        <v>0.17567690727466534</v>
      </c>
    </row>
    <row r="237" spans="1:187" x14ac:dyDescent="0.2">
      <c r="A237" s="75" t="s">
        <v>44</v>
      </c>
      <c r="B237" s="50">
        <f t="shared" si="1089"/>
        <v>2010</v>
      </c>
      <c r="D237" s="79">
        <f>Northeast!D237</f>
        <v>631.505</v>
      </c>
      <c r="E237" s="79">
        <f>Midwest!D237</f>
        <v>1033.425</v>
      </c>
      <c r="F237" s="79">
        <f>South!D237</f>
        <v>2450.848</v>
      </c>
      <c r="G237" s="79">
        <f>West!D237</f>
        <v>816.98099999999999</v>
      </c>
      <c r="H237" s="79">
        <f t="shared" si="1151"/>
        <v>4932.759</v>
      </c>
      <c r="J237" s="321">
        <f t="shared" ref="J237:M240" si="1207">J76</f>
        <v>20644.304151463813</v>
      </c>
      <c r="K237" s="321">
        <f t="shared" si="1207"/>
        <v>25429.848791868815</v>
      </c>
      <c r="L237" s="321">
        <f t="shared" si="1207"/>
        <v>42112.864385072695</v>
      </c>
      <c r="M237" s="321">
        <f t="shared" si="1207"/>
        <v>25034.294982074654</v>
      </c>
      <c r="N237" s="321">
        <f t="shared" si="1152"/>
        <v>113221.31231047997</v>
      </c>
      <c r="P237" s="84">
        <f t="shared" ref="P237:S241" si="1208">P76</f>
        <v>39.539739908516438</v>
      </c>
      <c r="Q237" s="84">
        <f t="shared" si="1208"/>
        <v>47.990896980269561</v>
      </c>
      <c r="R237" s="84">
        <f t="shared" si="1208"/>
        <v>78.318399650530608</v>
      </c>
      <c r="S237" s="84">
        <f t="shared" si="1208"/>
        <v>43.332234285153191</v>
      </c>
      <c r="T237" s="79">
        <f t="shared" si="1153"/>
        <v>209.18127082446981</v>
      </c>
      <c r="V237" s="84">
        <f t="shared" ref="V237:Z238" si="1209">D237/J237*1000</f>
        <v>30.589793454250298</v>
      </c>
      <c r="W237" s="84">
        <f t="shared" si="1209"/>
        <v>40.638267590896461</v>
      </c>
      <c r="X237" s="84">
        <f t="shared" si="1209"/>
        <v>58.197133721180137</v>
      </c>
      <c r="Y237" s="84">
        <f t="shared" si="1209"/>
        <v>32.63447205463482</v>
      </c>
      <c r="Z237" s="84">
        <f t="shared" si="1209"/>
        <v>43.567407048535109</v>
      </c>
      <c r="AC237" s="84">
        <f t="shared" si="1195"/>
        <v>15.971399950053302</v>
      </c>
      <c r="AD237" s="84">
        <f t="shared" si="1195"/>
        <v>21.533771298854255</v>
      </c>
      <c r="AE237" s="84">
        <f t="shared" si="1195"/>
        <v>31.293387134263224</v>
      </c>
      <c r="AF237" s="84">
        <f t="shared" si="1195"/>
        <v>18.85388587682219</v>
      </c>
      <c r="AG237" s="84">
        <f t="shared" si="1195"/>
        <v>23.581265093944399</v>
      </c>
      <c r="AI237" s="74">
        <f t="shared" si="1196"/>
        <v>15.475522237369937</v>
      </c>
      <c r="AJ237" s="74">
        <f t="shared" si="1196"/>
        <v>20.891901851445969</v>
      </c>
      <c r="AK237" s="74">
        <f t="shared" si="1196"/>
        <v>29.641118417529739</v>
      </c>
      <c r="AL237" s="74">
        <f t="shared" si="1196"/>
        <v>18.955622247699498</v>
      </c>
      <c r="AM237" s="74">
        <f t="shared" si="1156"/>
        <v>22.742732356051739</v>
      </c>
      <c r="AO237" s="118">
        <f>Northeast!V237</f>
        <v>1.0320427126837717</v>
      </c>
      <c r="AP237" s="118">
        <f>Midwest!V237</f>
        <v>1.0307233612321351</v>
      </c>
      <c r="AQ237" s="118">
        <f>South!V237</f>
        <v>1.0557424552427257</v>
      </c>
      <c r="AR237" s="118">
        <f>West!V237</f>
        <v>0.99463291842663437</v>
      </c>
      <c r="AS237" s="118">
        <f t="shared" si="1157"/>
        <v>1.0368703603755653</v>
      </c>
      <c r="AU237" s="124">
        <f t="shared" ref="AU237:AY239" si="1210">P237/J237*1000000</f>
        <v>1915.2856700046641</v>
      </c>
      <c r="AV237" s="124">
        <f t="shared" si="1210"/>
        <v>1887.1876656857917</v>
      </c>
      <c r="AW237" s="124">
        <f t="shared" si="1210"/>
        <v>1859.726256908122</v>
      </c>
      <c r="AX237" s="124">
        <f t="shared" si="1210"/>
        <v>1730.9149035824832</v>
      </c>
      <c r="AY237" s="124">
        <f t="shared" si="1210"/>
        <v>1847.5432456642495</v>
      </c>
      <c r="BB237" s="71">
        <f t="shared" si="990"/>
        <v>1.1841722764234377</v>
      </c>
      <c r="BC237" s="71">
        <f t="shared" si="991"/>
        <v>1.1344595529890742</v>
      </c>
      <c r="BD237" s="71">
        <f t="shared" si="992"/>
        <v>1.0829512930060627</v>
      </c>
      <c r="BE237" s="71">
        <f t="shared" si="993"/>
        <v>0.92491889023948282</v>
      </c>
      <c r="BF237" s="71"/>
      <c r="BG237" s="71">
        <f t="shared" si="1146"/>
        <v>1.4406816466672023</v>
      </c>
      <c r="BH237" s="71">
        <f t="shared" si="1147"/>
        <v>1.4191519550809284</v>
      </c>
      <c r="BI237" s="71">
        <f t="shared" si="1148"/>
        <v>1.4378712715716515</v>
      </c>
      <c r="BJ237" s="71">
        <f t="shared" si="1149"/>
        <v>1.1181744450896609</v>
      </c>
      <c r="BK237" s="71"/>
      <c r="BL237" s="71">
        <f t="shared" si="1197"/>
        <v>1.4406816466672021</v>
      </c>
      <c r="BM237" s="71">
        <f t="shared" si="1197"/>
        <v>1.4191519550809282</v>
      </c>
      <c r="BN237" s="71">
        <f t="shared" si="1197"/>
        <v>1.4378712715716515</v>
      </c>
      <c r="BO237" s="71">
        <f t="shared" si="1197"/>
        <v>1.1181744450896609</v>
      </c>
      <c r="BP237" s="71"/>
      <c r="BQ237" s="147">
        <f>Northeast!AK237</f>
        <v>1.1857143561697376</v>
      </c>
      <c r="BR237" s="147">
        <f>Midwest!AK237</f>
        <v>1.1542406664856626</v>
      </c>
      <c r="BS237" s="147">
        <f>South!AK237</f>
        <v>1.0872805360841507</v>
      </c>
      <c r="BT237" s="147">
        <f>West!AK237</f>
        <v>0.93465781524106228</v>
      </c>
      <c r="BU237" s="72"/>
      <c r="BV237" s="147">
        <f>Northeast!AH237</f>
        <v>0.99869945089365253</v>
      </c>
      <c r="BW237" s="147">
        <f>Midwest!AH237</f>
        <v>0.98286222789497057</v>
      </c>
      <c r="BX237" s="147">
        <f>South!AH237</f>
        <v>0.99601828329082442</v>
      </c>
      <c r="BY237" s="147">
        <f>West!AH237</f>
        <v>0.98958022407476687</v>
      </c>
      <c r="CA237" s="147">
        <f>Northeast!AI237</f>
        <v>1.1575935924960405</v>
      </c>
      <c r="CB237" s="147">
        <f>Midwest!AI237</f>
        <v>1.2038064703163485</v>
      </c>
      <c r="CC237" s="147">
        <f>South!AI237</f>
        <v>1.2560868787976542</v>
      </c>
      <c r="CD237" s="147">
        <f>West!AI237</f>
        <v>1.2429720988037698</v>
      </c>
      <c r="CF237" s="147">
        <f>Northeast!AJ237</f>
        <v>1.0509862158694789</v>
      </c>
      <c r="CG237" s="147">
        <f>Midwest!AJ237</f>
        <v>1.0391618873249839</v>
      </c>
      <c r="CH237" s="147">
        <f>South!AJ237</f>
        <v>1.0570399551347482</v>
      </c>
      <c r="CI237" s="147">
        <f>West!AJ237</f>
        <v>0.97262299513466399</v>
      </c>
      <c r="CJ237" s="242">
        <f>CK237*CL237</f>
        <v>1.8209440577769149</v>
      </c>
      <c r="CK237" s="73">
        <f t="shared" si="994"/>
        <v>1.3037296788176276</v>
      </c>
      <c r="CL237" s="73">
        <f t="shared" si="995"/>
        <v>1.3967190341393141</v>
      </c>
      <c r="CM237" s="73">
        <f t="shared" si="1158"/>
        <v>1.0177167593584087</v>
      </c>
      <c r="CN237" s="73">
        <f t="shared" si="1159"/>
        <v>0.99231211997807423</v>
      </c>
      <c r="CO237" s="73">
        <f t="shared" si="1160"/>
        <v>1.2287249535050604</v>
      </c>
      <c r="CP237" s="73">
        <f t="shared" si="1161"/>
        <v>1.0379902150425404</v>
      </c>
      <c r="CQ237" s="73">
        <f t="shared" si="1162"/>
        <v>1.0843909682588884</v>
      </c>
      <c r="CR237" s="73">
        <f t="shared" si="1163"/>
        <v>1.8209440577769147</v>
      </c>
      <c r="CS237" s="73">
        <f t="shared" si="1164"/>
        <v>1.8209440577769149</v>
      </c>
      <c r="CT237" s="73"/>
      <c r="CU237" s="73">
        <f t="shared" si="1165"/>
        <v>1.2880216407389513</v>
      </c>
      <c r="CV237" s="533">
        <f t="shared" si="1041"/>
        <v>1.0482587149099083</v>
      </c>
      <c r="CW237" s="71">
        <f t="shared" si="1042"/>
        <v>1.33241824205521</v>
      </c>
      <c r="CX237" s="53"/>
      <c r="CZ237" s="71">
        <f t="shared" si="1198"/>
        <v>0.12802267453163635</v>
      </c>
      <c r="DA237" s="71">
        <f t="shared" si="1198"/>
        <v>0.20950243058702037</v>
      </c>
      <c r="DB237" s="71">
        <f t="shared" si="1198"/>
        <v>0.4968513564112903</v>
      </c>
      <c r="DC237" s="71">
        <f t="shared" si="1198"/>
        <v>0.16562353847005296</v>
      </c>
      <c r="DE237" s="71">
        <f t="shared" ref="DE237:DH238" si="1211">(CZ237-CZ236)/LN(CZ237/CZ236)</f>
        <v>0.12808035300854212</v>
      </c>
      <c r="DF237" s="71">
        <f t="shared" si="1211"/>
        <v>0.2088963766678231</v>
      </c>
      <c r="DG237" s="71">
        <f t="shared" si="1211"/>
        <v>0.49043237182201294</v>
      </c>
      <c r="DH237" s="71">
        <f t="shared" si="1211"/>
        <v>0.17246949266965195</v>
      </c>
      <c r="DI237" s="71">
        <f>SUM(DE237:DH237)</f>
        <v>0.99987859416803015</v>
      </c>
      <c r="DK237" s="71">
        <f t="shared" si="1200"/>
        <v>0.12809590459841183</v>
      </c>
      <c r="DL237" s="71">
        <f t="shared" si="1200"/>
        <v>0.20892174098560404</v>
      </c>
      <c r="DM237" s="71">
        <f t="shared" si="1200"/>
        <v>0.49049192040168377</v>
      </c>
      <c r="DN237" s="71">
        <f t="shared" si="1200"/>
        <v>0.17249043401430028</v>
      </c>
      <c r="DQ237" s="71">
        <f t="shared" si="1201"/>
        <v>8.4709195303398661E-3</v>
      </c>
      <c r="DR237" s="71">
        <f t="shared" si="1201"/>
        <v>3.339171680640793E-3</v>
      </c>
      <c r="DS237" s="71">
        <f t="shared" si="1201"/>
        <v>1.8149367199597526E-2</v>
      </c>
      <c r="DT237" s="71">
        <f t="shared" si="1201"/>
        <v>-2.8234504152015446E-2</v>
      </c>
      <c r="DV237" s="71">
        <f t="shared" si="1202"/>
        <v>0.18233584941015507</v>
      </c>
      <c r="DW237" s="71">
        <f t="shared" si="1202"/>
        <v>0.22460302104725721</v>
      </c>
      <c r="DX237" s="71">
        <f t="shared" si="1202"/>
        <v>0.37195174235031941</v>
      </c>
      <c r="DY237" s="71">
        <f t="shared" si="1202"/>
        <v>0.22110938719226833</v>
      </c>
      <c r="DZ237" s="71"/>
      <c r="EB237" s="71">
        <f t="shared" si="1203"/>
        <v>-5.4580998619318576E-3</v>
      </c>
      <c r="EC237" s="71">
        <f t="shared" si="1203"/>
        <v>-5.3439071424501916E-3</v>
      </c>
      <c r="ED237" s="71">
        <f t="shared" si="1203"/>
        <v>1.3650339516256406E-3</v>
      </c>
      <c r="EE237" s="71">
        <f t="shared" si="1203"/>
        <v>7.6909484832011973E-3</v>
      </c>
      <c r="EG237" s="71">
        <f t="shared" si="1204"/>
        <v>1.1051149522022722E-3</v>
      </c>
      <c r="EH237" s="71">
        <f t="shared" si="1204"/>
        <v>6.3442300957848954E-4</v>
      </c>
      <c r="EI237" s="71">
        <f t="shared" si="1204"/>
        <v>4.0126501765650022E-4</v>
      </c>
      <c r="EJ237" s="71">
        <f t="shared" si="1204"/>
        <v>6.951181446281832E-5</v>
      </c>
      <c r="EL237" s="71">
        <f t="shared" si="1205"/>
        <v>-3.5864939861766226E-3</v>
      </c>
      <c r="EM237" s="71">
        <f t="shared" si="1205"/>
        <v>1.255283195263571E-5</v>
      </c>
      <c r="EN237" s="71">
        <f t="shared" si="1205"/>
        <v>3.8514629548654015E-3</v>
      </c>
      <c r="EO237" s="71">
        <f t="shared" si="1205"/>
        <v>4.0927191027667204E-3</v>
      </c>
      <c r="EQ237" s="71">
        <f t="shared" si="1206"/>
        <v>4.7009147445760457E-2</v>
      </c>
      <c r="ER237" s="71">
        <f t="shared" si="1206"/>
        <v>5.5595979111716723E-2</v>
      </c>
      <c r="ES237" s="71">
        <f t="shared" si="1206"/>
        <v>5.0737876434460601E-2</v>
      </c>
      <c r="ET237" s="71">
        <f t="shared" si="1206"/>
        <v>-1.5643738220525161E-2</v>
      </c>
      <c r="EW237" s="71">
        <f t="shared" si="1176"/>
        <v>1.0058315896583829</v>
      </c>
      <c r="EX237" s="71">
        <f t="shared" si="1177"/>
        <v>1.2489252659404906</v>
      </c>
      <c r="EY237" s="71">
        <f t="shared" si="1084"/>
        <v>1.0843909682588884</v>
      </c>
      <c r="EZ237" s="71"/>
      <c r="FA237" s="71">
        <f t="shared" si="1105"/>
        <v>1.000180550840468</v>
      </c>
      <c r="FB237" s="71">
        <f t="shared" si="1178"/>
        <v>1.0375153399377812</v>
      </c>
      <c r="FC237" s="71">
        <f t="shared" si="1085"/>
        <v>1.0177167593584087</v>
      </c>
      <c r="FD237" s="71"/>
      <c r="FE237" s="71">
        <f t="shared" si="1106"/>
        <v>1.0004830294524893</v>
      </c>
      <c r="FF237" s="71">
        <f t="shared" si="1179"/>
        <v>1.0095800491815163</v>
      </c>
      <c r="FG237" s="71">
        <f t="shared" si="1086"/>
        <v>0.99231211997807423</v>
      </c>
      <c r="FI237" s="71">
        <f t="shared" si="1108"/>
        <v>1.0021405614610031</v>
      </c>
      <c r="FJ237" s="71">
        <f t="shared" si="1180"/>
        <v>1.2923430554370556</v>
      </c>
      <c r="FK237" s="71">
        <f t="shared" si="1087"/>
        <v>1.2287249535050604</v>
      </c>
      <c r="FM237" s="71">
        <f t="shared" si="1110"/>
        <v>1.0406286599696737</v>
      </c>
      <c r="FN237" s="71">
        <f t="shared" si="1181"/>
        <v>1.0276141151364786</v>
      </c>
      <c r="FO237" s="71">
        <f t="shared" si="1088"/>
        <v>1.0379902150425404</v>
      </c>
      <c r="FQ237" s="238"/>
      <c r="GB237" s="118">
        <f t="shared" si="1072"/>
        <v>0.12922158967129088</v>
      </c>
      <c r="GC237" s="118">
        <f t="shared" si="1073"/>
        <v>0.21152771446739677</v>
      </c>
      <c r="GD237" s="118">
        <f t="shared" si="1074"/>
        <v>0.48400906471214633</v>
      </c>
      <c r="GE237" s="118">
        <f t="shared" si="1075"/>
        <v>0.17524163114916605</v>
      </c>
    </row>
    <row r="238" spans="1:187" x14ac:dyDescent="0.2">
      <c r="A238" s="75" t="s">
        <v>44</v>
      </c>
      <c r="B238" s="50">
        <f t="shared" si="1089"/>
        <v>2011</v>
      </c>
      <c r="D238" s="79">
        <f>Northeast!D238</f>
        <v>624.10699999999997</v>
      </c>
      <c r="E238" s="79">
        <f>Midwest!D238</f>
        <v>1016.429</v>
      </c>
      <c r="F238" s="79">
        <f>South!D238</f>
        <v>2381.39</v>
      </c>
      <c r="G238" s="79">
        <f>West!D238</f>
        <v>832.67100000000005</v>
      </c>
      <c r="H238" s="79">
        <f>SUM(D238:G238)</f>
        <v>4854.5969999999998</v>
      </c>
      <c r="J238" s="321">
        <f t="shared" si="1207"/>
        <v>20706.149443253005</v>
      </c>
      <c r="K238" s="321">
        <f t="shared" si="1207"/>
        <v>25512.033030058417</v>
      </c>
      <c r="L238" s="321">
        <f t="shared" si="1207"/>
        <v>42535.621653710376</v>
      </c>
      <c r="M238" s="321">
        <f t="shared" si="1207"/>
        <v>25442.562311743382</v>
      </c>
      <c r="N238" s="321">
        <f>SUM(J238:M238)</f>
        <v>114196.36643876518</v>
      </c>
      <c r="P238" s="84">
        <f t="shared" si="1208"/>
        <v>39.537390021370676</v>
      </c>
      <c r="Q238" s="84">
        <f t="shared" si="1208"/>
        <v>48.189713585675165</v>
      </c>
      <c r="R238" s="84">
        <f t="shared" si="1208"/>
        <v>79.438723817678309</v>
      </c>
      <c r="S238" s="84">
        <f t="shared" si="1208"/>
        <v>44.238829450446723</v>
      </c>
      <c r="T238" s="79">
        <f>SUM(P238:S238)</f>
        <v>211.4046568751709</v>
      </c>
      <c r="V238" s="84">
        <f t="shared" si="1209"/>
        <v>30.141142451928072</v>
      </c>
      <c r="W238" s="84">
        <f t="shared" si="1209"/>
        <v>39.841160396838532</v>
      </c>
      <c r="X238" s="84">
        <f t="shared" si="1209"/>
        <v>55.985781032831611</v>
      </c>
      <c r="Y238" s="84">
        <f t="shared" si="1209"/>
        <v>32.727481996405238</v>
      </c>
      <c r="Z238" s="84">
        <f t="shared" si="1209"/>
        <v>42.510958547907485</v>
      </c>
      <c r="AC238" s="84">
        <f t="shared" ref="AC238:AG239" si="1212">D238/P238</f>
        <v>15.78523518276393</v>
      </c>
      <c r="AD238" s="84">
        <f t="shared" si="1212"/>
        <v>21.092239907027437</v>
      </c>
      <c r="AE238" s="84">
        <f t="shared" si="1212"/>
        <v>29.977697092234063</v>
      </c>
      <c r="AF238" s="84">
        <f t="shared" si="1212"/>
        <v>18.822175232568043</v>
      </c>
      <c r="AG238" s="84">
        <f t="shared" si="1212"/>
        <v>22.963529147167826</v>
      </c>
      <c r="AI238" s="74">
        <f t="shared" ref="AI238:AL239" si="1213">AC238/AO238</f>
        <v>15.492997615651248</v>
      </c>
      <c r="AJ238" s="74">
        <f t="shared" si="1213"/>
        <v>20.698644974970929</v>
      </c>
      <c r="AK238" s="74">
        <f t="shared" si="1213"/>
        <v>29.065330527385928</v>
      </c>
      <c r="AL238" s="74">
        <f t="shared" si="1213"/>
        <v>18.540040568806205</v>
      </c>
      <c r="AM238" s="74">
        <f>(D238/AO238+E238/AP238+F238/AQ238+G238/AR238)/T238</f>
        <v>22.417277790839996</v>
      </c>
      <c r="AO238" s="118">
        <f>Northeast!V238</f>
        <v>1.0188625580641322</v>
      </c>
      <c r="AP238" s="118">
        <f>Midwest!V238</f>
        <v>1.0190154926823687</v>
      </c>
      <c r="AQ238" s="118">
        <f>South!V238</f>
        <v>1.0313902009126814</v>
      </c>
      <c r="AR238" s="118">
        <f>West!V238</f>
        <v>1.0152175861058541</v>
      </c>
      <c r="AS238" s="118">
        <f>AG238/AM238</f>
        <v>1.0243674259392475</v>
      </c>
      <c r="AU238" s="124">
        <f t="shared" si="1210"/>
        <v>1909.4515921333571</v>
      </c>
      <c r="AV238" s="124">
        <f t="shared" si="1210"/>
        <v>1888.901348195096</v>
      </c>
      <c r="AW238" s="124">
        <f t="shared" si="1210"/>
        <v>1867.5811174079522</v>
      </c>
      <c r="AX238" s="124">
        <f t="shared" si="1210"/>
        <v>1738.7725696962389</v>
      </c>
      <c r="AY238" s="124">
        <f t="shared" si="1210"/>
        <v>1851.2380338172243</v>
      </c>
      <c r="AZ238" s="118">
        <f>AY238/AY212</f>
        <v>1.2164523643365754</v>
      </c>
      <c r="BB238" s="71">
        <f t="shared" si="990"/>
        <v>1.1855094757866209</v>
      </c>
      <c r="BC238" s="71">
        <f t="shared" si="991"/>
        <v>1.1239654337242566</v>
      </c>
      <c r="BD238" s="71">
        <f t="shared" si="992"/>
        <v>1.0619146292963793</v>
      </c>
      <c r="BE238" s="71">
        <f t="shared" si="993"/>
        <v>0.90464103598479084</v>
      </c>
      <c r="BF238" s="71"/>
      <c r="BG238" s="71">
        <f t="shared" si="1146"/>
        <v>1.4195516162937978</v>
      </c>
      <c r="BH238" s="71">
        <f t="shared" si="1147"/>
        <v>1.3913157233733102</v>
      </c>
      <c r="BI238" s="71">
        <f t="shared" si="1148"/>
        <v>1.383235582516541</v>
      </c>
      <c r="BJ238" s="71">
        <f t="shared" si="1149"/>
        <v>1.1213613003834388</v>
      </c>
      <c r="BK238" s="71"/>
      <c r="BL238" s="71">
        <f>BQ238*BV238*CA238*CF238</f>
        <v>1.419551616293798</v>
      </c>
      <c r="BM238" s="71">
        <f>BR238*BW238*CB238*CG238</f>
        <v>1.39131572337331</v>
      </c>
      <c r="BN238" s="71">
        <f>BS238*BX238*CC238*CH238</f>
        <v>1.3832355825165408</v>
      </c>
      <c r="BO238" s="71">
        <f>BT238*BY238*CD238*CI238</f>
        <v>1.1213613003834388</v>
      </c>
      <c r="BP238" s="71"/>
      <c r="BQ238" s="147">
        <f>Northeast!AK238</f>
        <v>1.1857211132794865</v>
      </c>
      <c r="BR238" s="147">
        <f>Midwest!AK238</f>
        <v>1.1428905922399213</v>
      </c>
      <c r="BS238" s="147">
        <f>South!AK238</f>
        <v>1.065781580944489</v>
      </c>
      <c r="BT238" s="147">
        <f>West!AK238</f>
        <v>0.91414322034279949</v>
      </c>
      <c r="BU238" s="72"/>
      <c r="BV238" s="147">
        <f>Northeast!AH238</f>
        <v>0.99982151157595545</v>
      </c>
      <c r="BW238" s="147">
        <f>Midwest!AH238</f>
        <v>0.98344097095193173</v>
      </c>
      <c r="BX238" s="147">
        <f>South!AH238</f>
        <v>0.99637172220157633</v>
      </c>
      <c r="BY238" s="147">
        <f>West!AH238</f>
        <v>0.98960536582610603</v>
      </c>
      <c r="CA238" s="147">
        <f>Northeast!AI238</f>
        <v>1.1540674912633553</v>
      </c>
      <c r="CB238" s="147">
        <f>Midwest!AI238</f>
        <v>1.2048996006553594</v>
      </c>
      <c r="CC238" s="147">
        <f>South!AI238</f>
        <v>1.2613921688487966</v>
      </c>
      <c r="CD238" s="147">
        <f>West!AI238</f>
        <v>1.2486146984029181</v>
      </c>
      <c r="CF238" s="147">
        <f>Northeast!AJ238</f>
        <v>1.0375641349245461</v>
      </c>
      <c r="CG238" s="147">
        <f>Midwest!AJ238</f>
        <v>1.0273581665242986</v>
      </c>
      <c r="CH238" s="147">
        <f>South!AJ238</f>
        <v>1.0326577720591024</v>
      </c>
      <c r="CI238" s="147">
        <f>West!AJ238</f>
        <v>0.99275215108868664</v>
      </c>
      <c r="CJ238" s="242"/>
      <c r="CK238" s="73">
        <f t="shared" si="994"/>
        <v>1.3149573088420272</v>
      </c>
      <c r="CL238" s="73">
        <f t="shared" si="995"/>
        <v>1.3628505570052323</v>
      </c>
      <c r="CM238" s="73">
        <f>FC238</f>
        <v>1.0178619478827016</v>
      </c>
      <c r="CN238" s="73">
        <f>FG238</f>
        <v>0.99275557848460749</v>
      </c>
      <c r="CO238" s="73">
        <f>FK238</f>
        <v>1.2319767910850781</v>
      </c>
      <c r="CP238" s="73">
        <f>FO238</f>
        <v>1.0254957947843999</v>
      </c>
      <c r="CQ238" s="73">
        <f>EY238</f>
        <v>1.0675312840072342</v>
      </c>
      <c r="CR238" s="73">
        <f>CK238*CM238*CN238*CO238*CP238*CQ238</f>
        <v>1.7920903007934572</v>
      </c>
      <c r="CS238" s="73">
        <f>CK238*CL238</f>
        <v>1.7920903007934581</v>
      </c>
      <c r="CT238" s="73"/>
      <c r="CU238" s="73">
        <f>CM238*CN238*CO238*CP238</f>
        <v>1.2766375818884164</v>
      </c>
      <c r="CV238" s="533">
        <f>CM238*CN238*CP238</f>
        <v>1.0362513248029639</v>
      </c>
      <c r="CW238" s="71">
        <f t="shared" si="1042"/>
        <v>1.3151737656541655</v>
      </c>
      <c r="CX238" s="53"/>
      <c r="CZ238" s="71">
        <f t="shared" ref="CZ238:DC238" si="1214">D238/$H238</f>
        <v>0.12856000199398632</v>
      </c>
      <c r="DA238" s="71">
        <f t="shared" si="1214"/>
        <v>0.2093745371654949</v>
      </c>
      <c r="DB238" s="71">
        <f t="shared" si="1214"/>
        <v>0.49054329329499441</v>
      </c>
      <c r="DC238" s="71">
        <f t="shared" si="1214"/>
        <v>0.17152216754552441</v>
      </c>
      <c r="DE238" s="71">
        <f t="shared" si="1211"/>
        <v>0.12829115072018141</v>
      </c>
      <c r="DF238" s="71">
        <f t="shared" si="1211"/>
        <v>0.20943847736807736</v>
      </c>
      <c r="DG238" s="71">
        <f t="shared" si="1211"/>
        <v>0.49369060817145616</v>
      </c>
      <c r="DH238" s="71">
        <f t="shared" si="1211"/>
        <v>0.16855565141169782</v>
      </c>
      <c r="DI238" s="71">
        <f>SUM(DE238:DH238)</f>
        <v>0.99997588767141277</v>
      </c>
      <c r="DK238" s="71">
        <f>DE238/$DI238</f>
        <v>0.12829424419315325</v>
      </c>
      <c r="DL238" s="71">
        <f>DF238/$DI238</f>
        <v>0.20944352753923384</v>
      </c>
      <c r="DM238" s="71">
        <f>DG238/$DI238</f>
        <v>0.49370251248866165</v>
      </c>
      <c r="DN238" s="71">
        <f>DH238/$DI238</f>
        <v>0.16855971577895124</v>
      </c>
      <c r="DQ238" s="71">
        <f>LN(BQ238/BQ237)</f>
        <v>5.6987506815602883E-6</v>
      </c>
      <c r="DR238" s="71">
        <f>LN(BR238/BR237)</f>
        <v>-9.8820357505359138E-3</v>
      </c>
      <c r="DS238" s="71">
        <f>LN(BS238/BS237)</f>
        <v>-1.9971248890399182E-2</v>
      </c>
      <c r="DT238" s="71">
        <f>LN(BT238/BT237)</f>
        <v>-2.2193233903927124E-2</v>
      </c>
      <c r="DV238" s="71">
        <f>J238/$N238</f>
        <v>0.18132056289510873</v>
      </c>
      <c r="DW238" s="71">
        <f>K238/$N238</f>
        <v>0.22340494558326054</v>
      </c>
      <c r="DX238" s="71">
        <f>L238/$N238</f>
        <v>0.3724778903234105</v>
      </c>
      <c r="DY238" s="71">
        <f>M238/$N238</f>
        <v>0.2227966011982202</v>
      </c>
      <c r="DZ238" s="71"/>
      <c r="EB238" s="71">
        <f>LN(DV238/DV237)</f>
        <v>-5.5837824860314493E-3</v>
      </c>
      <c r="EC238" s="71">
        <f>LN(DW238/DW237)</f>
        <v>-5.3484688186693522E-3</v>
      </c>
      <c r="ED238" s="71">
        <f>LN(DX238/DX237)</f>
        <v>1.4135602281484785E-3</v>
      </c>
      <c r="EE238" s="71">
        <f>LN(DY238/DY237)</f>
        <v>7.6017092575763369E-3</v>
      </c>
      <c r="EG238" s="71">
        <f>LN(BV238/BV237)</f>
        <v>1.1228911993151169E-3</v>
      </c>
      <c r="EH238" s="71">
        <f>LN(BW238/BW237)</f>
        <v>5.8866107120484777E-4</v>
      </c>
      <c r="EI238" s="71">
        <f>LN(BX238/BX237)</f>
        <v>3.5478888519307019E-4</v>
      </c>
      <c r="EJ238" s="71">
        <f>LN(BY238/BY237)</f>
        <v>2.5406158441035835E-5</v>
      </c>
      <c r="EL238" s="71">
        <f>LN(CA238/CA237)</f>
        <v>-3.0507101514090371E-3</v>
      </c>
      <c r="EM238" s="71">
        <f>LN(CB238/CB237)</f>
        <v>9.0764948636159982E-4</v>
      </c>
      <c r="EN238" s="71">
        <f>LN(CC238/CC237)</f>
        <v>4.2147702558438015E-3</v>
      </c>
      <c r="EO238" s="71">
        <f>LN(CD238/CD237)</f>
        <v>4.5293298647147906E-3</v>
      </c>
      <c r="EQ238" s="71">
        <f>LN(CF238/CF237)</f>
        <v>-1.2853188549291518E-2</v>
      </c>
      <c r="ER238" s="71">
        <f>LN(CG238/CG237)</f>
        <v>-1.1423890272988907E-2</v>
      </c>
      <c r="ES238" s="71">
        <f>LN(CH238/CH237)</f>
        <v>-2.3336666631787555E-2</v>
      </c>
      <c r="ET238" s="71">
        <f>LN(CI238/CI237)</f>
        <v>2.0484496165253923E-2</v>
      </c>
      <c r="EW238" s="71">
        <f>EXP(SUMPRODUCT($DK238:$DN238,DQ238:DT238))</f>
        <v>0.98445239332938694</v>
      </c>
      <c r="EX238" s="71">
        <f>IF(ISERR(EW238),EX237,EW238*EX237)</f>
        <v>1.2295074671446571</v>
      </c>
      <c r="EY238" s="71">
        <f t="shared" si="1084"/>
        <v>1.0675312840072342</v>
      </c>
      <c r="EZ238" s="71"/>
      <c r="FA238" s="71">
        <f>EXP(SUMPRODUCT($DK238:$DN238,EB238:EE238))</f>
        <v>1.0001426610330997</v>
      </c>
      <c r="FB238" s="71">
        <f>IF(ISERR(FA238),FB237,FA238*FB237)</f>
        <v>1.0376633529480335</v>
      </c>
      <c r="FC238" s="71">
        <f t="shared" si="1085"/>
        <v>1.0178619478827016</v>
      </c>
      <c r="FD238" s="71"/>
      <c r="FE238" s="71">
        <f>EXP(SUMPRODUCT($DK238:$DN238,EG238:EJ238))</f>
        <v>1.0004468941753357</v>
      </c>
      <c r="FF238" s="71">
        <f>IF(ISERR(FE238),FF237,FE238*FF237)</f>
        <v>1.0100312246250307</v>
      </c>
      <c r="FG238" s="71">
        <f t="shared" si="1086"/>
        <v>0.99275557848460749</v>
      </c>
      <c r="FI238" s="71">
        <f>EXP(SUMPRODUCT($DK238:$DN238,EL238:EO238))</f>
        <v>1.0026465138278031</v>
      </c>
      <c r="FJ238" s="71">
        <f>IF(ISERR(FI238),FJ237,FI238*FJ237)</f>
        <v>1.2957632592035351</v>
      </c>
      <c r="FK238" s="71">
        <f t="shared" si="1087"/>
        <v>1.2319767910850781</v>
      </c>
      <c r="FM238" s="71">
        <f>EXP(SUMPRODUCT($DK238:$DN238,EQ238:ET238))</f>
        <v>0.98796287279294981</v>
      </c>
      <c r="FN238" s="71">
        <f>IF(ISERR(FM238),FN237,FM238*FN237)</f>
        <v>1.0152445933128205</v>
      </c>
      <c r="FO238" s="71">
        <f t="shared" si="1088"/>
        <v>1.0254957947843999</v>
      </c>
      <c r="FQ238" s="238"/>
      <c r="GB238" s="118">
        <f t="shared" si="1072"/>
        <v>0.1289881584796726</v>
      </c>
      <c r="GC238" s="118">
        <f t="shared" si="1073"/>
        <v>0.21103861246819053</v>
      </c>
      <c r="GD238" s="118">
        <f t="shared" si="1074"/>
        <v>0.48579657393798126</v>
      </c>
      <c r="GE238" s="118">
        <f t="shared" si="1075"/>
        <v>0.17417665511415556</v>
      </c>
    </row>
    <row r="239" spans="1:187" x14ac:dyDescent="0.2">
      <c r="A239" s="75" t="s">
        <v>44</v>
      </c>
      <c r="B239" s="50">
        <f t="shared" si="1089"/>
        <v>2012</v>
      </c>
      <c r="D239" s="79">
        <f>Northeast!D239</f>
        <v>612.24300000000005</v>
      </c>
      <c r="E239" s="79">
        <f>Midwest!D239</f>
        <v>994.39300000000003</v>
      </c>
      <c r="F239" s="79">
        <f>South!D239</f>
        <v>2249.8360000000002</v>
      </c>
      <c r="G239" s="79">
        <f>West!D239</f>
        <v>833.37200000000007</v>
      </c>
      <c r="H239" s="79">
        <f>SUM(D239:G239)</f>
        <v>4689.8440000000001</v>
      </c>
      <c r="J239" s="321">
        <f t="shared" si="1207"/>
        <v>20848.143145599865</v>
      </c>
      <c r="K239" s="321">
        <f t="shared" si="1207"/>
        <v>25689.095835903565</v>
      </c>
      <c r="L239" s="321">
        <f t="shared" si="1207"/>
        <v>42730.479131154214</v>
      </c>
      <c r="M239" s="321">
        <f t="shared" si="1207"/>
        <v>25616.777463715254</v>
      </c>
      <c r="N239" s="321">
        <f>SUM(J239:M239)</f>
        <v>114884.49557637289</v>
      </c>
      <c r="P239" s="84">
        <f t="shared" si="1208"/>
        <v>39.805597917327454</v>
      </c>
      <c r="Q239" s="84">
        <f t="shared" si="1208"/>
        <v>48.643679807115575</v>
      </c>
      <c r="R239" s="84">
        <f t="shared" si="1208"/>
        <v>80.185945824416351</v>
      </c>
      <c r="S239" s="84">
        <f t="shared" si="1208"/>
        <v>44.729438644819687</v>
      </c>
      <c r="T239" s="79">
        <f>SUM(P239:S239)</f>
        <v>213.36466219367904</v>
      </c>
      <c r="V239" s="84">
        <f t="shared" ref="V239:Z240" si="1215">D239/J239*1000</f>
        <v>29.366788002375067</v>
      </c>
      <c r="W239" s="84">
        <f t="shared" si="1215"/>
        <v>38.70875823547739</v>
      </c>
      <c r="X239" s="84">
        <f t="shared" si="1215"/>
        <v>52.651784996243471</v>
      </c>
      <c r="Y239" s="84">
        <f t="shared" si="1215"/>
        <v>32.532273084716657</v>
      </c>
      <c r="Z239" s="84">
        <f t="shared" si="1215"/>
        <v>40.822253485739388</v>
      </c>
      <c r="AC239" s="84">
        <f t="shared" si="1212"/>
        <v>15.380826618195062</v>
      </c>
      <c r="AD239" s="84">
        <f t="shared" si="1212"/>
        <v>20.442388485883846</v>
      </c>
      <c r="AE239" s="84">
        <f t="shared" si="1212"/>
        <v>28.057734767218182</v>
      </c>
      <c r="AF239" s="84">
        <f t="shared" si="1212"/>
        <v>18.631398587795971</v>
      </c>
      <c r="AG239" s="84">
        <f t="shared" si="1212"/>
        <v>21.980415837290124</v>
      </c>
      <c r="AI239" s="74">
        <f t="shared" si="1213"/>
        <v>15.422580522809405</v>
      </c>
      <c r="AJ239" s="74">
        <f t="shared" si="1213"/>
        <v>20.13627661811433</v>
      </c>
      <c r="AK239" s="74">
        <f t="shared" si="1213"/>
        <v>28.122174019530551</v>
      </c>
      <c r="AL239" s="74">
        <f t="shared" si="1213"/>
        <v>18.537352483304048</v>
      </c>
      <c r="AM239" s="74">
        <f>(D239/AO239+E239/AP239+F239/AQ239+G239/AR239)/T239</f>
        <v>21.922918614076021</v>
      </c>
      <c r="AO239" s="118">
        <f>Northeast!V239</f>
        <v>0.99729267715266001</v>
      </c>
      <c r="AP239" s="118">
        <f>Midwest!V239</f>
        <v>1.0152020094665437</v>
      </c>
      <c r="AQ239" s="118">
        <f>South!V239</f>
        <v>0.99770859634580111</v>
      </c>
      <c r="AR239" s="118">
        <f>West!V239</f>
        <v>1.0050733298930701</v>
      </c>
      <c r="AS239" s="118">
        <f>AG239/AM239</f>
        <v>1.0026226992959406</v>
      </c>
      <c r="AU239" s="124">
        <f t="shared" si="1210"/>
        <v>1909.3114259304518</v>
      </c>
      <c r="AV239" s="124">
        <f t="shared" si="1210"/>
        <v>1893.5535963523578</v>
      </c>
      <c r="AW239" s="124">
        <f t="shared" si="1210"/>
        <v>1876.5515260968339</v>
      </c>
      <c r="AX239" s="124">
        <f t="shared" si="1210"/>
        <v>1746.0993564930818</v>
      </c>
      <c r="AY239" s="124">
        <f t="shared" si="1210"/>
        <v>1857.2102451530418</v>
      </c>
      <c r="BB239" s="71">
        <f t="shared" si="990"/>
        <v>1.1801212266632222</v>
      </c>
      <c r="BC239" s="71">
        <f t="shared" si="991"/>
        <v>1.0934280437216044</v>
      </c>
      <c r="BD239" s="71">
        <f t="shared" si="992"/>
        <v>1.0274559916261823</v>
      </c>
      <c r="BE239" s="71">
        <f t="shared" si="993"/>
        <v>0.90450987378779013</v>
      </c>
      <c r="BF239" s="71"/>
      <c r="BG239" s="71"/>
      <c r="BH239" s="71"/>
      <c r="BI239" s="71"/>
      <c r="BJ239" s="71"/>
      <c r="BK239" s="71"/>
      <c r="BL239" s="71"/>
      <c r="BM239" s="71"/>
      <c r="BN239" s="71"/>
      <c r="BO239" s="71"/>
      <c r="BP239" s="71"/>
      <c r="BQ239" s="147">
        <f>Northeast!AK239</f>
        <v>1.180916595316942</v>
      </c>
      <c r="BR239" s="147">
        <f>Midwest!AK239</f>
        <v>1.1114407879873938</v>
      </c>
      <c r="BS239" s="147">
        <f>South!AK239</f>
        <v>1.0308591379060739</v>
      </c>
      <c r="BT239" s="147">
        <f>West!AK239</f>
        <v>0.91364531163870477</v>
      </c>
      <c r="BU239" s="72"/>
      <c r="BV239" s="147">
        <f>Northeast!AH239</f>
        <v>0.99932648194049101</v>
      </c>
      <c r="BW239" s="147">
        <f>Midwest!AH239</f>
        <v>0.98379333882607745</v>
      </c>
      <c r="BX239" s="147">
        <f>South!AH239</f>
        <v>0.99669872812418958</v>
      </c>
      <c r="BY239" s="147">
        <f>West!AH239</f>
        <v>0.99000111122495693</v>
      </c>
      <c r="CA239" s="147">
        <f>Northeast!AI239</f>
        <v>1.1539827751810974</v>
      </c>
      <c r="CB239" s="147">
        <f>Midwest!AI239</f>
        <v>1.2078671944644224</v>
      </c>
      <c r="CC239" s="147">
        <f>South!AI239</f>
        <v>1.26745091680146</v>
      </c>
      <c r="CD239" s="147">
        <f>West!AI239</f>
        <v>1.2538760729185057</v>
      </c>
      <c r="CF239" s="147">
        <f>Northeast!AJ239</f>
        <v>1.0155983313417154</v>
      </c>
      <c r="CG239" s="147">
        <f>Midwest!AJ239</f>
        <v>1.0235134623438269</v>
      </c>
      <c r="CH239" s="147">
        <f>South!AJ239</f>
        <v>0.99893477304221046</v>
      </c>
      <c r="CI239" s="147">
        <f>West!AJ239</f>
        <v>0.98283237397463452</v>
      </c>
      <c r="CJ239" s="242"/>
      <c r="CK239" s="73">
        <f t="shared" si="994"/>
        <v>1.3228810323994631</v>
      </c>
      <c r="CL239" s="73">
        <f t="shared" si="995"/>
        <v>1.3087126896598102</v>
      </c>
      <c r="CM239" s="73">
        <f t="shared" ref="CM239:CM240" si="1216">FC239</f>
        <v>1.0176012269998842</v>
      </c>
      <c r="CN239" s="73">
        <f t="shared" ref="CN239:CN240" si="1217">FG239</f>
        <v>0.99299419065022421</v>
      </c>
      <c r="CO239" s="73">
        <f t="shared" ref="CO239:CO240" si="1218">FK239</f>
        <v>1.2363798710922203</v>
      </c>
      <c r="CP239" s="73">
        <f t="shared" ref="CP239:CP240" si="1219">FO239</f>
        <v>1.0037603118676315</v>
      </c>
      <c r="CQ239" s="73">
        <f t="shared" ref="CQ239:CQ240" si="1220">EY239</f>
        <v>1.043609533909436</v>
      </c>
      <c r="CR239" s="73">
        <f t="shared" ref="CR239:CR240" si="1221">CK239*CM239*CN239*CO239*CP239*CQ239</f>
        <v>1.731271194011448</v>
      </c>
      <c r="CS239" s="73">
        <f t="shared" ref="CS239:CS240" si="1222">CK239*CL239</f>
        <v>1.731271194011448</v>
      </c>
      <c r="CT239" s="73"/>
      <c r="CU239" s="73">
        <f t="shared" ref="CU239:CU240" si="1223">CM239*CN239*CO239*CP239</f>
        <v>1.2540252337071691</v>
      </c>
      <c r="CV239" s="533">
        <f t="shared" ref="CV239:CV240" si="1224">CM239*CN239*CP239</f>
        <v>1.0142717970645712</v>
      </c>
      <c r="CW239" s="71">
        <f t="shared" ref="CW239:CW240" si="1225">CQ239*CO239</f>
        <v>1.2902978210055605</v>
      </c>
      <c r="CX239" s="53"/>
      <c r="CZ239" s="71">
        <f t="shared" ref="CZ239:CZ240" si="1226">D239/$H239</f>
        <v>0.13054655975763801</v>
      </c>
      <c r="DA239" s="71">
        <f t="shared" ref="DA239:DA240" si="1227">E239/$H239</f>
        <v>0.21203114645177965</v>
      </c>
      <c r="DB239" s="71">
        <f t="shared" ref="DB239:DB240" si="1228">F239/$H239</f>
        <v>0.47972512518540067</v>
      </c>
      <c r="DC239" s="71">
        <f t="shared" ref="DC239:DC240" si="1229">G239/$H239</f>
        <v>0.17769716860518175</v>
      </c>
      <c r="DE239" s="71">
        <f t="shared" ref="DE239:DE240" si="1230">(CZ239-CZ238)/LN(CZ239/CZ238)</f>
        <v>0.12955074236193856</v>
      </c>
      <c r="DF239" s="71">
        <f t="shared" ref="DF239:DF240" si="1231">(DA239-DA238)/LN(DA239/DA238)</f>
        <v>0.21070005049693638</v>
      </c>
      <c r="DG239" s="71">
        <f t="shared" ref="DG239:DG240" si="1232">(DB239-DB238)/LN(DB239/DB238)</f>
        <v>0.48511410541480515</v>
      </c>
      <c r="DH239" s="71">
        <f t="shared" ref="DH239:DH240" si="1233">(DC239-DC238)/LN(DC239/DC238)</f>
        <v>0.17459146852095736</v>
      </c>
      <c r="DI239" s="71">
        <f t="shared" ref="DI239:DI240" si="1234">SUM(DE239:DH239)</f>
        <v>0.9999563667946374</v>
      </c>
      <c r="DK239" s="71">
        <f t="shared" ref="DK239:DK240" si="1235">DE239/$DI239</f>
        <v>0.12955639532274171</v>
      </c>
      <c r="DL239" s="71">
        <f t="shared" ref="DL239:DL240" si="1236">DF239/$DI239</f>
        <v>0.2107092444166698</v>
      </c>
      <c r="DM239" s="71">
        <f t="shared" ref="DM239:DM240" si="1237">DG239/$DI239</f>
        <v>0.485135273421819</v>
      </c>
      <c r="DN239" s="71">
        <f t="shared" ref="DN239:DN240" si="1238">DH239/$DI239</f>
        <v>0.17459908683876951</v>
      </c>
      <c r="DQ239" s="71">
        <f t="shared" ref="DQ239:DQ240" si="1239">LN(BQ239/BQ238)</f>
        <v>-4.0602112823807804E-3</v>
      </c>
      <c r="DR239" s="71">
        <f t="shared" ref="DR239:DR240" si="1240">LN(BR239/BR238)</f>
        <v>-2.7903479569133534E-2</v>
      </c>
      <c r="DS239" s="71">
        <f t="shared" ref="DS239:DS240" si="1241">LN(BS239/BS238)</f>
        <v>-3.3315839791812858E-2</v>
      </c>
      <c r="DT239" s="71">
        <f t="shared" ref="DT239:DT240" si="1242">LN(BT239/BT238)</f>
        <v>-5.448209217847424E-4</v>
      </c>
      <c r="DV239" s="71">
        <f t="shared" ref="DV239:DV240" si="1243">J239/$N239</f>
        <v>0.18147046771633724</v>
      </c>
      <c r="DW239" s="71">
        <f t="shared" ref="DW239:DW240" si="1244">K239/$N239</f>
        <v>0.22360803089243642</v>
      </c>
      <c r="DX239" s="71">
        <f t="shared" ref="DX239:DX240" si="1245">L239/$N239</f>
        <v>0.37194295815789913</v>
      </c>
      <c r="DY239" s="71">
        <f t="shared" ref="DY239:DY240" si="1246">M239/$N239</f>
        <v>0.22297854323332722</v>
      </c>
      <c r="DZ239" s="71"/>
      <c r="EB239" s="71">
        <f t="shared" ref="EB239:EB240" si="1247">LN(DV239/DV238)</f>
        <v>8.2639766207616547E-4</v>
      </c>
      <c r="EC239" s="71">
        <f t="shared" ref="EC239:EC240" si="1248">LN(DW239/DW238)</f>
        <v>9.0863278623139513E-4</v>
      </c>
      <c r="ED239" s="71">
        <f t="shared" ref="ED239:ED240" si="1249">LN(DX239/DX238)</f>
        <v>-1.4371769911519703E-3</v>
      </c>
      <c r="EE239" s="71">
        <f t="shared" ref="EE239:EE240" si="1250">LN(DY239/DY238)</f>
        <v>8.1629515455355537E-4</v>
      </c>
      <c r="EG239" s="71">
        <f t="shared" ref="EG239:EG240" si="1251">LN(BV239/BV238)</f>
        <v>-4.9524061969163707E-4</v>
      </c>
      <c r="EH239" s="71">
        <f t="shared" ref="EH239:EH240" si="1252">LN(BW239/BW238)</f>
        <v>3.5823681618680722E-4</v>
      </c>
      <c r="EI239" s="71">
        <f t="shared" ref="EI239:EI240" si="1253">LN(BX239/BX238)</f>
        <v>3.2814286669509716E-4</v>
      </c>
      <c r="EJ239" s="71">
        <f t="shared" ref="EJ239:EJ240" si="1254">LN(BY239/BY238)</f>
        <v>3.9982229671459949E-4</v>
      </c>
      <c r="EL239" s="71">
        <f t="shared" ref="EL239:EL240" si="1255">LN(CA239/CA238)</f>
        <v>-7.3409217751990865E-5</v>
      </c>
      <c r="EM239" s="71">
        <f t="shared" ref="EM239:EM240" si="1256">LN(CB239/CB238)</f>
        <v>2.4599105984997676E-3</v>
      </c>
      <c r="EN239" s="71">
        <f t="shared" ref="EN239:EN240" si="1257">LN(CC239/CC238)</f>
        <v>4.7917243895106805E-3</v>
      </c>
      <c r="EO239" s="71">
        <f t="shared" ref="EO239:EO240" si="1258">LN(CD239/CD238)</f>
        <v>4.2049164202472818E-3</v>
      </c>
      <c r="EQ239" s="71">
        <f t="shared" ref="EQ239:EQ240" si="1259">LN(CF239/CF238)</f>
        <v>-2.1397860186906169E-2</v>
      </c>
      <c r="ER239" s="71">
        <f t="shared" ref="ER239:ER240" si="1260">LN(CG239/CG238)</f>
        <v>-3.7493411389401439E-3</v>
      </c>
      <c r="ES239" s="71">
        <f t="shared" ref="ES239:ES240" si="1261">LN(CH239/CH238)</f>
        <v>-3.3201634763058138E-2</v>
      </c>
      <c r="ET239" s="71">
        <f t="shared" ref="ET239:ET240" si="1262">LN(CI239/CI238)</f>
        <v>-1.0042456150358129E-2</v>
      </c>
      <c r="EW239" s="71">
        <f t="shared" ref="EW239:EW240" si="1263">EXP(SUMPRODUCT($DK239:$DN239,DQ239:DT239))</f>
        <v>0.97759152311864617</v>
      </c>
      <c r="EX239" s="71">
        <f t="shared" ref="EX239:EX240" si="1264">IF(ISERR(EW239),EX238,EW239*EX238)</f>
        <v>1.2019560774916942</v>
      </c>
      <c r="EY239" s="71">
        <f t="shared" si="1084"/>
        <v>1.043609533909436</v>
      </c>
      <c r="EZ239" s="71"/>
      <c r="FA239" s="71">
        <f t="shared" ref="FA239:FA240" si="1265">EXP(SUMPRODUCT($DK239:$DN239,EB239:EE239))</f>
        <v>0.99974385437695179</v>
      </c>
      <c r="FB239" s="71">
        <f t="shared" ref="FB239:FB240" si="1266">IF(ISERR(FA239),FB238,FA239*FB238)</f>
        <v>1.0373975600219782</v>
      </c>
      <c r="FC239" s="71">
        <f t="shared" si="1085"/>
        <v>1.0176012269998842</v>
      </c>
      <c r="FD239" s="71"/>
      <c r="FE239" s="71">
        <f t="shared" ref="FE239:FE240" si="1267">EXP(SUMPRODUCT($DK239:$DN239,EG239:EJ239))</f>
        <v>1.0002403533868638</v>
      </c>
      <c r="FF239" s="71">
        <f t="shared" ref="FF239:FF240" si="1268">IF(ISERR(FE239),FF238,FE239*FF238)</f>
        <v>1.0102739890507075</v>
      </c>
      <c r="FG239" s="71">
        <f t="shared" si="1086"/>
        <v>0.99299419065022421</v>
      </c>
      <c r="FI239" s="71">
        <f t="shared" ref="FI239:FI240" si="1269">EXP(SUMPRODUCT($DK239:$DN239,EL239:EO239))</f>
        <v>1.003573995905608</v>
      </c>
      <c r="FJ239" s="71">
        <f t="shared" ref="FJ239:FJ240" si="1270">IF(ISERR(FI239),FJ238,FI239*FJ238)</f>
        <v>1.3003943117865657</v>
      </c>
      <c r="FK239" s="71">
        <f t="shared" si="1087"/>
        <v>1.2363798710922203</v>
      </c>
      <c r="FM239" s="71">
        <f t="shared" ref="FM239:FM240" si="1271">EXP(SUMPRODUCT($DK239:$DN239,EQ239:ET239))</f>
        <v>0.97880490292859945</v>
      </c>
      <c r="FN239" s="71">
        <f t="shared" ref="FN239:FN240" si="1272">IF(ISERR(FM239),FN238,FM239*FN238)</f>
        <v>0.99372638560634063</v>
      </c>
      <c r="FO239" s="71">
        <f t="shared" si="1088"/>
        <v>1.0037603118676315</v>
      </c>
      <c r="FQ239" s="238"/>
      <c r="GB239" s="118">
        <f t="shared" ref="GB239:GE240" si="1273">AVERAGE(CZ235:CZ239)</f>
        <v>0.12890985268935537</v>
      </c>
      <c r="GC239" s="118">
        <f t="shared" si="1273"/>
        <v>0.21045535618817862</v>
      </c>
      <c r="GD239" s="118">
        <f t="shared" si="1273"/>
        <v>0.48601467142962196</v>
      </c>
      <c r="GE239" s="118">
        <f t="shared" si="1273"/>
        <v>0.17462011969284408</v>
      </c>
    </row>
    <row r="240" spans="1:187" x14ac:dyDescent="0.2">
      <c r="A240" s="75" t="s">
        <v>44</v>
      </c>
      <c r="B240" s="50">
        <f t="shared" si="1089"/>
        <v>2013</v>
      </c>
      <c r="D240" s="79">
        <f>Northeast!D240</f>
        <v>620.79</v>
      </c>
      <c r="E240" s="79">
        <f>Midwest!D240</f>
        <v>1004.3480000000001</v>
      </c>
      <c r="F240" s="79">
        <f>South!D240</f>
        <v>2295.895</v>
      </c>
      <c r="G240" s="79">
        <f>West!D240</f>
        <v>838.06399999999996</v>
      </c>
      <c r="H240" s="79">
        <f>SUM(D240:G240)</f>
        <v>4759.0969999999998</v>
      </c>
      <c r="J240" s="321">
        <f t="shared" si="1207"/>
        <v>21002.271610894564</v>
      </c>
      <c r="K240" s="321">
        <f t="shared" si="1207"/>
        <v>25881.156736193094</v>
      </c>
      <c r="L240" s="321">
        <f t="shared" si="1207"/>
        <v>42948.660139949687</v>
      </c>
      <c r="M240" s="321">
        <f t="shared" si="1207"/>
        <v>25805.957941595327</v>
      </c>
      <c r="N240" s="321">
        <f>SUM(J240:M240)</f>
        <v>115638.04642863266</v>
      </c>
      <c r="P240" s="84">
        <f t="shared" si="1208"/>
        <v>40.121726396476959</v>
      </c>
      <c r="Q240" s="84">
        <f t="shared" si="1208"/>
        <v>49.171642986878524</v>
      </c>
      <c r="R240" s="84">
        <f t="shared" si="1208"/>
        <v>81.04051846122502</v>
      </c>
      <c r="S240" s="84">
        <f t="shared" si="1208"/>
        <v>45.281364349502027</v>
      </c>
      <c r="T240" s="79">
        <f>SUM(P240:S240)</f>
        <v>215.61525219408253</v>
      </c>
      <c r="V240" s="84">
        <f t="shared" si="1215"/>
        <v>29.558231199999142</v>
      </c>
      <c r="W240" s="84">
        <f t="shared" si="1215"/>
        <v>38.806148049615011</v>
      </c>
      <c r="X240" s="84">
        <f t="shared" si="1215"/>
        <v>53.456731653996819</v>
      </c>
      <c r="Y240" s="84">
        <f t="shared" si="1215"/>
        <v>32.475601250561084</v>
      </c>
      <c r="Z240" s="84">
        <f t="shared" si="1215"/>
        <v>41.155114142620278</v>
      </c>
      <c r="AC240" s="84">
        <f t="shared" ref="AC240:AG240" si="1274">D240/P240</f>
        <v>15.47266420854988</v>
      </c>
      <c r="AD240" s="84">
        <f t="shared" si="1274"/>
        <v>20.425349632266929</v>
      </c>
      <c r="AE240" s="84">
        <f t="shared" si="1274"/>
        <v>28.33021115355405</v>
      </c>
      <c r="AF240" s="84">
        <f t="shared" si="1274"/>
        <v>18.507922895861604</v>
      </c>
      <c r="AG240" s="84">
        <f t="shared" si="1274"/>
        <v>22.072172314211691</v>
      </c>
      <c r="AI240" s="74">
        <f t="shared" ref="AI240:AL240" si="1275">AC240/AO240</f>
        <v>15.32955060058573</v>
      </c>
      <c r="AJ240" s="74">
        <f t="shared" si="1275"/>
        <v>20.317506297545112</v>
      </c>
      <c r="AK240" s="74">
        <f t="shared" si="1275"/>
        <v>28.331742440814939</v>
      </c>
      <c r="AL240" s="74">
        <f t="shared" si="1275"/>
        <v>18.372188899637802</v>
      </c>
      <c r="AM240" s="74">
        <f>(D240/AO240+E240/AP240+F240/AQ240+G240/AR240)/T240</f>
        <v>21.993017787682501</v>
      </c>
      <c r="AO240" s="118">
        <f>Northeast!V240</f>
        <v>1.0093357993129088</v>
      </c>
      <c r="AP240" s="118">
        <f>Midwest!V240</f>
        <v>1.0053079021186202</v>
      </c>
      <c r="AQ240" s="118">
        <f>South!V240</f>
        <v>0.99994595153248733</v>
      </c>
      <c r="AR240" s="118">
        <f>West!V240</f>
        <v>1.0073880144040146</v>
      </c>
      <c r="AS240" s="118">
        <f>AG240/AM240</f>
        <v>1.0035990752744046</v>
      </c>
      <c r="AU240" s="124">
        <f t="shared" ref="AU240" si="1276">P240/J240*1000000</f>
        <v>1910.351753362932</v>
      </c>
      <c r="AV240" s="124">
        <f t="shared" ref="AV240" si="1277">Q240/K240*1000000</f>
        <v>1899.9012867966298</v>
      </c>
      <c r="AW240" s="124">
        <f t="shared" ref="AW240" si="1278">R240/L240*1000000</f>
        <v>1886.9161039518276</v>
      </c>
      <c r="AX240" s="124">
        <f t="shared" ref="AX240" si="1279">S240/M240*1000000</f>
        <v>1754.6864352791677</v>
      </c>
      <c r="AY240" s="124">
        <f t="shared" ref="AY240" si="1280">T240/N240*1000000</f>
        <v>1864.5701726477362</v>
      </c>
      <c r="BB240" s="71">
        <f t="shared" si="990"/>
        <v>1.1730026652935075</v>
      </c>
      <c r="BC240" s="71">
        <f t="shared" si="991"/>
        <v>1.1032690693293887</v>
      </c>
      <c r="BD240" s="71">
        <f t="shared" si="992"/>
        <v>1.0351126660338843</v>
      </c>
      <c r="BE240" s="71">
        <f t="shared" si="993"/>
        <v>0.89645089706223846</v>
      </c>
      <c r="BF240" s="71"/>
      <c r="BG240" s="71"/>
      <c r="BH240" s="71"/>
      <c r="BI240" s="71"/>
      <c r="BJ240" s="71"/>
      <c r="BK240" s="71"/>
      <c r="BL240" s="71"/>
      <c r="BM240" s="71"/>
      <c r="BN240" s="71"/>
      <c r="BO240" s="71"/>
      <c r="BP240" s="71"/>
      <c r="BQ240" s="147">
        <f>Northeast!AK240</f>
        <v>1.1744545872457235</v>
      </c>
      <c r="BR240" s="147">
        <f>Midwest!AK240</f>
        <v>1.1210649045854368</v>
      </c>
      <c r="BS240" s="147">
        <f>South!AK240</f>
        <v>1.0382160020836568</v>
      </c>
      <c r="BT240" s="147">
        <f>West!AK240</f>
        <v>0.90515611414444208</v>
      </c>
      <c r="BU240" s="72"/>
      <c r="BV240" s="147">
        <f>Northeast!AH240</f>
        <v>0.99876374789797406</v>
      </c>
      <c r="BW240" s="147">
        <f>Midwest!AH240</f>
        <v>0.98412595454263274</v>
      </c>
      <c r="BX240" s="147">
        <f>South!AH240</f>
        <v>0.99701089557130318</v>
      </c>
      <c r="BY240" s="147">
        <f>West!AH240</f>
        <v>0.99038263461277931</v>
      </c>
      <c r="CA240" s="147">
        <f>Northeast!AI240</f>
        <v>1.1546115463293376</v>
      </c>
      <c r="CB240" s="147">
        <f>Midwest!AI240</f>
        <v>1.2119162834698887</v>
      </c>
      <c r="CC240" s="147">
        <f>South!AI240</f>
        <v>1.2744513074232384</v>
      </c>
      <c r="CD240" s="147">
        <f>West!AI240</f>
        <v>1.2600424646453567</v>
      </c>
      <c r="CF240" s="147">
        <f>Northeast!AJ240</f>
        <v>1.0278625092007303</v>
      </c>
      <c r="CG240" s="147">
        <f>Midwest!AJ240</f>
        <v>1.0135383519972705</v>
      </c>
      <c r="CH240" s="147">
        <f>South!AJ240</f>
        <v>1.0011748779223457</v>
      </c>
      <c r="CI240" s="147">
        <f>West!AJ240</f>
        <v>0.9850958375501091</v>
      </c>
      <c r="CJ240" s="242"/>
      <c r="CK240" s="73">
        <f t="shared" si="994"/>
        <v>1.3315580790662189</v>
      </c>
      <c r="CL240" s="73">
        <f t="shared" si="995"/>
        <v>1.3193838047588506</v>
      </c>
      <c r="CM240" s="73">
        <f t="shared" si="1216"/>
        <v>1.0173475888427457</v>
      </c>
      <c r="CN240" s="73">
        <f t="shared" si="1217"/>
        <v>0.99320950566308119</v>
      </c>
      <c r="CO240" s="73">
        <f t="shared" si="1218"/>
        <v>1.2417035251473505</v>
      </c>
      <c r="CP240" s="73">
        <f t="shared" si="1219"/>
        <v>1.0047436755124803</v>
      </c>
      <c r="CQ240" s="73">
        <f t="shared" si="1220"/>
        <v>1.0466168590819003</v>
      </c>
      <c r="CR240" s="73">
        <f t="shared" si="1221"/>
        <v>1.7568361646157742</v>
      </c>
      <c r="CS240" s="73">
        <f t="shared" si="1222"/>
        <v>1.7568361646157744</v>
      </c>
      <c r="CT240" s="73"/>
      <c r="CU240" s="73">
        <f t="shared" si="1223"/>
        <v>1.2606177640939429</v>
      </c>
      <c r="CV240" s="533">
        <f t="shared" si="1224"/>
        <v>1.0152324919463749</v>
      </c>
      <c r="CW240" s="71">
        <f t="shared" si="1225"/>
        <v>1.2995878434006434</v>
      </c>
      <c r="CX240" s="53"/>
      <c r="CZ240" s="71">
        <f t="shared" si="1226"/>
        <v>0.13044281299582672</v>
      </c>
      <c r="DA240" s="71">
        <f t="shared" si="1227"/>
        <v>0.21103751404940899</v>
      </c>
      <c r="DB240" s="71">
        <f t="shared" si="1228"/>
        <v>0.48242240072013665</v>
      </c>
      <c r="DC240" s="71">
        <f t="shared" si="1229"/>
        <v>0.17609727223462771</v>
      </c>
      <c r="DE240" s="71">
        <f t="shared" si="1230"/>
        <v>0.13049467950327939</v>
      </c>
      <c r="DF240" s="71">
        <f t="shared" si="1231"/>
        <v>0.21153394130395281</v>
      </c>
      <c r="DG240" s="71">
        <f t="shared" si="1232"/>
        <v>0.48107250269721624</v>
      </c>
      <c r="DH240" s="71">
        <f t="shared" si="1233"/>
        <v>0.17689601459619408</v>
      </c>
      <c r="DI240" s="71">
        <f t="shared" si="1234"/>
        <v>0.9999971381006425</v>
      </c>
      <c r="DK240" s="71">
        <f t="shared" si="1235"/>
        <v>0.13049505296698763</v>
      </c>
      <c r="DL240" s="71">
        <f t="shared" si="1236"/>
        <v>0.21153454669453609</v>
      </c>
      <c r="DM240" s="71">
        <f t="shared" si="1237"/>
        <v>0.48107387948224284</v>
      </c>
      <c r="DN240" s="71">
        <f t="shared" si="1238"/>
        <v>0.17689652085623347</v>
      </c>
      <c r="DQ240" s="71">
        <f t="shared" si="1239"/>
        <v>-5.4870538725270545E-3</v>
      </c>
      <c r="DR240" s="71">
        <f t="shared" si="1240"/>
        <v>8.6218604042657722E-3</v>
      </c>
      <c r="DS240" s="71">
        <f t="shared" si="1241"/>
        <v>7.1112885546588279E-3</v>
      </c>
      <c r="DT240" s="71">
        <f t="shared" si="1242"/>
        <v>-9.335003834038633E-3</v>
      </c>
      <c r="DV240" s="71">
        <f t="shared" si="1243"/>
        <v>0.18162077499170098</v>
      </c>
      <c r="DW240" s="71">
        <f t="shared" si="1244"/>
        <v>0.22381177765888621</v>
      </c>
      <c r="DX240" s="71">
        <f t="shared" si="1245"/>
        <v>0.37140596426848099</v>
      </c>
      <c r="DY240" s="71">
        <f t="shared" si="1246"/>
        <v>0.22316148308093192</v>
      </c>
      <c r="DZ240" s="71"/>
      <c r="EB240" s="71">
        <f t="shared" si="1247"/>
        <v>8.2793119893864384E-4</v>
      </c>
      <c r="EC240" s="71">
        <f t="shared" si="1248"/>
        <v>9.1076334413240398E-4</v>
      </c>
      <c r="ED240" s="71">
        <f t="shared" si="1249"/>
        <v>-1.4447965595404402E-3</v>
      </c>
      <c r="EE240" s="71">
        <f t="shared" si="1250"/>
        <v>8.201006279094712E-4</v>
      </c>
      <c r="EG240" s="71">
        <f t="shared" si="1251"/>
        <v>-5.6327191734568494E-4</v>
      </c>
      <c r="EH240" s="71">
        <f t="shared" si="1252"/>
        <v>3.3803796816607711E-4</v>
      </c>
      <c r="EI240" s="71">
        <f t="shared" si="1253"/>
        <v>3.1315237279748849E-4</v>
      </c>
      <c r="EJ240" s="71">
        <f t="shared" si="1254"/>
        <v>3.8530248831247533E-4</v>
      </c>
      <c r="EL240" s="71">
        <f t="shared" si="1255"/>
        <v>5.4472209164614085E-4</v>
      </c>
      <c r="EM240" s="71">
        <f t="shared" si="1256"/>
        <v>3.3466571051309797E-3</v>
      </c>
      <c r="EN240" s="71">
        <f t="shared" si="1257"/>
        <v>5.5080075490666017E-3</v>
      </c>
      <c r="EO240" s="71">
        <f t="shared" si="1258"/>
        <v>4.9058105916373771E-3</v>
      </c>
      <c r="EQ240" s="71">
        <f t="shared" si="1259"/>
        <v>1.2003484354530383E-2</v>
      </c>
      <c r="ER240" s="71">
        <f t="shared" si="1260"/>
        <v>-9.7937519395140758E-3</v>
      </c>
      <c r="ES240" s="71">
        <f t="shared" si="1261"/>
        <v>2.2399830086347896E-3</v>
      </c>
      <c r="ET240" s="71">
        <f t="shared" si="1262"/>
        <v>2.3003527876021062E-3</v>
      </c>
      <c r="EW240" s="71">
        <f t="shared" si="1263"/>
        <v>1.002881657434844</v>
      </c>
      <c r="EX240" s="71">
        <f t="shared" si="1264"/>
        <v>1.2054197031587541</v>
      </c>
      <c r="EY240" s="71">
        <f t="shared" ref="EY240" si="1281">EX240/EX$247</f>
        <v>1.0466168590819003</v>
      </c>
      <c r="EZ240" s="71"/>
      <c r="FA240" s="71">
        <f t="shared" si="1265"/>
        <v>0.99975074896687544</v>
      </c>
      <c r="FB240" s="71">
        <f t="shared" si="1266"/>
        <v>1.0371389876083819</v>
      </c>
      <c r="FC240" s="71">
        <f t="shared" ref="FC240" si="1282">FB240/FB$247</f>
        <v>1.0173475888427457</v>
      </c>
      <c r="FD240" s="71"/>
      <c r="FE240" s="71">
        <f t="shared" si="1267"/>
        <v>1.0002168341113014</v>
      </c>
      <c r="FF240" s="71">
        <f t="shared" si="1268"/>
        <v>1.0104930509132941</v>
      </c>
      <c r="FG240" s="71">
        <f t="shared" ref="FG240" si="1283">FF240/FF$247</f>
        <v>0.99320950566308119</v>
      </c>
      <c r="FI240" s="71">
        <f t="shared" si="1269"/>
        <v>1.0043058401221199</v>
      </c>
      <c r="FJ240" s="71">
        <f t="shared" si="1270"/>
        <v>1.3059936017888327</v>
      </c>
      <c r="FK240" s="71">
        <f t="shared" ref="FK240" si="1284">FJ240/FJ$247</f>
        <v>1.2417035251473505</v>
      </c>
      <c r="FM240" s="71">
        <f t="shared" si="1271"/>
        <v>1.0009796797434829</v>
      </c>
      <c r="FN240" s="71">
        <f t="shared" si="1272"/>
        <v>0.99469991921688361</v>
      </c>
      <c r="FO240" s="71">
        <f t="shared" ref="FO240" si="1285">FN240/FN$247</f>
        <v>1.0047436755124803</v>
      </c>
      <c r="FQ240" s="238"/>
      <c r="GB240" s="118">
        <f t="shared" si="1273"/>
        <v>0.12914201961719479</v>
      </c>
      <c r="GC240" s="118">
        <f t="shared" si="1273"/>
        <v>0.21004742418725578</v>
      </c>
      <c r="GD240" s="118">
        <f t="shared" si="1273"/>
        <v>0.4867222176689503</v>
      </c>
      <c r="GE240" s="118">
        <f t="shared" si="1273"/>
        <v>0.17408833852659916</v>
      </c>
    </row>
    <row r="241" spans="1:187" x14ac:dyDescent="0.2">
      <c r="A241" s="75" t="s">
        <v>44</v>
      </c>
      <c r="B241" s="50">
        <f t="shared" si="1089"/>
        <v>2014</v>
      </c>
      <c r="D241" s="79">
        <f>Northeast!D241</f>
        <v>611.68299999999999</v>
      </c>
      <c r="E241" s="79">
        <f>Midwest!D241</f>
        <v>1006.086</v>
      </c>
      <c r="F241" s="79">
        <f>South!D241</f>
        <v>2359.7049999999999</v>
      </c>
      <c r="G241" s="79">
        <f>West!D241</f>
        <v>823.91800000000001</v>
      </c>
      <c r="H241" s="79">
        <f>SUM(D241:G241)</f>
        <v>4801.3919999999998</v>
      </c>
      <c r="J241" s="321">
        <f t="shared" ref="J241:M241" si="1286">J80</f>
        <v>21145.872944602565</v>
      </c>
      <c r="K241" s="321">
        <f t="shared" si="1286"/>
        <v>26044.8465785472</v>
      </c>
      <c r="L241" s="321">
        <f t="shared" si="1286"/>
        <v>43299.536186556608</v>
      </c>
      <c r="M241" s="321">
        <f t="shared" si="1286"/>
        <v>26034.067905069722</v>
      </c>
      <c r="N241" s="321">
        <f t="shared" ref="N241:N244" si="1287">SUM(J241:M241)</f>
        <v>116524.32361477609</v>
      </c>
      <c r="P241" s="84">
        <f t="shared" si="1208"/>
        <v>40.424179080045448</v>
      </c>
      <c r="Q241" s="84">
        <f t="shared" si="1208"/>
        <v>49.750785188682734</v>
      </c>
      <c r="R241" s="84">
        <f t="shared" si="1208"/>
        <v>82.142438187164515</v>
      </c>
      <c r="S241" s="84">
        <f t="shared" si="1208"/>
        <v>46.130699347420233</v>
      </c>
      <c r="T241" s="79">
        <f>SUM(P241:S241)</f>
        <v>218.44810180331294</v>
      </c>
      <c r="V241" s="84">
        <f t="shared" ref="V241" si="1288">D241/J241*1000</f>
        <v>28.926826601222469</v>
      </c>
      <c r="W241" s="84">
        <f t="shared" ref="W241" si="1289">E241/K241*1000</f>
        <v>38.628985468038806</v>
      </c>
      <c r="X241" s="84">
        <f t="shared" ref="X241" si="1290">F241/L241*1000</f>
        <v>54.497235024254778</v>
      </c>
      <c r="Y241" s="84">
        <f t="shared" ref="Y241" si="1291">G241/M241*1000</f>
        <v>31.647685755615434</v>
      </c>
      <c r="Z241" s="84">
        <f t="shared" ref="Z241" si="1292">H241/N241*1000</f>
        <v>41.205062179748623</v>
      </c>
      <c r="AC241" s="84">
        <f t="shared" ref="AC241" si="1293">D241/P241</f>
        <v>15.131612166787193</v>
      </c>
      <c r="AD241" s="84">
        <f t="shared" ref="AD241" si="1294">E241/Q241</f>
        <v>20.22251500522777</v>
      </c>
      <c r="AE241" s="84">
        <f t="shared" ref="AE241" si="1295">F241/R241</f>
        <v>28.726989995394668</v>
      </c>
      <c r="AF241" s="84">
        <f t="shared" ref="AF241" si="1296">G241/S241</f>
        <v>17.860513966954979</v>
      </c>
      <c r="AG241" s="84">
        <f t="shared" ref="AG241" si="1297">H241/T241</f>
        <v>21.979554687653426</v>
      </c>
      <c r="AI241" s="74">
        <f t="shared" ref="AI241" si="1298">AC241/AO241</f>
        <v>15.053221440946448</v>
      </c>
      <c r="AJ241" s="74">
        <f t="shared" ref="AJ241" si="1299">AD241/AP241</f>
        <v>20.149876376960904</v>
      </c>
      <c r="AK241" s="74">
        <f t="shared" ref="AK241" si="1300">AE241/AQ241</f>
        <v>28.406530848007673</v>
      </c>
      <c r="AL241" s="74">
        <f t="shared" ref="AL241" si="1301">AF241/AR241</f>
        <v>18.109373994487402</v>
      </c>
      <c r="AM241" s="74">
        <f>(D241/AO241+E241/AP241+F241/AQ241+G241/AR241)/T241</f>
        <v>21.88055671995107</v>
      </c>
      <c r="AO241" s="118">
        <f>Northeast!V241</f>
        <v>1.0052075714257092</v>
      </c>
      <c r="AP241" s="118">
        <f>Midwest!V241</f>
        <v>1.0036049168197338</v>
      </c>
      <c r="AQ241" s="118">
        <f>South!V241</f>
        <v>1.0112811785818425</v>
      </c>
      <c r="AR241" s="118">
        <f>West!V241</f>
        <v>0.98625794422224766</v>
      </c>
      <c r="AS241" s="118">
        <f>AG241/AM241</f>
        <v>1.0045244720675726</v>
      </c>
      <c r="AU241" s="124">
        <f t="shared" ref="AU241" si="1302">P241/J241*1000000</f>
        <v>1911.6817350576025</v>
      </c>
      <c r="AV241" s="124">
        <f t="shared" ref="AV241" si="1303">Q241/K241*1000000</f>
        <v>1910.1968997452957</v>
      </c>
      <c r="AW241" s="124">
        <f t="shared" ref="AW241" si="1304">R241/L241*1000000</f>
        <v>1897.0743204558303</v>
      </c>
      <c r="AX241" s="124">
        <f t="shared" ref="AX241" si="1305">S241/M241*1000000</f>
        <v>1771.9358924479493</v>
      </c>
      <c r="AY241" s="124">
        <f t="shared" ref="AY241" si="1306">T241/N241*1000000</f>
        <v>1874.6995908381502</v>
      </c>
      <c r="BB241" s="71">
        <f t="shared" ref="BB241" si="1307">AI241/AI$247</f>
        <v>1.1518582202148102</v>
      </c>
      <c r="BC241" s="71">
        <f t="shared" ref="BC241" si="1308">AJ241/AJ$247</f>
        <v>1.0941665296886336</v>
      </c>
      <c r="BD241" s="71">
        <f t="shared" ref="BD241" si="1309">AK241/AK$247</f>
        <v>1.0378450933711516</v>
      </c>
      <c r="BE241" s="71">
        <f t="shared" ref="BE241" si="1310">AL241/AL$247</f>
        <v>0.88362713072876431</v>
      </c>
      <c r="BF241" s="71"/>
      <c r="BG241" s="71"/>
      <c r="BH241" s="71"/>
      <c r="BI241" s="71"/>
      <c r="BJ241" s="71"/>
      <c r="BK241" s="71"/>
      <c r="BL241" s="71"/>
      <c r="BM241" s="71"/>
      <c r="BN241" s="71"/>
      <c r="BO241" s="71"/>
      <c r="BP241" s="71"/>
      <c r="BQ241" s="147">
        <f>Northeast!AK241</f>
        <v>1.1532885429970701</v>
      </c>
      <c r="BR241" s="147">
        <f>Midwest!AK241</f>
        <v>1.1133217530763928</v>
      </c>
      <c r="BS241" s="147">
        <f>South!AK241</f>
        <v>1.0405281054966202</v>
      </c>
      <c r="BT241" s="147">
        <f>West!AK241</f>
        <v>0.8937355153153439</v>
      </c>
      <c r="BU241" s="72"/>
      <c r="BV241" s="147">
        <f>Northeast!AH241</f>
        <v>0.9987597875735913</v>
      </c>
      <c r="BW241" s="147">
        <f>Midwest!AH241</f>
        <v>0.98279453057049437</v>
      </c>
      <c r="BX241" s="147">
        <f>South!AH241</f>
        <v>0.99742148999984226</v>
      </c>
      <c r="BY241" s="147">
        <f>West!AH241</f>
        <v>0.98868973604230881</v>
      </c>
      <c r="CA241" s="147">
        <f>Northeast!AI241</f>
        <v>1.1554153837474308</v>
      </c>
      <c r="CB241" s="147">
        <f>Midwest!AI241</f>
        <v>1.2184836883490282</v>
      </c>
      <c r="CC241" s="147">
        <f>South!AI241</f>
        <v>1.2813123185076745</v>
      </c>
      <c r="CD241" s="147">
        <f>West!AI241</f>
        <v>1.2724293208310251</v>
      </c>
      <c r="CF241" s="147">
        <f>Northeast!AJ241</f>
        <v>1.0236585062538635</v>
      </c>
      <c r="CG241" s="147">
        <f>Midwest!AJ241</f>
        <v>1.0118214243677637</v>
      </c>
      <c r="CH241" s="147">
        <f>South!AJ241</f>
        <v>1.0125240358843015</v>
      </c>
      <c r="CI241" s="147">
        <f>West!AJ241</f>
        <v>0.96443334813632065</v>
      </c>
      <c r="CJ241" s="242"/>
      <c r="CK241" s="73">
        <f t="shared" ref="CK241:CK245" si="1311">N241/N$247</f>
        <v>1.3417634533694738</v>
      </c>
      <c r="CL241" s="73">
        <f t="shared" ref="CL241:CL245" si="1312">Z241/Z$247</f>
        <v>1.3209850791724813</v>
      </c>
      <c r="CM241" s="73">
        <f t="shared" ref="CM241:CM245" si="1313">FC241</f>
        <v>1.0174098929536799</v>
      </c>
      <c r="CN241" s="73">
        <f t="shared" ref="CN241:CN245" si="1314">FG241</f>
        <v>0.99283004345036052</v>
      </c>
      <c r="CO241" s="73">
        <f t="shared" ref="CO241:CO245" si="1315">FK241</f>
        <v>1.2486032716897508</v>
      </c>
      <c r="CP241" s="73">
        <f t="shared" ref="CP241:CP245" si="1316">FO241</f>
        <v>1.0056672334031271</v>
      </c>
      <c r="CQ241" s="73">
        <f t="shared" ref="CQ241:CQ245" si="1317">EY241</f>
        <v>1.0414736261951416</v>
      </c>
      <c r="CR241" s="73">
        <f t="shared" ref="CR241:CR245" si="1318">CK241*CM241*CN241*CO241*CP241*CQ241</f>
        <v>1.7724495016800166</v>
      </c>
      <c r="CS241" s="73">
        <f t="shared" ref="CS241:CS245" si="1319">CK241*CL241</f>
        <v>1.7724495016800164</v>
      </c>
      <c r="CT241" s="73"/>
      <c r="CU241" s="73">
        <f t="shared" ref="CU241:CU245" si="1320">CM241*CN241*CO241*CP241</f>
        <v>1.2683807308673676</v>
      </c>
      <c r="CV241" s="533">
        <f t="shared" ref="CV241:CV245" si="1321">CM241*CN241*CP241</f>
        <v>1.0158396663103819</v>
      </c>
      <c r="CW241" s="71">
        <f t="shared" ref="CW241:CW245" si="1322">CQ241*CO241</f>
        <v>1.3003873770458423</v>
      </c>
      <c r="CX241" s="53"/>
      <c r="CZ241" s="71">
        <f t="shared" ref="CZ241" si="1323">D241/$H241</f>
        <v>0.12739701319950547</v>
      </c>
      <c r="DA241" s="71">
        <f t="shared" ref="DA241" si="1324">E241/$H241</f>
        <v>0.20954048325985467</v>
      </c>
      <c r="DB241" s="71">
        <f t="shared" ref="DB241" si="1325">F241/$H241</f>
        <v>0.49146268415492839</v>
      </c>
      <c r="DC241" s="71">
        <f t="shared" ref="DC241" si="1326">G241/$H241</f>
        <v>0.17159981938571148</v>
      </c>
      <c r="DE241" s="71">
        <f t="shared" ref="DE241" si="1327">(CZ241-CZ240)/LN(CZ241/CZ240)</f>
        <v>0.12891391632455038</v>
      </c>
      <c r="DF241" s="71">
        <f t="shared" ref="DF241" si="1328">(DA241-DA240)/LN(DA241/DA240)</f>
        <v>0.21028811054795946</v>
      </c>
      <c r="DG241" s="71">
        <f t="shared" ref="DG241" si="1329">(DB241-DB240)/LN(DB241/DB240)</f>
        <v>0.48692855574240673</v>
      </c>
      <c r="DH241" s="71">
        <f t="shared" ref="DH241" si="1330">(DC241-DC240)/LN(DC241/DC240)</f>
        <v>0.17383884963824028</v>
      </c>
      <c r="DI241" s="71">
        <f t="shared" ref="DI241" si="1331">SUM(DE241:DH241)</f>
        <v>0.99996943225315682</v>
      </c>
      <c r="DK241" s="71">
        <f t="shared" ref="DK241" si="1332">DE241/$DI241</f>
        <v>0.12891785705296835</v>
      </c>
      <c r="DL241" s="71">
        <f t="shared" ref="DL241" si="1333">DF241/$DI241</f>
        <v>0.21029453877818333</v>
      </c>
      <c r="DM241" s="71">
        <f t="shared" ref="DM241" si="1334">DG241/$DI241</f>
        <v>0.48694344050622307</v>
      </c>
      <c r="DN241" s="71">
        <f t="shared" ref="DN241" si="1335">DH241/$DI241</f>
        <v>0.17384416366262528</v>
      </c>
      <c r="DQ241" s="71">
        <f t="shared" ref="DQ241" si="1336">LN(BQ241/BQ240)</f>
        <v>-1.8186394667541222E-2</v>
      </c>
      <c r="DR241" s="71">
        <f t="shared" ref="DR241" si="1337">LN(BR241/BR240)</f>
        <v>-6.9309244032659013E-3</v>
      </c>
      <c r="DS241" s="71">
        <f t="shared" ref="DS241" si="1338">LN(BS241/BS240)</f>
        <v>2.2245204284491453E-3</v>
      </c>
      <c r="DT241" s="71">
        <f t="shared" ref="DT241" si="1339">LN(BT241/BT240)</f>
        <v>-1.2697543403547793E-2</v>
      </c>
      <c r="DV241" s="71">
        <f t="shared" ref="DV241" si="1340">J241/$N241</f>
        <v>0.18147175017732625</v>
      </c>
      <c r="DW241" s="71">
        <f t="shared" ref="DW241" si="1341">K241/$N241</f>
        <v>0.22351424810368548</v>
      </c>
      <c r="DX241" s="71">
        <f t="shared" ref="DX241" si="1342">L241/$N241</f>
        <v>0.37159225510463229</v>
      </c>
      <c r="DY241" s="71">
        <f t="shared" ref="DY241" si="1343">M241/$N241</f>
        <v>0.22342174661435599</v>
      </c>
      <c r="DZ241" s="71"/>
      <c r="EB241" s="71">
        <f t="shared" ref="EB241" si="1344">LN(DV241/DV240)</f>
        <v>-8.2086417324799964E-4</v>
      </c>
      <c r="EC241" s="71">
        <f t="shared" ref="EC241" si="1345">LN(DW241/DW240)</f>
        <v>-1.3302583884713753E-3</v>
      </c>
      <c r="ED241" s="71">
        <f t="shared" ref="ED241" si="1346">LN(DX241/DX240)</f>
        <v>5.0145702963369163E-4</v>
      </c>
      <c r="EE241" s="71">
        <f t="shared" ref="EE241" si="1347">LN(DY241/DY240)</f>
        <v>1.165576965651722E-3</v>
      </c>
      <c r="EG241" s="71">
        <f t="shared" ref="EG241" si="1348">LN(BV241/BV240)</f>
        <v>-3.9652342637559566E-6</v>
      </c>
      <c r="EH241" s="71">
        <f t="shared" ref="EH241" si="1349">LN(BW241/BW240)</f>
        <v>-1.353815963146693E-3</v>
      </c>
      <c r="EI241" s="71">
        <f t="shared" ref="EI241" si="1350">LN(BX241/BX240)</f>
        <v>4.1174064090636201E-4</v>
      </c>
      <c r="EJ241" s="71">
        <f t="shared" ref="EJ241" si="1351">LN(BY241/BY240)</f>
        <v>-1.7108004825649595E-3</v>
      </c>
      <c r="EL241" s="71">
        <f t="shared" ref="EL241" si="1352">LN(CA241/CA240)</f>
        <v>6.9595504716621489E-4</v>
      </c>
      <c r="EM241" s="71">
        <f t="shared" ref="EM241" si="1353">LN(CB241/CB240)</f>
        <v>5.4043951119693854E-3</v>
      </c>
      <c r="EN241" s="71">
        <f t="shared" ref="EN241" si="1354">LN(CC241/CC240)</f>
        <v>5.3690626915454754E-3</v>
      </c>
      <c r="EO241" s="71">
        <f t="shared" ref="EO241" si="1355">LN(CD241/CD240)</f>
        <v>9.7825018537103028E-3</v>
      </c>
      <c r="EQ241" s="71">
        <f t="shared" ref="EQ241" si="1356">LN(CF241/CF240)</f>
        <v>-4.0984311638018085E-3</v>
      </c>
      <c r="ER241" s="71">
        <f t="shared" ref="ER241" si="1357">LN(CG241/CG240)</f>
        <v>-1.6954301757306179E-3</v>
      </c>
      <c r="ES241" s="71">
        <f t="shared" ref="ES241" si="1358">LN(CH241/CH240)</f>
        <v>1.1272070568397442E-2</v>
      </c>
      <c r="ET241" s="71">
        <f t="shared" ref="ET241" si="1359">LN(CI241/CI240)</f>
        <v>-2.1198208580847793E-2</v>
      </c>
      <c r="EW241" s="71">
        <f t="shared" ref="EW241" si="1360">EXP(SUMPRODUCT($DK241:$DN241,DQ241:DT241))</f>
        <v>0.99508584938019207</v>
      </c>
      <c r="EX241" s="71">
        <f t="shared" ref="EX241" si="1361">IF(ISERR(EW241),EX240,EW241*EX240)</f>
        <v>1.1994960891773478</v>
      </c>
      <c r="EY241" s="71">
        <f t="shared" ref="EY241" si="1362">EX241/EX$247</f>
        <v>1.0414736261951416</v>
      </c>
      <c r="EZ241" s="71"/>
      <c r="FA241" s="71">
        <f t="shared" ref="FA241" si="1363">EXP(SUMPRODUCT($DK241:$DN241,EB241:EE241))</f>
        <v>1.0000612417148451</v>
      </c>
      <c r="FB241" s="71">
        <f t="shared" ref="FB241" si="1364">IF(ISERR(FA241),FB240,FA241*FB240)</f>
        <v>1.0372025037785157</v>
      </c>
      <c r="FC241" s="71">
        <f t="shared" ref="FC241" si="1365">FB241/FB$247</f>
        <v>1.0174098929536799</v>
      </c>
      <c r="FD241" s="71"/>
      <c r="FE241" s="71">
        <f t="shared" ref="FE241" si="1366">EXP(SUMPRODUCT($DK241:$DN241,EG241:EJ241))</f>
        <v>0.99961794343433386</v>
      </c>
      <c r="FF241" s="71">
        <f t="shared" ref="FF241" si="1367">IF(ISERR(FE241),FF240,FE241*FF240)</f>
        <v>1.0101069854086326</v>
      </c>
      <c r="FG241" s="71">
        <f t="shared" ref="FG241" si="1368">FF241/FF$247</f>
        <v>0.99283004345036052</v>
      </c>
      <c r="FI241" s="71">
        <f t="shared" ref="FI241" si="1369">EXP(SUMPRODUCT($DK241:$DN241,EL241:EO241))</f>
        <v>1.0055566779047209</v>
      </c>
      <c r="FJ241" s="71">
        <f t="shared" ref="FJ241" si="1370">IF(ISERR(FI241),FJ240,FI241*FJ240)</f>
        <v>1.3132505875795997</v>
      </c>
      <c r="FK241" s="71">
        <f t="shared" ref="FK241" si="1371">FJ241/FJ$247</f>
        <v>1.2486032716897508</v>
      </c>
      <c r="FM241" s="71">
        <f t="shared" ref="FM241" si="1372">EXP(SUMPRODUCT($DK241:$DN241,EQ241:ET241))</f>
        <v>1.0009191975158995</v>
      </c>
      <c r="FN241" s="71">
        <f t="shared" ref="FN241" si="1373">IF(ISERR(FM241),FN240,FM241*FN240)</f>
        <v>0.99561424491169326</v>
      </c>
      <c r="FO241" s="71">
        <f t="shared" ref="FO241" si="1374">FN241/FN$247</f>
        <v>1.0056672334031271</v>
      </c>
      <c r="FQ241" s="238"/>
      <c r="GB241" s="118"/>
      <c r="GC241" s="118"/>
      <c r="GD241" s="118"/>
      <c r="GE241" s="118"/>
    </row>
    <row r="242" spans="1:187" x14ac:dyDescent="0.2">
      <c r="A242" s="75" t="s">
        <v>44</v>
      </c>
      <c r="B242" s="50">
        <f t="shared" si="1089"/>
        <v>2015</v>
      </c>
      <c r="D242" s="79">
        <f>Northeast!D242</f>
        <v>621.17100000000005</v>
      </c>
      <c r="E242" s="79">
        <f>Midwest!D242</f>
        <v>971.64499999999998</v>
      </c>
      <c r="F242" s="79">
        <f>South!D242</f>
        <v>2373.556</v>
      </c>
      <c r="G242" s="79">
        <f>West!D242</f>
        <v>824.40600000000006</v>
      </c>
      <c r="H242" s="79">
        <f t="shared" ref="H242:H245" si="1375">SUM(D242:G242)</f>
        <v>4790.7780000000002</v>
      </c>
      <c r="J242" s="321">
        <f t="shared" ref="J242:M242" si="1376">J81</f>
        <v>21303.182862660331</v>
      </c>
      <c r="K242" s="321">
        <f t="shared" si="1376"/>
        <v>26223.898059846415</v>
      </c>
      <c r="L242" s="321">
        <f t="shared" si="1376"/>
        <v>43672.615836230711</v>
      </c>
      <c r="M242" s="321">
        <f t="shared" si="1376"/>
        <v>26276.332637651896</v>
      </c>
      <c r="N242" s="321">
        <f t="shared" si="1287"/>
        <v>117476.02939638936</v>
      </c>
      <c r="P242" s="84">
        <f t="shared" ref="P242:S242" si="1377">P81</f>
        <v>40.794945818245871</v>
      </c>
      <c r="Q242" s="84">
        <f t="shared" si="1377"/>
        <v>50.365790730596906</v>
      </c>
      <c r="R242" s="84">
        <f t="shared" si="1377"/>
        <v>83.256902641561751</v>
      </c>
      <c r="S242" s="84">
        <f t="shared" si="1377"/>
        <v>46.995069687795834</v>
      </c>
      <c r="T242" s="79">
        <f t="shared" ref="T242:T245" si="1378">SUM(P242:S242)</f>
        <v>221.41270887820036</v>
      </c>
      <c r="V242" s="84">
        <f t="shared" ref="V242:V245" si="1379">D242/J242*1000</f>
        <v>29.158600571784628</v>
      </c>
      <c r="W242" s="84">
        <f t="shared" ref="W242:W245" si="1380">E242/K242*1000</f>
        <v>37.051890523009853</v>
      </c>
      <c r="X242" s="84">
        <f t="shared" ref="X242:X245" si="1381">F242/L242*1000</f>
        <v>54.348839760381445</v>
      </c>
      <c r="Y242" s="84">
        <f t="shared" ref="Y242:Y245" si="1382">G242/M242*1000</f>
        <v>31.374469617525389</v>
      </c>
      <c r="Z242" s="84">
        <f t="shared" ref="Z242:Z245" si="1383">H242/N242*1000</f>
        <v>40.780898236140466</v>
      </c>
      <c r="AC242" s="84">
        <f t="shared" ref="AC242:AC245" si="1384">D242/P242</f>
        <v>15.226665645482393</v>
      </c>
      <c r="AD242" s="84">
        <f t="shared" ref="AD242:AD245" si="1385">E242/Q242</f>
        <v>19.291765023550631</v>
      </c>
      <c r="AE242" s="84">
        <f t="shared" ref="AE242:AE245" si="1386">F242/R242</f>
        <v>28.50881938544665</v>
      </c>
      <c r="AF242" s="84">
        <f t="shared" ref="AF242:AF245" si="1387">G242/S242</f>
        <v>17.542393393111414</v>
      </c>
      <c r="AG242" s="84">
        <f t="shared" ref="AG242:AG245" si="1388">H242/T242</f>
        <v>21.637321652730503</v>
      </c>
      <c r="AI242" s="74">
        <f t="shared" ref="AI242:AI245" si="1389">AC242/AO242</f>
        <v>14.831907642312245</v>
      </c>
      <c r="AJ242" s="74">
        <f t="shared" ref="AJ242:AJ245" si="1390">AD242/AP242</f>
        <v>19.413728226975525</v>
      </c>
      <c r="AK242" s="74">
        <f t="shared" ref="AK242:AK245" si="1391">AE242/AQ242</f>
        <v>27.969077750653486</v>
      </c>
      <c r="AL242" s="74">
        <f t="shared" ref="AL242:AL245" si="1392">AF242/AR242</f>
        <v>17.68287732970396</v>
      </c>
      <c r="AM242" s="74">
        <f t="shared" ref="AM242:AM245" si="1393">(D242/AO242+E242/AP242+F242/AQ242+G242/AR242)/T242</f>
        <v>21.419192699048487</v>
      </c>
      <c r="AO242" s="118">
        <f>Northeast!V242</f>
        <v>1.0266154572082142</v>
      </c>
      <c r="AP242" s="118">
        <f>Midwest!V242</f>
        <v>0.99371768255952897</v>
      </c>
      <c r="AQ242" s="118">
        <f>South!V242</f>
        <v>1.0192977987906859</v>
      </c>
      <c r="AR242" s="118">
        <f>West!V242</f>
        <v>0.99205536893271551</v>
      </c>
      <c r="AS242" s="118">
        <f t="shared" ref="AS242:AS245" si="1394">AG242/AM242</f>
        <v>1.01018380836042</v>
      </c>
      <c r="AU242" s="124">
        <f t="shared" ref="AU242:AU245" si="1395">P242/J242*1000000</f>
        <v>1914.9695179939613</v>
      </c>
      <c r="AV242" s="124">
        <f t="shared" ref="AV242:AV245" si="1396">Q242/K242*1000000</f>
        <v>1920.6065633589442</v>
      </c>
      <c r="AW242" s="124">
        <f t="shared" ref="AW242:AW245" si="1397">R242/L242*1000000</f>
        <v>1906.3868982286149</v>
      </c>
      <c r="AX242" s="124">
        <f t="shared" ref="AX242:AX245" si="1398">S242/M242*1000000</f>
        <v>1788.4942444538715</v>
      </c>
      <c r="AY242" s="124">
        <f t="shared" ref="AY242:AY245" si="1399">T242/N242*1000000</f>
        <v>1884.7479780841613</v>
      </c>
      <c r="BB242" s="71">
        <f t="shared" ref="BB242:BB245" si="1400">AI242/AI$247</f>
        <v>1.1349234983545211</v>
      </c>
      <c r="BC242" s="71">
        <f t="shared" ref="BC242:BC245" si="1401">AJ242/AJ$247</f>
        <v>1.0541926533462869</v>
      </c>
      <c r="BD242" s="71">
        <f t="shared" ref="BD242:BD245" si="1402">AK242/AK$247</f>
        <v>1.0218625521344804</v>
      </c>
      <c r="BE242" s="71">
        <f t="shared" ref="BE242:BE245" si="1403">AL242/AL$247</f>
        <v>0.86281669165545893</v>
      </c>
      <c r="BF242" s="71"/>
      <c r="BG242" s="71"/>
      <c r="BH242" s="71"/>
      <c r="BI242" s="71"/>
      <c r="BJ242" s="71"/>
      <c r="BK242" s="71"/>
      <c r="BL242" s="71"/>
      <c r="BM242" s="71"/>
      <c r="BN242" s="71"/>
      <c r="BO242" s="71"/>
      <c r="BP242" s="71"/>
      <c r="BQ242" s="147">
        <f>Northeast!AK242</f>
        <v>1.1364132819042132</v>
      </c>
      <c r="BR242" s="147">
        <f>Midwest!AK242</f>
        <v>1.07403104146369</v>
      </c>
      <c r="BS242" s="147">
        <f>South!AK242</f>
        <v>1.0240499735498789</v>
      </c>
      <c r="BT242" s="147">
        <f>West!AK242</f>
        <v>0.87417201465702077</v>
      </c>
      <c r="BU242" s="72"/>
      <c r="BV242" s="147">
        <f>Northeast!AH242</f>
        <v>0.99868904774925193</v>
      </c>
      <c r="BW242" s="147">
        <f>Midwest!AH242</f>
        <v>0.98152903654407597</v>
      </c>
      <c r="BX242" s="147">
        <f>South!AH242</f>
        <v>0.99786395051814147</v>
      </c>
      <c r="BY242" s="147">
        <f>West!AH242</f>
        <v>0.98701019614999097</v>
      </c>
      <c r="CA242" s="147">
        <f>Northeast!AI242</f>
        <v>1.1574025110570805</v>
      </c>
      <c r="CB242" s="147">
        <f>Midwest!AI242</f>
        <v>1.2251238443016017</v>
      </c>
      <c r="CC242" s="147">
        <f>South!AI242</f>
        <v>1.2876021725680376</v>
      </c>
      <c r="CD242" s="147">
        <f>West!AI242</f>
        <v>1.2843198935581621</v>
      </c>
      <c r="CF242" s="147">
        <f>Northeast!AJ242</f>
        <v>1.0454593412307538</v>
      </c>
      <c r="CG242" s="147">
        <f>Midwest!AJ242</f>
        <v>1.0018532433788545</v>
      </c>
      <c r="CH242" s="147">
        <f>South!AJ242</f>
        <v>1.0205505084617825</v>
      </c>
      <c r="CI242" s="147">
        <f>West!AJ242</f>
        <v>0.97010248343387606</v>
      </c>
      <c r="CJ242" s="242"/>
      <c r="CK242" s="73">
        <f t="shared" si="1311"/>
        <v>1.3527222300138309</v>
      </c>
      <c r="CL242" s="73">
        <f t="shared" si="1312"/>
        <v>1.3073868897513594</v>
      </c>
      <c r="CM242" s="73">
        <f t="shared" si="1313"/>
        <v>1.0174670180090568</v>
      </c>
      <c r="CN242" s="73">
        <f t="shared" si="1314"/>
        <v>0.99248453957669369</v>
      </c>
      <c r="CO242" s="73">
        <f t="shared" si="1315"/>
        <v>1.2553089096306187</v>
      </c>
      <c r="CP242" s="73">
        <f t="shared" si="1316"/>
        <v>1.0112853394575754</v>
      </c>
      <c r="CQ242" s="73">
        <f t="shared" si="1317"/>
        <v>1.0198486201048493</v>
      </c>
      <c r="CR242" s="73">
        <f t="shared" si="1318"/>
        <v>1.7685313089953048</v>
      </c>
      <c r="CS242" s="73">
        <f t="shared" si="1319"/>
        <v>1.7685313089953054</v>
      </c>
      <c r="CT242" s="73"/>
      <c r="CU242" s="73">
        <f t="shared" si="1320"/>
        <v>1.2819421078561133</v>
      </c>
      <c r="CV242" s="533">
        <f t="shared" si="1321"/>
        <v>1.0212164496094682</v>
      </c>
      <c r="CW242" s="71">
        <f t="shared" si="1322"/>
        <v>1.2802250592921094</v>
      </c>
      <c r="CX242" s="53"/>
      <c r="CZ242" s="71">
        <f t="shared" ref="CZ242:CZ245" si="1404">D242/$H242</f>
        <v>0.1296597337634931</v>
      </c>
      <c r="DA242" s="71">
        <f t="shared" ref="DA242:DA245" si="1405">E242/$H242</f>
        <v>0.2028157013328524</v>
      </c>
      <c r="DB242" s="71">
        <f t="shared" ref="DB242:DB245" si="1406">F242/$H242</f>
        <v>0.49544270262575302</v>
      </c>
      <c r="DC242" s="71">
        <f t="shared" ref="DC242:DC245" si="1407">G242/$H242</f>
        <v>0.17208186227790143</v>
      </c>
      <c r="DE242" s="71">
        <f t="shared" ref="DE242:DE245" si="1408">(CZ242-CZ241)/LN(CZ242/CZ241)</f>
        <v>0.1285250538447498</v>
      </c>
      <c r="DF242" s="71">
        <f t="shared" ref="DF242:DF245" si="1409">(DA242-DA241)/LN(DA242/DA241)</f>
        <v>0.20615981283255494</v>
      </c>
      <c r="DG242" s="71">
        <f t="shared" ref="DG242:DG245" si="1410">(DB242-DB241)/LN(DB242/DB241)</f>
        <v>0.49345001825789814</v>
      </c>
      <c r="DH242" s="71">
        <f t="shared" ref="DH242:DH245" si="1411">(DC242-DC241)/LN(DC242/DC241)</f>
        <v>0.17184072814736245</v>
      </c>
      <c r="DI242" s="71">
        <f t="shared" ref="DI242:DI245" si="1412">SUM(DE242:DH242)</f>
        <v>0.99997561308256522</v>
      </c>
      <c r="DK242" s="71">
        <f t="shared" ref="DK242:DK245" si="1413">DE242/$DI242</f>
        <v>0.12852818825106471</v>
      </c>
      <c r="DL242" s="71">
        <f t="shared" ref="DL242:DL245" si="1414">DF242/$DI242</f>
        <v>0.20616484055749956</v>
      </c>
      <c r="DM242" s="71">
        <f t="shared" ref="DM242:DM245" si="1415">DG242/$DI242</f>
        <v>0.49346205227622419</v>
      </c>
      <c r="DN242" s="71">
        <f t="shared" ref="DN242:DN245" si="1416">DH242/$DI242</f>
        <v>0.17184491891521161</v>
      </c>
      <c r="DQ242" s="71">
        <f t="shared" ref="DQ242:DQ245" si="1417">LN(BQ242/BQ241)</f>
        <v>-1.4740405464433977E-2</v>
      </c>
      <c r="DR242" s="71">
        <f t="shared" ref="DR242:DR245" si="1418">LN(BR242/BR241)</f>
        <v>-3.5929218502637521E-2</v>
      </c>
      <c r="DS242" s="71">
        <f t="shared" ref="DS242:DS245" si="1419">LN(BS242/BS241)</f>
        <v>-1.5963050295089487E-2</v>
      </c>
      <c r="DT242" s="71">
        <f t="shared" ref="DT242:DT245" si="1420">LN(BT242/BT241)</f>
        <v>-2.2132717837617871E-2</v>
      </c>
      <c r="DV242" s="71">
        <f t="shared" ref="DV242:DV245" si="1421">J242/$N242</f>
        <v>0.18134067836748904</v>
      </c>
      <c r="DW242" s="71">
        <f t="shared" ref="DW242:DW245" si="1422">K242/$N242</f>
        <v>0.22322765073512443</v>
      </c>
      <c r="DX242" s="71">
        <f t="shared" ref="DX242:DX245" si="1423">L242/$N242</f>
        <v>0.37175767738003745</v>
      </c>
      <c r="DY242" s="71">
        <f t="shared" ref="DY242:DY245" si="1424">M242/$N242</f>
        <v>0.22367399351734901</v>
      </c>
      <c r="DZ242" s="71"/>
      <c r="EB242" s="71">
        <f t="shared" ref="EB242:EB245" si="1425">LN(DV242/DV241)</f>
        <v>-7.2253211426694423E-4</v>
      </c>
      <c r="EC242" s="71">
        <f t="shared" ref="EC242:EC245" si="1426">LN(DW242/DW241)</f>
        <v>-1.2830558701707778E-3</v>
      </c>
      <c r="ED242" s="71">
        <f t="shared" ref="ED242:ED245" si="1427">LN(DX242/DX241)</f>
        <v>4.4507242391995618E-4</v>
      </c>
      <c r="EE242" s="71">
        <f t="shared" ref="EE242:EE245" si="1428">LN(DY242/DY241)</f>
        <v>1.1283799290192288E-3</v>
      </c>
      <c r="EG242" s="71">
        <f t="shared" ref="EG242:EG245" si="1429">LN(BV242/BV241)</f>
        <v>-7.0830174087999656E-5</v>
      </c>
      <c r="EH242" s="71">
        <f t="shared" ref="EH242:EH245" si="1430">LN(BW242/BW241)</f>
        <v>-1.2884783573165694E-3</v>
      </c>
      <c r="EI242" s="71">
        <f t="shared" ref="EI242:EI245" si="1431">LN(BX242/BX241)</f>
        <v>4.4350599324470173E-4</v>
      </c>
      <c r="EJ242" s="71">
        <f t="shared" ref="EJ242:EJ245" si="1432">LN(BY242/BY241)</f>
        <v>-1.7001977572955634E-3</v>
      </c>
      <c r="EL242" s="71">
        <f t="shared" ref="EL242:EL245" si="1433">LN(CA242/CA241)</f>
        <v>1.7183607953511787E-3</v>
      </c>
      <c r="EM242" s="71">
        <f t="shared" ref="EM242:EM245" si="1434">LN(CB242/CB241)</f>
        <v>5.4347289469632862E-3</v>
      </c>
      <c r="EN242" s="71">
        <f t="shared" ref="EN242:EN245" si="1435">LN(CC242/CC241)</f>
        <v>4.8969061845160842E-3</v>
      </c>
      <c r="EO242" s="71">
        <f t="shared" ref="EO242:EO245" si="1436">LN(CD242/CD241)</f>
        <v>9.3013881744702619E-3</v>
      </c>
      <c r="EQ242" s="71">
        <f t="shared" ref="EQ242:EQ245" si="1437">LN(CF242/CF241)</f>
        <v>2.1073368813808901E-2</v>
      </c>
      <c r="ER242" s="71">
        <f t="shared" ref="ER242:ER245" si="1438">LN(CG242/CG241)</f>
        <v>-9.9005689180236486E-3</v>
      </c>
      <c r="ES242" s="71">
        <f t="shared" ref="ES242:ES245" si="1439">LN(CH242/CH241)</f>
        <v>7.8959370193070703E-3</v>
      </c>
      <c r="ET242" s="71">
        <f t="shared" ref="ET242:ET245" si="1440">LN(CI242/CI241)</f>
        <v>5.8609940777738624E-3</v>
      </c>
      <c r="EW242" s="71">
        <f t="shared" ref="EW242:EW245" si="1441">EXP(SUMPRODUCT($DK242:$DN242,DQ242:DT242))</f>
        <v>0.97923614621976007</v>
      </c>
      <c r="EX242" s="71">
        <f t="shared" ref="EX242:EX245" si="1442">IF(ISERR(EW242),EX241,EW242*EX241)</f>
        <v>1.1745899277716998</v>
      </c>
      <c r="EY242" s="71">
        <f t="shared" ref="EY242:EY245" si="1443">EX242/EX$247</f>
        <v>1.0198486201048493</v>
      </c>
      <c r="EZ242" s="71"/>
      <c r="FA242" s="71">
        <f t="shared" ref="FA242:FA245" si="1444">EXP(SUMPRODUCT($DK242:$DN242,EB242:EE242))</f>
        <v>1.0000561475328407</v>
      </c>
      <c r="FB242" s="71">
        <f t="shared" ref="FB242:FB245" si="1445">IF(ISERR(FA242),FB241,FA242*FB241)</f>
        <v>1.037260740140159</v>
      </c>
      <c r="FC242" s="71">
        <f t="shared" ref="FC242:FC245" si="1446">FB242/FB$247</f>
        <v>1.0174670180090568</v>
      </c>
      <c r="FD242" s="71"/>
      <c r="FE242" s="71">
        <f t="shared" ref="FE242:FE245" si="1447">EXP(SUMPRODUCT($DK242:$DN242,EG242:EJ242))</f>
        <v>0.99965200098854168</v>
      </c>
      <c r="FF242" s="71">
        <f t="shared" ref="FF242:FF245" si="1448">IF(ISERR(FE242),FF241,FE242*FF241)</f>
        <v>1.0097554691762434</v>
      </c>
      <c r="FG242" s="71">
        <f t="shared" ref="FG242:FG245" si="1449">FF242/FF$247</f>
        <v>0.99248453957669369</v>
      </c>
      <c r="FI242" s="71">
        <f t="shared" ref="FI242:FI245" si="1450">EXP(SUMPRODUCT($DK242:$DN242,EL242:EO242))</f>
        <v>1.0053705112687978</v>
      </c>
      <c r="FJ242" s="71">
        <f t="shared" ref="FJ242:FJ245" si="1451">IF(ISERR(FI242),FJ241,FI242*FJ241)</f>
        <v>1.3203034146589514</v>
      </c>
      <c r="FK242" s="71">
        <f t="shared" ref="FK242:FK245" si="1452">FJ242/FJ$247</f>
        <v>1.2553089096306187</v>
      </c>
      <c r="FM242" s="71">
        <f t="shared" ref="FM242:FM245" si="1453">EXP(SUMPRODUCT($DK242:$DN242,EQ242:ET242))</f>
        <v>1.0055864463590376</v>
      </c>
      <c r="FN242" s="71">
        <f t="shared" ref="FN242:FN245" si="1454">IF(ISERR(FM242),FN241,FM242*FN241)</f>
        <v>1.0011761904851861</v>
      </c>
      <c r="FO242" s="71">
        <f t="shared" ref="FO242:FO245" si="1455">FN242/FN$247</f>
        <v>1.0112853394575754</v>
      </c>
      <c r="FQ242" s="238"/>
      <c r="GB242" s="118"/>
      <c r="GC242" s="118"/>
      <c r="GD242" s="118"/>
      <c r="GE242" s="118"/>
    </row>
    <row r="243" spans="1:187" x14ac:dyDescent="0.2">
      <c r="A243" s="75" t="s">
        <v>44</v>
      </c>
      <c r="B243" s="50">
        <f t="shared" si="1089"/>
        <v>2016</v>
      </c>
      <c r="D243" s="79">
        <f>Northeast!D243</f>
        <v>615.29</v>
      </c>
      <c r="E243" s="79">
        <f>Midwest!D243</f>
        <v>992.06600000000003</v>
      </c>
      <c r="F243" s="79">
        <f>South!D243</f>
        <v>2379.018</v>
      </c>
      <c r="G243" s="79">
        <f>West!D243</f>
        <v>828.15899999999999</v>
      </c>
      <c r="H243" s="79">
        <f t="shared" si="1375"/>
        <v>4814.5329999999994</v>
      </c>
      <c r="J243" s="321">
        <f t="shared" ref="J243:M243" si="1456">J82</f>
        <v>21373.142286536444</v>
      </c>
      <c r="K243" s="321">
        <f t="shared" si="1456"/>
        <v>26438.746961588284</v>
      </c>
      <c r="L243" s="321">
        <f t="shared" si="1456"/>
        <v>44272.633886365002</v>
      </c>
      <c r="M243" s="321">
        <f t="shared" si="1456"/>
        <v>26531.804319150302</v>
      </c>
      <c r="N243" s="321">
        <f t="shared" si="1287"/>
        <v>118616.32745364003</v>
      </c>
      <c r="P243" s="84">
        <f t="shared" ref="P243:S243" si="1457">P82</f>
        <v>41.133336811281914</v>
      </c>
      <c r="Q243" s="84">
        <f t="shared" si="1457"/>
        <v>51.193926301300756</v>
      </c>
      <c r="R243" s="84">
        <f t="shared" si="1457"/>
        <v>84.838301884436646</v>
      </c>
      <c r="S243" s="84">
        <f t="shared" si="1457"/>
        <v>47.668436521050822</v>
      </c>
      <c r="T243" s="79">
        <f t="shared" si="1378"/>
        <v>224.83400151807012</v>
      </c>
      <c r="V243" s="84">
        <f t="shared" si="1379"/>
        <v>28.787999057470778</v>
      </c>
      <c r="W243" s="84">
        <f t="shared" si="1380"/>
        <v>37.523185249336137</v>
      </c>
      <c r="X243" s="84">
        <f t="shared" si="1381"/>
        <v>53.735632854061691</v>
      </c>
      <c r="Y243" s="84">
        <f t="shared" si="1382"/>
        <v>31.213821345811972</v>
      </c>
      <c r="Z243" s="84">
        <f t="shared" si="1383"/>
        <v>40.589125488493231</v>
      </c>
      <c r="AC243" s="84">
        <f t="shared" si="1384"/>
        <v>14.958426612042821</v>
      </c>
      <c r="AD243" s="84">
        <f t="shared" si="1385"/>
        <v>19.378587884844325</v>
      </c>
      <c r="AE243" s="84">
        <f t="shared" si="1386"/>
        <v>28.041791822290403</v>
      </c>
      <c r="AF243" s="84">
        <f t="shared" si="1387"/>
        <v>17.373319966856418</v>
      </c>
      <c r="AG243" s="84">
        <f t="shared" si="1388"/>
        <v>21.41372286883864</v>
      </c>
      <c r="AI243" s="74">
        <f t="shared" si="1389"/>
        <v>14.605071582536691</v>
      </c>
      <c r="AJ243" s="74">
        <f t="shared" si="1390"/>
        <v>19.096633576575133</v>
      </c>
      <c r="AK243" s="74">
        <f t="shared" si="1391"/>
        <v>27.464752927824971</v>
      </c>
      <c r="AL243" s="74">
        <f t="shared" si="1392"/>
        <v>17.608639311168211</v>
      </c>
      <c r="AM243" s="74">
        <f t="shared" si="1393"/>
        <v>21.117029691777699</v>
      </c>
      <c r="AO243" s="118">
        <f>Northeast!V243</f>
        <v>1.024193995045436</v>
      </c>
      <c r="AP243" s="118">
        <f>Midwest!V243</f>
        <v>1.0147646079681316</v>
      </c>
      <c r="AQ243" s="118">
        <f>South!V243</f>
        <v>1.0210101614961489</v>
      </c>
      <c r="AR243" s="118">
        <f>West!V243</f>
        <v>0.98663614262559496</v>
      </c>
      <c r="AS243" s="118">
        <f t="shared" si="1394"/>
        <v>1.0140499483777523</v>
      </c>
      <c r="AU243" s="124">
        <f t="shared" si="1395"/>
        <v>1924.5338967865753</v>
      </c>
      <c r="AV243" s="124">
        <f t="shared" si="1396"/>
        <v>1936.3219586646146</v>
      </c>
      <c r="AW243" s="124">
        <f t="shared" si="1397"/>
        <v>1916.2695877139802</v>
      </c>
      <c r="AX243" s="124">
        <f t="shared" si="1398"/>
        <v>1796.6526493128242</v>
      </c>
      <c r="AY243" s="124">
        <f t="shared" si="1399"/>
        <v>1895.4726245924633</v>
      </c>
      <c r="BB243" s="71">
        <f t="shared" si="1400"/>
        <v>1.1175662183119321</v>
      </c>
      <c r="BC243" s="71">
        <f t="shared" si="1401"/>
        <v>1.0369739693841296</v>
      </c>
      <c r="BD243" s="71">
        <f t="shared" si="1402"/>
        <v>1.0034368230076673</v>
      </c>
      <c r="BE243" s="71">
        <f t="shared" si="1403"/>
        <v>0.85919432860029754</v>
      </c>
      <c r="BF243" s="71"/>
      <c r="BG243" s="71"/>
      <c r="BH243" s="71"/>
      <c r="BI243" s="71"/>
      <c r="BJ243" s="71"/>
      <c r="BK243" s="71"/>
      <c r="BL243" s="71"/>
      <c r="BM243" s="71"/>
      <c r="BN243" s="71"/>
      <c r="BO243" s="71"/>
      <c r="BP243" s="71"/>
      <c r="BQ243" s="147">
        <f>Northeast!AK243</f>
        <v>1.1195897544729325</v>
      </c>
      <c r="BR243" s="147">
        <f>Midwest!AK243</f>
        <v>1.0582198163439269</v>
      </c>
      <c r="BS243" s="147">
        <f>South!AK243</f>
        <v>1.0055537515039104</v>
      </c>
      <c r="BT243" s="147">
        <f>West!AK243</f>
        <v>0.87018652097393978</v>
      </c>
      <c r="BU243" s="72"/>
      <c r="BV243" s="147">
        <f>Northeast!AH243</f>
        <v>0.9981926092544916</v>
      </c>
      <c r="BW243" s="147">
        <f>Midwest!AH243</f>
        <v>0.97992303051628715</v>
      </c>
      <c r="BX243" s="147">
        <f>South!AH243</f>
        <v>0.99789476346433303</v>
      </c>
      <c r="BY243" s="147">
        <f>West!AH243</f>
        <v>0.98736800432010896</v>
      </c>
      <c r="CA243" s="147">
        <f>Northeast!AI243</f>
        <v>1.1631831962989367</v>
      </c>
      <c r="CB243" s="147">
        <f>Midwest!AI243</f>
        <v>1.235148440634299</v>
      </c>
      <c r="CC243" s="147">
        <f>South!AI243</f>
        <v>1.2942770885905908</v>
      </c>
      <c r="CD243" s="147">
        <f>West!AI243</f>
        <v>1.2901784540162384</v>
      </c>
      <c r="CF243" s="147">
        <f>Northeast!AJ243</f>
        <v>1.0429934322872068</v>
      </c>
      <c r="CG243" s="147">
        <f>Midwest!AJ243</f>
        <v>1.0230724798419213</v>
      </c>
      <c r="CH243" s="147">
        <f>South!AJ243</f>
        <v>1.0222649756487072</v>
      </c>
      <c r="CI243" s="147">
        <f>West!AJ243</f>
        <v>0.96480317750452682</v>
      </c>
      <c r="CJ243" s="242"/>
      <c r="CK243" s="73">
        <f t="shared" si="1311"/>
        <v>1.3658526238380877</v>
      </c>
      <c r="CL243" s="73">
        <f t="shared" si="1312"/>
        <v>1.3012388845104301</v>
      </c>
      <c r="CM243" s="73">
        <f t="shared" si="1313"/>
        <v>1.0183287660984779</v>
      </c>
      <c r="CN243" s="73">
        <f t="shared" si="1314"/>
        <v>0.99216586309496724</v>
      </c>
      <c r="CO243" s="73">
        <f t="shared" si="1315"/>
        <v>1.2624198411988972</v>
      </c>
      <c r="CP243" s="73">
        <f t="shared" si="1316"/>
        <v>1.015205379595832</v>
      </c>
      <c r="CQ243" s="73">
        <f t="shared" si="1317"/>
        <v>1.0049096533428878</v>
      </c>
      <c r="CR243" s="73">
        <f t="shared" si="1318"/>
        <v>1.7773005446487178</v>
      </c>
      <c r="CS243" s="73">
        <f t="shared" si="1319"/>
        <v>1.7773005446487173</v>
      </c>
      <c r="CT243" s="73"/>
      <c r="CU243" s="73">
        <f t="shared" si="1320"/>
        <v>1.294881465395209</v>
      </c>
      <c r="CV243" s="533">
        <f t="shared" si="1321"/>
        <v>1.0257138102055523</v>
      </c>
      <c r="CW243" s="71">
        <f t="shared" si="1322"/>
        <v>1.2686178849923673</v>
      </c>
      <c r="CX243" s="53"/>
      <c r="CZ243" s="71">
        <f t="shared" si="1404"/>
        <v>0.12779848014334932</v>
      </c>
      <c r="DA243" s="71">
        <f t="shared" si="1405"/>
        <v>0.20605653757072601</v>
      </c>
      <c r="DB243" s="71">
        <f t="shared" si="1406"/>
        <v>0.49413266042625531</v>
      </c>
      <c r="DC243" s="71">
        <f t="shared" si="1407"/>
        <v>0.17201232185966947</v>
      </c>
      <c r="DE243" s="71">
        <f t="shared" si="1408"/>
        <v>0.12872686431550071</v>
      </c>
      <c r="DF243" s="71">
        <f t="shared" si="1409"/>
        <v>0.20443183808363685</v>
      </c>
      <c r="DG243" s="71">
        <f t="shared" si="1410"/>
        <v>0.49478739247755515</v>
      </c>
      <c r="DH243" s="71">
        <f t="shared" si="1411"/>
        <v>0.17204708972647617</v>
      </c>
      <c r="DI243" s="71">
        <f t="shared" si="1412"/>
        <v>0.99999318460316899</v>
      </c>
      <c r="DK243" s="71">
        <f t="shared" si="1413"/>
        <v>0.12872774164614317</v>
      </c>
      <c r="DL243" s="71">
        <f t="shared" si="1414"/>
        <v>0.20443323137723413</v>
      </c>
      <c r="DM243" s="71">
        <f t="shared" si="1415"/>
        <v>0.49479076467296473</v>
      </c>
      <c r="DN243" s="71">
        <f t="shared" si="1416"/>
        <v>0.17204826230365786</v>
      </c>
      <c r="DQ243" s="71">
        <f t="shared" si="1417"/>
        <v>-1.4914731074266481E-2</v>
      </c>
      <c r="DR243" s="71">
        <f t="shared" si="1418"/>
        <v>-1.4830820559083338E-2</v>
      </c>
      <c r="DS243" s="71">
        <f t="shared" si="1419"/>
        <v>-1.8226941431829527E-2</v>
      </c>
      <c r="DT243" s="71">
        <f t="shared" si="1420"/>
        <v>-4.5695888050620147E-3</v>
      </c>
      <c r="DV243" s="71">
        <f t="shared" si="1421"/>
        <v>0.18018718624457428</v>
      </c>
      <c r="DW243" s="71">
        <f t="shared" si="1422"/>
        <v>0.22289298218174555</v>
      </c>
      <c r="DX243" s="71">
        <f t="shared" si="1423"/>
        <v>0.37324232537606178</v>
      </c>
      <c r="DY243" s="71">
        <f t="shared" si="1424"/>
        <v>0.22367750619761842</v>
      </c>
      <c r="DZ243" s="71"/>
      <c r="EB243" s="71">
        <f t="shared" si="1425"/>
        <v>-6.3812289453323654E-3</v>
      </c>
      <c r="EC243" s="71">
        <f t="shared" si="1426"/>
        <v>-1.5003503154310065E-3</v>
      </c>
      <c r="ED243" s="71">
        <f t="shared" si="1427"/>
        <v>3.9856374654283142E-3</v>
      </c>
      <c r="EE243" s="71">
        <f t="shared" si="1428"/>
        <v>1.5704341090654535E-5</v>
      </c>
      <c r="EG243" s="71">
        <f t="shared" si="1429"/>
        <v>-4.9721374648986638E-4</v>
      </c>
      <c r="EH243" s="71">
        <f t="shared" si="1430"/>
        <v>-1.6375688334701671E-3</v>
      </c>
      <c r="EI243" s="71">
        <f t="shared" si="1431"/>
        <v>3.0878428317130324E-5</v>
      </c>
      <c r="EJ243" s="71">
        <f t="shared" si="1432"/>
        <v>3.6245150392142452E-4</v>
      </c>
      <c r="EL243" s="71">
        <f t="shared" si="1433"/>
        <v>4.9821018724334025E-3</v>
      </c>
      <c r="EM243" s="71">
        <f t="shared" si="1434"/>
        <v>8.1492214269487887E-3</v>
      </c>
      <c r="EN243" s="71">
        <f t="shared" si="1435"/>
        <v>5.1705987914856515E-3</v>
      </c>
      <c r="EO243" s="71">
        <f t="shared" si="1436"/>
        <v>4.551232729519677E-3</v>
      </c>
      <c r="EQ243" s="71">
        <f t="shared" si="1437"/>
        <v>-2.3614707698950449E-3</v>
      </c>
      <c r="ER243" s="71">
        <f t="shared" si="1438"/>
        <v>2.095880650302364E-2</v>
      </c>
      <c r="ES243" s="71">
        <f t="shared" si="1439"/>
        <v>1.6785339672617525E-3</v>
      </c>
      <c r="ET243" s="71">
        <f t="shared" si="1440"/>
        <v>-5.4775995402758047E-3</v>
      </c>
      <c r="EW243" s="71">
        <f t="shared" si="1441"/>
        <v>0.98535178018829328</v>
      </c>
      <c r="EX243" s="71">
        <f t="shared" si="1442"/>
        <v>1.1573842763210833</v>
      </c>
      <c r="EY243" s="71">
        <f t="shared" si="1443"/>
        <v>1.0049096533428878</v>
      </c>
      <c r="EZ243" s="71"/>
      <c r="FA243" s="71">
        <f t="shared" si="1444"/>
        <v>1.0008469543230083</v>
      </c>
      <c r="FB243" s="71">
        <f t="shared" si="1445"/>
        <v>1.0381392526081075</v>
      </c>
      <c r="FC243" s="71">
        <f t="shared" si="1446"/>
        <v>1.0183287660984779</v>
      </c>
      <c r="FD243" s="71"/>
      <c r="FE243" s="71">
        <f t="shared" si="1447"/>
        <v>0.99967891038195666</v>
      </c>
      <c r="FF243" s="71">
        <f t="shared" si="1448"/>
        <v>1.0094312471783284</v>
      </c>
      <c r="FG243" s="71">
        <f t="shared" si="1449"/>
        <v>0.99216586309496724</v>
      </c>
      <c r="FI243" s="71">
        <f t="shared" si="1450"/>
        <v>1.0056646866071961</v>
      </c>
      <c r="FJ243" s="71">
        <f t="shared" si="1451"/>
        <v>1.3277825197294053</v>
      </c>
      <c r="FK243" s="71">
        <f t="shared" si="1452"/>
        <v>1.2624198411988972</v>
      </c>
      <c r="FM243" s="71">
        <f t="shared" si="1453"/>
        <v>1.0038762948352038</v>
      </c>
      <c r="FN243" s="71">
        <f t="shared" si="1454"/>
        <v>1.0050570445814928</v>
      </c>
      <c r="FO243" s="71">
        <f t="shared" si="1455"/>
        <v>1.015205379595832</v>
      </c>
      <c r="FQ243" s="238"/>
      <c r="GB243" s="118"/>
      <c r="GC243" s="118"/>
      <c r="GD243" s="118"/>
      <c r="GE243" s="118"/>
    </row>
    <row r="244" spans="1:187" x14ac:dyDescent="0.2">
      <c r="A244" s="75" t="s">
        <v>44</v>
      </c>
      <c r="B244" s="50">
        <f t="shared" si="1089"/>
        <v>2017</v>
      </c>
      <c r="D244" s="79">
        <f>Northeast!D244</f>
        <v>595.10900000000004</v>
      </c>
      <c r="E244" s="79">
        <f>Midwest!D244</f>
        <v>954.69299999999998</v>
      </c>
      <c r="F244" s="79">
        <f>South!D244</f>
        <v>2298.7629999999999</v>
      </c>
      <c r="G244" s="79">
        <f>West!D244</f>
        <v>855.38</v>
      </c>
      <c r="H244" s="79">
        <f t="shared" si="1375"/>
        <v>4703.9449999999997</v>
      </c>
      <c r="J244" s="321">
        <f t="shared" ref="J244:M245" si="1458">J83</f>
        <v>21453.756907309067</v>
      </c>
      <c r="K244" s="321">
        <f t="shared" si="1458"/>
        <v>26671.124894081735</v>
      </c>
      <c r="L244" s="321">
        <f t="shared" si="1458"/>
        <v>44904.512175198295</v>
      </c>
      <c r="M244" s="321">
        <f t="shared" si="1458"/>
        <v>26803.392907587702</v>
      </c>
      <c r="N244" s="321">
        <f t="shared" si="1287"/>
        <v>119832.78688417681</v>
      </c>
      <c r="P244" s="84">
        <f t="shared" ref="P244:S244" si="1459">P83</f>
        <v>41.504877258722011</v>
      </c>
      <c r="Q244" s="84">
        <f t="shared" si="1459"/>
        <v>52.066464647038671</v>
      </c>
      <c r="R244" s="84">
        <f t="shared" si="1459"/>
        <v>86.482426080678621</v>
      </c>
      <c r="S244" s="84">
        <f t="shared" si="1459"/>
        <v>48.369028993996096</v>
      </c>
      <c r="T244" s="79">
        <f t="shared" si="1378"/>
        <v>228.42279698043541</v>
      </c>
      <c r="V244" s="84">
        <f t="shared" si="1379"/>
        <v>27.739150889569963</v>
      </c>
      <c r="W244" s="84">
        <f t="shared" si="1380"/>
        <v>35.795003165083756</v>
      </c>
      <c r="X244" s="84">
        <f t="shared" si="1381"/>
        <v>51.192249701571306</v>
      </c>
      <c r="Y244" s="84">
        <f t="shared" si="1382"/>
        <v>31.913123944761956</v>
      </c>
      <c r="Z244" s="84">
        <f t="shared" si="1383"/>
        <v>39.254240198440442</v>
      </c>
      <c r="AC244" s="84">
        <f t="shared" si="1384"/>
        <v>14.338290805930315</v>
      </c>
      <c r="AD244" s="84">
        <f t="shared" si="1385"/>
        <v>18.336044255585904</v>
      </c>
      <c r="AE244" s="84">
        <f t="shared" si="1386"/>
        <v>26.580695109726758</v>
      </c>
      <c r="AF244" s="84">
        <f t="shared" si="1387"/>
        <v>17.68445672345781</v>
      </c>
      <c r="AG244" s="84">
        <f t="shared" si="1388"/>
        <v>20.593150343058344</v>
      </c>
      <c r="AI244" s="74">
        <f t="shared" si="1389"/>
        <v>14.554084335033057</v>
      </c>
      <c r="AJ244" s="74">
        <f t="shared" si="1390"/>
        <v>18.702030577907671</v>
      </c>
      <c r="AK244" s="74">
        <f t="shared" si="1391"/>
        <v>27.012615520943779</v>
      </c>
      <c r="AL244" s="74">
        <f t="shared" si="1392"/>
        <v>17.545109175961898</v>
      </c>
      <c r="AM244" s="74">
        <f t="shared" si="1393"/>
        <v>20.849803873690242</v>
      </c>
      <c r="AO244" s="118">
        <f>Northeast!V244</f>
        <v>0.9851729917090486</v>
      </c>
      <c r="AP244" s="118">
        <f>Midwest!V244</f>
        <v>0.98043066388982913</v>
      </c>
      <c r="AQ244" s="118">
        <f>South!V244</f>
        <v>0.98401041872890327</v>
      </c>
      <c r="AR244" s="118">
        <f>West!V244</f>
        <v>1.0079422445365476</v>
      </c>
      <c r="AS244" s="118">
        <f t="shared" si="1394"/>
        <v>0.98769036235608143</v>
      </c>
      <c r="AU244" s="124">
        <f t="shared" si="1395"/>
        <v>1934.6204694144615</v>
      </c>
      <c r="AV244" s="124">
        <f t="shared" si="1396"/>
        <v>1952.1660542556308</v>
      </c>
      <c r="AW244" s="124">
        <f t="shared" si="1397"/>
        <v>1925.9183964244171</v>
      </c>
      <c r="AX244" s="124">
        <f t="shared" si="1398"/>
        <v>1804.5860522495059</v>
      </c>
      <c r="AY244" s="124">
        <f t="shared" si="1399"/>
        <v>1906.1794598936867</v>
      </c>
      <c r="BB244" s="71">
        <f t="shared" si="1400"/>
        <v>1.113664722516259</v>
      </c>
      <c r="BC244" s="71">
        <f t="shared" si="1401"/>
        <v>1.0155464734740118</v>
      </c>
      <c r="BD244" s="71">
        <f t="shared" si="1402"/>
        <v>0.98691778406651787</v>
      </c>
      <c r="BE244" s="71">
        <f t="shared" si="1403"/>
        <v>0.85609444502043142</v>
      </c>
      <c r="BF244" s="71"/>
      <c r="BG244" s="71"/>
      <c r="BH244" s="71"/>
      <c r="BI244" s="71"/>
      <c r="BJ244" s="71"/>
      <c r="BK244" s="71"/>
      <c r="BL244" s="71"/>
      <c r="BM244" s="71"/>
      <c r="BN244" s="71"/>
      <c r="BO244" s="71"/>
      <c r="BP244" s="71"/>
      <c r="BQ244" s="147">
        <f>Northeast!AK244</f>
        <v>1.1162712315719872</v>
      </c>
      <c r="BR244" s="147">
        <f>Midwest!AK244</f>
        <v>1.0380886809628251</v>
      </c>
      <c r="BS244" s="147">
        <f>South!AK244</f>
        <v>0.98900175576429417</v>
      </c>
      <c r="BT244" s="147">
        <f>West!AK244</f>
        <v>0.86676191763518784</v>
      </c>
      <c r="BU244" s="72"/>
      <c r="BV244" s="147">
        <f>Northeast!AH244</f>
        <v>0.99766498590843611</v>
      </c>
      <c r="BW244" s="147">
        <f>Midwest!AH244</f>
        <v>0.9782848923196954</v>
      </c>
      <c r="BX244" s="147">
        <f>South!AH244</f>
        <v>0.99789285338915723</v>
      </c>
      <c r="BY244" s="147">
        <f>West!AH244</f>
        <v>0.98769273038222416</v>
      </c>
      <c r="CA244" s="147">
        <f>Northeast!AI244</f>
        <v>1.1692794941134861</v>
      </c>
      <c r="CB244" s="147">
        <f>Midwest!AI244</f>
        <v>1.2452551327961749</v>
      </c>
      <c r="CC244" s="147">
        <f>South!AI244</f>
        <v>1.3007940380460219</v>
      </c>
      <c r="CD244" s="147">
        <f>West!AI244</f>
        <v>1.2958754403201023</v>
      </c>
      <c r="CF244" s="147">
        <f>Northeast!AJ244</f>
        <v>1.0032561848536248</v>
      </c>
      <c r="CG244" s="147">
        <f>Midwest!AJ244</f>
        <v>0.98845744396549684</v>
      </c>
      <c r="CH244" s="147">
        <f>South!AJ244</f>
        <v>0.9852197604634424</v>
      </c>
      <c r="CI244" s="147">
        <f>West!AJ244</f>
        <v>0.98563780329597517</v>
      </c>
      <c r="CJ244" s="242"/>
      <c r="CK244" s="73">
        <f t="shared" si="1311"/>
        <v>1.3798600066382392</v>
      </c>
      <c r="CL244" s="73">
        <f t="shared" si="1312"/>
        <v>1.2584440564654134</v>
      </c>
      <c r="CM244" s="73">
        <f t="shared" si="1313"/>
        <v>1.0191754495653806</v>
      </c>
      <c r="CN244" s="73">
        <f t="shared" si="1314"/>
        <v>0.99181650537490251</v>
      </c>
      <c r="CO244" s="73">
        <f t="shared" si="1315"/>
        <v>1.2694825497369162</v>
      </c>
      <c r="CP244" s="73">
        <f t="shared" si="1316"/>
        <v>0.9888149849037261</v>
      </c>
      <c r="CQ244" s="73">
        <f t="shared" si="1317"/>
        <v>0.99177202575920931</v>
      </c>
      <c r="CR244" s="73">
        <f t="shared" si="1318"/>
        <v>1.7364766241082183</v>
      </c>
      <c r="CS244" s="73">
        <f t="shared" si="1319"/>
        <v>1.7364766241082179</v>
      </c>
      <c r="CT244" s="73"/>
      <c r="CU244" s="73">
        <f t="shared" si="1320"/>
        <v>1.2688844046615095</v>
      </c>
      <c r="CV244" s="533">
        <f t="shared" si="1321"/>
        <v>0.9995288276506592</v>
      </c>
      <c r="CW244" s="71">
        <f t="shared" si="1322"/>
        <v>1.2590372800185476</v>
      </c>
      <c r="CX244" s="53"/>
      <c r="CZ244" s="71">
        <f t="shared" si="1404"/>
        <v>0.12651274621620789</v>
      </c>
      <c r="DA244" s="71">
        <f t="shared" si="1405"/>
        <v>0.20295581687285885</v>
      </c>
      <c r="DB244" s="71">
        <f t="shared" si="1406"/>
        <v>0.48868832437454096</v>
      </c>
      <c r="DC244" s="71">
        <f t="shared" si="1407"/>
        <v>0.18184311253639235</v>
      </c>
      <c r="DE244" s="71">
        <f t="shared" si="1408"/>
        <v>0.12715452978089054</v>
      </c>
      <c r="DF244" s="71">
        <f t="shared" si="1409"/>
        <v>0.2045022594036236</v>
      </c>
      <c r="DG244" s="71">
        <f t="shared" si="1410"/>
        <v>0.49140546587673739</v>
      </c>
      <c r="DH244" s="71">
        <f t="shared" si="1411"/>
        <v>0.1768821880847129</v>
      </c>
      <c r="DI244" s="71">
        <f t="shared" si="1412"/>
        <v>0.99994444314596442</v>
      </c>
      <c r="DK244" s="71">
        <f t="shared" si="1413"/>
        <v>0.12716159447903394</v>
      </c>
      <c r="DL244" s="71">
        <f t="shared" si="1414"/>
        <v>0.20451362153704361</v>
      </c>
      <c r="DM244" s="71">
        <f t="shared" si="1415"/>
        <v>0.49143276833531607</v>
      </c>
      <c r="DN244" s="71">
        <f t="shared" si="1416"/>
        <v>0.17689201564860635</v>
      </c>
      <c r="DQ244" s="71">
        <f t="shared" si="1417"/>
        <v>-2.968454084115195E-3</v>
      </c>
      <c r="DR244" s="71">
        <f t="shared" si="1418"/>
        <v>-1.9206862228323043E-2</v>
      </c>
      <c r="DS244" s="71">
        <f t="shared" si="1419"/>
        <v>-1.6597558357985879E-2</v>
      </c>
      <c r="DT244" s="71">
        <f t="shared" si="1420"/>
        <v>-3.9432463279998504E-3</v>
      </c>
      <c r="DV244" s="71">
        <f t="shared" si="1421"/>
        <v>0.17903077667754638</v>
      </c>
      <c r="DW244" s="71">
        <f t="shared" si="1422"/>
        <v>0.22256951196387051</v>
      </c>
      <c r="DX244" s="71">
        <f t="shared" si="1423"/>
        <v>0.37472642790658206</v>
      </c>
      <c r="DY244" s="71">
        <f t="shared" si="1424"/>
        <v>0.22367328345200096</v>
      </c>
      <c r="DZ244" s="71"/>
      <c r="EB244" s="71">
        <f t="shared" si="1425"/>
        <v>-6.4385063178354516E-3</v>
      </c>
      <c r="EC244" s="71">
        <f t="shared" si="1426"/>
        <v>-1.4522896045345126E-3</v>
      </c>
      <c r="ED244" s="71">
        <f t="shared" si="1427"/>
        <v>3.968359564830719E-3</v>
      </c>
      <c r="EE244" s="71">
        <f t="shared" si="1428"/>
        <v>-1.8878900921992812E-5</v>
      </c>
      <c r="EG244" s="71">
        <f t="shared" si="1429"/>
        <v>-5.2871844126083632E-4</v>
      </c>
      <c r="EH244" s="71">
        <f t="shared" si="1430"/>
        <v>-1.6730997353446016E-3</v>
      </c>
      <c r="EI244" s="71">
        <f t="shared" si="1431"/>
        <v>-1.9141066511015907E-6</v>
      </c>
      <c r="EJ244" s="71">
        <f t="shared" si="1432"/>
        <v>3.2882640957376363E-4</v>
      </c>
      <c r="EL244" s="71">
        <f t="shared" si="1433"/>
        <v>5.2273605245919319E-3</v>
      </c>
      <c r="EM244" s="71">
        <f t="shared" si="1434"/>
        <v>8.1492771602162603E-3</v>
      </c>
      <c r="EN244" s="71">
        <f t="shared" si="1435"/>
        <v>5.0225699699409029E-3</v>
      </c>
      <c r="EO244" s="71">
        <f t="shared" si="1436"/>
        <v>4.4059371943460466E-3</v>
      </c>
      <c r="EQ244" s="71">
        <f t="shared" si="1437"/>
        <v>-3.8843984090763575E-2</v>
      </c>
      <c r="ER244" s="71">
        <f t="shared" si="1438"/>
        <v>-3.442002316568709E-2</v>
      </c>
      <c r="ES244" s="71">
        <f t="shared" si="1439"/>
        <v>-3.6911285473590585E-2</v>
      </c>
      <c r="ET244" s="71">
        <f t="shared" si="1440"/>
        <v>2.1364828259675811E-2</v>
      </c>
      <c r="EW244" s="71">
        <f t="shared" si="1441"/>
        <v>0.98692655848217237</v>
      </c>
      <c r="EX244" s="71">
        <f t="shared" si="1442"/>
        <v>1.1422532806709464</v>
      </c>
      <c r="EY244" s="71">
        <f t="shared" si="1443"/>
        <v>0.99177202575920931</v>
      </c>
      <c r="EZ244" s="71"/>
      <c r="FA244" s="71">
        <f t="shared" si="1444"/>
        <v>1.0008314441220654</v>
      </c>
      <c r="FB244" s="71">
        <f t="shared" si="1445"/>
        <v>1.0390024073875739</v>
      </c>
      <c r="FC244" s="71">
        <f t="shared" si="1446"/>
        <v>1.0191754495653806</v>
      </c>
      <c r="FD244" s="71"/>
      <c r="FE244" s="71">
        <f t="shared" si="1447"/>
        <v>0.99964788375305036</v>
      </c>
      <c r="FF244" s="71">
        <f t="shared" si="1448"/>
        <v>1.0090758100360182</v>
      </c>
      <c r="FG244" s="71">
        <f t="shared" si="1449"/>
        <v>0.99181650537490251</v>
      </c>
      <c r="FI244" s="71">
        <f t="shared" si="1450"/>
        <v>1.0055945797962995</v>
      </c>
      <c r="FJ244" s="71">
        <f t="shared" si="1451"/>
        <v>1.3352109049881631</v>
      </c>
      <c r="FK244" s="71">
        <f t="shared" si="1452"/>
        <v>1.2694825497369162</v>
      </c>
      <c r="FM244" s="71">
        <f t="shared" si="1453"/>
        <v>0.97400487111030443</v>
      </c>
      <c r="FN244" s="71">
        <f t="shared" si="1454"/>
        <v>0.97893045716610039</v>
      </c>
      <c r="FO244" s="71">
        <f t="shared" si="1455"/>
        <v>0.9888149849037261</v>
      </c>
      <c r="FQ244" s="238"/>
      <c r="GB244" s="118"/>
      <c r="GC244" s="118"/>
      <c r="GD244" s="118"/>
      <c r="GE244" s="118"/>
    </row>
    <row r="245" spans="1:187" x14ac:dyDescent="0.2">
      <c r="A245" s="75" t="s">
        <v>44</v>
      </c>
      <c r="B245" s="50">
        <f t="shared" si="1089"/>
        <v>2018</v>
      </c>
      <c r="D245" s="79">
        <f>Northeast!D245</f>
        <v>0</v>
      </c>
      <c r="E245" s="79">
        <f>Midwest!D245</f>
        <v>0</v>
      </c>
      <c r="F245" s="79">
        <f>South!D245</f>
        <v>0</v>
      </c>
      <c r="G245" s="79">
        <f>West!D245</f>
        <v>0</v>
      </c>
      <c r="H245" s="79">
        <f t="shared" si="1375"/>
        <v>0</v>
      </c>
      <c r="J245" s="321">
        <f t="shared" si="1458"/>
        <v>21600.190019976591</v>
      </c>
      <c r="K245" s="321">
        <f t="shared" si="1458"/>
        <v>26855.730803427181</v>
      </c>
      <c r="L245" s="321">
        <f t="shared" si="1458"/>
        <v>45195.846239185674</v>
      </c>
      <c r="M245" s="321">
        <f t="shared" si="1458"/>
        <v>26982.010527158069</v>
      </c>
      <c r="N245" s="321">
        <f t="shared" ref="N245" si="1460">SUM(J245:M245)</f>
        <v>120633.77758974751</v>
      </c>
      <c r="P245" s="84">
        <f t="shared" ref="P245:S245" si="1461">P84</f>
        <v>41.976775141163756</v>
      </c>
      <c r="Q245" s="84">
        <f t="shared" si="1461"/>
        <v>52.689126314219756</v>
      </c>
      <c r="R245" s="84">
        <f t="shared" si="1461"/>
        <v>87.48072213841229</v>
      </c>
      <c r="S245" s="84">
        <f t="shared" si="1461"/>
        <v>48.930693891283113</v>
      </c>
      <c r="T245" s="79">
        <f t="shared" si="1378"/>
        <v>231.07731748507891</v>
      </c>
      <c r="V245" s="84">
        <f t="shared" si="1379"/>
        <v>0</v>
      </c>
      <c r="W245" s="84">
        <f t="shared" si="1380"/>
        <v>0</v>
      </c>
      <c r="X245" s="84">
        <f t="shared" si="1381"/>
        <v>0</v>
      </c>
      <c r="Y245" s="84">
        <f t="shared" si="1382"/>
        <v>0</v>
      </c>
      <c r="Z245" s="84">
        <f t="shared" si="1383"/>
        <v>0</v>
      </c>
      <c r="AC245" s="84">
        <f t="shared" si="1384"/>
        <v>0</v>
      </c>
      <c r="AD245" s="84">
        <f t="shared" si="1385"/>
        <v>0</v>
      </c>
      <c r="AE245" s="84">
        <f t="shared" si="1386"/>
        <v>0</v>
      </c>
      <c r="AF245" s="84">
        <f t="shared" si="1387"/>
        <v>0</v>
      </c>
      <c r="AG245" s="84">
        <f t="shared" si="1388"/>
        <v>0</v>
      </c>
      <c r="AI245" s="74">
        <f t="shared" si="1389"/>
        <v>0</v>
      </c>
      <c r="AJ245" s="74">
        <f t="shared" si="1390"/>
        <v>0</v>
      </c>
      <c r="AK245" s="74">
        <f t="shared" si="1391"/>
        <v>0</v>
      </c>
      <c r="AL245" s="74">
        <f t="shared" si="1392"/>
        <v>0</v>
      </c>
      <c r="AM245" s="74">
        <f t="shared" si="1393"/>
        <v>0</v>
      </c>
      <c r="AO245" s="118">
        <f>Northeast!V245</f>
        <v>1.042207510836634</v>
      </c>
      <c r="AP245" s="118">
        <f>Midwest!V245</f>
        <v>1.0474467865241703</v>
      </c>
      <c r="AQ245" s="118">
        <f>South!V245</f>
        <v>1.0371786768717528</v>
      </c>
      <c r="AR245" s="118">
        <f>West!V245</f>
        <v>1.0077873201412197</v>
      </c>
      <c r="AS245" s="118" t="e">
        <f t="shared" si="1394"/>
        <v>#DIV/0!</v>
      </c>
      <c r="AU245" s="124">
        <f t="shared" si="1395"/>
        <v>1943.3521233999427</v>
      </c>
      <c r="AV245" s="124">
        <f t="shared" si="1396"/>
        <v>1961.9323227463933</v>
      </c>
      <c r="AW245" s="124">
        <f t="shared" si="1397"/>
        <v>1935.5920824105469</v>
      </c>
      <c r="AX245" s="124">
        <f t="shared" si="1398"/>
        <v>1813.4561856327623</v>
      </c>
      <c r="AY245" s="124">
        <f t="shared" si="1399"/>
        <v>1915.5274923987611</v>
      </c>
      <c r="BB245" s="71">
        <f t="shared" si="1400"/>
        <v>0</v>
      </c>
      <c r="BC245" s="71">
        <f t="shared" si="1401"/>
        <v>0</v>
      </c>
      <c r="BD245" s="71">
        <f t="shared" si="1402"/>
        <v>0</v>
      </c>
      <c r="BE245" s="71">
        <f t="shared" si="1403"/>
        <v>0</v>
      </c>
      <c r="BF245" s="71"/>
      <c r="BG245" s="71"/>
      <c r="BH245" s="71"/>
      <c r="BI245" s="71"/>
      <c r="BJ245" s="71"/>
      <c r="BK245" s="71"/>
      <c r="BL245" s="71"/>
      <c r="BM245" s="71"/>
      <c r="BN245" s="71"/>
      <c r="BO245" s="71"/>
      <c r="BP245" s="71"/>
      <c r="BQ245" s="147">
        <f>Northeast!AK245</f>
        <v>0</v>
      </c>
      <c r="BR245" s="147">
        <f>Midwest!AK245</f>
        <v>0</v>
      </c>
      <c r="BS245" s="147">
        <f>South!AK245</f>
        <v>0</v>
      </c>
      <c r="BT245" s="147">
        <f>West!AK245</f>
        <v>0</v>
      </c>
      <c r="BU245" s="72"/>
      <c r="BV245" s="147">
        <f>Northeast!AH245</f>
        <v>0.99723260055992802</v>
      </c>
      <c r="BW245" s="147">
        <f>Midwest!AH245</f>
        <v>0.977981769401575</v>
      </c>
      <c r="BX245" s="147">
        <f>South!AH245</f>
        <v>0.99758096428901843</v>
      </c>
      <c r="BY245" s="147">
        <f>West!AH245</f>
        <v>0.987397555145753</v>
      </c>
      <c r="CA245" s="147">
        <f>Northeast!AI245</f>
        <v>1.1745568826846964</v>
      </c>
      <c r="CB245" s="147">
        <f>Midwest!AI245</f>
        <v>1.2514848774123546</v>
      </c>
      <c r="CC245" s="147">
        <f>South!AI245</f>
        <v>1.3073277899848625</v>
      </c>
      <c r="CD245" s="147">
        <f>West!AI245</f>
        <v>1.302245093897662</v>
      </c>
      <c r="CF245" s="147">
        <f>Northeast!AJ245</f>
        <v>1.0613375924302155</v>
      </c>
      <c r="CG245" s="147">
        <f>Midwest!AJ245</f>
        <v>1.0560222272014717</v>
      </c>
      <c r="CH245" s="147">
        <f>South!AJ245</f>
        <v>1.0384533620135374</v>
      </c>
      <c r="CI245" s="147">
        <f>West!AJ245</f>
        <v>0.98548630717453023</v>
      </c>
      <c r="CJ245" s="242"/>
      <c r="CK245" s="73">
        <f t="shared" si="1311"/>
        <v>1.3890833174619641</v>
      </c>
      <c r="CL245" s="73">
        <f t="shared" si="1312"/>
        <v>0</v>
      </c>
      <c r="CM245" s="73">
        <f t="shared" si="1313"/>
        <v>1.0191754495653806</v>
      </c>
      <c r="CN245" s="73">
        <f t="shared" si="1314"/>
        <v>0.99181650537490251</v>
      </c>
      <c r="CO245" s="73">
        <f t="shared" si="1315"/>
        <v>1.2694825497369162</v>
      </c>
      <c r="CP245" s="73">
        <f t="shared" si="1316"/>
        <v>0.9888149849037261</v>
      </c>
      <c r="CQ245" s="73">
        <f t="shared" si="1317"/>
        <v>0.99177202575920931</v>
      </c>
      <c r="CR245" s="73">
        <f t="shared" si="1318"/>
        <v>1.7480836447952681</v>
      </c>
      <c r="CS245" s="73">
        <f t="shared" si="1319"/>
        <v>0</v>
      </c>
      <c r="CT245" s="73"/>
      <c r="CU245" s="73">
        <f t="shared" si="1320"/>
        <v>1.2688844046615095</v>
      </c>
      <c r="CV245" s="533">
        <f t="shared" si="1321"/>
        <v>0.9995288276506592</v>
      </c>
      <c r="CW245" s="71">
        <f t="shared" si="1322"/>
        <v>1.2590372800185476</v>
      </c>
      <c r="CX245" s="53"/>
      <c r="CZ245" s="71" t="e">
        <f t="shared" si="1404"/>
        <v>#DIV/0!</v>
      </c>
      <c r="DA245" s="71" t="e">
        <f t="shared" si="1405"/>
        <v>#DIV/0!</v>
      </c>
      <c r="DB245" s="71" t="e">
        <f t="shared" si="1406"/>
        <v>#DIV/0!</v>
      </c>
      <c r="DC245" s="71" t="e">
        <f t="shared" si="1407"/>
        <v>#DIV/0!</v>
      </c>
      <c r="DE245" s="71" t="e">
        <f t="shared" si="1408"/>
        <v>#DIV/0!</v>
      </c>
      <c r="DF245" s="71" t="e">
        <f t="shared" si="1409"/>
        <v>#DIV/0!</v>
      </c>
      <c r="DG245" s="71" t="e">
        <f t="shared" si="1410"/>
        <v>#DIV/0!</v>
      </c>
      <c r="DH245" s="71" t="e">
        <f t="shared" si="1411"/>
        <v>#DIV/0!</v>
      </c>
      <c r="DI245" s="71" t="e">
        <f t="shared" si="1412"/>
        <v>#DIV/0!</v>
      </c>
      <c r="DK245" s="71" t="e">
        <f t="shared" si="1413"/>
        <v>#DIV/0!</v>
      </c>
      <c r="DL245" s="71" t="e">
        <f t="shared" si="1414"/>
        <v>#DIV/0!</v>
      </c>
      <c r="DM245" s="71" t="e">
        <f t="shared" si="1415"/>
        <v>#DIV/0!</v>
      </c>
      <c r="DN245" s="71" t="e">
        <f t="shared" si="1416"/>
        <v>#DIV/0!</v>
      </c>
      <c r="DQ245" s="71" t="e">
        <f t="shared" si="1417"/>
        <v>#NUM!</v>
      </c>
      <c r="DR245" s="71" t="e">
        <f t="shared" si="1418"/>
        <v>#NUM!</v>
      </c>
      <c r="DS245" s="71" t="e">
        <f t="shared" si="1419"/>
        <v>#NUM!</v>
      </c>
      <c r="DT245" s="71" t="e">
        <f t="shared" si="1420"/>
        <v>#NUM!</v>
      </c>
      <c r="DV245" s="71">
        <f t="shared" si="1421"/>
        <v>0.17905590334271651</v>
      </c>
      <c r="DW245" s="71">
        <f t="shared" si="1422"/>
        <v>0.22262198316261309</v>
      </c>
      <c r="DX245" s="71">
        <f t="shared" si="1423"/>
        <v>0.37465332796663414</v>
      </c>
      <c r="DY245" s="71">
        <f t="shared" si="1424"/>
        <v>0.22366878552803632</v>
      </c>
      <c r="DZ245" s="71"/>
      <c r="EB245" s="71">
        <f t="shared" si="1425"/>
        <v>1.403384521866559E-4</v>
      </c>
      <c r="EC245" s="71">
        <f t="shared" si="1426"/>
        <v>2.3572417514682698E-4</v>
      </c>
      <c r="ED245" s="71">
        <f t="shared" si="1427"/>
        <v>-1.9509451544924585E-4</v>
      </c>
      <c r="EE245" s="71">
        <f t="shared" si="1428"/>
        <v>-2.0109550505970829E-5</v>
      </c>
      <c r="EG245" s="71">
        <f t="shared" si="1429"/>
        <v>-4.3349128116844387E-4</v>
      </c>
      <c r="EH245" s="71">
        <f t="shared" si="1430"/>
        <v>-3.0989938792861418E-4</v>
      </c>
      <c r="EI245" s="71">
        <f t="shared" si="1431"/>
        <v>-3.1259653713867609E-4</v>
      </c>
      <c r="EJ245" s="71">
        <f t="shared" si="1432"/>
        <v>-2.9889797021587586E-4</v>
      </c>
      <c r="EL245" s="71">
        <f t="shared" si="1433"/>
        <v>4.5032132291866313E-3</v>
      </c>
      <c r="EM245" s="71">
        <f t="shared" si="1434"/>
        <v>4.9903133839312155E-3</v>
      </c>
      <c r="EN245" s="71">
        <f t="shared" si="1435"/>
        <v>5.0103223989443023E-3</v>
      </c>
      <c r="EO245" s="71">
        <f t="shared" si="1436"/>
        <v>4.9032877846800615E-3</v>
      </c>
      <c r="EQ245" s="71">
        <f t="shared" si="1437"/>
        <v>5.6279097310289745E-2</v>
      </c>
      <c r="ER245" s="71">
        <f t="shared" si="1438"/>
        <v>6.6118921969398073E-2</v>
      </c>
      <c r="ES245" s="71">
        <f t="shared" si="1439"/>
        <v>5.2623009960500837E-2</v>
      </c>
      <c r="ET245" s="71">
        <f t="shared" si="1440"/>
        <v>-1.5371545702115569E-4</v>
      </c>
      <c r="EW245" s="71" t="e">
        <f t="shared" si="1441"/>
        <v>#DIV/0!</v>
      </c>
      <c r="EX245" s="71">
        <f t="shared" si="1442"/>
        <v>1.1422532806709464</v>
      </c>
      <c r="EY245" s="71">
        <f t="shared" si="1443"/>
        <v>0.99177202575920931</v>
      </c>
      <c r="EZ245" s="71"/>
      <c r="FA245" s="71" t="e">
        <f t="shared" si="1444"/>
        <v>#DIV/0!</v>
      </c>
      <c r="FB245" s="71">
        <f t="shared" si="1445"/>
        <v>1.0390024073875739</v>
      </c>
      <c r="FC245" s="71">
        <f t="shared" si="1446"/>
        <v>1.0191754495653806</v>
      </c>
      <c r="FD245" s="71"/>
      <c r="FE245" s="71" t="e">
        <f t="shared" si="1447"/>
        <v>#DIV/0!</v>
      </c>
      <c r="FF245" s="71">
        <f t="shared" si="1448"/>
        <v>1.0090758100360182</v>
      </c>
      <c r="FG245" s="71">
        <f t="shared" si="1449"/>
        <v>0.99181650537490251</v>
      </c>
      <c r="FI245" s="71" t="e">
        <f t="shared" si="1450"/>
        <v>#DIV/0!</v>
      </c>
      <c r="FJ245" s="71">
        <f t="shared" si="1451"/>
        <v>1.3352109049881631</v>
      </c>
      <c r="FK245" s="71">
        <f t="shared" si="1452"/>
        <v>1.2694825497369162</v>
      </c>
      <c r="FM245" s="71" t="e">
        <f t="shared" si="1453"/>
        <v>#DIV/0!</v>
      </c>
      <c r="FN245" s="71">
        <f t="shared" si="1454"/>
        <v>0.97893045716610039</v>
      </c>
      <c r="FO245" s="71">
        <f t="shared" si="1455"/>
        <v>0.9888149849037261</v>
      </c>
      <c r="FQ245" s="238"/>
      <c r="GB245" s="118"/>
      <c r="GC245" s="118"/>
      <c r="GD245" s="118"/>
      <c r="GE245" s="118"/>
    </row>
    <row r="246" spans="1:187" x14ac:dyDescent="0.2">
      <c r="A246" s="75"/>
      <c r="B246" s="50"/>
      <c r="D246" s="84"/>
      <c r="E246" s="84"/>
      <c r="F246" s="84"/>
      <c r="G246" s="84"/>
      <c r="H246" s="593">
        <f>H239/H237</f>
        <v>0.9507547398930295</v>
      </c>
      <c r="J246" s="69"/>
      <c r="K246" s="69"/>
      <c r="L246" s="69"/>
      <c r="M246" s="69"/>
      <c r="N246" s="69"/>
      <c r="P246" s="84"/>
      <c r="Q246" s="84"/>
      <c r="R246" s="84"/>
      <c r="S246" s="84"/>
      <c r="T246" s="79"/>
      <c r="AU246" s="124"/>
      <c r="AV246" s="124"/>
      <c r="AW246" s="124"/>
      <c r="AX246" s="124"/>
      <c r="AY246" s="124"/>
      <c r="BU246" s="142"/>
      <c r="CX246" s="53"/>
      <c r="FQ246" s="238"/>
      <c r="GB246" s="118"/>
      <c r="GC246" s="118"/>
      <c r="GD246" s="118"/>
      <c r="GE246" s="118"/>
    </row>
    <row r="247" spans="1:187" x14ac:dyDescent="0.2">
      <c r="A247" s="18" t="s">
        <v>167</v>
      </c>
      <c r="B247" s="91">
        <f>Base_year</f>
        <v>1985</v>
      </c>
      <c r="C247" s="51">
        <f>MATCH(B247,B176:B237)</f>
        <v>37</v>
      </c>
      <c r="D247" s="84"/>
      <c r="E247" s="84"/>
      <c r="F247" s="84"/>
      <c r="G247" s="84"/>
      <c r="H247" s="74">
        <f>INDEX(H176:H237,base_row,1)</f>
        <v>2708.902</v>
      </c>
      <c r="J247" s="69"/>
      <c r="K247" s="69"/>
      <c r="L247" s="69"/>
      <c r="M247" s="69"/>
      <c r="N247" s="74">
        <f>INDEX(N176:N237,base_row,1)</f>
        <v>86844.16267424557</v>
      </c>
      <c r="P247" s="84"/>
      <c r="Q247" s="84"/>
      <c r="R247" s="84"/>
      <c r="S247" s="84"/>
      <c r="T247" s="79"/>
      <c r="V247" s="74">
        <f>INDEX(V176:V237,base_row,1)</f>
        <v>21.232861211923627</v>
      </c>
      <c r="W247" s="74">
        <f>INDEX(W176:W237,base_row,1)</f>
        <v>28.635599905564046</v>
      </c>
      <c r="X247" s="74">
        <f>INDEX(X176:X237,base_row,1)</f>
        <v>40.474508999382337</v>
      </c>
      <c r="Y247" s="74">
        <f>INDEX(Y176:Y237,base_row,1)</f>
        <v>29.185492655413011</v>
      </c>
      <c r="Z247" s="74">
        <f>INDEX(Z176:Z237,base_row,1)</f>
        <v>31.19267797147349</v>
      </c>
      <c r="AC247" s="74">
        <f>AC212</f>
        <v>12.833085149757661</v>
      </c>
      <c r="AD247" s="74">
        <f>AD212</f>
        <v>18.266185750626668</v>
      </c>
      <c r="AE247" s="74">
        <f>AE212</f>
        <v>27.337087644514238</v>
      </c>
      <c r="AF247" s="74">
        <f>AF212</f>
        <v>20.958137794895947</v>
      </c>
      <c r="AG247" s="74">
        <f>AG212</f>
        <v>20.496773605146579</v>
      </c>
      <c r="AI247" s="74">
        <f>INDEX(AI176:AI237,base_row,1)</f>
        <v>13.068640894136406</v>
      </c>
      <c r="AJ247" s="74">
        <f>INDEX(AJ176:AJ237,base_row,1)</f>
        <v>18.415730905874945</v>
      </c>
      <c r="AK247" s="74">
        <f>INDEX(AK176:AK237,base_row,1)</f>
        <v>27.370684728813377</v>
      </c>
      <c r="AL247" s="74">
        <f>INDEX(AL176:AL237,base_row,1)</f>
        <v>20.494361665368789</v>
      </c>
      <c r="AM247" s="74">
        <f>INDEX(AM176:AM237,base_row,1)</f>
        <v>20.516745942142688</v>
      </c>
      <c r="AU247" s="124"/>
      <c r="AV247" s="124"/>
      <c r="AW247" s="124"/>
      <c r="AX247" s="124"/>
      <c r="AY247" s="124"/>
      <c r="BU247" s="142"/>
      <c r="CL247" s="118">
        <f>CL239/CL237</f>
        <v>0.93699066001936815</v>
      </c>
      <c r="CP247" s="118">
        <f>CP239/CP237</f>
        <v>0.9670229038011634</v>
      </c>
      <c r="CQ247" s="118">
        <f>CQ239/CQ237</f>
        <v>0.96239231463267205</v>
      </c>
      <c r="CW247" s="118">
        <f>CW239/CW237</f>
        <v>0.96838798830562378</v>
      </c>
      <c r="CX247" s="53"/>
      <c r="EX247" s="71">
        <f>INDEX(EX176:EX237,base_row,1)</f>
        <v>1.1517296828336558</v>
      </c>
      <c r="FB247" s="71">
        <f>INDEX(FB176:FB237,base_row,1)</f>
        <v>1.0194539201573667</v>
      </c>
      <c r="FF247" s="71">
        <f>INDEX(FF176:FF237,base_row,1)</f>
        <v>1.017401711473426</v>
      </c>
      <c r="FJ247" s="71">
        <f>INDEX(FJ176:FJ237,base_row,1)</f>
        <v>1.0517757059873476</v>
      </c>
      <c r="FN247" s="118">
        <f>FN212</f>
        <v>0.99000366308305077</v>
      </c>
      <c r="FQ247" s="238"/>
      <c r="GB247" s="118"/>
      <c r="GC247" s="118"/>
      <c r="GD247" s="118"/>
      <c r="GE247" s="118"/>
    </row>
    <row r="248" spans="1:187" x14ac:dyDescent="0.2">
      <c r="A248" s="18" t="s">
        <v>168</v>
      </c>
      <c r="B248" s="91">
        <f>Base_year2</f>
        <v>1996</v>
      </c>
      <c r="C248" s="51">
        <f>MATCH(B248,B176:B237)</f>
        <v>48</v>
      </c>
      <c r="D248" s="84"/>
      <c r="E248" s="84"/>
      <c r="F248" s="84"/>
      <c r="G248" s="84"/>
      <c r="H248" s="79"/>
      <c r="J248" s="69"/>
      <c r="K248" s="69"/>
      <c r="L248" s="69"/>
      <c r="M248" s="69"/>
      <c r="N248" s="69"/>
      <c r="P248" s="84"/>
      <c r="Q248" s="84"/>
      <c r="R248" s="84"/>
      <c r="S248" s="84"/>
      <c r="T248" s="79"/>
      <c r="AU248" s="124"/>
      <c r="AV248" s="124"/>
      <c r="AW248" s="124"/>
      <c r="AX248" s="124"/>
      <c r="AY248" s="124"/>
      <c r="BU248" s="142"/>
      <c r="CX248" s="53"/>
      <c r="FQ248" s="238"/>
      <c r="GB248" s="118"/>
      <c r="GC248" s="118"/>
      <c r="GD248" s="118"/>
      <c r="GE248" s="118"/>
    </row>
    <row r="249" spans="1:187" x14ac:dyDescent="0.2">
      <c r="A249" s="75"/>
      <c r="B249" s="50"/>
      <c r="D249" s="84"/>
      <c r="E249" s="84"/>
      <c r="F249" s="84"/>
      <c r="G249" s="84"/>
      <c r="H249" s="79"/>
      <c r="J249" s="69"/>
      <c r="K249" s="69"/>
      <c r="L249" s="69"/>
      <c r="M249" s="69"/>
      <c r="N249" s="69"/>
      <c r="P249" s="84"/>
      <c r="Q249" s="84"/>
      <c r="R249" s="84"/>
      <c r="S249" s="84"/>
      <c r="T249" s="79"/>
      <c r="AU249" s="124"/>
      <c r="AV249" s="124"/>
      <c r="AW249" s="124"/>
      <c r="AX249" s="124"/>
      <c r="AY249" s="124"/>
      <c r="BU249" s="142"/>
      <c r="CP249" s="71"/>
      <c r="CX249" s="53"/>
      <c r="FQ249" s="238"/>
    </row>
    <row r="250" spans="1:187" x14ac:dyDescent="0.2">
      <c r="A250" s="75"/>
      <c r="B250" s="50"/>
      <c r="D250" s="84"/>
      <c r="E250" s="84"/>
      <c r="F250" s="84"/>
      <c r="G250" s="84"/>
      <c r="H250" s="79"/>
      <c r="J250" s="69"/>
      <c r="K250" s="69"/>
      <c r="L250" s="69"/>
      <c r="M250" s="69"/>
      <c r="N250" s="69"/>
      <c r="P250" s="84"/>
      <c r="Q250" s="84"/>
      <c r="R250" s="84"/>
      <c r="S250" s="84"/>
      <c r="T250" s="79"/>
      <c r="AU250" s="124"/>
      <c r="AV250" s="124"/>
      <c r="AW250" s="124"/>
      <c r="AX250" s="124"/>
      <c r="AY250" s="124"/>
      <c r="BU250" s="142"/>
      <c r="CP250" s="71"/>
      <c r="CX250" s="53"/>
      <c r="FQ250" s="238"/>
    </row>
    <row r="251" spans="1:187" x14ac:dyDescent="0.2">
      <c r="A251" s="75"/>
      <c r="B251" s="50"/>
      <c r="D251" s="84"/>
      <c r="E251" s="84"/>
      <c r="F251" s="84"/>
      <c r="G251" s="84"/>
      <c r="H251" s="79"/>
      <c r="J251" s="69"/>
      <c r="K251" s="69"/>
      <c r="L251" s="69"/>
      <c r="M251" s="69"/>
      <c r="N251" s="69"/>
      <c r="P251" s="84"/>
      <c r="Q251" s="84"/>
      <c r="R251" s="84"/>
      <c r="S251" s="84"/>
      <c r="T251" s="79"/>
      <c r="AU251" s="124"/>
      <c r="AV251" s="124"/>
      <c r="AW251" s="124"/>
      <c r="AX251" s="124"/>
      <c r="AY251" s="124"/>
      <c r="BU251" s="142"/>
      <c r="CP251" s="71"/>
      <c r="CX251" s="53"/>
      <c r="FQ251" s="238"/>
    </row>
    <row r="252" spans="1:187" x14ac:dyDescent="0.2">
      <c r="A252" s="50"/>
      <c r="B252" s="50"/>
      <c r="D252" s="83"/>
      <c r="E252" s="83"/>
      <c r="F252" s="83"/>
      <c r="G252" s="83"/>
      <c r="H252" s="83"/>
      <c r="AU252" s="124"/>
      <c r="AV252" s="124"/>
      <c r="AW252" s="124"/>
      <c r="AX252" s="124"/>
      <c r="AY252" s="124"/>
      <c r="BU252" s="142"/>
      <c r="CP252" s="71"/>
      <c r="CX252" s="53"/>
      <c r="FQ252" s="238"/>
    </row>
    <row r="253" spans="1:187" x14ac:dyDescent="0.2">
      <c r="A253" s="50"/>
      <c r="B253" s="50"/>
      <c r="D253" s="87" t="s">
        <v>95</v>
      </c>
      <c r="E253" s="83"/>
      <c r="F253" s="83"/>
      <c r="G253" s="83"/>
      <c r="H253" s="83"/>
      <c r="O253" s="266" t="s">
        <v>271</v>
      </c>
      <c r="U253" s="265">
        <f>1.33*1.35</f>
        <v>1.7955000000000003</v>
      </c>
      <c r="AC253" s="54" t="s">
        <v>149</v>
      </c>
      <c r="AI253" s="54" t="s">
        <v>277</v>
      </c>
      <c r="AO253" s="54" t="s">
        <v>275</v>
      </c>
      <c r="AU253" s="125" t="s">
        <v>278</v>
      </c>
      <c r="AV253" s="124"/>
      <c r="AW253" s="124"/>
      <c r="AX253" s="124"/>
      <c r="AY253" s="124"/>
      <c r="BU253" s="142"/>
      <c r="CK253" s="54"/>
      <c r="CL253" s="54"/>
      <c r="CM253" s="54"/>
      <c r="CP253" s="54"/>
      <c r="CX253" s="53"/>
      <c r="FQ253" s="238"/>
    </row>
    <row r="254" spans="1:187" x14ac:dyDescent="0.2">
      <c r="A254" s="50"/>
      <c r="B254" s="50"/>
      <c r="D254" s="83"/>
      <c r="E254" s="83"/>
      <c r="F254" s="83"/>
      <c r="G254" s="83"/>
      <c r="H254" s="83"/>
      <c r="AU254" s="124"/>
      <c r="AV254" s="124"/>
      <c r="AW254" s="124"/>
      <c r="AX254" s="124"/>
      <c r="AY254" s="124"/>
      <c r="BU254" s="142"/>
      <c r="CX254" s="53"/>
      <c r="FQ254" s="238"/>
    </row>
    <row r="255" spans="1:187" ht="63.75" x14ac:dyDescent="0.2">
      <c r="A255" s="50"/>
      <c r="B255" s="50"/>
      <c r="D255" s="77" t="s">
        <v>22</v>
      </c>
      <c r="E255" s="77" t="s">
        <v>23</v>
      </c>
      <c r="F255" s="77" t="s">
        <v>24</v>
      </c>
      <c r="G255" s="77" t="s">
        <v>25</v>
      </c>
      <c r="H255" s="78" t="s">
        <v>32</v>
      </c>
      <c r="J255" s="77" t="s">
        <v>124</v>
      </c>
      <c r="K255" s="77" t="s">
        <v>124</v>
      </c>
      <c r="L255" s="77" t="s">
        <v>125</v>
      </c>
      <c r="M255" s="77" t="s">
        <v>126</v>
      </c>
      <c r="N255" s="78" t="s">
        <v>32</v>
      </c>
      <c r="P255" s="56" t="str">
        <f>J255</f>
        <v>Single-Family Attached</v>
      </c>
      <c r="Q255" s="56" t="str">
        <f>K255</f>
        <v>Single-Family Attached</v>
      </c>
      <c r="R255" s="56" t="str">
        <f>L255</f>
        <v>Mobile Home</v>
      </c>
      <c r="S255" s="56" t="str">
        <f>M255</f>
        <v>Multi-Family (2-4 units)</v>
      </c>
      <c r="T255" s="56" t="s">
        <v>32</v>
      </c>
      <c r="V255" s="56" t="str">
        <f>D255</f>
        <v>Northeast</v>
      </c>
      <c r="W255" s="56" t="str">
        <f>E255</f>
        <v>Midwest</v>
      </c>
      <c r="X255" s="56" t="str">
        <f>F255</f>
        <v>South</v>
      </c>
      <c r="Y255" s="56" t="str">
        <f>G255</f>
        <v>West</v>
      </c>
      <c r="Z255" s="56" t="s">
        <v>32</v>
      </c>
      <c r="AC255" s="78" t="str">
        <f>J255</f>
        <v>Single-Family Attached</v>
      </c>
      <c r="AD255" s="78" t="str">
        <f>K255</f>
        <v>Single-Family Attached</v>
      </c>
      <c r="AE255" s="78" t="str">
        <f>L255</f>
        <v>Mobile Home</v>
      </c>
      <c r="AF255" s="78" t="str">
        <f>M255</f>
        <v>Multi-Family (2-4 units)</v>
      </c>
      <c r="AG255" s="78" t="s">
        <v>32</v>
      </c>
      <c r="AI255" s="78" t="str">
        <f>AC255</f>
        <v>Single-Family Attached</v>
      </c>
      <c r="AJ255" s="78" t="str">
        <f>AD255</f>
        <v>Single-Family Attached</v>
      </c>
      <c r="AK255" s="78" t="str">
        <f>AE255</f>
        <v>Mobile Home</v>
      </c>
      <c r="AL255" s="78" t="str">
        <f>AF255</f>
        <v>Multi-Family (2-4 units)</v>
      </c>
      <c r="AM255" s="78" t="str">
        <f>AG255</f>
        <v>Total</v>
      </c>
      <c r="AO255" s="78" t="str">
        <f>AC255</f>
        <v>Single-Family Attached</v>
      </c>
      <c r="AP255" s="78" t="str">
        <f>AD255</f>
        <v>Single-Family Attached</v>
      </c>
      <c r="AQ255" s="78" t="str">
        <f>AE255</f>
        <v>Mobile Home</v>
      </c>
      <c r="AR255" s="78" t="str">
        <f>AF255</f>
        <v>Multi-Family (2-4 units)</v>
      </c>
      <c r="AS255" s="78" t="str">
        <f>AG255</f>
        <v>Total</v>
      </c>
      <c r="AU255" s="126" t="s">
        <v>124</v>
      </c>
      <c r="AV255" s="126" t="s">
        <v>124</v>
      </c>
      <c r="AW255" s="126" t="s">
        <v>125</v>
      </c>
      <c r="AX255" s="126" t="s">
        <v>126</v>
      </c>
      <c r="AY255" s="126" t="s">
        <v>32</v>
      </c>
      <c r="BB255" s="78" t="str">
        <f>D255</f>
        <v>Northeast</v>
      </c>
      <c r="BC255" s="78" t="str">
        <f>E255</f>
        <v>Midwest</v>
      </c>
      <c r="BD255" s="78" t="str">
        <f>F255</f>
        <v>South</v>
      </c>
      <c r="BE255" s="78" t="str">
        <f>G255</f>
        <v>West</v>
      </c>
      <c r="BF255" s="78"/>
      <c r="BG255" s="78"/>
      <c r="BH255" s="78"/>
      <c r="BI255" s="78"/>
      <c r="BJ255" s="78"/>
      <c r="BK255" s="78"/>
      <c r="BQ255" s="78" t="str">
        <f>D255</f>
        <v>Northeast</v>
      </c>
      <c r="BR255" s="78" t="str">
        <f>E255</f>
        <v>Midwest</v>
      </c>
      <c r="BS255" s="78" t="str">
        <f>F255</f>
        <v>South</v>
      </c>
      <c r="BT255" s="78" t="str">
        <f>G255</f>
        <v>West</v>
      </c>
      <c r="BU255" s="142"/>
      <c r="BV255" s="78" t="str">
        <f>D255</f>
        <v>Northeast</v>
      </c>
      <c r="BW255" s="78" t="str">
        <f>E255</f>
        <v>Midwest</v>
      </c>
      <c r="BX255" s="78" t="str">
        <f>F255</f>
        <v>South</v>
      </c>
      <c r="BY255" s="78" t="str">
        <f>G255</f>
        <v>West</v>
      </c>
      <c r="CA255" s="78" t="str">
        <f>D255</f>
        <v>Northeast</v>
      </c>
      <c r="CB255" s="78" t="str">
        <f>E255</f>
        <v>Midwest</v>
      </c>
      <c r="CC255" s="78" t="str">
        <f>F255</f>
        <v>South</v>
      </c>
      <c r="CD255" s="78" t="str">
        <f>G255</f>
        <v>West</v>
      </c>
      <c r="CF255" s="78" t="str">
        <f>D255</f>
        <v>Northeast</v>
      </c>
      <c r="CG255" s="78" t="str">
        <f>E255</f>
        <v>Midwest</v>
      </c>
      <c r="CH255" s="78" t="str">
        <f>F255</f>
        <v>South</v>
      </c>
      <c r="CI255" s="78" t="str">
        <f>G255</f>
        <v>West</v>
      </c>
      <c r="CX255" s="53"/>
      <c r="FQ255" s="238"/>
      <c r="FS255" s="119"/>
      <c r="FT255" s="121" t="s">
        <v>334</v>
      </c>
      <c r="FU255" s="121" t="s">
        <v>333</v>
      </c>
      <c r="FV255" s="121" t="s">
        <v>287</v>
      </c>
      <c r="FW255" s="121" t="s">
        <v>292</v>
      </c>
      <c r="FX255" s="121" t="s">
        <v>289</v>
      </c>
      <c r="FY255" s="121" t="s">
        <v>335</v>
      </c>
    </row>
    <row r="256" spans="1:187" ht="25.5" x14ac:dyDescent="0.2">
      <c r="A256" s="136" t="s">
        <v>303</v>
      </c>
      <c r="B256" s="50"/>
      <c r="D256" s="80" t="s">
        <v>79</v>
      </c>
      <c r="E256" s="80" t="s">
        <v>79</v>
      </c>
      <c r="F256" s="80" t="s">
        <v>79</v>
      </c>
      <c r="G256" s="80" t="s">
        <v>79</v>
      </c>
      <c r="H256" s="80" t="s">
        <v>79</v>
      </c>
      <c r="J256" s="80"/>
      <c r="K256" s="80"/>
      <c r="L256" s="80"/>
      <c r="M256" s="80"/>
      <c r="N256" s="80"/>
      <c r="P256" s="80"/>
      <c r="Q256" s="80"/>
      <c r="R256" s="80"/>
      <c r="S256" s="80"/>
      <c r="T256" s="80"/>
      <c r="V256" s="80" t="s">
        <v>79</v>
      </c>
      <c r="W256" s="80" t="s">
        <v>79</v>
      </c>
      <c r="X256" s="80" t="s">
        <v>79</v>
      </c>
      <c r="Y256" s="80" t="s">
        <v>79</v>
      </c>
      <c r="Z256" s="61"/>
      <c r="AC256" s="80" t="s">
        <v>79</v>
      </c>
      <c r="AD256" s="80" t="s">
        <v>79</v>
      </c>
      <c r="AE256" s="80" t="s">
        <v>79</v>
      </c>
      <c r="AF256" s="80" t="s">
        <v>79</v>
      </c>
      <c r="AG256" s="61"/>
      <c r="AI256" s="80" t="s">
        <v>79</v>
      </c>
      <c r="AJ256" s="80" t="s">
        <v>79</v>
      </c>
      <c r="AK256" s="80" t="s">
        <v>79</v>
      </c>
      <c r="AL256" s="80" t="s">
        <v>79</v>
      </c>
      <c r="AM256" s="61"/>
      <c r="AO256" s="62"/>
      <c r="AP256" s="62"/>
      <c r="AQ256" s="62"/>
      <c r="AR256" s="62"/>
      <c r="AS256" s="62"/>
      <c r="AU256" s="127"/>
      <c r="AV256" s="127"/>
      <c r="AW256" s="127"/>
      <c r="AX256" s="127"/>
      <c r="AY256" s="127"/>
      <c r="BB256" s="80" t="s">
        <v>79</v>
      </c>
      <c r="BC256" s="80" t="s">
        <v>79</v>
      </c>
      <c r="BD256" s="80" t="s">
        <v>79</v>
      </c>
      <c r="BE256" s="80" t="s">
        <v>79</v>
      </c>
      <c r="BF256" s="80"/>
      <c r="BG256" s="80"/>
      <c r="BH256" s="80"/>
      <c r="BI256" s="80"/>
      <c r="BJ256" s="80"/>
      <c r="BK256" s="80"/>
      <c r="BQ256" s="80" t="s">
        <v>79</v>
      </c>
      <c r="BR256" s="80" t="s">
        <v>79</v>
      </c>
      <c r="BS256" s="80" t="s">
        <v>79</v>
      </c>
      <c r="BT256" s="80" t="s">
        <v>79</v>
      </c>
      <c r="BU256" s="142"/>
      <c r="BV256" s="80" t="s">
        <v>79</v>
      </c>
      <c r="BW256" s="80" t="s">
        <v>79</v>
      </c>
      <c r="BX256" s="80" t="s">
        <v>79</v>
      </c>
      <c r="BY256" s="80" t="s">
        <v>79</v>
      </c>
      <c r="CA256" s="80" t="s">
        <v>79</v>
      </c>
      <c r="CB256" s="80" t="s">
        <v>79</v>
      </c>
      <c r="CC256" s="80" t="s">
        <v>79</v>
      </c>
      <c r="CD256" s="80" t="s">
        <v>79</v>
      </c>
      <c r="CF256" s="80" t="s">
        <v>79</v>
      </c>
      <c r="CG256" s="80" t="s">
        <v>79</v>
      </c>
      <c r="CH256" s="80" t="s">
        <v>79</v>
      </c>
      <c r="CI256" s="80" t="s">
        <v>79</v>
      </c>
      <c r="CX256" s="53"/>
      <c r="FQ256" s="238"/>
      <c r="FS256" s="51">
        <v>1978</v>
      </c>
      <c r="FT256" s="71">
        <f t="shared" ref="FT256:FY256" si="1462">CL287</f>
        <v>1.3034869078591012</v>
      </c>
      <c r="FU256" s="71">
        <f t="shared" si="1462"/>
        <v>1.0115700891240507</v>
      </c>
      <c r="FV256" s="71">
        <f t="shared" si="1462"/>
        <v>1.0026650924125262</v>
      </c>
      <c r="FW256" s="71">
        <f t="shared" si="1462"/>
        <v>0.96134564328681327</v>
      </c>
      <c r="FX256" s="71">
        <f t="shared" si="1462"/>
        <v>0.98917647590803159</v>
      </c>
      <c r="FY256" s="71">
        <f t="shared" si="1462"/>
        <v>1.3514545872797961</v>
      </c>
    </row>
    <row r="257" spans="1:181" ht="25.5" x14ac:dyDescent="0.2">
      <c r="A257" s="50"/>
      <c r="B257" s="50"/>
      <c r="D257" s="82" t="s">
        <v>119</v>
      </c>
      <c r="E257" s="82" t="s">
        <v>120</v>
      </c>
      <c r="F257" s="82" t="s">
        <v>120</v>
      </c>
      <c r="G257" s="82" t="s">
        <v>120</v>
      </c>
      <c r="H257" s="82" t="s">
        <v>120</v>
      </c>
      <c r="J257" s="80" t="s">
        <v>128</v>
      </c>
      <c r="K257" s="80" t="s">
        <v>128</v>
      </c>
      <c r="L257" s="80" t="s">
        <v>128</v>
      </c>
      <c r="M257" s="80" t="s">
        <v>128</v>
      </c>
      <c r="N257" s="80" t="s">
        <v>128</v>
      </c>
      <c r="P257" s="80" t="s">
        <v>130</v>
      </c>
      <c r="Q257" s="80" t="s">
        <v>130</v>
      </c>
      <c r="R257" s="80" t="s">
        <v>130</v>
      </c>
      <c r="S257" s="80" t="s">
        <v>130</v>
      </c>
      <c r="T257" s="80" t="s">
        <v>130</v>
      </c>
      <c r="V257" s="76" t="s">
        <v>132</v>
      </c>
      <c r="W257" s="76" t="s">
        <v>132</v>
      </c>
      <c r="X257" s="76" t="s">
        <v>132</v>
      </c>
      <c r="Y257" s="76" t="s">
        <v>132</v>
      </c>
      <c r="Z257" s="76" t="s">
        <v>132</v>
      </c>
      <c r="AC257" s="76" t="s">
        <v>148</v>
      </c>
      <c r="AD257" s="76" t="s">
        <v>148</v>
      </c>
      <c r="AE257" s="76" t="s">
        <v>148</v>
      </c>
      <c r="AF257" s="76" t="s">
        <v>148</v>
      </c>
      <c r="AG257" s="76" t="s">
        <v>148</v>
      </c>
      <c r="AI257" s="76" t="s">
        <v>148</v>
      </c>
      <c r="AJ257" s="76" t="s">
        <v>148</v>
      </c>
      <c r="AK257" s="76" t="s">
        <v>148</v>
      </c>
      <c r="AL257" s="76" t="s">
        <v>148</v>
      </c>
      <c r="AM257" s="76" t="s">
        <v>148</v>
      </c>
      <c r="AO257" s="80" t="s">
        <v>276</v>
      </c>
      <c r="AP257" s="80" t="s">
        <v>276</v>
      </c>
      <c r="AQ257" s="80" t="s">
        <v>276</v>
      </c>
      <c r="AR257" s="80" t="s">
        <v>276</v>
      </c>
      <c r="AS257" s="76" t="s">
        <v>148</v>
      </c>
      <c r="AU257" s="128" t="s">
        <v>279</v>
      </c>
      <c r="AV257" s="128" t="s">
        <v>279</v>
      </c>
      <c r="AW257" s="128" t="s">
        <v>279</v>
      </c>
      <c r="AX257" s="128" t="s">
        <v>279</v>
      </c>
      <c r="AY257" s="128" t="s">
        <v>279</v>
      </c>
      <c r="BB257" s="82" t="str">
        <f>index_label</f>
        <v>1985 = 1</v>
      </c>
      <c r="BC257" s="82" t="str">
        <f>index_label</f>
        <v>1985 = 1</v>
      </c>
      <c r="BD257" s="82" t="str">
        <f>index_label</f>
        <v>1985 = 1</v>
      </c>
      <c r="BE257" s="82" t="str">
        <f>index_label</f>
        <v>1985 = 1</v>
      </c>
      <c r="BF257" s="82"/>
      <c r="BG257" s="82"/>
      <c r="BH257" s="82"/>
      <c r="BI257" s="82"/>
      <c r="BJ257" s="82"/>
      <c r="BK257" s="82"/>
      <c r="BQ257" s="82" t="str">
        <f>index_label</f>
        <v>1985 = 1</v>
      </c>
      <c r="BR257" s="82" t="str">
        <f>index_label</f>
        <v>1985 = 1</v>
      </c>
      <c r="BS257" s="82" t="str">
        <f>index_label</f>
        <v>1985 = 1</v>
      </c>
      <c r="BT257" s="82" t="str">
        <f>index_label</f>
        <v>1985 = 1</v>
      </c>
      <c r="BU257" s="132"/>
      <c r="BV257" s="82" t="str">
        <f>index_label</f>
        <v>1985 = 1</v>
      </c>
      <c r="BW257" s="82" t="str">
        <f>index_label</f>
        <v>1985 = 1</v>
      </c>
      <c r="BX257" s="82" t="str">
        <f>index_label</f>
        <v>1985 = 1</v>
      </c>
      <c r="BY257" s="82" t="str">
        <f>index_label</f>
        <v>1985 = 1</v>
      </c>
      <c r="CA257" s="82" t="str">
        <f>index_label</f>
        <v>1985 = 1</v>
      </c>
      <c r="CB257" s="82" t="str">
        <f>index_label</f>
        <v>1985 = 1</v>
      </c>
      <c r="CC257" s="82" t="str">
        <f>index_label</f>
        <v>1985 = 1</v>
      </c>
      <c r="CD257" s="82" t="str">
        <f>index_label</f>
        <v>1985 = 1</v>
      </c>
      <c r="CF257" s="82" t="str">
        <f>index_label</f>
        <v>1985 = 1</v>
      </c>
      <c r="CG257" s="82" t="str">
        <f>index_label</f>
        <v>1985 = 1</v>
      </c>
      <c r="CH257" s="82" t="str">
        <f>index_label</f>
        <v>1985 = 1</v>
      </c>
      <c r="CI257" s="82" t="str">
        <f>index_label</f>
        <v>1985 = 1</v>
      </c>
      <c r="CX257" s="53"/>
      <c r="FQ257" s="238"/>
      <c r="FS257" s="51">
        <f>FS256+1</f>
        <v>1979</v>
      </c>
      <c r="FT257" s="71">
        <f t="shared" ref="FT257:FT279" si="1463">CL288</f>
        <v>1.2261385624473349</v>
      </c>
      <c r="FU257" s="71">
        <f t="shared" ref="FU257:FU279" si="1464">CM288</f>
        <v>1.0109294622477856</v>
      </c>
      <c r="FV257" s="71">
        <f t="shared" ref="FV257:FV279" si="1465">CN288</f>
        <v>1.0000406691869557</v>
      </c>
      <c r="FW257" s="71">
        <f t="shared" ref="FW257:FW279" si="1466">CO288</f>
        <v>0.96897608870671825</v>
      </c>
      <c r="FX257" s="71">
        <f t="shared" ref="FX257:FX279" si="1467">CP288</f>
        <v>0.97224211036974373</v>
      </c>
      <c r="FY257" s="71">
        <f t="shared" ref="FY257:FY279" si="1468">CQ288</f>
        <v>1.2874001277045375</v>
      </c>
    </row>
    <row r="258" spans="1:181" x14ac:dyDescent="0.2">
      <c r="A258" s="75" t="s">
        <v>79</v>
      </c>
      <c r="B258" s="50">
        <v>1949</v>
      </c>
      <c r="D258" s="79"/>
      <c r="E258" s="79"/>
      <c r="F258" s="79"/>
      <c r="G258" s="79"/>
      <c r="H258" s="79"/>
      <c r="J258" s="69"/>
      <c r="K258" s="69"/>
      <c r="L258" s="69"/>
      <c r="M258" s="69"/>
      <c r="N258" s="69"/>
      <c r="V258" s="70"/>
      <c r="W258" s="70"/>
      <c r="X258" s="70"/>
      <c r="Y258" s="70"/>
      <c r="Z258" s="70"/>
      <c r="AU258" s="124"/>
      <c r="AV258" s="124"/>
      <c r="AW258" s="124"/>
      <c r="AX258" s="124"/>
      <c r="AY258" s="124"/>
      <c r="BB258" s="71"/>
      <c r="BC258" s="71"/>
      <c r="BD258" s="71"/>
      <c r="BE258" s="71"/>
      <c r="BF258" s="71"/>
      <c r="BG258" s="71"/>
      <c r="BH258" s="71"/>
      <c r="BI258" s="71"/>
      <c r="BJ258" s="71"/>
      <c r="BK258" s="71"/>
      <c r="BL258" s="71"/>
      <c r="BM258" s="71"/>
      <c r="BN258" s="71"/>
      <c r="BO258" s="71"/>
      <c r="BP258" s="71"/>
      <c r="BQ258" s="71"/>
      <c r="BR258" s="71"/>
      <c r="BS258" s="71"/>
      <c r="BT258" s="71"/>
      <c r="BU258" s="72"/>
      <c r="BV258" s="72"/>
      <c r="CK258" s="72"/>
      <c r="CL258" s="72"/>
      <c r="CM258" s="72"/>
      <c r="CN258" s="72"/>
      <c r="CO258" s="72"/>
      <c r="CP258" s="72"/>
      <c r="CQ258" s="72"/>
      <c r="CR258" s="72"/>
      <c r="CS258" s="72"/>
      <c r="CT258" s="72"/>
      <c r="CU258" s="72"/>
      <c r="CX258" s="53"/>
      <c r="CZ258" s="71"/>
      <c r="DA258" s="71"/>
      <c r="DB258" s="71"/>
      <c r="DC258" s="71"/>
      <c r="DE258" s="71"/>
      <c r="DF258" s="71"/>
      <c r="DG258" s="71"/>
      <c r="DH258" s="71"/>
      <c r="DI258" s="71"/>
      <c r="DJ258" s="71"/>
      <c r="DK258" s="71"/>
      <c r="DL258" s="71"/>
      <c r="DM258" s="71"/>
      <c r="DN258" s="71"/>
      <c r="DV258" s="71"/>
      <c r="DW258" s="71"/>
      <c r="DX258" s="71"/>
      <c r="DY258" s="71"/>
      <c r="DZ258" s="71"/>
      <c r="EB258" s="71"/>
      <c r="EC258" s="71"/>
      <c r="ED258" s="71"/>
      <c r="EE258" s="71"/>
      <c r="EW258" s="71"/>
      <c r="EX258" s="71"/>
      <c r="EY258" s="71"/>
      <c r="EZ258" s="71"/>
      <c r="FA258" s="71"/>
      <c r="FB258" s="71"/>
      <c r="FC258" s="71"/>
      <c r="FD258" s="71"/>
      <c r="FE258" s="71"/>
      <c r="FF258" s="71"/>
      <c r="FG258" s="71"/>
      <c r="FH258" s="71"/>
      <c r="FI258" s="71"/>
      <c r="FJ258" s="71"/>
      <c r="FK258" s="71"/>
      <c r="FM258" s="71"/>
      <c r="FN258" s="71"/>
      <c r="FO258" s="71"/>
      <c r="FQ258" s="238"/>
      <c r="FS258" s="51">
        <f t="shared" ref="FS258:FS279" si="1469">FS257+1</f>
        <v>1980</v>
      </c>
      <c r="FT258" s="71">
        <f t="shared" si="1463"/>
        <v>1.0646660179524015</v>
      </c>
      <c r="FU258" s="71">
        <f t="shared" si="1464"/>
        <v>1.0086334121503917</v>
      </c>
      <c r="FV258" s="71">
        <f t="shared" si="1465"/>
        <v>1.0002414808023339</v>
      </c>
      <c r="FW258" s="71">
        <f t="shared" si="1466"/>
        <v>0.97231624018782625</v>
      </c>
      <c r="FX258" s="71">
        <f t="shared" si="1467"/>
        <v>0.97062215695608889</v>
      </c>
      <c r="FY258" s="71">
        <f t="shared" si="1468"/>
        <v>1.1181947274780806</v>
      </c>
    </row>
    <row r="259" spans="1:181" x14ac:dyDescent="0.2">
      <c r="A259" s="75" t="s">
        <v>79</v>
      </c>
      <c r="B259" s="50">
        <f t="shared" ref="B259:B290" si="1470">B258+1</f>
        <v>1950</v>
      </c>
      <c r="D259" s="79"/>
      <c r="E259" s="79"/>
      <c r="F259" s="79"/>
      <c r="G259" s="79"/>
      <c r="H259" s="79"/>
      <c r="J259" s="69"/>
      <c r="K259" s="69"/>
      <c r="L259" s="69"/>
      <c r="M259" s="69"/>
      <c r="N259" s="69"/>
      <c r="V259" s="70"/>
      <c r="W259" s="70"/>
      <c r="X259" s="70"/>
      <c r="Y259" s="70"/>
      <c r="Z259" s="70"/>
      <c r="AU259" s="124"/>
      <c r="AV259" s="124"/>
      <c r="AW259" s="124"/>
      <c r="AX259" s="124"/>
      <c r="AY259" s="124"/>
      <c r="BB259" s="71"/>
      <c r="BC259" s="71"/>
      <c r="BD259" s="71"/>
      <c r="BE259" s="71"/>
      <c r="BF259" s="71"/>
      <c r="BG259" s="71"/>
      <c r="BH259" s="71"/>
      <c r="BI259" s="71"/>
      <c r="BJ259" s="71"/>
      <c r="BK259" s="71"/>
      <c r="BL259" s="71"/>
      <c r="BM259" s="71"/>
      <c r="BN259" s="71"/>
      <c r="BO259" s="71"/>
      <c r="BP259" s="71"/>
      <c r="BQ259" s="71"/>
      <c r="BR259" s="71"/>
      <c r="BS259" s="71"/>
      <c r="BT259" s="71"/>
      <c r="BU259" s="72"/>
      <c r="BV259" s="71"/>
      <c r="CK259" s="72"/>
      <c r="CL259" s="72"/>
      <c r="CM259" s="72"/>
      <c r="CN259" s="72"/>
      <c r="CO259" s="72"/>
      <c r="CP259" s="72"/>
      <c r="CQ259" s="72"/>
      <c r="CR259" s="72"/>
      <c r="CS259" s="72"/>
      <c r="CT259" s="72"/>
      <c r="CU259" s="72"/>
      <c r="CX259" s="53"/>
      <c r="CZ259" s="71"/>
      <c r="DA259" s="71"/>
      <c r="DB259" s="71"/>
      <c r="DC259" s="71"/>
      <c r="DE259" s="71"/>
      <c r="DF259" s="71"/>
      <c r="DG259" s="71"/>
      <c r="DH259" s="71"/>
      <c r="DI259" s="71"/>
      <c r="DJ259" s="71"/>
      <c r="DK259" s="71"/>
      <c r="DL259" s="71"/>
      <c r="DM259" s="71"/>
      <c r="DN259" s="71"/>
      <c r="DQ259" s="71"/>
      <c r="DR259" s="71"/>
      <c r="DS259" s="71"/>
      <c r="DT259" s="71"/>
      <c r="DV259" s="71"/>
      <c r="DW259" s="71"/>
      <c r="DX259" s="71"/>
      <c r="DY259" s="71"/>
      <c r="DZ259" s="71"/>
      <c r="EB259" s="71"/>
      <c r="EC259" s="71"/>
      <c r="ED259" s="71"/>
      <c r="EE259" s="71"/>
      <c r="EG259" s="71"/>
      <c r="EH259" s="71"/>
      <c r="EI259" s="71"/>
      <c r="EJ259" s="71"/>
      <c r="EL259" s="71"/>
      <c r="EM259" s="71"/>
      <c r="EN259" s="71"/>
      <c r="EO259" s="71"/>
      <c r="EQ259" s="71"/>
      <c r="ER259" s="71"/>
      <c r="ES259" s="71"/>
      <c r="ET259" s="71"/>
      <c r="EW259" s="71"/>
      <c r="EX259" s="71"/>
      <c r="EY259" s="71"/>
      <c r="EZ259" s="71"/>
      <c r="FA259" s="71"/>
      <c r="FB259" s="71"/>
      <c r="FC259" s="71"/>
      <c r="FD259" s="71"/>
      <c r="FE259" s="71"/>
      <c r="FF259" s="71"/>
      <c r="FG259" s="71"/>
      <c r="FH259" s="71"/>
      <c r="FI259" s="71"/>
      <c r="FJ259" s="71"/>
      <c r="FK259" s="71"/>
      <c r="FM259" s="71"/>
      <c r="FN259" s="71"/>
      <c r="FO259" s="71"/>
      <c r="FQ259" s="238"/>
      <c r="FS259" s="51">
        <f t="shared" si="1469"/>
        <v>1981</v>
      </c>
      <c r="FT259" s="71">
        <f t="shared" si="1463"/>
        <v>1.0405056525642624</v>
      </c>
      <c r="FU259" s="71">
        <f t="shared" si="1464"/>
        <v>1.0072730051216137</v>
      </c>
      <c r="FV259" s="71">
        <f t="shared" si="1465"/>
        <v>0.99928700757033373</v>
      </c>
      <c r="FW259" s="71">
        <f t="shared" si="1466"/>
        <v>0.97264242092031528</v>
      </c>
      <c r="FX259" s="71">
        <f t="shared" si="1467"/>
        <v>0.95948344299178856</v>
      </c>
      <c r="FY259" s="71">
        <f t="shared" si="1468"/>
        <v>1.1076851056641226</v>
      </c>
    </row>
    <row r="260" spans="1:181" x14ac:dyDescent="0.2">
      <c r="A260" s="75" t="s">
        <v>79</v>
      </c>
      <c r="B260" s="50">
        <f t="shared" si="1470"/>
        <v>1951</v>
      </c>
      <c r="D260" s="79"/>
      <c r="E260" s="79"/>
      <c r="F260" s="79"/>
      <c r="G260" s="79"/>
      <c r="H260" s="79"/>
      <c r="J260" s="69"/>
      <c r="K260" s="69"/>
      <c r="L260" s="69"/>
      <c r="M260" s="69"/>
      <c r="N260" s="69"/>
      <c r="V260" s="70"/>
      <c r="W260" s="70"/>
      <c r="X260" s="70"/>
      <c r="Y260" s="70"/>
      <c r="Z260" s="70"/>
      <c r="AU260" s="124"/>
      <c r="AV260" s="124"/>
      <c r="AW260" s="124"/>
      <c r="AX260" s="124"/>
      <c r="AY260" s="124"/>
      <c r="BB260" s="71"/>
      <c r="BC260" s="71"/>
      <c r="BD260" s="71"/>
      <c r="BE260" s="71"/>
      <c r="BF260" s="71"/>
      <c r="BG260" s="71"/>
      <c r="BH260" s="71"/>
      <c r="BI260" s="71"/>
      <c r="BJ260" s="71"/>
      <c r="BK260" s="71"/>
      <c r="BL260" s="71"/>
      <c r="BM260" s="71"/>
      <c r="BN260" s="71"/>
      <c r="BO260" s="71"/>
      <c r="BP260" s="71"/>
      <c r="BQ260" s="71"/>
      <c r="BR260" s="71"/>
      <c r="BS260" s="71"/>
      <c r="BT260" s="71"/>
      <c r="BU260" s="72"/>
      <c r="BV260" s="71"/>
      <c r="CK260" s="72"/>
      <c r="CL260" s="72"/>
      <c r="CM260" s="72"/>
      <c r="CN260" s="72"/>
      <c r="CO260" s="72"/>
      <c r="CP260" s="72"/>
      <c r="CQ260" s="72"/>
      <c r="CR260" s="72"/>
      <c r="CS260" s="72"/>
      <c r="CT260" s="72"/>
      <c r="CU260" s="72"/>
      <c r="CX260" s="53"/>
      <c r="CZ260" s="71"/>
      <c r="DA260" s="71"/>
      <c r="DB260" s="71"/>
      <c r="DC260" s="71"/>
      <c r="DE260" s="71"/>
      <c r="DF260" s="71"/>
      <c r="DG260" s="71"/>
      <c r="DH260" s="71"/>
      <c r="DI260" s="71"/>
      <c r="DJ260" s="71"/>
      <c r="DK260" s="71"/>
      <c r="DL260" s="71"/>
      <c r="DM260" s="71"/>
      <c r="DN260" s="71"/>
      <c r="DQ260" s="71"/>
      <c r="DR260" s="71"/>
      <c r="DS260" s="71"/>
      <c r="DT260" s="71"/>
      <c r="DV260" s="71"/>
      <c r="DW260" s="71"/>
      <c r="DX260" s="71"/>
      <c r="DY260" s="71"/>
      <c r="DZ260" s="71"/>
      <c r="EB260" s="71"/>
      <c r="EC260" s="71"/>
      <c r="ED260" s="71"/>
      <c r="EE260" s="71"/>
      <c r="EG260" s="71"/>
      <c r="EH260" s="71"/>
      <c r="EI260" s="71"/>
      <c r="EJ260" s="71"/>
      <c r="EL260" s="71"/>
      <c r="EM260" s="71"/>
      <c r="EN260" s="71"/>
      <c r="EO260" s="71"/>
      <c r="EQ260" s="71"/>
      <c r="ER260" s="71"/>
      <c r="ES260" s="71"/>
      <c r="ET260" s="71"/>
      <c r="EW260" s="71"/>
      <c r="EX260" s="71"/>
      <c r="EY260" s="71"/>
      <c r="EZ260" s="71"/>
      <c r="FA260" s="71"/>
      <c r="FB260" s="71"/>
      <c r="FC260" s="71"/>
      <c r="FD260" s="71"/>
      <c r="FE260" s="71"/>
      <c r="FF260" s="71"/>
      <c r="FG260" s="71"/>
      <c r="FH260" s="71"/>
      <c r="FI260" s="71"/>
      <c r="FJ260" s="71"/>
      <c r="FK260" s="71"/>
      <c r="FM260" s="71"/>
      <c r="FN260" s="71"/>
      <c r="FO260" s="71"/>
      <c r="FQ260" s="238"/>
      <c r="FS260" s="51">
        <f t="shared" si="1469"/>
        <v>1982</v>
      </c>
      <c r="FT260" s="71">
        <f t="shared" si="1463"/>
        <v>1.0722467623013359</v>
      </c>
      <c r="FU260" s="71">
        <f t="shared" si="1464"/>
        <v>1.0065463290168843</v>
      </c>
      <c r="FV260" s="71">
        <f t="shared" si="1465"/>
        <v>0.99994931521503838</v>
      </c>
      <c r="FW260" s="71">
        <f t="shared" si="1466"/>
        <v>0.97196352799863805</v>
      </c>
      <c r="FX260" s="71">
        <f t="shared" si="1467"/>
        <v>0.97045780193457709</v>
      </c>
      <c r="FY260" s="71">
        <f t="shared" si="1468"/>
        <v>1.129422310107137</v>
      </c>
    </row>
    <row r="261" spans="1:181" x14ac:dyDescent="0.2">
      <c r="A261" s="75" t="s">
        <v>79</v>
      </c>
      <c r="B261" s="50">
        <f t="shared" si="1470"/>
        <v>1952</v>
      </c>
      <c r="D261" s="79"/>
      <c r="E261" s="79"/>
      <c r="F261" s="79"/>
      <c r="G261" s="79"/>
      <c r="H261" s="79"/>
      <c r="J261" s="69"/>
      <c r="K261" s="69"/>
      <c r="L261" s="69"/>
      <c r="M261" s="69"/>
      <c r="N261" s="69"/>
      <c r="V261" s="70"/>
      <c r="W261" s="70"/>
      <c r="X261" s="70"/>
      <c r="Y261" s="70"/>
      <c r="Z261" s="70"/>
      <c r="AU261" s="124"/>
      <c r="AV261" s="124"/>
      <c r="AW261" s="124"/>
      <c r="AX261" s="124"/>
      <c r="AY261" s="124"/>
      <c r="BB261" s="71"/>
      <c r="BC261" s="71"/>
      <c r="BD261" s="71"/>
      <c r="BE261" s="71"/>
      <c r="BF261" s="71"/>
      <c r="BG261" s="71"/>
      <c r="BH261" s="71"/>
      <c r="BI261" s="71"/>
      <c r="BJ261" s="71"/>
      <c r="BK261" s="71"/>
      <c r="BL261" s="71"/>
      <c r="BM261" s="71"/>
      <c r="BN261" s="71"/>
      <c r="BO261" s="71"/>
      <c r="BP261" s="71"/>
      <c r="BQ261" s="71"/>
      <c r="BR261" s="71"/>
      <c r="BS261" s="71"/>
      <c r="BT261" s="71"/>
      <c r="BU261" s="72"/>
      <c r="BV261" s="71"/>
      <c r="CK261" s="72"/>
      <c r="CL261" s="72"/>
      <c r="CM261" s="72"/>
      <c r="CN261" s="72"/>
      <c r="CO261" s="72"/>
      <c r="CP261" s="72"/>
      <c r="CQ261" s="72"/>
      <c r="CR261" s="72"/>
      <c r="CS261" s="72"/>
      <c r="CT261" s="72"/>
      <c r="CU261" s="72"/>
      <c r="CX261" s="53"/>
      <c r="CZ261" s="71"/>
      <c r="DA261" s="71"/>
      <c r="DB261" s="71"/>
      <c r="DC261" s="71"/>
      <c r="DE261" s="71"/>
      <c r="DF261" s="71"/>
      <c r="DG261" s="71"/>
      <c r="DH261" s="71"/>
      <c r="DI261" s="71"/>
      <c r="DJ261" s="71"/>
      <c r="DK261" s="71"/>
      <c r="DL261" s="71"/>
      <c r="DM261" s="71"/>
      <c r="DN261" s="71"/>
      <c r="DQ261" s="71"/>
      <c r="DR261" s="71"/>
      <c r="DS261" s="71"/>
      <c r="DT261" s="71"/>
      <c r="DV261" s="71"/>
      <c r="DW261" s="71"/>
      <c r="DX261" s="71"/>
      <c r="DY261" s="71"/>
      <c r="DZ261" s="71"/>
      <c r="EB261" s="71"/>
      <c r="EC261" s="71"/>
      <c r="ED261" s="71"/>
      <c r="EE261" s="71"/>
      <c r="EG261" s="71"/>
      <c r="EH261" s="71"/>
      <c r="EI261" s="71"/>
      <c r="EJ261" s="71"/>
      <c r="EL261" s="71"/>
      <c r="EM261" s="71"/>
      <c r="EN261" s="71"/>
      <c r="EO261" s="71"/>
      <c r="EQ261" s="71"/>
      <c r="ER261" s="71"/>
      <c r="ES261" s="71"/>
      <c r="ET261" s="71"/>
      <c r="EW261" s="71"/>
      <c r="EX261" s="71"/>
      <c r="EY261" s="71"/>
      <c r="EZ261" s="71"/>
      <c r="FA261" s="71"/>
      <c r="FB261" s="71"/>
      <c r="FC261" s="71"/>
      <c r="FD261" s="71"/>
      <c r="FE261" s="71"/>
      <c r="FF261" s="71"/>
      <c r="FG261" s="71"/>
      <c r="FH261" s="71"/>
      <c r="FI261" s="71"/>
      <c r="FJ261" s="71"/>
      <c r="FK261" s="71"/>
      <c r="FM261" s="71"/>
      <c r="FN261" s="71"/>
      <c r="FO261" s="71"/>
      <c r="FQ261" s="238"/>
      <c r="FS261" s="51">
        <f t="shared" si="1469"/>
        <v>1983</v>
      </c>
      <c r="FT261" s="71">
        <f t="shared" si="1463"/>
        <v>0.97690320603544212</v>
      </c>
      <c r="FU261" s="71">
        <f t="shared" si="1464"/>
        <v>1.0051534087299989</v>
      </c>
      <c r="FV261" s="71">
        <f t="shared" si="1465"/>
        <v>1.000596864054131</v>
      </c>
      <c r="FW261" s="71">
        <f t="shared" si="1466"/>
        <v>0.97163099292183519</v>
      </c>
      <c r="FX261" s="71">
        <f t="shared" si="1467"/>
        <v>0.95255912149476962</v>
      </c>
      <c r="FY261" s="71">
        <f t="shared" si="1468"/>
        <v>1.0494620733121125</v>
      </c>
    </row>
    <row r="262" spans="1:181" x14ac:dyDescent="0.2">
      <c r="A262" s="75" t="s">
        <v>79</v>
      </c>
      <c r="B262" s="50">
        <f t="shared" si="1470"/>
        <v>1953</v>
      </c>
      <c r="D262" s="79"/>
      <c r="E262" s="79"/>
      <c r="F262" s="79"/>
      <c r="G262" s="79"/>
      <c r="H262" s="79"/>
      <c r="J262" s="69"/>
      <c r="K262" s="69"/>
      <c r="L262" s="69"/>
      <c r="M262" s="69"/>
      <c r="N262" s="69"/>
      <c r="V262" s="70"/>
      <c r="W262" s="70"/>
      <c r="X262" s="70"/>
      <c r="Y262" s="70"/>
      <c r="Z262" s="70"/>
      <c r="AU262" s="124"/>
      <c r="AV262" s="124"/>
      <c r="AW262" s="124"/>
      <c r="AX262" s="124"/>
      <c r="AY262" s="124"/>
      <c r="BB262" s="71"/>
      <c r="BC262" s="71"/>
      <c r="BD262" s="71"/>
      <c r="BE262" s="71"/>
      <c r="BF262" s="71"/>
      <c r="BG262" s="71"/>
      <c r="BH262" s="71"/>
      <c r="BI262" s="71"/>
      <c r="BJ262" s="71"/>
      <c r="BK262" s="71"/>
      <c r="BL262" s="71"/>
      <c r="BM262" s="71"/>
      <c r="BN262" s="71"/>
      <c r="BO262" s="71"/>
      <c r="BP262" s="71"/>
      <c r="BQ262" s="71"/>
      <c r="BR262" s="71"/>
      <c r="BS262" s="71"/>
      <c r="BT262" s="71"/>
      <c r="BU262" s="72"/>
      <c r="BV262" s="71"/>
      <c r="CK262" s="72"/>
      <c r="CL262" s="72"/>
      <c r="CM262" s="72"/>
      <c r="CN262" s="72"/>
      <c r="CO262" s="72"/>
      <c r="CP262" s="72"/>
      <c r="CQ262" s="72"/>
      <c r="CR262" s="72"/>
      <c r="CS262" s="72"/>
      <c r="CT262" s="72"/>
      <c r="CU262" s="72"/>
      <c r="CX262" s="53"/>
      <c r="CZ262" s="71"/>
      <c r="DA262" s="71"/>
      <c r="DB262" s="71"/>
      <c r="DC262" s="71"/>
      <c r="DE262" s="71"/>
      <c r="DF262" s="71"/>
      <c r="DG262" s="71"/>
      <c r="DH262" s="71"/>
      <c r="DI262" s="71"/>
      <c r="DJ262" s="71"/>
      <c r="DK262" s="71"/>
      <c r="DL262" s="71"/>
      <c r="DM262" s="71"/>
      <c r="DN262" s="71"/>
      <c r="DQ262" s="71"/>
      <c r="DR262" s="71"/>
      <c r="DS262" s="71"/>
      <c r="DT262" s="71"/>
      <c r="DV262" s="71"/>
      <c r="DW262" s="71"/>
      <c r="DX262" s="71"/>
      <c r="DY262" s="71"/>
      <c r="DZ262" s="71"/>
      <c r="EB262" s="71"/>
      <c r="EC262" s="71"/>
      <c r="ED262" s="71"/>
      <c r="EE262" s="71"/>
      <c r="EG262" s="71"/>
      <c r="EH262" s="71"/>
      <c r="EI262" s="71"/>
      <c r="EJ262" s="71"/>
      <c r="EL262" s="71"/>
      <c r="EM262" s="71"/>
      <c r="EN262" s="71"/>
      <c r="EO262" s="71"/>
      <c r="EQ262" s="71"/>
      <c r="ER262" s="71"/>
      <c r="ES262" s="71"/>
      <c r="ET262" s="71"/>
      <c r="EW262" s="71"/>
      <c r="EX262" s="71"/>
      <c r="EY262" s="71"/>
      <c r="EZ262" s="71"/>
      <c r="FA262" s="71"/>
      <c r="FB262" s="71"/>
      <c r="FC262" s="71"/>
      <c r="FD262" s="71"/>
      <c r="FE262" s="71"/>
      <c r="FF262" s="71"/>
      <c r="FG262" s="71"/>
      <c r="FH262" s="71"/>
      <c r="FI262" s="71"/>
      <c r="FJ262" s="71"/>
      <c r="FK262" s="71"/>
      <c r="FM262" s="71"/>
      <c r="FN262" s="71"/>
      <c r="FO262" s="71"/>
      <c r="FQ262" s="238"/>
      <c r="FS262" s="51">
        <f t="shared" si="1469"/>
        <v>1984</v>
      </c>
      <c r="FT262" s="71">
        <f t="shared" si="1463"/>
        <v>1.0167100083303586</v>
      </c>
      <c r="FU262" s="71">
        <f t="shared" si="1464"/>
        <v>1.0022501007516029</v>
      </c>
      <c r="FV262" s="71">
        <f t="shared" si="1465"/>
        <v>1.0006035226164527</v>
      </c>
      <c r="FW262" s="71">
        <f t="shared" si="1466"/>
        <v>0.97420341782982456</v>
      </c>
      <c r="FX262" s="71">
        <f t="shared" si="1467"/>
        <v>0.96688641557395183</v>
      </c>
      <c r="FY262" s="71">
        <f t="shared" si="1468"/>
        <v>1.0763012760497079</v>
      </c>
    </row>
    <row r="263" spans="1:181" x14ac:dyDescent="0.2">
      <c r="A263" s="75" t="s">
        <v>79</v>
      </c>
      <c r="B263" s="50">
        <f t="shared" si="1470"/>
        <v>1954</v>
      </c>
      <c r="D263" s="79"/>
      <c r="E263" s="79"/>
      <c r="F263" s="79"/>
      <c r="G263" s="79"/>
      <c r="H263" s="79"/>
      <c r="J263" s="69"/>
      <c r="K263" s="69"/>
      <c r="L263" s="69"/>
      <c r="M263" s="69"/>
      <c r="N263" s="69"/>
      <c r="V263" s="70"/>
      <c r="W263" s="70"/>
      <c r="X263" s="70"/>
      <c r="Y263" s="70"/>
      <c r="Z263" s="70"/>
      <c r="AU263" s="124"/>
      <c r="AV263" s="124"/>
      <c r="AW263" s="124"/>
      <c r="AX263" s="124"/>
      <c r="AY263" s="124"/>
      <c r="BB263" s="71"/>
      <c r="BC263" s="71"/>
      <c r="BD263" s="71"/>
      <c r="BE263" s="71"/>
      <c r="BF263" s="71"/>
      <c r="BG263" s="71"/>
      <c r="BH263" s="71"/>
      <c r="BI263" s="71"/>
      <c r="BJ263" s="71"/>
      <c r="BK263" s="71"/>
      <c r="BL263" s="71"/>
      <c r="BM263" s="71"/>
      <c r="BN263" s="71"/>
      <c r="BO263" s="71"/>
      <c r="BP263" s="71"/>
      <c r="BQ263" s="71"/>
      <c r="BR263" s="71"/>
      <c r="BS263" s="71"/>
      <c r="BT263" s="71"/>
      <c r="BU263" s="72"/>
      <c r="BV263" s="71"/>
      <c r="CK263" s="72"/>
      <c r="CL263" s="72"/>
      <c r="CM263" s="72"/>
      <c r="CN263" s="72"/>
      <c r="CO263" s="72"/>
      <c r="CP263" s="72"/>
      <c r="CQ263" s="72"/>
      <c r="CR263" s="72"/>
      <c r="CS263" s="72"/>
      <c r="CT263" s="72"/>
      <c r="CU263" s="72"/>
      <c r="CX263" s="53"/>
      <c r="CZ263" s="71"/>
      <c r="DA263" s="71"/>
      <c r="DB263" s="71"/>
      <c r="DC263" s="71"/>
      <c r="DE263" s="71"/>
      <c r="DF263" s="71"/>
      <c r="DG263" s="71"/>
      <c r="DH263" s="71"/>
      <c r="DI263" s="71"/>
      <c r="DJ263" s="71"/>
      <c r="DK263" s="71"/>
      <c r="DL263" s="71"/>
      <c r="DM263" s="71"/>
      <c r="DN263" s="71"/>
      <c r="DQ263" s="71"/>
      <c r="DR263" s="71"/>
      <c r="DS263" s="71"/>
      <c r="DT263" s="71"/>
      <c r="DV263" s="71"/>
      <c r="DW263" s="71"/>
      <c r="DX263" s="71"/>
      <c r="DY263" s="71"/>
      <c r="DZ263" s="71"/>
      <c r="EB263" s="71"/>
      <c r="EC263" s="71"/>
      <c r="ED263" s="71"/>
      <c r="EE263" s="71"/>
      <c r="EG263" s="71"/>
      <c r="EH263" s="71"/>
      <c r="EI263" s="71"/>
      <c r="EJ263" s="71"/>
      <c r="EL263" s="71"/>
      <c r="EM263" s="71"/>
      <c r="EN263" s="71"/>
      <c r="EO263" s="71"/>
      <c r="EQ263" s="71"/>
      <c r="ER263" s="71"/>
      <c r="ES263" s="71"/>
      <c r="ET263" s="71"/>
      <c r="EW263" s="71"/>
      <c r="EX263" s="71"/>
      <c r="EY263" s="71"/>
      <c r="EZ263" s="71"/>
      <c r="FA263" s="71"/>
      <c r="FB263" s="71"/>
      <c r="FC263" s="71"/>
      <c r="FD263" s="71"/>
      <c r="FE263" s="71"/>
      <c r="FF263" s="71"/>
      <c r="FG263" s="71"/>
      <c r="FH263" s="71"/>
      <c r="FI263" s="71"/>
      <c r="FJ263" s="71"/>
      <c r="FK263" s="71"/>
      <c r="FM263" s="71"/>
      <c r="FN263" s="71"/>
      <c r="FO263" s="71"/>
      <c r="FQ263" s="238"/>
      <c r="FS263" s="51">
        <f t="shared" si="1469"/>
        <v>1985</v>
      </c>
      <c r="FT263" s="71">
        <f t="shared" si="1463"/>
        <v>1</v>
      </c>
      <c r="FU263" s="71">
        <f t="shared" si="1464"/>
        <v>1</v>
      </c>
      <c r="FV263" s="71">
        <f t="shared" si="1465"/>
        <v>1</v>
      </c>
      <c r="FW263" s="71">
        <f t="shared" si="1466"/>
        <v>1</v>
      </c>
      <c r="FX263" s="71">
        <f t="shared" si="1467"/>
        <v>1</v>
      </c>
      <c r="FY263" s="71">
        <f t="shared" si="1468"/>
        <v>1</v>
      </c>
    </row>
    <row r="264" spans="1:181" x14ac:dyDescent="0.2">
      <c r="A264" s="75" t="s">
        <v>79</v>
      </c>
      <c r="B264" s="50">
        <f t="shared" si="1470"/>
        <v>1955</v>
      </c>
      <c r="D264" s="79"/>
      <c r="E264" s="79"/>
      <c r="F264" s="79"/>
      <c r="G264" s="79"/>
      <c r="H264" s="79"/>
      <c r="J264" s="69"/>
      <c r="K264" s="69"/>
      <c r="L264" s="69"/>
      <c r="M264" s="69"/>
      <c r="N264" s="69"/>
      <c r="V264" s="70"/>
      <c r="W264" s="70"/>
      <c r="X264" s="70"/>
      <c r="Y264" s="70"/>
      <c r="Z264" s="70"/>
      <c r="AU264" s="124"/>
      <c r="AV264" s="124"/>
      <c r="AW264" s="124"/>
      <c r="AX264" s="124"/>
      <c r="AY264" s="124"/>
      <c r="BB264" s="71"/>
      <c r="BC264" s="71"/>
      <c r="BD264" s="71"/>
      <c r="BE264" s="71"/>
      <c r="BF264" s="71"/>
      <c r="BG264" s="71"/>
      <c r="BH264" s="71"/>
      <c r="BI264" s="71"/>
      <c r="BJ264" s="71"/>
      <c r="BK264" s="71"/>
      <c r="BL264" s="71"/>
      <c r="BM264" s="71"/>
      <c r="BN264" s="71"/>
      <c r="BO264" s="71"/>
      <c r="BP264" s="71"/>
      <c r="BQ264" s="71"/>
      <c r="BR264" s="71"/>
      <c r="BS264" s="71"/>
      <c r="BT264" s="71"/>
      <c r="BU264" s="72"/>
      <c r="BV264" s="71"/>
      <c r="CK264" s="72"/>
      <c r="CL264" s="72"/>
      <c r="CM264" s="72"/>
      <c r="CN264" s="72"/>
      <c r="CO264" s="72"/>
      <c r="CP264" s="72"/>
      <c r="CQ264" s="72"/>
      <c r="CR264" s="72"/>
      <c r="CS264" s="72"/>
      <c r="CT264" s="72"/>
      <c r="CU264" s="72"/>
      <c r="CX264" s="53"/>
      <c r="CZ264" s="71"/>
      <c r="DA264" s="71"/>
      <c r="DB264" s="71"/>
      <c r="DC264" s="71"/>
      <c r="DE264" s="71"/>
      <c r="DF264" s="71"/>
      <c r="DG264" s="71"/>
      <c r="DH264" s="71"/>
      <c r="DI264" s="71"/>
      <c r="DJ264" s="71"/>
      <c r="DK264" s="71"/>
      <c r="DL264" s="71"/>
      <c r="DM264" s="71"/>
      <c r="DN264" s="71"/>
      <c r="DQ264" s="71"/>
      <c r="DR264" s="71"/>
      <c r="DS264" s="71"/>
      <c r="DT264" s="71"/>
      <c r="DV264" s="71"/>
      <c r="DW264" s="71"/>
      <c r="DX264" s="71"/>
      <c r="DY264" s="71"/>
      <c r="DZ264" s="71"/>
      <c r="EB264" s="71"/>
      <c r="EC264" s="71"/>
      <c r="ED264" s="71"/>
      <c r="EE264" s="71"/>
      <c r="EG264" s="71"/>
      <c r="EH264" s="71"/>
      <c r="EI264" s="71"/>
      <c r="EJ264" s="71"/>
      <c r="EL264" s="71"/>
      <c r="EM264" s="71"/>
      <c r="EN264" s="71"/>
      <c r="EO264" s="71"/>
      <c r="EQ264" s="71"/>
      <c r="ER264" s="71"/>
      <c r="ES264" s="71"/>
      <c r="ET264" s="71"/>
      <c r="EW264" s="71"/>
      <c r="EX264" s="71"/>
      <c r="EY264" s="71"/>
      <c r="EZ264" s="71"/>
      <c r="FA264" s="71"/>
      <c r="FB264" s="71"/>
      <c r="FC264" s="71"/>
      <c r="FD264" s="71"/>
      <c r="FE264" s="71"/>
      <c r="FF264" s="71"/>
      <c r="FG264" s="71"/>
      <c r="FH264" s="71"/>
      <c r="FI264" s="71"/>
      <c r="FJ264" s="71"/>
      <c r="FK264" s="71"/>
      <c r="FM264" s="71"/>
      <c r="FN264" s="71"/>
      <c r="FO264" s="71"/>
      <c r="FQ264" s="238"/>
      <c r="FS264" s="51">
        <f t="shared" si="1469"/>
        <v>1986</v>
      </c>
      <c r="FT264" s="71">
        <f t="shared" si="1463"/>
        <v>0.95156867699627701</v>
      </c>
      <c r="FU264" s="71">
        <f t="shared" si="1464"/>
        <v>0.99667118858881454</v>
      </c>
      <c r="FV264" s="71">
        <f t="shared" si="1465"/>
        <v>1.0004138300415719</v>
      </c>
      <c r="FW264" s="71">
        <f t="shared" si="1466"/>
        <v>1.0037010889223403</v>
      </c>
      <c r="FX264" s="71">
        <f t="shared" si="1467"/>
        <v>0.955903368953398</v>
      </c>
      <c r="FY264" s="71">
        <f t="shared" si="1468"/>
        <v>0.99469551408331602</v>
      </c>
    </row>
    <row r="265" spans="1:181" x14ac:dyDescent="0.2">
      <c r="A265" s="75" t="s">
        <v>79</v>
      </c>
      <c r="B265" s="50">
        <f t="shared" si="1470"/>
        <v>1956</v>
      </c>
      <c r="D265" s="79"/>
      <c r="E265" s="79"/>
      <c r="F265" s="79"/>
      <c r="G265" s="79"/>
      <c r="H265" s="79"/>
      <c r="J265" s="69"/>
      <c r="K265" s="69"/>
      <c r="L265" s="69"/>
      <c r="M265" s="69"/>
      <c r="N265" s="69"/>
      <c r="V265" s="70"/>
      <c r="W265" s="70"/>
      <c r="X265" s="70"/>
      <c r="Y265" s="70"/>
      <c r="Z265" s="70"/>
      <c r="AU265" s="124"/>
      <c r="AV265" s="124"/>
      <c r="AW265" s="124"/>
      <c r="AX265" s="124"/>
      <c r="AY265" s="124"/>
      <c r="BB265" s="71"/>
      <c r="BC265" s="71"/>
      <c r="BD265" s="71"/>
      <c r="BE265" s="71"/>
      <c r="BF265" s="71"/>
      <c r="BG265" s="71"/>
      <c r="BH265" s="71"/>
      <c r="BI265" s="71"/>
      <c r="BJ265" s="71"/>
      <c r="BK265" s="71"/>
      <c r="BL265" s="71"/>
      <c r="BM265" s="71"/>
      <c r="BN265" s="71"/>
      <c r="BO265" s="71"/>
      <c r="BP265" s="71"/>
      <c r="BQ265" s="71"/>
      <c r="BR265" s="71"/>
      <c r="BS265" s="71"/>
      <c r="BT265" s="71"/>
      <c r="BU265" s="72"/>
      <c r="BV265" s="71"/>
      <c r="CK265" s="72"/>
      <c r="CL265" s="72"/>
      <c r="CM265" s="72"/>
      <c r="CN265" s="72"/>
      <c r="CO265" s="72"/>
      <c r="CP265" s="72"/>
      <c r="CQ265" s="72"/>
      <c r="CR265" s="72"/>
      <c r="CS265" s="72"/>
      <c r="CT265" s="72"/>
      <c r="CU265" s="72"/>
      <c r="CX265" s="53"/>
      <c r="CZ265" s="71"/>
      <c r="DA265" s="71"/>
      <c r="DB265" s="71"/>
      <c r="DC265" s="71"/>
      <c r="DE265" s="71"/>
      <c r="DF265" s="71"/>
      <c r="DG265" s="71"/>
      <c r="DH265" s="71"/>
      <c r="DI265" s="71"/>
      <c r="DJ265" s="71"/>
      <c r="DK265" s="71"/>
      <c r="DL265" s="71"/>
      <c r="DM265" s="71"/>
      <c r="DN265" s="71"/>
      <c r="DQ265" s="71"/>
      <c r="DR265" s="71"/>
      <c r="DS265" s="71"/>
      <c r="DT265" s="71"/>
      <c r="DV265" s="71"/>
      <c r="DW265" s="71"/>
      <c r="DX265" s="71"/>
      <c r="DY265" s="71"/>
      <c r="DZ265" s="71"/>
      <c r="EB265" s="71"/>
      <c r="EC265" s="71"/>
      <c r="ED265" s="71"/>
      <c r="EE265" s="71"/>
      <c r="EG265" s="71"/>
      <c r="EH265" s="71"/>
      <c r="EI265" s="71"/>
      <c r="EJ265" s="71"/>
      <c r="EL265" s="71"/>
      <c r="EM265" s="71"/>
      <c r="EN265" s="71"/>
      <c r="EO265" s="71"/>
      <c r="EQ265" s="71"/>
      <c r="ER265" s="71"/>
      <c r="ES265" s="71"/>
      <c r="ET265" s="71"/>
      <c r="EW265" s="71"/>
      <c r="EX265" s="71"/>
      <c r="EY265" s="71"/>
      <c r="EZ265" s="71"/>
      <c r="FA265" s="71"/>
      <c r="FB265" s="71"/>
      <c r="FC265" s="71"/>
      <c r="FD265" s="71"/>
      <c r="FE265" s="71"/>
      <c r="FF265" s="71"/>
      <c r="FG265" s="71"/>
      <c r="FH265" s="71"/>
      <c r="FI265" s="71"/>
      <c r="FJ265" s="71"/>
      <c r="FK265" s="71"/>
      <c r="FM265" s="71"/>
      <c r="FN265" s="71"/>
      <c r="FO265" s="71"/>
      <c r="FQ265" s="238"/>
      <c r="FS265" s="51">
        <f t="shared" si="1469"/>
        <v>1987</v>
      </c>
      <c r="FT265" s="71">
        <f t="shared" si="1463"/>
        <v>0.94019743201710326</v>
      </c>
      <c r="FU265" s="71">
        <f t="shared" si="1464"/>
        <v>0.99324552896212859</v>
      </c>
      <c r="FV265" s="71">
        <f t="shared" si="1465"/>
        <v>1.0004743135255267</v>
      </c>
      <c r="FW265" s="71">
        <f t="shared" si="1466"/>
        <v>1.0142945454931662</v>
      </c>
      <c r="FX265" s="71">
        <f t="shared" si="1467"/>
        <v>0.95798285799065419</v>
      </c>
      <c r="FY265" s="71">
        <f t="shared" si="1468"/>
        <v>0.97372130173415794</v>
      </c>
    </row>
    <row r="266" spans="1:181" x14ac:dyDescent="0.2">
      <c r="A266" s="75" t="s">
        <v>79</v>
      </c>
      <c r="B266" s="50">
        <f t="shared" si="1470"/>
        <v>1957</v>
      </c>
      <c r="D266" s="79"/>
      <c r="E266" s="79"/>
      <c r="F266" s="79"/>
      <c r="G266" s="79"/>
      <c r="H266" s="79"/>
      <c r="J266" s="69"/>
      <c r="K266" s="69"/>
      <c r="L266" s="69"/>
      <c r="M266" s="69"/>
      <c r="N266" s="69"/>
      <c r="V266" s="70"/>
      <c r="W266" s="70"/>
      <c r="X266" s="70"/>
      <c r="Y266" s="70"/>
      <c r="Z266" s="70"/>
      <c r="AU266" s="124"/>
      <c r="AV266" s="124"/>
      <c r="AW266" s="124"/>
      <c r="AX266" s="124"/>
      <c r="AY266" s="124"/>
      <c r="BB266" s="71"/>
      <c r="BC266" s="71"/>
      <c r="BD266" s="71"/>
      <c r="BE266" s="71"/>
      <c r="BF266" s="71"/>
      <c r="BG266" s="71"/>
      <c r="BH266" s="71"/>
      <c r="BI266" s="71"/>
      <c r="BJ266" s="71"/>
      <c r="BK266" s="71"/>
      <c r="BL266" s="71"/>
      <c r="BM266" s="71"/>
      <c r="BN266" s="71"/>
      <c r="BO266" s="71"/>
      <c r="BP266" s="71"/>
      <c r="BQ266" s="71"/>
      <c r="BR266" s="71"/>
      <c r="BS266" s="71"/>
      <c r="BT266" s="71"/>
      <c r="BU266" s="72"/>
      <c r="BV266" s="71"/>
      <c r="CK266" s="72"/>
      <c r="CL266" s="72"/>
      <c r="CM266" s="72"/>
      <c r="CN266" s="72"/>
      <c r="CO266" s="72"/>
      <c r="CP266" s="72"/>
      <c r="CQ266" s="72"/>
      <c r="CR266" s="72"/>
      <c r="CS266" s="72"/>
      <c r="CT266" s="72"/>
      <c r="CU266" s="72"/>
      <c r="CX266" s="53"/>
      <c r="CZ266" s="71"/>
      <c r="DA266" s="71"/>
      <c r="DB266" s="71"/>
      <c r="DC266" s="71"/>
      <c r="DE266" s="71"/>
      <c r="DF266" s="71"/>
      <c r="DG266" s="71"/>
      <c r="DH266" s="71"/>
      <c r="DI266" s="71"/>
      <c r="DJ266" s="71"/>
      <c r="DK266" s="71"/>
      <c r="DL266" s="71"/>
      <c r="DM266" s="71"/>
      <c r="DN266" s="71"/>
      <c r="DQ266" s="71"/>
      <c r="DR266" s="71"/>
      <c r="DS266" s="71"/>
      <c r="DT266" s="71"/>
      <c r="DV266" s="71"/>
      <c r="DW266" s="71"/>
      <c r="DX266" s="71"/>
      <c r="DY266" s="71"/>
      <c r="DZ266" s="71"/>
      <c r="EB266" s="71"/>
      <c r="EC266" s="71"/>
      <c r="ED266" s="71"/>
      <c r="EE266" s="71"/>
      <c r="EG266" s="71"/>
      <c r="EH266" s="71"/>
      <c r="EI266" s="71"/>
      <c r="EJ266" s="71"/>
      <c r="EL266" s="71"/>
      <c r="EM266" s="71"/>
      <c r="EN266" s="71"/>
      <c r="EO266" s="71"/>
      <c r="EQ266" s="71"/>
      <c r="ER266" s="71"/>
      <c r="ES266" s="71"/>
      <c r="ET266" s="71"/>
      <c r="EW266" s="71"/>
      <c r="EX266" s="71"/>
      <c r="EY266" s="71"/>
      <c r="EZ266" s="71"/>
      <c r="FA266" s="71"/>
      <c r="FB266" s="71"/>
      <c r="FC266" s="71"/>
      <c r="FD266" s="71"/>
      <c r="FE266" s="71"/>
      <c r="FF266" s="71"/>
      <c r="FG266" s="71"/>
      <c r="FH266" s="71"/>
      <c r="FI266" s="71"/>
      <c r="FJ266" s="71"/>
      <c r="FK266" s="71"/>
      <c r="FM266" s="71"/>
      <c r="FN266" s="71"/>
      <c r="FO266" s="71"/>
      <c r="FQ266" s="238"/>
      <c r="FS266" s="51">
        <f t="shared" si="1469"/>
        <v>1988</v>
      </c>
      <c r="FT266" s="71">
        <f t="shared" si="1463"/>
        <v>0.98388769139033261</v>
      </c>
      <c r="FU266" s="71">
        <f t="shared" si="1464"/>
        <v>0.99232194678952035</v>
      </c>
      <c r="FV266" s="71">
        <f t="shared" si="1465"/>
        <v>1.0002560190795233</v>
      </c>
      <c r="FW266" s="71">
        <f t="shared" si="1466"/>
        <v>1.0233318675844134</v>
      </c>
      <c r="FX266" s="71">
        <f t="shared" si="1467"/>
        <v>0.99817545788066397</v>
      </c>
      <c r="FY266" s="71">
        <f t="shared" si="1468"/>
        <v>0.97041694436778003</v>
      </c>
    </row>
    <row r="267" spans="1:181" x14ac:dyDescent="0.2">
      <c r="A267" s="75" t="s">
        <v>79</v>
      </c>
      <c r="B267" s="50">
        <f t="shared" si="1470"/>
        <v>1958</v>
      </c>
      <c r="D267" s="79"/>
      <c r="E267" s="79"/>
      <c r="F267" s="79"/>
      <c r="G267" s="79"/>
      <c r="H267" s="79"/>
      <c r="J267" s="69"/>
      <c r="K267" s="69"/>
      <c r="L267" s="69"/>
      <c r="M267" s="69"/>
      <c r="N267" s="69"/>
      <c r="V267" s="70"/>
      <c r="W267" s="70"/>
      <c r="X267" s="70"/>
      <c r="Y267" s="70"/>
      <c r="Z267" s="70"/>
      <c r="AU267" s="124"/>
      <c r="AV267" s="124"/>
      <c r="AW267" s="124"/>
      <c r="AX267" s="124"/>
      <c r="AY267" s="124"/>
      <c r="BB267" s="71"/>
      <c r="BC267" s="71"/>
      <c r="BD267" s="71"/>
      <c r="BE267" s="71"/>
      <c r="BF267" s="71"/>
      <c r="BG267" s="71"/>
      <c r="BH267" s="71"/>
      <c r="BI267" s="71"/>
      <c r="BJ267" s="71"/>
      <c r="BK267" s="71"/>
      <c r="BL267" s="71"/>
      <c r="BM267" s="71"/>
      <c r="BN267" s="71"/>
      <c r="BO267" s="71"/>
      <c r="BP267" s="71"/>
      <c r="BQ267" s="71"/>
      <c r="BR267" s="71"/>
      <c r="BS267" s="71"/>
      <c r="BT267" s="71"/>
      <c r="BU267" s="72"/>
      <c r="BV267" s="71"/>
      <c r="CK267" s="72"/>
      <c r="CL267" s="72"/>
      <c r="CM267" s="72"/>
      <c r="CN267" s="72"/>
      <c r="CO267" s="72"/>
      <c r="CP267" s="72"/>
      <c r="CQ267" s="72"/>
      <c r="CR267" s="72"/>
      <c r="CS267" s="72"/>
      <c r="CT267" s="72"/>
      <c r="CU267" s="72"/>
      <c r="CX267" s="53"/>
      <c r="CZ267" s="71"/>
      <c r="DA267" s="71"/>
      <c r="DB267" s="71"/>
      <c r="DC267" s="71"/>
      <c r="DE267" s="71"/>
      <c r="DF267" s="71"/>
      <c r="DG267" s="71"/>
      <c r="DH267" s="71"/>
      <c r="DI267" s="71"/>
      <c r="DJ267" s="71"/>
      <c r="DK267" s="71"/>
      <c r="DL267" s="71"/>
      <c r="DM267" s="71"/>
      <c r="DN267" s="71"/>
      <c r="DQ267" s="71"/>
      <c r="DR267" s="71"/>
      <c r="DS267" s="71"/>
      <c r="DT267" s="71"/>
      <c r="DV267" s="71"/>
      <c r="DW267" s="71"/>
      <c r="DX267" s="71"/>
      <c r="DY267" s="71"/>
      <c r="DZ267" s="71"/>
      <c r="EB267" s="71"/>
      <c r="EC267" s="71"/>
      <c r="ED267" s="71"/>
      <c r="EE267" s="71"/>
      <c r="EG267" s="71"/>
      <c r="EH267" s="71"/>
      <c r="EI267" s="71"/>
      <c r="EJ267" s="71"/>
      <c r="EL267" s="71"/>
      <c r="EM267" s="71"/>
      <c r="EN267" s="71"/>
      <c r="EO267" s="71"/>
      <c r="EQ267" s="71"/>
      <c r="ER267" s="71"/>
      <c r="ES267" s="71"/>
      <c r="ET267" s="71"/>
      <c r="EW267" s="71"/>
      <c r="EX267" s="71"/>
      <c r="EY267" s="71"/>
      <c r="EZ267" s="71"/>
      <c r="FA267" s="71"/>
      <c r="FB267" s="71"/>
      <c r="FC267" s="71"/>
      <c r="FD267" s="71"/>
      <c r="FE267" s="71"/>
      <c r="FF267" s="71"/>
      <c r="FG267" s="71"/>
      <c r="FH267" s="71"/>
      <c r="FI267" s="71"/>
      <c r="FJ267" s="71"/>
      <c r="FK267" s="71"/>
      <c r="FM267" s="71"/>
      <c r="FN267" s="71"/>
      <c r="FO267" s="71"/>
      <c r="FQ267" s="238"/>
      <c r="FS267" s="51">
        <f t="shared" si="1469"/>
        <v>1989</v>
      </c>
      <c r="FT267" s="71">
        <f t="shared" si="1463"/>
        <v>0.9976973135209507</v>
      </c>
      <c r="FU267" s="71">
        <f t="shared" si="1464"/>
        <v>0.99138806219590991</v>
      </c>
      <c r="FV267" s="71">
        <f t="shared" si="1465"/>
        <v>0.99994917675899164</v>
      </c>
      <c r="FW267" s="71">
        <f t="shared" si="1466"/>
        <v>1.0319717197263549</v>
      </c>
      <c r="FX267" s="71">
        <f t="shared" si="1467"/>
        <v>1.0080703063851311</v>
      </c>
      <c r="FY267" s="71">
        <f t="shared" si="1468"/>
        <v>0.96742782019508777</v>
      </c>
    </row>
    <row r="268" spans="1:181" x14ac:dyDescent="0.2">
      <c r="A268" s="75" t="s">
        <v>79</v>
      </c>
      <c r="B268" s="50">
        <f t="shared" si="1470"/>
        <v>1959</v>
      </c>
      <c r="D268" s="79"/>
      <c r="E268" s="79"/>
      <c r="F268" s="79"/>
      <c r="G268" s="79"/>
      <c r="H268" s="79"/>
      <c r="J268" s="69"/>
      <c r="K268" s="69"/>
      <c r="L268" s="69"/>
      <c r="M268" s="69"/>
      <c r="N268" s="69"/>
      <c r="V268" s="70"/>
      <c r="W268" s="70"/>
      <c r="X268" s="70"/>
      <c r="Y268" s="70"/>
      <c r="Z268" s="70"/>
      <c r="AU268" s="124"/>
      <c r="AV268" s="124"/>
      <c r="AW268" s="124"/>
      <c r="AX268" s="124"/>
      <c r="AY268" s="124"/>
      <c r="BB268" s="71"/>
      <c r="BC268" s="71"/>
      <c r="BD268" s="71"/>
      <c r="BE268" s="71"/>
      <c r="BF268" s="71"/>
      <c r="BG268" s="71"/>
      <c r="BH268" s="71"/>
      <c r="BI268" s="71"/>
      <c r="BJ268" s="71"/>
      <c r="BK268" s="71"/>
      <c r="BL268" s="71"/>
      <c r="BM268" s="71"/>
      <c r="BN268" s="71"/>
      <c r="BO268" s="71"/>
      <c r="BP268" s="71"/>
      <c r="BQ268" s="71"/>
      <c r="BR268" s="71"/>
      <c r="BS268" s="71"/>
      <c r="BT268" s="71"/>
      <c r="BU268" s="72"/>
      <c r="BV268" s="71"/>
      <c r="CK268" s="72"/>
      <c r="CL268" s="72"/>
      <c r="CM268" s="72"/>
      <c r="CN268" s="72"/>
      <c r="CO268" s="72"/>
      <c r="CP268" s="72"/>
      <c r="CQ268" s="72"/>
      <c r="CR268" s="72"/>
      <c r="CS268" s="72"/>
      <c r="CT268" s="72"/>
      <c r="CU268" s="72"/>
      <c r="CX268" s="53"/>
      <c r="CZ268" s="71"/>
      <c r="DA268" s="71"/>
      <c r="DB268" s="71"/>
      <c r="DC268" s="71"/>
      <c r="DE268" s="71"/>
      <c r="DF268" s="71"/>
      <c r="DG268" s="71"/>
      <c r="DH268" s="71"/>
      <c r="DI268" s="71"/>
      <c r="DJ268" s="71"/>
      <c r="DK268" s="71"/>
      <c r="DL268" s="71"/>
      <c r="DM268" s="71"/>
      <c r="DN268" s="71"/>
      <c r="DQ268" s="71"/>
      <c r="DR268" s="71"/>
      <c r="DS268" s="71"/>
      <c r="DT268" s="71"/>
      <c r="DV268" s="71"/>
      <c r="DW268" s="71"/>
      <c r="DX268" s="71"/>
      <c r="DY268" s="71"/>
      <c r="DZ268" s="71"/>
      <c r="EB268" s="71"/>
      <c r="EC268" s="71"/>
      <c r="ED268" s="71"/>
      <c r="EE268" s="71"/>
      <c r="EG268" s="71"/>
      <c r="EH268" s="71"/>
      <c r="EI268" s="71"/>
      <c r="EJ268" s="71"/>
      <c r="EL268" s="71"/>
      <c r="EM268" s="71"/>
      <c r="EN268" s="71"/>
      <c r="EO268" s="71"/>
      <c r="EQ268" s="71"/>
      <c r="ER268" s="71"/>
      <c r="ES268" s="71"/>
      <c r="ET268" s="71"/>
      <c r="EW268" s="71"/>
      <c r="EX268" s="71"/>
      <c r="EY268" s="71"/>
      <c r="EZ268" s="71"/>
      <c r="FA268" s="71"/>
      <c r="FB268" s="71"/>
      <c r="FC268" s="71"/>
      <c r="FD268" s="71"/>
      <c r="FE268" s="71"/>
      <c r="FF268" s="71"/>
      <c r="FG268" s="71"/>
      <c r="FH268" s="71"/>
      <c r="FI268" s="71"/>
      <c r="FJ268" s="71"/>
      <c r="FK268" s="71"/>
      <c r="FM268" s="71"/>
      <c r="FN268" s="71"/>
      <c r="FO268" s="71"/>
      <c r="FQ268" s="238"/>
      <c r="FS268" s="51">
        <f t="shared" si="1469"/>
        <v>1990</v>
      </c>
      <c r="FT268" s="71">
        <f t="shared" si="1463"/>
        <v>0.85896381009086054</v>
      </c>
      <c r="FU268" s="71">
        <f t="shared" si="1464"/>
        <v>0.9903680493963013</v>
      </c>
      <c r="FV268" s="71">
        <f t="shared" si="1465"/>
        <v>1.0005906848477908</v>
      </c>
      <c r="FW268" s="71">
        <f t="shared" si="1466"/>
        <v>1.0406665091092175</v>
      </c>
      <c r="FX268" s="71">
        <f t="shared" si="1467"/>
        <v>0.91181772364982738</v>
      </c>
      <c r="FY268" s="71">
        <f t="shared" si="1468"/>
        <v>0.91348660242470259</v>
      </c>
    </row>
    <row r="269" spans="1:181" x14ac:dyDescent="0.2">
      <c r="A269" s="75" t="s">
        <v>79</v>
      </c>
      <c r="B269" s="50">
        <f t="shared" si="1470"/>
        <v>1960</v>
      </c>
      <c r="D269" s="79">
        <f>Northeast!D269</f>
        <v>1964.0050000000001</v>
      </c>
      <c r="E269" s="79">
        <f>Midwest!D269</f>
        <v>2385.4859999999999</v>
      </c>
      <c r="F269" s="79">
        <f>South!D270</f>
        <v>1519.2920000000001</v>
      </c>
      <c r="G269" s="79">
        <f>West!D270</f>
        <v>775.61400000000003</v>
      </c>
      <c r="H269" s="79">
        <f>SUM(D269:G269)</f>
        <v>6644.3970000000008</v>
      </c>
      <c r="J269" s="69"/>
      <c r="K269" s="69"/>
      <c r="L269" s="69"/>
      <c r="M269" s="69"/>
      <c r="N269" s="69"/>
      <c r="V269" s="70"/>
      <c r="W269" s="70"/>
      <c r="X269" s="70"/>
      <c r="Y269" s="70"/>
      <c r="Z269" s="70"/>
      <c r="AU269" s="124"/>
      <c r="AV269" s="124"/>
      <c r="AW269" s="124"/>
      <c r="AX269" s="124"/>
      <c r="AY269" s="124"/>
      <c r="BB269" s="71"/>
      <c r="BC269" s="71"/>
      <c r="BD269" s="71"/>
      <c r="BE269" s="71"/>
      <c r="BF269" s="71"/>
      <c r="BG269" s="71"/>
      <c r="BH269" s="71"/>
      <c r="BI269" s="71"/>
      <c r="BJ269" s="71"/>
      <c r="BK269" s="71"/>
      <c r="BL269" s="71"/>
      <c r="BM269" s="71"/>
      <c r="BN269" s="71"/>
      <c r="BO269" s="71"/>
      <c r="BP269" s="71"/>
      <c r="BQ269" s="71"/>
      <c r="BR269" s="71"/>
      <c r="BS269" s="71"/>
      <c r="BT269" s="71"/>
      <c r="BU269" s="72"/>
      <c r="BV269" s="71"/>
      <c r="CK269" s="72"/>
      <c r="CL269" s="72"/>
      <c r="CM269" s="72"/>
      <c r="CN269" s="72"/>
      <c r="CO269" s="72"/>
      <c r="CP269" s="72"/>
      <c r="CQ269" s="72"/>
      <c r="CR269" s="72"/>
      <c r="CS269" s="72"/>
      <c r="CT269" s="72"/>
      <c r="CU269" s="72"/>
      <c r="CX269" s="53"/>
      <c r="CZ269" s="71"/>
      <c r="DA269" s="71"/>
      <c r="DB269" s="71"/>
      <c r="DC269" s="71"/>
      <c r="DE269" s="71"/>
      <c r="DF269" s="71"/>
      <c r="DG269" s="71"/>
      <c r="DH269" s="71"/>
      <c r="DI269" s="71"/>
      <c r="DJ269" s="71"/>
      <c r="DK269" s="71"/>
      <c r="DL269" s="71"/>
      <c r="DM269" s="71"/>
      <c r="DN269" s="71"/>
      <c r="DQ269" s="71"/>
      <c r="DR269" s="71"/>
      <c r="DS269" s="71"/>
      <c r="DT269" s="71"/>
      <c r="DV269" s="71"/>
      <c r="DW269" s="71"/>
      <c r="DX269" s="71"/>
      <c r="DY269" s="71"/>
      <c r="DZ269" s="71"/>
      <c r="EB269" s="71"/>
      <c r="EC269" s="71"/>
      <c r="ED269" s="71"/>
      <c r="EE269" s="71"/>
      <c r="EG269" s="71"/>
      <c r="EH269" s="71"/>
      <c r="EI269" s="71"/>
      <c r="EJ269" s="71"/>
      <c r="EL269" s="71"/>
      <c r="EM269" s="71"/>
      <c r="EN269" s="71"/>
      <c r="EO269" s="71"/>
      <c r="EQ269" s="71"/>
      <c r="ER269" s="71"/>
      <c r="ES269" s="71"/>
      <c r="ET269" s="71"/>
      <c r="EW269" s="71"/>
      <c r="EX269" s="71"/>
      <c r="EY269" s="71"/>
      <c r="EZ269" s="71"/>
      <c r="FA269" s="71"/>
      <c r="FB269" s="71"/>
      <c r="FC269" s="71"/>
      <c r="FD269" s="71"/>
      <c r="FE269" s="71"/>
      <c r="FF269" s="71"/>
      <c r="FG269" s="71"/>
      <c r="FH269" s="71"/>
      <c r="FI269" s="71"/>
      <c r="FJ269" s="71"/>
      <c r="FK269" s="71"/>
      <c r="FM269" s="71"/>
      <c r="FN269" s="71"/>
      <c r="FO269" s="71"/>
      <c r="FQ269" s="238"/>
      <c r="FS269" s="51">
        <f t="shared" si="1469"/>
        <v>1991</v>
      </c>
      <c r="FT269" s="71">
        <f t="shared" si="1463"/>
        <v>0.87861495644961796</v>
      </c>
      <c r="FU269" s="71">
        <f t="shared" si="1464"/>
        <v>0.98946202010170081</v>
      </c>
      <c r="FV269" s="71">
        <f t="shared" si="1465"/>
        <v>1.0011792825028547</v>
      </c>
      <c r="FW269" s="71">
        <f t="shared" si="1466"/>
        <v>1.0472670642079536</v>
      </c>
      <c r="FX269" s="71">
        <f t="shared" si="1467"/>
        <v>0.9341639364755201</v>
      </c>
      <c r="FY269" s="71">
        <f t="shared" si="1468"/>
        <v>0.90658194626196731</v>
      </c>
    </row>
    <row r="270" spans="1:181" x14ac:dyDescent="0.2">
      <c r="A270" s="75" t="s">
        <v>79</v>
      </c>
      <c r="B270" s="50">
        <f t="shared" si="1470"/>
        <v>1961</v>
      </c>
      <c r="D270" s="79">
        <f>Northeast!D270</f>
        <v>2030.0330000000001</v>
      </c>
      <c r="E270" s="79">
        <f>Midwest!D270</f>
        <v>2439.6860000000001</v>
      </c>
      <c r="F270" s="79">
        <f>South!D271</f>
        <v>1506.9880000000001</v>
      </c>
      <c r="G270" s="79">
        <f>West!D271</f>
        <v>792.577</v>
      </c>
      <c r="H270" s="79">
        <f t="shared" ref="H270:H288" si="1471">SUM(D270:G270)</f>
        <v>6769.2840000000006</v>
      </c>
      <c r="J270" s="69"/>
      <c r="K270" s="69"/>
      <c r="L270" s="69"/>
      <c r="M270" s="69"/>
      <c r="N270" s="69"/>
      <c r="V270" s="70"/>
      <c r="W270" s="70"/>
      <c r="X270" s="70"/>
      <c r="Y270" s="70"/>
      <c r="Z270" s="70"/>
      <c r="AU270" s="124"/>
      <c r="AV270" s="124"/>
      <c r="AW270" s="124"/>
      <c r="AX270" s="124"/>
      <c r="AY270" s="124"/>
      <c r="BB270" s="71"/>
      <c r="BC270" s="71"/>
      <c r="BD270" s="71"/>
      <c r="BE270" s="71"/>
      <c r="BF270" s="71"/>
      <c r="BG270" s="71"/>
      <c r="BH270" s="71"/>
      <c r="BI270" s="71"/>
      <c r="BJ270" s="71"/>
      <c r="BK270" s="71"/>
      <c r="BL270" s="71"/>
      <c r="BM270" s="71"/>
      <c r="BN270" s="71"/>
      <c r="BO270" s="71"/>
      <c r="BP270" s="71"/>
      <c r="BQ270" s="71"/>
      <c r="BR270" s="71"/>
      <c r="BS270" s="71"/>
      <c r="BT270" s="71"/>
      <c r="BU270" s="72"/>
      <c r="BV270" s="71"/>
      <c r="CK270" s="72"/>
      <c r="CL270" s="72"/>
      <c r="CM270" s="72"/>
      <c r="CN270" s="72"/>
      <c r="CO270" s="72"/>
      <c r="CP270" s="72"/>
      <c r="CQ270" s="72"/>
      <c r="CR270" s="72"/>
      <c r="CS270" s="72"/>
      <c r="CT270" s="72"/>
      <c r="CU270" s="72"/>
      <c r="CX270" s="53"/>
      <c r="CZ270" s="71"/>
      <c r="DA270" s="71"/>
      <c r="DB270" s="71"/>
      <c r="DC270" s="71"/>
      <c r="DE270" s="71"/>
      <c r="DF270" s="71"/>
      <c r="DG270" s="71"/>
      <c r="DH270" s="71"/>
      <c r="DI270" s="71"/>
      <c r="DJ270" s="71"/>
      <c r="DK270" s="71"/>
      <c r="DL270" s="71"/>
      <c r="DM270" s="71"/>
      <c r="DN270" s="71"/>
      <c r="DQ270" s="71"/>
      <c r="DR270" s="71"/>
      <c r="DS270" s="71"/>
      <c r="DT270" s="71"/>
      <c r="DV270" s="71"/>
      <c r="DW270" s="71"/>
      <c r="DX270" s="71"/>
      <c r="DY270" s="71"/>
      <c r="DZ270" s="71"/>
      <c r="EB270" s="71"/>
      <c r="EC270" s="71"/>
      <c r="ED270" s="71"/>
      <c r="EE270" s="71"/>
      <c r="EG270" s="71"/>
      <c r="EH270" s="71"/>
      <c r="EI270" s="71"/>
      <c r="EJ270" s="71"/>
      <c r="EL270" s="71"/>
      <c r="EM270" s="71"/>
      <c r="EN270" s="71"/>
      <c r="EO270" s="71"/>
      <c r="EQ270" s="71"/>
      <c r="ER270" s="71"/>
      <c r="ES270" s="71"/>
      <c r="ET270" s="71"/>
      <c r="EW270" s="71"/>
      <c r="EX270" s="71"/>
      <c r="EY270" s="71"/>
      <c r="EZ270" s="71"/>
      <c r="FA270" s="71"/>
      <c r="FB270" s="71"/>
      <c r="FC270" s="71"/>
      <c r="FD270" s="71"/>
      <c r="FE270" s="71"/>
      <c r="FF270" s="71"/>
      <c r="FG270" s="71"/>
      <c r="FH270" s="71"/>
      <c r="FI270" s="71"/>
      <c r="FJ270" s="71"/>
      <c r="FK270" s="71"/>
      <c r="FM270" s="71"/>
      <c r="FN270" s="71"/>
      <c r="FO270" s="71"/>
      <c r="FQ270" s="238"/>
      <c r="FS270" s="51">
        <f t="shared" si="1469"/>
        <v>1992</v>
      </c>
      <c r="FT270" s="71">
        <f t="shared" si="1463"/>
        <v>0.89009894114350474</v>
      </c>
      <c r="FU270" s="71">
        <f t="shared" si="1464"/>
        <v>0.98739887411129268</v>
      </c>
      <c r="FV270" s="71">
        <f t="shared" si="1465"/>
        <v>1.000689300291526</v>
      </c>
      <c r="FW270" s="71">
        <f t="shared" si="1466"/>
        <v>1.0560747286541312</v>
      </c>
      <c r="FX270" s="71">
        <f t="shared" si="1467"/>
        <v>0.97031733575577028</v>
      </c>
      <c r="FY270" s="71">
        <f t="shared" si="1468"/>
        <v>0.87909935145900908</v>
      </c>
    </row>
    <row r="271" spans="1:181" x14ac:dyDescent="0.2">
      <c r="A271" s="75" t="s">
        <v>79</v>
      </c>
      <c r="B271" s="50">
        <f t="shared" si="1470"/>
        <v>1962</v>
      </c>
      <c r="D271" s="79">
        <f>Northeast!D271</f>
        <v>2105.4720000000002</v>
      </c>
      <c r="E271" s="79">
        <f>Midwest!D271</f>
        <v>2556.3310000000001</v>
      </c>
      <c r="F271" s="79">
        <f>South!D272</f>
        <v>1575.3330000000001</v>
      </c>
      <c r="G271" s="79">
        <f>West!D272</f>
        <v>836.89099999999996</v>
      </c>
      <c r="H271" s="79">
        <f t="shared" si="1471"/>
        <v>7074.027</v>
      </c>
      <c r="J271" s="69"/>
      <c r="K271" s="69"/>
      <c r="L271" s="69"/>
      <c r="M271" s="69"/>
      <c r="N271" s="69"/>
      <c r="V271" s="70"/>
      <c r="W271" s="70"/>
      <c r="X271" s="70"/>
      <c r="Y271" s="70"/>
      <c r="Z271" s="70"/>
      <c r="AU271" s="124"/>
      <c r="AV271" s="124"/>
      <c r="AW271" s="124"/>
      <c r="AX271" s="124"/>
      <c r="AY271" s="124"/>
      <c r="BB271" s="71"/>
      <c r="BC271" s="71"/>
      <c r="BD271" s="71"/>
      <c r="BE271" s="71"/>
      <c r="BF271" s="71"/>
      <c r="BG271" s="71"/>
      <c r="BH271" s="71"/>
      <c r="BI271" s="71"/>
      <c r="BJ271" s="71"/>
      <c r="BK271" s="71"/>
      <c r="BL271" s="71"/>
      <c r="BM271" s="71"/>
      <c r="BN271" s="71"/>
      <c r="BO271" s="71"/>
      <c r="BP271" s="71"/>
      <c r="BQ271" s="71"/>
      <c r="BR271" s="71"/>
      <c r="BS271" s="71"/>
      <c r="BT271" s="71"/>
      <c r="BU271" s="72"/>
      <c r="BV271" s="71"/>
      <c r="CK271" s="72"/>
      <c r="CL271" s="72"/>
      <c r="CM271" s="72"/>
      <c r="CN271" s="72"/>
      <c r="CO271" s="72"/>
      <c r="CP271" s="72"/>
      <c r="CQ271" s="72"/>
      <c r="CR271" s="72"/>
      <c r="CS271" s="72"/>
      <c r="CT271" s="72"/>
      <c r="CU271" s="72"/>
      <c r="CX271" s="53"/>
      <c r="CZ271" s="71"/>
      <c r="DA271" s="71"/>
      <c r="DB271" s="71"/>
      <c r="DC271" s="71"/>
      <c r="DE271" s="71"/>
      <c r="DF271" s="71"/>
      <c r="DG271" s="71"/>
      <c r="DH271" s="71"/>
      <c r="DI271" s="71"/>
      <c r="DJ271" s="71"/>
      <c r="DK271" s="71"/>
      <c r="DL271" s="71"/>
      <c r="DM271" s="71"/>
      <c r="DN271" s="71"/>
      <c r="DQ271" s="71"/>
      <c r="DR271" s="71"/>
      <c r="DS271" s="71"/>
      <c r="DT271" s="71"/>
      <c r="DV271" s="71"/>
      <c r="DW271" s="71"/>
      <c r="DX271" s="71"/>
      <c r="DY271" s="71"/>
      <c r="DZ271" s="71"/>
      <c r="EB271" s="71"/>
      <c r="EC271" s="71"/>
      <c r="ED271" s="71"/>
      <c r="EE271" s="71"/>
      <c r="EG271" s="71"/>
      <c r="EH271" s="71"/>
      <c r="EI271" s="71"/>
      <c r="EJ271" s="71"/>
      <c r="EL271" s="71"/>
      <c r="EM271" s="71"/>
      <c r="EN271" s="71"/>
      <c r="EO271" s="71"/>
      <c r="EQ271" s="71"/>
      <c r="ER271" s="71"/>
      <c r="ES271" s="71"/>
      <c r="ET271" s="71"/>
      <c r="EW271" s="71"/>
      <c r="EX271" s="71"/>
      <c r="EY271" s="71"/>
      <c r="EZ271" s="71"/>
      <c r="FA271" s="71"/>
      <c r="FB271" s="71"/>
      <c r="FC271" s="71"/>
      <c r="FD271" s="71"/>
      <c r="FE271" s="71"/>
      <c r="FF271" s="71"/>
      <c r="FG271" s="71"/>
      <c r="FH271" s="71"/>
      <c r="FI271" s="71"/>
      <c r="FJ271" s="71"/>
      <c r="FK271" s="71"/>
      <c r="FM271" s="71"/>
      <c r="FN271" s="71"/>
      <c r="FO271" s="71"/>
      <c r="FQ271" s="238"/>
      <c r="FS271" s="51">
        <f t="shared" si="1469"/>
        <v>1993</v>
      </c>
      <c r="FT271" s="71">
        <f t="shared" si="1463"/>
        <v>0.90166409486811672</v>
      </c>
      <c r="FU271" s="71">
        <f t="shared" si="1464"/>
        <v>0.98520614627440928</v>
      </c>
      <c r="FV271" s="71">
        <f t="shared" si="1465"/>
        <v>1.0001441317291493</v>
      </c>
      <c r="FW271" s="71">
        <f t="shared" si="1466"/>
        <v>1.0645140747025073</v>
      </c>
      <c r="FX271" s="71">
        <f t="shared" si="1467"/>
        <v>1.0055649836039458</v>
      </c>
      <c r="FY271" s="71">
        <f t="shared" si="1468"/>
        <v>0.85485709934301268</v>
      </c>
    </row>
    <row r="272" spans="1:181" x14ac:dyDescent="0.2">
      <c r="A272" s="75" t="s">
        <v>79</v>
      </c>
      <c r="B272" s="50">
        <f t="shared" si="1470"/>
        <v>1963</v>
      </c>
      <c r="D272" s="79">
        <f>Northeast!D272</f>
        <v>2113.366</v>
      </c>
      <c r="E272" s="79">
        <f>Midwest!D272</f>
        <v>2513.1579999999999</v>
      </c>
      <c r="F272" s="79">
        <f>South!D273</f>
        <v>1608.0420000000001</v>
      </c>
      <c r="G272" s="79">
        <f>West!D273</f>
        <v>846.37099999999998</v>
      </c>
      <c r="H272" s="79">
        <f t="shared" si="1471"/>
        <v>7080.9369999999999</v>
      </c>
      <c r="J272" s="69"/>
      <c r="K272" s="69"/>
      <c r="L272" s="69"/>
      <c r="M272" s="69"/>
      <c r="N272" s="69"/>
      <c r="V272" s="70"/>
      <c r="W272" s="70"/>
      <c r="X272" s="70"/>
      <c r="Y272" s="70"/>
      <c r="Z272" s="70"/>
      <c r="AU272" s="124"/>
      <c r="AV272" s="124"/>
      <c r="AW272" s="124"/>
      <c r="AX272" s="124"/>
      <c r="AY272" s="124"/>
      <c r="BB272" s="71"/>
      <c r="BC272" s="71"/>
      <c r="BD272" s="71"/>
      <c r="BE272" s="71"/>
      <c r="BF272" s="71"/>
      <c r="BG272" s="71"/>
      <c r="BH272" s="71"/>
      <c r="BI272" s="71"/>
      <c r="BJ272" s="71"/>
      <c r="BK272" s="71"/>
      <c r="BL272" s="71"/>
      <c r="BM272" s="71"/>
      <c r="BN272" s="71"/>
      <c r="BO272" s="71"/>
      <c r="BP272" s="71"/>
      <c r="BQ272" s="71"/>
      <c r="BR272" s="71"/>
      <c r="BS272" s="71"/>
      <c r="BT272" s="71"/>
      <c r="BU272" s="72"/>
      <c r="BV272" s="71"/>
      <c r="CK272" s="72"/>
      <c r="CL272" s="72"/>
      <c r="CM272" s="72"/>
      <c r="CN272" s="72"/>
      <c r="CO272" s="72"/>
      <c r="CP272" s="72"/>
      <c r="CQ272" s="72"/>
      <c r="CR272" s="72"/>
      <c r="CS272" s="72"/>
      <c r="CT272" s="72"/>
      <c r="CU272" s="72"/>
      <c r="CX272" s="53"/>
      <c r="CZ272" s="71"/>
      <c r="DA272" s="71"/>
      <c r="DB272" s="71"/>
      <c r="DC272" s="71"/>
      <c r="DE272" s="71"/>
      <c r="DF272" s="71"/>
      <c r="DG272" s="71"/>
      <c r="DH272" s="71"/>
      <c r="DI272" s="71"/>
      <c r="DJ272" s="71"/>
      <c r="DK272" s="71"/>
      <c r="DL272" s="71"/>
      <c r="DM272" s="71"/>
      <c r="DN272" s="71"/>
      <c r="DQ272" s="71"/>
      <c r="DR272" s="71"/>
      <c r="DS272" s="71"/>
      <c r="DT272" s="71"/>
      <c r="DV272" s="71"/>
      <c r="DW272" s="71"/>
      <c r="DX272" s="71"/>
      <c r="DY272" s="71"/>
      <c r="DZ272" s="71"/>
      <c r="EB272" s="71"/>
      <c r="EC272" s="71"/>
      <c r="ED272" s="71"/>
      <c r="EE272" s="71"/>
      <c r="EG272" s="71"/>
      <c r="EH272" s="71"/>
      <c r="EI272" s="71"/>
      <c r="EJ272" s="71"/>
      <c r="EL272" s="71"/>
      <c r="EM272" s="71"/>
      <c r="EN272" s="71"/>
      <c r="EO272" s="71"/>
      <c r="EQ272" s="71"/>
      <c r="ER272" s="71"/>
      <c r="ES272" s="71"/>
      <c r="ET272" s="71"/>
      <c r="EW272" s="71"/>
      <c r="EX272" s="71"/>
      <c r="EY272" s="71"/>
      <c r="EZ272" s="71"/>
      <c r="FA272" s="71"/>
      <c r="FB272" s="71"/>
      <c r="FC272" s="71"/>
      <c r="FD272" s="71"/>
      <c r="FE272" s="71"/>
      <c r="FF272" s="71"/>
      <c r="FG272" s="71"/>
      <c r="FH272" s="71"/>
      <c r="FI272" s="71"/>
      <c r="FJ272" s="71"/>
      <c r="FK272" s="71"/>
      <c r="FM272" s="71"/>
      <c r="FN272" s="71"/>
      <c r="FO272" s="71"/>
      <c r="FQ272" s="238"/>
      <c r="FS272" s="51">
        <f t="shared" si="1469"/>
        <v>1994</v>
      </c>
      <c r="FT272" s="71">
        <f t="shared" si="1463"/>
        <v>0.86737266056573015</v>
      </c>
      <c r="FU272" s="71">
        <f t="shared" si="1464"/>
        <v>0.98514229392057873</v>
      </c>
      <c r="FV272" s="71">
        <f t="shared" si="1465"/>
        <v>0.99928943964986783</v>
      </c>
      <c r="FW272" s="71">
        <f t="shared" si="1466"/>
        <v>1.0732092075389932</v>
      </c>
      <c r="FX272" s="71">
        <f t="shared" si="1467"/>
        <v>0.97514593652814507</v>
      </c>
      <c r="FY272" s="71">
        <f t="shared" si="1468"/>
        <v>0.84190184519563926</v>
      </c>
    </row>
    <row r="273" spans="1:187" x14ac:dyDescent="0.2">
      <c r="A273" s="75" t="s">
        <v>79</v>
      </c>
      <c r="B273" s="50">
        <f t="shared" si="1470"/>
        <v>1964</v>
      </c>
      <c r="D273" s="79">
        <f>Northeast!D273</f>
        <v>2061.7660000000001</v>
      </c>
      <c r="E273" s="79">
        <f>Midwest!D273</f>
        <v>2507.049</v>
      </c>
      <c r="F273" s="79">
        <f>South!D274</f>
        <v>1589.9159999999999</v>
      </c>
      <c r="G273" s="79">
        <f>West!D274</f>
        <v>941.07500000000005</v>
      </c>
      <c r="H273" s="79">
        <f t="shared" si="1471"/>
        <v>7099.8060000000005</v>
      </c>
      <c r="J273" s="69"/>
      <c r="K273" s="69"/>
      <c r="L273" s="69"/>
      <c r="M273" s="69"/>
      <c r="N273" s="69"/>
      <c r="V273" s="70"/>
      <c r="W273" s="70"/>
      <c r="X273" s="70"/>
      <c r="Y273" s="70"/>
      <c r="Z273" s="70"/>
      <c r="AU273" s="124"/>
      <c r="AV273" s="124"/>
      <c r="AW273" s="124"/>
      <c r="AX273" s="124"/>
      <c r="AY273" s="124"/>
      <c r="BB273" s="71"/>
      <c r="BC273" s="71"/>
      <c r="BD273" s="71"/>
      <c r="BE273" s="71"/>
      <c r="BF273" s="71"/>
      <c r="BG273" s="71"/>
      <c r="BH273" s="71"/>
      <c r="BI273" s="71"/>
      <c r="BJ273" s="71"/>
      <c r="BK273" s="71"/>
      <c r="BL273" s="71"/>
      <c r="BM273" s="71"/>
      <c r="BN273" s="71"/>
      <c r="BO273" s="71"/>
      <c r="BP273" s="71"/>
      <c r="BQ273" s="71"/>
      <c r="BR273" s="71"/>
      <c r="BS273" s="71"/>
      <c r="BT273" s="71"/>
      <c r="BU273" s="72"/>
      <c r="BV273" s="71"/>
      <c r="CK273" s="72"/>
      <c r="CL273" s="72"/>
      <c r="CM273" s="72"/>
      <c r="CN273" s="72"/>
      <c r="CO273" s="72"/>
      <c r="CP273" s="72"/>
      <c r="CQ273" s="72"/>
      <c r="CR273" s="72"/>
      <c r="CS273" s="72"/>
      <c r="CT273" s="72"/>
      <c r="CU273" s="72"/>
      <c r="CX273" s="53"/>
      <c r="CZ273" s="71"/>
      <c r="DA273" s="71"/>
      <c r="DB273" s="71"/>
      <c r="DC273" s="71"/>
      <c r="DE273" s="71"/>
      <c r="DF273" s="71"/>
      <c r="DG273" s="71"/>
      <c r="DH273" s="71"/>
      <c r="DI273" s="71"/>
      <c r="DJ273" s="71"/>
      <c r="DK273" s="71"/>
      <c r="DL273" s="71"/>
      <c r="DM273" s="71"/>
      <c r="DN273" s="71"/>
      <c r="DQ273" s="71"/>
      <c r="DR273" s="71"/>
      <c r="DS273" s="71"/>
      <c r="DT273" s="71"/>
      <c r="DV273" s="71"/>
      <c r="DW273" s="71"/>
      <c r="DX273" s="71"/>
      <c r="DY273" s="71"/>
      <c r="DZ273" s="71"/>
      <c r="EB273" s="71"/>
      <c r="EC273" s="71"/>
      <c r="ED273" s="71"/>
      <c r="EE273" s="71"/>
      <c r="EG273" s="71"/>
      <c r="EH273" s="71"/>
      <c r="EI273" s="71"/>
      <c r="EJ273" s="71"/>
      <c r="EL273" s="71"/>
      <c r="EM273" s="71"/>
      <c r="EN273" s="71"/>
      <c r="EO273" s="71"/>
      <c r="EQ273" s="71"/>
      <c r="ER273" s="71"/>
      <c r="ES273" s="71"/>
      <c r="ET273" s="71"/>
      <c r="EW273" s="71"/>
      <c r="EX273" s="71"/>
      <c r="EY273" s="71"/>
      <c r="EZ273" s="71"/>
      <c r="FA273" s="71"/>
      <c r="FB273" s="71"/>
      <c r="FC273" s="71"/>
      <c r="FD273" s="71"/>
      <c r="FE273" s="71"/>
      <c r="FF273" s="71"/>
      <c r="FG273" s="71"/>
      <c r="FH273" s="71"/>
      <c r="FI273" s="71"/>
      <c r="FJ273" s="71"/>
      <c r="FK273" s="71"/>
      <c r="FM273" s="71"/>
      <c r="FN273" s="71"/>
      <c r="FO273" s="71"/>
      <c r="FQ273" s="238"/>
      <c r="FS273" s="51">
        <f t="shared" si="1469"/>
        <v>1995</v>
      </c>
      <c r="FT273" s="71">
        <f t="shared" si="1463"/>
        <v>0.85097719483220602</v>
      </c>
      <c r="FU273" s="71">
        <f t="shared" si="1464"/>
        <v>0.98507475641337794</v>
      </c>
      <c r="FV273" s="71">
        <f t="shared" si="1465"/>
        <v>0.99862018744251535</v>
      </c>
      <c r="FW273" s="71">
        <f t="shared" si="1466"/>
        <v>1.0803645380585576</v>
      </c>
      <c r="FX273" s="71">
        <f t="shared" si="1467"/>
        <v>0.98041247859575142</v>
      </c>
      <c r="FY273" s="71">
        <f t="shared" si="1468"/>
        <v>0.81671256985902696</v>
      </c>
    </row>
    <row r="274" spans="1:187" x14ac:dyDescent="0.2">
      <c r="A274" s="75" t="s">
        <v>79</v>
      </c>
      <c r="B274" s="50">
        <f t="shared" si="1470"/>
        <v>1965</v>
      </c>
      <c r="D274" s="79">
        <f>Northeast!D274</f>
        <v>2148.71</v>
      </c>
      <c r="E274" s="79">
        <f>Midwest!D274</f>
        <v>2630.7020000000002</v>
      </c>
      <c r="F274" s="79">
        <f>South!D275</f>
        <v>1536.079</v>
      </c>
      <c r="G274" s="79">
        <f>West!D275</f>
        <v>952.34</v>
      </c>
      <c r="H274" s="79">
        <f t="shared" si="1471"/>
        <v>7267.8310000000001</v>
      </c>
      <c r="J274" s="69"/>
      <c r="K274" s="69"/>
      <c r="L274" s="69"/>
      <c r="M274" s="69"/>
      <c r="N274" s="69"/>
      <c r="V274" s="70"/>
      <c r="W274" s="70"/>
      <c r="X274" s="70"/>
      <c r="Y274" s="70"/>
      <c r="Z274" s="70"/>
      <c r="AU274" s="124"/>
      <c r="AV274" s="124"/>
      <c r="AW274" s="124"/>
      <c r="AX274" s="124"/>
      <c r="AY274" s="124"/>
      <c r="BB274" s="71"/>
      <c r="BC274" s="71"/>
      <c r="BD274" s="71"/>
      <c r="BE274" s="71"/>
      <c r="BF274" s="71"/>
      <c r="BG274" s="71"/>
      <c r="BH274" s="71"/>
      <c r="BI274" s="71"/>
      <c r="BJ274" s="71"/>
      <c r="BK274" s="71"/>
      <c r="BL274" s="71"/>
      <c r="BM274" s="71"/>
      <c r="BN274" s="71"/>
      <c r="BO274" s="71"/>
      <c r="BP274" s="71"/>
      <c r="BQ274" s="71"/>
      <c r="BR274" s="71"/>
      <c r="BS274" s="71"/>
      <c r="BT274" s="71"/>
      <c r="BU274" s="72"/>
      <c r="BV274" s="71"/>
      <c r="CK274" s="72"/>
      <c r="CL274" s="72"/>
      <c r="CM274" s="72"/>
      <c r="CN274" s="72"/>
      <c r="CO274" s="72"/>
      <c r="CP274" s="72"/>
      <c r="CQ274" s="72"/>
      <c r="CR274" s="72"/>
      <c r="CS274" s="72"/>
      <c r="CT274" s="72"/>
      <c r="CU274" s="72"/>
      <c r="CX274" s="53"/>
      <c r="CZ274" s="71"/>
      <c r="DA274" s="71"/>
      <c r="DB274" s="71"/>
      <c r="DC274" s="71"/>
      <c r="DE274" s="71"/>
      <c r="DF274" s="71"/>
      <c r="DG274" s="71"/>
      <c r="DH274" s="71"/>
      <c r="DI274" s="71"/>
      <c r="DJ274" s="71"/>
      <c r="DK274" s="71"/>
      <c r="DL274" s="71"/>
      <c r="DM274" s="71"/>
      <c r="DN274" s="71"/>
      <c r="DQ274" s="71"/>
      <c r="DR274" s="71"/>
      <c r="DS274" s="71"/>
      <c r="DT274" s="71"/>
      <c r="DV274" s="71"/>
      <c r="DW274" s="71"/>
      <c r="DX274" s="71"/>
      <c r="DY274" s="71"/>
      <c r="DZ274" s="71"/>
      <c r="EB274" s="71"/>
      <c r="EC274" s="71"/>
      <c r="ED274" s="71"/>
      <c r="EE274" s="71"/>
      <c r="EG274" s="71"/>
      <c r="EH274" s="71"/>
      <c r="EI274" s="71"/>
      <c r="EJ274" s="71"/>
      <c r="EL274" s="71"/>
      <c r="EM274" s="71"/>
      <c r="EN274" s="71"/>
      <c r="EO274" s="71"/>
      <c r="EQ274" s="71"/>
      <c r="ER274" s="71"/>
      <c r="ES274" s="71"/>
      <c r="ET274" s="71"/>
      <c r="EW274" s="71"/>
      <c r="EX274" s="71"/>
      <c r="EY274" s="71"/>
      <c r="EZ274" s="71"/>
      <c r="FA274" s="71"/>
      <c r="FB274" s="71"/>
      <c r="FC274" s="71"/>
      <c r="FD274" s="71"/>
      <c r="FE274" s="71"/>
      <c r="FF274" s="71"/>
      <c r="FG274" s="71"/>
      <c r="FH274" s="71"/>
      <c r="FI274" s="71"/>
      <c r="FJ274" s="71"/>
      <c r="FK274" s="71"/>
      <c r="FM274" s="71"/>
      <c r="FN274" s="71"/>
      <c r="FO274" s="71"/>
      <c r="FQ274" s="238"/>
      <c r="FS274" s="51">
        <f t="shared" si="1469"/>
        <v>1996</v>
      </c>
      <c r="FT274" s="71">
        <f t="shared" si="1463"/>
        <v>0.9095170513421762</v>
      </c>
      <c r="FU274" s="71">
        <f t="shared" si="1464"/>
        <v>0.98367979494111701</v>
      </c>
      <c r="FV274" s="71">
        <f t="shared" si="1465"/>
        <v>0.99841584346244039</v>
      </c>
      <c r="FW274" s="71">
        <f t="shared" si="1466"/>
        <v>1.0888253392967526</v>
      </c>
      <c r="FX274" s="71">
        <f t="shared" si="1467"/>
        <v>1.0061756423948516</v>
      </c>
      <c r="FY274" s="71">
        <f t="shared" si="1468"/>
        <v>0.8453053381118466</v>
      </c>
    </row>
    <row r="275" spans="1:187" x14ac:dyDescent="0.2">
      <c r="A275" s="75" t="s">
        <v>79</v>
      </c>
      <c r="B275" s="50">
        <f t="shared" si="1470"/>
        <v>1966</v>
      </c>
      <c r="D275" s="79">
        <f>Northeast!D275</f>
        <v>2146.41</v>
      </c>
      <c r="E275" s="79">
        <f>Midwest!D275</f>
        <v>2732.7280000000001</v>
      </c>
      <c r="F275" s="79">
        <f>South!D276</f>
        <v>1618.8400000000001</v>
      </c>
      <c r="G275" s="79">
        <f>West!D276</f>
        <v>984.80600000000004</v>
      </c>
      <c r="H275" s="79">
        <f t="shared" si="1471"/>
        <v>7482.7839999999997</v>
      </c>
      <c r="J275" s="69"/>
      <c r="K275" s="69"/>
      <c r="L275" s="69"/>
      <c r="M275" s="69"/>
      <c r="N275" s="69"/>
      <c r="V275" s="70"/>
      <c r="W275" s="70"/>
      <c r="X275" s="70"/>
      <c r="Y275" s="70"/>
      <c r="Z275" s="70"/>
      <c r="AU275" s="124"/>
      <c r="AV275" s="124"/>
      <c r="AW275" s="124"/>
      <c r="AX275" s="124"/>
      <c r="AY275" s="124"/>
      <c r="BB275" s="71"/>
      <c r="BC275" s="71"/>
      <c r="BD275" s="71"/>
      <c r="BE275" s="71"/>
      <c r="BF275" s="71"/>
      <c r="BG275" s="71"/>
      <c r="BH275" s="71"/>
      <c r="BI275" s="71"/>
      <c r="BJ275" s="71"/>
      <c r="BK275" s="71"/>
      <c r="BL275" s="71"/>
      <c r="BM275" s="71"/>
      <c r="BN275" s="71"/>
      <c r="BO275" s="71"/>
      <c r="BP275" s="71"/>
      <c r="BQ275" s="71"/>
      <c r="BR275" s="71"/>
      <c r="BS275" s="71"/>
      <c r="BT275" s="71"/>
      <c r="BU275" s="72"/>
      <c r="BV275" s="71"/>
      <c r="CK275" s="72"/>
      <c r="CL275" s="72"/>
      <c r="CM275" s="72"/>
      <c r="CN275" s="72"/>
      <c r="CO275" s="72"/>
      <c r="CP275" s="72"/>
      <c r="CQ275" s="72"/>
      <c r="CR275" s="72"/>
      <c r="CS275" s="72"/>
      <c r="CT275" s="72"/>
      <c r="CU275" s="72"/>
      <c r="CX275" s="53"/>
      <c r="CZ275" s="71"/>
      <c r="DA275" s="71"/>
      <c r="DB275" s="71"/>
      <c r="DC275" s="71"/>
      <c r="DE275" s="71"/>
      <c r="DF275" s="71"/>
      <c r="DG275" s="71"/>
      <c r="DH275" s="71"/>
      <c r="DI275" s="71"/>
      <c r="DJ275" s="71"/>
      <c r="DK275" s="71"/>
      <c r="DL275" s="71"/>
      <c r="DM275" s="71"/>
      <c r="DN275" s="71"/>
      <c r="DQ275" s="71"/>
      <c r="DR275" s="71"/>
      <c r="DS275" s="71"/>
      <c r="DT275" s="71"/>
      <c r="DV275" s="71"/>
      <c r="DW275" s="71"/>
      <c r="DX275" s="71"/>
      <c r="DY275" s="71"/>
      <c r="DZ275" s="71"/>
      <c r="EB275" s="71"/>
      <c r="EC275" s="71"/>
      <c r="ED275" s="71"/>
      <c r="EE275" s="71"/>
      <c r="EG275" s="71"/>
      <c r="EH275" s="71"/>
      <c r="EI275" s="71"/>
      <c r="EJ275" s="71"/>
      <c r="EL275" s="71"/>
      <c r="EM275" s="71"/>
      <c r="EN275" s="71"/>
      <c r="EO275" s="71"/>
      <c r="EQ275" s="71"/>
      <c r="ER275" s="71"/>
      <c r="ES275" s="71"/>
      <c r="ET275" s="71"/>
      <c r="EW275" s="71"/>
      <c r="EX275" s="71"/>
      <c r="EY275" s="71"/>
      <c r="EZ275" s="71"/>
      <c r="FA275" s="71"/>
      <c r="FB275" s="71"/>
      <c r="FC275" s="71"/>
      <c r="FD275" s="71"/>
      <c r="FE275" s="71"/>
      <c r="FF275" s="71"/>
      <c r="FG275" s="71"/>
      <c r="FH275" s="71"/>
      <c r="FI275" s="71"/>
      <c r="FJ275" s="71"/>
      <c r="FK275" s="71"/>
      <c r="FM275" s="71"/>
      <c r="FN275" s="71"/>
      <c r="FO275" s="71"/>
      <c r="FQ275" s="238"/>
      <c r="FS275" s="51">
        <f t="shared" si="1469"/>
        <v>1997</v>
      </c>
      <c r="FT275" s="71">
        <f t="shared" si="1463"/>
        <v>0.84929015144782638</v>
      </c>
      <c r="FU275" s="71">
        <f t="shared" si="1464"/>
        <v>0.98227943267359485</v>
      </c>
      <c r="FV275" s="71">
        <f t="shared" si="1465"/>
        <v>0.99823025212070138</v>
      </c>
      <c r="FW275" s="71">
        <f t="shared" si="1466"/>
        <v>1.0968640995244621</v>
      </c>
      <c r="FX275" s="71">
        <f t="shared" si="1467"/>
        <v>0.98288517236447237</v>
      </c>
      <c r="FY275" s="71">
        <f t="shared" si="1468"/>
        <v>0.80340532185864155</v>
      </c>
    </row>
    <row r="276" spans="1:187" x14ac:dyDescent="0.2">
      <c r="A276" s="75" t="s">
        <v>79</v>
      </c>
      <c r="B276" s="50">
        <f t="shared" si="1470"/>
        <v>1967</v>
      </c>
      <c r="D276" s="79">
        <f>Northeast!D276</f>
        <v>2213.1089999999999</v>
      </c>
      <c r="E276" s="79">
        <f>Midwest!D276</f>
        <v>2810.587</v>
      </c>
      <c r="F276" s="79">
        <f>South!D277</f>
        <v>1649.8510000000001</v>
      </c>
      <c r="G276" s="79">
        <f>West!D277</f>
        <v>1023.6940000000001</v>
      </c>
      <c r="H276" s="79">
        <f t="shared" si="1471"/>
        <v>7697.2410000000009</v>
      </c>
      <c r="J276" s="69"/>
      <c r="K276" s="69"/>
      <c r="L276" s="69"/>
      <c r="M276" s="69"/>
      <c r="N276" s="69"/>
      <c r="V276" s="70"/>
      <c r="W276" s="70"/>
      <c r="X276" s="70"/>
      <c r="Y276" s="70"/>
      <c r="Z276" s="70"/>
      <c r="AU276" s="124"/>
      <c r="AV276" s="124"/>
      <c r="AW276" s="124"/>
      <c r="AX276" s="124"/>
      <c r="AY276" s="124"/>
      <c r="BB276" s="71"/>
      <c r="BC276" s="71"/>
      <c r="BD276" s="71"/>
      <c r="BE276" s="71"/>
      <c r="BF276" s="71"/>
      <c r="BG276" s="71"/>
      <c r="BH276" s="71"/>
      <c r="BI276" s="71"/>
      <c r="BJ276" s="71"/>
      <c r="BK276" s="71"/>
      <c r="BL276" s="71"/>
      <c r="BM276" s="71"/>
      <c r="BN276" s="71"/>
      <c r="BO276" s="71"/>
      <c r="BP276" s="71"/>
      <c r="BQ276" s="71"/>
      <c r="BR276" s="71"/>
      <c r="BS276" s="71"/>
      <c r="BT276" s="71"/>
      <c r="BU276" s="72"/>
      <c r="BV276" s="71"/>
      <c r="CK276" s="72"/>
      <c r="CL276" s="72"/>
      <c r="CM276" s="72"/>
      <c r="CN276" s="72"/>
      <c r="CO276" s="72"/>
      <c r="CP276" s="72"/>
      <c r="CQ276" s="72"/>
      <c r="CR276" s="72"/>
      <c r="CS276" s="72"/>
      <c r="CT276" s="72"/>
      <c r="CU276" s="72"/>
      <c r="CX276" s="53"/>
      <c r="CZ276" s="71"/>
      <c r="DA276" s="71"/>
      <c r="DB276" s="71"/>
      <c r="DC276" s="71"/>
      <c r="DE276" s="71"/>
      <c r="DF276" s="71"/>
      <c r="DG276" s="71"/>
      <c r="DH276" s="71"/>
      <c r="DI276" s="71"/>
      <c r="DJ276" s="71"/>
      <c r="DK276" s="71"/>
      <c r="DL276" s="71"/>
      <c r="DM276" s="71"/>
      <c r="DN276" s="71"/>
      <c r="DQ276" s="71"/>
      <c r="DR276" s="71"/>
      <c r="DS276" s="71"/>
      <c r="DT276" s="71"/>
      <c r="DV276" s="71"/>
      <c r="DW276" s="71"/>
      <c r="DX276" s="71"/>
      <c r="DY276" s="71"/>
      <c r="DZ276" s="71"/>
      <c r="EB276" s="71"/>
      <c r="EC276" s="71"/>
      <c r="ED276" s="71"/>
      <c r="EE276" s="71"/>
      <c r="EG276" s="71"/>
      <c r="EH276" s="71"/>
      <c r="EI276" s="71"/>
      <c r="EJ276" s="71"/>
      <c r="EL276" s="71"/>
      <c r="EM276" s="71"/>
      <c r="EN276" s="71"/>
      <c r="EO276" s="71"/>
      <c r="EQ276" s="71"/>
      <c r="ER276" s="71"/>
      <c r="ES276" s="71"/>
      <c r="ET276" s="71"/>
      <c r="EW276" s="71"/>
      <c r="EX276" s="71"/>
      <c r="EY276" s="71"/>
      <c r="EZ276" s="71"/>
      <c r="FA276" s="71"/>
      <c r="FB276" s="71"/>
      <c r="FC276" s="71"/>
      <c r="FD276" s="71"/>
      <c r="FE276" s="71"/>
      <c r="FF276" s="71"/>
      <c r="FG276" s="71"/>
      <c r="FH276" s="71"/>
      <c r="FI276" s="71"/>
      <c r="FJ276" s="71"/>
      <c r="FK276" s="71"/>
      <c r="FM276" s="71"/>
      <c r="FN276" s="71"/>
      <c r="FO276" s="71"/>
      <c r="FQ276" s="238"/>
      <c r="FS276" s="51">
        <f t="shared" si="1469"/>
        <v>1998</v>
      </c>
      <c r="FT276" s="71">
        <f t="shared" si="1463"/>
        <v>0.76516915262898277</v>
      </c>
      <c r="FU276" s="71">
        <f t="shared" si="1464"/>
        <v>0.98031895377002587</v>
      </c>
      <c r="FV276" s="71">
        <f t="shared" si="1465"/>
        <v>0.99733982705390689</v>
      </c>
      <c r="FW276" s="71">
        <f t="shared" si="1466"/>
        <v>1.1077792237854041</v>
      </c>
      <c r="FX276" s="71">
        <f t="shared" si="1467"/>
        <v>0.88661752558229345</v>
      </c>
      <c r="FY276" s="71">
        <f t="shared" si="1468"/>
        <v>0.79681474900026938</v>
      </c>
      <c r="GB276" s="583" t="s">
        <v>1461</v>
      </c>
    </row>
    <row r="277" spans="1:187" x14ac:dyDescent="0.2">
      <c r="A277" s="75" t="s">
        <v>79</v>
      </c>
      <c r="B277" s="50">
        <f t="shared" si="1470"/>
        <v>1968</v>
      </c>
      <c r="D277" s="79">
        <f>Northeast!D277</f>
        <v>2269.4769999999999</v>
      </c>
      <c r="E277" s="79">
        <f>Midwest!D277</f>
        <v>2867.3119999999999</v>
      </c>
      <c r="F277" s="79">
        <f>South!D278</f>
        <v>1741.5740000000001</v>
      </c>
      <c r="G277" s="79">
        <f>West!D278</f>
        <v>1042.242</v>
      </c>
      <c r="H277" s="79">
        <f t="shared" si="1471"/>
        <v>7920.6049999999996</v>
      </c>
      <c r="J277" s="69"/>
      <c r="K277" s="69"/>
      <c r="L277" s="69"/>
      <c r="M277" s="69"/>
      <c r="N277" s="69"/>
      <c r="V277" s="70"/>
      <c r="W277" s="70"/>
      <c r="X277" s="70"/>
      <c r="Y277" s="70"/>
      <c r="Z277" s="70"/>
      <c r="AU277" s="124"/>
      <c r="AV277" s="124"/>
      <c r="AW277" s="124"/>
      <c r="AX277" s="124"/>
      <c r="AY277" s="124"/>
      <c r="BB277" s="71"/>
      <c r="BC277" s="71"/>
      <c r="BD277" s="71"/>
      <c r="BE277" s="71"/>
      <c r="BF277" s="71"/>
      <c r="BG277" s="71"/>
      <c r="BH277" s="71"/>
      <c r="BI277" s="71"/>
      <c r="BJ277" s="71"/>
      <c r="BK277" s="71"/>
      <c r="BL277" s="71"/>
      <c r="BM277" s="71"/>
      <c r="BN277" s="71"/>
      <c r="BO277" s="71"/>
      <c r="BP277" s="71"/>
      <c r="BQ277" s="71"/>
      <c r="BR277" s="71"/>
      <c r="BS277" s="71"/>
      <c r="BT277" s="71"/>
      <c r="BU277" s="72"/>
      <c r="BV277" s="71"/>
      <c r="CK277" s="72">
        <f>H279/H294</f>
        <v>1.1627587923663709</v>
      </c>
      <c r="CL277" s="72"/>
      <c r="CM277" s="72"/>
      <c r="CN277" s="72"/>
      <c r="CO277" s="72"/>
      <c r="CP277" s="72"/>
      <c r="CQ277" s="72"/>
      <c r="CR277" s="72"/>
      <c r="CS277" s="72"/>
      <c r="CT277" s="72"/>
      <c r="CU277" s="72"/>
      <c r="CX277" s="53"/>
      <c r="CZ277" s="71"/>
      <c r="DA277" s="71"/>
      <c r="DB277" s="71"/>
      <c r="DC277" s="71"/>
      <c r="DE277" s="71"/>
      <c r="DF277" s="71"/>
      <c r="DG277" s="71"/>
      <c r="DH277" s="71"/>
      <c r="DI277" s="71"/>
      <c r="DJ277" s="71"/>
      <c r="DK277" s="71"/>
      <c r="DL277" s="71"/>
      <c r="DM277" s="71"/>
      <c r="DN277" s="71"/>
      <c r="DQ277" s="71"/>
      <c r="DR277" s="71"/>
      <c r="DS277" s="71"/>
      <c r="DT277" s="71"/>
      <c r="DV277" s="71"/>
      <c r="DW277" s="71"/>
      <c r="DX277" s="71"/>
      <c r="DY277" s="71"/>
      <c r="DZ277" s="71"/>
      <c r="EB277" s="71"/>
      <c r="EC277" s="71"/>
      <c r="ED277" s="71"/>
      <c r="EE277" s="71"/>
      <c r="EG277" s="71"/>
      <c r="EH277" s="71"/>
      <c r="EI277" s="71"/>
      <c r="EJ277" s="71"/>
      <c r="EL277" s="71"/>
      <c r="EM277" s="71"/>
      <c r="EN277" s="71"/>
      <c r="EO277" s="71"/>
      <c r="EQ277" s="71"/>
      <c r="ER277" s="71"/>
      <c r="ES277" s="71"/>
      <c r="ET277" s="71"/>
      <c r="EW277" s="71"/>
      <c r="EX277" s="71"/>
      <c r="EY277" s="71"/>
      <c r="EZ277" s="71"/>
      <c r="FA277" s="71"/>
      <c r="FB277" s="71"/>
      <c r="FC277" s="71"/>
      <c r="FD277" s="71"/>
      <c r="FE277" s="71"/>
      <c r="FF277" s="71"/>
      <c r="FG277" s="71"/>
      <c r="FH277" s="71"/>
      <c r="FI277" s="71"/>
      <c r="FJ277" s="71"/>
      <c r="FK277" s="71"/>
      <c r="FM277" s="71"/>
      <c r="FN277" s="71"/>
      <c r="FO277" s="71"/>
      <c r="FQ277" s="238"/>
      <c r="FS277" s="51">
        <f t="shared" si="1469"/>
        <v>1999</v>
      </c>
      <c r="FT277" s="71">
        <f t="shared" si="1463"/>
        <v>0.7977637004861764</v>
      </c>
      <c r="FU277" s="71">
        <f t="shared" si="1464"/>
        <v>0.978469722355369</v>
      </c>
      <c r="FV277" s="71">
        <f t="shared" si="1465"/>
        <v>0.99648412206918668</v>
      </c>
      <c r="FW277" s="71">
        <f t="shared" si="1466"/>
        <v>1.119923932993576</v>
      </c>
      <c r="FX277" s="71">
        <f t="shared" si="1467"/>
        <v>0.91803670230520085</v>
      </c>
      <c r="FY277" s="71">
        <f t="shared" si="1468"/>
        <v>0.79580731505125446</v>
      </c>
    </row>
    <row r="278" spans="1:187" x14ac:dyDescent="0.2">
      <c r="A278" s="75" t="s">
        <v>79</v>
      </c>
      <c r="B278" s="50">
        <f t="shared" si="1470"/>
        <v>1969</v>
      </c>
      <c r="D278" s="79">
        <f>Northeast!D278</f>
        <v>2322.1559999999999</v>
      </c>
      <c r="E278" s="79">
        <f>Midwest!D278</f>
        <v>2994.9459999999999</v>
      </c>
      <c r="F278" s="79">
        <f>South!D279</f>
        <v>1797.5309999999999</v>
      </c>
      <c r="G278" s="79">
        <f>West!D279</f>
        <v>1115.538</v>
      </c>
      <c r="H278" s="79">
        <f t="shared" si="1471"/>
        <v>8230.1710000000003</v>
      </c>
      <c r="I278" s="369" t="s">
        <v>726</v>
      </c>
      <c r="J278" s="69"/>
      <c r="K278" s="69"/>
      <c r="L278" s="69"/>
      <c r="M278" s="69"/>
      <c r="N278" s="69"/>
      <c r="V278" s="70"/>
      <c r="W278" s="70"/>
      <c r="X278" s="70"/>
      <c r="Y278" s="70"/>
      <c r="Z278" s="70"/>
      <c r="AU278" s="124"/>
      <c r="AV278" s="124"/>
      <c r="AW278" s="124"/>
      <c r="AX278" s="124"/>
      <c r="AY278" s="124"/>
      <c r="BB278" s="71"/>
      <c r="BC278" s="71"/>
      <c r="BD278" s="71"/>
      <c r="BE278" s="71"/>
      <c r="BF278" s="71"/>
      <c r="BG278" s="71"/>
      <c r="BH278" s="71"/>
      <c r="BI278" s="71"/>
      <c r="BJ278" s="71"/>
      <c r="BK278" s="71"/>
      <c r="BL278" s="71"/>
      <c r="BM278" s="71"/>
      <c r="BN278" s="71"/>
      <c r="BO278" s="71"/>
      <c r="BP278" s="71"/>
      <c r="BQ278" s="71"/>
      <c r="BR278" s="71"/>
      <c r="BS278" s="71"/>
      <c r="BT278" s="71"/>
      <c r="BU278" s="72"/>
      <c r="BV278" s="71"/>
      <c r="CK278" s="72"/>
      <c r="CL278" s="72"/>
      <c r="CM278" s="72"/>
      <c r="CN278" s="72"/>
      <c r="CO278" s="72"/>
      <c r="CP278" s="72"/>
      <c r="CQ278" s="72"/>
      <c r="CR278" s="72"/>
      <c r="CS278" s="72"/>
      <c r="CT278" s="72"/>
      <c r="CU278" s="72"/>
      <c r="CX278" s="53"/>
      <c r="CZ278" s="71">
        <f>D278/$H278</f>
        <v>0.28215161021563218</v>
      </c>
      <c r="DA278" s="71">
        <f>E278/$H278</f>
        <v>0.3638983928766486</v>
      </c>
      <c r="DB278" s="71">
        <f>F278/$H278</f>
        <v>0.218407491168774</v>
      </c>
      <c r="DC278" s="71">
        <f>G278/$H278</f>
        <v>0.13554250573894516</v>
      </c>
      <c r="DE278" s="71"/>
      <c r="DF278" s="71"/>
      <c r="DG278" s="71"/>
      <c r="DH278" s="71"/>
      <c r="DI278" s="71"/>
      <c r="DJ278" s="71"/>
      <c r="DK278" s="71"/>
      <c r="DL278" s="71"/>
      <c r="DM278" s="71"/>
      <c r="DN278" s="71"/>
      <c r="DQ278" s="71"/>
      <c r="DR278" s="71"/>
      <c r="DS278" s="71"/>
      <c r="DT278" s="71"/>
      <c r="DV278" s="71"/>
      <c r="DW278" s="71"/>
      <c r="DX278" s="71"/>
      <c r="DY278" s="71"/>
      <c r="DZ278" s="71"/>
      <c r="EB278" s="71"/>
      <c r="EC278" s="71"/>
      <c r="ED278" s="71"/>
      <c r="EE278" s="71"/>
      <c r="EG278" s="71"/>
      <c r="EH278" s="71"/>
      <c r="EI278" s="71"/>
      <c r="EJ278" s="71"/>
      <c r="EL278" s="71"/>
      <c r="EM278" s="71"/>
      <c r="EN278" s="71"/>
      <c r="EO278" s="71"/>
      <c r="EQ278" s="71"/>
      <c r="ER278" s="71"/>
      <c r="ES278" s="71"/>
      <c r="ET278" s="71"/>
      <c r="EW278" s="71"/>
      <c r="EX278" s="71"/>
      <c r="EY278" s="71"/>
      <c r="EZ278" s="71"/>
      <c r="FA278" s="71"/>
      <c r="FB278" s="71"/>
      <c r="FC278" s="71"/>
      <c r="FD278" s="71"/>
      <c r="FE278" s="71"/>
      <c r="FF278" s="71"/>
      <c r="FG278" s="71"/>
      <c r="FH278" s="71"/>
      <c r="FI278" s="71"/>
      <c r="FJ278" s="71"/>
      <c r="FK278" s="71"/>
      <c r="FM278" s="71"/>
      <c r="FN278" s="71"/>
      <c r="FO278" s="71"/>
      <c r="FQ278" s="238"/>
      <c r="FS278" s="51">
        <f t="shared" si="1469"/>
        <v>2000</v>
      </c>
      <c r="FT278" s="71">
        <f t="shared" si="1463"/>
        <v>0.83092634986836733</v>
      </c>
      <c r="FU278" s="71">
        <f t="shared" si="1464"/>
        <v>0.97611633388894581</v>
      </c>
      <c r="FV278" s="71">
        <f t="shared" si="1465"/>
        <v>0.99646122841236562</v>
      </c>
      <c r="FW278" s="71">
        <f t="shared" si="1466"/>
        <v>1.1290118285593467</v>
      </c>
      <c r="FX278" s="71">
        <f t="shared" si="1467"/>
        <v>0.96271649751372201</v>
      </c>
      <c r="FY278" s="71">
        <f t="shared" si="1468"/>
        <v>0.78596578352543744</v>
      </c>
      <c r="GB278" s="118">
        <f>CZ279</f>
        <v>0.28473198307435549</v>
      </c>
      <c r="GC278" s="118">
        <f>DA279</f>
        <v>0.36167492582087601</v>
      </c>
      <c r="GD278" s="118">
        <f>DB279</f>
        <v>0.21976631237765287</v>
      </c>
      <c r="GE278" s="118">
        <f>DC279</f>
        <v>0.13382677872711557</v>
      </c>
    </row>
    <row r="279" spans="1:187" x14ac:dyDescent="0.2">
      <c r="A279" s="75" t="s">
        <v>79</v>
      </c>
      <c r="B279" s="50">
        <f t="shared" si="1470"/>
        <v>1970</v>
      </c>
      <c r="D279" s="79">
        <f>Northeast!D279</f>
        <v>2359.3919999999998</v>
      </c>
      <c r="E279" s="79">
        <f>Midwest!D279</f>
        <v>2996.9690000000001</v>
      </c>
      <c r="F279" s="79">
        <f>South!D280</f>
        <v>1821.0630000000001</v>
      </c>
      <c r="G279" s="79">
        <f>West!D280</f>
        <v>1108.9370000000001</v>
      </c>
      <c r="H279" s="79">
        <f t="shared" si="1471"/>
        <v>8286.3610000000008</v>
      </c>
      <c r="I279" s="118">
        <f>F275/H275</f>
        <v>0.21634193904300861</v>
      </c>
      <c r="J279" s="321">
        <f t="shared" ref="J279:M298" si="1472">J36</f>
        <v>15481</v>
      </c>
      <c r="K279" s="321">
        <f t="shared" si="1472"/>
        <v>17536</v>
      </c>
      <c r="L279" s="321">
        <f t="shared" si="1472"/>
        <v>19257</v>
      </c>
      <c r="M279" s="321">
        <f t="shared" si="1472"/>
        <v>11169</v>
      </c>
      <c r="N279" s="321">
        <f>SUM(J279:M279)</f>
        <v>63443</v>
      </c>
      <c r="P279" s="84">
        <f t="shared" ref="P279:S298" si="1473">P36</f>
        <v>24.168395702874459</v>
      </c>
      <c r="Q279" s="84">
        <f t="shared" si="1473"/>
        <v>25.732072492652321</v>
      </c>
      <c r="R279" s="84">
        <f t="shared" si="1473"/>
        <v>27.259041887492781</v>
      </c>
      <c r="S279" s="84">
        <f t="shared" si="1473"/>
        <v>15.090738428634269</v>
      </c>
      <c r="T279" s="79">
        <f>SUM(P279:S279)</f>
        <v>92.250248511653837</v>
      </c>
      <c r="V279" s="84">
        <f>D279/J279*1000</f>
        <v>152.4056585491893</v>
      </c>
      <c r="W279" s="84">
        <f>E279/K279*1000</f>
        <v>170.90379790145985</v>
      </c>
      <c r="X279" s="84">
        <f>F279/L279*1000</f>
        <v>94.5662875837358</v>
      </c>
      <c r="Y279" s="84">
        <f>G279/M279*1000</f>
        <v>99.287044498164576</v>
      </c>
      <c r="Z279" s="84">
        <f>H279/N279*1000</f>
        <v>130.61111548949452</v>
      </c>
      <c r="AC279" s="84">
        <f>D279/P279</f>
        <v>97.623029224045112</v>
      </c>
      <c r="AD279" s="84">
        <f>E279/Q279</f>
        <v>116.46823243078346</v>
      </c>
      <c r="AE279" s="84">
        <f>F279/R279</f>
        <v>66.805832997217536</v>
      </c>
      <c r="AF279" s="84">
        <f>G279/S279</f>
        <v>73.484608141893318</v>
      </c>
      <c r="AG279" s="84">
        <f>H279/T279</f>
        <v>89.8248095120654</v>
      </c>
      <c r="AI279" s="74">
        <f>AC279/AO279</f>
        <v>96.908431453682354</v>
      </c>
      <c r="AJ279" s="74">
        <f>AD279/AP279</f>
        <v>115.45558178244954</v>
      </c>
      <c r="AK279" s="74">
        <f>AE279/AQ279</f>
        <v>64.177796769261292</v>
      </c>
      <c r="AL279" s="74">
        <f>AF279/AR279</f>
        <v>72.366353392349282</v>
      </c>
      <c r="AM279" s="74">
        <f>(D279/AO279+E279/AP279+F279/AQ279+G279/AR279)/T279</f>
        <v>88.395639149449224</v>
      </c>
      <c r="AO279" s="118">
        <f>Northeast!V279</f>
        <v>1.0073739483721218</v>
      </c>
      <c r="AP279" s="118">
        <f>Midwest!V279</f>
        <v>1.0087709111391603</v>
      </c>
      <c r="AQ279" s="118">
        <f>South!V280</f>
        <v>1.0409493058386663</v>
      </c>
      <c r="AR279" s="118">
        <f>West!V280</f>
        <v>1.015452688951745</v>
      </c>
      <c r="AS279" s="118">
        <f>AG279/AM279</f>
        <v>1.0161678831259979</v>
      </c>
      <c r="AU279" s="124">
        <f>P279/J279*1000000</f>
        <v>1561.1650218251054</v>
      </c>
      <c r="AV279" s="124">
        <f>Q279/K279*1000000</f>
        <v>1467.3855207944982</v>
      </c>
      <c r="AW279" s="124">
        <f>R279/L279*1000000</f>
        <v>1415.5393824319874</v>
      </c>
      <c r="AX279" s="124">
        <f>S279/M279*1000000</f>
        <v>1351.1270864566452</v>
      </c>
      <c r="AY279" s="124">
        <f>T279/N279*1000000</f>
        <v>1454.0650428203874</v>
      </c>
      <c r="BB279" s="71">
        <f t="shared" ref="BB279:BB321" si="1474">AI279/AI$329</f>
        <v>1.5340900546218728</v>
      </c>
      <c r="BC279" s="71">
        <f t="shared" ref="BC279:BC321" si="1475">AJ279/AJ$329</f>
        <v>1.6825420216371625</v>
      </c>
      <c r="BD279" s="71">
        <f t="shared" ref="BD279:BD321" si="1476">AK279/AK$329</f>
        <v>1.8124778330325375</v>
      </c>
      <c r="BE279" s="71">
        <f t="shared" ref="BE279:BE321" si="1477">AL279/AL$329</f>
        <v>1.6336996669227473</v>
      </c>
      <c r="BF279" s="71"/>
      <c r="BG279" s="71"/>
      <c r="BH279" s="71"/>
      <c r="BI279" s="71"/>
      <c r="BJ279" s="71"/>
      <c r="BK279" s="71"/>
      <c r="BL279" s="71"/>
      <c r="BM279" s="71"/>
      <c r="BN279" s="71"/>
      <c r="BO279" s="71"/>
      <c r="BP279" s="71">
        <f>CF279*CK279*CP279</f>
        <v>0.71374331351206199</v>
      </c>
      <c r="BQ279" s="147">
        <f>Northeast!AK279</f>
        <v>1.5164085240101648</v>
      </c>
      <c r="BR279" s="147">
        <f>Midwest!AK279</f>
        <v>1.6840580741731301</v>
      </c>
      <c r="BS279" s="147">
        <f>South!AK280</f>
        <v>1.8056124906999682</v>
      </c>
      <c r="BT279" s="147">
        <f>West!AK280</f>
        <v>1.653451856689873</v>
      </c>
      <c r="BU279" s="72"/>
      <c r="BV279" s="147">
        <f>Northeast!AH279</f>
        <v>1.0116601366529838</v>
      </c>
      <c r="BW279" s="147">
        <f>Midwest!AH279</f>
        <v>0.99909976231864084</v>
      </c>
      <c r="BX279" s="147">
        <f>South!AH280</f>
        <v>1.003802223549034</v>
      </c>
      <c r="BY279" s="147">
        <f>West!AH280</f>
        <v>0.98805396740932727</v>
      </c>
      <c r="CA279" s="147">
        <f>Northeast!AI279</f>
        <v>0.94356400948234664</v>
      </c>
      <c r="CB279" s="147">
        <f>Midwest!AI279</f>
        <v>0.93602147603006192</v>
      </c>
      <c r="CC279" s="147">
        <f>South!AI280</f>
        <v>0.9560764322649431</v>
      </c>
      <c r="CD279" s="147">
        <f>West!AI280</f>
        <v>0.97024600512003734</v>
      </c>
      <c r="CF279" s="147">
        <f>Northeast!AJ279</f>
        <v>0.99579419278837711</v>
      </c>
      <c r="CG279" s="147">
        <f>Midwest!AJ279</f>
        <v>0.97363334607389551</v>
      </c>
      <c r="CH279" s="147">
        <f>South!AJ280</f>
        <v>1.0101588184586878</v>
      </c>
      <c r="CI279" s="147">
        <f>West!AJ280</f>
        <v>0.93073889613727478</v>
      </c>
      <c r="CK279" s="73">
        <f t="shared" ref="CK279:CK322" si="1478">N279/N$329</f>
        <v>0.73053845009682616</v>
      </c>
      <c r="CL279" s="73">
        <f t="shared" ref="CL279:CL322" si="1479">Z279/Z$329</f>
        <v>1.5916462606619239</v>
      </c>
      <c r="CM279" s="73">
        <f>FC279</f>
        <v>1.0332006362960022</v>
      </c>
      <c r="CN279" s="73">
        <f>FG279</f>
        <v>1.001795349554387</v>
      </c>
      <c r="CO279" s="73">
        <f>FK279</f>
        <v>0.9469451079292398</v>
      </c>
      <c r="CP279" s="73">
        <f>FO279</f>
        <v>0.98113639164227939</v>
      </c>
      <c r="CQ279" s="73">
        <f>EY279</f>
        <v>1.6551169552887903</v>
      </c>
      <c r="CR279" s="73">
        <f>CK279*CM279*CN279*CO279*CP279*CQ279</f>
        <v>1.1627587923663703</v>
      </c>
      <c r="CS279" s="73">
        <f>CK279*CL279</f>
        <v>1.1627587923663709</v>
      </c>
      <c r="CT279" s="73"/>
      <c r="CU279" s="73">
        <f>CM279*CN279*CO279*CP279</f>
        <v>0.9616518370958308</v>
      </c>
      <c r="CV279" s="533">
        <f>CM279*CN279*CP279</f>
        <v>1.015530709270732</v>
      </c>
      <c r="CW279" s="71">
        <f>CQ279*CO279</f>
        <v>1.5673049038614584</v>
      </c>
      <c r="CX279" s="53"/>
      <c r="CZ279" s="71">
        <f t="shared" ref="CZ279:CZ289" si="1480">D279/$H279</f>
        <v>0.28473198307435549</v>
      </c>
      <c r="DA279" s="71">
        <f t="shared" ref="DA279:DA289" si="1481">E279/$H279</f>
        <v>0.36167492582087601</v>
      </c>
      <c r="DB279" s="71">
        <f t="shared" ref="DB279:DB289" si="1482">F279/$H279</f>
        <v>0.21976631237765287</v>
      </c>
      <c r="DC279" s="71">
        <f t="shared" ref="DC279:DC289" si="1483">G279/$H279</f>
        <v>0.13382677872711557</v>
      </c>
      <c r="DE279" s="71">
        <f>(CZ279-CZ278)/LN(CZ279/CZ278)</f>
        <v>0.28343983905294701</v>
      </c>
      <c r="DF279" s="71">
        <f>(DA279-DA278)/LN(DA279/DA278)</f>
        <v>0.36278552373686895</v>
      </c>
      <c r="DG279" s="71">
        <f>(DB279-DB278)/LN(DB279/DB278)</f>
        <v>0.21908619946444627</v>
      </c>
      <c r="DH279" s="71">
        <f>(DC279-DC278)/LN(DC279/DC278)</f>
        <v>0.13468282084804201</v>
      </c>
      <c r="DI279" s="71">
        <f>SUM(DE279:DH279)</f>
        <v>0.99999438310230437</v>
      </c>
      <c r="DJ279" s="71"/>
      <c r="DK279" s="71">
        <f>DE279/$DI279</f>
        <v>0.28344143111446829</v>
      </c>
      <c r="DL279" s="71">
        <f>DF279/$DI279</f>
        <v>0.36278756147748703</v>
      </c>
      <c r="DM279" s="71">
        <f>DG279/$DI279</f>
        <v>0.2190874300561273</v>
      </c>
      <c r="DN279" s="71">
        <f>DH279/$DI279</f>
        <v>0.13468357735191727</v>
      </c>
      <c r="DQ279" s="71"/>
      <c r="DR279" s="71"/>
      <c r="DS279" s="71"/>
      <c r="DT279" s="71"/>
      <c r="DV279" s="71">
        <f>J279/$N279</f>
        <v>0.24401431205964408</v>
      </c>
      <c r="DW279" s="71">
        <f>K279/$N279</f>
        <v>0.27640559242154372</v>
      </c>
      <c r="DX279" s="71">
        <f>L279/$N279</f>
        <v>0.30353230458837066</v>
      </c>
      <c r="DY279" s="71">
        <f>M279/$N279</f>
        <v>0.17604779093044151</v>
      </c>
      <c r="DZ279" s="71"/>
      <c r="EB279" s="71"/>
      <c r="EC279" s="71"/>
      <c r="ED279" s="71"/>
      <c r="EE279" s="71"/>
      <c r="EG279" s="71"/>
      <c r="EH279" s="71"/>
      <c r="EI279" s="71"/>
      <c r="EJ279" s="71"/>
      <c r="EL279" s="71"/>
      <c r="EM279" s="71"/>
      <c r="EN279" s="71"/>
      <c r="EO279" s="71"/>
      <c r="EQ279" s="71"/>
      <c r="ER279" s="71"/>
      <c r="ES279" s="71"/>
      <c r="ET279" s="71"/>
      <c r="EW279" s="71"/>
      <c r="EX279" s="343">
        <v>1</v>
      </c>
      <c r="EY279" s="71">
        <f t="shared" ref="EY279:EY322" si="1484">EX279/EX$329</f>
        <v>1.6551169552887903</v>
      </c>
      <c r="EZ279" s="71"/>
      <c r="FA279" s="71"/>
      <c r="FB279" s="343">
        <v>1</v>
      </c>
      <c r="FC279" s="71">
        <f t="shared" ref="FC279:FC322" si="1485">FB279/FB$329</f>
        <v>1.0332006362960022</v>
      </c>
      <c r="FD279" s="71"/>
      <c r="FE279" s="71"/>
      <c r="FF279" s="343">
        <v>1</v>
      </c>
      <c r="FG279" s="71">
        <f t="shared" ref="FG279:FG322" si="1486">FF279/FF$329</f>
        <v>1.001795349554387</v>
      </c>
      <c r="FH279" s="71"/>
      <c r="FI279" s="71"/>
      <c r="FJ279" s="343">
        <v>1</v>
      </c>
      <c r="FK279" s="71">
        <f t="shared" ref="FK279:FK322" si="1487">FJ279/FJ$329</f>
        <v>0.9469451079292398</v>
      </c>
      <c r="FM279" s="71"/>
      <c r="FN279" s="343">
        <v>1</v>
      </c>
      <c r="FO279" s="71">
        <f t="shared" ref="FO279:FO322" si="1488">FN279/FN$329</f>
        <v>0.98113639164227939</v>
      </c>
      <c r="FQ279" s="238"/>
      <c r="FS279" s="51">
        <f t="shared" si="1469"/>
        <v>2001</v>
      </c>
      <c r="FT279" s="71">
        <f t="shared" si="1463"/>
        <v>0.7906042113995998</v>
      </c>
      <c r="FU279" s="71">
        <f t="shared" si="1464"/>
        <v>0.97382623223975806</v>
      </c>
      <c r="FV279" s="71">
        <f t="shared" si="1465"/>
        <v>0.99632236165153909</v>
      </c>
      <c r="FW279" s="71">
        <f t="shared" si="1466"/>
        <v>1.1387139166964335</v>
      </c>
      <c r="FX279" s="71">
        <f t="shared" si="1467"/>
        <v>0.91569269437446443</v>
      </c>
      <c r="FY279" s="71">
        <f t="shared" si="1468"/>
        <v>0.78147195845087014</v>
      </c>
      <c r="GB279" s="118">
        <f>AVERAGE(CZ278,CZ279)</f>
        <v>0.2834417966449938</v>
      </c>
      <c r="GC279" s="118">
        <f>AVERAGE(DA278,DA279)</f>
        <v>0.36278665934876231</v>
      </c>
      <c r="GD279" s="118">
        <f>AVERAGE(DB278,DB279)</f>
        <v>0.21908690177321344</v>
      </c>
      <c r="GE279" s="118">
        <f>AVERAGE(DC278,DC279)</f>
        <v>0.13468464223303037</v>
      </c>
    </row>
    <row r="280" spans="1:187" x14ac:dyDescent="0.2">
      <c r="A280" s="75" t="s">
        <v>79</v>
      </c>
      <c r="B280" s="50">
        <f t="shared" si="1470"/>
        <v>1971</v>
      </c>
      <c r="D280" s="79">
        <f>Northeast!D280</f>
        <v>2373.377</v>
      </c>
      <c r="E280" s="79">
        <f>Midwest!D280</f>
        <v>3016.5549999999998</v>
      </c>
      <c r="F280" s="79">
        <f>South!D281</f>
        <v>1784.6860000000001</v>
      </c>
      <c r="G280" s="79">
        <f>West!D281</f>
        <v>1218.73</v>
      </c>
      <c r="H280" s="79">
        <f t="shared" si="1471"/>
        <v>8393.348</v>
      </c>
      <c r="I280" s="118">
        <f t="shared" ref="I280:I318" si="1489">F276/H276</f>
        <v>0.21434316529779956</v>
      </c>
      <c r="J280" s="321">
        <f t="shared" si="1472"/>
        <v>15682.3</v>
      </c>
      <c r="K280" s="321">
        <f t="shared" si="1472"/>
        <v>17897.5</v>
      </c>
      <c r="L280" s="321">
        <f t="shared" si="1472"/>
        <v>20021.399999999998</v>
      </c>
      <c r="M280" s="321">
        <f t="shared" si="1472"/>
        <v>11610</v>
      </c>
      <c r="N280" s="321">
        <f t="shared" ref="N280:N293" si="1490">SUM(J280:M280)</f>
        <v>65211.199999999997</v>
      </c>
      <c r="P280" s="84">
        <f t="shared" si="1473"/>
        <v>24.588335555814719</v>
      </c>
      <c r="Q280" s="84">
        <f t="shared" si="1473"/>
        <v>26.339520998215846</v>
      </c>
      <c r="R280" s="84">
        <f t="shared" si="1473"/>
        <v>28.371423111374895</v>
      </c>
      <c r="S280" s="84">
        <f t="shared" si="1473"/>
        <v>15.650550698675277</v>
      </c>
      <c r="T280" s="79">
        <f t="shared" ref="T280:T293" si="1491">SUM(P280:S280)</f>
        <v>94.949830364080739</v>
      </c>
      <c r="V280" s="84">
        <f t="shared" ref="V280:V293" si="1492">D280/J280*1000</f>
        <v>151.34112980876529</v>
      </c>
      <c r="W280" s="84">
        <f t="shared" ref="W280:W293" si="1493">E280/K280*1000</f>
        <v>168.54616566559574</v>
      </c>
      <c r="X280" s="84">
        <f t="shared" ref="X280:X293" si="1494">F280/L280*1000</f>
        <v>89.13892135415108</v>
      </c>
      <c r="Y280" s="84">
        <f t="shared" ref="Y280:Y293" si="1495">G280/M280*1000</f>
        <v>104.9724375538329</v>
      </c>
      <c r="Z280" s="84">
        <f t="shared" ref="Z280:Z293" si="1496">H280/N280*1000</f>
        <v>128.71022155703315</v>
      </c>
      <c r="AC280" s="84">
        <f t="shared" ref="AC280:AC293" si="1497">D280/P280</f>
        <v>96.524508322757825</v>
      </c>
      <c r="AD280" s="84">
        <f t="shared" ref="AD280:AD293" si="1498">E280/Q280</f>
        <v>114.52581086058214</v>
      </c>
      <c r="AE280" s="84">
        <f t="shared" ref="AE280:AE293" si="1499">F280/R280</f>
        <v>62.904352488559859</v>
      </c>
      <c r="AF280" s="84">
        <f t="shared" ref="AF280:AF293" si="1500">G280/S280</f>
        <v>77.871381235368162</v>
      </c>
      <c r="AG280" s="84">
        <f t="shared" ref="AG280:AG293" si="1501">H280/T280</f>
        <v>88.397714538468307</v>
      </c>
      <c r="AI280" s="74">
        <f t="shared" ref="AI280:AI293" si="1502">AC280/AO280</f>
        <v>96.618538397309678</v>
      </c>
      <c r="AJ280" s="74">
        <f t="shared" ref="AJ280:AJ293" si="1503">AD280/AP280</f>
        <v>115.58786148943133</v>
      </c>
      <c r="AK280" s="74">
        <f t="shared" ref="AK280:AK293" si="1504">AE280/AQ280</f>
        <v>65.543307363848484</v>
      </c>
      <c r="AL280" s="74">
        <f t="shared" ref="AL280:AL293" si="1505">AF280/AR280</f>
        <v>71.519957531917242</v>
      </c>
      <c r="AM280" s="74">
        <f t="shared" ref="AM280:AM293" si="1506">(D280/AO280+E280/AP280+F280/AQ280+G280/AR280)/T280</f>
        <v>88.458310481632324</v>
      </c>
      <c r="AO280" s="118">
        <f>Northeast!V280</f>
        <v>0.99902679055063759</v>
      </c>
      <c r="AP280" s="118">
        <f>Midwest!V280</f>
        <v>0.99081174601585387</v>
      </c>
      <c r="AQ280" s="118">
        <f>South!V281</f>
        <v>0.95973723357231455</v>
      </c>
      <c r="AR280" s="118">
        <f>West!V281</f>
        <v>1.0888063125682992</v>
      </c>
      <c r="AS280" s="118">
        <f t="shared" ref="AS280:AS293" si="1507">AG280/AM280</f>
        <v>0.99931497738500674</v>
      </c>
      <c r="AU280" s="124">
        <f t="shared" ref="AU280:AU293" si="1508">P280/J280*1000000</f>
        <v>1567.9036592728567</v>
      </c>
      <c r="AV280" s="124">
        <f t="shared" ref="AV280:AV293" si="1509">Q280/K280*1000000</f>
        <v>1471.6871629119066</v>
      </c>
      <c r="AW280" s="124">
        <f t="shared" ref="AW280:AW293" si="1510">R280/L280*1000000</f>
        <v>1417.0549068184491</v>
      </c>
      <c r="AX280" s="124">
        <f t="shared" ref="AX280:AX293" si="1511">S280/M280*1000000</f>
        <v>1348.0233159927025</v>
      </c>
      <c r="AY280" s="124">
        <f t="shared" ref="AY280:AY293" si="1512">T280/N280*1000000</f>
        <v>1456.0356252312602</v>
      </c>
      <c r="BB280" s="71">
        <f t="shared" si="1474"/>
        <v>1.5295009590394331</v>
      </c>
      <c r="BC280" s="71">
        <f t="shared" si="1475"/>
        <v>1.6844697427760684</v>
      </c>
      <c r="BD280" s="71">
        <f t="shared" si="1476"/>
        <v>1.8510419129488143</v>
      </c>
      <c r="BE280" s="71">
        <f t="shared" si="1477"/>
        <v>1.6145919383934997</v>
      </c>
      <c r="BF280" s="71"/>
      <c r="BG280" s="71"/>
      <c r="BH280" s="71"/>
      <c r="BI280" s="71"/>
      <c r="BJ280" s="71"/>
      <c r="BK280" s="71"/>
      <c r="BL280" s="71"/>
      <c r="BM280" s="71"/>
      <c r="BN280" s="71"/>
      <c r="BO280" s="71"/>
      <c r="BP280" s="71">
        <f t="shared" ref="BP280:BP293" si="1513">CF280*CK280*CP280</f>
        <v>0.71552642906440622</v>
      </c>
      <c r="BQ280" s="147">
        <f>Northeast!AK280</f>
        <v>1.513537622137052</v>
      </c>
      <c r="BR280" s="147">
        <f>Midwest!AK280</f>
        <v>1.6864489371414351</v>
      </c>
      <c r="BS280" s="147">
        <f>South!AK281</f>
        <v>1.8395945442240094</v>
      </c>
      <c r="BT280" s="147">
        <f>West!AK281</f>
        <v>1.629436926916132</v>
      </c>
      <c r="BU280" s="72"/>
      <c r="BV280" s="147">
        <f>Northeast!AH280</f>
        <v>1.0105470367362532</v>
      </c>
      <c r="BW280" s="147">
        <f>Midwest!AH280</f>
        <v>0.99882641310876497</v>
      </c>
      <c r="BX280" s="147">
        <f>South!AH281</f>
        <v>1.0062227672726842</v>
      </c>
      <c r="BY280" s="147">
        <f>West!AH281</f>
        <v>0.99088949791341241</v>
      </c>
      <c r="CA280" s="147">
        <f>Northeast!AI280</f>
        <v>0.94763682413022721</v>
      </c>
      <c r="CB280" s="147">
        <f>Midwest!AI280</f>
        <v>0.93876542392039519</v>
      </c>
      <c r="CC280" s="147">
        <f>South!AI281</f>
        <v>0.95710004006166105</v>
      </c>
      <c r="CD280" s="147">
        <f>West!AI281</f>
        <v>0.96801718377255952</v>
      </c>
      <c r="CF280" s="147">
        <f>Northeast!AJ280</f>
        <v>0.98754298548015351</v>
      </c>
      <c r="CG280" s="147">
        <f>Midwest!AJ280</f>
        <v>0.95629973559938974</v>
      </c>
      <c r="CH280" s="147">
        <f>South!AJ281</f>
        <v>0.93134893741547575</v>
      </c>
      <c r="CI280" s="147">
        <f>West!AJ281</f>
        <v>0.99797301882497902</v>
      </c>
      <c r="CK280" s="73">
        <f t="shared" si="1478"/>
        <v>0.75089905863458772</v>
      </c>
      <c r="CL280" s="73">
        <f t="shared" si="1479"/>
        <v>1.5684816876607812</v>
      </c>
      <c r="CM280" s="73">
        <f t="shared" ref="CM280:CM293" si="1514">FC280</f>
        <v>1.0304668596172393</v>
      </c>
      <c r="CN280" s="73">
        <f t="shared" ref="CN280:CN293" si="1515">FG280</f>
        <v>1.0023056634938103</v>
      </c>
      <c r="CO280" s="73">
        <f t="shared" ref="CO280:CO293" si="1516">FK280</f>
        <v>0.94901964396309735</v>
      </c>
      <c r="CP280" s="73">
        <f t="shared" ref="CP280:CP293" si="1517">FO280</f>
        <v>0.9649128971947174</v>
      </c>
      <c r="CQ280" s="73">
        <f t="shared" ref="CQ280:CQ293" si="1518">EY280</f>
        <v>1.65837188233975</v>
      </c>
      <c r="CR280" s="73">
        <f t="shared" ref="CR280:CR293" si="1519">CK280*CM280*CN280*CO280*CP280*CQ280</f>
        <v>1.1777714227500697</v>
      </c>
      <c r="CS280" s="73">
        <f t="shared" ref="CS280:CS293" si="1520">CK280*CL280</f>
        <v>1.17777142275007</v>
      </c>
      <c r="CT280" s="73"/>
      <c r="CU280" s="73">
        <f t="shared" ref="CU280:CU293" si="1521">CM280*CN280*CO280*CP280</f>
        <v>0.94579611748352499</v>
      </c>
      <c r="CV280" s="533">
        <f t="shared" ref="CV280:CV318" si="1522">CM280*CN280*CP280</f>
        <v>0.99660330900410987</v>
      </c>
      <c r="CW280" s="71">
        <f t="shared" ref="CW280:CW320" si="1523">CQ280*CO280</f>
        <v>1.5738274933364811</v>
      </c>
      <c r="CX280" s="53"/>
      <c r="CZ280" s="71">
        <f t="shared" si="1480"/>
        <v>0.28276880691709672</v>
      </c>
      <c r="DA280" s="71">
        <f t="shared" si="1481"/>
        <v>0.35939829970114429</v>
      </c>
      <c r="DB280" s="71">
        <f t="shared" si="1482"/>
        <v>0.21263100255106784</v>
      </c>
      <c r="DC280" s="71">
        <f t="shared" si="1483"/>
        <v>0.14520189083069115</v>
      </c>
      <c r="DE280" s="71">
        <f t="shared" ref="DE280:DE293" si="1524">(CZ280-CZ279)/LN(CZ280/CZ279)</f>
        <v>0.28374926311098175</v>
      </c>
      <c r="DF280" s="71">
        <f t="shared" ref="DF280:DF293" si="1525">(DA280-DA279)/LN(DA280/DA279)</f>
        <v>0.36053541476888573</v>
      </c>
      <c r="DG280" s="71">
        <f t="shared" ref="DG280:DG293" si="1526">(DB280-DB279)/LN(DB280/DB279)</f>
        <v>0.21617903186304022</v>
      </c>
      <c r="DH280" s="71">
        <f t="shared" ref="DH280:DH293" si="1527">(DC280-DC279)/LN(DC280/DC279)</f>
        <v>0.13943701263471958</v>
      </c>
      <c r="DI280" s="71">
        <f t="shared" ref="DI280:DI293" si="1528">SUM(DE280:DH280)</f>
        <v>0.99990072237762728</v>
      </c>
      <c r="DJ280" s="71"/>
      <c r="DK280" s="71">
        <f t="shared" ref="DK280:DK289" si="1529">DE280/$DI280</f>
        <v>0.28377743586009696</v>
      </c>
      <c r="DL280" s="71">
        <f t="shared" ref="DL280:DL289" si="1530">DF280/$DI280</f>
        <v>0.36057121142145171</v>
      </c>
      <c r="DM280" s="71">
        <f t="shared" ref="DM280:DM289" si="1531">DG280/$DI280</f>
        <v>0.21620049573421252</v>
      </c>
      <c r="DN280" s="71">
        <f t="shared" ref="DN280:DN289" si="1532">DH280/$DI280</f>
        <v>0.13945085698423881</v>
      </c>
      <c r="DQ280" s="71">
        <f>LN(BQ280/BQ279)</f>
        <v>-1.8950189830297239E-3</v>
      </c>
      <c r="DR280" s="71">
        <f>LN(BR280/BR279)</f>
        <v>1.418696570745242E-3</v>
      </c>
      <c r="DS280" s="71">
        <f>LN(BS280/BS279)</f>
        <v>1.8645326685746332E-2</v>
      </c>
      <c r="DT280" s="71">
        <f>LN(BT280/BT279)</f>
        <v>-1.4630625483787591E-2</v>
      </c>
      <c r="DV280" s="71">
        <f t="shared" ref="DV280:DV293" si="1533">J280/$N280</f>
        <v>0.24048476335353436</v>
      </c>
      <c r="DW280" s="71">
        <f t="shared" ref="DW280:DW293" si="1534">K280/$N280</f>
        <v>0.27445438820325346</v>
      </c>
      <c r="DX280" s="71">
        <f t="shared" ref="DX280:DX293" si="1535">L280/$N280</f>
        <v>0.30702394680668349</v>
      </c>
      <c r="DY280" s="71">
        <f t="shared" ref="DY280:DY293" si="1536">M280/$N280</f>
        <v>0.17803690163652872</v>
      </c>
      <c r="DZ280" s="71"/>
      <c r="EB280" s="71">
        <f>LN(DV280/DV279)</f>
        <v>-1.457014605564908E-2</v>
      </c>
      <c r="EC280" s="71">
        <f>LN(DW280/DW279)</f>
        <v>-7.0842408134555732E-3</v>
      </c>
      <c r="ED280" s="71">
        <f>LN(DX280/DX279)</f>
        <v>1.1437702178206662E-2</v>
      </c>
      <c r="EE280" s="71">
        <f>LN(DY280/DY279)</f>
        <v>1.1235343815056803E-2</v>
      </c>
      <c r="EG280" s="71">
        <f>LN(BV280/BV279)</f>
        <v>-1.1008763531201121E-3</v>
      </c>
      <c r="EH280" s="71">
        <f>LN(BW280/BW279)</f>
        <v>-2.7363294494405752E-4</v>
      </c>
      <c r="EI280" s="71">
        <f>LN(BX280/BX279)</f>
        <v>2.4084724366925697E-3</v>
      </c>
      <c r="EJ280" s="71">
        <f>LN(BY280/BY279)</f>
        <v>2.865703335421875E-3</v>
      </c>
      <c r="EL280" s="71">
        <f>LN(CA280/CA279)</f>
        <v>4.3071268496078429E-3</v>
      </c>
      <c r="EM280" s="71">
        <f>LN(CB280/CB279)</f>
        <v>2.9272125271574425E-3</v>
      </c>
      <c r="EN280" s="71">
        <f>LN(CC280/CC279)</f>
        <v>1.0700611357037616E-3</v>
      </c>
      <c r="EO280" s="71">
        <f>LN(CD280/CD279)</f>
        <v>-2.2998139185947536E-3</v>
      </c>
      <c r="EQ280" s="71">
        <f>LN(CF280/CF279)</f>
        <v>-8.320577058248067E-3</v>
      </c>
      <c r="ER280" s="71">
        <f>LN(CG280/CG279)</f>
        <v>-1.7963396495567118E-2</v>
      </c>
      <c r="ES280" s="71">
        <f>LN(CH280/CH279)</f>
        <v>-8.122883790163711E-2</v>
      </c>
      <c r="ET280" s="71">
        <f>LN(CI280/CI279)</f>
        <v>6.9747458035188142E-2</v>
      </c>
      <c r="EW280" s="71">
        <f>EXP(SUMPRODUCT($DK280:$DN280,DQ280:DT280))</f>
        <v>1.001966584319349</v>
      </c>
      <c r="EX280" s="71">
        <f>IF(ISERR(EW280),EX279,EW280*EX279)</f>
        <v>1.001966584319349</v>
      </c>
      <c r="EY280" s="71">
        <f t="shared" si="1484"/>
        <v>1.65837188233975</v>
      </c>
      <c r="EZ280" s="71"/>
      <c r="FA280" s="71">
        <f>EXP(SUMPRODUCT($DK280:$DN280,EB280:EE280))</f>
        <v>0.99735406988466102</v>
      </c>
      <c r="FB280" s="71">
        <f>IF(ISERR(FA280),FB279,FA280*FB279)</f>
        <v>0.99735406988466102</v>
      </c>
      <c r="FC280" s="71">
        <f t="shared" si="1485"/>
        <v>1.0304668596172393</v>
      </c>
      <c r="FD280" s="71"/>
      <c r="FE280" s="71">
        <f>EXP(SUMPRODUCT($DK280:$DN280,EG280:EJ280))</f>
        <v>1.0005093993894565</v>
      </c>
      <c r="FF280" s="71">
        <f>IF(ISERR(FE280),FF279,FE280*FF279)</f>
        <v>1.0005093993894565</v>
      </c>
      <c r="FG280" s="71">
        <f t="shared" si="1486"/>
        <v>1.0023056634938103</v>
      </c>
      <c r="FH280" s="71"/>
      <c r="FI280" s="71">
        <f>EXP(SUMPRODUCT($DK280:$DN280,EL280:EO280))</f>
        <v>1.0021907669372665</v>
      </c>
      <c r="FJ280" s="71">
        <f>IF(ISERR(FI280),FJ279,FI280*FJ279)</f>
        <v>1.0021907669372665</v>
      </c>
      <c r="FK280" s="71">
        <f t="shared" si="1487"/>
        <v>0.94901964396309735</v>
      </c>
      <c r="FM280" s="71">
        <f>EXP(SUMPRODUCT($DK280:$DN280,EQ280:ET280))</f>
        <v>0.98346458801675252</v>
      </c>
      <c r="FN280" s="71">
        <f>IF(ISERR(FM280),FN279,FM280*FN279)</f>
        <v>0.98346458801675252</v>
      </c>
      <c r="FO280" s="71">
        <f t="shared" si="1488"/>
        <v>0.9649128971947174</v>
      </c>
      <c r="FQ280" s="238"/>
      <c r="GB280" s="118">
        <f>AVERAGE(CZ278:CZ280)</f>
        <v>0.28321746673569476</v>
      </c>
      <c r="GC280" s="118">
        <f>AVERAGE(DA278:DA280)</f>
        <v>0.3616572061328896</v>
      </c>
      <c r="GD280" s="118">
        <f>AVERAGE(DB278:DB280)</f>
        <v>0.21693493536583155</v>
      </c>
      <c r="GE280" s="118">
        <f>AVERAGE(DC278:DC280)</f>
        <v>0.13819039176558398</v>
      </c>
    </row>
    <row r="281" spans="1:187" x14ac:dyDescent="0.2">
      <c r="A281" s="75" t="s">
        <v>79</v>
      </c>
      <c r="B281" s="50">
        <f t="shared" si="1470"/>
        <v>1972</v>
      </c>
      <c r="D281" s="79">
        <f>Northeast!D281</f>
        <v>2453.9070000000002</v>
      </c>
      <c r="E281" s="79">
        <f>Midwest!D281</f>
        <v>3132.2400000000002</v>
      </c>
      <c r="F281" s="79">
        <f>South!D282</f>
        <v>1795.6120000000001</v>
      </c>
      <c r="G281" s="79">
        <f>West!D282</f>
        <v>1238.2270000000001</v>
      </c>
      <c r="H281" s="79">
        <f t="shared" si="1471"/>
        <v>8619.9860000000008</v>
      </c>
      <c r="I281" s="118">
        <f t="shared" si="1489"/>
        <v>0.21987891076502364</v>
      </c>
      <c r="J281" s="321">
        <f t="shared" si="1472"/>
        <v>15917.15</v>
      </c>
      <c r="K281" s="321">
        <f t="shared" si="1472"/>
        <v>18319.25</v>
      </c>
      <c r="L281" s="321">
        <f t="shared" si="1472"/>
        <v>20913.199999999997</v>
      </c>
      <c r="M281" s="321">
        <f t="shared" si="1472"/>
        <v>12124.5</v>
      </c>
      <c r="N281" s="321">
        <f t="shared" si="1490"/>
        <v>67274.100000000006</v>
      </c>
      <c r="P281" s="84">
        <f t="shared" si="1473"/>
        <v>25.07420158277921</v>
      </c>
      <c r="Q281" s="84">
        <f t="shared" si="1473"/>
        <v>27.0390999425864</v>
      </c>
      <c r="R281" s="84">
        <f t="shared" si="1473"/>
        <v>29.665099917240919</v>
      </c>
      <c r="S281" s="84">
        <f t="shared" si="1473"/>
        <v>16.301431618658551</v>
      </c>
      <c r="T281" s="79">
        <f t="shared" si="1491"/>
        <v>98.079833061265091</v>
      </c>
      <c r="V281" s="84">
        <f t="shared" si="1492"/>
        <v>154.16748601351375</v>
      </c>
      <c r="W281" s="84">
        <f t="shared" si="1493"/>
        <v>170.98079888641732</v>
      </c>
      <c r="X281" s="84">
        <f t="shared" si="1494"/>
        <v>85.860222251974847</v>
      </c>
      <c r="Y281" s="84">
        <f t="shared" si="1495"/>
        <v>102.12602581549756</v>
      </c>
      <c r="Z281" s="84">
        <f t="shared" si="1496"/>
        <v>128.13231243524626</v>
      </c>
      <c r="AC281" s="84">
        <f t="shared" si="1497"/>
        <v>97.865808085603277</v>
      </c>
      <c r="AD281" s="84">
        <f t="shared" si="1498"/>
        <v>115.84113401151875</v>
      </c>
      <c r="AE281" s="84">
        <f t="shared" si="1499"/>
        <v>60.529443858586731</v>
      </c>
      <c r="AF281" s="84">
        <f t="shared" si="1500"/>
        <v>75.958175267424409</v>
      </c>
      <c r="AG281" s="84">
        <f t="shared" si="1501"/>
        <v>87.887445675152904</v>
      </c>
      <c r="AI281" s="74">
        <f t="shared" si="1502"/>
        <v>96.506871146769441</v>
      </c>
      <c r="AJ281" s="74">
        <f t="shared" si="1503"/>
        <v>112.52205954341089</v>
      </c>
      <c r="AK281" s="74">
        <f t="shared" si="1504"/>
        <v>61.416086504911512</v>
      </c>
      <c r="AL281" s="74">
        <f t="shared" si="1505"/>
        <v>74.08741222761104</v>
      </c>
      <c r="AM281" s="74">
        <f t="shared" si="1506"/>
        <v>86.582255667367946</v>
      </c>
      <c r="AO281" s="118">
        <f>Northeast!V281</f>
        <v>1.0140812454355415</v>
      </c>
      <c r="AP281" s="118">
        <f>Midwest!V281</f>
        <v>1.0294971002270659</v>
      </c>
      <c r="AQ281" s="118">
        <f>South!V282</f>
        <v>0.98556334835411774</v>
      </c>
      <c r="AR281" s="118">
        <f>West!V282</f>
        <v>1.025250754258578</v>
      </c>
      <c r="AS281" s="118">
        <f t="shared" si="1507"/>
        <v>1.0150745669274226</v>
      </c>
      <c r="AU281" s="124">
        <f t="shared" si="1508"/>
        <v>1575.2946716453141</v>
      </c>
      <c r="AV281" s="124">
        <f t="shared" si="1509"/>
        <v>1475.9938284911445</v>
      </c>
      <c r="AW281" s="124">
        <f t="shared" si="1510"/>
        <v>1418.486884706354</v>
      </c>
      <c r="AX281" s="124">
        <f t="shared" si="1511"/>
        <v>1344.5034119888285</v>
      </c>
      <c r="AY281" s="124">
        <f t="shared" si="1512"/>
        <v>1457.9137151038078</v>
      </c>
      <c r="BB281" s="71">
        <f t="shared" si="1474"/>
        <v>1.5277332323730219</v>
      </c>
      <c r="BC281" s="71">
        <f t="shared" si="1475"/>
        <v>1.6397916031438406</v>
      </c>
      <c r="BD281" s="71">
        <f t="shared" si="1476"/>
        <v>1.7344829674034035</v>
      </c>
      <c r="BE281" s="71">
        <f t="shared" si="1477"/>
        <v>1.6725532655098891</v>
      </c>
      <c r="BF281" s="71"/>
      <c r="BG281" s="71"/>
      <c r="BH281" s="71"/>
      <c r="BI281" s="71"/>
      <c r="BJ281" s="71"/>
      <c r="BK281" s="71"/>
      <c r="BL281" s="71"/>
      <c r="BM281" s="71"/>
      <c r="BN281" s="71"/>
      <c r="BO281" s="71"/>
      <c r="BP281" s="71">
        <f t="shared" si="1513"/>
        <v>0.76059930371066942</v>
      </c>
      <c r="BQ281" s="147">
        <f>Northeast!AK281</f>
        <v>1.5136897202556543</v>
      </c>
      <c r="BR281" s="147">
        <f>Midwest!AK281</f>
        <v>1.6422202156743437</v>
      </c>
      <c r="BS281" s="147">
        <f>South!AK282</f>
        <v>1.7193133051010006</v>
      </c>
      <c r="BT281" s="147">
        <f>West!AK282</f>
        <v>1.682755961859328</v>
      </c>
      <c r="BU281" s="72"/>
      <c r="BV281" s="147">
        <f>Northeast!AH281</f>
        <v>1.0092776689498797</v>
      </c>
      <c r="BW281" s="147">
        <f>Midwest!AH281</f>
        <v>0.99852114076582266</v>
      </c>
      <c r="BX281" s="147">
        <f>South!AH282</f>
        <v>1.0088230936487239</v>
      </c>
      <c r="BY281" s="147">
        <f>West!AH282</f>
        <v>0.99393691267142159</v>
      </c>
      <c r="CA281" s="147">
        <f>Northeast!AI281</f>
        <v>0.95210393245688996</v>
      </c>
      <c r="CB281" s="147">
        <f>Midwest!AI281</f>
        <v>0.94151257619573148</v>
      </c>
      <c r="CC281" s="147">
        <f>South!AI282</f>
        <v>0.95806721930594196</v>
      </c>
      <c r="CD281" s="147">
        <f>West!AI282</f>
        <v>0.96548953642361834</v>
      </c>
      <c r="CF281" s="147">
        <f>Northeast!AJ281</f>
        <v>1.002424389525004</v>
      </c>
      <c r="CG281" s="147">
        <f>Midwest!AJ281</f>
        <v>0.99363759937877094</v>
      </c>
      <c r="CH281" s="147">
        <f>South!AJ282</f>
        <v>0.95641113539863876</v>
      </c>
      <c r="CI281" s="147">
        <f>West!AJ282</f>
        <v>0.93971956120142142</v>
      </c>
      <c r="CK281" s="73">
        <f t="shared" si="1478"/>
        <v>0.77465310192864301</v>
      </c>
      <c r="CL281" s="73">
        <f t="shared" si="1479"/>
        <v>1.5614392021169801</v>
      </c>
      <c r="CM281" s="73">
        <f t="shared" si="1514"/>
        <v>1.0273027995321711</v>
      </c>
      <c r="CN281" s="73">
        <f t="shared" si="1515"/>
        <v>1.0028265902975373</v>
      </c>
      <c r="CO281" s="73">
        <f t="shared" si="1516"/>
        <v>0.95113383206418456</v>
      </c>
      <c r="CP281" s="73">
        <f t="shared" si="1517"/>
        <v>0.9794832971976708</v>
      </c>
      <c r="CQ281" s="73">
        <f t="shared" si="1518"/>
        <v>1.6269046549662756</v>
      </c>
      <c r="CR281" s="73">
        <f t="shared" si="1519"/>
        <v>1.2095737213929036</v>
      </c>
      <c r="CS281" s="73">
        <f t="shared" si="1520"/>
        <v>1.2095737213929039</v>
      </c>
      <c r="CT281" s="73"/>
      <c r="CU281" s="73">
        <f t="shared" si="1521"/>
        <v>0.95976073173713261</v>
      </c>
      <c r="CV281" s="533">
        <f t="shared" si="1522"/>
        <v>1.0090701217663824</v>
      </c>
      <c r="CW281" s="71">
        <f t="shared" si="1523"/>
        <v>1.5474040588811337</v>
      </c>
      <c r="CX281" s="53"/>
      <c r="CZ281" s="71">
        <f t="shared" si="1480"/>
        <v>0.28467644843042667</v>
      </c>
      <c r="DA281" s="71">
        <f t="shared" si="1481"/>
        <v>0.36336949967204124</v>
      </c>
      <c r="DB281" s="71">
        <f t="shared" si="1482"/>
        <v>0.20830799493177829</v>
      </c>
      <c r="DC281" s="71">
        <f t="shared" si="1483"/>
        <v>0.14364605696575378</v>
      </c>
      <c r="DE281" s="71">
        <f t="shared" si="1524"/>
        <v>0.28372155881672628</v>
      </c>
      <c r="DF281" s="71">
        <f t="shared" si="1525"/>
        <v>0.36138026307462684</v>
      </c>
      <c r="DG281" s="71">
        <f t="shared" si="1526"/>
        <v>0.21046209904667657</v>
      </c>
      <c r="DH281" s="71">
        <f t="shared" si="1527"/>
        <v>0.14442257717850498</v>
      </c>
      <c r="DI281" s="71">
        <f t="shared" si="1528"/>
        <v>0.99998649811653473</v>
      </c>
      <c r="DJ281" s="71"/>
      <c r="DK281" s="71">
        <f t="shared" si="1529"/>
        <v>0.28372538964387339</v>
      </c>
      <c r="DL281" s="71">
        <f t="shared" si="1530"/>
        <v>0.36138514245470632</v>
      </c>
      <c r="DM281" s="71">
        <f t="shared" si="1531"/>
        <v>0.2104649407197797</v>
      </c>
      <c r="DN281" s="71">
        <f t="shared" si="1532"/>
        <v>0.14442452718164051</v>
      </c>
      <c r="DQ281" s="71">
        <f t="shared" ref="DQ281:DQ294" si="1537">LN(BQ281/BQ280)</f>
        <v>1.0048675010309316E-4</v>
      </c>
      <c r="DR281" s="71">
        <f t="shared" ref="DR281:DR294" si="1538">LN(BR281/BR280)</f>
        <v>-2.657598131337624E-2</v>
      </c>
      <c r="DS281" s="71">
        <f t="shared" ref="DS281:DS294" si="1539">LN(BS281/BS280)</f>
        <v>-6.7620221051841956E-2</v>
      </c>
      <c r="DT281" s="71">
        <f t="shared" ref="DT281:DT294" si="1540">LN(BT281/BT280)</f>
        <v>3.2198391299218865E-2</v>
      </c>
      <c r="DV281" s="71">
        <f t="shared" si="1533"/>
        <v>0.23660145583515793</v>
      </c>
      <c r="DW281" s="71">
        <f t="shared" si="1534"/>
        <v>0.27230761912831236</v>
      </c>
      <c r="DX281" s="71">
        <f t="shared" si="1535"/>
        <v>0.310865548554347</v>
      </c>
      <c r="DY281" s="71">
        <f t="shared" si="1536"/>
        <v>0.18022537648218256</v>
      </c>
      <c r="DZ281" s="71"/>
      <c r="EB281" s="71">
        <f t="shared" ref="EB281:EB294" si="1541">LN(DV281/DV280)</f>
        <v>-1.6279628824708077E-2</v>
      </c>
      <c r="EC281" s="71">
        <f t="shared" ref="EC281:EC294" si="1542">LN(DW281/DW280)</f>
        <v>-7.8527040205646024E-3</v>
      </c>
      <c r="ED281" s="71">
        <f t="shared" ref="ED281:ED294" si="1543">LN(DX281/DX280)</f>
        <v>1.2434751768378008E-2</v>
      </c>
      <c r="EE281" s="71">
        <f t="shared" ref="EE281:EE294" si="1544">LN(DY281/DY280)</f>
        <v>1.221731787437267E-2</v>
      </c>
      <c r="EG281" s="71">
        <f t="shared" ref="EG281:EG294" si="1545">LN(BV281/BV280)</f>
        <v>-1.2569090277136305E-3</v>
      </c>
      <c r="EH281" s="71">
        <f t="shared" ref="EH281:EH294" si="1546">LN(BW281/BW280)</f>
        <v>-3.0567774219083545E-4</v>
      </c>
      <c r="EI281" s="71">
        <f t="shared" ref="EI281:EI294" si="1547">LN(BX281/BX280)</f>
        <v>2.5809117994675637E-3</v>
      </c>
      <c r="EJ281" s="71">
        <f t="shared" ref="EJ281:EJ294" si="1548">LN(BY281/BY280)</f>
        <v>3.0707140295350311E-3</v>
      </c>
      <c r="EL281" s="71">
        <f t="shared" ref="EL281:EL294" si="1549">LN(CA281/CA280)</f>
        <v>4.7028696356773737E-3</v>
      </c>
      <c r="EM281" s="71">
        <f t="shared" ref="EM281:EM294" si="1550">LN(CB281/CB280)</f>
        <v>2.9220724061881959E-3</v>
      </c>
      <c r="EN281" s="71">
        <f t="shared" ref="EN281:EN294" si="1551">LN(CC281/CC280)</f>
        <v>1.0100207402480134E-3</v>
      </c>
      <c r="EO281" s="71">
        <f t="shared" ref="EO281:EO294" si="1552">LN(CD281/CD280)</f>
        <v>-2.6145746093926476E-3</v>
      </c>
      <c r="EQ281" s="71">
        <f t="shared" ref="EQ281:EQ294" si="1553">LN(CF281/CF280)</f>
        <v>1.4956708988105857E-2</v>
      </c>
      <c r="ER281" s="71">
        <f t="shared" ref="ER281:ER294" si="1554">LN(CG281/CG280)</f>
        <v>3.8301157155480658E-2</v>
      </c>
      <c r="ES281" s="71">
        <f t="shared" ref="ES281:ES294" si="1555">LN(CH281/CH280)</f>
        <v>2.6553872980840634E-2</v>
      </c>
      <c r="ET281" s="71">
        <f t="shared" ref="ET281:ET294" si="1556">LN(CI281/CI280)</f>
        <v>-6.0144749095844399E-2</v>
      </c>
      <c r="EW281" s="71">
        <f t="shared" ref="EW281:EW294" si="1557">EXP(SUMPRODUCT($DK281:$DN281,DQ281:DT281))</f>
        <v>0.98102522859403629</v>
      </c>
      <c r="EX281" s="71">
        <f t="shared" ref="EX281:EX294" si="1558">IF(ISERR(EW281),EX280,EW281*EX280)</f>
        <v>0.98295449742547514</v>
      </c>
      <c r="EY281" s="71">
        <f t="shared" si="1484"/>
        <v>1.6269046549662756</v>
      </c>
      <c r="EZ281" s="71"/>
      <c r="FA281" s="71">
        <f t="shared" ref="FA281:FA294" si="1559">EXP(SUMPRODUCT($DK281:$DN281,EB281:EE281))</f>
        <v>0.99692948875013476</v>
      </c>
      <c r="FB281" s="71">
        <f t="shared" ref="FB281:FB294" si="1560">IF(ISERR(FA281),FB280,FA281*FB280)</f>
        <v>0.99429168299298132</v>
      </c>
      <c r="FC281" s="71">
        <f t="shared" si="1485"/>
        <v>1.0273027995321711</v>
      </c>
      <c r="FD281" s="71"/>
      <c r="FE281" s="71">
        <f t="shared" ref="FE281:FE293" si="1561">EXP(SUMPRODUCT($DK281:$DN281,EG281:EJ281))</f>
        <v>1.0005197284847329</v>
      </c>
      <c r="FF281" s="71">
        <f t="shared" ref="FF281:FF293" si="1562">IF(ISERR(FE281),FF280,FE281*FF280)</f>
        <v>1.0010293926235623</v>
      </c>
      <c r="FG281" s="71">
        <f t="shared" si="1486"/>
        <v>1.0028265902975373</v>
      </c>
      <c r="FH281" s="71"/>
      <c r="FI281" s="71">
        <f t="shared" ref="FI281:FI293" si="1563">EXP(SUMPRODUCT($DK281:$DN281,EL281:EO281))</f>
        <v>1.0022277601043728</v>
      </c>
      <c r="FJ281" s="71">
        <f t="shared" ref="FJ281:FJ293" si="1564">IF(ISERR(FI281),FJ280,FI281*FJ280)</f>
        <v>1.0044234075448202</v>
      </c>
      <c r="FK281" s="71">
        <f t="shared" si="1487"/>
        <v>0.95113383206418456</v>
      </c>
      <c r="FM281" s="71">
        <f t="shared" ref="FM281:FM293" si="1565">EXP(SUMPRODUCT($DK281:$DN281,EQ281:ET281))</f>
        <v>1.0151002230826365</v>
      </c>
      <c r="FN281" s="71">
        <f t="shared" ref="FN281:FN293" si="1566">IF(ISERR(FM281),FN280,FM281*FN280)</f>
        <v>0.9983151226896787</v>
      </c>
      <c r="FO281" s="71">
        <f t="shared" si="1488"/>
        <v>0.9794832971976708</v>
      </c>
      <c r="FQ281" s="238"/>
      <c r="GB281" s="118">
        <f>AVERAGE(CZ278:CZ281)</f>
        <v>0.28358221215937773</v>
      </c>
      <c r="GC281" s="118">
        <f>AVERAGE(DA278:DA281)</f>
        <v>0.36208527951767755</v>
      </c>
      <c r="GD281" s="118">
        <f>AVERAGE(DB278:DB281)</f>
        <v>0.21477820025731825</v>
      </c>
      <c r="GE281" s="118">
        <f>AVERAGE(DC278:DC281)</f>
        <v>0.13955430806562641</v>
      </c>
    </row>
    <row r="282" spans="1:187" x14ac:dyDescent="0.2">
      <c r="A282" s="75" t="s">
        <v>79</v>
      </c>
      <c r="B282" s="50">
        <f t="shared" si="1470"/>
        <v>1973</v>
      </c>
      <c r="D282" s="79">
        <f>Northeast!D282</f>
        <v>2378.8110000000001</v>
      </c>
      <c r="E282" s="79">
        <f>Midwest!D282</f>
        <v>2940.9270000000001</v>
      </c>
      <c r="F282" s="79">
        <f>South!D283</f>
        <v>1743.2170000000001</v>
      </c>
      <c r="G282" s="79">
        <f>West!D283</f>
        <v>1186.443</v>
      </c>
      <c r="H282" s="79">
        <f t="shared" si="1471"/>
        <v>8249.3979999999992</v>
      </c>
      <c r="I282" s="118">
        <f t="shared" si="1489"/>
        <v>0.218407491168774</v>
      </c>
      <c r="J282" s="321">
        <f t="shared" si="1472"/>
        <v>16123.67744611452</v>
      </c>
      <c r="K282" s="321">
        <f t="shared" si="1472"/>
        <v>18816.947647051555</v>
      </c>
      <c r="L282" s="321">
        <f t="shared" si="1472"/>
        <v>21842.420123450116</v>
      </c>
      <c r="M282" s="321">
        <f t="shared" si="1472"/>
        <v>12480.511662591996</v>
      </c>
      <c r="N282" s="321">
        <f t="shared" si="1490"/>
        <v>69263.55687920819</v>
      </c>
      <c r="P282" s="84">
        <f t="shared" si="1473"/>
        <v>25.592852970847883</v>
      </c>
      <c r="Q282" s="84">
        <f t="shared" si="1473"/>
        <v>27.721849463593735</v>
      </c>
      <c r="R282" s="84">
        <f t="shared" si="1473"/>
        <v>30.76723986424269</v>
      </c>
      <c r="S282" s="84">
        <f t="shared" si="1473"/>
        <v>16.73325180010611</v>
      </c>
      <c r="T282" s="79">
        <f t="shared" si="1491"/>
        <v>100.81519409879041</v>
      </c>
      <c r="V282" s="84">
        <f t="shared" si="1492"/>
        <v>147.53526346269382</v>
      </c>
      <c r="W282" s="84">
        <f t="shared" si="1493"/>
        <v>156.29139513819166</v>
      </c>
      <c r="X282" s="84">
        <f t="shared" si="1494"/>
        <v>79.808784472947423</v>
      </c>
      <c r="Y282" s="84">
        <f t="shared" si="1495"/>
        <v>95.063650599850121</v>
      </c>
      <c r="Z282" s="84">
        <f t="shared" si="1496"/>
        <v>119.10156468554587</v>
      </c>
      <c r="AC282" s="84">
        <f t="shared" si="1497"/>
        <v>92.948254057866805</v>
      </c>
      <c r="AD282" s="84">
        <f t="shared" si="1498"/>
        <v>106.08696955310397</v>
      </c>
      <c r="AE282" s="84">
        <f t="shared" si="1499"/>
        <v>56.658218536721769</v>
      </c>
      <c r="AF282" s="84">
        <f t="shared" si="1500"/>
        <v>70.90331360414217</v>
      </c>
      <c r="AG282" s="84">
        <f t="shared" si="1501"/>
        <v>81.826931681709439</v>
      </c>
      <c r="AI282" s="74">
        <f t="shared" si="1502"/>
        <v>95.698333742063269</v>
      </c>
      <c r="AJ282" s="74">
        <f t="shared" si="1503"/>
        <v>110.24561293198853</v>
      </c>
      <c r="AK282" s="74">
        <f t="shared" si="1504"/>
        <v>58.437232101997026</v>
      </c>
      <c r="AL282" s="74">
        <f t="shared" si="1505"/>
        <v>68.50020646700392</v>
      </c>
      <c r="AM282" s="74">
        <f t="shared" si="1506"/>
        <v>83.81265628189216</v>
      </c>
      <c r="AO282" s="118">
        <f>Northeast!V282</f>
        <v>0.97126303482348209</v>
      </c>
      <c r="AP282" s="118">
        <f>Midwest!V282</f>
        <v>0.96227837763077184</v>
      </c>
      <c r="AQ282" s="118">
        <f>South!V283</f>
        <v>0.96955684755619254</v>
      </c>
      <c r="AR282" s="118">
        <f>West!V283</f>
        <v>1.0350817502761223</v>
      </c>
      <c r="AS282" s="118">
        <f t="shared" si="1507"/>
        <v>0.97630758064147238</v>
      </c>
      <c r="AU282" s="124">
        <f t="shared" si="1508"/>
        <v>1587.2838598005596</v>
      </c>
      <c r="AV282" s="124">
        <f t="shared" si="1509"/>
        <v>1473.2383797612094</v>
      </c>
      <c r="AW282" s="124">
        <f t="shared" si="1510"/>
        <v>1408.6003149079093</v>
      </c>
      <c r="AX282" s="124">
        <f t="shared" si="1511"/>
        <v>1340.7504638019695</v>
      </c>
      <c r="AY282" s="124">
        <f t="shared" si="1512"/>
        <v>1455.5301321675774</v>
      </c>
      <c r="BB282" s="71">
        <f t="shared" si="1474"/>
        <v>1.5149338384220183</v>
      </c>
      <c r="BC282" s="71">
        <f t="shared" si="1475"/>
        <v>1.6066167923239631</v>
      </c>
      <c r="BD282" s="71">
        <f t="shared" si="1476"/>
        <v>1.6503556236037198</v>
      </c>
      <c r="BE282" s="71">
        <f t="shared" si="1477"/>
        <v>1.5464198379949727</v>
      </c>
      <c r="BF282" s="71"/>
      <c r="BG282" s="71"/>
      <c r="BH282" s="71"/>
      <c r="BI282" s="71"/>
      <c r="BJ282" s="71"/>
      <c r="BK282" s="71"/>
      <c r="BL282" s="71"/>
      <c r="BM282" s="71"/>
      <c r="BN282" s="71"/>
      <c r="BO282" s="71"/>
      <c r="BP282" s="71">
        <f t="shared" si="1513"/>
        <v>0.72153538443334808</v>
      </c>
      <c r="BQ282" s="147">
        <f>Northeast!AK282</f>
        <v>1.5049450324359397</v>
      </c>
      <c r="BR282" s="147">
        <f>Midwest!AK282</f>
        <v>1.6054778780601342</v>
      </c>
      <c r="BS282" s="147">
        <f>South!AK283</f>
        <v>1.6369870319013391</v>
      </c>
      <c r="BT282" s="147">
        <f>West!AK283</f>
        <v>1.5531253862398975</v>
      </c>
      <c r="BU282" s="72"/>
      <c r="BV282" s="147">
        <f>Northeast!AH282</f>
        <v>1.0066373228063419</v>
      </c>
      <c r="BW282" s="147">
        <f>Midwest!AH282</f>
        <v>1.00070939268575</v>
      </c>
      <c r="BX282" s="147">
        <f>South!AH283</f>
        <v>1.0081665837553111</v>
      </c>
      <c r="BY282" s="147">
        <f>West!AH283</f>
        <v>0.99568254546327484</v>
      </c>
      <c r="CA282" s="147">
        <f>Northeast!AI282</f>
        <v>0.95935016606323642</v>
      </c>
      <c r="CB282" s="147">
        <f>Midwest!AI282</f>
        <v>0.93975492004418204</v>
      </c>
      <c r="CC282" s="147">
        <f>South!AI283</f>
        <v>0.95138968246200362</v>
      </c>
      <c r="CD282" s="147">
        <f>West!AI283</f>
        <v>0.96279453976325857</v>
      </c>
      <c r="CF282" s="147">
        <f>Northeast!AJ282</f>
        <v>0.96009837390589847</v>
      </c>
      <c r="CG282" s="147">
        <f>Midwest!AJ282</f>
        <v>0.92876024310534611</v>
      </c>
      <c r="CH282" s="147">
        <f>South!AJ283</f>
        <v>0.94087809469915618</v>
      </c>
      <c r="CI282" s="147">
        <f>West!AJ283</f>
        <v>0.94873040974301592</v>
      </c>
      <c r="CK282" s="73">
        <f t="shared" si="1478"/>
        <v>0.79756145659458277</v>
      </c>
      <c r="CL282" s="73">
        <f t="shared" si="1479"/>
        <v>1.451389182002514</v>
      </c>
      <c r="CM282" s="73">
        <f t="shared" si="1514"/>
        <v>1.0247165294491889</v>
      </c>
      <c r="CN282" s="73">
        <f t="shared" si="1515"/>
        <v>1.0029800549198395</v>
      </c>
      <c r="CO282" s="73">
        <f t="shared" si="1516"/>
        <v>0.95078252666320195</v>
      </c>
      <c r="CP282" s="73">
        <f t="shared" si="1517"/>
        <v>0.9422751588075563</v>
      </c>
      <c r="CQ282" s="73">
        <f t="shared" si="1518"/>
        <v>1.5762638278242167</v>
      </c>
      <c r="CR282" s="73">
        <f t="shared" si="1519"/>
        <v>1.157572070083545</v>
      </c>
      <c r="CS282" s="73">
        <f t="shared" si="1520"/>
        <v>1.157572070083545</v>
      </c>
      <c r="CT282" s="73"/>
      <c r="CU282" s="73">
        <f t="shared" si="1521"/>
        <v>0.92077808066301148</v>
      </c>
      <c r="CV282" s="533">
        <f t="shared" si="1522"/>
        <v>0.96844236704108144</v>
      </c>
      <c r="CW282" s="71">
        <f t="shared" si="1523"/>
        <v>1.4986841049065192</v>
      </c>
      <c r="CX282" s="53"/>
      <c r="CZ282" s="71">
        <f t="shared" si="1480"/>
        <v>0.28836176894362475</v>
      </c>
      <c r="DA282" s="71">
        <f t="shared" si="1481"/>
        <v>0.35650201384391933</v>
      </c>
      <c r="DB282" s="71">
        <f t="shared" si="1482"/>
        <v>0.21131444985440154</v>
      </c>
      <c r="DC282" s="71">
        <f t="shared" si="1483"/>
        <v>0.14382176735805449</v>
      </c>
      <c r="DE282" s="71">
        <f t="shared" si="1524"/>
        <v>0.28651515847432174</v>
      </c>
      <c r="DF282" s="71">
        <f t="shared" si="1525"/>
        <v>0.3599248373310735</v>
      </c>
      <c r="DG282" s="71">
        <f t="shared" si="1526"/>
        <v>0.20980763230274316</v>
      </c>
      <c r="DH282" s="71">
        <f t="shared" si="1527"/>
        <v>0.1437338942618458</v>
      </c>
      <c r="DI282" s="71">
        <f t="shared" si="1528"/>
        <v>0.99998152236998417</v>
      </c>
      <c r="DJ282" s="71"/>
      <c r="DK282" s="71">
        <f t="shared" si="1529"/>
        <v>0.28652045269323856</v>
      </c>
      <c r="DL282" s="71">
        <f t="shared" si="1530"/>
        <v>0.35993148801194003</v>
      </c>
      <c r="DM282" s="71">
        <f t="shared" si="1531"/>
        <v>0.20981150912218177</v>
      </c>
      <c r="DN282" s="71">
        <f t="shared" si="1532"/>
        <v>0.14373655017263964</v>
      </c>
      <c r="DQ282" s="71">
        <f t="shared" si="1537"/>
        <v>-5.793819390676829E-3</v>
      </c>
      <c r="DR282" s="71">
        <f t="shared" si="1538"/>
        <v>-2.2627660729033175E-2</v>
      </c>
      <c r="DS282" s="71">
        <f t="shared" si="1539"/>
        <v>-4.9067593397853979E-2</v>
      </c>
      <c r="DT282" s="71">
        <f t="shared" si="1540"/>
        <v>-8.0163623840292825E-2</v>
      </c>
      <c r="DV282" s="71">
        <f t="shared" si="1533"/>
        <v>0.23278731518557905</v>
      </c>
      <c r="DW282" s="71">
        <f t="shared" si="1534"/>
        <v>0.27167169136097458</v>
      </c>
      <c r="DX282" s="71">
        <f t="shared" si="1535"/>
        <v>0.31535227336854915</v>
      </c>
      <c r="DY282" s="71">
        <f t="shared" si="1536"/>
        <v>0.18018872008489714</v>
      </c>
      <c r="DZ282" s="71"/>
      <c r="EB282" s="71">
        <f t="shared" si="1541"/>
        <v>-1.6251878336496047E-2</v>
      </c>
      <c r="EC282" s="71">
        <f t="shared" si="1542"/>
        <v>-2.3380597194352939E-3</v>
      </c>
      <c r="ED282" s="71">
        <f t="shared" si="1543"/>
        <v>1.4329843175489991E-2</v>
      </c>
      <c r="EE282" s="71">
        <f t="shared" si="1544"/>
        <v>-2.0341267314990199E-4</v>
      </c>
      <c r="EG282" s="71">
        <f t="shared" si="1545"/>
        <v>-2.6195029692500822E-3</v>
      </c>
      <c r="EH282" s="71">
        <f t="shared" si="1546"/>
        <v>2.1890950114856079E-3</v>
      </c>
      <c r="EI282" s="71">
        <f t="shared" si="1547"/>
        <v>-6.5097994694958492E-4</v>
      </c>
      <c r="EJ282" s="71">
        <f t="shared" si="1548"/>
        <v>1.7547408200429819E-3</v>
      </c>
      <c r="EL282" s="71">
        <f t="shared" si="1549"/>
        <v>7.5819433225454798E-3</v>
      </c>
      <c r="EM282" s="71">
        <f t="shared" si="1550"/>
        <v>-1.868587711726014E-3</v>
      </c>
      <c r="EN282" s="71">
        <f t="shared" si="1551"/>
        <v>-6.9942024448893143E-3</v>
      </c>
      <c r="EO282" s="71">
        <f t="shared" si="1552"/>
        <v>-2.7952296535328084E-3</v>
      </c>
      <c r="EQ282" s="71">
        <f t="shared" si="1553"/>
        <v>-4.3140982385607214E-2</v>
      </c>
      <c r="ER282" s="71">
        <f t="shared" si="1554"/>
        <v>-6.7521927141293736E-2</v>
      </c>
      <c r="ES282" s="71">
        <f t="shared" si="1555"/>
        <v>-1.6374296030650284E-2</v>
      </c>
      <c r="ET282" s="71">
        <f t="shared" si="1556"/>
        <v>9.543188399797977E-3</v>
      </c>
      <c r="EW282" s="71">
        <f t="shared" si="1557"/>
        <v>0.96887289799837195</v>
      </c>
      <c r="EX282" s="71">
        <f t="shared" si="1558"/>
        <v>0.95235797252115328</v>
      </c>
      <c r="EY282" s="71">
        <f t="shared" si="1484"/>
        <v>1.5762638278242167</v>
      </c>
      <c r="EZ282" s="71"/>
      <c r="FA282" s="71">
        <f t="shared" si="1559"/>
        <v>0.99748246565261967</v>
      </c>
      <c r="FB282" s="71">
        <f t="shared" si="1560"/>
        <v>0.9917885195297319</v>
      </c>
      <c r="FC282" s="71">
        <f t="shared" si="1485"/>
        <v>1.0247165294491889</v>
      </c>
      <c r="FD282" s="71"/>
      <c r="FE282" s="71">
        <f t="shared" si="1561"/>
        <v>1.0001530320633567</v>
      </c>
      <c r="FF282" s="71">
        <f t="shared" si="1562"/>
        <v>1.0011825822169962</v>
      </c>
      <c r="FG282" s="71">
        <f t="shared" si="1486"/>
        <v>1.0029800549198395</v>
      </c>
      <c r="FH282" s="71"/>
      <c r="FI282" s="71">
        <f t="shared" si="1563"/>
        <v>0.99963064566821247</v>
      </c>
      <c r="FJ282" s="71">
        <f t="shared" si="1564"/>
        <v>1.0040524194082947</v>
      </c>
      <c r="FK282" s="71">
        <f t="shared" si="1487"/>
        <v>0.95078252666320195</v>
      </c>
      <c r="FM282" s="71">
        <f t="shared" si="1565"/>
        <v>0.9620124830136787</v>
      </c>
      <c r="FN282" s="71">
        <f t="shared" si="1566"/>
        <v>0.96039161000880313</v>
      </c>
      <c r="FO282" s="71">
        <f t="shared" si="1488"/>
        <v>0.9422751588075563</v>
      </c>
      <c r="FQ282" s="238"/>
      <c r="GB282" s="118">
        <f>AVERAGE(CZ278:CZ282)</f>
        <v>0.28453812351622715</v>
      </c>
      <c r="GC282" s="118">
        <f t="shared" ref="GC282:GC320" si="1567">AVERAGE(DA278:DA282)</f>
        <v>0.36096862638292587</v>
      </c>
      <c r="GD282" s="118">
        <f t="shared" ref="GD282:GD320" si="1568">AVERAGE(DB278:DB282)</f>
        <v>0.21408545017673491</v>
      </c>
      <c r="GE282" s="118">
        <f t="shared" ref="GE282:GE320" si="1569">AVERAGE(DC278:DC282)</f>
        <v>0.14040779992411204</v>
      </c>
    </row>
    <row r="283" spans="1:187" x14ac:dyDescent="0.2">
      <c r="A283" s="75" t="s">
        <v>79</v>
      </c>
      <c r="B283" s="50">
        <f t="shared" si="1470"/>
        <v>1974</v>
      </c>
      <c r="D283" s="79">
        <f>Northeast!D283</f>
        <v>2232.9259999999999</v>
      </c>
      <c r="E283" s="79">
        <f>Midwest!D283</f>
        <v>2929.3490000000002</v>
      </c>
      <c r="F283" s="79">
        <f>South!D284</f>
        <v>1622.5810000000001</v>
      </c>
      <c r="G283" s="79">
        <f>West!D284</f>
        <v>1120.4290000000001</v>
      </c>
      <c r="H283" s="79">
        <f t="shared" si="1471"/>
        <v>7905.2849999999999</v>
      </c>
      <c r="I283" s="118">
        <f t="shared" si="1489"/>
        <v>0.21976631237765287</v>
      </c>
      <c r="J283" s="321">
        <f t="shared" si="1472"/>
        <v>16266.882710413935</v>
      </c>
      <c r="K283" s="321">
        <f t="shared" si="1472"/>
        <v>19088.117522095756</v>
      </c>
      <c r="L283" s="321">
        <f t="shared" si="1472"/>
        <v>22567.383989277983</v>
      </c>
      <c r="M283" s="321">
        <f t="shared" si="1472"/>
        <v>12887.114604342501</v>
      </c>
      <c r="N283" s="321">
        <f t="shared" si="1490"/>
        <v>70809.498826130162</v>
      </c>
      <c r="P283" s="84">
        <f t="shared" si="1473"/>
        <v>26.023077047215921</v>
      </c>
      <c r="Q283" s="84">
        <f t="shared" si="1473"/>
        <v>28.220633888163547</v>
      </c>
      <c r="R283" s="84">
        <f t="shared" si="1473"/>
        <v>31.649190232447605</v>
      </c>
      <c r="S283" s="84">
        <f t="shared" si="1473"/>
        <v>17.286734502356364</v>
      </c>
      <c r="T283" s="79">
        <f t="shared" si="1491"/>
        <v>103.17963567018344</v>
      </c>
      <c r="V283" s="84">
        <f t="shared" si="1492"/>
        <v>137.26821787253053</v>
      </c>
      <c r="W283" s="84">
        <f t="shared" si="1493"/>
        <v>153.46453083228795</v>
      </c>
      <c r="X283" s="84">
        <f t="shared" si="1494"/>
        <v>71.899383675613734</v>
      </c>
      <c r="Y283" s="84">
        <f t="shared" si="1495"/>
        <v>86.941804616407708</v>
      </c>
      <c r="Z283" s="84">
        <f t="shared" si="1496"/>
        <v>111.64158949085497</v>
      </c>
      <c r="AC283" s="84">
        <f t="shared" si="1497"/>
        <v>85.805609995643835</v>
      </c>
      <c r="AD283" s="84">
        <f t="shared" si="1498"/>
        <v>103.80167262042416</v>
      </c>
      <c r="AE283" s="84">
        <f t="shared" si="1499"/>
        <v>51.267693994157433</v>
      </c>
      <c r="AF283" s="84">
        <f t="shared" si="1500"/>
        <v>64.814381215103055</v>
      </c>
      <c r="AG283" s="84">
        <f t="shared" si="1501"/>
        <v>76.616717520397742</v>
      </c>
      <c r="AI283" s="74">
        <f t="shared" si="1502"/>
        <v>86.329194060317917</v>
      </c>
      <c r="AJ283" s="74">
        <f t="shared" si="1503"/>
        <v>104.76062773900449</v>
      </c>
      <c r="AK283" s="74">
        <f t="shared" si="1504"/>
        <v>54.58767583693745</v>
      </c>
      <c r="AL283" s="74">
        <f t="shared" si="1505"/>
        <v>64.385832764414985</v>
      </c>
      <c r="AM283" s="74">
        <f t="shared" si="1506"/>
        <v>77.957622850172058</v>
      </c>
      <c r="AO283" s="118">
        <f>Northeast!V283</f>
        <v>0.99393502892766195</v>
      </c>
      <c r="AP283" s="118">
        <f>Midwest!V283</f>
        <v>0.99084622592211424</v>
      </c>
      <c r="AQ283" s="118">
        <f>South!V284</f>
        <v>0.93918074378734573</v>
      </c>
      <c r="AR283" s="118">
        <f>West!V284</f>
        <v>1.0066559432764675</v>
      </c>
      <c r="AS283" s="118">
        <f t="shared" si="1507"/>
        <v>0.98279956108523958</v>
      </c>
      <c r="AU283" s="124">
        <f t="shared" si="1508"/>
        <v>1599.7580796814957</v>
      </c>
      <c r="AV283" s="124">
        <f t="shared" si="1509"/>
        <v>1478.4398647743183</v>
      </c>
      <c r="AW283" s="124">
        <f t="shared" si="1510"/>
        <v>1402.430616126552</v>
      </c>
      <c r="AX283" s="124">
        <f t="shared" si="1511"/>
        <v>1341.39681636193</v>
      </c>
      <c r="AY283" s="124">
        <f t="shared" si="1512"/>
        <v>1457.1439902934046</v>
      </c>
      <c r="BB283" s="71">
        <f t="shared" si="1474"/>
        <v>1.366617497000288</v>
      </c>
      <c r="BC283" s="71">
        <f t="shared" si="1475"/>
        <v>1.5266837312040362</v>
      </c>
      <c r="BD283" s="71">
        <f t="shared" si="1476"/>
        <v>1.5416383452197751</v>
      </c>
      <c r="BE283" s="71">
        <f t="shared" si="1477"/>
        <v>1.4535361892767291</v>
      </c>
      <c r="BF283" s="71"/>
      <c r="BG283" s="71"/>
      <c r="BH283" s="71"/>
      <c r="BI283" s="71"/>
      <c r="BJ283" s="71"/>
      <c r="BK283" s="71"/>
      <c r="BL283" s="71"/>
      <c r="BM283" s="71"/>
      <c r="BN283" s="71"/>
      <c r="BO283" s="71"/>
      <c r="BP283" s="71">
        <f t="shared" si="1513"/>
        <v>0.75986811260625797</v>
      </c>
      <c r="BQ283" s="147">
        <f>Northeast!AK283</f>
        <v>1.3608041531289901</v>
      </c>
      <c r="BR283" s="147">
        <f>Midwest!AK283</f>
        <v>1.5277605839664872</v>
      </c>
      <c r="BS283" s="147">
        <f>South!AK284</f>
        <v>1.529909532140715</v>
      </c>
      <c r="BT283" s="147">
        <f>West!AK284</f>
        <v>1.4499315776801402</v>
      </c>
      <c r="BU283" s="72"/>
      <c r="BV283" s="147">
        <f>Northeast!AH283</f>
        <v>1.0042719915705218</v>
      </c>
      <c r="BW283" s="147">
        <f>Midwest!AH283</f>
        <v>0.99929514298656996</v>
      </c>
      <c r="BX283" s="147">
        <f>South!AH284</f>
        <v>1.0076663442070646</v>
      </c>
      <c r="BY283" s="147">
        <f>West!AH284</f>
        <v>1.0024860563436766</v>
      </c>
      <c r="CA283" s="147">
        <f>Northeast!AI283</f>
        <v>0.96688955156154865</v>
      </c>
      <c r="CB283" s="147">
        <f>Midwest!AI283</f>
        <v>0.94307286315492111</v>
      </c>
      <c r="CC283" s="147">
        <f>South!AI284</f>
        <v>0.9472225757942293</v>
      </c>
      <c r="CD283" s="147">
        <f>West!AI284</f>
        <v>0.96325868632318379</v>
      </c>
      <c r="CF283" s="147">
        <f>Northeast!AJ283</f>
        <v>0.98250975361683668</v>
      </c>
      <c r="CG283" s="147">
        <f>Midwest!AJ283</f>
        <v>0.95633301449961772</v>
      </c>
      <c r="CH283" s="147">
        <f>South!AJ284</f>
        <v>0.91140049293660452</v>
      </c>
      <c r="CI283" s="147">
        <f>West!AJ284</f>
        <v>0.92267601595734228</v>
      </c>
      <c r="CK283" s="73">
        <f t="shared" si="1478"/>
        <v>0.81536279060848571</v>
      </c>
      <c r="CL283" s="73">
        <f t="shared" si="1479"/>
        <v>1.3604808272368316</v>
      </c>
      <c r="CM283" s="73">
        <f t="shared" si="1514"/>
        <v>1.0216767616211255</v>
      </c>
      <c r="CN283" s="73">
        <f t="shared" si="1515"/>
        <v>1.0026625715883273</v>
      </c>
      <c r="CO283" s="73">
        <f t="shared" si="1516"/>
        <v>0.95332451335428292</v>
      </c>
      <c r="CP283" s="73">
        <f t="shared" si="1517"/>
        <v>0.94852866759466348</v>
      </c>
      <c r="CQ283" s="73">
        <f t="shared" si="1518"/>
        <v>1.4686992916352051</v>
      </c>
      <c r="CR283" s="73">
        <f t="shared" si="1519"/>
        <v>1.109285443865164</v>
      </c>
      <c r="CS283" s="73">
        <f t="shared" si="1520"/>
        <v>1.1092854438651643</v>
      </c>
      <c r="CT283" s="73"/>
      <c r="CU283" s="73">
        <f t="shared" si="1521"/>
        <v>0.9263167994873297</v>
      </c>
      <c r="CV283" s="533">
        <f t="shared" si="1522"/>
        <v>0.97166996810778916</v>
      </c>
      <c r="CW283" s="71">
        <f t="shared" si="1523"/>
        <v>1.4001470374619118</v>
      </c>
      <c r="CX283" s="53"/>
      <c r="CZ283" s="71">
        <f t="shared" si="1480"/>
        <v>0.28245989866273008</v>
      </c>
      <c r="DA283" s="71">
        <f t="shared" si="1481"/>
        <v>0.37055577376400728</v>
      </c>
      <c r="DB283" s="71">
        <f t="shared" si="1482"/>
        <v>0.20525268854949572</v>
      </c>
      <c r="DC283" s="71">
        <f t="shared" si="1483"/>
        <v>0.14173163902376704</v>
      </c>
      <c r="DE283" s="71">
        <f t="shared" si="1524"/>
        <v>0.28540066335713626</v>
      </c>
      <c r="DF283" s="71">
        <f t="shared" si="1525"/>
        <v>0.36348361362265863</v>
      </c>
      <c r="DG283" s="71">
        <f t="shared" si="1526"/>
        <v>0.20826886687994375</v>
      </c>
      <c r="DH283" s="71">
        <f t="shared" si="1527"/>
        <v>0.14277415334747692</v>
      </c>
      <c r="DI283" s="71">
        <f t="shared" si="1528"/>
        <v>0.99992729720721552</v>
      </c>
      <c r="DJ283" s="71"/>
      <c r="DK283" s="71">
        <f t="shared" si="1529"/>
        <v>0.2854214142910757</v>
      </c>
      <c r="DL283" s="71">
        <f t="shared" si="1530"/>
        <v>0.36351004181790397</v>
      </c>
      <c r="DM283" s="71">
        <f t="shared" si="1531"/>
        <v>0.20828400970914196</v>
      </c>
      <c r="DN283" s="71">
        <f t="shared" si="1532"/>
        <v>0.14278453418187836</v>
      </c>
      <c r="DQ283" s="71">
        <f t="shared" si="1537"/>
        <v>-0.10068056016457437</v>
      </c>
      <c r="DR283" s="71">
        <f t="shared" si="1538"/>
        <v>-4.9618463022868847E-2</v>
      </c>
      <c r="DS283" s="71">
        <f t="shared" si="1539"/>
        <v>-6.7648772152821751E-2</v>
      </c>
      <c r="DT283" s="71">
        <f t="shared" si="1540"/>
        <v>-6.8752911476170214E-2</v>
      </c>
      <c r="DV283" s="71">
        <f t="shared" si="1533"/>
        <v>0.22972740917650897</v>
      </c>
      <c r="DW283" s="71">
        <f t="shared" si="1534"/>
        <v>0.2695700130425418</v>
      </c>
      <c r="DX283" s="71">
        <f t="shared" si="1535"/>
        <v>0.31870560254481217</v>
      </c>
      <c r="DY283" s="71">
        <f t="shared" si="1536"/>
        <v>0.18199697523613725</v>
      </c>
      <c r="DZ283" s="71"/>
      <c r="EB283" s="71">
        <f t="shared" si="1541"/>
        <v>-1.3231797786802824E-2</v>
      </c>
      <c r="EC283" s="71">
        <f t="shared" si="1542"/>
        <v>-7.7661749440820563E-3</v>
      </c>
      <c r="ED283" s="71">
        <f t="shared" si="1543"/>
        <v>1.057745852084716E-2</v>
      </c>
      <c r="EE283" s="71">
        <f t="shared" si="1544"/>
        <v>9.9853207852293683E-3</v>
      </c>
      <c r="EG283" s="71">
        <f t="shared" si="1545"/>
        <v>-2.3525002443142169E-3</v>
      </c>
      <c r="EH283" s="71">
        <f t="shared" si="1546"/>
        <v>-1.4142467276194465E-3</v>
      </c>
      <c r="EI283" s="71">
        <f t="shared" si="1547"/>
        <v>-4.9631053404866632E-4</v>
      </c>
      <c r="EJ283" s="71">
        <f t="shared" si="1548"/>
        <v>6.8097728748550282E-3</v>
      </c>
      <c r="EL283" s="71">
        <f t="shared" si="1549"/>
        <v>7.8281264062228482E-3</v>
      </c>
      <c r="EM283" s="71">
        <f t="shared" si="1550"/>
        <v>3.5244291324558422E-3</v>
      </c>
      <c r="EN283" s="71">
        <f t="shared" si="1551"/>
        <v>-4.3896412666309739E-3</v>
      </c>
      <c r="EO283" s="71">
        <f t="shared" si="1552"/>
        <v>4.8196650292274302E-4</v>
      </c>
      <c r="EQ283" s="71">
        <f t="shared" si="1553"/>
        <v>2.3074519008975943E-2</v>
      </c>
      <c r="ER283" s="71">
        <f t="shared" si="1554"/>
        <v>2.925556903464209E-2</v>
      </c>
      <c r="ES283" s="71">
        <f t="shared" si="1555"/>
        <v>-3.1831162834577459E-2</v>
      </c>
      <c r="ET283" s="71">
        <f t="shared" si="1556"/>
        <v>-2.7846519084589995E-2</v>
      </c>
      <c r="EW283" s="71">
        <f t="shared" si="1557"/>
        <v>0.93175981438495137</v>
      </c>
      <c r="EX283" s="71">
        <f t="shared" si="1558"/>
        <v>0.88736888770433842</v>
      </c>
      <c r="EY283" s="71">
        <f t="shared" si="1484"/>
        <v>1.4686992916352051</v>
      </c>
      <c r="EZ283" s="71"/>
      <c r="FA283" s="71">
        <f t="shared" si="1559"/>
        <v>0.99703355245992042</v>
      </c>
      <c r="FB283" s="71">
        <f t="shared" si="1560"/>
        <v>0.9888464309156938</v>
      </c>
      <c r="FC283" s="71">
        <f t="shared" si="1485"/>
        <v>1.0216767616211255</v>
      </c>
      <c r="FD283" s="71"/>
      <c r="FE283" s="71">
        <f t="shared" si="1561"/>
        <v>0.99968345997514629</v>
      </c>
      <c r="FF283" s="71">
        <f t="shared" si="1562"/>
        <v>1.0008656678575381</v>
      </c>
      <c r="FG283" s="71">
        <f t="shared" si="1486"/>
        <v>1.0026625715883273</v>
      </c>
      <c r="FH283" s="71"/>
      <c r="FI283" s="71">
        <f t="shared" si="1563"/>
        <v>1.0026735732092198</v>
      </c>
      <c r="FJ283" s="71">
        <f t="shared" si="1564"/>
        <v>1.006736827057477</v>
      </c>
      <c r="FK283" s="71">
        <f t="shared" si="1487"/>
        <v>0.95332451335428292</v>
      </c>
      <c r="FM283" s="71">
        <f t="shared" si="1565"/>
        <v>1.0066366058031508</v>
      </c>
      <c r="FN283" s="71">
        <f t="shared" si="1566"/>
        <v>0.96676535054108492</v>
      </c>
      <c r="FO283" s="71">
        <f t="shared" si="1488"/>
        <v>0.94852866759466348</v>
      </c>
      <c r="FQ283" s="238"/>
      <c r="GB283" s="118">
        <f>AVERAGE(CZ279:CZ283)</f>
        <v>0.28459978120564677</v>
      </c>
      <c r="GC283" s="118">
        <f t="shared" si="1567"/>
        <v>0.36230010256039757</v>
      </c>
      <c r="GD283" s="118">
        <f t="shared" si="1568"/>
        <v>0.21145448965287925</v>
      </c>
      <c r="GE283" s="118">
        <f t="shared" si="1569"/>
        <v>0.14164562658107641</v>
      </c>
    </row>
    <row r="284" spans="1:187" x14ac:dyDescent="0.2">
      <c r="A284" s="75" t="s">
        <v>79</v>
      </c>
      <c r="B284" s="50">
        <f t="shared" si="1470"/>
        <v>1975</v>
      </c>
      <c r="D284" s="79">
        <f>Northeast!D284</f>
        <v>2180.799</v>
      </c>
      <c r="E284" s="79">
        <f>Midwest!D284</f>
        <v>2946.5340000000001</v>
      </c>
      <c r="F284" s="79">
        <f>South!D285</f>
        <v>1652.4549999999999</v>
      </c>
      <c r="G284" s="79">
        <f>West!D285</f>
        <v>1211.6369999999999</v>
      </c>
      <c r="H284" s="79">
        <f t="shared" si="1471"/>
        <v>7991.4250000000002</v>
      </c>
      <c r="I284" s="118">
        <f t="shared" si="1489"/>
        <v>0.21263100255106784</v>
      </c>
      <c r="J284" s="321">
        <f t="shared" si="1472"/>
        <v>16481.487836957142</v>
      </c>
      <c r="K284" s="321">
        <f t="shared" si="1472"/>
        <v>19504.31544870861</v>
      </c>
      <c r="L284" s="321">
        <f t="shared" si="1472"/>
        <v>23222.371379067725</v>
      </c>
      <c r="M284" s="321">
        <f t="shared" si="1472"/>
        <v>13312.491201445775</v>
      </c>
      <c r="N284" s="321">
        <f t="shared" si="1490"/>
        <v>72520.665866179261</v>
      </c>
      <c r="P284" s="84">
        <f t="shared" si="1473"/>
        <v>26.460631398835446</v>
      </c>
      <c r="Q284" s="84">
        <f t="shared" si="1473"/>
        <v>28.94499626010704</v>
      </c>
      <c r="R284" s="84">
        <f t="shared" si="1473"/>
        <v>32.718199596475159</v>
      </c>
      <c r="S284" s="84">
        <f t="shared" si="1473"/>
        <v>17.98404227461122</v>
      </c>
      <c r="T284" s="79">
        <f t="shared" si="1491"/>
        <v>106.10786953002886</v>
      </c>
      <c r="V284" s="84">
        <f t="shared" si="1492"/>
        <v>132.31809054944065</v>
      </c>
      <c r="W284" s="84">
        <f t="shared" si="1493"/>
        <v>151.07087494296505</v>
      </c>
      <c r="X284" s="84">
        <f t="shared" si="1494"/>
        <v>71.157892233585429</v>
      </c>
      <c r="Y284" s="84">
        <f t="shared" si="1495"/>
        <v>91.015046069545022</v>
      </c>
      <c r="Z284" s="84">
        <f t="shared" si="1496"/>
        <v>110.19514099258818</v>
      </c>
      <c r="AC284" s="84">
        <f t="shared" si="1497"/>
        <v>82.416740822593482</v>
      </c>
      <c r="AD284" s="84">
        <f t="shared" si="1498"/>
        <v>101.79769841812043</v>
      </c>
      <c r="AE284" s="84">
        <f t="shared" si="1499"/>
        <v>50.505682475817665</v>
      </c>
      <c r="AF284" s="84">
        <f t="shared" si="1500"/>
        <v>67.372895453571942</v>
      </c>
      <c r="AG284" s="84">
        <f t="shared" si="1501"/>
        <v>75.314159405852564</v>
      </c>
      <c r="AI284" s="74">
        <f t="shared" si="1502"/>
        <v>84.171865469619945</v>
      </c>
      <c r="AJ284" s="74">
        <f t="shared" si="1503"/>
        <v>102.88233209644807</v>
      </c>
      <c r="AK284" s="74">
        <f t="shared" si="1504"/>
        <v>52.426772199252632</v>
      </c>
      <c r="AL284" s="74">
        <f t="shared" si="1505"/>
        <v>63.480295683731995</v>
      </c>
      <c r="AM284" s="74">
        <f t="shared" si="1506"/>
        <v>75.980333767989691</v>
      </c>
      <c r="AO284" s="118">
        <f>Northeast!V284</f>
        <v>0.97914832186225054</v>
      </c>
      <c r="AP284" s="118">
        <f>Midwest!V284</f>
        <v>0.98945753215128485</v>
      </c>
      <c r="AQ284" s="118">
        <f>South!V285</f>
        <v>0.96335670416378683</v>
      </c>
      <c r="AR284" s="118">
        <f>West!V285</f>
        <v>1.0613198115716638</v>
      </c>
      <c r="AS284" s="118">
        <f t="shared" si="1507"/>
        <v>0.99123227907669731</v>
      </c>
      <c r="AU284" s="124">
        <f t="shared" si="1508"/>
        <v>1605.4758927468699</v>
      </c>
      <c r="AV284" s="124">
        <f t="shared" si="1509"/>
        <v>1484.0303591389822</v>
      </c>
      <c r="AW284" s="124">
        <f t="shared" si="1510"/>
        <v>1408.9086365213686</v>
      </c>
      <c r="AX284" s="124">
        <f t="shared" si="1511"/>
        <v>1350.9148665321259</v>
      </c>
      <c r="AY284" s="124">
        <f t="shared" si="1512"/>
        <v>1463.1397583390549</v>
      </c>
      <c r="BB284" s="71">
        <f t="shared" si="1474"/>
        <v>1.3324663268090444</v>
      </c>
      <c r="BC284" s="71">
        <f t="shared" si="1475"/>
        <v>1.4993112014495713</v>
      </c>
      <c r="BD284" s="71">
        <f t="shared" si="1476"/>
        <v>1.4806111654195018</v>
      </c>
      <c r="BE284" s="71">
        <f t="shared" si="1477"/>
        <v>1.433093323804743</v>
      </c>
      <c r="BF284" s="71"/>
      <c r="BG284" s="71"/>
      <c r="BH284" s="71"/>
      <c r="BI284" s="71"/>
      <c r="BJ284" s="71"/>
      <c r="BK284" s="71"/>
      <c r="BL284" s="71"/>
      <c r="BM284" s="71"/>
      <c r="BN284" s="71"/>
      <c r="BO284" s="71"/>
      <c r="BP284" s="71">
        <f t="shared" si="1513"/>
        <v>0.77305053538939827</v>
      </c>
      <c r="BQ284" s="147">
        <f>Northeast!AK284</f>
        <v>1.326607220171796</v>
      </c>
      <c r="BR284" s="147">
        <f>Midwest!AK284</f>
        <v>1.4981515396292016</v>
      </c>
      <c r="BS284" s="147">
        <f>South!AK285</f>
        <v>1.4791211085149456</v>
      </c>
      <c r="BT284" s="147">
        <f>West!AK285</f>
        <v>1.4346997767253848</v>
      </c>
      <c r="BU284" s="72"/>
      <c r="BV284" s="147">
        <f>Northeast!AH284</f>
        <v>1.0044166099416296</v>
      </c>
      <c r="BW284" s="147">
        <f>Midwest!AH284</f>
        <v>1.0007740617619074</v>
      </c>
      <c r="BX284" s="147">
        <f>South!AH285</f>
        <v>1.0010073934419419</v>
      </c>
      <c r="BY284" s="147">
        <f>West!AH285</f>
        <v>0.99888028635209791</v>
      </c>
      <c r="CA284" s="147">
        <f>Northeast!AI284</f>
        <v>0.97034538265308035</v>
      </c>
      <c r="CB284" s="147">
        <f>Midwest!AI284</f>
        <v>0.94663894903541779</v>
      </c>
      <c r="CC284" s="147">
        <f>South!AI285</f>
        <v>0.951597927482838</v>
      </c>
      <c r="CD284" s="147">
        <f>West!AI285</f>
        <v>0.97009360973396619</v>
      </c>
      <c r="CF284" s="147">
        <f>Northeast!AJ284</f>
        <v>0.96789301963240737</v>
      </c>
      <c r="CG284" s="147">
        <f>Midwest!AJ284</f>
        <v>0.9549926917882523</v>
      </c>
      <c r="CH284" s="147">
        <f>South!AJ285</f>
        <v>0.9348613468244833</v>
      </c>
      <c r="CI284" s="147">
        <f>West!AJ285</f>
        <v>0.97277956976070623</v>
      </c>
      <c r="CK284" s="73">
        <f t="shared" si="1478"/>
        <v>0.83506667152985203</v>
      </c>
      <c r="CL284" s="73">
        <f t="shared" si="1479"/>
        <v>1.3428541931262641</v>
      </c>
      <c r="CM284" s="73">
        <f t="shared" si="1514"/>
        <v>1.0200341540283102</v>
      </c>
      <c r="CN284" s="73">
        <f t="shared" si="1515"/>
        <v>1.0013522176158884</v>
      </c>
      <c r="CO284" s="73">
        <f t="shared" si="1516"/>
        <v>0.957501705424468</v>
      </c>
      <c r="CP284" s="73">
        <f t="shared" si="1517"/>
        <v>0.95644362472178013</v>
      </c>
      <c r="CQ284" s="73">
        <f t="shared" si="1518"/>
        <v>1.4355831401609707</v>
      </c>
      <c r="CR284" s="73">
        <f t="shared" si="1519"/>
        <v>1.1213727814038543</v>
      </c>
      <c r="CS284" s="73">
        <f t="shared" si="1520"/>
        <v>1.1213727814038545</v>
      </c>
      <c r="CT284" s="73"/>
      <c r="CU284" s="73">
        <f t="shared" si="1521"/>
        <v>0.9354067734284558</v>
      </c>
      <c r="CV284" s="533">
        <f t="shared" si="1522"/>
        <v>0.97692439410724874</v>
      </c>
      <c r="CW284" s="71">
        <f t="shared" si="1523"/>
        <v>1.3745733049827424</v>
      </c>
      <c r="CX284" s="53"/>
      <c r="CZ284" s="71">
        <f t="shared" si="1480"/>
        <v>0.27289238152144329</v>
      </c>
      <c r="DA284" s="71">
        <f t="shared" si="1481"/>
        <v>0.36871196313548588</v>
      </c>
      <c r="DB284" s="71">
        <f t="shared" si="1482"/>
        <v>0.20677851572153902</v>
      </c>
      <c r="DC284" s="71">
        <f t="shared" si="1483"/>
        <v>0.15161713962153181</v>
      </c>
      <c r="DE284" s="71">
        <f t="shared" si="1524"/>
        <v>0.27764866665061022</v>
      </c>
      <c r="DF284" s="71">
        <f t="shared" si="1525"/>
        <v>0.36963310200589089</v>
      </c>
      <c r="DG284" s="71">
        <f t="shared" si="1526"/>
        <v>0.20601466039573124</v>
      </c>
      <c r="DH284" s="71">
        <f t="shared" si="1527"/>
        <v>0.14661885092137983</v>
      </c>
      <c r="DI284" s="71">
        <f t="shared" si="1528"/>
        <v>0.99991527997361218</v>
      </c>
      <c r="DJ284" s="71"/>
      <c r="DK284" s="71">
        <f t="shared" si="1529"/>
        <v>0.2776721910459628</v>
      </c>
      <c r="DL284" s="71">
        <f t="shared" si="1530"/>
        <v>0.36966441998530669</v>
      </c>
      <c r="DM284" s="71">
        <f t="shared" si="1531"/>
        <v>0.20603211544198821</v>
      </c>
      <c r="DN284" s="71">
        <f t="shared" si="1532"/>
        <v>0.1466312735267423</v>
      </c>
      <c r="DQ284" s="71">
        <f t="shared" si="1537"/>
        <v>-2.5451093362338379E-2</v>
      </c>
      <c r="DR284" s="71">
        <f t="shared" si="1538"/>
        <v>-1.9570951302235139E-2</v>
      </c>
      <c r="DS284" s="71">
        <f t="shared" si="1539"/>
        <v>-3.3760538554464189E-2</v>
      </c>
      <c r="DT284" s="71">
        <f t="shared" si="1540"/>
        <v>-1.0560755014709612E-2</v>
      </c>
      <c r="DV284" s="71">
        <f t="shared" si="1533"/>
        <v>0.22726608533035339</v>
      </c>
      <c r="DW284" s="71">
        <f t="shared" si="1534"/>
        <v>0.26894837789685333</v>
      </c>
      <c r="DX284" s="71">
        <f t="shared" si="1535"/>
        <v>0.32021729394927839</v>
      </c>
      <c r="DY284" s="71">
        <f t="shared" si="1536"/>
        <v>0.18356824282351478</v>
      </c>
      <c r="DZ284" s="71"/>
      <c r="EB284" s="71">
        <f t="shared" si="1541"/>
        <v>-1.077191546706765E-2</v>
      </c>
      <c r="EC284" s="71">
        <f t="shared" si="1542"/>
        <v>-2.3086878081014653E-3</v>
      </c>
      <c r="ED284" s="71">
        <f t="shared" si="1543"/>
        <v>4.7320083019846415E-3</v>
      </c>
      <c r="EE284" s="71">
        <f t="shared" si="1544"/>
        <v>8.5964264976035546E-3</v>
      </c>
      <c r="EG284" s="71">
        <f t="shared" si="1545"/>
        <v>1.4399282322678875E-4</v>
      </c>
      <c r="EH284" s="71">
        <f t="shared" si="1546"/>
        <v>1.4788678725370958E-3</v>
      </c>
      <c r="EI284" s="71">
        <f t="shared" si="1547"/>
        <v>-6.6302207612462883E-3</v>
      </c>
      <c r="EJ284" s="71">
        <f t="shared" si="1548"/>
        <v>-3.6033122133169301E-3</v>
      </c>
      <c r="EL284" s="71">
        <f t="shared" si="1549"/>
        <v>3.5678014022232276E-3</v>
      </c>
      <c r="EM284" s="71">
        <f t="shared" si="1550"/>
        <v>3.7742158255504414E-3</v>
      </c>
      <c r="EN284" s="71">
        <f t="shared" si="1551"/>
        <v>4.6085024095803709E-3</v>
      </c>
      <c r="EO284" s="71">
        <f t="shared" si="1552"/>
        <v>7.0705705313406442E-3</v>
      </c>
      <c r="EQ284" s="71">
        <f t="shared" si="1553"/>
        <v>-1.4988706779057937E-2</v>
      </c>
      <c r="ER284" s="71">
        <f t="shared" si="1554"/>
        <v>-1.4025060476713469E-3</v>
      </c>
      <c r="ES284" s="71">
        <f t="shared" si="1555"/>
        <v>2.5415806439863228E-2</v>
      </c>
      <c r="ET284" s="71">
        <f t="shared" si="1556"/>
        <v>5.2879348591974358E-2</v>
      </c>
      <c r="EW284" s="71">
        <f t="shared" si="1557"/>
        <v>0.97745205457451811</v>
      </c>
      <c r="EX284" s="71">
        <f t="shared" si="1558"/>
        <v>0.86736054245211047</v>
      </c>
      <c r="EY284" s="71">
        <f t="shared" si="1484"/>
        <v>1.4355831401609707</v>
      </c>
      <c r="EZ284" s="71"/>
      <c r="FA284" s="71">
        <f t="shared" si="1559"/>
        <v>0.99839224336451682</v>
      </c>
      <c r="FB284" s="71">
        <f t="shared" si="1560"/>
        <v>0.9872566065049152</v>
      </c>
      <c r="FC284" s="71">
        <f t="shared" si="1485"/>
        <v>1.0200341540283102</v>
      </c>
      <c r="FD284" s="71"/>
      <c r="FE284" s="71">
        <f t="shared" si="1561"/>
        <v>0.99869312567401103</v>
      </c>
      <c r="FF284" s="71">
        <f t="shared" si="1562"/>
        <v>0.99955766221245124</v>
      </c>
      <c r="FG284" s="71">
        <f t="shared" si="1486"/>
        <v>1.0013522176158884</v>
      </c>
      <c r="FH284" s="71"/>
      <c r="FI284" s="71">
        <f t="shared" si="1563"/>
        <v>1.0043817105420771</v>
      </c>
      <c r="FJ284" s="71">
        <f t="shared" si="1564"/>
        <v>1.0111480564256921</v>
      </c>
      <c r="FK284" s="71">
        <f t="shared" si="1487"/>
        <v>0.957501705424468</v>
      </c>
      <c r="FM284" s="71">
        <f t="shared" si="1565"/>
        <v>1.0083444574713676</v>
      </c>
      <c r="FN284" s="71">
        <f t="shared" si="1566"/>
        <v>0.9748324828934668</v>
      </c>
      <c r="FO284" s="71">
        <f t="shared" si="1488"/>
        <v>0.95644362472178013</v>
      </c>
      <c r="FQ284" s="238"/>
      <c r="GB284" s="118">
        <f t="shared" ref="GB284:GB320" si="1570">AVERAGE(CZ280:CZ284)</f>
        <v>0.2822318608950643</v>
      </c>
      <c r="GC284" s="118">
        <f t="shared" si="1567"/>
        <v>0.36370751002331958</v>
      </c>
      <c r="GD284" s="118">
        <f t="shared" si="1568"/>
        <v>0.20885693032165648</v>
      </c>
      <c r="GE284" s="118">
        <f t="shared" si="1569"/>
        <v>0.14520369875995967</v>
      </c>
    </row>
    <row r="285" spans="1:187" x14ac:dyDescent="0.2">
      <c r="A285" s="75" t="s">
        <v>79</v>
      </c>
      <c r="B285" s="50">
        <f t="shared" si="1470"/>
        <v>1976</v>
      </c>
      <c r="D285" s="79">
        <f>Northeast!D285</f>
        <v>2368.8609999999999</v>
      </c>
      <c r="E285" s="79">
        <f>Midwest!D285</f>
        <v>3063.06</v>
      </c>
      <c r="F285" s="79">
        <f>South!D286</f>
        <v>1760.5989999999999</v>
      </c>
      <c r="G285" s="79">
        <f>West!D286</f>
        <v>1200.605</v>
      </c>
      <c r="H285" s="79">
        <f t="shared" si="1471"/>
        <v>8393.125</v>
      </c>
      <c r="I285" s="118">
        <f t="shared" si="1489"/>
        <v>0.20830799493177829</v>
      </c>
      <c r="J285" s="321">
        <f t="shared" si="1472"/>
        <v>16518.705638086714</v>
      </c>
      <c r="K285" s="321">
        <f t="shared" si="1472"/>
        <v>19854.110891754204</v>
      </c>
      <c r="L285" s="321">
        <f t="shared" si="1472"/>
        <v>23912.338061634782</v>
      </c>
      <c r="M285" s="321">
        <f t="shared" si="1472"/>
        <v>13762.570885348063</v>
      </c>
      <c r="N285" s="321">
        <f t="shared" si="1490"/>
        <v>74047.725476823762</v>
      </c>
      <c r="P285" s="84">
        <f t="shared" si="1473"/>
        <v>26.644299351164889</v>
      </c>
      <c r="Q285" s="84">
        <f t="shared" si="1473"/>
        <v>29.564907891497274</v>
      </c>
      <c r="R285" s="84">
        <f t="shared" si="1473"/>
        <v>33.645342673590513</v>
      </c>
      <c r="S285" s="84">
        <f t="shared" si="1473"/>
        <v>18.590089888157767</v>
      </c>
      <c r="T285" s="79">
        <f t="shared" si="1491"/>
        <v>108.44463980441043</v>
      </c>
      <c r="V285" s="84">
        <f t="shared" si="1492"/>
        <v>143.40475893814485</v>
      </c>
      <c r="W285" s="84">
        <f t="shared" si="1493"/>
        <v>154.27837674021191</v>
      </c>
      <c r="X285" s="84">
        <f t="shared" si="1494"/>
        <v>73.627221038026576</v>
      </c>
      <c r="Y285" s="84">
        <f t="shared" si="1495"/>
        <v>87.236971202683549</v>
      </c>
      <c r="Z285" s="84">
        <f t="shared" si="1496"/>
        <v>113.34750589505911</v>
      </c>
      <c r="AC285" s="84">
        <f t="shared" si="1497"/>
        <v>88.906860292291128</v>
      </c>
      <c r="AD285" s="84">
        <f t="shared" si="1498"/>
        <v>103.60458457172875</v>
      </c>
      <c r="AE285" s="84">
        <f t="shared" si="1499"/>
        <v>52.328163724780843</v>
      </c>
      <c r="AF285" s="84">
        <f t="shared" si="1500"/>
        <v>64.5830658820433</v>
      </c>
      <c r="AG285" s="84">
        <f t="shared" si="1501"/>
        <v>77.395480451018585</v>
      </c>
      <c r="AI285" s="74">
        <f t="shared" si="1502"/>
        <v>87.506671692047561</v>
      </c>
      <c r="AJ285" s="74">
        <f t="shared" si="1503"/>
        <v>102.18283332028338</v>
      </c>
      <c r="AK285" s="74">
        <f t="shared" si="1504"/>
        <v>51.175577373797871</v>
      </c>
      <c r="AL285" s="74">
        <f t="shared" si="1505"/>
        <v>65.225624221392891</v>
      </c>
      <c r="AM285" s="74">
        <f t="shared" si="1506"/>
        <v>76.416410073258035</v>
      </c>
      <c r="AO285" s="118">
        <f>Northeast!V285</f>
        <v>1.0160009353934873</v>
      </c>
      <c r="AP285" s="118">
        <f>Midwest!V285</f>
        <v>1.0139137975063679</v>
      </c>
      <c r="AQ285" s="118">
        <f>South!V286</f>
        <v>1.0225221953543235</v>
      </c>
      <c r="AR285" s="118">
        <f>West!V286</f>
        <v>0.99014868240787424</v>
      </c>
      <c r="AS285" s="118">
        <f t="shared" si="1507"/>
        <v>1.0128123053258056</v>
      </c>
      <c r="AU285" s="124">
        <f t="shared" si="1508"/>
        <v>1612.9774290385003</v>
      </c>
      <c r="AV285" s="124">
        <f t="shared" si="1509"/>
        <v>1489.1076237403383</v>
      </c>
      <c r="AW285" s="124">
        <f t="shared" si="1510"/>
        <v>1407.0285635335454</v>
      </c>
      <c r="AX285" s="124">
        <f t="shared" si="1511"/>
        <v>1350.7715995090123</v>
      </c>
      <c r="AY285" s="124">
        <f t="shared" si="1512"/>
        <v>1464.5235772752071</v>
      </c>
      <c r="BB285" s="71">
        <f t="shared" si="1474"/>
        <v>1.3852573273770652</v>
      </c>
      <c r="BC285" s="71">
        <f t="shared" si="1475"/>
        <v>1.4891173583558823</v>
      </c>
      <c r="BD285" s="71">
        <f t="shared" si="1476"/>
        <v>1.4452755353402227</v>
      </c>
      <c r="BE285" s="71">
        <f t="shared" si="1477"/>
        <v>1.4724948207295394</v>
      </c>
      <c r="BG285" s="71"/>
      <c r="BH285" s="71"/>
      <c r="BI285" s="71"/>
      <c r="BJ285" s="71"/>
      <c r="BK285" s="71"/>
      <c r="BL285" s="71"/>
      <c r="BM285" s="71"/>
      <c r="BN285" s="71"/>
      <c r="BO285" s="71"/>
      <c r="BP285" s="71">
        <f t="shared" si="1513"/>
        <v>0.83675478711348428</v>
      </c>
      <c r="BQ285" s="147">
        <f>Northeast!AK285</f>
        <v>1.3804880182837482</v>
      </c>
      <c r="BR285" s="147">
        <f>Midwest!AK285</f>
        <v>1.4876506890724417</v>
      </c>
      <c r="BS285" s="147">
        <f>South!AK286</f>
        <v>1.4441865263876139</v>
      </c>
      <c r="BT285" s="147">
        <f>West!AK286</f>
        <v>1.4655234595537827</v>
      </c>
      <c r="BU285" s="72"/>
      <c r="BV285" s="147">
        <f>Northeast!AH285</f>
        <v>1.0034547993391831</v>
      </c>
      <c r="BW285" s="147">
        <f>Midwest!AH285</f>
        <v>1.0009858962821141</v>
      </c>
      <c r="BX285" s="147">
        <f>South!AH286</f>
        <v>1.000754063919522</v>
      </c>
      <c r="BY285" s="147">
        <f>West!AH286</f>
        <v>1.0047569086187671</v>
      </c>
      <c r="CA285" s="147">
        <f>Northeast!AI285</f>
        <v>0.97487929134412521</v>
      </c>
      <c r="CB285" s="147">
        <f>Midwest!AI285</f>
        <v>0.94987765395584212</v>
      </c>
      <c r="CC285" s="147">
        <f>South!AI286</f>
        <v>0.95032809811821262</v>
      </c>
      <c r="CD285" s="147">
        <f>West!AI286</f>
        <v>0.96999072951031085</v>
      </c>
      <c r="CF285" s="147">
        <f>Northeast!AJ285</f>
        <v>1.0043220126620385</v>
      </c>
      <c r="CG285" s="147">
        <f>Midwest!AJ285</f>
        <v>0.97859709513415305</v>
      </c>
      <c r="CH285" s="147">
        <f>South!AJ286</f>
        <v>0.99227676786307861</v>
      </c>
      <c r="CI285" s="147">
        <f>West!AJ286</f>
        <v>0.90754586767348211</v>
      </c>
      <c r="CK285" s="73">
        <f t="shared" si="1478"/>
        <v>0.85265057773172925</v>
      </c>
      <c r="CL285" s="73">
        <f t="shared" si="1479"/>
        <v>1.3812693754057794</v>
      </c>
      <c r="CM285" s="73">
        <f t="shared" si="1514"/>
        <v>1.0172886285237102</v>
      </c>
      <c r="CN285" s="73">
        <f t="shared" si="1515"/>
        <v>1.0019763311716281</v>
      </c>
      <c r="CO285" s="73">
        <f t="shared" si="1516"/>
        <v>0.95966147264482915</v>
      </c>
      <c r="CP285" s="73">
        <f t="shared" si="1517"/>
        <v>0.97713401858878279</v>
      </c>
      <c r="CQ285" s="73">
        <f t="shared" si="1518"/>
        <v>1.4451220827204589</v>
      </c>
      <c r="CR285" s="73">
        <f t="shared" si="1519"/>
        <v>1.1777401309428828</v>
      </c>
      <c r="CS285" s="73">
        <f t="shared" si="1520"/>
        <v>1.1777401309428825</v>
      </c>
      <c r="CT285" s="73"/>
      <c r="CU285" s="73">
        <f t="shared" si="1521"/>
        <v>0.95581500824174248</v>
      </c>
      <c r="CV285" s="533">
        <f t="shared" si="1522"/>
        <v>0.99599185284318448</v>
      </c>
      <c r="CW285" s="71">
        <f t="shared" si="1523"/>
        <v>1.3868279860550783</v>
      </c>
      <c r="CX285" s="53"/>
      <c r="CZ285" s="71">
        <f t="shared" si="1480"/>
        <v>0.28223826048104844</v>
      </c>
      <c r="DA285" s="71">
        <f t="shared" si="1481"/>
        <v>0.3649486931268151</v>
      </c>
      <c r="DB285" s="71">
        <f t="shared" si="1482"/>
        <v>0.20976680318713231</v>
      </c>
      <c r="DC285" s="71">
        <f t="shared" si="1483"/>
        <v>0.14304624320500409</v>
      </c>
      <c r="DE285" s="71">
        <f t="shared" si="1524"/>
        <v>0.27753909532580867</v>
      </c>
      <c r="DF285" s="71">
        <f t="shared" si="1525"/>
        <v>0.3668271108625098</v>
      </c>
      <c r="DG285" s="71">
        <f t="shared" si="1526"/>
        <v>0.20826908641993092</v>
      </c>
      <c r="DH285" s="71">
        <f t="shared" si="1527"/>
        <v>0.14729013164779364</v>
      </c>
      <c r="DI285" s="71">
        <f t="shared" si="1528"/>
        <v>0.99992542425604292</v>
      </c>
      <c r="DJ285" s="71"/>
      <c r="DK285" s="71">
        <f t="shared" si="1529"/>
        <v>0.27755979455398011</v>
      </c>
      <c r="DL285" s="71">
        <f t="shared" si="1530"/>
        <v>0.36685446930748239</v>
      </c>
      <c r="DM285" s="71">
        <f t="shared" si="1531"/>
        <v>0.20828461940037751</v>
      </c>
      <c r="DN285" s="71">
        <f t="shared" si="1532"/>
        <v>0.1473011167381601</v>
      </c>
      <c r="DQ285" s="71">
        <f t="shared" si="1537"/>
        <v>3.9812352383429388E-2</v>
      </c>
      <c r="DR285" s="71">
        <f t="shared" si="1538"/>
        <v>-7.0338843948721226E-3</v>
      </c>
      <c r="DS285" s="71">
        <f t="shared" si="1539"/>
        <v>-2.3901860254784635E-2</v>
      </c>
      <c r="DT285" s="71">
        <f t="shared" si="1540"/>
        <v>2.1256876426941532E-2</v>
      </c>
      <c r="DV285" s="71">
        <f t="shared" si="1533"/>
        <v>0.22308187769058366</v>
      </c>
      <c r="DW285" s="71">
        <f t="shared" si="1534"/>
        <v>0.26812587103662427</v>
      </c>
      <c r="DX285" s="71">
        <f t="shared" si="1535"/>
        <v>0.32293143250050427</v>
      </c>
      <c r="DY285" s="71">
        <f t="shared" si="1536"/>
        <v>0.18586081877228786</v>
      </c>
      <c r="DZ285" s="71"/>
      <c r="EB285" s="71">
        <f t="shared" si="1541"/>
        <v>-1.8582644480949165E-2</v>
      </c>
      <c r="EC285" s="71">
        <f t="shared" si="1542"/>
        <v>-3.0629191583454777E-3</v>
      </c>
      <c r="ED285" s="71">
        <f t="shared" si="1543"/>
        <v>8.4402084677155566E-3</v>
      </c>
      <c r="EE285" s="71">
        <f t="shared" si="1544"/>
        <v>1.2411613582239099E-2</v>
      </c>
      <c r="EG285" s="71">
        <f t="shared" si="1545"/>
        <v>-9.5804011309340428E-4</v>
      </c>
      <c r="EH285" s="71">
        <f t="shared" si="1546"/>
        <v>2.1164827495546759E-4</v>
      </c>
      <c r="EI285" s="71">
        <f t="shared" si="1547"/>
        <v>-2.5310660552553646E-4</v>
      </c>
      <c r="EJ285" s="71">
        <f t="shared" si="1548"/>
        <v>5.8659712770731814E-3</v>
      </c>
      <c r="EL285" s="71">
        <f t="shared" si="1549"/>
        <v>4.6615868716351361E-3</v>
      </c>
      <c r="EM285" s="71">
        <f t="shared" si="1550"/>
        <v>3.4154281208473129E-3</v>
      </c>
      <c r="EN285" s="71">
        <f t="shared" si="1551"/>
        <v>-1.3353090879598295E-3</v>
      </c>
      <c r="EO285" s="71">
        <f t="shared" si="1552"/>
        <v>-1.0605747561665814E-4</v>
      </c>
      <c r="EQ285" s="71">
        <f t="shared" si="1553"/>
        <v>3.6946414311488152E-2</v>
      </c>
      <c r="ER285" s="71">
        <f t="shared" si="1554"/>
        <v>2.4416322587534903E-2</v>
      </c>
      <c r="ES285" s="71">
        <f t="shared" si="1555"/>
        <v>5.9603842107634857E-2</v>
      </c>
      <c r="ET285" s="71">
        <f t="shared" si="1556"/>
        <v>-6.941340175918484E-2</v>
      </c>
      <c r="EW285" s="71">
        <f t="shared" si="1557"/>
        <v>1.0066446465499856</v>
      </c>
      <c r="EX285" s="71">
        <f t="shared" si="1558"/>
        <v>0.87312384668810861</v>
      </c>
      <c r="EY285" s="71">
        <f t="shared" si="1484"/>
        <v>1.4451220827204589</v>
      </c>
      <c r="EZ285" s="71"/>
      <c r="FA285" s="71">
        <f t="shared" si="1559"/>
        <v>0.99730839845532882</v>
      </c>
      <c r="FB285" s="71">
        <f t="shared" si="1560"/>
        <v>0.98459930509785976</v>
      </c>
      <c r="FC285" s="71">
        <f t="shared" si="1485"/>
        <v>1.0172886285237102</v>
      </c>
      <c r="FD285" s="71"/>
      <c r="FE285" s="71">
        <f t="shared" si="1561"/>
        <v>1.0006232707580411</v>
      </c>
      <c r="FF285" s="71">
        <f t="shared" si="1562"/>
        <v>1.0001806572742842</v>
      </c>
      <c r="FG285" s="71">
        <f t="shared" si="1486"/>
        <v>1.0019763311716281</v>
      </c>
      <c r="FH285" s="71"/>
      <c r="FI285" s="71">
        <f t="shared" si="1563"/>
        <v>1.0022556275441867</v>
      </c>
      <c r="FJ285" s="71">
        <f t="shared" si="1564"/>
        <v>1.0134288298330167</v>
      </c>
      <c r="FK285" s="71">
        <f t="shared" si="1487"/>
        <v>0.95966147264482915</v>
      </c>
      <c r="FM285" s="71">
        <f t="shared" si="1565"/>
        <v>1.0216326329458481</v>
      </c>
      <c r="FN285" s="71">
        <f t="shared" si="1566"/>
        <v>0.9959206761795909</v>
      </c>
      <c r="FO285" s="71">
        <f t="shared" si="1488"/>
        <v>0.97713401858878279</v>
      </c>
      <c r="FQ285" s="238"/>
      <c r="GB285" s="118">
        <f t="shared" si="1570"/>
        <v>0.28212575160785464</v>
      </c>
      <c r="GC285" s="118">
        <f t="shared" si="1567"/>
        <v>0.36481758870845377</v>
      </c>
      <c r="GD285" s="118">
        <f t="shared" si="1568"/>
        <v>0.20828409044886936</v>
      </c>
      <c r="GE285" s="118">
        <f t="shared" si="1569"/>
        <v>0.14477256923482223</v>
      </c>
    </row>
    <row r="286" spans="1:187" x14ac:dyDescent="0.2">
      <c r="A286" s="75" t="s">
        <v>79</v>
      </c>
      <c r="B286" s="50">
        <f t="shared" si="1470"/>
        <v>1977</v>
      </c>
      <c r="D286" s="79">
        <f>Northeast!D286</f>
        <v>2314.3380000000002</v>
      </c>
      <c r="E286" s="79">
        <f>Midwest!D286</f>
        <v>2964.748</v>
      </c>
      <c r="F286" s="79">
        <f>South!D287</f>
        <v>1823.1480000000001</v>
      </c>
      <c r="G286" s="79">
        <f>West!D287</f>
        <v>1093.3430000000001</v>
      </c>
      <c r="H286" s="79">
        <f t="shared" si="1471"/>
        <v>8195.5770000000011</v>
      </c>
      <c r="I286" s="118">
        <f t="shared" si="1489"/>
        <v>0.21131444985440154</v>
      </c>
      <c r="J286" s="321">
        <f t="shared" si="1472"/>
        <v>16613.054075114767</v>
      </c>
      <c r="K286" s="321">
        <f t="shared" si="1472"/>
        <v>20011.231005333393</v>
      </c>
      <c r="L286" s="321">
        <f t="shared" si="1472"/>
        <v>24592.781217513806</v>
      </c>
      <c r="M286" s="321">
        <f t="shared" si="1472"/>
        <v>14148.883695578334</v>
      </c>
      <c r="N286" s="321">
        <f t="shared" si="1490"/>
        <v>75365.9499935403</v>
      </c>
      <c r="P286" s="84">
        <f t="shared" si="1473"/>
        <v>26.818248282786357</v>
      </c>
      <c r="Q286" s="84">
        <f t="shared" si="1473"/>
        <v>29.814565403957548</v>
      </c>
      <c r="R286" s="84">
        <f t="shared" si="1473"/>
        <v>34.655970070577908</v>
      </c>
      <c r="S286" s="84">
        <f t="shared" si="1473"/>
        <v>19.078195101859702</v>
      </c>
      <c r="T286" s="79">
        <f t="shared" si="1491"/>
        <v>110.36697885918151</v>
      </c>
      <c r="V286" s="84">
        <f t="shared" si="1492"/>
        <v>139.30840106436071</v>
      </c>
      <c r="W286" s="84">
        <f t="shared" si="1493"/>
        <v>148.15420396725395</v>
      </c>
      <c r="X286" s="84">
        <f t="shared" si="1494"/>
        <v>74.133461517627822</v>
      </c>
      <c r="Y286" s="84">
        <f t="shared" si="1495"/>
        <v>77.274152754657294</v>
      </c>
      <c r="Z286" s="84">
        <f t="shared" si="1496"/>
        <v>108.74376294205079</v>
      </c>
      <c r="AC286" s="84">
        <f t="shared" si="1497"/>
        <v>86.297135278797768</v>
      </c>
      <c r="AD286" s="84">
        <f t="shared" si="1498"/>
        <v>99.439584640279989</v>
      </c>
      <c r="AE286" s="84">
        <f t="shared" si="1499"/>
        <v>52.607039892033185</v>
      </c>
      <c r="AF286" s="84">
        <f t="shared" si="1500"/>
        <v>57.308513418726037</v>
      </c>
      <c r="AG286" s="84">
        <f t="shared" si="1501"/>
        <v>74.257509671047814</v>
      </c>
      <c r="AI286" s="74">
        <f t="shared" si="1502"/>
        <v>86.38129347037912</v>
      </c>
      <c r="AJ286" s="74">
        <f t="shared" si="1503"/>
        <v>99.389418136505427</v>
      </c>
      <c r="AK286" s="74">
        <f t="shared" si="1504"/>
        <v>52.038870496324662</v>
      </c>
      <c r="AL286" s="74">
        <f t="shared" si="1505"/>
        <v>58.42839636357126</v>
      </c>
      <c r="AM286" s="74">
        <f t="shared" si="1506"/>
        <v>74.279582998907955</v>
      </c>
      <c r="AO286" s="118">
        <f>Northeast!V286</f>
        <v>0.999025735918041</v>
      </c>
      <c r="AP286" s="118">
        <f>Midwest!V286</f>
        <v>1.0005047469309627</v>
      </c>
      <c r="AQ286" s="118">
        <f>South!V287</f>
        <v>1.0109181730942576</v>
      </c>
      <c r="AR286" s="118">
        <f>West!V287</f>
        <v>0.98083324180460574</v>
      </c>
      <c r="AS286" s="118">
        <f t="shared" si="1507"/>
        <v>0.99970283452102215</v>
      </c>
      <c r="AU286" s="124">
        <f t="shared" si="1508"/>
        <v>1614.2876656832341</v>
      </c>
      <c r="AV286" s="124">
        <f t="shared" si="1509"/>
        <v>1489.8916211607057</v>
      </c>
      <c r="AW286" s="124">
        <f t="shared" si="1510"/>
        <v>1409.1927937738728</v>
      </c>
      <c r="AX286" s="124">
        <f t="shared" si="1511"/>
        <v>1348.3887147805044</v>
      </c>
      <c r="AY286" s="124">
        <f t="shared" si="1512"/>
        <v>1464.414352484659</v>
      </c>
      <c r="BB286" s="71">
        <f t="shared" si="1474"/>
        <v>1.367442246566736</v>
      </c>
      <c r="BC286" s="71">
        <f t="shared" si="1475"/>
        <v>1.4484087294786585</v>
      </c>
      <c r="BD286" s="71">
        <f t="shared" si="1476"/>
        <v>1.4696562359369543</v>
      </c>
      <c r="BE286" s="71">
        <f t="shared" si="1477"/>
        <v>1.3190446554695163</v>
      </c>
      <c r="BF286" s="71"/>
      <c r="BG286" s="71"/>
      <c r="BH286" s="71"/>
      <c r="BI286" s="71"/>
      <c r="BJ286" s="71"/>
      <c r="BK286" s="71"/>
      <c r="BL286" s="71"/>
      <c r="BM286" s="71"/>
      <c r="BN286" s="71"/>
      <c r="BO286" s="71"/>
      <c r="BP286" s="71">
        <f t="shared" si="1513"/>
        <v>0.82630193989363987</v>
      </c>
      <c r="BQ286" s="147">
        <f>Northeast!AK286</f>
        <v>1.3621476488786439</v>
      </c>
      <c r="BR286" s="147">
        <f>Midwest!AK286</f>
        <v>1.4442165727783118</v>
      </c>
      <c r="BS286" s="147">
        <f>South!AK287</f>
        <v>1.4720843574951099</v>
      </c>
      <c r="BT286" s="147">
        <f>West!AK287</f>
        <v>1.313836560164251</v>
      </c>
      <c r="BU286" s="72"/>
      <c r="BV286" s="147">
        <f>Northeast!AH286</f>
        <v>1.0038869484467785</v>
      </c>
      <c r="BW286" s="147">
        <f>Midwest!AH286</f>
        <v>1.0029027202563408</v>
      </c>
      <c r="BX286" s="147">
        <f>South!AH287</f>
        <v>0.99835055542449536</v>
      </c>
      <c r="BY286" s="147">
        <f>West!AH287</f>
        <v>1.0039640359106876</v>
      </c>
      <c r="CA286" s="147">
        <f>Northeast!AI286</f>
        <v>0.97567119490626786</v>
      </c>
      <c r="CB286" s="147">
        <f>Midwest!AI286</f>
        <v>0.95037775322233797</v>
      </c>
      <c r="CC286" s="147">
        <f>South!AI287</f>
        <v>0.95178985153352003</v>
      </c>
      <c r="CD286" s="147">
        <f>West!AI287</f>
        <v>0.96827957708677415</v>
      </c>
      <c r="CF286" s="147">
        <f>Northeast!AJ286</f>
        <v>0.98754194297055031</v>
      </c>
      <c r="CG286" s="147">
        <f>Midwest!AJ286</f>
        <v>0.96565510936191978</v>
      </c>
      <c r="CH286" s="147">
        <f>South!AJ287</f>
        <v>0.9810159837405007</v>
      </c>
      <c r="CI286" s="147">
        <f>West!AJ287</f>
        <v>0.89900756451228925</v>
      </c>
      <c r="CK286" s="73">
        <f t="shared" si="1478"/>
        <v>0.86782977315631094</v>
      </c>
      <c r="CL286" s="73">
        <f t="shared" si="1479"/>
        <v>1.3251674867668011</v>
      </c>
      <c r="CM286" s="73">
        <f t="shared" si="1514"/>
        <v>1.0139522426232042</v>
      </c>
      <c r="CN286" s="73">
        <f t="shared" si="1515"/>
        <v>1.0021648353657338</v>
      </c>
      <c r="CO286" s="73">
        <f t="shared" si="1516"/>
        <v>0.96014972175000368</v>
      </c>
      <c r="CP286" s="73">
        <f t="shared" si="1517"/>
        <v>0.96415903785919865</v>
      </c>
      <c r="CQ286" s="73">
        <f t="shared" si="1518"/>
        <v>1.4087258205841433</v>
      </c>
      <c r="CR286" s="73">
        <f t="shared" si="1519"/>
        <v>1.1500197994349517</v>
      </c>
      <c r="CS286" s="73">
        <f t="shared" si="1520"/>
        <v>1.1500197994349517</v>
      </c>
      <c r="CT286" s="73"/>
      <c r="CU286" s="73">
        <f t="shared" si="1521"/>
        <v>0.94068516911069777</v>
      </c>
      <c r="CV286" s="533">
        <f t="shared" si="1522"/>
        <v>0.97972758602290788</v>
      </c>
      <c r="CW286" s="71">
        <f t="shared" si="1523"/>
        <v>1.3525877046559107</v>
      </c>
      <c r="CX286" s="53"/>
      <c r="CZ286" s="71">
        <f t="shared" si="1480"/>
        <v>0.28238865915114941</v>
      </c>
      <c r="DA286" s="71">
        <f t="shared" si="1481"/>
        <v>0.36174975843677626</v>
      </c>
      <c r="DB286" s="71">
        <f t="shared" si="1482"/>
        <v>0.2224551120683754</v>
      </c>
      <c r="DC286" s="71">
        <f t="shared" si="1483"/>
        <v>0.13340647034369879</v>
      </c>
      <c r="DE286" s="71">
        <f t="shared" si="1524"/>
        <v>0.28231345313924477</v>
      </c>
      <c r="DF286" s="71">
        <f t="shared" si="1525"/>
        <v>0.36334687881196748</v>
      </c>
      <c r="DG286" s="71">
        <f t="shared" si="1526"/>
        <v>0.21604886367763182</v>
      </c>
      <c r="DH286" s="71">
        <f t="shared" si="1527"/>
        <v>0.13817031622616976</v>
      </c>
      <c r="DI286" s="71">
        <f t="shared" si="1528"/>
        <v>0.99987951185501389</v>
      </c>
      <c r="DJ286" s="71"/>
      <c r="DK286" s="71">
        <f t="shared" si="1529"/>
        <v>0.2823474726624674</v>
      </c>
      <c r="DL286" s="71">
        <f t="shared" si="1530"/>
        <v>0.36339066307886714</v>
      </c>
      <c r="DM286" s="71">
        <f t="shared" si="1531"/>
        <v>0.21607489814128691</v>
      </c>
      <c r="DN286" s="71">
        <f t="shared" si="1532"/>
        <v>0.13818696611737852</v>
      </c>
      <c r="DQ286" s="71">
        <f t="shared" si="1537"/>
        <v>-1.3374465308706052E-2</v>
      </c>
      <c r="DR286" s="71">
        <f t="shared" si="1538"/>
        <v>-2.9631146511896939E-2</v>
      </c>
      <c r="DS286" s="71">
        <f t="shared" si="1539"/>
        <v>1.9133121218462154E-2</v>
      </c>
      <c r="DT286" s="71">
        <f t="shared" si="1540"/>
        <v>-0.10926096003502112</v>
      </c>
      <c r="DV286" s="71">
        <f t="shared" si="1533"/>
        <v>0.22043182732439107</v>
      </c>
      <c r="DW286" s="71">
        <f t="shared" si="1534"/>
        <v>0.26552084869955966</v>
      </c>
      <c r="DX286" s="71">
        <f t="shared" si="1535"/>
        <v>0.32631156669055034</v>
      </c>
      <c r="DY286" s="71">
        <f t="shared" si="1536"/>
        <v>0.18773575728549896</v>
      </c>
      <c r="DZ286" s="71"/>
      <c r="EB286" s="71">
        <f t="shared" si="1541"/>
        <v>-1.1950394652460689E-2</v>
      </c>
      <c r="EC286" s="71">
        <f t="shared" si="1542"/>
        <v>-9.7631745241063966E-3</v>
      </c>
      <c r="ED286" s="71">
        <f t="shared" si="1543"/>
        <v>1.0412633588787459E-2</v>
      </c>
      <c r="EE286" s="71">
        <f t="shared" si="1544"/>
        <v>1.0037320332518722E-2</v>
      </c>
      <c r="EG286" s="71">
        <f t="shared" si="1545"/>
        <v>4.3056855141723234E-4</v>
      </c>
      <c r="EH286" s="71">
        <f t="shared" si="1546"/>
        <v>1.9131048931894882E-3</v>
      </c>
      <c r="EI286" s="71">
        <f t="shared" si="1547"/>
        <v>-2.4045861630920071E-3</v>
      </c>
      <c r="EJ286" s="71">
        <f t="shared" si="1548"/>
        <v>-7.8943045963190983E-4</v>
      </c>
      <c r="EL286" s="71">
        <f t="shared" si="1549"/>
        <v>8.119796039468565E-4</v>
      </c>
      <c r="EM286" s="71">
        <f t="shared" si="1550"/>
        <v>5.2634953822783682E-4</v>
      </c>
      <c r="EN286" s="71">
        <f t="shared" si="1551"/>
        <v>1.536974826752804E-3</v>
      </c>
      <c r="EO286" s="71">
        <f t="shared" si="1552"/>
        <v>-1.7656493650635649E-3</v>
      </c>
      <c r="EQ286" s="71">
        <f t="shared" si="1553"/>
        <v>-1.6849008804436752E-2</v>
      </c>
      <c r="ER286" s="71">
        <f t="shared" si="1554"/>
        <v>-1.3313269645023952E-2</v>
      </c>
      <c r="ES286" s="71">
        <f t="shared" si="1555"/>
        <v>-1.141331548753851E-2</v>
      </c>
      <c r="ET286" s="71">
        <f t="shared" si="1556"/>
        <v>-9.4526589534797215E-3</v>
      </c>
      <c r="EW286" s="71">
        <f t="shared" si="1557"/>
        <v>0.97481440317637436</v>
      </c>
      <c r="EX286" s="71">
        <f t="shared" si="1558"/>
        <v>0.85113370150832879</v>
      </c>
      <c r="EY286" s="71">
        <f t="shared" si="1484"/>
        <v>1.4087258205841433</v>
      </c>
      <c r="EZ286" s="71"/>
      <c r="FA286" s="71">
        <f t="shared" si="1559"/>
        <v>0.99672031534909822</v>
      </c>
      <c r="FB286" s="71">
        <f t="shared" si="1560"/>
        <v>0.98137012986964178</v>
      </c>
      <c r="FC286" s="71">
        <f t="shared" si="1485"/>
        <v>1.0139522426232042</v>
      </c>
      <c r="FD286" s="71"/>
      <c r="FE286" s="71">
        <f t="shared" si="1561"/>
        <v>1.0001881323822144</v>
      </c>
      <c r="FF286" s="71">
        <f t="shared" si="1562"/>
        <v>1.0003688236439818</v>
      </c>
      <c r="FG286" s="71">
        <f t="shared" si="1486"/>
        <v>1.0021648353657338</v>
      </c>
      <c r="FH286" s="71"/>
      <c r="FI286" s="71">
        <f t="shared" si="1563"/>
        <v>1.0005087722275949</v>
      </c>
      <c r="FJ286" s="71">
        <f t="shared" si="1564"/>
        <v>1.0139444342762798</v>
      </c>
      <c r="FK286" s="71">
        <f t="shared" si="1487"/>
        <v>0.96014972175000368</v>
      </c>
      <c r="FM286" s="71">
        <f t="shared" si="1565"/>
        <v>0.98672139084020105</v>
      </c>
      <c r="FN286" s="71">
        <f t="shared" si="1566"/>
        <v>0.98269623476643941</v>
      </c>
      <c r="FO286" s="71">
        <f t="shared" si="1488"/>
        <v>0.96415903785919865</v>
      </c>
      <c r="FQ286" s="238"/>
      <c r="GB286" s="118">
        <f t="shared" si="1570"/>
        <v>0.28166819375199925</v>
      </c>
      <c r="GC286" s="118">
        <f t="shared" si="1567"/>
        <v>0.36449364046140076</v>
      </c>
      <c r="GD286" s="118">
        <f t="shared" si="1568"/>
        <v>0.21111351387618876</v>
      </c>
      <c r="GE286" s="118">
        <f t="shared" si="1569"/>
        <v>0.14272465191041123</v>
      </c>
    </row>
    <row r="287" spans="1:187" x14ac:dyDescent="0.2">
      <c r="A287" s="75" t="s">
        <v>79</v>
      </c>
      <c r="B287" s="50">
        <f t="shared" si="1470"/>
        <v>1978</v>
      </c>
      <c r="D287" s="79">
        <f>Northeast!D287</f>
        <v>2302.25</v>
      </c>
      <c r="E287" s="79">
        <f>Midwest!D287</f>
        <v>3063.5709999999999</v>
      </c>
      <c r="F287" s="79">
        <f>South!D288</f>
        <v>1790.5989999999999</v>
      </c>
      <c r="G287" s="79">
        <f>West!D288</f>
        <v>1109.6880000000001</v>
      </c>
      <c r="H287" s="79">
        <f t="shared" si="1471"/>
        <v>8266.1080000000002</v>
      </c>
      <c r="I287" s="118">
        <f t="shared" si="1489"/>
        <v>0.20525268854949572</v>
      </c>
      <c r="J287" s="321">
        <f t="shared" si="1472"/>
        <v>16927.371698496336</v>
      </c>
      <c r="K287" s="321">
        <f t="shared" si="1472"/>
        <v>20347.264235723665</v>
      </c>
      <c r="L287" s="321">
        <f t="shared" si="1472"/>
        <v>25340.963149193281</v>
      </c>
      <c r="M287" s="321">
        <f t="shared" si="1472"/>
        <v>14663.280413942713</v>
      </c>
      <c r="N287" s="321">
        <f t="shared" si="1490"/>
        <v>77278.879497356</v>
      </c>
      <c r="P287" s="84">
        <f t="shared" si="1473"/>
        <v>27.304794707560347</v>
      </c>
      <c r="Q287" s="84">
        <f t="shared" si="1473"/>
        <v>30.374753678123238</v>
      </c>
      <c r="R287" s="84">
        <f t="shared" si="1473"/>
        <v>35.866196228205489</v>
      </c>
      <c r="S287" s="84">
        <f t="shared" si="1473"/>
        <v>19.739942657692378</v>
      </c>
      <c r="T287" s="79">
        <f t="shared" si="1491"/>
        <v>113.28568727158145</v>
      </c>
      <c r="V287" s="84">
        <f t="shared" si="1492"/>
        <v>136.00752916677015</v>
      </c>
      <c r="W287" s="84">
        <f t="shared" si="1493"/>
        <v>150.5642706807381</v>
      </c>
      <c r="X287" s="84">
        <f t="shared" si="1494"/>
        <v>70.660258233199912</v>
      </c>
      <c r="Y287" s="84">
        <f t="shared" si="1495"/>
        <v>75.678018061009269</v>
      </c>
      <c r="Z287" s="84">
        <f t="shared" si="1496"/>
        <v>106.96464614607689</v>
      </c>
      <c r="AC287" s="84">
        <f t="shared" si="1497"/>
        <v>84.316693264224995</v>
      </c>
      <c r="AD287" s="84">
        <f t="shared" si="1498"/>
        <v>100.85912242990372</v>
      </c>
      <c r="AE287" s="84">
        <f t="shared" si="1499"/>
        <v>49.924418764871902</v>
      </c>
      <c r="AF287" s="84">
        <f t="shared" si="1500"/>
        <v>56.215360867199394</v>
      </c>
      <c r="AG287" s="84">
        <f t="shared" si="1501"/>
        <v>72.966922822152611</v>
      </c>
      <c r="AI287" s="74">
        <f t="shared" si="1502"/>
        <v>81.614430948131229</v>
      </c>
      <c r="AJ287" s="74">
        <f t="shared" si="1503"/>
        <v>98.02128087143528</v>
      </c>
      <c r="AK287" s="74">
        <f t="shared" si="1504"/>
        <v>48.565348501982285</v>
      </c>
      <c r="AL287" s="74">
        <f t="shared" si="1505"/>
        <v>56.351473325050925</v>
      </c>
      <c r="AM287" s="74">
        <f t="shared" si="1506"/>
        <v>71.148146861225428</v>
      </c>
      <c r="AO287" s="118">
        <f>Northeast!V287</f>
        <v>1.0331101042389323</v>
      </c>
      <c r="AP287" s="118">
        <f>Midwest!V287</f>
        <v>1.0289512801020275</v>
      </c>
      <c r="AQ287" s="118">
        <f>South!V288</f>
        <v>1.0279843613772099</v>
      </c>
      <c r="AR287" s="118">
        <f>West!V288</f>
        <v>0.99758458031671338</v>
      </c>
      <c r="AS287" s="118">
        <f t="shared" si="1507"/>
        <v>1.0255632232343972</v>
      </c>
      <c r="AU287" s="124">
        <f t="shared" si="1508"/>
        <v>1613.0557769925879</v>
      </c>
      <c r="AV287" s="124">
        <f t="shared" si="1509"/>
        <v>1492.8175761729344</v>
      </c>
      <c r="AW287" s="124">
        <f t="shared" si="1510"/>
        <v>1415.344634576262</v>
      </c>
      <c r="AX287" s="124">
        <f t="shared" si="1511"/>
        <v>1346.2159967235211</v>
      </c>
      <c r="AY287" s="124">
        <f t="shared" si="1512"/>
        <v>1465.933357321225</v>
      </c>
      <c r="BB287" s="71">
        <f t="shared" si="1474"/>
        <v>1.2919813575869632</v>
      </c>
      <c r="BC287" s="71">
        <f t="shared" si="1475"/>
        <v>1.4284707723499528</v>
      </c>
      <c r="BD287" s="71">
        <f t="shared" si="1476"/>
        <v>1.3715587328404952</v>
      </c>
      <c r="BE287" s="71">
        <f t="shared" si="1477"/>
        <v>1.2721572787095099</v>
      </c>
      <c r="BF287" s="71"/>
      <c r="BG287" s="71"/>
      <c r="BH287" s="71"/>
      <c r="BI287" s="71"/>
      <c r="BJ287" s="71"/>
      <c r="BK287" s="71"/>
      <c r="BL287" s="71"/>
      <c r="BM287" s="71"/>
      <c r="BN287" s="71"/>
      <c r="BO287" s="71"/>
      <c r="BP287" s="71">
        <f t="shared" si="1513"/>
        <v>0.89891669601199464</v>
      </c>
      <c r="BQ287" s="147">
        <f>Northeast!AK287</f>
        <v>1.2856369280696107</v>
      </c>
      <c r="BR287" s="147">
        <f>Midwest!AK287</f>
        <v>1.4215323652822633</v>
      </c>
      <c r="BS287" s="147">
        <f>South!AK288</f>
        <v>1.3748894034711436</v>
      </c>
      <c r="BT287" s="147">
        <f>West!AK288</f>
        <v>1.2704056994885529</v>
      </c>
      <c r="BU287" s="72"/>
      <c r="BV287" s="147">
        <f>Northeast!AH287</f>
        <v>1.0049348532068683</v>
      </c>
      <c r="BW287" s="147">
        <f>Midwest!AH287</f>
        <v>1.0048809349946188</v>
      </c>
      <c r="BX287" s="147">
        <f>South!AH288</f>
        <v>0.99757749923576444</v>
      </c>
      <c r="BY287" s="147">
        <f>West!AH288</f>
        <v>1.0013787557956191</v>
      </c>
      <c r="CA287" s="147">
        <f>Northeast!AI287</f>
        <v>0.97492664464032397</v>
      </c>
      <c r="CB287" s="147">
        <f>Midwest!AI287</f>
        <v>0.95224417257194482</v>
      </c>
      <c r="CC287" s="147">
        <f>South!AI288</f>
        <v>0.95594489665568771</v>
      </c>
      <c r="CD287" s="147">
        <f>West!AI288</f>
        <v>0.96671934560583439</v>
      </c>
      <c r="CF287" s="147">
        <f>Northeast!AJ287</f>
        <v>1.0212345117466748</v>
      </c>
      <c r="CG287" s="147">
        <f>Midwest!AJ287</f>
        <v>0.99311079129100066</v>
      </c>
      <c r="CH287" s="147">
        <f>South!AJ288</f>
        <v>0.99757736717656642</v>
      </c>
      <c r="CI287" s="147">
        <f>West!AJ288</f>
        <v>0.91436142834584277</v>
      </c>
      <c r="CK287" s="73">
        <f t="shared" si="1478"/>
        <v>0.889856924376493</v>
      </c>
      <c r="CL287" s="73">
        <f t="shared" si="1479"/>
        <v>1.3034869078591012</v>
      </c>
      <c r="CM287" s="73">
        <f t="shared" si="1514"/>
        <v>1.0115700891240507</v>
      </c>
      <c r="CN287" s="73">
        <f t="shared" si="1515"/>
        <v>1.0026650924125262</v>
      </c>
      <c r="CO287" s="73">
        <f t="shared" si="1516"/>
        <v>0.96134564328681327</v>
      </c>
      <c r="CP287" s="73">
        <f t="shared" si="1517"/>
        <v>0.98917647590803159</v>
      </c>
      <c r="CQ287" s="73">
        <f t="shared" si="1518"/>
        <v>1.3514545872797961</v>
      </c>
      <c r="CR287" s="73">
        <f t="shared" si="1519"/>
        <v>1.1599168507925255</v>
      </c>
      <c r="CS287" s="73">
        <f t="shared" si="1520"/>
        <v>1.1599168507925248</v>
      </c>
      <c r="CT287" s="73"/>
      <c r="CU287" s="73">
        <f t="shared" si="1521"/>
        <v>0.96450662873012749</v>
      </c>
      <c r="CV287" s="533">
        <f t="shared" si="1522"/>
        <v>1.0032880842238041</v>
      </c>
      <c r="CW287" s="71">
        <f t="shared" si="1523"/>
        <v>1.2992149795814103</v>
      </c>
      <c r="CX287" s="53"/>
      <c r="CZ287" s="71">
        <f t="shared" si="1480"/>
        <v>0.27851680621642011</v>
      </c>
      <c r="DA287" s="71">
        <f t="shared" si="1481"/>
        <v>0.37061831275371671</v>
      </c>
      <c r="DB287" s="71">
        <f t="shared" si="1482"/>
        <v>0.21661935701783716</v>
      </c>
      <c r="DC287" s="71">
        <f t="shared" si="1483"/>
        <v>0.134245524012026</v>
      </c>
      <c r="DE287" s="71">
        <f t="shared" si="1524"/>
        <v>0.28044827814953416</v>
      </c>
      <c r="DF287" s="71">
        <f t="shared" si="1525"/>
        <v>0.36616613605025505</v>
      </c>
      <c r="DG287" s="71">
        <f t="shared" si="1526"/>
        <v>0.21952430672795628</v>
      </c>
      <c r="DH287" s="71">
        <f t="shared" si="1527"/>
        <v>0.1338255587896354</v>
      </c>
      <c r="DI287" s="71">
        <f t="shared" si="1528"/>
        <v>0.99996427971738089</v>
      </c>
      <c r="DJ287" s="71"/>
      <c r="DK287" s="71">
        <f t="shared" si="1529"/>
        <v>0.28045829619913726</v>
      </c>
      <c r="DL287" s="71">
        <f t="shared" si="1530"/>
        <v>0.36617921607534248</v>
      </c>
      <c r="DM287" s="71">
        <f t="shared" si="1531"/>
        <v>0.2195321484783439</v>
      </c>
      <c r="DN287" s="71">
        <f t="shared" si="1532"/>
        <v>0.13383033924717633</v>
      </c>
      <c r="DQ287" s="71">
        <f t="shared" si="1537"/>
        <v>-5.7808348369452263E-2</v>
      </c>
      <c r="DR287" s="71">
        <f t="shared" si="1538"/>
        <v>-1.5831590122110474E-2</v>
      </c>
      <c r="DS287" s="71">
        <f t="shared" si="1539"/>
        <v>-6.8306032701164587E-2</v>
      </c>
      <c r="DT287" s="71">
        <f t="shared" si="1540"/>
        <v>-3.3615231015612874E-2</v>
      </c>
      <c r="DV287" s="71">
        <f t="shared" si="1533"/>
        <v>0.21904266480824797</v>
      </c>
      <c r="DW287" s="71">
        <f t="shared" si="1534"/>
        <v>0.26329657427835534</v>
      </c>
      <c r="DX287" s="71">
        <f t="shared" si="1535"/>
        <v>0.32791576837058423</v>
      </c>
      <c r="DY287" s="71">
        <f t="shared" si="1536"/>
        <v>0.18974499254281241</v>
      </c>
      <c r="DZ287" s="71"/>
      <c r="EB287" s="71">
        <f t="shared" si="1541"/>
        <v>-6.3219466327676527E-3</v>
      </c>
      <c r="EC287" s="71">
        <f t="shared" si="1542"/>
        <v>-8.412308073180004E-3</v>
      </c>
      <c r="ED287" s="71">
        <f t="shared" si="1543"/>
        <v>4.9041206602094805E-3</v>
      </c>
      <c r="EE287" s="71">
        <f t="shared" si="1544"/>
        <v>1.0645598396937312E-2</v>
      </c>
      <c r="EG287" s="71">
        <f t="shared" si="1545"/>
        <v>1.0433029493001279E-3</v>
      </c>
      <c r="EH287" s="71">
        <f t="shared" si="1546"/>
        <v>1.9705463516752758E-3</v>
      </c>
      <c r="EI287" s="71">
        <f t="shared" si="1547"/>
        <v>-7.7463335973697821E-4</v>
      </c>
      <c r="EJ287" s="71">
        <f t="shared" si="1548"/>
        <v>-2.5783936372676631E-3</v>
      </c>
      <c r="EL287" s="71">
        <f t="shared" si="1549"/>
        <v>-7.6340728673900886E-4</v>
      </c>
      <c r="EM287" s="71">
        <f t="shared" si="1550"/>
        <v>1.9619451694453342E-3</v>
      </c>
      <c r="EN287" s="71">
        <f t="shared" si="1551"/>
        <v>4.3560056723822432E-3</v>
      </c>
      <c r="EO287" s="71">
        <f t="shared" si="1552"/>
        <v>-1.6126436048855993E-3</v>
      </c>
      <c r="EQ287" s="71">
        <f t="shared" si="1553"/>
        <v>3.3548510315365078E-2</v>
      </c>
      <c r="ER287" s="71">
        <f t="shared" si="1554"/>
        <v>2.803548930231315E-2</v>
      </c>
      <c r="ES287" s="71">
        <f t="shared" si="1555"/>
        <v>1.6740954089493228E-2</v>
      </c>
      <c r="ET287" s="71">
        <f t="shared" si="1556"/>
        <v>1.6934480317803514E-2</v>
      </c>
      <c r="EW287" s="71">
        <f t="shared" si="1557"/>
        <v>0.95934536552996585</v>
      </c>
      <c r="EX287" s="71">
        <f t="shared" si="1558"/>
        <v>0.81653117198838054</v>
      </c>
      <c r="EY287" s="71">
        <f t="shared" si="1484"/>
        <v>1.3514545872797961</v>
      </c>
      <c r="EZ287" s="71"/>
      <c r="FA287" s="71">
        <f t="shared" si="1559"/>
        <v>0.99765062554327932</v>
      </c>
      <c r="FB287" s="71">
        <f t="shared" si="1560"/>
        <v>0.97906452395393739</v>
      </c>
      <c r="FC287" s="71">
        <f t="shared" si="1485"/>
        <v>1.0115700891240507</v>
      </c>
      <c r="FD287" s="71"/>
      <c r="FE287" s="71">
        <f t="shared" si="1561"/>
        <v>1.0004991764120421</v>
      </c>
      <c r="FF287" s="71">
        <f t="shared" si="1562"/>
        <v>1.0008681841640872</v>
      </c>
      <c r="FG287" s="71">
        <f t="shared" si="1486"/>
        <v>1.0026650924125262</v>
      </c>
      <c r="FH287" s="71"/>
      <c r="FI287" s="71">
        <f t="shared" si="1563"/>
        <v>1.0012455573435253</v>
      </c>
      <c r="FJ287" s="71">
        <f t="shared" si="1564"/>
        <v>1.0152073602123193</v>
      </c>
      <c r="FK287" s="71">
        <f t="shared" si="1487"/>
        <v>0.96134564328681327</v>
      </c>
      <c r="FM287" s="71">
        <f t="shared" si="1565"/>
        <v>1.0259474184926807</v>
      </c>
      <c r="FN287" s="71">
        <f t="shared" si="1566"/>
        <v>1.0081946652211058</v>
      </c>
      <c r="FO287" s="71">
        <f t="shared" si="1488"/>
        <v>0.98917647590803159</v>
      </c>
      <c r="FQ287" s="238"/>
      <c r="GB287" s="118">
        <f t="shared" si="1570"/>
        <v>0.27969920120655828</v>
      </c>
      <c r="GC287" s="118">
        <f t="shared" si="1567"/>
        <v>0.36731690024336022</v>
      </c>
      <c r="GD287" s="118">
        <f t="shared" si="1568"/>
        <v>0.21217449530887592</v>
      </c>
      <c r="GE287" s="118">
        <f t="shared" si="1569"/>
        <v>0.14080940324120556</v>
      </c>
    </row>
    <row r="288" spans="1:187" x14ac:dyDescent="0.2">
      <c r="A288" s="75" t="s">
        <v>79</v>
      </c>
      <c r="B288" s="50">
        <f t="shared" si="1470"/>
        <v>1979</v>
      </c>
      <c r="D288" s="79">
        <f>Northeast!D288</f>
        <v>2043.539</v>
      </c>
      <c r="E288" s="79">
        <f>Midwest!D288</f>
        <v>2868.0509999999999</v>
      </c>
      <c r="F288" s="79">
        <f>South!D289</f>
        <v>1819.2180000000001</v>
      </c>
      <c r="G288" s="79">
        <f>West!D289</f>
        <v>1186.615</v>
      </c>
      <c r="H288" s="79">
        <f t="shared" si="1471"/>
        <v>7917.4229999999998</v>
      </c>
      <c r="I288" s="118">
        <f t="shared" si="1489"/>
        <v>0.20677851572153902</v>
      </c>
      <c r="J288" s="321">
        <f t="shared" si="1472"/>
        <v>17099.558719509667</v>
      </c>
      <c r="K288" s="321">
        <f t="shared" si="1472"/>
        <v>20748.193808236039</v>
      </c>
      <c r="L288" s="321">
        <f t="shared" si="1472"/>
        <v>25849.81476111658</v>
      </c>
      <c r="M288" s="321">
        <f t="shared" si="1472"/>
        <v>14990.832168701994</v>
      </c>
      <c r="N288" s="321">
        <f t="shared" si="1490"/>
        <v>78688.399457564272</v>
      </c>
      <c r="P288" s="84">
        <f t="shared" si="1473"/>
        <v>27.791187974279016</v>
      </c>
      <c r="Q288" s="84">
        <f t="shared" si="1473"/>
        <v>31.293989575692756</v>
      </c>
      <c r="R288" s="84">
        <f t="shared" si="1473"/>
        <v>36.817955107591153</v>
      </c>
      <c r="S288" s="84">
        <f t="shared" si="1473"/>
        <v>20.280643053804596</v>
      </c>
      <c r="T288" s="79">
        <f t="shared" si="1491"/>
        <v>116.18377571136753</v>
      </c>
      <c r="V288" s="84">
        <f t="shared" si="1492"/>
        <v>119.50828869451661</v>
      </c>
      <c r="W288" s="84">
        <f t="shared" si="1493"/>
        <v>138.23135770312311</v>
      </c>
      <c r="X288" s="84">
        <f t="shared" si="1494"/>
        <v>70.376442416000472</v>
      </c>
      <c r="Y288" s="84">
        <f t="shared" si="1495"/>
        <v>79.15604595170015</v>
      </c>
      <c r="Z288" s="84">
        <f t="shared" si="1496"/>
        <v>100.61741062950166</v>
      </c>
      <c r="AC288" s="84">
        <f t="shared" si="1497"/>
        <v>73.53190521726934</v>
      </c>
      <c r="AD288" s="84">
        <f t="shared" si="1498"/>
        <v>91.648621313139486</v>
      </c>
      <c r="AE288" s="84">
        <f t="shared" si="1499"/>
        <v>49.411163512036339</v>
      </c>
      <c r="AF288" s="84">
        <f t="shared" si="1500"/>
        <v>58.509732499699716</v>
      </c>
      <c r="AG288" s="84">
        <f t="shared" si="1501"/>
        <v>68.145685157186293</v>
      </c>
      <c r="AI288" s="74">
        <f t="shared" si="1502"/>
        <v>74.245085079833487</v>
      </c>
      <c r="AJ288" s="74">
        <f t="shared" si="1503"/>
        <v>89.749183763051207</v>
      </c>
      <c r="AK288" s="74">
        <f t="shared" si="1504"/>
        <v>48.971481485053417</v>
      </c>
      <c r="AL288" s="74">
        <f t="shared" si="1505"/>
        <v>58.235392662492494</v>
      </c>
      <c r="AM288" s="74">
        <f t="shared" si="1506"/>
        <v>67.617445785197475</v>
      </c>
      <c r="AO288" s="118">
        <f>Northeast!V288</f>
        <v>0.99039424816070598</v>
      </c>
      <c r="AP288" s="118">
        <f>Midwest!V288</f>
        <v>1.0211638420590323</v>
      </c>
      <c r="AQ288" s="118">
        <f>South!V289</f>
        <v>1.0089783280727809</v>
      </c>
      <c r="AR288" s="118">
        <f>West!V289</f>
        <v>1.0047108781217837</v>
      </c>
      <c r="AS288" s="118">
        <f t="shared" si="1507"/>
        <v>1.0078121757758625</v>
      </c>
      <c r="AU288" s="124">
        <f t="shared" si="1508"/>
        <v>1625.2576122078976</v>
      </c>
      <c r="AV288" s="124">
        <f t="shared" si="1509"/>
        <v>1508.2753643486085</v>
      </c>
      <c r="AW288" s="124">
        <f t="shared" si="1510"/>
        <v>1424.3024736476218</v>
      </c>
      <c r="AX288" s="124">
        <f t="shared" si="1511"/>
        <v>1352.8697290165599</v>
      </c>
      <c r="AY288" s="124">
        <f t="shared" si="1512"/>
        <v>1476.5044976422996</v>
      </c>
      <c r="BB288" s="71">
        <f t="shared" si="1474"/>
        <v>1.1753223627395673</v>
      </c>
      <c r="BC288" s="71">
        <f t="shared" si="1475"/>
        <v>1.3079209403102587</v>
      </c>
      <c r="BD288" s="71">
        <f t="shared" si="1476"/>
        <v>1.3830285411875523</v>
      </c>
      <c r="BE288" s="71">
        <f t="shared" si="1477"/>
        <v>1.3146875189359437</v>
      </c>
      <c r="BF288" s="71"/>
      <c r="BG288" s="71"/>
      <c r="BH288" s="71"/>
      <c r="BI288" s="71"/>
      <c r="BJ288" s="71"/>
      <c r="BK288" s="71"/>
      <c r="BL288" s="71"/>
      <c r="BM288" s="71"/>
      <c r="BN288" s="71"/>
      <c r="BO288" s="71"/>
      <c r="BP288" s="71">
        <f t="shared" si="1513"/>
        <v>0.86244516230104284</v>
      </c>
      <c r="BQ288" s="147">
        <f>Northeast!AK288</f>
        <v>1.1718655153424449</v>
      </c>
      <c r="BR288" s="147">
        <f>Midwest!AK288</f>
        <v>1.3079144610385245</v>
      </c>
      <c r="BS288" s="147">
        <f>South!AK289</f>
        <v>1.3844798161063212</v>
      </c>
      <c r="BT288" s="147">
        <f>West!AK289</f>
        <v>1.3185753388231503</v>
      </c>
      <c r="BU288" s="72"/>
      <c r="BV288" s="147">
        <f>Northeast!AH288</f>
        <v>1.0029498669871793</v>
      </c>
      <c r="BW288" s="147">
        <f>Midwest!AH288</f>
        <v>1.000004953895631</v>
      </c>
      <c r="BX288" s="147">
        <f>South!AH289</f>
        <v>0.99895175436876327</v>
      </c>
      <c r="BY288" s="147">
        <f>West!AH289</f>
        <v>0.99705149962028206</v>
      </c>
      <c r="CA288" s="147">
        <f>Northeast!AI288</f>
        <v>0.98230140156726364</v>
      </c>
      <c r="CB288" s="147">
        <f>Midwest!AI288</f>
        <v>0.96210444548544649</v>
      </c>
      <c r="CC288" s="147">
        <f>South!AI289</f>
        <v>0.96199515490101817</v>
      </c>
      <c r="CD288" s="147">
        <f>West!AI289</f>
        <v>0.97149739886312592</v>
      </c>
      <c r="CF288" s="147">
        <f>Northeast!AJ288</f>
        <v>0.97900967409684392</v>
      </c>
      <c r="CG288" s="147">
        <f>Midwest!AJ288</f>
        <v>0.98559460572753865</v>
      </c>
      <c r="CH288" s="147">
        <f>South!AJ289</f>
        <v>0.97913351785681468</v>
      </c>
      <c r="CI288" s="147">
        <f>West!AJ289</f>
        <v>0.92089321719706296</v>
      </c>
      <c r="CK288" s="73">
        <f t="shared" si="1478"/>
        <v>0.90608737575979914</v>
      </c>
      <c r="CL288" s="73">
        <f t="shared" si="1479"/>
        <v>1.2261385624473349</v>
      </c>
      <c r="CM288" s="73">
        <f t="shared" si="1514"/>
        <v>1.0109294622477856</v>
      </c>
      <c r="CN288" s="73">
        <f t="shared" si="1515"/>
        <v>1.0000406691869557</v>
      </c>
      <c r="CO288" s="73">
        <f t="shared" si="1516"/>
        <v>0.96897608870671825</v>
      </c>
      <c r="CP288" s="73">
        <f t="shared" si="1517"/>
        <v>0.97224211036974373</v>
      </c>
      <c r="CQ288" s="73">
        <f t="shared" si="1518"/>
        <v>1.2874001277045375</v>
      </c>
      <c r="CR288" s="73">
        <f t="shared" si="1519"/>
        <v>1.1109886723657987</v>
      </c>
      <c r="CS288" s="73">
        <f t="shared" si="1520"/>
        <v>1.1109886723657982</v>
      </c>
      <c r="CT288" s="73"/>
      <c r="CU288" s="73">
        <f t="shared" si="1521"/>
        <v>0.95241451050153858</v>
      </c>
      <c r="CV288" s="533">
        <f t="shared" si="1522"/>
        <v>0.98290816626106403</v>
      </c>
      <c r="CW288" s="71">
        <f t="shared" si="1523"/>
        <v>1.2474599403436724</v>
      </c>
      <c r="CX288" s="53"/>
      <c r="CZ288" s="71">
        <f t="shared" si="1480"/>
        <v>0.25810658341735687</v>
      </c>
      <c r="DA288" s="71">
        <f t="shared" si="1481"/>
        <v>0.362245518522883</v>
      </c>
      <c r="DB288" s="71">
        <f t="shared" si="1482"/>
        <v>0.22977400601180462</v>
      </c>
      <c r="DC288" s="71">
        <f t="shared" si="1483"/>
        <v>0.14987389204795551</v>
      </c>
      <c r="DE288" s="71">
        <f t="shared" si="1524"/>
        <v>0.26818226263460393</v>
      </c>
      <c r="DF288" s="71">
        <f t="shared" si="1525"/>
        <v>0.36641597222096345</v>
      </c>
      <c r="DG288" s="71">
        <f t="shared" si="1526"/>
        <v>0.2231320580625073</v>
      </c>
      <c r="DH288" s="71">
        <f t="shared" si="1527"/>
        <v>0.14191631569974125</v>
      </c>
      <c r="DI288" s="71">
        <f t="shared" si="1528"/>
        <v>0.99964660861781607</v>
      </c>
      <c r="DJ288" s="71"/>
      <c r="DK288" s="71">
        <f t="shared" si="1529"/>
        <v>0.26827706943898122</v>
      </c>
      <c r="DL288" s="71">
        <f t="shared" si="1530"/>
        <v>0.36654550624404836</v>
      </c>
      <c r="DM288" s="71">
        <f t="shared" si="1531"/>
        <v>0.22321093888471835</v>
      </c>
      <c r="DN288" s="71">
        <f t="shared" si="1532"/>
        <v>0.14196648543225196</v>
      </c>
      <c r="DQ288" s="71">
        <f t="shared" si="1537"/>
        <v>-9.2657322844388254E-2</v>
      </c>
      <c r="DR288" s="71">
        <f t="shared" si="1538"/>
        <v>-8.3301566113883632E-2</v>
      </c>
      <c r="DS288" s="71">
        <f t="shared" si="1539"/>
        <v>6.9511910068024482E-3</v>
      </c>
      <c r="DT288" s="71">
        <f t="shared" si="1540"/>
        <v>3.7215567102497828E-2</v>
      </c>
      <c r="DV288" s="71">
        <f t="shared" si="1533"/>
        <v>0.21730723762822571</v>
      </c>
      <c r="DW288" s="71">
        <f t="shared" si="1534"/>
        <v>0.26367538228332243</v>
      </c>
      <c r="DX288" s="71">
        <f t="shared" si="1535"/>
        <v>0.32850858499234159</v>
      </c>
      <c r="DY288" s="71">
        <f t="shared" si="1536"/>
        <v>0.19050879509611038</v>
      </c>
      <c r="DZ288" s="71"/>
      <c r="EB288" s="71">
        <f t="shared" si="1541"/>
        <v>-7.954333531726655E-3</v>
      </c>
      <c r="EC288" s="71">
        <f t="shared" si="1542"/>
        <v>1.4376782881798742E-3</v>
      </c>
      <c r="ED288" s="71">
        <f t="shared" si="1543"/>
        <v>1.8061998458322956E-3</v>
      </c>
      <c r="EE288" s="71">
        <f t="shared" si="1544"/>
        <v>4.0173358182191603E-3</v>
      </c>
      <c r="EG288" s="71">
        <f t="shared" si="1545"/>
        <v>-1.9771920632516344E-3</v>
      </c>
      <c r="EH288" s="71">
        <f t="shared" si="1546"/>
        <v>-4.8641079670703772E-3</v>
      </c>
      <c r="EI288" s="71">
        <f t="shared" si="1547"/>
        <v>1.3766443417271258E-3</v>
      </c>
      <c r="EJ288" s="71">
        <f t="shared" si="1548"/>
        <v>-4.3306619549179802E-3</v>
      </c>
      <c r="EL288" s="71">
        <f t="shared" si="1549"/>
        <v>7.5359556006964071E-3</v>
      </c>
      <c r="EM288" s="71">
        <f t="shared" si="1550"/>
        <v>1.0301530263894378E-2</v>
      </c>
      <c r="EN288" s="71">
        <f t="shared" si="1551"/>
        <v>6.3091422589108218E-3</v>
      </c>
      <c r="EO288" s="71">
        <f t="shared" si="1552"/>
        <v>4.9303700939376969E-3</v>
      </c>
      <c r="EQ288" s="71">
        <f t="shared" si="1553"/>
        <v>-4.2225955990524228E-2</v>
      </c>
      <c r="ER288" s="71">
        <f t="shared" si="1554"/>
        <v>-7.5971104391327378E-3</v>
      </c>
      <c r="ES288" s="71">
        <f t="shared" si="1555"/>
        <v>-1.8661691728015073E-2</v>
      </c>
      <c r="ET288" s="71">
        <f t="shared" si="1556"/>
        <v>7.1181581766274395E-3</v>
      </c>
      <c r="EW288" s="71">
        <f t="shared" si="1557"/>
        <v>0.95260332076404641</v>
      </c>
      <c r="EX288" s="71">
        <f t="shared" si="1558"/>
        <v>0.77783030594349001</v>
      </c>
      <c r="EY288" s="71">
        <f t="shared" si="1484"/>
        <v>1.2874001277045375</v>
      </c>
      <c r="EZ288" s="71"/>
      <c r="FA288" s="71">
        <f t="shared" si="1559"/>
        <v>0.99936670045590248</v>
      </c>
      <c r="FB288" s="71">
        <f t="shared" si="1560"/>
        <v>0.97844448283727525</v>
      </c>
      <c r="FC288" s="71">
        <f t="shared" si="1485"/>
        <v>1.0109294622477856</v>
      </c>
      <c r="FD288" s="71"/>
      <c r="FE288" s="71">
        <f t="shared" si="1561"/>
        <v>0.99738255251386476</v>
      </c>
      <c r="FF288" s="71">
        <f t="shared" si="1562"/>
        <v>0.99824846425149416</v>
      </c>
      <c r="FG288" s="71">
        <f t="shared" si="1486"/>
        <v>1.0000406691869557</v>
      </c>
      <c r="FH288" s="71"/>
      <c r="FI288" s="71">
        <f t="shared" si="1563"/>
        <v>1.007937254902219</v>
      </c>
      <c r="FJ288" s="71">
        <f t="shared" si="1564"/>
        <v>1.0232653198089332</v>
      </c>
      <c r="FK288" s="71">
        <f t="shared" si="1487"/>
        <v>0.96897608870671825</v>
      </c>
      <c r="FM288" s="71">
        <f t="shared" si="1565"/>
        <v>0.98288033940279196</v>
      </c>
      <c r="FN288" s="71">
        <f t="shared" si="1566"/>
        <v>0.99093471473660466</v>
      </c>
      <c r="FO288" s="71">
        <f t="shared" si="1488"/>
        <v>0.97224211036974373</v>
      </c>
      <c r="FQ288" s="238"/>
      <c r="GB288" s="118">
        <f t="shared" si="1570"/>
        <v>0.27482853815748365</v>
      </c>
      <c r="GC288" s="118">
        <f t="shared" si="1567"/>
        <v>0.36565484919513536</v>
      </c>
      <c r="GD288" s="118">
        <f t="shared" si="1568"/>
        <v>0.2170787588013377</v>
      </c>
      <c r="GE288" s="118">
        <f t="shared" si="1569"/>
        <v>0.14243785384604324</v>
      </c>
    </row>
    <row r="289" spans="1:187" x14ac:dyDescent="0.2">
      <c r="A289" s="75" t="s">
        <v>79</v>
      </c>
      <c r="B289" s="50">
        <f t="shared" si="1470"/>
        <v>1980</v>
      </c>
      <c r="D289" s="79">
        <f>Northeast!D289</f>
        <v>1993.8030000000001</v>
      </c>
      <c r="E289" s="79">
        <f>Midwest!D289</f>
        <v>2515.8629999999998</v>
      </c>
      <c r="F289" s="79">
        <f>South!D290</f>
        <v>1476.585</v>
      </c>
      <c r="G289" s="79">
        <f>West!D290</f>
        <v>1022.865</v>
      </c>
      <c r="H289" s="79">
        <f t="shared" ref="H289:H310" si="1571">SUM(D289:G289)</f>
        <v>7009.116</v>
      </c>
      <c r="I289" s="118">
        <f t="shared" si="1489"/>
        <v>0.20976680318713231</v>
      </c>
      <c r="J289" s="321">
        <f t="shared" si="1472"/>
        <v>17245.216654062271</v>
      </c>
      <c r="K289" s="321">
        <f t="shared" si="1472"/>
        <v>21042.749466398225</v>
      </c>
      <c r="L289" s="321">
        <f t="shared" si="1472"/>
        <v>26594.39009099024</v>
      </c>
      <c r="M289" s="321">
        <f t="shared" si="1472"/>
        <v>15343.852643559425</v>
      </c>
      <c r="N289" s="321">
        <f t="shared" si="1490"/>
        <v>80226.208855010162</v>
      </c>
      <c r="P289" s="84">
        <f t="shared" si="1473"/>
        <v>28.18422753831512</v>
      </c>
      <c r="Q289" s="84">
        <f t="shared" si="1473"/>
        <v>31.837424311755253</v>
      </c>
      <c r="R289" s="84">
        <f t="shared" si="1473"/>
        <v>37.969963405099648</v>
      </c>
      <c r="S289" s="84">
        <f t="shared" si="1473"/>
        <v>20.797076324049009</v>
      </c>
      <c r="T289" s="79">
        <f t="shared" si="1491"/>
        <v>118.78869157921903</v>
      </c>
      <c r="V289" s="84">
        <f t="shared" si="1492"/>
        <v>115.61484207450309</v>
      </c>
      <c r="W289" s="84">
        <f t="shared" si="1493"/>
        <v>119.55961382410673</v>
      </c>
      <c r="X289" s="84">
        <f t="shared" si="1494"/>
        <v>55.522423900228631</v>
      </c>
      <c r="Y289" s="84">
        <f t="shared" si="1495"/>
        <v>66.662853441136704</v>
      </c>
      <c r="Z289" s="84">
        <f t="shared" si="1496"/>
        <v>87.366910390435052</v>
      </c>
      <c r="AC289" s="84">
        <f t="shared" si="1497"/>
        <v>70.741800437479426</v>
      </c>
      <c r="AD289" s="84">
        <f t="shared" si="1498"/>
        <v>79.022190217538238</v>
      </c>
      <c r="AE289" s="84">
        <f t="shared" si="1499"/>
        <v>38.888238691367391</v>
      </c>
      <c r="AF289" s="84">
        <f t="shared" si="1500"/>
        <v>49.183115167837073</v>
      </c>
      <c r="AG289" s="84">
        <f t="shared" si="1501"/>
        <v>59.004909531524625</v>
      </c>
      <c r="AI289" s="74">
        <f t="shared" si="1502"/>
        <v>69.340675493553277</v>
      </c>
      <c r="AJ289" s="74">
        <f t="shared" si="1503"/>
        <v>78.389179228597001</v>
      </c>
      <c r="AK289" s="74">
        <f t="shared" si="1504"/>
        <v>38.849921191441041</v>
      </c>
      <c r="AL289" s="74">
        <f t="shared" si="1505"/>
        <v>50.058500931033578</v>
      </c>
      <c r="AM289" s="74">
        <f t="shared" si="1506"/>
        <v>58.643827069484537</v>
      </c>
      <c r="AO289" s="118">
        <f>Northeast!V289</f>
        <v>1.020206393057945</v>
      </c>
      <c r="AP289" s="118">
        <f>Midwest!V289</f>
        <v>1.0080752343010924</v>
      </c>
      <c r="AQ289" s="118">
        <f>South!V290</f>
        <v>1.0009862954351318</v>
      </c>
      <c r="AR289" s="118">
        <f>West!V290</f>
        <v>0.98251274514986897</v>
      </c>
      <c r="AS289" s="118">
        <f t="shared" si="1507"/>
        <v>1.0061572117660782</v>
      </c>
      <c r="AU289" s="124">
        <f t="shared" si="1508"/>
        <v>1634.3214529390134</v>
      </c>
      <c r="AV289" s="124">
        <f t="shared" si="1509"/>
        <v>1512.9878518296448</v>
      </c>
      <c r="AW289" s="124">
        <f t="shared" si="1510"/>
        <v>1427.7433426820069</v>
      </c>
      <c r="AX289" s="124">
        <f t="shared" si="1511"/>
        <v>1355.401202499072</v>
      </c>
      <c r="AY289" s="124">
        <f t="shared" si="1512"/>
        <v>1480.6718811043584</v>
      </c>
      <c r="BB289" s="71">
        <f t="shared" si="1474"/>
        <v>1.0976840617450798</v>
      </c>
      <c r="BC289" s="71">
        <f t="shared" si="1475"/>
        <v>1.142370823978738</v>
      </c>
      <c r="BD289" s="71">
        <f t="shared" si="1476"/>
        <v>1.0971804038039807</v>
      </c>
      <c r="BE289" s="71">
        <f t="shared" si="1477"/>
        <v>1.1300908842855635</v>
      </c>
      <c r="BF289" s="71"/>
      <c r="BG289" s="71"/>
      <c r="BH289" s="71"/>
      <c r="BI289" s="71"/>
      <c r="BJ289" s="71"/>
      <c r="BK289" s="71"/>
      <c r="BL289" s="71"/>
      <c r="BM289" s="71"/>
      <c r="BN289" s="71"/>
      <c r="BO289" s="71"/>
      <c r="BP289" s="71">
        <f t="shared" si="1513"/>
        <v>0.90425881924422935</v>
      </c>
      <c r="BQ289" s="147">
        <f>Northeast!AK289</f>
        <v>1.0959066583128838</v>
      </c>
      <c r="BR289" s="147">
        <f>Midwest!AK289</f>
        <v>1.1419834228123349</v>
      </c>
      <c r="BS289" s="147">
        <f>South!AK290</f>
        <v>1.0972509341989329</v>
      </c>
      <c r="BT289" s="147">
        <f>West!AK290</f>
        <v>1.1317275264696367</v>
      </c>
      <c r="BU289" s="72"/>
      <c r="BV289" s="147">
        <f>Northeast!AH289</f>
        <v>1.0016218565867026</v>
      </c>
      <c r="BW289" s="147">
        <f>Midwest!AH289</f>
        <v>1.0003392353677507</v>
      </c>
      <c r="BX289" s="147">
        <f>South!AH290</f>
        <v>0.99993572081576443</v>
      </c>
      <c r="BY289" s="147">
        <f>West!AH290</f>
        <v>0.99855385492904036</v>
      </c>
      <c r="CA289" s="147">
        <f>Northeast!AI289</f>
        <v>0.98777956292881064</v>
      </c>
      <c r="CB289" s="147">
        <f>Midwest!AI289</f>
        <v>0.96511046498425179</v>
      </c>
      <c r="CC289" s="147">
        <f>South!AI290</f>
        <v>0.96431916921747884</v>
      </c>
      <c r="CD289" s="147">
        <f>West!AI290</f>
        <v>0.97331525305174704</v>
      </c>
      <c r="CF289" s="147">
        <f>Northeast!AJ289</f>
        <v>1.0084791286238435</v>
      </c>
      <c r="CG289" s="147">
        <f>Midwest!AJ289</f>
        <v>0.97296190109054514</v>
      </c>
      <c r="CH289" s="147">
        <f>South!AJ290</f>
        <v>0.97137788345555398</v>
      </c>
      <c r="CI289" s="147">
        <f>West!AJ290</f>
        <v>0.90054695586615208</v>
      </c>
      <c r="CK289" s="73">
        <f t="shared" si="1478"/>
        <v>0.92379506445286941</v>
      </c>
      <c r="CL289" s="73">
        <f t="shared" si="1479"/>
        <v>1.0646660179524015</v>
      </c>
      <c r="CM289" s="73">
        <f t="shared" si="1514"/>
        <v>1.0086334121503917</v>
      </c>
      <c r="CN289" s="73">
        <f t="shared" si="1515"/>
        <v>1.0002414808023339</v>
      </c>
      <c r="CO289" s="73">
        <f t="shared" si="1516"/>
        <v>0.97231624018782625</v>
      </c>
      <c r="CP289" s="73">
        <f t="shared" si="1517"/>
        <v>0.97062215695608889</v>
      </c>
      <c r="CQ289" s="73">
        <f t="shared" si="1518"/>
        <v>1.1181947274780806</v>
      </c>
      <c r="CR289" s="73">
        <f t="shared" si="1519"/>
        <v>0.98353321267511873</v>
      </c>
      <c r="CS289" s="73">
        <f t="shared" si="1520"/>
        <v>0.98353321267511851</v>
      </c>
      <c r="CT289" s="73"/>
      <c r="CU289" s="73">
        <f t="shared" si="1521"/>
        <v>0.95212934902098412</v>
      </c>
      <c r="CV289" s="533">
        <f t="shared" si="1522"/>
        <v>0.9792383482528868</v>
      </c>
      <c r="CW289" s="71">
        <f t="shared" si="1523"/>
        <v>1.0872388932193384</v>
      </c>
      <c r="CX289" s="53"/>
      <c r="CZ289" s="71">
        <f t="shared" si="1480"/>
        <v>0.28445855368922418</v>
      </c>
      <c r="DA289" s="71">
        <f t="shared" si="1481"/>
        <v>0.35894155553995682</v>
      </c>
      <c r="DB289" s="71">
        <f t="shared" si="1482"/>
        <v>0.21066636648615888</v>
      </c>
      <c r="DC289" s="71">
        <f t="shared" si="1483"/>
        <v>0.14593352428466014</v>
      </c>
      <c r="DE289" s="71">
        <f t="shared" si="1524"/>
        <v>0.27106911838691328</v>
      </c>
      <c r="DF289" s="71">
        <f t="shared" si="1525"/>
        <v>0.36059101428503854</v>
      </c>
      <c r="DG289" s="71">
        <f t="shared" si="1526"/>
        <v>0.22008195894553781</v>
      </c>
      <c r="DH289" s="71">
        <f t="shared" si="1527"/>
        <v>0.14789495966305863</v>
      </c>
      <c r="DI289" s="71">
        <f t="shared" si="1528"/>
        <v>0.99963705128054825</v>
      </c>
      <c r="DJ289" s="71"/>
      <c r="DK289" s="71">
        <f t="shared" si="1529"/>
        <v>0.2711675382976953</v>
      </c>
      <c r="DL289" s="71">
        <f t="shared" si="1530"/>
        <v>0.36072193785045953</v>
      </c>
      <c r="DM289" s="71">
        <f t="shared" si="1531"/>
        <v>0.22016186641302452</v>
      </c>
      <c r="DN289" s="71">
        <f t="shared" si="1532"/>
        <v>0.14794865743882066</v>
      </c>
      <c r="DQ289" s="71">
        <f t="shared" si="1537"/>
        <v>-6.7014917443341163E-2</v>
      </c>
      <c r="DR289" s="71">
        <f t="shared" si="1538"/>
        <v>-0.135667258934698</v>
      </c>
      <c r="DS289" s="71">
        <f t="shared" si="1539"/>
        <v>-0.23251658406509243</v>
      </c>
      <c r="DT289" s="71">
        <f t="shared" si="1540"/>
        <v>-0.15280661516709701</v>
      </c>
      <c r="DV289" s="71">
        <f t="shared" si="1533"/>
        <v>0.21495739235576877</v>
      </c>
      <c r="DW289" s="71">
        <f t="shared" si="1534"/>
        <v>0.26229270666931304</v>
      </c>
      <c r="DX289" s="71">
        <f t="shared" si="1535"/>
        <v>0.33149254427631364</v>
      </c>
      <c r="DY289" s="71">
        <f t="shared" si="1536"/>
        <v>0.19125735669860455</v>
      </c>
      <c r="DZ289" s="71"/>
      <c r="EB289" s="71">
        <f t="shared" si="1541"/>
        <v>-1.0872360387589423E-2</v>
      </c>
      <c r="EC289" s="71">
        <f t="shared" si="1542"/>
        <v>-5.257652804981929E-3</v>
      </c>
      <c r="ED289" s="71">
        <f t="shared" si="1543"/>
        <v>9.0423470001166784E-3</v>
      </c>
      <c r="EE289" s="71">
        <f t="shared" si="1544"/>
        <v>3.9215763802214892E-3</v>
      </c>
      <c r="EG289" s="71">
        <f t="shared" si="1545"/>
        <v>-1.3249818693385031E-3</v>
      </c>
      <c r="EH289" s="71">
        <f t="shared" si="1546"/>
        <v>3.3422395708260639E-4</v>
      </c>
      <c r="EI289" s="71">
        <f t="shared" si="1547"/>
        <v>9.845141747037902E-4</v>
      </c>
      <c r="EJ289" s="71">
        <f t="shared" si="1548"/>
        <v>1.5056640223543914E-3</v>
      </c>
      <c r="EL289" s="71">
        <f t="shared" si="1549"/>
        <v>5.5613709077943089E-3</v>
      </c>
      <c r="EM289" s="71">
        <f t="shared" si="1550"/>
        <v>3.1195503109224523E-3</v>
      </c>
      <c r="EN289" s="71">
        <f t="shared" si="1551"/>
        <v>2.4129140451554193E-3</v>
      </c>
      <c r="EO289" s="71">
        <f t="shared" si="1552"/>
        <v>1.8694394200403502E-3</v>
      </c>
      <c r="EQ289" s="71">
        <f t="shared" si="1553"/>
        <v>2.9657137623050382E-2</v>
      </c>
      <c r="ER289" s="71">
        <f t="shared" si="1554"/>
        <v>-1.290019438483537E-2</v>
      </c>
      <c r="ES289" s="71">
        <f t="shared" si="1555"/>
        <v>-7.952453155792254E-3</v>
      </c>
      <c r="ET289" s="71">
        <f t="shared" si="1556"/>
        <v>-2.234177982144437E-2</v>
      </c>
      <c r="EW289" s="71">
        <f t="shared" si="1557"/>
        <v>0.86856813465744021</v>
      </c>
      <c r="EX289" s="71">
        <f t="shared" si="1558"/>
        <v>0.67559861791336318</v>
      </c>
      <c r="EY289" s="71">
        <f t="shared" si="1484"/>
        <v>1.1181947274780806</v>
      </c>
      <c r="EZ289" s="71"/>
      <c r="FA289" s="71">
        <f t="shared" si="1559"/>
        <v>0.99772877319027931</v>
      </c>
      <c r="FB289" s="71">
        <f t="shared" si="1560"/>
        <v>0.97622221349603189</v>
      </c>
      <c r="FC289" s="71">
        <f t="shared" si="1485"/>
        <v>1.0086334121503917</v>
      </c>
      <c r="FD289" s="71"/>
      <c r="FE289" s="71">
        <f t="shared" si="1561"/>
        <v>1.0002008034488654</v>
      </c>
      <c r="FF289" s="71">
        <f t="shared" si="1562"/>
        <v>0.99844891598594043</v>
      </c>
      <c r="FG289" s="71">
        <f t="shared" si="1486"/>
        <v>1.0002414808023339</v>
      </c>
      <c r="FH289" s="71"/>
      <c r="FI289" s="71">
        <f t="shared" si="1563"/>
        <v>1.0034470938138071</v>
      </c>
      <c r="FJ289" s="71">
        <f t="shared" si="1564"/>
        <v>1.0267926113627299</v>
      </c>
      <c r="FK289" s="71">
        <f t="shared" si="1487"/>
        <v>0.97231624018782625</v>
      </c>
      <c r="FM289" s="71">
        <f t="shared" si="1565"/>
        <v>0.99833379628759467</v>
      </c>
      <c r="FN289" s="71">
        <f t="shared" si="1566"/>
        <v>0.98928361563615919</v>
      </c>
      <c r="FO289" s="71">
        <f t="shared" si="1488"/>
        <v>0.97062215695608889</v>
      </c>
      <c r="FQ289" s="238"/>
      <c r="GB289" s="118">
        <f t="shared" si="1570"/>
        <v>0.27714177259103978</v>
      </c>
      <c r="GC289" s="118">
        <f t="shared" si="1567"/>
        <v>0.3637007676760296</v>
      </c>
      <c r="GD289" s="118">
        <f t="shared" si="1568"/>
        <v>0.21785632895426171</v>
      </c>
      <c r="GE289" s="118">
        <f t="shared" si="1569"/>
        <v>0.1413011307786689</v>
      </c>
    </row>
    <row r="290" spans="1:187" x14ac:dyDescent="0.2">
      <c r="A290" s="75" t="s">
        <v>79</v>
      </c>
      <c r="B290" s="50">
        <f t="shared" si="1470"/>
        <v>1981</v>
      </c>
      <c r="D290" s="79">
        <f>Northeast!D290</f>
        <v>1897.519</v>
      </c>
      <c r="E290" s="79">
        <f>Midwest!D290</f>
        <v>2578.4940000000001</v>
      </c>
      <c r="F290" s="79">
        <f>South!D291</f>
        <v>1554.912</v>
      </c>
      <c r="G290" s="79">
        <f>West!D291</f>
        <v>1089.396</v>
      </c>
      <c r="H290" s="79">
        <f t="shared" si="1571"/>
        <v>7120.3209999999999</v>
      </c>
      <c r="I290" s="118">
        <f t="shared" si="1489"/>
        <v>0.2224551120683754</v>
      </c>
      <c r="J290" s="321">
        <f t="shared" si="1472"/>
        <v>17838.832482681795</v>
      </c>
      <c r="K290" s="321">
        <f t="shared" si="1472"/>
        <v>21793.033023238218</v>
      </c>
      <c r="L290" s="321">
        <f t="shared" si="1472"/>
        <v>27799.969292662143</v>
      </c>
      <c r="M290" s="321">
        <f t="shared" si="1472"/>
        <v>15959.618757428241</v>
      </c>
      <c r="N290" s="321">
        <f t="shared" si="1490"/>
        <v>83391.453556010398</v>
      </c>
      <c r="P290" s="84">
        <f t="shared" si="1473"/>
        <v>29.272287255250813</v>
      </c>
      <c r="Q290" s="84">
        <f t="shared" si="1473"/>
        <v>32.971325993217192</v>
      </c>
      <c r="R290" s="84">
        <f t="shared" si="1473"/>
        <v>39.618884627221178</v>
      </c>
      <c r="S290" s="84">
        <f t="shared" si="1473"/>
        <v>21.578066381812896</v>
      </c>
      <c r="T290" s="79">
        <f t="shared" si="1491"/>
        <v>123.44056425750207</v>
      </c>
      <c r="V290" s="84">
        <f t="shared" si="1492"/>
        <v>106.37013391106956</v>
      </c>
      <c r="W290" s="84">
        <f t="shared" si="1493"/>
        <v>118.31735386490331</v>
      </c>
      <c r="X290" s="84">
        <f t="shared" si="1494"/>
        <v>55.932148112495291</v>
      </c>
      <c r="Y290" s="84">
        <f t="shared" si="1495"/>
        <v>68.259525278005256</v>
      </c>
      <c r="Z290" s="84">
        <f t="shared" si="1496"/>
        <v>85.384301344712625</v>
      </c>
      <c r="AC290" s="84">
        <f t="shared" si="1497"/>
        <v>64.823052037371156</v>
      </c>
      <c r="AD290" s="84">
        <f t="shared" si="1498"/>
        <v>78.204134117337105</v>
      </c>
      <c r="AE290" s="84">
        <f t="shared" si="1499"/>
        <v>39.246738383231957</v>
      </c>
      <c r="AF290" s="84">
        <f t="shared" si="1500"/>
        <v>50.486266040881169</v>
      </c>
      <c r="AG290" s="84">
        <f t="shared" si="1501"/>
        <v>57.68218124106042</v>
      </c>
      <c r="AI290" s="74">
        <f t="shared" si="1502"/>
        <v>64.583661312950142</v>
      </c>
      <c r="AJ290" s="74">
        <f t="shared" si="1503"/>
        <v>78.644570421967217</v>
      </c>
      <c r="AK290" s="74">
        <f t="shared" si="1504"/>
        <v>39.314221638412981</v>
      </c>
      <c r="AL290" s="74">
        <f t="shared" si="1505"/>
        <v>51.91917837745919</v>
      </c>
      <c r="AM290" s="74">
        <f t="shared" si="1506"/>
        <v>58.01519449318107</v>
      </c>
      <c r="AO290" s="118">
        <f>Northeast!V290</f>
        <v>1.0037066762638465</v>
      </c>
      <c r="AP290" s="118">
        <f>Midwest!V290</f>
        <v>0.99439966036730887</v>
      </c>
      <c r="AQ290" s="118">
        <f>South!V291</f>
        <v>0.99828348998482808</v>
      </c>
      <c r="AR290" s="118">
        <f>West!V291</f>
        <v>0.97240109760288274</v>
      </c>
      <c r="AS290" s="118">
        <f t="shared" si="1507"/>
        <v>0.99425989596294828</v>
      </c>
      <c r="AU290" s="124">
        <f t="shared" si="1508"/>
        <v>1640.9306653711103</v>
      </c>
      <c r="AV290" s="124">
        <f t="shared" si="1509"/>
        <v>1512.9296577516036</v>
      </c>
      <c r="AW290" s="124">
        <f t="shared" si="1510"/>
        <v>1425.1413089754262</v>
      </c>
      <c r="AX290" s="124">
        <f t="shared" si="1511"/>
        <v>1352.0414685200176</v>
      </c>
      <c r="AY290" s="124">
        <f t="shared" si="1512"/>
        <v>1480.254378520845</v>
      </c>
      <c r="BB290" s="71">
        <f t="shared" si="1474"/>
        <v>1.0223790750200967</v>
      </c>
      <c r="BC290" s="71">
        <f t="shared" si="1475"/>
        <v>1.1460926571562031</v>
      </c>
      <c r="BD290" s="71">
        <f t="shared" si="1476"/>
        <v>1.1102929491135263</v>
      </c>
      <c r="BE290" s="71">
        <f t="shared" si="1477"/>
        <v>1.1720964294315976</v>
      </c>
      <c r="BF290" s="71"/>
      <c r="BG290" s="71"/>
      <c r="BH290" s="71"/>
      <c r="BI290" s="71"/>
      <c r="BJ290" s="71"/>
      <c r="BK290" s="71"/>
      <c r="BL290" s="71"/>
      <c r="BM290" s="71"/>
      <c r="BN290" s="71"/>
      <c r="BO290" s="71"/>
      <c r="BP290" s="71">
        <f t="shared" si="1513"/>
        <v>0.91412183621359977</v>
      </c>
      <c r="BQ290" s="147">
        <f>Northeast!AK290</f>
        <v>1.0223067119584202</v>
      </c>
      <c r="BR290" s="147">
        <f>Midwest!AK290</f>
        <v>1.1449293348410565</v>
      </c>
      <c r="BS290" s="147">
        <f>South!AK291</f>
        <v>1.1134580728593237</v>
      </c>
      <c r="BT290" s="147">
        <f>West!AK291</f>
        <v>1.1751679013168257</v>
      </c>
      <c r="BU290" s="72"/>
      <c r="BV290" s="147">
        <f>Northeast!AH290</f>
        <v>1.0000707841011218</v>
      </c>
      <c r="BW290" s="147">
        <f>Midwest!AH290</f>
        <v>1.0010160647297135</v>
      </c>
      <c r="BX290" s="147">
        <f>South!AH291</f>
        <v>0.99715739296975103</v>
      </c>
      <c r="BY290" s="147">
        <f>West!AH291</f>
        <v>0.99738635485041194</v>
      </c>
      <c r="CA290" s="147">
        <f>Northeast!AI290</f>
        <v>0.9917741534395943</v>
      </c>
      <c r="CB290" s="147">
        <f>Midwest!AI290</f>
        <v>0.96507334392366317</v>
      </c>
      <c r="CC290" s="147">
        <f>South!AI291</f>
        <v>0.96256171680485381</v>
      </c>
      <c r="CD290" s="147">
        <f>West!AI291</f>
        <v>0.97090262399255733</v>
      </c>
      <c r="CF290" s="147">
        <f>Northeast!AJ290</f>
        <v>0.99216907594403481</v>
      </c>
      <c r="CG290" s="147">
        <f>Midwest!AJ290</f>
        <v>0.95976267551652994</v>
      </c>
      <c r="CH290" s="147">
        <f>South!AJ291</f>
        <v>0.96875502493123533</v>
      </c>
      <c r="CI290" s="147">
        <f>West!AJ291</f>
        <v>0.89127886905284481</v>
      </c>
      <c r="CK290" s="73">
        <f t="shared" si="1478"/>
        <v>0.96024247327726142</v>
      </c>
      <c r="CL290" s="73">
        <f t="shared" si="1479"/>
        <v>1.0405056525642624</v>
      </c>
      <c r="CM290" s="73">
        <f t="shared" si="1514"/>
        <v>1.0072730051216137</v>
      </c>
      <c r="CN290" s="73">
        <f t="shared" si="1515"/>
        <v>0.99928700757033373</v>
      </c>
      <c r="CO290" s="73">
        <f t="shared" si="1516"/>
        <v>0.97264242092031528</v>
      </c>
      <c r="CP290" s="73">
        <f t="shared" si="1517"/>
        <v>0.95948344299178856</v>
      </c>
      <c r="CQ290" s="73">
        <f t="shared" si="1518"/>
        <v>1.1076851056641226</v>
      </c>
      <c r="CR290" s="73">
        <f t="shared" si="1519"/>
        <v>0.99913772127727851</v>
      </c>
      <c r="CS290" s="73">
        <f t="shared" si="1520"/>
        <v>0.99913772127727818</v>
      </c>
      <c r="CT290" s="73"/>
      <c r="CU290" s="73">
        <f t="shared" si="1521"/>
        <v>0.93935148829180848</v>
      </c>
      <c r="CV290" s="533">
        <f t="shared" si="1522"/>
        <v>0.9657726910604959</v>
      </c>
      <c r="CW290" s="71">
        <f t="shared" si="1523"/>
        <v>1.0773815227905275</v>
      </c>
      <c r="CX290" s="53"/>
      <c r="CZ290" s="71">
        <f t="shared" ref="CZ290:CZ310" si="1572">D290/$H290</f>
        <v>0.26649346286494668</v>
      </c>
      <c r="DA290" s="71">
        <f t="shared" ref="DA290:DA310" si="1573">E290/$H290</f>
        <v>0.36213170726432137</v>
      </c>
      <c r="DB290" s="71">
        <f t="shared" ref="DB290:DB310" si="1574">F290/$H290</f>
        <v>0.21837667150118653</v>
      </c>
      <c r="DC290" s="71">
        <f t="shared" ref="DC290:DC310" si="1575">G290/$H290</f>
        <v>0.15299815836954542</v>
      </c>
      <c r="DE290" s="71">
        <f t="shared" si="1524"/>
        <v>0.27537834821547741</v>
      </c>
      <c r="DF290" s="71">
        <f t="shared" si="1525"/>
        <v>0.3605342790935146</v>
      </c>
      <c r="DG290" s="71">
        <f t="shared" si="1526"/>
        <v>0.21449842343804834</v>
      </c>
      <c r="DH290" s="71">
        <f t="shared" si="1527"/>
        <v>0.14943801083764277</v>
      </c>
      <c r="DI290" s="71">
        <f t="shared" si="1528"/>
        <v>0.99984906158468312</v>
      </c>
      <c r="DJ290" s="71"/>
      <c r="DK290" s="71">
        <f>DE290/$DI290</f>
        <v>0.27541991966169782</v>
      </c>
      <c r="DL290" s="71">
        <f>DF290/$DI290</f>
        <v>0.36058870578134639</v>
      </c>
      <c r="DM290" s="71">
        <f>DG290/$DI290</f>
        <v>0.21453080437769775</v>
      </c>
      <c r="DN290" s="71">
        <f>DH290/$DI290</f>
        <v>0.14946057017925798</v>
      </c>
      <c r="DQ290" s="71">
        <f t="shared" si="1537"/>
        <v>-6.9520462820090903E-2</v>
      </c>
      <c r="DR290" s="71">
        <f t="shared" si="1538"/>
        <v>2.5763236033436686E-3</v>
      </c>
      <c r="DS290" s="71">
        <f t="shared" si="1539"/>
        <v>1.4662652548629224E-2</v>
      </c>
      <c r="DT290" s="71">
        <f t="shared" si="1540"/>
        <v>3.7665782316063323E-2</v>
      </c>
      <c r="DV290" s="71">
        <f t="shared" si="1533"/>
        <v>0.21391679509100089</v>
      </c>
      <c r="DW290" s="71">
        <f t="shared" si="1534"/>
        <v>0.26133413070442274</v>
      </c>
      <c r="DX290" s="71">
        <f t="shared" si="1535"/>
        <v>0.33336712705205596</v>
      </c>
      <c r="DY290" s="71">
        <f t="shared" si="1536"/>
        <v>0.19138194715252041</v>
      </c>
      <c r="DZ290" s="71"/>
      <c r="EB290" s="71">
        <f t="shared" si="1541"/>
        <v>-4.8527019684860657E-3</v>
      </c>
      <c r="EC290" s="71">
        <f t="shared" si="1542"/>
        <v>-3.6612983418325079E-3</v>
      </c>
      <c r="ED290" s="71">
        <f t="shared" si="1543"/>
        <v>5.6390478293281456E-3</v>
      </c>
      <c r="EE290" s="71">
        <f t="shared" si="1544"/>
        <v>6.5121620839763881E-4</v>
      </c>
      <c r="EG290" s="71">
        <f t="shared" si="1545"/>
        <v>-1.5497612015895558E-3</v>
      </c>
      <c r="EH290" s="71">
        <f t="shared" si="1546"/>
        <v>6.7637104489413403E-4</v>
      </c>
      <c r="EI290" s="71">
        <f t="shared" si="1547"/>
        <v>-2.782373660224078E-3</v>
      </c>
      <c r="EJ290" s="71">
        <f t="shared" si="1548"/>
        <v>-1.1698749351930495E-3</v>
      </c>
      <c r="EL290" s="71">
        <f t="shared" si="1549"/>
        <v>4.0358550513528765E-3</v>
      </c>
      <c r="EM290" s="71">
        <f t="shared" si="1550"/>
        <v>-3.8463757101128983E-5</v>
      </c>
      <c r="EN290" s="71">
        <f t="shared" si="1551"/>
        <v>-1.8241427508052864E-3</v>
      </c>
      <c r="EO290" s="71">
        <f t="shared" si="1552"/>
        <v>-2.4818517781119431E-3</v>
      </c>
      <c r="EQ290" s="71">
        <f t="shared" si="1553"/>
        <v>-1.6305129493975036E-2</v>
      </c>
      <c r="ER290" s="71">
        <f t="shared" si="1554"/>
        <v>-1.3658884398463194E-2</v>
      </c>
      <c r="ES290" s="71">
        <f t="shared" si="1555"/>
        <v>-2.70379427187525E-3</v>
      </c>
      <c r="ET290" s="71">
        <f t="shared" si="1556"/>
        <v>-1.0344944624099853E-2</v>
      </c>
      <c r="EW290" s="71">
        <f t="shared" si="1557"/>
        <v>0.99060125973079771</v>
      </c>
      <c r="EX290" s="71">
        <f t="shared" si="1558"/>
        <v>0.66924884197736345</v>
      </c>
      <c r="EY290" s="71">
        <f t="shared" si="1484"/>
        <v>1.1076851056641226</v>
      </c>
      <c r="EZ290" s="71"/>
      <c r="FA290" s="71">
        <f t="shared" si="1559"/>
        <v>0.99865123739468664</v>
      </c>
      <c r="FB290" s="71">
        <f t="shared" si="1560"/>
        <v>0.97490552147999221</v>
      </c>
      <c r="FC290" s="71">
        <f t="shared" si="1485"/>
        <v>1.0072730051216137</v>
      </c>
      <c r="FD290" s="71"/>
      <c r="FE290" s="71">
        <f t="shared" si="1561"/>
        <v>0.99904575719931688</v>
      </c>
      <c r="FF290" s="71">
        <f t="shared" si="1562"/>
        <v>0.99749615329601093</v>
      </c>
      <c r="FG290" s="71">
        <f t="shared" si="1486"/>
        <v>0.99928700757033373</v>
      </c>
      <c r="FH290" s="71"/>
      <c r="FI290" s="71">
        <f t="shared" si="1563"/>
        <v>1.0003354677408516</v>
      </c>
      <c r="FJ290" s="71">
        <f t="shared" si="1564"/>
        <v>1.0271370671603868</v>
      </c>
      <c r="FK290" s="71">
        <f t="shared" si="1487"/>
        <v>0.97264242092031528</v>
      </c>
      <c r="FM290" s="71">
        <f t="shared" si="1565"/>
        <v>0.98852415032515661</v>
      </c>
      <c r="FN290" s="71">
        <f t="shared" si="1566"/>
        <v>0.97793074557733306</v>
      </c>
      <c r="FO290" s="71">
        <f t="shared" si="1488"/>
        <v>0.95948344299178856</v>
      </c>
      <c r="FQ290" s="238"/>
      <c r="GB290" s="118">
        <f t="shared" si="1570"/>
        <v>0.27399281306781942</v>
      </c>
      <c r="GC290" s="118">
        <f t="shared" si="1567"/>
        <v>0.36313737050353084</v>
      </c>
      <c r="GD290" s="118">
        <f t="shared" si="1568"/>
        <v>0.21957830261707251</v>
      </c>
      <c r="GE290" s="118">
        <f t="shared" si="1569"/>
        <v>0.14329151381157718</v>
      </c>
    </row>
    <row r="291" spans="1:187" x14ac:dyDescent="0.2">
      <c r="A291" s="75" t="s">
        <v>79</v>
      </c>
      <c r="B291" s="50">
        <f t="shared" ref="B291:B327" si="1576">B290+1</f>
        <v>1982</v>
      </c>
      <c r="D291" s="79">
        <f>Northeast!D291</f>
        <v>2058.509</v>
      </c>
      <c r="E291" s="79">
        <f>Midwest!D291</f>
        <v>2676.931</v>
      </c>
      <c r="F291" s="79">
        <f>South!D292</f>
        <v>1590.472</v>
      </c>
      <c r="G291" s="79">
        <f>West!D292</f>
        <v>1071.58</v>
      </c>
      <c r="H291" s="79">
        <f t="shared" si="1571"/>
        <v>7397.4920000000002</v>
      </c>
      <c r="I291" s="118">
        <f t="shared" si="1489"/>
        <v>0.21661935701783716</v>
      </c>
      <c r="J291" s="321">
        <f t="shared" si="1472"/>
        <v>18029.96726132289</v>
      </c>
      <c r="K291" s="321">
        <f t="shared" si="1472"/>
        <v>21841.450844632276</v>
      </c>
      <c r="L291" s="321">
        <f t="shared" si="1472"/>
        <v>28056.028292957806</v>
      </c>
      <c r="M291" s="321">
        <f t="shared" si="1472"/>
        <v>16145.48208733808</v>
      </c>
      <c r="N291" s="321">
        <f t="shared" si="1490"/>
        <v>84072.928486251054</v>
      </c>
      <c r="P291" s="84">
        <f t="shared" si="1473"/>
        <v>29.500712655860283</v>
      </c>
      <c r="Q291" s="84">
        <f t="shared" si="1473"/>
        <v>33.032073931181472</v>
      </c>
      <c r="R291" s="84">
        <f t="shared" si="1473"/>
        <v>39.996203609398933</v>
      </c>
      <c r="S291" s="84">
        <f t="shared" si="1473"/>
        <v>21.852419094355557</v>
      </c>
      <c r="T291" s="79">
        <f t="shared" si="1491"/>
        <v>124.38140929079624</v>
      </c>
      <c r="V291" s="84">
        <f t="shared" si="1492"/>
        <v>114.17153287991958</v>
      </c>
      <c r="W291" s="84">
        <f t="shared" si="1493"/>
        <v>122.56195886629384</v>
      </c>
      <c r="X291" s="84">
        <f t="shared" si="1494"/>
        <v>56.689135874560542</v>
      </c>
      <c r="Y291" s="84">
        <f t="shared" si="1495"/>
        <v>66.37026966450108</v>
      </c>
      <c r="Z291" s="84">
        <f t="shared" si="1496"/>
        <v>87.988989240570533</v>
      </c>
      <c r="AC291" s="84">
        <f t="shared" si="1497"/>
        <v>69.778280410154082</v>
      </c>
      <c r="AD291" s="84">
        <f t="shared" si="1498"/>
        <v>81.040355067534605</v>
      </c>
      <c r="AE291" s="84">
        <f t="shared" si="1499"/>
        <v>39.765574141297904</v>
      </c>
      <c r="AF291" s="84">
        <f t="shared" si="1500"/>
        <v>49.037133846512546</v>
      </c>
      <c r="AG291" s="84">
        <f t="shared" si="1501"/>
        <v>59.474257786427792</v>
      </c>
      <c r="AI291" s="74">
        <f t="shared" si="1502"/>
        <v>69.958170642311899</v>
      </c>
      <c r="AJ291" s="74">
        <f t="shared" si="1503"/>
        <v>80.788125316423688</v>
      </c>
      <c r="AK291" s="74">
        <f t="shared" si="1504"/>
        <v>39.035126395285509</v>
      </c>
      <c r="AL291" s="74">
        <f t="shared" si="1505"/>
        <v>48.590365506574159</v>
      </c>
      <c r="AM291" s="74">
        <f t="shared" si="1506"/>
        <v>59.136563530064954</v>
      </c>
      <c r="AO291" s="118">
        <f>Northeast!V291</f>
        <v>0.99742860297080138</v>
      </c>
      <c r="AP291" s="118">
        <f>Midwest!V291</f>
        <v>1.003122114173624</v>
      </c>
      <c r="AQ291" s="118">
        <f>South!V292</f>
        <v>1.0187125754023589</v>
      </c>
      <c r="AR291" s="118">
        <f>West!V292</f>
        <v>1.0091945869367445</v>
      </c>
      <c r="AS291" s="118">
        <f t="shared" si="1507"/>
        <v>1.0057104139335244</v>
      </c>
      <c r="AU291" s="124">
        <f t="shared" si="1508"/>
        <v>1636.2044494192701</v>
      </c>
      <c r="AV291" s="124">
        <f t="shared" si="1509"/>
        <v>1512.3571307672257</v>
      </c>
      <c r="AW291" s="124">
        <f t="shared" si="1510"/>
        <v>1425.5832362215776</v>
      </c>
      <c r="AX291" s="124">
        <f t="shared" si="1511"/>
        <v>1353.4695945371045</v>
      </c>
      <c r="AY291" s="124">
        <f t="shared" si="1512"/>
        <v>1479.4466129621865</v>
      </c>
      <c r="BB291" s="71">
        <f t="shared" si="1474"/>
        <v>1.1074591984620601</v>
      </c>
      <c r="BC291" s="71">
        <f t="shared" si="1475"/>
        <v>1.1773308279741797</v>
      </c>
      <c r="BD291" s="71">
        <f t="shared" si="1476"/>
        <v>1.1024108782582105</v>
      </c>
      <c r="BE291" s="71">
        <f t="shared" si="1477"/>
        <v>1.0969471338891201</v>
      </c>
      <c r="BF291" s="71"/>
      <c r="BG291" s="71"/>
      <c r="BH291" s="71"/>
      <c r="BI291" s="71"/>
      <c r="BJ291" s="71"/>
      <c r="BK291" s="71"/>
      <c r="BL291" s="71"/>
      <c r="BM291" s="71"/>
      <c r="BN291" s="71"/>
      <c r="BO291" s="71"/>
      <c r="BP291" s="71">
        <f t="shared" si="1513"/>
        <v>0.92630261705529371</v>
      </c>
      <c r="BQ291" s="147">
        <f>Northeast!AK291</f>
        <v>1.1062254267559419</v>
      </c>
      <c r="BR291" s="147">
        <f>Midwest!AK291</f>
        <v>1.1748578078889351</v>
      </c>
      <c r="BS291" s="147">
        <f>South!AK292</f>
        <v>1.1054494898295746</v>
      </c>
      <c r="BT291" s="147">
        <f>West!AK292</f>
        <v>1.1000857612663117</v>
      </c>
      <c r="BU291" s="72"/>
      <c r="BV291" s="147">
        <f>Northeast!AH291</f>
        <v>1.00111529863288</v>
      </c>
      <c r="BW291" s="147">
        <f>Midwest!AH291</f>
        <v>1.0021049526748165</v>
      </c>
      <c r="BX291" s="147">
        <f>South!AH292</f>
        <v>0.99725124340883953</v>
      </c>
      <c r="BY291" s="147">
        <f>West!AH292</f>
        <v>0.99714692482377154</v>
      </c>
      <c r="CA291" s="147">
        <f>Northeast!AI291</f>
        <v>0.98891764102043678</v>
      </c>
      <c r="CB291" s="147">
        <f>Midwest!AI291</f>
        <v>0.96470813822591694</v>
      </c>
      <c r="CC291" s="147">
        <f>South!AI292</f>
        <v>0.96286020106468084</v>
      </c>
      <c r="CD291" s="147">
        <f>West!AI292</f>
        <v>0.97192816302347151</v>
      </c>
      <c r="CF291" s="147">
        <f>Northeast!AJ291</f>
        <v>0.98596316905393055</v>
      </c>
      <c r="CG291" s="147">
        <f>Midwest!AJ291</f>
        <v>0.96818130832170013</v>
      </c>
      <c r="CH291" s="147">
        <f>South!AJ292</f>
        <v>0.98857983356678958</v>
      </c>
      <c r="CI291" s="147">
        <f>West!AJ292</f>
        <v>0.92500287413966809</v>
      </c>
      <c r="CK291" s="73">
        <f t="shared" si="1478"/>
        <v>0.96808957444394417</v>
      </c>
      <c r="CL291" s="73">
        <f t="shared" si="1479"/>
        <v>1.0722467623013359</v>
      </c>
      <c r="CM291" s="73">
        <f t="shared" si="1514"/>
        <v>1.0065463290168843</v>
      </c>
      <c r="CN291" s="73">
        <f t="shared" si="1515"/>
        <v>0.99994931521503838</v>
      </c>
      <c r="CO291" s="73">
        <f t="shared" si="1516"/>
        <v>0.97196352799863805</v>
      </c>
      <c r="CP291" s="73">
        <f t="shared" si="1517"/>
        <v>0.97045780193457709</v>
      </c>
      <c r="CQ291" s="73">
        <f t="shared" si="1518"/>
        <v>1.129422310107137</v>
      </c>
      <c r="CR291" s="73">
        <f t="shared" si="1519"/>
        <v>1.0380309118151974</v>
      </c>
      <c r="CS291" s="73">
        <f t="shared" si="1520"/>
        <v>1.0380309118151971</v>
      </c>
      <c r="CT291" s="73"/>
      <c r="CU291" s="73">
        <f t="shared" si="1521"/>
        <v>0.94937628972427734</v>
      </c>
      <c r="CV291" s="533">
        <f t="shared" si="1522"/>
        <v>0.97676122856083925</v>
      </c>
      <c r="CW291" s="71">
        <f t="shared" si="1523"/>
        <v>1.0977572931321047</v>
      </c>
      <c r="CX291" s="53"/>
      <c r="CZ291" s="71">
        <f t="shared" si="1572"/>
        <v>0.27827120326726951</v>
      </c>
      <c r="DA291" s="71">
        <f t="shared" si="1573"/>
        <v>0.36187007704773455</v>
      </c>
      <c r="DB291" s="71">
        <f t="shared" si="1574"/>
        <v>0.2150015167302648</v>
      </c>
      <c r="DC291" s="71">
        <f t="shared" si="1575"/>
        <v>0.14485720295473112</v>
      </c>
      <c r="DE291" s="71">
        <f t="shared" si="1524"/>
        <v>0.27233988890872146</v>
      </c>
      <c r="DF291" s="71">
        <f t="shared" si="1525"/>
        <v>0.36200087639862971</v>
      </c>
      <c r="DG291" s="71">
        <f t="shared" si="1526"/>
        <v>0.21668471308690998</v>
      </c>
      <c r="DH291" s="71">
        <f t="shared" si="1527"/>
        <v>0.14889058863054613</v>
      </c>
      <c r="DI291" s="71">
        <f t="shared" si="1528"/>
        <v>0.99991606702480729</v>
      </c>
      <c r="DJ291" s="71"/>
      <c r="DK291" s="71">
        <f t="shared" ref="DK291:DK310" si="1577">DE291/$DI291</f>
        <v>0.27236274912458713</v>
      </c>
      <c r="DL291" s="71">
        <f t="shared" ref="DL291:DL310" si="1578">DF291/$DI291</f>
        <v>0.36203126275962588</v>
      </c>
      <c r="DM291" s="71">
        <f t="shared" ref="DM291:DM310" si="1579">DG291/$DI291</f>
        <v>0.21670290160617467</v>
      </c>
      <c r="DN291" s="71">
        <f t="shared" ref="DN291:DN310" si="1580">DH291/$DI291</f>
        <v>0.14890308650961226</v>
      </c>
      <c r="DQ291" s="71">
        <f t="shared" si="1537"/>
        <v>7.8892147685307876E-2</v>
      </c>
      <c r="DR291" s="71">
        <f t="shared" si="1538"/>
        <v>2.5804206905007405E-2</v>
      </c>
      <c r="DS291" s="71">
        <f t="shared" si="1539"/>
        <v>-7.2185231504955077E-3</v>
      </c>
      <c r="DT291" s="71">
        <f t="shared" si="1540"/>
        <v>-6.6022890572580845E-2</v>
      </c>
      <c r="DV291" s="71">
        <f t="shared" si="1533"/>
        <v>0.21445627725780289</v>
      </c>
      <c r="DW291" s="71">
        <f t="shared" si="1534"/>
        <v>0.25979172175742798</v>
      </c>
      <c r="DX291" s="71">
        <f t="shared" si="1535"/>
        <v>0.33371061051532153</v>
      </c>
      <c r="DY291" s="71">
        <f t="shared" si="1536"/>
        <v>0.19204139046944757</v>
      </c>
      <c r="DZ291" s="71"/>
      <c r="EB291" s="71">
        <f t="shared" si="1541"/>
        <v>2.5187505323565136E-3</v>
      </c>
      <c r="EC291" s="71">
        <f t="shared" si="1542"/>
        <v>-5.9195430188961539E-3</v>
      </c>
      <c r="ED291" s="71">
        <f t="shared" si="1543"/>
        <v>1.0298154900928011E-3</v>
      </c>
      <c r="EE291" s="71">
        <f t="shared" si="1544"/>
        <v>3.439769583296171E-3</v>
      </c>
      <c r="EG291" s="71">
        <f t="shared" si="1545"/>
        <v>1.0438955533643491E-3</v>
      </c>
      <c r="EH291" s="71">
        <f t="shared" si="1546"/>
        <v>1.0871914805906451E-3</v>
      </c>
      <c r="EI291" s="71">
        <f t="shared" si="1547"/>
        <v>9.4113550699488694E-5</v>
      </c>
      <c r="EJ291" s="71">
        <f t="shared" si="1548"/>
        <v>-2.4008627003665081E-4</v>
      </c>
      <c r="EL291" s="71">
        <f t="shared" si="1549"/>
        <v>-2.8843603104242157E-3</v>
      </c>
      <c r="EM291" s="71">
        <f t="shared" si="1550"/>
        <v>-3.7849435854186942E-4</v>
      </c>
      <c r="EN291" s="71">
        <f t="shared" si="1551"/>
        <v>3.1004556398570748E-4</v>
      </c>
      <c r="EO291" s="71">
        <f t="shared" si="1552"/>
        <v>1.0557163629669423E-3</v>
      </c>
      <c r="EQ291" s="71">
        <f t="shared" si="1553"/>
        <v>-6.2745322171485901E-3</v>
      </c>
      <c r="ER291" s="71">
        <f t="shared" si="1554"/>
        <v>8.7333308268819996E-3</v>
      </c>
      <c r="ES291" s="71">
        <f t="shared" si="1555"/>
        <v>2.0257634003300808E-2</v>
      </c>
      <c r="ET291" s="71">
        <f t="shared" si="1556"/>
        <v>3.7139481837564027E-2</v>
      </c>
      <c r="EW291" s="71">
        <f t="shared" si="1557"/>
        <v>1.01962399271405</v>
      </c>
      <c r="EX291" s="71">
        <f t="shared" si="1558"/>
        <v>0.68238217637621368</v>
      </c>
      <c r="EY291" s="71">
        <f t="shared" si="1484"/>
        <v>1.129422310107137</v>
      </c>
      <c r="EZ291" s="71"/>
      <c r="FA291" s="71">
        <f t="shared" si="1559"/>
        <v>0.99927857085315053</v>
      </c>
      <c r="FB291" s="71">
        <f t="shared" si="1560"/>
        <v>0.97420219622137205</v>
      </c>
      <c r="FC291" s="71">
        <f t="shared" si="1485"/>
        <v>1.0065463290168843</v>
      </c>
      <c r="FD291" s="71"/>
      <c r="FE291" s="71">
        <f t="shared" si="1561"/>
        <v>1.0006627802019712</v>
      </c>
      <c r="FF291" s="71">
        <f t="shared" si="1562"/>
        <v>0.99815727399795795</v>
      </c>
      <c r="FG291" s="71">
        <f t="shared" si="1486"/>
        <v>0.99994931521503838</v>
      </c>
      <c r="FH291" s="71"/>
      <c r="FI291" s="71">
        <f t="shared" si="1563"/>
        <v>0.99930201181125256</v>
      </c>
      <c r="FJ291" s="71">
        <f t="shared" si="1564"/>
        <v>1.0264201376192841</v>
      </c>
      <c r="FK291" s="71">
        <f t="shared" si="1487"/>
        <v>0.97196352799863805</v>
      </c>
      <c r="FM291" s="71">
        <f t="shared" si="1565"/>
        <v>1.0114377783409885</v>
      </c>
      <c r="FN291" s="71">
        <f t="shared" si="1566"/>
        <v>0.9891161006780842</v>
      </c>
      <c r="FO291" s="71">
        <f t="shared" si="1488"/>
        <v>0.97045780193457709</v>
      </c>
      <c r="FQ291" s="238"/>
      <c r="GB291" s="118">
        <f t="shared" si="1570"/>
        <v>0.27316932189104348</v>
      </c>
      <c r="GC291" s="118">
        <f t="shared" si="1567"/>
        <v>0.36316143422572245</v>
      </c>
      <c r="GD291" s="118">
        <f t="shared" si="1568"/>
        <v>0.2180875835494504</v>
      </c>
      <c r="GE291" s="118">
        <f t="shared" si="1569"/>
        <v>0.14558166033378364</v>
      </c>
    </row>
    <row r="292" spans="1:187" x14ac:dyDescent="0.2">
      <c r="A292" s="75" t="s">
        <v>79</v>
      </c>
      <c r="B292" s="50">
        <f t="shared" si="1576"/>
        <v>1983</v>
      </c>
      <c r="D292" s="79">
        <f>Northeast!D292</f>
        <v>1846.684</v>
      </c>
      <c r="E292" s="79">
        <f>Midwest!D292</f>
        <v>2408.2730000000001</v>
      </c>
      <c r="F292" s="79">
        <f>South!D293</f>
        <v>1476.1780000000001</v>
      </c>
      <c r="G292" s="79">
        <f>West!D293</f>
        <v>1078.1669999999999</v>
      </c>
      <c r="H292" s="79">
        <f t="shared" si="1571"/>
        <v>6809.3019999999997</v>
      </c>
      <c r="I292" s="118">
        <f t="shared" si="1489"/>
        <v>0.22977400601180462</v>
      </c>
      <c r="J292" s="321">
        <f t="shared" si="1472"/>
        <v>18207.106877348513</v>
      </c>
      <c r="K292" s="321">
        <f t="shared" si="1472"/>
        <v>21890.252205688023</v>
      </c>
      <c r="L292" s="321">
        <f t="shared" si="1472"/>
        <v>28400.612991728423</v>
      </c>
      <c r="M292" s="321">
        <f t="shared" si="1472"/>
        <v>16443.048710441089</v>
      </c>
      <c r="N292" s="321">
        <f t="shared" si="1490"/>
        <v>84941.020785206041</v>
      </c>
      <c r="P292" s="84">
        <f t="shared" si="1473"/>
        <v>29.742472005506102</v>
      </c>
      <c r="Q292" s="84">
        <f t="shared" si="1473"/>
        <v>33.085898826416425</v>
      </c>
      <c r="R292" s="84">
        <f t="shared" si="1473"/>
        <v>40.495140738056371</v>
      </c>
      <c r="S292" s="84">
        <f t="shared" si="1473"/>
        <v>22.295819166357273</v>
      </c>
      <c r="T292" s="79">
        <f t="shared" si="1491"/>
        <v>125.61933073633618</v>
      </c>
      <c r="V292" s="84">
        <f t="shared" si="1492"/>
        <v>101.42654801996369</v>
      </c>
      <c r="W292" s="84">
        <f t="shared" si="1493"/>
        <v>110.01577219718958</v>
      </c>
      <c r="X292" s="84">
        <f t="shared" si="1494"/>
        <v>51.976976709267916</v>
      </c>
      <c r="Y292" s="84">
        <f t="shared" si="1495"/>
        <v>65.569774741066126</v>
      </c>
      <c r="Z292" s="84">
        <f t="shared" si="1496"/>
        <v>80.165059673805544</v>
      </c>
      <c r="AC292" s="84">
        <f t="shared" si="1497"/>
        <v>62.089122910097416</v>
      </c>
      <c r="AD292" s="84">
        <f t="shared" si="1498"/>
        <v>72.788501610153872</v>
      </c>
      <c r="AE292" s="84">
        <f t="shared" si="1499"/>
        <v>36.453213227450846</v>
      </c>
      <c r="AF292" s="84">
        <f t="shared" si="1500"/>
        <v>48.357362066645813</v>
      </c>
      <c r="AG292" s="84">
        <f t="shared" si="1501"/>
        <v>54.205845231671546</v>
      </c>
      <c r="AI292" s="74">
        <f t="shared" si="1502"/>
        <v>63.843546912348103</v>
      </c>
      <c r="AJ292" s="74">
        <f t="shared" si="1503"/>
        <v>72.801772183988049</v>
      </c>
      <c r="AK292" s="74">
        <f t="shared" si="1504"/>
        <v>37.276279673445238</v>
      </c>
      <c r="AL292" s="74">
        <f t="shared" si="1505"/>
        <v>48.445414397065989</v>
      </c>
      <c r="AM292" s="74">
        <f t="shared" si="1506"/>
        <v>54.905684703225788</v>
      </c>
      <c r="AO292" s="118">
        <f>Northeast!V292</f>
        <v>0.97251994779269757</v>
      </c>
      <c r="AP292" s="118">
        <f>Midwest!V292</f>
        <v>0.99981771633524752</v>
      </c>
      <c r="AQ292" s="118">
        <f>South!V293</f>
        <v>0.97791983392106785</v>
      </c>
      <c r="AR292" s="118">
        <f>West!V293</f>
        <v>0.99818244241449794</v>
      </c>
      <c r="AS292" s="118">
        <f t="shared" si="1507"/>
        <v>0.98725378846767897</v>
      </c>
      <c r="AU292" s="124">
        <f t="shared" si="1508"/>
        <v>1633.5638718367031</v>
      </c>
      <c r="AV292" s="124">
        <f t="shared" si="1509"/>
        <v>1511.4443870052487</v>
      </c>
      <c r="AW292" s="124">
        <f t="shared" si="1510"/>
        <v>1425.8544613051288</v>
      </c>
      <c r="AX292" s="124">
        <f t="shared" si="1511"/>
        <v>1355.9419277399429</v>
      </c>
      <c r="AY292" s="124">
        <f t="shared" si="1512"/>
        <v>1478.9006486511989</v>
      </c>
      <c r="BB292" s="71">
        <f t="shared" si="1474"/>
        <v>1.0106628381125922</v>
      </c>
      <c r="BC292" s="71">
        <f t="shared" si="1475"/>
        <v>1.0609451622704955</v>
      </c>
      <c r="BD292" s="71">
        <f t="shared" si="1476"/>
        <v>1.0527383925152236</v>
      </c>
      <c r="BE292" s="71">
        <f t="shared" si="1477"/>
        <v>1.0936748040255484</v>
      </c>
      <c r="BF292" s="71"/>
      <c r="BG292" s="71"/>
      <c r="BH292" s="71"/>
      <c r="BI292" s="71"/>
      <c r="BJ292" s="71"/>
      <c r="BK292" s="71"/>
      <c r="BL292" s="71"/>
      <c r="BM292" s="71"/>
      <c r="BN292" s="71"/>
      <c r="BO292" s="71"/>
      <c r="BP292" s="71">
        <f t="shared" si="1513"/>
        <v>0.89566617992932784</v>
      </c>
      <c r="BQ292" s="147">
        <f>Northeast!AK292</f>
        <v>1.0088905520223006</v>
      </c>
      <c r="BR292" s="147">
        <f>Midwest!AK292</f>
        <v>1.0573719125676335</v>
      </c>
      <c r="BS292" s="147">
        <f>South!AK293</f>
        <v>1.055435462605482</v>
      </c>
      <c r="BT292" s="147">
        <f>West!AK293</f>
        <v>1.0969864914572272</v>
      </c>
      <c r="BU292" s="72"/>
      <c r="BV292" s="147">
        <f>Northeast!AH292</f>
        <v>1.0017566683390373</v>
      </c>
      <c r="BW292" s="147">
        <f>Midwest!AH292</f>
        <v>1.0033793688487385</v>
      </c>
      <c r="BX292" s="147">
        <f>South!AH293</f>
        <v>0.99744459023235754</v>
      </c>
      <c r="BY292" s="147">
        <f>West!AH293</f>
        <v>0.99698110463759737</v>
      </c>
      <c r="CA292" s="147">
        <f>Northeast!AI292</f>
        <v>0.98732168291458366</v>
      </c>
      <c r="CB292" s="147">
        <f>Midwest!AI292</f>
        <v>0.96412591375169665</v>
      </c>
      <c r="CC292" s="147">
        <f>South!AI293</f>
        <v>0.96304339053538057</v>
      </c>
      <c r="CD292" s="147">
        <f>West!AI293</f>
        <v>0.97370354850528462</v>
      </c>
      <c r="CF292" s="147">
        <f>Northeast!AJ292</f>
        <v>0.96134083867045572</v>
      </c>
      <c r="CG292" s="147">
        <f>Midwest!AJ292</f>
        <v>0.96499200945452257</v>
      </c>
      <c r="CH292" s="147">
        <f>South!AJ293</f>
        <v>0.94899371029901702</v>
      </c>
      <c r="CI292" s="147">
        <f>West!AJ293</f>
        <v>0.91490941400286896</v>
      </c>
      <c r="CK292" s="73">
        <f t="shared" si="1478"/>
        <v>0.97808555197684088</v>
      </c>
      <c r="CL292" s="73">
        <f t="shared" si="1479"/>
        <v>0.97690320603544212</v>
      </c>
      <c r="CM292" s="73">
        <f t="shared" si="1514"/>
        <v>1.0051534087299989</v>
      </c>
      <c r="CN292" s="73">
        <f t="shared" si="1515"/>
        <v>1.000596864054131</v>
      </c>
      <c r="CO292" s="73">
        <f t="shared" si="1516"/>
        <v>0.97163099292183519</v>
      </c>
      <c r="CP292" s="73">
        <f t="shared" si="1517"/>
        <v>0.95255912149476962</v>
      </c>
      <c r="CQ292" s="73">
        <f t="shared" si="1518"/>
        <v>1.0494620733121125</v>
      </c>
      <c r="CR292" s="73">
        <f t="shared" si="1519"/>
        <v>0.95549491150312116</v>
      </c>
      <c r="CS292" s="73">
        <f t="shared" si="1520"/>
        <v>0.95549491150312094</v>
      </c>
      <c r="CT292" s="73"/>
      <c r="CU292" s="73">
        <f t="shared" si="1521"/>
        <v>0.93086089614684819</v>
      </c>
      <c r="CV292" s="533">
        <f t="shared" si="1522"/>
        <v>0.95803952624814337</v>
      </c>
      <c r="CW292" s="71">
        <f t="shared" si="1523"/>
        <v>1.0196898763260556</v>
      </c>
      <c r="CX292" s="53"/>
      <c r="CZ292" s="71">
        <f t="shared" si="1572"/>
        <v>0.27120019056285066</v>
      </c>
      <c r="DA292" s="71">
        <f t="shared" si="1573"/>
        <v>0.35367398890517709</v>
      </c>
      <c r="DB292" s="71">
        <f t="shared" si="1574"/>
        <v>0.21678844615791754</v>
      </c>
      <c r="DC292" s="71">
        <f t="shared" si="1575"/>
        <v>0.15833737437405479</v>
      </c>
      <c r="DE292" s="71">
        <f t="shared" si="1524"/>
        <v>0.27472053039033362</v>
      </c>
      <c r="DF292" s="71">
        <f t="shared" si="1525"/>
        <v>0.3577563856263028</v>
      </c>
      <c r="DG292" s="71">
        <f t="shared" si="1526"/>
        <v>0.21589374892688329</v>
      </c>
      <c r="DH292" s="71">
        <f t="shared" si="1527"/>
        <v>0.15149734684396407</v>
      </c>
      <c r="DI292" s="71">
        <f t="shared" si="1528"/>
        <v>0.99986801178748375</v>
      </c>
      <c r="DJ292" s="71"/>
      <c r="DK292" s="71">
        <f t="shared" si="1577"/>
        <v>0.2747567950485888</v>
      </c>
      <c r="DL292" s="71">
        <f t="shared" si="1578"/>
        <v>0.35780361148541462</v>
      </c>
      <c r="DM292" s="71">
        <f t="shared" si="1579"/>
        <v>0.21592224811845492</v>
      </c>
      <c r="DN292" s="71">
        <f t="shared" si="1580"/>
        <v>0.15151734534754169</v>
      </c>
      <c r="DQ292" s="71">
        <f t="shared" si="1537"/>
        <v>-9.2102440235436456E-2</v>
      </c>
      <c r="DR292" s="71">
        <f t="shared" si="1538"/>
        <v>-0.10536062397581783</v>
      </c>
      <c r="DS292" s="71">
        <f t="shared" si="1539"/>
        <v>-4.6298587855005777E-2</v>
      </c>
      <c r="DT292" s="71">
        <f t="shared" si="1540"/>
        <v>-2.8212744127875983E-3</v>
      </c>
      <c r="DV292" s="71">
        <f t="shared" si="1533"/>
        <v>0.21434998907523839</v>
      </c>
      <c r="DW292" s="71">
        <f t="shared" si="1534"/>
        <v>0.25771119776206636</v>
      </c>
      <c r="DX292" s="71">
        <f t="shared" si="1535"/>
        <v>0.33435685996223491</v>
      </c>
      <c r="DY292" s="71">
        <f t="shared" si="1536"/>
        <v>0.1935819532004604</v>
      </c>
      <c r="DZ292" s="71"/>
      <c r="EB292" s="71">
        <f t="shared" si="1541"/>
        <v>-4.9573988575393323E-4</v>
      </c>
      <c r="EC292" s="71">
        <f t="shared" si="1542"/>
        <v>-8.0406704043992482E-3</v>
      </c>
      <c r="ED292" s="71">
        <f t="shared" si="1543"/>
        <v>1.9346837768569312E-3</v>
      </c>
      <c r="EE292" s="71">
        <f t="shared" si="1544"/>
        <v>7.9900294012788444E-3</v>
      </c>
      <c r="EG292" s="71">
        <f t="shared" si="1545"/>
        <v>6.4045005238140486E-4</v>
      </c>
      <c r="EH292" s="71">
        <f t="shared" si="1546"/>
        <v>1.2709312476671902E-3</v>
      </c>
      <c r="EI292" s="71">
        <f t="shared" si="1547"/>
        <v>1.9386095951339489E-4</v>
      </c>
      <c r="EJ292" s="71">
        <f t="shared" si="1548"/>
        <v>-1.6630846576197125E-4</v>
      </c>
      <c r="EL292" s="71">
        <f t="shared" si="1549"/>
        <v>-1.6151469444735628E-3</v>
      </c>
      <c r="EM292" s="71">
        <f t="shared" si="1550"/>
        <v>-6.0370615222860046E-4</v>
      </c>
      <c r="EN292" s="71">
        <f t="shared" si="1551"/>
        <v>1.9023742626700656E-4</v>
      </c>
      <c r="EO292" s="71">
        <f t="shared" si="1552"/>
        <v>1.8249969550284035E-3</v>
      </c>
      <c r="EQ292" s="71">
        <f t="shared" si="1553"/>
        <v>-2.5289983081881511E-2</v>
      </c>
      <c r="ER292" s="71">
        <f t="shared" si="1554"/>
        <v>-3.299550776281739E-3</v>
      </c>
      <c r="ES292" s="71">
        <f t="shared" si="1555"/>
        <v>-4.0867230809650004E-2</v>
      </c>
      <c r="ET292" s="71">
        <f t="shared" si="1556"/>
        <v>-1.0971785400788218E-2</v>
      </c>
      <c r="EW292" s="71">
        <f t="shared" si="1557"/>
        <v>0.92920253471224645</v>
      </c>
      <c r="EX292" s="71">
        <f t="shared" si="1558"/>
        <v>0.63407124793123693</v>
      </c>
      <c r="EY292" s="71">
        <f t="shared" si="1484"/>
        <v>1.0494620733121125</v>
      </c>
      <c r="EZ292" s="71"/>
      <c r="FA292" s="71">
        <f t="shared" si="1559"/>
        <v>0.99861613892303802</v>
      </c>
      <c r="FB292" s="71">
        <f t="shared" si="1560"/>
        <v>0.97285403572093043</v>
      </c>
      <c r="FC292" s="71">
        <f t="shared" si="1485"/>
        <v>1.0051534087299989</v>
      </c>
      <c r="FD292" s="71"/>
      <c r="FE292" s="71">
        <f t="shared" si="1561"/>
        <v>1.0006475816616298</v>
      </c>
      <c r="FF292" s="71">
        <f t="shared" si="1562"/>
        <v>0.9988036623440214</v>
      </c>
      <c r="FG292" s="71">
        <f t="shared" si="1486"/>
        <v>1.000596864054131</v>
      </c>
      <c r="FH292" s="71"/>
      <c r="FI292" s="71">
        <f t="shared" si="1563"/>
        <v>0.99965787288594299</v>
      </c>
      <c r="FJ292" s="71">
        <f t="shared" si="1564"/>
        <v>1.0260689714597904</v>
      </c>
      <c r="FK292" s="71">
        <f t="shared" si="1487"/>
        <v>0.97163099292183519</v>
      </c>
      <c r="FM292" s="71">
        <f t="shared" si="1565"/>
        <v>0.9815564567525481</v>
      </c>
      <c r="FN292" s="71">
        <f t="shared" si="1566"/>
        <v>0.97087329509847697</v>
      </c>
      <c r="FO292" s="71">
        <f t="shared" si="1488"/>
        <v>0.95255912149476962</v>
      </c>
      <c r="FQ292" s="238"/>
      <c r="GB292" s="118">
        <f t="shared" si="1570"/>
        <v>0.27170599876032958</v>
      </c>
      <c r="GC292" s="118">
        <f t="shared" si="1567"/>
        <v>0.3597725694560146</v>
      </c>
      <c r="GD292" s="118">
        <f t="shared" si="1568"/>
        <v>0.21812140137746647</v>
      </c>
      <c r="GE292" s="118">
        <f t="shared" si="1569"/>
        <v>0.15040003040618941</v>
      </c>
    </row>
    <row r="293" spans="1:187" x14ac:dyDescent="0.2">
      <c r="A293" s="75" t="s">
        <v>79</v>
      </c>
      <c r="B293" s="50">
        <f t="shared" si="1576"/>
        <v>1984</v>
      </c>
      <c r="D293" s="79">
        <f>Northeast!D293</f>
        <v>1956.547</v>
      </c>
      <c r="E293" s="79">
        <f>Midwest!D293</f>
        <v>2480.837</v>
      </c>
      <c r="F293" s="79">
        <f>South!D294</f>
        <v>1671.403</v>
      </c>
      <c r="G293" s="79">
        <f>West!D294</f>
        <v>1077.6859999999999</v>
      </c>
      <c r="H293" s="79">
        <f t="shared" si="1571"/>
        <v>7186.473</v>
      </c>
      <c r="I293" s="118">
        <f t="shared" si="1489"/>
        <v>0.21066636648615888</v>
      </c>
      <c r="J293" s="321">
        <f t="shared" si="1472"/>
        <v>18313.872427904465</v>
      </c>
      <c r="K293" s="321">
        <f t="shared" si="1472"/>
        <v>21938.941840436102</v>
      </c>
      <c r="L293" s="321">
        <f t="shared" si="1472"/>
        <v>29035.98085317605</v>
      </c>
      <c r="M293" s="321">
        <f t="shared" si="1472"/>
        <v>16847.287028913135</v>
      </c>
      <c r="N293" s="321">
        <f t="shared" si="1490"/>
        <v>86136.082150429764</v>
      </c>
      <c r="P293" s="84">
        <f t="shared" si="1473"/>
        <v>29.928087629981121</v>
      </c>
      <c r="Q293" s="84">
        <f t="shared" si="1473"/>
        <v>33.270993235145312</v>
      </c>
      <c r="R293" s="84">
        <f t="shared" si="1473"/>
        <v>41.584129722086679</v>
      </c>
      <c r="S293" s="84">
        <f t="shared" si="1473"/>
        <v>22.900052752370573</v>
      </c>
      <c r="T293" s="79">
        <f t="shared" si="1491"/>
        <v>127.68326333958369</v>
      </c>
      <c r="V293" s="84">
        <f t="shared" si="1492"/>
        <v>106.83415032523925</v>
      </c>
      <c r="W293" s="84">
        <f t="shared" si="1493"/>
        <v>113.07915477616699</v>
      </c>
      <c r="X293" s="84">
        <f t="shared" si="1494"/>
        <v>57.563166488215138</v>
      </c>
      <c r="Y293" s="84">
        <f t="shared" si="1495"/>
        <v>63.967925408434404</v>
      </c>
      <c r="Z293" s="84">
        <f t="shared" si="1496"/>
        <v>83.431621459743212</v>
      </c>
      <c r="AC293" s="84">
        <f t="shared" si="1497"/>
        <v>65.374942234531076</v>
      </c>
      <c r="AD293" s="84">
        <f t="shared" si="1498"/>
        <v>74.564560861363319</v>
      </c>
      <c r="AE293" s="84">
        <f t="shared" si="1499"/>
        <v>40.193290353080627</v>
      </c>
      <c r="AF293" s="84">
        <f t="shared" si="1500"/>
        <v>47.060415609236522</v>
      </c>
      <c r="AG293" s="84">
        <f t="shared" si="1501"/>
        <v>56.283594357132067</v>
      </c>
      <c r="AI293" s="74">
        <f t="shared" si="1502"/>
        <v>66.74365291355808</v>
      </c>
      <c r="AJ293" s="74">
        <f t="shared" si="1503"/>
        <v>74.632702368618425</v>
      </c>
      <c r="AK293" s="74">
        <f t="shared" si="1504"/>
        <v>38.795761597821617</v>
      </c>
      <c r="AL293" s="74">
        <f t="shared" si="1505"/>
        <v>47.061078503613324</v>
      </c>
      <c r="AM293" s="74">
        <f t="shared" si="1506"/>
        <v>56.167135805126208</v>
      </c>
      <c r="AO293" s="118">
        <f>Northeast!V293</f>
        <v>0.9794930211446522</v>
      </c>
      <c r="AP293" s="118">
        <f>Midwest!V293</f>
        <v>0.99908697521203849</v>
      </c>
      <c r="AQ293" s="118">
        <f>South!V294</f>
        <v>1.0360227173717214</v>
      </c>
      <c r="AR293" s="118">
        <f>West!V294</f>
        <v>0.9999859141694607</v>
      </c>
      <c r="AS293" s="118">
        <f t="shared" si="1507"/>
        <v>1.0020734287112292</v>
      </c>
      <c r="AU293" s="124">
        <f t="shared" si="1508"/>
        <v>1634.175827520799</v>
      </c>
      <c r="AV293" s="124">
        <f t="shared" si="1509"/>
        <v>1516.5267986545675</v>
      </c>
      <c r="AW293" s="124">
        <f t="shared" si="1510"/>
        <v>1432.158601163221</v>
      </c>
      <c r="AX293" s="124">
        <f t="shared" si="1511"/>
        <v>1359.2724284372757</v>
      </c>
      <c r="AY293" s="124">
        <f t="shared" si="1512"/>
        <v>1482.3435214593937</v>
      </c>
      <c r="BB293" s="71">
        <f t="shared" si="1474"/>
        <v>1.0565724014711928</v>
      </c>
      <c r="BC293" s="71">
        <f t="shared" si="1475"/>
        <v>1.0876274319950483</v>
      </c>
      <c r="BD293" s="71">
        <f t="shared" si="1476"/>
        <v>1.0956508551466129</v>
      </c>
      <c r="BE293" s="71">
        <f t="shared" si="1477"/>
        <v>1.0624228619001639</v>
      </c>
      <c r="BF293" s="71"/>
      <c r="BG293" s="71"/>
      <c r="BH293" s="71"/>
      <c r="BI293" s="71"/>
      <c r="BJ293" s="71"/>
      <c r="BK293" s="71"/>
      <c r="BL293" s="71"/>
      <c r="BM293" s="71"/>
      <c r="BN293" s="71"/>
      <c r="BO293" s="71"/>
      <c r="BP293" s="71">
        <f t="shared" si="1513"/>
        <v>0.92853902359623053</v>
      </c>
      <c r="BQ293" s="147">
        <f>Northeast!AK293</f>
        <v>1.0547985702197287</v>
      </c>
      <c r="BR293" s="147">
        <f>Midwest!AK293</f>
        <v>1.0853136065276832</v>
      </c>
      <c r="BS293" s="147">
        <f>South!AK294</f>
        <v>1.0969123795091535</v>
      </c>
      <c r="BT293" s="147">
        <f>West!AK294</f>
        <v>1.0646345151710459</v>
      </c>
      <c r="BU293" s="72"/>
      <c r="BV293" s="147">
        <f>Northeast!AH293</f>
        <v>1.0016816777170019</v>
      </c>
      <c r="BW293" s="147">
        <f>Midwest!AH293</f>
        <v>1.002131941821653</v>
      </c>
      <c r="BX293" s="147">
        <f>South!AH294</f>
        <v>0.99884993151129808</v>
      </c>
      <c r="BY293" s="147">
        <f>West!AH294</f>
        <v>0.99792261734955423</v>
      </c>
      <c r="CA293" s="147">
        <f>Northeast!AI293</f>
        <v>0.98769154731126096</v>
      </c>
      <c r="CB293" s="147">
        <f>Midwest!AI293</f>
        <v>0.96736790189071831</v>
      </c>
      <c r="CC293" s="147">
        <f>South!AI294</f>
        <v>0.96730130071352671</v>
      </c>
      <c r="CD293" s="147">
        <f>West!AI294</f>
        <v>0.97609518510929283</v>
      </c>
      <c r="CF293" s="147">
        <f>Northeast!AJ293</f>
        <v>0.96823375659927902</v>
      </c>
      <c r="CG293" s="147">
        <f>Midwest!AJ293</f>
        <v>0.96428672154718165</v>
      </c>
      <c r="CH293" s="147">
        <f>South!AJ294</f>
        <v>1.0053779547250867</v>
      </c>
      <c r="CI293" s="147">
        <f>West!AJ294</f>
        <v>0.91656243174430763</v>
      </c>
      <c r="CK293" s="73">
        <f t="shared" si="1478"/>
        <v>0.99184653865025063</v>
      </c>
      <c r="CL293" s="73">
        <f t="shared" si="1479"/>
        <v>1.0167100083303586</v>
      </c>
      <c r="CM293" s="73">
        <f t="shared" si="1514"/>
        <v>1.0022501007516029</v>
      </c>
      <c r="CN293" s="73">
        <f t="shared" si="1515"/>
        <v>1.0006035226164527</v>
      </c>
      <c r="CO293" s="73">
        <f t="shared" si="1516"/>
        <v>0.97420341782982456</v>
      </c>
      <c r="CP293" s="73">
        <f t="shared" si="1517"/>
        <v>0.96688641557395183</v>
      </c>
      <c r="CQ293" s="73">
        <f t="shared" si="1518"/>
        <v>1.0763012760497079</v>
      </c>
      <c r="CR293" s="73">
        <f t="shared" si="1519"/>
        <v>1.0084203025735334</v>
      </c>
      <c r="CS293" s="73">
        <f t="shared" si="1520"/>
        <v>1.0084203025735337</v>
      </c>
      <c r="CT293" s="73"/>
      <c r="CU293" s="73">
        <f t="shared" si="1521"/>
        <v>0.94463328340735209</v>
      </c>
      <c r="CV293" s="533">
        <f t="shared" si="1522"/>
        <v>0.96964685826257502</v>
      </c>
      <c r="CW293" s="71">
        <f t="shared" si="1523"/>
        <v>1.0485363817422269</v>
      </c>
      <c r="CX293" s="53"/>
      <c r="CZ293" s="71">
        <f t="shared" si="1572"/>
        <v>0.27225413634755186</v>
      </c>
      <c r="DA293" s="71">
        <f t="shared" si="1573"/>
        <v>0.34520925633478344</v>
      </c>
      <c r="DB293" s="71">
        <f t="shared" si="1574"/>
        <v>0.23257625820065003</v>
      </c>
      <c r="DC293" s="71">
        <f t="shared" si="1575"/>
        <v>0.1499603491170147</v>
      </c>
      <c r="DE293" s="71">
        <f t="shared" si="1524"/>
        <v>0.27172682279400229</v>
      </c>
      <c r="DF293" s="71">
        <f t="shared" si="1525"/>
        <v>0.3494245347632402</v>
      </c>
      <c r="DG293" s="71">
        <f t="shared" si="1526"/>
        <v>0.22458987454512044</v>
      </c>
      <c r="DH293" s="71">
        <f t="shared" si="1527"/>
        <v>0.15411091770188459</v>
      </c>
      <c r="DI293" s="71">
        <f t="shared" si="1528"/>
        <v>0.99985214980424753</v>
      </c>
      <c r="DJ293" s="71"/>
      <c r="DK293" s="71">
        <f t="shared" si="1577"/>
        <v>0.27176700359868344</v>
      </c>
      <c r="DL293" s="71">
        <f t="shared" si="1578"/>
        <v>0.34947620488854381</v>
      </c>
      <c r="DM293" s="71">
        <f t="shared" si="1579"/>
        <v>0.22462308511222481</v>
      </c>
      <c r="DN293" s="71">
        <f t="shared" si="1580"/>
        <v>0.15413370640054797</v>
      </c>
      <c r="DQ293" s="71">
        <f t="shared" si="1537"/>
        <v>4.4498556241268236E-2</v>
      </c>
      <c r="DR293" s="71">
        <f t="shared" si="1538"/>
        <v>2.6082481768427489E-2</v>
      </c>
      <c r="DS293" s="71">
        <f t="shared" si="1539"/>
        <v>3.8545862747199046E-2</v>
      </c>
      <c r="DT293" s="71">
        <f t="shared" si="1540"/>
        <v>-2.9935305120887285E-2</v>
      </c>
      <c r="DV293" s="71">
        <f t="shared" si="1533"/>
        <v>0.21261557259965405</v>
      </c>
      <c r="DW293" s="71">
        <f t="shared" si="1534"/>
        <v>0.25470094869327231</v>
      </c>
      <c r="DX293" s="71">
        <f t="shared" si="1535"/>
        <v>0.33709428300287719</v>
      </c>
      <c r="DY293" s="71">
        <f t="shared" si="1536"/>
        <v>0.19558919570419628</v>
      </c>
      <c r="DZ293" s="71"/>
      <c r="EB293" s="71">
        <f t="shared" si="1541"/>
        <v>-8.1244304996473254E-3</v>
      </c>
      <c r="EC293" s="71">
        <f t="shared" si="1542"/>
        <v>-1.1749462692926309E-2</v>
      </c>
      <c r="ED293" s="71">
        <f t="shared" si="1543"/>
        <v>8.1537971470752677E-3</v>
      </c>
      <c r="EE293" s="71">
        <f t="shared" si="1544"/>
        <v>1.031556583126488E-2</v>
      </c>
      <c r="EG293" s="71">
        <f t="shared" si="1545"/>
        <v>-7.4861921474255543E-5</v>
      </c>
      <c r="EH293" s="71">
        <f t="shared" si="1546"/>
        <v>-1.243999155046542E-3</v>
      </c>
      <c r="EI293" s="71">
        <f t="shared" si="1547"/>
        <v>1.4079500752888705E-3</v>
      </c>
      <c r="EJ293" s="71">
        <f t="shared" si="1548"/>
        <v>9.4391801617865431E-4</v>
      </c>
      <c r="EL293" s="71">
        <f t="shared" si="1549"/>
        <v>3.7454371985018664E-4</v>
      </c>
      <c r="EM293" s="71">
        <f t="shared" si="1550"/>
        <v>3.3569780626206669E-3</v>
      </c>
      <c r="EN293" s="71">
        <f t="shared" si="1551"/>
        <v>4.4115614201163172E-3</v>
      </c>
      <c r="EO293" s="71">
        <f t="shared" si="1552"/>
        <v>2.4532150546972054E-3</v>
      </c>
      <c r="EQ293" s="71">
        <f t="shared" si="1553"/>
        <v>7.144525291751024E-3</v>
      </c>
      <c r="ER293" s="71">
        <f t="shared" si="1554"/>
        <v>-7.3114156853161039E-4</v>
      </c>
      <c r="ES293" s="71">
        <f t="shared" si="1555"/>
        <v>5.771665327471507E-2</v>
      </c>
      <c r="ET293" s="71">
        <f t="shared" si="1556"/>
        <v>1.8051254177203896E-3</v>
      </c>
      <c r="EW293" s="71">
        <f t="shared" si="1557"/>
        <v>1.0255742474360132</v>
      </c>
      <c r="EX293" s="71">
        <f t="shared" si="1558"/>
        <v>0.65028714291789202</v>
      </c>
      <c r="EY293" s="71">
        <f t="shared" si="1484"/>
        <v>1.0763012760497079</v>
      </c>
      <c r="EZ293" s="71"/>
      <c r="FA293" s="71">
        <f t="shared" si="1559"/>
        <v>0.99711157724464738</v>
      </c>
      <c r="FB293" s="71">
        <f t="shared" si="1560"/>
        <v>0.97004402198651751</v>
      </c>
      <c r="FC293" s="71">
        <f t="shared" si="1485"/>
        <v>1.0022501007516029</v>
      </c>
      <c r="FD293" s="71"/>
      <c r="FE293" s="71">
        <f t="shared" si="1561"/>
        <v>1.000006654590436</v>
      </c>
      <c r="FF293" s="71">
        <f t="shared" si="1562"/>
        <v>0.99881030897332035</v>
      </c>
      <c r="FG293" s="71">
        <f t="shared" si="1486"/>
        <v>1.0006035226164527</v>
      </c>
      <c r="FH293" s="71"/>
      <c r="FI293" s="71">
        <f t="shared" si="1563"/>
        <v>1.0026475327842865</v>
      </c>
      <c r="FJ293" s="71">
        <f t="shared" si="1564"/>
        <v>1.0287855227006693</v>
      </c>
      <c r="FK293" s="71">
        <f t="shared" si="1487"/>
        <v>0.97420341782982456</v>
      </c>
      <c r="FM293" s="71">
        <f t="shared" si="1565"/>
        <v>1.0150408449784194</v>
      </c>
      <c r="FN293" s="71">
        <f t="shared" si="1566"/>
        <v>0.98547604982374037</v>
      </c>
      <c r="FO293" s="71">
        <f t="shared" si="1488"/>
        <v>0.96688641557395183</v>
      </c>
      <c r="FQ293" s="238"/>
      <c r="GB293" s="118">
        <f t="shared" si="1570"/>
        <v>0.27453550934636856</v>
      </c>
      <c r="GC293" s="118">
        <f t="shared" si="1567"/>
        <v>0.35636531701839469</v>
      </c>
      <c r="GD293" s="118">
        <f t="shared" si="1568"/>
        <v>0.21868185181523558</v>
      </c>
      <c r="GE293" s="118">
        <f t="shared" si="1569"/>
        <v>0.15041732182000125</v>
      </c>
    </row>
    <row r="294" spans="1:187" x14ac:dyDescent="0.2">
      <c r="A294" s="75" t="s">
        <v>79</v>
      </c>
      <c r="B294" s="50">
        <f t="shared" si="1576"/>
        <v>1985</v>
      </c>
      <c r="D294" s="79">
        <f>Northeast!D294</f>
        <v>1935.992</v>
      </c>
      <c r="E294" s="79">
        <f>Midwest!D294</f>
        <v>2444.864</v>
      </c>
      <c r="F294" s="79">
        <f>South!D295</f>
        <v>1588.7270000000001</v>
      </c>
      <c r="G294" s="79">
        <f>West!D295</f>
        <v>1156.883</v>
      </c>
      <c r="H294" s="79">
        <f t="shared" si="1571"/>
        <v>7126.4659999999994</v>
      </c>
      <c r="I294" s="118">
        <f t="shared" si="1489"/>
        <v>0.21837667150118653</v>
      </c>
      <c r="J294" s="321">
        <f t="shared" si="1472"/>
        <v>18310.250141025524</v>
      </c>
      <c r="K294" s="321">
        <f t="shared" si="1472"/>
        <v>21935.632641589924</v>
      </c>
      <c r="L294" s="321">
        <f t="shared" si="1472"/>
        <v>29408.164037719747</v>
      </c>
      <c r="M294" s="321">
        <f t="shared" si="1472"/>
        <v>17190.115853910374</v>
      </c>
      <c r="N294" s="321">
        <f t="shared" ref="N294:N310" si="1581">SUM(J294:M294)</f>
        <v>86844.16267424557</v>
      </c>
      <c r="P294" s="84">
        <f t="shared" si="1473"/>
        <v>30.295053407897139</v>
      </c>
      <c r="Q294" s="84">
        <f t="shared" si="1473"/>
        <v>34.388131631610612</v>
      </c>
      <c r="R294" s="84">
        <f t="shared" si="1473"/>
        <v>43.540885389042344</v>
      </c>
      <c r="S294" s="84">
        <f t="shared" si="1473"/>
        <v>23.938290935475301</v>
      </c>
      <c r="T294" s="79">
        <f t="shared" ref="T294:T310" si="1582">SUM(P294:S294)</f>
        <v>132.1623613640254</v>
      </c>
      <c r="V294" s="84">
        <f>D294/J294*1000</f>
        <v>105.73268989167225</v>
      </c>
      <c r="W294" s="84">
        <f>E294/K294*1000</f>
        <v>111.45627937643985</v>
      </c>
      <c r="X294" s="84">
        <f>F294/L294*1000</f>
        <v>54.023331683074588</v>
      </c>
      <c r="Y294" s="84">
        <f>G294/M294*1000</f>
        <v>67.299313735389077</v>
      </c>
      <c r="Z294" s="84">
        <f>H294/N294*1000</f>
        <v>82.060391631980323</v>
      </c>
      <c r="AC294" s="84">
        <f t="shared" ref="AC294:AC310" si="1583">D294/P294</f>
        <v>63.904558078624703</v>
      </c>
      <c r="AD294" s="84">
        <f t="shared" ref="AD294:AD310" si="1584">E294/Q294</f>
        <v>71.096156842455699</v>
      </c>
      <c r="AE294" s="84">
        <f t="shared" ref="AE294:AE310" si="1585">F294/R294</f>
        <v>36.488164762947719</v>
      </c>
      <c r="AF294" s="84">
        <f t="shared" ref="AF294:AF310" si="1586">G294/S294</f>
        <v>48.327719097337884</v>
      </c>
      <c r="AG294" s="84">
        <f t="shared" ref="AG294:AG310" si="1587">H294/T294</f>
        <v>53.92205410412577</v>
      </c>
      <c r="AI294" s="74">
        <f t="shared" ref="AI294:AI310" si="1588">AC294/AO294</f>
        <v>63.169975688010467</v>
      </c>
      <c r="AJ294" s="74">
        <f t="shared" ref="AJ294:AJ310" si="1589">AD294/AP294</f>
        <v>68.619731512029574</v>
      </c>
      <c r="AK294" s="74">
        <f t="shared" ref="AK294:AK310" si="1590">AE294/AQ294</f>
        <v>35.408872649152656</v>
      </c>
      <c r="AL294" s="74">
        <f t="shared" ref="AL294:AL310" si="1591">AF294/AR294</f>
        <v>44.29599568240058</v>
      </c>
      <c r="AM294" s="74">
        <f t="shared" ref="AM294:AM310" si="1592">(D294/AO294+E294/AP294+F294/AQ294+G294/AR294)/T294</f>
        <v>52.023482130144743</v>
      </c>
      <c r="AO294" s="118">
        <f>Northeast!V294</f>
        <v>1.0116286635005569</v>
      </c>
      <c r="AP294" s="118">
        <f>Midwest!V294</f>
        <v>1.0360891142512265</v>
      </c>
      <c r="AQ294" s="118">
        <f>South!V295</f>
        <v>1.0304808380794606</v>
      </c>
      <c r="AR294" s="118">
        <f>West!V295</f>
        <v>1.09101778508027</v>
      </c>
      <c r="AS294" s="118">
        <f>AG294/AM294</f>
        <v>1.036494519325551</v>
      </c>
      <c r="AU294" s="124">
        <f>P294/J294*1000000</f>
        <v>1654.5406629928414</v>
      </c>
      <c r="AV294" s="124">
        <f>Q294/K294*1000000</f>
        <v>1567.6836038186914</v>
      </c>
      <c r="AW294" s="124">
        <f>R294/L294*1000000</f>
        <v>1480.5713587966786</v>
      </c>
      <c r="AX294" s="124">
        <f>S294/M294*1000000</f>
        <v>1392.5613497264396</v>
      </c>
      <c r="AY294" s="124">
        <f>T294/N294*1000000</f>
        <v>1521.8335613387098</v>
      </c>
      <c r="BB294" s="71">
        <f t="shared" si="1474"/>
        <v>1</v>
      </c>
      <c r="BC294" s="71">
        <f t="shared" si="1475"/>
        <v>1</v>
      </c>
      <c r="BD294" s="71">
        <f t="shared" si="1476"/>
        <v>1</v>
      </c>
      <c r="BE294" s="71">
        <f t="shared" si="1477"/>
        <v>1</v>
      </c>
      <c r="BF294" s="71"/>
      <c r="BG294" s="71"/>
      <c r="BH294" s="71"/>
      <c r="BI294" s="71"/>
      <c r="BJ294" s="71"/>
      <c r="BK294" s="71"/>
      <c r="BL294" s="71"/>
      <c r="BM294" s="71"/>
      <c r="BN294" s="71"/>
      <c r="BO294" s="71"/>
      <c r="BP294" s="71">
        <f t="shared" ref="BP294:BP318" si="1593">CF294*CK294*CP294</f>
        <v>1</v>
      </c>
      <c r="BQ294" s="147">
        <f>Northeast!AK294</f>
        <v>1</v>
      </c>
      <c r="BR294" s="147">
        <f>Midwest!AK294</f>
        <v>1</v>
      </c>
      <c r="BS294" s="147">
        <f>South!AK295</f>
        <v>1</v>
      </c>
      <c r="BT294" s="147">
        <f>West!AK295</f>
        <v>1</v>
      </c>
      <c r="BU294" s="72"/>
      <c r="BV294" s="147">
        <f>Northeast!AH294</f>
        <v>1</v>
      </c>
      <c r="BW294" s="147">
        <f>Midwest!AH294</f>
        <v>1</v>
      </c>
      <c r="BX294" s="147">
        <f>South!AH295</f>
        <v>1</v>
      </c>
      <c r="BY294" s="147">
        <f>West!AH295</f>
        <v>1</v>
      </c>
      <c r="CA294" s="147">
        <f>Northeast!AI294</f>
        <v>1</v>
      </c>
      <c r="CB294" s="147">
        <f>Midwest!AI294</f>
        <v>1</v>
      </c>
      <c r="CC294" s="147">
        <f>South!AI295</f>
        <v>1</v>
      </c>
      <c r="CD294" s="147">
        <f>West!AI295</f>
        <v>1</v>
      </c>
      <c r="CF294" s="147">
        <f>Northeast!AJ294</f>
        <v>1</v>
      </c>
      <c r="CG294" s="147">
        <f>Midwest!AJ294</f>
        <v>1</v>
      </c>
      <c r="CH294" s="147">
        <f>South!AJ295</f>
        <v>1</v>
      </c>
      <c r="CI294" s="147">
        <f>West!AJ295</f>
        <v>1</v>
      </c>
      <c r="CK294" s="73">
        <f t="shared" si="1478"/>
        <v>1</v>
      </c>
      <c r="CL294" s="73">
        <f t="shared" si="1479"/>
        <v>1</v>
      </c>
      <c r="CM294" s="73">
        <f t="shared" ref="CM294:CM310" si="1594">FC294</f>
        <v>1</v>
      </c>
      <c r="CN294" s="73">
        <f t="shared" ref="CN294:CN310" si="1595">FG294</f>
        <v>1</v>
      </c>
      <c r="CO294" s="73">
        <f t="shared" ref="CO294:CO310" si="1596">FK294</f>
        <v>1</v>
      </c>
      <c r="CP294" s="73">
        <f t="shared" ref="CP294:CP310" si="1597">FO294</f>
        <v>1</v>
      </c>
      <c r="CQ294" s="73">
        <f t="shared" ref="CQ294:CQ310" si="1598">EY294</f>
        <v>1</v>
      </c>
      <c r="CR294" s="73">
        <f t="shared" ref="CR294:CR310" si="1599">CK294*CM294*CN294*CO294*CP294*CQ294</f>
        <v>1</v>
      </c>
      <c r="CS294" s="73">
        <f t="shared" ref="CS294:CS310" si="1600">CK294*CL294</f>
        <v>1</v>
      </c>
      <c r="CT294" s="73"/>
      <c r="CU294" s="73">
        <f t="shared" ref="CU294:CU310" si="1601">CM294*CN294*CO294*CP294</f>
        <v>1</v>
      </c>
      <c r="CV294" s="533">
        <f t="shared" si="1522"/>
        <v>1</v>
      </c>
      <c r="CW294" s="71">
        <f t="shared" si="1523"/>
        <v>1</v>
      </c>
      <c r="CX294" s="53"/>
      <c r="CZ294" s="71">
        <f t="shared" si="1572"/>
        <v>0.27166227973304019</v>
      </c>
      <c r="DA294" s="71">
        <f t="shared" si="1573"/>
        <v>0.34306821922675279</v>
      </c>
      <c r="DB294" s="71">
        <f t="shared" si="1574"/>
        <v>0.22293335855387511</v>
      </c>
      <c r="DC294" s="71">
        <f t="shared" si="1575"/>
        <v>0.16233614248633196</v>
      </c>
      <c r="DE294" s="71">
        <f t="shared" ref="DE294:DE310" si="1602">(CZ294-CZ293)/LN(CZ294/CZ293)</f>
        <v>0.27195810070322629</v>
      </c>
      <c r="DF294" s="71">
        <f t="shared" ref="DF294:DF310" si="1603">(DA294-DA293)/LN(DA294/DA293)</f>
        <v>0.34413762775080398</v>
      </c>
      <c r="DG294" s="71">
        <f t="shared" ref="DG294:DG310" si="1604">(DB294-DB293)/LN(DB294/DB293)</f>
        <v>0.22772078178920485</v>
      </c>
      <c r="DH294" s="71">
        <f t="shared" ref="DH294:DH310" si="1605">(DC294-DC293)/LN(DC294/DC293)</f>
        <v>0.15606647284012104</v>
      </c>
      <c r="DI294" s="71">
        <f t="shared" ref="DI294:DI310" si="1606">SUM(DE294:DH294)</f>
        <v>0.99988298308335621</v>
      </c>
      <c r="DJ294" s="71"/>
      <c r="DK294" s="71">
        <f t="shared" si="1577"/>
        <v>0.27198992812597378</v>
      </c>
      <c r="DL294" s="71">
        <f t="shared" si="1578"/>
        <v>0.34417790238771834</v>
      </c>
      <c r="DM294" s="71">
        <f t="shared" si="1579"/>
        <v>0.22774743209148174</v>
      </c>
      <c r="DN294" s="71">
        <f t="shared" si="1580"/>
        <v>0.15608473739482615</v>
      </c>
      <c r="DQ294" s="71">
        <f t="shared" si="1537"/>
        <v>-5.334981999714597E-2</v>
      </c>
      <c r="DR294" s="71">
        <f t="shared" si="1538"/>
        <v>-8.186898350327057E-2</v>
      </c>
      <c r="DS294" s="71">
        <f t="shared" si="1539"/>
        <v>-9.2499305276428759E-2</v>
      </c>
      <c r="DT294" s="71">
        <f t="shared" si="1540"/>
        <v>-6.2631562019110076E-2</v>
      </c>
      <c r="DV294" s="71">
        <f>J294/$N294</f>
        <v>0.2108403095520385</v>
      </c>
      <c r="DW294" s="71">
        <f>K294/$N294</f>
        <v>0.25258614932901108</v>
      </c>
      <c r="DX294" s="71">
        <f>L294/$N294</f>
        <v>0.33863144202369067</v>
      </c>
      <c r="DY294" s="71">
        <f>M294/$N294</f>
        <v>0.19794209909525975</v>
      </c>
      <c r="DZ294" s="71"/>
      <c r="EB294" s="71">
        <f t="shared" si="1541"/>
        <v>-8.3846914068904307E-3</v>
      </c>
      <c r="EC294" s="71">
        <f t="shared" si="1542"/>
        <v>-8.3377307399840825E-3</v>
      </c>
      <c r="ED294" s="71">
        <f t="shared" si="1543"/>
        <v>4.5496615428609411E-3</v>
      </c>
      <c r="EE294" s="71">
        <f t="shared" si="1544"/>
        <v>1.1958039728071402E-2</v>
      </c>
      <c r="EG294" s="71">
        <f t="shared" si="1545"/>
        <v>-1.6802652803171449E-3</v>
      </c>
      <c r="EH294" s="71">
        <f t="shared" si="1546"/>
        <v>-2.1296724585485637E-3</v>
      </c>
      <c r="EI294" s="71">
        <f t="shared" si="1547"/>
        <v>1.1507303249530308E-3</v>
      </c>
      <c r="EJ294" s="71">
        <f t="shared" si="1548"/>
        <v>2.0795434027756103E-3</v>
      </c>
      <c r="EL294" s="71">
        <f t="shared" si="1549"/>
        <v>1.2384829056217858E-2</v>
      </c>
      <c r="EM294" s="71">
        <f t="shared" si="1550"/>
        <v>3.3176398913491272E-2</v>
      </c>
      <c r="EN294" s="71">
        <f t="shared" si="1551"/>
        <v>3.3245249109822871E-2</v>
      </c>
      <c r="EO294" s="71">
        <f t="shared" si="1552"/>
        <v>2.4195171597634565E-2</v>
      </c>
      <c r="EQ294" s="71">
        <f t="shared" si="1553"/>
        <v>3.2281736767985451E-2</v>
      </c>
      <c r="ER294" s="71">
        <f t="shared" si="1554"/>
        <v>3.6366599603972677E-2</v>
      </c>
      <c r="ES294" s="71">
        <f t="shared" si="1555"/>
        <v>-5.3635451661241951E-3</v>
      </c>
      <c r="ET294" s="71">
        <f t="shared" si="1556"/>
        <v>8.712509427958734E-2</v>
      </c>
      <c r="EW294" s="71">
        <f t="shared" si="1557"/>
        <v>0.92910788294356339</v>
      </c>
      <c r="EX294" s="71">
        <f t="shared" si="1558"/>
        <v>0.60418691066186114</v>
      </c>
      <c r="EY294" s="71">
        <f t="shared" si="1484"/>
        <v>1</v>
      </c>
      <c r="EZ294" s="71"/>
      <c r="FA294" s="71">
        <f t="shared" si="1559"/>
        <v>0.99775495083521004</v>
      </c>
      <c r="FB294" s="71">
        <f t="shared" si="1560"/>
        <v>0.96786622546514722</v>
      </c>
      <c r="FC294" s="71">
        <f t="shared" si="1485"/>
        <v>1</v>
      </c>
      <c r="FD294" s="71"/>
      <c r="FE294" s="71">
        <f>EXP(SUMPRODUCT($DK294:$DN294,EG294:EJ294))</f>
        <v>0.99939684140340157</v>
      </c>
      <c r="FF294" s="71">
        <f>IF(ISERR(FE294),FF293,FE294*FF293)</f>
        <v>0.998207867949092</v>
      </c>
      <c r="FG294" s="71">
        <f t="shared" si="1486"/>
        <v>1</v>
      </c>
      <c r="FH294" s="71"/>
      <c r="FI294" s="71">
        <f>EXP(SUMPRODUCT($DK294:$DN294,EL294:EO294))</f>
        <v>1.0264796670777865</v>
      </c>
      <c r="FJ294" s="71">
        <f>IF(ISERR(FI294),FJ293,FI294*FJ293)</f>
        <v>1.0560274208362295</v>
      </c>
      <c r="FK294" s="71">
        <f t="shared" si="1487"/>
        <v>1</v>
      </c>
      <c r="FM294" s="71">
        <f>EXP(SUMPRODUCT($DK294:$DN294,EQ294:ET294))</f>
        <v>1.0342476467687176</v>
      </c>
      <c r="FN294" s="71">
        <f>IF(ISERR(FM294),FN293,FM294*FN293)</f>
        <v>1.019226285477135</v>
      </c>
      <c r="FO294" s="71">
        <f t="shared" si="1488"/>
        <v>1</v>
      </c>
      <c r="FQ294" s="238"/>
      <c r="GB294" s="118">
        <f t="shared" si="1570"/>
        <v>0.27197625455513175</v>
      </c>
      <c r="GC294" s="118">
        <f t="shared" si="1567"/>
        <v>0.35319064975575387</v>
      </c>
      <c r="GD294" s="118">
        <f t="shared" si="1568"/>
        <v>0.22113525022877881</v>
      </c>
      <c r="GE294" s="118">
        <f t="shared" si="1569"/>
        <v>0.1536978454603356</v>
      </c>
    </row>
    <row r="295" spans="1:187" x14ac:dyDescent="0.2">
      <c r="A295" s="75" t="s">
        <v>79</v>
      </c>
      <c r="B295" s="50">
        <f t="shared" si="1576"/>
        <v>1986</v>
      </c>
      <c r="D295" s="79">
        <f>Northeast!D295</f>
        <v>1961.1010000000001</v>
      </c>
      <c r="E295" s="79">
        <f>Midwest!D295</f>
        <v>2368.511</v>
      </c>
      <c r="F295" s="79">
        <f>South!D296</f>
        <v>1523.135</v>
      </c>
      <c r="G295" s="79">
        <f>West!D296</f>
        <v>1032.548</v>
      </c>
      <c r="H295" s="79">
        <f t="shared" si="1571"/>
        <v>6885.2950000000001</v>
      </c>
      <c r="I295" s="118">
        <f t="shared" si="1489"/>
        <v>0.2150015167302648</v>
      </c>
      <c r="J295" s="321">
        <f t="shared" si="1472"/>
        <v>18493.717320790016</v>
      </c>
      <c r="K295" s="321">
        <f t="shared" si="1472"/>
        <v>21915.642178182858</v>
      </c>
      <c r="L295" s="321">
        <f t="shared" si="1472"/>
        <v>30106.106760429888</v>
      </c>
      <c r="M295" s="321">
        <f t="shared" si="1472"/>
        <v>17660.216096142212</v>
      </c>
      <c r="N295" s="321">
        <f t="shared" si="1581"/>
        <v>88175.682355544966</v>
      </c>
      <c r="P295" s="84">
        <f t="shared" si="1473"/>
        <v>30.643275658947726</v>
      </c>
      <c r="Q295" s="84">
        <f t="shared" si="1473"/>
        <v>34.54575359515156</v>
      </c>
      <c r="R295" s="84">
        <f t="shared" si="1473"/>
        <v>44.766708197559495</v>
      </c>
      <c r="S295" s="84">
        <f t="shared" si="1473"/>
        <v>24.663453729499828</v>
      </c>
      <c r="T295" s="79">
        <f t="shared" si="1582"/>
        <v>134.61919118115861</v>
      </c>
      <c r="V295" s="84">
        <f t="shared" ref="V295:V318" si="1607">D295/J295*1000</f>
        <v>106.04147159724326</v>
      </c>
      <c r="W295" s="84">
        <f t="shared" ref="W295:W318" si="1608">E295/K295*1000</f>
        <v>108.07399485459138</v>
      </c>
      <c r="X295" s="84">
        <f t="shared" ref="X295:X318" si="1609">F295/L295*1000</f>
        <v>50.592227421512369</v>
      </c>
      <c r="Y295" s="84">
        <f t="shared" ref="Y295:Y318" si="1610">G295/M295*1000</f>
        <v>58.467461234834779</v>
      </c>
      <c r="Z295" s="84">
        <f t="shared" ref="Z295:Z318" si="1611">H295/N295*1000</f>
        <v>78.086098299039875</v>
      </c>
      <c r="AC295" s="84">
        <f t="shared" si="1583"/>
        <v>63.997759959691699</v>
      </c>
      <c r="AD295" s="84">
        <f t="shared" si="1584"/>
        <v>68.561567009278292</v>
      </c>
      <c r="AE295" s="84">
        <f t="shared" si="1585"/>
        <v>34.023832917941355</v>
      </c>
      <c r="AF295" s="84">
        <f t="shared" si="1586"/>
        <v>41.865507212599944</v>
      </c>
      <c r="AG295" s="84">
        <f t="shared" si="1587"/>
        <v>51.14645942816859</v>
      </c>
      <c r="AI295" s="74">
        <f t="shared" si="1588"/>
        <v>63.38734232241557</v>
      </c>
      <c r="AJ295" s="74">
        <f t="shared" si="1589"/>
        <v>69.294670758229145</v>
      </c>
      <c r="AK295" s="74">
        <f t="shared" si="1590"/>
        <v>34.524834923650275</v>
      </c>
      <c r="AL295" s="74">
        <f t="shared" si="1591"/>
        <v>43.283854844461708</v>
      </c>
      <c r="AM295" s="74">
        <f t="shared" si="1592"/>
        <v>51.622097312854493</v>
      </c>
      <c r="AO295" s="118">
        <f>Northeast!V295</f>
        <v>1.0096299610444508</v>
      </c>
      <c r="AP295" s="118">
        <f>Midwest!V295</f>
        <v>0.98942048874856947</v>
      </c>
      <c r="AQ295" s="118">
        <f>South!V296</f>
        <v>0.98548864877075137</v>
      </c>
      <c r="AR295" s="118">
        <f>West!V296</f>
        <v>0.96723148534347225</v>
      </c>
      <c r="AS295" s="118">
        <f t="shared" ref="AS295:AS318" si="1612">AG295/AM295</f>
        <v>0.99078615729610309</v>
      </c>
      <c r="AU295" s="124">
        <f t="shared" ref="AU295:AU318" si="1613">P295/J295*1000000</f>
        <v>1656.9559882100925</v>
      </c>
      <c r="AV295" s="124">
        <f t="shared" ref="AV295:AV318" si="1614">Q295/K295*1000000</f>
        <v>1576.3057871761589</v>
      </c>
      <c r="AW295" s="124">
        <f t="shared" ref="AW295:AW318" si="1615">R295/L295*1000000</f>
        <v>1486.9643741647405</v>
      </c>
      <c r="AX295" s="124">
        <f t="shared" ref="AX295:AX318" si="1616">S295/M295*1000000</f>
        <v>1396.5544699584646</v>
      </c>
      <c r="AY295" s="124">
        <f t="shared" ref="AY295:AY318" si="1617">T295/N295*1000000</f>
        <v>1526.7156157447421</v>
      </c>
      <c r="BB295" s="71">
        <f t="shared" si="1474"/>
        <v>1.0034409801814497</v>
      </c>
      <c r="BC295" s="71">
        <f t="shared" si="1475"/>
        <v>1.0098359353982789</v>
      </c>
      <c r="BD295" s="71">
        <f t="shared" si="1476"/>
        <v>0.97503344050905449</v>
      </c>
      <c r="BE295" s="71">
        <f t="shared" si="1477"/>
        <v>0.97715051163550182</v>
      </c>
      <c r="BF295" s="71"/>
      <c r="BG295" s="71"/>
      <c r="BH295" s="71"/>
      <c r="BI295" s="71"/>
      <c r="BJ295" s="71"/>
      <c r="BK295" s="71"/>
      <c r="BL295" s="71"/>
      <c r="BM295" s="71"/>
      <c r="BN295" s="71"/>
      <c r="BO295" s="71"/>
      <c r="BP295" s="71">
        <f t="shared" si="1593"/>
        <v>0.96864199326238298</v>
      </c>
      <c r="BQ295" s="147">
        <f>Northeast!AK295</f>
        <v>1.0016351727731374</v>
      </c>
      <c r="BR295" s="147">
        <f>Midwest!AK295</f>
        <v>1.011564005052819</v>
      </c>
      <c r="BS295" s="147">
        <f>South!AK296</f>
        <v>0.97327078455720362</v>
      </c>
      <c r="BT295" s="147">
        <f>West!AK296</f>
        <v>0.97653626781184677</v>
      </c>
      <c r="BU295" s="72"/>
      <c r="BV295" s="147">
        <f>Northeast!AH295</f>
        <v>1.0018028594216721</v>
      </c>
      <c r="BW295" s="147">
        <f>Midwest!AH295</f>
        <v>0.9982916853052225</v>
      </c>
      <c r="BX295" s="147">
        <f>South!AH296</f>
        <v>1.0018110642791493</v>
      </c>
      <c r="BY295" s="147">
        <f>West!AH296</f>
        <v>1.0006290025715392</v>
      </c>
      <c r="CA295" s="147">
        <f>Northeast!AI295</f>
        <v>1.0014598161721104</v>
      </c>
      <c r="CB295" s="147">
        <f>Midwest!AI295</f>
        <v>1.0054999512251483</v>
      </c>
      <c r="CC295" s="147">
        <f>South!AI296</f>
        <v>1.0043179380244514</v>
      </c>
      <c r="CD295" s="147">
        <f>West!AI296</f>
        <v>1.0028674644982853</v>
      </c>
      <c r="CF295" s="147">
        <f>Northeast!AJ295</f>
        <v>0.99802427261284787</v>
      </c>
      <c r="CG295" s="147">
        <f>Midwest!AJ295</f>
        <v>0.95495693868342191</v>
      </c>
      <c r="CH295" s="147">
        <f>South!AJ296</f>
        <v>0.95633864537203572</v>
      </c>
      <c r="CI295" s="147">
        <f>West!AJ296</f>
        <v>0.88654052992574228</v>
      </c>
      <c r="CK295" s="73">
        <f t="shared" si="1478"/>
        <v>1.0153322876322035</v>
      </c>
      <c r="CL295" s="73">
        <f t="shared" si="1479"/>
        <v>0.95156867699627701</v>
      </c>
      <c r="CM295" s="73">
        <f t="shared" si="1594"/>
        <v>0.99667118858881454</v>
      </c>
      <c r="CN295" s="73">
        <f t="shared" si="1595"/>
        <v>1.0004138300415719</v>
      </c>
      <c r="CO295" s="73">
        <f t="shared" si="1596"/>
        <v>1.0037010889223403</v>
      </c>
      <c r="CP295" s="73">
        <f t="shared" si="1597"/>
        <v>0.955903368953398</v>
      </c>
      <c r="CQ295" s="73">
        <f t="shared" si="1598"/>
        <v>0.99469551408331602</v>
      </c>
      <c r="CR295" s="73">
        <f t="shared" si="1599"/>
        <v>0.9661584016537792</v>
      </c>
      <c r="CS295" s="73">
        <f t="shared" si="1600"/>
        <v>0.96615840165377931</v>
      </c>
      <c r="CT295" s="73"/>
      <c r="CU295" s="73">
        <f t="shared" si="1601"/>
        <v>0.9566431772573305</v>
      </c>
      <c r="CV295" s="533">
        <f t="shared" si="1522"/>
        <v>0.9531156116254339</v>
      </c>
      <c r="CW295" s="71">
        <f t="shared" si="1523"/>
        <v>0.99837697063159137</v>
      </c>
      <c r="CX295" s="53"/>
      <c r="CZ295" s="71">
        <f t="shared" si="1572"/>
        <v>0.2848245427392726</v>
      </c>
      <c r="DA295" s="71">
        <f t="shared" si="1573"/>
        <v>0.34399557317442464</v>
      </c>
      <c r="DB295" s="71">
        <f t="shared" si="1574"/>
        <v>0.2212156487122193</v>
      </c>
      <c r="DC295" s="71">
        <f t="shared" si="1575"/>
        <v>0.14996423537408346</v>
      </c>
      <c r="DE295" s="71">
        <f t="shared" si="1602"/>
        <v>0.27819151691949434</v>
      </c>
      <c r="DF295" s="71">
        <f t="shared" si="1603"/>
        <v>0.34353168758682368</v>
      </c>
      <c r="DG295" s="71">
        <f t="shared" si="1604"/>
        <v>0.22207339644498619</v>
      </c>
      <c r="DH295" s="71">
        <f t="shared" si="1605"/>
        <v>0.15606846835673049</v>
      </c>
      <c r="DI295" s="71">
        <f t="shared" si="1606"/>
        <v>0.99986506930803476</v>
      </c>
      <c r="DJ295" s="71"/>
      <c r="DK295" s="71">
        <f t="shared" si="1577"/>
        <v>0.27822905855889052</v>
      </c>
      <c r="DL295" s="71">
        <f t="shared" si="1578"/>
        <v>0.34357804681042386</v>
      </c>
      <c r="DM295" s="71">
        <f t="shared" si="1579"/>
        <v>0.22210336500571423</v>
      </c>
      <c r="DN295" s="71">
        <f t="shared" si="1580"/>
        <v>0.15608952962497133</v>
      </c>
      <c r="DQ295" s="71">
        <f t="shared" ref="DQ295:DQ310" si="1618">LN(BQ295/BQ294)</f>
        <v>1.6338373337229824E-3</v>
      </c>
      <c r="DR295" s="71">
        <f t="shared" ref="DR295:DR310" si="1619">LN(BR295/BR294)</f>
        <v>1.149765298687803E-2</v>
      </c>
      <c r="DS295" s="71">
        <f t="shared" ref="DS295:DS310" si="1620">LN(BS295/BS294)</f>
        <v>-2.7092936894067613E-2</v>
      </c>
      <c r="DT295" s="71">
        <f t="shared" ref="DT295:DT310" si="1621">LN(BT295/BT294)</f>
        <v>-2.3743388738768505E-2</v>
      </c>
      <c r="DV295" s="71">
        <f t="shared" ref="DV295:DV310" si="1622">J295/$N295</f>
        <v>0.20973716138899864</v>
      </c>
      <c r="DW295" s="71">
        <f t="shared" ref="DW295:DW310" si="1623">K295/$N295</f>
        <v>0.24854519514591183</v>
      </c>
      <c r="DX295" s="71">
        <f t="shared" ref="DX295:DX310" si="1624">L295/$N295</f>
        <v>0.3414332155552256</v>
      </c>
      <c r="DY295" s="71">
        <f t="shared" ref="DY295:DY310" si="1625">M295/$N295</f>
        <v>0.200284427909864</v>
      </c>
      <c r="DZ295" s="71"/>
      <c r="EB295" s="71">
        <f>LN(DV295/DV294)</f>
        <v>-5.2458858074074105E-3</v>
      </c>
      <c r="EC295" s="71">
        <f>LN(DW295/DW294)</f>
        <v>-1.6127675171775966E-2</v>
      </c>
      <c r="ED295" s="71">
        <f>LN(DX295/DX294)</f>
        <v>8.2397735339707016E-3</v>
      </c>
      <c r="EE295" s="71">
        <f>LN(DY295/DY294)</f>
        <v>1.1763936697563133E-2</v>
      </c>
      <c r="EG295" s="71">
        <f t="shared" ref="EG295:EG310" si="1626">LN(BV295/BV294)</f>
        <v>1.8012362212669146E-3</v>
      </c>
      <c r="EH295" s="71">
        <f t="shared" ref="EH295:EH310" si="1627">LN(BW295/BW294)</f>
        <v>-1.7097755282716423E-3</v>
      </c>
      <c r="EI295" s="71">
        <f t="shared" ref="EI295:EI310" si="1628">LN(BX295/BX294)</f>
        <v>1.8094262796211737E-3</v>
      </c>
      <c r="EJ295" s="71">
        <f t="shared" ref="EJ295:EJ310" si="1629">LN(BY295/BY294)</f>
        <v>6.2880483233632622E-4</v>
      </c>
      <c r="EL295" s="71">
        <f t="shared" ref="EL295:EL310" si="1630">LN(CA295/CA294)</f>
        <v>1.4587516763350972E-3</v>
      </c>
      <c r="EM295" s="71">
        <f t="shared" ref="EM295:EM310" si="1631">LN(CB295/CB294)</f>
        <v>5.4848817225111712E-3</v>
      </c>
      <c r="EN295" s="71">
        <f t="shared" ref="EN295:EN310" si="1632">LN(CC295/CC294)</f>
        <v>4.3086424788467536E-3</v>
      </c>
      <c r="EO295" s="71">
        <f t="shared" ref="EO295:EO310" si="1633">LN(CD295/CD294)</f>
        <v>2.8633611641992272E-3</v>
      </c>
      <c r="EQ295" s="71">
        <f t="shared" ref="EQ295:EQ310" si="1634">LN(CF295/CF294)</f>
        <v>-1.977681711071422E-3</v>
      </c>
      <c r="ER295" s="71">
        <f t="shared" ref="ER295:ER310" si="1635">LN(CG295/CG294)</f>
        <v>-4.6089029901860125E-2</v>
      </c>
      <c r="ES295" s="71">
        <f t="shared" ref="ES295:ES310" si="1636">LN(CH295/CH294)</f>
        <v>-4.4643197095215852E-2</v>
      </c>
      <c r="ET295" s="71">
        <f t="shared" ref="ET295:ET310" si="1637">LN(CI295/CI294)</f>
        <v>-0.12042843547658745</v>
      </c>
      <c r="EW295" s="71">
        <f t="shared" ref="EW295:EW310" si="1638">EXP(SUMPRODUCT($DK295:$DN295,DQ295:DT295))</f>
        <v>0.99469551408331591</v>
      </c>
      <c r="EX295" s="71">
        <f t="shared" ref="EX295:EX310" si="1639">IF(ISERR(EW295),EX294,EW295*EX294)</f>
        <v>0.60098200970321047</v>
      </c>
      <c r="EY295" s="71">
        <f t="shared" si="1484"/>
        <v>0.99469551408331602</v>
      </c>
      <c r="EZ295" s="71"/>
      <c r="FA295" s="71">
        <f t="shared" ref="FA295:FA317" si="1640">EXP(SUMPRODUCT($DK295:$DN295,EB295:EE295))</f>
        <v>0.99667118858881454</v>
      </c>
      <c r="FB295" s="71">
        <f t="shared" ref="FB295:FB310" si="1641">IF(ISERR(FA295),FB294,FA295*FB294)</f>
        <v>0.96464438132931785</v>
      </c>
      <c r="FC295" s="71">
        <f t="shared" si="1485"/>
        <v>0.99667118858881454</v>
      </c>
      <c r="FD295" s="71"/>
      <c r="FE295" s="71">
        <f t="shared" ref="FE295:FE317" si="1642">EXP(SUMPRODUCT($DK295:$DN295,EG295:EJ295))</f>
        <v>1.0004138300415719</v>
      </c>
      <c r="FF295" s="71">
        <f t="shared" ref="FF295:FF310" si="1643">IF(ISERR(FE295),FF294,FE295*FF294)</f>
        <v>0.99862095635258274</v>
      </c>
      <c r="FG295" s="71">
        <f t="shared" si="1486"/>
        <v>1.0004138300415719</v>
      </c>
      <c r="FH295" s="71"/>
      <c r="FI295" s="71">
        <f t="shared" ref="FI295:FI317" si="1644">EXP(SUMPRODUCT($DK295:$DN295,EL295:EO295))</f>
        <v>1.0037010889223403</v>
      </c>
      <c r="FJ295" s="71">
        <f t="shared" ref="FJ295:FJ310" si="1645">IF(ISERR(FI295),FJ294,FI295*FJ294)</f>
        <v>1.0599358722251742</v>
      </c>
      <c r="FK295" s="71">
        <f t="shared" si="1487"/>
        <v>1.0037010889223403</v>
      </c>
      <c r="FM295" s="71">
        <f t="shared" ref="FM295:FM317" si="1646">EXP(SUMPRODUCT($DK295:$DN295,EQ295:ET295))</f>
        <v>0.955903368953398</v>
      </c>
      <c r="FN295" s="71">
        <f t="shared" ref="FN295:FN310" si="1647">IF(ISERR(FM295),FN294,FM295*FN294)</f>
        <v>0.97428184001345119</v>
      </c>
      <c r="FO295" s="71">
        <f t="shared" si="1488"/>
        <v>0.955903368953398</v>
      </c>
      <c r="FQ295" s="238"/>
      <c r="GB295" s="118">
        <f t="shared" si="1570"/>
        <v>0.27564247052999696</v>
      </c>
      <c r="GC295" s="118">
        <f t="shared" si="1567"/>
        <v>0.34956342293777448</v>
      </c>
      <c r="GD295" s="118">
        <f t="shared" si="1568"/>
        <v>0.22170304567098534</v>
      </c>
      <c r="GE295" s="118">
        <f t="shared" si="1569"/>
        <v>0.15309106086124319</v>
      </c>
    </row>
    <row r="296" spans="1:187" x14ac:dyDescent="0.2">
      <c r="A296" s="75" t="s">
        <v>79</v>
      </c>
      <c r="B296" s="50">
        <f t="shared" si="1576"/>
        <v>1987</v>
      </c>
      <c r="D296" s="79">
        <f>Northeast!D296</f>
        <v>1988.1010000000001</v>
      </c>
      <c r="E296" s="79">
        <f>Midwest!D296</f>
        <v>2283.5889999999999</v>
      </c>
      <c r="F296" s="79">
        <f>South!D297</f>
        <v>1557.751</v>
      </c>
      <c r="G296" s="79">
        <f>West!D297</f>
        <v>1074.6680000000001</v>
      </c>
      <c r="H296" s="79">
        <f t="shared" si="1571"/>
        <v>6904.1090000000004</v>
      </c>
      <c r="I296" s="118">
        <f t="shared" si="1489"/>
        <v>0.21678844615791754</v>
      </c>
      <c r="J296" s="321">
        <f t="shared" si="1472"/>
        <v>18668.715630507879</v>
      </c>
      <c r="K296" s="321">
        <f t="shared" si="1472"/>
        <v>21880.360777542963</v>
      </c>
      <c r="L296" s="321">
        <f t="shared" si="1472"/>
        <v>30806.133542091899</v>
      </c>
      <c r="M296" s="321">
        <f t="shared" si="1472"/>
        <v>18130.768960203652</v>
      </c>
      <c r="N296" s="321">
        <f t="shared" si="1581"/>
        <v>89485.978910346399</v>
      </c>
      <c r="P296" s="84">
        <f t="shared" si="1473"/>
        <v>31.175276157783056</v>
      </c>
      <c r="Q296" s="84">
        <f t="shared" si="1473"/>
        <v>34.933795547035174</v>
      </c>
      <c r="R296" s="84">
        <f t="shared" si="1473"/>
        <v>46.323985573585304</v>
      </c>
      <c r="S296" s="84">
        <f t="shared" si="1473"/>
        <v>25.56210137884872</v>
      </c>
      <c r="T296" s="79">
        <f t="shared" si="1582"/>
        <v>137.99515865725226</v>
      </c>
      <c r="V296" s="84">
        <f t="shared" si="1607"/>
        <v>106.49372133298246</v>
      </c>
      <c r="W296" s="84">
        <f t="shared" si="1608"/>
        <v>104.36706337784773</v>
      </c>
      <c r="X296" s="84">
        <f t="shared" si="1609"/>
        <v>50.566261354141375</v>
      </c>
      <c r="Y296" s="84">
        <f t="shared" si="1610"/>
        <v>59.273161682157856</v>
      </c>
      <c r="Z296" s="84">
        <f t="shared" si="1611"/>
        <v>77.152969482705686</v>
      </c>
      <c r="AC296" s="84">
        <f t="shared" si="1583"/>
        <v>63.771720575558113</v>
      </c>
      <c r="AD296" s="84">
        <f t="shared" si="1584"/>
        <v>65.369049204096797</v>
      </c>
      <c r="AE296" s="84">
        <f t="shared" si="1585"/>
        <v>33.627309496621876</v>
      </c>
      <c r="AF296" s="84">
        <f t="shared" si="1586"/>
        <v>42.041457549700148</v>
      </c>
      <c r="AG296" s="84">
        <f t="shared" si="1587"/>
        <v>50.03153057817191</v>
      </c>
      <c r="AI296" s="74">
        <f t="shared" si="1588"/>
        <v>63.108708817575845</v>
      </c>
      <c r="AJ296" s="74">
        <f t="shared" si="1589"/>
        <v>68.569414167721575</v>
      </c>
      <c r="AK296" s="74">
        <f t="shared" si="1590"/>
        <v>32.741122536403225</v>
      </c>
      <c r="AL296" s="74">
        <f t="shared" si="1591"/>
        <v>42.00367166206712</v>
      </c>
      <c r="AM296" s="74">
        <f t="shared" si="1592"/>
        <v>50.38743960056857</v>
      </c>
      <c r="AO296" s="118">
        <f>Northeast!V296</f>
        <v>1.0105058678969141</v>
      </c>
      <c r="AP296" s="118">
        <f>Midwest!V296</f>
        <v>0.95332663983687171</v>
      </c>
      <c r="AQ296" s="118">
        <f>South!V297</f>
        <v>1.0270664806691752</v>
      </c>
      <c r="AR296" s="118">
        <f>West!V297</f>
        <v>1.0008995853490388</v>
      </c>
      <c r="AS296" s="118">
        <f t="shared" si="1612"/>
        <v>0.99293655273580039</v>
      </c>
      <c r="AU296" s="124">
        <f t="shared" si="1613"/>
        <v>1669.9207794904389</v>
      </c>
      <c r="AV296" s="124">
        <f t="shared" si="1614"/>
        <v>1596.5822457045444</v>
      </c>
      <c r="AW296" s="124">
        <f t="shared" si="1615"/>
        <v>1503.7260521607043</v>
      </c>
      <c r="AX296" s="124">
        <f t="shared" si="1616"/>
        <v>1409.8740894529383</v>
      </c>
      <c r="AY296" s="124">
        <f t="shared" si="1617"/>
        <v>1542.0869318030918</v>
      </c>
      <c r="BB296" s="71">
        <f t="shared" si="1474"/>
        <v>0.99903012673715097</v>
      </c>
      <c r="BC296" s="71">
        <f t="shared" si="1475"/>
        <v>0.9992667219296949</v>
      </c>
      <c r="BD296" s="71">
        <f t="shared" si="1476"/>
        <v>0.92465871084960194</v>
      </c>
      <c r="BE296" s="71">
        <f t="shared" si="1477"/>
        <v>0.94824985904438686</v>
      </c>
      <c r="BF296" s="71"/>
      <c r="BG296" s="71"/>
      <c r="BH296" s="71"/>
      <c r="BI296" s="71"/>
      <c r="BJ296" s="71"/>
      <c r="BK296" s="71"/>
      <c r="BL296" s="71"/>
      <c r="BM296" s="71"/>
      <c r="BN296" s="71"/>
      <c r="BO296" s="71"/>
      <c r="BP296" s="71">
        <f t="shared" si="1593"/>
        <v>0.98602928281162749</v>
      </c>
      <c r="BQ296" s="147">
        <f>Northeast!AK296</f>
        <v>0.99649521419496101</v>
      </c>
      <c r="BR296" s="147">
        <f>Midwest!AK296</f>
        <v>1.002836117912566</v>
      </c>
      <c r="BS296" s="147">
        <f>South!AK297</f>
        <v>0.92134923014924586</v>
      </c>
      <c r="BT296" s="147">
        <f>West!AK297</f>
        <v>0.94717048190035646</v>
      </c>
      <c r="BU296" s="72"/>
      <c r="BV296" s="147">
        <f>Northeast!AH296</f>
        <v>1.0025438281148573</v>
      </c>
      <c r="BW296" s="147">
        <f>Midwest!AH296</f>
        <v>0.99644069861554152</v>
      </c>
      <c r="BX296" s="147">
        <f>South!AH297</f>
        <v>1.0035919937761495</v>
      </c>
      <c r="BY296" s="147">
        <f>West!AH297</f>
        <v>1.0011395806400816</v>
      </c>
      <c r="CA296" s="147">
        <f>Northeast!AI296</f>
        <v>1.0092957017265305</v>
      </c>
      <c r="CB296" s="147">
        <f>Midwest!AI296</f>
        <v>1.0184339759728682</v>
      </c>
      <c r="CC296" s="147">
        <f>South!AI297</f>
        <v>1.0156390255872871</v>
      </c>
      <c r="CD296" s="147">
        <f>West!AI297</f>
        <v>1.0124322994673804</v>
      </c>
      <c r="CF296" s="147">
        <f>Northeast!AJ296</f>
        <v>0.9988901109229571</v>
      </c>
      <c r="CG296" s="147">
        <f>Midwest!AJ296</f>
        <v>0.92012031274533124</v>
      </c>
      <c r="CH296" s="147">
        <f>South!AJ297</f>
        <v>0.99668663668055313</v>
      </c>
      <c r="CI296" s="147">
        <f>West!AJ297</f>
        <v>0.91739988021863372</v>
      </c>
      <c r="CK296" s="73">
        <f t="shared" si="1478"/>
        <v>1.0304201935369028</v>
      </c>
      <c r="CL296" s="73">
        <f t="shared" si="1479"/>
        <v>0.94019743201710326</v>
      </c>
      <c r="CM296" s="73">
        <f t="shared" si="1594"/>
        <v>0.99324552896212859</v>
      </c>
      <c r="CN296" s="73">
        <f t="shared" si="1595"/>
        <v>1.0004743135255267</v>
      </c>
      <c r="CO296" s="73">
        <f t="shared" si="1596"/>
        <v>1.0142945454931662</v>
      </c>
      <c r="CP296" s="73">
        <f t="shared" si="1597"/>
        <v>0.95798285799065419</v>
      </c>
      <c r="CQ296" s="73">
        <f t="shared" si="1598"/>
        <v>0.97372130173415794</v>
      </c>
      <c r="CR296" s="73">
        <f t="shared" si="1599"/>
        <v>0.96879841986196291</v>
      </c>
      <c r="CS296" s="73">
        <f t="shared" si="1600"/>
        <v>0.96879841986196258</v>
      </c>
      <c r="CT296" s="73"/>
      <c r="CU296" s="73">
        <f t="shared" si="1601"/>
        <v>0.96557139126221248</v>
      </c>
      <c r="CV296" s="533">
        <f t="shared" si="1522"/>
        <v>0.95196350562324694</v>
      </c>
      <c r="CW296" s="71">
        <f t="shared" si="1523"/>
        <v>0.98764020517946194</v>
      </c>
      <c r="CX296" s="53"/>
      <c r="CZ296" s="71">
        <f t="shared" si="1572"/>
        <v>0.28795909798063735</v>
      </c>
      <c r="DA296" s="71">
        <f t="shared" si="1573"/>
        <v>0.33075795877498454</v>
      </c>
      <c r="DB296" s="71">
        <f t="shared" si="1574"/>
        <v>0.22562665218640088</v>
      </c>
      <c r="DC296" s="71">
        <f t="shared" si="1575"/>
        <v>0.15565629105797721</v>
      </c>
      <c r="DE296" s="71">
        <f t="shared" si="1602"/>
        <v>0.28638896136447611</v>
      </c>
      <c r="DF296" s="71">
        <f t="shared" si="1603"/>
        <v>0.33733347796518226</v>
      </c>
      <c r="DG296" s="71">
        <f t="shared" si="1604"/>
        <v>0.22341389305774212</v>
      </c>
      <c r="DH296" s="71">
        <f t="shared" si="1605"/>
        <v>0.1527925928849031</v>
      </c>
      <c r="DI296" s="71">
        <f t="shared" si="1606"/>
        <v>0.99992892527230348</v>
      </c>
      <c r="DJ296" s="71"/>
      <c r="DK296" s="71">
        <f t="shared" si="1577"/>
        <v>0.28640931782875056</v>
      </c>
      <c r="DL296" s="71">
        <f t="shared" si="1578"/>
        <v>0.33735745555447216</v>
      </c>
      <c r="DM296" s="71">
        <f t="shared" si="1579"/>
        <v>0.22342977326803645</v>
      </c>
      <c r="DN296" s="71">
        <f t="shared" si="1580"/>
        <v>0.15280345334874096</v>
      </c>
      <c r="DQ296" s="71">
        <f t="shared" si="1618"/>
        <v>-5.1447792887318383E-3</v>
      </c>
      <c r="DR296" s="71">
        <f t="shared" si="1619"/>
        <v>-8.6655492686910727E-3</v>
      </c>
      <c r="DS296" s="71">
        <f t="shared" si="1620"/>
        <v>-5.4823191875741112E-2</v>
      </c>
      <c r="DT296" s="71">
        <f t="shared" si="1621"/>
        <v>-3.0532790133472387E-2</v>
      </c>
      <c r="DV296" s="71">
        <f t="shared" si="1622"/>
        <v>0.20862168417704369</v>
      </c>
      <c r="DW296" s="71">
        <f t="shared" si="1623"/>
        <v>0.24451161001953511</v>
      </c>
      <c r="DX296" s="71">
        <f t="shared" si="1624"/>
        <v>0.34425654071411271</v>
      </c>
      <c r="DY296" s="71">
        <f t="shared" si="1625"/>
        <v>0.20261016508930837</v>
      </c>
      <c r="DZ296" s="71"/>
      <c r="EB296" s="71">
        <f t="shared" ref="EB296:EB310" si="1648">LN(DV296/DV295)</f>
        <v>-5.332646206427487E-3</v>
      </c>
      <c r="EC296" s="71">
        <f t="shared" ref="EC296:EC310" si="1649">LN(DW296/DW295)</f>
        <v>-1.6361908284507638E-2</v>
      </c>
      <c r="ED296" s="71">
        <f t="shared" ref="ED296:ED310" si="1650">LN(DX296/DX295)</f>
        <v>8.2350395016908846E-3</v>
      </c>
      <c r="EE296" s="71">
        <f t="shared" ref="EE296:EE310" si="1651">LN(DY296/DY295)</f>
        <v>1.154526793632063E-2</v>
      </c>
      <c r="EG296" s="71">
        <f t="shared" si="1626"/>
        <v>7.3936183949338834E-4</v>
      </c>
      <c r="EH296" s="71">
        <f t="shared" si="1627"/>
        <v>-1.8558752400841243E-3</v>
      </c>
      <c r="EI296" s="71">
        <f t="shared" si="1628"/>
        <v>1.7761316938553519E-3</v>
      </c>
      <c r="EJ296" s="71">
        <f t="shared" si="1629"/>
        <v>5.1012697860968305E-4</v>
      </c>
      <c r="EL296" s="71">
        <f t="shared" si="1630"/>
        <v>7.7940109094150776E-3</v>
      </c>
      <c r="EM296" s="71">
        <f t="shared" si="1631"/>
        <v>1.2781248092089234E-2</v>
      </c>
      <c r="EN296" s="71">
        <f t="shared" si="1632"/>
        <v>1.1209353770785111E-2</v>
      </c>
      <c r="EO296" s="71">
        <f t="shared" si="1633"/>
        <v>9.4922918752377034E-3</v>
      </c>
      <c r="EQ296" s="71">
        <f t="shared" si="1634"/>
        <v>8.6717625102687419E-4</v>
      </c>
      <c r="ER296" s="71">
        <f t="shared" si="1635"/>
        <v>-3.7161812864273495E-2</v>
      </c>
      <c r="ES296" s="71">
        <f t="shared" si="1636"/>
        <v>4.1324332432197776E-2</v>
      </c>
      <c r="ET296" s="71">
        <f t="shared" si="1637"/>
        <v>3.4216608091384895E-2</v>
      </c>
      <c r="EW296" s="71">
        <f t="shared" si="1638"/>
        <v>0.97891393692622886</v>
      </c>
      <c r="EX296" s="71">
        <f t="shared" si="1639"/>
        <v>0.58830966514040683</v>
      </c>
      <c r="EY296" s="71">
        <f t="shared" si="1484"/>
        <v>0.97372130173415794</v>
      </c>
      <c r="EZ296" s="71"/>
      <c r="FA296" s="71">
        <f t="shared" si="1640"/>
        <v>0.99656289891199079</v>
      </c>
      <c r="FB296" s="71">
        <f t="shared" si="1641"/>
        <v>0.96132880107670893</v>
      </c>
      <c r="FC296" s="71">
        <f t="shared" si="1485"/>
        <v>0.99324552896212859</v>
      </c>
      <c r="FD296" s="71"/>
      <c r="FE296" s="71">
        <f t="shared" si="1642"/>
        <v>1.0000604584644261</v>
      </c>
      <c r="FF296" s="71">
        <f t="shared" si="1643"/>
        <v>0.99868133144214755</v>
      </c>
      <c r="FG296" s="71">
        <f t="shared" si="1486"/>
        <v>1.0004743135255267</v>
      </c>
      <c r="FH296" s="71"/>
      <c r="FI296" s="71">
        <f t="shared" si="1644"/>
        <v>1.0105543938207737</v>
      </c>
      <c r="FJ296" s="71">
        <f t="shared" si="1645"/>
        <v>1.071122852845404</v>
      </c>
      <c r="FK296" s="71">
        <f t="shared" si="1487"/>
        <v>1.0142945454931662</v>
      </c>
      <c r="FM296" s="71">
        <f t="shared" si="1646"/>
        <v>1.0021754176256674</v>
      </c>
      <c r="FN296" s="71">
        <f t="shared" si="1647"/>
        <v>0.97640130990058416</v>
      </c>
      <c r="FO296" s="71">
        <f t="shared" si="1488"/>
        <v>0.95798285799065419</v>
      </c>
      <c r="FQ296" s="238"/>
      <c r="GB296" s="118">
        <f t="shared" si="1570"/>
        <v>0.27758004947267051</v>
      </c>
      <c r="GC296" s="118">
        <f t="shared" si="1567"/>
        <v>0.34334099928322448</v>
      </c>
      <c r="GD296" s="118">
        <f t="shared" si="1568"/>
        <v>0.22382807276221256</v>
      </c>
      <c r="GE296" s="118">
        <f t="shared" si="1569"/>
        <v>0.1552508784818924</v>
      </c>
    </row>
    <row r="297" spans="1:187" x14ac:dyDescent="0.2">
      <c r="A297" s="75" t="s">
        <v>79</v>
      </c>
      <c r="B297" s="50">
        <f t="shared" si="1576"/>
        <v>1988</v>
      </c>
      <c r="D297" s="79">
        <f>Northeast!D297</f>
        <v>2092.8580000000002</v>
      </c>
      <c r="E297" s="79">
        <f>Midwest!D297</f>
        <v>2521.9969999999998</v>
      </c>
      <c r="F297" s="79">
        <f>South!D298</f>
        <v>1623.2350000000001</v>
      </c>
      <c r="G297" s="79">
        <f>West!D298</f>
        <v>1101.921</v>
      </c>
      <c r="H297" s="79">
        <f t="shared" si="1571"/>
        <v>7340.0110000000004</v>
      </c>
      <c r="I297" s="118">
        <f t="shared" si="1489"/>
        <v>0.23257625820065003</v>
      </c>
      <c r="J297" s="321">
        <f t="shared" si="1472"/>
        <v>18858.970355417565</v>
      </c>
      <c r="K297" s="321">
        <f t="shared" si="1472"/>
        <v>22224.96552544762</v>
      </c>
      <c r="L297" s="321">
        <f t="shared" si="1472"/>
        <v>31440.696166111204</v>
      </c>
      <c r="M297" s="321">
        <f t="shared" si="1472"/>
        <v>18386.611411290465</v>
      </c>
      <c r="N297" s="321">
        <f t="shared" si="1581"/>
        <v>90911.24345826685</v>
      </c>
      <c r="P297" s="84">
        <f t="shared" si="1473"/>
        <v>31.825092179685441</v>
      </c>
      <c r="Q297" s="84">
        <f t="shared" si="1473"/>
        <v>35.760123071070126</v>
      </c>
      <c r="R297" s="84">
        <f t="shared" si="1473"/>
        <v>47.714706637699692</v>
      </c>
      <c r="S297" s="84">
        <f t="shared" si="1473"/>
        <v>26.126681159090523</v>
      </c>
      <c r="T297" s="79">
        <f t="shared" si="1582"/>
        <v>141.42660304754577</v>
      </c>
      <c r="V297" s="84">
        <f t="shared" si="1607"/>
        <v>110.97413912625355</v>
      </c>
      <c r="W297" s="84">
        <f t="shared" si="1608"/>
        <v>113.47585655925133</v>
      </c>
      <c r="X297" s="84">
        <f t="shared" si="1609"/>
        <v>51.628468766210929</v>
      </c>
      <c r="Y297" s="84">
        <f t="shared" si="1610"/>
        <v>59.930618826444309</v>
      </c>
      <c r="Z297" s="84">
        <f t="shared" si="1611"/>
        <v>80.738209277375688</v>
      </c>
      <c r="AC297" s="84">
        <f t="shared" si="1583"/>
        <v>65.761254930030049</v>
      </c>
      <c r="AD297" s="84">
        <f t="shared" si="1584"/>
        <v>70.525400457592127</v>
      </c>
      <c r="AE297" s="84">
        <f t="shared" si="1585"/>
        <v>34.019595097279122</v>
      </c>
      <c r="AF297" s="84">
        <f t="shared" si="1586"/>
        <v>42.176080202846485</v>
      </c>
      <c r="AG297" s="84">
        <f t="shared" si="1587"/>
        <v>51.899790010033577</v>
      </c>
      <c r="AI297" s="74">
        <f t="shared" si="1588"/>
        <v>62.783314235809087</v>
      </c>
      <c r="AJ297" s="74">
        <f t="shared" si="1589"/>
        <v>68.711231842585988</v>
      </c>
      <c r="AK297" s="74">
        <f t="shared" si="1590"/>
        <v>32.123593124461806</v>
      </c>
      <c r="AL297" s="74">
        <f t="shared" si="1591"/>
        <v>42.395880013708322</v>
      </c>
      <c r="AM297" s="74">
        <f t="shared" si="1592"/>
        <v>50.171878406997912</v>
      </c>
      <c r="AO297" s="118">
        <f>Northeast!V297</f>
        <v>1.0474320403512956</v>
      </c>
      <c r="AP297" s="118">
        <f>Midwest!V297</f>
        <v>1.0264027956762922</v>
      </c>
      <c r="AQ297" s="118">
        <f>South!V298</f>
        <v>1.0590221014651542</v>
      </c>
      <c r="AR297" s="118">
        <f>West!V298</f>
        <v>0.99481553842517789</v>
      </c>
      <c r="AS297" s="118">
        <f t="shared" si="1612"/>
        <v>1.0344398427545152</v>
      </c>
      <c r="AU297" s="124">
        <f t="shared" si="1613"/>
        <v>1687.5307389484883</v>
      </c>
      <c r="AV297" s="124">
        <f t="shared" si="1614"/>
        <v>1609.0069084752788</v>
      </c>
      <c r="AW297" s="124">
        <f t="shared" si="1615"/>
        <v>1517.609736934822</v>
      </c>
      <c r="AX297" s="124">
        <f t="shared" si="1616"/>
        <v>1420.9622738340572</v>
      </c>
      <c r="AY297" s="124">
        <f t="shared" si="1617"/>
        <v>1555.6557986413218</v>
      </c>
      <c r="BB297" s="71">
        <f t="shared" si="1474"/>
        <v>0.99387903116963261</v>
      </c>
      <c r="BC297" s="71">
        <f t="shared" si="1475"/>
        <v>1.0013334405212642</v>
      </c>
      <c r="BD297" s="71">
        <f t="shared" si="1476"/>
        <v>0.90721874832777349</v>
      </c>
      <c r="BE297" s="71">
        <f t="shared" si="1477"/>
        <v>0.95710412105157394</v>
      </c>
      <c r="BF297" s="71"/>
      <c r="BG297" s="71"/>
      <c r="BH297" s="71"/>
      <c r="BI297" s="71"/>
      <c r="BJ297" s="71"/>
      <c r="BK297" s="71"/>
      <c r="BL297" s="71"/>
      <c r="BM297" s="71"/>
      <c r="BN297" s="71"/>
      <c r="BO297" s="71"/>
      <c r="BP297" s="71">
        <f t="shared" si="1593"/>
        <v>1.0819036398375863</v>
      </c>
      <c r="BQ297" s="147">
        <f>Northeast!AK297</f>
        <v>0.99199404751028863</v>
      </c>
      <c r="BR297" s="147">
        <f>Midwest!AK297</f>
        <v>1.0042558647950566</v>
      </c>
      <c r="BS297" s="147">
        <f>South!AK298</f>
        <v>0.90403692398302915</v>
      </c>
      <c r="BT297" s="147">
        <f>West!AK298</f>
        <v>0.95750206204402732</v>
      </c>
      <c r="BU297" s="72"/>
      <c r="BV297" s="147">
        <f>Northeast!AH297</f>
        <v>1.0019001965425851</v>
      </c>
      <c r="BW297" s="147">
        <f>Midwest!AH297</f>
        <v>0.99708996046103393</v>
      </c>
      <c r="BX297" s="147">
        <f>South!AH298</f>
        <v>1.0035195734381357</v>
      </c>
      <c r="BY297" s="147">
        <f>West!AH298</f>
        <v>0.99958439672536736</v>
      </c>
      <c r="CA297" s="147">
        <f>Northeast!AI297</f>
        <v>1.0199391146398133</v>
      </c>
      <c r="CB297" s="147">
        <f>Midwest!AI297</f>
        <v>1.0263594672776628</v>
      </c>
      <c r="CC297" s="147">
        <f>South!AI298</f>
        <v>1.0250162735609352</v>
      </c>
      <c r="CD297" s="147">
        <f>West!AI298</f>
        <v>1.020394738165896</v>
      </c>
      <c r="CF297" s="147">
        <f>Northeast!AJ297</f>
        <v>1.035391817316492</v>
      </c>
      <c r="CG297" s="147">
        <f>Midwest!AJ297</f>
        <v>0.99065107581799605</v>
      </c>
      <c r="CH297" s="147">
        <f>South!AJ298</f>
        <v>1.0276970345599894</v>
      </c>
      <c r="CI297" s="147">
        <f>West!AJ298</f>
        <v>0.91182339282579683</v>
      </c>
      <c r="CK297" s="73">
        <f t="shared" si="1478"/>
        <v>1.046831941938078</v>
      </c>
      <c r="CL297" s="73">
        <f t="shared" si="1479"/>
        <v>0.98388769139033261</v>
      </c>
      <c r="CM297" s="73">
        <f t="shared" si="1594"/>
        <v>0.99232194678952035</v>
      </c>
      <c r="CN297" s="73">
        <f t="shared" si="1595"/>
        <v>1.0002560190795233</v>
      </c>
      <c r="CO297" s="73">
        <f t="shared" si="1596"/>
        <v>1.0233318675844134</v>
      </c>
      <c r="CP297" s="73">
        <f t="shared" si="1597"/>
        <v>0.99817545788066397</v>
      </c>
      <c r="CQ297" s="73">
        <f t="shared" si="1598"/>
        <v>0.97041694436778003</v>
      </c>
      <c r="CR297" s="73">
        <f t="shared" si="1599"/>
        <v>1.0299650626271146</v>
      </c>
      <c r="CS297" s="73">
        <f t="shared" si="1600"/>
        <v>1.0299650626271144</v>
      </c>
      <c r="CT297" s="73"/>
      <c r="CU297" s="73">
        <f t="shared" si="1601"/>
        <v>1.0138814012891426</v>
      </c>
      <c r="CV297" s="533">
        <f t="shared" si="1522"/>
        <v>0.990765003422029</v>
      </c>
      <c r="CW297" s="71">
        <f t="shared" si="1523"/>
        <v>0.99305858401544012</v>
      </c>
      <c r="CX297" s="53"/>
      <c r="CZ297" s="71">
        <f t="shared" si="1572"/>
        <v>0.28513009040449666</v>
      </c>
      <c r="DA297" s="71">
        <f t="shared" si="1573"/>
        <v>0.34359580660028982</v>
      </c>
      <c r="DB297" s="71">
        <f t="shared" si="1574"/>
        <v>0.22114885113932392</v>
      </c>
      <c r="DC297" s="71">
        <f t="shared" si="1575"/>
        <v>0.1501252518558896</v>
      </c>
      <c r="DE297" s="71">
        <f t="shared" si="1602"/>
        <v>0.28654226665029481</v>
      </c>
      <c r="DF297" s="71">
        <f t="shared" si="1603"/>
        <v>0.3371361458428962</v>
      </c>
      <c r="DG297" s="71">
        <f t="shared" si="1604"/>
        <v>0.22338027167974281</v>
      </c>
      <c r="DH297" s="71">
        <f t="shared" si="1605"/>
        <v>0.15287409557346227</v>
      </c>
      <c r="DI297" s="71">
        <f t="shared" si="1606"/>
        <v>0.99993277974639616</v>
      </c>
      <c r="DJ297" s="71"/>
      <c r="DK297" s="71">
        <f t="shared" si="1577"/>
        <v>0.28656152938897345</v>
      </c>
      <c r="DL297" s="71">
        <f t="shared" si="1578"/>
        <v>0.33715880974359191</v>
      </c>
      <c r="DM297" s="71">
        <f t="shared" si="1579"/>
        <v>0.2233952883676808</v>
      </c>
      <c r="DN297" s="71">
        <f t="shared" si="1580"/>
        <v>0.15288437249975376</v>
      </c>
      <c r="DQ297" s="71">
        <f t="shared" si="1618"/>
        <v>-4.527230253919115E-3</v>
      </c>
      <c r="DR297" s="71">
        <f t="shared" si="1619"/>
        <v>1.4147304971770789E-3</v>
      </c>
      <c r="DS297" s="71">
        <f t="shared" si="1620"/>
        <v>-1.8968945540320442E-2</v>
      </c>
      <c r="DT297" s="71">
        <f t="shared" si="1621"/>
        <v>1.0848774513371686E-2</v>
      </c>
      <c r="DV297" s="71">
        <f t="shared" si="1622"/>
        <v>0.20744376204770368</v>
      </c>
      <c r="DW297" s="71">
        <f t="shared" si="1623"/>
        <v>0.24446883223690669</v>
      </c>
      <c r="DX297" s="71">
        <f t="shared" si="1624"/>
        <v>0.34583946902611856</v>
      </c>
      <c r="DY297" s="71">
        <f t="shared" si="1625"/>
        <v>0.2022479366892711</v>
      </c>
      <c r="DZ297" s="71"/>
      <c r="EB297" s="71">
        <f t="shared" si="1648"/>
        <v>-5.66221149631375E-3</v>
      </c>
      <c r="EC297" s="71">
        <f t="shared" si="1649"/>
        <v>-1.7496725447811327E-4</v>
      </c>
      <c r="ED297" s="71">
        <f t="shared" si="1650"/>
        <v>4.5875677176102593E-3</v>
      </c>
      <c r="EE297" s="71">
        <f t="shared" si="1651"/>
        <v>-1.7894096479738116E-3</v>
      </c>
      <c r="EG297" s="71">
        <f t="shared" si="1626"/>
        <v>-6.4220460783699358E-4</v>
      </c>
      <c r="EH297" s="71">
        <f t="shared" si="1627"/>
        <v>6.5136883196869092E-4</v>
      </c>
      <c r="EI297" s="71">
        <f t="shared" si="1628"/>
        <v>-7.2163739403672113E-5</v>
      </c>
      <c r="EJ297" s="71">
        <f t="shared" si="1629"/>
        <v>-1.5546214725554548E-3</v>
      </c>
      <c r="EL297" s="71">
        <f t="shared" si="1630"/>
        <v>1.0490171399224415E-2</v>
      </c>
      <c r="EM297" s="71">
        <f t="shared" si="1631"/>
        <v>7.7519135433870663E-3</v>
      </c>
      <c r="EN297" s="71">
        <f t="shared" si="1632"/>
        <v>9.1904928595218909E-3</v>
      </c>
      <c r="EO297" s="71">
        <f t="shared" si="1633"/>
        <v>7.8338975941116412E-3</v>
      </c>
      <c r="EQ297" s="71">
        <f t="shared" si="1634"/>
        <v>3.5890427994345123E-2</v>
      </c>
      <c r="ER297" s="71">
        <f t="shared" si="1635"/>
        <v>7.3857943095507472E-2</v>
      </c>
      <c r="ES297" s="71">
        <f t="shared" si="1636"/>
        <v>3.0639274796399156E-2</v>
      </c>
      <c r="ET297" s="71">
        <f t="shared" si="1637"/>
        <v>-6.0971284921682752E-3</v>
      </c>
      <c r="EW297" s="71">
        <f t="shared" si="1638"/>
        <v>0.99660646494998817</v>
      </c>
      <c r="EX297" s="71">
        <f t="shared" si="1639"/>
        <v>0.58631321567149219</v>
      </c>
      <c r="EY297" s="71">
        <f t="shared" si="1484"/>
        <v>0.97041694436778003</v>
      </c>
      <c r="EZ297" s="71"/>
      <c r="FA297" s="71">
        <f t="shared" si="1640"/>
        <v>0.9990701370953331</v>
      </c>
      <c r="FB297" s="71">
        <f t="shared" si="1641"/>
        <v>0.96043489708539975</v>
      </c>
      <c r="FC297" s="71">
        <f t="shared" si="1485"/>
        <v>0.99232194678952035</v>
      </c>
      <c r="FD297" s="71"/>
      <c r="FE297" s="71">
        <f t="shared" si="1642"/>
        <v>0.99978180904491765</v>
      </c>
      <c r="FF297" s="71">
        <f t="shared" si="1643"/>
        <v>0.99846342820861722</v>
      </c>
      <c r="FG297" s="71">
        <f t="shared" si="1486"/>
        <v>1.0002560190795233</v>
      </c>
      <c r="FH297" s="71"/>
      <c r="FI297" s="71">
        <f t="shared" si="1644"/>
        <v>1.008909958287169</v>
      </c>
      <c r="FJ297" s="71">
        <f t="shared" si="1645"/>
        <v>1.0806665127846899</v>
      </c>
      <c r="FK297" s="71">
        <f t="shared" si="1487"/>
        <v>1.0233318675844134</v>
      </c>
      <c r="FM297" s="71">
        <f t="shared" si="1646"/>
        <v>1.041955447902599</v>
      </c>
      <c r="FN297" s="71">
        <f t="shared" si="1647"/>
        <v>1.0173666641901475</v>
      </c>
      <c r="FO297" s="71">
        <f t="shared" si="1488"/>
        <v>0.99817545788066397</v>
      </c>
      <c r="FQ297" s="238"/>
      <c r="GB297" s="118">
        <f t="shared" si="1570"/>
        <v>0.2803660294409997</v>
      </c>
      <c r="GC297" s="118">
        <f t="shared" si="1567"/>
        <v>0.34132536282224701</v>
      </c>
      <c r="GD297" s="118">
        <f t="shared" si="1568"/>
        <v>0.22470015375849384</v>
      </c>
      <c r="GE297" s="118">
        <f t="shared" si="1569"/>
        <v>0.1536084539782594</v>
      </c>
    </row>
    <row r="298" spans="1:187" x14ac:dyDescent="0.2">
      <c r="A298" s="75" t="s">
        <v>79</v>
      </c>
      <c r="B298" s="50">
        <f t="shared" si="1576"/>
        <v>1989</v>
      </c>
      <c r="D298" s="79">
        <f>Northeast!D298</f>
        <v>2113.8389999999999</v>
      </c>
      <c r="E298" s="79">
        <f>Midwest!D298</f>
        <v>2625.069</v>
      </c>
      <c r="F298" s="79">
        <f>South!D299</f>
        <v>1643.077</v>
      </c>
      <c r="G298" s="79">
        <f>West!D299</f>
        <v>1170.0250000000001</v>
      </c>
      <c r="H298" s="79">
        <f t="shared" si="1571"/>
        <v>7552.01</v>
      </c>
      <c r="I298" s="118">
        <f t="shared" si="1489"/>
        <v>0.22293335855387511</v>
      </c>
      <c r="J298" s="321">
        <f t="shared" si="1472"/>
        <v>19025.080330180888</v>
      </c>
      <c r="K298" s="321">
        <f t="shared" si="1472"/>
        <v>22547.711889909308</v>
      </c>
      <c r="L298" s="321">
        <f t="shared" si="1472"/>
        <v>32047.619774521983</v>
      </c>
      <c r="M298" s="321">
        <f t="shared" si="1472"/>
        <v>18621.897561961283</v>
      </c>
      <c r="N298" s="321">
        <f t="shared" si="1581"/>
        <v>92242.309556573455</v>
      </c>
      <c r="P298" s="84">
        <f t="shared" si="1473"/>
        <v>32.425595185412007</v>
      </c>
      <c r="Q298" s="84">
        <f t="shared" si="1473"/>
        <v>36.547631200535513</v>
      </c>
      <c r="R298" s="84">
        <f t="shared" si="1473"/>
        <v>49.067637734387915</v>
      </c>
      <c r="S298" s="84">
        <f t="shared" si="1473"/>
        <v>26.655876087665362</v>
      </c>
      <c r="T298" s="79">
        <f t="shared" si="1582"/>
        <v>144.69674020800079</v>
      </c>
      <c r="V298" s="84">
        <f t="shared" si="1607"/>
        <v>111.10801969370196</v>
      </c>
      <c r="W298" s="84">
        <f t="shared" si="1608"/>
        <v>116.42285535743373</v>
      </c>
      <c r="X298" s="84">
        <f t="shared" si="1609"/>
        <v>51.269860649877479</v>
      </c>
      <c r="Y298" s="84">
        <f t="shared" si="1610"/>
        <v>62.830600163433154</v>
      </c>
      <c r="Z298" s="84">
        <f t="shared" si="1611"/>
        <v>81.871432277703875</v>
      </c>
      <c r="AC298" s="84">
        <f t="shared" si="1583"/>
        <v>65.190445631388059</v>
      </c>
      <c r="AD298" s="84">
        <f t="shared" si="1584"/>
        <v>71.825968298638628</v>
      </c>
      <c r="AE298" s="84">
        <f t="shared" si="1585"/>
        <v>33.485960927939423</v>
      </c>
      <c r="AF298" s="84">
        <f t="shared" si="1586"/>
        <v>43.893698940978084</v>
      </c>
      <c r="AG298" s="84">
        <f t="shared" si="1587"/>
        <v>52.191984347014497</v>
      </c>
      <c r="AI298" s="74">
        <f t="shared" si="1588"/>
        <v>61.664728304933519</v>
      </c>
      <c r="AJ298" s="74">
        <f t="shared" si="1589"/>
        <v>68.184606663042956</v>
      </c>
      <c r="AK298" s="74">
        <f t="shared" si="1590"/>
        <v>32.043589920251286</v>
      </c>
      <c r="AL298" s="74">
        <f t="shared" si="1591"/>
        <v>43.778069518153885</v>
      </c>
      <c r="AM298" s="74">
        <f t="shared" si="1592"/>
        <v>49.971736910339416</v>
      </c>
      <c r="AO298" s="118">
        <f>Northeast!V298</f>
        <v>1.0571755916773002</v>
      </c>
      <c r="AP298" s="118">
        <f>Midwest!V298</f>
        <v>1.0534044532014488</v>
      </c>
      <c r="AQ298" s="118">
        <f>South!V299</f>
        <v>1.0450127782585488</v>
      </c>
      <c r="AR298" s="118">
        <f>West!V299</f>
        <v>1.0026412636303264</v>
      </c>
      <c r="AS298" s="118">
        <f t="shared" si="1612"/>
        <v>1.0444300633507837</v>
      </c>
      <c r="AU298" s="124">
        <f t="shared" si="1613"/>
        <v>1704.3604874547045</v>
      </c>
      <c r="AV298" s="124">
        <f t="shared" si="1614"/>
        <v>1620.9019956872669</v>
      </c>
      <c r="AW298" s="124">
        <f t="shared" si="1615"/>
        <v>1531.0852437595672</v>
      </c>
      <c r="AX298" s="124">
        <f t="shared" si="1616"/>
        <v>1431.4264160766832</v>
      </c>
      <c r="AY298" s="124">
        <f t="shared" si="1617"/>
        <v>1568.6591207829235</v>
      </c>
      <c r="BB298" s="71">
        <f t="shared" si="1474"/>
        <v>0.97617147439614038</v>
      </c>
      <c r="BC298" s="71">
        <f t="shared" si="1475"/>
        <v>0.99365889607262103</v>
      </c>
      <c r="BD298" s="71">
        <f t="shared" si="1476"/>
        <v>0.90495933710609389</v>
      </c>
      <c r="BE298" s="71">
        <f t="shared" si="1477"/>
        <v>0.98830760757789049</v>
      </c>
      <c r="BF298" s="71"/>
      <c r="BG298" s="71"/>
      <c r="BH298" s="71"/>
      <c r="BI298" s="71"/>
      <c r="BJ298" s="71"/>
      <c r="BK298" s="71"/>
      <c r="BL298" s="71"/>
      <c r="BM298" s="71"/>
      <c r="BN298" s="71"/>
      <c r="BO298" s="71"/>
      <c r="BP298" s="71">
        <f t="shared" si="1593"/>
        <v>1.1189388675542691</v>
      </c>
      <c r="BQ298" s="147">
        <f>Northeast!AK298</f>
        <v>0.97515759240118638</v>
      </c>
      <c r="BR298" s="147">
        <f>Midwest!AK298</f>
        <v>0.99598912058198563</v>
      </c>
      <c r="BS298" s="147">
        <f>South!AK299</f>
        <v>0.90184347042519475</v>
      </c>
      <c r="BT298" s="147">
        <f>West!AK299</f>
        <v>0.99032498840626415</v>
      </c>
      <c r="BU298" s="72"/>
      <c r="BV298" s="147">
        <f>Northeast!AH298</f>
        <v>1.0010397109173474</v>
      </c>
      <c r="BW298" s="147">
        <f>Midwest!AH298</f>
        <v>0.99766039160347175</v>
      </c>
      <c r="BX298" s="147">
        <f>South!AH299</f>
        <v>1.0034549972174551</v>
      </c>
      <c r="BY298" s="147">
        <f>West!AH299</f>
        <v>0.99796291030521178</v>
      </c>
      <c r="CA298" s="147">
        <f>Northeast!AI298</f>
        <v>1.0301109701176796</v>
      </c>
      <c r="CB298" s="147">
        <f>Midwest!AI298</f>
        <v>1.0339471509040101</v>
      </c>
      <c r="CC298" s="147">
        <f>South!AI299</f>
        <v>1.034117832053663</v>
      </c>
      <c r="CD298" s="147">
        <f>West!AI299</f>
        <v>1.0279090514452942</v>
      </c>
      <c r="CF298" s="147">
        <f>Northeast!AJ298</f>
        <v>1.0450233665969255</v>
      </c>
      <c r="CG298" s="147">
        <f>Midwest!AJ298</f>
        <v>1.0167122100908628</v>
      </c>
      <c r="CH298" s="147">
        <f>South!AJ299</f>
        <v>1.0141020964603009</v>
      </c>
      <c r="CI298" s="147">
        <f>West!AJ299</f>
        <v>0.91899625958577613</v>
      </c>
      <c r="CK298" s="73">
        <f t="shared" si="1478"/>
        <v>1.062159006617134</v>
      </c>
      <c r="CL298" s="73">
        <f t="shared" si="1479"/>
        <v>0.9976973135209507</v>
      </c>
      <c r="CM298" s="73">
        <f t="shared" si="1594"/>
        <v>0.99138806219590991</v>
      </c>
      <c r="CN298" s="73">
        <f t="shared" si="1595"/>
        <v>0.99994917675899164</v>
      </c>
      <c r="CO298" s="73">
        <f t="shared" si="1596"/>
        <v>1.0319717197263549</v>
      </c>
      <c r="CP298" s="73">
        <f t="shared" si="1597"/>
        <v>1.0080703063851311</v>
      </c>
      <c r="CQ298" s="73">
        <f t="shared" si="1598"/>
        <v>0.96742782019508777</v>
      </c>
      <c r="CR298" s="73">
        <f t="shared" si="1599"/>
        <v>1.0597131874339967</v>
      </c>
      <c r="CS298" s="73">
        <f t="shared" si="1600"/>
        <v>1.0597131874339962</v>
      </c>
      <c r="CT298" s="73"/>
      <c r="CU298" s="73">
        <f t="shared" si="1601"/>
        <v>1.0312886322824155</v>
      </c>
      <c r="CV298" s="533">
        <f t="shared" si="1522"/>
        <v>0.99933807542311293</v>
      </c>
      <c r="CW298" s="71">
        <f t="shared" si="1523"/>
        <v>0.99835815131784356</v>
      </c>
      <c r="CX298" s="53"/>
      <c r="CZ298" s="71">
        <f t="shared" si="1572"/>
        <v>0.27990415796589252</v>
      </c>
      <c r="DA298" s="71">
        <f t="shared" si="1573"/>
        <v>0.34759871875169657</v>
      </c>
      <c r="DB298" s="71">
        <f t="shared" si="1574"/>
        <v>0.21756817059299444</v>
      </c>
      <c r="DC298" s="71">
        <f t="shared" si="1575"/>
        <v>0.15492895268941648</v>
      </c>
      <c r="DE298" s="71">
        <f t="shared" si="1602"/>
        <v>0.28250906833343542</v>
      </c>
      <c r="DF298" s="71">
        <f t="shared" si="1603"/>
        <v>0.34559339896651947</v>
      </c>
      <c r="DG298" s="71">
        <f t="shared" si="1604"/>
        <v>0.21935364003435481</v>
      </c>
      <c r="DH298" s="71">
        <f t="shared" si="1605"/>
        <v>0.15251449409382983</v>
      </c>
      <c r="DI298" s="71">
        <f t="shared" si="1606"/>
        <v>0.99997060142813954</v>
      </c>
      <c r="DJ298" s="71"/>
      <c r="DK298" s="71">
        <f t="shared" si="1577"/>
        <v>0.28251737394075505</v>
      </c>
      <c r="DL298" s="71">
        <f t="shared" si="1578"/>
        <v>0.34560355921759034</v>
      </c>
      <c r="DM298" s="71">
        <f t="shared" si="1579"/>
        <v>0.21936008890769187</v>
      </c>
      <c r="DN298" s="71">
        <f t="shared" si="1580"/>
        <v>0.15251897793396271</v>
      </c>
      <c r="DQ298" s="71">
        <f t="shared" si="1618"/>
        <v>-1.7118015604619365E-2</v>
      </c>
      <c r="DR298" s="71">
        <f t="shared" si="1619"/>
        <v>-8.2657787830167119E-3</v>
      </c>
      <c r="DS298" s="71">
        <f t="shared" si="1620"/>
        <v>-2.4292357824926571E-3</v>
      </c>
      <c r="DT298" s="71">
        <f t="shared" si="1621"/>
        <v>3.3705285753631874E-2</v>
      </c>
      <c r="DV298" s="71">
        <f t="shared" si="1622"/>
        <v>0.20625112729330081</v>
      </c>
      <c r="DW298" s="71">
        <f t="shared" si="1623"/>
        <v>0.24444001888396444</v>
      </c>
      <c r="DX298" s="71">
        <f t="shared" si="1624"/>
        <v>0.34742863582428785</v>
      </c>
      <c r="DY298" s="71">
        <f t="shared" si="1625"/>
        <v>0.20188021799844702</v>
      </c>
      <c r="DZ298" s="71"/>
      <c r="EB298" s="71">
        <f t="shared" si="1648"/>
        <v>-5.7657857960251111E-3</v>
      </c>
      <c r="EC298" s="71">
        <f t="shared" si="1649"/>
        <v>-1.1786799486056675E-4</v>
      </c>
      <c r="ED298" s="71">
        <f t="shared" si="1650"/>
        <v>4.5845743386088416E-3</v>
      </c>
      <c r="EE298" s="71">
        <f t="shared" si="1651"/>
        <v>-1.8198127897817993E-3</v>
      </c>
      <c r="EG298" s="71">
        <f t="shared" si="1626"/>
        <v>-8.5922266062158964E-4</v>
      </c>
      <c r="EH298" s="71">
        <f t="shared" si="1627"/>
        <v>5.7193237980559337E-4</v>
      </c>
      <c r="EI298" s="71">
        <f t="shared" si="1628"/>
        <v>-6.4351807588424785E-5</v>
      </c>
      <c r="EJ298" s="71">
        <f t="shared" si="1629"/>
        <v>-1.6234777224967889E-3</v>
      </c>
      <c r="EL298" s="71">
        <f t="shared" si="1630"/>
        <v>9.9236004315801998E-3</v>
      </c>
      <c r="EM298" s="71">
        <f t="shared" si="1631"/>
        <v>7.3656201106200667E-3</v>
      </c>
      <c r="EN298" s="71">
        <f t="shared" si="1632"/>
        <v>8.8402379831280953E-3</v>
      </c>
      <c r="EO298" s="71">
        <f t="shared" si="1633"/>
        <v>7.3371411288855231E-3</v>
      </c>
      <c r="EQ298" s="71">
        <f t="shared" si="1634"/>
        <v>9.2593230123172547E-3</v>
      </c>
      <c r="ER298" s="71">
        <f t="shared" si="1635"/>
        <v>2.5966997429174153E-2</v>
      </c>
      <c r="ES298" s="71">
        <f t="shared" si="1636"/>
        <v>-1.3316823188491454E-2</v>
      </c>
      <c r="ET298" s="71">
        <f t="shared" si="1637"/>
        <v>7.8357291509905808E-3</v>
      </c>
      <c r="EW298" s="71">
        <f t="shared" si="1638"/>
        <v>0.99691975270007294</v>
      </c>
      <c r="EX298" s="71">
        <f t="shared" si="1639"/>
        <v>0.58450722597200855</v>
      </c>
      <c r="EY298" s="71">
        <f t="shared" si="1484"/>
        <v>0.96742782019508777</v>
      </c>
      <c r="EZ298" s="71"/>
      <c r="FA298" s="71">
        <f t="shared" si="1640"/>
        <v>0.99905888950997013</v>
      </c>
      <c r="FB298" s="71">
        <f t="shared" si="1641"/>
        <v>0.95953102172876192</v>
      </c>
      <c r="FC298" s="71">
        <f t="shared" si="1485"/>
        <v>0.99138806219590991</v>
      </c>
      <c r="FD298" s="71"/>
      <c r="FE298" s="71">
        <f t="shared" si="1642"/>
        <v>0.9996932362168498</v>
      </c>
      <c r="FF298" s="71">
        <f t="shared" si="1643"/>
        <v>0.99815713579004284</v>
      </c>
      <c r="FG298" s="71">
        <f t="shared" si="1486"/>
        <v>0.99994917675899164</v>
      </c>
      <c r="FH298" s="71"/>
      <c r="FI298" s="71">
        <f t="shared" si="1644"/>
        <v>1.0084428643489194</v>
      </c>
      <c r="FJ298" s="71">
        <f t="shared" si="1645"/>
        <v>1.0897904335585509</v>
      </c>
      <c r="FK298" s="71">
        <f t="shared" si="1487"/>
        <v>1.0319717197263549</v>
      </c>
      <c r="FM298" s="71">
        <f t="shared" si="1646"/>
        <v>1.0099129350720322</v>
      </c>
      <c r="FN298" s="71">
        <f t="shared" si="1647"/>
        <v>1.0274517538767145</v>
      </c>
      <c r="FO298" s="71">
        <f t="shared" si="1488"/>
        <v>1.0080703063851311</v>
      </c>
      <c r="FQ298" s="238"/>
      <c r="GB298" s="118">
        <f t="shared" si="1570"/>
        <v>0.28189603376466782</v>
      </c>
      <c r="GC298" s="118">
        <f t="shared" si="1567"/>
        <v>0.34180325530562972</v>
      </c>
      <c r="GD298" s="118">
        <f t="shared" si="1568"/>
        <v>0.22169853623696273</v>
      </c>
      <c r="GE298" s="118">
        <f t="shared" si="1569"/>
        <v>0.15460217469273974</v>
      </c>
    </row>
    <row r="299" spans="1:187" x14ac:dyDescent="0.2">
      <c r="A299" s="75" t="s">
        <v>79</v>
      </c>
      <c r="B299" s="50">
        <f t="shared" si="1576"/>
        <v>1990</v>
      </c>
      <c r="D299" s="79">
        <f>Northeast!D299</f>
        <v>1816.2160000000001</v>
      </c>
      <c r="E299" s="79">
        <f>Midwest!D299</f>
        <v>2248.4380000000001</v>
      </c>
      <c r="F299" s="79">
        <f>South!D300</f>
        <v>1370.684</v>
      </c>
      <c r="G299" s="79">
        <f>West!D300</f>
        <v>1106.298</v>
      </c>
      <c r="H299" s="79">
        <f t="shared" si="1571"/>
        <v>6541.6360000000004</v>
      </c>
      <c r="I299" s="118">
        <f t="shared" si="1489"/>
        <v>0.2212156487122193</v>
      </c>
      <c r="J299" s="321">
        <f t="shared" ref="J299:M318" si="1652">J56</f>
        <v>19027.225169084799</v>
      </c>
      <c r="K299" s="321">
        <f t="shared" si="1652"/>
        <v>22594.960403848512</v>
      </c>
      <c r="L299" s="321">
        <f t="shared" si="1652"/>
        <v>32104.297860526833</v>
      </c>
      <c r="M299" s="321">
        <f t="shared" si="1652"/>
        <v>19079.91580510831</v>
      </c>
      <c r="N299" s="321">
        <f t="shared" si="1581"/>
        <v>92806.399238568454</v>
      </c>
      <c r="P299" s="84">
        <f t="shared" ref="P299:S318" si="1653">P56</f>
        <v>32.67223968353165</v>
      </c>
      <c r="Q299" s="84">
        <f t="shared" si="1653"/>
        <v>36.861312261546871</v>
      </c>
      <c r="R299" s="84">
        <f t="shared" si="1653"/>
        <v>49.692743410475757</v>
      </c>
      <c r="S299" s="84">
        <f t="shared" si="1653"/>
        <v>27.608578423838036</v>
      </c>
      <c r="T299" s="79">
        <f t="shared" si="1582"/>
        <v>146.83487377939232</v>
      </c>
      <c r="V299" s="84">
        <f t="shared" si="1607"/>
        <v>95.45354006484169</v>
      </c>
      <c r="W299" s="84">
        <f t="shared" si="1608"/>
        <v>99.510597045216883</v>
      </c>
      <c r="X299" s="84">
        <f t="shared" si="1609"/>
        <v>42.69471975231378</v>
      </c>
      <c r="Y299" s="84">
        <f t="shared" si="1610"/>
        <v>57.982331332081046</v>
      </c>
      <c r="Z299" s="84">
        <f t="shared" si="1611"/>
        <v>70.486906653753991</v>
      </c>
      <c r="AC299" s="84">
        <f t="shared" si="1583"/>
        <v>55.588965359955374</v>
      </c>
      <c r="AD299" s="84">
        <f t="shared" si="1584"/>
        <v>60.997231570226397</v>
      </c>
      <c r="AE299" s="84">
        <f t="shared" si="1585"/>
        <v>27.583182290375323</v>
      </c>
      <c r="AF299" s="84">
        <f t="shared" si="1586"/>
        <v>40.07080636374927</v>
      </c>
      <c r="AG299" s="84">
        <f t="shared" si="1587"/>
        <v>44.550969613855401</v>
      </c>
      <c r="AI299" s="74">
        <f t="shared" si="1588"/>
        <v>60.063794748325904</v>
      </c>
      <c r="AJ299" s="74">
        <f t="shared" si="1589"/>
        <v>64.281083654143416</v>
      </c>
      <c r="AK299" s="74">
        <f t="shared" si="1590"/>
        <v>30.299757247449989</v>
      </c>
      <c r="AL299" s="74">
        <f t="shared" si="1591"/>
        <v>39.399140451056653</v>
      </c>
      <c r="AM299" s="74">
        <f t="shared" si="1592"/>
        <v>47.164109849561747</v>
      </c>
      <c r="AO299" s="118">
        <f>Northeast!V299</f>
        <v>0.92549872336370731</v>
      </c>
      <c r="AP299" s="118">
        <f>Midwest!V299</f>
        <v>0.94891417665599131</v>
      </c>
      <c r="AQ299" s="118">
        <f>South!V300</f>
        <v>0.9103433425261751</v>
      </c>
      <c r="AR299" s="118">
        <f>West!V300</f>
        <v>1.0170477301028176</v>
      </c>
      <c r="AS299" s="118">
        <f t="shared" si="1612"/>
        <v>0.94459473010215989</v>
      </c>
      <c r="AU299" s="124">
        <f t="shared" si="1613"/>
        <v>1717.1310789245877</v>
      </c>
      <c r="AV299" s="124">
        <f t="shared" si="1614"/>
        <v>1631.3953024351583</v>
      </c>
      <c r="AW299" s="124">
        <f t="shared" si="1615"/>
        <v>1547.8533007125636</v>
      </c>
      <c r="AX299" s="124">
        <f t="shared" si="1616"/>
        <v>1446.9968686364082</v>
      </c>
      <c r="AY299" s="124">
        <f t="shared" si="1617"/>
        <v>1582.163245035917</v>
      </c>
      <c r="BB299" s="71">
        <f t="shared" si="1474"/>
        <v>0.95082820745371743</v>
      </c>
      <c r="BC299" s="71">
        <f t="shared" si="1475"/>
        <v>0.93677259059042572</v>
      </c>
      <c r="BD299" s="71">
        <f t="shared" si="1476"/>
        <v>0.85571087076603303</v>
      </c>
      <c r="BE299" s="71">
        <f t="shared" si="1477"/>
        <v>0.88945151461423144</v>
      </c>
      <c r="BF299" s="71"/>
      <c r="BG299" s="71"/>
      <c r="BH299" s="71"/>
      <c r="BI299" s="71"/>
      <c r="BJ299" s="71"/>
      <c r="BK299" s="71"/>
      <c r="BL299" s="71"/>
      <c r="BM299" s="71"/>
      <c r="BN299" s="71"/>
      <c r="BO299" s="71"/>
      <c r="BP299" s="71">
        <f t="shared" si="1593"/>
        <v>0.89145621741980452</v>
      </c>
      <c r="BQ299" s="147">
        <f>Northeast!AK299</f>
        <v>0.95047031446321406</v>
      </c>
      <c r="BR299" s="147">
        <f>Midwest!AK299</f>
        <v>0.93794566591328843</v>
      </c>
      <c r="BS299" s="147">
        <f>South!AK300</f>
        <v>0.852197177663368</v>
      </c>
      <c r="BT299" s="147">
        <f>West!AK300</f>
        <v>0.88957991685923443</v>
      </c>
      <c r="BU299" s="72"/>
      <c r="BV299" s="147">
        <f>Northeast!AH299</f>
        <v>1.0003765430493274</v>
      </c>
      <c r="BW299" s="147">
        <f>Midwest!AH299</f>
        <v>0.99874931420284307</v>
      </c>
      <c r="BX299" s="147">
        <f>South!AH300</f>
        <v>1.0041230987320322</v>
      </c>
      <c r="BY299" s="147">
        <f>West!AH300</f>
        <v>0.99985565968546575</v>
      </c>
      <c r="CA299" s="147">
        <f>Northeast!AI299</f>
        <v>1.0378294818203675</v>
      </c>
      <c r="CB299" s="147">
        <f>Midwest!AI299</f>
        <v>1.0406406614582642</v>
      </c>
      <c r="CC299" s="147">
        <f>South!AI300</f>
        <v>1.0454432280593133</v>
      </c>
      <c r="CD299" s="147">
        <f>West!AI300</f>
        <v>1.0390902123778332</v>
      </c>
      <c r="CF299" s="147">
        <f>Northeast!AJ299</f>
        <v>0.91486012284506391</v>
      </c>
      <c r="CG299" s="147">
        <f>Midwest!AJ299</f>
        <v>0.91586154472992809</v>
      </c>
      <c r="CH299" s="147">
        <f>South!AJ300</f>
        <v>0.88341608003387095</v>
      </c>
      <c r="CI299" s="147">
        <f>West!AJ300</f>
        <v>0.93220087152657161</v>
      </c>
      <c r="CK299" s="73">
        <f t="shared" si="1478"/>
        <v>1.0686544308877428</v>
      </c>
      <c r="CL299" s="73">
        <f t="shared" si="1479"/>
        <v>0.85896381009086054</v>
      </c>
      <c r="CM299" s="73">
        <f t="shared" si="1594"/>
        <v>0.9903680493963013</v>
      </c>
      <c r="CN299" s="73">
        <f t="shared" si="1595"/>
        <v>1.0005906848477908</v>
      </c>
      <c r="CO299" s="73">
        <f t="shared" si="1596"/>
        <v>1.0406665091092175</v>
      </c>
      <c r="CP299" s="73">
        <f t="shared" si="1597"/>
        <v>0.91181772364982738</v>
      </c>
      <c r="CQ299" s="73">
        <f t="shared" si="1598"/>
        <v>0.91348660242470259</v>
      </c>
      <c r="CR299" s="73">
        <f t="shared" si="1599"/>
        <v>0.91793548162581573</v>
      </c>
      <c r="CS299" s="73">
        <f t="shared" si="1600"/>
        <v>0.91793548162581573</v>
      </c>
      <c r="CT299" s="73"/>
      <c r="CU299" s="73">
        <f t="shared" si="1601"/>
        <v>0.94031352820159586</v>
      </c>
      <c r="CV299" s="533">
        <f t="shared" si="1522"/>
        <v>0.90356854955049803</v>
      </c>
      <c r="CW299" s="71">
        <f t="shared" si="1523"/>
        <v>0.95063491366335495</v>
      </c>
      <c r="CX299" s="53"/>
      <c r="CZ299" s="71">
        <f t="shared" si="1572"/>
        <v>0.27763941619497018</v>
      </c>
      <c r="DA299" s="71">
        <f t="shared" si="1573"/>
        <v>0.3437118788021834</v>
      </c>
      <c r="DB299" s="71">
        <f t="shared" si="1574"/>
        <v>0.2095322943679532</v>
      </c>
      <c r="DC299" s="71">
        <f t="shared" si="1575"/>
        <v>0.16911641063489316</v>
      </c>
      <c r="DE299" s="71">
        <f t="shared" si="1602"/>
        <v>0.27877025384366066</v>
      </c>
      <c r="DF299" s="71">
        <f t="shared" si="1603"/>
        <v>0.34565165650379376</v>
      </c>
      <c r="DG299" s="71">
        <f t="shared" si="1604"/>
        <v>0.21352503099234404</v>
      </c>
      <c r="DH299" s="71">
        <f t="shared" si="1605"/>
        <v>0.16191910205071242</v>
      </c>
      <c r="DI299" s="71">
        <f t="shared" si="1606"/>
        <v>0.99986604339051088</v>
      </c>
      <c r="DJ299" s="71"/>
      <c r="DK299" s="71">
        <f t="shared" si="1577"/>
        <v>0.27880760196471965</v>
      </c>
      <c r="DL299" s="71">
        <f t="shared" si="1578"/>
        <v>0.34569796503109662</v>
      </c>
      <c r="DM299" s="71">
        <f t="shared" si="1579"/>
        <v>0.21355363791362303</v>
      </c>
      <c r="DN299" s="71">
        <f t="shared" si="1580"/>
        <v>0.16194079509056072</v>
      </c>
      <c r="DQ299" s="71">
        <f t="shared" si="1618"/>
        <v>-2.5642161223648732E-2</v>
      </c>
      <c r="DR299" s="71">
        <f t="shared" si="1619"/>
        <v>-6.0044312551581727E-2</v>
      </c>
      <c r="DS299" s="71">
        <f t="shared" si="1620"/>
        <v>-5.6623039653444916E-2</v>
      </c>
      <c r="DT299" s="71">
        <f t="shared" si="1621"/>
        <v>-0.10728381260839444</v>
      </c>
      <c r="DV299" s="71">
        <f t="shared" si="1622"/>
        <v>0.20502061630656898</v>
      </c>
      <c r="DW299" s="71">
        <f t="shared" si="1623"/>
        <v>0.24346338818475036</v>
      </c>
      <c r="DX299" s="71">
        <f t="shared" si="1624"/>
        <v>0.34592763132636373</v>
      </c>
      <c r="DY299" s="71">
        <f t="shared" si="1625"/>
        <v>0.20558836418231691</v>
      </c>
      <c r="DZ299" s="71"/>
      <c r="EB299" s="71">
        <f t="shared" si="1648"/>
        <v>-5.9839494333741531E-3</v>
      </c>
      <c r="EC299" s="71">
        <f t="shared" si="1649"/>
        <v>-4.0033825935293687E-3</v>
      </c>
      <c r="ED299" s="71">
        <f t="shared" si="1650"/>
        <v>-4.3296842153937544E-3</v>
      </c>
      <c r="EE299" s="71">
        <f t="shared" si="1651"/>
        <v>1.8201396222298633E-2</v>
      </c>
      <c r="EG299" s="71">
        <f t="shared" si="1626"/>
        <v>-6.6269861751739267E-4</v>
      </c>
      <c r="EH299" s="71">
        <f t="shared" si="1627"/>
        <v>1.0908809992168098E-3</v>
      </c>
      <c r="EI299" s="71">
        <f t="shared" si="1628"/>
        <v>6.6557962610671228E-4</v>
      </c>
      <c r="EJ299" s="71">
        <f t="shared" si="1629"/>
        <v>1.8948166515065056E-3</v>
      </c>
      <c r="EL299" s="71">
        <f t="shared" si="1630"/>
        <v>7.4649611294893177E-3</v>
      </c>
      <c r="EM299" s="71">
        <f t="shared" si="1631"/>
        <v>6.4528806547967579E-3</v>
      </c>
      <c r="EN299" s="71">
        <f t="shared" si="1632"/>
        <v>1.0892210085387696E-2</v>
      </c>
      <c r="EO299" s="71">
        <f t="shared" si="1633"/>
        <v>1.0818842743166929E-2</v>
      </c>
      <c r="EQ299" s="71">
        <f t="shared" si="1634"/>
        <v>-0.13302334214680797</v>
      </c>
      <c r="ER299" s="71">
        <f t="shared" si="1635"/>
        <v>-0.10446417553273921</v>
      </c>
      <c r="ES299" s="71">
        <f t="shared" si="1636"/>
        <v>-0.13796256449210245</v>
      </c>
      <c r="ET299" s="71">
        <f t="shared" si="1637"/>
        <v>1.4266266596168529E-2</v>
      </c>
      <c r="EW299" s="71">
        <f t="shared" si="1638"/>
        <v>0.94424264359122156</v>
      </c>
      <c r="EX299" s="71">
        <f t="shared" si="1639"/>
        <v>0.55191664824998088</v>
      </c>
      <c r="EY299" s="71">
        <f t="shared" si="1484"/>
        <v>0.91348660242470259</v>
      </c>
      <c r="EZ299" s="71"/>
      <c r="FA299" s="71">
        <f t="shared" si="1640"/>
        <v>0.99897112660672016</v>
      </c>
      <c r="FB299" s="71">
        <f t="shared" si="1641"/>
        <v>0.95854378579047861</v>
      </c>
      <c r="FC299" s="71">
        <f t="shared" si="1485"/>
        <v>0.9903680493963013</v>
      </c>
      <c r="FD299" s="71"/>
      <c r="FE299" s="71">
        <f t="shared" si="1642"/>
        <v>1.0006415406939764</v>
      </c>
      <c r="FF299" s="71">
        <f t="shared" si="1643"/>
        <v>0.998797494211635</v>
      </c>
      <c r="FG299" s="71">
        <f t="shared" si="1486"/>
        <v>1.0005906848477908</v>
      </c>
      <c r="FH299" s="71"/>
      <c r="FI299" s="71">
        <f t="shared" si="1644"/>
        <v>1.0084254143952396</v>
      </c>
      <c r="FJ299" s="71">
        <f t="shared" si="1645"/>
        <v>1.0989723695652496</v>
      </c>
      <c r="FK299" s="71">
        <f t="shared" si="1487"/>
        <v>1.0406665091092175</v>
      </c>
      <c r="FM299" s="71">
        <f t="shared" si="1646"/>
        <v>0.90451798636896807</v>
      </c>
      <c r="FN299" s="71">
        <f t="shared" si="1647"/>
        <v>0.92934859150783033</v>
      </c>
      <c r="FO299" s="71">
        <f t="shared" si="1488"/>
        <v>0.91181772364982738</v>
      </c>
      <c r="FQ299" s="238"/>
      <c r="GB299" s="118">
        <f t="shared" si="1570"/>
        <v>0.28309146105705391</v>
      </c>
      <c r="GC299" s="118">
        <f t="shared" si="1567"/>
        <v>0.34193198722071577</v>
      </c>
      <c r="GD299" s="118">
        <f t="shared" si="1568"/>
        <v>0.21901832339977836</v>
      </c>
      <c r="GE299" s="118">
        <f t="shared" si="1569"/>
        <v>0.15595822832245199</v>
      </c>
    </row>
    <row r="300" spans="1:187" x14ac:dyDescent="0.2">
      <c r="A300" s="75" t="s">
        <v>79</v>
      </c>
      <c r="B300" s="50">
        <f t="shared" si="1576"/>
        <v>1991</v>
      </c>
      <c r="D300" s="79">
        <f>Northeast!D300</f>
        <v>1801.961</v>
      </c>
      <c r="E300" s="79">
        <f>Midwest!D300</f>
        <v>2363.9540000000002</v>
      </c>
      <c r="F300" s="79">
        <f>South!D301</f>
        <v>1412.0840000000001</v>
      </c>
      <c r="G300" s="79">
        <f>West!D301</f>
        <v>1143.883</v>
      </c>
      <c r="H300" s="79">
        <f t="shared" si="1571"/>
        <v>6721.8819999999996</v>
      </c>
      <c r="I300" s="118">
        <f t="shared" si="1489"/>
        <v>0.22562665218640088</v>
      </c>
      <c r="J300" s="321">
        <f t="shared" si="1652"/>
        <v>19000.884583291194</v>
      </c>
      <c r="K300" s="321">
        <f t="shared" si="1652"/>
        <v>22606.047895188029</v>
      </c>
      <c r="L300" s="321">
        <f t="shared" si="1652"/>
        <v>32109.167070280891</v>
      </c>
      <c r="M300" s="321">
        <f t="shared" si="1652"/>
        <v>19514.549385619026</v>
      </c>
      <c r="N300" s="321">
        <f t="shared" si="1581"/>
        <v>93230.648934379147</v>
      </c>
      <c r="P300" s="84">
        <f t="shared" si="1653"/>
        <v>32.803248557776286</v>
      </c>
      <c r="Q300" s="84">
        <f t="shared" si="1653"/>
        <v>37.045870592262403</v>
      </c>
      <c r="R300" s="84">
        <f t="shared" si="1653"/>
        <v>50.135835752022828</v>
      </c>
      <c r="S300" s="84">
        <f t="shared" si="1653"/>
        <v>28.48089961514729</v>
      </c>
      <c r="T300" s="79">
        <f t="shared" si="1582"/>
        <v>148.46585451720881</v>
      </c>
      <c r="V300" s="84">
        <f t="shared" si="1607"/>
        <v>94.835637367356597</v>
      </c>
      <c r="W300" s="84">
        <f t="shared" si="1608"/>
        <v>104.57175048731965</v>
      </c>
      <c r="X300" s="84">
        <f t="shared" si="1609"/>
        <v>43.977596706548489</v>
      </c>
      <c r="Y300" s="84">
        <f t="shared" si="1610"/>
        <v>58.61693126478076</v>
      </c>
      <c r="Z300" s="84">
        <f t="shared" si="1611"/>
        <v>72.099487419970984</v>
      </c>
      <c r="AC300" s="84">
        <f t="shared" si="1583"/>
        <v>54.93239478480951</v>
      </c>
      <c r="AD300" s="84">
        <f t="shared" si="1584"/>
        <v>63.811538565751725</v>
      </c>
      <c r="AE300" s="84">
        <f t="shared" si="1585"/>
        <v>28.165163277307624</v>
      </c>
      <c r="AF300" s="84">
        <f t="shared" si="1586"/>
        <v>40.163162521440753</v>
      </c>
      <c r="AG300" s="84">
        <f t="shared" si="1587"/>
        <v>45.275609141635059</v>
      </c>
      <c r="AI300" s="74">
        <f t="shared" si="1588"/>
        <v>58.257068637257717</v>
      </c>
      <c r="AJ300" s="74">
        <f t="shared" si="1589"/>
        <v>65.650124806308796</v>
      </c>
      <c r="AK300" s="74">
        <f t="shared" si="1590"/>
        <v>29.285308602570023</v>
      </c>
      <c r="AL300" s="74">
        <f t="shared" si="1591"/>
        <v>39.667427425498232</v>
      </c>
      <c r="AM300" s="74">
        <f t="shared" si="1592"/>
        <v>46.752127577144343</v>
      </c>
      <c r="AO300" s="118">
        <f>Northeast!V300</f>
        <v>0.94293097936064108</v>
      </c>
      <c r="AP300" s="118">
        <f>Midwest!V300</f>
        <v>0.97199416991237175</v>
      </c>
      <c r="AQ300" s="118">
        <f>South!V301</f>
        <v>0.96175060538156332</v>
      </c>
      <c r="AR300" s="118">
        <f>West!V301</f>
        <v>1.0124972837442909</v>
      </c>
      <c r="AS300" s="118">
        <f t="shared" si="1612"/>
        <v>0.9684181552364024</v>
      </c>
      <c r="AU300" s="124">
        <f t="shared" si="1613"/>
        <v>1726.4063898699999</v>
      </c>
      <c r="AV300" s="124">
        <f t="shared" si="1614"/>
        <v>1638.7592720330415</v>
      </c>
      <c r="AW300" s="124">
        <f t="shared" si="1615"/>
        <v>1561.4181346493656</v>
      </c>
      <c r="AX300" s="124">
        <f t="shared" si="1616"/>
        <v>1459.4700114436612</v>
      </c>
      <c r="AY300" s="124">
        <f t="shared" si="1617"/>
        <v>1592.4575900110622</v>
      </c>
      <c r="BB300" s="71">
        <f t="shared" si="1474"/>
        <v>0.92222718154876204</v>
      </c>
      <c r="BC300" s="71">
        <f t="shared" si="1475"/>
        <v>0.95672372012705731</v>
      </c>
      <c r="BD300" s="71">
        <f t="shared" si="1476"/>
        <v>0.82706131010558537</v>
      </c>
      <c r="BE300" s="71">
        <f t="shared" si="1477"/>
        <v>0.89550820146162013</v>
      </c>
      <c r="BF300" s="71"/>
      <c r="BG300" s="71"/>
      <c r="BH300" s="71"/>
      <c r="BI300" s="71"/>
      <c r="BJ300" s="71"/>
      <c r="BK300" s="71"/>
      <c r="BL300" s="71"/>
      <c r="BM300" s="71"/>
      <c r="BN300" s="71"/>
      <c r="BO300" s="71"/>
      <c r="BP300" s="71">
        <f t="shared" si="1593"/>
        <v>0.93475963541298235</v>
      </c>
      <c r="BQ300" s="147">
        <f>Northeast!AK300</f>
        <v>0.92268565016641779</v>
      </c>
      <c r="BR300" s="147">
        <f>Midwest!AK300</f>
        <v>0.95689342202068894</v>
      </c>
      <c r="BS300" s="147">
        <f>South!AK301</f>
        <v>0.82313245771297017</v>
      </c>
      <c r="BT300" s="147">
        <f>West!AK301</f>
        <v>0.89396460267737288</v>
      </c>
      <c r="BU300" s="72"/>
      <c r="BV300" s="147">
        <f>Northeast!AH300</f>
        <v>0.99950311504511524</v>
      </c>
      <c r="BW300" s="147">
        <f>Midwest!AH300</f>
        <v>0.99982265329688114</v>
      </c>
      <c r="BX300" s="147">
        <f>South!AH301</f>
        <v>1.004773050018622</v>
      </c>
      <c r="BY300" s="147">
        <f>West!AH301</f>
        <v>1.0017266889311101</v>
      </c>
      <c r="CA300" s="147">
        <f>Northeast!AI300</f>
        <v>1.0434354552200387</v>
      </c>
      <c r="CB300" s="147">
        <f>Midwest!AI300</f>
        <v>1.0453380184886913</v>
      </c>
      <c r="CC300" s="147">
        <f>South!AI301</f>
        <v>1.054605119417138</v>
      </c>
      <c r="CD300" s="147">
        <f>West!AI301</f>
        <v>1.0480471914076643</v>
      </c>
      <c r="CF300" s="147">
        <f>Northeast!AJ300</f>
        <v>0.9320919951969332</v>
      </c>
      <c r="CG300" s="147">
        <f>Midwest!AJ300</f>
        <v>0.93813761436420873</v>
      </c>
      <c r="CH300" s="147">
        <f>South!AJ301</f>
        <v>0.93330275522057071</v>
      </c>
      <c r="CI300" s="147">
        <f>West!AJ301</f>
        <v>0.92803004459711713</v>
      </c>
      <c r="CK300" s="73">
        <f t="shared" si="1478"/>
        <v>1.0735396146784146</v>
      </c>
      <c r="CL300" s="73">
        <f t="shared" si="1479"/>
        <v>0.87861495644961796</v>
      </c>
      <c r="CM300" s="73">
        <f t="shared" si="1594"/>
        <v>0.98946202010170081</v>
      </c>
      <c r="CN300" s="73">
        <f t="shared" si="1595"/>
        <v>1.0011792825028547</v>
      </c>
      <c r="CO300" s="73">
        <f t="shared" si="1596"/>
        <v>1.0472670642079536</v>
      </c>
      <c r="CP300" s="73">
        <f t="shared" si="1597"/>
        <v>0.9341639364755201</v>
      </c>
      <c r="CQ300" s="73">
        <f t="shared" si="1598"/>
        <v>0.90658194626196731</v>
      </c>
      <c r="CR300" s="73">
        <f t="shared" si="1599"/>
        <v>0.94322796179761448</v>
      </c>
      <c r="CS300" s="73">
        <f t="shared" si="1600"/>
        <v>0.94322796179761492</v>
      </c>
      <c r="CT300" s="73"/>
      <c r="CU300" s="73">
        <f t="shared" si="1601"/>
        <v>0.96915117278954921</v>
      </c>
      <c r="CV300" s="533">
        <f t="shared" si="1522"/>
        <v>0.92540976978256895</v>
      </c>
      <c r="CW300" s="71">
        <f t="shared" si="1523"/>
        <v>0.94943341332570319</v>
      </c>
      <c r="CX300" s="53"/>
      <c r="CZ300" s="71">
        <f t="shared" si="1572"/>
        <v>0.26807388168968155</v>
      </c>
      <c r="DA300" s="71">
        <f t="shared" si="1573"/>
        <v>0.35168037760853288</v>
      </c>
      <c r="DB300" s="71">
        <f t="shared" si="1574"/>
        <v>0.21007271475458811</v>
      </c>
      <c r="DC300" s="71">
        <f t="shared" si="1575"/>
        <v>0.17017302594719755</v>
      </c>
      <c r="DE300" s="71">
        <f t="shared" si="1602"/>
        <v>0.27282870174344981</v>
      </c>
      <c r="DF300" s="71">
        <f t="shared" si="1603"/>
        <v>0.34768090916982219</v>
      </c>
      <c r="DG300" s="71">
        <f t="shared" si="1604"/>
        <v>0.20980238855759392</v>
      </c>
      <c r="DH300" s="71">
        <f t="shared" si="1605"/>
        <v>0.16964416987098191</v>
      </c>
      <c r="DI300" s="71">
        <f t="shared" si="1606"/>
        <v>0.99995616934184772</v>
      </c>
      <c r="DJ300" s="71"/>
      <c r="DK300" s="71">
        <f t="shared" si="1577"/>
        <v>0.2728406605291715</v>
      </c>
      <c r="DL300" s="71">
        <f t="shared" si="1578"/>
        <v>0.34769614892086642</v>
      </c>
      <c r="DM300" s="71">
        <f t="shared" si="1579"/>
        <v>0.20981158473744094</v>
      </c>
      <c r="DN300" s="71">
        <f t="shared" si="1580"/>
        <v>0.16965160581252126</v>
      </c>
      <c r="DQ300" s="71">
        <f t="shared" si="1618"/>
        <v>-2.9668327484813347E-2</v>
      </c>
      <c r="DR300" s="71">
        <f t="shared" si="1619"/>
        <v>1.9999996638773374E-2</v>
      </c>
      <c r="DS300" s="71">
        <f t="shared" si="1620"/>
        <v>-3.4700796536020949E-2</v>
      </c>
      <c r="DT300" s="71">
        <f t="shared" si="1621"/>
        <v>4.9168323005210875E-3</v>
      </c>
      <c r="DV300" s="71">
        <f t="shared" si="1622"/>
        <v>0.20380513061391498</v>
      </c>
      <c r="DW300" s="71">
        <f t="shared" si="1623"/>
        <v>0.24247442395364432</v>
      </c>
      <c r="DX300" s="71">
        <f t="shared" si="1624"/>
        <v>0.34440570174386631</v>
      </c>
      <c r="DY300" s="71">
        <f t="shared" si="1625"/>
        <v>0.20931474368857433</v>
      </c>
      <c r="DZ300" s="71"/>
      <c r="EB300" s="71">
        <f t="shared" si="1648"/>
        <v>-5.9462462098850682E-3</v>
      </c>
      <c r="EC300" s="71">
        <f t="shared" si="1649"/>
        <v>-4.070338104190596E-3</v>
      </c>
      <c r="ED300" s="71">
        <f t="shared" si="1650"/>
        <v>-4.4092671621734237E-3</v>
      </c>
      <c r="EE300" s="71">
        <f t="shared" si="1651"/>
        <v>1.7963132285804161E-2</v>
      </c>
      <c r="EG300" s="71">
        <f t="shared" si="1626"/>
        <v>-8.7348061790636349E-4</v>
      </c>
      <c r="EH300" s="71">
        <f t="shared" si="1627"/>
        <v>1.0741061264597819E-3</v>
      </c>
      <c r="EI300" s="71">
        <f t="shared" si="1628"/>
        <v>6.4707308008151896E-4</v>
      </c>
      <c r="EJ300" s="71">
        <f t="shared" si="1629"/>
        <v>1.8695506501733938E-3</v>
      </c>
      <c r="EL300" s="71">
        <f t="shared" si="1630"/>
        <v>5.3870959505269269E-3</v>
      </c>
      <c r="EM300" s="71">
        <f t="shared" si="1631"/>
        <v>4.5037516592034699E-3</v>
      </c>
      <c r="EN300" s="71">
        <f t="shared" si="1632"/>
        <v>8.7254652933920571E-3</v>
      </c>
      <c r="EO300" s="71">
        <f t="shared" si="1633"/>
        <v>8.5830803485759683E-3</v>
      </c>
      <c r="EQ300" s="71">
        <f t="shared" si="1634"/>
        <v>1.8660334725246926E-2</v>
      </c>
      <c r="ER300" s="71">
        <f t="shared" si="1635"/>
        <v>2.4031447446963304E-2</v>
      </c>
      <c r="ES300" s="71">
        <f t="shared" si="1636"/>
        <v>5.4933343259892561E-2</v>
      </c>
      <c r="ET300" s="71">
        <f t="shared" si="1637"/>
        <v>-4.4842109463595408E-3</v>
      </c>
      <c r="EW300" s="71">
        <f t="shared" si="1638"/>
        <v>0.9924414259120955</v>
      </c>
      <c r="EX300" s="71">
        <f t="shared" si="1639"/>
        <v>0.54774494537383545</v>
      </c>
      <c r="EY300" s="71">
        <f t="shared" si="1484"/>
        <v>0.90658194626196731</v>
      </c>
      <c r="EZ300" s="71"/>
      <c r="FA300" s="71">
        <f t="shared" si="1640"/>
        <v>0.99908515900209749</v>
      </c>
      <c r="FB300" s="71">
        <f t="shared" si="1641"/>
        <v>0.95766687063695277</v>
      </c>
      <c r="FC300" s="71">
        <f t="shared" si="1485"/>
        <v>0.98946202010170081</v>
      </c>
      <c r="FD300" s="71"/>
      <c r="FE300" s="71">
        <f t="shared" si="1642"/>
        <v>1.0005882501845933</v>
      </c>
      <c r="FF300" s="71">
        <f t="shared" si="1643"/>
        <v>0.99938503702197634</v>
      </c>
      <c r="FG300" s="71">
        <f t="shared" si="1486"/>
        <v>1.0011792825028547</v>
      </c>
      <c r="FH300" s="71"/>
      <c r="FI300" s="71">
        <f t="shared" si="1644"/>
        <v>1.006342622772002</v>
      </c>
      <c r="FJ300" s="71">
        <f t="shared" si="1645"/>
        <v>1.1059427367422552</v>
      </c>
      <c r="FK300" s="71">
        <f t="shared" si="1487"/>
        <v>1.0472670642079536</v>
      </c>
      <c r="FM300" s="71">
        <f t="shared" si="1646"/>
        <v>1.0245073244861322</v>
      </c>
      <c r="FN300" s="71">
        <f t="shared" si="1647"/>
        <v>0.9521244390006427</v>
      </c>
      <c r="FO300" s="71">
        <f t="shared" si="1488"/>
        <v>0.9341639364755201</v>
      </c>
      <c r="FQ300" s="238"/>
      <c r="GB300" s="118">
        <f t="shared" si="1570"/>
        <v>0.27974132884713565</v>
      </c>
      <c r="GC300" s="118">
        <f t="shared" si="1567"/>
        <v>0.34346894810753742</v>
      </c>
      <c r="GD300" s="118">
        <f t="shared" si="1568"/>
        <v>0.21678973660825207</v>
      </c>
      <c r="GE300" s="118">
        <f t="shared" si="1569"/>
        <v>0.1599999864370748</v>
      </c>
    </row>
    <row r="301" spans="1:187" x14ac:dyDescent="0.2">
      <c r="A301" s="75" t="s">
        <v>79</v>
      </c>
      <c r="B301" s="50">
        <f t="shared" si="1576"/>
        <v>1992</v>
      </c>
      <c r="D301" s="79">
        <f>Northeast!D301</f>
        <v>1984.0450000000001</v>
      </c>
      <c r="E301" s="79">
        <f>Midwest!D301</f>
        <v>2383.7629999999999</v>
      </c>
      <c r="F301" s="79">
        <f>South!D302</f>
        <v>1469.739</v>
      </c>
      <c r="G301" s="79">
        <f>West!D302</f>
        <v>1085.2139999999999</v>
      </c>
      <c r="H301" s="79">
        <f t="shared" si="1571"/>
        <v>6922.7610000000004</v>
      </c>
      <c r="I301" s="118">
        <f t="shared" si="1489"/>
        <v>0.22114885113932392</v>
      </c>
      <c r="J301" s="321">
        <f t="shared" si="1652"/>
        <v>19073.436365040077</v>
      </c>
      <c r="K301" s="321">
        <f t="shared" si="1652"/>
        <v>22974.002153418216</v>
      </c>
      <c r="L301" s="321">
        <f t="shared" si="1652"/>
        <v>32936.932679051264</v>
      </c>
      <c r="M301" s="321">
        <f t="shared" si="1652"/>
        <v>19793.613235969769</v>
      </c>
      <c r="N301" s="321">
        <f t="shared" si="1581"/>
        <v>94777.984433479316</v>
      </c>
      <c r="P301" s="84">
        <f t="shared" si="1653"/>
        <v>33.123810811152985</v>
      </c>
      <c r="Q301" s="84">
        <f t="shared" si="1653"/>
        <v>38.013526848234868</v>
      </c>
      <c r="R301" s="84">
        <f t="shared" si="1653"/>
        <v>51.871601639980831</v>
      </c>
      <c r="S301" s="84">
        <f t="shared" si="1653"/>
        <v>29.166554621733042</v>
      </c>
      <c r="T301" s="79">
        <f t="shared" si="1582"/>
        <v>152.17549392110172</v>
      </c>
      <c r="V301" s="84">
        <f t="shared" si="1607"/>
        <v>104.02137098045841</v>
      </c>
      <c r="W301" s="84">
        <f t="shared" si="1608"/>
        <v>103.75915280591757</v>
      </c>
      <c r="X301" s="84">
        <f t="shared" si="1609"/>
        <v>44.622825516924706</v>
      </c>
      <c r="Y301" s="84">
        <f t="shared" si="1610"/>
        <v>54.826472916420549</v>
      </c>
      <c r="Z301" s="84">
        <f t="shared" si="1611"/>
        <v>73.041867701447003</v>
      </c>
      <c r="AC301" s="84">
        <f t="shared" si="1583"/>
        <v>59.89784844840257</v>
      </c>
      <c r="AD301" s="84">
        <f t="shared" si="1584"/>
        <v>62.708283015068048</v>
      </c>
      <c r="AE301" s="84">
        <f t="shared" si="1585"/>
        <v>28.334174259758662</v>
      </c>
      <c r="AF301" s="84">
        <f t="shared" si="1586"/>
        <v>37.207480076901788</v>
      </c>
      <c r="AG301" s="84">
        <f t="shared" si="1587"/>
        <v>45.491956829719491</v>
      </c>
      <c r="AI301" s="74">
        <f t="shared" si="1588"/>
        <v>57.338079965479771</v>
      </c>
      <c r="AJ301" s="74">
        <f t="shared" si="1589"/>
        <v>62.793508348649077</v>
      </c>
      <c r="AK301" s="74">
        <f t="shared" si="1590"/>
        <v>28.236448273771309</v>
      </c>
      <c r="AL301" s="74">
        <f t="shared" si="1591"/>
        <v>38.785266539397682</v>
      </c>
      <c r="AM301" s="74">
        <f t="shared" si="1592"/>
        <v>45.225158419729127</v>
      </c>
      <c r="AO301" s="118">
        <f>Northeast!V301</f>
        <v>1.0446434286684154</v>
      </c>
      <c r="AP301" s="118">
        <f>Midwest!V301</f>
        <v>0.99864276840357713</v>
      </c>
      <c r="AQ301" s="118">
        <f>South!V302</f>
        <v>1.0034609871978173</v>
      </c>
      <c r="AR301" s="118">
        <f>West!V302</f>
        <v>0.95931995308339069</v>
      </c>
      <c r="AS301" s="118">
        <f t="shared" si="1612"/>
        <v>1.0058993361065591</v>
      </c>
      <c r="AU301" s="124">
        <f t="shared" si="1613"/>
        <v>1736.646201408468</v>
      </c>
      <c r="AV301" s="124">
        <f t="shared" si="1614"/>
        <v>1654.6323359066535</v>
      </c>
      <c r="AW301" s="124">
        <f t="shared" si="1615"/>
        <v>1574.8765115876288</v>
      </c>
      <c r="AX301" s="124">
        <f t="shared" si="1616"/>
        <v>1473.5336228925792</v>
      </c>
      <c r="AY301" s="124">
        <f t="shared" si="1617"/>
        <v>1605.5996002732818</v>
      </c>
      <c r="BB301" s="71">
        <f t="shared" si="1474"/>
        <v>0.90767931032087479</v>
      </c>
      <c r="BC301" s="71">
        <f t="shared" si="1475"/>
        <v>0.91509405480027106</v>
      </c>
      <c r="BD301" s="71">
        <f t="shared" si="1476"/>
        <v>0.7974399115597659</v>
      </c>
      <c r="BE301" s="71">
        <f t="shared" si="1477"/>
        <v>0.87559306302731132</v>
      </c>
      <c r="BF301" s="71"/>
      <c r="BG301" s="71"/>
      <c r="BH301" s="71"/>
      <c r="BI301" s="71"/>
      <c r="BJ301" s="71"/>
      <c r="BK301" s="71"/>
      <c r="BL301" s="71"/>
      <c r="BM301" s="71"/>
      <c r="BN301" s="71"/>
      <c r="BO301" s="71"/>
      <c r="BP301" s="71">
        <f t="shared" si="1593"/>
        <v>1.0935221329329727</v>
      </c>
      <c r="BQ301" s="147">
        <f>Northeast!AK301</f>
        <v>0.90852727145930179</v>
      </c>
      <c r="BR301" s="147">
        <f>Midwest!AK301</f>
        <v>0.91575674013705266</v>
      </c>
      <c r="BS301" s="147">
        <f>South!AK302</f>
        <v>0.79300548184739106</v>
      </c>
      <c r="BT301" s="147">
        <f>West!AK302</f>
        <v>0.87595935623869148</v>
      </c>
      <c r="BU301" s="72"/>
      <c r="BV301" s="147">
        <f>Northeast!AH301</f>
        <v>0.99906666407815703</v>
      </c>
      <c r="BW301" s="147">
        <f>Midwest!AH301</f>
        <v>0.99927635221480049</v>
      </c>
      <c r="BX301" s="147">
        <f>South!AH302</f>
        <v>1.00559192819455</v>
      </c>
      <c r="BY301" s="147">
        <f>West!AH302</f>
        <v>0.99958183766316167</v>
      </c>
      <c r="CA301" s="147">
        <f>Northeast!AI301</f>
        <v>1.0496243702267847</v>
      </c>
      <c r="CB301" s="147">
        <f>Midwest!AI301</f>
        <v>1.0554631890492223</v>
      </c>
      <c r="CC301" s="147">
        <f>South!AI302</f>
        <v>1.0636951081287942</v>
      </c>
      <c r="CD301" s="147">
        <f>West!AI302</f>
        <v>1.0581462879046917</v>
      </c>
      <c r="CF301" s="147">
        <f>Northeast!AJ301</f>
        <v>1.0326352607028917</v>
      </c>
      <c r="CG301" s="147">
        <f>Midwest!AJ301</f>
        <v>0.96385798737523498</v>
      </c>
      <c r="CH301" s="147">
        <f>South!AJ302</f>
        <v>0.97377937572133699</v>
      </c>
      <c r="CI301" s="147">
        <f>West!AJ302</f>
        <v>0.87928901453500152</v>
      </c>
      <c r="CK301" s="73">
        <f t="shared" si="1478"/>
        <v>1.0913569952766278</v>
      </c>
      <c r="CL301" s="73">
        <f t="shared" si="1479"/>
        <v>0.89009894114350474</v>
      </c>
      <c r="CM301" s="73">
        <f t="shared" si="1594"/>
        <v>0.98739887411129268</v>
      </c>
      <c r="CN301" s="73">
        <f t="shared" si="1595"/>
        <v>1.000689300291526</v>
      </c>
      <c r="CO301" s="73">
        <f t="shared" si="1596"/>
        <v>1.0560747286541312</v>
      </c>
      <c r="CP301" s="73">
        <f t="shared" si="1597"/>
        <v>0.97031733575577028</v>
      </c>
      <c r="CQ301" s="73">
        <f t="shared" si="1598"/>
        <v>0.87909935145900908</v>
      </c>
      <c r="CR301" s="73">
        <f t="shared" si="1599"/>
        <v>0.97141570590528303</v>
      </c>
      <c r="CS301" s="73">
        <f t="shared" si="1600"/>
        <v>0.97141570590528326</v>
      </c>
      <c r="CT301" s="73"/>
      <c r="CU301" s="73">
        <f t="shared" si="1601"/>
        <v>1.012512339664726</v>
      </c>
      <c r="CV301" s="533">
        <f t="shared" si="1522"/>
        <v>0.95875065674100413</v>
      </c>
      <c r="CW301" s="71">
        <f t="shared" si="1523"/>
        <v>0.9283946090520957</v>
      </c>
      <c r="CX301" s="53"/>
      <c r="CZ301" s="71">
        <f t="shared" si="1572"/>
        <v>0.28659735617046433</v>
      </c>
      <c r="DA301" s="71">
        <f t="shared" si="1573"/>
        <v>0.34433703546894073</v>
      </c>
      <c r="DB301" s="71">
        <f t="shared" si="1574"/>
        <v>0.21230532153283926</v>
      </c>
      <c r="DC301" s="71">
        <f t="shared" si="1575"/>
        <v>0.15676028682775556</v>
      </c>
      <c r="DE301" s="71">
        <f t="shared" si="1602"/>
        <v>0.27723248840667614</v>
      </c>
      <c r="DF301" s="71">
        <f t="shared" si="1603"/>
        <v>0.34799579348188553</v>
      </c>
      <c r="DG301" s="71">
        <f t="shared" si="1604"/>
        <v>0.21118705127606777</v>
      </c>
      <c r="DH301" s="71">
        <f t="shared" si="1605"/>
        <v>0.16337490353310483</v>
      </c>
      <c r="DI301" s="71">
        <f t="shared" si="1606"/>
        <v>0.99979023669773426</v>
      </c>
      <c r="DJ301" s="71"/>
      <c r="DK301" s="71">
        <f t="shared" si="1577"/>
        <v>0.27729065380990675</v>
      </c>
      <c r="DL301" s="71">
        <f t="shared" si="1578"/>
        <v>0.34806880554395214</v>
      </c>
      <c r="DM301" s="71">
        <f t="shared" si="1579"/>
        <v>0.21123135986365485</v>
      </c>
      <c r="DN301" s="71">
        <f t="shared" si="1580"/>
        <v>0.16340918078248631</v>
      </c>
      <c r="DQ301" s="71">
        <f t="shared" si="1618"/>
        <v>-1.546369695742845E-2</v>
      </c>
      <c r="DR301" s="71">
        <f t="shared" si="1619"/>
        <v>-4.3941256632816929E-2</v>
      </c>
      <c r="DS301" s="71">
        <f t="shared" si="1620"/>
        <v>-3.728699829288909E-2</v>
      </c>
      <c r="DT301" s="71">
        <f t="shared" si="1621"/>
        <v>-2.0346487196803553E-2</v>
      </c>
      <c r="DV301" s="71">
        <f t="shared" si="1622"/>
        <v>0.20124332121060162</v>
      </c>
      <c r="DW301" s="71">
        <f t="shared" si="1623"/>
        <v>0.24239808739067142</v>
      </c>
      <c r="DX301" s="71">
        <f t="shared" si="1624"/>
        <v>0.34751670312390232</v>
      </c>
      <c r="DY301" s="71">
        <f t="shared" si="1625"/>
        <v>0.20884188827482478</v>
      </c>
      <c r="DZ301" s="71"/>
      <c r="EB301" s="71">
        <f t="shared" si="1648"/>
        <v>-1.2649566004267603E-2</v>
      </c>
      <c r="EC301" s="71">
        <f t="shared" si="1649"/>
        <v>-3.1487272145812664E-4</v>
      </c>
      <c r="ED301" s="71">
        <f t="shared" si="1650"/>
        <v>8.9924023906185983E-3</v>
      </c>
      <c r="EE301" s="71">
        <f t="shared" si="1651"/>
        <v>-2.2616195901564197E-3</v>
      </c>
      <c r="EG301" s="71">
        <f t="shared" si="1626"/>
        <v>-4.3676330789695371E-4</v>
      </c>
      <c r="EH301" s="71">
        <f t="shared" si="1627"/>
        <v>-5.4654731373829715E-4</v>
      </c>
      <c r="EI301" s="71">
        <f t="shared" si="1628"/>
        <v>8.1465627395090002E-4</v>
      </c>
      <c r="EJ301" s="71">
        <f t="shared" si="1629"/>
        <v>-2.143449708662586E-3</v>
      </c>
      <c r="EL301" s="71">
        <f t="shared" si="1630"/>
        <v>5.9137660265393757E-3</v>
      </c>
      <c r="EM301" s="71">
        <f t="shared" si="1631"/>
        <v>9.6394165476091868E-3</v>
      </c>
      <c r="EN301" s="71">
        <f t="shared" si="1632"/>
        <v>8.5823948738435948E-3</v>
      </c>
      <c r="EO301" s="71">
        <f t="shared" si="1633"/>
        <v>9.5899773646629712E-3</v>
      </c>
      <c r="EQ301" s="71">
        <f t="shared" si="1634"/>
        <v>0.10243780224991132</v>
      </c>
      <c r="ER301" s="71">
        <f t="shared" si="1635"/>
        <v>2.704731910277498E-2</v>
      </c>
      <c r="ES301" s="71">
        <f t="shared" si="1636"/>
        <v>4.2455119656506522E-2</v>
      </c>
      <c r="ET301" s="71">
        <f t="shared" si="1637"/>
        <v>-5.3950465019554146E-2</v>
      </c>
      <c r="EW301" s="71">
        <f t="shared" si="1638"/>
        <v>0.96968548191779591</v>
      </c>
      <c r="EX301" s="71">
        <f t="shared" si="1639"/>
        <v>0.53114032132286437</v>
      </c>
      <c r="EY301" s="71">
        <f t="shared" si="1484"/>
        <v>0.87909935145900908</v>
      </c>
      <c r="EZ301" s="71"/>
      <c r="FA301" s="71">
        <f t="shared" si="1640"/>
        <v>0.99791488106820314</v>
      </c>
      <c r="FB301" s="71">
        <f t="shared" si="1641"/>
        <v>0.95567002131463297</v>
      </c>
      <c r="FC301" s="71">
        <f t="shared" si="1485"/>
        <v>0.98739887411129268</v>
      </c>
      <c r="FD301" s="71"/>
      <c r="FE301" s="71">
        <f t="shared" si="1642"/>
        <v>0.99951059493550065</v>
      </c>
      <c r="FF301" s="71">
        <f t="shared" si="1643"/>
        <v>0.9988959329234729</v>
      </c>
      <c r="FG301" s="71">
        <f t="shared" si="1486"/>
        <v>1.000689300291526</v>
      </c>
      <c r="FH301" s="71"/>
      <c r="FI301" s="71">
        <f t="shared" si="1644"/>
        <v>1.0084101417367104</v>
      </c>
      <c r="FJ301" s="71">
        <f t="shared" si="1645"/>
        <v>1.115243871910943</v>
      </c>
      <c r="FK301" s="71">
        <f t="shared" si="1487"/>
        <v>1.0560747286541312</v>
      </c>
      <c r="FM301" s="71">
        <f t="shared" si="1646"/>
        <v>1.0387013433816041</v>
      </c>
      <c r="FN301" s="71">
        <f t="shared" si="1647"/>
        <v>0.98897293385642382</v>
      </c>
      <c r="FO301" s="71">
        <f t="shared" si="1488"/>
        <v>0.97031733575577028</v>
      </c>
      <c r="FQ301" s="238"/>
      <c r="GB301" s="118">
        <f t="shared" si="1570"/>
        <v>0.27946898048510105</v>
      </c>
      <c r="GC301" s="118">
        <f t="shared" si="1567"/>
        <v>0.3461847634463287</v>
      </c>
      <c r="GD301" s="118">
        <f t="shared" si="1568"/>
        <v>0.2141254704775398</v>
      </c>
      <c r="GE301" s="118">
        <f t="shared" si="1569"/>
        <v>0.16022078559103045</v>
      </c>
    </row>
    <row r="302" spans="1:187" x14ac:dyDescent="0.2">
      <c r="A302" s="75" t="s">
        <v>79</v>
      </c>
      <c r="B302" s="50">
        <f t="shared" si="1576"/>
        <v>1993</v>
      </c>
      <c r="D302" s="79">
        <f>Northeast!D302</f>
        <v>1988.306</v>
      </c>
      <c r="E302" s="79">
        <f>Midwest!D302</f>
        <v>2458.87</v>
      </c>
      <c r="F302" s="79">
        <f>South!D303</f>
        <v>1539.8980000000001</v>
      </c>
      <c r="G302" s="79">
        <f>West!D303</f>
        <v>1146.866</v>
      </c>
      <c r="H302" s="79">
        <f t="shared" si="1571"/>
        <v>7133.94</v>
      </c>
      <c r="I302" s="118">
        <f t="shared" si="1489"/>
        <v>0.21756817059299444</v>
      </c>
      <c r="J302" s="321">
        <f t="shared" si="1652"/>
        <v>19150.245557580452</v>
      </c>
      <c r="K302" s="321">
        <f t="shared" si="1652"/>
        <v>23364.735960952428</v>
      </c>
      <c r="L302" s="321">
        <f t="shared" si="1652"/>
        <v>33811.021593104007</v>
      </c>
      <c r="M302" s="321">
        <f t="shared" si="1652"/>
        <v>20090.436704641848</v>
      </c>
      <c r="N302" s="321">
        <f t="shared" si="1581"/>
        <v>96416.439816278726</v>
      </c>
      <c r="P302" s="84">
        <f t="shared" si="1653"/>
        <v>33.442004088055405</v>
      </c>
      <c r="Q302" s="84">
        <f t="shared" si="1653"/>
        <v>39.018604511774463</v>
      </c>
      <c r="R302" s="84">
        <f t="shared" si="1653"/>
        <v>53.686604430688952</v>
      </c>
      <c r="S302" s="84">
        <f t="shared" si="1653"/>
        <v>29.876926889168121</v>
      </c>
      <c r="T302" s="79">
        <f t="shared" si="1582"/>
        <v>156.02413991968695</v>
      </c>
      <c r="V302" s="84">
        <f t="shared" si="1607"/>
        <v>103.82665820245563</v>
      </c>
      <c r="W302" s="84">
        <f t="shared" si="1608"/>
        <v>105.23851003963016</v>
      </c>
      <c r="X302" s="84">
        <f t="shared" si="1609"/>
        <v>45.54426123326818</v>
      </c>
      <c r="Y302" s="84">
        <f t="shared" si="1610"/>
        <v>57.085170265861834</v>
      </c>
      <c r="Z302" s="84">
        <f t="shared" si="1611"/>
        <v>73.990908745372721</v>
      </c>
      <c r="AC302" s="84">
        <f t="shared" si="1583"/>
        <v>59.455348272927523</v>
      </c>
      <c r="AD302" s="84">
        <f t="shared" si="1584"/>
        <v>63.017886743181656</v>
      </c>
      <c r="AE302" s="84">
        <f t="shared" si="1585"/>
        <v>28.683095463563085</v>
      </c>
      <c r="AF302" s="84">
        <f t="shared" si="1586"/>
        <v>38.386344226580952</v>
      </c>
      <c r="AG302" s="84">
        <f t="shared" si="1587"/>
        <v>45.723309249915928</v>
      </c>
      <c r="AI302" s="74">
        <f t="shared" si="1588"/>
        <v>57.266898189613975</v>
      </c>
      <c r="AJ302" s="74">
        <f t="shared" si="1589"/>
        <v>60.039476715988755</v>
      </c>
      <c r="AK302" s="74">
        <f t="shared" si="1590"/>
        <v>27.228295514565655</v>
      </c>
      <c r="AL302" s="74">
        <f t="shared" si="1591"/>
        <v>37.601068906572394</v>
      </c>
      <c r="AM302" s="74">
        <f t="shared" si="1592"/>
        <v>43.858441144129422</v>
      </c>
      <c r="AO302" s="118">
        <f>Northeast!V302</f>
        <v>1.0382149226254138</v>
      </c>
      <c r="AP302" s="118">
        <f>Midwest!V302</f>
        <v>1.0496075280815986</v>
      </c>
      <c r="AQ302" s="118">
        <f>South!V303</f>
        <v>1.0534297105824781</v>
      </c>
      <c r="AR302" s="118">
        <f>West!V303</f>
        <v>1.0208843882060836</v>
      </c>
      <c r="AS302" s="118">
        <f t="shared" si="1612"/>
        <v>1.0425201638986232</v>
      </c>
      <c r="AU302" s="124">
        <f t="shared" si="1613"/>
        <v>1746.2963588379519</v>
      </c>
      <c r="AV302" s="124">
        <f t="shared" si="1614"/>
        <v>1669.9784057899503</v>
      </c>
      <c r="AW302" s="124">
        <f t="shared" si="1615"/>
        <v>1587.8433096987139</v>
      </c>
      <c r="AX302" s="124">
        <f t="shared" si="1616"/>
        <v>1487.1218245975276</v>
      </c>
      <c r="AY302" s="124">
        <f t="shared" si="1617"/>
        <v>1618.2317063043454</v>
      </c>
      <c r="BB302" s="71">
        <f t="shared" si="1474"/>
        <v>0.90655248107817643</v>
      </c>
      <c r="BC302" s="71">
        <f t="shared" si="1475"/>
        <v>0.87495936508383698</v>
      </c>
      <c r="BD302" s="71">
        <f t="shared" si="1476"/>
        <v>0.76896815621203451</v>
      </c>
      <c r="BE302" s="71">
        <f t="shared" si="1477"/>
        <v>0.84885932299997546</v>
      </c>
      <c r="BF302" s="71"/>
      <c r="BG302" s="71"/>
      <c r="BH302" s="71"/>
      <c r="BI302" s="71"/>
      <c r="BJ302" s="71"/>
      <c r="BK302" s="71"/>
      <c r="BL302" s="71"/>
      <c r="BM302" s="71"/>
      <c r="BN302" s="71"/>
      <c r="BO302" s="71"/>
      <c r="BP302" s="71">
        <f t="shared" si="1593"/>
        <v>1.1457417566569681</v>
      </c>
      <c r="BQ302" s="147">
        <f>Northeast!AK302</f>
        <v>0.90801297613362086</v>
      </c>
      <c r="BR302" s="147">
        <f>Midwest!AK302</f>
        <v>0.87622822898777841</v>
      </c>
      <c r="BS302" s="147">
        <f>South!AK303</f>
        <v>0.7639406889731859</v>
      </c>
      <c r="BT302" s="147">
        <f>West!AK303</f>
        <v>0.85089828944126966</v>
      </c>
      <c r="BU302" s="72"/>
      <c r="BV302" s="147">
        <f>Northeast!AH302</f>
        <v>0.9983915482555511</v>
      </c>
      <c r="BW302" s="147">
        <f>Midwest!AH302</f>
        <v>0.99855190250443437</v>
      </c>
      <c r="BX302" s="147">
        <f>South!AH303</f>
        <v>1.0065809653961566</v>
      </c>
      <c r="BY302" s="147">
        <f>West!AH303</f>
        <v>0.99760374833679255</v>
      </c>
      <c r="CA302" s="147">
        <f>Northeast!AI302</f>
        <v>1.0554568998498572</v>
      </c>
      <c r="CB302" s="147">
        <f>Midwest!AI302</f>
        <v>1.0652521986720285</v>
      </c>
      <c r="CC302" s="147">
        <f>South!AI303</f>
        <v>1.0724530771615222</v>
      </c>
      <c r="CD302" s="147">
        <f>West!AI303</f>
        <v>1.0679039920859958</v>
      </c>
      <c r="CF302" s="147">
        <f>Northeast!AJ302</f>
        <v>1.0262806502861039</v>
      </c>
      <c r="CG302" s="147">
        <f>Midwest!AJ302</f>
        <v>1.0130475396801575</v>
      </c>
      <c r="CH302" s="147">
        <f>South!AJ303</f>
        <v>1.0222700623388477</v>
      </c>
      <c r="CI302" s="147">
        <f>West!AJ303</f>
        <v>0.93571745774151016</v>
      </c>
      <c r="CK302" s="73">
        <f t="shared" si="1478"/>
        <v>1.1102236102838481</v>
      </c>
      <c r="CL302" s="73">
        <f t="shared" si="1479"/>
        <v>0.90166409486811672</v>
      </c>
      <c r="CM302" s="73">
        <f t="shared" si="1594"/>
        <v>0.98520614627440928</v>
      </c>
      <c r="CN302" s="73">
        <f t="shared" si="1595"/>
        <v>1.0001441317291493</v>
      </c>
      <c r="CO302" s="73">
        <f t="shared" si="1596"/>
        <v>1.0645140747025073</v>
      </c>
      <c r="CP302" s="73">
        <f t="shared" si="1597"/>
        <v>1.0055649836039458</v>
      </c>
      <c r="CQ302" s="73">
        <f t="shared" si="1598"/>
        <v>0.85485709934301268</v>
      </c>
      <c r="CR302" s="73">
        <f t="shared" si="1599"/>
        <v>1.0010487666677985</v>
      </c>
      <c r="CS302" s="73">
        <f t="shared" si="1600"/>
        <v>1.0010487666677987</v>
      </c>
      <c r="CT302" s="73"/>
      <c r="CU302" s="73">
        <f t="shared" si="1601"/>
        <v>1.0547541753599248</v>
      </c>
      <c r="CV302" s="533">
        <f t="shared" si="1522"/>
        <v>0.99083159201506088</v>
      </c>
      <c r="CW302" s="71">
        <f t="shared" si="1523"/>
        <v>0.91000741410999642</v>
      </c>
      <c r="CX302" s="53"/>
      <c r="CZ302" s="71">
        <f t="shared" si="1572"/>
        <v>0.27871078254092413</v>
      </c>
      <c r="DA302" s="71">
        <f t="shared" si="1573"/>
        <v>0.34467208863545251</v>
      </c>
      <c r="DB302" s="71">
        <f t="shared" si="1574"/>
        <v>0.21585519362371988</v>
      </c>
      <c r="DC302" s="71">
        <f t="shared" si="1575"/>
        <v>0.16076193519990356</v>
      </c>
      <c r="DE302" s="71">
        <f t="shared" si="1602"/>
        <v>0.28263573089924898</v>
      </c>
      <c r="DF302" s="71">
        <f t="shared" si="1603"/>
        <v>0.34450453489711819</v>
      </c>
      <c r="DG302" s="71">
        <f t="shared" si="1604"/>
        <v>0.21407535216608892</v>
      </c>
      <c r="DH302" s="71">
        <f t="shared" si="1605"/>
        <v>0.15875270537223576</v>
      </c>
      <c r="DI302" s="71">
        <f t="shared" si="1606"/>
        <v>0.99996832333469188</v>
      </c>
      <c r="DJ302" s="71"/>
      <c r="DK302" s="71">
        <f t="shared" si="1577"/>
        <v>0.28264468414030963</v>
      </c>
      <c r="DL302" s="71">
        <f t="shared" si="1578"/>
        <v>0.34451544799765788</v>
      </c>
      <c r="DM302" s="71">
        <f t="shared" si="1579"/>
        <v>0.2140821335741826</v>
      </c>
      <c r="DN302" s="71">
        <f t="shared" si="1580"/>
        <v>0.15875773428784987</v>
      </c>
      <c r="DQ302" s="71">
        <f t="shared" si="1618"/>
        <v>-5.6623610746162219E-4</v>
      </c>
      <c r="DR302" s="71">
        <f t="shared" si="1619"/>
        <v>-4.4124169491738204E-2</v>
      </c>
      <c r="DS302" s="71">
        <f t="shared" si="1620"/>
        <v>-3.7339980488227523E-2</v>
      </c>
      <c r="DT302" s="71">
        <f t="shared" si="1621"/>
        <v>-2.902709031222148E-2</v>
      </c>
      <c r="DV302" s="71">
        <f t="shared" si="1622"/>
        <v>0.19862012737735593</v>
      </c>
      <c r="DW302" s="71">
        <f t="shared" si="1623"/>
        <v>0.24233145307453657</v>
      </c>
      <c r="DX302" s="71">
        <f t="shared" si="1624"/>
        <v>0.35067693494523156</v>
      </c>
      <c r="DY302" s="71">
        <f t="shared" si="1625"/>
        <v>0.20837148460287605</v>
      </c>
      <c r="DZ302" s="71"/>
      <c r="EB302" s="71">
        <f t="shared" si="1648"/>
        <v>-1.3120636429977415E-2</v>
      </c>
      <c r="EC302" s="71">
        <f t="shared" si="1649"/>
        <v>-2.7493400336458564E-4</v>
      </c>
      <c r="ED302" s="71">
        <f t="shared" si="1650"/>
        <v>9.052655970747784E-3</v>
      </c>
      <c r="EE302" s="71">
        <f t="shared" si="1651"/>
        <v>-2.2549798345872511E-3</v>
      </c>
      <c r="EG302" s="71">
        <f t="shared" si="1626"/>
        <v>-6.7597494069682033E-4</v>
      </c>
      <c r="EH302" s="71">
        <f t="shared" si="1627"/>
        <v>-7.2523725741493366E-4</v>
      </c>
      <c r="EI302" s="71">
        <f t="shared" si="1628"/>
        <v>9.8305397553762552E-4</v>
      </c>
      <c r="EJ302" s="71">
        <f t="shared" si="1629"/>
        <v>-1.9808774778367661E-3</v>
      </c>
      <c r="EL302" s="71">
        <f t="shared" si="1630"/>
        <v>5.5413960790636468E-3</v>
      </c>
      <c r="EM302" s="71">
        <f t="shared" si="1631"/>
        <v>9.2318650618090393E-3</v>
      </c>
      <c r="EN302" s="71">
        <f t="shared" si="1632"/>
        <v>8.1998226196834199E-3</v>
      </c>
      <c r="EO302" s="71">
        <f t="shared" si="1633"/>
        <v>9.1792492277951998E-3</v>
      </c>
      <c r="EQ302" s="71">
        <f t="shared" si="1634"/>
        <v>-6.1727927406178022E-3</v>
      </c>
      <c r="ER302" s="71">
        <f t="shared" si="1635"/>
        <v>4.9774464985257193E-2</v>
      </c>
      <c r="ES302" s="71">
        <f t="shared" si="1636"/>
        <v>4.8596220368587968E-2</v>
      </c>
      <c r="ET302" s="71">
        <f t="shared" si="1637"/>
        <v>6.2199926634985588E-2</v>
      </c>
      <c r="EW302" s="71">
        <f t="shared" si="1638"/>
        <v>0.97242376293900989</v>
      </c>
      <c r="EX302" s="71">
        <f t="shared" si="1639"/>
        <v>0.51649346990941458</v>
      </c>
      <c r="EY302" s="71">
        <f t="shared" si="1484"/>
        <v>0.85485709934301268</v>
      </c>
      <c r="EZ302" s="71"/>
      <c r="FA302" s="71">
        <f t="shared" si="1640"/>
        <v>0.99777928870046861</v>
      </c>
      <c r="FB302" s="71">
        <f t="shared" si="1641"/>
        <v>0.95354775409967618</v>
      </c>
      <c r="FC302" s="71">
        <f t="shared" si="1485"/>
        <v>0.98520614627440928</v>
      </c>
      <c r="FD302" s="71"/>
      <c r="FE302" s="71">
        <f t="shared" si="1642"/>
        <v>0.99945520696362189</v>
      </c>
      <c r="FF302" s="71">
        <f t="shared" si="1643"/>
        <v>0.99835174137514981</v>
      </c>
      <c r="FG302" s="71">
        <f t="shared" si="1486"/>
        <v>1.0001441317291493</v>
      </c>
      <c r="FH302" s="71"/>
      <c r="FI302" s="71">
        <f t="shared" si="1644"/>
        <v>1.0079912394638315</v>
      </c>
      <c r="FJ302" s="71">
        <f t="shared" si="1645"/>
        <v>1.1241560527519541</v>
      </c>
      <c r="FK302" s="71">
        <f t="shared" si="1487"/>
        <v>1.0645140747025073</v>
      </c>
      <c r="FM302" s="71">
        <f t="shared" si="1646"/>
        <v>1.0363258972599119</v>
      </c>
      <c r="FN302" s="71">
        <f t="shared" si="1647"/>
        <v>1.0248982630445258</v>
      </c>
      <c r="FO302" s="71">
        <f t="shared" si="1488"/>
        <v>1.0055649836039458</v>
      </c>
      <c r="FQ302" s="238"/>
      <c r="GB302" s="118">
        <f t="shared" si="1570"/>
        <v>0.27818511891238651</v>
      </c>
      <c r="GC302" s="118">
        <f t="shared" si="1567"/>
        <v>0.34640001985336122</v>
      </c>
      <c r="GD302" s="118">
        <f t="shared" si="1568"/>
        <v>0.21306673897441897</v>
      </c>
      <c r="GE302" s="118">
        <f t="shared" si="1569"/>
        <v>0.16234812225983325</v>
      </c>
    </row>
    <row r="303" spans="1:187" x14ac:dyDescent="0.2">
      <c r="A303" s="75" t="s">
        <v>79</v>
      </c>
      <c r="B303" s="50">
        <f t="shared" si="1576"/>
        <v>1994</v>
      </c>
      <c r="D303" s="79">
        <f>Northeast!D303</f>
        <v>1996.8579999999999</v>
      </c>
      <c r="E303" s="79">
        <f>Midwest!D303</f>
        <v>2357.9210000000003</v>
      </c>
      <c r="F303" s="79">
        <f>South!D304</f>
        <v>1467.068</v>
      </c>
      <c r="G303" s="79">
        <f>West!D304</f>
        <v>1136.088</v>
      </c>
      <c r="H303" s="79">
        <f t="shared" si="1571"/>
        <v>6957.9350000000004</v>
      </c>
      <c r="I303" s="118">
        <f t="shared" si="1489"/>
        <v>0.2095322943679532</v>
      </c>
      <c r="J303" s="321">
        <f t="shared" si="1652"/>
        <v>19285.836549632764</v>
      </c>
      <c r="K303" s="321">
        <f t="shared" si="1652"/>
        <v>23799.55872151503</v>
      </c>
      <c r="L303" s="321">
        <f t="shared" si="1652"/>
        <v>34225.976092013225</v>
      </c>
      <c r="M303" s="321">
        <f t="shared" si="1652"/>
        <v>20444.095207854494</v>
      </c>
      <c r="N303" s="321">
        <f t="shared" si="1581"/>
        <v>97755.46657101551</v>
      </c>
      <c r="P303" s="84">
        <f t="shared" si="1653"/>
        <v>33.794844080936734</v>
      </c>
      <c r="Q303" s="84">
        <f t="shared" si="1653"/>
        <v>40.247017452275266</v>
      </c>
      <c r="R303" s="84">
        <f t="shared" si="1653"/>
        <v>54.898161731397273</v>
      </c>
      <c r="S303" s="84">
        <f t="shared" si="1653"/>
        <v>30.536582043990535</v>
      </c>
      <c r="T303" s="79">
        <f t="shared" si="1582"/>
        <v>159.4766053085998</v>
      </c>
      <c r="V303" s="84">
        <f t="shared" si="1607"/>
        <v>103.54012878108851</v>
      </c>
      <c r="W303" s="84">
        <f t="shared" si="1608"/>
        <v>99.074147869322331</v>
      </c>
      <c r="X303" s="84">
        <f t="shared" si="1609"/>
        <v>42.864168316366772</v>
      </c>
      <c r="Y303" s="84">
        <f t="shared" si="1610"/>
        <v>55.570471006392204</v>
      </c>
      <c r="Z303" s="84">
        <f t="shared" si="1611"/>
        <v>71.176940216896554</v>
      </c>
      <c r="AC303" s="84">
        <f t="shared" si="1583"/>
        <v>59.087652400988695</v>
      </c>
      <c r="AD303" s="84">
        <f t="shared" si="1584"/>
        <v>58.586229471438784</v>
      </c>
      <c r="AE303" s="84">
        <f t="shared" si="1585"/>
        <v>26.723444897444658</v>
      </c>
      <c r="AF303" s="84">
        <f t="shared" si="1586"/>
        <v>37.204163791591633</v>
      </c>
      <c r="AG303" s="84">
        <f t="shared" si="1587"/>
        <v>43.629816339116623</v>
      </c>
      <c r="AI303" s="74">
        <f t="shared" si="1588"/>
        <v>57.016035442415664</v>
      </c>
      <c r="AJ303" s="74">
        <f t="shared" si="1589"/>
        <v>57.962451135480883</v>
      </c>
      <c r="AK303" s="74">
        <f t="shared" si="1590"/>
        <v>27.273159467893347</v>
      </c>
      <c r="AL303" s="74">
        <f t="shared" si="1591"/>
        <v>36.865224878379884</v>
      </c>
      <c r="AM303" s="74">
        <f t="shared" si="1592"/>
        <v>43.157728874783174</v>
      </c>
      <c r="AO303" s="118">
        <f>Northeast!V303</f>
        <v>1.0363339355761643</v>
      </c>
      <c r="AP303" s="118">
        <f>Midwest!V303</f>
        <v>1.0107617660008872</v>
      </c>
      <c r="AQ303" s="118">
        <f>South!V304</f>
        <v>0.97984411849694841</v>
      </c>
      <c r="AR303" s="118">
        <f>West!V304</f>
        <v>1.0091940009678477</v>
      </c>
      <c r="AS303" s="118">
        <f t="shared" si="1612"/>
        <v>1.0109386540172944</v>
      </c>
      <c r="AU303" s="124">
        <f t="shared" si="1613"/>
        <v>1752.3141396518913</v>
      </c>
      <c r="AV303" s="124">
        <f t="shared" si="1614"/>
        <v>1691.0825080085024</v>
      </c>
      <c r="AW303" s="124">
        <f t="shared" si="1615"/>
        <v>1603.991120189206</v>
      </c>
      <c r="AX303" s="124">
        <f t="shared" si="1616"/>
        <v>1493.6626802764335</v>
      </c>
      <c r="AY303" s="124">
        <f t="shared" si="1617"/>
        <v>1631.3829896433087</v>
      </c>
      <c r="BB303" s="71">
        <f t="shared" si="1474"/>
        <v>0.90258124720534272</v>
      </c>
      <c r="BC303" s="71">
        <f t="shared" si="1475"/>
        <v>0.84469073046897036</v>
      </c>
      <c r="BD303" s="71">
        <f t="shared" si="1476"/>
        <v>0.77023518195928786</v>
      </c>
      <c r="BE303" s="71">
        <f t="shared" si="1477"/>
        <v>0.83224734675118628</v>
      </c>
      <c r="BF303" s="71"/>
      <c r="BG303" s="71"/>
      <c r="BH303" s="71"/>
      <c r="BI303" s="71"/>
      <c r="BJ303" s="71"/>
      <c r="BK303" s="71"/>
      <c r="BL303" s="71"/>
      <c r="BM303" s="71"/>
      <c r="BN303" s="71"/>
      <c r="BO303" s="71"/>
      <c r="BP303" s="71">
        <f t="shared" si="1593"/>
        <v>1.1244719582996456</v>
      </c>
      <c r="BQ303" s="147">
        <f>Northeast!AK303</f>
        <v>0.90398155484192666</v>
      </c>
      <c r="BR303" s="147">
        <f>Midwest!AK303</f>
        <v>0.84871605138439987</v>
      </c>
      <c r="BS303" s="147">
        <f>South!AK304</f>
        <v>0.76443800065875256</v>
      </c>
      <c r="BT303" s="147">
        <f>West!AK304</f>
        <v>0.8340126089944514</v>
      </c>
      <c r="BU303" s="72"/>
      <c r="BV303" s="147">
        <f>Northeast!AH303</f>
        <v>0.99845095552106811</v>
      </c>
      <c r="BW303" s="147">
        <f>Midwest!AH303</f>
        <v>0.99525716414946597</v>
      </c>
      <c r="BX303" s="147">
        <f>South!AH304</f>
        <v>1.0075835859749771</v>
      </c>
      <c r="BY303" s="147">
        <f>West!AH304</f>
        <v>0.99788341060527441</v>
      </c>
      <c r="CA303" s="147">
        <f>Northeast!AI303</f>
        <v>1.0590940306551251</v>
      </c>
      <c r="CB303" s="147">
        <f>Midwest!AI303</f>
        <v>1.0787141639353923</v>
      </c>
      <c r="CC303" s="147">
        <f>South!AI304</f>
        <v>1.0833595494463946</v>
      </c>
      <c r="CD303" s="147">
        <f>West!AI304</f>
        <v>1.0726009885093066</v>
      </c>
      <c r="CF303" s="147">
        <f>Northeast!AJ303</f>
        <v>1.024421285168136</v>
      </c>
      <c r="CG303" s="147">
        <f>Midwest!AJ303</f>
        <v>0.97555485536720155</v>
      </c>
      <c r="CH303" s="147">
        <f>South!AJ304</f>
        <v>0.95086107600323222</v>
      </c>
      <c r="CI303" s="147">
        <f>West!AJ304</f>
        <v>0.92500233705502588</v>
      </c>
      <c r="CK303" s="73">
        <f t="shared" si="1478"/>
        <v>1.1256423409561618</v>
      </c>
      <c r="CL303" s="73">
        <f t="shared" si="1479"/>
        <v>0.86737266056573015</v>
      </c>
      <c r="CM303" s="73">
        <f t="shared" si="1594"/>
        <v>0.98514229392057873</v>
      </c>
      <c r="CN303" s="73">
        <f t="shared" si="1595"/>
        <v>0.99928943964986783</v>
      </c>
      <c r="CO303" s="73">
        <f t="shared" si="1596"/>
        <v>1.0732092075389932</v>
      </c>
      <c r="CP303" s="73">
        <f t="shared" si="1597"/>
        <v>0.97514593652814507</v>
      </c>
      <c r="CQ303" s="73">
        <f t="shared" si="1598"/>
        <v>0.84190184519563926</v>
      </c>
      <c r="CR303" s="73">
        <f t="shared" si="1599"/>
        <v>0.97635139212058242</v>
      </c>
      <c r="CS303" s="73">
        <f t="shared" si="1600"/>
        <v>0.97635139212058275</v>
      </c>
      <c r="CT303" s="73"/>
      <c r="CU303" s="73">
        <f t="shared" si="1601"/>
        <v>1.0302539013490004</v>
      </c>
      <c r="CV303" s="533">
        <f t="shared" si="1522"/>
        <v>0.95997489968568683</v>
      </c>
      <c r="CW303" s="71">
        <f t="shared" si="1523"/>
        <v>0.90353681210802816</v>
      </c>
      <c r="CX303" s="53"/>
      <c r="CZ303" s="71">
        <f t="shared" si="1572"/>
        <v>0.28699003368096998</v>
      </c>
      <c r="DA303" s="71">
        <f t="shared" si="1573"/>
        <v>0.33888229769320927</v>
      </c>
      <c r="DB303" s="71">
        <f t="shared" si="1574"/>
        <v>0.21084818987242621</v>
      </c>
      <c r="DC303" s="71">
        <f t="shared" si="1575"/>
        <v>0.16327947875339449</v>
      </c>
      <c r="DE303" s="71">
        <f t="shared" si="1602"/>
        <v>0.28283021194801644</v>
      </c>
      <c r="DF303" s="71">
        <f t="shared" si="1603"/>
        <v>0.3417690196326737</v>
      </c>
      <c r="DG303" s="71">
        <f t="shared" si="1604"/>
        <v>0.21334189922860425</v>
      </c>
      <c r="DH303" s="71">
        <f t="shared" si="1605"/>
        <v>0.16201744703965248</v>
      </c>
      <c r="DI303" s="71">
        <f t="shared" si="1606"/>
        <v>0.99995857784894682</v>
      </c>
      <c r="DJ303" s="71"/>
      <c r="DK303" s="71">
        <f t="shared" si="1577"/>
        <v>0.2828419278690768</v>
      </c>
      <c r="DL303" s="71">
        <f t="shared" si="1578"/>
        <v>0.34178317702705996</v>
      </c>
      <c r="DM303" s="71">
        <f t="shared" si="1579"/>
        <v>0.21335073667504612</v>
      </c>
      <c r="DN303" s="71">
        <f t="shared" si="1580"/>
        <v>0.16202415842881718</v>
      </c>
      <c r="DQ303" s="71">
        <f t="shared" si="1618"/>
        <v>-4.4497131471461114E-3</v>
      </c>
      <c r="DR303" s="71">
        <f t="shared" si="1619"/>
        <v>-3.1901912673066649E-2</v>
      </c>
      <c r="DS303" s="71">
        <f t="shared" si="1620"/>
        <v>6.5077026589197061E-4</v>
      </c>
      <c r="DT303" s="71">
        <f t="shared" si="1621"/>
        <v>-2.0044081617158056E-2</v>
      </c>
      <c r="DV303" s="71">
        <f t="shared" si="1622"/>
        <v>0.19728652755825538</v>
      </c>
      <c r="DW303" s="71">
        <f t="shared" si="1623"/>
        <v>0.24346013124724422</v>
      </c>
      <c r="DX303" s="71">
        <f t="shared" si="1624"/>
        <v>0.35011828281899099</v>
      </c>
      <c r="DY303" s="71">
        <f t="shared" si="1625"/>
        <v>0.20913505837550947</v>
      </c>
      <c r="DZ303" s="71"/>
      <c r="EB303" s="71">
        <f t="shared" si="1648"/>
        <v>-6.7369661330376569E-3</v>
      </c>
      <c r="EC303" s="71">
        <f t="shared" si="1649"/>
        <v>4.6467672147628911E-3</v>
      </c>
      <c r="ED303" s="71">
        <f t="shared" si="1650"/>
        <v>-1.5943380617235887E-3</v>
      </c>
      <c r="EE303" s="71">
        <f t="shared" si="1651"/>
        <v>3.6577851859861468E-3</v>
      </c>
      <c r="EG303" s="71">
        <f t="shared" si="1626"/>
        <v>5.9501202946341059E-5</v>
      </c>
      <c r="EH303" s="71">
        <f t="shared" si="1627"/>
        <v>-3.3049717839717585E-3</v>
      </c>
      <c r="EI303" s="71">
        <f t="shared" si="1628"/>
        <v>9.9556976211411701E-4</v>
      </c>
      <c r="EJ303" s="71">
        <f t="shared" si="1629"/>
        <v>2.8029473310282904E-4</v>
      </c>
      <c r="EL303" s="71">
        <f t="shared" si="1630"/>
        <v>3.4401010065101775E-3</v>
      </c>
      <c r="EM303" s="71">
        <f t="shared" si="1631"/>
        <v>1.2558165481312257E-2</v>
      </c>
      <c r="EN303" s="71">
        <f t="shared" si="1632"/>
        <v>1.011828690512427E-2</v>
      </c>
      <c r="EO303" s="71">
        <f t="shared" si="1633"/>
        <v>4.3886877206969245E-3</v>
      </c>
      <c r="EQ303" s="71">
        <f t="shared" si="1634"/>
        <v>-1.8133943264493461E-3</v>
      </c>
      <c r="ER303" s="71">
        <f t="shared" si="1635"/>
        <v>-3.7712041183192907E-2</v>
      </c>
      <c r="ES303" s="71">
        <f t="shared" si="1636"/>
        <v>-7.2413014861066466E-2</v>
      </c>
      <c r="ET303" s="71">
        <f t="shared" si="1637"/>
        <v>-1.1517305465789931E-2</v>
      </c>
      <c r="EW303" s="71">
        <f t="shared" si="1638"/>
        <v>0.9848451230535139</v>
      </c>
      <c r="EX303" s="71">
        <f t="shared" si="1639"/>
        <v>0.50866607492927374</v>
      </c>
      <c r="EY303" s="71">
        <f t="shared" si="1484"/>
        <v>0.84190184519563926</v>
      </c>
      <c r="EZ303" s="71"/>
      <c r="FA303" s="71">
        <f t="shared" si="1640"/>
        <v>0.99993518883933885</v>
      </c>
      <c r="FB303" s="71">
        <f t="shared" si="1641"/>
        <v>0.95348595356298715</v>
      </c>
      <c r="FC303" s="71">
        <f t="shared" si="1485"/>
        <v>0.98514229392057873</v>
      </c>
      <c r="FD303" s="71"/>
      <c r="FE303" s="71">
        <f t="shared" si="1642"/>
        <v>0.99914543109121323</v>
      </c>
      <c r="FF303" s="71">
        <f t="shared" si="1643"/>
        <v>0.99749858101693745</v>
      </c>
      <c r="FG303" s="71">
        <f t="shared" si="1486"/>
        <v>0.99928943964986783</v>
      </c>
      <c r="FH303" s="71"/>
      <c r="FI303" s="71">
        <f t="shared" si="1644"/>
        <v>1.0081681708519599</v>
      </c>
      <c r="FJ303" s="71">
        <f t="shared" si="1645"/>
        <v>1.1333383514550968</v>
      </c>
      <c r="FK303" s="71">
        <f t="shared" si="1487"/>
        <v>1.0732092075389932</v>
      </c>
      <c r="FM303" s="71">
        <f t="shared" si="1646"/>
        <v>0.9697492975871348</v>
      </c>
      <c r="FN303" s="71">
        <f t="shared" si="1647"/>
        <v>0.99389437068570341</v>
      </c>
      <c r="FO303" s="71">
        <f t="shared" si="1488"/>
        <v>0.97514593652814507</v>
      </c>
      <c r="FQ303" s="238"/>
      <c r="GB303" s="118">
        <f t="shared" si="1570"/>
        <v>0.27960229405540205</v>
      </c>
      <c r="GC303" s="118">
        <f t="shared" si="1567"/>
        <v>0.34465673564166377</v>
      </c>
      <c r="GD303" s="118">
        <f t="shared" si="1568"/>
        <v>0.21172274283030532</v>
      </c>
      <c r="GE303" s="118">
        <f t="shared" si="1569"/>
        <v>0.16401822747262887</v>
      </c>
    </row>
    <row r="304" spans="1:187" x14ac:dyDescent="0.2">
      <c r="A304" s="75" t="s">
        <v>79</v>
      </c>
      <c r="B304" s="50">
        <f t="shared" si="1576"/>
        <v>1995</v>
      </c>
      <c r="D304" s="79">
        <f>Northeast!D304</f>
        <v>1906.482</v>
      </c>
      <c r="E304" s="79">
        <f>Midwest!D304</f>
        <v>2442.9210000000003</v>
      </c>
      <c r="F304" s="79">
        <f>South!D305</f>
        <v>1483.9110000000001</v>
      </c>
      <c r="G304" s="79">
        <f>West!D305</f>
        <v>1090.875</v>
      </c>
      <c r="H304" s="79">
        <f t="shared" si="1571"/>
        <v>6924.1890000000003</v>
      </c>
      <c r="I304" s="118">
        <f t="shared" si="1489"/>
        <v>0.21007271475458811</v>
      </c>
      <c r="J304" s="321">
        <f t="shared" si="1652"/>
        <v>19429.653488706532</v>
      </c>
      <c r="K304" s="321">
        <f t="shared" si="1652"/>
        <v>24252.073982111193</v>
      </c>
      <c r="L304" s="321">
        <f t="shared" si="1652"/>
        <v>34662.836338595058</v>
      </c>
      <c r="M304" s="321">
        <f t="shared" si="1652"/>
        <v>20811.072696910891</v>
      </c>
      <c r="N304" s="321">
        <f t="shared" si="1581"/>
        <v>99155.636506323688</v>
      </c>
      <c r="P304" s="84">
        <f t="shared" si="1653"/>
        <v>34.120822974170473</v>
      </c>
      <c r="Q304" s="84">
        <f t="shared" si="1653"/>
        <v>41.460826812849838</v>
      </c>
      <c r="R304" s="84">
        <f t="shared" si="1653"/>
        <v>56.071509757288283</v>
      </c>
      <c r="S304" s="84">
        <f t="shared" si="1653"/>
        <v>31.176583964867213</v>
      </c>
      <c r="T304" s="79">
        <f t="shared" si="1582"/>
        <v>162.82974350917581</v>
      </c>
      <c r="V304" s="84">
        <f t="shared" si="1607"/>
        <v>98.122285150794937</v>
      </c>
      <c r="W304" s="84">
        <f t="shared" si="1608"/>
        <v>100.73039533863977</v>
      </c>
      <c r="X304" s="84">
        <f t="shared" si="1609"/>
        <v>42.809855070854404</v>
      </c>
      <c r="Y304" s="84">
        <f t="shared" si="1610"/>
        <v>52.418009195745348</v>
      </c>
      <c r="Z304" s="84">
        <f t="shared" si="1611"/>
        <v>69.831521877814851</v>
      </c>
      <c r="AC304" s="84">
        <f t="shared" si="1583"/>
        <v>55.874443633531655</v>
      </c>
      <c r="AD304" s="84">
        <f t="shared" si="1584"/>
        <v>58.921183868983348</v>
      </c>
      <c r="AE304" s="84">
        <f t="shared" si="1585"/>
        <v>26.464616458933826</v>
      </c>
      <c r="AF304" s="84">
        <f t="shared" si="1586"/>
        <v>34.990202942994117</v>
      </c>
      <c r="AG304" s="84">
        <f t="shared" si="1587"/>
        <v>42.524104323789018</v>
      </c>
      <c r="AI304" s="74">
        <f t="shared" si="1588"/>
        <v>54.642248026782994</v>
      </c>
      <c r="AJ304" s="74">
        <f t="shared" si="1589"/>
        <v>56.66789272220376</v>
      </c>
      <c r="AK304" s="74">
        <f t="shared" si="1590"/>
        <v>26.090999807280433</v>
      </c>
      <c r="AL304" s="74">
        <f t="shared" si="1591"/>
        <v>36.440759858352891</v>
      </c>
      <c r="AM304" s="74">
        <f t="shared" si="1592"/>
        <v>41.841227350406825</v>
      </c>
      <c r="AO304" s="118">
        <f>Northeast!V304</f>
        <v>1.0225502363326029</v>
      </c>
      <c r="AP304" s="118">
        <f>Midwest!V304</f>
        <v>1.0397631010883999</v>
      </c>
      <c r="AQ304" s="118">
        <f>South!V305</f>
        <v>1.0143197521909122</v>
      </c>
      <c r="AR304" s="118">
        <f>West!V305</f>
        <v>0.96019410898682789</v>
      </c>
      <c r="AS304" s="118">
        <f t="shared" si="1612"/>
        <v>1.0163206726146754</v>
      </c>
      <c r="AU304" s="124">
        <f t="shared" si="1613"/>
        <v>1756.1210236715322</v>
      </c>
      <c r="AV304" s="124">
        <f t="shared" si="1614"/>
        <v>1709.578605253809</v>
      </c>
      <c r="AW304" s="124">
        <f t="shared" si="1615"/>
        <v>1617.6261287324576</v>
      </c>
      <c r="AX304" s="124">
        <f t="shared" si="1616"/>
        <v>1498.0767411136349</v>
      </c>
      <c r="AY304" s="124">
        <f t="shared" si="1617"/>
        <v>1642.1632621842057</v>
      </c>
      <c r="BB304" s="71">
        <f t="shared" si="1474"/>
        <v>0.86500346773370662</v>
      </c>
      <c r="BC304" s="71">
        <f t="shared" si="1475"/>
        <v>0.82582504293636638</v>
      </c>
      <c r="BD304" s="71">
        <f t="shared" si="1476"/>
        <v>0.73684920911778307</v>
      </c>
      <c r="BE304" s="71">
        <f t="shared" si="1477"/>
        <v>0.82266487742212135</v>
      </c>
      <c r="BF304" s="71"/>
      <c r="BG304" s="71"/>
      <c r="BH304" s="71"/>
      <c r="BI304" s="71"/>
      <c r="BJ304" s="71"/>
      <c r="BK304" s="71"/>
      <c r="BL304" s="71"/>
      <c r="BM304" s="71"/>
      <c r="BN304" s="71"/>
      <c r="BO304" s="71"/>
      <c r="BP304" s="71">
        <f t="shared" si="1593"/>
        <v>1.1314858628189313</v>
      </c>
      <c r="BQ304" s="147">
        <f>Northeast!AK304</f>
        <v>0.86589787428666354</v>
      </c>
      <c r="BR304" s="147">
        <f>Midwest!AK304</f>
        <v>0.83240270212530532</v>
      </c>
      <c r="BS304" s="147">
        <f>South!AK305</f>
        <v>0.73054951126431111</v>
      </c>
      <c r="BT304" s="147">
        <f>West!AK305</f>
        <v>0.82407574783413451</v>
      </c>
      <c r="BU304" s="72"/>
      <c r="BV304" s="147">
        <f>Northeast!AH304</f>
        <v>0.9989670761650804</v>
      </c>
      <c r="BW304" s="147">
        <f>Midwest!AH304</f>
        <v>0.99209798433841612</v>
      </c>
      <c r="BX304" s="147">
        <f>South!AH305</f>
        <v>1.0086232319046653</v>
      </c>
      <c r="BY304" s="147">
        <f>West!AH305</f>
        <v>0.99828793601107513</v>
      </c>
      <c r="CA304" s="147">
        <f>Northeast!AI304</f>
        <v>1.0613949012863459</v>
      </c>
      <c r="CB304" s="147">
        <f>Midwest!AI304</f>
        <v>1.0905125250334176</v>
      </c>
      <c r="CC304" s="147">
        <f>South!AI305</f>
        <v>1.0925688377810907</v>
      </c>
      <c r="CD304" s="147">
        <f>West!AI305</f>
        <v>1.0757707309684583</v>
      </c>
      <c r="CF304" s="147">
        <f>Northeast!AJ304</f>
        <v>1.0107960294385627</v>
      </c>
      <c r="CG304" s="147">
        <f>Midwest!AJ304</f>
        <v>1.0035460143211992</v>
      </c>
      <c r="CH304" s="147">
        <f>South!AJ305</f>
        <v>0.98431694671909831</v>
      </c>
      <c r="CI304" s="147">
        <f>West!AJ305</f>
        <v>0.88009024428156601</v>
      </c>
      <c r="CK304" s="73">
        <f t="shared" si="1478"/>
        <v>1.1417651279367933</v>
      </c>
      <c r="CL304" s="73">
        <f t="shared" si="1479"/>
        <v>0.85097719483220602</v>
      </c>
      <c r="CM304" s="73">
        <f t="shared" si="1594"/>
        <v>0.98507475641337794</v>
      </c>
      <c r="CN304" s="73">
        <f t="shared" si="1595"/>
        <v>0.99862018744251535</v>
      </c>
      <c r="CO304" s="73">
        <f t="shared" si="1596"/>
        <v>1.0803645380585576</v>
      </c>
      <c r="CP304" s="73">
        <f t="shared" si="1597"/>
        <v>0.98041247859575142</v>
      </c>
      <c r="CQ304" s="73">
        <f t="shared" si="1598"/>
        <v>0.81671256985902696</v>
      </c>
      <c r="CR304" s="73">
        <f t="shared" si="1599"/>
        <v>0.97161608572888702</v>
      </c>
      <c r="CS304" s="73">
        <f t="shared" si="1600"/>
        <v>0.97161608572888714</v>
      </c>
      <c r="CT304" s="73"/>
      <c r="CU304" s="73">
        <f t="shared" si="1601"/>
        <v>1.0419543254722934</v>
      </c>
      <c r="CV304" s="533">
        <f t="shared" si="1522"/>
        <v>0.96444698874021884</v>
      </c>
      <c r="CW304" s="71">
        <f t="shared" si="1523"/>
        <v>0.88234729826236513</v>
      </c>
      <c r="CX304" s="53"/>
      <c r="CZ304" s="71">
        <f t="shared" si="1572"/>
        <v>0.27533650511272872</v>
      </c>
      <c r="DA304" s="71">
        <f t="shared" si="1573"/>
        <v>0.35280969366954024</v>
      </c>
      <c r="DB304" s="71">
        <f t="shared" si="1574"/>
        <v>0.21430827494743426</v>
      </c>
      <c r="DC304" s="71">
        <f t="shared" si="1575"/>
        <v>0.15754552627029678</v>
      </c>
      <c r="DE304" s="71">
        <f t="shared" si="1602"/>
        <v>0.28112301393568989</v>
      </c>
      <c r="DF304" s="71">
        <f t="shared" si="1603"/>
        <v>0.34579925201108536</v>
      </c>
      <c r="DG304" s="71">
        <f t="shared" si="1604"/>
        <v>0.21257353907889345</v>
      </c>
      <c r="DH304" s="71">
        <f t="shared" si="1605"/>
        <v>0.16039542102317514</v>
      </c>
      <c r="DI304" s="71">
        <f t="shared" si="1606"/>
        <v>0.99989122604884384</v>
      </c>
      <c r="DJ304" s="71"/>
      <c r="DK304" s="71">
        <f t="shared" si="1577"/>
        <v>0.28115359612322199</v>
      </c>
      <c r="DL304" s="71">
        <f t="shared" si="1578"/>
        <v>0.34583687005389657</v>
      </c>
      <c r="DM304" s="71">
        <f t="shared" si="1579"/>
        <v>0.21259666405804567</v>
      </c>
      <c r="DN304" s="71">
        <f t="shared" si="1580"/>
        <v>0.16041286976483576</v>
      </c>
      <c r="DQ304" s="71">
        <f t="shared" si="1618"/>
        <v>-4.3041982715164864E-2</v>
      </c>
      <c r="DR304" s="71">
        <f t="shared" si="1619"/>
        <v>-1.9408339003748883E-2</v>
      </c>
      <c r="DS304" s="71">
        <f t="shared" si="1620"/>
        <v>-4.5343918063859942E-2</v>
      </c>
      <c r="DT304" s="71">
        <f t="shared" si="1621"/>
        <v>-1.1986068275224923E-2</v>
      </c>
      <c r="DV304" s="71">
        <f t="shared" si="1622"/>
        <v>0.19595107422327321</v>
      </c>
      <c r="DW304" s="71">
        <f t="shared" si="1623"/>
        <v>0.24458593415982466</v>
      </c>
      <c r="DX304" s="71">
        <f t="shared" si="1624"/>
        <v>0.3495800900474722</v>
      </c>
      <c r="DY304" s="71">
        <f t="shared" si="1625"/>
        <v>0.20988290156942976</v>
      </c>
      <c r="DZ304" s="71"/>
      <c r="EB304" s="71">
        <f t="shared" si="1648"/>
        <v>-6.7921198936986187E-3</v>
      </c>
      <c r="EC304" s="71">
        <f t="shared" si="1649"/>
        <v>4.6135190476013525E-3</v>
      </c>
      <c r="ED304" s="71">
        <f t="shared" si="1650"/>
        <v>-1.5383568078111737E-3</v>
      </c>
      <c r="EE304" s="71">
        <f t="shared" si="1651"/>
        <v>3.5695080376272515E-3</v>
      </c>
      <c r="EG304" s="71">
        <f t="shared" si="1626"/>
        <v>5.1678782038755736E-4</v>
      </c>
      <c r="EH304" s="71">
        <f t="shared" si="1627"/>
        <v>-3.1792832544239014E-3</v>
      </c>
      <c r="EI304" s="71">
        <f t="shared" si="1628"/>
        <v>1.0312890648044694E-3</v>
      </c>
      <c r="EJ304" s="71">
        <f t="shared" si="1629"/>
        <v>4.053012904168826E-4</v>
      </c>
      <c r="EL304" s="71">
        <f t="shared" si="1630"/>
        <v>2.1701330288063296E-3</v>
      </c>
      <c r="EM304" s="71">
        <f t="shared" si="1631"/>
        <v>1.0878049307977866E-2</v>
      </c>
      <c r="EN304" s="71">
        <f t="shared" si="1632"/>
        <v>8.4647485434947729E-3</v>
      </c>
      <c r="EO304" s="71">
        <f t="shared" si="1633"/>
        <v>2.9508345603677494E-3</v>
      </c>
      <c r="EQ304" s="71">
        <f t="shared" si="1634"/>
        <v>-1.3389684921265493E-2</v>
      </c>
      <c r="ER304" s="71">
        <f t="shared" si="1635"/>
        <v>2.8288629458173842E-2</v>
      </c>
      <c r="ES304" s="71">
        <f t="shared" si="1636"/>
        <v>3.4579975654522532E-2</v>
      </c>
      <c r="ET304" s="71">
        <f t="shared" si="1637"/>
        <v>-4.9771811520918523E-2</v>
      </c>
      <c r="EW304" s="71">
        <f t="shared" si="1638"/>
        <v>0.97008050822033909</v>
      </c>
      <c r="EX304" s="71">
        <f t="shared" si="1639"/>
        <v>0.49344704448183496</v>
      </c>
      <c r="EY304" s="71">
        <f t="shared" si="1484"/>
        <v>0.81671256985902696</v>
      </c>
      <c r="EZ304" s="71"/>
      <c r="FA304" s="71">
        <f t="shared" si="1640"/>
        <v>0.99993144390651223</v>
      </c>
      <c r="FB304" s="71">
        <f t="shared" si="1641"/>
        <v>0.95342058629081539</v>
      </c>
      <c r="FC304" s="71">
        <f t="shared" si="1485"/>
        <v>0.98507475641337794</v>
      </c>
      <c r="FD304" s="71"/>
      <c r="FE304" s="71">
        <f t="shared" si="1642"/>
        <v>0.99933027191042167</v>
      </c>
      <c r="FF304" s="71">
        <f t="shared" si="1643"/>
        <v>0.99683052819791584</v>
      </c>
      <c r="FG304" s="71">
        <f t="shared" si="1486"/>
        <v>0.99862018744251535</v>
      </c>
      <c r="FH304" s="71"/>
      <c r="FI304" s="71">
        <f t="shared" si="1644"/>
        <v>1.0066672280383919</v>
      </c>
      <c r="FJ304" s="71">
        <f t="shared" si="1645"/>
        <v>1.1408945766889032</v>
      </c>
      <c r="FK304" s="71">
        <f t="shared" si="1487"/>
        <v>1.0803645380585576</v>
      </c>
      <c r="FM304" s="71">
        <f t="shared" si="1646"/>
        <v>1.0054007732282175</v>
      </c>
      <c r="FN304" s="71">
        <f t="shared" si="1647"/>
        <v>0.99926216879457885</v>
      </c>
      <c r="FO304" s="71">
        <f t="shared" si="1488"/>
        <v>0.98041247859575142</v>
      </c>
      <c r="FQ304" s="238"/>
      <c r="GB304" s="118">
        <f t="shared" si="1570"/>
        <v>0.27914171183895375</v>
      </c>
      <c r="GC304" s="118">
        <f t="shared" si="1567"/>
        <v>0.34647629861513518</v>
      </c>
      <c r="GD304" s="118">
        <f t="shared" si="1568"/>
        <v>0.21267793894620154</v>
      </c>
      <c r="GE304" s="118">
        <f t="shared" si="1569"/>
        <v>0.16170405059970955</v>
      </c>
    </row>
    <row r="305" spans="1:187" x14ac:dyDescent="0.2">
      <c r="A305" s="75" t="s">
        <v>79</v>
      </c>
      <c r="B305" s="50">
        <f t="shared" si="1576"/>
        <v>1996</v>
      </c>
      <c r="D305" s="79">
        <f>Northeast!D305</f>
        <v>2019.4680000000001</v>
      </c>
      <c r="E305" s="79">
        <f>Midwest!D305</f>
        <v>2667.1089999999999</v>
      </c>
      <c r="F305" s="79">
        <f>South!D306</f>
        <v>1632.252</v>
      </c>
      <c r="G305" s="79">
        <f>West!D306</f>
        <v>1141.4059999999999</v>
      </c>
      <c r="H305" s="79">
        <f t="shared" si="1571"/>
        <v>7460.2349999999997</v>
      </c>
      <c r="I305" s="118">
        <f t="shared" si="1489"/>
        <v>0.21230532153283926</v>
      </c>
      <c r="J305" s="321">
        <f t="shared" si="1652"/>
        <v>19590.461822051559</v>
      </c>
      <c r="K305" s="321">
        <f t="shared" si="1652"/>
        <v>24253.166424785588</v>
      </c>
      <c r="L305" s="321">
        <f t="shared" si="1652"/>
        <v>34976.314779800749</v>
      </c>
      <c r="M305" s="321">
        <f t="shared" si="1652"/>
        <v>21135.874906876365</v>
      </c>
      <c r="N305" s="321">
        <f t="shared" si="1581"/>
        <v>99955.817933514249</v>
      </c>
      <c r="P305" s="84">
        <f t="shared" si="1653"/>
        <v>34.685693592890182</v>
      </c>
      <c r="Q305" s="84">
        <f t="shared" si="1653"/>
        <v>41.780578625641475</v>
      </c>
      <c r="R305" s="84">
        <f t="shared" si="1653"/>
        <v>57.058362989511124</v>
      </c>
      <c r="S305" s="84">
        <f t="shared" si="1653"/>
        <v>31.873360425699101</v>
      </c>
      <c r="T305" s="79">
        <f t="shared" si="1582"/>
        <v>165.39799563374189</v>
      </c>
      <c r="V305" s="84">
        <f t="shared" si="1607"/>
        <v>103.08424672902973</v>
      </c>
      <c r="W305" s="84">
        <f t="shared" si="1608"/>
        <v>109.96951710496411</v>
      </c>
      <c r="X305" s="84">
        <f t="shared" si="1609"/>
        <v>46.667352186075519</v>
      </c>
      <c r="Y305" s="84">
        <f t="shared" si="1610"/>
        <v>54.003253001306035</v>
      </c>
      <c r="Z305" s="84">
        <f t="shared" si="1611"/>
        <v>74.635325429102934</v>
      </c>
      <c r="AC305" s="84">
        <f t="shared" si="1583"/>
        <v>58.221929297499976</v>
      </c>
      <c r="AD305" s="84">
        <f t="shared" si="1584"/>
        <v>63.836095327869593</v>
      </c>
      <c r="AE305" s="84">
        <f t="shared" si="1585"/>
        <v>28.60670924435831</v>
      </c>
      <c r="AF305" s="84">
        <f t="shared" si="1586"/>
        <v>35.810657701460883</v>
      </c>
      <c r="AG305" s="84">
        <f t="shared" si="1587"/>
        <v>45.104748527424597</v>
      </c>
      <c r="AI305" s="74">
        <f t="shared" si="1588"/>
        <v>55.871059982976796</v>
      </c>
      <c r="AJ305" s="74">
        <f t="shared" si="1589"/>
        <v>59.285349290725556</v>
      </c>
      <c r="AK305" s="74">
        <f t="shared" si="1590"/>
        <v>27.372017806412739</v>
      </c>
      <c r="AL305" s="74">
        <f t="shared" si="1591"/>
        <v>36.846120827947587</v>
      </c>
      <c r="AM305" s="74">
        <f t="shared" si="1592"/>
        <v>43.235801343665933</v>
      </c>
      <c r="AO305" s="118">
        <f>Northeast!V305</f>
        <v>1.0420766907812284</v>
      </c>
      <c r="AP305" s="118">
        <f>Midwest!V305</f>
        <v>1.0767600442872982</v>
      </c>
      <c r="AQ305" s="118">
        <f>South!V306</f>
        <v>1.0451077975572669</v>
      </c>
      <c r="AR305" s="118">
        <f>West!V306</f>
        <v>0.97189763526744699</v>
      </c>
      <c r="AS305" s="118">
        <f t="shared" si="1612"/>
        <v>1.0432268427015627</v>
      </c>
      <c r="AU305" s="124">
        <f t="shared" si="1613"/>
        <v>1770.5398631208895</v>
      </c>
      <c r="AV305" s="124">
        <f t="shared" si="1614"/>
        <v>1722.685520474708</v>
      </c>
      <c r="AW305" s="124">
        <f t="shared" si="1615"/>
        <v>1631.3429058702043</v>
      </c>
      <c r="AX305" s="124">
        <f t="shared" si="1616"/>
        <v>1508.0218143858049</v>
      </c>
      <c r="AY305" s="124">
        <f t="shared" si="1617"/>
        <v>1654.711041870085</v>
      </c>
      <c r="BB305" s="71">
        <f t="shared" si="1474"/>
        <v>0.88445593613836093</v>
      </c>
      <c r="BC305" s="71">
        <f t="shared" si="1475"/>
        <v>0.8639694149828081</v>
      </c>
      <c r="BD305" s="71">
        <f t="shared" si="1476"/>
        <v>0.77302709062859021</v>
      </c>
      <c r="BE305" s="71">
        <f t="shared" si="1477"/>
        <v>0.83181606509382666</v>
      </c>
      <c r="BF305" s="71"/>
      <c r="BG305" s="71"/>
      <c r="BH305" s="71"/>
      <c r="BI305" s="71"/>
      <c r="BJ305" s="71"/>
      <c r="BK305" s="71"/>
      <c r="BL305" s="71"/>
      <c r="BM305" s="71"/>
      <c r="BN305" s="71"/>
      <c r="BO305" s="71"/>
      <c r="BP305" s="71">
        <f t="shared" si="1593"/>
        <v>1.1929432944590994</v>
      </c>
      <c r="BQ305" s="147">
        <f>Northeast!AK305</f>
        <v>0.8860630412567696</v>
      </c>
      <c r="BR305" s="147">
        <f>Midwest!AK305</f>
        <v>0.87088040397909972</v>
      </c>
      <c r="BS305" s="147">
        <f>South!AK306</f>
        <v>0.76563074242867624</v>
      </c>
      <c r="BT305" s="147">
        <f>West!AK306</f>
        <v>0.83432578148249326</v>
      </c>
      <c r="BU305" s="72"/>
      <c r="BV305" s="147">
        <f>Northeast!AH305</f>
        <v>0.99818624065830686</v>
      </c>
      <c r="BW305" s="147">
        <f>Midwest!AH305</f>
        <v>0.99206436502105833</v>
      </c>
      <c r="BX305" s="147">
        <f>South!AH306</f>
        <v>1.0096604639678548</v>
      </c>
      <c r="BY305" s="147">
        <f>West!AH306</f>
        <v>0.99699192276641979</v>
      </c>
      <c r="CA305" s="147">
        <f>Northeast!AI305</f>
        <v>1.0701096097077609</v>
      </c>
      <c r="CB305" s="147">
        <f>Midwest!AI305</f>
        <v>1.0988732141348232</v>
      </c>
      <c r="CC305" s="147">
        <f>South!AI306</f>
        <v>1.1018333538452776</v>
      </c>
      <c r="CD305" s="147">
        <f>West!AI306</f>
        <v>1.0829123001884597</v>
      </c>
      <c r="CF305" s="147">
        <f>Northeast!AJ305</f>
        <v>1.0300980274474545</v>
      </c>
      <c r="CG305" s="147">
        <f>Midwest!AJ305</f>
        <v>1.0392542779155287</v>
      </c>
      <c r="CH305" s="147">
        <f>South!AJ306</f>
        <v>1.0141943051605569</v>
      </c>
      <c r="CI305" s="147">
        <f>West!AJ306</f>
        <v>0.89081740789032238</v>
      </c>
      <c r="CK305" s="73">
        <f t="shared" si="1478"/>
        <v>1.1509791200181272</v>
      </c>
      <c r="CL305" s="73">
        <f t="shared" si="1479"/>
        <v>0.9095170513421762</v>
      </c>
      <c r="CM305" s="73">
        <f t="shared" si="1594"/>
        <v>0.98367979494111701</v>
      </c>
      <c r="CN305" s="73">
        <f t="shared" si="1595"/>
        <v>0.99841584346244039</v>
      </c>
      <c r="CO305" s="73">
        <f t="shared" si="1596"/>
        <v>1.0888253392967526</v>
      </c>
      <c r="CP305" s="73">
        <f t="shared" si="1597"/>
        <v>1.0061756423948516</v>
      </c>
      <c r="CQ305" s="73">
        <f t="shared" si="1598"/>
        <v>0.8453053381118466</v>
      </c>
      <c r="CR305" s="73">
        <f t="shared" si="1599"/>
        <v>1.0468351353952998</v>
      </c>
      <c r="CS305" s="73">
        <f t="shared" si="1600"/>
        <v>1.0468351353952998</v>
      </c>
      <c r="CT305" s="73"/>
      <c r="CU305" s="73">
        <f t="shared" si="1601"/>
        <v>1.0759627442715063</v>
      </c>
      <c r="CV305" s="533">
        <f t="shared" si="1522"/>
        <v>0.98818672328699309</v>
      </c>
      <c r="CW305" s="71">
        <f t="shared" si="1523"/>
        <v>0.92038987157898755</v>
      </c>
      <c r="CX305" s="53"/>
      <c r="CZ305" s="71">
        <f t="shared" si="1572"/>
        <v>0.27069763888134896</v>
      </c>
      <c r="DA305" s="71">
        <f t="shared" si="1573"/>
        <v>0.35751005162706001</v>
      </c>
      <c r="DB305" s="71">
        <f t="shared" si="1574"/>
        <v>0.21879364389995759</v>
      </c>
      <c r="DC305" s="71">
        <f t="shared" si="1575"/>
        <v>0.1529986655916335</v>
      </c>
      <c r="DE305" s="71">
        <f t="shared" si="1602"/>
        <v>0.27301050357565243</v>
      </c>
      <c r="DF305" s="71">
        <f t="shared" si="1603"/>
        <v>0.35515468868641731</v>
      </c>
      <c r="DG305" s="71">
        <f t="shared" si="1604"/>
        <v>0.21654321716980809</v>
      </c>
      <c r="DH305" s="71">
        <f t="shared" si="1605"/>
        <v>0.15526099975175658</v>
      </c>
      <c r="DI305" s="71">
        <f t="shared" si="1606"/>
        <v>0.99996940918363431</v>
      </c>
      <c r="DJ305" s="71"/>
      <c r="DK305" s="71">
        <f t="shared" si="1577"/>
        <v>0.27301885544532373</v>
      </c>
      <c r="DL305" s="71">
        <f t="shared" si="1578"/>
        <v>0.35516555349064355</v>
      </c>
      <c r="DM305" s="71">
        <f t="shared" si="1579"/>
        <v>0.21654984160624668</v>
      </c>
      <c r="DN305" s="71">
        <f t="shared" si="1580"/>
        <v>0.15526574945778612</v>
      </c>
      <c r="DQ305" s="71">
        <f t="shared" si="1618"/>
        <v>2.302112720093466E-2</v>
      </c>
      <c r="DR305" s="71">
        <f t="shared" si="1619"/>
        <v>4.5188317860063255E-2</v>
      </c>
      <c r="DS305" s="71">
        <f t="shared" si="1620"/>
        <v>4.6902987899005454E-2</v>
      </c>
      <c r="DT305" s="71">
        <f t="shared" si="1621"/>
        <v>1.2361498695705327E-2</v>
      </c>
      <c r="DV305" s="71">
        <f t="shared" si="1622"/>
        <v>0.19599121118774879</v>
      </c>
      <c r="DW305" s="71">
        <f t="shared" si="1623"/>
        <v>0.24263886711344421</v>
      </c>
      <c r="DX305" s="71">
        <f t="shared" si="1624"/>
        <v>0.34991774869037934</v>
      </c>
      <c r="DY305" s="71">
        <f t="shared" si="1625"/>
        <v>0.21145217300842781</v>
      </c>
      <c r="DZ305" s="71"/>
      <c r="EB305" s="71">
        <f t="shared" si="1648"/>
        <v>2.0481058620050102E-4</v>
      </c>
      <c r="EC305" s="71">
        <f t="shared" si="1649"/>
        <v>-7.9925217527250184E-3</v>
      </c>
      <c r="ED305" s="71">
        <f t="shared" si="1650"/>
        <v>9.6543162947535291E-4</v>
      </c>
      <c r="EE305" s="71">
        <f t="shared" si="1651"/>
        <v>7.4490769465251081E-3</v>
      </c>
      <c r="EG305" s="71">
        <f t="shared" si="1626"/>
        <v>-7.8194852641746352E-4</v>
      </c>
      <c r="EH305" s="71">
        <f t="shared" si="1627"/>
        <v>-3.3887667883531421E-5</v>
      </c>
      <c r="EI305" s="71">
        <f t="shared" si="1628"/>
        <v>1.0278358355921688E-3</v>
      </c>
      <c r="EJ305" s="71">
        <f t="shared" si="1629"/>
        <v>-1.2990793459047689E-3</v>
      </c>
      <c r="EL305" s="71">
        <f t="shared" si="1630"/>
        <v>8.1770945690259472E-3</v>
      </c>
      <c r="EM305" s="71">
        <f t="shared" si="1631"/>
        <v>7.6375118306601453E-3</v>
      </c>
      <c r="EN305" s="71">
        <f t="shared" si="1632"/>
        <v>8.4438223263729323E-3</v>
      </c>
      <c r="EO305" s="71">
        <f t="shared" si="1633"/>
        <v>6.6166224235309238E-3</v>
      </c>
      <c r="EQ305" s="71">
        <f t="shared" si="1634"/>
        <v>1.8915801605397083E-2</v>
      </c>
      <c r="ER305" s="71">
        <f t="shared" si="1635"/>
        <v>3.4963673455189158E-2</v>
      </c>
      <c r="ES305" s="71">
        <f t="shared" si="1636"/>
        <v>2.9901842726833827E-2</v>
      </c>
      <c r="ET305" s="71">
        <f t="shared" si="1637"/>
        <v>1.211502451959404E-2</v>
      </c>
      <c r="EW305" s="71">
        <f t="shared" si="1638"/>
        <v>1.035009585144202</v>
      </c>
      <c r="EX305" s="71">
        <f t="shared" si="1639"/>
        <v>0.51072242079977659</v>
      </c>
      <c r="EY305" s="71">
        <f t="shared" si="1484"/>
        <v>0.8453053381118466</v>
      </c>
      <c r="EZ305" s="71"/>
      <c r="FA305" s="71">
        <f t="shared" si="1640"/>
        <v>0.99858390293408805</v>
      </c>
      <c r="FB305" s="71">
        <f t="shared" si="1641"/>
        <v>0.9520704501959889</v>
      </c>
      <c r="FC305" s="71">
        <f t="shared" si="1485"/>
        <v>0.98367979494111701</v>
      </c>
      <c r="FD305" s="71"/>
      <c r="FE305" s="71">
        <f t="shared" si="1642"/>
        <v>0.99979537367395077</v>
      </c>
      <c r="FF305" s="71">
        <f t="shared" si="1643"/>
        <v>0.99662655042923698</v>
      </c>
      <c r="FG305" s="71">
        <f t="shared" si="1486"/>
        <v>0.99841584346244039</v>
      </c>
      <c r="FH305" s="71"/>
      <c r="FI305" s="71">
        <f t="shared" si="1644"/>
        <v>1.0078314318363311</v>
      </c>
      <c r="FJ305" s="71">
        <f t="shared" si="1645"/>
        <v>1.1498294147986821</v>
      </c>
      <c r="FK305" s="71">
        <f t="shared" si="1487"/>
        <v>1.0888253392967526</v>
      </c>
      <c r="FM305" s="71">
        <f t="shared" si="1646"/>
        <v>1.0262778823827303</v>
      </c>
      <c r="FN305" s="71">
        <f t="shared" si="1647"/>
        <v>1.0255206625356748</v>
      </c>
      <c r="FO305" s="71">
        <f t="shared" si="1488"/>
        <v>1.0061756423948516</v>
      </c>
      <c r="FQ305" s="238"/>
      <c r="GB305" s="118">
        <f t="shared" si="1570"/>
        <v>0.27966646327728722</v>
      </c>
      <c r="GC305" s="118">
        <f t="shared" si="1567"/>
        <v>0.34764223341884054</v>
      </c>
      <c r="GD305" s="118">
        <f t="shared" si="1568"/>
        <v>0.21442212477527547</v>
      </c>
      <c r="GE305" s="118">
        <f t="shared" si="1569"/>
        <v>0.15826917852859679</v>
      </c>
    </row>
    <row r="306" spans="1:187" x14ac:dyDescent="0.2">
      <c r="A306" s="75" t="s">
        <v>79</v>
      </c>
      <c r="B306" s="50">
        <f t="shared" si="1576"/>
        <v>1997</v>
      </c>
      <c r="D306" s="79">
        <f>Northeast!D306</f>
        <v>1938.1079999999999</v>
      </c>
      <c r="E306" s="79">
        <f>Midwest!D306</f>
        <v>2461.1410000000001</v>
      </c>
      <c r="F306" s="79">
        <f>South!D307</f>
        <v>1499.4950000000001</v>
      </c>
      <c r="G306" s="79">
        <f>West!D307</f>
        <v>1124.624</v>
      </c>
      <c r="H306" s="79">
        <f t="shared" si="1571"/>
        <v>7023.3679999999995</v>
      </c>
      <c r="I306" s="118">
        <f t="shared" si="1489"/>
        <v>0.21585519362371988</v>
      </c>
      <c r="J306" s="321">
        <f t="shared" si="1652"/>
        <v>19756.037641133524</v>
      </c>
      <c r="K306" s="321">
        <f t="shared" si="1652"/>
        <v>24255.824955850643</v>
      </c>
      <c r="L306" s="321">
        <f t="shared" si="1652"/>
        <v>35296.98869762526</v>
      </c>
      <c r="M306" s="321">
        <f t="shared" si="1652"/>
        <v>21466.831949844884</v>
      </c>
      <c r="N306" s="321">
        <f t="shared" si="1581"/>
        <v>100775.68324445431</v>
      </c>
      <c r="P306" s="84">
        <f t="shared" si="1653"/>
        <v>35.250382714846289</v>
      </c>
      <c r="Q306" s="84">
        <f t="shared" si="1653"/>
        <v>42.086243910257572</v>
      </c>
      <c r="R306" s="84">
        <f t="shared" si="1653"/>
        <v>58.04378508102559</v>
      </c>
      <c r="S306" s="84">
        <f t="shared" si="1653"/>
        <v>32.574158934978151</v>
      </c>
      <c r="T306" s="79">
        <f t="shared" si="1582"/>
        <v>167.95457064110761</v>
      </c>
      <c r="V306" s="84">
        <f t="shared" si="1607"/>
        <v>98.102060504517183</v>
      </c>
      <c r="W306" s="84">
        <f t="shared" si="1608"/>
        <v>101.46597794466517</v>
      </c>
      <c r="X306" s="84">
        <f t="shared" si="1609"/>
        <v>42.482235888323366</v>
      </c>
      <c r="Y306" s="84">
        <f t="shared" si="1610"/>
        <v>52.388913400336492</v>
      </c>
      <c r="Z306" s="84">
        <f t="shared" si="1611"/>
        <v>69.693082436992512</v>
      </c>
      <c r="AC306" s="84">
        <f t="shared" si="1583"/>
        <v>54.981190294530712</v>
      </c>
      <c r="AD306" s="84">
        <f t="shared" si="1584"/>
        <v>58.478513911766605</v>
      </c>
      <c r="AE306" s="84">
        <f t="shared" si="1585"/>
        <v>25.833859695862294</v>
      </c>
      <c r="AF306" s="84">
        <f t="shared" si="1586"/>
        <v>34.525035696082952</v>
      </c>
      <c r="AG306" s="84">
        <f t="shared" si="1587"/>
        <v>41.817069777802161</v>
      </c>
      <c r="AI306" s="74">
        <f t="shared" si="1588"/>
        <v>53.604807131263229</v>
      </c>
      <c r="AJ306" s="74">
        <f t="shared" si="1589"/>
        <v>56.548975701683965</v>
      </c>
      <c r="AK306" s="74">
        <f t="shared" si="1590"/>
        <v>25.232135959648538</v>
      </c>
      <c r="AL306" s="74">
        <f t="shared" si="1591"/>
        <v>35.600392209483282</v>
      </c>
      <c r="AM306" s="74">
        <f t="shared" si="1592"/>
        <v>41.045298353183959</v>
      </c>
      <c r="AO306" s="118">
        <f>Northeast!V306</f>
        <v>1.0256764875563698</v>
      </c>
      <c r="AP306" s="118">
        <f>Midwest!V306</f>
        <v>1.034121541303624</v>
      </c>
      <c r="AQ306" s="118">
        <f>South!V307</f>
        <v>1.0238475148190402</v>
      </c>
      <c r="AR306" s="118">
        <f>West!V307</f>
        <v>0.96979368915172026</v>
      </c>
      <c r="AS306" s="118">
        <f t="shared" si="1612"/>
        <v>1.0188029191060402</v>
      </c>
      <c r="AU306" s="124">
        <f t="shared" si="1613"/>
        <v>1784.284042942518</v>
      </c>
      <c r="AV306" s="124">
        <f t="shared" si="1614"/>
        <v>1735.09843457648</v>
      </c>
      <c r="AW306" s="124">
        <f t="shared" si="1615"/>
        <v>1644.4401412897498</v>
      </c>
      <c r="AX306" s="124">
        <f t="shared" si="1616"/>
        <v>1517.4180806503928</v>
      </c>
      <c r="AY306" s="124">
        <f t="shared" si="1617"/>
        <v>1666.6180296063651</v>
      </c>
      <c r="BB306" s="71">
        <f t="shared" si="1474"/>
        <v>0.8485804616422753</v>
      </c>
      <c r="BC306" s="71">
        <f t="shared" si="1475"/>
        <v>0.82409205713331135</v>
      </c>
      <c r="BD306" s="71">
        <f t="shared" si="1476"/>
        <v>0.71259359792840937</v>
      </c>
      <c r="BE306" s="71">
        <f t="shared" si="1477"/>
        <v>0.80369323820454985</v>
      </c>
      <c r="BF306" s="71"/>
      <c r="BG306" s="71"/>
      <c r="BH306" s="71"/>
      <c r="BI306" s="71"/>
      <c r="BJ306" s="71"/>
      <c r="BK306" s="71"/>
      <c r="BL306" s="71"/>
      <c r="BM306" s="71"/>
      <c r="BN306" s="71"/>
      <c r="BO306" s="71"/>
      <c r="BP306" s="71">
        <f t="shared" si="1593"/>
        <v>1.1563975857573776</v>
      </c>
      <c r="BQ306" s="147">
        <f>Northeast!AK306</f>
        <v>0.85072076873472158</v>
      </c>
      <c r="BR306" s="147">
        <f>Midwest!AK306</f>
        <v>0.83069497897556666</v>
      </c>
      <c r="BS306" s="147">
        <f>South!AK307</f>
        <v>0.70506778858051866</v>
      </c>
      <c r="BT306" s="147">
        <f>West!AK307</f>
        <v>0.80717839680511805</v>
      </c>
      <c r="BU306" s="72"/>
      <c r="BV306" s="147">
        <f>Northeast!AH306</f>
        <v>0.99748412502538331</v>
      </c>
      <c r="BW306" s="147">
        <f>Midwest!AH306</f>
        <v>0.9920513280934985</v>
      </c>
      <c r="BX306" s="147">
        <f>South!AH307</f>
        <v>1.0106738805399722</v>
      </c>
      <c r="BY306" s="147">
        <f>West!AH307</f>
        <v>0.99568229450346679</v>
      </c>
      <c r="CA306" s="147">
        <f>Northeast!AI306</f>
        <v>1.078416555634836</v>
      </c>
      <c r="CB306" s="147">
        <f>Midwest!AI306</f>
        <v>1.1067912111538234</v>
      </c>
      <c r="CC306" s="147">
        <f>South!AI307</f>
        <v>1.1106794221835103</v>
      </c>
      <c r="CD306" s="147">
        <f>West!AI307</f>
        <v>1.0896597704284128</v>
      </c>
      <c r="CF306" s="147">
        <f>Northeast!AJ306</f>
        <v>1.013886344429193</v>
      </c>
      <c r="CG306" s="147">
        <f>Midwest!AJ306</f>
        <v>0.9981009616638773</v>
      </c>
      <c r="CH306" s="147">
        <f>South!AJ307</f>
        <v>0.99356288538777382</v>
      </c>
      <c r="CI306" s="147">
        <f>West!AJ307</f>
        <v>0.88888898275876327</v>
      </c>
      <c r="CK306" s="73">
        <f t="shared" si="1478"/>
        <v>1.1604197696334086</v>
      </c>
      <c r="CL306" s="73">
        <f t="shared" si="1479"/>
        <v>0.84929015144782638</v>
      </c>
      <c r="CM306" s="73">
        <f t="shared" si="1594"/>
        <v>0.98227943267359485</v>
      </c>
      <c r="CN306" s="73">
        <f t="shared" si="1595"/>
        <v>0.99823025212070138</v>
      </c>
      <c r="CO306" s="73">
        <f t="shared" si="1596"/>
        <v>1.0968640995244621</v>
      </c>
      <c r="CP306" s="73">
        <f t="shared" si="1597"/>
        <v>0.98288517236447237</v>
      </c>
      <c r="CQ306" s="73">
        <f t="shared" si="1598"/>
        <v>0.80340532185864155</v>
      </c>
      <c r="CR306" s="73">
        <f t="shared" si="1599"/>
        <v>0.9855330818950091</v>
      </c>
      <c r="CS306" s="73">
        <f t="shared" si="1600"/>
        <v>0.98553308189500943</v>
      </c>
      <c r="CT306" s="73"/>
      <c r="CU306" s="73">
        <f t="shared" si="1601"/>
        <v>1.0571129271125961</v>
      </c>
      <c r="CV306" s="533">
        <f t="shared" si="1522"/>
        <v>0.96375925474350044</v>
      </c>
      <c r="CW306" s="71">
        <f t="shared" si="1523"/>
        <v>0.88122645491363949</v>
      </c>
      <c r="CX306" s="53"/>
      <c r="CZ306" s="71">
        <f t="shared" si="1572"/>
        <v>0.2759513669225363</v>
      </c>
      <c r="DA306" s="71">
        <f t="shared" si="1573"/>
        <v>0.35042176346163267</v>
      </c>
      <c r="DB306" s="71">
        <f t="shared" si="1574"/>
        <v>0.21350084460902521</v>
      </c>
      <c r="DC306" s="71">
        <f t="shared" si="1575"/>
        <v>0.16012602500680587</v>
      </c>
      <c r="DE306" s="71">
        <f t="shared" si="1602"/>
        <v>0.27331608728304468</v>
      </c>
      <c r="DF306" s="71">
        <f t="shared" si="1603"/>
        <v>0.3539540784455204</v>
      </c>
      <c r="DG306" s="71">
        <f t="shared" si="1604"/>
        <v>0.21613644342118865</v>
      </c>
      <c r="DH306" s="71">
        <f t="shared" si="1605"/>
        <v>0.15653530267890708</v>
      </c>
      <c r="DI306" s="71">
        <f t="shared" si="1606"/>
        <v>0.99994191182866077</v>
      </c>
      <c r="DJ306" s="71"/>
      <c r="DK306" s="71">
        <f t="shared" si="1577"/>
        <v>0.27333196463703902</v>
      </c>
      <c r="DL306" s="71">
        <f t="shared" si="1578"/>
        <v>0.35397464018506924</v>
      </c>
      <c r="DM306" s="71">
        <f t="shared" si="1579"/>
        <v>0.21614899912128441</v>
      </c>
      <c r="DN306" s="71">
        <f t="shared" si="1580"/>
        <v>0.15654439605660742</v>
      </c>
      <c r="DQ306" s="71">
        <f t="shared" si="1618"/>
        <v>-4.0704147349877581E-2</v>
      </c>
      <c r="DR306" s="71">
        <f t="shared" si="1619"/>
        <v>-4.7241984063010702E-2</v>
      </c>
      <c r="DS306" s="71">
        <f t="shared" si="1620"/>
        <v>-8.2406041815282521E-2</v>
      </c>
      <c r="DT306" s="71">
        <f t="shared" si="1621"/>
        <v>-3.3079245807536684E-2</v>
      </c>
      <c r="DV306" s="71">
        <f t="shared" si="1622"/>
        <v>0.19603972908038506</v>
      </c>
      <c r="DW306" s="71">
        <f t="shared" si="1623"/>
        <v>0.24069124787784996</v>
      </c>
      <c r="DX306" s="71">
        <f t="shared" si="1624"/>
        <v>0.35025303288695542</v>
      </c>
      <c r="DY306" s="71">
        <f t="shared" si="1625"/>
        <v>0.21301599015480954</v>
      </c>
      <c r="DZ306" s="71"/>
      <c r="EB306" s="71">
        <f t="shared" si="1648"/>
        <v>2.4752073318896238E-4</v>
      </c>
      <c r="EC306" s="71">
        <f t="shared" si="1649"/>
        <v>-8.0592113622016924E-3</v>
      </c>
      <c r="ED306" s="71">
        <f t="shared" si="1650"/>
        <v>9.5772126179982642E-4</v>
      </c>
      <c r="EE306" s="71">
        <f t="shared" si="1651"/>
        <v>7.368393474368907E-3</v>
      </c>
      <c r="EG306" s="71">
        <f t="shared" si="1626"/>
        <v>-7.0363891148079267E-4</v>
      </c>
      <c r="EH306" s="71">
        <f t="shared" si="1627"/>
        <v>-1.3141297763298002E-5</v>
      </c>
      <c r="EI306" s="71">
        <f t="shared" si="1628"/>
        <v>1.003216779309793E-3</v>
      </c>
      <c r="EJ306" s="71">
        <f t="shared" si="1629"/>
        <v>-1.3144431138448699E-3</v>
      </c>
      <c r="EL306" s="71">
        <f t="shared" si="1630"/>
        <v>7.7327308868182223E-3</v>
      </c>
      <c r="EM306" s="71">
        <f t="shared" si="1631"/>
        <v>7.1797241153761931E-3</v>
      </c>
      <c r="EN306" s="71">
        <f t="shared" si="1632"/>
        <v>7.9964423899415629E-3</v>
      </c>
      <c r="EO306" s="71">
        <f t="shared" si="1633"/>
        <v>6.2115241432197446E-3</v>
      </c>
      <c r="EQ306" s="71">
        <f t="shared" si="1634"/>
        <v>-1.5863157466929234E-2</v>
      </c>
      <c r="ER306" s="71">
        <f t="shared" si="1635"/>
        <v>-4.0404259286518099E-2</v>
      </c>
      <c r="ES306" s="71">
        <f t="shared" si="1636"/>
        <v>-2.0552431434403735E-2</v>
      </c>
      <c r="ET306" s="71">
        <f t="shared" si="1637"/>
        <v>-2.1671281245263878E-3</v>
      </c>
      <c r="EW306" s="71">
        <f t="shared" si="1638"/>
        <v>0.95043209315725274</v>
      </c>
      <c r="EX306" s="71">
        <f t="shared" si="1639"/>
        <v>0.48540697942307087</v>
      </c>
      <c r="EY306" s="71">
        <f t="shared" si="1484"/>
        <v>0.80340532185864155</v>
      </c>
      <c r="EZ306" s="71"/>
      <c r="FA306" s="71">
        <f t="shared" si="1640"/>
        <v>0.9985764043597074</v>
      </c>
      <c r="FB306" s="71">
        <f t="shared" si="1641"/>
        <v>0.95071508685383843</v>
      </c>
      <c r="FC306" s="71">
        <f t="shared" si="1485"/>
        <v>0.98227943267359485</v>
      </c>
      <c r="FD306" s="71"/>
      <c r="FE306" s="71">
        <f t="shared" si="1642"/>
        <v>0.99981411418603361</v>
      </c>
      <c r="FF306" s="71">
        <f t="shared" si="1643"/>
        <v>0.99644129169168993</v>
      </c>
      <c r="FG306" s="71">
        <f t="shared" si="1486"/>
        <v>0.99823025212070138</v>
      </c>
      <c r="FH306" s="71"/>
      <c r="FI306" s="71">
        <f t="shared" si="1644"/>
        <v>1.0073829657866904</v>
      </c>
      <c r="FJ306" s="71">
        <f t="shared" si="1645"/>
        <v>1.158318566028671</v>
      </c>
      <c r="FK306" s="71">
        <f t="shared" si="1487"/>
        <v>1.0968640995244621</v>
      </c>
      <c r="FM306" s="71">
        <f t="shared" si="1646"/>
        <v>0.97685248077070874</v>
      </c>
      <c r="FN306" s="71">
        <f t="shared" si="1647"/>
        <v>1.0017824032795948</v>
      </c>
      <c r="FO306" s="71">
        <f t="shared" si="1488"/>
        <v>0.98288517236447237</v>
      </c>
      <c r="FQ306" s="238"/>
      <c r="GB306" s="118">
        <f t="shared" si="1570"/>
        <v>0.27753726542770163</v>
      </c>
      <c r="GC306" s="118">
        <f t="shared" si="1567"/>
        <v>0.3488591790173789</v>
      </c>
      <c r="GD306" s="118">
        <f t="shared" si="1568"/>
        <v>0.21466122939051263</v>
      </c>
      <c r="GE306" s="118">
        <f t="shared" si="1569"/>
        <v>0.15894232616440684</v>
      </c>
    </row>
    <row r="307" spans="1:187" x14ac:dyDescent="0.2">
      <c r="A307" s="75" t="s">
        <v>79</v>
      </c>
      <c r="B307" s="50">
        <f t="shared" si="1576"/>
        <v>1998</v>
      </c>
      <c r="D307" s="79">
        <f>Northeast!D307</f>
        <v>1740.1970000000001</v>
      </c>
      <c r="E307" s="79">
        <f>Midwest!D307</f>
        <v>2084.442</v>
      </c>
      <c r="F307" s="79">
        <f>South!D308</f>
        <v>1363.0419999999999</v>
      </c>
      <c r="G307" s="79">
        <f>West!D308</f>
        <v>1215.367</v>
      </c>
      <c r="H307" s="79">
        <f t="shared" si="1571"/>
        <v>6403.0480000000007</v>
      </c>
      <c r="I307" s="118">
        <f t="shared" si="1489"/>
        <v>0.21084818987242621</v>
      </c>
      <c r="J307" s="321">
        <f t="shared" si="1652"/>
        <v>19927.447043311142</v>
      </c>
      <c r="K307" s="321">
        <f t="shared" si="1652"/>
        <v>24321.984969976285</v>
      </c>
      <c r="L307" s="321">
        <f t="shared" si="1652"/>
        <v>35881.611532288051</v>
      </c>
      <c r="M307" s="321">
        <f t="shared" si="1652"/>
        <v>21844.427204019146</v>
      </c>
      <c r="N307" s="321">
        <f t="shared" si="1581"/>
        <v>101975.47074959462</v>
      </c>
      <c r="P307" s="84">
        <f t="shared" si="1653"/>
        <v>35.929642010942651</v>
      </c>
      <c r="Q307" s="84">
        <f t="shared" si="1653"/>
        <v>42.637856971091821</v>
      </c>
      <c r="R307" s="84">
        <f t="shared" si="1653"/>
        <v>59.462308116786389</v>
      </c>
      <c r="S307" s="84">
        <f t="shared" si="1653"/>
        <v>33.512032229383422</v>
      </c>
      <c r="T307" s="79">
        <f t="shared" si="1582"/>
        <v>171.54183932820428</v>
      </c>
      <c r="V307" s="84">
        <f t="shared" si="1607"/>
        <v>87.326640297564637</v>
      </c>
      <c r="W307" s="84">
        <f t="shared" si="1608"/>
        <v>85.701968921249289</v>
      </c>
      <c r="X307" s="84">
        <f t="shared" si="1609"/>
        <v>37.987201293160069</v>
      </c>
      <c r="Y307" s="84">
        <f t="shared" si="1610"/>
        <v>55.637393860177994</v>
      </c>
      <c r="Z307" s="84">
        <f t="shared" si="1611"/>
        <v>62.790080329444855</v>
      </c>
      <c r="AC307" s="84">
        <f t="shared" si="1583"/>
        <v>48.4334633634816</v>
      </c>
      <c r="AD307" s="84">
        <f t="shared" si="1584"/>
        <v>48.887119289631222</v>
      </c>
      <c r="AE307" s="84">
        <f t="shared" si="1585"/>
        <v>22.922789968444043</v>
      </c>
      <c r="AF307" s="84">
        <f t="shared" si="1586"/>
        <v>36.266586033369933</v>
      </c>
      <c r="AG307" s="84">
        <f t="shared" si="1587"/>
        <v>37.326450649449434</v>
      </c>
      <c r="AI307" s="74">
        <f t="shared" si="1588"/>
        <v>54.372207968620479</v>
      </c>
      <c r="AJ307" s="74">
        <f t="shared" si="1589"/>
        <v>54.826053313157125</v>
      </c>
      <c r="AK307" s="74">
        <f t="shared" si="1590"/>
        <v>25.229113087449527</v>
      </c>
      <c r="AL307" s="74">
        <f t="shared" si="1591"/>
        <v>35.086388892841988</v>
      </c>
      <c r="AM307" s="74">
        <f t="shared" si="1592"/>
        <v>40.615379348308942</v>
      </c>
      <c r="AO307" s="118">
        <f>Northeast!V307</f>
        <v>0.89077610001480401</v>
      </c>
      <c r="AP307" s="118">
        <f>Midwest!V307</f>
        <v>0.89167679114884091</v>
      </c>
      <c r="AQ307" s="118">
        <f>South!V308</f>
        <v>0.90858485151613244</v>
      </c>
      <c r="AR307" s="118">
        <f>West!V308</f>
        <v>1.0336368939001506</v>
      </c>
      <c r="AS307" s="118">
        <f t="shared" si="1612"/>
        <v>0.91902257835254109</v>
      </c>
      <c r="AU307" s="124">
        <f t="shared" si="1613"/>
        <v>1803.0228324206143</v>
      </c>
      <c r="AV307" s="124">
        <f t="shared" si="1614"/>
        <v>1753.0582731518477</v>
      </c>
      <c r="AW307" s="124">
        <f t="shared" si="1615"/>
        <v>1657.1805327996281</v>
      </c>
      <c r="AX307" s="124">
        <f t="shared" si="1616"/>
        <v>1534.1227268810032</v>
      </c>
      <c r="AY307" s="124">
        <f t="shared" si="1617"/>
        <v>1682.1872756972411</v>
      </c>
      <c r="BB307" s="71">
        <f t="shared" si="1474"/>
        <v>0.8607286511737603</v>
      </c>
      <c r="BC307" s="71">
        <f t="shared" si="1475"/>
        <v>0.79898379234470907</v>
      </c>
      <c r="BD307" s="71">
        <f t="shared" si="1476"/>
        <v>0.71250822745561959</v>
      </c>
      <c r="BE307" s="71">
        <f t="shared" si="1477"/>
        <v>0.79208940565212993</v>
      </c>
      <c r="BF307" s="71"/>
      <c r="BG307" s="71"/>
      <c r="BH307" s="71"/>
      <c r="BI307" s="71"/>
      <c r="BJ307" s="71"/>
      <c r="BK307" s="71"/>
      <c r="BL307" s="71"/>
      <c r="BM307" s="71"/>
      <c r="BN307" s="71"/>
      <c r="BO307" s="71"/>
      <c r="BP307" s="71">
        <f t="shared" si="1593"/>
        <v>0.91672447897603759</v>
      </c>
      <c r="BQ307" s="147">
        <f>Northeast!AK307</f>
        <v>0.86473872021390219</v>
      </c>
      <c r="BR307" s="147">
        <f>Midwest!AK307</f>
        <v>0.80718133068742359</v>
      </c>
      <c r="BS307" s="147">
        <f>South!AK308</f>
        <v>0.70458899623416904</v>
      </c>
      <c r="BT307" s="147">
        <f>West!AK308</f>
        <v>0.79404746455171138</v>
      </c>
      <c r="BU307" s="72"/>
      <c r="BV307" s="147">
        <f>Northeast!AH307</f>
        <v>0.99536268129736338</v>
      </c>
      <c r="BW307" s="147">
        <f>Midwest!AH307</f>
        <v>0.98984424189328901</v>
      </c>
      <c r="BX307" s="147">
        <f>South!AH308</f>
        <v>1.0112395045392089</v>
      </c>
      <c r="BY307" s="147">
        <f>West!AH308</f>
        <v>0.9975340782673654</v>
      </c>
      <c r="CA307" s="147">
        <f>Northeast!AI307</f>
        <v>1.0897422304261708</v>
      </c>
      <c r="CB307" s="147">
        <f>Midwest!AI307</f>
        <v>1.1182475015249287</v>
      </c>
      <c r="CC307" s="147">
        <f>South!AI308</f>
        <v>1.1192844728176337</v>
      </c>
      <c r="CD307" s="147">
        <f>West!AI308</f>
        <v>1.1016553972163399</v>
      </c>
      <c r="CF307" s="147">
        <f>Northeast!AJ307</f>
        <v>0.88053663577743579</v>
      </c>
      <c r="CG307" s="147">
        <f>Midwest!AJ307</f>
        <v>0.86061785505125077</v>
      </c>
      <c r="CH307" s="147">
        <f>South!AJ308</f>
        <v>0.88170960384813224</v>
      </c>
      <c r="CI307" s="147">
        <f>West!AJ308</f>
        <v>0.94740609001539078</v>
      </c>
      <c r="CK307" s="73">
        <f t="shared" si="1478"/>
        <v>1.1742351772347317</v>
      </c>
      <c r="CL307" s="73">
        <f t="shared" si="1479"/>
        <v>0.76516915262898277</v>
      </c>
      <c r="CM307" s="73">
        <f t="shared" si="1594"/>
        <v>0.98031895377002587</v>
      </c>
      <c r="CN307" s="73">
        <f t="shared" si="1595"/>
        <v>0.99733982705390689</v>
      </c>
      <c r="CO307" s="73">
        <f t="shared" si="1596"/>
        <v>1.1077792237854041</v>
      </c>
      <c r="CP307" s="73">
        <f t="shared" si="1597"/>
        <v>0.88661752558229345</v>
      </c>
      <c r="CQ307" s="73">
        <f t="shared" si="1598"/>
        <v>0.79681474900026938</v>
      </c>
      <c r="CR307" s="73">
        <f t="shared" si="1599"/>
        <v>0.89848853555184272</v>
      </c>
      <c r="CS307" s="73">
        <f t="shared" si="1600"/>
        <v>0.89848853555184305</v>
      </c>
      <c r="CT307" s="73"/>
      <c r="CU307" s="73">
        <f t="shared" si="1601"/>
        <v>0.96028487623881043</v>
      </c>
      <c r="CV307" s="533">
        <f t="shared" si="1522"/>
        <v>0.86685582796670513</v>
      </c>
      <c r="CW307" s="71">
        <f t="shared" si="1523"/>
        <v>0.88269482414827993</v>
      </c>
      <c r="CX307" s="53"/>
      <c r="CZ307" s="71">
        <f t="shared" si="1572"/>
        <v>0.2717763477643772</v>
      </c>
      <c r="DA307" s="71">
        <f t="shared" si="1573"/>
        <v>0.32553902453956302</v>
      </c>
      <c r="DB307" s="71">
        <f t="shared" si="1574"/>
        <v>0.212873931290223</v>
      </c>
      <c r="DC307" s="71">
        <f t="shared" si="1575"/>
        <v>0.1898106964058367</v>
      </c>
      <c r="DE307" s="71">
        <f t="shared" si="1602"/>
        <v>0.27385855329225939</v>
      </c>
      <c r="DF307" s="71">
        <f t="shared" si="1603"/>
        <v>0.33782767937739661</v>
      </c>
      <c r="DG307" s="71">
        <f t="shared" si="1604"/>
        <v>0.21318723432087328</v>
      </c>
      <c r="DH307" s="71">
        <f t="shared" si="1605"/>
        <v>0.17454786705305425</v>
      </c>
      <c r="DI307" s="71">
        <f t="shared" si="1606"/>
        <v>0.99942133404358346</v>
      </c>
      <c r="DJ307" s="71"/>
      <c r="DK307" s="71">
        <f t="shared" si="1577"/>
        <v>0.27401711766973025</v>
      </c>
      <c r="DL307" s="71">
        <f t="shared" si="1578"/>
        <v>0.3380232819431333</v>
      </c>
      <c r="DM307" s="71">
        <f t="shared" si="1579"/>
        <v>0.21331066994371012</v>
      </c>
      <c r="DN307" s="71">
        <f t="shared" si="1580"/>
        <v>0.17464893044342641</v>
      </c>
      <c r="DQ307" s="71">
        <f t="shared" si="1618"/>
        <v>1.6343450363140877E-2</v>
      </c>
      <c r="DR307" s="71">
        <f t="shared" si="1619"/>
        <v>-2.8714334209787439E-2</v>
      </c>
      <c r="DS307" s="71">
        <f t="shared" si="1620"/>
        <v>-6.7930345871278534E-4</v>
      </c>
      <c r="DT307" s="71">
        <f t="shared" si="1621"/>
        <v>-1.6401467062964577E-2</v>
      </c>
      <c r="DV307" s="71">
        <f t="shared" si="1622"/>
        <v>0.19541412161993241</v>
      </c>
      <c r="DW307" s="71">
        <f t="shared" si="1623"/>
        <v>0.23850819016761413</v>
      </c>
      <c r="DX307" s="71">
        <f t="shared" si="1624"/>
        <v>0.35186512274502729</v>
      </c>
      <c r="DY307" s="71">
        <f t="shared" si="1625"/>
        <v>0.21421256546742623</v>
      </c>
      <c r="DZ307" s="71"/>
      <c r="EB307" s="71">
        <f t="shared" si="1648"/>
        <v>-3.1963307652304795E-3</v>
      </c>
      <c r="EC307" s="71">
        <f t="shared" si="1649"/>
        <v>-9.1113329413864217E-3</v>
      </c>
      <c r="ED307" s="71">
        <f t="shared" si="1650"/>
        <v>4.5920837625856997E-3</v>
      </c>
      <c r="EE307" s="71">
        <f t="shared" si="1651"/>
        <v>5.6015845649284423E-3</v>
      </c>
      <c r="EG307" s="71">
        <f t="shared" si="1626"/>
        <v>-2.1290593161959574E-3</v>
      </c>
      <c r="EH307" s="71">
        <f t="shared" si="1627"/>
        <v>-2.2272486462073813E-3</v>
      </c>
      <c r="EI307" s="71">
        <f t="shared" si="1628"/>
        <v>5.5949381231216869E-4</v>
      </c>
      <c r="EJ307" s="71">
        <f t="shared" si="1629"/>
        <v>1.8580865800291054E-3</v>
      </c>
      <c r="EL307" s="71">
        <f t="shared" si="1630"/>
        <v>1.0447369332980157E-2</v>
      </c>
      <c r="EM307" s="71">
        <f t="shared" si="1631"/>
        <v>1.0297700928607876E-2</v>
      </c>
      <c r="EN307" s="71">
        <f t="shared" si="1632"/>
        <v>7.7176974615167024E-3</v>
      </c>
      <c r="EO307" s="71">
        <f t="shared" si="1633"/>
        <v>1.0948444833100882E-2</v>
      </c>
      <c r="EQ307" s="71">
        <f t="shared" si="1634"/>
        <v>-0.14101455651216327</v>
      </c>
      <c r="ER307" s="71">
        <f t="shared" si="1635"/>
        <v>-0.14820386778461331</v>
      </c>
      <c r="ES307" s="71">
        <f t="shared" si="1636"/>
        <v>-0.11943460235052955</v>
      </c>
      <c r="ET307" s="71">
        <f t="shared" si="1637"/>
        <v>6.3755469674942264E-2</v>
      </c>
      <c r="EW307" s="71">
        <f t="shared" si="1638"/>
        <v>0.99179670251234442</v>
      </c>
      <c r="EX307" s="71">
        <f t="shared" si="1639"/>
        <v>0.48142504156827909</v>
      </c>
      <c r="EY307" s="71">
        <f t="shared" si="1484"/>
        <v>0.79681474900026938</v>
      </c>
      <c r="EZ307" s="71"/>
      <c r="FA307" s="71">
        <f t="shared" si="1640"/>
        <v>0.99800415356531191</v>
      </c>
      <c r="FB307" s="71">
        <f t="shared" si="1641"/>
        <v>0.94881760553733707</v>
      </c>
      <c r="FC307" s="71">
        <f t="shared" si="1485"/>
        <v>0.98031895377002587</v>
      </c>
      <c r="FD307" s="71"/>
      <c r="FE307" s="71">
        <f t="shared" si="1642"/>
        <v>0.99910799631156955</v>
      </c>
      <c r="FF307" s="71">
        <f t="shared" si="1643"/>
        <v>0.99555246238419659</v>
      </c>
      <c r="FG307" s="71">
        <f t="shared" si="1486"/>
        <v>0.99733982705390689</v>
      </c>
      <c r="FH307" s="71"/>
      <c r="FI307" s="71">
        <f t="shared" si="1644"/>
        <v>1.0099512093300109</v>
      </c>
      <c r="FJ307" s="71">
        <f t="shared" si="1645"/>
        <v>1.1698452365500605</v>
      </c>
      <c r="FK307" s="71">
        <f t="shared" si="1487"/>
        <v>1.1077792237854041</v>
      </c>
      <c r="FM307" s="71">
        <f t="shared" si="1646"/>
        <v>0.90205605955923296</v>
      </c>
      <c r="FN307" s="71">
        <f t="shared" si="1647"/>
        <v>0.90366388723816971</v>
      </c>
      <c r="FO307" s="71">
        <f t="shared" si="1488"/>
        <v>0.88661752558229345</v>
      </c>
      <c r="FQ307" s="238"/>
      <c r="GB307" s="118">
        <f t="shared" si="1570"/>
        <v>0.27615037847239227</v>
      </c>
      <c r="GC307" s="118">
        <f t="shared" si="1567"/>
        <v>0.34503256619820105</v>
      </c>
      <c r="GD307" s="118">
        <f t="shared" si="1568"/>
        <v>0.21406497692381327</v>
      </c>
      <c r="GE307" s="118">
        <f t="shared" si="1569"/>
        <v>0.16475207840559347</v>
      </c>
    </row>
    <row r="308" spans="1:187" x14ac:dyDescent="0.2">
      <c r="A308" s="75" t="s">
        <v>79</v>
      </c>
      <c r="B308" s="50">
        <f t="shared" si="1576"/>
        <v>1999</v>
      </c>
      <c r="D308" s="79">
        <f>Northeast!D308</f>
        <v>1870.9010000000001</v>
      </c>
      <c r="E308" s="79">
        <f>Midwest!D308</f>
        <v>2274.3130000000001</v>
      </c>
      <c r="F308" s="79">
        <f>South!D309</f>
        <v>1372.827</v>
      </c>
      <c r="G308" s="79">
        <f>West!D309</f>
        <v>1241.4950000000001</v>
      </c>
      <c r="H308" s="79">
        <f t="shared" si="1571"/>
        <v>6759.5360000000001</v>
      </c>
      <c r="I308" s="118">
        <f t="shared" si="1489"/>
        <v>0.21430827494743426</v>
      </c>
      <c r="J308" s="321">
        <f t="shared" si="1652"/>
        <v>20115.953229976589</v>
      </c>
      <c r="K308" s="321">
        <f t="shared" si="1652"/>
        <v>24403.072339574624</v>
      </c>
      <c r="L308" s="321">
        <f t="shared" si="1652"/>
        <v>36490.63702641963</v>
      </c>
      <c r="M308" s="321">
        <f t="shared" si="1652"/>
        <v>22244.847084454115</v>
      </c>
      <c r="N308" s="321">
        <f t="shared" si="1581"/>
        <v>103254.50968042496</v>
      </c>
      <c r="P308" s="84">
        <f t="shared" si="1653"/>
        <v>36.685997888937528</v>
      </c>
      <c r="Q308" s="84">
        <f t="shared" si="1653"/>
        <v>43.265481638178109</v>
      </c>
      <c r="R308" s="84">
        <f t="shared" si="1653"/>
        <v>61.001955535822056</v>
      </c>
      <c r="S308" s="84">
        <f t="shared" si="1653"/>
        <v>34.534555706901976</v>
      </c>
      <c r="T308" s="79">
        <f t="shared" si="1582"/>
        <v>175.48799076983968</v>
      </c>
      <c r="V308" s="84">
        <f t="shared" si="1607"/>
        <v>93.005833659028525</v>
      </c>
      <c r="W308" s="84">
        <f t="shared" si="1608"/>
        <v>93.197814125712839</v>
      </c>
      <c r="X308" s="84">
        <f t="shared" si="1609"/>
        <v>37.621349252030264</v>
      </c>
      <c r="Y308" s="84">
        <f t="shared" si="1610"/>
        <v>55.810453328205753</v>
      </c>
      <c r="Z308" s="84">
        <f t="shared" si="1611"/>
        <v>65.464801691673486</v>
      </c>
      <c r="AC308" s="84">
        <f t="shared" si="1583"/>
        <v>50.997685974467132</v>
      </c>
      <c r="AD308" s="84">
        <f t="shared" si="1584"/>
        <v>52.566455148233281</v>
      </c>
      <c r="AE308" s="84">
        <f t="shared" si="1585"/>
        <v>22.504639202817646</v>
      </c>
      <c r="AF308" s="84">
        <f t="shared" si="1586"/>
        <v>35.949354916758885</v>
      </c>
      <c r="AG308" s="84">
        <f t="shared" si="1587"/>
        <v>38.518510413999969</v>
      </c>
      <c r="AI308" s="74">
        <f t="shared" si="1588"/>
        <v>53.536252842153395</v>
      </c>
      <c r="AJ308" s="74">
        <f t="shared" si="1589"/>
        <v>55.275809907153878</v>
      </c>
      <c r="AK308" s="74">
        <f t="shared" si="1590"/>
        <v>24.515413999385409</v>
      </c>
      <c r="AL308" s="74">
        <f t="shared" si="1591"/>
        <v>36.113902192724076</v>
      </c>
      <c r="AM308" s="74">
        <f t="shared" si="1592"/>
        <v>40.448529429189932</v>
      </c>
      <c r="AO308" s="118">
        <f>Northeast!V308</f>
        <v>0.95258228335160122</v>
      </c>
      <c r="AP308" s="118">
        <f>Midwest!V308</f>
        <v>0.95098480214995551</v>
      </c>
      <c r="AQ308" s="118">
        <f>South!V309</f>
        <v>0.91797916214597997</v>
      </c>
      <c r="AR308" s="118">
        <f>West!V309</f>
        <v>0.9954436583704781</v>
      </c>
      <c r="AS308" s="118">
        <f t="shared" si="1612"/>
        <v>0.95228456899604486</v>
      </c>
      <c r="AU308" s="124">
        <f t="shared" si="1613"/>
        <v>1823.7265452709657</v>
      </c>
      <c r="AV308" s="124">
        <f t="shared" si="1614"/>
        <v>1772.9522347075206</v>
      </c>
      <c r="AW308" s="124">
        <f t="shared" si="1615"/>
        <v>1671.7152811461185</v>
      </c>
      <c r="AX308" s="124">
        <f t="shared" si="1616"/>
        <v>1552.4744034332591</v>
      </c>
      <c r="AY308" s="124">
        <f t="shared" si="1617"/>
        <v>1699.5673245941409</v>
      </c>
      <c r="BB308" s="71">
        <f t="shared" si="1474"/>
        <v>0.84749522631705665</v>
      </c>
      <c r="BC308" s="71">
        <f t="shared" si="1475"/>
        <v>0.80553812568420791</v>
      </c>
      <c r="BD308" s="71">
        <f t="shared" si="1476"/>
        <v>0.69235228814809691</v>
      </c>
      <c r="BE308" s="71">
        <f t="shared" si="1477"/>
        <v>0.81528593355612589</v>
      </c>
      <c r="BF308" s="71"/>
      <c r="BG308" s="712" t="s">
        <v>1541</v>
      </c>
      <c r="BH308" s="71"/>
      <c r="BI308" s="71"/>
      <c r="BJ308" s="71"/>
      <c r="BK308" s="71"/>
      <c r="BL308" s="71"/>
      <c r="BM308" s="71"/>
      <c r="BN308" s="71"/>
      <c r="BO308" s="71"/>
      <c r="BP308" s="71">
        <f t="shared" si="1593"/>
        <v>1.0278028430003794</v>
      </c>
      <c r="BQ308" s="147">
        <f>Northeast!AK308</f>
        <v>0.85321724269115218</v>
      </c>
      <c r="BR308" s="147">
        <f>Midwest!AK308</f>
        <v>0.81562839838771695</v>
      </c>
      <c r="BS308" s="147">
        <f>South!AK309</f>
        <v>0.68426898094891775</v>
      </c>
      <c r="BT308" s="147">
        <f>West!AK309</f>
        <v>0.8158313986071335</v>
      </c>
      <c r="BU308" s="72"/>
      <c r="BV308" s="147">
        <f>Northeast!AH308</f>
        <v>0.99329359969795317</v>
      </c>
      <c r="BW308" s="147">
        <f>Midwest!AH308</f>
        <v>0.98762883597057805</v>
      </c>
      <c r="BX308" s="147">
        <f>South!AH309</f>
        <v>1.0118130551350868</v>
      </c>
      <c r="BY308" s="147">
        <f>West!AH309</f>
        <v>0.99933139978194163</v>
      </c>
      <c r="CA308" s="147">
        <f>Northeast!AI308</f>
        <v>1.1022554997059364</v>
      </c>
      <c r="CB308" s="147">
        <f>Midwest!AI308</f>
        <v>1.1309375376439603</v>
      </c>
      <c r="CC308" s="147">
        <f>South!AI309</f>
        <v>1.1291014588481507</v>
      </c>
      <c r="CD308" s="147">
        <f>West!AI309</f>
        <v>1.1148337584826933</v>
      </c>
      <c r="CF308" s="147">
        <f>Northeast!AJ308</f>
        <v>0.94163235752471031</v>
      </c>
      <c r="CG308" s="147">
        <f>Midwest!AJ308</f>
        <v>0.91786004608032656</v>
      </c>
      <c r="CH308" s="147">
        <f>South!AJ309</f>
        <v>0.89082603792696091</v>
      </c>
      <c r="CI308" s="147">
        <f>West!AJ309</f>
        <v>0.9123991120797722</v>
      </c>
      <c r="CK308" s="73">
        <f t="shared" si="1478"/>
        <v>1.1889631553905928</v>
      </c>
      <c r="CL308" s="73">
        <f t="shared" si="1479"/>
        <v>0.7977637004861764</v>
      </c>
      <c r="CM308" s="73">
        <f t="shared" si="1594"/>
        <v>0.978469722355369</v>
      </c>
      <c r="CN308" s="73">
        <f t="shared" si="1595"/>
        <v>0.99648412206918668</v>
      </c>
      <c r="CO308" s="73">
        <f t="shared" si="1596"/>
        <v>1.119923932993576</v>
      </c>
      <c r="CP308" s="73">
        <f t="shared" si="1597"/>
        <v>0.91803670230520085</v>
      </c>
      <c r="CQ308" s="73">
        <f t="shared" si="1598"/>
        <v>0.79580731505125446</v>
      </c>
      <c r="CR308" s="73">
        <f t="shared" si="1599"/>
        <v>0.94851164658611997</v>
      </c>
      <c r="CS308" s="73">
        <f t="shared" si="1600"/>
        <v>0.94851164658612008</v>
      </c>
      <c r="CT308" s="73"/>
      <c r="CU308" s="73">
        <f t="shared" si="1601"/>
        <v>1.0024583657349215</v>
      </c>
      <c r="CV308" s="533">
        <f t="shared" si="1522"/>
        <v>0.89511290561969958</v>
      </c>
      <c r="CW308" s="71">
        <f t="shared" si="1523"/>
        <v>0.8912436581772587</v>
      </c>
      <c r="CX308" s="53"/>
      <c r="CZ308" s="71">
        <f t="shared" si="1572"/>
        <v>0.2767795008414779</v>
      </c>
      <c r="DA308" s="71">
        <f t="shared" si="1573"/>
        <v>0.33645992861048452</v>
      </c>
      <c r="DB308" s="71">
        <f t="shared" si="1574"/>
        <v>0.20309485739849598</v>
      </c>
      <c r="DC308" s="71">
        <f t="shared" si="1575"/>
        <v>0.18366571314954164</v>
      </c>
      <c r="DE308" s="71">
        <f t="shared" si="1602"/>
        <v>0.27427031884942543</v>
      </c>
      <c r="DF308" s="71">
        <f t="shared" si="1603"/>
        <v>0.33096944762461983</v>
      </c>
      <c r="DG308" s="71">
        <f t="shared" si="1604"/>
        <v>0.20794607240491417</v>
      </c>
      <c r="DH308" s="71">
        <f t="shared" si="1605"/>
        <v>0.18672135251043434</v>
      </c>
      <c r="DI308" s="71">
        <f t="shared" si="1606"/>
        <v>0.99990719138939366</v>
      </c>
      <c r="DJ308" s="71"/>
      <c r="DK308" s="71">
        <f t="shared" si="1577"/>
        <v>0.27429577585927811</v>
      </c>
      <c r="DL308" s="71">
        <f t="shared" si="1578"/>
        <v>0.3310001672902565</v>
      </c>
      <c r="DM308" s="71">
        <f t="shared" si="1579"/>
        <v>0.207965373382272</v>
      </c>
      <c r="DN308" s="71">
        <f t="shared" si="1580"/>
        <v>0.18673868346819347</v>
      </c>
      <c r="DQ308" s="71">
        <f t="shared" si="1618"/>
        <v>-1.3413207917718675E-2</v>
      </c>
      <c r="DR308" s="71">
        <f t="shared" si="1619"/>
        <v>1.0410516820437447E-2</v>
      </c>
      <c r="DS308" s="71">
        <f t="shared" si="1620"/>
        <v>-2.92635614234198E-2</v>
      </c>
      <c r="DT308" s="71">
        <f t="shared" si="1621"/>
        <v>2.7064475768561878E-2</v>
      </c>
      <c r="DV308" s="71">
        <f t="shared" si="1622"/>
        <v>0.1948191250167757</v>
      </c>
      <c r="DW308" s="71">
        <f t="shared" si="1623"/>
        <v>0.23633904625669799</v>
      </c>
      <c r="DX308" s="71">
        <f t="shared" si="1624"/>
        <v>0.35340477756718786</v>
      </c>
      <c r="DY308" s="71">
        <f t="shared" si="1625"/>
        <v>0.21543705115933839</v>
      </c>
      <c r="DZ308" s="71"/>
      <c r="EB308" s="71">
        <f t="shared" si="1648"/>
        <v>-3.0494432207539808E-3</v>
      </c>
      <c r="EC308" s="71">
        <f t="shared" si="1649"/>
        <v>-9.1362393328428895E-3</v>
      </c>
      <c r="ED308" s="71">
        <f t="shared" si="1650"/>
        <v>4.366150511691585E-3</v>
      </c>
      <c r="EE308" s="71">
        <f t="shared" si="1651"/>
        <v>5.6999422773927775E-3</v>
      </c>
      <c r="EG308" s="71">
        <f t="shared" si="1626"/>
        <v>-2.0808848324279944E-3</v>
      </c>
      <c r="EH308" s="71">
        <f t="shared" si="1627"/>
        <v>-2.2406442589570281E-3</v>
      </c>
      <c r="EI308" s="71">
        <f t="shared" si="1628"/>
        <v>5.6701503725344981E-4</v>
      </c>
      <c r="EJ308" s="71">
        <f t="shared" si="1629"/>
        <v>1.8001432942653306E-3</v>
      </c>
      <c r="EL308" s="71">
        <f t="shared" si="1630"/>
        <v>1.1417352343966266E-2</v>
      </c>
      <c r="EM308" s="71">
        <f t="shared" si="1631"/>
        <v>1.1284239005587601E-2</v>
      </c>
      <c r="EN308" s="71">
        <f t="shared" si="1632"/>
        <v>8.7325296575906947E-3</v>
      </c>
      <c r="EO308" s="71">
        <f t="shared" si="1633"/>
        <v>1.1891343137470221E-2</v>
      </c>
      <c r="EQ308" s="71">
        <f t="shared" si="1634"/>
        <v>6.7083384766569276E-2</v>
      </c>
      <c r="ER308" s="71">
        <f t="shared" si="1635"/>
        <v>6.439435634583851E-2</v>
      </c>
      <c r="ES308" s="71">
        <f t="shared" si="1636"/>
        <v>1.0286410324471799E-2</v>
      </c>
      <c r="ET308" s="71">
        <f t="shared" si="1637"/>
        <v>-3.7650301364451688E-2</v>
      </c>
      <c r="EW308" s="71">
        <f t="shared" si="1638"/>
        <v>0.99873567356743964</v>
      </c>
      <c r="EX308" s="71">
        <f t="shared" si="1639"/>
        <v>0.48081636316292786</v>
      </c>
      <c r="EY308" s="71">
        <f t="shared" si="1484"/>
        <v>0.79580731505125446</v>
      </c>
      <c r="EZ308" s="71"/>
      <c r="FA308" s="71">
        <f t="shared" si="1640"/>
        <v>0.99811364310814832</v>
      </c>
      <c r="FB308" s="71">
        <f t="shared" si="1641"/>
        <v>0.94702779690802152</v>
      </c>
      <c r="FC308" s="71">
        <f t="shared" si="1485"/>
        <v>0.978469722355369</v>
      </c>
      <c r="FD308" s="71"/>
      <c r="FE308" s="71">
        <f t="shared" si="1642"/>
        <v>0.99914201262046454</v>
      </c>
      <c r="FF308" s="71">
        <f t="shared" si="1643"/>
        <v>0.99469829093580553</v>
      </c>
      <c r="FG308" s="71">
        <f t="shared" si="1486"/>
        <v>0.99648412206918668</v>
      </c>
      <c r="FH308" s="71"/>
      <c r="FI308" s="71">
        <f t="shared" si="1644"/>
        <v>1.0109631133599637</v>
      </c>
      <c r="FJ308" s="71">
        <f t="shared" si="1645"/>
        <v>1.1826703824919722</v>
      </c>
      <c r="FK308" s="71">
        <f t="shared" si="1487"/>
        <v>1.119923932993576</v>
      </c>
      <c r="FM308" s="71">
        <f t="shared" si="1646"/>
        <v>1.0354371257237134</v>
      </c>
      <c r="FN308" s="71">
        <f t="shared" si="1647"/>
        <v>0.93568713802220826</v>
      </c>
      <c r="FO308" s="71">
        <f t="shared" si="1488"/>
        <v>0.91803670230520085</v>
      </c>
      <c r="FQ308" s="238"/>
      <c r="GB308" s="118">
        <f t="shared" si="1570"/>
        <v>0.27410827190449383</v>
      </c>
      <c r="GC308" s="118">
        <f t="shared" si="1567"/>
        <v>0.34454809238165612</v>
      </c>
      <c r="GD308" s="118">
        <f t="shared" si="1568"/>
        <v>0.21251431042902719</v>
      </c>
      <c r="GE308" s="118">
        <f t="shared" si="1569"/>
        <v>0.16882932528482289</v>
      </c>
    </row>
    <row r="309" spans="1:187" x14ac:dyDescent="0.2">
      <c r="A309" s="75" t="s">
        <v>79</v>
      </c>
      <c r="B309" s="50">
        <f t="shared" si="1576"/>
        <v>2000</v>
      </c>
      <c r="D309" s="79">
        <f>Northeast!D309</f>
        <v>2045.653</v>
      </c>
      <c r="E309" s="79">
        <f>Midwest!D309</f>
        <v>2362.5819999999999</v>
      </c>
      <c r="F309" s="79">
        <f>South!D310</f>
        <v>1539.6130000000001</v>
      </c>
      <c r="G309" s="79">
        <f>West!D310</f>
        <v>1174.5630000000001</v>
      </c>
      <c r="H309" s="79">
        <f t="shared" si="1571"/>
        <v>7122.4110000000001</v>
      </c>
      <c r="I309" s="118">
        <f t="shared" si="1489"/>
        <v>0.21879364389995759</v>
      </c>
      <c r="J309" s="321">
        <f t="shared" si="1652"/>
        <v>20227.432029409156</v>
      </c>
      <c r="K309" s="321">
        <f t="shared" si="1652"/>
        <v>24485.666828935307</v>
      </c>
      <c r="L309" s="321">
        <f t="shared" si="1652"/>
        <v>37143.162061519673</v>
      </c>
      <c r="M309" s="321">
        <f t="shared" si="1652"/>
        <v>22599.143414922353</v>
      </c>
      <c r="N309" s="321">
        <f t="shared" si="1581"/>
        <v>104455.40433478649</v>
      </c>
      <c r="P309" s="84">
        <f t="shared" si="1653"/>
        <v>37.150451147479217</v>
      </c>
      <c r="Q309" s="84">
        <f t="shared" si="1653"/>
        <v>43.668983792992734</v>
      </c>
      <c r="R309" s="84">
        <f t="shared" si="1653"/>
        <v>62.745493450841778</v>
      </c>
      <c r="S309" s="84">
        <f t="shared" si="1653"/>
        <v>35.475019883892436</v>
      </c>
      <c r="T309" s="79">
        <f t="shared" si="1582"/>
        <v>179.03994827520617</v>
      </c>
      <c r="V309" s="84">
        <f t="shared" si="1607"/>
        <v>101.13261026045102</v>
      </c>
      <c r="W309" s="84">
        <f t="shared" si="1608"/>
        <v>96.488366704723731</v>
      </c>
      <c r="X309" s="84">
        <f t="shared" si="1609"/>
        <v>41.450778946874841</v>
      </c>
      <c r="Y309" s="84">
        <f t="shared" si="1610"/>
        <v>51.97378406937446</v>
      </c>
      <c r="Z309" s="84">
        <f t="shared" si="1611"/>
        <v>68.186141687530124</v>
      </c>
      <c r="AC309" s="84">
        <f t="shared" si="1583"/>
        <v>55.06401502041529</v>
      </c>
      <c r="AD309" s="84">
        <f t="shared" si="1584"/>
        <v>54.102060428049334</v>
      </c>
      <c r="AE309" s="84">
        <f t="shared" si="1585"/>
        <v>24.537427555752931</v>
      </c>
      <c r="AF309" s="84">
        <f t="shared" si="1586"/>
        <v>33.10957975060402</v>
      </c>
      <c r="AG309" s="84">
        <f t="shared" si="1587"/>
        <v>39.781127444540971</v>
      </c>
      <c r="AI309" s="74">
        <f t="shared" si="1588"/>
        <v>54.379366911451996</v>
      </c>
      <c r="AJ309" s="74">
        <f t="shared" si="1589"/>
        <v>54.404696933608349</v>
      </c>
      <c r="AK309" s="74">
        <f t="shared" si="1590"/>
        <v>24.478201944055652</v>
      </c>
      <c r="AL309" s="74">
        <f t="shared" si="1591"/>
        <v>33.855482412284758</v>
      </c>
      <c r="AM309" s="74">
        <f t="shared" si="1592"/>
        <v>39.839916637434889</v>
      </c>
      <c r="AO309" s="118">
        <f>Northeast!V309</f>
        <v>1.0125902184569036</v>
      </c>
      <c r="AP309" s="118">
        <f>Midwest!V309</f>
        <v>0.99443730922849671</v>
      </c>
      <c r="AQ309" s="118">
        <f>South!V310</f>
        <v>1.002419524597135</v>
      </c>
      <c r="AR309" s="118">
        <f>West!V310</f>
        <v>0.97796803919089681</v>
      </c>
      <c r="AS309" s="118">
        <f t="shared" si="1612"/>
        <v>0.99852436456057547</v>
      </c>
      <c r="AU309" s="124">
        <f t="shared" si="1613"/>
        <v>1836.637052764052</v>
      </c>
      <c r="AV309" s="124">
        <f t="shared" si="1614"/>
        <v>1783.4508693628077</v>
      </c>
      <c r="AW309" s="124">
        <f t="shared" si="1615"/>
        <v>1689.2878788003386</v>
      </c>
      <c r="AX309" s="124">
        <f t="shared" si="1616"/>
        <v>1569.7506419853091</v>
      </c>
      <c r="AY309" s="124">
        <f t="shared" si="1617"/>
        <v>1714.0324085230791</v>
      </c>
      <c r="BB309" s="71">
        <f t="shared" si="1474"/>
        <v>0.86084197942430252</v>
      </c>
      <c r="BC309" s="71">
        <f t="shared" si="1475"/>
        <v>0.79284333725600165</v>
      </c>
      <c r="BD309" s="71">
        <f t="shared" si="1476"/>
        <v>0.69130136354797</v>
      </c>
      <c r="BE309" s="71">
        <f t="shared" si="1477"/>
        <v>0.76430119451488066</v>
      </c>
      <c r="BF309" s="71"/>
      <c r="BG309" s="71"/>
      <c r="BH309" s="71"/>
      <c r="BI309" s="71"/>
      <c r="BJ309" s="71"/>
      <c r="BK309" s="71"/>
      <c r="BL309" s="71"/>
      <c r="BM309" s="71"/>
      <c r="BN309" s="71"/>
      <c r="BO309" s="71"/>
      <c r="BP309" s="71">
        <f t="shared" si="1593"/>
        <v>1.1590476696699741</v>
      </c>
      <c r="BQ309" s="147">
        <f>Northeast!AK309</f>
        <v>0.8671222302828937</v>
      </c>
      <c r="BR309" s="147">
        <f>Midwest!AK309</f>
        <v>0.8027729495796424</v>
      </c>
      <c r="BS309" s="147">
        <f>South!AK310</f>
        <v>0.68250855234943442</v>
      </c>
      <c r="BT309" s="147">
        <f>West!AK310</f>
        <v>0.76522068049634229</v>
      </c>
      <c r="BU309" s="72"/>
      <c r="BV309" s="147">
        <f>Northeast!AH309</f>
        <v>0.99275736379571056</v>
      </c>
      <c r="BW309" s="147">
        <f>Midwest!AH309</f>
        <v>0.98763085835311226</v>
      </c>
      <c r="BX309" s="147">
        <f>South!AH310</f>
        <v>1.0128830784145746</v>
      </c>
      <c r="BY309" s="147">
        <f>West!AH310</f>
        <v>0.99879840416640975</v>
      </c>
      <c r="CA309" s="147">
        <f>Northeast!AI309</f>
        <v>1.110058576282932</v>
      </c>
      <c r="CB309" s="147">
        <f>Midwest!AI309</f>
        <v>1.1376344467841168</v>
      </c>
      <c r="CC309" s="147">
        <f>South!AI310</f>
        <v>1.1409702536548407</v>
      </c>
      <c r="CD309" s="147">
        <f>West!AI310</f>
        <v>1.1272398464122799</v>
      </c>
      <c r="CF309" s="147">
        <f>Northeast!AJ309</f>
        <v>1.0009505018897145</v>
      </c>
      <c r="CG309" s="147">
        <f>Midwest!AJ309</f>
        <v>0.95979901299046921</v>
      </c>
      <c r="CH309" s="147">
        <f>South!AJ310</f>
        <v>0.9727687187909051</v>
      </c>
      <c r="CI309" s="147">
        <f>West!AJ310</f>
        <v>0.89638139044538512</v>
      </c>
      <c r="CK309" s="73">
        <f t="shared" si="1478"/>
        <v>1.2027913116809139</v>
      </c>
      <c r="CL309" s="73">
        <f t="shared" si="1479"/>
        <v>0.83092634986836733</v>
      </c>
      <c r="CM309" s="73">
        <f t="shared" si="1594"/>
        <v>0.97611633388894581</v>
      </c>
      <c r="CN309" s="73">
        <f t="shared" si="1595"/>
        <v>0.99646122841236562</v>
      </c>
      <c r="CO309" s="73">
        <f t="shared" si="1596"/>
        <v>1.1290118285593467</v>
      </c>
      <c r="CP309" s="73">
        <f t="shared" si="1597"/>
        <v>0.96271649751372201</v>
      </c>
      <c r="CQ309" s="73">
        <f t="shared" si="1598"/>
        <v>0.78596578352543744</v>
      </c>
      <c r="CR309" s="73">
        <f t="shared" si="1599"/>
        <v>0.9994309942684072</v>
      </c>
      <c r="CS309" s="73">
        <f t="shared" si="1600"/>
        <v>0.99943099426840754</v>
      </c>
      <c r="CT309" s="73"/>
      <c r="CU309" s="73">
        <f t="shared" si="1601"/>
        <v>1.0572042285877377</v>
      </c>
      <c r="CV309" s="533">
        <f t="shared" si="1522"/>
        <v>0.93639783201984905</v>
      </c>
      <c r="CW309" s="71">
        <f t="shared" si="1523"/>
        <v>0.88736466644313372</v>
      </c>
      <c r="CX309" s="53"/>
      <c r="CZ309" s="71">
        <f t="shared" si="1572"/>
        <v>0.28721355731928416</v>
      </c>
      <c r="DA309" s="71">
        <f t="shared" si="1573"/>
        <v>0.33171098943882904</v>
      </c>
      <c r="DB309" s="71">
        <f t="shared" si="1574"/>
        <v>0.21616458247073919</v>
      </c>
      <c r="DC309" s="71">
        <f t="shared" si="1575"/>
        <v>0.16491087077114761</v>
      </c>
      <c r="DE309" s="71">
        <f t="shared" si="1602"/>
        <v>0.28196435389923291</v>
      </c>
      <c r="DF309" s="71">
        <f t="shared" si="1603"/>
        <v>0.3340798335361147</v>
      </c>
      <c r="DG309" s="71">
        <f t="shared" si="1604"/>
        <v>0.20956179778999121</v>
      </c>
      <c r="DH309" s="71">
        <f t="shared" si="1605"/>
        <v>0.17411998075963864</v>
      </c>
      <c r="DI309" s="71">
        <f t="shared" si="1606"/>
        <v>0.99972596598497743</v>
      </c>
      <c r="DJ309" s="71"/>
      <c r="DK309" s="71">
        <f t="shared" si="1577"/>
        <v>0.28204164290304118</v>
      </c>
      <c r="DL309" s="71">
        <f t="shared" si="1578"/>
        <v>0.33417140786871868</v>
      </c>
      <c r="DM309" s="71">
        <f t="shared" si="1579"/>
        <v>0.20961924059211665</v>
      </c>
      <c r="DN309" s="71">
        <f t="shared" si="1580"/>
        <v>0.17416770863612346</v>
      </c>
      <c r="DQ309" s="71">
        <f t="shared" si="1618"/>
        <v>1.6165751732735521E-2</v>
      </c>
      <c r="DR309" s="71">
        <f t="shared" si="1619"/>
        <v>-1.5886935846140079E-2</v>
      </c>
      <c r="DS309" s="71">
        <f t="shared" si="1620"/>
        <v>-2.5760294270294509E-3</v>
      </c>
      <c r="DT309" s="71">
        <f t="shared" si="1621"/>
        <v>-6.4043450797627119E-2</v>
      </c>
      <c r="DV309" s="71">
        <f t="shared" si="1622"/>
        <v>0.1936465820818509</v>
      </c>
      <c r="DW309" s="71">
        <f t="shared" si="1623"/>
        <v>0.23441263747787641</v>
      </c>
      <c r="DX309" s="71">
        <f t="shared" si="1624"/>
        <v>0.35558870599431486</v>
      </c>
      <c r="DY309" s="71">
        <f t="shared" si="1625"/>
        <v>0.21635207444595783</v>
      </c>
      <c r="DZ309" s="71"/>
      <c r="EB309" s="71">
        <f t="shared" si="1648"/>
        <v>-6.0368082660403723E-3</v>
      </c>
      <c r="EC309" s="71">
        <f t="shared" si="1649"/>
        <v>-8.1844403270590789E-3</v>
      </c>
      <c r="ED309" s="71">
        <f t="shared" si="1650"/>
        <v>6.1606640543828296E-3</v>
      </c>
      <c r="EE309" s="71">
        <f t="shared" si="1651"/>
        <v>4.2382941212814164E-3</v>
      </c>
      <c r="EG309" s="71">
        <f t="shared" si="1626"/>
        <v>-5.4000217026655328E-4</v>
      </c>
      <c r="EH309" s="71">
        <f t="shared" si="1627"/>
        <v>2.0477130577638511E-6</v>
      </c>
      <c r="EI309" s="71">
        <f t="shared" si="1628"/>
        <v>1.0569718204874168E-3</v>
      </c>
      <c r="EJ309" s="71">
        <f t="shared" si="1629"/>
        <v>-5.3349449782521012E-4</v>
      </c>
      <c r="EL309" s="71">
        <f t="shared" si="1630"/>
        <v>7.054250587663553E-3</v>
      </c>
      <c r="EM309" s="71">
        <f t="shared" si="1631"/>
        <v>5.9040917719926896E-3</v>
      </c>
      <c r="EN309" s="71">
        <f t="shared" si="1632"/>
        <v>1.0456852875028566E-2</v>
      </c>
      <c r="EO309" s="71">
        <f t="shared" si="1633"/>
        <v>1.1066732616954173E-2</v>
      </c>
      <c r="EQ309" s="71">
        <f t="shared" si="1634"/>
        <v>6.1090409669324927E-2</v>
      </c>
      <c r="ER309" s="71">
        <f t="shared" si="1635"/>
        <v>4.4678977326630391E-2</v>
      </c>
      <c r="ES309" s="71">
        <f t="shared" si="1636"/>
        <v>8.7997190066987557E-2</v>
      </c>
      <c r="ET309" s="71">
        <f t="shared" si="1637"/>
        <v>-1.7711535852776204E-2</v>
      </c>
      <c r="EW309" s="71">
        <f t="shared" si="1638"/>
        <v>0.98763327335690154</v>
      </c>
      <c r="EX309" s="71">
        <f t="shared" si="1639"/>
        <v>0.47487023863416317</v>
      </c>
      <c r="EY309" s="71">
        <f t="shared" si="1484"/>
        <v>0.78596578352543744</v>
      </c>
      <c r="EZ309" s="71"/>
      <c r="FA309" s="71">
        <f t="shared" si="1640"/>
        <v>0.99759482750190975</v>
      </c>
      <c r="FB309" s="71">
        <f t="shared" si="1641"/>
        <v>0.94475003169597138</v>
      </c>
      <c r="FC309" s="71">
        <f t="shared" si="1485"/>
        <v>0.97611633388894581</v>
      </c>
      <c r="FD309" s="71"/>
      <c r="FE309" s="71">
        <f t="shared" si="1642"/>
        <v>0.99997702556788015</v>
      </c>
      <c r="FF309" s="71">
        <f t="shared" si="1643"/>
        <v>0.99467543830744065</v>
      </c>
      <c r="FG309" s="71">
        <f t="shared" si="1486"/>
        <v>0.99646122841236562</v>
      </c>
      <c r="FH309" s="71"/>
      <c r="FI309" s="71">
        <f t="shared" si="1644"/>
        <v>1.0081147435982358</v>
      </c>
      <c r="FJ309" s="71">
        <f t="shared" si="1645"/>
        <v>1.1922674494071221</v>
      </c>
      <c r="FK309" s="71">
        <f t="shared" si="1487"/>
        <v>1.1290118285593467</v>
      </c>
      <c r="FM309" s="71">
        <f t="shared" si="1646"/>
        <v>1.0486688550646501</v>
      </c>
      <c r="FN309" s="71">
        <f t="shared" si="1647"/>
        <v>0.98122595972846838</v>
      </c>
      <c r="FO309" s="71">
        <f t="shared" si="1488"/>
        <v>0.96271649751372201</v>
      </c>
      <c r="FQ309" s="238"/>
      <c r="GB309" s="118">
        <f t="shared" si="1570"/>
        <v>0.27648368234580489</v>
      </c>
      <c r="GC309" s="118">
        <f t="shared" si="1567"/>
        <v>0.34032835153551388</v>
      </c>
      <c r="GD309" s="118">
        <f t="shared" si="1568"/>
        <v>0.21288557193368818</v>
      </c>
      <c r="GE309" s="118">
        <f t="shared" si="1569"/>
        <v>0.17030239418499307</v>
      </c>
    </row>
    <row r="310" spans="1:187" x14ac:dyDescent="0.2">
      <c r="A310" s="75" t="s">
        <v>79</v>
      </c>
      <c r="B310" s="50">
        <f t="shared" si="1576"/>
        <v>2001</v>
      </c>
      <c r="D310" s="79">
        <f>Northeast!D310</f>
        <v>1953.2950000000001</v>
      </c>
      <c r="E310" s="79">
        <f>Midwest!D310</f>
        <v>2233.5610000000001</v>
      </c>
      <c r="F310" s="79">
        <f>South!D311</f>
        <v>1438.9190000000001</v>
      </c>
      <c r="G310" s="79">
        <f>West!D311</f>
        <v>1224.8890000000001</v>
      </c>
      <c r="H310" s="79">
        <f t="shared" si="1571"/>
        <v>6850.6639999999998</v>
      </c>
      <c r="I310" s="118">
        <f t="shared" si="1489"/>
        <v>0.21350084460902521</v>
      </c>
      <c r="J310" s="321">
        <f t="shared" si="1652"/>
        <v>20330.688183619135</v>
      </c>
      <c r="K310" s="321">
        <f t="shared" si="1652"/>
        <v>24551.571317841022</v>
      </c>
      <c r="L310" s="321">
        <f t="shared" si="1652"/>
        <v>37769.85440780739</v>
      </c>
      <c r="M310" s="321">
        <f t="shared" si="1652"/>
        <v>22942.060444777275</v>
      </c>
      <c r="N310" s="321">
        <f t="shared" si="1581"/>
        <v>105594.17435404482</v>
      </c>
      <c r="P310" s="84">
        <f t="shared" si="1653"/>
        <v>37.615996433606391</v>
      </c>
      <c r="Q310" s="84">
        <f t="shared" si="1653"/>
        <v>44.068274907866439</v>
      </c>
      <c r="R310" s="84">
        <f t="shared" si="1653"/>
        <v>64.513710398010431</v>
      </c>
      <c r="S310" s="84">
        <f t="shared" si="1653"/>
        <v>36.431506163491569</v>
      </c>
      <c r="T310" s="79">
        <f t="shared" si="1582"/>
        <v>182.62948790297483</v>
      </c>
      <c r="V310" s="84">
        <f t="shared" si="1607"/>
        <v>96.076187011407271</v>
      </c>
      <c r="W310" s="84">
        <f t="shared" si="1608"/>
        <v>90.974258677159554</v>
      </c>
      <c r="X310" s="84">
        <f t="shared" si="1609"/>
        <v>38.097022680144661</v>
      </c>
      <c r="Y310" s="84">
        <f t="shared" si="1610"/>
        <v>53.390540180485146</v>
      </c>
      <c r="Z310" s="84">
        <f t="shared" si="1611"/>
        <v>64.877291213344122</v>
      </c>
      <c r="AC310" s="84">
        <f t="shared" si="1583"/>
        <v>51.927243332438024</v>
      </c>
      <c r="AD310" s="84">
        <f t="shared" si="1584"/>
        <v>50.684103352575228</v>
      </c>
      <c r="AE310" s="84">
        <f t="shared" si="1585"/>
        <v>22.304080653906642</v>
      </c>
      <c r="AF310" s="84">
        <f t="shared" si="1586"/>
        <v>33.621695312379792</v>
      </c>
      <c r="AG310" s="84">
        <f t="shared" si="1587"/>
        <v>37.511269831953626</v>
      </c>
      <c r="AI310" s="74">
        <f t="shared" si="1588"/>
        <v>55.928578125301136</v>
      </c>
      <c r="AJ310" s="74">
        <f t="shared" si="1589"/>
        <v>53.723762753716173</v>
      </c>
      <c r="AK310" s="74">
        <f t="shared" si="1590"/>
        <v>23.329751216555898</v>
      </c>
      <c r="AL310" s="74">
        <f t="shared" si="1591"/>
        <v>33.948329118108873</v>
      </c>
      <c r="AM310" s="74">
        <f t="shared" si="1592"/>
        <v>39.49636172880826</v>
      </c>
      <c r="AO310" s="118">
        <f>Northeast!V310</f>
        <v>0.92845634688050516</v>
      </c>
      <c r="AP310" s="118">
        <f>Midwest!V310</f>
        <v>0.94342057880280017</v>
      </c>
      <c r="AQ310" s="118">
        <f>South!V311</f>
        <v>0.95603594084100685</v>
      </c>
      <c r="AR310" s="118">
        <f>West!V311</f>
        <v>0.99037850126311966</v>
      </c>
      <c r="AS310" s="118">
        <f t="shared" si="1612"/>
        <v>0.94973987957461081</v>
      </c>
      <c r="AU310" s="124">
        <f t="shared" si="1613"/>
        <v>1850.2077300026858</v>
      </c>
      <c r="AV310" s="124">
        <f t="shared" si="1614"/>
        <v>1794.9268638395909</v>
      </c>
      <c r="AW310" s="124">
        <f t="shared" si="1615"/>
        <v>1708.0741085587779</v>
      </c>
      <c r="AX310" s="124">
        <f t="shared" si="1616"/>
        <v>1587.9788239240363</v>
      </c>
      <c r="AY310" s="124">
        <f t="shared" si="1617"/>
        <v>1729.5413219543693</v>
      </c>
      <c r="BB310" s="71">
        <f t="shared" si="1474"/>
        <v>0.88536646589079293</v>
      </c>
      <c r="BC310" s="71">
        <f t="shared" si="1475"/>
        <v>0.78292003728254134</v>
      </c>
      <c r="BD310" s="71">
        <f t="shared" si="1476"/>
        <v>0.65886738184854876</v>
      </c>
      <c r="BE310" s="71">
        <f t="shared" si="1477"/>
        <v>0.76639724641288554</v>
      </c>
      <c r="BF310" s="71"/>
      <c r="BG310" s="71">
        <f t="shared" ref="BG310:BG320" si="1654">V310/V$329</f>
        <v>0.90867060234485197</v>
      </c>
      <c r="BH310" s="71">
        <f t="shared" ref="BH310:BH320" si="1655">W310/W$329</f>
        <v>0.81623268950058026</v>
      </c>
      <c r="BI310" s="71">
        <f t="shared" ref="BI310:BI320" si="1656">X310/X$329</f>
        <v>0.70519572735052904</v>
      </c>
      <c r="BJ310" s="71">
        <f t="shared" ref="BJ310:BJ320" si="1657">Y310/Y$329</f>
        <v>0.79332963766033093</v>
      </c>
      <c r="BK310" s="71"/>
      <c r="BL310" s="71">
        <f t="shared" ref="BL310:BO311" si="1658">BQ310*BV310*CA310*CF310</f>
        <v>0.90867060234485197</v>
      </c>
      <c r="BM310" s="71">
        <f t="shared" si="1658"/>
        <v>0.81623268950058026</v>
      </c>
      <c r="BN310" s="71">
        <f t="shared" si="1658"/>
        <v>0.70519572735052904</v>
      </c>
      <c r="BO310" s="71">
        <f t="shared" si="1658"/>
        <v>0.79332963766033093</v>
      </c>
      <c r="BP310" s="71">
        <f t="shared" si="1593"/>
        <v>1.0218553877688417</v>
      </c>
      <c r="BQ310" s="147">
        <f>Northeast!AK310</f>
        <v>0.8923790588025623</v>
      </c>
      <c r="BR310" s="147">
        <f>Midwest!AK310</f>
        <v>0.79273045484880111</v>
      </c>
      <c r="BS310" s="147">
        <f>South!AK311</f>
        <v>0.64994073201589442</v>
      </c>
      <c r="BT310" s="147">
        <f>West!AK311</f>
        <v>0.76793945833945365</v>
      </c>
      <c r="BU310" s="72"/>
      <c r="BV310" s="147">
        <f>Northeast!AH310</f>
        <v>0.99214168817320847</v>
      </c>
      <c r="BW310" s="147">
        <f>Midwest!AH310</f>
        <v>0.98762452293052028</v>
      </c>
      <c r="BX310" s="147">
        <f>South!AH311</f>
        <v>1.0137345597728071</v>
      </c>
      <c r="BY310" s="147">
        <f>West!AH311</f>
        <v>0.99799175324327916</v>
      </c>
      <c r="CA310" s="147">
        <f>Northeast!AI310</f>
        <v>1.1182606577078069</v>
      </c>
      <c r="CB310" s="147">
        <f>Midwest!AI310</f>
        <v>1.1449547979371359</v>
      </c>
      <c r="CC310" s="147">
        <f>South!AI311</f>
        <v>1.1536587537037053</v>
      </c>
      <c r="CD310" s="147">
        <f>West!AI311</f>
        <v>1.1403295260463644</v>
      </c>
      <c r="CF310" s="147">
        <f>Northeast!AJ310</f>
        <v>0.91778374850288535</v>
      </c>
      <c r="CG310" s="147">
        <f>Midwest!AJ310</f>
        <v>0.91055930018587528</v>
      </c>
      <c r="CH310" s="147">
        <f>South!AJ311</f>
        <v>0.92775712610318983</v>
      </c>
      <c r="CI310" s="147">
        <f>West!AJ311</f>
        <v>0.90775651396943458</v>
      </c>
      <c r="CK310" s="73">
        <f t="shared" si="1478"/>
        <v>1.2159041103330224</v>
      </c>
      <c r="CL310" s="73">
        <f t="shared" si="1479"/>
        <v>0.7906042113995998</v>
      </c>
      <c r="CM310" s="73">
        <f t="shared" si="1594"/>
        <v>0.97382623223975806</v>
      </c>
      <c r="CN310" s="73">
        <f t="shared" si="1595"/>
        <v>0.99632236165153909</v>
      </c>
      <c r="CO310" s="73">
        <f t="shared" si="1596"/>
        <v>1.1387139166964335</v>
      </c>
      <c r="CP310" s="73">
        <f t="shared" si="1597"/>
        <v>0.91569269437446443</v>
      </c>
      <c r="CQ310" s="73">
        <f t="shared" si="1598"/>
        <v>0.78147195845087014</v>
      </c>
      <c r="CR310" s="73">
        <f t="shared" si="1599"/>
        <v>0.96129891028737102</v>
      </c>
      <c r="CS310" s="73">
        <f t="shared" si="1600"/>
        <v>0.96129891028737113</v>
      </c>
      <c r="CT310" s="73"/>
      <c r="CU310" s="73">
        <f t="shared" si="1601"/>
        <v>1.0116859637124187</v>
      </c>
      <c r="CV310" s="533">
        <f t="shared" si="1522"/>
        <v>0.88844612231266951</v>
      </c>
      <c r="CW310" s="71">
        <f t="shared" si="1523"/>
        <v>0.88987299459602287</v>
      </c>
      <c r="CX310" s="53"/>
      <c r="CZ310" s="71">
        <f t="shared" si="1572"/>
        <v>0.2851249163584727</v>
      </c>
      <c r="DA310" s="71">
        <f t="shared" si="1573"/>
        <v>0.32603569522603942</v>
      </c>
      <c r="DB310" s="71">
        <f t="shared" si="1574"/>
        <v>0.2100408077231638</v>
      </c>
      <c r="DC310" s="71">
        <f t="shared" si="1575"/>
        <v>0.17879858069232415</v>
      </c>
      <c r="DE310" s="71">
        <f t="shared" si="1602"/>
        <v>0.2861679664843732</v>
      </c>
      <c r="DF310" s="71">
        <f t="shared" si="1603"/>
        <v>0.32886518072943743</v>
      </c>
      <c r="DG310" s="71">
        <f t="shared" si="1604"/>
        <v>0.21308802975690982</v>
      </c>
      <c r="DH310" s="71">
        <f t="shared" si="1605"/>
        <v>0.17176116195528865</v>
      </c>
      <c r="DI310" s="71">
        <f t="shared" si="1606"/>
        <v>0.99988233892600908</v>
      </c>
      <c r="DK310" s="71">
        <f t="shared" si="1577"/>
        <v>0.28620164127686382</v>
      </c>
      <c r="DL310" s="71">
        <f t="shared" si="1578"/>
        <v>0.32890387991318781</v>
      </c>
      <c r="DM310" s="71">
        <f t="shared" si="1579"/>
        <v>0.2131131048737108</v>
      </c>
      <c r="DN310" s="71">
        <f t="shared" si="1580"/>
        <v>0.17178137393623763</v>
      </c>
      <c r="DQ310" s="71">
        <f t="shared" si="1618"/>
        <v>2.871104856509954E-2</v>
      </c>
      <c r="DR310" s="71">
        <f t="shared" si="1619"/>
        <v>-1.2588663021139937E-2</v>
      </c>
      <c r="DS310" s="71">
        <f t="shared" si="1620"/>
        <v>-4.8893880677138478E-2</v>
      </c>
      <c r="DT310" s="71">
        <f t="shared" si="1621"/>
        <v>3.5466362894747425E-3</v>
      </c>
      <c r="DV310" s="71">
        <f t="shared" si="1622"/>
        <v>0.19253607794169339</v>
      </c>
      <c r="DW310" s="71">
        <f t="shared" si="1623"/>
        <v>0.23250876734470688</v>
      </c>
      <c r="DX310" s="71">
        <f t="shared" si="1624"/>
        <v>0.35768880848643714</v>
      </c>
      <c r="DY310" s="71">
        <f t="shared" si="1625"/>
        <v>0.21726634622716259</v>
      </c>
      <c r="DZ310" s="71"/>
      <c r="EA310" s="71">
        <f t="shared" ref="EA310:EA317" si="1659">SUM(DV310:DY310)</f>
        <v>1</v>
      </c>
      <c r="EB310" s="71">
        <f t="shared" si="1648"/>
        <v>-5.7512017812373847E-3</v>
      </c>
      <c r="EC310" s="71">
        <f t="shared" si="1649"/>
        <v>-8.1550370783684163E-3</v>
      </c>
      <c r="ED310" s="71">
        <f t="shared" si="1650"/>
        <v>5.8886156314844505E-3</v>
      </c>
      <c r="EE310" s="71">
        <f t="shared" si="1651"/>
        <v>4.216947862283861E-3</v>
      </c>
      <c r="EG310" s="71">
        <f t="shared" si="1626"/>
        <v>-6.2035965167734979E-4</v>
      </c>
      <c r="EH310" s="71">
        <f t="shared" si="1627"/>
        <v>-6.4147883377961867E-6</v>
      </c>
      <c r="EI310" s="71">
        <f t="shared" si="1628"/>
        <v>8.4029803381837416E-4</v>
      </c>
      <c r="EJ310" s="71">
        <f t="shared" si="1629"/>
        <v>-8.0794765941493416E-4</v>
      </c>
      <c r="EL310" s="71">
        <f t="shared" si="1630"/>
        <v>7.361708629722746E-3</v>
      </c>
      <c r="EM310" s="71">
        <f t="shared" si="1631"/>
        <v>6.4140986092334961E-3</v>
      </c>
      <c r="EN310" s="71">
        <f t="shared" si="1632"/>
        <v>1.1059416869732684E-2</v>
      </c>
      <c r="EO310" s="71">
        <f t="shared" si="1633"/>
        <v>1.1545247690639455E-2</v>
      </c>
      <c r="EQ310" s="71">
        <f t="shared" si="1634"/>
        <v>-8.6743534640644604E-2</v>
      </c>
      <c r="ER310" s="71">
        <f t="shared" si="1635"/>
        <v>-5.2664874773485283E-2</v>
      </c>
      <c r="ES310" s="71">
        <f t="shared" si="1636"/>
        <v>-4.7376373875762143E-2</v>
      </c>
      <c r="ET310" s="71">
        <f t="shared" si="1637"/>
        <v>1.2610204832532551E-2</v>
      </c>
      <c r="EW310" s="71">
        <f t="shared" si="1638"/>
        <v>0.99428241639933701</v>
      </c>
      <c r="EX310" s="71">
        <f t="shared" si="1639"/>
        <v>0.47215512834530554</v>
      </c>
      <c r="EY310" s="71">
        <f t="shared" si="1484"/>
        <v>0.78147195845087014</v>
      </c>
      <c r="EZ310" s="71"/>
      <c r="FA310" s="71">
        <f t="shared" si="1640"/>
        <v>0.99765386402247391</v>
      </c>
      <c r="FB310" s="71">
        <f t="shared" si="1641"/>
        <v>0.94253351965684051</v>
      </c>
      <c r="FC310" s="71">
        <f t="shared" si="1485"/>
        <v>0.97382623223975806</v>
      </c>
      <c r="FE310" s="71">
        <f t="shared" si="1642"/>
        <v>0.99986064007623476</v>
      </c>
      <c r="FF310" s="71">
        <f t="shared" si="1643"/>
        <v>0.99453682041418701</v>
      </c>
      <c r="FG310" s="71">
        <f t="shared" si="1486"/>
        <v>0.99632236165153909</v>
      </c>
      <c r="FI310" s="71">
        <f t="shared" si="1644"/>
        <v>1.0085934335599185</v>
      </c>
      <c r="FJ310" s="71">
        <f t="shared" si="1645"/>
        <v>1.2025131205192556</v>
      </c>
      <c r="FK310" s="71">
        <f t="shared" si="1487"/>
        <v>1.1387139166964335</v>
      </c>
      <c r="FM310" s="71">
        <f t="shared" si="1646"/>
        <v>0.95115508744194199</v>
      </c>
      <c r="FN310" s="71">
        <f t="shared" si="1647"/>
        <v>0.93329806352583478</v>
      </c>
      <c r="FO310" s="71">
        <f t="shared" si="1488"/>
        <v>0.91569269437446443</v>
      </c>
      <c r="FQ310" s="238"/>
      <c r="GB310" s="118">
        <f t="shared" si="1570"/>
        <v>0.27936913784122969</v>
      </c>
      <c r="GC310" s="118">
        <f t="shared" si="1567"/>
        <v>0.33403348025530977</v>
      </c>
      <c r="GD310" s="118">
        <f t="shared" si="1568"/>
        <v>0.21113500469832944</v>
      </c>
      <c r="GE310" s="118">
        <f t="shared" si="1569"/>
        <v>0.17546237720513119</v>
      </c>
    </row>
    <row r="311" spans="1:187" x14ac:dyDescent="0.2">
      <c r="A311" s="75" t="s">
        <v>79</v>
      </c>
      <c r="B311" s="50">
        <f t="shared" si="1576"/>
        <v>2002</v>
      </c>
      <c r="D311" s="79">
        <f>Northeast!D311</f>
        <v>1890.4360000000001</v>
      </c>
      <c r="E311" s="79">
        <f>Midwest!D311</f>
        <v>2344.645</v>
      </c>
      <c r="F311" s="79">
        <f>South!D312</f>
        <v>1436.5920000000001</v>
      </c>
      <c r="G311" s="79">
        <f>West!D312</f>
        <v>1223.374</v>
      </c>
      <c r="H311" s="79">
        <f t="shared" ref="H311:H316" si="1660">SUM(D311:G311)</f>
        <v>6895.0470000000005</v>
      </c>
      <c r="I311" s="118">
        <f t="shared" si="1489"/>
        <v>0.212873931290223</v>
      </c>
      <c r="J311" s="321">
        <f t="shared" si="1652"/>
        <v>20381.799278423852</v>
      </c>
      <c r="K311" s="321">
        <f t="shared" si="1652"/>
        <v>24679.813349013893</v>
      </c>
      <c r="L311" s="321">
        <f t="shared" si="1652"/>
        <v>38176.065346623305</v>
      </c>
      <c r="M311" s="321">
        <f t="shared" si="1652"/>
        <v>23199.161306775186</v>
      </c>
      <c r="N311" s="321">
        <f t="shared" ref="N311:N318" si="1661">SUM(J311:M311)</f>
        <v>106436.83928083624</v>
      </c>
      <c r="P311" s="84">
        <f t="shared" si="1653"/>
        <v>37.923216202434688</v>
      </c>
      <c r="Q311" s="84">
        <f t="shared" si="1653"/>
        <v>44.680020203371278</v>
      </c>
      <c r="R311" s="84">
        <f t="shared" si="1653"/>
        <v>65.897474894119654</v>
      </c>
      <c r="S311" s="84">
        <f t="shared" si="1653"/>
        <v>37.246326516718156</v>
      </c>
      <c r="T311" s="79">
        <f t="shared" ref="T311:T318" si="1662">SUM(P311:S311)</f>
        <v>185.7470378166438</v>
      </c>
      <c r="V311" s="84">
        <f t="shared" si="1607"/>
        <v>92.751183257957663</v>
      </c>
      <c r="W311" s="84">
        <f t="shared" si="1608"/>
        <v>95.002541828124592</v>
      </c>
      <c r="X311" s="84">
        <f t="shared" si="1609"/>
        <v>37.630698369680665</v>
      </c>
      <c r="Y311" s="84">
        <f t="shared" si="1610"/>
        <v>52.733544278720132</v>
      </c>
      <c r="Z311" s="84">
        <f t="shared" si="1611"/>
        <v>64.780644056962728</v>
      </c>
      <c r="AC311" s="84">
        <f t="shared" ref="AC311:AG313" si="1663">D311/P311</f>
        <v>49.849042072508432</v>
      </c>
      <c r="AD311" s="84">
        <f t="shared" si="1663"/>
        <v>52.476363916753279</v>
      </c>
      <c r="AE311" s="84">
        <f t="shared" si="1663"/>
        <v>21.800410445289977</v>
      </c>
      <c r="AF311" s="84">
        <f t="shared" si="1663"/>
        <v>32.845494157682474</v>
      </c>
      <c r="AG311" s="84">
        <f t="shared" si="1663"/>
        <v>37.120629653358449</v>
      </c>
      <c r="AI311" s="74">
        <f t="shared" ref="AI311:AL313" si="1664">AC311/AO311</f>
        <v>52.341563704650092</v>
      </c>
      <c r="AJ311" s="74">
        <f t="shared" si="1664"/>
        <v>53.718779257657047</v>
      </c>
      <c r="AK311" s="74">
        <f t="shared" si="1664"/>
        <v>22.209883797934602</v>
      </c>
      <c r="AL311" s="74">
        <f t="shared" si="1664"/>
        <v>32.989441278018376</v>
      </c>
      <c r="AM311" s="74">
        <f t="shared" ref="AM311:AM318" si="1665">(D311/AO311+E311/AP311+F311/AQ311+G311/AR311)/T311</f>
        <v>38.102504480769838</v>
      </c>
      <c r="AO311" s="118">
        <f>Northeast!V311</f>
        <v>0.95237968727479538</v>
      </c>
      <c r="AP311" s="118">
        <f>Midwest!V311</f>
        <v>0.97687186198061871</v>
      </c>
      <c r="AQ311" s="118">
        <f>South!V312</f>
        <v>0.98156346262907046</v>
      </c>
      <c r="AR311" s="118">
        <f>West!V312</f>
        <v>0.99563656992178828</v>
      </c>
      <c r="AS311" s="118">
        <f t="shared" si="1612"/>
        <v>0.97423070108404719</v>
      </c>
      <c r="AU311" s="124">
        <f t="shared" si="1613"/>
        <v>1860.6412360551583</v>
      </c>
      <c r="AV311" s="124">
        <f t="shared" si="1614"/>
        <v>1810.3872817642891</v>
      </c>
      <c r="AW311" s="124">
        <f t="shared" si="1615"/>
        <v>1726.1463248188913</v>
      </c>
      <c r="AX311" s="124">
        <f t="shared" si="1616"/>
        <v>1605.5031483332361</v>
      </c>
      <c r="AY311" s="124">
        <f t="shared" si="1617"/>
        <v>1745.1386105758518</v>
      </c>
      <c r="BB311" s="71">
        <f t="shared" si="1474"/>
        <v>0.82858293254946458</v>
      </c>
      <c r="BC311" s="71">
        <f t="shared" si="1475"/>
        <v>0.78284741245657197</v>
      </c>
      <c r="BD311" s="71">
        <f t="shared" si="1476"/>
        <v>0.62724063592761936</v>
      </c>
      <c r="BE311" s="71">
        <f t="shared" si="1477"/>
        <v>0.74474996599129484</v>
      </c>
      <c r="BF311" s="71"/>
      <c r="BG311" s="71">
        <f t="shared" si="1654"/>
        <v>0.87722333890290027</v>
      </c>
      <c r="BH311" s="71">
        <f t="shared" si="1655"/>
        <v>0.85237496137168445</v>
      </c>
      <c r="BI311" s="71">
        <f t="shared" si="1656"/>
        <v>0.69656382154361451</v>
      </c>
      <c r="BJ311" s="71">
        <f t="shared" si="1657"/>
        <v>0.78356734046443044</v>
      </c>
      <c r="BK311" s="71"/>
      <c r="BL311" s="71">
        <f t="shared" si="1658"/>
        <v>0.87722333890290038</v>
      </c>
      <c r="BM311" s="71">
        <f t="shared" si="1658"/>
        <v>0.85237496137168445</v>
      </c>
      <c r="BN311" s="71">
        <f t="shared" si="1658"/>
        <v>0.69656382154361451</v>
      </c>
      <c r="BO311" s="71">
        <f t="shared" si="1658"/>
        <v>0.78356734046443055</v>
      </c>
      <c r="BP311" s="71">
        <f t="shared" si="1593"/>
        <v>1.0834851467029578</v>
      </c>
      <c r="BQ311" s="147">
        <f>Northeast!AK311</f>
        <v>0.83459173980237122</v>
      </c>
      <c r="BR311" s="147">
        <f>Midwest!AK311</f>
        <v>0.79355513658461996</v>
      </c>
      <c r="BS311" s="147">
        <f>South!AK312</f>
        <v>0.61970674681521165</v>
      </c>
      <c r="BT311" s="147">
        <f>West!AK312</f>
        <v>0.7468773758796905</v>
      </c>
      <c r="BU311" s="72"/>
      <c r="BV311" s="147">
        <f>Northeast!AH311</f>
        <v>0.99280030347013781</v>
      </c>
      <c r="BW311" s="147">
        <f>Midwest!AH311</f>
        <v>0.9865066412724226</v>
      </c>
      <c r="BX311" s="147">
        <f>South!AH312</f>
        <v>1.0121571842667936</v>
      </c>
      <c r="BY311" s="147">
        <f>West!AH312</f>
        <v>0.99715159414771448</v>
      </c>
      <c r="CA311" s="147">
        <f>Northeast!AI311</f>
        <v>1.1245666411664423</v>
      </c>
      <c r="CB311" s="147">
        <f>Midwest!AI311</f>
        <v>1.1548167483249812</v>
      </c>
      <c r="CC311" s="147">
        <f>South!AI312</f>
        <v>1.1658649983758984</v>
      </c>
      <c r="CD311" s="147">
        <f>West!AI312</f>
        <v>1.1529137647318932</v>
      </c>
      <c r="CF311" s="147">
        <f>Northeast!AJ311</f>
        <v>0.94143209028820785</v>
      </c>
      <c r="CG311" s="147">
        <f>Midwest!AJ311</f>
        <v>0.94284540638822978</v>
      </c>
      <c r="CH311" s="147">
        <f>South!AJ312</f>
        <v>0.95252956324587368</v>
      </c>
      <c r="CI311" s="147">
        <f>West!AJ312</f>
        <v>0.91257593005098059</v>
      </c>
      <c r="CK311" s="73">
        <f t="shared" si="1478"/>
        <v>1.225607294759502</v>
      </c>
      <c r="CL311" s="73">
        <f t="shared" si="1479"/>
        <v>0.78942645493927444</v>
      </c>
      <c r="CM311" s="73">
        <f t="shared" ref="CM311:CM318" si="1666">FC311</f>
        <v>0.97257244809351739</v>
      </c>
      <c r="CN311" s="73">
        <f t="shared" ref="CN311:CN318" si="1667">FG311</f>
        <v>0.99565764158190928</v>
      </c>
      <c r="CO311" s="73">
        <f t="shared" ref="CO311:CO318" si="1668">FK311</f>
        <v>1.148532507027207</v>
      </c>
      <c r="CP311" s="73">
        <f t="shared" ref="CP311:CP318" si="1669">FO311</f>
        <v>0.93903683189988807</v>
      </c>
      <c r="CQ311" s="73">
        <f t="shared" ref="CQ311:CQ318" si="1670">EY311</f>
        <v>0.75588158327525345</v>
      </c>
      <c r="CR311" s="73">
        <f t="shared" ref="CR311:CR318" si="1671">CK311*CM311*CN311*CO311*CP311*CQ311</f>
        <v>0.96752682184970762</v>
      </c>
      <c r="CS311" s="73">
        <f t="shared" ref="CS311:CS318" si="1672">CK311*CL311</f>
        <v>0.96752682184970806</v>
      </c>
      <c r="CT311" s="73"/>
      <c r="CU311" s="73">
        <f t="shared" ref="CU311:CU318" si="1673">CM311*CN311*CO311*CP311</f>
        <v>1.0443784746265012</v>
      </c>
      <c r="CV311" s="533">
        <f t="shared" si="1522"/>
        <v>0.90931555549063947</v>
      </c>
      <c r="CW311" s="71">
        <f t="shared" si="1523"/>
        <v>0.86815456985482142</v>
      </c>
      <c r="CX311" s="53"/>
      <c r="CZ311" s="71">
        <f t="shared" ref="CZ311:DC313" si="1674">D311/$H311</f>
        <v>0.27417304044482943</v>
      </c>
      <c r="DA311" s="71">
        <f t="shared" si="1674"/>
        <v>0.34004771831141978</v>
      </c>
      <c r="DB311" s="71">
        <f t="shared" si="1674"/>
        <v>0.20835129912820027</v>
      </c>
      <c r="DC311" s="71">
        <f t="shared" si="1674"/>
        <v>0.17742794211555046</v>
      </c>
      <c r="DE311" s="71">
        <f t="shared" ref="DE311:DH313" si="1675">(CZ311-CZ310)/LN(CZ311/CZ310)</f>
        <v>0.27961323244217023</v>
      </c>
      <c r="DF311" s="71">
        <f t="shared" si="1675"/>
        <v>0.33299257379185621</v>
      </c>
      <c r="DG311" s="71">
        <f t="shared" si="1675"/>
        <v>0.20919491635367851</v>
      </c>
      <c r="DH311" s="71">
        <f t="shared" si="1675"/>
        <v>0.17811238244190741</v>
      </c>
      <c r="DI311" s="71">
        <f t="shared" ref="DI311:DI317" si="1676">SUM(DE311:DH311)</f>
        <v>0.99991310502961239</v>
      </c>
      <c r="DK311" s="71">
        <f t="shared" ref="DK311:DN313" si="1677">DE311/$DI311</f>
        <v>0.2796375315371924</v>
      </c>
      <c r="DL311" s="71">
        <f t="shared" si="1677"/>
        <v>0.3330215116862526</v>
      </c>
      <c r="DM311" s="71">
        <f t="shared" si="1677"/>
        <v>0.20921309591945314</v>
      </c>
      <c r="DN311" s="71">
        <f t="shared" si="1677"/>
        <v>0.17812786085710181</v>
      </c>
      <c r="DQ311" s="71">
        <f t="shared" ref="DQ311:DT313" si="1678">LN(BQ311/BQ310)</f>
        <v>-6.6948325212186716E-2</v>
      </c>
      <c r="DR311" s="71">
        <f t="shared" si="1678"/>
        <v>1.0397646105720765E-3</v>
      </c>
      <c r="DS311" s="71">
        <f t="shared" si="1678"/>
        <v>-4.763480008155855E-2</v>
      </c>
      <c r="DT311" s="71">
        <f t="shared" si="1678"/>
        <v>-2.780988354426998E-2</v>
      </c>
      <c r="DV311" s="71">
        <f t="shared" ref="DV311:DY313" si="1679">J311/$N311</f>
        <v>0.19149196289684975</v>
      </c>
      <c r="DW311" s="71">
        <f t="shared" si="1679"/>
        <v>0.23187285075137937</v>
      </c>
      <c r="DX311" s="71">
        <f t="shared" si="1679"/>
        <v>0.35867342176419587</v>
      </c>
      <c r="DY311" s="71">
        <f t="shared" si="1679"/>
        <v>0.21796176458757502</v>
      </c>
      <c r="DZ311" s="71"/>
      <c r="EA311" s="71">
        <f t="shared" si="1659"/>
        <v>0.99999999999999989</v>
      </c>
      <c r="EB311" s="71">
        <f t="shared" ref="EB311:EE313" si="1680">LN(DV311/DV310)</f>
        <v>-5.437715513311089E-3</v>
      </c>
      <c r="EC311" s="71">
        <f t="shared" si="1680"/>
        <v>-2.738769003940635E-3</v>
      </c>
      <c r="ED311" s="71">
        <f t="shared" si="1680"/>
        <v>2.7489274453839337E-3</v>
      </c>
      <c r="EE311" s="71">
        <f t="shared" si="1680"/>
        <v>3.1956527390793218E-3</v>
      </c>
      <c r="EG311" s="71">
        <f t="shared" ref="EG311:EJ313" si="1681">LN(BV311/BV310)</f>
        <v>6.6361165603053115E-4</v>
      </c>
      <c r="EH311" s="71">
        <f t="shared" si="1681"/>
        <v>-1.1325303990469624E-3</v>
      </c>
      <c r="EI311" s="71">
        <f t="shared" si="1681"/>
        <v>-1.5572163018142033E-3</v>
      </c>
      <c r="EJ311" s="71">
        <f t="shared" si="1681"/>
        <v>-8.4220429206187082E-4</v>
      </c>
      <c r="EL311" s="71">
        <f t="shared" ref="EL311:EO313" si="1682">LN(CA311/CA310)</f>
        <v>5.6232596050611932E-3</v>
      </c>
      <c r="EM311" s="71">
        <f t="shared" si="1682"/>
        <v>8.5765134843487877E-3</v>
      </c>
      <c r="EN311" s="71">
        <f t="shared" si="1682"/>
        <v>1.0524882392823204E-2</v>
      </c>
      <c r="EO311" s="71">
        <f t="shared" si="1682"/>
        <v>1.0975167837355011E-2</v>
      </c>
      <c r="EQ311" s="71">
        <f t="shared" ref="EQ311:ET313" si="1683">LN(CF311/CF310)</f>
        <v>2.5440421431098266E-2</v>
      </c>
      <c r="ER311" s="71">
        <f t="shared" si="1683"/>
        <v>3.4843304810706431E-2</v>
      </c>
      <c r="ES311" s="71">
        <f t="shared" si="1683"/>
        <v>2.6351163076713206E-2</v>
      </c>
      <c r="ET311" s="71">
        <f t="shared" si="1683"/>
        <v>5.2951067899716375E-3</v>
      </c>
      <c r="EW311" s="71">
        <f t="shared" ref="EW311:EW317" si="1684">EXP(SUMPRODUCT($DK311:$DN311,DQ311:DT311))</f>
        <v>0.96725362324408282</v>
      </c>
      <c r="EX311" s="71">
        <f t="shared" ref="EX311:EX317" si="1685">IF(ISERR(EW311),EX310,EW311*EX310)</f>
        <v>0.45669375862527173</v>
      </c>
      <c r="EY311" s="71">
        <f t="shared" si="1484"/>
        <v>0.75588158327525345</v>
      </c>
      <c r="EZ311" s="71"/>
      <c r="FA311" s="71">
        <f t="shared" si="1640"/>
        <v>0.99871251758811519</v>
      </c>
      <c r="FB311" s="71">
        <f t="shared" ref="FB311:FB317" si="1686">IF(ISERR(FA311),FB310,FA311*FB310)</f>
        <v>0.94132002432767048</v>
      </c>
      <c r="FC311" s="71">
        <f t="shared" si="1485"/>
        <v>0.97257244809351739</v>
      </c>
      <c r="FE311" s="71">
        <f t="shared" si="1642"/>
        <v>0.99933282630681097</v>
      </c>
      <c r="FF311" s="71">
        <f t="shared" ref="FF311:FF317" si="1687">IF(ISERR(FE311),FF310,FE311*FF310)</f>
        <v>0.99387329161069882</v>
      </c>
      <c r="FG311" s="71">
        <f t="shared" si="1486"/>
        <v>0.99565764158190928</v>
      </c>
      <c r="FI311" s="71">
        <f t="shared" si="1644"/>
        <v>1.0086225259802382</v>
      </c>
      <c r="FJ311" s="71">
        <f t="shared" ref="FJ311:FJ317" si="1688">IF(ISERR(FI311),FJ310,FI311*FJ310)</f>
        <v>1.2128818211425101</v>
      </c>
      <c r="FK311" s="71">
        <f t="shared" si="1487"/>
        <v>1.148532507027207</v>
      </c>
      <c r="FM311" s="71">
        <f t="shared" si="1646"/>
        <v>1.0254934189918057</v>
      </c>
      <c r="FN311" s="71">
        <f t="shared" ref="FN311:FN317" si="1689">IF(ISERR(FM311),FN310,FM311*FN310)</f>
        <v>0.9570910221035398</v>
      </c>
      <c r="FO311" s="71">
        <f t="shared" si="1488"/>
        <v>0.93903683189988807</v>
      </c>
      <c r="FQ311" s="238"/>
      <c r="GB311" s="118">
        <f t="shared" si="1570"/>
        <v>0.27901347254568831</v>
      </c>
      <c r="GC311" s="118">
        <f t="shared" si="1567"/>
        <v>0.33195867122526712</v>
      </c>
      <c r="GD311" s="118">
        <f t="shared" si="1568"/>
        <v>0.21010509560216448</v>
      </c>
      <c r="GE311" s="118">
        <f t="shared" si="1569"/>
        <v>0.17892276062688012</v>
      </c>
    </row>
    <row r="312" spans="1:187" x14ac:dyDescent="0.2">
      <c r="A312" s="75" t="s">
        <v>79</v>
      </c>
      <c r="B312" s="50">
        <f t="shared" si="1576"/>
        <v>2003</v>
      </c>
      <c r="D312" s="79">
        <f>Northeast!D312</f>
        <v>2107.8589999999999</v>
      </c>
      <c r="E312" s="79">
        <f>Midwest!D312</f>
        <v>2437.509</v>
      </c>
      <c r="F312" s="79">
        <f>South!D313</f>
        <v>1479.06</v>
      </c>
      <c r="G312" s="79">
        <f>West!D313</f>
        <v>1198.7570000000001</v>
      </c>
      <c r="H312" s="79">
        <f t="shared" si="1660"/>
        <v>7223.1849999999995</v>
      </c>
      <c r="I312" s="118">
        <f t="shared" si="1489"/>
        <v>0.20309485739849598</v>
      </c>
      <c r="J312" s="321">
        <f t="shared" si="1652"/>
        <v>20437.785197680958</v>
      </c>
      <c r="K312" s="321">
        <f t="shared" si="1652"/>
        <v>24813.001840885587</v>
      </c>
      <c r="L312" s="321">
        <f t="shared" si="1652"/>
        <v>38588.47214253994</v>
      </c>
      <c r="M312" s="321">
        <f t="shared" si="1652"/>
        <v>23460.926064783285</v>
      </c>
      <c r="N312" s="321">
        <f t="shared" si="1661"/>
        <v>107300.18524588978</v>
      </c>
      <c r="P312" s="84">
        <f t="shared" si="1653"/>
        <v>38.231358204590848</v>
      </c>
      <c r="Q312" s="84">
        <f t="shared" si="1653"/>
        <v>45.303012201466302</v>
      </c>
      <c r="R312" s="84">
        <f t="shared" si="1653"/>
        <v>67.31170779626359</v>
      </c>
      <c r="S312" s="84">
        <f t="shared" si="1653"/>
        <v>38.07721213403989</v>
      </c>
      <c r="T312" s="79">
        <f t="shared" si="1662"/>
        <v>188.92329033636062</v>
      </c>
      <c r="V312" s="84">
        <f t="shared" si="1607"/>
        <v>103.13539258838942</v>
      </c>
      <c r="W312" s="84">
        <f t="shared" si="1608"/>
        <v>98.235151701137511</v>
      </c>
      <c r="X312" s="84">
        <f t="shared" si="1609"/>
        <v>38.329063522820427</v>
      </c>
      <c r="Y312" s="84">
        <f t="shared" si="1610"/>
        <v>51.095894368783235</v>
      </c>
      <c r="Z312" s="84">
        <f t="shared" si="1611"/>
        <v>67.317544545214929</v>
      </c>
      <c r="AC312" s="84">
        <f t="shared" si="1663"/>
        <v>55.134295483828424</v>
      </c>
      <c r="AD312" s="84">
        <f t="shared" si="1663"/>
        <v>53.804567986786232</v>
      </c>
      <c r="AE312" s="84">
        <f t="shared" si="1663"/>
        <v>21.97329481636033</v>
      </c>
      <c r="AF312" s="84">
        <f t="shared" si="1663"/>
        <v>31.482268076247816</v>
      </c>
      <c r="AG312" s="84">
        <f t="shared" si="1663"/>
        <v>38.233427901556126</v>
      </c>
      <c r="AI312" s="74">
        <f t="shared" si="1664"/>
        <v>52.354953068996885</v>
      </c>
      <c r="AJ312" s="74">
        <f t="shared" si="1664"/>
        <v>52.874695093071146</v>
      </c>
      <c r="AK312" s="74">
        <f t="shared" si="1664"/>
        <v>21.846582313434592</v>
      </c>
      <c r="AL312" s="74">
        <f t="shared" si="1664"/>
        <v>32.894353119196118</v>
      </c>
      <c r="AM312" s="74">
        <f t="shared" si="1665"/>
        <v>37.687465296626861</v>
      </c>
      <c r="AO312" s="118">
        <f>Northeast!V312</f>
        <v>1.0530865228962909</v>
      </c>
      <c r="AP312" s="118">
        <f>Midwest!V312</f>
        <v>1.0175863499936653</v>
      </c>
      <c r="AQ312" s="118">
        <f>South!V313</f>
        <v>1.0058001064472137</v>
      </c>
      <c r="AR312" s="118">
        <f>West!V313</f>
        <v>0.95707211393300662</v>
      </c>
      <c r="AS312" s="118">
        <f t="shared" si="1612"/>
        <v>1.0144865832878958</v>
      </c>
      <c r="AU312" s="124">
        <f t="shared" si="1613"/>
        <v>1870.6213924260687</v>
      </c>
      <c r="AV312" s="124">
        <f t="shared" si="1614"/>
        <v>1825.7771668246255</v>
      </c>
      <c r="AW312" s="124">
        <f t="shared" si="1615"/>
        <v>1744.3475747789232</v>
      </c>
      <c r="AX312" s="124">
        <f t="shared" si="1616"/>
        <v>1623.0055040835243</v>
      </c>
      <c r="AY312" s="124">
        <f t="shared" si="1617"/>
        <v>1760.6986409522297</v>
      </c>
      <c r="BB312" s="71">
        <f t="shared" si="1474"/>
        <v>0.82879489027464903</v>
      </c>
      <c r="BC312" s="71">
        <f t="shared" si="1475"/>
        <v>0.7705465166939891</v>
      </c>
      <c r="BD312" s="71">
        <f t="shared" si="1476"/>
        <v>0.61698045373826349</v>
      </c>
      <c r="BE312" s="71">
        <f t="shared" si="1477"/>
        <v>0.74260331238621435</v>
      </c>
      <c r="BF312" s="71"/>
      <c r="BG312" s="71">
        <f t="shared" si="1654"/>
        <v>0.97543524802079784</v>
      </c>
      <c r="BH312" s="71">
        <f t="shared" si="1655"/>
        <v>0.88137835078229709</v>
      </c>
      <c r="BI312" s="71">
        <f t="shared" si="1656"/>
        <v>0.70949092417469051</v>
      </c>
      <c r="BJ312" s="71">
        <f t="shared" si="1657"/>
        <v>0.75923351268758421</v>
      </c>
      <c r="BK312" s="71"/>
      <c r="BL312" s="71">
        <f t="shared" ref="BL312:BO313" si="1690">BQ312*BV312*CA312*CF312</f>
        <v>0.97543524802079773</v>
      </c>
      <c r="BM312" s="71">
        <f t="shared" si="1690"/>
        <v>0.88137835078229698</v>
      </c>
      <c r="BN312" s="71">
        <f t="shared" si="1690"/>
        <v>0.70949092417469051</v>
      </c>
      <c r="BO312" s="71">
        <f t="shared" si="1690"/>
        <v>0.7592335126875841</v>
      </c>
      <c r="BP312" s="71">
        <f t="shared" si="1593"/>
        <v>1.2577345229072825</v>
      </c>
      <c r="BQ312" s="147">
        <f>Northeast!AK312</f>
        <v>0.83436586760041842</v>
      </c>
      <c r="BR312" s="147">
        <f>Midwest!AK312</f>
        <v>0.78203519007077282</v>
      </c>
      <c r="BS312" s="147">
        <f>South!AK313</f>
        <v>0.61054683353207195</v>
      </c>
      <c r="BT312" s="147">
        <f>West!AK313</f>
        <v>0.74543911036801802</v>
      </c>
      <c r="BU312" s="72"/>
      <c r="BV312" s="147">
        <f>Northeast!AH312</f>
        <v>0.99332310016253267</v>
      </c>
      <c r="BW312" s="147">
        <f>Midwest!AH312</f>
        <v>0.98530926290446863</v>
      </c>
      <c r="BX312" s="147">
        <f>South!AH313</f>
        <v>1.0105374720706886</v>
      </c>
      <c r="BY312" s="147">
        <f>West!AH313</f>
        <v>0.9961958019878997</v>
      </c>
      <c r="CA312" s="147">
        <f>Northeast!AI312</f>
        <v>1.1305986212767756</v>
      </c>
      <c r="CB312" s="147">
        <f>Midwest!AI312</f>
        <v>1.1646337069401305</v>
      </c>
      <c r="CC312" s="147">
        <f>South!AI313</f>
        <v>1.1781583943354317</v>
      </c>
      <c r="CD312" s="147">
        <f>West!AI313</f>
        <v>1.1654822276967216</v>
      </c>
      <c r="CF312" s="147">
        <f>Northeast!AJ312</f>
        <v>1.0409813016292724</v>
      </c>
      <c r="CG312" s="147">
        <f>Midwest!AJ312</f>
        <v>0.98214172506683162</v>
      </c>
      <c r="CH312" s="147">
        <f>South!AJ313</f>
        <v>0.97604930560548309</v>
      </c>
      <c r="CI312" s="147">
        <f>West!AJ313</f>
        <v>0.87722870059592239</v>
      </c>
      <c r="CK312" s="73">
        <f t="shared" si="1478"/>
        <v>1.2355486188331992</v>
      </c>
      <c r="CL312" s="73">
        <f t="shared" si="1479"/>
        <v>0.82034149735863726</v>
      </c>
      <c r="CM312" s="73">
        <f t="shared" si="1666"/>
        <v>0.97127668391261202</v>
      </c>
      <c r="CN312" s="73">
        <f t="shared" si="1667"/>
        <v>0.99490322736332037</v>
      </c>
      <c r="CO312" s="73">
        <f t="shared" si="1668"/>
        <v>1.1582321008117979</v>
      </c>
      <c r="CP312" s="73">
        <f t="shared" si="1669"/>
        <v>0.97788146294677625</v>
      </c>
      <c r="CQ312" s="73">
        <f t="shared" si="1670"/>
        <v>0.74953008093870466</v>
      </c>
      <c r="CR312" s="73">
        <f t="shared" si="1671"/>
        <v>1.0135718040330228</v>
      </c>
      <c r="CS312" s="73">
        <f t="shared" si="1672"/>
        <v>1.0135718040330228</v>
      </c>
      <c r="CT312" s="73"/>
      <c r="CU312" s="73">
        <f t="shared" si="1673"/>
        <v>1.0944744156648776</v>
      </c>
      <c r="CV312" s="533">
        <f t="shared" si="1522"/>
        <v>0.94495258324973641</v>
      </c>
      <c r="CW312" s="71">
        <f t="shared" si="1523"/>
        <v>0.86812980026727282</v>
      </c>
      <c r="CX312" s="53"/>
      <c r="CZ312" s="71">
        <f t="shared" si="1674"/>
        <v>0.29181849834941237</v>
      </c>
      <c r="DA312" s="71">
        <f t="shared" si="1674"/>
        <v>0.33745626063848566</v>
      </c>
      <c r="DB312" s="71">
        <f t="shared" si="1674"/>
        <v>0.20476562624382458</v>
      </c>
      <c r="DC312" s="71">
        <f t="shared" si="1674"/>
        <v>0.16595961476827745</v>
      </c>
      <c r="DE312" s="71">
        <f t="shared" si="1675"/>
        <v>0.28290405927257622</v>
      </c>
      <c r="DF312" s="71">
        <f t="shared" si="1675"/>
        <v>0.33875033741108096</v>
      </c>
      <c r="DG312" s="71">
        <f t="shared" si="1675"/>
        <v>0.2065532755716866</v>
      </c>
      <c r="DH312" s="71">
        <f t="shared" si="1675"/>
        <v>0.1716299236358409</v>
      </c>
      <c r="DI312" s="71">
        <f t="shared" si="1676"/>
        <v>0.99983759589118471</v>
      </c>
      <c r="DK312" s="71">
        <f t="shared" si="1677"/>
        <v>0.28295001151703592</v>
      </c>
      <c r="DL312" s="71">
        <f t="shared" si="1677"/>
        <v>0.3388053607937625</v>
      </c>
      <c r="DM312" s="71">
        <f t="shared" si="1677"/>
        <v>0.20658682612107576</v>
      </c>
      <c r="DN312" s="71">
        <f t="shared" si="1677"/>
        <v>0.17165780156812577</v>
      </c>
      <c r="DQ312" s="71">
        <f t="shared" si="1678"/>
        <v>-2.706745843393067E-4</v>
      </c>
      <c r="DR312" s="71">
        <f t="shared" si="1678"/>
        <v>-1.4623283227960429E-2</v>
      </c>
      <c r="DS312" s="71">
        <f t="shared" si="1678"/>
        <v>-1.4891373126144702E-2</v>
      </c>
      <c r="DT312" s="71">
        <f t="shared" si="1678"/>
        <v>-1.9275615732303485E-3</v>
      </c>
      <c r="DV312" s="71">
        <f t="shared" si="1679"/>
        <v>0.19047297216538445</v>
      </c>
      <c r="DW312" s="71">
        <f t="shared" si="1679"/>
        <v>0.23124845296421395</v>
      </c>
      <c r="DX312" s="71">
        <f t="shared" si="1679"/>
        <v>0.35963099275281168</v>
      </c>
      <c r="DY312" s="71">
        <f t="shared" si="1679"/>
        <v>0.21864758211758983</v>
      </c>
      <c r="DZ312" s="71"/>
      <c r="EA312" s="71">
        <f t="shared" si="1659"/>
        <v>0.99999999999999989</v>
      </c>
      <c r="EB312" s="71">
        <f t="shared" si="1680"/>
        <v>-5.3355324287861243E-3</v>
      </c>
      <c r="EC312" s="71">
        <f t="shared" si="1680"/>
        <v>-2.6964778363185228E-3</v>
      </c>
      <c r="ED312" s="71">
        <f t="shared" si="1680"/>
        <v>2.6661998353732989E-3</v>
      </c>
      <c r="EE312" s="71">
        <f t="shared" si="1680"/>
        <v>3.1415639598289646E-3</v>
      </c>
      <c r="EG312" s="71">
        <f t="shared" si="1681"/>
        <v>5.2644936715718585E-4</v>
      </c>
      <c r="EH312" s="71">
        <f t="shared" si="1681"/>
        <v>-1.2144932116580265E-3</v>
      </c>
      <c r="EI312" s="71">
        <f t="shared" si="1681"/>
        <v>-1.6015393497322164E-3</v>
      </c>
      <c r="EJ312" s="71">
        <f t="shared" si="1681"/>
        <v>-9.589820970664233E-4</v>
      </c>
      <c r="EL312" s="71">
        <f t="shared" si="1682"/>
        <v>5.3494922040343874E-3</v>
      </c>
      <c r="EM312" s="71">
        <f t="shared" si="1682"/>
        <v>8.4649510082292628E-3</v>
      </c>
      <c r="EN312" s="71">
        <f t="shared" si="1682"/>
        <v>1.0489237190807859E-2</v>
      </c>
      <c r="EO312" s="71">
        <f t="shared" si="1682"/>
        <v>1.0842484315981039E-2</v>
      </c>
      <c r="EQ312" s="71">
        <f t="shared" si="1683"/>
        <v>0.10051689030069194</v>
      </c>
      <c r="ER312" s="71">
        <f t="shared" si="1683"/>
        <v>4.0833289707898235E-2</v>
      </c>
      <c r="ES312" s="71">
        <f t="shared" si="1683"/>
        <v>2.4391959127826036E-2</v>
      </c>
      <c r="ET312" s="71">
        <f t="shared" si="1683"/>
        <v>-3.9503558583473812E-2</v>
      </c>
      <c r="EW312" s="71">
        <f t="shared" si="1684"/>
        <v>0.99159722570693209</v>
      </c>
      <c r="EX312" s="71">
        <f t="shared" si="1685"/>
        <v>0.45285626405049073</v>
      </c>
      <c r="EY312" s="71">
        <f t="shared" si="1484"/>
        <v>0.74953008093870466</v>
      </c>
      <c r="EZ312" s="71"/>
      <c r="FA312" s="71">
        <f t="shared" si="1640"/>
        <v>0.99866769392506916</v>
      </c>
      <c r="FB312" s="71">
        <f t="shared" si="1686"/>
        <v>0.94006589794080464</v>
      </c>
      <c r="FC312" s="71">
        <f t="shared" si="1485"/>
        <v>0.97127668391261202</v>
      </c>
      <c r="FE312" s="71">
        <f t="shared" si="1642"/>
        <v>0.99924229555714528</v>
      </c>
      <c r="FF312" s="71">
        <f t="shared" si="1687"/>
        <v>0.99312022940201072</v>
      </c>
      <c r="FG312" s="71">
        <f t="shared" si="1486"/>
        <v>0.99490322736332037</v>
      </c>
      <c r="FI312" s="71">
        <f t="shared" si="1644"/>
        <v>1.0084452061437048</v>
      </c>
      <c r="FJ312" s="71">
        <f t="shared" si="1688"/>
        <v>1.2231248581500107</v>
      </c>
      <c r="FK312" s="71">
        <f t="shared" si="1487"/>
        <v>1.1582321008117979</v>
      </c>
      <c r="FM312" s="71">
        <f t="shared" si="1646"/>
        <v>1.0413664615990583</v>
      </c>
      <c r="FN312" s="71">
        <f t="shared" si="1689"/>
        <v>0.99668249111618934</v>
      </c>
      <c r="FO312" s="71">
        <f t="shared" si="1488"/>
        <v>0.97788146294677625</v>
      </c>
      <c r="FQ312" s="238"/>
      <c r="GB312" s="118">
        <f t="shared" si="1570"/>
        <v>0.28302190266269533</v>
      </c>
      <c r="GC312" s="118">
        <f t="shared" si="1567"/>
        <v>0.33434211844505168</v>
      </c>
      <c r="GD312" s="118">
        <f t="shared" si="1568"/>
        <v>0.20848343459288476</v>
      </c>
      <c r="GE312" s="118">
        <f t="shared" si="1569"/>
        <v>0.17415254429936827</v>
      </c>
    </row>
    <row r="313" spans="1:187" x14ac:dyDescent="0.2">
      <c r="A313" s="75" t="s">
        <v>79</v>
      </c>
      <c r="B313" s="50">
        <f t="shared" si="1576"/>
        <v>2004</v>
      </c>
      <c r="D313" s="79">
        <f>Northeast!D313</f>
        <v>2047.559</v>
      </c>
      <c r="E313" s="79">
        <f>Midwest!D313</f>
        <v>2280.0920000000001</v>
      </c>
      <c r="F313" s="79">
        <f>South!D314</f>
        <v>1416.925</v>
      </c>
      <c r="G313" s="79">
        <f>West!D314</f>
        <v>1234.31</v>
      </c>
      <c r="H313" s="79">
        <f t="shared" si="1660"/>
        <v>6978.8860000000004</v>
      </c>
      <c r="I313" s="118">
        <f t="shared" si="1489"/>
        <v>0.21616458247073919</v>
      </c>
      <c r="J313" s="321">
        <f t="shared" si="1652"/>
        <v>20534.252585962618</v>
      </c>
      <c r="K313" s="321">
        <f t="shared" si="1652"/>
        <v>24991.779779932032</v>
      </c>
      <c r="L313" s="321">
        <f t="shared" si="1652"/>
        <v>39319.68990157955</v>
      </c>
      <c r="M313" s="321">
        <f t="shared" si="1652"/>
        <v>23722.303194140575</v>
      </c>
      <c r="N313" s="321">
        <f t="shared" si="1661"/>
        <v>108568.02546161477</v>
      </c>
      <c r="P313" s="84">
        <f t="shared" si="1653"/>
        <v>38.588555492771604</v>
      </c>
      <c r="Q313" s="84">
        <f t="shared" si="1653"/>
        <v>46.047233035630605</v>
      </c>
      <c r="R313" s="84">
        <f t="shared" si="1653"/>
        <v>69.422555758946004</v>
      </c>
      <c r="S313" s="84">
        <f t="shared" si="1653"/>
        <v>39.041963829701487</v>
      </c>
      <c r="T313" s="79">
        <f t="shared" si="1662"/>
        <v>193.10030811704968</v>
      </c>
      <c r="V313" s="84">
        <f t="shared" si="1607"/>
        <v>99.71431837746691</v>
      </c>
      <c r="W313" s="84">
        <f t="shared" si="1608"/>
        <v>91.233678436574365</v>
      </c>
      <c r="X313" s="84">
        <f t="shared" si="1609"/>
        <v>36.036016650860702</v>
      </c>
      <c r="Y313" s="84">
        <f t="shared" si="1610"/>
        <v>52.031625677260351</v>
      </c>
      <c r="Z313" s="84">
        <f t="shared" si="1611"/>
        <v>64.281228016507029</v>
      </c>
      <c r="AC313" s="84">
        <f t="shared" si="1663"/>
        <v>53.061302084332958</v>
      </c>
      <c r="AD313" s="84">
        <f t="shared" si="1663"/>
        <v>49.516373725120502</v>
      </c>
      <c r="AE313" s="84">
        <f t="shared" si="1663"/>
        <v>20.41015322051739</v>
      </c>
      <c r="AF313" s="84">
        <f t="shared" si="1663"/>
        <v>31.614956803504558</v>
      </c>
      <c r="AG313" s="84">
        <f t="shared" si="1663"/>
        <v>36.141247355077645</v>
      </c>
      <c r="AI313" s="74">
        <f t="shared" si="1664"/>
        <v>52.797487552113182</v>
      </c>
      <c r="AJ313" s="74">
        <f t="shared" si="1664"/>
        <v>50.790927450998055</v>
      </c>
      <c r="AK313" s="74">
        <f t="shared" si="1664"/>
        <v>21.436311736079983</v>
      </c>
      <c r="AL313" s="74">
        <f t="shared" si="1664"/>
        <v>32.741663846916673</v>
      </c>
      <c r="AM313" s="74">
        <f t="shared" si="1665"/>
        <v>36.989184133179677</v>
      </c>
      <c r="AO313" s="118">
        <f>Northeast!V313</f>
        <v>1.0049967251180159</v>
      </c>
      <c r="AP313" s="118">
        <f>Midwest!V313</f>
        <v>0.97490587808015094</v>
      </c>
      <c r="AQ313" s="118">
        <f>South!V314</f>
        <v>0.95212989397632986</v>
      </c>
      <c r="AR313" s="118">
        <f>West!V314</f>
        <v>0.96558797229487114</v>
      </c>
      <c r="AS313" s="118">
        <f t="shared" si="1612"/>
        <v>0.97707608864664242</v>
      </c>
      <c r="AU313" s="124">
        <f t="shared" si="1613"/>
        <v>1879.2286366999817</v>
      </c>
      <c r="AV313" s="124">
        <f t="shared" si="1614"/>
        <v>1842.495150049527</v>
      </c>
      <c r="AW313" s="124">
        <f t="shared" si="1615"/>
        <v>1765.5926568270611</v>
      </c>
      <c r="AX313" s="124">
        <f t="shared" si="1616"/>
        <v>1645.7914524650744</v>
      </c>
      <c r="AY313" s="124">
        <f t="shared" si="1617"/>
        <v>1778.6112190584333</v>
      </c>
      <c r="BB313" s="71">
        <f t="shared" si="1474"/>
        <v>0.83580034624160915</v>
      </c>
      <c r="BC313" s="71">
        <f t="shared" si="1475"/>
        <v>0.74017962955879546</v>
      </c>
      <c r="BD313" s="71">
        <f t="shared" si="1476"/>
        <v>0.60539379348449718</v>
      </c>
      <c r="BE313" s="71">
        <f t="shared" si="1477"/>
        <v>0.73915629037153341</v>
      </c>
      <c r="BF313" s="71"/>
      <c r="BG313" s="71">
        <f t="shared" si="1654"/>
        <v>0.94307936816540439</v>
      </c>
      <c r="BH313" s="71">
        <f t="shared" si="1655"/>
        <v>0.81856023677621315</v>
      </c>
      <c r="BI313" s="71">
        <f t="shared" si="1656"/>
        <v>0.66704543255984938</v>
      </c>
      <c r="BJ313" s="71">
        <f t="shared" si="1657"/>
        <v>0.77313753720938361</v>
      </c>
      <c r="BK313" s="71"/>
      <c r="BL313" s="71">
        <f t="shared" si="1690"/>
        <v>0.94307936816540461</v>
      </c>
      <c r="BM313" s="71">
        <f t="shared" si="1690"/>
        <v>0.81856023677621315</v>
      </c>
      <c r="BN313" s="71">
        <f t="shared" si="1690"/>
        <v>0.66704543255984938</v>
      </c>
      <c r="BO313" s="71">
        <f t="shared" si="1690"/>
        <v>0.77313753720938339</v>
      </c>
      <c r="BP313" s="71">
        <f t="shared" si="1593"/>
        <v>1.1696990251754358</v>
      </c>
      <c r="BQ313" s="147">
        <f>Northeast!AK313</f>
        <v>0.84112514694318063</v>
      </c>
      <c r="BR313" s="147">
        <f>Midwest!AK313</f>
        <v>0.75239170902218178</v>
      </c>
      <c r="BS313" s="147">
        <f>South!AK314</f>
        <v>0.59843016146436501</v>
      </c>
      <c r="BT313" s="147">
        <f>West!AK314</f>
        <v>0.74233901753373055</v>
      </c>
      <c r="BU313" s="72"/>
      <c r="BV313" s="147">
        <f>Northeast!AH313</f>
        <v>0.99366943109366923</v>
      </c>
      <c r="BW313" s="147">
        <f>Midwest!AH313</f>
        <v>0.98376898719517114</v>
      </c>
      <c r="BX313" s="147">
        <f>South!AH314</f>
        <v>1.011636499074666</v>
      </c>
      <c r="BY313" s="147">
        <f>West!AH314</f>
        <v>0.99571256920756868</v>
      </c>
      <c r="CA313" s="147">
        <f>Northeast!AI313</f>
        <v>1.1358008169474119</v>
      </c>
      <c r="CB313" s="147">
        <f>Midwest!AI313</f>
        <v>1.175297837880952</v>
      </c>
      <c r="CC313" s="147">
        <f>South!AI314</f>
        <v>1.1925076399303247</v>
      </c>
      <c r="CD313" s="147">
        <f>West!AI314</f>
        <v>1.1818448449602457</v>
      </c>
      <c r="CF313" s="147">
        <f>Northeast!AJ313</f>
        <v>0.99344429569680992</v>
      </c>
      <c r="CG313" s="147">
        <f>Midwest!AJ313</f>
        <v>0.94094790174946275</v>
      </c>
      <c r="CH313" s="147">
        <f>South!AJ314</f>
        <v>0.92396661712880002</v>
      </c>
      <c r="CI313" s="147">
        <f>West!AJ314</f>
        <v>0.88503412639036805</v>
      </c>
      <c r="CK313" s="73">
        <f t="shared" si="1478"/>
        <v>1.250147645142897</v>
      </c>
      <c r="CL313" s="73">
        <f t="shared" si="1479"/>
        <v>0.78334049762754909</v>
      </c>
      <c r="CM313" s="73">
        <f t="shared" si="1666"/>
        <v>0.96908604370160578</v>
      </c>
      <c r="CN313" s="73">
        <f t="shared" si="1667"/>
        <v>0.99462566671681862</v>
      </c>
      <c r="CO313" s="73">
        <f t="shared" si="1668"/>
        <v>1.168969810807357</v>
      </c>
      <c r="CP313" s="73">
        <f t="shared" si="1669"/>
        <v>0.94182301816397451</v>
      </c>
      <c r="CQ313" s="73">
        <f t="shared" si="1670"/>
        <v>0.73816930543869941</v>
      </c>
      <c r="CR313" s="73">
        <f t="shared" si="1671"/>
        <v>0.97929127845414543</v>
      </c>
      <c r="CS313" s="73">
        <f t="shared" si="1672"/>
        <v>0.97929127845414554</v>
      </c>
      <c r="CT313" s="73"/>
      <c r="CU313" s="73">
        <f t="shared" si="1673"/>
        <v>1.0611935390106797</v>
      </c>
      <c r="CV313" s="533">
        <f t="shared" si="1522"/>
        <v>0.90780234801595017</v>
      </c>
      <c r="CW313" s="71">
        <f t="shared" si="1523"/>
        <v>0.86289763332247449</v>
      </c>
      <c r="CX313" s="53"/>
      <c r="CZ313" s="71">
        <f t="shared" si="1674"/>
        <v>0.29339338685285871</v>
      </c>
      <c r="DA313" s="71">
        <f t="shared" si="1674"/>
        <v>0.32671288798814024</v>
      </c>
      <c r="DB313" s="71">
        <f t="shared" si="1674"/>
        <v>0.20303025439876793</v>
      </c>
      <c r="DC313" s="71">
        <f t="shared" si="1674"/>
        <v>0.17686347076023307</v>
      </c>
      <c r="DE313" s="71">
        <f t="shared" si="1675"/>
        <v>0.29260523622490292</v>
      </c>
      <c r="DF313" s="71">
        <f t="shared" si="1675"/>
        <v>0.33205560877279555</v>
      </c>
      <c r="DG313" s="71">
        <f t="shared" si="1675"/>
        <v>0.20389670950537123</v>
      </c>
      <c r="DH313" s="71">
        <f t="shared" si="1675"/>
        <v>0.17135372569026999</v>
      </c>
      <c r="DI313" s="71">
        <f t="shared" si="1676"/>
        <v>0.99991128019333964</v>
      </c>
      <c r="DK313" s="71">
        <f t="shared" si="1677"/>
        <v>0.29263119840824847</v>
      </c>
      <c r="DL313" s="71">
        <f t="shared" si="1677"/>
        <v>0.33208507129611575</v>
      </c>
      <c r="DM313" s="71">
        <f t="shared" si="1677"/>
        <v>0.20391480078707225</v>
      </c>
      <c r="DN313" s="71">
        <f t="shared" si="1677"/>
        <v>0.17136892950856358</v>
      </c>
      <c r="DQ313" s="71">
        <f t="shared" si="1678"/>
        <v>8.0684598761388889E-3</v>
      </c>
      <c r="DR313" s="71">
        <f t="shared" si="1678"/>
        <v>-3.8642661632268815E-2</v>
      </c>
      <c r="DS313" s="71">
        <f t="shared" si="1678"/>
        <v>-2.0045175103978401E-2</v>
      </c>
      <c r="DT313" s="71">
        <f t="shared" si="1678"/>
        <v>-4.1674188682499511E-3</v>
      </c>
      <c r="DV313" s="71">
        <f t="shared" si="1679"/>
        <v>0.189137202216344</v>
      </c>
      <c r="DW313" s="71">
        <f t="shared" si="1679"/>
        <v>0.2301946606624812</v>
      </c>
      <c r="DX313" s="71">
        <f t="shared" si="1679"/>
        <v>0.36216639046715821</v>
      </c>
      <c r="DY313" s="71">
        <f t="shared" si="1679"/>
        <v>0.21850174665401662</v>
      </c>
      <c r="DZ313" s="71"/>
      <c r="EA313" s="71">
        <f t="shared" si="1659"/>
        <v>1</v>
      </c>
      <c r="EB313" s="71">
        <f t="shared" si="1680"/>
        <v>-7.0376167571632089E-3</v>
      </c>
      <c r="EC313" s="71">
        <f t="shared" si="1680"/>
        <v>-4.5673848088459163E-3</v>
      </c>
      <c r="ED313" s="71">
        <f t="shared" si="1680"/>
        <v>7.0252627704538067E-3</v>
      </c>
      <c r="EE313" s="71">
        <f t="shared" si="1680"/>
        <v>-6.6721122227571738E-4</v>
      </c>
      <c r="EG313" s="71">
        <f t="shared" si="1681"/>
        <v>3.4859812424644965E-4</v>
      </c>
      <c r="EH313" s="71">
        <f t="shared" si="1681"/>
        <v>-1.5644640058135539E-3</v>
      </c>
      <c r="EI313" s="71">
        <f t="shared" si="1681"/>
        <v>1.0869758268769302E-3</v>
      </c>
      <c r="EJ313" s="71">
        <f t="shared" si="1681"/>
        <v>-4.8519580197453751E-4</v>
      </c>
      <c r="EL313" s="71">
        <f t="shared" si="1682"/>
        <v>4.5907219346536165E-3</v>
      </c>
      <c r="EM313" s="71">
        <f t="shared" si="1682"/>
        <v>9.1149715880030763E-3</v>
      </c>
      <c r="EN313" s="71">
        <f t="shared" si="1682"/>
        <v>1.2105813832982541E-2</v>
      </c>
      <c r="EO313" s="71">
        <f t="shared" si="1682"/>
        <v>1.3941714802924342E-2</v>
      </c>
      <c r="EQ313" s="71">
        <f t="shared" si="1683"/>
        <v>-4.6741114852221849E-2</v>
      </c>
      <c r="ER313" s="71">
        <f t="shared" si="1683"/>
        <v>-4.2847847538964923E-2</v>
      </c>
      <c r="ES313" s="71">
        <f t="shared" si="1683"/>
        <v>-5.483716083496018E-2</v>
      </c>
      <c r="ET313" s="71">
        <f t="shared" si="1683"/>
        <v>8.8584707314469831E-3</v>
      </c>
      <c r="EW313" s="71">
        <f t="shared" si="1684"/>
        <v>0.98484280245860567</v>
      </c>
      <c r="EX313" s="71">
        <f t="shared" si="1685"/>
        <v>0.4459922321984196</v>
      </c>
      <c r="EY313" s="71">
        <f t="shared" si="1484"/>
        <v>0.73816930543869941</v>
      </c>
      <c r="EZ313" s="71"/>
      <c r="FA313" s="71">
        <f t="shared" si="1640"/>
        <v>0.99774457654827908</v>
      </c>
      <c r="FB313" s="71">
        <f t="shared" si="1686"/>
        <v>0.93794565126842588</v>
      </c>
      <c r="FC313" s="71">
        <f t="shared" si="1485"/>
        <v>0.96908604370160578</v>
      </c>
      <c r="FE313" s="71">
        <f t="shared" si="1642"/>
        <v>0.99972101744283481</v>
      </c>
      <c r="FF313" s="71">
        <f t="shared" si="1687"/>
        <v>0.99284316618083968</v>
      </c>
      <c r="FG313" s="71">
        <f t="shared" si="1486"/>
        <v>0.99462566671681862</v>
      </c>
      <c r="FI313" s="71">
        <f t="shared" si="1644"/>
        <v>1.0092707756830717</v>
      </c>
      <c r="FJ313" s="71">
        <f t="shared" si="1688"/>
        <v>1.2344641743423084</v>
      </c>
      <c r="FK313" s="71">
        <f t="shared" si="1487"/>
        <v>1.168969810807357</v>
      </c>
      <c r="FM313" s="71">
        <f t="shared" si="1646"/>
        <v>0.96312595529304534</v>
      </c>
      <c r="FN313" s="71">
        <f t="shared" si="1689"/>
        <v>0.95993077638013202</v>
      </c>
      <c r="FO313" s="71">
        <f t="shared" si="1488"/>
        <v>0.94182301816397451</v>
      </c>
      <c r="FQ313" s="238"/>
      <c r="GB313" s="118">
        <f t="shared" si="1570"/>
        <v>0.28634467986497147</v>
      </c>
      <c r="GC313" s="118">
        <f t="shared" si="1567"/>
        <v>0.33239271032058287</v>
      </c>
      <c r="GD313" s="118">
        <f t="shared" si="1568"/>
        <v>0.20847051399293917</v>
      </c>
      <c r="GE313" s="118">
        <f t="shared" si="1569"/>
        <v>0.17279209582150656</v>
      </c>
    </row>
    <row r="314" spans="1:187" x14ac:dyDescent="0.2">
      <c r="A314" s="75" t="s">
        <v>79</v>
      </c>
      <c r="B314" s="50">
        <f t="shared" si="1576"/>
        <v>2005</v>
      </c>
      <c r="D314" s="79">
        <f>Northeast!D314</f>
        <v>1988.797</v>
      </c>
      <c r="E314" s="79">
        <f>Midwest!D314</f>
        <v>2282.88</v>
      </c>
      <c r="F314" s="79">
        <f>South!D315</f>
        <v>1413.9280000000001</v>
      </c>
      <c r="G314" s="79">
        <f>West!D315</f>
        <v>1204.482</v>
      </c>
      <c r="H314" s="79">
        <f t="shared" si="1660"/>
        <v>6890.0869999999995</v>
      </c>
      <c r="I314" s="118">
        <f t="shared" si="1489"/>
        <v>0.2100408077231638</v>
      </c>
      <c r="J314" s="321">
        <f t="shared" si="1652"/>
        <v>20645.558055700298</v>
      </c>
      <c r="K314" s="321">
        <f t="shared" si="1652"/>
        <v>25192.372358272885</v>
      </c>
      <c r="L314" s="321">
        <f t="shared" si="1652"/>
        <v>40090.511021682389</v>
      </c>
      <c r="M314" s="321">
        <f t="shared" si="1652"/>
        <v>24002.337651867256</v>
      </c>
      <c r="N314" s="321">
        <f t="shared" si="1661"/>
        <v>109930.77908752284</v>
      </c>
      <c r="P314" s="84">
        <f t="shared" si="1653"/>
        <v>38.992871452908545</v>
      </c>
      <c r="Q314" s="84">
        <f t="shared" si="1653"/>
        <v>46.867938813061997</v>
      </c>
      <c r="R314" s="84">
        <f t="shared" si="1653"/>
        <v>71.688733309583739</v>
      </c>
      <c r="S314" s="84">
        <f t="shared" si="1653"/>
        <v>40.082952950836585</v>
      </c>
      <c r="T314" s="79">
        <f t="shared" si="1662"/>
        <v>197.63249652639087</v>
      </c>
      <c r="V314" s="84">
        <f t="shared" si="1607"/>
        <v>96.330503376772967</v>
      </c>
      <c r="W314" s="84">
        <f t="shared" si="1608"/>
        <v>90.617904798089739</v>
      </c>
      <c r="X314" s="84">
        <f t="shared" si="1609"/>
        <v>35.268395537170804</v>
      </c>
      <c r="Y314" s="84">
        <f t="shared" si="1610"/>
        <v>50.181862178174029</v>
      </c>
      <c r="Z314" s="84">
        <f t="shared" si="1611"/>
        <v>62.676595737708425</v>
      </c>
      <c r="AC314" s="84">
        <f t="shared" ref="AC314:AG315" si="1691">D314/P314</f>
        <v>51.004117570614362</v>
      </c>
      <c r="AD314" s="84">
        <f t="shared" si="1691"/>
        <v>48.708777424702241</v>
      </c>
      <c r="AE314" s="84">
        <f t="shared" si="1691"/>
        <v>19.723155016479815</v>
      </c>
      <c r="AF314" s="84">
        <f t="shared" si="1691"/>
        <v>30.049732151155315</v>
      </c>
      <c r="AG314" s="84">
        <f t="shared" si="1691"/>
        <v>34.863127881805262</v>
      </c>
      <c r="AI314" s="74">
        <f t="shared" ref="AI314:AL315" si="1692">AC314/AO314</f>
        <v>50.549748413861231</v>
      </c>
      <c r="AJ314" s="74">
        <f t="shared" si="1692"/>
        <v>50.000379850010198</v>
      </c>
      <c r="AK314" s="74">
        <f t="shared" si="1692"/>
        <v>20.602264956843314</v>
      </c>
      <c r="AL314" s="74">
        <f t="shared" si="1692"/>
        <v>31.181949803917952</v>
      </c>
      <c r="AM314" s="74">
        <f t="shared" si="1665"/>
        <v>35.628298048386732</v>
      </c>
      <c r="AO314" s="118">
        <f>Northeast!V314</f>
        <v>1.0089885542660493</v>
      </c>
      <c r="AP314" s="118">
        <f>Midwest!V314</f>
        <v>0.97416814773842775</v>
      </c>
      <c r="AQ314" s="118">
        <f>South!V315</f>
        <v>0.95732945177605377</v>
      </c>
      <c r="AR314" s="118">
        <f>West!V315</f>
        <v>0.96368996615406077</v>
      </c>
      <c r="AS314" s="118">
        <f t="shared" si="1612"/>
        <v>0.97852352740671777</v>
      </c>
      <c r="AU314" s="124">
        <f t="shared" si="1613"/>
        <v>1888.6809137204457</v>
      </c>
      <c r="AV314" s="124">
        <f t="shared" si="1614"/>
        <v>1860.4019560575884</v>
      </c>
      <c r="AW314" s="124">
        <f t="shared" si="1615"/>
        <v>1788.1721006452599</v>
      </c>
      <c r="AX314" s="124">
        <f t="shared" si="1616"/>
        <v>1669.9603818679861</v>
      </c>
      <c r="AY314" s="124">
        <f t="shared" si="1617"/>
        <v>1797.7903746960908</v>
      </c>
      <c r="BB314" s="71">
        <f t="shared" si="1474"/>
        <v>0.80021794948158376</v>
      </c>
      <c r="BC314" s="71">
        <f t="shared" si="1475"/>
        <v>0.72865892576750668</v>
      </c>
      <c r="BD314" s="71">
        <f t="shared" si="1476"/>
        <v>0.58183905375864409</v>
      </c>
      <c r="BE314" s="71">
        <f t="shared" si="1477"/>
        <v>0.70394511565990103</v>
      </c>
      <c r="BF314" s="71"/>
      <c r="BG314" s="71">
        <f t="shared" si="1654"/>
        <v>0.9110758789497152</v>
      </c>
      <c r="BH314" s="71">
        <f t="shared" si="1655"/>
        <v>0.813035436900157</v>
      </c>
      <c r="BI314" s="71">
        <f t="shared" si="1656"/>
        <v>0.65283636603664574</v>
      </c>
      <c r="BJ314" s="71">
        <f t="shared" si="1657"/>
        <v>0.74565191519606977</v>
      </c>
      <c r="BK314" s="71"/>
      <c r="BL314" s="71">
        <f t="shared" ref="BL314:BO315" si="1693">BQ314*BV314*CA314*CF314</f>
        <v>0.9110758789497152</v>
      </c>
      <c r="BM314" s="71">
        <f t="shared" si="1693"/>
        <v>0.81303543690015689</v>
      </c>
      <c r="BN314" s="71">
        <f t="shared" si="1693"/>
        <v>0.65283636603664574</v>
      </c>
      <c r="BO314" s="71">
        <f t="shared" si="1693"/>
        <v>0.74565191519606988</v>
      </c>
      <c r="BP314" s="71">
        <f t="shared" si="1593"/>
        <v>1.1910732464230778</v>
      </c>
      <c r="BQ314" s="147">
        <f>Northeast!AK314</f>
        <v>0.8051430505393401</v>
      </c>
      <c r="BR314" s="147">
        <f>Midwest!AK314</f>
        <v>0.74189803406846389</v>
      </c>
      <c r="BS314" s="147">
        <f>South!AK315</f>
        <v>0.57453015869349366</v>
      </c>
      <c r="BT314" s="147">
        <f>West!AK315</f>
        <v>0.70738873021026127</v>
      </c>
      <c r="BU314" s="72"/>
      <c r="BV314" s="147">
        <f>Northeast!AH314</f>
        <v>0.99388294905550345</v>
      </c>
      <c r="BW314" s="147">
        <f>Midwest!AH314</f>
        <v>0.98215508372713156</v>
      </c>
      <c r="BX314" s="147">
        <f>South!AH315</f>
        <v>1.0127215167986501</v>
      </c>
      <c r="BY314" s="147">
        <f>West!AH315</f>
        <v>0.99513193467284022</v>
      </c>
      <c r="CA314" s="147">
        <f>Northeast!AI314</f>
        <v>1.1415137481747206</v>
      </c>
      <c r="CB314" s="147">
        <f>Midwest!AI314</f>
        <v>1.1867202996356343</v>
      </c>
      <c r="CC314" s="147">
        <f>South!AI315</f>
        <v>1.2077581333861416</v>
      </c>
      <c r="CD314" s="147">
        <f>West!AI315</f>
        <v>1.1992005825783114</v>
      </c>
      <c r="CF314" s="147">
        <f>Northeast!AJ314</f>
        <v>0.99739023880030053</v>
      </c>
      <c r="CG314" s="147">
        <f>Midwest!AJ314</f>
        <v>0.94023586807245962</v>
      </c>
      <c r="CH314" s="147">
        <f>South!AJ315</f>
        <v>0.92901237597028852</v>
      </c>
      <c r="CI314" s="147">
        <f>West!AJ315</f>
        <v>0.88329446076184603</v>
      </c>
      <c r="CK314" s="73">
        <f t="shared" si="1478"/>
        <v>1.2658395878589526</v>
      </c>
      <c r="CL314" s="73">
        <f t="shared" si="1479"/>
        <v>0.76378621270535463</v>
      </c>
      <c r="CM314" s="73">
        <f t="shared" si="1666"/>
        <v>0.96691384916755718</v>
      </c>
      <c r="CN314" s="73">
        <f t="shared" si="1667"/>
        <v>0.99426623314991303</v>
      </c>
      <c r="CO314" s="73">
        <f t="shared" si="1668"/>
        <v>1.1804816948090724</v>
      </c>
      <c r="CP314" s="73">
        <f t="shared" si="1669"/>
        <v>0.94339741628655382</v>
      </c>
      <c r="CQ314" s="73">
        <f t="shared" si="1670"/>
        <v>0.71339063515047929</v>
      </c>
      <c r="CR314" s="73">
        <f t="shared" si="1671"/>
        <v>0.96683082470329595</v>
      </c>
      <c r="CS314" s="73">
        <f t="shared" si="1672"/>
        <v>0.9668308247032964</v>
      </c>
      <c r="CT314" s="73"/>
      <c r="CU314" s="73">
        <f t="shared" si="1673"/>
        <v>1.0706423312442905</v>
      </c>
      <c r="CV314" s="533">
        <f t="shared" si="1522"/>
        <v>0.90695377654073073</v>
      </c>
      <c r="CW314" s="71">
        <f t="shared" si="1523"/>
        <v>0.8421445860433584</v>
      </c>
      <c r="CX314" s="53"/>
      <c r="CZ314" s="71">
        <f t="shared" ref="CZ314:DC315" si="1694">D314/$H314</f>
        <v>0.2886461375596564</v>
      </c>
      <c r="DA314" s="71">
        <f t="shared" si="1694"/>
        <v>0.33132818206794779</v>
      </c>
      <c r="DB314" s="71">
        <f t="shared" si="1694"/>
        <v>0.20521192257804585</v>
      </c>
      <c r="DC314" s="71">
        <f t="shared" si="1694"/>
        <v>0.17481375779435007</v>
      </c>
      <c r="DE314" s="71">
        <f t="shared" ref="DE314:DH315" si="1695">(CZ314-CZ313)/LN(CZ314/CZ313)</f>
        <v>0.29101330881414439</v>
      </c>
      <c r="DF314" s="71">
        <f t="shared" si="1695"/>
        <v>0.32901513991927644</v>
      </c>
      <c r="DG314" s="71">
        <f t="shared" si="1695"/>
        <v>0.20411914531490186</v>
      </c>
      <c r="DH314" s="71">
        <f t="shared" si="1695"/>
        <v>0.17583662317059817</v>
      </c>
      <c r="DI314" s="71">
        <f t="shared" si="1676"/>
        <v>0.99998421721892083</v>
      </c>
      <c r="DK314" s="71">
        <f t="shared" ref="DK314:DN315" si="1696">DE314/$DI314</f>
        <v>0.29101790188597998</v>
      </c>
      <c r="DL314" s="71">
        <f t="shared" si="1696"/>
        <v>0.32902033277515924</v>
      </c>
      <c r="DM314" s="71">
        <f t="shared" si="1696"/>
        <v>0.20412236693353253</v>
      </c>
      <c r="DN314" s="71">
        <f t="shared" si="1696"/>
        <v>0.17583939840532831</v>
      </c>
      <c r="DQ314" s="71">
        <f t="shared" ref="DQ314:DT315" si="1697">LN(BQ314/BQ313)</f>
        <v>-4.3720492042173514E-2</v>
      </c>
      <c r="DR314" s="71">
        <f t="shared" si="1697"/>
        <v>-1.4045264659643614E-2</v>
      </c>
      <c r="DS314" s="71">
        <f t="shared" si="1697"/>
        <v>-4.0757237445706029E-2</v>
      </c>
      <c r="DT314" s="71">
        <f t="shared" si="1697"/>
        <v>-4.822569040620997E-2</v>
      </c>
      <c r="DV314" s="71">
        <f t="shared" ref="DV314:DY315" si="1698">J314/$N314</f>
        <v>0.18780507358419668</v>
      </c>
      <c r="DW314" s="71">
        <f t="shared" si="1698"/>
        <v>0.22916577656759482</v>
      </c>
      <c r="DX314" s="71">
        <f t="shared" si="1698"/>
        <v>0.3646886827734005</v>
      </c>
      <c r="DY314" s="71">
        <f t="shared" si="1698"/>
        <v>0.21834046707480786</v>
      </c>
      <c r="DZ314" s="71"/>
      <c r="EA314" s="71">
        <f t="shared" si="1659"/>
        <v>0.99999999999999978</v>
      </c>
      <c r="EB314" s="71">
        <f t="shared" ref="EB314:EE315" si="1699">LN(DV314/DV313)</f>
        <v>-7.0681070474374278E-3</v>
      </c>
      <c r="EC314" s="71">
        <f t="shared" si="1699"/>
        <v>-4.4796448804345331E-3</v>
      </c>
      <c r="ED314" s="71">
        <f t="shared" si="1699"/>
        <v>6.9403173303067703E-3</v>
      </c>
      <c r="EE314" s="71">
        <f t="shared" si="1699"/>
        <v>-7.3838828514214089E-4</v>
      </c>
      <c r="EG314" s="71">
        <f t="shared" ref="EG314:EJ315" si="1700">LN(BV314/BV313)</f>
        <v>2.1485518046022501E-4</v>
      </c>
      <c r="EH314" s="71">
        <f t="shared" si="1700"/>
        <v>-1.6418780912947272E-3</v>
      </c>
      <c r="EI314" s="71">
        <f t="shared" si="1700"/>
        <v>1.0719623894352315E-3</v>
      </c>
      <c r="EJ314" s="71">
        <f t="shared" si="1700"/>
        <v>-5.8330477348663963E-4</v>
      </c>
      <c r="EL314" s="71">
        <f t="shared" ref="EL314:EO315" si="1701">LN(CA314/CA313)</f>
        <v>5.0172631388455749E-3</v>
      </c>
      <c r="EM314" s="71">
        <f t="shared" si="1701"/>
        <v>9.6718569733152144E-3</v>
      </c>
      <c r="EN314" s="71">
        <f t="shared" si="1701"/>
        <v>1.2707508348940902E-2</v>
      </c>
      <c r="EO314" s="71">
        <f t="shared" si="1701"/>
        <v>1.4578508083053816E-2</v>
      </c>
      <c r="EQ314" s="71">
        <f t="shared" ref="EQ314:ET315" si="1702">LN(CF314/CF313)</f>
        <v>3.9641147492613252E-3</v>
      </c>
      <c r="ER314" s="71">
        <f t="shared" si="1702"/>
        <v>-7.5700601124533958E-4</v>
      </c>
      <c r="ES314" s="71">
        <f t="shared" si="1702"/>
        <v>5.4461182040308441E-3</v>
      </c>
      <c r="ET314" s="71">
        <f t="shared" si="1702"/>
        <v>-1.9675824984155396E-3</v>
      </c>
      <c r="EW314" s="71">
        <f t="shared" si="1684"/>
        <v>0.96643226681784877</v>
      </c>
      <c r="EX314" s="71">
        <f t="shared" si="1685"/>
        <v>0.431021283946671</v>
      </c>
      <c r="EY314" s="71">
        <f t="shared" si="1484"/>
        <v>0.71339063515047929</v>
      </c>
      <c r="EZ314" s="71"/>
      <c r="FA314" s="71">
        <f t="shared" si="1640"/>
        <v>0.9977585122103797</v>
      </c>
      <c r="FB314" s="71">
        <f t="shared" si="1686"/>
        <v>0.93584325754378028</v>
      </c>
      <c r="FC314" s="71">
        <f t="shared" si="1485"/>
        <v>0.96691384916755718</v>
      </c>
      <c r="FE314" s="71">
        <f t="shared" si="1642"/>
        <v>0.9996386242795321</v>
      </c>
      <c r="FF314" s="71">
        <f t="shared" si="1687"/>
        <v>0.99248437676634949</v>
      </c>
      <c r="FG314" s="71">
        <f t="shared" si="1486"/>
        <v>0.99426623314991303</v>
      </c>
      <c r="FI314" s="71">
        <f t="shared" si="1644"/>
        <v>1.0098478881963295</v>
      </c>
      <c r="FJ314" s="71">
        <f t="shared" si="1688"/>
        <v>1.2466210395136057</v>
      </c>
      <c r="FK314" s="71">
        <f t="shared" si="1487"/>
        <v>1.1804816948090724</v>
      </c>
      <c r="FM314" s="71">
        <f t="shared" si="1646"/>
        <v>1.0016716496541447</v>
      </c>
      <c r="FN314" s="71">
        <f t="shared" si="1689"/>
        <v>0.96153544433047067</v>
      </c>
      <c r="FO314" s="71">
        <f t="shared" si="1488"/>
        <v>0.94339741628655382</v>
      </c>
      <c r="FQ314" s="238"/>
      <c r="GB314" s="118">
        <f t="shared" si="1570"/>
        <v>0.28663119591304592</v>
      </c>
      <c r="GC314" s="118">
        <f t="shared" si="1567"/>
        <v>0.33231614884640653</v>
      </c>
      <c r="GD314" s="118">
        <f t="shared" si="1568"/>
        <v>0.20627998201440048</v>
      </c>
      <c r="GE314" s="118">
        <f t="shared" si="1569"/>
        <v>0.17477267322614704</v>
      </c>
    </row>
    <row r="315" spans="1:187" x14ac:dyDescent="0.2">
      <c r="A315" s="75" t="s">
        <v>79</v>
      </c>
      <c r="B315" s="50">
        <f t="shared" si="1576"/>
        <v>2006</v>
      </c>
      <c r="D315" s="79">
        <f>Northeast!D315</f>
        <v>1691.7840000000001</v>
      </c>
      <c r="E315" s="79">
        <f>Midwest!D315</f>
        <v>2008.0320000000002</v>
      </c>
      <c r="F315" s="79">
        <f>South!D316</f>
        <v>1239.7819999999999</v>
      </c>
      <c r="G315" s="79">
        <f>West!D316</f>
        <v>1201.402</v>
      </c>
      <c r="H315" s="79">
        <f t="shared" si="1660"/>
        <v>6141</v>
      </c>
      <c r="I315" s="118">
        <f t="shared" si="1489"/>
        <v>0.20835129912820027</v>
      </c>
      <c r="J315" s="321">
        <f t="shared" si="1652"/>
        <v>20585.898487020273</v>
      </c>
      <c r="K315" s="321">
        <f t="shared" si="1652"/>
        <v>25261.048382555618</v>
      </c>
      <c r="L315" s="321">
        <f t="shared" si="1652"/>
        <v>40608.689538797335</v>
      </c>
      <c r="M315" s="321">
        <f t="shared" si="1652"/>
        <v>24287.534937110078</v>
      </c>
      <c r="N315" s="321">
        <f t="shared" si="1661"/>
        <v>110743.17134548329</v>
      </c>
      <c r="P315" s="84">
        <f t="shared" si="1653"/>
        <v>39.23206519932063</v>
      </c>
      <c r="Q315" s="84">
        <f t="shared" si="1653"/>
        <v>47.322011394125397</v>
      </c>
      <c r="R315" s="84">
        <f t="shared" si="1653"/>
        <v>73.56480878051552</v>
      </c>
      <c r="S315" s="84">
        <f t="shared" si="1653"/>
        <v>41.084056843223522</v>
      </c>
      <c r="T315" s="79">
        <f t="shared" si="1662"/>
        <v>201.20294221718507</v>
      </c>
      <c r="V315" s="84">
        <f t="shared" si="1607"/>
        <v>82.181693505711991</v>
      </c>
      <c r="W315" s="84">
        <f t="shared" si="1608"/>
        <v>79.491237639474846</v>
      </c>
      <c r="X315" s="84">
        <f t="shared" si="1609"/>
        <v>30.529968193519728</v>
      </c>
      <c r="Y315" s="84">
        <f t="shared" si="1610"/>
        <v>49.465785766686473</v>
      </c>
      <c r="Z315" s="84">
        <f t="shared" si="1611"/>
        <v>55.452629046011722</v>
      </c>
      <c r="AC315" s="84">
        <f t="shared" si="1691"/>
        <v>43.122481353066682</v>
      </c>
      <c r="AD315" s="84">
        <f t="shared" si="1691"/>
        <v>42.433361153564135</v>
      </c>
      <c r="AE315" s="84">
        <f t="shared" si="1691"/>
        <v>16.852922213105384</v>
      </c>
      <c r="AF315" s="84">
        <f t="shared" si="1691"/>
        <v>29.242535725830141</v>
      </c>
      <c r="AG315" s="84">
        <f t="shared" si="1691"/>
        <v>30.52142246195984</v>
      </c>
      <c r="AI315" s="74">
        <f t="shared" si="1692"/>
        <v>48.019917118461116</v>
      </c>
      <c r="AJ315" s="74">
        <f t="shared" si="1692"/>
        <v>46.778364621847523</v>
      </c>
      <c r="AK315" s="74">
        <f t="shared" si="1692"/>
        <v>19.061280125847727</v>
      </c>
      <c r="AL315" s="74">
        <f t="shared" si="1692"/>
        <v>29.613256028105518</v>
      </c>
      <c r="AM315" s="74">
        <f t="shared" si="1665"/>
        <v>33.381415154369677</v>
      </c>
      <c r="AO315" s="118">
        <f>Northeast!V315</f>
        <v>0.89801240694953988</v>
      </c>
      <c r="AP315" s="118">
        <f>Midwest!V315</f>
        <v>0.90711510538241258</v>
      </c>
      <c r="AQ315" s="118">
        <f>South!V316</f>
        <v>0.88414430205305383</v>
      </c>
      <c r="AR315" s="118">
        <f>West!V316</f>
        <v>0.98748127183570999</v>
      </c>
      <c r="AS315" s="118">
        <f t="shared" si="1612"/>
        <v>0.91432380325447471</v>
      </c>
      <c r="AU315" s="124">
        <f t="shared" si="1613"/>
        <v>1905.7737617844105</v>
      </c>
      <c r="AV315" s="124">
        <f t="shared" si="1614"/>
        <v>1873.3193760400022</v>
      </c>
      <c r="AW315" s="124">
        <f t="shared" si="1615"/>
        <v>1811.5533797324852</v>
      </c>
      <c r="AX315" s="124">
        <f t="shared" si="1616"/>
        <v>1691.5696446595425</v>
      </c>
      <c r="AY315" s="124">
        <f t="shared" si="1617"/>
        <v>1816.8428786412139</v>
      </c>
      <c r="BB315" s="71">
        <f t="shared" si="1474"/>
        <v>0.76016994775534164</v>
      </c>
      <c r="BC315" s="71">
        <f t="shared" si="1475"/>
        <v>0.68170427938277356</v>
      </c>
      <c r="BD315" s="71">
        <f t="shared" si="1476"/>
        <v>0.53831931659377097</v>
      </c>
      <c r="BE315" s="71">
        <f t="shared" si="1477"/>
        <v>0.6685312198518043</v>
      </c>
      <c r="BF315" s="71"/>
      <c r="BG315" s="71">
        <f t="shared" si="1654"/>
        <v>0.77725908221866591</v>
      </c>
      <c r="BH315" s="71">
        <f t="shared" si="1655"/>
        <v>0.71320555543574049</v>
      </c>
      <c r="BI315" s="71">
        <f t="shared" si="1656"/>
        <v>0.56512560855414096</v>
      </c>
      <c r="BJ315" s="71">
        <f t="shared" si="1657"/>
        <v>0.73501174114759338</v>
      </c>
      <c r="BK315" s="71"/>
      <c r="BL315" s="71">
        <f t="shared" si="1693"/>
        <v>0.77725908221866591</v>
      </c>
      <c r="BM315" s="71">
        <f t="shared" si="1693"/>
        <v>0.7132055554357406</v>
      </c>
      <c r="BN315" s="71">
        <f t="shared" si="1693"/>
        <v>0.56512560855414096</v>
      </c>
      <c r="BO315" s="71">
        <f t="shared" si="1693"/>
        <v>0.73501174114759338</v>
      </c>
      <c r="BP315" s="71">
        <f t="shared" si="1593"/>
        <v>0.99767434749094719</v>
      </c>
      <c r="BQ315" s="147">
        <f>Northeast!AK315</f>
        <v>0.76513060578309833</v>
      </c>
      <c r="BR315" s="147">
        <f>Midwest!AK315</f>
        <v>0.69361073409491081</v>
      </c>
      <c r="BS315" s="147">
        <f>South!AK316</f>
        <v>0.53146386235108933</v>
      </c>
      <c r="BT315" s="147">
        <f>West!AK316</f>
        <v>0.67204722924408544</v>
      </c>
      <c r="BU315" s="72"/>
      <c r="BV315" s="147">
        <f>Northeast!AH315</f>
        <v>0.99351658659284769</v>
      </c>
      <c r="BW315" s="147">
        <f>Midwest!AH315</f>
        <v>0.98283409681127043</v>
      </c>
      <c r="BX315" s="147">
        <f>South!AH316</f>
        <v>1.012899191701115</v>
      </c>
      <c r="BY315" s="147">
        <f>West!AH316</f>
        <v>0.99476821086482869</v>
      </c>
      <c r="CA315" s="147">
        <f>Northeast!AI315</f>
        <v>1.1518446203293198</v>
      </c>
      <c r="CB315" s="147">
        <f>Midwest!AI315</f>
        <v>1.1949601127911387</v>
      </c>
      <c r="CC315" s="147">
        <f>South!AI316</f>
        <v>1.2235501983537014</v>
      </c>
      <c r="CD315" s="147">
        <f>West!AI316</f>
        <v>1.2147182204876226</v>
      </c>
      <c r="CF315" s="147">
        <f>Northeast!AJ315</f>
        <v>0.88768976142108447</v>
      </c>
      <c r="CG315" s="147">
        <f>Midwest!AJ315</f>
        <v>0.87551842105587374</v>
      </c>
      <c r="CH315" s="147">
        <f>South!AJ316</f>
        <v>0.85799198721721137</v>
      </c>
      <c r="CI315" s="147">
        <f>West!AJ316</f>
        <v>0.90510098491479452</v>
      </c>
      <c r="CK315" s="73">
        <f t="shared" si="1478"/>
        <v>1.2751941861755689</v>
      </c>
      <c r="CL315" s="73">
        <f t="shared" si="1479"/>
        <v>0.6757538922639128</v>
      </c>
      <c r="CM315" s="73">
        <f t="shared" si="1666"/>
        <v>0.96451685539914211</v>
      </c>
      <c r="CN315" s="73">
        <f t="shared" si="1667"/>
        <v>0.99435730757758933</v>
      </c>
      <c r="CO315" s="73">
        <f t="shared" si="1668"/>
        <v>1.1921597221638327</v>
      </c>
      <c r="CP315" s="73">
        <f t="shared" si="1669"/>
        <v>0.88135580810063874</v>
      </c>
      <c r="CQ315" s="73">
        <f t="shared" si="1670"/>
        <v>0.67057992652016507</v>
      </c>
      <c r="CR315" s="73">
        <f t="shared" si="1671"/>
        <v>0.8617174347004537</v>
      </c>
      <c r="CS315" s="73">
        <f t="shared" si="1672"/>
        <v>0.86171743470045337</v>
      </c>
      <c r="CT315" s="73"/>
      <c r="CU315" s="73">
        <f t="shared" si="1673"/>
        <v>1.0077156585503493</v>
      </c>
      <c r="CV315" s="533">
        <f t="shared" si="1522"/>
        <v>0.84528577825234041</v>
      </c>
      <c r="CW315" s="71">
        <f t="shared" si="1523"/>
        <v>0.79943837888892333</v>
      </c>
      <c r="CX315" s="53"/>
      <c r="CZ315" s="71">
        <f t="shared" si="1694"/>
        <v>0.27548998534440644</v>
      </c>
      <c r="DA315" s="71">
        <f t="shared" si="1694"/>
        <v>0.32698778700537373</v>
      </c>
      <c r="DB315" s="71">
        <f t="shared" si="1694"/>
        <v>0.20188601205015469</v>
      </c>
      <c r="DC315" s="71">
        <f t="shared" si="1694"/>
        <v>0.19563621560006514</v>
      </c>
      <c r="DE315" s="71">
        <f t="shared" si="1695"/>
        <v>0.28201691852047434</v>
      </c>
      <c r="DF315" s="71">
        <f t="shared" si="1695"/>
        <v>0.32915321498106587</v>
      </c>
      <c r="DG315" s="71">
        <f t="shared" si="1695"/>
        <v>0.20354443856037285</v>
      </c>
      <c r="DH315" s="71">
        <f t="shared" si="1695"/>
        <v>0.18502975536782626</v>
      </c>
      <c r="DI315" s="71">
        <f t="shared" si="1676"/>
        <v>0.9997443274297394</v>
      </c>
      <c r="DK315" s="71">
        <f t="shared" si="1696"/>
        <v>0.28208904095061654</v>
      </c>
      <c r="DL315" s="71">
        <f t="shared" si="1696"/>
        <v>0.32923739195129192</v>
      </c>
      <c r="DM315" s="71">
        <f t="shared" si="1696"/>
        <v>0.20359649259893167</v>
      </c>
      <c r="DN315" s="71">
        <f t="shared" si="1696"/>
        <v>0.18507707449915978</v>
      </c>
      <c r="DQ315" s="71">
        <f t="shared" si="1697"/>
        <v>-5.0973418396403049E-2</v>
      </c>
      <c r="DR315" s="71">
        <f t="shared" si="1697"/>
        <v>-6.7300912069461288E-2</v>
      </c>
      <c r="DS315" s="71">
        <f t="shared" si="1697"/>
        <v>-7.7917387804111907E-2</v>
      </c>
      <c r="DT315" s="71">
        <f t="shared" si="1697"/>
        <v>-5.1251725694536676E-2</v>
      </c>
      <c r="DV315" s="71">
        <f t="shared" si="1698"/>
        <v>0.18588864881608683</v>
      </c>
      <c r="DW315" s="71">
        <f t="shared" si="1698"/>
        <v>0.22810479486585428</v>
      </c>
      <c r="DX315" s="71">
        <f t="shared" si="1698"/>
        <v>0.36669249259722936</v>
      </c>
      <c r="DY315" s="71">
        <f t="shared" si="1698"/>
        <v>0.21931406372082965</v>
      </c>
      <c r="DZ315" s="71"/>
      <c r="EA315" s="71">
        <f t="shared" si="1659"/>
        <v>1.0000000000000002</v>
      </c>
      <c r="EB315" s="71">
        <f t="shared" si="1699"/>
        <v>-1.0256750135246786E-2</v>
      </c>
      <c r="EC315" s="71">
        <f t="shared" si="1699"/>
        <v>-4.6405068332843382E-3</v>
      </c>
      <c r="ED315" s="71">
        <f t="shared" si="1699"/>
        <v>5.4795362666072624E-3</v>
      </c>
      <c r="EE315" s="71">
        <f t="shared" si="1699"/>
        <v>4.449163363096211E-3</v>
      </c>
      <c r="EG315" s="71">
        <f t="shared" si="1700"/>
        <v>-3.6868526960405219E-4</v>
      </c>
      <c r="EH315" s="71">
        <f t="shared" si="1700"/>
        <v>6.9111129759970573E-4</v>
      </c>
      <c r="EI315" s="71">
        <f t="shared" si="1700"/>
        <v>1.7542761305207614E-4</v>
      </c>
      <c r="EJ315" s="71">
        <f t="shared" si="1700"/>
        <v>-3.6556991352341414E-4</v>
      </c>
      <c r="EL315" s="71">
        <f t="shared" si="1701"/>
        <v>9.0094441202020255E-3</v>
      </c>
      <c r="EM315" s="71">
        <f t="shared" si="1701"/>
        <v>6.9193549122748641E-3</v>
      </c>
      <c r="EN315" s="71">
        <f t="shared" si="1701"/>
        <v>1.2990772786881781E-2</v>
      </c>
      <c r="EO315" s="71">
        <f t="shared" si="1701"/>
        <v>1.2856978989470148E-2</v>
      </c>
      <c r="EQ315" s="71">
        <f t="shared" si="1702"/>
        <v>-0.11651979223917236</v>
      </c>
      <c r="ER315" s="71">
        <f t="shared" si="1702"/>
        <v>-7.1314575152724796E-2</v>
      </c>
      <c r="ES315" s="71">
        <f t="shared" si="1702"/>
        <v>-7.952730000789944E-2</v>
      </c>
      <c r="ET315" s="71">
        <f t="shared" si="1702"/>
        <v>2.438790035679906E-2</v>
      </c>
      <c r="EW315" s="71">
        <f t="shared" si="1684"/>
        <v>0.93998980849912062</v>
      </c>
      <c r="EX315" s="71">
        <f t="shared" si="1685"/>
        <v>0.40515561415607637</v>
      </c>
      <c r="EY315" s="71">
        <f t="shared" si="1484"/>
        <v>0.67057992652016507</v>
      </c>
      <c r="EZ315" s="71"/>
      <c r="FA315" s="71">
        <f t="shared" si="1640"/>
        <v>0.9975209851731065</v>
      </c>
      <c r="FB315" s="71">
        <f t="shared" si="1686"/>
        <v>0.93352328823268094</v>
      </c>
      <c r="FC315" s="71">
        <f t="shared" si="1485"/>
        <v>0.96451685539914211</v>
      </c>
      <c r="FE315" s="71">
        <f t="shared" si="1642"/>
        <v>1.0000915996386479</v>
      </c>
      <c r="FF315" s="71">
        <f t="shared" si="1687"/>
        <v>0.99257528797662498</v>
      </c>
      <c r="FG315" s="71">
        <f t="shared" si="1486"/>
        <v>0.99435730757758933</v>
      </c>
      <c r="FI315" s="71">
        <f t="shared" si="1644"/>
        <v>1.009892595036511</v>
      </c>
      <c r="FJ315" s="71">
        <f t="shared" si="1688"/>
        <v>1.2589533566215081</v>
      </c>
      <c r="FK315" s="71">
        <f t="shared" si="1487"/>
        <v>1.1921597221638327</v>
      </c>
      <c r="FM315" s="71">
        <f t="shared" si="1646"/>
        <v>0.93423597826870641</v>
      </c>
      <c r="FN315" s="71">
        <f t="shared" si="1689"/>
        <v>0.8983010064741126</v>
      </c>
      <c r="FO315" s="71">
        <f t="shared" si="1488"/>
        <v>0.88135580810063874</v>
      </c>
      <c r="FQ315" s="238"/>
      <c r="GB315" s="118">
        <f t="shared" si="1570"/>
        <v>0.28470420971023264</v>
      </c>
      <c r="GC315" s="118">
        <f t="shared" si="1567"/>
        <v>0.33250656720227345</v>
      </c>
      <c r="GD315" s="118">
        <f t="shared" si="1568"/>
        <v>0.20464902287979866</v>
      </c>
      <c r="GE315" s="118">
        <f t="shared" si="1569"/>
        <v>0.17814020020769525</v>
      </c>
    </row>
    <row r="316" spans="1:187" x14ac:dyDescent="0.2">
      <c r="A316" s="75" t="s">
        <v>79</v>
      </c>
      <c r="B316" s="50">
        <f>B315+1</f>
        <v>2007</v>
      </c>
      <c r="D316" s="79">
        <f>Northeast!D316</f>
        <v>1844.54</v>
      </c>
      <c r="E316" s="79">
        <f>Midwest!D316</f>
        <v>2181.5149999999999</v>
      </c>
      <c r="F316" s="79">
        <f>South!D317</f>
        <v>1321.9929999999999</v>
      </c>
      <c r="G316" s="79">
        <f>West!D317</f>
        <v>1236.0160000000001</v>
      </c>
      <c r="H316" s="79">
        <f t="shared" si="1660"/>
        <v>6584.0640000000003</v>
      </c>
      <c r="I316" s="118">
        <f t="shared" si="1489"/>
        <v>0.20476562624382458</v>
      </c>
      <c r="J316" s="321">
        <f t="shared" si="1652"/>
        <v>20490.274560270911</v>
      </c>
      <c r="K316" s="321">
        <f t="shared" si="1652"/>
        <v>25277.567710573276</v>
      </c>
      <c r="L316" s="321">
        <f t="shared" si="1652"/>
        <v>41052.169385326495</v>
      </c>
      <c r="M316" s="321">
        <f t="shared" si="1652"/>
        <v>24530.086823072674</v>
      </c>
      <c r="N316" s="321">
        <f t="shared" si="1661"/>
        <v>111350.09847924336</v>
      </c>
      <c r="P316" s="84">
        <f t="shared" si="1653"/>
        <v>39.231788515015019</v>
      </c>
      <c r="Q316" s="84">
        <f t="shared" si="1653"/>
        <v>47.475323134158216</v>
      </c>
      <c r="R316" s="84">
        <f t="shared" si="1653"/>
        <v>75.024307467893479</v>
      </c>
      <c r="S316" s="84">
        <f t="shared" si="1653"/>
        <v>41.850473380066234</v>
      </c>
      <c r="T316" s="79">
        <f t="shared" si="1662"/>
        <v>203.58189249713294</v>
      </c>
      <c r="V316" s="84">
        <f t="shared" si="1607"/>
        <v>90.020267643285905</v>
      </c>
      <c r="W316" s="84">
        <f t="shared" si="1608"/>
        <v>86.302409511002949</v>
      </c>
      <c r="X316" s="84">
        <f t="shared" si="1609"/>
        <v>32.202756146488255</v>
      </c>
      <c r="Y316" s="84">
        <f t="shared" si="1610"/>
        <v>50.387754797403318</v>
      </c>
      <c r="Z316" s="84">
        <f t="shared" si="1611"/>
        <v>59.129395392742538</v>
      </c>
      <c r="AC316" s="84">
        <f t="shared" ref="AC316:AG318" si="1703">D316/P316</f>
        <v>47.016464704229499</v>
      </c>
      <c r="AD316" s="84">
        <f t="shared" si="1703"/>
        <v>45.950503461247905</v>
      </c>
      <c r="AE316" s="84">
        <f t="shared" si="1703"/>
        <v>17.620862419366478</v>
      </c>
      <c r="AF316" s="84">
        <f t="shared" si="1703"/>
        <v>29.534098426440401</v>
      </c>
      <c r="AG316" s="84">
        <f t="shared" si="1703"/>
        <v>32.341108137074244</v>
      </c>
      <c r="AI316" s="74">
        <f t="shared" ref="AI316:AL318" si="1704">AC316/AO316</f>
        <v>47.816054141710893</v>
      </c>
      <c r="AJ316" s="74">
        <f t="shared" si="1704"/>
        <v>47.641768379305006</v>
      </c>
      <c r="AK316" s="74">
        <f t="shared" si="1704"/>
        <v>19.105828242495182</v>
      </c>
      <c r="AL316" s="74">
        <f t="shared" si="1704"/>
        <v>30.066280052895586</v>
      </c>
      <c r="AM316" s="74">
        <f t="shared" si="1665"/>
        <v>33.546241141173986</v>
      </c>
      <c r="AO316" s="118">
        <f>Northeast!V316</f>
        <v>0.98327780382898855</v>
      </c>
      <c r="AP316" s="118">
        <f>Midwest!V316</f>
        <v>0.96450037486870943</v>
      </c>
      <c r="AQ316" s="118">
        <f>South!V317</f>
        <v>0.9222768149969105</v>
      </c>
      <c r="AR316" s="118">
        <f>West!V317</f>
        <v>0.9822997183050608</v>
      </c>
      <c r="AS316" s="118">
        <f t="shared" si="1612"/>
        <v>0.96407546827591994</v>
      </c>
      <c r="AU316" s="124">
        <f t="shared" si="1613"/>
        <v>1914.6541155228092</v>
      </c>
      <c r="AV316" s="124">
        <f t="shared" si="1614"/>
        <v>1878.160259632097</v>
      </c>
      <c r="AW316" s="124">
        <f t="shared" si="1615"/>
        <v>1827.5357573358799</v>
      </c>
      <c r="AX316" s="124">
        <f t="shared" si="1616"/>
        <v>1706.08745423201</v>
      </c>
      <c r="AY316" s="124">
        <f t="shared" si="1617"/>
        <v>1828.3045572257163</v>
      </c>
      <c r="BB316" s="71">
        <f t="shared" si="1474"/>
        <v>0.75694273459703554</v>
      </c>
      <c r="BC316" s="71">
        <f t="shared" si="1475"/>
        <v>0.69428672088221499</v>
      </c>
      <c r="BD316" s="71">
        <f t="shared" si="1476"/>
        <v>0.53957742263653763</v>
      </c>
      <c r="BE316" s="71">
        <f t="shared" si="1477"/>
        <v>0.67875842025245048</v>
      </c>
      <c r="BF316" s="71"/>
      <c r="BG316" s="71">
        <f t="shared" si="1654"/>
        <v>0.85139484993255721</v>
      </c>
      <c r="BH316" s="71">
        <f t="shared" si="1655"/>
        <v>0.7743162609934201</v>
      </c>
      <c r="BI316" s="71">
        <f t="shared" si="1656"/>
        <v>0.59608978460277595</v>
      </c>
      <c r="BJ316" s="71">
        <f t="shared" si="1657"/>
        <v>0.74871127208697097</v>
      </c>
      <c r="BK316" s="71"/>
      <c r="BL316" s="71">
        <f t="shared" ref="BL316:BO318" si="1705">BQ316*BV316*CA316*CF316</f>
        <v>0.8513948499325571</v>
      </c>
      <c r="BM316" s="71">
        <f t="shared" si="1705"/>
        <v>0.77431626099341999</v>
      </c>
      <c r="BN316" s="71">
        <f t="shared" si="1705"/>
        <v>0.59608978460277595</v>
      </c>
      <c r="BO316" s="71">
        <f t="shared" si="1705"/>
        <v>0.74871127208697097</v>
      </c>
      <c r="BP316" s="71">
        <f t="shared" si="1593"/>
        <v>1.1580421624685584</v>
      </c>
      <c r="BQ316" s="147">
        <f>Northeast!AK316</f>
        <v>0.76194940014675716</v>
      </c>
      <c r="BR316" s="147">
        <f>Midwest!AK316</f>
        <v>0.70578815858294619</v>
      </c>
      <c r="BS316" s="147">
        <f>South!AK317</f>
        <v>0.53266126353938004</v>
      </c>
      <c r="BT316" s="147">
        <f>West!AK317</f>
        <v>0.6825785238071902</v>
      </c>
      <c r="BU316" s="72"/>
      <c r="BV316" s="147">
        <f>Northeast!AH316</f>
        <v>0.9934291364377249</v>
      </c>
      <c r="BW316" s="147">
        <f>Midwest!AH316</f>
        <v>0.98370412203596136</v>
      </c>
      <c r="BX316" s="147">
        <f>South!AH317</f>
        <v>1.0129841600479856</v>
      </c>
      <c r="BY316" s="147">
        <f>West!AH317</f>
        <v>0.99440342257850056</v>
      </c>
      <c r="CA316" s="147">
        <f>Northeast!AI316</f>
        <v>1.1572118826378419</v>
      </c>
      <c r="CB316" s="147">
        <f>Midwest!AI316</f>
        <v>1.1980480340912678</v>
      </c>
      <c r="CC316" s="147">
        <f>South!AI317</f>
        <v>1.2343449347967892</v>
      </c>
      <c r="CD316" s="147">
        <f>West!AI317</f>
        <v>1.2251434772099346</v>
      </c>
      <c r="CF316" s="147">
        <f>Northeast!AJ316</f>
        <v>0.97197503323653822</v>
      </c>
      <c r="CG316" s="147">
        <f>Midwest!AJ316</f>
        <v>0.93090484361062542</v>
      </c>
      <c r="CH316" s="147">
        <f>South!AJ317</f>
        <v>0.89499656948089079</v>
      </c>
      <c r="CI316" s="147">
        <f>West!AJ317</f>
        <v>0.90035170071291692</v>
      </c>
      <c r="CK316" s="73">
        <f t="shared" si="1478"/>
        <v>1.2821828785075644</v>
      </c>
      <c r="CL316" s="73">
        <f t="shared" si="1479"/>
        <v>0.72055950766019516</v>
      </c>
      <c r="CM316" s="73">
        <f t="shared" si="1666"/>
        <v>0.96215438768265316</v>
      </c>
      <c r="CN316" s="73">
        <f t="shared" si="1667"/>
        <v>0.99456952069065185</v>
      </c>
      <c r="CO316" s="73">
        <f t="shared" si="1668"/>
        <v>1.1987916873519968</v>
      </c>
      <c r="CP316" s="73">
        <f t="shared" si="1669"/>
        <v>0.92922158357856233</v>
      </c>
      <c r="CQ316" s="73">
        <f t="shared" si="1670"/>
        <v>0.67596923532289943</v>
      </c>
      <c r="CR316" s="73">
        <f t="shared" si="1671"/>
        <v>0.92388906366774215</v>
      </c>
      <c r="CS316" s="73">
        <f t="shared" si="1672"/>
        <v>0.92388906366774248</v>
      </c>
      <c r="CT316" s="73"/>
      <c r="CU316" s="73">
        <f t="shared" si="1673"/>
        <v>1.0659649433838445</v>
      </c>
      <c r="CV316" s="533">
        <f t="shared" si="1522"/>
        <v>0.8891994786337295</v>
      </c>
      <c r="CW316" s="71">
        <f t="shared" si="1523"/>
        <v>0.81034630021077758</v>
      </c>
      <c r="CX316" s="53"/>
      <c r="CZ316" s="71">
        <f t="shared" ref="CZ316:DC317" si="1706">D316/$H316</f>
        <v>0.28015219779151596</v>
      </c>
      <c r="DA316" s="71">
        <f t="shared" si="1706"/>
        <v>0.33133259336482751</v>
      </c>
      <c r="DB316" s="71">
        <f t="shared" si="1706"/>
        <v>0.20078677850033047</v>
      </c>
      <c r="DC316" s="71">
        <f t="shared" si="1706"/>
        <v>0.18772843034332595</v>
      </c>
      <c r="DE316" s="71">
        <f t="shared" ref="DE316:DH320" si="1707">(CZ316-CZ315)/LN(CZ316/CZ315)</f>
        <v>0.27781457159472039</v>
      </c>
      <c r="DF316" s="71">
        <f t="shared" si="1707"/>
        <v>0.32915541096155659</v>
      </c>
      <c r="DG316" s="71">
        <f t="shared" si="1707"/>
        <v>0.2013358951517219</v>
      </c>
      <c r="DH316" s="71">
        <f t="shared" si="1707"/>
        <v>0.1916551338168003</v>
      </c>
      <c r="DI316" s="71">
        <f t="shared" si="1676"/>
        <v>0.99996101152479921</v>
      </c>
      <c r="DK316" s="71">
        <f t="shared" ref="DK316:DN317" si="1708">DE316/$DI316</f>
        <v>0.27782540358357816</v>
      </c>
      <c r="DL316" s="71">
        <f t="shared" si="1708"/>
        <v>0.32916824472950312</v>
      </c>
      <c r="DM316" s="71">
        <f t="shared" si="1708"/>
        <v>0.20134374523733992</v>
      </c>
      <c r="DN316" s="71">
        <f t="shared" si="1708"/>
        <v>0.19166260644957878</v>
      </c>
      <c r="DQ316" s="71">
        <f t="shared" ref="DQ316:DT320" si="1709">LN(BQ316/BQ315)</f>
        <v>-4.1663962933548883E-3</v>
      </c>
      <c r="DR316" s="71">
        <f t="shared" si="1709"/>
        <v>1.7404232540285502E-2</v>
      </c>
      <c r="DS316" s="71">
        <f t="shared" si="1709"/>
        <v>2.2504904066849743E-3</v>
      </c>
      <c r="DT316" s="71">
        <f t="shared" si="1709"/>
        <v>1.5548953971616545E-2</v>
      </c>
      <c r="DV316" s="71">
        <f t="shared" ref="DV316:DY317" si="1710">J316/$N316</f>
        <v>0.1840166721010173</v>
      </c>
      <c r="DW316" s="71">
        <f t="shared" si="1710"/>
        <v>0.22700983704370264</v>
      </c>
      <c r="DX316" s="71">
        <f t="shared" si="1710"/>
        <v>0.36867654313731013</v>
      </c>
      <c r="DY316" s="71">
        <f t="shared" si="1710"/>
        <v>0.2202969477179699</v>
      </c>
      <c r="DZ316" s="71"/>
      <c r="EA316" s="71">
        <f t="shared" si="1659"/>
        <v>1</v>
      </c>
      <c r="EB316" s="71">
        <f t="shared" ref="EB316:EE320" si="1711">LN(DV316/DV315)</f>
        <v>-1.0121469415409147E-2</v>
      </c>
      <c r="EC316" s="71">
        <f t="shared" si="1711"/>
        <v>-4.8117984263585274E-3</v>
      </c>
      <c r="ED316" s="71">
        <f t="shared" si="1711"/>
        <v>5.3960807646561823E-3</v>
      </c>
      <c r="EE316" s="71">
        <f t="shared" si="1711"/>
        <v>4.4716151748852078E-3</v>
      </c>
      <c r="EG316" s="71">
        <f t="shared" ref="EG316:EJ320" si="1712">LN(BV316/BV315)</f>
        <v>-8.8024704616341303E-5</v>
      </c>
      <c r="EH316" s="71">
        <f t="shared" si="1712"/>
        <v>8.8482926303295897E-4</v>
      </c>
      <c r="EI316" s="71">
        <f t="shared" si="1712"/>
        <v>8.3882763385206008E-5</v>
      </c>
      <c r="EJ316" s="71">
        <f t="shared" si="1712"/>
        <v>-3.6677407246762012E-4</v>
      </c>
      <c r="EL316" s="71">
        <f t="shared" ref="EL316:EO320" si="1713">LN(CA316/CA315)</f>
        <v>4.648887515858003E-3</v>
      </c>
      <c r="EM316" s="71">
        <f t="shared" si="1713"/>
        <v>2.5807877153013153E-3</v>
      </c>
      <c r="EN316" s="71">
        <f t="shared" si="1713"/>
        <v>8.7837806445725947E-3</v>
      </c>
      <c r="EO316" s="71">
        <f t="shared" si="1713"/>
        <v>8.5458287897885697E-3</v>
      </c>
      <c r="EQ316" s="71">
        <f t="shared" ref="EQ316:ET320" si="1714">LN(CF316/CF315)</f>
        <v>9.0707803979925256E-2</v>
      </c>
      <c r="ER316" s="71">
        <f t="shared" si="1714"/>
        <v>6.1340871140438083E-2</v>
      </c>
      <c r="ES316" s="71">
        <f t="shared" si="1714"/>
        <v>4.2225124748589207E-2</v>
      </c>
      <c r="ET316" s="71">
        <f t="shared" si="1714"/>
        <v>-5.2610574557731566E-3</v>
      </c>
      <c r="EW316" s="71">
        <f t="shared" si="1684"/>
        <v>1.0080367881435119</v>
      </c>
      <c r="EX316" s="71">
        <f>IF(ISERR(EW316),EX315,EW316*EX315)</f>
        <v>0.40841176399220325</v>
      </c>
      <c r="EY316" s="71">
        <f t="shared" si="1484"/>
        <v>0.67596923532289943</v>
      </c>
      <c r="EZ316" s="71"/>
      <c r="FA316" s="71">
        <f t="shared" si="1640"/>
        <v>0.99755062060008137</v>
      </c>
      <c r="FB316" s="71">
        <f>IF(ISERR(FA316),FB315,FA316*FB315)</f>
        <v>0.9312367355211395</v>
      </c>
      <c r="FC316" s="71">
        <f t="shared" si="1485"/>
        <v>0.96215438768265316</v>
      </c>
      <c r="FE316" s="71">
        <f t="shared" si="1642"/>
        <v>1.0002134173615915</v>
      </c>
      <c r="FF316" s="71">
        <f>IF(ISERR(FE316),FF315,FE316*FF315)</f>
        <v>0.99278712077576592</v>
      </c>
      <c r="FG316" s="71">
        <f t="shared" si="1486"/>
        <v>0.99456952069065185</v>
      </c>
      <c r="FI316" s="71">
        <f t="shared" si="1644"/>
        <v>1.005562983772113</v>
      </c>
      <c r="FJ316" s="71">
        <f>IF(ISERR(FI316),FJ315,FI316*FJ315)</f>
        <v>1.2659568937142407</v>
      </c>
      <c r="FK316" s="71">
        <f t="shared" si="1487"/>
        <v>1.1987916873519968</v>
      </c>
      <c r="FM316" s="71">
        <f t="shared" si="1646"/>
        <v>1.0543092529010236</v>
      </c>
      <c r="FN316" s="71">
        <f>IF(ISERR(FM316),FN315,FM316*FN315)</f>
        <v>0.94708706301595924</v>
      </c>
      <c r="FO316" s="71">
        <f t="shared" si="1488"/>
        <v>0.92922158357856233</v>
      </c>
      <c r="FQ316" s="238"/>
      <c r="GB316" s="118">
        <f t="shared" si="1570"/>
        <v>0.28590004117956996</v>
      </c>
      <c r="GC316" s="118">
        <f t="shared" si="1567"/>
        <v>0.33076354221295501</v>
      </c>
      <c r="GD316" s="118">
        <f t="shared" si="1568"/>
        <v>0.20313611875422471</v>
      </c>
      <c r="GE316" s="118">
        <f t="shared" si="1569"/>
        <v>0.18020029785325034</v>
      </c>
    </row>
    <row r="317" spans="1:187" x14ac:dyDescent="0.2">
      <c r="A317" s="75" t="s">
        <v>79</v>
      </c>
      <c r="B317" s="50">
        <f t="shared" si="1576"/>
        <v>2008</v>
      </c>
      <c r="D317" s="79">
        <f>Northeast!D317</f>
        <v>1882.8920000000001</v>
      </c>
      <c r="E317" s="79">
        <f>Midwest!D317</f>
        <v>2345.0239999999999</v>
      </c>
      <c r="F317" s="79">
        <f>South!D318</f>
        <v>1367.712</v>
      </c>
      <c r="G317" s="79">
        <f>West!D318</f>
        <v>1282.9950000000001</v>
      </c>
      <c r="H317" s="79">
        <f t="shared" ref="H317:H321" si="1715">SUM(D317:G317)</f>
        <v>6878.6230000000005</v>
      </c>
      <c r="I317" s="118">
        <f t="shared" si="1489"/>
        <v>0.20303025439876793</v>
      </c>
      <c r="J317" s="321">
        <f t="shared" si="1652"/>
        <v>20553.652259916114</v>
      </c>
      <c r="K317" s="321">
        <f t="shared" si="1652"/>
        <v>25340.507867734123</v>
      </c>
      <c r="L317" s="321">
        <f t="shared" si="1652"/>
        <v>41417.482657620618</v>
      </c>
      <c r="M317" s="321">
        <f t="shared" si="1652"/>
        <v>24606.058438044118</v>
      </c>
      <c r="N317" s="321">
        <f t="shared" si="1661"/>
        <v>111917.70122331496</v>
      </c>
      <c r="P317" s="84">
        <f t="shared" si="1653"/>
        <v>39.462988294859123</v>
      </c>
      <c r="Q317" s="84">
        <f t="shared" si="1653"/>
        <v>47.741339065063094</v>
      </c>
      <c r="R317" s="84">
        <f t="shared" si="1653"/>
        <v>76.260846941237389</v>
      </c>
      <c r="S317" s="84">
        <f t="shared" si="1653"/>
        <v>42.229116049061361</v>
      </c>
      <c r="T317" s="79">
        <f t="shared" si="1662"/>
        <v>205.69429035022097</v>
      </c>
      <c r="V317" s="84">
        <f t="shared" si="1607"/>
        <v>91.608633647657356</v>
      </c>
      <c r="W317" s="84">
        <f t="shared" si="1608"/>
        <v>92.540528873373574</v>
      </c>
      <c r="X317" s="84">
        <f t="shared" si="1609"/>
        <v>33.022576753547511</v>
      </c>
      <c r="Y317" s="84">
        <f t="shared" si="1610"/>
        <v>52.14142700792442</v>
      </c>
      <c r="Z317" s="84">
        <f t="shared" si="1611"/>
        <v>61.461439297030786</v>
      </c>
      <c r="AC317" s="84">
        <f t="shared" si="1703"/>
        <v>47.712859095500527</v>
      </c>
      <c r="AD317" s="84">
        <f t="shared" si="1703"/>
        <v>49.119359572301533</v>
      </c>
      <c r="AE317" s="84">
        <f t="shared" si="1703"/>
        <v>17.934655263583515</v>
      </c>
      <c r="AF317" s="84">
        <f t="shared" si="1703"/>
        <v>30.381763106512327</v>
      </c>
      <c r="AG317" s="84">
        <f t="shared" si="1703"/>
        <v>33.441001149269923</v>
      </c>
      <c r="AI317" s="74">
        <f t="shared" si="1704"/>
        <v>48.589785547688955</v>
      </c>
      <c r="AJ317" s="74">
        <f t="shared" si="1704"/>
        <v>46.547976046661965</v>
      </c>
      <c r="AK317" s="74">
        <f t="shared" si="1704"/>
        <v>18.399321900578339</v>
      </c>
      <c r="AL317" s="74">
        <f t="shared" si="1704"/>
        <v>30.245557444962998</v>
      </c>
      <c r="AM317" s="74">
        <f t="shared" si="1665"/>
        <v>33.156738869788555</v>
      </c>
      <c r="AO317" s="118">
        <f>Northeast!V317</f>
        <v>0.9819524527160598</v>
      </c>
      <c r="AP317" s="118">
        <f>Midwest!V317</f>
        <v>1.0552415753385687</v>
      </c>
      <c r="AQ317" s="118">
        <f>South!V318</f>
        <v>0.97474544771238447</v>
      </c>
      <c r="AR317" s="118">
        <f>West!V318</f>
        <v>1.0045033278621887</v>
      </c>
      <c r="AS317" s="118">
        <f t="shared" si="1612"/>
        <v>1.0085732882415761</v>
      </c>
      <c r="AU317" s="124">
        <f t="shared" si="1613"/>
        <v>1919.9988301748267</v>
      </c>
      <c r="AV317" s="124">
        <f t="shared" si="1614"/>
        <v>1883.9929852334089</v>
      </c>
      <c r="AW317" s="124">
        <f t="shared" si="1615"/>
        <v>1841.2718989140631</v>
      </c>
      <c r="AX317" s="124">
        <f t="shared" si="1616"/>
        <v>1716.208069463484</v>
      </c>
      <c r="AY317" s="124">
        <f t="shared" si="1617"/>
        <v>1837.9066769767626</v>
      </c>
      <c r="BB317" s="71">
        <f t="shared" si="1474"/>
        <v>0.76919113896241686</v>
      </c>
      <c r="BC317" s="71">
        <f t="shared" si="1475"/>
        <v>0.67834681105538486</v>
      </c>
      <c r="BD317" s="71">
        <f t="shared" si="1476"/>
        <v>0.51962461733496168</v>
      </c>
      <c r="BE317" s="71">
        <f t="shared" si="1477"/>
        <v>0.68280567981407814</v>
      </c>
      <c r="BF317" s="71"/>
      <c r="BG317" s="71">
        <f t="shared" si="1654"/>
        <v>0.86641731844252134</v>
      </c>
      <c r="BH317" s="71">
        <f t="shared" si="1655"/>
        <v>0.83028546611376675</v>
      </c>
      <c r="BI317" s="71">
        <f t="shared" si="1656"/>
        <v>0.61126509092909986</v>
      </c>
      <c r="BJ317" s="71">
        <f t="shared" si="1657"/>
        <v>0.77476907436139364</v>
      </c>
      <c r="BK317" s="71"/>
      <c r="BL317" s="71">
        <f t="shared" si="1705"/>
        <v>0.86641731844252112</v>
      </c>
      <c r="BM317" s="71">
        <f t="shared" si="1705"/>
        <v>0.83028546611376675</v>
      </c>
      <c r="BN317" s="71">
        <f t="shared" si="1705"/>
        <v>0.61126509092909997</v>
      </c>
      <c r="BO317" s="71">
        <f t="shared" si="1705"/>
        <v>0.77476907436139364</v>
      </c>
      <c r="BP317" s="71">
        <f t="shared" si="1593"/>
        <v>1.2159836367673755</v>
      </c>
      <c r="BQ317" s="147">
        <f>Northeast!AK317</f>
        <v>0.77499311187329845</v>
      </c>
      <c r="BR317" s="147">
        <f>Midwest!AK317</f>
        <v>0.68985110320182963</v>
      </c>
      <c r="BS317" s="147">
        <f>South!AK318</f>
        <v>0.51309992155328321</v>
      </c>
      <c r="BT317" s="147">
        <f>West!AK318</f>
        <v>0.68557040292532323</v>
      </c>
      <c r="BU317" s="72"/>
      <c r="BV317" s="147">
        <f>Northeast!AH317</f>
        <v>0.99251351680164324</v>
      </c>
      <c r="BW317" s="147">
        <f>Midwest!AH317</f>
        <v>0.98332351417131958</v>
      </c>
      <c r="BX317" s="147">
        <f>South!AH318</f>
        <v>1.0127162283750242</v>
      </c>
      <c r="BY317" s="147">
        <f>West!AH318</f>
        <v>0.99596726594460883</v>
      </c>
      <c r="CA317" s="147">
        <f>Northeast!AI317</f>
        <v>1.1604422140352884</v>
      </c>
      <c r="CB317" s="147">
        <f>Midwest!AI317</f>
        <v>1.2017686353574315</v>
      </c>
      <c r="CC317" s="147">
        <f>South!AI318</f>
        <v>1.2436225298931491</v>
      </c>
      <c r="CD317" s="147">
        <f>West!AI318</f>
        <v>1.2324111033245486</v>
      </c>
      <c r="CF317" s="147">
        <f>Northeast!AJ317</f>
        <v>0.97066491702418956</v>
      </c>
      <c r="CG317" s="147">
        <f>Midwest!AJ317</f>
        <v>1.0184853414864643</v>
      </c>
      <c r="CH317" s="147">
        <f>South!AJ318</f>
        <v>0.94591322001585987</v>
      </c>
      <c r="CI317" s="147">
        <f>West!AJ318</f>
        <v>0.9207029817467951</v>
      </c>
      <c r="CK317" s="73">
        <f t="shared" si="1478"/>
        <v>1.2887187552618913</v>
      </c>
      <c r="CL317" s="73">
        <f t="shared" si="1479"/>
        <v>0.74897813762173449</v>
      </c>
      <c r="CM317" s="73">
        <f t="shared" si="1666"/>
        <v>0.96114998414449049</v>
      </c>
      <c r="CN317" s="73">
        <f t="shared" si="1667"/>
        <v>0.99442607638165714</v>
      </c>
      <c r="CO317" s="73">
        <f t="shared" si="1668"/>
        <v>1.2040987402580339</v>
      </c>
      <c r="CP317" s="73">
        <f t="shared" si="1669"/>
        <v>0.97207606235060051</v>
      </c>
      <c r="CQ317" s="73">
        <f t="shared" si="1670"/>
        <v>0.66948850264967819</v>
      </c>
      <c r="CR317" s="73">
        <f t="shared" si="1671"/>
        <v>0.96522217323425108</v>
      </c>
      <c r="CS317" s="73">
        <f t="shared" si="1672"/>
        <v>0.96522217323425119</v>
      </c>
      <c r="CT317" s="73"/>
      <c r="CU317" s="73">
        <f t="shared" si="1673"/>
        <v>1.11873188958056</v>
      </c>
      <c r="CV317" s="533">
        <f t="shared" si="1522"/>
        <v>0.92910311436819548</v>
      </c>
      <c r="CW317" s="71">
        <f t="shared" si="1523"/>
        <v>0.80613026265771492</v>
      </c>
      <c r="CX317" s="53"/>
      <c r="CZ317" s="71">
        <f t="shared" si="1706"/>
        <v>0.27373094876692616</v>
      </c>
      <c r="DA317" s="71">
        <f t="shared" si="1706"/>
        <v>0.34091474412829426</v>
      </c>
      <c r="DB317" s="71">
        <f t="shared" si="1706"/>
        <v>0.1988351447666197</v>
      </c>
      <c r="DC317" s="71">
        <f t="shared" si="1706"/>
        <v>0.18651916233815985</v>
      </c>
      <c r="DE317" s="71">
        <f t="shared" si="1707"/>
        <v>0.27692916575332011</v>
      </c>
      <c r="DF317" s="71">
        <f t="shared" si="1707"/>
        <v>0.33610090366608447</v>
      </c>
      <c r="DG317" s="71">
        <f t="shared" si="1707"/>
        <v>0.19980937309097546</v>
      </c>
      <c r="DH317" s="71">
        <f t="shared" si="1707"/>
        <v>0.18712314510823996</v>
      </c>
      <c r="DI317" s="71">
        <f t="shared" si="1676"/>
        <v>0.99996258761862</v>
      </c>
      <c r="DK317" s="71">
        <f t="shared" si="1708"/>
        <v>0.27693952672051297</v>
      </c>
      <c r="DL317" s="71">
        <f t="shared" si="1708"/>
        <v>0.33611347847172801</v>
      </c>
      <c r="DM317" s="71">
        <f t="shared" si="1708"/>
        <v>0.19981684871512573</v>
      </c>
      <c r="DN317" s="71">
        <f t="shared" si="1708"/>
        <v>0.18713014609263329</v>
      </c>
      <c r="DQ317" s="71">
        <f t="shared" si="1709"/>
        <v>1.697399193350568E-2</v>
      </c>
      <c r="DR317" s="71">
        <f t="shared" si="1709"/>
        <v>-2.2839351958606185E-2</v>
      </c>
      <c r="DS317" s="71">
        <f t="shared" si="1709"/>
        <v>-3.7415089003439331E-2</v>
      </c>
      <c r="DT317" s="71">
        <f t="shared" si="1709"/>
        <v>4.3736231178817539E-3</v>
      </c>
      <c r="DV317" s="71">
        <f t="shared" si="1710"/>
        <v>0.18364970004972125</v>
      </c>
      <c r="DW317" s="71">
        <f t="shared" si="1710"/>
        <v>0.22642091099754583</v>
      </c>
      <c r="DX317" s="71">
        <f t="shared" si="1710"/>
        <v>0.3700708842739564</v>
      </c>
      <c r="DY317" s="71">
        <f t="shared" si="1710"/>
        <v>0.21985850467877663</v>
      </c>
      <c r="DZ317" s="71"/>
      <c r="EA317" s="71">
        <f t="shared" si="1659"/>
        <v>1</v>
      </c>
      <c r="EB317" s="71">
        <f t="shared" si="1711"/>
        <v>-1.9962237558571339E-3</v>
      </c>
      <c r="EC317" s="71">
        <f t="shared" si="1711"/>
        <v>-2.597646409565996E-3</v>
      </c>
      <c r="ED317" s="71">
        <f t="shared" si="1711"/>
        <v>3.7748836494298013E-3</v>
      </c>
      <c r="EE317" s="71">
        <f t="shared" si="1711"/>
        <v>-1.9922197115526119E-3</v>
      </c>
      <c r="EG317" s="71">
        <f t="shared" si="1712"/>
        <v>-9.2210084663332597E-4</v>
      </c>
      <c r="EH317" s="71">
        <f t="shared" si="1712"/>
        <v>-3.8698782100044551E-4</v>
      </c>
      <c r="EI317" s="71">
        <f t="shared" si="1712"/>
        <v>-2.6453238203942423E-4</v>
      </c>
      <c r="EJ317" s="71">
        <f t="shared" si="1712"/>
        <v>1.5714094835995039E-3</v>
      </c>
      <c r="EL317" s="71">
        <f t="shared" si="1713"/>
        <v>2.7875889623895193E-3</v>
      </c>
      <c r="EM317" s="71">
        <f t="shared" si="1713"/>
        <v>3.1007403978261703E-3</v>
      </c>
      <c r="EN317" s="71">
        <f t="shared" si="1713"/>
        <v>7.488103519836393E-3</v>
      </c>
      <c r="EO317" s="71">
        <f t="shared" si="1713"/>
        <v>5.9145358221922529E-3</v>
      </c>
      <c r="EQ317" s="71">
        <f t="shared" si="1714"/>
        <v>-1.3488000293550508E-3</v>
      </c>
      <c r="ER317" s="71">
        <f t="shared" si="1714"/>
        <v>8.9914780049434512E-2</v>
      </c>
      <c r="ES317" s="71">
        <f t="shared" si="1714"/>
        <v>5.5330945960373142E-2</v>
      </c>
      <c r="ET317" s="71">
        <f t="shared" si="1714"/>
        <v>2.2352023293396743E-2</v>
      </c>
      <c r="EW317" s="71">
        <f t="shared" si="1684"/>
        <v>0.99041268102959512</v>
      </c>
      <c r="EX317" s="71">
        <f t="shared" si="1685"/>
        <v>0.4044961901395443</v>
      </c>
      <c r="EY317" s="71">
        <f t="shared" si="1484"/>
        <v>0.66948850264967819</v>
      </c>
      <c r="EZ317" s="71"/>
      <c r="FA317" s="71">
        <f t="shared" si="1640"/>
        <v>0.99895608901126376</v>
      </c>
      <c r="FB317" s="71">
        <f t="shared" si="1686"/>
        <v>0.93026460725981408</v>
      </c>
      <c r="FC317" s="71">
        <f t="shared" si="1485"/>
        <v>0.96114998414449049</v>
      </c>
      <c r="FE317" s="71">
        <f t="shared" si="1642"/>
        <v>0.99985577246636814</v>
      </c>
      <c r="FF317" s="71">
        <f t="shared" si="1687"/>
        <v>0.99264393353791491</v>
      </c>
      <c r="FG317" s="71">
        <f t="shared" si="1486"/>
        <v>0.99442607638165714</v>
      </c>
      <c r="FI317" s="71">
        <f t="shared" si="1644"/>
        <v>1.0044270017568773</v>
      </c>
      <c r="FJ317" s="71">
        <f t="shared" si="1688"/>
        <v>1.2715612871068445</v>
      </c>
      <c r="FK317" s="71">
        <f t="shared" si="1487"/>
        <v>1.2040987402580339</v>
      </c>
      <c r="FM317" s="71">
        <f t="shared" si="1646"/>
        <v>1.0461186863600387</v>
      </c>
      <c r="FN317" s="71">
        <f t="shared" si="1689"/>
        <v>0.99076547423084249</v>
      </c>
      <c r="FO317" s="71">
        <f t="shared" si="1488"/>
        <v>0.97207606235060051</v>
      </c>
      <c r="FQ317" s="238"/>
      <c r="GB317" s="118">
        <f t="shared" si="1570"/>
        <v>0.28228253126307273</v>
      </c>
      <c r="GC317" s="118">
        <f t="shared" si="1567"/>
        <v>0.33145523891091672</v>
      </c>
      <c r="GD317" s="118">
        <f t="shared" si="1568"/>
        <v>0.20195002245878371</v>
      </c>
      <c r="GE317" s="118">
        <f t="shared" si="1569"/>
        <v>0.18431220736722684</v>
      </c>
    </row>
    <row r="318" spans="1:187" x14ac:dyDescent="0.2">
      <c r="A318" s="75" t="s">
        <v>79</v>
      </c>
      <c r="B318" s="50">
        <f t="shared" si="1576"/>
        <v>2009</v>
      </c>
      <c r="D318" s="79">
        <f>Northeast!D318</f>
        <v>1775.8310000000001</v>
      </c>
      <c r="E318" s="79">
        <f>Midwest!D318</f>
        <v>2217.3319999999999</v>
      </c>
      <c r="F318" s="79">
        <f>South!D319</f>
        <v>1380.92</v>
      </c>
      <c r="G318" s="79">
        <f>West!D319</f>
        <v>1259.626</v>
      </c>
      <c r="H318" s="79">
        <f t="shared" si="1715"/>
        <v>6633.7090000000007</v>
      </c>
      <c r="I318" s="118">
        <f t="shared" si="1489"/>
        <v>0.20521192257804585</v>
      </c>
      <c r="J318" s="321">
        <f t="shared" si="1652"/>
        <v>20567.591113596158</v>
      </c>
      <c r="K318" s="321">
        <f t="shared" si="1652"/>
        <v>25332.4599997726</v>
      </c>
      <c r="L318" s="321">
        <f t="shared" si="1652"/>
        <v>41671.075882980178</v>
      </c>
      <c r="M318" s="321">
        <f t="shared" si="1652"/>
        <v>24615.461762677562</v>
      </c>
      <c r="N318" s="321">
        <f t="shared" si="1661"/>
        <v>112186.58875902649</v>
      </c>
      <c r="P318" s="84">
        <f t="shared" si="1653"/>
        <v>39.534348268440539</v>
      </c>
      <c r="Q318" s="84">
        <f t="shared" si="1653"/>
        <v>47.806505942247668</v>
      </c>
      <c r="R318" s="84">
        <f t="shared" si="1653"/>
        <v>77.198891989558163</v>
      </c>
      <c r="S318" s="84">
        <f t="shared" si="1653"/>
        <v>42.433246394288012</v>
      </c>
      <c r="T318" s="79">
        <f t="shared" si="1662"/>
        <v>206.97299259453439</v>
      </c>
      <c r="V318" s="345">
        <f t="shared" si="1607"/>
        <v>86.341224414272375</v>
      </c>
      <c r="W318" s="84">
        <f t="shared" si="1608"/>
        <v>87.529280615459527</v>
      </c>
      <c r="X318" s="84">
        <f t="shared" si="1609"/>
        <v>33.138573236694683</v>
      </c>
      <c r="Y318" s="84">
        <f t="shared" si="1610"/>
        <v>51.172145870928539</v>
      </c>
      <c r="Z318" s="84">
        <f t="shared" si="1611"/>
        <v>59.13103405121813</v>
      </c>
      <c r="AC318" s="84">
        <f t="shared" si="1703"/>
        <v>44.918686604923991</v>
      </c>
      <c r="AD318" s="84">
        <f t="shared" si="1703"/>
        <v>46.38138588665386</v>
      </c>
      <c r="AE318" s="84">
        <f t="shared" si="1703"/>
        <v>17.88782150120473</v>
      </c>
      <c r="AF318" s="84">
        <f t="shared" si="1703"/>
        <v>29.684884071692419</v>
      </c>
      <c r="AG318" s="84">
        <f t="shared" si="1703"/>
        <v>32.051085104594364</v>
      </c>
      <c r="AI318" s="74">
        <f t="shared" si="1704"/>
        <v>44.639299268910449</v>
      </c>
      <c r="AJ318" s="74">
        <f t="shared" si="1704"/>
        <v>45.137988011938006</v>
      </c>
      <c r="AK318" s="74">
        <f t="shared" si="1704"/>
        <v>18.097937882004508</v>
      </c>
      <c r="AL318" s="74">
        <f t="shared" si="1704"/>
        <v>29.792686159443939</v>
      </c>
      <c r="AM318" s="74">
        <f t="shared" si="1665"/>
        <v>31.810992138024062</v>
      </c>
      <c r="AO318" s="118">
        <f>Northeast!V318</f>
        <v>1.0062587751284018</v>
      </c>
      <c r="AP318" s="118">
        <f>Midwest!V318</f>
        <v>1.0275465949963698</v>
      </c>
      <c r="AQ318" s="118">
        <f>South!V319</f>
        <v>0.98839003746340037</v>
      </c>
      <c r="AR318" s="118">
        <f>West!V319</f>
        <v>0.99638159220774569</v>
      </c>
      <c r="AS318" s="118">
        <f t="shared" si="1612"/>
        <v>1.0075474843893133</v>
      </c>
      <c r="AU318" s="124">
        <f t="shared" si="1613"/>
        <v>1922.1671633829033</v>
      </c>
      <c r="AV318" s="124">
        <f t="shared" si="1614"/>
        <v>1887.1639762848461</v>
      </c>
      <c r="AW318" s="124">
        <f t="shared" si="1615"/>
        <v>1852.5773658051555</v>
      </c>
      <c r="AX318" s="124">
        <f t="shared" si="1616"/>
        <v>1723.8452320494805</v>
      </c>
      <c r="AY318" s="124">
        <f t="shared" si="1617"/>
        <v>1844.8995988201968</v>
      </c>
      <c r="BB318" s="71">
        <f t="shared" si="1474"/>
        <v>0.70665373514435115</v>
      </c>
      <c r="BC318" s="71">
        <f t="shared" si="1475"/>
        <v>0.65779895982287495</v>
      </c>
      <c r="BD318" s="71">
        <f t="shared" si="1476"/>
        <v>0.51111307782450954</v>
      </c>
      <c r="BE318" s="71">
        <f t="shared" si="1477"/>
        <v>0.67258192756418822</v>
      </c>
      <c r="BF318" s="71"/>
      <c r="BG318" s="71">
        <f t="shared" si="1654"/>
        <v>0.81659914736618089</v>
      </c>
      <c r="BH318" s="71">
        <f t="shared" si="1655"/>
        <v>0.78532390552740694</v>
      </c>
      <c r="BI318" s="71">
        <f t="shared" si="1656"/>
        <v>0.61341224623280566</v>
      </c>
      <c r="BJ318" s="71">
        <f t="shared" si="1657"/>
        <v>0.76036653318828518</v>
      </c>
      <c r="BK318" s="71"/>
      <c r="BL318" s="71">
        <f t="shared" si="1705"/>
        <v>0.81659914736618078</v>
      </c>
      <c r="BM318" s="71">
        <f t="shared" si="1705"/>
        <v>0.78532390552740694</v>
      </c>
      <c r="BN318" s="71">
        <f t="shared" si="1705"/>
        <v>0.61341224623280555</v>
      </c>
      <c r="BO318" s="71">
        <f t="shared" si="1705"/>
        <v>0.76036653318828529</v>
      </c>
      <c r="BP318" s="71">
        <f t="shared" si="1593"/>
        <v>1.2477554822284893</v>
      </c>
      <c r="BQ318" s="147">
        <f>Northeast!AK318</f>
        <v>0.71251446997490409</v>
      </c>
      <c r="BR318" s="147">
        <f>Midwest!AK318</f>
        <v>0.66903156310102829</v>
      </c>
      <c r="BS318" s="147">
        <f>South!AK319</f>
        <v>0.5048842730890114</v>
      </c>
      <c r="BT318" s="147">
        <f>West!AK319</f>
        <v>0.67427247164011084</v>
      </c>
      <c r="BU318" s="72"/>
      <c r="BV318" s="147">
        <f>Northeast!AH318</f>
        <v>0.99177457430336913</v>
      </c>
      <c r="BW318" s="147">
        <f>Midwest!AH318</f>
        <v>0.98321065268417362</v>
      </c>
      <c r="BX318" s="147">
        <f>South!AH319</f>
        <v>1.0123370939985687</v>
      </c>
      <c r="BY318" s="147">
        <f>West!AH319</f>
        <v>0.99749278793510499</v>
      </c>
      <c r="CA318" s="147">
        <f>Northeast!AI318</f>
        <v>1.1617527488904151</v>
      </c>
      <c r="CB318" s="147">
        <f>Midwest!AI318</f>
        <v>1.2037913592308667</v>
      </c>
      <c r="CC318" s="147">
        <f>South!AI319</f>
        <v>1.2512584110169613</v>
      </c>
      <c r="CD318" s="147">
        <f>West!AI319</f>
        <v>1.2378953590720578</v>
      </c>
      <c r="CF318" s="147">
        <f>Northeast!AJ318</f>
        <v>0.99469183845228981</v>
      </c>
      <c r="CG318" s="147">
        <f>Midwest!AJ318</f>
        <v>0.9917550342558803</v>
      </c>
      <c r="CH318" s="147">
        <f>South!AJ319</f>
        <v>0.95915421319768923</v>
      </c>
      <c r="CI318" s="147">
        <f>West!AJ319</f>
        <v>0.91325879910787922</v>
      </c>
      <c r="CK318" s="73">
        <f t="shared" si="1478"/>
        <v>1.2918149626226572</v>
      </c>
      <c r="CL318" s="73">
        <f t="shared" si="1479"/>
        <v>0.72057947659335519</v>
      </c>
      <c r="CM318" s="73">
        <f t="shared" si="1666"/>
        <v>0.96018030149478739</v>
      </c>
      <c r="CN318" s="73">
        <f t="shared" si="1667"/>
        <v>0.99439772105383939</v>
      </c>
      <c r="CO318" s="73">
        <f t="shared" si="1668"/>
        <v>1.2076615227388536</v>
      </c>
      <c r="CP318" s="73">
        <f t="shared" si="1669"/>
        <v>0.97104782905742515</v>
      </c>
      <c r="CQ318" s="73">
        <f t="shared" si="1670"/>
        <v>0.64355123048059792</v>
      </c>
      <c r="CR318" s="73">
        <f t="shared" si="1671"/>
        <v>0.93085534962209915</v>
      </c>
      <c r="CS318" s="73">
        <f t="shared" si="1672"/>
        <v>0.93085534962209904</v>
      </c>
      <c r="CT318" s="73"/>
      <c r="CU318" s="73">
        <f t="shared" si="1673"/>
        <v>1.1196924851736099</v>
      </c>
      <c r="CV318" s="533">
        <f t="shared" si="1522"/>
        <v>0.9271575388394101</v>
      </c>
      <c r="CW318" s="71">
        <f t="shared" si="1523"/>
        <v>0.77719205896266186</v>
      </c>
      <c r="CX318" s="53"/>
      <c r="CZ318" s="71">
        <f t="shared" ref="CZ318:DC320" si="1716">D318/$H318</f>
        <v>0.26769805549203318</v>
      </c>
      <c r="DA318" s="71">
        <f t="shared" si="1716"/>
        <v>0.3342522260171496</v>
      </c>
      <c r="DB318" s="71">
        <f t="shared" si="1716"/>
        <v>0.20816710531016661</v>
      </c>
      <c r="DC318" s="71">
        <f t="shared" si="1716"/>
        <v>0.1898826131806505</v>
      </c>
      <c r="DE318" s="71">
        <f t="shared" si="1707"/>
        <v>0.27070329813472271</v>
      </c>
      <c r="DF318" s="71">
        <f t="shared" si="1707"/>
        <v>0.3375725272153185</v>
      </c>
      <c r="DG318" s="71">
        <f t="shared" si="1707"/>
        <v>0.2034654586919315</v>
      </c>
      <c r="DH318" s="71">
        <f t="shared" si="1707"/>
        <v>0.18819587846561364</v>
      </c>
      <c r="DI318" s="71">
        <f>SUM(DE318:DH318)</f>
        <v>0.99993716250758635</v>
      </c>
      <c r="DK318" s="71">
        <f t="shared" ref="DK318:DN320" si="1717">DE318/$DI318</f>
        <v>0.27072030952011839</v>
      </c>
      <c r="DL318" s="71">
        <f t="shared" si="1717"/>
        <v>0.33759374075944237</v>
      </c>
      <c r="DM318" s="71">
        <f t="shared" si="1717"/>
        <v>0.20347824475459261</v>
      </c>
      <c r="DN318" s="71">
        <f t="shared" si="1717"/>
        <v>0.18820770496584663</v>
      </c>
      <c r="DQ318" s="71">
        <f t="shared" si="1709"/>
        <v>-8.4053920735134555E-2</v>
      </c>
      <c r="DR318" s="71">
        <f t="shared" si="1709"/>
        <v>-3.0644543305124443E-2</v>
      </c>
      <c r="DS318" s="71">
        <f t="shared" si="1709"/>
        <v>-1.6141364246420226E-2</v>
      </c>
      <c r="DT318" s="71">
        <f t="shared" si="1709"/>
        <v>-1.6616906941588235E-2</v>
      </c>
      <c r="DV318" s="71">
        <f t="shared" ref="DV318:DY320" si="1718">J318/$N318</f>
        <v>0.18333377760308536</v>
      </c>
      <c r="DW318" s="71">
        <f t="shared" si="1718"/>
        <v>0.2258064914887998</v>
      </c>
      <c r="DX318" s="71">
        <f t="shared" si="1718"/>
        <v>0.37144436196815317</v>
      </c>
      <c r="DY318" s="71">
        <f t="shared" si="1718"/>
        <v>0.21941536893996175</v>
      </c>
      <c r="DZ318" s="71"/>
      <c r="EA318" s="71">
        <f>SUM(DV318:DY318)</f>
        <v>1.0000000000000002</v>
      </c>
      <c r="EB318" s="71">
        <f t="shared" si="1711"/>
        <v>-1.7217261479907861E-3</v>
      </c>
      <c r="EC318" s="71">
        <f t="shared" si="1711"/>
        <v>-2.7173049816429065E-3</v>
      </c>
      <c r="ED318" s="71">
        <f t="shared" si="1711"/>
        <v>3.704520633654874E-3</v>
      </c>
      <c r="EE318" s="71">
        <f t="shared" si="1711"/>
        <v>-2.0175836340319926E-3</v>
      </c>
      <c r="EG318" s="71">
        <f t="shared" si="1712"/>
        <v>-7.447935970037007E-4</v>
      </c>
      <c r="EH318" s="71">
        <f t="shared" si="1712"/>
        <v>-1.1478212702540598E-4</v>
      </c>
      <c r="EI318" s="71">
        <f t="shared" si="1712"/>
        <v>-3.7444384964723508E-4</v>
      </c>
      <c r="EJ318" s="71">
        <f t="shared" si="1712"/>
        <v>1.530527070581004E-3</v>
      </c>
      <c r="EL318" s="71">
        <f t="shared" si="1713"/>
        <v>1.1287036749125518E-3</v>
      </c>
      <c r="EM318" s="71">
        <f t="shared" si="1713"/>
        <v>1.6817076728063371E-3</v>
      </c>
      <c r="EN318" s="71">
        <f t="shared" si="1713"/>
        <v>6.1212580059416752E-3</v>
      </c>
      <c r="EO318" s="71">
        <f t="shared" si="1713"/>
        <v>4.4401493022261955E-3</v>
      </c>
      <c r="EQ318" s="71">
        <f t="shared" si="1714"/>
        <v>2.4451660959760188E-2</v>
      </c>
      <c r="ER318" s="71">
        <f t="shared" si="1714"/>
        <v>-2.6595707790964186E-2</v>
      </c>
      <c r="ES318" s="71">
        <f t="shared" si="1714"/>
        <v>1.3901036963968529E-2</v>
      </c>
      <c r="ET318" s="71">
        <f t="shared" si="1714"/>
        <v>-8.1181882857573745E-3</v>
      </c>
      <c r="EW318" s="71">
        <f>EXP(SUMPRODUCT($DK318:$DN318,DQ318:DT318))</f>
        <v>0.96125807677588693</v>
      </c>
      <c r="EX318" s="71">
        <f>IF(ISERR(EW318),EX317,EW318*EX317)</f>
        <v>0.3888252297967118</v>
      </c>
      <c r="EY318" s="71">
        <f t="shared" si="1484"/>
        <v>0.64355123048059792</v>
      </c>
      <c r="EZ318" s="71"/>
      <c r="FA318" s="71">
        <f>EXP(SUMPRODUCT($DK318:$DN318,EB318:EE318))</f>
        <v>0.99899112244113897</v>
      </c>
      <c r="FB318" s="71">
        <f>IF(ISERR(FA318),FB317,FA318*FB317)</f>
        <v>0.92932608417374696</v>
      </c>
      <c r="FC318" s="71">
        <f t="shared" si="1485"/>
        <v>0.96018030149478739</v>
      </c>
      <c r="FE318" s="71">
        <f>EXP(SUMPRODUCT($DK318:$DN318,EG318:EJ318))</f>
        <v>0.99997148573585182</v>
      </c>
      <c r="FF318" s="71">
        <f>IF(ISERR(FE318),FF317,FE318*FF317)</f>
        <v>0.99261562902658895</v>
      </c>
      <c r="FG318" s="71">
        <f t="shared" si="1486"/>
        <v>0.99439772105383939</v>
      </c>
      <c r="FI318" s="71">
        <f>EXP(SUMPRODUCT($DK318:$DN318,EL318:EO318))</f>
        <v>1.0029588790036075</v>
      </c>
      <c r="FJ318" s="71">
        <f>IF(ISERR(FI318),FJ317,FI318*FJ317)</f>
        <v>1.275323683101065</v>
      </c>
      <c r="FK318" s="71">
        <f t="shared" si="1487"/>
        <v>1.2076615227388536</v>
      </c>
      <c r="FM318" s="71">
        <f>EXP(SUMPRODUCT($DK318:$DN318,EQ318:ET318))</f>
        <v>0.99894222959190138</v>
      </c>
      <c r="FN318" s="71">
        <f>IF(ISERR(FM318),FN317,FM318*FN317)</f>
        <v>0.98971747183083536</v>
      </c>
      <c r="FO318" s="71">
        <f t="shared" si="1488"/>
        <v>0.97104782905742515</v>
      </c>
      <c r="FQ318" s="238"/>
      <c r="GB318" s="118">
        <f t="shared" si="1570"/>
        <v>0.27714346499090764</v>
      </c>
      <c r="GC318" s="118">
        <f t="shared" si="1567"/>
        <v>0.33296310651671857</v>
      </c>
      <c r="GD318" s="118">
        <f t="shared" si="1568"/>
        <v>0.20297739264106346</v>
      </c>
      <c r="GE318" s="118">
        <f t="shared" si="1569"/>
        <v>0.18691603585131028</v>
      </c>
    </row>
    <row r="319" spans="1:187" x14ac:dyDescent="0.2">
      <c r="A319" s="75" t="s">
        <v>79</v>
      </c>
      <c r="B319" s="50">
        <f t="shared" si="1576"/>
        <v>2010</v>
      </c>
      <c r="D319" s="79">
        <f>Northeast!D319</f>
        <v>1727.421</v>
      </c>
      <c r="E319" s="79">
        <f>Midwest!D319</f>
        <v>2116.9110000000001</v>
      </c>
      <c r="F319" s="79">
        <f>South!D320</f>
        <v>1517.5350000000001</v>
      </c>
      <c r="G319" s="79">
        <f>West!D320</f>
        <v>1269.498</v>
      </c>
      <c r="H319" s="79">
        <f t="shared" si="1715"/>
        <v>6631.3649999999998</v>
      </c>
      <c r="I319" s="118">
        <f>F315/H315</f>
        <v>0.20188601205015469</v>
      </c>
      <c r="J319" s="321">
        <f t="shared" ref="J319:M322" si="1719">J76</f>
        <v>20644.304151463813</v>
      </c>
      <c r="K319" s="321">
        <f t="shared" si="1719"/>
        <v>25429.848791868815</v>
      </c>
      <c r="L319" s="321">
        <f t="shared" si="1719"/>
        <v>42112.864385072695</v>
      </c>
      <c r="M319" s="321">
        <f t="shared" si="1719"/>
        <v>25034.294982074654</v>
      </c>
      <c r="N319" s="321">
        <f>SUM(J319:M319)</f>
        <v>113221.31231047997</v>
      </c>
      <c r="P319" s="84">
        <f t="shared" ref="P319:S323" si="1720">P76</f>
        <v>39.539739908516438</v>
      </c>
      <c r="Q319" s="84">
        <f t="shared" si="1720"/>
        <v>47.990896980269561</v>
      </c>
      <c r="R319" s="84">
        <f t="shared" si="1720"/>
        <v>78.318399650530608</v>
      </c>
      <c r="S319" s="84">
        <f t="shared" si="1720"/>
        <v>43.332234285153191</v>
      </c>
      <c r="T319" s="79">
        <f>SUM(P319:S319)</f>
        <v>209.18127082446981</v>
      </c>
      <c r="V319" s="345">
        <f t="shared" ref="V319:Z320" si="1721">D319/J319*1000</f>
        <v>83.675428695789435</v>
      </c>
      <c r="W319" s="84">
        <f t="shared" si="1721"/>
        <v>83.245127303976787</v>
      </c>
      <c r="X319" s="84">
        <f t="shared" si="1721"/>
        <v>36.034950891108345</v>
      </c>
      <c r="Y319" s="84">
        <f t="shared" si="1721"/>
        <v>50.710355570588298</v>
      </c>
      <c r="Z319" s="84">
        <f t="shared" si="1721"/>
        <v>58.56993585991308</v>
      </c>
      <c r="AC319" s="84">
        <f t="shared" ref="AC319:AG320" si="1722">D319/P319</f>
        <v>43.688223645293427</v>
      </c>
      <c r="AD319" s="84">
        <f t="shared" si="1722"/>
        <v>44.1106779244056</v>
      </c>
      <c r="AE319" s="84">
        <f t="shared" si="1722"/>
        <v>19.376481219885584</v>
      </c>
      <c r="AF319" s="84">
        <f t="shared" si="1722"/>
        <v>29.296850738088175</v>
      </c>
      <c r="AG319" s="84">
        <f t="shared" si="1722"/>
        <v>31.701523630022184</v>
      </c>
      <c r="AI319" s="74">
        <f t="shared" ref="AI319:AK320" si="1723">AC319/AO319</f>
        <v>46.713862962849532</v>
      </c>
      <c r="AJ319" s="74">
        <f t="shared" si="1723"/>
        <v>44.924817646422241</v>
      </c>
      <c r="AK319" s="74">
        <f t="shared" si="1723"/>
        <v>17.567260556773455</v>
      </c>
      <c r="AL319" s="74">
        <f>AF319/AR319</f>
        <v>29.174937215811873</v>
      </c>
      <c r="AM319" s="74">
        <f>(D319/AO319+E319/AP319+F319/AQ319+G319/AR319)/T319</f>
        <v>31.757581397021877</v>
      </c>
      <c r="AO319" s="118">
        <f>Northeast!V319</f>
        <v>0.93523037647384621</v>
      </c>
      <c r="AP319" s="118">
        <f>Midwest!V319</f>
        <v>0.98187772895542336</v>
      </c>
      <c r="AQ319" s="118">
        <f>South!V320</f>
        <v>1.102988206798956</v>
      </c>
      <c r="AR319" s="118">
        <f>West!V320</f>
        <v>1.0041787072710555</v>
      </c>
      <c r="AS319" s="118">
        <f>AG319/AM319</f>
        <v>0.99823482253579454</v>
      </c>
      <c r="AU319" s="124">
        <f t="shared" ref="AU319:AY321" si="1724">P319/J319*1000000</f>
        <v>1915.2856700046641</v>
      </c>
      <c r="AV319" s="124">
        <f t="shared" si="1724"/>
        <v>1887.1876656857917</v>
      </c>
      <c r="AW319" s="124">
        <f t="shared" si="1724"/>
        <v>1859.726256908122</v>
      </c>
      <c r="AX319" s="124">
        <f t="shared" si="1724"/>
        <v>1730.9149035824832</v>
      </c>
      <c r="AY319" s="124">
        <f t="shared" si="1724"/>
        <v>1847.5432456642495</v>
      </c>
      <c r="BB319" s="71">
        <f t="shared" si="1474"/>
        <v>0.73949471175300341</v>
      </c>
      <c r="BC319" s="71">
        <f t="shared" si="1475"/>
        <v>0.65469241363246333</v>
      </c>
      <c r="BD319" s="71">
        <f t="shared" si="1476"/>
        <v>0.4961259493019709</v>
      </c>
      <c r="BE319" s="71">
        <f t="shared" si="1477"/>
        <v>0.65863599556479735</v>
      </c>
      <c r="BF319" s="71"/>
      <c r="BG319" s="71">
        <f t="shared" si="1654"/>
        <v>0.79138655019103887</v>
      </c>
      <c r="BH319" s="71">
        <f t="shared" si="1655"/>
        <v>0.74688593383616508</v>
      </c>
      <c r="BI319" s="71">
        <f t="shared" si="1656"/>
        <v>0.66702570479188028</v>
      </c>
      <c r="BJ319" s="71">
        <f t="shared" si="1657"/>
        <v>0.75350479456557162</v>
      </c>
      <c r="BK319" s="71"/>
      <c r="BL319" s="71">
        <f t="shared" ref="BL319:BO320" si="1725">BQ319*BV319*CA319*CF319</f>
        <v>0.79138655019103887</v>
      </c>
      <c r="BM319" s="71">
        <f t="shared" si="1725"/>
        <v>0.74688593383616519</v>
      </c>
      <c r="BN319" s="71">
        <f t="shared" si="1725"/>
        <v>0.66702570479188028</v>
      </c>
      <c r="BO319" s="71">
        <f t="shared" si="1725"/>
        <v>0.75350479456557151</v>
      </c>
      <c r="BP319" s="71">
        <f>CF319*CK319*CP319</f>
        <v>1.160184671585283</v>
      </c>
      <c r="BQ319" s="147">
        <f>Northeast!AK319</f>
        <v>0.74469229989831243</v>
      </c>
      <c r="BR319" s="147">
        <f>Midwest!AK319</f>
        <v>0.66540646762830891</v>
      </c>
      <c r="BS319" s="147">
        <f>South!AK320</f>
        <v>0.49032712322932337</v>
      </c>
      <c r="BT319" s="147">
        <f>West!AK320</f>
        <v>0.66058818699700805</v>
      </c>
      <c r="BU319" s="72"/>
      <c r="BV319" s="147">
        <f>Northeast!AH319</f>
        <v>0.9930204889374864</v>
      </c>
      <c r="BW319" s="147">
        <f>Midwest!AH319</f>
        <v>0.98389848233060717</v>
      </c>
      <c r="BX319" s="147">
        <f>South!AH320</f>
        <v>1.0118264436086184</v>
      </c>
      <c r="BY319" s="147">
        <f>West!AH320</f>
        <v>0.99704476787408935</v>
      </c>
      <c r="CA319" s="147">
        <f>Northeast!AI319</f>
        <v>1.1575935924960405</v>
      </c>
      <c r="CB319" s="147">
        <f>Midwest!AI319</f>
        <v>1.2038064703163485</v>
      </c>
      <c r="CC319" s="147">
        <f>South!AI320</f>
        <v>1.2560868787976542</v>
      </c>
      <c r="CD319" s="147">
        <f>West!AI320</f>
        <v>1.2429720988037698</v>
      </c>
      <c r="CF319" s="147">
        <f>Northeast!AJ319</f>
        <v>0.92447991067952906</v>
      </c>
      <c r="CG319" s="147">
        <f>Midwest!AJ319</f>
        <v>0.94767690872326049</v>
      </c>
      <c r="CH319" s="147">
        <f>South!AJ320</f>
        <v>1.070362655995263</v>
      </c>
      <c r="CI319" s="147">
        <f>West!AJ320</f>
        <v>0.92040544251730461</v>
      </c>
      <c r="CJ319" s="242">
        <f>CK319*CL319</f>
        <v>0.93052643484161723</v>
      </c>
      <c r="CK319" s="73">
        <f t="shared" si="1478"/>
        <v>1.3037296788176276</v>
      </c>
      <c r="CL319" s="73">
        <f t="shared" si="1479"/>
        <v>0.71374185152057434</v>
      </c>
      <c r="CM319" s="73">
        <f>FC319</f>
        <v>0.95881486861948595</v>
      </c>
      <c r="CN319" s="73">
        <f>FG319</f>
        <v>0.99476001374789558</v>
      </c>
      <c r="CO319" s="73">
        <f>FK319</f>
        <v>1.2084810716602292</v>
      </c>
      <c r="CP319" s="73">
        <f>FO319</f>
        <v>0.96259165624816145</v>
      </c>
      <c r="CQ319" s="73">
        <f>EY319</f>
        <v>0.64328901890628354</v>
      </c>
      <c r="CR319" s="73">
        <f>CK319*CM319*CN319*CO319*CP319*CQ319</f>
        <v>0.93052643484161723</v>
      </c>
      <c r="CS319" s="73">
        <f>CK319*CL319</f>
        <v>0.93052643484161723</v>
      </c>
      <c r="CT319" s="73"/>
      <c r="CU319" s="73">
        <f>CM319*CN319*CO319*CP319</f>
        <v>1.1095197190433537</v>
      </c>
      <c r="CV319" s="533">
        <f>CM319*CN319*CP319</f>
        <v>0.91811096182009622</v>
      </c>
      <c r="CW319" s="71">
        <f t="shared" si="1523"/>
        <v>0.77740260295512298</v>
      </c>
      <c r="CX319" s="53"/>
      <c r="CZ319" s="71">
        <f t="shared" si="1716"/>
        <v>0.26049252303258835</v>
      </c>
      <c r="DA319" s="71">
        <f t="shared" si="1716"/>
        <v>0.31922703696750221</v>
      </c>
      <c r="DB319" s="71">
        <f t="shared" si="1716"/>
        <v>0.22884202573678272</v>
      </c>
      <c r="DC319" s="71">
        <f t="shared" si="1716"/>
        <v>0.19143841426312683</v>
      </c>
      <c r="DE319" s="71">
        <f t="shared" si="1707"/>
        <v>0.26407890556893254</v>
      </c>
      <c r="DF319" s="71">
        <f t="shared" si="1707"/>
        <v>0.32668204533930639</v>
      </c>
      <c r="DG319" s="71">
        <f t="shared" si="1707"/>
        <v>0.21834144621438997</v>
      </c>
      <c r="DH319" s="71">
        <f t="shared" si="1707"/>
        <v>0.19065945576477719</v>
      </c>
      <c r="DI319" s="71">
        <f>SUM(DE319:DH319)</f>
        <v>0.99976185288740615</v>
      </c>
      <c r="DK319" s="71">
        <f t="shared" si="1717"/>
        <v>0.26414181017834182</v>
      </c>
      <c r="DL319" s="71">
        <f t="shared" si="1717"/>
        <v>0.32675986225701448</v>
      </c>
      <c r="DM319" s="71">
        <f t="shared" si="1717"/>
        <v>0.21839345598534227</v>
      </c>
      <c r="DN319" s="71">
        <f t="shared" si="1717"/>
        <v>0.19070487157930138</v>
      </c>
      <c r="DQ319" s="71">
        <f t="shared" si="1709"/>
        <v>4.4170892119180051E-2</v>
      </c>
      <c r="DR319" s="71">
        <f t="shared" si="1709"/>
        <v>-5.4331550910897428E-3</v>
      </c>
      <c r="DS319" s="71">
        <f t="shared" si="1709"/>
        <v>-2.9256474026549881E-2</v>
      </c>
      <c r="DT319" s="71">
        <f t="shared" si="1709"/>
        <v>-2.0503659250651399E-2</v>
      </c>
      <c r="DV319" s="71">
        <f t="shared" si="1718"/>
        <v>0.18233584941015507</v>
      </c>
      <c r="DW319" s="71">
        <f t="shared" si="1718"/>
        <v>0.22460302104725721</v>
      </c>
      <c r="DX319" s="71">
        <f t="shared" si="1718"/>
        <v>0.37195174235031941</v>
      </c>
      <c r="DY319" s="71">
        <f t="shared" si="1718"/>
        <v>0.22110938719226833</v>
      </c>
      <c r="DZ319" s="71"/>
      <c r="EA319" s="71">
        <f>SUM(DV319:DY319)</f>
        <v>1</v>
      </c>
      <c r="EB319" s="71">
        <f t="shared" si="1711"/>
        <v>-5.4580998619318576E-3</v>
      </c>
      <c r="EC319" s="71">
        <f t="shared" si="1711"/>
        <v>-5.3439071424501916E-3</v>
      </c>
      <c r="ED319" s="71">
        <f t="shared" si="1711"/>
        <v>1.3650339516256406E-3</v>
      </c>
      <c r="EE319" s="71">
        <f t="shared" si="1711"/>
        <v>7.6909484832011973E-3</v>
      </c>
      <c r="EG319" s="71">
        <f t="shared" si="1712"/>
        <v>1.255459388065483E-3</v>
      </c>
      <c r="EH319" s="71">
        <f t="shared" si="1712"/>
        <v>6.9933046644221673E-4</v>
      </c>
      <c r="EI319" s="71">
        <f t="shared" si="1712"/>
        <v>-5.0455449008559108E-4</v>
      </c>
      <c r="EJ319" s="71">
        <f t="shared" si="1712"/>
        <v>-4.4924706205281694E-4</v>
      </c>
      <c r="EL319" s="71">
        <f t="shared" si="1713"/>
        <v>-3.5864939861766226E-3</v>
      </c>
      <c r="EM319" s="71">
        <f t="shared" si="1713"/>
        <v>1.255283195263571E-5</v>
      </c>
      <c r="EN319" s="71">
        <f t="shared" si="1713"/>
        <v>3.8514629548654015E-3</v>
      </c>
      <c r="EO319" s="71">
        <f t="shared" si="1713"/>
        <v>4.0927191027667204E-3</v>
      </c>
      <c r="EQ319" s="71">
        <f t="shared" si="1714"/>
        <v>-7.3201658429434269E-2</v>
      </c>
      <c r="ER319" s="71">
        <f t="shared" si="1714"/>
        <v>-4.5462504933726576E-2</v>
      </c>
      <c r="ES319" s="71">
        <f t="shared" si="1714"/>
        <v>0.10970093265895892</v>
      </c>
      <c r="ET319" s="71">
        <f t="shared" si="1714"/>
        <v>7.7949707846483108E-3</v>
      </c>
      <c r="EW319" s="71">
        <f>EXP(SUMPRODUCT($DK319:$DN319,DQ319:DT319))</f>
        <v>0.99959255524363055</v>
      </c>
      <c r="EX319" s="71">
        <f>IF(ISERR(EW319),EX318,EW319*EX318)</f>
        <v>0.38866680499568701</v>
      </c>
      <c r="EY319" s="71">
        <f t="shared" si="1484"/>
        <v>0.64328901890628354</v>
      </c>
      <c r="EZ319" s="71"/>
      <c r="FA319" s="71">
        <f>EXP(SUMPRODUCT($DK319:$DN319,EB319:EE319))</f>
        <v>0.99857794117086573</v>
      </c>
      <c r="FB319" s="71">
        <f>IF(ISERR(FA319),FB318,FA319*FB318)</f>
        <v>0.92800452781060294</v>
      </c>
      <c r="FC319" s="71">
        <f t="shared" si="1485"/>
        <v>0.95881486861948595</v>
      </c>
      <c r="FE319" s="71">
        <f>EXP(SUMPRODUCT($DK319:$DN319,EG319:EJ319))</f>
        <v>1.0003643337935975</v>
      </c>
      <c r="FF319" s="71">
        <f>IF(ISERR(FE319),FF318,FE319*FF318)</f>
        <v>0.99297727244429634</v>
      </c>
      <c r="FG319" s="71">
        <f t="shared" si="1486"/>
        <v>0.99476001374789558</v>
      </c>
      <c r="FI319" s="71">
        <f>EXP(SUMPRODUCT($DK319:$DN319,EL319:EO319))</f>
        <v>1.0006786246857622</v>
      </c>
      <c r="FJ319" s="71">
        <f>IF(ISERR(FI319),FJ318,FI319*FJ318)</f>
        <v>1.2761891492347546</v>
      </c>
      <c r="FK319" s="71">
        <f t="shared" si="1487"/>
        <v>1.2084810716602292</v>
      </c>
      <c r="FM319" s="71">
        <f>EXP(SUMPRODUCT($DK319:$DN319,EQ319:ET319))</f>
        <v>0.99129170308997872</v>
      </c>
      <c r="FN319" s="71">
        <f>IF(ISERR(FM319),FN318,FM319*FN318)</f>
        <v>0.98109871822909678</v>
      </c>
      <c r="FO319" s="71">
        <f t="shared" si="1488"/>
        <v>0.96259165624816145</v>
      </c>
      <c r="FQ319" s="238"/>
      <c r="GB319" s="118">
        <f t="shared" si="1570"/>
        <v>0.27151274208549403</v>
      </c>
      <c r="GC319" s="118">
        <f t="shared" si="1567"/>
        <v>0.33054287749662947</v>
      </c>
      <c r="GD319" s="118">
        <f t="shared" si="1568"/>
        <v>0.20770341327281083</v>
      </c>
      <c r="GE319" s="118">
        <f t="shared" si="1569"/>
        <v>0.19024096714506564</v>
      </c>
    </row>
    <row r="320" spans="1:187" x14ac:dyDescent="0.2">
      <c r="A320" s="75" t="s">
        <v>79</v>
      </c>
      <c r="B320" s="50">
        <f t="shared" si="1576"/>
        <v>2011</v>
      </c>
      <c r="D320" s="79">
        <f>Northeast!D320</f>
        <v>1694.5609999999999</v>
      </c>
      <c r="E320" s="79">
        <f>Midwest!D320</f>
        <v>2115.7910000000002</v>
      </c>
      <c r="F320" s="79">
        <f>South!D321</f>
        <v>1345.856</v>
      </c>
      <c r="G320" s="79">
        <f>West!D321</f>
        <v>1312.383</v>
      </c>
      <c r="H320" s="79">
        <f t="shared" si="1715"/>
        <v>6468.5909999999994</v>
      </c>
      <c r="I320" s="118">
        <f>F316/H316</f>
        <v>0.20078677850033047</v>
      </c>
      <c r="J320" s="321">
        <f t="shared" si="1719"/>
        <v>20706.149443253005</v>
      </c>
      <c r="K320" s="321">
        <f t="shared" si="1719"/>
        <v>25512.033030058417</v>
      </c>
      <c r="L320" s="321">
        <f t="shared" si="1719"/>
        <v>42535.621653710376</v>
      </c>
      <c r="M320" s="321">
        <f t="shared" si="1719"/>
        <v>25442.562311743382</v>
      </c>
      <c r="N320" s="321">
        <f>SUM(J320:M320)</f>
        <v>114196.36643876518</v>
      </c>
      <c r="P320" s="84">
        <f t="shared" si="1720"/>
        <v>39.537390021370676</v>
      </c>
      <c r="Q320" s="84">
        <f t="shared" si="1720"/>
        <v>48.189713585675165</v>
      </c>
      <c r="R320" s="84">
        <f t="shared" si="1720"/>
        <v>79.438723817678309</v>
      </c>
      <c r="S320" s="84">
        <f t="shared" si="1720"/>
        <v>44.238829450446723</v>
      </c>
      <c r="T320" s="79">
        <f>SUM(P320:S320)</f>
        <v>211.4046568751709</v>
      </c>
      <c r="V320" s="345">
        <f t="shared" si="1721"/>
        <v>81.838538094399979</v>
      </c>
      <c r="W320" s="84">
        <f t="shared" si="1721"/>
        <v>82.933061332554857</v>
      </c>
      <c r="X320" s="84">
        <f t="shared" si="1721"/>
        <v>31.640680156430747</v>
      </c>
      <c r="Y320" s="84">
        <f t="shared" si="1721"/>
        <v>51.582186727877271</v>
      </c>
      <c r="Z320" s="84">
        <f t="shared" si="1721"/>
        <v>56.644455526250148</v>
      </c>
      <c r="AC320" s="84">
        <f t="shared" si="1722"/>
        <v>42.859708217564666</v>
      </c>
      <c r="AD320" s="84">
        <f t="shared" si="1722"/>
        <v>43.905448747654283</v>
      </c>
      <c r="AE320" s="84">
        <f t="shared" si="1722"/>
        <v>16.942064717566534</v>
      </c>
      <c r="AF320" s="84">
        <f t="shared" si="1722"/>
        <v>29.665861784838604</v>
      </c>
      <c r="AG320" s="84">
        <f t="shared" si="1722"/>
        <v>30.598148099545124</v>
      </c>
      <c r="AI320" s="74">
        <f t="shared" si="1723"/>
        <v>45.905514529411981</v>
      </c>
      <c r="AJ320" s="74">
        <f t="shared" si="1723"/>
        <v>44.79359047040154</v>
      </c>
      <c r="AK320" s="74">
        <f t="shared" si="1723"/>
        <v>18.142172672875468</v>
      </c>
      <c r="AL320" s="74">
        <f>AF320/AR320</f>
        <v>28.558647842969922</v>
      </c>
      <c r="AM320" s="74">
        <f>(D320/AO320+E320/AP320+F320/AQ320+G320/AR320)/T320</f>
        <v>31.589496758062083</v>
      </c>
      <c r="AO320" s="118">
        <f>Northeast!V320</f>
        <v>0.93365053538620413</v>
      </c>
      <c r="AP320" s="118">
        <f>Midwest!V320</f>
        <v>0.98017257126699586</v>
      </c>
      <c r="AQ320" s="118">
        <f>South!V321</f>
        <v>0.93384982179652465</v>
      </c>
      <c r="AR320" s="118">
        <f>West!V321</f>
        <v>1.0387698306991533</v>
      </c>
      <c r="AS320" s="118">
        <f>AG320/AM320</f>
        <v>0.96861777615169031</v>
      </c>
      <c r="AU320" s="124">
        <f t="shared" si="1724"/>
        <v>1909.4515921333571</v>
      </c>
      <c r="AV320" s="124">
        <f t="shared" si="1724"/>
        <v>1888.901348195096</v>
      </c>
      <c r="AW320" s="124">
        <f t="shared" si="1724"/>
        <v>1867.5811174079522</v>
      </c>
      <c r="AX320" s="124">
        <f t="shared" si="1724"/>
        <v>1738.7725696962389</v>
      </c>
      <c r="AY320" s="124">
        <f t="shared" si="1724"/>
        <v>1851.2380338172243</v>
      </c>
      <c r="BB320" s="71">
        <f t="shared" si="1474"/>
        <v>0.72669830927487211</v>
      </c>
      <c r="BC320" s="71">
        <f t="shared" si="1475"/>
        <v>0.65278003109861882</v>
      </c>
      <c r="BD320" s="71">
        <f t="shared" si="1476"/>
        <v>0.51236233507450046</v>
      </c>
      <c r="BE320" s="71">
        <f t="shared" si="1477"/>
        <v>0.64472301396572229</v>
      </c>
      <c r="BF320" s="71"/>
      <c r="BG320" s="71">
        <f t="shared" si="1654"/>
        <v>0.77401358253769126</v>
      </c>
      <c r="BH320" s="71">
        <f t="shared" si="1655"/>
        <v>0.74408603801003637</v>
      </c>
      <c r="BI320" s="71">
        <f t="shared" si="1656"/>
        <v>0.58568546534762711</v>
      </c>
      <c r="BJ320" s="71">
        <f t="shared" si="1657"/>
        <v>0.76645932721826526</v>
      </c>
      <c r="BK320" s="71"/>
      <c r="BL320" s="71">
        <f t="shared" si="1725"/>
        <v>0.77401358253769137</v>
      </c>
      <c r="BM320" s="71">
        <f t="shared" si="1725"/>
        <v>0.74408603801003625</v>
      </c>
      <c r="BN320" s="71">
        <f t="shared" si="1725"/>
        <v>0.58568546534762722</v>
      </c>
      <c r="BO320" s="71">
        <f t="shared" si="1725"/>
        <v>0.76645932721826537</v>
      </c>
      <c r="BP320" s="71">
        <f>CF320*CK320*CP320</f>
        <v>1.1329126795649183</v>
      </c>
      <c r="BQ320" s="147">
        <f>Northeast!AK320</f>
        <v>0.73087074910178662</v>
      </c>
      <c r="BR320" s="147">
        <f>Midwest!AK320</f>
        <v>0.66304488861255995</v>
      </c>
      <c r="BS320" s="147">
        <f>South!AK321</f>
        <v>0.50659996175660948</v>
      </c>
      <c r="BT320" s="147">
        <f>West!AK321</f>
        <v>0.64690062296205009</v>
      </c>
      <c r="BU320" s="72"/>
      <c r="BV320" s="147">
        <f>Northeast!AH320</f>
        <v>0.9942911385740334</v>
      </c>
      <c r="BW320" s="147">
        <f>Midwest!AH320</f>
        <v>0.98451860848302353</v>
      </c>
      <c r="BX320" s="147">
        <f>South!AH321</f>
        <v>1.0113746027494954</v>
      </c>
      <c r="BY320" s="147">
        <f>West!AH321</f>
        <v>0.99663378126557223</v>
      </c>
      <c r="CA320" s="147">
        <f>Northeast!AI320</f>
        <v>1.1540674912633553</v>
      </c>
      <c r="CB320" s="147">
        <f>Midwest!AI320</f>
        <v>1.2048996006553594</v>
      </c>
      <c r="CC320" s="147">
        <f>South!AI321</f>
        <v>1.2613921688487966</v>
      </c>
      <c r="CD320" s="147">
        <f>West!AI321</f>
        <v>1.2486146984029181</v>
      </c>
      <c r="CF320" s="147">
        <f>Northeast!AJ320</f>
        <v>0.92291822985271721</v>
      </c>
      <c r="CG320" s="147">
        <f>Midwest!AJ320</f>
        <v>0.94603114518325859</v>
      </c>
      <c r="CH320" s="147">
        <f>South!AJ321</f>
        <v>0.9062272555567068</v>
      </c>
      <c r="CI320" s="147">
        <f>West!AJ321</f>
        <v>0.95211081331980973</v>
      </c>
      <c r="CJ320" s="242"/>
      <c r="CK320" s="73">
        <f t="shared" si="1478"/>
        <v>1.3149573088420272</v>
      </c>
      <c r="CL320" s="73">
        <f t="shared" si="1479"/>
        <v>0.69027766501878163</v>
      </c>
      <c r="CM320" s="73">
        <f>FC320</f>
        <v>0.95749225557861606</v>
      </c>
      <c r="CN320" s="73">
        <f>FG320</f>
        <v>0.99511717095042307</v>
      </c>
      <c r="CO320" s="73">
        <f>FK320</f>
        <v>1.2100645667549597</v>
      </c>
      <c r="CP320" s="73">
        <f>FO320</f>
        <v>0.93351555665935648</v>
      </c>
      <c r="CQ320" s="73">
        <f>EY320</f>
        <v>0.64133394543524147</v>
      </c>
      <c r="CR320" s="73">
        <f>CK320*CM320*CN320*CO320*CP320*CQ320</f>
        <v>0.90768566074685508</v>
      </c>
      <c r="CS320" s="73">
        <f>CK320*CL320</f>
        <v>0.90768566074685542</v>
      </c>
      <c r="CT320" s="73"/>
      <c r="CU320" s="73">
        <f>CM320*CN320*CO320*CP320</f>
        <v>1.0763154982391026</v>
      </c>
      <c r="CV320" s="533">
        <f>CM320*CN320*CP320</f>
        <v>0.8894694777531309</v>
      </c>
      <c r="CW320" s="71">
        <f t="shared" si="1523"/>
        <v>0.77605548282834436</v>
      </c>
      <c r="CX320" s="53"/>
      <c r="CZ320" s="71">
        <f t="shared" si="1716"/>
        <v>0.2619675598596356</v>
      </c>
      <c r="DA320" s="71">
        <f t="shared" si="1716"/>
        <v>0.32708684163212676</v>
      </c>
      <c r="DB320" s="71">
        <f t="shared" si="1716"/>
        <v>0.2080601478745526</v>
      </c>
      <c r="DC320" s="71">
        <f t="shared" si="1716"/>
        <v>0.20288545063368515</v>
      </c>
      <c r="DE320" s="71">
        <f t="shared" si="1707"/>
        <v>0.26122934737768722</v>
      </c>
      <c r="DF320" s="71">
        <f t="shared" si="1707"/>
        <v>0.3231410081947455</v>
      </c>
      <c r="DG320" s="71">
        <f t="shared" si="1707"/>
        <v>0.21828623398433497</v>
      </c>
      <c r="DH320" s="71">
        <f t="shared" si="1707"/>
        <v>0.19710653631639333</v>
      </c>
      <c r="DI320" s="71">
        <f>SUM(DE320:DH320)</f>
        <v>0.99976312587316096</v>
      </c>
      <c r="DK320" s="71">
        <f t="shared" si="1717"/>
        <v>0.2612912405121342</v>
      </c>
      <c r="DL320" s="71">
        <f t="shared" si="1717"/>
        <v>0.32321757007443591</v>
      </c>
      <c r="DM320" s="71">
        <f t="shared" si="1717"/>
        <v>0.21833795259621203</v>
      </c>
      <c r="DN320" s="71">
        <f t="shared" si="1717"/>
        <v>0.19715323681721789</v>
      </c>
      <c r="DQ320" s="71">
        <f t="shared" si="1709"/>
        <v>-1.8734482490345712E-2</v>
      </c>
      <c r="DR320" s="71">
        <f t="shared" si="1709"/>
        <v>-3.5553902554901697E-3</v>
      </c>
      <c r="DS320" s="71">
        <f t="shared" si="1709"/>
        <v>3.2648895290099782E-2</v>
      </c>
      <c r="DT320" s="71">
        <f t="shared" si="1709"/>
        <v>-2.0937944518614082E-2</v>
      </c>
      <c r="DV320" s="71">
        <f t="shared" si="1718"/>
        <v>0.18132056289510873</v>
      </c>
      <c r="DW320" s="71">
        <f t="shared" si="1718"/>
        <v>0.22340494558326054</v>
      </c>
      <c r="DX320" s="71">
        <f t="shared" si="1718"/>
        <v>0.3724778903234105</v>
      </c>
      <c r="DY320" s="71">
        <f t="shared" si="1718"/>
        <v>0.2227966011982202</v>
      </c>
      <c r="DZ320" s="71"/>
      <c r="EA320" s="71">
        <f>SUM(DV320:DY320)</f>
        <v>1</v>
      </c>
      <c r="EB320" s="71">
        <f t="shared" si="1711"/>
        <v>-5.5837824860314493E-3</v>
      </c>
      <c r="EC320" s="71">
        <f t="shared" si="1711"/>
        <v>-5.3484688186693522E-3</v>
      </c>
      <c r="ED320" s="71">
        <f t="shared" si="1711"/>
        <v>1.4135602281484785E-3</v>
      </c>
      <c r="EE320" s="71">
        <f t="shared" si="1711"/>
        <v>7.6017092575763369E-3</v>
      </c>
      <c r="EG320" s="71">
        <f t="shared" si="1712"/>
        <v>1.2787625172694876E-3</v>
      </c>
      <c r="EH320" s="71">
        <f t="shared" si="1712"/>
        <v>6.3007598930745899E-4</v>
      </c>
      <c r="EI320" s="71">
        <f t="shared" si="1712"/>
        <v>-4.4665938409667636E-4</v>
      </c>
      <c r="EJ320" s="71">
        <f t="shared" si="1712"/>
        <v>-4.1228974903324166E-4</v>
      </c>
      <c r="EL320" s="71">
        <f t="shared" si="1713"/>
        <v>-3.0507101514090371E-3</v>
      </c>
      <c r="EM320" s="71">
        <f t="shared" si="1713"/>
        <v>9.0764948636159982E-4</v>
      </c>
      <c r="EN320" s="71">
        <f t="shared" si="1713"/>
        <v>4.2147702558438015E-3</v>
      </c>
      <c r="EO320" s="71">
        <f t="shared" si="1713"/>
        <v>4.5293298647147906E-3</v>
      </c>
      <c r="EQ320" s="71">
        <f t="shared" si="1714"/>
        <v>-1.6906817913705679E-3</v>
      </c>
      <c r="ER320" s="71">
        <f t="shared" si="1714"/>
        <v>-1.7381390451873741E-3</v>
      </c>
      <c r="ES320" s="71">
        <f t="shared" si="1714"/>
        <v>-0.16646269233136074</v>
      </c>
      <c r="ET320" s="71">
        <f t="shared" si="1714"/>
        <v>3.3867157210919561E-2</v>
      </c>
      <c r="EW320" s="71">
        <f>EXP(SUMPRODUCT($DK320:$DN320,DQ320:DT320))</f>
        <v>0.9969608163460244</v>
      </c>
      <c r="EX320" s="71">
        <f>IF(ISERR(EW320),EX319,EW320*EX319)</f>
        <v>0.38748557519510118</v>
      </c>
      <c r="EY320" s="71">
        <f t="shared" si="1484"/>
        <v>0.64133394543524147</v>
      </c>
      <c r="EZ320" s="71"/>
      <c r="FA320" s="71">
        <f>EXP(SUMPRODUCT($DK320:$DN320,EB320:EE320))</f>
        <v>0.99862057516611713</v>
      </c>
      <c r="FB320" s="71">
        <f>IF(ISERR(FA320),FB319,FA320*FB319)</f>
        <v>0.9267244153189852</v>
      </c>
      <c r="FC320" s="71">
        <f t="shared" si="1485"/>
        <v>0.95749225557861606</v>
      </c>
      <c r="FE320" s="71">
        <f>EXP(SUMPRODUCT($DK320:$DN320,EG320:EJ320))</f>
        <v>1.0003590385596439</v>
      </c>
      <c r="FF320" s="71">
        <f>IF(ISERR(FE320),FF319,FE320*FF319)</f>
        <v>0.99333378957395391</v>
      </c>
      <c r="FG320" s="71">
        <f t="shared" si="1486"/>
        <v>0.99511717095042307</v>
      </c>
      <c r="FI320" s="71">
        <f>EXP(SUMPRODUCT($DK320:$DN320,EL320:EO320))</f>
        <v>1.0013103184914225</v>
      </c>
      <c r="FJ320" s="71">
        <f>IF(ISERR(FI320),FJ319,FI320*FJ319)</f>
        <v>1.2778613634755496</v>
      </c>
      <c r="FK320" s="71">
        <f t="shared" si="1487"/>
        <v>1.2100645667549597</v>
      </c>
      <c r="FM320" s="71">
        <f>EXP(SUMPRODUCT($DK320:$DN320,EQ320:ET320))</f>
        <v>0.96979394180276479</v>
      </c>
      <c r="FN320" s="71">
        <f>IF(ISERR(FM320),FN319,FM320*FN319)</f>
        <v>0.95146359324903584</v>
      </c>
      <c r="FO320" s="71">
        <f t="shared" si="1488"/>
        <v>0.93351555665935648</v>
      </c>
      <c r="FQ320" s="238"/>
      <c r="GB320" s="118">
        <f t="shared" si="1570"/>
        <v>0.26880825698853983</v>
      </c>
      <c r="GC320" s="118">
        <f t="shared" si="1567"/>
        <v>0.33056268842198006</v>
      </c>
      <c r="GD320" s="118">
        <f t="shared" si="1568"/>
        <v>0.20893824043769041</v>
      </c>
      <c r="GE320" s="118">
        <f t="shared" si="1569"/>
        <v>0.19169081415178962</v>
      </c>
    </row>
    <row r="321" spans="1:187" x14ac:dyDescent="0.2">
      <c r="A321" s="75" t="s">
        <v>79</v>
      </c>
      <c r="B321" s="50">
        <f t="shared" si="1576"/>
        <v>2012</v>
      </c>
      <c r="D321" s="79">
        <f>Northeast!D321</f>
        <v>1541.4839999999999</v>
      </c>
      <c r="E321" s="79">
        <f>Midwest!D321</f>
        <v>1804.9010000000001</v>
      </c>
      <c r="F321" s="79">
        <f>South!D322</f>
        <v>1137.1220000000001</v>
      </c>
      <c r="G321" s="79">
        <f>West!D322</f>
        <v>1195.6079999999999</v>
      </c>
      <c r="H321" s="79">
        <f t="shared" si="1715"/>
        <v>5679.1150000000007</v>
      </c>
      <c r="I321" s="118">
        <f t="shared" ref="I321:I327" si="1726">F317/H317</f>
        <v>0.1988351447666197</v>
      </c>
      <c r="J321" s="321">
        <f t="shared" si="1719"/>
        <v>20848.143145599865</v>
      </c>
      <c r="K321" s="321">
        <f t="shared" si="1719"/>
        <v>25689.095835903565</v>
      </c>
      <c r="L321" s="321">
        <f t="shared" si="1719"/>
        <v>42730.479131154214</v>
      </c>
      <c r="M321" s="321">
        <f t="shared" si="1719"/>
        <v>25616.777463715254</v>
      </c>
      <c r="N321" s="321">
        <f>SUM(J321:M321)</f>
        <v>114884.49557637289</v>
      </c>
      <c r="P321" s="84">
        <f t="shared" si="1720"/>
        <v>39.805597917327454</v>
      </c>
      <c r="Q321" s="84">
        <f t="shared" si="1720"/>
        <v>48.643679807115575</v>
      </c>
      <c r="R321" s="84">
        <f t="shared" si="1720"/>
        <v>80.185945824416351</v>
      </c>
      <c r="S321" s="84">
        <f t="shared" si="1720"/>
        <v>44.729438644819687</v>
      </c>
      <c r="T321" s="79">
        <f>SUM(P321:S321)</f>
        <v>213.36466219367904</v>
      </c>
      <c r="V321" s="345">
        <f>D321/J321*1000</f>
        <v>73.93867114373397</v>
      </c>
      <c r="W321" s="84">
        <f>E321/K321*1000</f>
        <v>70.25942102163971</v>
      </c>
      <c r="X321" s="84">
        <f>F321/L321*1000</f>
        <v>26.611496597306811</v>
      </c>
      <c r="Y321" s="84">
        <f>G321/M321*1000</f>
        <v>46.67284952970811</v>
      </c>
      <c r="Z321" s="84">
        <f>H321/N321*1000</f>
        <v>49.433258783163126</v>
      </c>
      <c r="AA321" s="71"/>
      <c r="AC321" s="84">
        <f t="shared" ref="AC321:AG321" si="1727">D321/P321</f>
        <v>38.725307008363991</v>
      </c>
      <c r="AD321" s="84">
        <f t="shared" si="1727"/>
        <v>37.104532534481081</v>
      </c>
      <c r="AE321" s="84">
        <f t="shared" si="1727"/>
        <v>14.181063630401804</v>
      </c>
      <c r="AF321" s="84">
        <f t="shared" si="1727"/>
        <v>26.729778781573611</v>
      </c>
      <c r="AG321" s="84">
        <f t="shared" si="1727"/>
        <v>26.616942757113438</v>
      </c>
      <c r="AI321" s="74">
        <f t="shared" ref="AI321:AK321" si="1728">AC321/AO321</f>
        <v>45.57077901497825</v>
      </c>
      <c r="AJ321" s="74">
        <f t="shared" si="1728"/>
        <v>43.864839065700899</v>
      </c>
      <c r="AK321" s="74">
        <f t="shared" si="1728"/>
        <v>17.635910705405145</v>
      </c>
      <c r="AL321" s="74">
        <f>AF321/AR321</f>
        <v>27.985150061663987</v>
      </c>
      <c r="AM321" s="74">
        <f>(D321/AO321+E321/AP321+F321/AQ321+G321/AR321)/T321</f>
        <v>30.99684576439331</v>
      </c>
      <c r="AO321" s="118">
        <f>Northeast!V321</f>
        <v>0.84978373961164277</v>
      </c>
      <c r="AP321" s="118">
        <f>Midwest!V321</f>
        <v>0.84588324783104285</v>
      </c>
      <c r="AQ321" s="118">
        <f>South!V322</f>
        <v>0.80410157815414196</v>
      </c>
      <c r="AR321" s="118">
        <f>West!V322</f>
        <v>0.95514152050911916</v>
      </c>
      <c r="AS321" s="118">
        <f>AG321/AM321</f>
        <v>0.8586984288475199</v>
      </c>
      <c r="AU321" s="124">
        <f t="shared" si="1724"/>
        <v>1909.3114259304518</v>
      </c>
      <c r="AV321" s="124">
        <f t="shared" si="1724"/>
        <v>1893.5535963523578</v>
      </c>
      <c r="AW321" s="124">
        <f t="shared" si="1724"/>
        <v>1876.5515260968339</v>
      </c>
      <c r="AX321" s="124">
        <f t="shared" si="1724"/>
        <v>1746.0993564930818</v>
      </c>
      <c r="AY321" s="124">
        <f t="shared" si="1724"/>
        <v>1857.2102451530418</v>
      </c>
      <c r="BB321" s="71">
        <f t="shared" si="1474"/>
        <v>0.721399343891587</v>
      </c>
      <c r="BC321" s="71">
        <f t="shared" si="1475"/>
        <v>0.63924527390508734</v>
      </c>
      <c r="BD321" s="71">
        <f t="shared" si="1476"/>
        <v>0.49806473310093302</v>
      </c>
      <c r="BE321" s="71">
        <f t="shared" si="1477"/>
        <v>0.63177606983519907</v>
      </c>
      <c r="BF321" s="71"/>
      <c r="BG321" s="71"/>
      <c r="BH321" s="71"/>
      <c r="BI321" s="71"/>
      <c r="BJ321" s="71"/>
      <c r="BK321" s="71"/>
      <c r="BL321" s="71"/>
      <c r="BM321" s="71"/>
      <c r="BN321" s="71"/>
      <c r="BO321" s="71"/>
      <c r="BP321" s="71"/>
      <c r="BQ321" s="147">
        <f>Northeast!AK321</f>
        <v>0.72570180347413582</v>
      </c>
      <c r="BR321" s="147">
        <f>Midwest!AK321</f>
        <v>0.64943355245408829</v>
      </c>
      <c r="BS321" s="147">
        <f>South!AK322</f>
        <v>0.49264262734236297</v>
      </c>
      <c r="BT321" s="147">
        <f>West!AK322</f>
        <v>0.63411227073758047</v>
      </c>
      <c r="BU321" s="72"/>
      <c r="BV321" s="147">
        <f>Northeast!AH321</f>
        <v>0.99407131198799292</v>
      </c>
      <c r="BW321" s="147">
        <f>Midwest!AH321</f>
        <v>0.9843120539268394</v>
      </c>
      <c r="BX321" s="147">
        <f>South!AH322</f>
        <v>1.0110061644235304</v>
      </c>
      <c r="BY321" s="147">
        <f>West!AH322</f>
        <v>0.99631579294363104</v>
      </c>
      <c r="CA321" s="147">
        <f>Northeast!AI321</f>
        <v>1.1539827751810974</v>
      </c>
      <c r="CB321" s="147">
        <f>Midwest!AI321</f>
        <v>1.2078671944644224</v>
      </c>
      <c r="CC321" s="147">
        <f>South!AI322</f>
        <v>1.26745091680146</v>
      </c>
      <c r="CD321" s="147">
        <f>West!AI322</f>
        <v>1.2538760729185057</v>
      </c>
      <c r="CF321" s="147">
        <f>Northeast!AJ321</f>
        <v>0.84001548223349143</v>
      </c>
      <c r="CG321" s="147">
        <f>Midwest!AJ321</f>
        <v>0.81641939500769301</v>
      </c>
      <c r="CH321" s="147">
        <f>South!AJ322</f>
        <v>0.78031686610764284</v>
      </c>
      <c r="CI321" s="147">
        <f>West!AJ322</f>
        <v>0.87545916626725384</v>
      </c>
      <c r="CJ321" s="242"/>
      <c r="CK321" s="73">
        <f t="shared" si="1478"/>
        <v>1.3228810323994631</v>
      </c>
      <c r="CL321" s="73">
        <f t="shared" si="1479"/>
        <v>0.60240096104901053</v>
      </c>
      <c r="CM321" s="73">
        <f t="shared" ref="CM321:CM322" si="1729">FC321</f>
        <v>0.95786454521976583</v>
      </c>
      <c r="CN321" s="73">
        <f t="shared" ref="CN321:CN322" si="1730">FG321</f>
        <v>0.99485153744498467</v>
      </c>
      <c r="CO321" s="73">
        <f t="shared" ref="CO321:CO322" si="1731">FK321</f>
        <v>1.2132402996076765</v>
      </c>
      <c r="CP321" s="73">
        <f t="shared" ref="CP321:CP322" si="1732">FO321</f>
        <v>0.8275387580935275</v>
      </c>
      <c r="CQ321" s="73">
        <f t="shared" ref="CQ321:CQ322" si="1733">EY321</f>
        <v>0.62963391240874522</v>
      </c>
      <c r="CR321" s="73">
        <f t="shared" ref="CR321:CR322" si="1734">CK321*CM321*CN321*CO321*CP321*CQ321</f>
        <v>0.79690480527094332</v>
      </c>
      <c r="CS321" s="73">
        <f t="shared" ref="CS321:CS322" si="1735">CK321*CL321</f>
        <v>0.79690480527094376</v>
      </c>
      <c r="CT321" s="73"/>
      <c r="CU321" s="73">
        <f t="shared" ref="CU321:CU322" si="1736">CM321*CN321*CO321*CP321</f>
        <v>0.9567479596904942</v>
      </c>
      <c r="CV321" s="533">
        <f t="shared" ref="CV321:CV322" si="1737">CM321*CN321*CP321</f>
        <v>0.78858900417326727</v>
      </c>
      <c r="CW321" s="71">
        <f t="shared" ref="CW321:CW322" si="1738">CQ321*CO321</f>
        <v>0.76389723653393959</v>
      </c>
      <c r="CX321" s="53"/>
      <c r="CZ321" s="71">
        <f t="shared" ref="CZ321:CZ322" si="1739">D321/$H321</f>
        <v>0.27143031968889514</v>
      </c>
      <c r="DA321" s="71">
        <f t="shared" ref="DA321:DA322" si="1740">E321/$H321</f>
        <v>0.31781377908353675</v>
      </c>
      <c r="DB321" s="71">
        <f t="shared" ref="DB321:DB322" si="1741">F321/$H321</f>
        <v>0.20022873282192735</v>
      </c>
      <c r="DC321" s="71">
        <f t="shared" ref="DC321:DC322" si="1742">G321/$H321</f>
        <v>0.21052716840564062</v>
      </c>
      <c r="DE321" s="71">
        <f t="shared" ref="DE321:DE322" si="1743">(CZ321-CZ320)/LN(CZ321/CZ320)</f>
        <v>0.26667095836695087</v>
      </c>
      <c r="DF321" s="71">
        <f t="shared" ref="DF321:DF322" si="1744">(DA321-DA320)/LN(DA321/DA320)</f>
        <v>0.32242808615050239</v>
      </c>
      <c r="DG321" s="71">
        <f t="shared" ref="DG321:DG322" si="1745">(DB321-DB320)/LN(DB321/DB320)</f>
        <v>0.20411940207959095</v>
      </c>
      <c r="DH321" s="71">
        <f t="shared" ref="DH321:DH322" si="1746">(DC321-DC320)/LN(DC321/DC320)</f>
        <v>0.20668276517622128</v>
      </c>
      <c r="DI321" s="71">
        <f t="shared" ref="DI321:DI322" si="1747">SUM(DE321:DH321)</f>
        <v>0.99990121177326552</v>
      </c>
      <c r="DK321" s="71">
        <f t="shared" ref="DK321:DK322" si="1748">DE321/$DI321</f>
        <v>0.26669730492077887</v>
      </c>
      <c r="DL321" s="71">
        <f t="shared" ref="DL321:DL322" si="1749">DF321/$DI321</f>
        <v>0.32245994139630585</v>
      </c>
      <c r="DM321" s="71">
        <f t="shared" ref="DM321:DM322" si="1750">DG321/$DI321</f>
        <v>0.20413956866558577</v>
      </c>
      <c r="DN321" s="71">
        <f t="shared" ref="DN321:DN322" si="1751">DH321/$DI321</f>
        <v>0.20670318501732951</v>
      </c>
      <c r="DQ321" s="71">
        <f t="shared" ref="DQ321:DQ322" si="1752">LN(BQ321/BQ320)</f>
        <v>-7.0974388700486384E-3</v>
      </c>
      <c r="DR321" s="71">
        <f t="shared" ref="DR321:DR322" si="1753">LN(BR321/BR320)</f>
        <v>-2.074216800526614E-2</v>
      </c>
      <c r="DS321" s="71">
        <f t="shared" ref="DS321:DS322" si="1754">LN(BS321/BS320)</f>
        <v>-2.7937644726022167E-2</v>
      </c>
      <c r="DT321" s="71">
        <f t="shared" ref="DT321:DT322" si="1755">LN(BT321/BT320)</f>
        <v>-1.9966664103226159E-2</v>
      </c>
      <c r="DV321" s="71">
        <f t="shared" ref="DV321:DV322" si="1756">J321/$N321</f>
        <v>0.18147046771633724</v>
      </c>
      <c r="DW321" s="71">
        <f t="shared" ref="DW321:DW322" si="1757">K321/$N321</f>
        <v>0.22360803089243642</v>
      </c>
      <c r="DX321" s="71">
        <f t="shared" ref="DX321:DX322" si="1758">L321/$N321</f>
        <v>0.37194295815789913</v>
      </c>
      <c r="DY321" s="71">
        <f t="shared" ref="DY321:DY322" si="1759">M321/$N321</f>
        <v>0.22297854323332722</v>
      </c>
      <c r="DZ321" s="71"/>
      <c r="EA321" s="71">
        <f t="shared" ref="EA321:EA322" si="1760">SUM(DV321:DY321)</f>
        <v>1</v>
      </c>
      <c r="EB321" s="71">
        <f t="shared" ref="EB321:EB322" si="1761">LN(DV321/DV320)</f>
        <v>8.2639766207616547E-4</v>
      </c>
      <c r="EC321" s="71">
        <f t="shared" ref="EC321:EC322" si="1762">LN(DW321/DW320)</f>
        <v>9.0863278623139513E-4</v>
      </c>
      <c r="ED321" s="71">
        <f t="shared" ref="ED321:ED322" si="1763">LN(DX321/DX320)</f>
        <v>-1.4371769911519703E-3</v>
      </c>
      <c r="EE321" s="71">
        <f t="shared" ref="EE321:EE322" si="1764">LN(DY321/DY320)</f>
        <v>8.1629515455355537E-4</v>
      </c>
      <c r="EG321" s="71">
        <f t="shared" ref="EG321:EG322" si="1765">LN(BV321/BV320)</f>
        <v>-2.2111319480410237E-4</v>
      </c>
      <c r="EH321" s="71">
        <f t="shared" ref="EH321:EH322" si="1766">LN(BW321/BW320)</f>
        <v>-2.0982460389875986E-4</v>
      </c>
      <c r="EI321" s="71">
        <f t="shared" ref="EI321:EI322" si="1767">LN(BX321/BX320)</f>
        <v>-3.6436099079020643E-4</v>
      </c>
      <c r="EJ321" s="71">
        <f t="shared" ref="EJ321:EJ322" si="1768">LN(BY321/BY320)</f>
        <v>-3.1911326684309243E-4</v>
      </c>
      <c r="EL321" s="71">
        <f t="shared" ref="EL321:EL322" si="1769">LN(CA321/CA320)</f>
        <v>-7.3409217751990865E-5</v>
      </c>
      <c r="EM321" s="71">
        <f t="shared" ref="EM321:EM322" si="1770">LN(CB321/CB320)</f>
        <v>2.4599105984997676E-3</v>
      </c>
      <c r="EN321" s="71">
        <f t="shared" ref="EN321:EN322" si="1771">LN(CC321/CC320)</f>
        <v>4.7917243895106805E-3</v>
      </c>
      <c r="EO321" s="71">
        <f t="shared" ref="EO321:EO322" si="1772">LN(CD321/CD320)</f>
        <v>4.2049164202472818E-3</v>
      </c>
      <c r="EQ321" s="71">
        <f t="shared" ref="EQ321:EQ322" si="1773">LN(CF321/CF320)</f>
        <v>-9.4120315971656293E-2</v>
      </c>
      <c r="ER321" s="71">
        <f t="shared" ref="ER321:ER322" si="1774">LN(CG321/CG320)</f>
        <v>-0.14734730413680833</v>
      </c>
      <c r="ES321" s="71">
        <f t="shared" ref="ES321:ES322" si="1775">LN(CH321/CH320)</f>
        <v>-0.14959003274658433</v>
      </c>
      <c r="ET321" s="71">
        <f t="shared" ref="ET321:ET322" si="1776">LN(CI321/CI320)</f>
        <v>-8.3932918396600553E-2</v>
      </c>
      <c r="EW321" s="71">
        <f t="shared" ref="EW321:EW322" si="1777">EXP(SUMPRODUCT($DK321:$DN321,DQ321:DT321))</f>
        <v>0.98175672267190528</v>
      </c>
      <c r="EX321" s="71">
        <f t="shared" ref="EX321:EX322" si="1778">IF(ISERR(EW321),EX320,EW321*EX320)</f>
        <v>0.38041656838618065</v>
      </c>
      <c r="EY321" s="71">
        <f t="shared" si="1484"/>
        <v>0.62963391240874522</v>
      </c>
      <c r="EZ321" s="71"/>
      <c r="FA321" s="71">
        <f t="shared" ref="FA321:FA322" si="1779">EXP(SUMPRODUCT($DK321:$DN321,EB321:EE321))</f>
        <v>1.0003888173914521</v>
      </c>
      <c r="FB321" s="71">
        <f t="shared" ref="FB321:FB322" si="1780">IF(ISERR(FA321),FB320,FA321*FB320)</f>
        <v>0.92708474188874457</v>
      </c>
      <c r="FC321" s="71">
        <f t="shared" si="1485"/>
        <v>0.95786454521976583</v>
      </c>
      <c r="FE321" s="71">
        <f t="shared" ref="FE321:FE322" si="1781">EXP(SUMPRODUCT($DK321:$DN321,EG321:EJ321))</f>
        <v>0.99973306308724963</v>
      </c>
      <c r="FF321" s="71">
        <f t="shared" ref="FF321:FF322" si="1782">IF(ISERR(FE321),FF320,FE321*FF320)</f>
        <v>0.99306863211883445</v>
      </c>
      <c r="FG321" s="71">
        <f t="shared" si="1486"/>
        <v>0.99485153744498467</v>
      </c>
      <c r="FI321" s="71">
        <f t="shared" ref="FI321:FI322" si="1783">EXP(SUMPRODUCT($DK321:$DN321,EL321:EO321))</f>
        <v>1.0026244325633245</v>
      </c>
      <c r="FJ321" s="71">
        <f t="shared" ref="FJ321:FJ322" si="1784">IF(ISERR(FI321),FJ320,FI321*FJ320)</f>
        <v>1.281215024449269</v>
      </c>
      <c r="FK321" s="71">
        <f t="shared" si="1487"/>
        <v>1.2132402996076765</v>
      </c>
      <c r="FM321" s="71">
        <f t="shared" ref="FM321:FM322" si="1785">EXP(SUMPRODUCT($DK321:$DN321,EQ321:ET321))</f>
        <v>0.88647559453098612</v>
      </c>
      <c r="FN321" s="71">
        <f t="shared" ref="FN321:FN322" si="1786">IF(ISERR(FM321),FN320,FM321*FN320)</f>
        <v>0.84344925450002739</v>
      </c>
      <c r="FO321" s="71">
        <f t="shared" si="1488"/>
        <v>0.8275387580935275</v>
      </c>
      <c r="FQ321" s="238"/>
      <c r="GB321" s="118">
        <f t="shared" ref="GB321:GE322" si="1787">AVERAGE(CZ317:CZ321)</f>
        <v>0.26706388136801568</v>
      </c>
      <c r="GC321" s="118">
        <f t="shared" si="1787"/>
        <v>0.32785892556572194</v>
      </c>
      <c r="GD321" s="118">
        <f t="shared" si="1787"/>
        <v>0.20882663130200982</v>
      </c>
      <c r="GE321" s="118">
        <f t="shared" si="1787"/>
        <v>0.19625056176425257</v>
      </c>
    </row>
    <row r="322" spans="1:187" x14ac:dyDescent="0.2">
      <c r="A322" s="75" t="s">
        <v>79</v>
      </c>
      <c r="B322" s="50">
        <f t="shared" si="1576"/>
        <v>2013</v>
      </c>
      <c r="D322" s="79">
        <f>Northeast!D322</f>
        <v>1734.0820000000001</v>
      </c>
      <c r="E322" s="79">
        <f>Midwest!D322</f>
        <v>2258.1509999999998</v>
      </c>
      <c r="F322" s="79">
        <f>South!D323</f>
        <v>1393.366</v>
      </c>
      <c r="G322" s="79">
        <f>West!D323</f>
        <v>1300.8589999999999</v>
      </c>
      <c r="H322" s="79">
        <f t="shared" ref="H322" si="1788">SUM(D322:G322)</f>
        <v>6686.4580000000005</v>
      </c>
      <c r="I322" s="118">
        <f t="shared" si="1726"/>
        <v>0.20816710531016661</v>
      </c>
      <c r="J322" s="321">
        <f t="shared" si="1719"/>
        <v>21002.271610894564</v>
      </c>
      <c r="K322" s="321">
        <f t="shared" si="1719"/>
        <v>25881.156736193094</v>
      </c>
      <c r="L322" s="321">
        <f t="shared" si="1719"/>
        <v>42948.660139949687</v>
      </c>
      <c r="M322" s="321">
        <f t="shared" si="1719"/>
        <v>25805.957941595327</v>
      </c>
      <c r="N322" s="321">
        <f t="shared" ref="N322" si="1789">SUM(J322:M322)</f>
        <v>115638.04642863266</v>
      </c>
      <c r="P322" s="84">
        <f t="shared" si="1720"/>
        <v>40.121726396476959</v>
      </c>
      <c r="Q322" s="84">
        <f t="shared" si="1720"/>
        <v>49.171642986878524</v>
      </c>
      <c r="R322" s="84">
        <f t="shared" si="1720"/>
        <v>81.04051846122502</v>
      </c>
      <c r="S322" s="84">
        <f t="shared" si="1720"/>
        <v>45.281364349502027</v>
      </c>
      <c r="T322" s="79">
        <f t="shared" ref="T322" si="1790">SUM(P322:S322)</f>
        <v>215.61525219408253</v>
      </c>
      <c r="V322" s="345">
        <f t="shared" ref="V322" si="1791">D322/J322*1000</f>
        <v>82.566401964846264</v>
      </c>
      <c r="W322" s="84">
        <f t="shared" ref="W322" si="1792">E322/K322*1000</f>
        <v>87.250775651851924</v>
      </c>
      <c r="X322" s="84">
        <f t="shared" ref="X322" si="1793">F322/L322*1000</f>
        <v>32.442595309368649</v>
      </c>
      <c r="Y322" s="84">
        <f t="shared" ref="Y322" si="1794">G322/M322*1000</f>
        <v>50.409250567025481</v>
      </c>
      <c r="Z322" s="84">
        <f t="shared" ref="Z322" si="1795">H322/N322*1000</f>
        <v>57.822301625673212</v>
      </c>
      <c r="AA322" s="71"/>
      <c r="AC322" s="84">
        <f t="shared" ref="AC322" si="1796">D322/P322</f>
        <v>43.220523036921655</v>
      </c>
      <c r="AD322" s="84">
        <f t="shared" ref="AD322" si="1797">E322/Q322</f>
        <v>45.923846811516718</v>
      </c>
      <c r="AE322" s="84">
        <f t="shared" ref="AE322" si="1798">F322/R322</f>
        <v>17.193448739677986</v>
      </c>
      <c r="AF322" s="84">
        <f t="shared" ref="AF322" si="1799">G322/S322</f>
        <v>28.728352572581127</v>
      </c>
      <c r="AG322" s="84">
        <f t="shared" ref="AG322" si="1800">H322/T322</f>
        <v>31.011062213638279</v>
      </c>
      <c r="AI322" s="74">
        <f t="shared" ref="AI322" si="1801">AC322/AO322</f>
        <v>43.766667078824078</v>
      </c>
      <c r="AJ322" s="74">
        <f t="shared" ref="AJ322" si="1802">AD322/AP322</f>
        <v>43.570484080415383</v>
      </c>
      <c r="AK322" s="74">
        <f t="shared" ref="AK322" si="1803">AE322/AQ322</f>
        <v>17.098730540315621</v>
      </c>
      <c r="AL322" s="74">
        <f t="shared" ref="AL322" si="1804">AF322/AR322</f>
        <v>29.247443199079882</v>
      </c>
      <c r="AM322" s="74">
        <f t="shared" ref="AM322" si="1805">(D322/AO322+E322/AP322+F322/AQ322+G322/AR322)/T322</f>
        <v>30.649411775593133</v>
      </c>
      <c r="AO322" s="118">
        <f>Northeast!V322</f>
        <v>0.98752146146018349</v>
      </c>
      <c r="AP322" s="118">
        <f>Midwest!V322</f>
        <v>1.0540127744910495</v>
      </c>
      <c r="AQ322" s="118">
        <f>South!V323</f>
        <v>1.0055394872232788</v>
      </c>
      <c r="AR322" s="118">
        <f>West!V323</f>
        <v>0.98225176050551022</v>
      </c>
      <c r="AS322" s="118">
        <f t="shared" ref="AS322" si="1806">AG322/AM322</f>
        <v>1.0117995882169959</v>
      </c>
      <c r="AU322" s="124">
        <f t="shared" ref="AU322" si="1807">P322/J322*1000000</f>
        <v>1910.351753362932</v>
      </c>
      <c r="AV322" s="124">
        <f t="shared" ref="AV322" si="1808">Q322/K322*1000000</f>
        <v>1899.9012867966298</v>
      </c>
      <c r="AW322" s="124">
        <f t="shared" ref="AW322" si="1809">R322/L322*1000000</f>
        <v>1886.9161039518276</v>
      </c>
      <c r="AX322" s="124">
        <f t="shared" ref="AX322" si="1810">S322/M322*1000000</f>
        <v>1754.6864352791677</v>
      </c>
      <c r="AY322" s="124">
        <f t="shared" ref="AY322" si="1811">T322/N322*1000000</f>
        <v>1864.5701726477362</v>
      </c>
      <c r="BB322" s="71">
        <f t="shared" ref="BB322" si="1812">AI322/AI$329</f>
        <v>0.6928397011735894</v>
      </c>
      <c r="BC322" s="71">
        <f t="shared" ref="BC322" si="1813">AJ322/AJ$329</f>
        <v>0.63495561874614936</v>
      </c>
      <c r="BD322" s="71">
        <f t="shared" ref="BD322" si="1814">AK322/AK$329</f>
        <v>0.48289395456719797</v>
      </c>
      <c r="BE322" s="71">
        <f t="shared" ref="BE322" si="1815">AL322/AL$329</f>
        <v>0.66027284743257963</v>
      </c>
      <c r="BF322" s="71"/>
      <c r="BG322" s="71"/>
      <c r="BH322" s="71"/>
      <c r="BI322" s="71"/>
      <c r="BJ322" s="71"/>
      <c r="BK322" s="71"/>
      <c r="BL322" s="71"/>
      <c r="BM322" s="71"/>
      <c r="BN322" s="71"/>
      <c r="BO322" s="71"/>
      <c r="BP322" s="71"/>
      <c r="BQ322" s="147">
        <f>Northeast!AK322</f>
        <v>0.69716970795342104</v>
      </c>
      <c r="BR322" s="147">
        <f>Midwest!AK322</f>
        <v>0.64521763758948414</v>
      </c>
      <c r="BS322" s="147">
        <f>South!AK323</f>
        <v>0.4778143284650101</v>
      </c>
      <c r="BT322" s="147">
        <f>West!AK323</f>
        <v>0.66293408031781142</v>
      </c>
      <c r="BU322" s="72"/>
      <c r="BV322" s="147">
        <f>Northeast!AH322</f>
        <v>0.99378916391456151</v>
      </c>
      <c r="BW322" s="147">
        <f>Midwest!AH322</f>
        <v>0.98409525988521762</v>
      </c>
      <c r="BX322" s="147">
        <f>South!AH323</f>
        <v>1.010630962278813</v>
      </c>
      <c r="BY322" s="147">
        <f>West!AH323</f>
        <v>0.99598567494982904</v>
      </c>
      <c r="CA322" s="147">
        <f>Northeast!AI322</f>
        <v>1.1546115463293376</v>
      </c>
      <c r="CB322" s="147">
        <f>Midwest!AI322</f>
        <v>1.2119162834698887</v>
      </c>
      <c r="CC322" s="147">
        <f>South!AI323</f>
        <v>1.2744513074232384</v>
      </c>
      <c r="CD322" s="147">
        <f>West!AI323</f>
        <v>1.2600424646453567</v>
      </c>
      <c r="CF322" s="147">
        <f>Northeast!AJ322</f>
        <v>0.97616991005676446</v>
      </c>
      <c r="CG322" s="147">
        <f>Midwest!AJ322</f>
        <v>1.017299342299119</v>
      </c>
      <c r="CH322" s="147">
        <f>South!AJ323</f>
        <v>0.97579639529962947</v>
      </c>
      <c r="CI322" s="147">
        <f>West!AJ323</f>
        <v>0.9003077437763698</v>
      </c>
      <c r="CJ322" s="242"/>
      <c r="CK322" s="73">
        <f t="shared" si="1478"/>
        <v>1.3315580790662189</v>
      </c>
      <c r="CL322" s="73">
        <f t="shared" si="1479"/>
        <v>0.70463107079711873</v>
      </c>
      <c r="CM322" s="73">
        <f t="shared" si="1729"/>
        <v>0.95823731450617522</v>
      </c>
      <c r="CN322" s="73">
        <f t="shared" si="1730"/>
        <v>0.99456258382164642</v>
      </c>
      <c r="CO322" s="73">
        <f t="shared" si="1731"/>
        <v>1.2173240589704104</v>
      </c>
      <c r="CP322" s="73">
        <f t="shared" si="1732"/>
        <v>0.97435224648789487</v>
      </c>
      <c r="CQ322" s="73">
        <f t="shared" si="1733"/>
        <v>0.62335349379090332</v>
      </c>
      <c r="CR322" s="73">
        <f t="shared" si="1734"/>
        <v>0.93825719508098371</v>
      </c>
      <c r="CS322" s="73">
        <f t="shared" si="1735"/>
        <v>0.93825719508098437</v>
      </c>
      <c r="CT322" s="73"/>
      <c r="CU322" s="73">
        <f t="shared" si="1736"/>
        <v>1.1303876176452115</v>
      </c>
      <c r="CV322" s="533">
        <f t="shared" si="1737"/>
        <v>0.92858397837078133</v>
      </c>
      <c r="CW322" s="71">
        <f t="shared" si="1738"/>
        <v>0.75882320523492897</v>
      </c>
      <c r="CX322" s="53"/>
      <c r="CZ322" s="71">
        <f t="shared" si="1739"/>
        <v>0.25934239024607647</v>
      </c>
      <c r="DA322" s="71">
        <f t="shared" si="1740"/>
        <v>0.3377200604565227</v>
      </c>
      <c r="DB322" s="71">
        <f t="shared" si="1741"/>
        <v>0.20838626369895688</v>
      </c>
      <c r="DC322" s="71">
        <f t="shared" si="1742"/>
        <v>0.19455128559844387</v>
      </c>
      <c r="DE322" s="71">
        <f t="shared" si="1743"/>
        <v>0.26534046644475839</v>
      </c>
      <c r="DF322" s="71">
        <f t="shared" si="1744"/>
        <v>0.3276661475693986</v>
      </c>
      <c r="DG322" s="71">
        <f t="shared" si="1745"/>
        <v>0.20428035274669967</v>
      </c>
      <c r="DH322" s="71">
        <f t="shared" si="1746"/>
        <v>0.20243417131069907</v>
      </c>
      <c r="DI322" s="71">
        <f t="shared" si="1747"/>
        <v>0.99972113807155571</v>
      </c>
      <c r="DK322" s="71">
        <f t="shared" si="1748"/>
        <v>0.26541448043861054</v>
      </c>
      <c r="DL322" s="71">
        <f t="shared" si="1749"/>
        <v>0.32775754667092544</v>
      </c>
      <c r="DM322" s="71">
        <f t="shared" si="1750"/>
        <v>0.20433733464989332</v>
      </c>
      <c r="DN322" s="71">
        <f t="shared" si="1751"/>
        <v>0.20249063824057076</v>
      </c>
      <c r="DQ322" s="71">
        <f t="shared" si="1752"/>
        <v>-4.0110326874946353E-2</v>
      </c>
      <c r="DR322" s="71">
        <f t="shared" si="1753"/>
        <v>-6.5128426857567505E-3</v>
      </c>
      <c r="DS322" s="71">
        <f t="shared" si="1754"/>
        <v>-3.0561794493499075E-2</v>
      </c>
      <c r="DT322" s="71">
        <f t="shared" si="1755"/>
        <v>4.4449536932271438E-2</v>
      </c>
      <c r="DV322" s="71">
        <f t="shared" si="1756"/>
        <v>0.18162077499170098</v>
      </c>
      <c r="DW322" s="71">
        <f t="shared" si="1757"/>
        <v>0.22381177765888621</v>
      </c>
      <c r="DX322" s="71">
        <f t="shared" si="1758"/>
        <v>0.37140596426848099</v>
      </c>
      <c r="DY322" s="71">
        <f t="shared" si="1759"/>
        <v>0.22316148308093192</v>
      </c>
      <c r="DZ322" s="71"/>
      <c r="EA322" s="71">
        <f t="shared" si="1760"/>
        <v>1</v>
      </c>
      <c r="EB322" s="71">
        <f t="shared" si="1761"/>
        <v>8.2793119893864384E-4</v>
      </c>
      <c r="EC322" s="71">
        <f t="shared" si="1762"/>
        <v>9.1076334413240398E-4</v>
      </c>
      <c r="ED322" s="71">
        <f t="shared" si="1763"/>
        <v>-1.4447965595404402E-3</v>
      </c>
      <c r="EE322" s="71">
        <f t="shared" si="1764"/>
        <v>8.201006279094712E-4</v>
      </c>
      <c r="EG322" s="71">
        <f t="shared" si="1765"/>
        <v>-2.8387110538835564E-4</v>
      </c>
      <c r="EH322" s="71">
        <f t="shared" si="1766"/>
        <v>-2.2027355921426921E-4</v>
      </c>
      <c r="EI322" s="71">
        <f t="shared" si="1767"/>
        <v>-3.7118644495554628E-4</v>
      </c>
      <c r="EJ322" s="71">
        <f t="shared" si="1768"/>
        <v>-3.3139361903113281E-4</v>
      </c>
      <c r="EL322" s="71">
        <f t="shared" si="1769"/>
        <v>5.4472209164614085E-4</v>
      </c>
      <c r="EM322" s="71">
        <f t="shared" si="1770"/>
        <v>3.3466571051309797E-3</v>
      </c>
      <c r="EN322" s="71">
        <f t="shared" si="1771"/>
        <v>5.5080075490666017E-3</v>
      </c>
      <c r="EO322" s="71">
        <f t="shared" si="1772"/>
        <v>4.9058105916373771E-3</v>
      </c>
      <c r="EQ322" s="71">
        <f t="shared" si="1773"/>
        <v>0.1502163365365661</v>
      </c>
      <c r="ER322" s="71">
        <f t="shared" si="1774"/>
        <v>0.21997850388352264</v>
      </c>
      <c r="ES322" s="71">
        <f t="shared" si="1775"/>
        <v>0.22355387748676289</v>
      </c>
      <c r="ET322" s="71">
        <f t="shared" si="1776"/>
        <v>2.7988132239531258E-2</v>
      </c>
      <c r="EW322" s="71">
        <f t="shared" si="1777"/>
        <v>0.990025285337927</v>
      </c>
      <c r="EX322" s="71">
        <f t="shared" si="1778"/>
        <v>0.37662202166380354</v>
      </c>
      <c r="EY322" s="71">
        <f t="shared" si="1484"/>
        <v>0.62335349379090332</v>
      </c>
      <c r="EZ322" s="71"/>
      <c r="FA322" s="71">
        <f t="shared" si="1779"/>
        <v>1.0003891670155971</v>
      </c>
      <c r="FB322" s="71">
        <f t="shared" si="1780"/>
        <v>0.92744553269095098</v>
      </c>
      <c r="FC322" s="71">
        <f t="shared" si="1485"/>
        <v>0.95823731450617522</v>
      </c>
      <c r="FE322" s="71">
        <f t="shared" si="1781"/>
        <v>0.9997095510109173</v>
      </c>
      <c r="FF322" s="71">
        <f t="shared" si="1782"/>
        <v>0.99278019633854575</v>
      </c>
      <c r="FG322" s="71">
        <f t="shared" si="1486"/>
        <v>0.99456258382164642</v>
      </c>
      <c r="FI322" s="71">
        <f t="shared" si="1783"/>
        <v>1.0033659938299564</v>
      </c>
      <c r="FJ322" s="71">
        <f t="shared" si="1784"/>
        <v>1.2855275863164126</v>
      </c>
      <c r="FK322" s="71">
        <f t="shared" si="1487"/>
        <v>1.2173240589704104</v>
      </c>
      <c r="FM322" s="71">
        <f t="shared" si="1785"/>
        <v>1.1774098034182645</v>
      </c>
      <c r="FN322" s="71">
        <f t="shared" si="1786"/>
        <v>0.99308542093415897</v>
      </c>
      <c r="FO322" s="71">
        <f t="shared" si="1488"/>
        <v>0.97435224648789487</v>
      </c>
      <c r="FQ322" s="238"/>
      <c r="GB322" s="118">
        <f t="shared" si="1787"/>
        <v>0.26418616966384578</v>
      </c>
      <c r="GC322" s="118">
        <f t="shared" si="1787"/>
        <v>0.3272199888313676</v>
      </c>
      <c r="GD322" s="118">
        <f t="shared" si="1787"/>
        <v>0.21073685508847723</v>
      </c>
      <c r="GE322" s="118">
        <f t="shared" si="1787"/>
        <v>0.19785698641630942</v>
      </c>
    </row>
    <row r="323" spans="1:187" x14ac:dyDescent="0.2">
      <c r="A323" s="75" t="s">
        <v>79</v>
      </c>
      <c r="B323" s="50">
        <f t="shared" si="1576"/>
        <v>2014</v>
      </c>
      <c r="D323" s="79">
        <f>Northeast!D323</f>
        <v>1898.0900000000001</v>
      </c>
      <c r="E323" s="79">
        <f>Midwest!D323</f>
        <v>2402</v>
      </c>
      <c r="F323" s="79">
        <f>South!D324</f>
        <v>1521.68</v>
      </c>
      <c r="G323" s="79">
        <f>West!D324</f>
        <v>1181.3330000000001</v>
      </c>
      <c r="H323" s="79">
        <f t="shared" ref="H323:H327" si="1816">SUM(D323:G323)</f>
        <v>7003.103000000001</v>
      </c>
      <c r="I323" s="118">
        <f t="shared" si="1726"/>
        <v>0.22884202573678272</v>
      </c>
      <c r="J323" s="321">
        <f t="shared" ref="J323:M323" si="1817">J80</f>
        <v>21145.872944602565</v>
      </c>
      <c r="K323" s="321">
        <f t="shared" si="1817"/>
        <v>26044.8465785472</v>
      </c>
      <c r="L323" s="321">
        <f t="shared" si="1817"/>
        <v>43299.536186556608</v>
      </c>
      <c r="M323" s="321">
        <f t="shared" si="1817"/>
        <v>26034.067905069722</v>
      </c>
      <c r="N323" s="321">
        <f t="shared" ref="N323:N327" si="1818">SUM(J323:M323)</f>
        <v>116524.32361477609</v>
      </c>
      <c r="P323" s="84">
        <f t="shared" si="1720"/>
        <v>40.424179080045448</v>
      </c>
      <c r="Q323" s="84">
        <f t="shared" si="1720"/>
        <v>49.750785188682734</v>
      </c>
      <c r="R323" s="84">
        <f t="shared" si="1720"/>
        <v>82.142438187164515</v>
      </c>
      <c r="S323" s="84">
        <f t="shared" si="1720"/>
        <v>46.130699347420233</v>
      </c>
      <c r="T323" s="79">
        <f t="shared" ref="T323" si="1819">SUM(P323:S323)</f>
        <v>218.44810180331294</v>
      </c>
      <c r="V323" s="345">
        <f t="shared" ref="V323" si="1820">D323/J323*1000</f>
        <v>89.761723480159446</v>
      </c>
      <c r="W323" s="84">
        <f t="shared" ref="W323" si="1821">E323/K323*1000</f>
        <v>92.225538467118326</v>
      </c>
      <c r="X323" s="84">
        <f t="shared" ref="X323" si="1822">F323/L323*1000</f>
        <v>35.143101613001633</v>
      </c>
      <c r="Y323" s="84">
        <f t="shared" ref="Y323" si="1823">G323/M323*1000</f>
        <v>45.376427698798246</v>
      </c>
      <c r="Z323" s="84">
        <f t="shared" ref="Z323" si="1824">H323/N323*1000</f>
        <v>60.099924056645278</v>
      </c>
      <c r="AA323" s="71"/>
      <c r="AC323" s="84">
        <f t="shared" ref="AC323" si="1825">D323/P323</f>
        <v>46.954323951551871</v>
      </c>
      <c r="AD323" s="84">
        <f t="shared" ref="AD323" si="1826">E323/Q323</f>
        <v>48.280645036862751</v>
      </c>
      <c r="AE323" s="84">
        <f t="shared" ref="AE323" si="1827">F323/R323</f>
        <v>18.524894483078249</v>
      </c>
      <c r="AF323" s="84">
        <f t="shared" ref="AF323" si="1828">G323/S323</f>
        <v>25.608391303655008</v>
      </c>
      <c r="AG323" s="84">
        <f t="shared" ref="AG323" si="1829">H323/T323</f>
        <v>32.058429174658059</v>
      </c>
      <c r="AI323" s="74">
        <f t="shared" ref="AI323" si="1830">AC323/AO323</f>
        <v>45.075395854044238</v>
      </c>
      <c r="AJ323" s="74">
        <f t="shared" ref="AJ323" si="1831">AD323/AP323</f>
        <v>42.831651951226036</v>
      </c>
      <c r="AK323" s="74">
        <f t="shared" ref="AK323" si="1832">AE323/AQ323</f>
        <v>17.299724825268495</v>
      </c>
      <c r="AL323" s="74">
        <f t="shared" ref="AL323" si="1833">AF323/AR323</f>
        <v>28.727664273759526</v>
      </c>
      <c r="AM323" s="74">
        <f t="shared" ref="AM323" si="1834">(D323/AO323+E323/AP323+F323/AQ323+G323/AR323)/T323</f>
        <v>30.667755659065612</v>
      </c>
      <c r="AO323" s="118">
        <f>Northeast!V323</f>
        <v>1.0416841175081784</v>
      </c>
      <c r="AP323" s="118">
        <f>Midwest!V323</f>
        <v>1.12721884021288</v>
      </c>
      <c r="AQ323" s="118">
        <f>South!V324</f>
        <v>1.0708201818343512</v>
      </c>
      <c r="AR323" s="118">
        <f>West!V324</f>
        <v>0.89141919299879424</v>
      </c>
      <c r="AS323" s="118">
        <f t="shared" ref="AS323" si="1835">AG323/AM323</f>
        <v>1.0453464391412468</v>
      </c>
      <c r="AU323" s="124">
        <f t="shared" ref="AU323" si="1836">P323/J323*1000000</f>
        <v>1911.6817350576025</v>
      </c>
      <c r="AV323" s="124">
        <f t="shared" ref="AV323" si="1837">Q323/K323*1000000</f>
        <v>1910.1968997452957</v>
      </c>
      <c r="AW323" s="124">
        <f t="shared" ref="AW323" si="1838">R323/L323*1000000</f>
        <v>1897.0743204558303</v>
      </c>
      <c r="AX323" s="124">
        <f t="shared" ref="AX323" si="1839">S323/M323*1000000</f>
        <v>1771.9358924479493</v>
      </c>
      <c r="AY323" s="124">
        <f t="shared" ref="AY323" si="1840">T323/N323*1000000</f>
        <v>1874.6995908381502</v>
      </c>
      <c r="BB323" s="71">
        <f t="shared" ref="BB323" si="1841">AI323/AI$329</f>
        <v>0.71355727722085316</v>
      </c>
      <c r="BC323" s="71">
        <f t="shared" ref="BC323" si="1842">AJ323/AJ$329</f>
        <v>0.62418856803188327</v>
      </c>
      <c r="BD323" s="71">
        <f t="shared" ref="BD323" si="1843">AK323/AK$329</f>
        <v>0.48857033649961407</v>
      </c>
      <c r="BE323" s="71">
        <f t="shared" ref="BE323" si="1844">AL323/AL$329</f>
        <v>0.64853862818063779</v>
      </c>
      <c r="BF323" s="71"/>
      <c r="BG323" s="71"/>
      <c r="BH323" s="71"/>
      <c r="BI323" s="71"/>
      <c r="BJ323" s="71"/>
      <c r="BK323" s="71"/>
      <c r="BL323" s="71"/>
      <c r="BM323" s="71"/>
      <c r="BN323" s="71"/>
      <c r="BO323" s="71"/>
      <c r="BP323" s="71"/>
      <c r="BQ323" s="147">
        <f>Northeast!AK323</f>
        <v>0.71755996030349589</v>
      </c>
      <c r="BR323" s="147">
        <f>Midwest!AK323</f>
        <v>0.63424482905211255</v>
      </c>
      <c r="BS323" s="147">
        <f>South!AK324</f>
        <v>0.48390869545182996</v>
      </c>
      <c r="BT323" s="147">
        <f>West!AK324</f>
        <v>0.65032705517334644</v>
      </c>
      <c r="BU323" s="72"/>
      <c r="BV323" s="147">
        <f>Northeast!AH323</f>
        <v>0.99442181377992489</v>
      </c>
      <c r="BW323" s="147">
        <f>Midwest!AH323</f>
        <v>0.98414451240342249</v>
      </c>
      <c r="BX323" s="147">
        <f>South!AH324</f>
        <v>1.0096333070506855</v>
      </c>
      <c r="BY323" s="147">
        <f>West!AH324</f>
        <v>0.99724995757368307</v>
      </c>
      <c r="CA323" s="147">
        <f>Northeast!AI323</f>
        <v>1.1554153837474308</v>
      </c>
      <c r="CB323" s="147">
        <f>Midwest!AI323</f>
        <v>1.2184836883490282</v>
      </c>
      <c r="CC323" s="147">
        <f>South!AI324</f>
        <v>1.2813123185076745</v>
      </c>
      <c r="CD323" s="147">
        <f>West!AI324</f>
        <v>1.2724293208310251</v>
      </c>
      <c r="CF323" s="147">
        <f>Northeast!AJ323</f>
        <v>1.029709966801079</v>
      </c>
      <c r="CG323" s="147">
        <f>Midwest!AJ323</f>
        <v>1.0879554902258695</v>
      </c>
      <c r="CH323" s="147">
        <f>South!AJ324</f>
        <v>1.0391461367006809</v>
      </c>
      <c r="CI323" s="147">
        <f>West!AJ324</f>
        <v>0.81705285210653955</v>
      </c>
      <c r="CJ323" s="242"/>
      <c r="CK323" s="73">
        <f t="shared" ref="CK323:CK327" si="1845">N323/N$329</f>
        <v>1.3417634533694738</v>
      </c>
      <c r="CL323" s="73">
        <f t="shared" ref="CL323:CL327" si="1846">Z323/Z$329</f>
        <v>0.7323865126817567</v>
      </c>
      <c r="CM323" s="73">
        <f t="shared" ref="CM323:CM327" si="1847">FC323</f>
        <v>0.95789960336535029</v>
      </c>
      <c r="CN323" s="73">
        <f t="shared" ref="CN323:CN327" si="1848">FG323</f>
        <v>0.99476716953136646</v>
      </c>
      <c r="CO323" s="73">
        <f t="shared" ref="CO323:CO327" si="1849">FK323</f>
        <v>1.2233550565298594</v>
      </c>
      <c r="CP323" s="73">
        <f t="shared" ref="CP323:CP327" si="1850">FO323</f>
        <v>1.0068578461585556</v>
      </c>
      <c r="CQ323" s="73">
        <f t="shared" ref="CQ323:CQ327" si="1851">EY323</f>
        <v>0.62399084888953826</v>
      </c>
      <c r="CR323" s="73">
        <f t="shared" ref="CR323:CR327" si="1852">CK323*CM323*CN323*CO323*CP323*CQ323</f>
        <v>0.9826894564570996</v>
      </c>
      <c r="CS323" s="73">
        <f t="shared" ref="CS323:CS327" si="1853">CK323*CL323</f>
        <v>0.98268945645709982</v>
      </c>
      <c r="CT323" s="73"/>
      <c r="CU323" s="73">
        <f t="shared" ref="CU323:CU327" si="1854">CM323*CN323*CO323*CP323</f>
        <v>1.1737135472180729</v>
      </c>
      <c r="CV323" s="533">
        <f t="shared" ref="CV323:CV327" si="1855">CM323*CN323*CP323</f>
        <v>0.95942183011643545</v>
      </c>
      <c r="CW323" s="71">
        <f t="shared" ref="CW323:CW327" si="1856">CQ323*CO323</f>
        <v>0.76336236021737602</v>
      </c>
      <c r="CX323" s="53"/>
      <c r="CZ323" s="71">
        <f t="shared" ref="CZ323:CZ327" si="1857">D323/$H323</f>
        <v>0.27103556809031654</v>
      </c>
      <c r="DA323" s="71">
        <f t="shared" ref="DA323:DA327" si="1858">E323/$H323</f>
        <v>0.34299081421478445</v>
      </c>
      <c r="DB323" s="71">
        <f t="shared" ref="DB323:DB327" si="1859">F323/$H323</f>
        <v>0.21728653712504298</v>
      </c>
      <c r="DC323" s="71">
        <f t="shared" ref="DC323:DC327" si="1860">G323/$H323</f>
        <v>0.16868708056985596</v>
      </c>
      <c r="DE323" s="71">
        <f t="shared" ref="DE323:DE327" si="1861">(CZ323-CZ322)/LN(CZ323/CZ322)</f>
        <v>0.26514600725446202</v>
      </c>
      <c r="DF323" s="71">
        <f t="shared" ref="DF323:DF327" si="1862">(DA323-DA322)/LN(DA323/DA322)</f>
        <v>0.34034863530697573</v>
      </c>
      <c r="DG323" s="71">
        <f t="shared" ref="DG323:DG327" si="1863">(DB323-DB322)/LN(DB323/DB322)</f>
        <v>0.21280538124113993</v>
      </c>
      <c r="DH323" s="71">
        <f t="shared" ref="DH323:DH327" si="1864">(DC323-DC322)/LN(DC323/DC322)</f>
        <v>0.18131182570380155</v>
      </c>
      <c r="DI323" s="71">
        <f t="shared" ref="DI323:DI327" si="1865">SUM(DE323:DH323)</f>
        <v>0.99961184950637927</v>
      </c>
      <c r="DK323" s="71">
        <f t="shared" ref="DK323:DK327" si="1866">DE323/$DI323</f>
        <v>0.26524896377068202</v>
      </c>
      <c r="DL323" s="71">
        <f t="shared" ref="DL323:DL327" si="1867">DF323/$DI323</f>
        <v>0.34048079309488388</v>
      </c>
      <c r="DM323" s="71">
        <f t="shared" ref="DM323:DM327" si="1868">DG323/$DI323</f>
        <v>0.21288801382879352</v>
      </c>
      <c r="DN323" s="71">
        <f t="shared" ref="DN323:DN327" si="1869">DH323/$DI323</f>
        <v>0.18138222930564057</v>
      </c>
      <c r="DQ323" s="71">
        <f t="shared" ref="DQ323:DQ327" si="1870">LN(BQ323/BQ322)</f>
        <v>2.8827647952243456E-2</v>
      </c>
      <c r="DR323" s="71">
        <f t="shared" ref="DR323:DR327" si="1871">LN(BR323/BR322)</f>
        <v>-1.7152636909136706E-2</v>
      </c>
      <c r="DS323" s="71">
        <f t="shared" ref="DS323:DS327" si="1872">LN(BS323/BS322)</f>
        <v>1.2674020302358315E-2</v>
      </c>
      <c r="DT323" s="71">
        <f t="shared" ref="DT323:DT327" si="1873">LN(BT323/BT322)</f>
        <v>-1.9200160723048695E-2</v>
      </c>
      <c r="DV323" s="71">
        <f t="shared" ref="DV323:DV327" si="1874">J323/$N323</f>
        <v>0.18147175017732625</v>
      </c>
      <c r="DW323" s="71">
        <f t="shared" ref="DW323:DW327" si="1875">K323/$N323</f>
        <v>0.22351424810368548</v>
      </c>
      <c r="DX323" s="71">
        <f t="shared" ref="DX323:DX327" si="1876">L323/$N323</f>
        <v>0.37159225510463229</v>
      </c>
      <c r="DY323" s="71">
        <f t="shared" ref="DY323:DY327" si="1877">M323/$N323</f>
        <v>0.22342174661435599</v>
      </c>
      <c r="DZ323" s="71"/>
      <c r="EA323" s="71">
        <f t="shared" ref="EA323:EA327" si="1878">SUM(DV323:DY323)</f>
        <v>1</v>
      </c>
      <c r="EB323" s="71">
        <f t="shared" ref="EB323:EB327" si="1879">LN(DV323/DV322)</f>
        <v>-8.2086417324799964E-4</v>
      </c>
      <c r="EC323" s="71">
        <f t="shared" ref="EC323:EC327" si="1880">LN(DW323/DW322)</f>
        <v>-1.3302583884713753E-3</v>
      </c>
      <c r="ED323" s="71">
        <f t="shared" ref="ED323:ED327" si="1881">LN(DX323/DX322)</f>
        <v>5.0145702963369163E-4</v>
      </c>
      <c r="EE323" s="71">
        <f t="shared" ref="EE323:EE327" si="1882">LN(DY323/DY322)</f>
        <v>1.165576965651722E-3</v>
      </c>
      <c r="EG323" s="71">
        <f t="shared" ref="EG323:EG327" si="1883">LN(BV323/BV322)</f>
        <v>6.3640116045365252E-4</v>
      </c>
      <c r="EH323" s="71">
        <f t="shared" ref="EH323:EH327" si="1884">LN(BW323/BW322)</f>
        <v>5.0047274634543585E-5</v>
      </c>
      <c r="EI323" s="71">
        <f t="shared" ref="EI323:EI327" si="1885">LN(BX323/BX322)</f>
        <v>-9.8764832341012685E-4</v>
      </c>
      <c r="EJ323" s="71">
        <f t="shared" ref="EJ323:EJ327" si="1886">LN(BY323/BY322)</f>
        <v>1.2685733415291709E-3</v>
      </c>
      <c r="EL323" s="71">
        <f t="shared" ref="EL323:EL327" si="1887">LN(CA323/CA322)</f>
        <v>6.9595504716621489E-4</v>
      </c>
      <c r="EM323" s="71">
        <f t="shared" ref="EM323:EM327" si="1888">LN(CB323/CB322)</f>
        <v>5.4043951119693854E-3</v>
      </c>
      <c r="EN323" s="71">
        <f t="shared" ref="EN323:EN327" si="1889">LN(CC323/CC322)</f>
        <v>5.3690626915454754E-3</v>
      </c>
      <c r="EO323" s="71">
        <f t="shared" ref="EO323:EO327" si="1890">LN(CD323/CD322)</f>
        <v>9.7825018537103028E-3</v>
      </c>
      <c r="EQ323" s="71">
        <f t="shared" ref="EQ323:EQ327" si="1891">LN(CF323/CF322)</f>
        <v>5.3395796506564265E-2</v>
      </c>
      <c r="ER323" s="71">
        <f t="shared" ref="ER323:ER327" si="1892">LN(CG323/CG322)</f>
        <v>6.7148825576850479E-2</v>
      </c>
      <c r="ES323" s="71">
        <f t="shared" ref="ES323:ES327" si="1893">LN(CH323/CH322)</f>
        <v>6.2900679231359419E-2</v>
      </c>
      <c r="ET323" s="71">
        <f t="shared" ref="ET323:ET327" si="1894">LN(CI323/CI322)</f>
        <v>-9.7032859177750799E-2</v>
      </c>
      <c r="EW323" s="71">
        <f t="shared" ref="EW323:EW327" si="1895">EXP(SUMPRODUCT($DK323:$DN323,DQ323:DT323))</f>
        <v>1.0010224617411845</v>
      </c>
      <c r="EX323" s="71">
        <f t="shared" ref="EX323:EX327" si="1896">IF(ISERR(EW323),EX322,EW323*EX322)</f>
        <v>0.37700710327184234</v>
      </c>
      <c r="EY323" s="71">
        <f t="shared" ref="EY323:EY327" si="1897">EX323/EX$329</f>
        <v>0.62399084888953826</v>
      </c>
      <c r="EZ323" s="71"/>
      <c r="FA323" s="71">
        <f t="shared" ref="FA323:FA327" si="1898">EXP(SUMPRODUCT($DK323:$DN323,EB323:EE323))</f>
        <v>0.99964757045492536</v>
      </c>
      <c r="FB323" s="71">
        <f t="shared" ref="FB323:FB327" si="1899">IF(ISERR(FA323),FB322,FA323*FB322)</f>
        <v>0.92711867348378318</v>
      </c>
      <c r="FC323" s="71">
        <f t="shared" ref="FC323:FC327" si="1900">FB323/FB$329</f>
        <v>0.95789960336535029</v>
      </c>
      <c r="FE323" s="71">
        <f t="shared" ref="FE323:FE327" si="1901">EXP(SUMPRODUCT($DK323:$DN323,EG323:EJ323))</f>
        <v>1.0002057042091146</v>
      </c>
      <c r="FF323" s="71">
        <f t="shared" ref="FF323:FF327" si="1902">IF(ISERR(FE323),FF322,FE323*FF322)</f>
        <v>0.99298441540365823</v>
      </c>
      <c r="FG323" s="71">
        <f t="shared" ref="FG323:FG327" si="1903">FF323/FF$329</f>
        <v>0.99476716953136646</v>
      </c>
      <c r="FI323" s="71">
        <f t="shared" ref="FI323:FI327" si="1904">EXP(SUMPRODUCT($DK323:$DN323,EL323:EO323))</f>
        <v>1.0049543073719827</v>
      </c>
      <c r="FJ323" s="71">
        <f t="shared" ref="FJ323:FJ327" si="1905">IF(ISERR(FI323),FJ322,FI323*FJ322)</f>
        <v>1.2918964851141872</v>
      </c>
      <c r="FK323" s="71">
        <f t="shared" ref="FK323:FK327" si="1906">FJ323/FJ$329</f>
        <v>1.2233550565298594</v>
      </c>
      <c r="FM323" s="71">
        <f t="shared" ref="FM323:FM327" si="1907">EXP(SUMPRODUCT($DK323:$DN323,EQ323:ET323))</f>
        <v>1.0333612405450172</v>
      </c>
      <c r="FN323" s="71">
        <f t="shared" ref="FN323:FN327" si="1908">IF(ISERR(FM323),FN322,FM323*FN322)</f>
        <v>1.0262159825436932</v>
      </c>
      <c r="FO323" s="71">
        <f t="shared" ref="FO323:FO327" si="1909">FN323/FN$329</f>
        <v>1.0068578461585556</v>
      </c>
      <c r="FQ323" s="238"/>
      <c r="GB323" s="118"/>
      <c r="GC323" s="118"/>
      <c r="GD323" s="118"/>
      <c r="GE323" s="118"/>
    </row>
    <row r="324" spans="1:187" x14ac:dyDescent="0.2">
      <c r="A324" s="75" t="s">
        <v>79</v>
      </c>
      <c r="B324" s="50">
        <f t="shared" si="1576"/>
        <v>2015</v>
      </c>
      <c r="D324" s="79">
        <f>Northeast!D324</f>
        <v>1900.9290000000001</v>
      </c>
      <c r="E324" s="79">
        <f>Midwest!D324</f>
        <v>2082.7069999999999</v>
      </c>
      <c r="F324" s="79">
        <f>South!D325</f>
        <v>1293.5530000000001</v>
      </c>
      <c r="G324" s="79">
        <f>West!D325</f>
        <v>1188.42</v>
      </c>
      <c r="H324" s="79">
        <f t="shared" si="1816"/>
        <v>6465.6090000000004</v>
      </c>
      <c r="I324" s="118">
        <f t="shared" si="1726"/>
        <v>0.2080601478745526</v>
      </c>
      <c r="J324" s="321">
        <f t="shared" ref="J324:M324" si="1910">J81</f>
        <v>21303.182862660331</v>
      </c>
      <c r="K324" s="321">
        <f t="shared" si="1910"/>
        <v>26223.898059846415</v>
      </c>
      <c r="L324" s="321">
        <f t="shared" si="1910"/>
        <v>43672.615836230711</v>
      </c>
      <c r="M324" s="321">
        <f t="shared" si="1910"/>
        <v>26276.332637651896</v>
      </c>
      <c r="N324" s="321">
        <f t="shared" si="1818"/>
        <v>117476.02939638936</v>
      </c>
      <c r="P324" s="84">
        <f t="shared" ref="P324:S324" si="1911">P81</f>
        <v>40.794945818245871</v>
      </c>
      <c r="Q324" s="84">
        <f t="shared" si="1911"/>
        <v>50.365790730596906</v>
      </c>
      <c r="R324" s="84">
        <f t="shared" si="1911"/>
        <v>83.256902641561751</v>
      </c>
      <c r="S324" s="84">
        <f t="shared" si="1911"/>
        <v>46.995069687795834</v>
      </c>
      <c r="T324" s="79">
        <f t="shared" ref="T324:T327" si="1912">SUM(P324:S324)</f>
        <v>221.41270887820036</v>
      </c>
      <c r="V324" s="345">
        <f t="shared" ref="V324:V327" si="1913">D324/J324*1000</f>
        <v>89.232158980895733</v>
      </c>
      <c r="W324" s="84">
        <f t="shared" ref="W324:W327" si="1914">E324/K324*1000</f>
        <v>79.420191279228817</v>
      </c>
      <c r="X324" s="84">
        <f t="shared" ref="X324:X327" si="1915">F324/L324*1000</f>
        <v>29.619315793923004</v>
      </c>
      <c r="Y324" s="84">
        <f t="shared" ref="Y324:Y327" si="1916">G324/M324*1000</f>
        <v>45.227772702842429</v>
      </c>
      <c r="Z324" s="84">
        <f t="shared" ref="Z324:Z327" si="1917">H324/N324*1000</f>
        <v>55.037687545462113</v>
      </c>
      <c r="AA324" s="71"/>
      <c r="AC324" s="84">
        <f t="shared" ref="AC324:AC327" si="1918">D324/P324</f>
        <v>46.597169376550418</v>
      </c>
      <c r="AD324" s="84">
        <f t="shared" ref="AD324:AD327" si="1919">E324/Q324</f>
        <v>41.351619219883872</v>
      </c>
      <c r="AE324" s="84">
        <f t="shared" ref="AE324:AE327" si="1920">F324/R324</f>
        <v>15.536885939283788</v>
      </c>
      <c r="AF324" s="84">
        <f t="shared" ref="AF324:AF327" si="1921">G324/S324</f>
        <v>25.288184652030026</v>
      </c>
      <c r="AG324" s="84">
        <f t="shared" ref="AG324:AG327" si="1922">H324/T324</f>
        <v>29.201616441794886</v>
      </c>
      <c r="AI324" s="74">
        <f t="shared" ref="AI324:AI327" si="1923">AC324/AO324</f>
        <v>47.357544203771916</v>
      </c>
      <c r="AJ324" s="74">
        <f t="shared" ref="AJ324:AJ327" si="1924">AD324/AP324</f>
        <v>43.188977347215612</v>
      </c>
      <c r="AK324" s="74">
        <f t="shared" ref="AK324:AK327" si="1925">AE324/AQ324</f>
        <v>17.135328602558573</v>
      </c>
      <c r="AL324" s="74">
        <f t="shared" ref="AL324:AL327" si="1926">AF324/AR324</f>
        <v>28.040582014746853</v>
      </c>
      <c r="AM324" s="74">
        <f t="shared" ref="AM324:AM327" si="1927">(D324/AO324+E324/AP324+F324/AQ324+G324/AR324)/T324</f>
        <v>30.944921683105648</v>
      </c>
      <c r="AO324" s="118">
        <f>Northeast!V324</f>
        <v>0.98394395570957549</v>
      </c>
      <c r="AP324" s="118">
        <f>Midwest!V324</f>
        <v>0.9574577070311161</v>
      </c>
      <c r="AQ324" s="118">
        <f>South!V325</f>
        <v>0.90671654449415617</v>
      </c>
      <c r="AR324" s="118">
        <f>West!V325</f>
        <v>0.9018423597174513</v>
      </c>
      <c r="AS324" s="118">
        <f t="shared" ref="AS324:AS327" si="1928">AG324/AM324</f>
        <v>0.94366425421388234</v>
      </c>
      <c r="AU324" s="124">
        <f t="shared" ref="AU324:AU327" si="1929">P324/J324*1000000</f>
        <v>1914.9695179939613</v>
      </c>
      <c r="AV324" s="124">
        <f t="shared" ref="AV324:AV327" si="1930">Q324/K324*1000000</f>
        <v>1920.6065633589442</v>
      </c>
      <c r="AW324" s="124">
        <f t="shared" ref="AW324:AW327" si="1931">R324/L324*1000000</f>
        <v>1906.3868982286149</v>
      </c>
      <c r="AX324" s="124">
        <f t="shared" ref="AX324:AX327" si="1932">S324/M324*1000000</f>
        <v>1788.4942444538715</v>
      </c>
      <c r="AY324" s="124">
        <f t="shared" ref="AY324:AY327" si="1933">T324/N324*1000000</f>
        <v>1884.7479780841613</v>
      </c>
      <c r="BB324" s="71">
        <f t="shared" ref="BB324:BB327" si="1934">AI324/AI$329</f>
        <v>0.74968438230316248</v>
      </c>
      <c r="BC324" s="71">
        <f t="shared" ref="BC324:BC327" si="1935">AJ324/AJ$329</f>
        <v>0.62939589525564155</v>
      </c>
      <c r="BD324" s="71">
        <f t="shared" ref="BD324:BD327" si="1936">AK324/AK$329</f>
        <v>0.4839275390759617</v>
      </c>
      <c r="BE324" s="71">
        <f t="shared" ref="BE324:BE327" si="1937">AL324/AL$329</f>
        <v>0.63302746857291592</v>
      </c>
      <c r="BF324" s="71"/>
      <c r="BG324" s="71"/>
      <c r="BH324" s="71"/>
      <c r="BI324" s="71"/>
      <c r="BJ324" s="71"/>
      <c r="BK324" s="71"/>
      <c r="BL324" s="71"/>
      <c r="BM324" s="71"/>
      <c r="BN324" s="71"/>
      <c r="BO324" s="71"/>
      <c r="BP324" s="71"/>
      <c r="BQ324" s="147">
        <f>Northeast!AK324</f>
        <v>0.75345843879716212</v>
      </c>
      <c r="BR324" s="147">
        <f>Midwest!AK324</f>
        <v>0.63946483598161852</v>
      </c>
      <c r="BS324" s="147">
        <f>South!AK325</f>
        <v>0.47981117229311127</v>
      </c>
      <c r="BT324" s="147">
        <f>West!AK325</f>
        <v>0.63401708532930079</v>
      </c>
      <c r="BU324" s="72"/>
      <c r="BV324" s="147">
        <f>Northeast!AH324</f>
        <v>0.99499102233160397</v>
      </c>
      <c r="BW324" s="147">
        <f>Midwest!AH324</f>
        <v>0.9842541135033317</v>
      </c>
      <c r="BX324" s="147">
        <f>South!AH325</f>
        <v>1.0085791390875241</v>
      </c>
      <c r="BY324" s="147">
        <f>West!AH325</f>
        <v>0.99843913235260717</v>
      </c>
      <c r="CA324" s="147">
        <f>Northeast!AI324</f>
        <v>1.1574025110570805</v>
      </c>
      <c r="CB324" s="147">
        <f>Midwest!AI324</f>
        <v>1.2251238443016017</v>
      </c>
      <c r="CC324" s="147">
        <f>South!AI325</f>
        <v>1.2876021725680376</v>
      </c>
      <c r="CD324" s="147">
        <f>West!AI325</f>
        <v>1.2843198935581621</v>
      </c>
      <c r="CF324" s="147">
        <f>Northeast!AJ324</f>
        <v>0.97263352770651679</v>
      </c>
      <c r="CG324" s="147">
        <f>Midwest!AJ324</f>
        <v>0.92410748637491791</v>
      </c>
      <c r="CH324" s="147">
        <f>South!AJ325</f>
        <v>0.87989655992442539</v>
      </c>
      <c r="CI324" s="147">
        <f>West!AJ325</f>
        <v>0.8266064697113068</v>
      </c>
      <c r="CJ324" s="242"/>
      <c r="CK324" s="73">
        <f t="shared" si="1845"/>
        <v>1.3527222300138309</v>
      </c>
      <c r="CL324" s="73">
        <f t="shared" si="1846"/>
        <v>0.67069735411807363</v>
      </c>
      <c r="CM324" s="73">
        <f t="shared" si="1847"/>
        <v>0.95757477964960425</v>
      </c>
      <c r="CN324" s="73">
        <f t="shared" si="1848"/>
        <v>0.99495692545814796</v>
      </c>
      <c r="CO324" s="73">
        <f t="shared" si="1849"/>
        <v>1.2294306191363047</v>
      </c>
      <c r="CP324" s="73">
        <f t="shared" si="1850"/>
        <v>0.90825643376780785</v>
      </c>
      <c r="CQ324" s="73">
        <f t="shared" si="1851"/>
        <v>0.63043034109684759</v>
      </c>
      <c r="CR324" s="73">
        <f t="shared" si="1852"/>
        <v>0.90726722052697661</v>
      </c>
      <c r="CS324" s="73">
        <f t="shared" si="1853"/>
        <v>0.9072672205269765</v>
      </c>
      <c r="CT324" s="73"/>
      <c r="CU324" s="73">
        <f t="shared" si="1854"/>
        <v>1.0638722637479154</v>
      </c>
      <c r="CV324" s="533">
        <f t="shared" si="1855"/>
        <v>0.86533737421905377</v>
      </c>
      <c r="CW324" s="71">
        <f t="shared" si="1856"/>
        <v>0.77507036457700906</v>
      </c>
      <c r="CX324" s="53"/>
      <c r="CZ324" s="71">
        <f t="shared" si="1857"/>
        <v>0.29400617946430102</v>
      </c>
      <c r="DA324" s="71">
        <f t="shared" si="1858"/>
        <v>0.32212077779525483</v>
      </c>
      <c r="DB324" s="71">
        <f t="shared" si="1859"/>
        <v>0.20006669132018345</v>
      </c>
      <c r="DC324" s="71">
        <f t="shared" si="1860"/>
        <v>0.18380635142026064</v>
      </c>
      <c r="DE324" s="71">
        <f t="shared" si="1861"/>
        <v>0.28236516795828115</v>
      </c>
      <c r="DF324" s="71">
        <f t="shared" si="1862"/>
        <v>0.33244662313739409</v>
      </c>
      <c r="DG324" s="71">
        <f t="shared" si="1863"/>
        <v>0.20855814629993416</v>
      </c>
      <c r="DH324" s="71">
        <f t="shared" si="1864"/>
        <v>0.17613857941429037</v>
      </c>
      <c r="DI324" s="71">
        <f t="shared" si="1865"/>
        <v>0.99950851680989972</v>
      </c>
      <c r="DK324" s="71">
        <f t="shared" si="1866"/>
        <v>0.28250401393226471</v>
      </c>
      <c r="DL324" s="71">
        <f t="shared" si="1867"/>
        <v>0.33261009540814485</v>
      </c>
      <c r="DM324" s="71">
        <f t="shared" si="1868"/>
        <v>0.20866069952618585</v>
      </c>
      <c r="DN324" s="71">
        <f t="shared" si="1869"/>
        <v>0.17622519113340465</v>
      </c>
      <c r="DQ324" s="71">
        <f t="shared" si="1870"/>
        <v>4.8817346500655168E-2</v>
      </c>
      <c r="DR324" s="71">
        <f t="shared" si="1871"/>
        <v>8.1965871781804981E-3</v>
      </c>
      <c r="DS324" s="71">
        <f t="shared" si="1872"/>
        <v>-8.5036077127425263E-3</v>
      </c>
      <c r="DT324" s="71">
        <f t="shared" si="1873"/>
        <v>-2.539949560832503E-2</v>
      </c>
      <c r="DV324" s="71">
        <f t="shared" si="1874"/>
        <v>0.18134067836748904</v>
      </c>
      <c r="DW324" s="71">
        <f t="shared" si="1875"/>
        <v>0.22322765073512443</v>
      </c>
      <c r="DX324" s="71">
        <f t="shared" si="1876"/>
        <v>0.37175767738003745</v>
      </c>
      <c r="DY324" s="71">
        <f t="shared" si="1877"/>
        <v>0.22367399351734901</v>
      </c>
      <c r="DZ324" s="71"/>
      <c r="EA324" s="71">
        <f t="shared" si="1878"/>
        <v>1</v>
      </c>
      <c r="EB324" s="71">
        <f t="shared" si="1879"/>
        <v>-7.2253211426694423E-4</v>
      </c>
      <c r="EC324" s="71">
        <f t="shared" si="1880"/>
        <v>-1.2830558701707778E-3</v>
      </c>
      <c r="ED324" s="71">
        <f t="shared" si="1881"/>
        <v>4.4507242391995618E-4</v>
      </c>
      <c r="EE324" s="71">
        <f t="shared" si="1882"/>
        <v>1.1283799290192288E-3</v>
      </c>
      <c r="EG324" s="71">
        <f t="shared" si="1883"/>
        <v>5.7223775465750572E-4</v>
      </c>
      <c r="EH324" s="71">
        <f t="shared" si="1884"/>
        <v>1.1136067520069594E-4</v>
      </c>
      <c r="EI324" s="71">
        <f t="shared" si="1885"/>
        <v>-1.0446551957865003E-3</v>
      </c>
      <c r="EJ324" s="71">
        <f t="shared" si="1886"/>
        <v>1.1917436695633664E-3</v>
      </c>
      <c r="EL324" s="71">
        <f t="shared" si="1887"/>
        <v>1.7183607953511787E-3</v>
      </c>
      <c r="EM324" s="71">
        <f t="shared" si="1888"/>
        <v>5.4347289469632862E-3</v>
      </c>
      <c r="EN324" s="71">
        <f t="shared" si="1889"/>
        <v>4.8969061845160842E-3</v>
      </c>
      <c r="EO324" s="71">
        <f t="shared" si="1890"/>
        <v>9.3013881744702619E-3</v>
      </c>
      <c r="EQ324" s="71">
        <f t="shared" si="1891"/>
        <v>-5.7025086319393535E-2</v>
      </c>
      <c r="ER324" s="71">
        <f t="shared" si="1892"/>
        <v>-0.16322712473841566</v>
      </c>
      <c r="ES324" s="71">
        <f t="shared" si="1893"/>
        <v>-0.16635027748593428</v>
      </c>
      <c r="ET324" s="71">
        <f t="shared" si="1894"/>
        <v>1.1624945713334743E-2</v>
      </c>
      <c r="EW324" s="71">
        <f t="shared" si="1895"/>
        <v>1.0103198503932695</v>
      </c>
      <c r="EX324" s="71">
        <f t="shared" si="1896"/>
        <v>0.3808977601748077</v>
      </c>
      <c r="EY324" s="71">
        <f t="shared" si="1897"/>
        <v>0.63043034109684759</v>
      </c>
      <c r="EZ324" s="71"/>
      <c r="FA324" s="71">
        <f t="shared" si="1898"/>
        <v>0.99966090004150243</v>
      </c>
      <c r="FB324" s="71">
        <f t="shared" si="1899"/>
        <v>0.92680428758008249</v>
      </c>
      <c r="FC324" s="71">
        <f t="shared" si="1900"/>
        <v>0.95757477964960425</v>
      </c>
      <c r="FE324" s="71">
        <f t="shared" si="1901"/>
        <v>1.000190754110704</v>
      </c>
      <c r="FF324" s="71">
        <f t="shared" si="1902"/>
        <v>0.99317383126276149</v>
      </c>
      <c r="FG324" s="71">
        <f t="shared" si="1903"/>
        <v>0.99495692545814796</v>
      </c>
      <c r="FI324" s="71">
        <f t="shared" si="1904"/>
        <v>1.0049663117620808</v>
      </c>
      <c r="FJ324" s="71">
        <f t="shared" si="1905"/>
        <v>1.2983124458236006</v>
      </c>
      <c r="FK324" s="71">
        <f t="shared" si="1906"/>
        <v>1.2294306191363047</v>
      </c>
      <c r="FM324" s="71">
        <f t="shared" si="1907"/>
        <v>0.90207017528150613</v>
      </c>
      <c r="FN324" s="71">
        <f t="shared" si="1908"/>
        <v>0.92571883124987231</v>
      </c>
      <c r="FO324" s="71">
        <f t="shared" si="1909"/>
        <v>0.90825643376780785</v>
      </c>
      <c r="FQ324" s="238"/>
      <c r="GB324" s="118"/>
      <c r="GC324" s="118"/>
      <c r="GD324" s="118"/>
      <c r="GE324" s="118"/>
    </row>
    <row r="325" spans="1:187" x14ac:dyDescent="0.2">
      <c r="A325" s="75" t="s">
        <v>79</v>
      </c>
      <c r="B325" s="50">
        <f t="shared" si="1576"/>
        <v>2016</v>
      </c>
      <c r="D325" s="79">
        <f>Northeast!D325</f>
        <v>1661.184</v>
      </c>
      <c r="E325" s="79">
        <f>Midwest!D325</f>
        <v>1974.1410000000001</v>
      </c>
      <c r="F325" s="79">
        <f>South!D326</f>
        <v>1159.0340000000001</v>
      </c>
      <c r="G325" s="79">
        <f>West!D326</f>
        <v>1242.567</v>
      </c>
      <c r="H325" s="79">
        <f t="shared" si="1816"/>
        <v>6036.9260000000004</v>
      </c>
      <c r="I325" s="118">
        <f t="shared" si="1726"/>
        <v>0.20022873282192735</v>
      </c>
      <c r="J325" s="321">
        <f t="shared" ref="J325:M325" si="1938">J82</f>
        <v>21373.142286536444</v>
      </c>
      <c r="K325" s="321">
        <f t="shared" si="1938"/>
        <v>26438.746961588284</v>
      </c>
      <c r="L325" s="321">
        <f t="shared" si="1938"/>
        <v>44272.633886365002</v>
      </c>
      <c r="M325" s="321">
        <f t="shared" si="1938"/>
        <v>26531.804319150302</v>
      </c>
      <c r="N325" s="321">
        <f t="shared" si="1818"/>
        <v>118616.32745364003</v>
      </c>
      <c r="P325" s="84">
        <f t="shared" ref="P325:S325" si="1939">P82</f>
        <v>41.133336811281914</v>
      </c>
      <c r="Q325" s="84">
        <f t="shared" si="1939"/>
        <v>51.193926301300756</v>
      </c>
      <c r="R325" s="84">
        <f t="shared" si="1939"/>
        <v>84.838301884436646</v>
      </c>
      <c r="S325" s="84">
        <f t="shared" si="1939"/>
        <v>47.668436521050822</v>
      </c>
      <c r="T325" s="79">
        <f t="shared" si="1912"/>
        <v>224.83400151807012</v>
      </c>
      <c r="V325" s="345">
        <f t="shared" si="1913"/>
        <v>77.722965473655577</v>
      </c>
      <c r="W325" s="84">
        <f t="shared" si="1914"/>
        <v>74.668478157007385</v>
      </c>
      <c r="X325" s="84">
        <f t="shared" si="1915"/>
        <v>26.179467952480621</v>
      </c>
      <c r="Y325" s="84">
        <f t="shared" si="1916"/>
        <v>46.833113385474945</v>
      </c>
      <c r="Z325" s="84">
        <f t="shared" si="1917"/>
        <v>50.894561731895386</v>
      </c>
      <c r="AA325" s="71"/>
      <c r="AC325" s="84">
        <f t="shared" si="1918"/>
        <v>40.38534504558784</v>
      </c>
      <c r="AD325" s="84">
        <f t="shared" si="1919"/>
        <v>38.562015899722859</v>
      </c>
      <c r="AE325" s="84">
        <f t="shared" si="1920"/>
        <v>13.661683157906555</v>
      </c>
      <c r="AF325" s="84">
        <f t="shared" si="1921"/>
        <v>26.066871302801612</v>
      </c>
      <c r="AG325" s="84">
        <f t="shared" si="1922"/>
        <v>26.850591811020216</v>
      </c>
      <c r="AI325" s="74">
        <f t="shared" si="1923"/>
        <v>44.483021663109831</v>
      </c>
      <c r="AJ325" s="74">
        <f t="shared" si="1924"/>
        <v>43.309443028504404</v>
      </c>
      <c r="AK325" s="74">
        <f t="shared" si="1925"/>
        <v>16.088655793448037</v>
      </c>
      <c r="AL325" s="74">
        <f t="shared" si="1926"/>
        <v>28.3443037089488</v>
      </c>
      <c r="AM325" s="74">
        <f t="shared" si="1927"/>
        <v>30.079873953864954</v>
      </c>
      <c r="AO325" s="118">
        <f>Northeast!V325</f>
        <v>0.90788223316852079</v>
      </c>
      <c r="AP325" s="118">
        <f>Midwest!V325</f>
        <v>0.89038355617602849</v>
      </c>
      <c r="AQ325" s="118">
        <f>South!V326</f>
        <v>0.84915006780555002</v>
      </c>
      <c r="AR325" s="118">
        <f>West!V326</f>
        <v>0.91965114297628126</v>
      </c>
      <c r="AS325" s="118">
        <f t="shared" si="1928"/>
        <v>0.89264309591863134</v>
      </c>
      <c r="AU325" s="124">
        <f t="shared" si="1929"/>
        <v>1924.5338967865753</v>
      </c>
      <c r="AV325" s="124">
        <f t="shared" si="1930"/>
        <v>1936.3219586646146</v>
      </c>
      <c r="AW325" s="124">
        <f t="shared" si="1931"/>
        <v>1916.2695877139802</v>
      </c>
      <c r="AX325" s="124">
        <f t="shared" si="1932"/>
        <v>1796.6526493128242</v>
      </c>
      <c r="AY325" s="124">
        <f t="shared" si="1933"/>
        <v>1895.4726245924633</v>
      </c>
      <c r="BB325" s="71">
        <f t="shared" si="1934"/>
        <v>0.70417981293528686</v>
      </c>
      <c r="BC325" s="71">
        <f t="shared" si="1935"/>
        <v>0.63115144979708815</v>
      </c>
      <c r="BD325" s="71">
        <f t="shared" si="1936"/>
        <v>0.45436791938737547</v>
      </c>
      <c r="BE325" s="71">
        <f t="shared" si="1937"/>
        <v>0.63988410853603161</v>
      </c>
      <c r="BF325" s="71"/>
      <c r="BG325" s="71"/>
      <c r="BH325" s="71"/>
      <c r="BI325" s="71"/>
      <c r="BJ325" s="71"/>
      <c r="BK325" s="71"/>
      <c r="BL325" s="71"/>
      <c r="BM325" s="71"/>
      <c r="BN325" s="71"/>
      <c r="BO325" s="71"/>
      <c r="BP325" s="71"/>
      <c r="BQ325" s="147">
        <f>Northeast!AK325</f>
        <v>0.70814291431112653</v>
      </c>
      <c r="BR325" s="147">
        <f>Midwest!AK325</f>
        <v>0.642906325292534</v>
      </c>
      <c r="BS325" s="147">
        <f>South!AK326</f>
        <v>0.45103340145537552</v>
      </c>
      <c r="BT325" s="147">
        <f>West!AK326</f>
        <v>0.64078349728266992</v>
      </c>
      <c r="BU325" s="72"/>
      <c r="BV325" s="147">
        <f>Northeast!AH325</f>
        <v>0.99440352887002348</v>
      </c>
      <c r="BW325" s="147">
        <f>Midwest!AH325</f>
        <v>0.9817160369512663</v>
      </c>
      <c r="BX325" s="147">
        <f>South!AH326</f>
        <v>1.0073930620686633</v>
      </c>
      <c r="BY325" s="147">
        <f>West!AH326</f>
        <v>0.99859642336225518</v>
      </c>
      <c r="CA325" s="147">
        <f>Northeast!AI325</f>
        <v>1.1631831962989367</v>
      </c>
      <c r="CB325" s="147">
        <f>Midwest!AI325</f>
        <v>1.235148440634299</v>
      </c>
      <c r="CC325" s="147">
        <f>South!AI326</f>
        <v>1.2942770885905908</v>
      </c>
      <c r="CD325" s="147">
        <f>West!AI326</f>
        <v>1.2901784540162384</v>
      </c>
      <c r="CF325" s="147">
        <f>Northeast!AJ325</f>
        <v>0.89744613406559626</v>
      </c>
      <c r="CG325" s="147">
        <f>Midwest!AJ325</f>
        <v>0.85936966611168553</v>
      </c>
      <c r="CH325" s="147">
        <f>South!AJ326</f>
        <v>0.82403285575706353</v>
      </c>
      <c r="CI325" s="147">
        <f>West!AJ326</f>
        <v>0.84292956132572971</v>
      </c>
      <c r="CJ325" s="242"/>
      <c r="CK325" s="73">
        <f t="shared" si="1845"/>
        <v>1.3658526238380877</v>
      </c>
      <c r="CL325" s="73">
        <f t="shared" si="1846"/>
        <v>0.62020861367740432</v>
      </c>
      <c r="CM325" s="73">
        <f t="shared" si="1847"/>
        <v>0.95612171692840198</v>
      </c>
      <c r="CN325" s="73">
        <f t="shared" si="1848"/>
        <v>0.99375730152887143</v>
      </c>
      <c r="CO325" s="73">
        <f t="shared" si="1849"/>
        <v>1.2367841774305401</v>
      </c>
      <c r="CP325" s="73">
        <f t="shared" si="1850"/>
        <v>0.8591951781887478</v>
      </c>
      <c r="CQ325" s="73">
        <f t="shared" si="1851"/>
        <v>0.61426889829519116</v>
      </c>
      <c r="CR325" s="73">
        <f t="shared" si="1852"/>
        <v>0.84711356231826518</v>
      </c>
      <c r="CS325" s="73">
        <f t="shared" si="1853"/>
        <v>0.84711356231826562</v>
      </c>
      <c r="CT325" s="73"/>
      <c r="CU325" s="73">
        <f t="shared" si="1854"/>
        <v>1.0096695688137518</v>
      </c>
      <c r="CV325" s="533">
        <f t="shared" si="1855"/>
        <v>0.81636682231120838</v>
      </c>
      <c r="CW325" s="71">
        <f t="shared" si="1856"/>
        <v>0.75971805409918214</v>
      </c>
      <c r="CX325" s="53"/>
      <c r="CZ325" s="71">
        <f t="shared" si="1857"/>
        <v>0.27517050896433048</v>
      </c>
      <c r="DA325" s="71">
        <f t="shared" si="1858"/>
        <v>0.32701096551456815</v>
      </c>
      <c r="DB325" s="71">
        <f t="shared" si="1859"/>
        <v>0.19199075821038722</v>
      </c>
      <c r="DC325" s="71">
        <f t="shared" si="1860"/>
        <v>0.20582776731071409</v>
      </c>
      <c r="DE325" s="71">
        <f t="shared" si="1861"/>
        <v>0.28448442623383485</v>
      </c>
      <c r="DF325" s="71">
        <f t="shared" si="1862"/>
        <v>0.32455973158188067</v>
      </c>
      <c r="DG325" s="71">
        <f t="shared" si="1863"/>
        <v>0.19600099580318336</v>
      </c>
      <c r="DH325" s="71">
        <f t="shared" si="1864"/>
        <v>0.19460944727139756</v>
      </c>
      <c r="DI325" s="71">
        <f t="shared" si="1865"/>
        <v>0.99965460089029645</v>
      </c>
      <c r="DK325" s="71">
        <f t="shared" si="1866"/>
        <v>0.28458272085225422</v>
      </c>
      <c r="DL325" s="71">
        <f t="shared" si="1867"/>
        <v>0.32467187295774608</v>
      </c>
      <c r="DM325" s="71">
        <f t="shared" si="1868"/>
        <v>0.19606871776373969</v>
      </c>
      <c r="DN325" s="71">
        <f t="shared" si="1869"/>
        <v>0.19467668842626001</v>
      </c>
      <c r="DQ325" s="71">
        <f t="shared" si="1870"/>
        <v>-6.2027929314920377E-2</v>
      </c>
      <c r="DR325" s="71">
        <f t="shared" si="1871"/>
        <v>5.3673970173088083E-3</v>
      </c>
      <c r="DS325" s="71">
        <f t="shared" si="1872"/>
        <v>-6.1851237810386504E-2</v>
      </c>
      <c r="DT325" s="71">
        <f t="shared" si="1873"/>
        <v>1.061573957527821E-2</v>
      </c>
      <c r="DV325" s="71">
        <f t="shared" si="1874"/>
        <v>0.18018718624457428</v>
      </c>
      <c r="DW325" s="71">
        <f t="shared" si="1875"/>
        <v>0.22289298218174555</v>
      </c>
      <c r="DX325" s="71">
        <f t="shared" si="1876"/>
        <v>0.37324232537606178</v>
      </c>
      <c r="DY325" s="71">
        <f t="shared" si="1877"/>
        <v>0.22367750619761842</v>
      </c>
      <c r="DZ325" s="71"/>
      <c r="EA325" s="71">
        <f t="shared" si="1878"/>
        <v>1</v>
      </c>
      <c r="EB325" s="71">
        <f t="shared" si="1879"/>
        <v>-6.3812289453323654E-3</v>
      </c>
      <c r="EC325" s="71">
        <f t="shared" si="1880"/>
        <v>-1.5003503154310065E-3</v>
      </c>
      <c r="ED325" s="71">
        <f t="shared" si="1881"/>
        <v>3.9856374654283142E-3</v>
      </c>
      <c r="EE325" s="71">
        <f t="shared" si="1882"/>
        <v>1.5704341090654535E-5</v>
      </c>
      <c r="EG325" s="71">
        <f t="shared" si="1883"/>
        <v>-5.9062540239087106E-4</v>
      </c>
      <c r="EH325" s="71">
        <f t="shared" si="1884"/>
        <v>-2.5820106796074094E-3</v>
      </c>
      <c r="EI325" s="71">
        <f t="shared" si="1885"/>
        <v>-1.1766800703220275E-3</v>
      </c>
      <c r="EJ325" s="71">
        <f t="shared" si="1886"/>
        <v>1.5752449626967537E-4</v>
      </c>
      <c r="EL325" s="71">
        <f t="shared" si="1887"/>
        <v>4.9821018724334025E-3</v>
      </c>
      <c r="EM325" s="71">
        <f t="shared" si="1888"/>
        <v>8.1492214269487887E-3</v>
      </c>
      <c r="EN325" s="71">
        <f t="shared" si="1889"/>
        <v>5.1705987914856515E-3</v>
      </c>
      <c r="EO325" s="71">
        <f t="shared" si="1890"/>
        <v>4.551232729519677E-3</v>
      </c>
      <c r="EQ325" s="71">
        <f t="shared" si="1891"/>
        <v>-8.0454268814503863E-2</v>
      </c>
      <c r="ER325" s="71">
        <f t="shared" si="1892"/>
        <v>-7.2629217992504824E-2</v>
      </c>
      <c r="ES325" s="71">
        <f t="shared" si="1893"/>
        <v>-6.5593952416680937E-2</v>
      </c>
      <c r="ET325" s="71">
        <f t="shared" si="1894"/>
        <v>1.9554668422653847E-2</v>
      </c>
      <c r="EW325" s="71">
        <f t="shared" si="1895"/>
        <v>0.97436442736315954</v>
      </c>
      <c r="EX325" s="71">
        <f t="shared" si="1896"/>
        <v>0.37113322797663656</v>
      </c>
      <c r="EY325" s="71">
        <f t="shared" si="1897"/>
        <v>0.61426889829519116</v>
      </c>
      <c r="EZ325" s="71"/>
      <c r="FA325" s="71">
        <f t="shared" si="1898"/>
        <v>0.99848255953259979</v>
      </c>
      <c r="FB325" s="71">
        <f t="shared" si="1899"/>
        <v>0.92539791724874843</v>
      </c>
      <c r="FC325" s="71">
        <f t="shared" si="1900"/>
        <v>0.95612171692840198</v>
      </c>
      <c r="FE325" s="71">
        <f t="shared" si="1901"/>
        <v>0.99879429561362765</v>
      </c>
      <c r="FF325" s="71">
        <f t="shared" si="1902"/>
        <v>0.99197635721797772</v>
      </c>
      <c r="FG325" s="71">
        <f t="shared" si="1903"/>
        <v>0.99375730152887143</v>
      </c>
      <c r="FI325" s="71">
        <f t="shared" si="1904"/>
        <v>1.0059812714762233</v>
      </c>
      <c r="FJ325" s="71">
        <f t="shared" si="1905"/>
        <v>1.306078005023031</v>
      </c>
      <c r="FK325" s="71">
        <f t="shared" si="1906"/>
        <v>1.2367841774305401</v>
      </c>
      <c r="FM325" s="71">
        <f t="shared" si="1907"/>
        <v>0.94598303545669971</v>
      </c>
      <c r="FN325" s="71">
        <f t="shared" si="1908"/>
        <v>0.87571430996518251</v>
      </c>
      <c r="FO325" s="71">
        <f t="shared" si="1909"/>
        <v>0.8591951781887478</v>
      </c>
      <c r="FQ325" s="238"/>
      <c r="GB325" s="118"/>
      <c r="GC325" s="118"/>
      <c r="GD325" s="118"/>
      <c r="GE325" s="118"/>
    </row>
    <row r="326" spans="1:187" x14ac:dyDescent="0.2">
      <c r="A326" s="75" t="s">
        <v>79</v>
      </c>
      <c r="B326" s="50">
        <f t="shared" si="1576"/>
        <v>2017</v>
      </c>
      <c r="D326" s="79">
        <f>Northeast!D326</f>
        <v>1715.556</v>
      </c>
      <c r="E326" s="79">
        <f>Midwest!D326</f>
        <v>1975.079</v>
      </c>
      <c r="F326" s="79">
        <f>South!D327</f>
        <v>1103.7529999999999</v>
      </c>
      <c r="G326" s="79">
        <f>West!D327</f>
        <v>1318.8040000000001</v>
      </c>
      <c r="H326" s="79">
        <f t="shared" si="1816"/>
        <v>6113.192</v>
      </c>
      <c r="I326" s="118">
        <f t="shared" si="1726"/>
        <v>0.20838626369895688</v>
      </c>
      <c r="J326" s="321">
        <f t="shared" ref="J326:M326" si="1940">J83</f>
        <v>21453.756907309067</v>
      </c>
      <c r="K326" s="321">
        <f t="shared" si="1940"/>
        <v>26671.124894081735</v>
      </c>
      <c r="L326" s="321">
        <f t="shared" si="1940"/>
        <v>44904.512175198295</v>
      </c>
      <c r="M326" s="321">
        <f t="shared" si="1940"/>
        <v>26803.392907587702</v>
      </c>
      <c r="N326" s="321">
        <f t="shared" si="1818"/>
        <v>119832.78688417681</v>
      </c>
      <c r="P326" s="84">
        <f t="shared" ref="P326:S326" si="1941">P83</f>
        <v>41.504877258722011</v>
      </c>
      <c r="Q326" s="84">
        <f t="shared" si="1941"/>
        <v>52.066464647038671</v>
      </c>
      <c r="R326" s="84">
        <f t="shared" si="1941"/>
        <v>86.482426080678621</v>
      </c>
      <c r="S326" s="84">
        <f t="shared" si="1941"/>
        <v>48.369028993996096</v>
      </c>
      <c r="T326" s="79">
        <f t="shared" si="1912"/>
        <v>228.42279698043541</v>
      </c>
      <c r="V326" s="345">
        <f t="shared" si="1913"/>
        <v>79.965295002272001</v>
      </c>
      <c r="W326" s="84">
        <f t="shared" si="1914"/>
        <v>74.053082044479709</v>
      </c>
      <c r="X326" s="84">
        <f t="shared" si="1915"/>
        <v>24.580002020590392</v>
      </c>
      <c r="Y326" s="84">
        <f t="shared" si="1916"/>
        <v>49.202875342944488</v>
      </c>
      <c r="Z326" s="84">
        <f t="shared" si="1917"/>
        <v>51.01435223991448</v>
      </c>
      <c r="AA326" s="71"/>
      <c r="AC326" s="84">
        <f t="shared" si="1918"/>
        <v>41.333841064172425</v>
      </c>
      <c r="AD326" s="84">
        <f t="shared" si="1919"/>
        <v>37.933802753637401</v>
      </c>
      <c r="AE326" s="84">
        <f t="shared" si="1920"/>
        <v>12.762743253413351</v>
      </c>
      <c r="AF326" s="84">
        <f t="shared" si="1921"/>
        <v>27.265463612339609</v>
      </c>
      <c r="AG326" s="84">
        <f t="shared" si="1922"/>
        <v>26.762617745739274</v>
      </c>
      <c r="AI326" s="74">
        <f t="shared" si="1923"/>
        <v>45.462560718044529</v>
      </c>
      <c r="AJ326" s="74">
        <f t="shared" si="1924"/>
        <v>42.318456004608144</v>
      </c>
      <c r="AK326" s="74">
        <f t="shared" si="1925"/>
        <v>16.532889884577941</v>
      </c>
      <c r="AL326" s="74">
        <f t="shared" si="1926"/>
        <v>29.134447791413518</v>
      </c>
      <c r="AM326" s="74">
        <f t="shared" si="1927"/>
        <v>30.335412510662337</v>
      </c>
      <c r="AO326" s="118">
        <f>Northeast!V326</f>
        <v>0.90918418169451298</v>
      </c>
      <c r="AP326" s="118">
        <f>Midwest!V326</f>
        <v>0.89638910147163009</v>
      </c>
      <c r="AQ326" s="118">
        <f>South!V327</f>
        <v>0.77196082127895715</v>
      </c>
      <c r="AR326" s="118">
        <f>West!V327</f>
        <v>0.93584967896234728</v>
      </c>
      <c r="AS326" s="118">
        <f t="shared" si="1928"/>
        <v>0.88222363010005911</v>
      </c>
      <c r="AU326" s="124">
        <f t="shared" si="1929"/>
        <v>1934.6204694144615</v>
      </c>
      <c r="AV326" s="124">
        <f t="shared" si="1930"/>
        <v>1952.1660542556308</v>
      </c>
      <c r="AW326" s="124">
        <f t="shared" si="1931"/>
        <v>1925.9183964244171</v>
      </c>
      <c r="AX326" s="124">
        <f t="shared" si="1932"/>
        <v>1804.5860522495059</v>
      </c>
      <c r="AY326" s="124">
        <f t="shared" si="1933"/>
        <v>1906.1794598936867</v>
      </c>
      <c r="BB326" s="71">
        <f t="shared" si="1934"/>
        <v>0.71968621521368148</v>
      </c>
      <c r="BC326" s="71">
        <f t="shared" si="1935"/>
        <v>0.61670972870521057</v>
      </c>
      <c r="BD326" s="71">
        <f t="shared" si="1936"/>
        <v>0.46691376052531786</v>
      </c>
      <c r="BE326" s="71">
        <f t="shared" si="1937"/>
        <v>0.65772193044955174</v>
      </c>
      <c r="BF326" s="71"/>
      <c r="BG326" s="71"/>
      <c r="BH326" s="71"/>
      <c r="BI326" s="71"/>
      <c r="BJ326" s="71"/>
      <c r="BK326" s="71"/>
      <c r="BL326" s="71"/>
      <c r="BM326" s="71"/>
      <c r="BN326" s="71"/>
      <c r="BO326" s="71"/>
      <c r="BP326" s="71"/>
      <c r="BQ326" s="147">
        <f>Northeast!AK326</f>
        <v>0.72419545076769576</v>
      </c>
      <c r="BR326" s="147">
        <f>Midwest!AK326</f>
        <v>0.62983831971948556</v>
      </c>
      <c r="BS326" s="147">
        <f>South!AK327</f>
        <v>0.46401974295573184</v>
      </c>
      <c r="BT326" s="147">
        <f>West!AK327</f>
        <v>0.65855173420203306</v>
      </c>
      <c r="BU326" s="72"/>
      <c r="BV326" s="147">
        <f>Northeast!AH326</f>
        <v>0.99377345501240855</v>
      </c>
      <c r="BW326" s="147">
        <f>Midwest!AH326</f>
        <v>0.97915561723821087</v>
      </c>
      <c r="BX326" s="147">
        <f>South!AH327</f>
        <v>1.006236841456684</v>
      </c>
      <c r="BY326" s="147">
        <f>West!AH327</f>
        <v>0.99873995662089221</v>
      </c>
      <c r="CA326" s="147">
        <f>Northeast!AI326</f>
        <v>1.1692794941134861</v>
      </c>
      <c r="CB326" s="147">
        <f>Midwest!AI326</f>
        <v>1.2452551327961749</v>
      </c>
      <c r="CC326" s="147">
        <f>South!AI327</f>
        <v>1.3007940380460219</v>
      </c>
      <c r="CD326" s="147">
        <f>West!AI327</f>
        <v>1.2958754403201023</v>
      </c>
      <c r="CF326" s="147">
        <f>Northeast!AJ326</f>
        <v>0.89873311670356049</v>
      </c>
      <c r="CG326" s="147">
        <f>Midwest!AJ326</f>
        <v>0.86516602591606562</v>
      </c>
      <c r="CH326" s="147">
        <f>South!AJ327</f>
        <v>0.74912680833317069</v>
      </c>
      <c r="CI326" s="147">
        <f>West!AJ327</f>
        <v>0.85777673999465875</v>
      </c>
      <c r="CJ326" s="242"/>
      <c r="CK326" s="73">
        <f t="shared" si="1845"/>
        <v>1.3798600066382392</v>
      </c>
      <c r="CL326" s="73">
        <f t="shared" si="1846"/>
        <v>0.62166839842418353</v>
      </c>
      <c r="CM326" s="73">
        <f t="shared" si="1847"/>
        <v>0.95466335386668866</v>
      </c>
      <c r="CN326" s="73">
        <f t="shared" si="1848"/>
        <v>0.99255689150717441</v>
      </c>
      <c r="CO326" s="73">
        <f t="shared" si="1849"/>
        <v>1.2441848255103707</v>
      </c>
      <c r="CP326" s="73">
        <f t="shared" si="1850"/>
        <v>0.84938385846647657</v>
      </c>
      <c r="CQ326" s="73">
        <f t="shared" si="1851"/>
        <v>0.62081789446642188</v>
      </c>
      <c r="CR326" s="73">
        <f t="shared" si="1852"/>
        <v>0.85781536037637707</v>
      </c>
      <c r="CS326" s="73">
        <f t="shared" si="1853"/>
        <v>0.8578153603763774</v>
      </c>
      <c r="CT326" s="73"/>
      <c r="CU326" s="73">
        <f t="shared" si="1854"/>
        <v>1.0013699733292845</v>
      </c>
      <c r="CV326" s="533">
        <f t="shared" si="1855"/>
        <v>0.80484020765847042</v>
      </c>
      <c r="CW326" s="71">
        <f t="shared" si="1856"/>
        <v>0.77241220370042085</v>
      </c>
      <c r="CX326" s="53"/>
      <c r="CZ326" s="71">
        <f t="shared" si="1857"/>
        <v>0.28063178777960845</v>
      </c>
      <c r="DA326" s="71">
        <f t="shared" si="1858"/>
        <v>0.32308473216610895</v>
      </c>
      <c r="DB326" s="71">
        <f t="shared" si="1859"/>
        <v>0.18055264745488117</v>
      </c>
      <c r="DC326" s="71">
        <f t="shared" si="1860"/>
        <v>0.21573083259940143</v>
      </c>
      <c r="DE326" s="71">
        <f t="shared" si="1861"/>
        <v>0.27789220444400076</v>
      </c>
      <c r="DF326" s="71">
        <f t="shared" si="1862"/>
        <v>0.32504389674059186</v>
      </c>
      <c r="DG326" s="71">
        <f t="shared" si="1863"/>
        <v>0.18621315785080014</v>
      </c>
      <c r="DH326" s="71">
        <f t="shared" si="1864"/>
        <v>0.21074052118722306</v>
      </c>
      <c r="DI326" s="71">
        <f t="shared" si="1865"/>
        <v>0.99988978022261588</v>
      </c>
      <c r="DK326" s="71">
        <f t="shared" si="1866"/>
        <v>0.27792283703722898</v>
      </c>
      <c r="DL326" s="71">
        <f t="shared" si="1867"/>
        <v>0.32507972695572901</v>
      </c>
      <c r="DM326" s="71">
        <f t="shared" si="1868"/>
        <v>0.18623368448604563</v>
      </c>
      <c r="DN326" s="71">
        <f t="shared" si="1869"/>
        <v>0.21076375152099636</v>
      </c>
      <c r="DQ326" s="71">
        <f t="shared" si="1870"/>
        <v>2.2415385881951706E-2</v>
      </c>
      <c r="DR326" s="71">
        <f t="shared" si="1871"/>
        <v>-2.0535878704079007E-2</v>
      </c>
      <c r="DS326" s="71">
        <f t="shared" si="1872"/>
        <v>2.8385703157641055E-2</v>
      </c>
      <c r="DT326" s="71">
        <f t="shared" si="1873"/>
        <v>2.7351439687518318E-2</v>
      </c>
      <c r="DV326" s="71">
        <f t="shared" si="1874"/>
        <v>0.17903077667754638</v>
      </c>
      <c r="DW326" s="71">
        <f t="shared" si="1875"/>
        <v>0.22256951196387051</v>
      </c>
      <c r="DX326" s="71">
        <f t="shared" si="1876"/>
        <v>0.37472642790658206</v>
      </c>
      <c r="DY326" s="71">
        <f t="shared" si="1877"/>
        <v>0.22367328345200096</v>
      </c>
      <c r="DZ326" s="71"/>
      <c r="EA326" s="71">
        <f t="shared" si="1878"/>
        <v>1</v>
      </c>
      <c r="EB326" s="71">
        <f t="shared" si="1879"/>
        <v>-6.4385063178354516E-3</v>
      </c>
      <c r="EC326" s="71">
        <f t="shared" si="1880"/>
        <v>-1.4522896045345126E-3</v>
      </c>
      <c r="ED326" s="71">
        <f t="shared" si="1881"/>
        <v>3.968359564830719E-3</v>
      </c>
      <c r="EE326" s="71">
        <f t="shared" si="1882"/>
        <v>-1.8878900921992812E-5</v>
      </c>
      <c r="EG326" s="71">
        <f t="shared" si="1883"/>
        <v>-6.3382071497253094E-4</v>
      </c>
      <c r="EH326" s="71">
        <f t="shared" si="1884"/>
        <v>-2.6115132652940391E-3</v>
      </c>
      <c r="EI326" s="71">
        <f t="shared" si="1885"/>
        <v>-1.148394486022154E-3</v>
      </c>
      <c r="EJ326" s="71">
        <f t="shared" si="1886"/>
        <v>1.4372467284186081E-4</v>
      </c>
      <c r="EL326" s="71">
        <f t="shared" si="1887"/>
        <v>5.2273605245919319E-3</v>
      </c>
      <c r="EM326" s="71">
        <f t="shared" si="1888"/>
        <v>8.1492771602162603E-3</v>
      </c>
      <c r="EN326" s="71">
        <f t="shared" si="1889"/>
        <v>5.0225699699409029E-3</v>
      </c>
      <c r="EO326" s="71">
        <f t="shared" si="1890"/>
        <v>4.4059371943460466E-3</v>
      </c>
      <c r="EQ326" s="71">
        <f t="shared" si="1891"/>
        <v>1.4330227427512218E-3</v>
      </c>
      <c r="ER326" s="71">
        <f t="shared" si="1892"/>
        <v>6.7222518601869714E-3</v>
      </c>
      <c r="ES326" s="71">
        <f t="shared" si="1893"/>
        <v>-9.5302129903548777E-2</v>
      </c>
      <c r="ET326" s="71">
        <f t="shared" si="1894"/>
        <v>1.7460458466549551E-2</v>
      </c>
      <c r="EW326" s="71">
        <f t="shared" si="1895"/>
        <v>1.0106614484135636</v>
      </c>
      <c r="EX326" s="71">
        <f t="shared" si="1896"/>
        <v>0.37509004574126881</v>
      </c>
      <c r="EY326" s="71">
        <f t="shared" si="1897"/>
        <v>0.62081789446642188</v>
      </c>
      <c r="EZ326" s="71"/>
      <c r="FA326" s="71">
        <f t="shared" si="1898"/>
        <v>0.99847470982418596</v>
      </c>
      <c r="FB326" s="71">
        <f t="shared" si="1899"/>
        <v>0.92398641689685013</v>
      </c>
      <c r="FC326" s="71">
        <f t="shared" si="1900"/>
        <v>0.95466335386668866</v>
      </c>
      <c r="FE326" s="71">
        <f t="shared" si="1901"/>
        <v>0.99879204910509811</v>
      </c>
      <c r="FF326" s="71">
        <f t="shared" si="1902"/>
        <v>0.99077809848955478</v>
      </c>
      <c r="FG326" s="71">
        <f t="shared" si="1903"/>
        <v>0.99255689150717441</v>
      </c>
      <c r="FI326" s="71">
        <f t="shared" si="1904"/>
        <v>1.0059837829549256</v>
      </c>
      <c r="FJ326" s="71">
        <f t="shared" si="1905"/>
        <v>1.313893292327291</v>
      </c>
      <c r="FK326" s="71">
        <f t="shared" si="1906"/>
        <v>1.2441848255103707</v>
      </c>
      <c r="FM326" s="71">
        <f t="shared" si="1907"/>
        <v>0.98858080216074506</v>
      </c>
      <c r="FN326" s="71">
        <f t="shared" si="1908"/>
        <v>0.8657143550090235</v>
      </c>
      <c r="FO326" s="71">
        <f t="shared" si="1909"/>
        <v>0.84938385846647657</v>
      </c>
      <c r="FQ326" s="238"/>
      <c r="GB326" s="118"/>
      <c r="GC326" s="118"/>
      <c r="GD326" s="118"/>
      <c r="GE326" s="118"/>
    </row>
    <row r="327" spans="1:187" x14ac:dyDescent="0.2">
      <c r="A327" s="75" t="s">
        <v>79</v>
      </c>
      <c r="B327" s="50">
        <f t="shared" si="1576"/>
        <v>2018</v>
      </c>
      <c r="D327" s="79">
        <f>Northeast!D327</f>
        <v>0</v>
      </c>
      <c r="E327" s="79">
        <f>Midwest!D327</f>
        <v>0</v>
      </c>
      <c r="F327" s="79">
        <f>South!D328</f>
        <v>0</v>
      </c>
      <c r="G327" s="79">
        <f>West!D328</f>
        <v>0</v>
      </c>
      <c r="H327" s="79">
        <f t="shared" si="1816"/>
        <v>0</v>
      </c>
      <c r="I327" s="118">
        <f t="shared" si="1726"/>
        <v>0.21728653712504298</v>
      </c>
      <c r="J327" s="321">
        <f t="shared" ref="J327:M327" si="1942">J84</f>
        <v>21600.190019976591</v>
      </c>
      <c r="K327" s="321">
        <f t="shared" si="1942"/>
        <v>26855.730803427181</v>
      </c>
      <c r="L327" s="321">
        <f t="shared" si="1942"/>
        <v>45195.846239185674</v>
      </c>
      <c r="M327" s="321">
        <f t="shared" si="1942"/>
        <v>26982.010527158069</v>
      </c>
      <c r="N327" s="321">
        <f t="shared" si="1818"/>
        <v>120633.77758974751</v>
      </c>
      <c r="P327" s="84">
        <f t="shared" ref="P327:S327" si="1943">P84</f>
        <v>41.976775141163756</v>
      </c>
      <c r="Q327" s="84">
        <f t="shared" si="1943"/>
        <v>52.689126314219756</v>
      </c>
      <c r="R327" s="84">
        <f t="shared" si="1943"/>
        <v>87.48072213841229</v>
      </c>
      <c r="S327" s="84">
        <f t="shared" si="1943"/>
        <v>48.930693891283113</v>
      </c>
      <c r="T327" s="79">
        <f t="shared" si="1912"/>
        <v>231.07731748507891</v>
      </c>
      <c r="V327" s="345">
        <f t="shared" si="1913"/>
        <v>0</v>
      </c>
      <c r="W327" s="84">
        <f t="shared" si="1914"/>
        <v>0</v>
      </c>
      <c r="X327" s="84">
        <f t="shared" si="1915"/>
        <v>0</v>
      </c>
      <c r="Y327" s="84">
        <f t="shared" si="1916"/>
        <v>0</v>
      </c>
      <c r="Z327" s="84">
        <f t="shared" si="1917"/>
        <v>0</v>
      </c>
      <c r="AA327" s="71"/>
      <c r="AC327" s="84">
        <f t="shared" si="1918"/>
        <v>0</v>
      </c>
      <c r="AD327" s="84">
        <f t="shared" si="1919"/>
        <v>0</v>
      </c>
      <c r="AE327" s="84">
        <f t="shared" si="1920"/>
        <v>0</v>
      </c>
      <c r="AF327" s="84">
        <f t="shared" si="1921"/>
        <v>0</v>
      </c>
      <c r="AG327" s="84">
        <f t="shared" si="1922"/>
        <v>0</v>
      </c>
      <c r="AI327" s="74">
        <f t="shared" si="1923"/>
        <v>0</v>
      </c>
      <c r="AJ327" s="74">
        <f t="shared" si="1924"/>
        <v>0</v>
      </c>
      <c r="AK327" s="74">
        <f t="shared" si="1925"/>
        <v>0</v>
      </c>
      <c r="AL327" s="74" t="e">
        <f t="shared" si="1926"/>
        <v>#DIV/0!</v>
      </c>
      <c r="AM327" s="74" t="e">
        <f t="shared" si="1927"/>
        <v>#DIV/0!</v>
      </c>
      <c r="AO327" s="118">
        <f>Northeast!V327</f>
        <v>0.97555850133154753</v>
      </c>
      <c r="AP327" s="118">
        <f>Midwest!V327</f>
        <v>1.0275801875621144</v>
      </c>
      <c r="AQ327" s="118">
        <f>South!V328</f>
        <v>0.96706626113624838</v>
      </c>
      <c r="AR327" s="118">
        <f>West!V328</f>
        <v>0</v>
      </c>
      <c r="AS327" s="118" t="e">
        <f t="shared" si="1928"/>
        <v>#DIV/0!</v>
      </c>
      <c r="AU327" s="124">
        <f t="shared" si="1929"/>
        <v>1943.3521233999427</v>
      </c>
      <c r="AV327" s="124">
        <f t="shared" si="1930"/>
        <v>1961.9323227463933</v>
      </c>
      <c r="AW327" s="124">
        <f t="shared" si="1931"/>
        <v>1935.5920824105469</v>
      </c>
      <c r="AX327" s="124">
        <f t="shared" si="1932"/>
        <v>1813.4561856327623</v>
      </c>
      <c r="AY327" s="124">
        <f t="shared" si="1933"/>
        <v>1915.5274923987611</v>
      </c>
      <c r="BB327" s="71">
        <f t="shared" si="1934"/>
        <v>0</v>
      </c>
      <c r="BC327" s="71">
        <f t="shared" si="1935"/>
        <v>0</v>
      </c>
      <c r="BD327" s="71">
        <f t="shared" si="1936"/>
        <v>0</v>
      </c>
      <c r="BE327" s="71" t="e">
        <f t="shared" si="1937"/>
        <v>#DIV/0!</v>
      </c>
      <c r="BF327" s="71"/>
      <c r="BG327" s="71"/>
      <c r="BH327" s="71"/>
      <c r="BI327" s="71"/>
      <c r="BJ327" s="71"/>
      <c r="BK327" s="71"/>
      <c r="BL327" s="71"/>
      <c r="BM327" s="71"/>
      <c r="BN327" s="71"/>
      <c r="BO327" s="71"/>
      <c r="BP327" s="71"/>
      <c r="BQ327" s="147">
        <f>Northeast!AK327</f>
        <v>0</v>
      </c>
      <c r="BR327" s="147">
        <f>Midwest!AK327</f>
        <v>0</v>
      </c>
      <c r="BS327" s="147">
        <f>South!AK328</f>
        <v>0</v>
      </c>
      <c r="BT327" s="147" t="e">
        <f>West!AK328</f>
        <v>#DIV/0!</v>
      </c>
      <c r="BU327" s="72"/>
      <c r="BV327" s="147">
        <f>Northeast!AH327</f>
        <v>0.99335144852705692</v>
      </c>
      <c r="BW327" s="147">
        <f>Midwest!AH327</f>
        <v>0.97899823611187264</v>
      </c>
      <c r="BX327" s="147">
        <f>South!AH328</f>
        <v>1.0060940146704338</v>
      </c>
      <c r="BY327" s="147">
        <f>West!AH328</f>
        <v>0.99842868357800685</v>
      </c>
      <c r="CA327" s="147">
        <f>Northeast!AI327</f>
        <v>1.1745568826846964</v>
      </c>
      <c r="CB327" s="147">
        <f>Midwest!AI327</f>
        <v>1.2514848774123546</v>
      </c>
      <c r="CC327" s="147">
        <f>South!AI328</f>
        <v>1.3073277899848625</v>
      </c>
      <c r="CD327" s="147" t="e">
        <f>West!AI328</f>
        <v>#DIV/0!</v>
      </c>
      <c r="CF327" s="147">
        <f>Northeast!AJ327</f>
        <v>0.96434446406036467</v>
      </c>
      <c r="CG327" s="147">
        <f>Midwest!AJ327</f>
        <v>0.99178745672348712</v>
      </c>
      <c r="CH327" s="147">
        <f>South!AJ328</f>
        <v>0.93846117792796624</v>
      </c>
      <c r="CI327" s="147">
        <f>West!AJ328</f>
        <v>0</v>
      </c>
      <c r="CJ327" s="242"/>
      <c r="CK327" s="73">
        <f t="shared" si="1845"/>
        <v>1.3890833174619641</v>
      </c>
      <c r="CL327" s="73">
        <f t="shared" si="1846"/>
        <v>0</v>
      </c>
      <c r="CM327" s="73">
        <f t="shared" si="1847"/>
        <v>0.95466335386668866</v>
      </c>
      <c r="CN327" s="73">
        <f t="shared" si="1848"/>
        <v>0.99255689150717441</v>
      </c>
      <c r="CO327" s="73">
        <f t="shared" si="1849"/>
        <v>1.2441848255103707</v>
      </c>
      <c r="CP327" s="73">
        <f t="shared" si="1850"/>
        <v>0.84938385846647657</v>
      </c>
      <c r="CQ327" s="73">
        <f t="shared" si="1851"/>
        <v>0.62081789446642188</v>
      </c>
      <c r="CR327" s="73">
        <f t="shared" si="1852"/>
        <v>0.86354920124433066</v>
      </c>
      <c r="CS327" s="73">
        <f t="shared" si="1853"/>
        <v>0</v>
      </c>
      <c r="CT327" s="73"/>
      <c r="CU327" s="73">
        <f t="shared" si="1854"/>
        <v>1.0013699733292845</v>
      </c>
      <c r="CV327" s="533">
        <f t="shared" si="1855"/>
        <v>0.80484020765847042</v>
      </c>
      <c r="CW327" s="71">
        <f t="shared" si="1856"/>
        <v>0.77241220370042085</v>
      </c>
      <c r="CX327" s="53"/>
      <c r="CZ327" s="71" t="e">
        <f t="shared" si="1857"/>
        <v>#DIV/0!</v>
      </c>
      <c r="DA327" s="71" t="e">
        <f t="shared" si="1858"/>
        <v>#DIV/0!</v>
      </c>
      <c r="DB327" s="71" t="e">
        <f t="shared" si="1859"/>
        <v>#DIV/0!</v>
      </c>
      <c r="DC327" s="71" t="e">
        <f t="shared" si="1860"/>
        <v>#DIV/0!</v>
      </c>
      <c r="DE327" s="71" t="e">
        <f t="shared" si="1861"/>
        <v>#DIV/0!</v>
      </c>
      <c r="DF327" s="71" t="e">
        <f t="shared" si="1862"/>
        <v>#DIV/0!</v>
      </c>
      <c r="DG327" s="71" t="e">
        <f t="shared" si="1863"/>
        <v>#DIV/0!</v>
      </c>
      <c r="DH327" s="71" t="e">
        <f t="shared" si="1864"/>
        <v>#DIV/0!</v>
      </c>
      <c r="DI327" s="71" t="e">
        <f t="shared" si="1865"/>
        <v>#DIV/0!</v>
      </c>
      <c r="DK327" s="71" t="e">
        <f t="shared" si="1866"/>
        <v>#DIV/0!</v>
      </c>
      <c r="DL327" s="71" t="e">
        <f t="shared" si="1867"/>
        <v>#DIV/0!</v>
      </c>
      <c r="DM327" s="71" t="e">
        <f t="shared" si="1868"/>
        <v>#DIV/0!</v>
      </c>
      <c r="DN327" s="71" t="e">
        <f t="shared" si="1869"/>
        <v>#DIV/0!</v>
      </c>
      <c r="DQ327" s="71" t="e">
        <f t="shared" si="1870"/>
        <v>#NUM!</v>
      </c>
      <c r="DR327" s="71" t="e">
        <f t="shared" si="1871"/>
        <v>#NUM!</v>
      </c>
      <c r="DS327" s="71" t="e">
        <f t="shared" si="1872"/>
        <v>#NUM!</v>
      </c>
      <c r="DT327" s="71" t="e">
        <f t="shared" si="1873"/>
        <v>#DIV/0!</v>
      </c>
      <c r="DV327" s="71">
        <f t="shared" si="1874"/>
        <v>0.17905590334271651</v>
      </c>
      <c r="DW327" s="71">
        <f t="shared" si="1875"/>
        <v>0.22262198316261309</v>
      </c>
      <c r="DX327" s="71">
        <f t="shared" si="1876"/>
        <v>0.37465332796663414</v>
      </c>
      <c r="DY327" s="71">
        <f t="shared" si="1877"/>
        <v>0.22366878552803632</v>
      </c>
      <c r="DZ327" s="71"/>
      <c r="EA327" s="71">
        <f t="shared" si="1878"/>
        <v>1</v>
      </c>
      <c r="EB327" s="71">
        <f t="shared" si="1879"/>
        <v>1.403384521866559E-4</v>
      </c>
      <c r="EC327" s="71">
        <f t="shared" si="1880"/>
        <v>2.3572417514682698E-4</v>
      </c>
      <c r="ED327" s="71">
        <f t="shared" si="1881"/>
        <v>-1.9509451544924585E-4</v>
      </c>
      <c r="EE327" s="71">
        <f t="shared" si="1882"/>
        <v>-2.0109550505970829E-5</v>
      </c>
      <c r="EG327" s="71">
        <f t="shared" si="1883"/>
        <v>-4.2474078095874922E-4</v>
      </c>
      <c r="EH327" s="71">
        <f t="shared" si="1884"/>
        <v>-1.6074439340697233E-4</v>
      </c>
      <c r="EI327" s="71">
        <f t="shared" si="1885"/>
        <v>-1.4195159414781043E-4</v>
      </c>
      <c r="EJ327" s="71">
        <f t="shared" si="1886"/>
        <v>-3.1171433312189594E-4</v>
      </c>
      <c r="EL327" s="71">
        <f t="shared" si="1887"/>
        <v>4.5032132291866313E-3</v>
      </c>
      <c r="EM327" s="71">
        <f t="shared" si="1888"/>
        <v>4.9903133839312155E-3</v>
      </c>
      <c r="EN327" s="71">
        <f t="shared" si="1889"/>
        <v>5.0103223989443023E-3</v>
      </c>
      <c r="EO327" s="71" t="e">
        <f t="shared" si="1890"/>
        <v>#DIV/0!</v>
      </c>
      <c r="EQ327" s="71">
        <f t="shared" si="1891"/>
        <v>7.0462435097760276E-2</v>
      </c>
      <c r="ER327" s="71">
        <f t="shared" si="1892"/>
        <v>0.13658740100383732</v>
      </c>
      <c r="ES327" s="71">
        <f t="shared" si="1893"/>
        <v>0.22533321638204104</v>
      </c>
      <c r="ET327" s="71" t="e">
        <f t="shared" si="1894"/>
        <v>#NUM!</v>
      </c>
      <c r="EW327" s="71" t="e">
        <f t="shared" si="1895"/>
        <v>#DIV/0!</v>
      </c>
      <c r="EX327" s="71">
        <f t="shared" si="1896"/>
        <v>0.37509004574126881</v>
      </c>
      <c r="EY327" s="71">
        <f t="shared" si="1897"/>
        <v>0.62081789446642188</v>
      </c>
      <c r="EZ327" s="71"/>
      <c r="FA327" s="71" t="e">
        <f t="shared" si="1898"/>
        <v>#DIV/0!</v>
      </c>
      <c r="FB327" s="71">
        <f t="shared" si="1899"/>
        <v>0.92398641689685013</v>
      </c>
      <c r="FC327" s="71">
        <f t="shared" si="1900"/>
        <v>0.95466335386668866</v>
      </c>
      <c r="FE327" s="71" t="e">
        <f t="shared" si="1901"/>
        <v>#DIV/0!</v>
      </c>
      <c r="FF327" s="71">
        <f t="shared" si="1902"/>
        <v>0.99077809848955478</v>
      </c>
      <c r="FG327" s="71">
        <f t="shared" si="1903"/>
        <v>0.99255689150717441</v>
      </c>
      <c r="FI327" s="71" t="e">
        <f t="shared" si="1904"/>
        <v>#DIV/0!</v>
      </c>
      <c r="FJ327" s="71">
        <f t="shared" si="1905"/>
        <v>1.313893292327291</v>
      </c>
      <c r="FK327" s="71">
        <f t="shared" si="1906"/>
        <v>1.2441848255103707</v>
      </c>
      <c r="FM327" s="71" t="e">
        <f t="shared" si="1907"/>
        <v>#DIV/0!</v>
      </c>
      <c r="FN327" s="71">
        <f t="shared" si="1908"/>
        <v>0.8657143550090235</v>
      </c>
      <c r="FO327" s="71">
        <f t="shared" si="1909"/>
        <v>0.84938385846647657</v>
      </c>
      <c r="FQ327" s="238"/>
      <c r="GB327" s="118"/>
      <c r="GC327" s="118"/>
      <c r="GD327" s="118"/>
      <c r="GE327" s="118"/>
    </row>
    <row r="328" spans="1:187" x14ac:dyDescent="0.2">
      <c r="A328" s="75"/>
      <c r="B328" s="50"/>
      <c r="D328" s="79"/>
      <c r="E328" s="79"/>
      <c r="F328" s="79"/>
      <c r="G328" s="79"/>
      <c r="H328" s="81">
        <f>H321/H320</f>
        <v>0.87795240107157824</v>
      </c>
      <c r="J328" s="321"/>
      <c r="K328" s="321"/>
      <c r="L328" s="321"/>
      <c r="M328" s="321"/>
      <c r="N328" s="321"/>
      <c r="P328" s="84"/>
      <c r="Q328" s="84"/>
      <c r="R328" s="84"/>
      <c r="S328" s="84"/>
      <c r="T328" s="79"/>
      <c r="V328" s="84"/>
      <c r="W328" s="84"/>
      <c r="X328" s="84"/>
      <c r="Y328" s="84"/>
      <c r="Z328" s="84"/>
      <c r="AC328" s="84"/>
      <c r="AD328" s="84"/>
      <c r="AE328" s="84"/>
      <c r="AF328" s="84"/>
      <c r="AG328" s="84"/>
      <c r="AI328" s="74"/>
      <c r="AJ328" s="74"/>
      <c r="AK328" s="74"/>
      <c r="AL328" s="74"/>
      <c r="AM328" s="74"/>
      <c r="AO328" s="118"/>
      <c r="AP328" s="118"/>
      <c r="AQ328" s="118"/>
      <c r="AR328" s="118"/>
      <c r="AS328" s="81">
        <f>AS321/AS320</f>
        <v>0.8865193784271862</v>
      </c>
      <c r="AU328" s="124"/>
      <c r="AV328" s="124"/>
      <c r="AW328" s="124"/>
      <c r="AX328" s="124"/>
      <c r="AY328" s="124"/>
      <c r="BB328" s="71"/>
      <c r="BC328" s="71"/>
      <c r="BD328" s="71"/>
      <c r="BE328" s="71"/>
      <c r="BP328" s="71"/>
      <c r="BQ328" s="147"/>
      <c r="BR328" s="147"/>
      <c r="BS328" s="147"/>
      <c r="BT328" s="147"/>
      <c r="BU328" s="72"/>
      <c r="BV328" s="147"/>
      <c r="BW328" s="147"/>
      <c r="BX328" s="147"/>
      <c r="BY328" s="147"/>
      <c r="CA328" s="147"/>
      <c r="CB328" s="147"/>
      <c r="CC328" s="147"/>
      <c r="CD328" s="147"/>
      <c r="CF328" s="147"/>
      <c r="CG328" s="147"/>
      <c r="CH328" s="147"/>
      <c r="CI328" s="147"/>
      <c r="CK328" s="73"/>
      <c r="CL328" s="73"/>
      <c r="CM328" s="73"/>
      <c r="CN328" s="73"/>
      <c r="CO328" s="73"/>
      <c r="CP328" s="73"/>
      <c r="CQ328" s="73"/>
      <c r="CR328" s="73"/>
      <c r="CS328" s="73"/>
      <c r="CT328" s="73"/>
      <c r="CU328" s="73"/>
      <c r="CV328" s="71"/>
      <c r="CX328" s="53"/>
      <c r="FQ328" s="238"/>
      <c r="GB328" s="118"/>
      <c r="GC328" s="118"/>
      <c r="GD328" s="118"/>
      <c r="GE328" s="118"/>
    </row>
    <row r="329" spans="1:187" x14ac:dyDescent="0.2">
      <c r="A329" s="18" t="s">
        <v>167</v>
      </c>
      <c r="B329" s="91">
        <f>Base_year</f>
        <v>1985</v>
      </c>
      <c r="C329" s="51">
        <f>MATCH(B329,B258:B319)</f>
        <v>37</v>
      </c>
      <c r="D329" s="84"/>
      <c r="E329" s="84"/>
      <c r="F329" s="84"/>
      <c r="G329" s="84"/>
      <c r="H329" s="74"/>
      <c r="J329" s="69"/>
      <c r="K329" s="69"/>
      <c r="L329" s="69"/>
      <c r="M329" s="69"/>
      <c r="N329" s="74">
        <f>INDEX(N258:N319,base_row,1)</f>
        <v>86844.16267424557</v>
      </c>
      <c r="P329" s="84"/>
      <c r="Q329" s="84"/>
      <c r="R329" s="84"/>
      <c r="S329" s="84"/>
      <c r="T329" s="79"/>
      <c r="V329" s="74">
        <f>INDEX(V258:V319,base_row,1)</f>
        <v>105.73268989167225</v>
      </c>
      <c r="W329" s="74">
        <f>INDEX(W258:W319,base_row,1)</f>
        <v>111.45627937643985</v>
      </c>
      <c r="X329" s="74">
        <f>INDEX(X258:X319,base_row,1)</f>
        <v>54.023331683074588</v>
      </c>
      <c r="Y329" s="74">
        <f>INDEX(Y258:Y319,base_row,1)</f>
        <v>67.299313735389077</v>
      </c>
      <c r="Z329" s="74">
        <f>INDEX(Z258:Z319,base_row,1)</f>
        <v>82.060391631980323</v>
      </c>
      <c r="AC329" s="74">
        <f>AC294</f>
        <v>63.904558078624703</v>
      </c>
      <c r="AD329" s="74">
        <f>AD294</f>
        <v>71.096156842455699</v>
      </c>
      <c r="AE329" s="74">
        <f>AE294</f>
        <v>36.488164762947719</v>
      </c>
      <c r="AF329" s="74">
        <f>AF294</f>
        <v>48.327719097337884</v>
      </c>
      <c r="AG329" s="74">
        <f>AG294</f>
        <v>53.92205410412577</v>
      </c>
      <c r="AI329" s="74">
        <f>INDEX(AI258:AI319,base_row,1)</f>
        <v>63.169975688010467</v>
      </c>
      <c r="AJ329" s="74">
        <f>INDEX(AJ258:AJ319,base_row,1)</f>
        <v>68.619731512029574</v>
      </c>
      <c r="AK329" s="74">
        <f>INDEX(AK258:AK319,base_row,1)</f>
        <v>35.408872649152656</v>
      </c>
      <c r="AL329" s="74">
        <f>INDEX(AL258:AL319,base_row,1)</f>
        <v>44.29599568240058</v>
      </c>
      <c r="AM329" s="74">
        <f>INDEX(AM258:AM319,base_row,1)</f>
        <v>52.023482130144743</v>
      </c>
      <c r="AU329" s="124"/>
      <c r="AV329" s="124"/>
      <c r="AW329" s="124"/>
      <c r="AX329" s="124"/>
      <c r="AY329" s="124"/>
      <c r="BB329" s="71"/>
      <c r="BC329" s="71"/>
      <c r="BD329" s="71"/>
      <c r="BE329" s="71"/>
      <c r="BP329" s="71"/>
      <c r="BQ329" s="72"/>
      <c r="BR329" s="72"/>
      <c r="BS329" s="72"/>
      <c r="BT329" s="72"/>
      <c r="BU329" s="72"/>
      <c r="BV329" s="72"/>
      <c r="BW329" s="72"/>
      <c r="BX329" s="72"/>
      <c r="BY329" s="72"/>
      <c r="BZ329" s="142"/>
      <c r="CA329" s="72"/>
      <c r="CB329" s="72"/>
      <c r="CC329" s="72"/>
      <c r="CD329" s="72"/>
      <c r="CE329" s="142"/>
      <c r="CF329" s="72"/>
      <c r="CG329" s="72"/>
      <c r="CH329" s="72"/>
      <c r="CI329" s="72"/>
      <c r="CK329" s="73"/>
      <c r="CL329" s="73"/>
      <c r="CM329" s="73"/>
      <c r="CN329" s="73"/>
      <c r="CO329" s="73"/>
      <c r="CP329" s="73"/>
      <c r="CQ329" s="73"/>
      <c r="CR329" s="73"/>
      <c r="CS329" s="73"/>
      <c r="CT329" s="73"/>
      <c r="CU329" s="73"/>
      <c r="CV329" s="71"/>
      <c r="CX329" s="53"/>
      <c r="EX329" s="71">
        <f>INDEX(EX258:EX319,base_row,1)</f>
        <v>0.60418691066186114</v>
      </c>
      <c r="FB329" s="71">
        <f>INDEX(FB258:FB319,base_row,1)</f>
        <v>0.96786622546514722</v>
      </c>
      <c r="FF329" s="71">
        <f>INDEX(FF258:FF319,base_row,1)</f>
        <v>0.998207867949092</v>
      </c>
      <c r="FJ329" s="71">
        <f>INDEX(FJ258:FJ319,base_row,1)</f>
        <v>1.0560274208362295</v>
      </c>
      <c r="FN329" s="71">
        <f>INDEX(FN258:FN319,base_row,1)</f>
        <v>1.019226285477135</v>
      </c>
      <c r="FQ329" s="238"/>
      <c r="GB329" s="118"/>
      <c r="GC329" s="118"/>
      <c r="GD329" s="118"/>
      <c r="GE329" s="118"/>
    </row>
    <row r="330" spans="1:187" x14ac:dyDescent="0.2">
      <c r="A330" s="18" t="s">
        <v>168</v>
      </c>
      <c r="B330" s="91">
        <f>Base_year2</f>
        <v>1996</v>
      </c>
      <c r="C330" s="51">
        <f>MATCH(B330,B258:B319)</f>
        <v>48</v>
      </c>
      <c r="D330" s="84"/>
      <c r="E330" s="84"/>
      <c r="F330" s="84"/>
      <c r="G330" s="84"/>
      <c r="H330" s="79"/>
      <c r="J330" s="69"/>
      <c r="K330" s="69"/>
      <c r="L330" s="69"/>
      <c r="M330" s="69"/>
      <c r="N330" s="69"/>
      <c r="P330" s="84"/>
      <c r="Q330" s="84"/>
      <c r="R330" s="84"/>
      <c r="S330" s="84"/>
      <c r="T330" s="79"/>
      <c r="AU330" s="124"/>
      <c r="AV330" s="124"/>
      <c r="AW330" s="124"/>
      <c r="AX330" s="124"/>
      <c r="AY330" s="124"/>
      <c r="BB330" s="71"/>
      <c r="BC330" s="71"/>
      <c r="BD330" s="71"/>
      <c r="BE330" s="71"/>
      <c r="BP330" s="71"/>
      <c r="BQ330" s="72"/>
      <c r="BR330" s="72"/>
      <c r="BS330" s="72"/>
      <c r="BT330" s="72"/>
      <c r="BU330" s="72"/>
      <c r="BV330" s="72"/>
      <c r="BW330" s="72"/>
      <c r="BX330" s="72"/>
      <c r="BY330" s="72"/>
      <c r="BZ330" s="142"/>
      <c r="CA330" s="72"/>
      <c r="CB330" s="72"/>
      <c r="CC330" s="72"/>
      <c r="CD330" s="72"/>
      <c r="CE330" s="142"/>
      <c r="CF330" s="72"/>
      <c r="CG330" s="72"/>
      <c r="CH330" s="72"/>
      <c r="CI330" s="72"/>
      <c r="CK330" s="73"/>
      <c r="CL330" s="73"/>
      <c r="CM330" s="73"/>
      <c r="CN330" s="73"/>
      <c r="CO330" s="73"/>
      <c r="CP330" s="73"/>
      <c r="CQ330" s="73"/>
      <c r="CR330" s="73"/>
      <c r="CS330" s="73"/>
      <c r="CT330" s="73"/>
      <c r="CU330" s="73"/>
      <c r="CV330" s="71"/>
      <c r="CX330" s="53"/>
      <c r="FQ330" s="238"/>
      <c r="GB330" s="118"/>
      <c r="GC330" s="118"/>
      <c r="GD330" s="118"/>
      <c r="GE330" s="118"/>
    </row>
    <row r="331" spans="1:187" x14ac:dyDescent="0.2">
      <c r="A331" s="75"/>
      <c r="B331" s="50"/>
      <c r="D331" s="79"/>
      <c r="E331" s="79"/>
      <c r="F331" s="79"/>
      <c r="G331" s="79"/>
      <c r="H331" s="79"/>
      <c r="J331" s="321"/>
      <c r="K331" s="321"/>
      <c r="L331" s="321"/>
      <c r="M331" s="321"/>
      <c r="N331" s="321"/>
      <c r="P331" s="84"/>
      <c r="Q331" s="84"/>
      <c r="R331" s="84"/>
      <c r="S331" s="84"/>
      <c r="T331" s="79"/>
      <c r="V331" s="84"/>
      <c r="W331" s="84"/>
      <c r="X331" s="84"/>
      <c r="Y331" s="84"/>
      <c r="Z331" s="84"/>
      <c r="AC331" s="84"/>
      <c r="AD331" s="84"/>
      <c r="AE331" s="84"/>
      <c r="AF331" s="84"/>
      <c r="AG331" s="84"/>
      <c r="AI331" s="74"/>
      <c r="AJ331" s="74"/>
      <c r="AK331" s="74"/>
      <c r="AL331" s="74"/>
      <c r="AM331" s="74"/>
      <c r="AO331" s="118">
        <v>1.0381442070080877</v>
      </c>
      <c r="AP331" s="118">
        <v>1.1529848892529533</v>
      </c>
      <c r="AQ331" s="118">
        <v>1.0457018877026927</v>
      </c>
      <c r="AR331" s="118">
        <v>0.96659147856978278</v>
      </c>
      <c r="AS331" s="118">
        <v>1.0615710623623791</v>
      </c>
      <c r="AU331" s="124"/>
      <c r="AV331" s="124"/>
      <c r="AW331" s="124"/>
      <c r="AX331" s="124"/>
      <c r="AY331" s="124"/>
      <c r="BB331" s="71"/>
      <c r="BC331" s="71"/>
      <c r="BD331" s="71"/>
      <c r="BE331" s="71"/>
      <c r="BP331" s="71"/>
      <c r="BQ331" s="72"/>
      <c r="BR331" s="72"/>
      <c r="BS331" s="72"/>
      <c r="BT331" s="72"/>
      <c r="BU331" s="72"/>
      <c r="BV331" s="72"/>
      <c r="BW331" s="72"/>
      <c r="BX331" s="72"/>
      <c r="BY331" s="72"/>
      <c r="BZ331" s="142"/>
      <c r="CA331" s="72"/>
      <c r="CB331" s="72"/>
      <c r="CC331" s="72"/>
      <c r="CD331" s="72"/>
      <c r="CE331" s="142"/>
      <c r="CF331" s="72"/>
      <c r="CG331" s="72"/>
      <c r="CH331" s="72"/>
      <c r="CI331" s="72"/>
      <c r="CK331" s="73"/>
      <c r="CL331" s="73"/>
      <c r="CM331" s="73"/>
      <c r="CN331" s="73"/>
      <c r="CO331" s="73"/>
      <c r="CP331" s="73"/>
      <c r="CQ331" s="73"/>
      <c r="CR331" s="73"/>
      <c r="CS331" s="73"/>
      <c r="CT331" s="73"/>
      <c r="CU331" s="73"/>
      <c r="CV331" s="71"/>
      <c r="CX331" s="53"/>
    </row>
    <row r="332" spans="1:187" x14ac:dyDescent="0.2">
      <c r="A332" s="75"/>
      <c r="B332" s="50"/>
      <c r="D332" s="79"/>
      <c r="E332" s="79"/>
      <c r="F332" s="79"/>
      <c r="G332" s="79"/>
      <c r="H332" s="79"/>
      <c r="J332" s="321"/>
      <c r="K332" s="321"/>
      <c r="L332" s="321"/>
      <c r="M332" s="321"/>
      <c r="N332" s="321"/>
      <c r="P332" s="84"/>
      <c r="Q332" s="84"/>
      <c r="R332" s="84"/>
      <c r="S332" s="84"/>
      <c r="T332" s="79"/>
      <c r="V332" s="84"/>
      <c r="W332" s="84"/>
      <c r="X332" s="84"/>
      <c r="Y332" s="84"/>
      <c r="Z332" s="84"/>
      <c r="AC332" s="84"/>
      <c r="AD332" s="84"/>
      <c r="AE332" s="84"/>
      <c r="AF332" s="84"/>
      <c r="AG332" s="84"/>
      <c r="AI332" s="74"/>
      <c r="AJ332" s="74"/>
      <c r="AK332" s="74"/>
      <c r="AL332" s="74"/>
      <c r="AM332" s="74"/>
      <c r="AO332" s="118"/>
      <c r="AP332" s="118"/>
      <c r="AQ332" s="118"/>
      <c r="AR332" s="118"/>
      <c r="AS332" s="118"/>
      <c r="AU332" s="124"/>
      <c r="AV332" s="124"/>
      <c r="AW332" s="124"/>
      <c r="AX332" s="124"/>
      <c r="AY332" s="124"/>
      <c r="BB332" s="71"/>
      <c r="BC332" s="71"/>
      <c r="BD332" s="71"/>
      <c r="BE332" s="71"/>
      <c r="BP332" s="71"/>
      <c r="BQ332" s="72"/>
      <c r="BR332" s="72"/>
      <c r="BS332" s="72"/>
      <c r="BT332" s="72"/>
      <c r="BU332" s="72"/>
      <c r="BV332" s="72"/>
      <c r="BW332" s="72"/>
      <c r="BX332" s="72"/>
      <c r="BY332" s="72"/>
      <c r="BZ332" s="142"/>
      <c r="CA332" s="72"/>
      <c r="CB332" s="72"/>
      <c r="CC332" s="72"/>
      <c r="CD332" s="72"/>
      <c r="CE332" s="142"/>
      <c r="CF332" s="72"/>
      <c r="CG332" s="72"/>
      <c r="CH332" s="72"/>
      <c r="CI332" s="72"/>
      <c r="CJ332" s="142"/>
      <c r="CK332" s="72"/>
      <c r="CL332" s="72"/>
      <c r="CM332" s="72"/>
      <c r="CN332" s="72"/>
      <c r="CO332" s="72"/>
      <c r="CP332" s="72"/>
      <c r="CQ332" s="72"/>
      <c r="CR332" s="72"/>
      <c r="CS332" s="72"/>
      <c r="CT332" s="72"/>
      <c r="CU332" s="72"/>
      <c r="CX332" s="53"/>
    </row>
    <row r="333" spans="1:187" x14ac:dyDescent="0.2">
      <c r="A333" s="75"/>
      <c r="B333" s="50"/>
      <c r="D333" s="79"/>
      <c r="E333" s="79"/>
      <c r="F333" s="79"/>
      <c r="G333" s="79"/>
      <c r="H333" s="79"/>
      <c r="J333" s="321"/>
      <c r="K333" s="321"/>
      <c r="L333" s="321"/>
      <c r="M333" s="321"/>
      <c r="N333" s="830">
        <f>N326/N294</f>
        <v>1.3798600066382392</v>
      </c>
      <c r="P333" s="84"/>
      <c r="Q333" s="84"/>
      <c r="R333" s="84"/>
      <c r="S333" s="84"/>
      <c r="T333" s="79"/>
      <c r="V333" s="84"/>
      <c r="W333" s="84"/>
      <c r="X333" s="84"/>
      <c r="Y333" s="84"/>
      <c r="Z333" s="84"/>
      <c r="AC333" s="84"/>
      <c r="AD333" s="84"/>
      <c r="AE333" s="84"/>
      <c r="AF333" s="84"/>
      <c r="AG333" s="84"/>
      <c r="AI333" s="74"/>
      <c r="AJ333" s="74"/>
      <c r="AK333" s="74"/>
      <c r="AL333" s="74"/>
      <c r="AM333" s="74"/>
      <c r="AO333" s="118"/>
      <c r="AP333" s="118"/>
      <c r="AQ333" s="118"/>
      <c r="AR333" s="118"/>
      <c r="AS333" s="118"/>
      <c r="AU333" s="124"/>
      <c r="AV333" s="124"/>
      <c r="AW333" s="124"/>
      <c r="AX333" s="124"/>
      <c r="AY333" s="830">
        <f>AY326/AY294</f>
        <v>1.2525544897412302</v>
      </c>
      <c r="BB333" s="71"/>
      <c r="BC333" s="71"/>
      <c r="BD333" s="71"/>
      <c r="BE333" s="71"/>
      <c r="BP333" s="71"/>
      <c r="BQ333" s="72"/>
      <c r="BR333" s="72"/>
      <c r="BS333" s="72"/>
      <c r="BT333" s="72"/>
      <c r="BU333" s="72"/>
      <c r="BV333" s="72"/>
      <c r="BW333" s="72"/>
      <c r="BX333" s="72"/>
      <c r="BY333" s="72"/>
      <c r="BZ333" s="142"/>
      <c r="CA333" s="72"/>
      <c r="CB333" s="72"/>
      <c r="CC333" s="72"/>
      <c r="CD333" s="72"/>
      <c r="CE333" s="142"/>
      <c r="CF333" s="72"/>
      <c r="CG333" s="72"/>
      <c r="CH333" s="72"/>
      <c r="CI333" s="72"/>
      <c r="CJ333" s="142"/>
      <c r="CK333" s="72"/>
      <c r="CL333" s="72"/>
      <c r="CM333" s="72"/>
      <c r="CN333" s="72"/>
      <c r="CO333" s="72"/>
      <c r="CP333" s="72"/>
      <c r="CQ333" s="72"/>
      <c r="CR333" s="72"/>
      <c r="CS333" s="72"/>
      <c r="CT333" s="72"/>
      <c r="CU333" s="72"/>
      <c r="CX333" s="53"/>
    </row>
    <row r="334" spans="1:187" x14ac:dyDescent="0.2">
      <c r="A334" s="75"/>
      <c r="B334" s="50"/>
      <c r="D334" s="79"/>
      <c r="E334" s="79"/>
      <c r="F334" s="79"/>
      <c r="G334" s="79"/>
      <c r="H334" s="79"/>
      <c r="J334" s="321"/>
      <c r="K334" s="321"/>
      <c r="L334" s="321"/>
      <c r="M334" s="321"/>
      <c r="N334" s="321"/>
      <c r="P334" s="84"/>
      <c r="Q334" s="84"/>
      <c r="R334" s="84"/>
      <c r="S334" s="84"/>
      <c r="T334" s="79"/>
      <c r="V334" s="84"/>
      <c r="W334" s="84"/>
      <c r="X334" s="84"/>
      <c r="Y334" s="84"/>
      <c r="Z334" s="84"/>
      <c r="AC334" s="84"/>
      <c r="AD334" s="84"/>
      <c r="AE334" s="84"/>
      <c r="AF334" s="84"/>
      <c r="AG334" s="84"/>
      <c r="AI334" s="74"/>
      <c r="AJ334" s="74"/>
      <c r="AK334" s="74"/>
      <c r="AL334" s="74"/>
      <c r="AM334" s="74"/>
      <c r="AO334" s="118"/>
      <c r="AP334" s="118"/>
      <c r="AQ334" s="118"/>
      <c r="AR334" s="118"/>
      <c r="AS334" s="118"/>
      <c r="AU334" s="124"/>
      <c r="AV334" s="124"/>
      <c r="AW334" s="124"/>
      <c r="AX334" s="124"/>
      <c r="AY334" s="124"/>
      <c r="BB334" s="71"/>
      <c r="BC334" s="71"/>
      <c r="BD334" s="71"/>
      <c r="BE334" s="71"/>
      <c r="BP334" s="71"/>
      <c r="BQ334" s="72"/>
      <c r="BR334" s="72"/>
      <c r="BS334" s="72"/>
      <c r="BT334" s="72"/>
      <c r="BU334" s="72"/>
      <c r="BV334" s="72"/>
      <c r="BW334" s="72"/>
      <c r="BX334" s="72"/>
      <c r="BY334" s="72"/>
      <c r="BZ334" s="142"/>
      <c r="CA334" s="72"/>
      <c r="CB334" s="72"/>
      <c r="CC334" s="72"/>
      <c r="CD334" s="72"/>
      <c r="CE334" s="142"/>
      <c r="CF334" s="72"/>
      <c r="CG334" s="72"/>
      <c r="CH334" s="72"/>
      <c r="CI334" s="72"/>
      <c r="CJ334" s="142"/>
      <c r="CK334" s="72"/>
      <c r="CL334" s="72"/>
      <c r="CM334" s="72"/>
      <c r="CN334" s="72"/>
      <c r="CO334" s="72"/>
      <c r="CP334" s="72"/>
      <c r="CQ334" s="72"/>
      <c r="CR334" s="72"/>
      <c r="CS334" s="72"/>
      <c r="CT334" s="72"/>
      <c r="CU334" s="72"/>
      <c r="CX334" s="53"/>
    </row>
    <row r="335" spans="1:187" x14ac:dyDescent="0.2">
      <c r="A335" s="258" t="s">
        <v>567</v>
      </c>
      <c r="B335" s="60"/>
      <c r="C335" s="60"/>
      <c r="D335" s="141"/>
      <c r="E335" s="141"/>
      <c r="F335" s="141"/>
      <c r="G335" s="141"/>
      <c r="H335" s="141"/>
      <c r="I335" s="60"/>
      <c r="BU335" s="142"/>
      <c r="CX335" s="53"/>
    </row>
    <row r="336" spans="1:187" ht="39.75" customHeight="1" x14ac:dyDescent="0.2">
      <c r="A336" s="50"/>
      <c r="B336" s="50"/>
      <c r="D336" s="77" t="s">
        <v>22</v>
      </c>
      <c r="E336" s="77" t="s">
        <v>23</v>
      </c>
      <c r="F336" s="77" t="s">
        <v>24</v>
      </c>
      <c r="G336" s="77" t="s">
        <v>25</v>
      </c>
      <c r="H336" s="78" t="s">
        <v>32</v>
      </c>
      <c r="I336" s="57"/>
      <c r="J336" s="78" t="str">
        <f>D336</f>
        <v>Northeast</v>
      </c>
      <c r="K336" s="78" t="str">
        <f>E336</f>
        <v>Midwest</v>
      </c>
      <c r="L336" s="78" t="str">
        <f>F336</f>
        <v>South</v>
      </c>
      <c r="M336" s="78" t="str">
        <f>G336</f>
        <v>West</v>
      </c>
      <c r="N336" s="78" t="s">
        <v>32</v>
      </c>
      <c r="O336" s="57"/>
      <c r="P336" s="56" t="str">
        <f>J336</f>
        <v>Northeast</v>
      </c>
      <c r="Q336" s="56" t="str">
        <f>K336</f>
        <v>Midwest</v>
      </c>
      <c r="R336" s="56" t="str">
        <f>L336</f>
        <v>South</v>
      </c>
      <c r="S336" s="78" t="str">
        <f>M336</f>
        <v>West</v>
      </c>
      <c r="T336" s="56" t="s">
        <v>32</v>
      </c>
      <c r="U336" s="57"/>
      <c r="V336" s="78" t="str">
        <f>D336</f>
        <v>Northeast</v>
      </c>
      <c r="W336" s="78" t="str">
        <f>E336</f>
        <v>Midwest</v>
      </c>
      <c r="X336" s="78" t="str">
        <f>F336</f>
        <v>South</v>
      </c>
      <c r="Y336" s="78" t="str">
        <f>G336</f>
        <v>West</v>
      </c>
      <c r="Z336" s="78" t="s">
        <v>32</v>
      </c>
      <c r="AA336" s="57"/>
      <c r="AB336" s="57"/>
      <c r="AC336" s="78" t="str">
        <f>J336</f>
        <v>Northeast</v>
      </c>
      <c r="AD336" s="78" t="str">
        <f>K336</f>
        <v>Midwest</v>
      </c>
      <c r="AE336" s="78" t="str">
        <f>L336</f>
        <v>South</v>
      </c>
      <c r="AF336" s="78" t="str">
        <f>M336</f>
        <v>West</v>
      </c>
      <c r="AG336" s="78" t="s">
        <v>32</v>
      </c>
      <c r="AH336" s="57"/>
      <c r="AI336" s="77" t="s">
        <v>22</v>
      </c>
      <c r="AJ336" s="77" t="s">
        <v>23</v>
      </c>
      <c r="AK336" s="77" t="s">
        <v>24</v>
      </c>
      <c r="AL336" s="77" t="s">
        <v>25</v>
      </c>
      <c r="AM336" s="56" t="s">
        <v>32</v>
      </c>
      <c r="AN336" s="57"/>
      <c r="AO336" s="77" t="s">
        <v>22</v>
      </c>
      <c r="AP336" s="77" t="s">
        <v>23</v>
      </c>
      <c r="AQ336" s="77" t="s">
        <v>24</v>
      </c>
      <c r="AR336" s="77" t="s">
        <v>25</v>
      </c>
      <c r="AS336" s="78" t="s">
        <v>32</v>
      </c>
      <c r="AT336" s="57"/>
      <c r="AU336" s="77" t="s">
        <v>22</v>
      </c>
      <c r="AV336" s="77" t="s">
        <v>23</v>
      </c>
      <c r="AW336" s="77" t="s">
        <v>24</v>
      </c>
      <c r="AX336" s="77" t="s">
        <v>25</v>
      </c>
      <c r="AY336" s="78" t="s">
        <v>32</v>
      </c>
      <c r="AZ336" s="57"/>
      <c r="BA336" s="57"/>
      <c r="BB336" s="56" t="str">
        <f>D336</f>
        <v>Northeast</v>
      </c>
      <c r="BC336" s="56" t="str">
        <f>E336</f>
        <v>Midwest</v>
      </c>
      <c r="BD336" s="56" t="str">
        <f>F336</f>
        <v>South</v>
      </c>
      <c r="BE336" s="56" t="str">
        <f>G336</f>
        <v>West</v>
      </c>
      <c r="BF336" s="58"/>
      <c r="BG336" s="58"/>
      <c r="BH336" s="58"/>
      <c r="BI336" s="58"/>
      <c r="BJ336" s="58"/>
      <c r="BK336" s="58"/>
      <c r="BL336" s="58"/>
      <c r="BM336" s="58"/>
      <c r="BN336" s="58"/>
      <c r="BO336" s="58"/>
      <c r="BP336" s="58"/>
      <c r="BQ336" s="132"/>
      <c r="BR336" s="132"/>
      <c r="BS336" s="132"/>
      <c r="BT336" s="132"/>
      <c r="BU336" s="58"/>
      <c r="BV336" s="58"/>
      <c r="BW336" s="57"/>
      <c r="BX336" s="57"/>
      <c r="BY336" s="57"/>
      <c r="BZ336" s="57"/>
      <c r="CA336" s="57"/>
      <c r="CB336" s="57"/>
      <c r="CC336" s="57"/>
      <c r="CD336" s="57"/>
      <c r="CE336" s="57"/>
      <c r="CF336" s="57"/>
      <c r="CG336" s="57"/>
      <c r="CH336" s="57"/>
      <c r="CI336" s="57"/>
      <c r="CJ336" s="57"/>
      <c r="CK336" s="119" t="s">
        <v>127</v>
      </c>
      <c r="CL336" s="130" t="s">
        <v>112</v>
      </c>
      <c r="CM336" s="121" t="s">
        <v>333</v>
      </c>
      <c r="CN336" s="121" t="s">
        <v>287</v>
      </c>
      <c r="CO336" s="121" t="s">
        <v>292</v>
      </c>
      <c r="CP336" s="119" t="s">
        <v>289</v>
      </c>
      <c r="CQ336" s="121" t="s">
        <v>437</v>
      </c>
      <c r="CR336" s="59" t="s">
        <v>114</v>
      </c>
      <c r="CS336" s="130" t="s">
        <v>115</v>
      </c>
      <c r="CT336" s="59"/>
      <c r="CU336" s="131" t="s">
        <v>116</v>
      </c>
      <c r="CX336" s="53"/>
      <c r="CZ336" s="78" t="str">
        <f>V336</f>
        <v>Northeast</v>
      </c>
      <c r="DA336" s="78" t="str">
        <f>E336</f>
        <v>Midwest</v>
      </c>
      <c r="DB336" s="78" t="str">
        <f>F336</f>
        <v>South</v>
      </c>
      <c r="DC336" s="78" t="str">
        <f>G336</f>
        <v>West</v>
      </c>
      <c r="DD336" s="83"/>
      <c r="DE336" s="78" t="str">
        <f>D336</f>
        <v>Northeast</v>
      </c>
      <c r="DF336" s="78" t="str">
        <f>E336</f>
        <v>Midwest</v>
      </c>
      <c r="DG336" s="78" t="str">
        <f>F336</f>
        <v>South</v>
      </c>
      <c r="DH336" s="78" t="str">
        <f>G336</f>
        <v>West</v>
      </c>
      <c r="DI336" s="78" t="s">
        <v>32</v>
      </c>
      <c r="DJ336" s="137"/>
      <c r="DK336" s="78" t="str">
        <f>D336</f>
        <v>Northeast</v>
      </c>
      <c r="DL336" s="78" t="str">
        <f>E336</f>
        <v>Midwest</v>
      </c>
      <c r="DM336" s="78" t="str">
        <f>F336</f>
        <v>South</v>
      </c>
      <c r="DN336" s="78" t="str">
        <f>G336</f>
        <v>West</v>
      </c>
      <c r="DO336" s="137"/>
      <c r="DP336" s="137"/>
      <c r="DQ336" s="78" t="str">
        <f>D336</f>
        <v>Northeast</v>
      </c>
      <c r="DR336" s="78" t="str">
        <f>E336</f>
        <v>Midwest</v>
      </c>
      <c r="DS336" s="78" t="str">
        <f>F336</f>
        <v>South</v>
      </c>
      <c r="DT336" s="78" t="str">
        <f>G336</f>
        <v>West</v>
      </c>
      <c r="DU336" s="137"/>
      <c r="DV336" s="78" t="str">
        <f>D336</f>
        <v>Northeast</v>
      </c>
      <c r="DW336" s="78" t="str">
        <f>E336</f>
        <v>Midwest</v>
      </c>
      <c r="DX336" s="78" t="str">
        <f>F336</f>
        <v>South</v>
      </c>
      <c r="DY336" s="78" t="str">
        <f>G336</f>
        <v>West</v>
      </c>
      <c r="DZ336" s="78"/>
      <c r="EA336" s="137"/>
      <c r="EB336" s="78" t="str">
        <f>D336</f>
        <v>Northeast</v>
      </c>
      <c r="EC336" s="78" t="str">
        <f>E336</f>
        <v>Midwest</v>
      </c>
      <c r="ED336" s="78" t="str">
        <f>F336</f>
        <v>South</v>
      </c>
      <c r="EE336" s="78" t="str">
        <f>G336</f>
        <v>West</v>
      </c>
      <c r="EF336" s="137"/>
      <c r="EG336" s="137"/>
      <c r="EH336" s="137"/>
      <c r="EI336" s="137"/>
      <c r="EJ336" s="137"/>
      <c r="EK336" s="137"/>
      <c r="EL336" s="78" t="str">
        <f>D336</f>
        <v>Northeast</v>
      </c>
      <c r="EM336" s="78" t="str">
        <f>E336</f>
        <v>Midwest</v>
      </c>
      <c r="EN336" s="78" t="str">
        <f>F336</f>
        <v>South</v>
      </c>
      <c r="EO336" s="78" t="str">
        <f>G336</f>
        <v>West</v>
      </c>
      <c r="EP336" s="137"/>
      <c r="EQ336" s="78" t="s">
        <v>124</v>
      </c>
      <c r="ER336" s="78" t="s">
        <v>124</v>
      </c>
      <c r="ES336" s="78" t="s">
        <v>125</v>
      </c>
      <c r="ET336" s="78" t="s">
        <v>126</v>
      </c>
      <c r="EU336" s="137"/>
      <c r="EV336" s="137"/>
      <c r="EW336" s="141" t="s">
        <v>36</v>
      </c>
      <c r="EX336" s="141" t="s">
        <v>37</v>
      </c>
      <c r="EY336" s="141" t="s">
        <v>37</v>
      </c>
      <c r="EZ336" s="141"/>
      <c r="FA336" s="141"/>
      <c r="FB336" s="141"/>
      <c r="FC336" s="141"/>
      <c r="FD336" s="83"/>
      <c r="FE336" s="141" t="s">
        <v>36</v>
      </c>
      <c r="FF336" s="141" t="s">
        <v>37</v>
      </c>
      <c r="FG336" s="141" t="s">
        <v>37</v>
      </c>
      <c r="FH336" s="83"/>
      <c r="FI336" s="141" t="s">
        <v>36</v>
      </c>
      <c r="FJ336" s="141" t="s">
        <v>37</v>
      </c>
      <c r="FK336" s="141" t="s">
        <v>37</v>
      </c>
      <c r="FL336" s="83"/>
      <c r="FM336" s="141" t="s">
        <v>36</v>
      </c>
      <c r="FN336" s="141" t="s">
        <v>37</v>
      </c>
      <c r="FO336" s="141" t="s">
        <v>37</v>
      </c>
    </row>
    <row r="337" spans="1:193" ht="38.25" x14ac:dyDescent="0.2">
      <c r="A337" s="240" t="s">
        <v>303</v>
      </c>
      <c r="B337" s="50"/>
      <c r="D337" s="80" t="s">
        <v>147</v>
      </c>
      <c r="E337" s="80" t="s">
        <v>147</v>
      </c>
      <c r="F337" s="80" t="s">
        <v>147</v>
      </c>
      <c r="G337" s="80" t="s">
        <v>147</v>
      </c>
      <c r="H337" s="80" t="s">
        <v>147</v>
      </c>
      <c r="I337" s="57"/>
      <c r="J337" s="61"/>
      <c r="K337" s="61"/>
      <c r="L337" s="61"/>
      <c r="M337" s="61"/>
      <c r="N337" s="61"/>
      <c r="O337" s="57"/>
      <c r="P337" s="61"/>
      <c r="Q337" s="61"/>
      <c r="R337" s="61"/>
      <c r="S337" s="61"/>
      <c r="T337" s="61"/>
      <c r="U337" s="57"/>
      <c r="V337" s="80" t="s">
        <v>147</v>
      </c>
      <c r="W337" s="80" t="s">
        <v>147</v>
      </c>
      <c r="X337" s="80" t="s">
        <v>147</v>
      </c>
      <c r="Y337" s="80" t="s">
        <v>147</v>
      </c>
      <c r="Z337" s="80" t="s">
        <v>147</v>
      </c>
      <c r="AA337" s="57"/>
      <c r="AB337" s="57"/>
      <c r="AC337" s="80" t="s">
        <v>147</v>
      </c>
      <c r="AD337" s="80" t="s">
        <v>147</v>
      </c>
      <c r="AE337" s="80" t="s">
        <v>147</v>
      </c>
      <c r="AF337" s="80" t="s">
        <v>147</v>
      </c>
      <c r="AG337" s="80" t="s">
        <v>147</v>
      </c>
      <c r="AH337" s="57"/>
      <c r="AI337" s="80" t="s">
        <v>147</v>
      </c>
      <c r="AJ337" s="80" t="s">
        <v>147</v>
      </c>
      <c r="AK337" s="80" t="s">
        <v>147</v>
      </c>
      <c r="AL337" s="80" t="s">
        <v>147</v>
      </c>
      <c r="AM337" s="80" t="s">
        <v>147</v>
      </c>
      <c r="AN337" s="57"/>
      <c r="AO337" s="62"/>
      <c r="AP337" s="62"/>
      <c r="AQ337" s="62"/>
      <c r="AR337" s="62"/>
      <c r="AS337" s="62"/>
      <c r="AT337" s="57"/>
      <c r="AU337" s="61"/>
      <c r="AV337" s="61"/>
      <c r="AW337" s="61"/>
      <c r="AX337" s="61"/>
      <c r="AY337" s="61"/>
      <c r="AZ337" s="57"/>
      <c r="BA337" s="57"/>
      <c r="BB337" s="80" t="s">
        <v>147</v>
      </c>
      <c r="BC337" s="80" t="s">
        <v>147</v>
      </c>
      <c r="BD337" s="80" t="s">
        <v>147</v>
      </c>
      <c r="BE337" s="80" t="s">
        <v>147</v>
      </c>
      <c r="BF337" s="133"/>
      <c r="BG337" s="133"/>
      <c r="BH337" s="133"/>
      <c r="BI337" s="133"/>
      <c r="BJ337" s="133"/>
      <c r="BK337" s="133"/>
      <c r="BL337" s="133"/>
      <c r="BM337" s="133"/>
      <c r="BN337" s="133"/>
      <c r="BO337" s="133"/>
      <c r="BP337" s="133"/>
      <c r="BQ337" s="133"/>
      <c r="BR337" s="133"/>
      <c r="BS337" s="133"/>
      <c r="BT337" s="133"/>
      <c r="BU337" s="133"/>
      <c r="BV337" s="133"/>
      <c r="BW337" s="57"/>
      <c r="BX337" s="57"/>
      <c r="BY337" s="57"/>
      <c r="BZ337" s="57"/>
      <c r="CA337" s="57"/>
      <c r="CB337" s="57"/>
      <c r="CC337" s="57"/>
      <c r="CD337" s="57"/>
      <c r="CE337" s="57"/>
      <c r="CF337" s="57"/>
      <c r="CG337" s="57"/>
      <c r="CH337" s="57"/>
      <c r="CI337" s="57"/>
      <c r="CJ337" s="57"/>
      <c r="CK337" s="63"/>
      <c r="CL337" s="119"/>
      <c r="CM337" s="119"/>
      <c r="CN337" s="63"/>
      <c r="CO337" s="63"/>
      <c r="CP337" s="63"/>
      <c r="CQ337" s="63"/>
      <c r="CR337" s="120" t="s">
        <v>339</v>
      </c>
      <c r="CS337" s="64" t="s">
        <v>118</v>
      </c>
      <c r="CT337" s="65"/>
      <c r="CU337" s="120" t="s">
        <v>340</v>
      </c>
      <c r="CX337" s="53"/>
      <c r="EW337" s="51" t="s">
        <v>38</v>
      </c>
      <c r="EX337" s="51" t="s">
        <v>38</v>
      </c>
      <c r="EY337" s="51" t="str">
        <f>index_label</f>
        <v>1985 = 1</v>
      </c>
      <c r="FE337" s="51" t="s">
        <v>38</v>
      </c>
      <c r="FF337" s="51" t="s">
        <v>38</v>
      </c>
      <c r="FG337" s="51" t="str">
        <f>index_label</f>
        <v>1985 = 1</v>
      </c>
      <c r="FI337" s="51" t="s">
        <v>38</v>
      </c>
      <c r="FJ337" s="51" t="s">
        <v>38</v>
      </c>
      <c r="FK337" s="51" t="str">
        <f>index_label</f>
        <v>1985 = 1</v>
      </c>
      <c r="FM337" s="51" t="s">
        <v>38</v>
      </c>
      <c r="FN337" s="51" t="s">
        <v>38</v>
      </c>
      <c r="FO337" s="51" t="str">
        <f>index_label</f>
        <v>1985 = 1</v>
      </c>
      <c r="GB337" s="237" t="s">
        <v>412</v>
      </c>
      <c r="GC337" s="237" t="s">
        <v>416</v>
      </c>
      <c r="GD337" s="237" t="s">
        <v>413</v>
      </c>
      <c r="GE337" s="237" t="s">
        <v>414</v>
      </c>
      <c r="GF337" s="237" t="s">
        <v>415</v>
      </c>
      <c r="GI337" s="117" t="s">
        <v>412</v>
      </c>
      <c r="GJ337" s="117" t="s">
        <v>421</v>
      </c>
      <c r="GK337" s="117" t="s">
        <v>576</v>
      </c>
    </row>
    <row r="338" spans="1:193" ht="26.25" thickBot="1" x14ac:dyDescent="0.25">
      <c r="A338" s="75"/>
      <c r="B338" s="50"/>
      <c r="D338" s="82" t="s">
        <v>119</v>
      </c>
      <c r="E338" s="82" t="s">
        <v>120</v>
      </c>
      <c r="F338" s="82" t="s">
        <v>120</v>
      </c>
      <c r="G338" s="82" t="s">
        <v>120</v>
      </c>
      <c r="H338" s="82" t="s">
        <v>120</v>
      </c>
      <c r="I338" s="57"/>
      <c r="J338" s="80" t="s">
        <v>128</v>
      </c>
      <c r="K338" s="80" t="s">
        <v>128</v>
      </c>
      <c r="L338" s="80" t="s">
        <v>128</v>
      </c>
      <c r="M338" s="80" t="s">
        <v>128</v>
      </c>
      <c r="N338" s="80" t="s">
        <v>128</v>
      </c>
      <c r="O338" s="57"/>
      <c r="P338" s="80" t="s">
        <v>130</v>
      </c>
      <c r="Q338" s="80" t="s">
        <v>130</v>
      </c>
      <c r="R338" s="80" t="s">
        <v>130</v>
      </c>
      <c r="S338" s="80" t="s">
        <v>130</v>
      </c>
      <c r="T338" s="80" t="s">
        <v>130</v>
      </c>
      <c r="U338" s="57"/>
      <c r="V338" s="76" t="s">
        <v>132</v>
      </c>
      <c r="W338" s="76" t="s">
        <v>132</v>
      </c>
      <c r="X338" s="76" t="s">
        <v>132</v>
      </c>
      <c r="Y338" s="76" t="s">
        <v>132</v>
      </c>
      <c r="Z338" s="76" t="s">
        <v>132</v>
      </c>
      <c r="AA338" s="57"/>
      <c r="AB338" s="57"/>
      <c r="AC338" s="76" t="s">
        <v>148</v>
      </c>
      <c r="AD338" s="76" t="s">
        <v>148</v>
      </c>
      <c r="AE338" s="76" t="s">
        <v>148</v>
      </c>
      <c r="AF338" s="76" t="s">
        <v>148</v>
      </c>
      <c r="AG338" s="76" t="s">
        <v>148</v>
      </c>
      <c r="AH338" s="57"/>
      <c r="AI338" s="61" t="s">
        <v>148</v>
      </c>
      <c r="AJ338" s="61" t="s">
        <v>148</v>
      </c>
      <c r="AK338" s="61" t="s">
        <v>148</v>
      </c>
      <c r="AL338" s="61" t="s">
        <v>148</v>
      </c>
      <c r="AM338" s="61" t="s">
        <v>148</v>
      </c>
      <c r="AN338" s="57"/>
      <c r="AO338" s="80" t="s">
        <v>276</v>
      </c>
      <c r="AP338" s="80" t="s">
        <v>276</v>
      </c>
      <c r="AQ338" s="80" t="s">
        <v>276</v>
      </c>
      <c r="AR338" s="80" t="s">
        <v>276</v>
      </c>
      <c r="AS338" s="76" t="s">
        <v>148</v>
      </c>
      <c r="AT338" s="57"/>
      <c r="AU338" s="80" t="s">
        <v>279</v>
      </c>
      <c r="AV338" s="80" t="s">
        <v>279</v>
      </c>
      <c r="AW338" s="80" t="s">
        <v>279</v>
      </c>
      <c r="AX338" s="80" t="s">
        <v>279</v>
      </c>
      <c r="AY338" s="80" t="s">
        <v>279</v>
      </c>
      <c r="AZ338" s="57"/>
      <c r="BA338" s="57"/>
      <c r="BB338" s="82" t="str">
        <f>index_label</f>
        <v>1985 = 1</v>
      </c>
      <c r="BC338" s="82" t="str">
        <f>index_label</f>
        <v>1985 = 1</v>
      </c>
      <c r="BD338" s="82" t="str">
        <f>index_label</f>
        <v>1985 = 1</v>
      </c>
      <c r="BE338" s="82" t="str">
        <f>index_label</f>
        <v>1985 = 1</v>
      </c>
      <c r="BF338" s="58"/>
      <c r="BG338" s="58"/>
      <c r="BH338" s="58"/>
      <c r="BI338" s="58"/>
      <c r="BJ338" s="58"/>
      <c r="BK338" s="58"/>
      <c r="BL338" s="58"/>
      <c r="BM338" s="58"/>
      <c r="BN338" s="58"/>
      <c r="BO338" s="58"/>
      <c r="BP338" s="58"/>
      <c r="BQ338" s="58"/>
      <c r="BR338" s="58"/>
      <c r="BS338" s="58"/>
      <c r="BT338" s="58"/>
      <c r="BU338" s="58"/>
      <c r="BV338" s="58"/>
      <c r="BW338" s="57"/>
      <c r="BX338" s="57"/>
      <c r="BY338" s="57"/>
      <c r="BZ338" s="57"/>
      <c r="CA338" s="57"/>
      <c r="CB338" s="57"/>
      <c r="CC338" s="57"/>
      <c r="CD338" s="57"/>
      <c r="CE338" s="57"/>
      <c r="CF338" s="57"/>
      <c r="CG338" s="57"/>
      <c r="CH338" s="57"/>
      <c r="CI338" s="57"/>
      <c r="CJ338" s="57"/>
      <c r="CK338" s="66"/>
      <c r="CL338" s="135" t="s">
        <v>288</v>
      </c>
      <c r="CM338" s="135"/>
      <c r="CN338" s="66"/>
      <c r="CO338" s="66"/>
      <c r="CP338" s="66"/>
      <c r="CQ338" s="122" t="s">
        <v>293</v>
      </c>
      <c r="CR338" s="67"/>
      <c r="CS338" s="66"/>
      <c r="CT338" s="67"/>
      <c r="CU338" s="67"/>
      <c r="CX338" s="53"/>
      <c r="EW338" s="68"/>
      <c r="EX338" s="68"/>
      <c r="EY338" s="68"/>
      <c r="EZ338" s="140"/>
      <c r="FA338" s="140"/>
      <c r="FB338" s="140"/>
      <c r="FC338" s="140"/>
      <c r="FE338" s="68"/>
      <c r="FF338" s="68"/>
      <c r="FG338" s="68"/>
      <c r="FI338" s="68"/>
      <c r="FJ338" s="68"/>
      <c r="FK338" s="68"/>
      <c r="GA338" s="51">
        <v>1970</v>
      </c>
      <c r="GB338" s="118">
        <f>CR360</f>
        <v>0.8433078230459895</v>
      </c>
      <c r="GC338" s="118">
        <f>CK360</f>
        <v>0.73053845009682616</v>
      </c>
      <c r="GD338" s="118">
        <f>CO360</f>
        <v>0.94830624932878216</v>
      </c>
      <c r="GE338" s="118">
        <f>CM360*CM360*CP360</f>
        <v>1.015068641650807</v>
      </c>
      <c r="GF338" s="118">
        <f>CQ360</f>
        <v>1.2206705441439927</v>
      </c>
      <c r="GH338" s="51">
        <f t="shared" ref="GH338:GH346" si="1944">GH337+1</f>
        <v>1</v>
      </c>
      <c r="GI338" s="71">
        <f>CR360</f>
        <v>0.8433078230459895</v>
      </c>
      <c r="GJ338" s="71">
        <f>GC338</f>
        <v>0.73053845009682616</v>
      </c>
      <c r="GK338" s="71">
        <f>CQ367*CO367</f>
        <v>1.1128517955755575</v>
      </c>
    </row>
    <row r="339" spans="1:193" x14ac:dyDescent="0.2">
      <c r="A339" s="75" t="s">
        <v>559</v>
      </c>
      <c r="B339" s="50">
        <v>1949</v>
      </c>
      <c r="D339" s="79"/>
      <c r="E339" s="79"/>
      <c r="F339" s="79"/>
      <c r="G339" s="79"/>
      <c r="H339" s="79"/>
      <c r="J339" s="69"/>
      <c r="K339" s="69"/>
      <c r="L339" s="69"/>
      <c r="M339" s="69"/>
      <c r="N339" s="69"/>
      <c r="V339" s="70"/>
      <c r="W339" s="70"/>
      <c r="X339" s="70"/>
      <c r="Y339" s="70"/>
      <c r="Z339" s="70"/>
      <c r="BB339" s="71"/>
      <c r="BC339" s="71"/>
      <c r="BD339" s="71"/>
      <c r="BE339" s="71"/>
      <c r="BF339" s="72"/>
      <c r="BG339" s="72"/>
      <c r="BH339" s="72"/>
      <c r="BI339" s="72"/>
      <c r="BJ339" s="72"/>
      <c r="BK339" s="72"/>
      <c r="BL339" s="72"/>
      <c r="BM339" s="72"/>
      <c r="BN339" s="72"/>
      <c r="BO339" s="72"/>
      <c r="BP339" s="72"/>
      <c r="BQ339" s="72"/>
      <c r="BR339" s="72"/>
      <c r="BS339" s="72"/>
      <c r="BT339" s="72"/>
      <c r="BU339" s="72"/>
      <c r="BV339" s="72"/>
      <c r="CK339" s="73"/>
      <c r="CL339" s="73"/>
      <c r="CM339" s="73"/>
      <c r="CN339" s="73"/>
      <c r="CO339" s="73"/>
      <c r="CP339" s="73"/>
      <c r="CQ339" s="73"/>
      <c r="CR339" s="73"/>
      <c r="CS339" s="73"/>
      <c r="CT339" s="73"/>
      <c r="CU339" s="73"/>
      <c r="CX339" s="53"/>
      <c r="CZ339" s="71"/>
      <c r="DA339" s="71"/>
      <c r="DB339" s="71"/>
      <c r="DC339" s="71"/>
      <c r="DE339" s="71"/>
      <c r="DF339" s="71"/>
      <c r="DG339" s="71"/>
      <c r="DH339" s="71"/>
      <c r="DI339" s="71"/>
      <c r="DJ339" s="71"/>
      <c r="DK339" s="71"/>
      <c r="DL339" s="71"/>
      <c r="DM339" s="71"/>
      <c r="DN339" s="71"/>
      <c r="DV339" s="71"/>
      <c r="DW339" s="71"/>
      <c r="DX339" s="71"/>
      <c r="DY339" s="71"/>
      <c r="DZ339" s="71"/>
      <c r="EB339" s="71"/>
      <c r="EC339" s="71"/>
      <c r="ED339" s="71"/>
      <c r="EE339" s="71"/>
      <c r="EW339" s="71"/>
      <c r="EX339" s="71">
        <v>1</v>
      </c>
      <c r="EY339" s="71">
        <f t="shared" ref="EY339:EY370" si="1945">EX339/EX$410</f>
        <v>1.2206705441439927</v>
      </c>
      <c r="EZ339" s="71"/>
      <c r="FA339" s="71"/>
      <c r="FB339" s="71">
        <v>1</v>
      </c>
      <c r="FC339" s="71">
        <f t="shared" ref="FC339:FC370" si="1946">FB339/FB$410</f>
        <v>1.0084013365413833</v>
      </c>
      <c r="FD339" s="71"/>
      <c r="FE339" s="71"/>
      <c r="FF339" s="71">
        <v>1</v>
      </c>
      <c r="FG339" s="71">
        <f t="shared" ref="FG339:FG370" si="1947">FF339/FF$410</f>
        <v>0.99068131992685571</v>
      </c>
      <c r="FH339" s="71"/>
      <c r="FI339" s="71"/>
      <c r="FJ339" s="71">
        <v>1</v>
      </c>
      <c r="FK339" s="71">
        <f t="shared" ref="FK339:FK370" si="1948">FJ339/FJ$410</f>
        <v>0.94830624932878216</v>
      </c>
      <c r="FM339" s="71"/>
      <c r="FN339" s="71">
        <v>1</v>
      </c>
      <c r="FO339" s="71">
        <f t="shared" ref="FO339:FO370" si="1949">FN339/FN$410</f>
        <v>0.99822533056326124</v>
      </c>
      <c r="GA339" s="51">
        <f>GA338+1</f>
        <v>1971</v>
      </c>
      <c r="GB339" s="118">
        <f t="shared" ref="GB339:GB378" si="1950">CR361</f>
        <v>0.87323011765165826</v>
      </c>
      <c r="GC339" s="118">
        <f t="shared" ref="GC339:GC378" si="1951">CK361</f>
        <v>0.75089905863458772</v>
      </c>
      <c r="GD339" s="118">
        <f t="shared" ref="GD339:GD378" si="1952">CO361</f>
        <v>0.95013980776474516</v>
      </c>
      <c r="GE339" s="118">
        <f t="shared" ref="GE339:GE378" si="1953">CM361*CM361*CP361</f>
        <v>0.99635016392223619</v>
      </c>
      <c r="GF339" s="118">
        <f t="shared" ref="GF339:GF378" si="1954">CQ361</f>
        <v>1.2476854814943374</v>
      </c>
      <c r="GH339" s="51">
        <f t="shared" si="1944"/>
        <v>2</v>
      </c>
      <c r="GI339" s="71">
        <f t="shared" ref="GI339:GI346" si="1955">CS368</f>
        <v>0.98760521670367063</v>
      </c>
      <c r="GJ339" s="71">
        <f t="shared" ref="GJ339:GJ346" si="1956">CK368</f>
        <v>0.889856924376493</v>
      </c>
      <c r="GK339" s="71">
        <f t="shared" ref="GK339:GK346" si="1957">CQ368*CO368</f>
        <v>1.0967444251589182</v>
      </c>
    </row>
    <row r="340" spans="1:193" x14ac:dyDescent="0.2">
      <c r="A340" s="75" t="s">
        <v>559</v>
      </c>
      <c r="B340" s="50">
        <f t="shared" ref="B340:B396" si="1958">B339+1</f>
        <v>1950</v>
      </c>
      <c r="D340" s="79"/>
      <c r="E340" s="79"/>
      <c r="F340" s="79"/>
      <c r="G340" s="79"/>
      <c r="H340" s="79"/>
      <c r="J340" s="69"/>
      <c r="K340" s="69"/>
      <c r="L340" s="69"/>
      <c r="M340" s="69"/>
      <c r="N340" s="69"/>
      <c r="V340" s="70"/>
      <c r="W340" s="70"/>
      <c r="X340" s="70"/>
      <c r="Y340" s="70"/>
      <c r="Z340" s="70"/>
      <c r="BB340" s="71"/>
      <c r="BC340" s="71"/>
      <c r="BD340" s="71"/>
      <c r="BE340" s="71"/>
      <c r="BF340" s="71"/>
      <c r="BG340" s="71"/>
      <c r="BH340" s="71"/>
      <c r="BI340" s="71"/>
      <c r="BJ340" s="71"/>
      <c r="BK340" s="71"/>
      <c r="BL340" s="71"/>
      <c r="BM340" s="71"/>
      <c r="BN340" s="71"/>
      <c r="BO340" s="71"/>
      <c r="BP340" s="71"/>
      <c r="BQ340" s="72"/>
      <c r="BR340" s="72"/>
      <c r="BS340" s="72"/>
      <c r="BT340" s="72"/>
      <c r="BU340" s="72"/>
      <c r="BV340" s="71"/>
      <c r="CK340" s="73"/>
      <c r="CL340" s="73"/>
      <c r="CM340" s="73"/>
      <c r="CN340" s="73"/>
      <c r="CO340" s="73"/>
      <c r="CP340" s="73"/>
      <c r="CQ340" s="73"/>
      <c r="CR340" s="73"/>
      <c r="CS340" s="73"/>
      <c r="CT340" s="73"/>
      <c r="CU340" s="73"/>
      <c r="CX340" s="53"/>
      <c r="CZ340" s="71"/>
      <c r="DA340" s="71"/>
      <c r="DB340" s="71"/>
      <c r="DC340" s="71"/>
      <c r="DE340" s="71"/>
      <c r="DF340" s="71"/>
      <c r="DG340" s="71"/>
      <c r="DH340" s="71"/>
      <c r="DI340" s="71"/>
      <c r="DJ340" s="71"/>
      <c r="DK340" s="71"/>
      <c r="DL340" s="71"/>
      <c r="DM340" s="71"/>
      <c r="DN340" s="71"/>
      <c r="DQ340" s="71"/>
      <c r="DR340" s="71"/>
      <c r="DS340" s="71"/>
      <c r="DT340" s="71"/>
      <c r="DV340" s="71"/>
      <c r="DW340" s="71"/>
      <c r="DX340" s="71"/>
      <c r="DY340" s="71"/>
      <c r="DZ340" s="71"/>
      <c r="EB340" s="71" t="e">
        <f t="shared" ref="EB340:EB396" si="1959">LN(DV340/DV339)</f>
        <v>#DIV/0!</v>
      </c>
      <c r="EC340" s="71" t="e">
        <f t="shared" ref="EC340:EC396" si="1960">LN(DW340/DW339)</f>
        <v>#DIV/0!</v>
      </c>
      <c r="ED340" s="71" t="e">
        <f t="shared" ref="ED340:ED396" si="1961">LN(DX340/DX339)</f>
        <v>#DIV/0!</v>
      </c>
      <c r="EE340" s="71" t="e">
        <f t="shared" ref="EE340:EE396" si="1962">LN(DY340/DY339)</f>
        <v>#DIV/0!</v>
      </c>
      <c r="EG340" s="71" t="e">
        <f>LN(BV340/BV339)</f>
        <v>#DIV/0!</v>
      </c>
      <c r="EH340" s="71" t="e">
        <f t="shared" ref="EH340:EH396" si="1963">LN(BW340/BW339)</f>
        <v>#DIV/0!</v>
      </c>
      <c r="EI340" s="71" t="e">
        <f t="shared" ref="EI340:EI396" si="1964">LN(BX340/BX339)</f>
        <v>#DIV/0!</v>
      </c>
      <c r="EJ340" s="71" t="e">
        <f t="shared" ref="EJ340:EJ396" si="1965">LN(BY340/BY339)</f>
        <v>#DIV/0!</v>
      </c>
      <c r="EL340" s="71" t="e">
        <f>LN(CA340/CA339)</f>
        <v>#DIV/0!</v>
      </c>
      <c r="EM340" s="71" t="e">
        <f t="shared" ref="EM340:EM396" si="1966">LN(CB340/CB339)</f>
        <v>#DIV/0!</v>
      </c>
      <c r="EN340" s="71" t="e">
        <f t="shared" ref="EN340:EN396" si="1967">LN(CC340/CC339)</f>
        <v>#DIV/0!</v>
      </c>
      <c r="EO340" s="71" t="e">
        <f t="shared" ref="EO340:EO396" si="1968">LN(CD340/CD339)</f>
        <v>#DIV/0!</v>
      </c>
      <c r="EQ340" s="71" t="e">
        <f>LN(CF340/CF339)</f>
        <v>#DIV/0!</v>
      </c>
      <c r="ER340" s="71" t="e">
        <f t="shared" ref="ER340:ER396" si="1969">LN(CG340/CG339)</f>
        <v>#DIV/0!</v>
      </c>
      <c r="ES340" s="71" t="e">
        <f t="shared" ref="ES340:ES396" si="1970">LN(CH340/CH339)</f>
        <v>#DIV/0!</v>
      </c>
      <c r="ET340" s="71" t="e">
        <f t="shared" ref="ET340:ET396" si="1971">LN(CI340/CI339)</f>
        <v>#DIV/0!</v>
      </c>
      <c r="EW340" s="71">
        <f t="shared" ref="EW340:EW400" si="1972">EXP(SUMPRODUCT($DK340:$DN340,DQ340:DT340))</f>
        <v>1</v>
      </c>
      <c r="EX340" s="71">
        <f t="shared" ref="EX340:EX396" si="1973">IF(ISERR(EW340),EX339,EW340*EX339)</f>
        <v>1</v>
      </c>
      <c r="EY340" s="71">
        <f t="shared" si="1945"/>
        <v>1.2206705441439927</v>
      </c>
      <c r="EZ340" s="71"/>
      <c r="FA340" s="71" t="e">
        <f t="shared" ref="FA340:FA400" si="1974">EXP(SUMPRODUCT($DK340:$DN340,EB340:EE340))</f>
        <v>#DIV/0!</v>
      </c>
      <c r="FB340" s="71">
        <f t="shared" ref="FB340:FB396" si="1975">IF(ISERR(FA340),FB339,FA340*FB339)</f>
        <v>1</v>
      </c>
      <c r="FC340" s="71">
        <f t="shared" si="1946"/>
        <v>1.0084013365413833</v>
      </c>
      <c r="FD340" s="71"/>
      <c r="FE340" s="71" t="e">
        <f t="shared" ref="FE340:FE400" si="1976">EXP(SUMPRODUCT($DK340:$DN340,EG340:EJ340))</f>
        <v>#DIV/0!</v>
      </c>
      <c r="FF340" s="71">
        <f t="shared" ref="FF340:FF396" si="1977">IF(ISERR(FE340),FF339,FE340*FF339)</f>
        <v>1</v>
      </c>
      <c r="FG340" s="71">
        <f t="shared" si="1947"/>
        <v>0.99068131992685571</v>
      </c>
      <c r="FH340" s="71"/>
      <c r="FI340" s="71" t="e">
        <f t="shared" ref="FI340:FI400" si="1978">EXP(SUMPRODUCT($DK340:$DN340,EL340:EO340))</f>
        <v>#DIV/0!</v>
      </c>
      <c r="FJ340" s="71">
        <f t="shared" ref="FJ340:FJ396" si="1979">IF(ISERR(FI340),FJ339,FI340*FJ339)</f>
        <v>1</v>
      </c>
      <c r="FK340" s="71">
        <f t="shared" si="1948"/>
        <v>0.94830624932878216</v>
      </c>
      <c r="FM340" s="71" t="e">
        <f t="shared" ref="FM340:FM400" si="1980">EXP(SUMPRODUCT($DK340:$DN340,EQ340:ET340))</f>
        <v>#DIV/0!</v>
      </c>
      <c r="FN340" s="71">
        <f t="shared" ref="FN340:FN396" si="1981">IF(ISERR(FM340),FN339,FM340*FN339)</f>
        <v>1</v>
      </c>
      <c r="FO340" s="71">
        <f t="shared" si="1949"/>
        <v>0.99822533056326124</v>
      </c>
      <c r="GA340" s="51">
        <f t="shared" ref="GA340:GA345" si="1982">GA339+1</f>
        <v>1972</v>
      </c>
      <c r="GB340" s="118">
        <f t="shared" si="1950"/>
        <v>0.91470062753002057</v>
      </c>
      <c r="GC340" s="118">
        <f t="shared" si="1951"/>
        <v>0.77465310192864301</v>
      </c>
      <c r="GD340" s="118">
        <f t="shared" si="1952"/>
        <v>0.95197686165490469</v>
      </c>
      <c r="GE340" s="118">
        <f t="shared" si="1953"/>
        <v>1.0042901967603373</v>
      </c>
      <c r="GF340" s="118">
        <f t="shared" si="1954"/>
        <v>1.2514123806666144</v>
      </c>
      <c r="GH340" s="51">
        <f t="shared" si="1944"/>
        <v>3</v>
      </c>
      <c r="GI340" s="71">
        <f t="shared" si="1955"/>
        <v>0.9716795996615768</v>
      </c>
      <c r="GJ340" s="71">
        <f t="shared" si="1956"/>
        <v>0.90608737575979914</v>
      </c>
      <c r="GK340" s="71">
        <f t="shared" si="1957"/>
        <v>1.0873260890871235</v>
      </c>
    </row>
    <row r="341" spans="1:193" x14ac:dyDescent="0.2">
      <c r="A341" s="75" t="s">
        <v>559</v>
      </c>
      <c r="B341" s="50">
        <f t="shared" si="1958"/>
        <v>1951</v>
      </c>
      <c r="D341" s="79"/>
      <c r="E341" s="79"/>
      <c r="F341" s="79"/>
      <c r="G341" s="79"/>
      <c r="H341" s="79"/>
      <c r="J341" s="69"/>
      <c r="K341" s="69"/>
      <c r="L341" s="69"/>
      <c r="M341" s="69"/>
      <c r="N341" s="69"/>
      <c r="V341" s="70"/>
      <c r="W341" s="70"/>
      <c r="X341" s="70"/>
      <c r="Y341" s="70"/>
      <c r="Z341" s="70"/>
      <c r="BB341" s="71"/>
      <c r="BC341" s="71"/>
      <c r="BD341" s="71"/>
      <c r="BE341" s="71"/>
      <c r="BF341" s="71"/>
      <c r="BG341" s="71"/>
      <c r="BH341" s="71"/>
      <c r="BI341" s="71"/>
      <c r="BJ341" s="71"/>
      <c r="BK341" s="71"/>
      <c r="BL341" s="71"/>
      <c r="BM341" s="71"/>
      <c r="BN341" s="71"/>
      <c r="BO341" s="71"/>
      <c r="BP341" s="71"/>
      <c r="BQ341" s="71"/>
      <c r="BR341" s="71"/>
      <c r="BS341" s="71"/>
      <c r="BT341" s="71"/>
      <c r="BU341" s="71"/>
      <c r="BV341" s="71"/>
      <c r="CK341" s="73"/>
      <c r="CL341" s="73"/>
      <c r="CM341" s="73"/>
      <c r="CN341" s="73"/>
      <c r="CO341" s="73"/>
      <c r="CP341" s="73"/>
      <c r="CQ341" s="73"/>
      <c r="CR341" s="73"/>
      <c r="CS341" s="73"/>
      <c r="CT341" s="73"/>
      <c r="CU341" s="73"/>
      <c r="CX341" s="53"/>
      <c r="CZ341" s="71"/>
      <c r="DA341" s="71"/>
      <c r="DB341" s="71"/>
      <c r="DC341" s="71"/>
      <c r="DE341" s="71"/>
      <c r="DF341" s="71"/>
      <c r="DG341" s="71"/>
      <c r="DH341" s="71"/>
      <c r="DI341" s="71"/>
      <c r="DJ341" s="71"/>
      <c r="DK341" s="71"/>
      <c r="DL341" s="71"/>
      <c r="DM341" s="71"/>
      <c r="DN341" s="71"/>
      <c r="DQ341" s="71"/>
      <c r="DR341" s="71"/>
      <c r="DS341" s="71"/>
      <c r="DT341" s="71"/>
      <c r="DV341" s="71"/>
      <c r="DW341" s="71"/>
      <c r="DX341" s="71"/>
      <c r="DY341" s="71"/>
      <c r="DZ341" s="71"/>
      <c r="EB341" s="71" t="e">
        <f t="shared" si="1959"/>
        <v>#DIV/0!</v>
      </c>
      <c r="EC341" s="71" t="e">
        <f t="shared" si="1960"/>
        <v>#DIV/0!</v>
      </c>
      <c r="ED341" s="71" t="e">
        <f t="shared" si="1961"/>
        <v>#DIV/0!</v>
      </c>
      <c r="EE341" s="71" t="e">
        <f t="shared" si="1962"/>
        <v>#DIV/0!</v>
      </c>
      <c r="EG341" s="71" t="e">
        <f t="shared" ref="EG341:EG396" si="1983">LN(BV341/BV340)</f>
        <v>#DIV/0!</v>
      </c>
      <c r="EH341" s="71" t="e">
        <f t="shared" si="1963"/>
        <v>#DIV/0!</v>
      </c>
      <c r="EI341" s="71" t="e">
        <f t="shared" si="1964"/>
        <v>#DIV/0!</v>
      </c>
      <c r="EJ341" s="71" t="e">
        <f t="shared" si="1965"/>
        <v>#DIV/0!</v>
      </c>
      <c r="EL341" s="71" t="e">
        <f t="shared" ref="EL341:EL396" si="1984">LN(CA341/CA340)</f>
        <v>#DIV/0!</v>
      </c>
      <c r="EM341" s="71" t="e">
        <f t="shared" si="1966"/>
        <v>#DIV/0!</v>
      </c>
      <c r="EN341" s="71" t="e">
        <f t="shared" si="1967"/>
        <v>#DIV/0!</v>
      </c>
      <c r="EO341" s="71" t="e">
        <f t="shared" si="1968"/>
        <v>#DIV/0!</v>
      </c>
      <c r="EQ341" s="71" t="e">
        <f t="shared" ref="EQ341:EQ396" si="1985">LN(CF341/CF340)</f>
        <v>#DIV/0!</v>
      </c>
      <c r="ER341" s="71" t="e">
        <f t="shared" si="1969"/>
        <v>#DIV/0!</v>
      </c>
      <c r="ES341" s="71" t="e">
        <f t="shared" si="1970"/>
        <v>#DIV/0!</v>
      </c>
      <c r="ET341" s="71" t="e">
        <f t="shared" si="1971"/>
        <v>#DIV/0!</v>
      </c>
      <c r="EW341" s="71">
        <f t="shared" si="1972"/>
        <v>1</v>
      </c>
      <c r="EX341" s="71">
        <f t="shared" si="1973"/>
        <v>1</v>
      </c>
      <c r="EY341" s="71">
        <f t="shared" si="1945"/>
        <v>1.2206705441439927</v>
      </c>
      <c r="EZ341" s="71"/>
      <c r="FA341" s="71" t="e">
        <f t="shared" si="1974"/>
        <v>#DIV/0!</v>
      </c>
      <c r="FB341" s="71">
        <f t="shared" si="1975"/>
        <v>1</v>
      </c>
      <c r="FC341" s="71">
        <f t="shared" si="1946"/>
        <v>1.0084013365413833</v>
      </c>
      <c r="FD341" s="71"/>
      <c r="FE341" s="71" t="e">
        <f t="shared" si="1976"/>
        <v>#DIV/0!</v>
      </c>
      <c r="FF341" s="71">
        <f t="shared" si="1977"/>
        <v>1</v>
      </c>
      <c r="FG341" s="71">
        <f t="shared" si="1947"/>
        <v>0.99068131992685571</v>
      </c>
      <c r="FH341" s="71"/>
      <c r="FI341" s="71" t="e">
        <f t="shared" si="1978"/>
        <v>#DIV/0!</v>
      </c>
      <c r="FJ341" s="71">
        <f t="shared" si="1979"/>
        <v>1</v>
      </c>
      <c r="FK341" s="71">
        <f t="shared" si="1948"/>
        <v>0.94830624932878216</v>
      </c>
      <c r="FM341" s="71" t="e">
        <f t="shared" si="1980"/>
        <v>#DIV/0!</v>
      </c>
      <c r="FN341" s="71">
        <f t="shared" si="1981"/>
        <v>1</v>
      </c>
      <c r="FO341" s="71">
        <f t="shared" si="1949"/>
        <v>0.99822533056326124</v>
      </c>
      <c r="GA341" s="51">
        <f t="shared" si="1982"/>
        <v>1973</v>
      </c>
      <c r="GB341" s="118">
        <f t="shared" si="1950"/>
        <v>0.91997094794213641</v>
      </c>
      <c r="GC341" s="118">
        <f t="shared" si="1951"/>
        <v>0.79756145659458277</v>
      </c>
      <c r="GD341" s="118">
        <f t="shared" si="1952"/>
        <v>0.95077996832277079</v>
      </c>
      <c r="GE341" s="118">
        <f t="shared" si="1953"/>
        <v>0.98201350862011827</v>
      </c>
      <c r="GF341" s="118">
        <f t="shared" si="1954"/>
        <v>1.2474358652166284</v>
      </c>
      <c r="GH341" s="51">
        <f t="shared" si="1944"/>
        <v>4</v>
      </c>
      <c r="GI341" s="71">
        <f t="shared" si="1955"/>
        <v>0.94256137491842062</v>
      </c>
      <c r="GJ341" s="71">
        <f t="shared" si="1956"/>
        <v>0.92379506445286941</v>
      </c>
      <c r="GK341" s="71">
        <f t="shared" si="1957"/>
        <v>1.0150764918041537</v>
      </c>
    </row>
    <row r="342" spans="1:193" x14ac:dyDescent="0.2">
      <c r="A342" s="75" t="s">
        <v>559</v>
      </c>
      <c r="B342" s="50">
        <f t="shared" si="1958"/>
        <v>1952</v>
      </c>
      <c r="D342" s="79"/>
      <c r="E342" s="79"/>
      <c r="F342" s="79"/>
      <c r="G342" s="79"/>
      <c r="H342" s="79"/>
      <c r="J342" s="69"/>
      <c r="K342" s="69"/>
      <c r="L342" s="69"/>
      <c r="M342" s="69"/>
      <c r="N342" s="69"/>
      <c r="V342" s="70"/>
      <c r="W342" s="70"/>
      <c r="X342" s="70"/>
      <c r="Y342" s="70"/>
      <c r="Z342" s="70"/>
      <c r="BB342" s="71"/>
      <c r="BC342" s="71"/>
      <c r="BD342" s="71"/>
      <c r="BE342" s="71"/>
      <c r="BF342" s="71"/>
      <c r="BG342" s="71"/>
      <c r="BH342" s="71"/>
      <c r="BI342" s="71"/>
      <c r="BJ342" s="71"/>
      <c r="BK342" s="71"/>
      <c r="BL342" s="71"/>
      <c r="BM342" s="71"/>
      <c r="BN342" s="71"/>
      <c r="BO342" s="71"/>
      <c r="BP342" s="71"/>
      <c r="BQ342" s="71"/>
      <c r="BR342" s="71"/>
      <c r="BS342" s="71"/>
      <c r="BT342" s="71"/>
      <c r="BU342" s="71"/>
      <c r="BV342" s="71"/>
      <c r="CK342" s="73"/>
      <c r="CL342" s="73"/>
      <c r="CM342" s="73"/>
      <c r="CN342" s="73"/>
      <c r="CO342" s="73"/>
      <c r="CP342" s="73"/>
      <c r="CQ342" s="73"/>
      <c r="CR342" s="73"/>
      <c r="CS342" s="73"/>
      <c r="CT342" s="73"/>
      <c r="CU342" s="73"/>
      <c r="CX342" s="53"/>
      <c r="CZ342" s="71"/>
      <c r="DA342" s="71"/>
      <c r="DB342" s="71"/>
      <c r="DC342" s="71"/>
      <c r="DE342" s="71"/>
      <c r="DF342" s="71"/>
      <c r="DG342" s="71"/>
      <c r="DH342" s="71"/>
      <c r="DI342" s="71"/>
      <c r="DJ342" s="71"/>
      <c r="DK342" s="71"/>
      <c r="DL342" s="71"/>
      <c r="DM342" s="71"/>
      <c r="DN342" s="71"/>
      <c r="DQ342" s="71"/>
      <c r="DR342" s="71"/>
      <c r="DS342" s="71"/>
      <c r="DT342" s="71"/>
      <c r="DV342" s="71"/>
      <c r="DW342" s="71"/>
      <c r="DX342" s="71"/>
      <c r="DY342" s="71"/>
      <c r="DZ342" s="71"/>
      <c r="EB342" s="71" t="e">
        <f t="shared" si="1959"/>
        <v>#DIV/0!</v>
      </c>
      <c r="EC342" s="71" t="e">
        <f t="shared" si="1960"/>
        <v>#DIV/0!</v>
      </c>
      <c r="ED342" s="71" t="e">
        <f t="shared" si="1961"/>
        <v>#DIV/0!</v>
      </c>
      <c r="EE342" s="71" t="e">
        <f t="shared" si="1962"/>
        <v>#DIV/0!</v>
      </c>
      <c r="EG342" s="71" t="e">
        <f t="shared" si="1983"/>
        <v>#DIV/0!</v>
      </c>
      <c r="EH342" s="71" t="e">
        <f t="shared" si="1963"/>
        <v>#DIV/0!</v>
      </c>
      <c r="EI342" s="71" t="e">
        <f t="shared" si="1964"/>
        <v>#DIV/0!</v>
      </c>
      <c r="EJ342" s="71" t="e">
        <f t="shared" si="1965"/>
        <v>#DIV/0!</v>
      </c>
      <c r="EL342" s="71" t="e">
        <f t="shared" si="1984"/>
        <v>#DIV/0!</v>
      </c>
      <c r="EM342" s="71" t="e">
        <f t="shared" si="1966"/>
        <v>#DIV/0!</v>
      </c>
      <c r="EN342" s="71" t="e">
        <f t="shared" si="1967"/>
        <v>#DIV/0!</v>
      </c>
      <c r="EO342" s="71" t="e">
        <f t="shared" si="1968"/>
        <v>#DIV/0!</v>
      </c>
      <c r="EQ342" s="71" t="e">
        <f t="shared" si="1985"/>
        <v>#DIV/0!</v>
      </c>
      <c r="ER342" s="71" t="e">
        <f t="shared" si="1969"/>
        <v>#DIV/0!</v>
      </c>
      <c r="ES342" s="71" t="e">
        <f t="shared" si="1970"/>
        <v>#DIV/0!</v>
      </c>
      <c r="ET342" s="71" t="e">
        <f t="shared" si="1971"/>
        <v>#DIV/0!</v>
      </c>
      <c r="EW342" s="71">
        <f t="shared" si="1972"/>
        <v>1</v>
      </c>
      <c r="EX342" s="71">
        <f t="shared" si="1973"/>
        <v>1</v>
      </c>
      <c r="EY342" s="71">
        <f t="shared" si="1945"/>
        <v>1.2206705441439927</v>
      </c>
      <c r="EZ342" s="71"/>
      <c r="FA342" s="71" t="e">
        <f t="shared" si="1974"/>
        <v>#DIV/0!</v>
      </c>
      <c r="FB342" s="71">
        <f t="shared" si="1975"/>
        <v>1</v>
      </c>
      <c r="FC342" s="71">
        <f t="shared" si="1946"/>
        <v>1.0084013365413833</v>
      </c>
      <c r="FD342" s="71"/>
      <c r="FE342" s="71" t="e">
        <f t="shared" si="1976"/>
        <v>#DIV/0!</v>
      </c>
      <c r="FF342" s="71">
        <f t="shared" si="1977"/>
        <v>1</v>
      </c>
      <c r="FG342" s="71">
        <f t="shared" si="1947"/>
        <v>0.99068131992685571</v>
      </c>
      <c r="FH342" s="71"/>
      <c r="FI342" s="71" t="e">
        <f t="shared" si="1978"/>
        <v>#DIV/0!</v>
      </c>
      <c r="FJ342" s="71">
        <f t="shared" si="1979"/>
        <v>1</v>
      </c>
      <c r="FK342" s="71">
        <f t="shared" si="1948"/>
        <v>0.94830624932878216</v>
      </c>
      <c r="FM342" s="71" t="e">
        <f t="shared" si="1980"/>
        <v>#DIV/0!</v>
      </c>
      <c r="FN342" s="71">
        <f t="shared" si="1981"/>
        <v>1</v>
      </c>
      <c r="FO342" s="71">
        <f t="shared" si="1949"/>
        <v>0.99822533056326124</v>
      </c>
      <c r="GA342" s="51">
        <f t="shared" si="1982"/>
        <v>1974</v>
      </c>
      <c r="GB342" s="118">
        <f t="shared" si="1950"/>
        <v>0.89775795237986866</v>
      </c>
      <c r="GC342" s="118">
        <f t="shared" si="1951"/>
        <v>0.81536279060848571</v>
      </c>
      <c r="GD342" s="118">
        <f t="shared" si="1952"/>
        <v>0.95241675709417195</v>
      </c>
      <c r="GE342" s="118">
        <f t="shared" si="1953"/>
        <v>0.9764281177672256</v>
      </c>
      <c r="GF342" s="118">
        <f t="shared" si="1954"/>
        <v>1.1924457212901312</v>
      </c>
      <c r="GH342" s="51">
        <f t="shared" si="1944"/>
        <v>5</v>
      </c>
      <c r="GI342" s="71">
        <f t="shared" si="1955"/>
        <v>0.95457566510118996</v>
      </c>
      <c r="GJ342" s="71">
        <f t="shared" si="1956"/>
        <v>0.96024247327726142</v>
      </c>
      <c r="GK342" s="71">
        <f t="shared" si="1957"/>
        <v>1.0062030247563933</v>
      </c>
    </row>
    <row r="343" spans="1:193" x14ac:dyDescent="0.2">
      <c r="A343" s="75" t="s">
        <v>559</v>
      </c>
      <c r="B343" s="50">
        <f t="shared" si="1958"/>
        <v>1953</v>
      </c>
      <c r="D343" s="79"/>
      <c r="E343" s="79"/>
      <c r="F343" s="79"/>
      <c r="G343" s="79"/>
      <c r="H343" s="79"/>
      <c r="J343" s="69"/>
      <c r="K343" s="69"/>
      <c r="L343" s="69"/>
      <c r="M343" s="69"/>
      <c r="N343" s="69"/>
      <c r="V343" s="70"/>
      <c r="W343" s="70"/>
      <c r="X343" s="70"/>
      <c r="Y343" s="70"/>
      <c r="Z343" s="70"/>
      <c r="BB343" s="71"/>
      <c r="BC343" s="71"/>
      <c r="BD343" s="71"/>
      <c r="BE343" s="71"/>
      <c r="BF343" s="71"/>
      <c r="BG343" s="71"/>
      <c r="BH343" s="71"/>
      <c r="BI343" s="71"/>
      <c r="BJ343" s="71"/>
      <c r="BK343" s="71"/>
      <c r="BL343" s="71"/>
      <c r="BM343" s="71"/>
      <c r="BN343" s="71"/>
      <c r="BO343" s="71"/>
      <c r="BP343" s="71"/>
      <c r="BQ343" s="71"/>
      <c r="BR343" s="71"/>
      <c r="BS343" s="71"/>
      <c r="BT343" s="71"/>
      <c r="BU343" s="71"/>
      <c r="BV343" s="71"/>
      <c r="CK343" s="73"/>
      <c r="CL343" s="73"/>
      <c r="CM343" s="73"/>
      <c r="CN343" s="73"/>
      <c r="CO343" s="73"/>
      <c r="CP343" s="73"/>
      <c r="CQ343" s="73"/>
      <c r="CR343" s="73"/>
      <c r="CS343" s="73"/>
      <c r="CT343" s="73"/>
      <c r="CU343" s="73"/>
      <c r="CX343" s="53"/>
      <c r="CZ343" s="71"/>
      <c r="DA343" s="71"/>
      <c r="DB343" s="71"/>
      <c r="DC343" s="71"/>
      <c r="DE343" s="71"/>
      <c r="DF343" s="71"/>
      <c r="DG343" s="71"/>
      <c r="DH343" s="71"/>
      <c r="DI343" s="71"/>
      <c r="DJ343" s="71"/>
      <c r="DK343" s="71"/>
      <c r="DL343" s="71"/>
      <c r="DM343" s="71"/>
      <c r="DN343" s="71"/>
      <c r="DQ343" s="71"/>
      <c r="DR343" s="71"/>
      <c r="DS343" s="71"/>
      <c r="DT343" s="71"/>
      <c r="DV343" s="71"/>
      <c r="DW343" s="71"/>
      <c r="DX343" s="71"/>
      <c r="DY343" s="71"/>
      <c r="DZ343" s="71"/>
      <c r="EB343" s="71" t="e">
        <f t="shared" si="1959"/>
        <v>#DIV/0!</v>
      </c>
      <c r="EC343" s="71" t="e">
        <f t="shared" si="1960"/>
        <v>#DIV/0!</v>
      </c>
      <c r="ED343" s="71" t="e">
        <f t="shared" si="1961"/>
        <v>#DIV/0!</v>
      </c>
      <c r="EE343" s="71" t="e">
        <f t="shared" si="1962"/>
        <v>#DIV/0!</v>
      </c>
      <c r="EG343" s="71" t="e">
        <f t="shared" si="1983"/>
        <v>#DIV/0!</v>
      </c>
      <c r="EH343" s="71" t="e">
        <f t="shared" si="1963"/>
        <v>#DIV/0!</v>
      </c>
      <c r="EI343" s="71" t="e">
        <f t="shared" si="1964"/>
        <v>#DIV/0!</v>
      </c>
      <c r="EJ343" s="71" t="e">
        <f t="shared" si="1965"/>
        <v>#DIV/0!</v>
      </c>
      <c r="EL343" s="71" t="e">
        <f t="shared" si="1984"/>
        <v>#DIV/0!</v>
      </c>
      <c r="EM343" s="71" t="e">
        <f t="shared" si="1966"/>
        <v>#DIV/0!</v>
      </c>
      <c r="EN343" s="71" t="e">
        <f t="shared" si="1967"/>
        <v>#DIV/0!</v>
      </c>
      <c r="EO343" s="71" t="e">
        <f t="shared" si="1968"/>
        <v>#DIV/0!</v>
      </c>
      <c r="EQ343" s="71" t="e">
        <f t="shared" si="1985"/>
        <v>#DIV/0!</v>
      </c>
      <c r="ER343" s="71" t="e">
        <f t="shared" si="1969"/>
        <v>#DIV/0!</v>
      </c>
      <c r="ES343" s="71" t="e">
        <f t="shared" si="1970"/>
        <v>#DIV/0!</v>
      </c>
      <c r="ET343" s="71" t="e">
        <f t="shared" si="1971"/>
        <v>#DIV/0!</v>
      </c>
      <c r="EW343" s="71">
        <f t="shared" si="1972"/>
        <v>1</v>
      </c>
      <c r="EX343" s="71">
        <f t="shared" si="1973"/>
        <v>1</v>
      </c>
      <c r="EY343" s="71">
        <f t="shared" si="1945"/>
        <v>1.2206705441439927</v>
      </c>
      <c r="EZ343" s="71"/>
      <c r="FA343" s="71" t="e">
        <f t="shared" si="1974"/>
        <v>#DIV/0!</v>
      </c>
      <c r="FB343" s="71">
        <f t="shared" si="1975"/>
        <v>1</v>
      </c>
      <c r="FC343" s="71">
        <f t="shared" si="1946"/>
        <v>1.0084013365413833</v>
      </c>
      <c r="FD343" s="71"/>
      <c r="FE343" s="71" t="e">
        <f t="shared" si="1976"/>
        <v>#DIV/0!</v>
      </c>
      <c r="FF343" s="71">
        <f t="shared" si="1977"/>
        <v>1</v>
      </c>
      <c r="FG343" s="71">
        <f t="shared" si="1947"/>
        <v>0.99068131992685571</v>
      </c>
      <c r="FH343" s="71"/>
      <c r="FI343" s="71" t="e">
        <f t="shared" si="1978"/>
        <v>#DIV/0!</v>
      </c>
      <c r="FJ343" s="71">
        <f t="shared" si="1979"/>
        <v>1</v>
      </c>
      <c r="FK343" s="71">
        <f t="shared" si="1948"/>
        <v>0.94830624932878216</v>
      </c>
      <c r="FM343" s="71" t="e">
        <f t="shared" si="1980"/>
        <v>#DIV/0!</v>
      </c>
      <c r="FN343" s="71">
        <f t="shared" si="1981"/>
        <v>1</v>
      </c>
      <c r="FO343" s="71">
        <f t="shared" si="1949"/>
        <v>0.99822533056326124</v>
      </c>
      <c r="GA343" s="51">
        <f t="shared" si="1982"/>
        <v>1975</v>
      </c>
      <c r="GB343" s="118">
        <f t="shared" si="1950"/>
        <v>0.91009768135577751</v>
      </c>
      <c r="GC343" s="118">
        <f t="shared" si="1951"/>
        <v>0.83506667152985203</v>
      </c>
      <c r="GD343" s="118">
        <f t="shared" si="1952"/>
        <v>0.95671396181085011</v>
      </c>
      <c r="GE343" s="118">
        <f t="shared" si="1953"/>
        <v>0.98526285336534969</v>
      </c>
      <c r="GF343" s="118">
        <f t="shared" si="1954"/>
        <v>1.1649936630252697</v>
      </c>
      <c r="GH343" s="51">
        <f t="shared" si="1944"/>
        <v>6</v>
      </c>
      <c r="GI343" s="71">
        <f t="shared" si="1955"/>
        <v>0.96346932435258703</v>
      </c>
      <c r="GJ343" s="71">
        <f t="shared" si="1956"/>
        <v>0.96808957444394417</v>
      </c>
      <c r="GK343" s="71">
        <f t="shared" si="1957"/>
        <v>1.0106649648006278</v>
      </c>
    </row>
    <row r="344" spans="1:193" x14ac:dyDescent="0.2">
      <c r="A344" s="75" t="s">
        <v>559</v>
      </c>
      <c r="B344" s="50">
        <f t="shared" si="1958"/>
        <v>1954</v>
      </c>
      <c r="D344" s="79"/>
      <c r="E344" s="79"/>
      <c r="F344" s="79"/>
      <c r="G344" s="79"/>
      <c r="H344" s="79"/>
      <c r="J344" s="69"/>
      <c r="K344" s="69"/>
      <c r="L344" s="69"/>
      <c r="M344" s="69"/>
      <c r="N344" s="69"/>
      <c r="V344" s="70"/>
      <c r="W344" s="70"/>
      <c r="X344" s="70"/>
      <c r="Y344" s="70"/>
      <c r="Z344" s="70"/>
      <c r="BB344" s="71"/>
      <c r="BC344" s="71"/>
      <c r="BD344" s="71"/>
      <c r="BE344" s="71"/>
      <c r="BF344" s="71"/>
      <c r="BG344" s="71"/>
      <c r="BH344" s="71"/>
      <c r="BI344" s="71"/>
      <c r="BJ344" s="71"/>
      <c r="BK344" s="71"/>
      <c r="BL344" s="71"/>
      <c r="BM344" s="71"/>
      <c r="BN344" s="71"/>
      <c r="BO344" s="71"/>
      <c r="BP344" s="71"/>
      <c r="BQ344" s="71"/>
      <c r="BR344" s="71"/>
      <c r="BS344" s="71"/>
      <c r="BT344" s="71"/>
      <c r="BU344" s="71"/>
      <c r="BV344" s="71"/>
      <c r="CK344" s="73"/>
      <c r="CL344" s="73"/>
      <c r="CM344" s="73"/>
      <c r="CN344" s="73"/>
      <c r="CO344" s="73"/>
      <c r="CP344" s="73"/>
      <c r="CQ344" s="73"/>
      <c r="CR344" s="73"/>
      <c r="CS344" s="73"/>
      <c r="CT344" s="73"/>
      <c r="CU344" s="73"/>
      <c r="CX344" s="53"/>
      <c r="CZ344" s="71"/>
      <c r="DA344" s="71"/>
      <c r="DB344" s="71"/>
      <c r="DC344" s="71"/>
      <c r="DE344" s="71"/>
      <c r="DF344" s="71"/>
      <c r="DG344" s="71"/>
      <c r="DH344" s="71"/>
      <c r="DI344" s="71"/>
      <c r="DJ344" s="71"/>
      <c r="DK344" s="71"/>
      <c r="DL344" s="71"/>
      <c r="DM344" s="71"/>
      <c r="DN344" s="71"/>
      <c r="DQ344" s="71"/>
      <c r="DR344" s="71"/>
      <c r="DS344" s="71"/>
      <c r="DT344" s="71"/>
      <c r="DV344" s="71"/>
      <c r="DW344" s="71"/>
      <c r="DX344" s="71"/>
      <c r="DY344" s="71"/>
      <c r="DZ344" s="71"/>
      <c r="EB344" s="71" t="e">
        <f t="shared" si="1959"/>
        <v>#DIV/0!</v>
      </c>
      <c r="EC344" s="71" t="e">
        <f t="shared" si="1960"/>
        <v>#DIV/0!</v>
      </c>
      <c r="ED344" s="71" t="e">
        <f t="shared" si="1961"/>
        <v>#DIV/0!</v>
      </c>
      <c r="EE344" s="71" t="e">
        <f t="shared" si="1962"/>
        <v>#DIV/0!</v>
      </c>
      <c r="EG344" s="71" t="e">
        <f t="shared" si="1983"/>
        <v>#DIV/0!</v>
      </c>
      <c r="EH344" s="71" t="e">
        <f t="shared" si="1963"/>
        <v>#DIV/0!</v>
      </c>
      <c r="EI344" s="71" t="e">
        <f t="shared" si="1964"/>
        <v>#DIV/0!</v>
      </c>
      <c r="EJ344" s="71" t="e">
        <f t="shared" si="1965"/>
        <v>#DIV/0!</v>
      </c>
      <c r="EL344" s="71" t="e">
        <f t="shared" si="1984"/>
        <v>#DIV/0!</v>
      </c>
      <c r="EM344" s="71" t="e">
        <f t="shared" si="1966"/>
        <v>#DIV/0!</v>
      </c>
      <c r="EN344" s="71" t="e">
        <f t="shared" si="1967"/>
        <v>#DIV/0!</v>
      </c>
      <c r="EO344" s="71" t="e">
        <f t="shared" si="1968"/>
        <v>#DIV/0!</v>
      </c>
      <c r="EQ344" s="71" t="e">
        <f t="shared" si="1985"/>
        <v>#DIV/0!</v>
      </c>
      <c r="ER344" s="71" t="e">
        <f t="shared" si="1969"/>
        <v>#DIV/0!</v>
      </c>
      <c r="ES344" s="71" t="e">
        <f t="shared" si="1970"/>
        <v>#DIV/0!</v>
      </c>
      <c r="ET344" s="71" t="e">
        <f t="shared" si="1971"/>
        <v>#DIV/0!</v>
      </c>
      <c r="EW344" s="71">
        <f t="shared" si="1972"/>
        <v>1</v>
      </c>
      <c r="EX344" s="71">
        <f t="shared" si="1973"/>
        <v>1</v>
      </c>
      <c r="EY344" s="71">
        <f t="shared" si="1945"/>
        <v>1.2206705441439927</v>
      </c>
      <c r="EZ344" s="71"/>
      <c r="FA344" s="71" t="e">
        <f t="shared" si="1974"/>
        <v>#DIV/0!</v>
      </c>
      <c r="FB344" s="71">
        <f t="shared" si="1975"/>
        <v>1</v>
      </c>
      <c r="FC344" s="71">
        <f t="shared" si="1946"/>
        <v>1.0084013365413833</v>
      </c>
      <c r="FD344" s="71"/>
      <c r="FE344" s="71" t="e">
        <f t="shared" si="1976"/>
        <v>#DIV/0!</v>
      </c>
      <c r="FF344" s="71">
        <f t="shared" si="1977"/>
        <v>1</v>
      </c>
      <c r="FG344" s="71">
        <f t="shared" si="1947"/>
        <v>0.99068131992685571</v>
      </c>
      <c r="FH344" s="71"/>
      <c r="FI344" s="71" t="e">
        <f t="shared" si="1978"/>
        <v>#DIV/0!</v>
      </c>
      <c r="FJ344" s="71">
        <f t="shared" si="1979"/>
        <v>1</v>
      </c>
      <c r="FK344" s="71">
        <f t="shared" si="1948"/>
        <v>0.94830624932878216</v>
      </c>
      <c r="FM344" s="71" t="e">
        <f t="shared" si="1980"/>
        <v>#DIV/0!</v>
      </c>
      <c r="FN344" s="71">
        <f t="shared" si="1981"/>
        <v>1</v>
      </c>
      <c r="FO344" s="71">
        <f t="shared" si="1949"/>
        <v>0.99822533056326124</v>
      </c>
      <c r="GA344" s="51">
        <f t="shared" si="1982"/>
        <v>1976</v>
      </c>
      <c r="GB344" s="118">
        <f t="shared" si="1950"/>
        <v>0.94797615600155249</v>
      </c>
      <c r="GC344" s="118">
        <f t="shared" si="1951"/>
        <v>0.85265057773172925</v>
      </c>
      <c r="GD344" s="118">
        <f t="shared" si="1952"/>
        <v>0.9583646203546462</v>
      </c>
      <c r="GE344" s="118">
        <f t="shared" si="1953"/>
        <v>0.99294474103510533</v>
      </c>
      <c r="GF344" s="118">
        <f t="shared" si="1954"/>
        <v>1.1746732384279344</v>
      </c>
      <c r="GH344" s="51">
        <f t="shared" si="1944"/>
        <v>7</v>
      </c>
      <c r="GI344" s="71">
        <f t="shared" si="1955"/>
        <v>0.95014514981339981</v>
      </c>
      <c r="GJ344" s="71">
        <f t="shared" si="1956"/>
        <v>0.97808555197684088</v>
      </c>
      <c r="GK344" s="71">
        <f t="shared" si="1957"/>
        <v>0.98309153438029617</v>
      </c>
    </row>
    <row r="345" spans="1:193" x14ac:dyDescent="0.2">
      <c r="A345" s="75" t="s">
        <v>559</v>
      </c>
      <c r="B345" s="50">
        <f t="shared" si="1958"/>
        <v>1955</v>
      </c>
      <c r="D345" s="79"/>
      <c r="E345" s="79"/>
      <c r="F345" s="79"/>
      <c r="G345" s="79"/>
      <c r="H345" s="79"/>
      <c r="J345" s="69"/>
      <c r="K345" s="69"/>
      <c r="L345" s="69"/>
      <c r="M345" s="69"/>
      <c r="N345" s="69"/>
      <c r="V345" s="70"/>
      <c r="W345" s="70"/>
      <c r="X345" s="70"/>
      <c r="Y345" s="70"/>
      <c r="Z345" s="70"/>
      <c r="BB345" s="71"/>
      <c r="BC345" s="71"/>
      <c r="BD345" s="71"/>
      <c r="BE345" s="71"/>
      <c r="BF345" s="71"/>
      <c r="BG345" s="71"/>
      <c r="BH345" s="71"/>
      <c r="BI345" s="71"/>
      <c r="BJ345" s="71"/>
      <c r="BK345" s="71"/>
      <c r="BL345" s="71"/>
      <c r="BM345" s="71"/>
      <c r="BN345" s="71"/>
      <c r="BO345" s="71"/>
      <c r="BP345" s="71"/>
      <c r="BQ345" s="71"/>
      <c r="BR345" s="71"/>
      <c r="BS345" s="71"/>
      <c r="BT345" s="71"/>
      <c r="BU345" s="71"/>
      <c r="BV345" s="71"/>
      <c r="CK345" s="73"/>
      <c r="CL345" s="73"/>
      <c r="CM345" s="73"/>
      <c r="CN345" s="73"/>
      <c r="CO345" s="73"/>
      <c r="CP345" s="73"/>
      <c r="CQ345" s="73"/>
      <c r="CR345" s="73"/>
      <c r="CS345" s="73"/>
      <c r="CT345" s="73"/>
      <c r="CU345" s="73"/>
      <c r="CX345" s="53"/>
      <c r="CZ345" s="71"/>
      <c r="DA345" s="71"/>
      <c r="DB345" s="71"/>
      <c r="DC345" s="71"/>
      <c r="DE345" s="71"/>
      <c r="DF345" s="71"/>
      <c r="DG345" s="71"/>
      <c r="DH345" s="71"/>
      <c r="DI345" s="71"/>
      <c r="DJ345" s="71"/>
      <c r="DK345" s="71"/>
      <c r="DL345" s="71"/>
      <c r="DM345" s="71"/>
      <c r="DN345" s="71"/>
      <c r="DQ345" s="71"/>
      <c r="DR345" s="71"/>
      <c r="DS345" s="71"/>
      <c r="DT345" s="71"/>
      <c r="DV345" s="71"/>
      <c r="DW345" s="71"/>
      <c r="DX345" s="71"/>
      <c r="DY345" s="71"/>
      <c r="DZ345" s="71"/>
      <c r="EB345" s="71" t="e">
        <f t="shared" si="1959"/>
        <v>#DIV/0!</v>
      </c>
      <c r="EC345" s="71" t="e">
        <f t="shared" si="1960"/>
        <v>#DIV/0!</v>
      </c>
      <c r="ED345" s="71" t="e">
        <f t="shared" si="1961"/>
        <v>#DIV/0!</v>
      </c>
      <c r="EE345" s="71" t="e">
        <f t="shared" si="1962"/>
        <v>#DIV/0!</v>
      </c>
      <c r="EG345" s="71" t="e">
        <f t="shared" si="1983"/>
        <v>#DIV/0!</v>
      </c>
      <c r="EH345" s="71" t="e">
        <f t="shared" si="1963"/>
        <v>#DIV/0!</v>
      </c>
      <c r="EI345" s="71" t="e">
        <f t="shared" si="1964"/>
        <v>#DIV/0!</v>
      </c>
      <c r="EJ345" s="71" t="e">
        <f t="shared" si="1965"/>
        <v>#DIV/0!</v>
      </c>
      <c r="EL345" s="71" t="e">
        <f t="shared" si="1984"/>
        <v>#DIV/0!</v>
      </c>
      <c r="EM345" s="71" t="e">
        <f t="shared" si="1966"/>
        <v>#DIV/0!</v>
      </c>
      <c r="EN345" s="71" t="e">
        <f t="shared" si="1967"/>
        <v>#DIV/0!</v>
      </c>
      <c r="EO345" s="71" t="e">
        <f t="shared" si="1968"/>
        <v>#DIV/0!</v>
      </c>
      <c r="EQ345" s="71" t="e">
        <f t="shared" si="1985"/>
        <v>#DIV/0!</v>
      </c>
      <c r="ER345" s="71" t="e">
        <f t="shared" si="1969"/>
        <v>#DIV/0!</v>
      </c>
      <c r="ES345" s="71" t="e">
        <f t="shared" si="1970"/>
        <v>#DIV/0!</v>
      </c>
      <c r="ET345" s="71" t="e">
        <f t="shared" si="1971"/>
        <v>#DIV/0!</v>
      </c>
      <c r="EW345" s="71">
        <f t="shared" si="1972"/>
        <v>1</v>
      </c>
      <c r="EX345" s="71">
        <f t="shared" si="1973"/>
        <v>1</v>
      </c>
      <c r="EY345" s="71">
        <f t="shared" si="1945"/>
        <v>1.2206705441439927</v>
      </c>
      <c r="EZ345" s="71"/>
      <c r="FA345" s="71" t="e">
        <f t="shared" si="1974"/>
        <v>#DIV/0!</v>
      </c>
      <c r="FB345" s="71">
        <f t="shared" si="1975"/>
        <v>1</v>
      </c>
      <c r="FC345" s="71">
        <f t="shared" si="1946"/>
        <v>1.0084013365413833</v>
      </c>
      <c r="FD345" s="71"/>
      <c r="FE345" s="71" t="e">
        <f t="shared" si="1976"/>
        <v>#DIV/0!</v>
      </c>
      <c r="FF345" s="71">
        <f t="shared" si="1977"/>
        <v>1</v>
      </c>
      <c r="FG345" s="71">
        <f t="shared" si="1947"/>
        <v>0.99068131992685571</v>
      </c>
      <c r="FH345" s="71"/>
      <c r="FI345" s="71" t="e">
        <f t="shared" si="1978"/>
        <v>#DIV/0!</v>
      </c>
      <c r="FJ345" s="71">
        <f t="shared" si="1979"/>
        <v>1</v>
      </c>
      <c r="FK345" s="71">
        <f t="shared" si="1948"/>
        <v>0.94830624932878216</v>
      </c>
      <c r="FM345" s="71" t="e">
        <f t="shared" si="1980"/>
        <v>#DIV/0!</v>
      </c>
      <c r="FN345" s="71">
        <f t="shared" si="1981"/>
        <v>1</v>
      </c>
      <c r="FO345" s="71">
        <f t="shared" si="1949"/>
        <v>0.99822533056326124</v>
      </c>
      <c r="GA345" s="51">
        <f t="shared" si="1982"/>
        <v>1977</v>
      </c>
      <c r="GB345" s="118">
        <f t="shared" si="1950"/>
        <v>0.96276599847050037</v>
      </c>
      <c r="GC345" s="118">
        <f t="shared" si="1951"/>
        <v>0.86782977315631094</v>
      </c>
      <c r="GD345" s="118">
        <f t="shared" si="1952"/>
        <v>0.9588860893298049</v>
      </c>
      <c r="GE345" s="118">
        <f t="shared" si="1953"/>
        <v>0.99982630243122561</v>
      </c>
      <c r="GF345" s="118">
        <f t="shared" si="1954"/>
        <v>1.1605672539825496</v>
      </c>
      <c r="GH345" s="51">
        <f t="shared" si="1944"/>
        <v>8</v>
      </c>
      <c r="GI345" s="71">
        <f t="shared" si="1955"/>
        <v>0.9940675367712577</v>
      </c>
      <c r="GJ345" s="71">
        <f t="shared" si="1956"/>
        <v>0.99184653865025063</v>
      </c>
      <c r="GK345" s="71">
        <f t="shared" si="1957"/>
        <v>1.0140988172818099</v>
      </c>
    </row>
    <row r="346" spans="1:193" x14ac:dyDescent="0.2">
      <c r="A346" s="75" t="s">
        <v>559</v>
      </c>
      <c r="B346" s="50">
        <f t="shared" si="1958"/>
        <v>1956</v>
      </c>
      <c r="D346" s="79"/>
      <c r="E346" s="79"/>
      <c r="F346" s="79"/>
      <c r="G346" s="79"/>
      <c r="H346" s="79"/>
      <c r="J346" s="69"/>
      <c r="K346" s="69"/>
      <c r="L346" s="69"/>
      <c r="M346" s="69"/>
      <c r="N346" s="69"/>
      <c r="V346" s="70"/>
      <c r="W346" s="70"/>
      <c r="X346" s="70"/>
      <c r="Y346" s="70"/>
      <c r="Z346" s="70"/>
      <c r="BB346" s="71"/>
      <c r="BC346" s="71"/>
      <c r="BD346" s="71"/>
      <c r="BE346" s="71"/>
      <c r="BF346" s="71"/>
      <c r="BG346" s="71"/>
      <c r="BH346" s="71"/>
      <c r="BI346" s="71"/>
      <c r="BJ346" s="71"/>
      <c r="BK346" s="71"/>
      <c r="BL346" s="71"/>
      <c r="BM346" s="71"/>
      <c r="BN346" s="71"/>
      <c r="BO346" s="71"/>
      <c r="BP346" s="71"/>
      <c r="BQ346" s="71"/>
      <c r="BR346" s="71"/>
      <c r="BS346" s="71"/>
      <c r="BT346" s="71"/>
      <c r="BU346" s="71"/>
      <c r="BV346" s="71"/>
      <c r="CK346" s="73"/>
      <c r="CL346" s="73"/>
      <c r="CM346" s="73"/>
      <c r="CN346" s="73"/>
      <c r="CO346" s="73"/>
      <c r="CP346" s="73"/>
      <c r="CQ346" s="73"/>
      <c r="CR346" s="73"/>
      <c r="CS346" s="73"/>
      <c r="CT346" s="73"/>
      <c r="CU346" s="73"/>
      <c r="CX346" s="53"/>
      <c r="CZ346" s="71"/>
      <c r="DA346" s="71"/>
      <c r="DB346" s="71"/>
      <c r="DC346" s="71"/>
      <c r="DE346" s="71"/>
      <c r="DF346" s="71"/>
      <c r="DG346" s="71"/>
      <c r="DH346" s="71"/>
      <c r="DI346" s="71"/>
      <c r="DJ346" s="71"/>
      <c r="DK346" s="71"/>
      <c r="DL346" s="71"/>
      <c r="DM346" s="71"/>
      <c r="DN346" s="71"/>
      <c r="DQ346" s="71"/>
      <c r="DR346" s="71"/>
      <c r="DS346" s="71"/>
      <c r="DT346" s="71"/>
      <c r="DV346" s="71"/>
      <c r="DW346" s="71"/>
      <c r="DX346" s="71"/>
      <c r="DY346" s="71"/>
      <c r="DZ346" s="71"/>
      <c r="EB346" s="71" t="e">
        <f t="shared" si="1959"/>
        <v>#DIV/0!</v>
      </c>
      <c r="EC346" s="71" t="e">
        <f t="shared" si="1960"/>
        <v>#DIV/0!</v>
      </c>
      <c r="ED346" s="71" t="e">
        <f t="shared" si="1961"/>
        <v>#DIV/0!</v>
      </c>
      <c r="EE346" s="71" t="e">
        <f t="shared" si="1962"/>
        <v>#DIV/0!</v>
      </c>
      <c r="EG346" s="71" t="e">
        <f t="shared" si="1983"/>
        <v>#DIV/0!</v>
      </c>
      <c r="EH346" s="71" t="e">
        <f t="shared" si="1963"/>
        <v>#DIV/0!</v>
      </c>
      <c r="EI346" s="71" t="e">
        <f t="shared" si="1964"/>
        <v>#DIV/0!</v>
      </c>
      <c r="EJ346" s="71" t="e">
        <f t="shared" si="1965"/>
        <v>#DIV/0!</v>
      </c>
      <c r="EL346" s="71" t="e">
        <f t="shared" si="1984"/>
        <v>#DIV/0!</v>
      </c>
      <c r="EM346" s="71" t="e">
        <f t="shared" si="1966"/>
        <v>#DIV/0!</v>
      </c>
      <c r="EN346" s="71" t="e">
        <f t="shared" si="1967"/>
        <v>#DIV/0!</v>
      </c>
      <c r="EO346" s="71" t="e">
        <f t="shared" si="1968"/>
        <v>#DIV/0!</v>
      </c>
      <c r="EQ346" s="71" t="e">
        <f t="shared" si="1985"/>
        <v>#DIV/0!</v>
      </c>
      <c r="ER346" s="71" t="e">
        <f t="shared" si="1969"/>
        <v>#DIV/0!</v>
      </c>
      <c r="ES346" s="71" t="e">
        <f t="shared" si="1970"/>
        <v>#DIV/0!</v>
      </c>
      <c r="ET346" s="71" t="e">
        <f t="shared" si="1971"/>
        <v>#DIV/0!</v>
      </c>
      <c r="EW346" s="71">
        <f t="shared" si="1972"/>
        <v>1</v>
      </c>
      <c r="EX346" s="71">
        <f t="shared" si="1973"/>
        <v>1</v>
      </c>
      <c r="EY346" s="71">
        <f t="shared" si="1945"/>
        <v>1.2206705441439927</v>
      </c>
      <c r="EZ346" s="71"/>
      <c r="FA346" s="71" t="e">
        <f t="shared" si="1974"/>
        <v>#DIV/0!</v>
      </c>
      <c r="FB346" s="71">
        <f t="shared" si="1975"/>
        <v>1</v>
      </c>
      <c r="FC346" s="71">
        <f t="shared" si="1946"/>
        <v>1.0084013365413833</v>
      </c>
      <c r="FD346" s="71"/>
      <c r="FE346" s="71" t="e">
        <f t="shared" si="1976"/>
        <v>#DIV/0!</v>
      </c>
      <c r="FF346" s="71">
        <f t="shared" si="1977"/>
        <v>1</v>
      </c>
      <c r="FG346" s="71">
        <f t="shared" si="1947"/>
        <v>0.99068131992685571</v>
      </c>
      <c r="FH346" s="71"/>
      <c r="FI346" s="71" t="e">
        <f t="shared" si="1978"/>
        <v>#DIV/0!</v>
      </c>
      <c r="FJ346" s="71">
        <f t="shared" si="1979"/>
        <v>1</v>
      </c>
      <c r="FK346" s="71">
        <f t="shared" si="1948"/>
        <v>0.94830624932878216</v>
      </c>
      <c r="FM346" s="71" t="e">
        <f t="shared" si="1980"/>
        <v>#DIV/0!</v>
      </c>
      <c r="FN346" s="71">
        <f t="shared" si="1981"/>
        <v>1</v>
      </c>
      <c r="FO346" s="71">
        <f t="shared" si="1949"/>
        <v>0.99822533056326124</v>
      </c>
      <c r="GA346" s="51">
        <v>1978</v>
      </c>
      <c r="GB346" s="118">
        <f t="shared" si="1950"/>
        <v>0.9876052167036703</v>
      </c>
      <c r="GC346" s="118">
        <f t="shared" si="1951"/>
        <v>0.889856924376493</v>
      </c>
      <c r="GD346" s="118">
        <f t="shared" si="1952"/>
        <v>0.96038638139049337</v>
      </c>
      <c r="GE346" s="118">
        <f t="shared" si="1953"/>
        <v>1.0133428293816518</v>
      </c>
      <c r="GF346" s="118">
        <f t="shared" si="1954"/>
        <v>1.1419824837280588</v>
      </c>
      <c r="GH346" s="51">
        <f t="shared" si="1944"/>
        <v>9</v>
      </c>
      <c r="GI346" s="71">
        <f t="shared" si="1955"/>
        <v>1</v>
      </c>
      <c r="GJ346" s="71">
        <f t="shared" si="1956"/>
        <v>1</v>
      </c>
      <c r="GK346" s="71">
        <f t="shared" si="1957"/>
        <v>1</v>
      </c>
    </row>
    <row r="347" spans="1:193" x14ac:dyDescent="0.2">
      <c r="A347" s="75" t="s">
        <v>559</v>
      </c>
      <c r="B347" s="50">
        <f t="shared" si="1958"/>
        <v>1957</v>
      </c>
      <c r="D347" s="79"/>
      <c r="E347" s="79"/>
      <c r="F347" s="79"/>
      <c r="G347" s="79"/>
      <c r="H347" s="79"/>
      <c r="J347" s="69"/>
      <c r="K347" s="69"/>
      <c r="L347" s="69"/>
      <c r="M347" s="69"/>
      <c r="N347" s="69"/>
      <c r="V347" s="70"/>
      <c r="W347" s="70"/>
      <c r="X347" s="70"/>
      <c r="Y347" s="70"/>
      <c r="Z347" s="70"/>
      <c r="BB347" s="71"/>
      <c r="BC347" s="71"/>
      <c r="BD347" s="71"/>
      <c r="BE347" s="71"/>
      <c r="BF347" s="71"/>
      <c r="BG347" s="71"/>
      <c r="BH347" s="71"/>
      <c r="BI347" s="71"/>
      <c r="BJ347" s="71"/>
      <c r="BK347" s="71"/>
      <c r="BL347" s="71"/>
      <c r="BM347" s="71"/>
      <c r="BN347" s="71"/>
      <c r="BO347" s="71"/>
      <c r="BP347" s="71"/>
      <c r="BQ347" s="71"/>
      <c r="BR347" s="71"/>
      <c r="BS347" s="71"/>
      <c r="BT347" s="71"/>
      <c r="BU347" s="71"/>
      <c r="BV347" s="71"/>
      <c r="CK347" s="73"/>
      <c r="CL347" s="73"/>
      <c r="CM347" s="73"/>
      <c r="CN347" s="73"/>
      <c r="CO347" s="73"/>
      <c r="CP347" s="73"/>
      <c r="CQ347" s="73"/>
      <c r="CR347" s="73"/>
      <c r="CS347" s="73"/>
      <c r="CT347" s="73"/>
      <c r="CU347" s="73"/>
      <c r="CX347" s="53"/>
      <c r="CZ347" s="71"/>
      <c r="DA347" s="71"/>
      <c r="DB347" s="71"/>
      <c r="DC347" s="71"/>
      <c r="DE347" s="71"/>
      <c r="DF347" s="71"/>
      <c r="DG347" s="71"/>
      <c r="DH347" s="71"/>
      <c r="DI347" s="71"/>
      <c r="DJ347" s="71"/>
      <c r="DK347" s="71"/>
      <c r="DL347" s="71"/>
      <c r="DM347" s="71"/>
      <c r="DN347" s="71"/>
      <c r="DQ347" s="71"/>
      <c r="DR347" s="71"/>
      <c r="DS347" s="71"/>
      <c r="DT347" s="71"/>
      <c r="DV347" s="71"/>
      <c r="DW347" s="71"/>
      <c r="DX347" s="71"/>
      <c r="DY347" s="71"/>
      <c r="DZ347" s="71"/>
      <c r="EB347" s="71" t="e">
        <f t="shared" si="1959"/>
        <v>#DIV/0!</v>
      </c>
      <c r="EC347" s="71" t="e">
        <f t="shared" si="1960"/>
        <v>#DIV/0!</v>
      </c>
      <c r="ED347" s="71" t="e">
        <f t="shared" si="1961"/>
        <v>#DIV/0!</v>
      </c>
      <c r="EE347" s="71" t="e">
        <f t="shared" si="1962"/>
        <v>#DIV/0!</v>
      </c>
      <c r="EG347" s="71" t="e">
        <f t="shared" si="1983"/>
        <v>#DIV/0!</v>
      </c>
      <c r="EH347" s="71" t="e">
        <f t="shared" si="1963"/>
        <v>#DIV/0!</v>
      </c>
      <c r="EI347" s="71" t="e">
        <f t="shared" si="1964"/>
        <v>#DIV/0!</v>
      </c>
      <c r="EJ347" s="71" t="e">
        <f t="shared" si="1965"/>
        <v>#DIV/0!</v>
      </c>
      <c r="EL347" s="71" t="e">
        <f t="shared" si="1984"/>
        <v>#DIV/0!</v>
      </c>
      <c r="EM347" s="71" t="e">
        <f t="shared" si="1966"/>
        <v>#DIV/0!</v>
      </c>
      <c r="EN347" s="71" t="e">
        <f t="shared" si="1967"/>
        <v>#DIV/0!</v>
      </c>
      <c r="EO347" s="71" t="e">
        <f t="shared" si="1968"/>
        <v>#DIV/0!</v>
      </c>
      <c r="EQ347" s="71" t="e">
        <f t="shared" si="1985"/>
        <v>#DIV/0!</v>
      </c>
      <c r="ER347" s="71" t="e">
        <f t="shared" si="1969"/>
        <v>#DIV/0!</v>
      </c>
      <c r="ES347" s="71" t="e">
        <f t="shared" si="1970"/>
        <v>#DIV/0!</v>
      </c>
      <c r="ET347" s="71" t="e">
        <f t="shared" si="1971"/>
        <v>#DIV/0!</v>
      </c>
      <c r="EW347" s="71">
        <f t="shared" si="1972"/>
        <v>1</v>
      </c>
      <c r="EX347" s="71">
        <f t="shared" si="1973"/>
        <v>1</v>
      </c>
      <c r="EY347" s="71">
        <f t="shared" si="1945"/>
        <v>1.2206705441439927</v>
      </c>
      <c r="EZ347" s="71"/>
      <c r="FA347" s="71" t="e">
        <f t="shared" si="1974"/>
        <v>#DIV/0!</v>
      </c>
      <c r="FB347" s="71">
        <f t="shared" si="1975"/>
        <v>1</v>
      </c>
      <c r="FC347" s="71">
        <f t="shared" si="1946"/>
        <v>1.0084013365413833</v>
      </c>
      <c r="FD347" s="71"/>
      <c r="FE347" s="71" t="e">
        <f t="shared" si="1976"/>
        <v>#DIV/0!</v>
      </c>
      <c r="FF347" s="71">
        <f t="shared" si="1977"/>
        <v>1</v>
      </c>
      <c r="FG347" s="71">
        <f t="shared" si="1947"/>
        <v>0.99068131992685571</v>
      </c>
      <c r="FH347" s="71"/>
      <c r="FI347" s="71" t="e">
        <f t="shared" si="1978"/>
        <v>#DIV/0!</v>
      </c>
      <c r="FJ347" s="71">
        <f t="shared" si="1979"/>
        <v>1</v>
      </c>
      <c r="FK347" s="71">
        <f t="shared" si="1948"/>
        <v>0.94830624932878216</v>
      </c>
      <c r="FM347" s="71" t="e">
        <f t="shared" si="1980"/>
        <v>#DIV/0!</v>
      </c>
      <c r="FN347" s="71">
        <f t="shared" si="1981"/>
        <v>1</v>
      </c>
      <c r="FO347" s="71">
        <f t="shared" si="1949"/>
        <v>0.99822533056326124</v>
      </c>
      <c r="GA347" s="51">
        <f>GA346+1</f>
        <v>1979</v>
      </c>
      <c r="GB347" s="118">
        <f t="shared" si="1950"/>
        <v>0.97167959966157624</v>
      </c>
      <c r="GC347" s="118">
        <f t="shared" si="1951"/>
        <v>0.90608737575979914</v>
      </c>
      <c r="GD347" s="118">
        <f t="shared" si="1952"/>
        <v>0.96769731896869937</v>
      </c>
      <c r="GE347" s="118">
        <f t="shared" si="1953"/>
        <v>0.98999644853742919</v>
      </c>
      <c r="GF347" s="118">
        <f t="shared" si="1954"/>
        <v>1.1236220952290286</v>
      </c>
      <c r="GH347" s="51">
        <f>GH346+1</f>
        <v>10</v>
      </c>
      <c r="GI347" s="71">
        <f t="shared" ref="GI347:GI370" si="1986">CS376</f>
        <v>1.0025345374415766</v>
      </c>
      <c r="GJ347" s="71">
        <f t="shared" ref="GJ347:GJ370" si="1987">CK376</f>
        <v>1.0153322876322035</v>
      </c>
      <c r="GK347" s="71">
        <f t="shared" ref="GK347:GK370" si="1988">CQ376*CO376</f>
        <v>1.00905698638233</v>
      </c>
    </row>
    <row r="348" spans="1:193" x14ac:dyDescent="0.2">
      <c r="A348" s="75" t="s">
        <v>559</v>
      </c>
      <c r="B348" s="50">
        <f t="shared" si="1958"/>
        <v>1958</v>
      </c>
      <c r="D348" s="79"/>
      <c r="E348" s="79"/>
      <c r="F348" s="79"/>
      <c r="G348" s="79"/>
      <c r="H348" s="79"/>
      <c r="J348" s="69"/>
      <c r="K348" s="69"/>
      <c r="L348" s="69"/>
      <c r="M348" s="69"/>
      <c r="N348" s="69"/>
      <c r="V348" s="70"/>
      <c r="W348" s="70"/>
      <c r="X348" s="70"/>
      <c r="Y348" s="70"/>
      <c r="Z348" s="70"/>
      <c r="BB348" s="71"/>
      <c r="BC348" s="71"/>
      <c r="BD348" s="71"/>
      <c r="BE348" s="71"/>
      <c r="BF348" s="71"/>
      <c r="BG348" s="71"/>
      <c r="BH348" s="71"/>
      <c r="BI348" s="71"/>
      <c r="BJ348" s="71"/>
      <c r="BK348" s="71"/>
      <c r="BL348" s="71"/>
      <c r="BM348" s="71"/>
      <c r="BN348" s="71"/>
      <c r="BO348" s="71"/>
      <c r="BP348" s="71"/>
      <c r="BQ348" s="71"/>
      <c r="BR348" s="71"/>
      <c r="BS348" s="71"/>
      <c r="BT348" s="71"/>
      <c r="BU348" s="71"/>
      <c r="BV348" s="71"/>
      <c r="CK348" s="73"/>
      <c r="CL348" s="73"/>
      <c r="CM348" s="73"/>
      <c r="CN348" s="73"/>
      <c r="CO348" s="73"/>
      <c r="CP348" s="73"/>
      <c r="CQ348" s="73"/>
      <c r="CR348" s="73"/>
      <c r="CS348" s="73"/>
      <c r="CT348" s="73"/>
      <c r="CU348" s="73"/>
      <c r="CX348" s="53"/>
      <c r="CZ348" s="71"/>
      <c r="DA348" s="71"/>
      <c r="DB348" s="71"/>
      <c r="DC348" s="71"/>
      <c r="DE348" s="71"/>
      <c r="DF348" s="71"/>
      <c r="DG348" s="71"/>
      <c r="DH348" s="71"/>
      <c r="DI348" s="71"/>
      <c r="DJ348" s="71"/>
      <c r="DK348" s="71"/>
      <c r="DL348" s="71"/>
      <c r="DM348" s="71"/>
      <c r="DN348" s="71"/>
      <c r="DQ348" s="71"/>
      <c r="DR348" s="71"/>
      <c r="DS348" s="71"/>
      <c r="DT348" s="71"/>
      <c r="DV348" s="71"/>
      <c r="DW348" s="71"/>
      <c r="DX348" s="71"/>
      <c r="DY348" s="71"/>
      <c r="DZ348" s="71"/>
      <c r="EB348" s="71" t="e">
        <f t="shared" si="1959"/>
        <v>#DIV/0!</v>
      </c>
      <c r="EC348" s="71" t="e">
        <f t="shared" si="1960"/>
        <v>#DIV/0!</v>
      </c>
      <c r="ED348" s="71" t="e">
        <f t="shared" si="1961"/>
        <v>#DIV/0!</v>
      </c>
      <c r="EE348" s="71" t="e">
        <f t="shared" si="1962"/>
        <v>#DIV/0!</v>
      </c>
      <c r="EG348" s="71" t="e">
        <f t="shared" si="1983"/>
        <v>#DIV/0!</v>
      </c>
      <c r="EH348" s="71" t="e">
        <f t="shared" si="1963"/>
        <v>#DIV/0!</v>
      </c>
      <c r="EI348" s="71" t="e">
        <f t="shared" si="1964"/>
        <v>#DIV/0!</v>
      </c>
      <c r="EJ348" s="71" t="e">
        <f t="shared" si="1965"/>
        <v>#DIV/0!</v>
      </c>
      <c r="EL348" s="71" t="e">
        <f t="shared" si="1984"/>
        <v>#DIV/0!</v>
      </c>
      <c r="EM348" s="71" t="e">
        <f t="shared" si="1966"/>
        <v>#DIV/0!</v>
      </c>
      <c r="EN348" s="71" t="e">
        <f t="shared" si="1967"/>
        <v>#DIV/0!</v>
      </c>
      <c r="EO348" s="71" t="e">
        <f t="shared" si="1968"/>
        <v>#DIV/0!</v>
      </c>
      <c r="EQ348" s="71" t="e">
        <f t="shared" si="1985"/>
        <v>#DIV/0!</v>
      </c>
      <c r="ER348" s="71" t="e">
        <f t="shared" si="1969"/>
        <v>#DIV/0!</v>
      </c>
      <c r="ES348" s="71" t="e">
        <f t="shared" si="1970"/>
        <v>#DIV/0!</v>
      </c>
      <c r="ET348" s="71" t="e">
        <f t="shared" si="1971"/>
        <v>#DIV/0!</v>
      </c>
      <c r="EW348" s="71">
        <f t="shared" si="1972"/>
        <v>1</v>
      </c>
      <c r="EX348" s="71">
        <f t="shared" si="1973"/>
        <v>1</v>
      </c>
      <c r="EY348" s="71">
        <f t="shared" si="1945"/>
        <v>1.2206705441439927</v>
      </c>
      <c r="EZ348" s="71"/>
      <c r="FA348" s="71" t="e">
        <f t="shared" si="1974"/>
        <v>#DIV/0!</v>
      </c>
      <c r="FB348" s="71">
        <f t="shared" si="1975"/>
        <v>1</v>
      </c>
      <c r="FC348" s="71">
        <f t="shared" si="1946"/>
        <v>1.0084013365413833</v>
      </c>
      <c r="FD348" s="71"/>
      <c r="FE348" s="71" t="e">
        <f t="shared" si="1976"/>
        <v>#DIV/0!</v>
      </c>
      <c r="FF348" s="71">
        <f t="shared" si="1977"/>
        <v>1</v>
      </c>
      <c r="FG348" s="71">
        <f t="shared" si="1947"/>
        <v>0.99068131992685571</v>
      </c>
      <c r="FH348" s="71"/>
      <c r="FI348" s="71" t="e">
        <f t="shared" si="1978"/>
        <v>#DIV/0!</v>
      </c>
      <c r="FJ348" s="71">
        <f t="shared" si="1979"/>
        <v>1</v>
      </c>
      <c r="FK348" s="71">
        <f t="shared" si="1948"/>
        <v>0.94830624932878216</v>
      </c>
      <c r="FM348" s="71" t="e">
        <f t="shared" si="1980"/>
        <v>#DIV/0!</v>
      </c>
      <c r="FN348" s="71">
        <f t="shared" si="1981"/>
        <v>1</v>
      </c>
      <c r="FO348" s="71">
        <f t="shared" si="1949"/>
        <v>0.99822533056326124</v>
      </c>
      <c r="GA348" s="51">
        <f t="shared" ref="GA348:GA375" si="1989">GA347+1</f>
        <v>1980</v>
      </c>
      <c r="GB348" s="118">
        <f t="shared" si="1950"/>
        <v>0.94256137491842007</v>
      </c>
      <c r="GC348" s="118">
        <f t="shared" si="1951"/>
        <v>0.92379506445286941</v>
      </c>
      <c r="GD348" s="118">
        <f t="shared" si="1952"/>
        <v>0.97079346818366585</v>
      </c>
      <c r="GE348" s="118">
        <f t="shared" si="1953"/>
        <v>1.0082098733099325</v>
      </c>
      <c r="GF348" s="118">
        <f t="shared" si="1954"/>
        <v>1.0456152879801925</v>
      </c>
      <c r="GH348" s="51">
        <f t="shared" ref="GH348:GH375" si="1990">GH347+1</f>
        <v>11</v>
      </c>
      <c r="GI348" s="71">
        <f t="shared" si="1986"/>
        <v>1.0256104518837117</v>
      </c>
      <c r="GJ348" s="71">
        <f t="shared" si="1987"/>
        <v>1.0304201935369028</v>
      </c>
      <c r="GK348" s="71">
        <f t="shared" si="1988"/>
        <v>1.0147733112014905</v>
      </c>
    </row>
    <row r="349" spans="1:193" x14ac:dyDescent="0.2">
      <c r="A349" s="75" t="s">
        <v>559</v>
      </c>
      <c r="B349" s="50">
        <f t="shared" si="1958"/>
        <v>1959</v>
      </c>
      <c r="D349" s="79"/>
      <c r="E349" s="79"/>
      <c r="F349" s="79"/>
      <c r="G349" s="79"/>
      <c r="H349" s="79"/>
      <c r="J349" s="69"/>
      <c r="K349" s="69"/>
      <c r="L349" s="69"/>
      <c r="M349" s="69"/>
      <c r="N349" s="69"/>
      <c r="V349" s="70"/>
      <c r="W349" s="70"/>
      <c r="X349" s="70"/>
      <c r="Y349" s="70"/>
      <c r="Z349" s="70"/>
      <c r="BB349" s="71"/>
      <c r="BC349" s="71"/>
      <c r="BD349" s="71"/>
      <c r="BE349" s="71"/>
      <c r="BF349" s="71"/>
      <c r="BG349" s="71"/>
      <c r="BH349" s="71"/>
      <c r="BI349" s="71"/>
      <c r="BJ349" s="71"/>
      <c r="BK349" s="71"/>
      <c r="BL349" s="71"/>
      <c r="BM349" s="71"/>
      <c r="BN349" s="71"/>
      <c r="BO349" s="71"/>
      <c r="BP349" s="71"/>
      <c r="BQ349" s="71"/>
      <c r="BR349" s="71"/>
      <c r="BS349" s="71"/>
      <c r="BT349" s="71"/>
      <c r="BU349" s="71"/>
      <c r="BV349" s="71"/>
      <c r="CK349" s="73"/>
      <c r="CL349" s="73"/>
      <c r="CM349" s="73"/>
      <c r="CN349" s="73"/>
      <c r="CO349" s="73"/>
      <c r="CP349" s="73"/>
      <c r="CQ349" s="73"/>
      <c r="CR349" s="73"/>
      <c r="CS349" s="73"/>
      <c r="CT349" s="73"/>
      <c r="CU349" s="73"/>
      <c r="CX349" s="53"/>
      <c r="CZ349" s="71"/>
      <c r="DA349" s="71"/>
      <c r="DB349" s="71"/>
      <c r="DC349" s="71"/>
      <c r="DE349" s="71"/>
      <c r="DF349" s="71"/>
      <c r="DG349" s="71"/>
      <c r="DH349" s="71"/>
      <c r="DI349" s="71"/>
      <c r="DJ349" s="71"/>
      <c r="DK349" s="71"/>
      <c r="DL349" s="71"/>
      <c r="DM349" s="71"/>
      <c r="DN349" s="71"/>
      <c r="DQ349" s="71"/>
      <c r="DR349" s="71"/>
      <c r="DS349" s="71"/>
      <c r="DT349" s="71"/>
      <c r="DV349" s="71"/>
      <c r="DW349" s="71"/>
      <c r="DX349" s="71"/>
      <c r="DY349" s="71"/>
      <c r="DZ349" s="71"/>
      <c r="EB349" s="71" t="e">
        <f t="shared" si="1959"/>
        <v>#DIV/0!</v>
      </c>
      <c r="EC349" s="71" t="e">
        <f t="shared" si="1960"/>
        <v>#DIV/0!</v>
      </c>
      <c r="ED349" s="71" t="e">
        <f t="shared" si="1961"/>
        <v>#DIV/0!</v>
      </c>
      <c r="EE349" s="71" t="e">
        <f t="shared" si="1962"/>
        <v>#DIV/0!</v>
      </c>
      <c r="EG349" s="71" t="e">
        <f t="shared" si="1983"/>
        <v>#DIV/0!</v>
      </c>
      <c r="EH349" s="71" t="e">
        <f t="shared" si="1963"/>
        <v>#DIV/0!</v>
      </c>
      <c r="EI349" s="71" t="e">
        <f t="shared" si="1964"/>
        <v>#DIV/0!</v>
      </c>
      <c r="EJ349" s="71" t="e">
        <f t="shared" si="1965"/>
        <v>#DIV/0!</v>
      </c>
      <c r="EL349" s="71" t="e">
        <f t="shared" si="1984"/>
        <v>#DIV/0!</v>
      </c>
      <c r="EM349" s="71" t="e">
        <f t="shared" si="1966"/>
        <v>#DIV/0!</v>
      </c>
      <c r="EN349" s="71" t="e">
        <f t="shared" si="1967"/>
        <v>#DIV/0!</v>
      </c>
      <c r="EO349" s="71" t="e">
        <f t="shared" si="1968"/>
        <v>#DIV/0!</v>
      </c>
      <c r="EQ349" s="71" t="e">
        <f t="shared" si="1985"/>
        <v>#DIV/0!</v>
      </c>
      <c r="ER349" s="71" t="e">
        <f t="shared" si="1969"/>
        <v>#DIV/0!</v>
      </c>
      <c r="ES349" s="71" t="e">
        <f t="shared" si="1970"/>
        <v>#DIV/0!</v>
      </c>
      <c r="ET349" s="71" t="e">
        <f t="shared" si="1971"/>
        <v>#DIV/0!</v>
      </c>
      <c r="EW349" s="71">
        <f t="shared" si="1972"/>
        <v>1</v>
      </c>
      <c r="EX349" s="71">
        <f t="shared" si="1973"/>
        <v>1</v>
      </c>
      <c r="EY349" s="71">
        <f t="shared" si="1945"/>
        <v>1.2206705441439927</v>
      </c>
      <c r="EZ349" s="71"/>
      <c r="FA349" s="71" t="e">
        <f t="shared" si="1974"/>
        <v>#DIV/0!</v>
      </c>
      <c r="FB349" s="71">
        <f t="shared" si="1975"/>
        <v>1</v>
      </c>
      <c r="FC349" s="71">
        <f t="shared" si="1946"/>
        <v>1.0084013365413833</v>
      </c>
      <c r="FD349" s="71"/>
      <c r="FE349" s="71" t="e">
        <f t="shared" si="1976"/>
        <v>#DIV/0!</v>
      </c>
      <c r="FF349" s="71">
        <f t="shared" si="1977"/>
        <v>1</v>
      </c>
      <c r="FG349" s="71">
        <f t="shared" si="1947"/>
        <v>0.99068131992685571</v>
      </c>
      <c r="FH349" s="71"/>
      <c r="FI349" s="71" t="e">
        <f t="shared" si="1978"/>
        <v>#DIV/0!</v>
      </c>
      <c r="FJ349" s="71">
        <f t="shared" si="1979"/>
        <v>1</v>
      </c>
      <c r="FK349" s="71">
        <f t="shared" si="1948"/>
        <v>0.94830624932878216</v>
      </c>
      <c r="FM349" s="71" t="e">
        <f t="shared" si="1980"/>
        <v>#DIV/0!</v>
      </c>
      <c r="FN349" s="71">
        <f t="shared" si="1981"/>
        <v>1</v>
      </c>
      <c r="FO349" s="71">
        <f t="shared" si="1949"/>
        <v>0.99822533056326124</v>
      </c>
      <c r="GA349" s="51">
        <f t="shared" si="1989"/>
        <v>1981</v>
      </c>
      <c r="GB349" s="118">
        <f t="shared" si="1950"/>
        <v>0.95457566510118963</v>
      </c>
      <c r="GC349" s="118">
        <f t="shared" si="1951"/>
        <v>0.96024247327726142</v>
      </c>
      <c r="GD349" s="118">
        <f t="shared" si="1952"/>
        <v>0.97060671375399732</v>
      </c>
      <c r="GE349" s="118">
        <f t="shared" si="1953"/>
        <v>0.99025483213300902</v>
      </c>
      <c r="GF349" s="118">
        <f t="shared" si="1954"/>
        <v>1.036674288873112</v>
      </c>
      <c r="GH349" s="51">
        <f t="shared" si="1990"/>
        <v>12</v>
      </c>
      <c r="GI349" s="71">
        <f t="shared" si="1986"/>
        <v>1.0825066343882586</v>
      </c>
      <c r="GJ349" s="71">
        <f t="shared" si="1987"/>
        <v>1.046831941938078</v>
      </c>
      <c r="GK349" s="71">
        <f t="shared" si="1988"/>
        <v>1.0292537407257956</v>
      </c>
    </row>
    <row r="350" spans="1:193" x14ac:dyDescent="0.2">
      <c r="A350" s="75" t="s">
        <v>559</v>
      </c>
      <c r="B350" s="50">
        <f t="shared" si="1958"/>
        <v>1960</v>
      </c>
      <c r="D350" s="79">
        <f>Conversion_Factors!$M22*D187+D269</f>
        <v>2392.6397604952117</v>
      </c>
      <c r="E350" s="79">
        <f>Conversion_Factors!$M22*E187+E269</f>
        <v>3047.7433657961783</v>
      </c>
      <c r="F350" s="79">
        <f>Conversion_Factors!$M22*F187+F269</f>
        <v>2258.668495415855</v>
      </c>
      <c r="G350" s="79">
        <f>Conversion_Factors!$M22*G187+G269</f>
        <v>1201.9966757427917</v>
      </c>
      <c r="H350" s="79">
        <f>SUM(D350:G350)</f>
        <v>8901.0482974500374</v>
      </c>
      <c r="J350" s="69"/>
      <c r="K350" s="69"/>
      <c r="L350" s="69"/>
      <c r="M350" s="69"/>
      <c r="N350" s="69"/>
      <c r="V350" s="70"/>
      <c r="W350" s="70"/>
      <c r="X350" s="70"/>
      <c r="Y350" s="70"/>
      <c r="Z350" s="70"/>
      <c r="BB350" s="71"/>
      <c r="BC350" s="71"/>
      <c r="BD350" s="71"/>
      <c r="BE350" s="71"/>
      <c r="BF350" s="71"/>
      <c r="BG350" s="71"/>
      <c r="BH350" s="71"/>
      <c r="BI350" s="71"/>
      <c r="BJ350" s="71"/>
      <c r="BK350" s="71"/>
      <c r="BL350" s="71"/>
      <c r="BM350" s="71"/>
      <c r="BN350" s="71"/>
      <c r="BO350" s="71"/>
      <c r="BP350" s="71"/>
      <c r="BQ350" s="71"/>
      <c r="BR350" s="71"/>
      <c r="BS350" s="71"/>
      <c r="BT350" s="71"/>
      <c r="BU350" s="71"/>
      <c r="BV350" s="71"/>
      <c r="CK350" s="73"/>
      <c r="CL350" s="73"/>
      <c r="CM350" s="73"/>
      <c r="CN350" s="73"/>
      <c r="CO350" s="73"/>
      <c r="CP350" s="73"/>
      <c r="CQ350" s="73"/>
      <c r="CR350" s="73"/>
      <c r="CS350" s="73"/>
      <c r="CT350" s="73"/>
      <c r="CU350" s="73"/>
      <c r="CX350" s="53"/>
      <c r="CZ350" s="71">
        <f>D350/$H350</f>
        <v>0.26880426670425467</v>
      </c>
      <c r="DA350" s="71">
        <f>E350/$H350</f>
        <v>0.34240274448002855</v>
      </c>
      <c r="DB350" s="71">
        <f>F350/$H350</f>
        <v>0.25375308839329813</v>
      </c>
      <c r="DC350" s="71">
        <f>G350/$H350</f>
        <v>0.13503990042241859</v>
      </c>
      <c r="DE350" s="71" t="e">
        <f t="shared" ref="DE350:DE396" si="1991">(CZ350-CZ349)/LN(CZ350/CZ349)</f>
        <v>#DIV/0!</v>
      </c>
      <c r="DF350" s="71" t="e">
        <f t="shared" ref="DF350:DF396" si="1992">(DA350-DA349)/LN(DA350/DA349)</f>
        <v>#DIV/0!</v>
      </c>
      <c r="DG350" s="71" t="e">
        <f t="shared" ref="DG350:DG396" si="1993">(DB350-DB349)/LN(DB350/DB349)</f>
        <v>#DIV/0!</v>
      </c>
      <c r="DH350" s="71" t="e">
        <f t="shared" ref="DH350:DH396" si="1994">(DC350-DC349)/LN(DC350/DC349)</f>
        <v>#DIV/0!</v>
      </c>
      <c r="DI350" s="71" t="e">
        <f t="shared" ref="DI350:DI400" si="1995">SUM(DE350:DH350)</f>
        <v>#DIV/0!</v>
      </c>
      <c r="DJ350" s="71"/>
      <c r="DK350" s="71" t="e">
        <f t="shared" ref="DK350:DK400" si="1996">DE350/$DI350</f>
        <v>#DIV/0!</v>
      </c>
      <c r="DL350" s="71" t="e">
        <f t="shared" ref="DL350:DL400" si="1997">DF350/$DI350</f>
        <v>#DIV/0!</v>
      </c>
      <c r="DM350" s="71" t="e">
        <f t="shared" ref="DM350:DM400" si="1998">DG350/$DI350</f>
        <v>#DIV/0!</v>
      </c>
      <c r="DN350" s="71" t="e">
        <f t="shared" ref="DN350:DN400" si="1999">DH350/$DI350</f>
        <v>#DIV/0!</v>
      </c>
      <c r="DQ350" s="71"/>
      <c r="DR350" s="71"/>
      <c r="DS350" s="71"/>
      <c r="DT350" s="71"/>
      <c r="DV350" s="71" t="e">
        <f t="shared" ref="DV350:DV400" si="2000">J350/$N350</f>
        <v>#DIV/0!</v>
      </c>
      <c r="DW350" s="71" t="e">
        <f t="shared" ref="DW350:DW400" si="2001">K350/$N350</f>
        <v>#DIV/0!</v>
      </c>
      <c r="DX350" s="71" t="e">
        <f t="shared" ref="DX350:DX400" si="2002">L350/$N350</f>
        <v>#DIV/0!</v>
      </c>
      <c r="DY350" s="71" t="e">
        <f t="shared" ref="DY350:DY400" si="2003">M350/$N350</f>
        <v>#DIV/0!</v>
      </c>
      <c r="DZ350" s="71"/>
      <c r="EB350" s="71" t="e">
        <f t="shared" si="1959"/>
        <v>#DIV/0!</v>
      </c>
      <c r="EC350" s="71" t="e">
        <f t="shared" si="1960"/>
        <v>#DIV/0!</v>
      </c>
      <c r="ED350" s="71" t="e">
        <f t="shared" si="1961"/>
        <v>#DIV/0!</v>
      </c>
      <c r="EE350" s="71" t="e">
        <f t="shared" si="1962"/>
        <v>#DIV/0!</v>
      </c>
      <c r="EG350" s="71" t="e">
        <f t="shared" si="1983"/>
        <v>#DIV/0!</v>
      </c>
      <c r="EH350" s="71" t="e">
        <f t="shared" si="1963"/>
        <v>#DIV/0!</v>
      </c>
      <c r="EI350" s="71" t="e">
        <f t="shared" si="1964"/>
        <v>#DIV/0!</v>
      </c>
      <c r="EJ350" s="71" t="e">
        <f t="shared" si="1965"/>
        <v>#DIV/0!</v>
      </c>
      <c r="EL350" s="71" t="e">
        <f t="shared" si="1984"/>
        <v>#DIV/0!</v>
      </c>
      <c r="EM350" s="71" t="e">
        <f t="shared" si="1966"/>
        <v>#DIV/0!</v>
      </c>
      <c r="EN350" s="71" t="e">
        <f t="shared" si="1967"/>
        <v>#DIV/0!</v>
      </c>
      <c r="EO350" s="71" t="e">
        <f t="shared" si="1968"/>
        <v>#DIV/0!</v>
      </c>
      <c r="EQ350" s="71" t="e">
        <f t="shared" si="1985"/>
        <v>#DIV/0!</v>
      </c>
      <c r="ER350" s="71" t="e">
        <f t="shared" si="1969"/>
        <v>#DIV/0!</v>
      </c>
      <c r="ES350" s="71" t="e">
        <f t="shared" si="1970"/>
        <v>#DIV/0!</v>
      </c>
      <c r="ET350" s="71" t="e">
        <f t="shared" si="1971"/>
        <v>#DIV/0!</v>
      </c>
      <c r="EW350" s="71" t="e">
        <f t="shared" si="1972"/>
        <v>#DIV/0!</v>
      </c>
      <c r="EX350" s="71">
        <f t="shared" si="1973"/>
        <v>1</v>
      </c>
      <c r="EY350" s="71">
        <f t="shared" si="1945"/>
        <v>1.2206705441439927</v>
      </c>
      <c r="EZ350" s="71"/>
      <c r="FA350" s="71" t="e">
        <f t="shared" si="1974"/>
        <v>#DIV/0!</v>
      </c>
      <c r="FB350" s="71">
        <f t="shared" si="1975"/>
        <v>1</v>
      </c>
      <c r="FC350" s="71">
        <f t="shared" si="1946"/>
        <v>1.0084013365413833</v>
      </c>
      <c r="FD350" s="71"/>
      <c r="FE350" s="71" t="e">
        <f t="shared" si="1976"/>
        <v>#DIV/0!</v>
      </c>
      <c r="FF350" s="71">
        <f t="shared" si="1977"/>
        <v>1</v>
      </c>
      <c r="FG350" s="71">
        <f t="shared" si="1947"/>
        <v>0.99068131992685571</v>
      </c>
      <c r="FH350" s="71"/>
      <c r="FI350" s="71" t="e">
        <f t="shared" si="1978"/>
        <v>#DIV/0!</v>
      </c>
      <c r="FJ350" s="71">
        <f t="shared" si="1979"/>
        <v>1</v>
      </c>
      <c r="FK350" s="71">
        <f t="shared" si="1948"/>
        <v>0.94830624932878216</v>
      </c>
      <c r="FM350" s="71" t="e">
        <f t="shared" si="1980"/>
        <v>#DIV/0!</v>
      </c>
      <c r="FN350" s="71">
        <f t="shared" si="1981"/>
        <v>1</v>
      </c>
      <c r="FO350" s="71">
        <f t="shared" si="1949"/>
        <v>0.99822533056326124</v>
      </c>
      <c r="GA350" s="51">
        <f t="shared" si="1989"/>
        <v>1982</v>
      </c>
      <c r="GB350" s="118">
        <f t="shared" si="1950"/>
        <v>0.9634693243525867</v>
      </c>
      <c r="GC350" s="118">
        <f t="shared" si="1951"/>
        <v>0.96808957444394417</v>
      </c>
      <c r="GD350" s="118">
        <f t="shared" si="1952"/>
        <v>0.97018635040120726</v>
      </c>
      <c r="GE350" s="118">
        <f t="shared" si="1953"/>
        <v>0.98581730771898279</v>
      </c>
      <c r="GF350" s="118">
        <f t="shared" si="1954"/>
        <v>1.0417225148371561</v>
      </c>
      <c r="GH350" s="51">
        <f t="shared" si="1990"/>
        <v>13</v>
      </c>
      <c r="GI350" s="71">
        <f t="shared" si="1986"/>
        <v>1.1045907680999141</v>
      </c>
      <c r="GJ350" s="71">
        <f t="shared" si="1987"/>
        <v>1.062159006617134</v>
      </c>
      <c r="GK350" s="71">
        <f t="shared" si="1988"/>
        <v>1.0425077452649589</v>
      </c>
    </row>
    <row r="351" spans="1:193" x14ac:dyDescent="0.2">
      <c r="A351" s="75" t="s">
        <v>559</v>
      </c>
      <c r="B351" s="50">
        <f t="shared" si="1958"/>
        <v>1961</v>
      </c>
      <c r="D351" s="79">
        <f>Conversion_Factors!$M23*D188+D270</f>
        <v>2490.9717167106824</v>
      </c>
      <c r="E351" s="79">
        <f>Conversion_Factors!$M23*E188+E270</f>
        <v>3143.3213194689215</v>
      </c>
      <c r="F351" s="79">
        <f>Conversion_Factors!$M23*F188+F270</f>
        <v>2286.6295384019058</v>
      </c>
      <c r="G351" s="79">
        <f>Conversion_Factors!$M23*G188+G270</f>
        <v>1250.4363355185976</v>
      </c>
      <c r="H351" s="79">
        <f t="shared" ref="H351:H369" si="2004">SUM(D351:G351)</f>
        <v>9171.3589101001071</v>
      </c>
      <c r="J351" s="69"/>
      <c r="K351" s="69"/>
      <c r="L351" s="69"/>
      <c r="M351" s="69"/>
      <c r="N351" s="69"/>
      <c r="V351" s="70"/>
      <c r="W351" s="70"/>
      <c r="X351" s="70"/>
      <c r="Y351" s="70"/>
      <c r="Z351" s="70"/>
      <c r="BB351" s="71"/>
      <c r="BC351" s="71"/>
      <c r="BD351" s="71"/>
      <c r="BE351" s="71"/>
      <c r="BF351" s="71"/>
      <c r="BG351" s="71"/>
      <c r="BH351" s="71"/>
      <c r="BI351" s="71"/>
      <c r="BJ351" s="71"/>
      <c r="BK351" s="71"/>
      <c r="BL351" s="71"/>
      <c r="BM351" s="71"/>
      <c r="BN351" s="71"/>
      <c r="BO351" s="71"/>
      <c r="BP351" s="71"/>
      <c r="BQ351" s="71"/>
      <c r="BR351" s="71"/>
      <c r="BS351" s="71"/>
      <c r="BT351" s="71"/>
      <c r="BU351" s="71"/>
      <c r="BV351" s="71"/>
      <c r="CK351" s="73"/>
      <c r="CL351" s="73"/>
      <c r="CM351" s="73"/>
      <c r="CN351" s="73"/>
      <c r="CO351" s="73"/>
      <c r="CP351" s="73"/>
      <c r="CQ351" s="73"/>
      <c r="CR351" s="73"/>
      <c r="CS351" s="73"/>
      <c r="CT351" s="73"/>
      <c r="CU351" s="73"/>
      <c r="CX351" s="53"/>
      <c r="CZ351" s="71">
        <f t="shared" ref="CZ351:CZ374" si="2005">D351/$H351</f>
        <v>0.27160334047852597</v>
      </c>
      <c r="DA351" s="71">
        <f t="shared" ref="DA351:DA374" si="2006">E351/$H351</f>
        <v>0.34273234209679532</v>
      </c>
      <c r="DB351" s="71">
        <f t="shared" ref="DB351:DB374" si="2007">F351/$H351</f>
        <v>0.2493228714322496</v>
      </c>
      <c r="DC351" s="71">
        <f t="shared" ref="DC351:DC374" si="2008">G351/$H351</f>
        <v>0.13634144599242914</v>
      </c>
      <c r="DE351" s="71">
        <f t="shared" si="1991"/>
        <v>0.27020138724554943</v>
      </c>
      <c r="DF351" s="71">
        <f t="shared" si="1992"/>
        <v>0.34256751686185721</v>
      </c>
      <c r="DG351" s="71">
        <f t="shared" si="1993"/>
        <v>0.25153147750565208</v>
      </c>
      <c r="DH351" s="71">
        <f t="shared" si="1994"/>
        <v>0.13568963283177812</v>
      </c>
      <c r="DI351" s="71">
        <f t="shared" si="1995"/>
        <v>0.99999001444483693</v>
      </c>
      <c r="DJ351" s="71"/>
      <c r="DK351" s="71">
        <f t="shared" si="1996"/>
        <v>0.27020408538334934</v>
      </c>
      <c r="DL351" s="71">
        <f t="shared" si="1997"/>
        <v>0.34257093762285212</v>
      </c>
      <c r="DM351" s="71">
        <f t="shared" si="1998"/>
        <v>0.25153398921217673</v>
      </c>
      <c r="DN351" s="71">
        <f t="shared" si="1999"/>
        <v>0.13569098778162175</v>
      </c>
      <c r="DQ351" s="71"/>
      <c r="DR351" s="71"/>
      <c r="DS351" s="71"/>
      <c r="DT351" s="71"/>
      <c r="DV351" s="71" t="e">
        <f t="shared" si="2000"/>
        <v>#DIV/0!</v>
      </c>
      <c r="DW351" s="71" t="e">
        <f t="shared" si="2001"/>
        <v>#DIV/0!</v>
      </c>
      <c r="DX351" s="71" t="e">
        <f t="shared" si="2002"/>
        <v>#DIV/0!</v>
      </c>
      <c r="DY351" s="71" t="e">
        <f t="shared" si="2003"/>
        <v>#DIV/0!</v>
      </c>
      <c r="DZ351" s="71"/>
      <c r="EB351" s="71" t="e">
        <f t="shared" si="1959"/>
        <v>#DIV/0!</v>
      </c>
      <c r="EC351" s="71" t="e">
        <f t="shared" si="1960"/>
        <v>#DIV/0!</v>
      </c>
      <c r="ED351" s="71" t="e">
        <f t="shared" si="1961"/>
        <v>#DIV/0!</v>
      </c>
      <c r="EE351" s="71" t="e">
        <f t="shared" si="1962"/>
        <v>#DIV/0!</v>
      </c>
      <c r="EG351" s="71" t="e">
        <f t="shared" si="1983"/>
        <v>#DIV/0!</v>
      </c>
      <c r="EH351" s="71" t="e">
        <f t="shared" si="1963"/>
        <v>#DIV/0!</v>
      </c>
      <c r="EI351" s="71" t="e">
        <f t="shared" si="1964"/>
        <v>#DIV/0!</v>
      </c>
      <c r="EJ351" s="71" t="e">
        <f t="shared" si="1965"/>
        <v>#DIV/0!</v>
      </c>
      <c r="EL351" s="71" t="e">
        <f t="shared" si="1984"/>
        <v>#DIV/0!</v>
      </c>
      <c r="EM351" s="71" t="e">
        <f t="shared" si="1966"/>
        <v>#DIV/0!</v>
      </c>
      <c r="EN351" s="71" t="e">
        <f t="shared" si="1967"/>
        <v>#DIV/0!</v>
      </c>
      <c r="EO351" s="71" t="e">
        <f t="shared" si="1968"/>
        <v>#DIV/0!</v>
      </c>
      <c r="EQ351" s="71" t="e">
        <f t="shared" si="1985"/>
        <v>#DIV/0!</v>
      </c>
      <c r="ER351" s="71" t="e">
        <f t="shared" si="1969"/>
        <v>#DIV/0!</v>
      </c>
      <c r="ES351" s="71" t="e">
        <f t="shared" si="1970"/>
        <v>#DIV/0!</v>
      </c>
      <c r="ET351" s="71" t="e">
        <f t="shared" si="1971"/>
        <v>#DIV/0!</v>
      </c>
      <c r="EW351" s="71">
        <f t="shared" si="1972"/>
        <v>1</v>
      </c>
      <c r="EX351" s="71">
        <f t="shared" si="1973"/>
        <v>1</v>
      </c>
      <c r="EY351" s="71">
        <f t="shared" si="1945"/>
        <v>1.2206705441439927</v>
      </c>
      <c r="EZ351" s="71"/>
      <c r="FA351" s="71" t="e">
        <f t="shared" si="1974"/>
        <v>#DIV/0!</v>
      </c>
      <c r="FB351" s="71">
        <f t="shared" si="1975"/>
        <v>1</v>
      </c>
      <c r="FC351" s="71">
        <f t="shared" si="1946"/>
        <v>1.0084013365413833</v>
      </c>
      <c r="FD351" s="71"/>
      <c r="FE351" s="71" t="e">
        <f t="shared" si="1976"/>
        <v>#DIV/0!</v>
      </c>
      <c r="FF351" s="71">
        <f t="shared" si="1977"/>
        <v>1</v>
      </c>
      <c r="FG351" s="71">
        <f t="shared" si="1947"/>
        <v>0.99068131992685571</v>
      </c>
      <c r="FH351" s="71"/>
      <c r="FI351" s="71" t="e">
        <f t="shared" si="1978"/>
        <v>#DIV/0!</v>
      </c>
      <c r="FJ351" s="71">
        <f t="shared" si="1979"/>
        <v>1</v>
      </c>
      <c r="FK351" s="71">
        <f t="shared" si="1948"/>
        <v>0.94830624932878216</v>
      </c>
      <c r="FM351" s="71" t="e">
        <f t="shared" si="1980"/>
        <v>#DIV/0!</v>
      </c>
      <c r="FN351" s="71">
        <f t="shared" si="1981"/>
        <v>1</v>
      </c>
      <c r="FO351" s="71">
        <f t="shared" si="1949"/>
        <v>0.99822533056326124</v>
      </c>
      <c r="GA351" s="51">
        <f t="shared" si="1989"/>
        <v>1983</v>
      </c>
      <c r="GB351" s="118">
        <f t="shared" si="1950"/>
        <v>0.95014514981339937</v>
      </c>
      <c r="GC351" s="118">
        <f t="shared" si="1951"/>
        <v>0.97808555197684088</v>
      </c>
      <c r="GD351" s="118">
        <f t="shared" si="1952"/>
        <v>0.97004327964415338</v>
      </c>
      <c r="GE351" s="118">
        <f t="shared" si="1953"/>
        <v>0.98785526711125726</v>
      </c>
      <c r="GF351" s="118">
        <f t="shared" si="1954"/>
        <v>1.0134512088377432</v>
      </c>
      <c r="GH351" s="51">
        <f t="shared" si="1990"/>
        <v>14</v>
      </c>
      <c r="GI351" s="71">
        <f t="shared" si="1986"/>
        <v>1.0544518048377651</v>
      </c>
      <c r="GJ351" s="71">
        <f t="shared" si="1987"/>
        <v>1.0686544308877428</v>
      </c>
      <c r="GK351" s="71">
        <f t="shared" si="1988"/>
        <v>1.0381207993043271</v>
      </c>
    </row>
    <row r="352" spans="1:193" x14ac:dyDescent="0.2">
      <c r="A352" s="75" t="s">
        <v>559</v>
      </c>
      <c r="B352" s="50">
        <f t="shared" si="1958"/>
        <v>1962</v>
      </c>
      <c r="D352" s="79">
        <f>Conversion_Factors!$M24*D189+D271</f>
        <v>2587.0931277022946</v>
      </c>
      <c r="E352" s="79">
        <f>Conversion_Factors!$M24*E189+E271</f>
        <v>3302.1420232799119</v>
      </c>
      <c r="F352" s="79">
        <f>Conversion_Factors!$M24*F189+F271</f>
        <v>2460.1199763764066</v>
      </c>
      <c r="G352" s="79">
        <f>Conversion_Factors!$M24*G189+G271</f>
        <v>1332.3594942995353</v>
      </c>
      <c r="H352" s="79">
        <f t="shared" si="2004"/>
        <v>9681.7146216581477</v>
      </c>
      <c r="J352" s="69"/>
      <c r="K352" s="69"/>
      <c r="L352" s="69"/>
      <c r="M352" s="69"/>
      <c r="N352" s="69"/>
      <c r="V352" s="70"/>
      <c r="W352" s="70"/>
      <c r="X352" s="70"/>
      <c r="Y352" s="70"/>
      <c r="Z352" s="70"/>
      <c r="BB352" s="71"/>
      <c r="BC352" s="71"/>
      <c r="BD352" s="71"/>
      <c r="BE352" s="71"/>
      <c r="BF352" s="71"/>
      <c r="BG352" s="71"/>
      <c r="BH352" s="71"/>
      <c r="BI352" s="71"/>
      <c r="BJ352" s="71"/>
      <c r="BK352" s="71"/>
      <c r="BL352" s="71"/>
      <c r="BM352" s="71"/>
      <c r="BN352" s="71"/>
      <c r="BO352" s="71"/>
      <c r="BP352" s="71"/>
      <c r="BQ352" s="71"/>
      <c r="BR352" s="71"/>
      <c r="BS352" s="71"/>
      <c r="BT352" s="71"/>
      <c r="BU352" s="71"/>
      <c r="BV352" s="71"/>
      <c r="CK352" s="73"/>
      <c r="CL352" s="73"/>
      <c r="CM352" s="73"/>
      <c r="CN352" s="73"/>
      <c r="CO352" s="73"/>
      <c r="CP352" s="73"/>
      <c r="CQ352" s="73"/>
      <c r="CR352" s="73"/>
      <c r="CS352" s="73"/>
      <c r="CT352" s="73"/>
      <c r="CU352" s="73"/>
      <c r="CX352" s="53"/>
      <c r="CZ352" s="71">
        <f t="shared" si="2005"/>
        <v>0.26721435497746721</v>
      </c>
      <c r="DA352" s="71">
        <f t="shared" si="2006"/>
        <v>0.34106996046887894</v>
      </c>
      <c r="DB352" s="71">
        <f t="shared" si="2007"/>
        <v>0.2540996169080505</v>
      </c>
      <c r="DC352" s="71">
        <f t="shared" si="2008"/>
        <v>0.13761606764560341</v>
      </c>
      <c r="DE352" s="71">
        <f t="shared" si="1991"/>
        <v>0.26940288914660065</v>
      </c>
      <c r="DF352" s="71">
        <f t="shared" si="1992"/>
        <v>0.34190047771655646</v>
      </c>
      <c r="DG352" s="71">
        <f t="shared" si="1993"/>
        <v>0.25170368993035291</v>
      </c>
      <c r="DH352" s="71">
        <f t="shared" si="1994"/>
        <v>0.13697776842382189</v>
      </c>
      <c r="DI352" s="71">
        <f t="shared" si="1995"/>
        <v>0.9999848252173319</v>
      </c>
      <c r="DJ352" s="71"/>
      <c r="DK352" s="71">
        <f t="shared" si="1996"/>
        <v>0.26940697733893104</v>
      </c>
      <c r="DL352" s="71">
        <f t="shared" si="1997"/>
        <v>0.34190566606073192</v>
      </c>
      <c r="DM352" s="71">
        <f t="shared" si="1998"/>
        <v>0.25170750953710608</v>
      </c>
      <c r="DN352" s="71">
        <f t="shared" si="1999"/>
        <v>0.13697984706323099</v>
      </c>
      <c r="DQ352" s="71"/>
      <c r="DR352" s="71"/>
      <c r="DS352" s="71"/>
      <c r="DT352" s="71"/>
      <c r="DV352" s="71" t="e">
        <f t="shared" si="2000"/>
        <v>#DIV/0!</v>
      </c>
      <c r="DW352" s="71" t="e">
        <f t="shared" si="2001"/>
        <v>#DIV/0!</v>
      </c>
      <c r="DX352" s="71" t="e">
        <f t="shared" si="2002"/>
        <v>#DIV/0!</v>
      </c>
      <c r="DY352" s="71" t="e">
        <f t="shared" si="2003"/>
        <v>#DIV/0!</v>
      </c>
      <c r="DZ352" s="71"/>
      <c r="EB352" s="71" t="e">
        <f t="shared" si="1959"/>
        <v>#DIV/0!</v>
      </c>
      <c r="EC352" s="71" t="e">
        <f t="shared" si="1960"/>
        <v>#DIV/0!</v>
      </c>
      <c r="ED352" s="71" t="e">
        <f t="shared" si="1961"/>
        <v>#DIV/0!</v>
      </c>
      <c r="EE352" s="71" t="e">
        <f t="shared" si="1962"/>
        <v>#DIV/0!</v>
      </c>
      <c r="EG352" s="71" t="e">
        <f t="shared" si="1983"/>
        <v>#DIV/0!</v>
      </c>
      <c r="EH352" s="71" t="e">
        <f t="shared" si="1963"/>
        <v>#DIV/0!</v>
      </c>
      <c r="EI352" s="71" t="e">
        <f t="shared" si="1964"/>
        <v>#DIV/0!</v>
      </c>
      <c r="EJ352" s="71" t="e">
        <f t="shared" si="1965"/>
        <v>#DIV/0!</v>
      </c>
      <c r="EL352" s="71" t="e">
        <f t="shared" si="1984"/>
        <v>#DIV/0!</v>
      </c>
      <c r="EM352" s="71" t="e">
        <f t="shared" si="1966"/>
        <v>#DIV/0!</v>
      </c>
      <c r="EN352" s="71" t="e">
        <f t="shared" si="1967"/>
        <v>#DIV/0!</v>
      </c>
      <c r="EO352" s="71" t="e">
        <f t="shared" si="1968"/>
        <v>#DIV/0!</v>
      </c>
      <c r="EQ352" s="71" t="e">
        <f t="shared" si="1985"/>
        <v>#DIV/0!</v>
      </c>
      <c r="ER352" s="71" t="e">
        <f t="shared" si="1969"/>
        <v>#DIV/0!</v>
      </c>
      <c r="ES352" s="71" t="e">
        <f t="shared" si="1970"/>
        <v>#DIV/0!</v>
      </c>
      <c r="ET352" s="71" t="e">
        <f t="shared" si="1971"/>
        <v>#DIV/0!</v>
      </c>
      <c r="EW352" s="71">
        <f t="shared" si="1972"/>
        <v>1</v>
      </c>
      <c r="EX352" s="71">
        <f t="shared" si="1973"/>
        <v>1</v>
      </c>
      <c r="EY352" s="71">
        <f t="shared" si="1945"/>
        <v>1.2206705441439927</v>
      </c>
      <c r="EZ352" s="71"/>
      <c r="FA352" s="71" t="e">
        <f t="shared" si="1974"/>
        <v>#DIV/0!</v>
      </c>
      <c r="FB352" s="71">
        <f t="shared" si="1975"/>
        <v>1</v>
      </c>
      <c r="FC352" s="71">
        <f t="shared" si="1946"/>
        <v>1.0084013365413833</v>
      </c>
      <c r="FD352" s="71"/>
      <c r="FE352" s="71" t="e">
        <f t="shared" si="1976"/>
        <v>#DIV/0!</v>
      </c>
      <c r="FF352" s="71">
        <f t="shared" si="1977"/>
        <v>1</v>
      </c>
      <c r="FG352" s="71">
        <f t="shared" si="1947"/>
        <v>0.99068131992685571</v>
      </c>
      <c r="FH352" s="71"/>
      <c r="FI352" s="71" t="e">
        <f t="shared" si="1978"/>
        <v>#DIV/0!</v>
      </c>
      <c r="FJ352" s="71">
        <f t="shared" si="1979"/>
        <v>1</v>
      </c>
      <c r="FK352" s="71">
        <f t="shared" si="1948"/>
        <v>0.94830624932878216</v>
      </c>
      <c r="FM352" s="71" t="e">
        <f t="shared" si="1980"/>
        <v>#DIV/0!</v>
      </c>
      <c r="FN352" s="71">
        <f t="shared" si="1981"/>
        <v>1</v>
      </c>
      <c r="FO352" s="71">
        <f t="shared" si="1949"/>
        <v>0.99822533056326124</v>
      </c>
      <c r="GA352" s="51">
        <f t="shared" si="1989"/>
        <v>1984</v>
      </c>
      <c r="GB352" s="118">
        <f t="shared" si="1950"/>
        <v>0.99406753677125737</v>
      </c>
      <c r="GC352" s="118">
        <f t="shared" si="1951"/>
        <v>0.99184653865025063</v>
      </c>
      <c r="GD352" s="118">
        <f t="shared" si="1952"/>
        <v>0.97291110284607396</v>
      </c>
      <c r="GE352" s="118">
        <f t="shared" si="1953"/>
        <v>0.98785598737716618</v>
      </c>
      <c r="GF352" s="118">
        <f t="shared" si="1954"/>
        <v>1.0423345096126961</v>
      </c>
      <c r="GH352" s="51">
        <f t="shared" si="1990"/>
        <v>15</v>
      </c>
      <c r="GI352" s="71">
        <f t="shared" si="1986"/>
        <v>1.0876577591338727</v>
      </c>
      <c r="GJ352" s="71">
        <f t="shared" si="1987"/>
        <v>1.0735396146784146</v>
      </c>
      <c r="GK352" s="71">
        <f t="shared" si="1988"/>
        <v>1.0409339455281692</v>
      </c>
    </row>
    <row r="353" spans="1:193" x14ac:dyDescent="0.2">
      <c r="A353" s="75" t="s">
        <v>559</v>
      </c>
      <c r="B353" s="50">
        <f t="shared" si="1958"/>
        <v>1963</v>
      </c>
      <c r="D353" s="79">
        <f>Conversion_Factors!$M25*D190+D272</f>
        <v>2625.5084570656304</v>
      </c>
      <c r="E353" s="79">
        <f>Conversion_Factors!$M25*E190+E272</f>
        <v>3304.3718397900698</v>
      </c>
      <c r="F353" s="79">
        <f>Conversion_Factors!$M25*F190+F272</f>
        <v>2579.1501374261602</v>
      </c>
      <c r="G353" s="79">
        <f>Conversion_Factors!$M25*G190+G272</f>
        <v>1380.6764660504514</v>
      </c>
      <c r="H353" s="79">
        <f t="shared" si="2004"/>
        <v>9889.7069003323122</v>
      </c>
      <c r="J353" s="69"/>
      <c r="K353" s="69"/>
      <c r="L353" s="69"/>
      <c r="M353" s="69"/>
      <c r="N353" s="69"/>
      <c r="V353" s="70"/>
      <c r="W353" s="70"/>
      <c r="X353" s="70"/>
      <c r="Y353" s="70"/>
      <c r="Z353" s="70"/>
      <c r="BB353" s="71"/>
      <c r="BC353" s="71"/>
      <c r="BD353" s="71"/>
      <c r="BE353" s="71"/>
      <c r="BF353" s="71"/>
      <c r="BG353" s="71"/>
      <c r="BH353" s="71"/>
      <c r="BI353" s="71"/>
      <c r="BJ353" s="71"/>
      <c r="BK353" s="71"/>
      <c r="BL353" s="71"/>
      <c r="BM353" s="71"/>
      <c r="BN353" s="71"/>
      <c r="BO353" s="71"/>
      <c r="BP353" s="71"/>
      <c r="BQ353" s="71"/>
      <c r="BR353" s="71"/>
      <c r="BS353" s="71"/>
      <c r="BT353" s="71"/>
      <c r="BU353" s="71"/>
      <c r="BV353" s="71"/>
      <c r="CK353" s="73"/>
      <c r="CL353" s="73"/>
      <c r="CM353" s="73"/>
      <c r="CN353" s="73"/>
      <c r="CO353" s="73"/>
      <c r="CP353" s="73"/>
      <c r="CQ353" s="73"/>
      <c r="CR353" s="73"/>
      <c r="CS353" s="73"/>
      <c r="CT353" s="73"/>
      <c r="CU353" s="73"/>
      <c r="CX353" s="53"/>
      <c r="CZ353" s="71">
        <f t="shared" si="2005"/>
        <v>0.26547889472613273</v>
      </c>
      <c r="DA353" s="71">
        <f t="shared" si="2006"/>
        <v>0.33412232264224501</v>
      </c>
      <c r="DB353" s="71">
        <f t="shared" si="2007"/>
        <v>0.26079136251646606</v>
      </c>
      <c r="DC353" s="71">
        <f t="shared" si="2008"/>
        <v>0.13960742011515612</v>
      </c>
      <c r="DE353" s="71">
        <f t="shared" si="1991"/>
        <v>0.26634568252372909</v>
      </c>
      <c r="DF353" s="71">
        <f t="shared" si="1992"/>
        <v>0.33758422617591094</v>
      </c>
      <c r="DG353" s="71">
        <f t="shared" si="1993"/>
        <v>0.257430994256518</v>
      </c>
      <c r="DH353" s="71">
        <f t="shared" si="1994"/>
        <v>0.13860935979954525</v>
      </c>
      <c r="DI353" s="71">
        <f t="shared" si="1995"/>
        <v>0.99997026275570322</v>
      </c>
      <c r="DJ353" s="71"/>
      <c r="DK353" s="71">
        <f t="shared" si="1996"/>
        <v>0.26635360314589518</v>
      </c>
      <c r="DL353" s="71">
        <f t="shared" si="1997"/>
        <v>0.33759426529905134</v>
      </c>
      <c r="DM353" s="71">
        <f t="shared" si="1998"/>
        <v>0.25743864977253772</v>
      </c>
      <c r="DN353" s="71">
        <f t="shared" si="1999"/>
        <v>0.13861348178251584</v>
      </c>
      <c r="DQ353" s="71"/>
      <c r="DR353" s="71"/>
      <c r="DS353" s="71"/>
      <c r="DT353" s="71"/>
      <c r="DV353" s="71" t="e">
        <f t="shared" si="2000"/>
        <v>#DIV/0!</v>
      </c>
      <c r="DW353" s="71" t="e">
        <f t="shared" si="2001"/>
        <v>#DIV/0!</v>
      </c>
      <c r="DX353" s="71" t="e">
        <f t="shared" si="2002"/>
        <v>#DIV/0!</v>
      </c>
      <c r="DY353" s="71" t="e">
        <f t="shared" si="2003"/>
        <v>#DIV/0!</v>
      </c>
      <c r="DZ353" s="71"/>
      <c r="EB353" s="71" t="e">
        <f t="shared" si="1959"/>
        <v>#DIV/0!</v>
      </c>
      <c r="EC353" s="71" t="e">
        <f t="shared" si="1960"/>
        <v>#DIV/0!</v>
      </c>
      <c r="ED353" s="71" t="e">
        <f t="shared" si="1961"/>
        <v>#DIV/0!</v>
      </c>
      <c r="EE353" s="71" t="e">
        <f t="shared" si="1962"/>
        <v>#DIV/0!</v>
      </c>
      <c r="EG353" s="71" t="e">
        <f t="shared" si="1983"/>
        <v>#DIV/0!</v>
      </c>
      <c r="EH353" s="71" t="e">
        <f t="shared" si="1963"/>
        <v>#DIV/0!</v>
      </c>
      <c r="EI353" s="71" t="e">
        <f t="shared" si="1964"/>
        <v>#DIV/0!</v>
      </c>
      <c r="EJ353" s="71" t="e">
        <f t="shared" si="1965"/>
        <v>#DIV/0!</v>
      </c>
      <c r="EL353" s="71" t="e">
        <f t="shared" si="1984"/>
        <v>#DIV/0!</v>
      </c>
      <c r="EM353" s="71" t="e">
        <f t="shared" si="1966"/>
        <v>#DIV/0!</v>
      </c>
      <c r="EN353" s="71" t="e">
        <f t="shared" si="1967"/>
        <v>#DIV/0!</v>
      </c>
      <c r="EO353" s="71" t="e">
        <f t="shared" si="1968"/>
        <v>#DIV/0!</v>
      </c>
      <c r="EQ353" s="71" t="e">
        <f t="shared" si="1985"/>
        <v>#DIV/0!</v>
      </c>
      <c r="ER353" s="71" t="e">
        <f t="shared" si="1969"/>
        <v>#DIV/0!</v>
      </c>
      <c r="ES353" s="71" t="e">
        <f t="shared" si="1970"/>
        <v>#DIV/0!</v>
      </c>
      <c r="ET353" s="71" t="e">
        <f t="shared" si="1971"/>
        <v>#DIV/0!</v>
      </c>
      <c r="EW353" s="71">
        <f t="shared" si="1972"/>
        <v>1</v>
      </c>
      <c r="EX353" s="71">
        <f t="shared" si="1973"/>
        <v>1</v>
      </c>
      <c r="EY353" s="71">
        <f t="shared" si="1945"/>
        <v>1.2206705441439927</v>
      </c>
      <c r="EZ353" s="71"/>
      <c r="FA353" s="71" t="e">
        <f t="shared" si="1974"/>
        <v>#DIV/0!</v>
      </c>
      <c r="FB353" s="71">
        <f t="shared" si="1975"/>
        <v>1</v>
      </c>
      <c r="FC353" s="71">
        <f t="shared" si="1946"/>
        <v>1.0084013365413833</v>
      </c>
      <c r="FD353" s="71"/>
      <c r="FE353" s="71" t="e">
        <f t="shared" si="1976"/>
        <v>#DIV/0!</v>
      </c>
      <c r="FF353" s="71">
        <f t="shared" si="1977"/>
        <v>1</v>
      </c>
      <c r="FG353" s="71">
        <f t="shared" si="1947"/>
        <v>0.99068131992685571</v>
      </c>
      <c r="FH353" s="71"/>
      <c r="FI353" s="71" t="e">
        <f t="shared" si="1978"/>
        <v>#DIV/0!</v>
      </c>
      <c r="FJ353" s="71">
        <f t="shared" si="1979"/>
        <v>1</v>
      </c>
      <c r="FK353" s="71">
        <f t="shared" si="1948"/>
        <v>0.94830624932878216</v>
      </c>
      <c r="FM353" s="71" t="e">
        <f t="shared" si="1980"/>
        <v>#DIV/0!</v>
      </c>
      <c r="FN353" s="71">
        <f t="shared" si="1981"/>
        <v>1</v>
      </c>
      <c r="FO353" s="71">
        <f t="shared" si="1949"/>
        <v>0.99822533056326124</v>
      </c>
      <c r="GA353" s="51">
        <f t="shared" si="1989"/>
        <v>1985</v>
      </c>
      <c r="GB353" s="118">
        <f t="shared" si="1950"/>
        <v>1</v>
      </c>
      <c r="GC353" s="118">
        <f t="shared" si="1951"/>
        <v>1</v>
      </c>
      <c r="GD353" s="118">
        <f t="shared" si="1952"/>
        <v>1</v>
      </c>
      <c r="GE353" s="118">
        <f t="shared" si="1953"/>
        <v>1</v>
      </c>
      <c r="GF353" s="118">
        <f t="shared" si="1954"/>
        <v>1</v>
      </c>
      <c r="GH353" s="51">
        <f t="shared" si="1990"/>
        <v>16</v>
      </c>
      <c r="GI353" s="71">
        <f t="shared" si="1986"/>
        <v>1.0865779896002719</v>
      </c>
      <c r="GJ353" s="71">
        <f t="shared" si="1987"/>
        <v>1.0913569952766278</v>
      </c>
      <c r="GK353" s="71">
        <f t="shared" si="1988"/>
        <v>1.0368576285095963</v>
      </c>
    </row>
    <row r="354" spans="1:193" x14ac:dyDescent="0.2">
      <c r="A354" s="75" t="s">
        <v>559</v>
      </c>
      <c r="B354" s="50">
        <f t="shared" si="1958"/>
        <v>1964</v>
      </c>
      <c r="D354" s="79">
        <f>Conversion_Factors!$M26*D191+D273</f>
        <v>2607.8210452471149</v>
      </c>
      <c r="E354" s="79">
        <f>Conversion_Factors!$M26*E191+E273</f>
        <v>3354.9162312951889</v>
      </c>
      <c r="F354" s="79">
        <f>Conversion_Factors!$M26*F191+F273</f>
        <v>2654.1081185779331</v>
      </c>
      <c r="G354" s="79">
        <f>Conversion_Factors!$M26*G191+G273</f>
        <v>1527.9597508824609</v>
      </c>
      <c r="H354" s="79">
        <f t="shared" si="2004"/>
        <v>10144.805146002698</v>
      </c>
      <c r="J354" s="69"/>
      <c r="K354" s="69"/>
      <c r="L354" s="69"/>
      <c r="M354" s="69"/>
      <c r="N354" s="69"/>
      <c r="V354" s="70"/>
      <c r="W354" s="70"/>
      <c r="X354" s="70"/>
      <c r="Y354" s="70"/>
      <c r="Z354" s="70"/>
      <c r="BB354" s="71"/>
      <c r="BC354" s="71"/>
      <c r="BD354" s="71"/>
      <c r="BE354" s="71"/>
      <c r="BF354" s="71"/>
      <c r="BG354" s="71"/>
      <c r="BH354" s="71"/>
      <c r="BI354" s="71"/>
      <c r="BJ354" s="71"/>
      <c r="BK354" s="71"/>
      <c r="BL354" s="71"/>
      <c r="BM354" s="71"/>
      <c r="BN354" s="71"/>
      <c r="BO354" s="71"/>
      <c r="BP354" s="71"/>
      <c r="BQ354" s="71"/>
      <c r="BR354" s="71"/>
      <c r="BS354" s="71"/>
      <c r="BT354" s="71"/>
      <c r="BU354" s="71"/>
      <c r="BV354" s="71"/>
      <c r="CK354" s="73"/>
      <c r="CL354" s="73"/>
      <c r="CM354" s="73"/>
      <c r="CN354" s="73"/>
      <c r="CO354" s="73"/>
      <c r="CP354" s="73"/>
      <c r="CQ354" s="73"/>
      <c r="CR354" s="73"/>
      <c r="CS354" s="73"/>
      <c r="CT354" s="73"/>
      <c r="CU354" s="73"/>
      <c r="CX354" s="53"/>
      <c r="CZ354" s="71">
        <f t="shared" si="2005"/>
        <v>0.25705974710363561</v>
      </c>
      <c r="DA354" s="71">
        <f t="shared" si="2006"/>
        <v>0.3307028753151664</v>
      </c>
      <c r="DB354" s="71">
        <f t="shared" si="2007"/>
        <v>0.2616223850907296</v>
      </c>
      <c r="DC354" s="71">
        <f t="shared" si="2008"/>
        <v>0.15061499249046834</v>
      </c>
      <c r="DE354" s="71">
        <f t="shared" si="1991"/>
        <v>0.26124671111835379</v>
      </c>
      <c r="DF354" s="71">
        <f t="shared" si="1992"/>
        <v>0.33240966770630836</v>
      </c>
      <c r="DG354" s="71">
        <f t="shared" si="1993"/>
        <v>0.26120665348046668</v>
      </c>
      <c r="DH354" s="71">
        <f t="shared" si="1994"/>
        <v>0.14504159695027774</v>
      </c>
      <c r="DI354" s="71">
        <f t="shared" si="1995"/>
        <v>0.99990462925540657</v>
      </c>
      <c r="DJ354" s="71"/>
      <c r="DK354" s="71">
        <f t="shared" si="1996"/>
        <v>0.26127162878813243</v>
      </c>
      <c r="DL354" s="71">
        <f t="shared" si="1997"/>
        <v>0.3324413728875743</v>
      </c>
      <c r="DM354" s="71">
        <f t="shared" si="1998"/>
        <v>0.26123156732955422</v>
      </c>
      <c r="DN354" s="71">
        <f t="shared" si="1999"/>
        <v>0.14505543099473903</v>
      </c>
      <c r="DQ354" s="71"/>
      <c r="DR354" s="71"/>
      <c r="DS354" s="71"/>
      <c r="DT354" s="71"/>
      <c r="DV354" s="71" t="e">
        <f t="shared" si="2000"/>
        <v>#DIV/0!</v>
      </c>
      <c r="DW354" s="71" t="e">
        <f t="shared" si="2001"/>
        <v>#DIV/0!</v>
      </c>
      <c r="DX354" s="71" t="e">
        <f t="shared" si="2002"/>
        <v>#DIV/0!</v>
      </c>
      <c r="DY354" s="71" t="e">
        <f t="shared" si="2003"/>
        <v>#DIV/0!</v>
      </c>
      <c r="DZ354" s="71"/>
      <c r="EB354" s="71" t="e">
        <f t="shared" si="1959"/>
        <v>#DIV/0!</v>
      </c>
      <c r="EC354" s="71" t="e">
        <f t="shared" si="1960"/>
        <v>#DIV/0!</v>
      </c>
      <c r="ED354" s="71" t="e">
        <f t="shared" si="1961"/>
        <v>#DIV/0!</v>
      </c>
      <c r="EE354" s="71" t="e">
        <f t="shared" si="1962"/>
        <v>#DIV/0!</v>
      </c>
      <c r="EG354" s="71" t="e">
        <f t="shared" si="1983"/>
        <v>#DIV/0!</v>
      </c>
      <c r="EH354" s="71" t="e">
        <f t="shared" si="1963"/>
        <v>#DIV/0!</v>
      </c>
      <c r="EI354" s="71" t="e">
        <f t="shared" si="1964"/>
        <v>#DIV/0!</v>
      </c>
      <c r="EJ354" s="71" t="e">
        <f t="shared" si="1965"/>
        <v>#DIV/0!</v>
      </c>
      <c r="EL354" s="71" t="e">
        <f t="shared" si="1984"/>
        <v>#DIV/0!</v>
      </c>
      <c r="EM354" s="71" t="e">
        <f t="shared" si="1966"/>
        <v>#DIV/0!</v>
      </c>
      <c r="EN354" s="71" t="e">
        <f t="shared" si="1967"/>
        <v>#DIV/0!</v>
      </c>
      <c r="EO354" s="71" t="e">
        <f t="shared" si="1968"/>
        <v>#DIV/0!</v>
      </c>
      <c r="EQ354" s="71" t="e">
        <f t="shared" si="1985"/>
        <v>#DIV/0!</v>
      </c>
      <c r="ER354" s="71" t="e">
        <f t="shared" si="1969"/>
        <v>#DIV/0!</v>
      </c>
      <c r="ES354" s="71" t="e">
        <f t="shared" si="1970"/>
        <v>#DIV/0!</v>
      </c>
      <c r="ET354" s="71" t="e">
        <f t="shared" si="1971"/>
        <v>#DIV/0!</v>
      </c>
      <c r="EW354" s="71">
        <f t="shared" si="1972"/>
        <v>1</v>
      </c>
      <c r="EX354" s="71">
        <f t="shared" si="1973"/>
        <v>1</v>
      </c>
      <c r="EY354" s="71">
        <f t="shared" si="1945"/>
        <v>1.2206705441439927</v>
      </c>
      <c r="EZ354" s="71"/>
      <c r="FA354" s="71" t="e">
        <f t="shared" si="1974"/>
        <v>#DIV/0!</v>
      </c>
      <c r="FB354" s="71">
        <f t="shared" si="1975"/>
        <v>1</v>
      </c>
      <c r="FC354" s="71">
        <f t="shared" si="1946"/>
        <v>1.0084013365413833</v>
      </c>
      <c r="FD354" s="71"/>
      <c r="FE354" s="71" t="e">
        <f t="shared" si="1976"/>
        <v>#DIV/0!</v>
      </c>
      <c r="FF354" s="71">
        <f t="shared" si="1977"/>
        <v>1</v>
      </c>
      <c r="FG354" s="71">
        <f t="shared" si="1947"/>
        <v>0.99068131992685571</v>
      </c>
      <c r="FH354" s="71"/>
      <c r="FI354" s="71" t="e">
        <f t="shared" si="1978"/>
        <v>#DIV/0!</v>
      </c>
      <c r="FJ354" s="71">
        <f t="shared" si="1979"/>
        <v>1</v>
      </c>
      <c r="FK354" s="71">
        <f t="shared" si="1948"/>
        <v>0.94830624932878216</v>
      </c>
      <c r="FM354" s="71" t="e">
        <f t="shared" si="1980"/>
        <v>#DIV/0!</v>
      </c>
      <c r="FN354" s="71">
        <f t="shared" si="1981"/>
        <v>1</v>
      </c>
      <c r="FO354" s="71">
        <f t="shared" si="1949"/>
        <v>0.99822533056326124</v>
      </c>
      <c r="GA354" s="51">
        <f t="shared" si="1989"/>
        <v>1986</v>
      </c>
      <c r="GB354" s="118">
        <f t="shared" si="1950"/>
        <v>1.0025345374415768</v>
      </c>
      <c r="GC354" s="118">
        <f t="shared" si="1951"/>
        <v>1.0153322876322035</v>
      </c>
      <c r="GD354" s="118">
        <f t="shared" si="1952"/>
        <v>1.003822524905575</v>
      </c>
      <c r="GE354" s="118">
        <f t="shared" si="1953"/>
        <v>0.97798493509660722</v>
      </c>
      <c r="GF354" s="118">
        <f t="shared" si="1954"/>
        <v>1.0052145288105061</v>
      </c>
      <c r="GH354" s="51">
        <f t="shared" si="1990"/>
        <v>17</v>
      </c>
      <c r="GI354" s="71">
        <f t="shared" si="1986"/>
        <v>1.1409040969678343</v>
      </c>
      <c r="GJ354" s="71">
        <f t="shared" si="1987"/>
        <v>1.1102236102838481</v>
      </c>
      <c r="GK354" s="71">
        <f t="shared" si="1988"/>
        <v>1.0259664827259261</v>
      </c>
    </row>
    <row r="355" spans="1:193" x14ac:dyDescent="0.2">
      <c r="A355" s="75" t="s">
        <v>559</v>
      </c>
      <c r="B355" s="50">
        <f t="shared" si="1958"/>
        <v>1965</v>
      </c>
      <c r="D355" s="79">
        <f>Conversion_Factors!$M27*D192+D274</f>
        <v>2736.3629547192922</v>
      </c>
      <c r="E355" s="79">
        <f>Conversion_Factors!$M27*E192+E274</f>
        <v>3536.2633091946482</v>
      </c>
      <c r="F355" s="79">
        <f>Conversion_Factors!$M27*F192+F274</f>
        <v>2688.4799599959688</v>
      </c>
      <c r="G355" s="79">
        <f>Conversion_Factors!$M27*G192+G274</f>
        <v>1566.4500261766575</v>
      </c>
      <c r="H355" s="79">
        <f t="shared" si="2004"/>
        <v>10527.556250086565</v>
      </c>
      <c r="J355" s="69"/>
      <c r="K355" s="69"/>
      <c r="L355" s="69"/>
      <c r="M355" s="69"/>
      <c r="N355" s="69"/>
      <c r="V355" s="70"/>
      <c r="W355" s="70"/>
      <c r="X355" s="70"/>
      <c r="Y355" s="70"/>
      <c r="Z355" s="70"/>
      <c r="BB355" s="71"/>
      <c r="BC355" s="71"/>
      <c r="BD355" s="71"/>
      <c r="BE355" s="71"/>
      <c r="BF355" s="71"/>
      <c r="BG355" s="71"/>
      <c r="BH355" s="71"/>
      <c r="BI355" s="71"/>
      <c r="BJ355" s="71"/>
      <c r="BK355" s="71"/>
      <c r="BL355" s="71"/>
      <c r="BM355" s="71"/>
      <c r="BN355" s="71"/>
      <c r="BO355" s="71"/>
      <c r="BP355" s="71"/>
      <c r="BQ355" s="71"/>
      <c r="BR355" s="71"/>
      <c r="BS355" s="71"/>
      <c r="BT355" s="71"/>
      <c r="BU355" s="71"/>
      <c r="BV355" s="71"/>
      <c r="CK355" s="73"/>
      <c r="CL355" s="73"/>
      <c r="CM355" s="73"/>
      <c r="CN355" s="73"/>
      <c r="CO355" s="73"/>
      <c r="CP355" s="73"/>
      <c r="CQ355" s="73"/>
      <c r="CR355" s="73"/>
      <c r="CS355" s="73"/>
      <c r="CT355" s="73"/>
      <c r="CU355" s="73"/>
      <c r="CX355" s="53"/>
      <c r="CZ355" s="71">
        <f t="shared" si="2005"/>
        <v>0.25992385029496201</v>
      </c>
      <c r="DA355" s="71">
        <f t="shared" si="2006"/>
        <v>0.33590543001521084</v>
      </c>
      <c r="DB355" s="71">
        <f t="shared" si="2007"/>
        <v>0.25537550179072777</v>
      </c>
      <c r="DC355" s="71">
        <f t="shared" si="2008"/>
        <v>0.14879521789909952</v>
      </c>
      <c r="DE355" s="71">
        <f t="shared" si="1991"/>
        <v>0.25848915414272194</v>
      </c>
      <c r="DF355" s="71">
        <f t="shared" si="1992"/>
        <v>0.33329738531899572</v>
      </c>
      <c r="DG355" s="71">
        <f t="shared" si="1993"/>
        <v>0.25848636277345299</v>
      </c>
      <c r="DH355" s="71">
        <f t="shared" si="1994"/>
        <v>0.14970326178615825</v>
      </c>
      <c r="DI355" s="71">
        <f t="shared" si="1995"/>
        <v>0.99997616402132894</v>
      </c>
      <c r="DJ355" s="71"/>
      <c r="DK355" s="71">
        <f t="shared" si="1996"/>
        <v>0.25849531563155193</v>
      </c>
      <c r="DL355" s="71">
        <f t="shared" si="1997"/>
        <v>0.33330532997773205</v>
      </c>
      <c r="DM355" s="71">
        <f t="shared" si="1998"/>
        <v>0.25849252419574636</v>
      </c>
      <c r="DN355" s="71">
        <f t="shared" si="1999"/>
        <v>0.14970683019496969</v>
      </c>
      <c r="DQ355" s="71"/>
      <c r="DR355" s="71"/>
      <c r="DS355" s="71"/>
      <c r="DT355" s="71"/>
      <c r="DV355" s="71" t="e">
        <f t="shared" si="2000"/>
        <v>#DIV/0!</v>
      </c>
      <c r="DW355" s="71" t="e">
        <f t="shared" si="2001"/>
        <v>#DIV/0!</v>
      </c>
      <c r="DX355" s="71" t="e">
        <f t="shared" si="2002"/>
        <v>#DIV/0!</v>
      </c>
      <c r="DY355" s="71" t="e">
        <f t="shared" si="2003"/>
        <v>#DIV/0!</v>
      </c>
      <c r="DZ355" s="71"/>
      <c r="EB355" s="71" t="e">
        <f t="shared" si="1959"/>
        <v>#DIV/0!</v>
      </c>
      <c r="EC355" s="71" t="e">
        <f t="shared" si="1960"/>
        <v>#DIV/0!</v>
      </c>
      <c r="ED355" s="71" t="e">
        <f t="shared" si="1961"/>
        <v>#DIV/0!</v>
      </c>
      <c r="EE355" s="71" t="e">
        <f t="shared" si="1962"/>
        <v>#DIV/0!</v>
      </c>
      <c r="EG355" s="71" t="e">
        <f t="shared" si="1983"/>
        <v>#DIV/0!</v>
      </c>
      <c r="EH355" s="71" t="e">
        <f t="shared" si="1963"/>
        <v>#DIV/0!</v>
      </c>
      <c r="EI355" s="71" t="e">
        <f t="shared" si="1964"/>
        <v>#DIV/0!</v>
      </c>
      <c r="EJ355" s="71" t="e">
        <f t="shared" si="1965"/>
        <v>#DIV/0!</v>
      </c>
      <c r="EL355" s="71" t="e">
        <f t="shared" si="1984"/>
        <v>#DIV/0!</v>
      </c>
      <c r="EM355" s="71" t="e">
        <f t="shared" si="1966"/>
        <v>#DIV/0!</v>
      </c>
      <c r="EN355" s="71" t="e">
        <f t="shared" si="1967"/>
        <v>#DIV/0!</v>
      </c>
      <c r="EO355" s="71" t="e">
        <f t="shared" si="1968"/>
        <v>#DIV/0!</v>
      </c>
      <c r="EQ355" s="71" t="e">
        <f t="shared" si="1985"/>
        <v>#DIV/0!</v>
      </c>
      <c r="ER355" s="71" t="e">
        <f t="shared" si="1969"/>
        <v>#DIV/0!</v>
      </c>
      <c r="ES355" s="71" t="e">
        <f t="shared" si="1970"/>
        <v>#DIV/0!</v>
      </c>
      <c r="ET355" s="71" t="e">
        <f t="shared" si="1971"/>
        <v>#DIV/0!</v>
      </c>
      <c r="EW355" s="71">
        <f t="shared" si="1972"/>
        <v>1</v>
      </c>
      <c r="EX355" s="71">
        <f t="shared" si="1973"/>
        <v>1</v>
      </c>
      <c r="EY355" s="71">
        <f t="shared" si="1945"/>
        <v>1.2206705441439927</v>
      </c>
      <c r="EZ355" s="71"/>
      <c r="FA355" s="71" t="e">
        <f t="shared" si="1974"/>
        <v>#DIV/0!</v>
      </c>
      <c r="FB355" s="71">
        <f t="shared" si="1975"/>
        <v>1</v>
      </c>
      <c r="FC355" s="71">
        <f t="shared" si="1946"/>
        <v>1.0084013365413833</v>
      </c>
      <c r="FD355" s="71"/>
      <c r="FE355" s="71" t="e">
        <f t="shared" si="1976"/>
        <v>#DIV/0!</v>
      </c>
      <c r="FF355" s="71">
        <f t="shared" si="1977"/>
        <v>1</v>
      </c>
      <c r="FG355" s="71">
        <f t="shared" si="1947"/>
        <v>0.99068131992685571</v>
      </c>
      <c r="FH355" s="71"/>
      <c r="FI355" s="71" t="e">
        <f t="shared" si="1978"/>
        <v>#DIV/0!</v>
      </c>
      <c r="FJ355" s="71">
        <f t="shared" si="1979"/>
        <v>1</v>
      </c>
      <c r="FK355" s="71">
        <f t="shared" si="1948"/>
        <v>0.94830624932878216</v>
      </c>
      <c r="FM355" s="71" t="e">
        <f t="shared" si="1980"/>
        <v>#DIV/0!</v>
      </c>
      <c r="FN355" s="71">
        <f t="shared" si="1981"/>
        <v>1</v>
      </c>
      <c r="FO355" s="71">
        <f t="shared" si="1949"/>
        <v>0.99822533056326124</v>
      </c>
      <c r="GA355" s="51">
        <f t="shared" si="1989"/>
        <v>1987</v>
      </c>
      <c r="GB355" s="118">
        <f t="shared" si="1950"/>
        <v>1.0256104518837119</v>
      </c>
      <c r="GC355" s="118">
        <f t="shared" si="1951"/>
        <v>1.0304201935369028</v>
      </c>
      <c r="GD355" s="118">
        <f t="shared" si="1952"/>
        <v>1.0145759667556282</v>
      </c>
      <c r="GE355" s="118">
        <f t="shared" si="1953"/>
        <v>0.97999959091037536</v>
      </c>
      <c r="GF355" s="118">
        <f t="shared" si="1954"/>
        <v>1.0001945092849907</v>
      </c>
      <c r="GH355" s="51">
        <f t="shared" si="1990"/>
        <v>18</v>
      </c>
      <c r="GI355" s="71">
        <f t="shared" si="1986"/>
        <v>1.1394973844828147</v>
      </c>
      <c r="GJ355" s="71">
        <f t="shared" si="1987"/>
        <v>1.1256423409561618</v>
      </c>
      <c r="GK355" s="71">
        <f t="shared" si="1988"/>
        <v>1.0323869581406997</v>
      </c>
    </row>
    <row r="356" spans="1:193" x14ac:dyDescent="0.2">
      <c r="A356" s="75" t="s">
        <v>559</v>
      </c>
      <c r="B356" s="50">
        <f t="shared" si="1958"/>
        <v>1966</v>
      </c>
      <c r="D356" s="79">
        <f>Conversion_Factors!$M28*D193+D275</f>
        <v>2784.0815600951973</v>
      </c>
      <c r="E356" s="79">
        <f>Conversion_Factors!$M28*E193+E275</f>
        <v>3708.3009118624445</v>
      </c>
      <c r="F356" s="79">
        <f>Conversion_Factors!$M28*F193+F275</f>
        <v>2891.8522453008636</v>
      </c>
      <c r="G356" s="79">
        <f>Conversion_Factors!$M28*G193+G275</f>
        <v>1648.1171838800369</v>
      </c>
      <c r="H356" s="79">
        <f t="shared" si="2004"/>
        <v>11032.351901138543</v>
      </c>
      <c r="J356" s="69"/>
      <c r="K356" s="69"/>
      <c r="L356" s="69"/>
      <c r="M356" s="69"/>
      <c r="N356" s="69"/>
      <c r="V356" s="70"/>
      <c r="W356" s="70"/>
      <c r="X356" s="70"/>
      <c r="Y356" s="70"/>
      <c r="Z356" s="70"/>
      <c r="BB356" s="71"/>
      <c r="BC356" s="71"/>
      <c r="BD356" s="71"/>
      <c r="BE356" s="71"/>
      <c r="BF356" s="71"/>
      <c r="BG356" s="71"/>
      <c r="BH356" s="71"/>
      <c r="BI356" s="71"/>
      <c r="BJ356" s="71"/>
      <c r="BK356" s="71"/>
      <c r="BL356" s="71"/>
      <c r="BM356" s="71"/>
      <c r="BN356" s="71"/>
      <c r="BO356" s="71"/>
      <c r="BP356" s="71"/>
      <c r="BQ356" s="71"/>
      <c r="BR356" s="71"/>
      <c r="BS356" s="71"/>
      <c r="BT356" s="71"/>
      <c r="BU356" s="71"/>
      <c r="BV356" s="71"/>
      <c r="CK356" s="73"/>
      <c r="CL356" s="73"/>
      <c r="CM356" s="73"/>
      <c r="CN356" s="73"/>
      <c r="CO356" s="73"/>
      <c r="CP356" s="73"/>
      <c r="CQ356" s="73"/>
      <c r="CR356" s="73"/>
      <c r="CS356" s="73"/>
      <c r="CT356" s="73"/>
      <c r="CU356" s="73"/>
      <c r="CX356" s="53"/>
      <c r="CZ356" s="71">
        <f t="shared" si="2005"/>
        <v>0.25235612361203591</v>
      </c>
      <c r="DA356" s="71">
        <f t="shared" si="2006"/>
        <v>0.3361296797901947</v>
      </c>
      <c r="DB356" s="71">
        <f t="shared" si="2007"/>
        <v>0.26212472836389705</v>
      </c>
      <c r="DC356" s="71">
        <f t="shared" si="2008"/>
        <v>0.14938946823387228</v>
      </c>
      <c r="DE356" s="71">
        <f t="shared" si="1991"/>
        <v>0.25612135332107949</v>
      </c>
      <c r="DF356" s="71">
        <f t="shared" si="1992"/>
        <v>0.33601754243114712</v>
      </c>
      <c r="DG356" s="71">
        <f t="shared" si="1993"/>
        <v>0.2587354438678372</v>
      </c>
      <c r="DH356" s="71">
        <f t="shared" si="1994"/>
        <v>0.14909214568667159</v>
      </c>
      <c r="DI356" s="71">
        <f t="shared" si="1995"/>
        <v>0.99996648530673549</v>
      </c>
      <c r="DJ356" s="71"/>
      <c r="DK356" s="71">
        <f t="shared" si="1996"/>
        <v>0.25612993743736856</v>
      </c>
      <c r="DL356" s="71">
        <f t="shared" si="1997"/>
        <v>0.33602880433345239</v>
      </c>
      <c r="DM356" s="71">
        <f t="shared" si="1998"/>
        <v>0.25874411559750543</v>
      </c>
      <c r="DN356" s="71">
        <f t="shared" si="1999"/>
        <v>0.14909714263167351</v>
      </c>
      <c r="DQ356" s="71"/>
      <c r="DR356" s="71"/>
      <c r="DS356" s="71"/>
      <c r="DT356" s="71"/>
      <c r="DV356" s="71" t="e">
        <f t="shared" si="2000"/>
        <v>#DIV/0!</v>
      </c>
      <c r="DW356" s="71" t="e">
        <f t="shared" si="2001"/>
        <v>#DIV/0!</v>
      </c>
      <c r="DX356" s="71" t="e">
        <f t="shared" si="2002"/>
        <v>#DIV/0!</v>
      </c>
      <c r="DY356" s="71" t="e">
        <f t="shared" si="2003"/>
        <v>#DIV/0!</v>
      </c>
      <c r="DZ356" s="71"/>
      <c r="EB356" s="71" t="e">
        <f t="shared" si="1959"/>
        <v>#DIV/0!</v>
      </c>
      <c r="EC356" s="71" t="e">
        <f t="shared" si="1960"/>
        <v>#DIV/0!</v>
      </c>
      <c r="ED356" s="71" t="e">
        <f t="shared" si="1961"/>
        <v>#DIV/0!</v>
      </c>
      <c r="EE356" s="71" t="e">
        <f t="shared" si="1962"/>
        <v>#DIV/0!</v>
      </c>
      <c r="EG356" s="71" t="e">
        <f t="shared" si="1983"/>
        <v>#DIV/0!</v>
      </c>
      <c r="EH356" s="71" t="e">
        <f t="shared" si="1963"/>
        <v>#DIV/0!</v>
      </c>
      <c r="EI356" s="71" t="e">
        <f t="shared" si="1964"/>
        <v>#DIV/0!</v>
      </c>
      <c r="EJ356" s="71" t="e">
        <f t="shared" si="1965"/>
        <v>#DIV/0!</v>
      </c>
      <c r="EL356" s="71" t="e">
        <f t="shared" si="1984"/>
        <v>#DIV/0!</v>
      </c>
      <c r="EM356" s="71" t="e">
        <f t="shared" si="1966"/>
        <v>#DIV/0!</v>
      </c>
      <c r="EN356" s="71" t="e">
        <f t="shared" si="1967"/>
        <v>#DIV/0!</v>
      </c>
      <c r="EO356" s="71" t="e">
        <f t="shared" si="1968"/>
        <v>#DIV/0!</v>
      </c>
      <c r="EQ356" s="71" t="e">
        <f t="shared" si="1985"/>
        <v>#DIV/0!</v>
      </c>
      <c r="ER356" s="71" t="e">
        <f t="shared" si="1969"/>
        <v>#DIV/0!</v>
      </c>
      <c r="ES356" s="71" t="e">
        <f t="shared" si="1970"/>
        <v>#DIV/0!</v>
      </c>
      <c r="ET356" s="71" t="e">
        <f t="shared" si="1971"/>
        <v>#DIV/0!</v>
      </c>
      <c r="EW356" s="71">
        <f t="shared" si="1972"/>
        <v>1</v>
      </c>
      <c r="EX356" s="71">
        <f t="shared" si="1973"/>
        <v>1</v>
      </c>
      <c r="EY356" s="71">
        <f t="shared" si="1945"/>
        <v>1.2206705441439927</v>
      </c>
      <c r="EZ356" s="71"/>
      <c r="FA356" s="71" t="e">
        <f t="shared" si="1974"/>
        <v>#DIV/0!</v>
      </c>
      <c r="FB356" s="71">
        <f t="shared" si="1975"/>
        <v>1</v>
      </c>
      <c r="FC356" s="71">
        <f t="shared" si="1946"/>
        <v>1.0084013365413833</v>
      </c>
      <c r="FD356" s="71"/>
      <c r="FE356" s="71" t="e">
        <f t="shared" si="1976"/>
        <v>#DIV/0!</v>
      </c>
      <c r="FF356" s="71">
        <f t="shared" si="1977"/>
        <v>1</v>
      </c>
      <c r="FG356" s="71">
        <f t="shared" si="1947"/>
        <v>0.99068131992685571</v>
      </c>
      <c r="FH356" s="71"/>
      <c r="FI356" s="71" t="e">
        <f t="shared" si="1978"/>
        <v>#DIV/0!</v>
      </c>
      <c r="FJ356" s="71">
        <f t="shared" si="1979"/>
        <v>1</v>
      </c>
      <c r="FK356" s="71">
        <f t="shared" si="1948"/>
        <v>0.94830624932878216</v>
      </c>
      <c r="FM356" s="71" t="e">
        <f t="shared" si="1980"/>
        <v>#DIV/0!</v>
      </c>
      <c r="FN356" s="71">
        <f t="shared" si="1981"/>
        <v>1</v>
      </c>
      <c r="FO356" s="71">
        <f t="shared" si="1949"/>
        <v>0.99822533056326124</v>
      </c>
      <c r="GA356" s="51">
        <f t="shared" si="1989"/>
        <v>1988</v>
      </c>
      <c r="GB356" s="118">
        <f t="shared" si="1950"/>
        <v>1.0825066343882586</v>
      </c>
      <c r="GC356" s="118">
        <f t="shared" si="1951"/>
        <v>1.046831941938078</v>
      </c>
      <c r="GD356" s="118">
        <f t="shared" si="1952"/>
        <v>1.0235830896587319</v>
      </c>
      <c r="GE356" s="118">
        <f t="shared" si="1953"/>
        <v>1.0035983820131043</v>
      </c>
      <c r="GF356" s="118">
        <f t="shared" si="1954"/>
        <v>1.0055400007330664</v>
      </c>
      <c r="GH356" s="51">
        <f t="shared" si="1990"/>
        <v>19</v>
      </c>
      <c r="GI356" s="71">
        <f t="shared" si="1986"/>
        <v>1.161178302055784</v>
      </c>
      <c r="GJ356" s="71">
        <f t="shared" si="1987"/>
        <v>1.1417651279367933</v>
      </c>
      <c r="GK356" s="71">
        <f t="shared" si="1988"/>
        <v>1.0245618619598955</v>
      </c>
    </row>
    <row r="357" spans="1:193" x14ac:dyDescent="0.2">
      <c r="A357" s="75" t="s">
        <v>559</v>
      </c>
      <c r="B357" s="50">
        <f t="shared" si="1958"/>
        <v>1967</v>
      </c>
      <c r="D357" s="79">
        <f>Conversion_Factors!$M29*D194+D276</f>
        <v>2905.6677393600803</v>
      </c>
      <c r="E357" s="79">
        <f>Conversion_Factors!$M29*E194+E276</f>
        <v>3844.110057707514</v>
      </c>
      <c r="F357" s="79">
        <f>Conversion_Factors!$M29*F194+F276</f>
        <v>3019.131661160869</v>
      </c>
      <c r="G357" s="79">
        <f>Conversion_Factors!$M29*G194+G276</f>
        <v>1738.064475650282</v>
      </c>
      <c r="H357" s="79">
        <f t="shared" si="2004"/>
        <v>11506.973933878746</v>
      </c>
      <c r="J357" s="69"/>
      <c r="K357" s="69"/>
      <c r="L357" s="69"/>
      <c r="M357" s="69"/>
      <c r="N357" s="69"/>
      <c r="V357" s="70"/>
      <c r="W357" s="70"/>
      <c r="X357" s="70"/>
      <c r="Y357" s="70"/>
      <c r="Z357" s="70"/>
      <c r="BB357" s="71"/>
      <c r="BC357" s="71"/>
      <c r="BD357" s="71"/>
      <c r="BE357" s="71"/>
      <c r="BF357" s="71"/>
      <c r="BG357" s="71"/>
      <c r="BH357" s="71"/>
      <c r="BI357" s="71"/>
      <c r="BJ357" s="71"/>
      <c r="BK357" s="71"/>
      <c r="BL357" s="71"/>
      <c r="BM357" s="71"/>
      <c r="BN357" s="71"/>
      <c r="BO357" s="71"/>
      <c r="BP357" s="71"/>
      <c r="BQ357" s="600" t="s">
        <v>1473</v>
      </c>
      <c r="BR357" s="264"/>
      <c r="BS357" s="264"/>
      <c r="BT357" s="264"/>
      <c r="BU357" s="264"/>
      <c r="BV357" s="264"/>
      <c r="BW357" s="60"/>
      <c r="BX357" s="60"/>
      <c r="BY357" s="60"/>
      <c r="BZ357" s="60"/>
      <c r="CA357" s="60"/>
      <c r="CB357" s="60"/>
      <c r="CC357" s="60"/>
      <c r="CD357" s="60"/>
      <c r="CE357" s="60"/>
      <c r="CF357" s="60"/>
      <c r="CK357" s="73"/>
      <c r="CL357" s="73"/>
      <c r="CM357" s="73"/>
      <c r="CN357" s="73"/>
      <c r="CO357" s="73"/>
      <c r="CP357" s="73"/>
      <c r="CQ357" s="73"/>
      <c r="CR357" s="73"/>
      <c r="CS357" s="73"/>
      <c r="CT357" s="73"/>
      <c r="CU357" s="73"/>
      <c r="CX357" s="53"/>
      <c r="CZ357" s="71">
        <f t="shared" si="2005"/>
        <v>0.25251362834891244</v>
      </c>
      <c r="DA357" s="71">
        <f t="shared" si="2006"/>
        <v>0.3340678513566207</v>
      </c>
      <c r="DB357" s="71">
        <f t="shared" si="2007"/>
        <v>0.2623740766694504</v>
      </c>
      <c r="DC357" s="71">
        <f t="shared" si="2008"/>
        <v>0.15104444362501646</v>
      </c>
      <c r="DE357" s="71">
        <f t="shared" si="1991"/>
        <v>0.25243486779097662</v>
      </c>
      <c r="DF357" s="71">
        <f t="shared" si="1992"/>
        <v>0.33509770838578301</v>
      </c>
      <c r="DG357" s="71">
        <f t="shared" si="1993"/>
        <v>0.26224938275984544</v>
      </c>
      <c r="DH357" s="71">
        <f t="shared" si="1994"/>
        <v>0.15021543647951924</v>
      </c>
      <c r="DI357" s="71">
        <f t="shared" si="1995"/>
        <v>0.99999739541612431</v>
      </c>
      <c r="DJ357" s="71"/>
      <c r="DK357" s="71">
        <f t="shared" si="1996"/>
        <v>0.25243552528047541</v>
      </c>
      <c r="DL357" s="71">
        <f t="shared" si="1997"/>
        <v>0.33509858117814434</v>
      </c>
      <c r="DM357" s="71">
        <f t="shared" si="1998"/>
        <v>0.26225006581213828</v>
      </c>
      <c r="DN357" s="71">
        <f t="shared" si="1999"/>
        <v>0.15021582772924202</v>
      </c>
      <c r="DQ357" s="71"/>
      <c r="DR357" s="71"/>
      <c r="DS357" s="71"/>
      <c r="DT357" s="71"/>
      <c r="DV357" s="71" t="e">
        <f t="shared" si="2000"/>
        <v>#DIV/0!</v>
      </c>
      <c r="DW357" s="71" t="e">
        <f t="shared" si="2001"/>
        <v>#DIV/0!</v>
      </c>
      <c r="DX357" s="71" t="e">
        <f t="shared" si="2002"/>
        <v>#DIV/0!</v>
      </c>
      <c r="DY357" s="71" t="e">
        <f t="shared" si="2003"/>
        <v>#DIV/0!</v>
      </c>
      <c r="DZ357" s="71"/>
      <c r="EB357" s="71" t="e">
        <f t="shared" si="1959"/>
        <v>#DIV/0!</v>
      </c>
      <c r="EC357" s="71" t="e">
        <f t="shared" si="1960"/>
        <v>#DIV/0!</v>
      </c>
      <c r="ED357" s="71" t="e">
        <f t="shared" si="1961"/>
        <v>#DIV/0!</v>
      </c>
      <c r="EE357" s="71" t="e">
        <f t="shared" si="1962"/>
        <v>#DIV/0!</v>
      </c>
      <c r="EG357" s="71" t="e">
        <f>LN(#REF!/BV356)</f>
        <v>#REF!</v>
      </c>
      <c r="EH357" s="71" t="e">
        <f>LN(#REF!/BW356)</f>
        <v>#REF!</v>
      </c>
      <c r="EI357" s="71" t="e">
        <f>LN(#REF!/BX356)</f>
        <v>#REF!</v>
      </c>
      <c r="EJ357" s="71" t="e">
        <f>LN(#REF!/BY356)</f>
        <v>#REF!</v>
      </c>
      <c r="EL357" s="71" t="e">
        <f>LN(#REF!/CA356)</f>
        <v>#REF!</v>
      </c>
      <c r="EM357" s="71" t="e">
        <f>LN(#REF!/CB356)</f>
        <v>#REF!</v>
      </c>
      <c r="EN357" s="71" t="e">
        <f>LN(#REF!/CC356)</f>
        <v>#REF!</v>
      </c>
      <c r="EO357" s="71" t="e">
        <f>LN(#REF!/CD356)</f>
        <v>#REF!</v>
      </c>
      <c r="EQ357" s="71" t="e">
        <f>LN(#REF!/CF356)</f>
        <v>#REF!</v>
      </c>
      <c r="ER357" s="71" t="e">
        <f t="shared" si="1969"/>
        <v>#DIV/0!</v>
      </c>
      <c r="ES357" s="71" t="e">
        <f t="shared" si="1970"/>
        <v>#DIV/0!</v>
      </c>
      <c r="ET357" s="71" t="e">
        <f t="shared" si="1971"/>
        <v>#DIV/0!</v>
      </c>
      <c r="EW357" s="71">
        <f t="shared" si="1972"/>
        <v>1</v>
      </c>
      <c r="EX357" s="71">
        <f t="shared" si="1973"/>
        <v>1</v>
      </c>
      <c r="EY357" s="71">
        <f t="shared" si="1945"/>
        <v>1.2206705441439927</v>
      </c>
      <c r="EZ357" s="71"/>
      <c r="FA357" s="71" t="e">
        <f t="shared" si="1974"/>
        <v>#DIV/0!</v>
      </c>
      <c r="FB357" s="71">
        <f t="shared" si="1975"/>
        <v>1</v>
      </c>
      <c r="FC357" s="71">
        <f t="shared" si="1946"/>
        <v>1.0084013365413833</v>
      </c>
      <c r="FD357" s="71"/>
      <c r="FE357" s="71" t="e">
        <f t="shared" si="1976"/>
        <v>#REF!</v>
      </c>
      <c r="FF357" s="71">
        <f t="shared" si="1977"/>
        <v>1</v>
      </c>
      <c r="FG357" s="71">
        <f t="shared" si="1947"/>
        <v>0.99068131992685571</v>
      </c>
      <c r="FH357" s="71"/>
      <c r="FI357" s="71" t="e">
        <f t="shared" si="1978"/>
        <v>#REF!</v>
      </c>
      <c r="FJ357" s="71">
        <f t="shared" si="1979"/>
        <v>1</v>
      </c>
      <c r="FK357" s="71">
        <f t="shared" si="1948"/>
        <v>0.94830624932878216</v>
      </c>
      <c r="FM357" s="71" t="e">
        <f t="shared" si="1980"/>
        <v>#REF!</v>
      </c>
      <c r="FN357" s="71">
        <f t="shared" si="1981"/>
        <v>1</v>
      </c>
      <c r="FO357" s="71">
        <f t="shared" si="1949"/>
        <v>0.99822533056326124</v>
      </c>
      <c r="GA357" s="51">
        <f t="shared" si="1989"/>
        <v>1989</v>
      </c>
      <c r="GB357" s="118">
        <f t="shared" si="1950"/>
        <v>1.1045907680999134</v>
      </c>
      <c r="GC357" s="118">
        <f t="shared" si="1951"/>
        <v>1.062159006617134</v>
      </c>
      <c r="GD357" s="118">
        <f t="shared" si="1952"/>
        <v>1.0322210807174708</v>
      </c>
      <c r="GE357" s="118">
        <f t="shared" si="1953"/>
        <v>0.99632618246223603</v>
      </c>
      <c r="GF357" s="118">
        <f t="shared" si="1954"/>
        <v>1.0099655633271296</v>
      </c>
      <c r="GH357" s="51">
        <f t="shared" si="1990"/>
        <v>20</v>
      </c>
      <c r="GI357" s="71">
        <f t="shared" si="1986"/>
        <v>1.2226160876513752</v>
      </c>
      <c r="GJ357" s="71">
        <f t="shared" si="1987"/>
        <v>1.1509791200181272</v>
      </c>
      <c r="GK357" s="71">
        <f t="shared" si="1988"/>
        <v>1.0680957730269405</v>
      </c>
    </row>
    <row r="358" spans="1:193" x14ac:dyDescent="0.2">
      <c r="A358" s="75" t="s">
        <v>559</v>
      </c>
      <c r="B358" s="50">
        <f t="shared" si="1958"/>
        <v>1968</v>
      </c>
      <c r="D358" s="79">
        <f>Conversion_Factors!$M30*D195+D277</f>
        <v>3031.2397431224899</v>
      </c>
      <c r="E358" s="79">
        <f>Conversion_Factors!$M30*E195+E277</f>
        <v>4014.0893139596783</v>
      </c>
      <c r="F358" s="79">
        <f>Conversion_Factors!$M30*F195+F277</f>
        <v>3336.949525445365</v>
      </c>
      <c r="G358" s="79">
        <f>Conversion_Factors!$M30*G195+G277</f>
        <v>1812.4254390262181</v>
      </c>
      <c r="H358" s="79">
        <f t="shared" si="2004"/>
        <v>12194.704021553751</v>
      </c>
      <c r="J358" s="69"/>
      <c r="K358" s="69"/>
      <c r="L358" s="69"/>
      <c r="M358" s="69"/>
      <c r="N358" s="69"/>
      <c r="V358" s="70"/>
      <c r="W358" s="70"/>
      <c r="X358" s="70"/>
      <c r="Y358" s="70"/>
      <c r="Z358" s="70"/>
      <c r="BB358" s="71"/>
      <c r="BC358" s="71"/>
      <c r="BD358" s="71"/>
      <c r="BE358" s="71"/>
      <c r="BF358" s="71"/>
      <c r="BG358" s="71"/>
      <c r="BH358" s="71"/>
      <c r="BI358" s="71"/>
      <c r="BJ358" s="71"/>
      <c r="BK358" s="71"/>
      <c r="BL358" s="71"/>
      <c r="BM358" s="71"/>
      <c r="BN358" s="71"/>
      <c r="BO358" s="71"/>
      <c r="BP358" s="71"/>
      <c r="BQ358" s="71"/>
      <c r="BR358" s="71"/>
      <c r="BS358" s="71"/>
      <c r="BT358" s="71"/>
      <c r="BU358" s="71"/>
      <c r="BV358" s="71"/>
      <c r="CK358" s="73"/>
      <c r="CL358" s="73"/>
      <c r="CM358" s="73"/>
      <c r="CN358" s="73"/>
      <c r="CO358" s="73"/>
      <c r="CP358" s="73"/>
      <c r="CQ358" s="73"/>
      <c r="CR358" s="73"/>
      <c r="CS358" s="73"/>
      <c r="CT358" s="73"/>
      <c r="CU358" s="73"/>
      <c r="CX358" s="53"/>
      <c r="CZ358" s="71">
        <f t="shared" si="2005"/>
        <v>0.24857017749384244</v>
      </c>
      <c r="DA358" s="71">
        <f t="shared" si="2006"/>
        <v>0.32916660436078671</v>
      </c>
      <c r="DB358" s="71">
        <f t="shared" si="2007"/>
        <v>0.2736392387668789</v>
      </c>
      <c r="DC358" s="71">
        <f t="shared" si="2008"/>
        <v>0.148623979378492</v>
      </c>
      <c r="DE358" s="71">
        <f t="shared" si="1991"/>
        <v>0.25053673044613173</v>
      </c>
      <c r="DF358" s="71">
        <f t="shared" si="1992"/>
        <v>0.33161119113675958</v>
      </c>
      <c r="DG358" s="71">
        <f t="shared" si="1993"/>
        <v>0.26796719388883333</v>
      </c>
      <c r="DH358" s="71">
        <f t="shared" si="1994"/>
        <v>0.14983095303970748</v>
      </c>
      <c r="DI358" s="71">
        <f t="shared" si="1995"/>
        <v>0.99994606851143208</v>
      </c>
      <c r="DJ358" s="71"/>
      <c r="DK358" s="71">
        <f t="shared" si="1996"/>
        <v>0.25055024299369744</v>
      </c>
      <c r="DL358" s="71">
        <f t="shared" si="1997"/>
        <v>0.33162907638650152</v>
      </c>
      <c r="DM358" s="71">
        <f t="shared" si="1998"/>
        <v>0.26798164653793999</v>
      </c>
      <c r="DN358" s="71">
        <f t="shared" si="1999"/>
        <v>0.14983903408186108</v>
      </c>
      <c r="DQ358" s="71"/>
      <c r="DR358" s="71"/>
      <c r="DS358" s="71"/>
      <c r="DT358" s="71"/>
      <c r="DV358" s="71" t="e">
        <f t="shared" si="2000"/>
        <v>#DIV/0!</v>
      </c>
      <c r="DW358" s="71" t="e">
        <f t="shared" si="2001"/>
        <v>#DIV/0!</v>
      </c>
      <c r="DX358" s="71" t="e">
        <f t="shared" si="2002"/>
        <v>#DIV/0!</v>
      </c>
      <c r="DY358" s="71" t="e">
        <f t="shared" si="2003"/>
        <v>#DIV/0!</v>
      </c>
      <c r="DZ358" s="71"/>
      <c r="EB358" s="71" t="e">
        <f t="shared" si="1959"/>
        <v>#DIV/0!</v>
      </c>
      <c r="EC358" s="71" t="e">
        <f t="shared" si="1960"/>
        <v>#DIV/0!</v>
      </c>
      <c r="ED358" s="71" t="e">
        <f t="shared" si="1961"/>
        <v>#DIV/0!</v>
      </c>
      <c r="EE358" s="71" t="e">
        <f t="shared" si="1962"/>
        <v>#DIV/0!</v>
      </c>
      <c r="EG358" s="71" t="e">
        <f>LN(BV358/#REF!)</f>
        <v>#REF!</v>
      </c>
      <c r="EH358" s="71" t="e">
        <f>LN(BW358/#REF!)</f>
        <v>#REF!</v>
      </c>
      <c r="EI358" s="71" t="e">
        <f>LN(BX358/#REF!)</f>
        <v>#REF!</v>
      </c>
      <c r="EJ358" s="71" t="e">
        <f>LN(BY358/#REF!)</f>
        <v>#REF!</v>
      </c>
      <c r="EL358" s="71" t="e">
        <f>LN(CA358/#REF!)</f>
        <v>#REF!</v>
      </c>
      <c r="EM358" s="71" t="e">
        <f>LN(CB358/#REF!)</f>
        <v>#REF!</v>
      </c>
      <c r="EN358" s="71" t="e">
        <f>LN(CC358/#REF!)</f>
        <v>#REF!</v>
      </c>
      <c r="EO358" s="71" t="e">
        <f>LN(CD358/#REF!)</f>
        <v>#REF!</v>
      </c>
      <c r="EQ358" s="71" t="e">
        <f>LN(CF358/#REF!)</f>
        <v>#REF!</v>
      </c>
      <c r="ER358" s="71" t="e">
        <f t="shared" si="1969"/>
        <v>#DIV/0!</v>
      </c>
      <c r="ES358" s="71" t="e">
        <f t="shared" si="1970"/>
        <v>#DIV/0!</v>
      </c>
      <c r="ET358" s="71" t="e">
        <f t="shared" si="1971"/>
        <v>#DIV/0!</v>
      </c>
      <c r="EW358" s="71">
        <f t="shared" si="1972"/>
        <v>1</v>
      </c>
      <c r="EX358" s="71">
        <f t="shared" si="1973"/>
        <v>1</v>
      </c>
      <c r="EY358" s="71">
        <f t="shared" si="1945"/>
        <v>1.2206705441439927</v>
      </c>
      <c r="EZ358" s="71"/>
      <c r="FA358" s="71" t="e">
        <f t="shared" si="1974"/>
        <v>#DIV/0!</v>
      </c>
      <c r="FB358" s="71">
        <f t="shared" si="1975"/>
        <v>1</v>
      </c>
      <c r="FC358" s="71">
        <f t="shared" si="1946"/>
        <v>1.0084013365413833</v>
      </c>
      <c r="FD358" s="71"/>
      <c r="FE358" s="71" t="e">
        <f t="shared" si="1976"/>
        <v>#REF!</v>
      </c>
      <c r="FF358" s="71">
        <f t="shared" si="1977"/>
        <v>1</v>
      </c>
      <c r="FG358" s="71">
        <f t="shared" si="1947"/>
        <v>0.99068131992685571</v>
      </c>
      <c r="FH358" s="71"/>
      <c r="FI358" s="71" t="e">
        <f t="shared" si="1978"/>
        <v>#REF!</v>
      </c>
      <c r="FJ358" s="71">
        <f t="shared" si="1979"/>
        <v>1</v>
      </c>
      <c r="FK358" s="71">
        <f t="shared" si="1948"/>
        <v>0.94830624932878216</v>
      </c>
      <c r="FM358" s="71" t="e">
        <f t="shared" si="1980"/>
        <v>#REF!</v>
      </c>
      <c r="FN358" s="71">
        <f t="shared" si="1981"/>
        <v>1</v>
      </c>
      <c r="FO358" s="71">
        <f t="shared" si="1949"/>
        <v>0.99822533056326124</v>
      </c>
      <c r="GA358" s="51">
        <f t="shared" si="1989"/>
        <v>1990</v>
      </c>
      <c r="GB358" s="118">
        <f t="shared" si="1950"/>
        <v>1.0544518048377645</v>
      </c>
      <c r="GC358" s="118">
        <f t="shared" si="1951"/>
        <v>1.0686544308877428</v>
      </c>
      <c r="GD358" s="118">
        <f t="shared" si="1952"/>
        <v>1.0415342265838081</v>
      </c>
      <c r="GE358" s="118">
        <f t="shared" si="1953"/>
        <v>0.94838546976631355</v>
      </c>
      <c r="GF358" s="118">
        <f t="shared" si="1954"/>
        <v>0.99672269312677608</v>
      </c>
      <c r="GH358" s="51">
        <f t="shared" si="1990"/>
        <v>21</v>
      </c>
      <c r="GI358" s="71">
        <f t="shared" si="1986"/>
        <v>1.1907086913943239</v>
      </c>
      <c r="GJ358" s="71">
        <f t="shared" si="1987"/>
        <v>1.1604197696334086</v>
      </c>
      <c r="GK358" s="71">
        <f t="shared" si="1988"/>
        <v>1.0500968920178335</v>
      </c>
    </row>
    <row r="359" spans="1:193" x14ac:dyDescent="0.2">
      <c r="A359" s="75" t="s">
        <v>559</v>
      </c>
      <c r="B359" s="50">
        <f t="shared" si="1958"/>
        <v>1969</v>
      </c>
      <c r="D359" s="79">
        <f>Conversion_Factors!$M31*D196+D278</f>
        <v>3157.731969905888</v>
      </c>
      <c r="E359" s="79">
        <f>Conversion_Factors!$M31*E196+E278</f>
        <v>4257.4200644622797</v>
      </c>
      <c r="F359" s="79">
        <f>Conversion_Factors!$M31*F196+F278</f>
        <v>3627.3892564097928</v>
      </c>
      <c r="G359" s="79">
        <f>Conversion_Factors!$M31*G196+G278</f>
        <v>1967.6402011649</v>
      </c>
      <c r="H359" s="79">
        <f t="shared" si="2004"/>
        <v>13010.181491942862</v>
      </c>
      <c r="J359" s="69"/>
      <c r="K359" s="69"/>
      <c r="L359" s="69"/>
      <c r="M359" s="69"/>
      <c r="N359" s="69"/>
      <c r="V359" s="70"/>
      <c r="W359" s="70"/>
      <c r="X359" s="70"/>
      <c r="Y359" s="70"/>
      <c r="Z359" s="70"/>
      <c r="BB359" s="71"/>
      <c r="BC359" s="71"/>
      <c r="BD359" s="71"/>
      <c r="BE359" s="71"/>
      <c r="BF359" s="71"/>
      <c r="BG359" s="71"/>
      <c r="BH359" s="71"/>
      <c r="BI359" s="71"/>
      <c r="BJ359" s="71"/>
      <c r="BK359" s="71"/>
      <c r="BL359" s="71"/>
      <c r="BM359" s="71"/>
      <c r="BN359" s="71"/>
      <c r="BO359" s="71"/>
      <c r="BP359" s="71"/>
      <c r="BQ359" s="71"/>
      <c r="BR359" s="71"/>
      <c r="BS359" s="71"/>
      <c r="BT359" s="71"/>
      <c r="BU359" s="71"/>
      <c r="BV359" s="71"/>
      <c r="CK359" s="73"/>
      <c r="CL359" s="73"/>
      <c r="CM359" s="73"/>
      <c r="CN359" s="73"/>
      <c r="CO359" s="73"/>
      <c r="CP359" s="73"/>
      <c r="CQ359" s="73"/>
      <c r="CR359" s="73"/>
      <c r="CS359" s="73"/>
      <c r="CT359" s="73"/>
      <c r="CU359" s="73"/>
      <c r="CX359" s="53"/>
      <c r="CZ359" s="71">
        <f t="shared" si="2005"/>
        <v>0.24271236891364315</v>
      </c>
      <c r="DA359" s="71">
        <f t="shared" si="2006"/>
        <v>0.32723756137444188</v>
      </c>
      <c r="DB359" s="71">
        <f t="shared" si="2007"/>
        <v>0.2788115798888906</v>
      </c>
      <c r="DC359" s="71">
        <f t="shared" si="2008"/>
        <v>0.15123848982302432</v>
      </c>
      <c r="DE359" s="71">
        <f t="shared" si="1991"/>
        <v>0.2456296318300164</v>
      </c>
      <c r="DF359" s="71">
        <f t="shared" si="1992"/>
        <v>0.32820113801899725</v>
      </c>
      <c r="DG359" s="71">
        <f t="shared" si="1993"/>
        <v>0.2762173381001955</v>
      </c>
      <c r="DH359" s="71">
        <f t="shared" si="1994"/>
        <v>0.14992743519038995</v>
      </c>
      <c r="DI359" s="71">
        <f t="shared" si="1995"/>
        <v>0.99997554313959924</v>
      </c>
      <c r="DJ359" s="71"/>
      <c r="DK359" s="71">
        <f t="shared" si="1996"/>
        <v>0.24563563930655638</v>
      </c>
      <c r="DL359" s="71">
        <f t="shared" si="1997"/>
        <v>0.32820916498472752</v>
      </c>
      <c r="DM359" s="71">
        <f t="shared" si="1998"/>
        <v>0.27622409367429379</v>
      </c>
      <c r="DN359" s="71">
        <f t="shared" si="1999"/>
        <v>0.14993110203442214</v>
      </c>
      <c r="DQ359" s="71"/>
      <c r="DR359" s="71"/>
      <c r="DS359" s="71"/>
      <c r="DT359" s="71"/>
      <c r="DV359" s="71" t="e">
        <f t="shared" si="2000"/>
        <v>#DIV/0!</v>
      </c>
      <c r="DW359" s="71" t="e">
        <f t="shared" si="2001"/>
        <v>#DIV/0!</v>
      </c>
      <c r="DX359" s="71" t="e">
        <f t="shared" si="2002"/>
        <v>#DIV/0!</v>
      </c>
      <c r="DY359" s="71" t="e">
        <f t="shared" si="2003"/>
        <v>#DIV/0!</v>
      </c>
      <c r="DZ359" s="71"/>
      <c r="EB359" s="71" t="e">
        <f t="shared" si="1959"/>
        <v>#DIV/0!</v>
      </c>
      <c r="EC359" s="71" t="e">
        <f t="shared" si="1960"/>
        <v>#DIV/0!</v>
      </c>
      <c r="ED359" s="71" t="e">
        <f t="shared" si="1961"/>
        <v>#DIV/0!</v>
      </c>
      <c r="EE359" s="71" t="e">
        <f t="shared" si="1962"/>
        <v>#DIV/0!</v>
      </c>
      <c r="EG359" s="71" t="e">
        <f t="shared" si="1983"/>
        <v>#DIV/0!</v>
      </c>
      <c r="EH359" s="71" t="e">
        <f t="shared" si="1963"/>
        <v>#DIV/0!</v>
      </c>
      <c r="EI359" s="71" t="e">
        <f t="shared" si="1964"/>
        <v>#DIV/0!</v>
      </c>
      <c r="EJ359" s="71" t="e">
        <f t="shared" si="1965"/>
        <v>#DIV/0!</v>
      </c>
      <c r="EL359" s="71" t="e">
        <f t="shared" si="1984"/>
        <v>#DIV/0!</v>
      </c>
      <c r="EM359" s="71" t="e">
        <f t="shared" si="1966"/>
        <v>#DIV/0!</v>
      </c>
      <c r="EN359" s="71" t="e">
        <f t="shared" si="1967"/>
        <v>#DIV/0!</v>
      </c>
      <c r="EO359" s="71" t="e">
        <f t="shared" si="1968"/>
        <v>#DIV/0!</v>
      </c>
      <c r="EQ359" s="71" t="e">
        <f t="shared" si="1985"/>
        <v>#DIV/0!</v>
      </c>
      <c r="ER359" s="71" t="e">
        <f t="shared" si="1969"/>
        <v>#DIV/0!</v>
      </c>
      <c r="ES359" s="71" t="e">
        <f t="shared" si="1970"/>
        <v>#DIV/0!</v>
      </c>
      <c r="ET359" s="71" t="e">
        <f t="shared" si="1971"/>
        <v>#DIV/0!</v>
      </c>
      <c r="EW359" s="71">
        <f t="shared" si="1972"/>
        <v>1</v>
      </c>
      <c r="EX359" s="71">
        <f t="shared" si="1973"/>
        <v>1</v>
      </c>
      <c r="EY359" s="71">
        <f t="shared" si="1945"/>
        <v>1.2206705441439927</v>
      </c>
      <c r="EZ359" s="71"/>
      <c r="FA359" s="71" t="e">
        <f t="shared" si="1974"/>
        <v>#DIV/0!</v>
      </c>
      <c r="FB359" s="71">
        <f t="shared" si="1975"/>
        <v>1</v>
      </c>
      <c r="FC359" s="71">
        <f t="shared" si="1946"/>
        <v>1.0084013365413833</v>
      </c>
      <c r="FD359" s="71"/>
      <c r="FE359" s="71" t="e">
        <f t="shared" si="1976"/>
        <v>#DIV/0!</v>
      </c>
      <c r="FF359" s="71">
        <f t="shared" si="1977"/>
        <v>1</v>
      </c>
      <c r="FG359" s="71">
        <f t="shared" si="1947"/>
        <v>0.99068131992685571</v>
      </c>
      <c r="FH359" s="71"/>
      <c r="FI359" s="71" t="e">
        <f t="shared" si="1978"/>
        <v>#DIV/0!</v>
      </c>
      <c r="FJ359" s="71">
        <f t="shared" si="1979"/>
        <v>1</v>
      </c>
      <c r="FK359" s="71">
        <f t="shared" si="1948"/>
        <v>0.94830624932878216</v>
      </c>
      <c r="FM359" s="71" t="e">
        <f t="shared" si="1980"/>
        <v>#DIV/0!</v>
      </c>
      <c r="FN359" s="71">
        <f t="shared" si="1981"/>
        <v>1</v>
      </c>
      <c r="FO359" s="71">
        <f t="shared" si="1949"/>
        <v>0.99822533056326124</v>
      </c>
      <c r="GA359" s="51">
        <f t="shared" si="1989"/>
        <v>1991</v>
      </c>
      <c r="GB359" s="118">
        <f t="shared" si="1950"/>
        <v>1.0876577591338725</v>
      </c>
      <c r="GC359" s="118">
        <f t="shared" si="1951"/>
        <v>1.0735396146784146</v>
      </c>
      <c r="GD359" s="118">
        <f t="shared" si="1952"/>
        <v>1.0487486235902379</v>
      </c>
      <c r="GE359" s="118">
        <f t="shared" si="1953"/>
        <v>0.97025461927244294</v>
      </c>
      <c r="GF359" s="118">
        <f t="shared" si="1954"/>
        <v>0.99254856894561039</v>
      </c>
      <c r="GH359" s="51">
        <f t="shared" si="1990"/>
        <v>22</v>
      </c>
      <c r="GI359" s="71">
        <f t="shared" si="1986"/>
        <v>1.1899048258515015</v>
      </c>
      <c r="GJ359" s="71">
        <f t="shared" si="1987"/>
        <v>1.1742351772347317</v>
      </c>
      <c r="GK359" s="71">
        <f t="shared" si="1988"/>
        <v>1.0564667593848192</v>
      </c>
    </row>
    <row r="360" spans="1:193" x14ac:dyDescent="0.2">
      <c r="A360" s="75" t="s">
        <v>559</v>
      </c>
      <c r="B360" s="50">
        <f t="shared" si="1958"/>
        <v>1970</v>
      </c>
      <c r="D360" s="79">
        <f>Conversion_Factors!$M32*D197+D279</f>
        <v>3279.7691378938771</v>
      </c>
      <c r="E360" s="79">
        <f>Conversion_Factors!$M32*E197+E279</f>
        <v>4372.9205594362593</v>
      </c>
      <c r="F360" s="79">
        <f>Conversion_Factors!$M32*F197+F279</f>
        <v>3844.7088815564389</v>
      </c>
      <c r="G360" s="79">
        <f>Conversion_Factors!$M32*G197+G279</f>
        <v>2012.0394003323117</v>
      </c>
      <c r="H360" s="79">
        <f t="shared" si="2004"/>
        <v>13509.437979218888</v>
      </c>
      <c r="J360" s="81">
        <f t="shared" ref="J360:M379" si="2009">J36</f>
        <v>15481</v>
      </c>
      <c r="K360" s="81">
        <f t="shared" si="2009"/>
        <v>17536</v>
      </c>
      <c r="L360" s="81">
        <f t="shared" si="2009"/>
        <v>19257</v>
      </c>
      <c r="M360" s="81">
        <f t="shared" si="2009"/>
        <v>11169</v>
      </c>
      <c r="N360" s="81">
        <f>SUM(J360:M360)</f>
        <v>63443</v>
      </c>
      <c r="P360" s="85">
        <f t="shared" ref="P360:T369" si="2010">P36</f>
        <v>24.168395702874459</v>
      </c>
      <c r="Q360" s="85">
        <f t="shared" si="2010"/>
        <v>25.732072492652321</v>
      </c>
      <c r="R360" s="85">
        <f t="shared" si="2010"/>
        <v>27.259041887492781</v>
      </c>
      <c r="S360" s="85">
        <f t="shared" si="2010"/>
        <v>15.090738428634269</v>
      </c>
      <c r="T360" s="85">
        <f t="shared" si="2010"/>
        <v>92.250248511653837</v>
      </c>
      <c r="V360" s="84">
        <f>D360/J360*1000</f>
        <v>211.85770543852962</v>
      </c>
      <c r="W360" s="84">
        <f>E360/K360*1000</f>
        <v>249.36818883646552</v>
      </c>
      <c r="X360" s="84">
        <f>F360/L360*1000</f>
        <v>199.65253578212798</v>
      </c>
      <c r="Y360" s="84">
        <f>G360/M360*1000</f>
        <v>180.14499062873236</v>
      </c>
      <c r="Z360" s="84">
        <f>H360/N360*1000</f>
        <v>212.93819616378306</v>
      </c>
      <c r="AC360" s="84">
        <f>D360/P360</f>
        <v>135.70487583103412</v>
      </c>
      <c r="AD360" s="84">
        <f>E360/Q360</f>
        <v>169.94047256337115</v>
      </c>
      <c r="AE360" s="84">
        <f>F360/R360</f>
        <v>141.04343422724992</v>
      </c>
      <c r="AF360" s="84">
        <f>G360/S360</f>
        <v>133.3294198854127</v>
      </c>
      <c r="AG360" s="84">
        <f>H360/T360</f>
        <v>146.44337762962516</v>
      </c>
      <c r="AI360" s="74">
        <f>AC360/AO360</f>
        <v>134.41728689083183</v>
      </c>
      <c r="AJ360" s="74">
        <f>AD360/AP360</f>
        <v>168.3069335097486</v>
      </c>
      <c r="AK360" s="74">
        <f>AE360/AQ360</f>
        <v>137.63197944606452</v>
      </c>
      <c r="AL360" s="74">
        <f>AF360/AR360</f>
        <v>132.3735675432105</v>
      </c>
      <c r="AM360" s="74">
        <f>(D360/AO360+E360/AP360+F360/AQ360+G360/AR360)/T360</f>
        <v>144.48597573943698</v>
      </c>
      <c r="AO360" s="118">
        <f t="shared" ref="AO360:AR379" si="2011">AO36</f>
        <v>1.0095790427703544</v>
      </c>
      <c r="AP360" s="118">
        <f t="shared" si="2011"/>
        <v>1.0097057145511354</v>
      </c>
      <c r="AQ360" s="118">
        <f t="shared" si="2011"/>
        <v>1.0247867886149402</v>
      </c>
      <c r="AR360" s="118">
        <f t="shared" si="2011"/>
        <v>1.0072208701475858</v>
      </c>
      <c r="AS360" s="118">
        <f>AG360/AM360</f>
        <v>1.0135473486625313</v>
      </c>
      <c r="AU360" s="51">
        <f>P360/J360*1000000</f>
        <v>1561.1650218251054</v>
      </c>
      <c r="AV360" s="51">
        <f>Q360/K360*1000000</f>
        <v>1467.3855207944982</v>
      </c>
      <c r="AW360" s="51">
        <f>R360/L360*1000000</f>
        <v>1415.5393824319874</v>
      </c>
      <c r="AX360" s="51">
        <f>S360/M360*1000000</f>
        <v>1351.1270864566452</v>
      </c>
      <c r="AY360" s="51">
        <f>T360/N360*1000000</f>
        <v>1454.0650428203874</v>
      </c>
      <c r="BB360" s="71">
        <f>AI360/AI$87</f>
        <v>1.267211211885044</v>
      </c>
      <c r="BC360" s="71">
        <f>AJ360/AJ$87</f>
        <v>1.3039251168075205</v>
      </c>
      <c r="BD360" s="71">
        <f>AK360/AK$87</f>
        <v>1.0987291132600727</v>
      </c>
      <c r="BE360" s="71">
        <f>AL360/AL$87</f>
        <v>1.1863833927416101</v>
      </c>
      <c r="BF360" s="71"/>
      <c r="BG360" s="71"/>
      <c r="BH360" s="71"/>
      <c r="BI360" s="71"/>
      <c r="BJ360" s="71"/>
      <c r="BK360" s="71"/>
      <c r="BL360" s="71"/>
      <c r="BM360" s="71"/>
      <c r="BN360" s="71"/>
      <c r="BO360" s="71"/>
      <c r="BP360" s="71"/>
      <c r="BQ360" s="147">
        <v>1.258453799760052</v>
      </c>
      <c r="BR360" s="147">
        <v>1.3122559830571057</v>
      </c>
      <c r="BS360" s="147">
        <v>1.1225655855024543</v>
      </c>
      <c r="BT360" s="147">
        <v>1.2058124063265854</v>
      </c>
      <c r="BU360" s="72"/>
      <c r="BV360" s="147">
        <v>1.0070230334008821</v>
      </c>
      <c r="BW360" s="147">
        <v>0.99367703049963596</v>
      </c>
      <c r="BX360" s="147">
        <v>0.97847478636608898</v>
      </c>
      <c r="BY360" s="147">
        <v>0.98370930817468105</v>
      </c>
      <c r="CA360" s="147">
        <v>0.94356400948234664</v>
      </c>
      <c r="CB360" s="147">
        <v>0.93602147603006192</v>
      </c>
      <c r="CC360" s="147">
        <v>0.9560764322649431</v>
      </c>
      <c r="CD360" s="147">
        <v>0.97024600512003734</v>
      </c>
      <c r="CF360" s="147">
        <v>1.0098834355386828</v>
      </c>
      <c r="CG360" s="147">
        <v>0.99438403040045409</v>
      </c>
      <c r="CH360" s="147">
        <v>1.017223052252946</v>
      </c>
      <c r="CI360" s="147">
        <v>0.95963298509124717</v>
      </c>
      <c r="CK360" s="73">
        <f>N360/N$87</f>
        <v>0.73053845009682616</v>
      </c>
      <c r="CL360" s="73">
        <f t="shared" ref="CL360:CL403" si="2012">Z360/Z$410</f>
        <v>1.1543647332104374</v>
      </c>
      <c r="CM360" s="73">
        <f>FC360</f>
        <v>1.0084013365413833</v>
      </c>
      <c r="CN360" s="73">
        <f>FG360</f>
        <v>0.99068131992685571</v>
      </c>
      <c r="CO360" s="73">
        <f>FK360</f>
        <v>0.94830624932878216</v>
      </c>
      <c r="CP360" s="73">
        <f>FO360</f>
        <v>0.99822533056326124</v>
      </c>
      <c r="CQ360" s="73">
        <f>EY360</f>
        <v>1.2206705441439927</v>
      </c>
      <c r="CR360" s="73">
        <f>CK360*CM360*CN360*CO360*CP360*CQ360</f>
        <v>0.8433078230459895</v>
      </c>
      <c r="CS360" s="73">
        <f>CK360*CL360</f>
        <v>0.84330782304598917</v>
      </c>
      <c r="CT360" s="73"/>
      <c r="CU360" s="73">
        <f>CM360*CN360*CO360*CP360</f>
        <v>0.94568082989169511</v>
      </c>
      <c r="CV360" s="118">
        <f>CU360/CO360</f>
        <v>0.99723146458336076</v>
      </c>
      <c r="CX360" s="53"/>
      <c r="CZ360" s="71">
        <f t="shared" si="2005"/>
        <v>0.24277613494647482</v>
      </c>
      <c r="DA360" s="71">
        <f t="shared" si="2006"/>
        <v>0.32369374404493917</v>
      </c>
      <c r="DB360" s="71">
        <f t="shared" si="2007"/>
        <v>0.28459428789492386</v>
      </c>
      <c r="DC360" s="71">
        <f t="shared" si="2008"/>
        <v>0.14893583311366201</v>
      </c>
      <c r="DE360" s="71">
        <f t="shared" si="1991"/>
        <v>0.24274425053416321</v>
      </c>
      <c r="DF360" s="71">
        <f t="shared" si="1992"/>
        <v>0.32546243712702616</v>
      </c>
      <c r="DG360" s="71">
        <f t="shared" si="1993"/>
        <v>0.28169304148181923</v>
      </c>
      <c r="DH360" s="71">
        <f t="shared" si="1994"/>
        <v>0.15008421745063838</v>
      </c>
      <c r="DI360" s="71">
        <f t="shared" si="1995"/>
        <v>0.99998394659364698</v>
      </c>
      <c r="DJ360" s="71"/>
      <c r="DK360" s="71">
        <f t="shared" si="1996"/>
        <v>0.24274814746881596</v>
      </c>
      <c r="DL360" s="71">
        <f t="shared" si="1997"/>
        <v>0.32546766199165889</v>
      </c>
      <c r="DM360" s="71">
        <f t="shared" si="1998"/>
        <v>0.28169756368727777</v>
      </c>
      <c r="DN360" s="71">
        <f t="shared" si="1999"/>
        <v>0.15008662685224738</v>
      </c>
      <c r="DQ360" s="71" t="e">
        <f t="shared" ref="DQ360:DQ396" si="2013">LN(BQ360/BQ359)</f>
        <v>#DIV/0!</v>
      </c>
      <c r="DR360" s="71" t="e">
        <f t="shared" ref="DR360:DR396" si="2014">LN(BR360/BR359)</f>
        <v>#DIV/0!</v>
      </c>
      <c r="DS360" s="71" t="e">
        <f t="shared" ref="DS360:DS396" si="2015">LN(BS360/BS359)</f>
        <v>#DIV/0!</v>
      </c>
      <c r="DT360" s="71" t="e">
        <f t="shared" ref="DT360:DT396" si="2016">LN(BT360/BT359)</f>
        <v>#DIV/0!</v>
      </c>
      <c r="DV360" s="71">
        <f t="shared" si="2000"/>
        <v>0.24401431205964408</v>
      </c>
      <c r="DW360" s="71">
        <f t="shared" si="2001"/>
        <v>0.27640559242154372</v>
      </c>
      <c r="DX360" s="71">
        <f t="shared" si="2002"/>
        <v>0.30353230458837066</v>
      </c>
      <c r="DY360" s="71">
        <f t="shared" si="2003"/>
        <v>0.17604779093044151</v>
      </c>
      <c r="DZ360" s="71"/>
      <c r="EB360" s="71" t="e">
        <f t="shared" si="1959"/>
        <v>#DIV/0!</v>
      </c>
      <c r="EC360" s="71" t="e">
        <f t="shared" si="1960"/>
        <v>#DIV/0!</v>
      </c>
      <c r="ED360" s="71" t="e">
        <f t="shared" si="1961"/>
        <v>#DIV/0!</v>
      </c>
      <c r="EE360" s="71" t="e">
        <f t="shared" si="1962"/>
        <v>#DIV/0!</v>
      </c>
      <c r="EG360" s="71" t="e">
        <f t="shared" si="1983"/>
        <v>#DIV/0!</v>
      </c>
      <c r="EH360" s="71" t="e">
        <f t="shared" si="1963"/>
        <v>#DIV/0!</v>
      </c>
      <c r="EI360" s="71" t="e">
        <f t="shared" si="1964"/>
        <v>#DIV/0!</v>
      </c>
      <c r="EJ360" s="71" t="e">
        <f t="shared" si="1965"/>
        <v>#DIV/0!</v>
      </c>
      <c r="EL360" s="71" t="e">
        <f t="shared" si="1984"/>
        <v>#DIV/0!</v>
      </c>
      <c r="EM360" s="71" t="e">
        <f t="shared" si="1966"/>
        <v>#DIV/0!</v>
      </c>
      <c r="EN360" s="71" t="e">
        <f t="shared" si="1967"/>
        <v>#DIV/0!</v>
      </c>
      <c r="EO360" s="71" t="e">
        <f t="shared" si="1968"/>
        <v>#DIV/0!</v>
      </c>
      <c r="EQ360" s="71" t="e">
        <f t="shared" si="1985"/>
        <v>#DIV/0!</v>
      </c>
      <c r="ER360" s="71" t="e">
        <f t="shared" si="1969"/>
        <v>#DIV/0!</v>
      </c>
      <c r="ES360" s="71" t="e">
        <f t="shared" si="1970"/>
        <v>#DIV/0!</v>
      </c>
      <c r="ET360" s="71" t="e">
        <f t="shared" si="1971"/>
        <v>#DIV/0!</v>
      </c>
      <c r="EW360" s="71" t="e">
        <f t="shared" si="1972"/>
        <v>#DIV/0!</v>
      </c>
      <c r="EX360" s="71">
        <f t="shared" si="1973"/>
        <v>1</v>
      </c>
      <c r="EY360" s="71">
        <f t="shared" si="1945"/>
        <v>1.2206705441439927</v>
      </c>
      <c r="EZ360" s="71"/>
      <c r="FA360" s="71" t="e">
        <f t="shared" si="1974"/>
        <v>#DIV/0!</v>
      </c>
      <c r="FB360" s="71">
        <f t="shared" si="1975"/>
        <v>1</v>
      </c>
      <c r="FC360" s="71">
        <f t="shared" si="1946"/>
        <v>1.0084013365413833</v>
      </c>
      <c r="FD360" s="71"/>
      <c r="FE360" s="71" t="e">
        <f t="shared" si="1976"/>
        <v>#DIV/0!</v>
      </c>
      <c r="FF360" s="71">
        <f t="shared" si="1977"/>
        <v>1</v>
      </c>
      <c r="FG360" s="71">
        <f t="shared" si="1947"/>
        <v>0.99068131992685571</v>
      </c>
      <c r="FH360" s="71"/>
      <c r="FI360" s="71" t="e">
        <f t="shared" si="1978"/>
        <v>#DIV/0!</v>
      </c>
      <c r="FJ360" s="71">
        <f t="shared" si="1979"/>
        <v>1</v>
      </c>
      <c r="FK360" s="71">
        <f t="shared" si="1948"/>
        <v>0.94830624932878216</v>
      </c>
      <c r="FM360" s="71" t="e">
        <f t="shared" si="1980"/>
        <v>#DIV/0!</v>
      </c>
      <c r="FN360" s="71">
        <f t="shared" si="1981"/>
        <v>1</v>
      </c>
      <c r="FO360" s="71">
        <f t="shared" si="1949"/>
        <v>0.99822533056326124</v>
      </c>
      <c r="GA360" s="51">
        <f t="shared" si="1989"/>
        <v>1992</v>
      </c>
      <c r="GB360" s="118">
        <f t="shared" si="1950"/>
        <v>1.0865779896002719</v>
      </c>
      <c r="GC360" s="118">
        <f t="shared" si="1951"/>
        <v>1.0913569952766278</v>
      </c>
      <c r="GD360" s="118">
        <f t="shared" si="1952"/>
        <v>1.057720282060961</v>
      </c>
      <c r="GE360" s="118">
        <f t="shared" si="1953"/>
        <v>0.95789951974569487</v>
      </c>
      <c r="GF360" s="118">
        <f t="shared" si="1954"/>
        <v>0.98027583104418303</v>
      </c>
      <c r="GH360" s="51">
        <f t="shared" si="1990"/>
        <v>23</v>
      </c>
      <c r="GI360" s="71">
        <f t="shared" si="1986"/>
        <v>1.2225157576174948</v>
      </c>
      <c r="GJ360" s="71">
        <f t="shared" si="1987"/>
        <v>1.1889631553905928</v>
      </c>
      <c r="GK360" s="71">
        <f t="shared" si="1988"/>
        <v>1.0709243575693486</v>
      </c>
    </row>
    <row r="361" spans="1:193" x14ac:dyDescent="0.2">
      <c r="A361" s="75" t="s">
        <v>559</v>
      </c>
      <c r="B361" s="50">
        <f t="shared" si="1958"/>
        <v>1971</v>
      </c>
      <c r="D361" s="79">
        <f>Conversion_Factors!$M33*D198+D280</f>
        <v>3351.2479575281791</v>
      </c>
      <c r="E361" s="79">
        <f>Conversion_Factors!$M33*E198+E280</f>
        <v>4473.2992791987308</v>
      </c>
      <c r="F361" s="79">
        <f>Conversion_Factors!$M33*F198+F280</f>
        <v>3957.1664505589351</v>
      </c>
      <c r="G361" s="79">
        <f>Conversion_Factors!$M33*G198+G280</f>
        <v>2207.0669140744112</v>
      </c>
      <c r="H361" s="79">
        <f t="shared" si="2004"/>
        <v>13988.780601360257</v>
      </c>
      <c r="J361" s="81">
        <f t="shared" si="2009"/>
        <v>15682.3</v>
      </c>
      <c r="K361" s="81">
        <f t="shared" si="2009"/>
        <v>17897.5</v>
      </c>
      <c r="L361" s="81">
        <f t="shared" si="2009"/>
        <v>20021.399999999998</v>
      </c>
      <c r="M361" s="81">
        <f t="shared" si="2009"/>
        <v>11610</v>
      </c>
      <c r="N361" s="81">
        <f t="shared" ref="N361:N374" si="2017">SUM(J361:M361)</f>
        <v>65211.199999999997</v>
      </c>
      <c r="P361" s="85">
        <f t="shared" si="2010"/>
        <v>24.588335555814719</v>
      </c>
      <c r="Q361" s="85">
        <f t="shared" si="2010"/>
        <v>26.339520998215846</v>
      </c>
      <c r="R361" s="85">
        <f t="shared" si="2010"/>
        <v>28.371423111374895</v>
      </c>
      <c r="S361" s="85">
        <f t="shared" si="2010"/>
        <v>15.650550698675277</v>
      </c>
      <c r="T361" s="85">
        <f t="shared" si="2010"/>
        <v>94.949830364080739</v>
      </c>
      <c r="V361" s="84">
        <f t="shared" ref="V361:V374" si="2018">D361/J361*1000</f>
        <v>213.69620256774701</v>
      </c>
      <c r="W361" s="84">
        <f t="shared" ref="W361:W374" si="2019">E361/K361*1000</f>
        <v>249.93989547136363</v>
      </c>
      <c r="X361" s="84">
        <f t="shared" ref="X361:X374" si="2020">F361/L361*1000</f>
        <v>197.64684040870947</v>
      </c>
      <c r="Y361" s="84">
        <f t="shared" ref="Y361:Y374" si="2021">G361/M361*1000</f>
        <v>190.10050939486749</v>
      </c>
      <c r="Z361" s="84">
        <f t="shared" ref="Z361:Z374" si="2022">H361/N361*1000</f>
        <v>214.51500051157251</v>
      </c>
      <c r="AC361" s="84">
        <f t="shared" ref="AC361:AC374" si="2023">D361/P361</f>
        <v>136.2942176350634</v>
      </c>
      <c r="AD361" s="84">
        <f t="shared" ref="AD361:AD374" si="2024">E361/Q361</f>
        <v>169.83221826629793</v>
      </c>
      <c r="AE361" s="84">
        <f t="shared" ref="AE361:AE374" si="2025">F361/R361</f>
        <v>139.47719277332962</v>
      </c>
      <c r="AF361" s="84">
        <f t="shared" ref="AF361:AF374" si="2026">G361/S361</f>
        <v>141.0216775478211</v>
      </c>
      <c r="AG361" s="84">
        <f t="shared" ref="AG361:AG374" si="2027">H361/T361</f>
        <v>147.32812631387463</v>
      </c>
      <c r="AI361" s="74">
        <f t="shared" ref="AI361:AI374" si="2028">AC361/AO361</f>
        <v>136.28019816722892</v>
      </c>
      <c r="AJ361" s="74">
        <f t="shared" ref="AJ361:AJ374" si="2029">AD361/AP361</f>
        <v>171.01875268955311</v>
      </c>
      <c r="AK361" s="74">
        <f t="shared" ref="AK361:AK374" si="2030">AE361/AQ361</f>
        <v>143.10712645253781</v>
      </c>
      <c r="AL361" s="74">
        <f t="shared" ref="AL361:AL374" si="2031">AF361/AR361</f>
        <v>135.56820742983521</v>
      </c>
      <c r="AM361" s="74">
        <f t="shared" ref="AM361:AM374" si="2032">(D361/AO361+E361/AP361+F361/AQ361+G361/AR361)/T361</f>
        <v>147.83939217401007</v>
      </c>
      <c r="AO361" s="118">
        <f t="shared" si="2011"/>
        <v>1.000102872376347</v>
      </c>
      <c r="AP361" s="118">
        <f t="shared" si="2011"/>
        <v>0.99306196306197436</v>
      </c>
      <c r="AQ361" s="118">
        <f t="shared" si="2011"/>
        <v>0.97463485034470254</v>
      </c>
      <c r="AR361" s="118">
        <f t="shared" si="2011"/>
        <v>1.0402267627593171</v>
      </c>
      <c r="AS361" s="118">
        <f t="shared" ref="AS361:AS374" si="2033">AG361/AM361</f>
        <v>0.9965417480915123</v>
      </c>
      <c r="AU361" s="51">
        <f t="shared" ref="AU361:AU400" si="2034">P361/J361*1000000</f>
        <v>1567.9036592728567</v>
      </c>
      <c r="AV361" s="51">
        <f t="shared" ref="AV361:AV400" si="2035">Q361/K361*1000000</f>
        <v>1471.6871629119066</v>
      </c>
      <c r="AW361" s="51">
        <f t="shared" ref="AW361:AW400" si="2036">R361/L361*1000000</f>
        <v>1417.0549068184491</v>
      </c>
      <c r="AX361" s="51">
        <f t="shared" ref="AX361:AX400" si="2037">S361/M361*1000000</f>
        <v>1348.0233159927025</v>
      </c>
      <c r="AY361" s="51">
        <f t="shared" ref="AY361:AY400" si="2038">T361/N361*1000000</f>
        <v>1456.0356252312602</v>
      </c>
      <c r="BB361" s="71">
        <f t="shared" ref="BB361:BB374" si="2039">AI361/AI$87</f>
        <v>1.2847737003923052</v>
      </c>
      <c r="BC361" s="71">
        <f t="shared" ref="BC361:BC374" si="2040">AJ361/AJ$87</f>
        <v>1.3249344066035507</v>
      </c>
      <c r="BD361" s="71">
        <f t="shared" ref="BD361:BD374" si="2041">AK361/AK$87</f>
        <v>1.1424377298156341</v>
      </c>
      <c r="BE361" s="71">
        <f t="shared" ref="BE361:BE374" si="2042">AL361/AL$87</f>
        <v>1.2150149978091724</v>
      </c>
      <c r="BF361" s="71"/>
      <c r="BG361" s="71"/>
      <c r="BH361" s="71"/>
      <c r="BI361" s="71"/>
      <c r="BJ361" s="71"/>
      <c r="BK361" s="71"/>
      <c r="BL361" s="71"/>
      <c r="BM361" s="71"/>
      <c r="BN361" s="71"/>
      <c r="BO361" s="71"/>
      <c r="BP361" s="71"/>
      <c r="BQ361" s="147">
        <v>1.2763927682708553</v>
      </c>
      <c r="BR361" s="147">
        <v>1.3326507136467824</v>
      </c>
      <c r="BS361" s="147">
        <v>1.1649170573764043</v>
      </c>
      <c r="BT361" s="147">
        <v>1.229686281315296</v>
      </c>
      <c r="BU361" s="72"/>
      <c r="BV361" s="147">
        <v>1.0065955775378113</v>
      </c>
      <c r="BW361" s="147">
        <v>0.9942682446067459</v>
      </c>
      <c r="BX361" s="147">
        <v>0.98096657147672672</v>
      </c>
      <c r="BY361" s="147">
        <v>0.98713477135080385</v>
      </c>
      <c r="CA361" s="147">
        <v>0.94763682413022721</v>
      </c>
      <c r="CB361" s="147">
        <v>0.93876542392039519</v>
      </c>
      <c r="CC361" s="147">
        <v>0.95710004006166105</v>
      </c>
      <c r="CD361" s="147">
        <v>0.96801718377255952</v>
      </c>
      <c r="CF361" s="147">
        <v>1.0004388665046928</v>
      </c>
      <c r="CG361" s="147">
        <v>0.97796048884081366</v>
      </c>
      <c r="CH361" s="147">
        <v>0.96689356058890918</v>
      </c>
      <c r="CI361" s="147">
        <v>0.99183814159476691</v>
      </c>
      <c r="CK361" s="73">
        <f t="shared" ref="CK361:CK374" si="2043">N361/N$87</f>
        <v>0.75089905863458772</v>
      </c>
      <c r="CL361" s="73">
        <f t="shared" si="2012"/>
        <v>1.1629127878246552</v>
      </c>
      <c r="CM361" s="73">
        <f t="shared" ref="CM361:CM374" si="2044">FC361</f>
        <v>1.0075694453067905</v>
      </c>
      <c r="CN361" s="73">
        <f t="shared" ref="CN361:CN374" si="2045">FG361</f>
        <v>0.99201331891231026</v>
      </c>
      <c r="CO361" s="73">
        <f t="shared" ref="CO361:CO374" si="2046">FK361</f>
        <v>0.95013980776474516</v>
      </c>
      <c r="CP361" s="73">
        <f t="shared" ref="CP361:CP374" si="2047">FO361</f>
        <v>0.98143607764412633</v>
      </c>
      <c r="CQ361" s="73">
        <f t="shared" ref="CQ361:CQ374" si="2048">EY361</f>
        <v>1.2476854814943374</v>
      </c>
      <c r="CR361" s="73">
        <f t="shared" ref="CR361:CR374" si="2049">CK361*CM361*CN361*CO361*CP361*CQ361</f>
        <v>0.87323011765165826</v>
      </c>
      <c r="CS361" s="73">
        <f t="shared" ref="CS361:CS374" si="2050">CK361*CL361</f>
        <v>0.8732301176516577</v>
      </c>
      <c r="CT361" s="73"/>
      <c r="CU361" s="73">
        <f t="shared" ref="CU361:CU374" si="2051">CM361*CN361*CO361*CP361</f>
        <v>0.93205603902022627</v>
      </c>
      <c r="CV361" s="118">
        <f t="shared" ref="CV361:CV400" si="2052">CU361/CO361</f>
        <v>0.98096725492739645</v>
      </c>
      <c r="CX361" s="53"/>
      <c r="CZ361" s="71">
        <f t="shared" si="2005"/>
        <v>0.23956683952869393</v>
      </c>
      <c r="DA361" s="71">
        <f t="shared" si="2006"/>
        <v>0.31977764228883188</v>
      </c>
      <c r="DB361" s="71">
        <f t="shared" si="2007"/>
        <v>0.28288144358873879</v>
      </c>
      <c r="DC361" s="71">
        <f t="shared" si="2008"/>
        <v>0.15777407459373535</v>
      </c>
      <c r="DE361" s="71">
        <f t="shared" si="1991"/>
        <v>0.24116792832507541</v>
      </c>
      <c r="DF361" s="71">
        <f t="shared" si="1992"/>
        <v>0.32173172096113711</v>
      </c>
      <c r="DG361" s="71">
        <f t="shared" si="1993"/>
        <v>0.28373700407715535</v>
      </c>
      <c r="DH361" s="71">
        <f t="shared" si="1994"/>
        <v>0.15331249689613338</v>
      </c>
      <c r="DI361" s="71">
        <f t="shared" si="1995"/>
        <v>0.99994915025950115</v>
      </c>
      <c r="DJ361" s="71"/>
      <c r="DK361" s="71">
        <f t="shared" si="1996"/>
        <v>0.24118019227526608</v>
      </c>
      <c r="DL361" s="71">
        <f t="shared" si="1997"/>
        <v>0.321748081767601</v>
      </c>
      <c r="DM361" s="71">
        <f t="shared" si="1998"/>
        <v>0.2837514327638776</v>
      </c>
      <c r="DN361" s="71">
        <f t="shared" si="1999"/>
        <v>0.15332029319325546</v>
      </c>
      <c r="DQ361" s="71">
        <f>LN(BQ361/BQ360)</f>
        <v>1.415412532342529E-2</v>
      </c>
      <c r="DR361" s="71">
        <f>LN(BR361/BR360)</f>
        <v>1.5422196060127839E-2</v>
      </c>
      <c r="DS361" s="71">
        <f>LN(BS361/BS360)</f>
        <v>3.7033122106124798E-2</v>
      </c>
      <c r="DT361" s="71">
        <f>LN(BT361/BT360)</f>
        <v>1.960554511467159E-2</v>
      </c>
      <c r="DV361" s="71">
        <f t="shared" si="2000"/>
        <v>0.24048476335353436</v>
      </c>
      <c r="DW361" s="71">
        <f t="shared" si="2001"/>
        <v>0.27445438820325346</v>
      </c>
      <c r="DX361" s="71">
        <f t="shared" si="2002"/>
        <v>0.30702394680668349</v>
      </c>
      <c r="DY361" s="71">
        <f t="shared" si="2003"/>
        <v>0.17803690163652872</v>
      </c>
      <c r="DZ361" s="71"/>
      <c r="EB361" s="71">
        <f t="shared" si="1959"/>
        <v>-1.457014605564908E-2</v>
      </c>
      <c r="EC361" s="71">
        <f t="shared" si="1960"/>
        <v>-7.0842408134555732E-3</v>
      </c>
      <c r="ED361" s="71">
        <f t="shared" si="1961"/>
        <v>1.1437702178206662E-2</v>
      </c>
      <c r="EE361" s="71">
        <f t="shared" si="1962"/>
        <v>1.1235343815056803E-2</v>
      </c>
      <c r="EG361" s="71">
        <f t="shared" si="1983"/>
        <v>-4.2456487754892691E-4</v>
      </c>
      <c r="EH361" s="71">
        <f t="shared" si="1963"/>
        <v>5.9479919487081677E-4</v>
      </c>
      <c r="EI361" s="71">
        <f t="shared" si="1964"/>
        <v>2.5433641521158635E-3</v>
      </c>
      <c r="EJ361" s="71">
        <f t="shared" si="1965"/>
        <v>3.4761416806375236E-3</v>
      </c>
      <c r="EL361" s="71">
        <f t="shared" si="1984"/>
        <v>4.3071268496078429E-3</v>
      </c>
      <c r="EM361" s="71">
        <f t="shared" si="1966"/>
        <v>2.9272125271574425E-3</v>
      </c>
      <c r="EN361" s="71">
        <f t="shared" si="1967"/>
        <v>1.0700611357037616E-3</v>
      </c>
      <c r="EO361" s="71">
        <f t="shared" si="1968"/>
        <v>-2.2998139185947536E-3</v>
      </c>
      <c r="EQ361" s="71">
        <f t="shared" si="1985"/>
        <v>-9.396143604185633E-3</v>
      </c>
      <c r="ER361" s="71">
        <f t="shared" si="1969"/>
        <v>-1.6654211274166573E-2</v>
      </c>
      <c r="ES361" s="71">
        <f t="shared" si="1970"/>
        <v>-5.0743278134705666E-2</v>
      </c>
      <c r="ET361" s="71">
        <f t="shared" si="1971"/>
        <v>3.3009026090036163E-2</v>
      </c>
      <c r="EW361" s="71">
        <f t="shared" si="1972"/>
        <v>1.0221312273651111</v>
      </c>
      <c r="EX361" s="71">
        <f t="shared" si="1973"/>
        <v>1.0221312273651111</v>
      </c>
      <c r="EY361" s="71">
        <f t="shared" si="1945"/>
        <v>1.2476854814943374</v>
      </c>
      <c r="EZ361" s="71"/>
      <c r="FA361" s="71">
        <f t="shared" si="1974"/>
        <v>0.99917503953589948</v>
      </c>
      <c r="FB361" s="71">
        <f t="shared" si="1975"/>
        <v>0.99917503953589948</v>
      </c>
      <c r="FC361" s="71">
        <f t="shared" si="1946"/>
        <v>1.0075694453067905</v>
      </c>
      <c r="FD361" s="71"/>
      <c r="FE361" s="71">
        <f t="shared" si="1976"/>
        <v>1.0013445282137277</v>
      </c>
      <c r="FF361" s="71">
        <f t="shared" si="1977"/>
        <v>1.0013445282137277</v>
      </c>
      <c r="FG361" s="71">
        <f t="shared" si="1947"/>
        <v>0.99201331891231026</v>
      </c>
      <c r="FH361" s="71"/>
      <c r="FI361" s="71">
        <f t="shared" si="1978"/>
        <v>1.0019335087554899</v>
      </c>
      <c r="FJ361" s="71">
        <f t="shared" si="1979"/>
        <v>1.0019335087554899</v>
      </c>
      <c r="FK361" s="71">
        <f t="shared" si="1948"/>
        <v>0.95013980776474516</v>
      </c>
      <c r="FM361" s="71">
        <f t="shared" si="1980"/>
        <v>0.9831808987358982</v>
      </c>
      <c r="FN361" s="71">
        <f t="shared" si="1981"/>
        <v>0.9831808987358982</v>
      </c>
      <c r="FO361" s="71">
        <f t="shared" si="1949"/>
        <v>0.98143607764412633</v>
      </c>
      <c r="GA361" s="51">
        <f t="shared" si="1989"/>
        <v>1993</v>
      </c>
      <c r="GB361" s="118">
        <f t="shared" si="1950"/>
        <v>1.1409040969678335</v>
      </c>
      <c r="GC361" s="118">
        <f t="shared" si="1951"/>
        <v>1.1102236102838481</v>
      </c>
      <c r="GD361" s="118">
        <f t="shared" si="1952"/>
        <v>1.0663394717748265</v>
      </c>
      <c r="GE361" s="118">
        <f t="shared" si="1953"/>
        <v>0.99994210917519222</v>
      </c>
      <c r="GF361" s="118">
        <f t="shared" si="1954"/>
        <v>0.96213870899695453</v>
      </c>
      <c r="GH361" s="51">
        <f t="shared" si="1990"/>
        <v>24</v>
      </c>
      <c r="GI361" s="71">
        <f t="shared" si="1986"/>
        <v>1.2783986525190416</v>
      </c>
      <c r="GJ361" s="71">
        <f t="shared" si="1987"/>
        <v>1.2027913116809139</v>
      </c>
      <c r="GK361" s="71">
        <f t="shared" si="1988"/>
        <v>1.0864321793136009</v>
      </c>
    </row>
    <row r="362" spans="1:193" x14ac:dyDescent="0.2">
      <c r="A362" s="75" t="s">
        <v>559</v>
      </c>
      <c r="B362" s="50">
        <f t="shared" si="1958"/>
        <v>1972</v>
      </c>
      <c r="D362" s="79">
        <f>Conversion_Factors!$M34*D199+D281</f>
        <v>3489.6755766151746</v>
      </c>
      <c r="E362" s="79">
        <f>Conversion_Factors!$M34*E199+E281</f>
        <v>4682.1142212638188</v>
      </c>
      <c r="F362" s="79">
        <f>Conversion_Factors!$M34*F199+F281</f>
        <v>4170.8227562676684</v>
      </c>
      <c r="G362" s="79">
        <f>Conversion_Factors!$M34*G199+G281</f>
        <v>2310.5082393213193</v>
      </c>
      <c r="H362" s="79">
        <f t="shared" si="2004"/>
        <v>14653.120793467981</v>
      </c>
      <c r="J362" s="81">
        <f t="shared" si="2009"/>
        <v>15917.15</v>
      </c>
      <c r="K362" s="81">
        <f t="shared" si="2009"/>
        <v>18319.25</v>
      </c>
      <c r="L362" s="81">
        <f t="shared" si="2009"/>
        <v>20913.199999999997</v>
      </c>
      <c r="M362" s="81">
        <f t="shared" si="2009"/>
        <v>12124.5</v>
      </c>
      <c r="N362" s="81">
        <f t="shared" si="2017"/>
        <v>67274.100000000006</v>
      </c>
      <c r="P362" s="85">
        <f t="shared" si="2010"/>
        <v>25.07420158277921</v>
      </c>
      <c r="Q362" s="85">
        <f t="shared" si="2010"/>
        <v>27.0390999425864</v>
      </c>
      <c r="R362" s="85">
        <f t="shared" si="2010"/>
        <v>29.665099917240919</v>
      </c>
      <c r="S362" s="85">
        <f t="shared" si="2010"/>
        <v>16.301431618658551</v>
      </c>
      <c r="T362" s="85">
        <f t="shared" si="2010"/>
        <v>98.079833061265091</v>
      </c>
      <c r="V362" s="84">
        <f t="shared" si="2018"/>
        <v>219.23997553677478</v>
      </c>
      <c r="W362" s="84">
        <f t="shared" si="2019"/>
        <v>255.58438370914848</v>
      </c>
      <c r="X362" s="84">
        <f t="shared" si="2020"/>
        <v>199.43493852053578</v>
      </c>
      <c r="Y362" s="84">
        <f t="shared" si="2021"/>
        <v>190.56523892295098</v>
      </c>
      <c r="Z362" s="84">
        <f t="shared" si="2022"/>
        <v>217.8122158968753</v>
      </c>
      <c r="AC362" s="84">
        <f t="shared" si="2023"/>
        <v>139.17394598166825</v>
      </c>
      <c r="AD362" s="84">
        <f t="shared" si="2024"/>
        <v>173.16087559148079</v>
      </c>
      <c r="AE362" s="84">
        <f t="shared" si="2025"/>
        <v>140.59695628544463</v>
      </c>
      <c r="AF362" s="84">
        <f t="shared" si="2026"/>
        <v>141.73652310860362</v>
      </c>
      <c r="AG362" s="84">
        <f t="shared" si="2027"/>
        <v>149.39993611444035</v>
      </c>
      <c r="AI362" s="74">
        <f t="shared" si="2028"/>
        <v>137.88992965326406</v>
      </c>
      <c r="AJ362" s="74">
        <f t="shared" si="2029"/>
        <v>169.78220007114348</v>
      </c>
      <c r="AK362" s="74">
        <f t="shared" si="2030"/>
        <v>142.51204961938649</v>
      </c>
      <c r="AL362" s="74">
        <f t="shared" si="2031"/>
        <v>140.12184405211354</v>
      </c>
      <c r="AM362" s="74">
        <f t="shared" si="2032"/>
        <v>148.45109503732462</v>
      </c>
      <c r="AO362" s="118">
        <f t="shared" si="2011"/>
        <v>1.0093118934184169</v>
      </c>
      <c r="AP362" s="118">
        <f t="shared" si="2011"/>
        <v>1.0199000573612638</v>
      </c>
      <c r="AQ362" s="118">
        <f t="shared" si="2011"/>
        <v>0.98656188484372664</v>
      </c>
      <c r="AR362" s="118">
        <f t="shared" si="2011"/>
        <v>1.0115233928543614</v>
      </c>
      <c r="AS362" s="118">
        <f t="shared" si="2033"/>
        <v>1.0063916071274326</v>
      </c>
      <c r="AU362" s="51">
        <f t="shared" si="2034"/>
        <v>1575.2946716453141</v>
      </c>
      <c r="AV362" s="51">
        <f t="shared" si="2035"/>
        <v>1475.9938284911445</v>
      </c>
      <c r="AW362" s="51">
        <f t="shared" si="2036"/>
        <v>1418.486884706354</v>
      </c>
      <c r="AX362" s="51">
        <f t="shared" si="2037"/>
        <v>1344.5034119888285</v>
      </c>
      <c r="AY362" s="51">
        <f t="shared" si="2038"/>
        <v>1457.9137151038078</v>
      </c>
      <c r="BB362" s="71">
        <f t="shared" si="2039"/>
        <v>1.2999493510426923</v>
      </c>
      <c r="BC362" s="71">
        <f t="shared" si="2040"/>
        <v>1.3153544565457889</v>
      </c>
      <c r="BD362" s="71">
        <f t="shared" si="2041"/>
        <v>1.1376871751564519</v>
      </c>
      <c r="BE362" s="71">
        <f t="shared" si="2042"/>
        <v>1.2558264601389728</v>
      </c>
      <c r="BF362" s="71"/>
      <c r="BG362" s="71"/>
      <c r="BH362" s="71"/>
      <c r="BI362" s="71"/>
      <c r="BJ362" s="71"/>
      <c r="BK362" s="71"/>
      <c r="BL362" s="71"/>
      <c r="BM362" s="71"/>
      <c r="BN362" s="71"/>
      <c r="BO362" s="71"/>
      <c r="BP362" s="71"/>
      <c r="BQ362" s="147">
        <v>1.2919128346975035</v>
      </c>
      <c r="BR362" s="147">
        <v>1.3217991810104066</v>
      </c>
      <c r="BS362" s="147">
        <v>1.1566211846298875</v>
      </c>
      <c r="BT362" s="147">
        <v>1.2671797117044858</v>
      </c>
      <c r="BU362" s="72"/>
      <c r="BV362" s="147">
        <v>1.0061156533950888</v>
      </c>
      <c r="BW362" s="147">
        <v>0.99492850375196173</v>
      </c>
      <c r="BX362" s="147">
        <v>0.98364343059862824</v>
      </c>
      <c r="BY362" s="147">
        <v>0.99081620134102777</v>
      </c>
      <c r="CA362" s="147">
        <v>0.95210393245688996</v>
      </c>
      <c r="CB362" s="147">
        <v>0.94151257619573148</v>
      </c>
      <c r="CC362" s="147">
        <v>0.95806721930594196</v>
      </c>
      <c r="CD362" s="147">
        <v>0.96548953642361834</v>
      </c>
      <c r="CF362" s="147">
        <v>1.0097858939070035</v>
      </c>
      <c r="CG362" s="147">
        <v>1.0046471428221238</v>
      </c>
      <c r="CH362" s="147">
        <v>0.97897536484788994</v>
      </c>
      <c r="CI362" s="147">
        <v>0.96377614213488061</v>
      </c>
      <c r="CK362" s="73">
        <f t="shared" si="2043"/>
        <v>0.77465310192864301</v>
      </c>
      <c r="CL362" s="73">
        <f t="shared" si="2012"/>
        <v>1.1807874069731374</v>
      </c>
      <c r="CM362" s="73">
        <f t="shared" si="2044"/>
        <v>1.0066195386752987</v>
      </c>
      <c r="CN362" s="73">
        <f t="shared" si="2045"/>
        <v>0.99346141727249815</v>
      </c>
      <c r="CO362" s="73">
        <f t="shared" si="2046"/>
        <v>0.95197686165490469</v>
      </c>
      <c r="CP362" s="73">
        <f t="shared" si="2047"/>
        <v>0.99112518436736408</v>
      </c>
      <c r="CQ362" s="73">
        <f t="shared" si="2048"/>
        <v>1.2514123806666144</v>
      </c>
      <c r="CR362" s="73">
        <f t="shared" si="2049"/>
        <v>0.91470062753002057</v>
      </c>
      <c r="CS362" s="73">
        <f t="shared" si="2050"/>
        <v>0.91470062753001991</v>
      </c>
      <c r="CT362" s="73"/>
      <c r="CU362" s="73">
        <f t="shared" si="2051"/>
        <v>0.94356378857634848</v>
      </c>
      <c r="CV362" s="118">
        <f t="shared" si="2052"/>
        <v>0.99116252356813483</v>
      </c>
      <c r="CX362" s="53"/>
      <c r="CZ362" s="71">
        <f t="shared" si="2005"/>
        <v>0.23815237899156544</v>
      </c>
      <c r="DA362" s="71">
        <f t="shared" si="2006"/>
        <v>0.31953017294111136</v>
      </c>
      <c r="DB362" s="71">
        <f t="shared" si="2007"/>
        <v>0.28463716467327044</v>
      </c>
      <c r="DC362" s="71">
        <f t="shared" si="2008"/>
        <v>0.15768028339405282</v>
      </c>
      <c r="DE362" s="71">
        <f t="shared" si="1991"/>
        <v>0.23885891125482409</v>
      </c>
      <c r="DF362" s="71">
        <f t="shared" si="1992"/>
        <v>0.31965389164951241</v>
      </c>
      <c r="DG362" s="71">
        <f t="shared" si="1993"/>
        <v>0.28375839885543447</v>
      </c>
      <c r="DH362" s="71">
        <f t="shared" si="1994"/>
        <v>0.15772717434620873</v>
      </c>
      <c r="DI362" s="71">
        <f t="shared" si="1995"/>
        <v>0.99999837610597964</v>
      </c>
      <c r="DJ362" s="71"/>
      <c r="DK362" s="71">
        <f t="shared" si="1996"/>
        <v>0.23885929913701165</v>
      </c>
      <c r="DL362" s="71">
        <f t="shared" si="1997"/>
        <v>0.3196544107343986</v>
      </c>
      <c r="DM362" s="71">
        <f t="shared" si="1998"/>
        <v>0.28375885964974989</v>
      </c>
      <c r="DN362" s="71">
        <f t="shared" si="1999"/>
        <v>0.15772743047883994</v>
      </c>
      <c r="DQ362" s="71">
        <f t="shared" ref="DQ362:DQ374" si="2053">LN(BQ362/BQ361)</f>
        <v>1.2085987997448085E-2</v>
      </c>
      <c r="DR362" s="71">
        <f t="shared" ref="DR362:DR374" si="2054">LN(BR362/BR361)</f>
        <v>-8.1761521358870645E-3</v>
      </c>
      <c r="DS362" s="71">
        <f t="shared" ref="DS362:DS374" si="2055">LN(BS362/BS361)</f>
        <v>-7.1469062261798793E-3</v>
      </c>
      <c r="DT362" s="71">
        <f t="shared" ref="DT362:DT374" si="2056">LN(BT362/BT361)</f>
        <v>3.0034650604814622E-2</v>
      </c>
      <c r="DV362" s="71">
        <f t="shared" si="2000"/>
        <v>0.23660145583515793</v>
      </c>
      <c r="DW362" s="71">
        <f t="shared" si="2001"/>
        <v>0.27230761912831236</v>
      </c>
      <c r="DX362" s="71">
        <f t="shared" si="2002"/>
        <v>0.310865548554347</v>
      </c>
      <c r="DY362" s="71">
        <f t="shared" si="2003"/>
        <v>0.18022537648218256</v>
      </c>
      <c r="DZ362" s="71"/>
      <c r="EB362" s="71">
        <f t="shared" si="1959"/>
        <v>-1.6279628824708077E-2</v>
      </c>
      <c r="EC362" s="71">
        <f t="shared" si="1960"/>
        <v>-7.8527040205646024E-3</v>
      </c>
      <c r="ED362" s="71">
        <f t="shared" si="1961"/>
        <v>1.2434751768378008E-2</v>
      </c>
      <c r="EE362" s="71">
        <f t="shared" si="1962"/>
        <v>1.221731787437267E-2</v>
      </c>
      <c r="EG362" s="71">
        <f t="shared" ref="EG362:EG374" si="2057">LN(BV362/BV361)</f>
        <v>-4.7689320200761668E-4</v>
      </c>
      <c r="EH362" s="71">
        <f t="shared" ref="EH362:EH374" si="2058">LN(BW362/BW361)</f>
        <v>6.6384501182013627E-4</v>
      </c>
      <c r="EI362" s="71">
        <f t="shared" ref="EI362:EI374" si="2059">LN(BX362/BX361)</f>
        <v>2.7250810854246477E-3</v>
      </c>
      <c r="EJ362" s="71">
        <f t="shared" ref="EJ362:EJ374" si="2060">LN(BY362/BY361)</f>
        <v>3.7224726923172258E-3</v>
      </c>
      <c r="EL362" s="71">
        <f t="shared" ref="EL362:EL374" si="2061">LN(CA362/CA361)</f>
        <v>4.7028696356773737E-3</v>
      </c>
      <c r="EM362" s="71">
        <f t="shared" ref="EM362:EM374" si="2062">LN(CB362/CB361)</f>
        <v>2.9220724061881959E-3</v>
      </c>
      <c r="EN362" s="71">
        <f t="shared" ref="EN362:EN374" si="2063">LN(CC362/CC361)</f>
        <v>1.0100207402480134E-3</v>
      </c>
      <c r="EO362" s="71">
        <f t="shared" ref="EO362:EO374" si="2064">LN(CD362/CD361)</f>
        <v>-2.6145746093926476E-3</v>
      </c>
      <c r="EQ362" s="71">
        <f t="shared" ref="EQ362:EQ374" si="2065">LN(CF362/CF361)</f>
        <v>9.299551919266626E-3</v>
      </c>
      <c r="ER362" s="71">
        <f t="shared" ref="ER362:ER374" si="2066">LN(CG362/CG361)</f>
        <v>2.6922387912576715E-2</v>
      </c>
      <c r="ES362" s="71">
        <f t="shared" ref="ES362:ES374" si="2067">LN(CH362/CH361)</f>
        <v>1.2418061011329234E-2</v>
      </c>
      <c r="ET362" s="71">
        <f t="shared" ref="ET362:ET374" si="2068">LN(CI362/CI361)</f>
        <v>-2.870088031583895E-2</v>
      </c>
      <c r="EW362" s="71">
        <f t="shared" si="1972"/>
        <v>1.0029870502042018</v>
      </c>
      <c r="EX362" s="71">
        <f t="shared" si="1973"/>
        <v>1.0251843846565329</v>
      </c>
      <c r="EY362" s="71">
        <f t="shared" si="1945"/>
        <v>1.2514123806666144</v>
      </c>
      <c r="EZ362" s="71"/>
      <c r="FA362" s="71">
        <f t="shared" si="1974"/>
        <v>0.99905722961735632</v>
      </c>
      <c r="FB362" s="71">
        <f t="shared" si="1975"/>
        <v>0.99823304690154824</v>
      </c>
      <c r="FC362" s="71">
        <f t="shared" si="1946"/>
        <v>1.0066195386752987</v>
      </c>
      <c r="FD362" s="71"/>
      <c r="FE362" s="71">
        <f t="shared" ref="FE362:FE375" si="2069">EXP(SUMPRODUCT($DK362:$DN362,EG362:EJ362))</f>
        <v>1.0014597569736017</v>
      </c>
      <c r="FF362" s="71">
        <f t="shared" ref="FF362:FF375" si="2070">IF(ISERR(FE362),FF361,FE362*FF361)</f>
        <v>1.0028062478717654</v>
      </c>
      <c r="FG362" s="71">
        <f t="shared" si="1947"/>
        <v>0.99346141727249815</v>
      </c>
      <c r="FH362" s="71"/>
      <c r="FI362" s="71">
        <f t="shared" si="1978"/>
        <v>1.0019334563978339</v>
      </c>
      <c r="FJ362" s="71">
        <f t="shared" si="1979"/>
        <v>1.0038707035081975</v>
      </c>
      <c r="FK362" s="71">
        <f t="shared" si="1948"/>
        <v>0.95197686165490469</v>
      </c>
      <c r="FM362" s="71">
        <f t="shared" si="1980"/>
        <v>1.0098723767588571</v>
      </c>
      <c r="FN362" s="71">
        <f t="shared" si="1981"/>
        <v>0.99288723099033072</v>
      </c>
      <c r="FO362" s="71">
        <f t="shared" si="1949"/>
        <v>0.99112518436736408</v>
      </c>
      <c r="GA362" s="51">
        <f t="shared" si="1989"/>
        <v>1994</v>
      </c>
      <c r="GB362" s="118">
        <f t="shared" si="1950"/>
        <v>1.1394973844828145</v>
      </c>
      <c r="GC362" s="118">
        <f t="shared" si="1951"/>
        <v>1.1256423409561618</v>
      </c>
      <c r="GD362" s="118">
        <f t="shared" si="1952"/>
        <v>1.0754302647387268</v>
      </c>
      <c r="GE362" s="118">
        <f t="shared" si="1953"/>
        <v>0.97949431482304705</v>
      </c>
      <c r="GF362" s="118">
        <f t="shared" si="1954"/>
        <v>0.95997573435550998</v>
      </c>
      <c r="GH362" s="51">
        <f t="shared" si="1990"/>
        <v>25</v>
      </c>
      <c r="GI362" s="71">
        <f t="shared" si="1986"/>
        <v>1.2678397552674789</v>
      </c>
      <c r="GJ362" s="71">
        <f t="shared" si="1987"/>
        <v>1.2159041103330224</v>
      </c>
      <c r="GK362" s="71">
        <f t="shared" si="1988"/>
        <v>1.09192240832433</v>
      </c>
    </row>
    <row r="363" spans="1:193" x14ac:dyDescent="0.2">
      <c r="A363" s="75" t="s">
        <v>559</v>
      </c>
      <c r="B363" s="50">
        <f t="shared" si="1958"/>
        <v>1973</v>
      </c>
      <c r="D363" s="79">
        <f>Conversion_Factors!$M35*D200+D282</f>
        <v>3484.2464724331112</v>
      </c>
      <c r="E363" s="79">
        <f>Conversion_Factors!$M35*E200+E282</f>
        <v>4580.9469868858305</v>
      </c>
      <c r="F363" s="79">
        <f>Conversion_Factors!$M35*F200+F282</f>
        <v>4351.0884653114063</v>
      </c>
      <c r="G363" s="79">
        <f>Conversion_Factors!$M35*G200+G282</f>
        <v>2321.2671935754779</v>
      </c>
      <c r="H363" s="79">
        <f t="shared" si="2004"/>
        <v>14737.549118205825</v>
      </c>
      <c r="J363" s="81">
        <f t="shared" si="2009"/>
        <v>16123.67744611452</v>
      </c>
      <c r="K363" s="81">
        <f t="shared" si="2009"/>
        <v>18816.947647051555</v>
      </c>
      <c r="L363" s="81">
        <f t="shared" si="2009"/>
        <v>21842.420123450116</v>
      </c>
      <c r="M363" s="81">
        <f t="shared" si="2009"/>
        <v>12480.511662591996</v>
      </c>
      <c r="N363" s="81">
        <f t="shared" si="2017"/>
        <v>69263.55687920819</v>
      </c>
      <c r="P363" s="85">
        <f t="shared" si="2010"/>
        <v>25.592852970847883</v>
      </c>
      <c r="Q363" s="85">
        <f t="shared" si="2010"/>
        <v>27.721849463593735</v>
      </c>
      <c r="R363" s="85">
        <f t="shared" si="2010"/>
        <v>30.76723986424269</v>
      </c>
      <c r="S363" s="85">
        <f t="shared" si="2010"/>
        <v>16.73325180010611</v>
      </c>
      <c r="T363" s="85">
        <f t="shared" si="2010"/>
        <v>100.81519409879041</v>
      </c>
      <c r="V363" s="84">
        <f t="shared" si="2018"/>
        <v>216.09502448045711</v>
      </c>
      <c r="W363" s="84">
        <f t="shared" si="2019"/>
        <v>243.44793176929647</v>
      </c>
      <c r="X363" s="84">
        <f t="shared" si="2020"/>
        <v>199.20358828003947</v>
      </c>
      <c r="Y363" s="84">
        <f t="shared" si="2021"/>
        <v>185.99134845833629</v>
      </c>
      <c r="Z363" s="84">
        <f t="shared" si="2022"/>
        <v>212.77493940871813</v>
      </c>
      <c r="AC363" s="84">
        <f t="shared" si="2023"/>
        <v>136.14138589401975</v>
      </c>
      <c r="AD363" s="84">
        <f t="shared" si="2024"/>
        <v>165.24680263132694</v>
      </c>
      <c r="AE363" s="84">
        <f t="shared" si="2025"/>
        <v>141.41952558988524</v>
      </c>
      <c r="AF363" s="84">
        <f t="shared" si="2026"/>
        <v>138.72182294900733</v>
      </c>
      <c r="AG363" s="84">
        <f t="shared" si="2027"/>
        <v>146.18380939448735</v>
      </c>
      <c r="AI363" s="74">
        <f t="shared" si="2028"/>
        <v>138.5656622079895</v>
      </c>
      <c r="AJ363" s="74">
        <f t="shared" si="2029"/>
        <v>169.73693740278674</v>
      </c>
      <c r="AK363" s="74">
        <f t="shared" si="2030"/>
        <v>143.81630748521894</v>
      </c>
      <c r="AL363" s="74">
        <f t="shared" si="2031"/>
        <v>136.49069336285322</v>
      </c>
      <c r="AM363" s="74">
        <f t="shared" si="2032"/>
        <v>148.39505641706975</v>
      </c>
      <c r="AO363" s="118">
        <f t="shared" si="2011"/>
        <v>0.98250449443722299</v>
      </c>
      <c r="AP363" s="118">
        <f t="shared" si="2011"/>
        <v>0.97354650767142881</v>
      </c>
      <c r="AQ363" s="118">
        <f t="shared" si="2011"/>
        <v>0.98333442196337828</v>
      </c>
      <c r="AR363" s="118">
        <f t="shared" si="2011"/>
        <v>1.0163463861980888</v>
      </c>
      <c r="AS363" s="118">
        <f t="shared" si="2033"/>
        <v>0.98509891720134124</v>
      </c>
      <c r="AU363" s="51">
        <f t="shared" si="2034"/>
        <v>1587.2838598005596</v>
      </c>
      <c r="AV363" s="51">
        <f t="shared" si="2035"/>
        <v>1473.2383797612094</v>
      </c>
      <c r="AW363" s="51">
        <f t="shared" si="2036"/>
        <v>1408.6003149079093</v>
      </c>
      <c r="AX363" s="51">
        <f t="shared" si="2037"/>
        <v>1340.7504638019695</v>
      </c>
      <c r="AY363" s="51">
        <f t="shared" si="2038"/>
        <v>1455.5301321675774</v>
      </c>
      <c r="BB363" s="71">
        <f t="shared" si="2039"/>
        <v>1.3063197806904745</v>
      </c>
      <c r="BC363" s="71">
        <f t="shared" si="2040"/>
        <v>1.3150037928571734</v>
      </c>
      <c r="BD363" s="71">
        <f t="shared" si="2041"/>
        <v>1.1480991890950449</v>
      </c>
      <c r="BE363" s="71">
        <f t="shared" si="2042"/>
        <v>1.2232826754980213</v>
      </c>
      <c r="BF363" s="71"/>
      <c r="BG363" s="71"/>
      <c r="BH363" s="71"/>
      <c r="BI363" s="71"/>
      <c r="BJ363" s="71"/>
      <c r="BK363" s="71"/>
      <c r="BL363" s="71"/>
      <c r="BM363" s="71"/>
      <c r="BN363" s="71"/>
      <c r="BO363" s="71"/>
      <c r="BP363" s="71"/>
      <c r="BQ363" s="147">
        <v>1.3005030689042145</v>
      </c>
      <c r="BR363" s="147">
        <v>1.3176506105260872</v>
      </c>
      <c r="BS363" s="147">
        <v>1.1599663977744372</v>
      </c>
      <c r="BT363" s="147">
        <v>1.230714133648676</v>
      </c>
      <c r="BU363" s="72"/>
      <c r="BV363" s="147">
        <v>1.0046914166124234</v>
      </c>
      <c r="BW363" s="147">
        <v>0.99819802975364191</v>
      </c>
      <c r="BX363" s="147">
        <v>0.98992464991573603</v>
      </c>
      <c r="BY363" s="147">
        <v>0.99370823917735351</v>
      </c>
      <c r="CA363" s="147">
        <v>0.95935016606323642</v>
      </c>
      <c r="CB363" s="147">
        <v>0.93975492004418204</v>
      </c>
      <c r="CC363" s="147">
        <v>0.95138968246200362</v>
      </c>
      <c r="CD363" s="147">
        <v>0.96279453976325857</v>
      </c>
      <c r="CF363" s="147">
        <v>0.98264935038850942</v>
      </c>
      <c r="CG363" s="147">
        <v>0.95859955059776158</v>
      </c>
      <c r="CH363" s="147">
        <v>0.97563306697347552</v>
      </c>
      <c r="CI363" s="147">
        <v>0.96839918452253237</v>
      </c>
      <c r="CK363" s="73">
        <f t="shared" si="2043"/>
        <v>0.79756145659458277</v>
      </c>
      <c r="CL363" s="73">
        <f t="shared" si="2012"/>
        <v>1.1534796978156585</v>
      </c>
      <c r="CM363" s="73">
        <f t="shared" si="2044"/>
        <v>1.0061455545679707</v>
      </c>
      <c r="CN363" s="73">
        <f t="shared" si="2045"/>
        <v>0.99644895532449818</v>
      </c>
      <c r="CO363" s="73">
        <f t="shared" si="2046"/>
        <v>0.95077996832277079</v>
      </c>
      <c r="CP363" s="73">
        <f t="shared" si="2047"/>
        <v>0.97005383423685221</v>
      </c>
      <c r="CQ363" s="73">
        <f t="shared" si="2048"/>
        <v>1.2474358652166284</v>
      </c>
      <c r="CR363" s="73">
        <f t="shared" si="2049"/>
        <v>0.91997094794213641</v>
      </c>
      <c r="CS363" s="73">
        <f t="shared" si="2050"/>
        <v>0.91997094794213574</v>
      </c>
      <c r="CT363" s="73"/>
      <c r="CU363" s="73">
        <f t="shared" si="2051"/>
        <v>0.92468056272804622</v>
      </c>
      <c r="CV363" s="118">
        <f t="shared" si="2052"/>
        <v>0.97254947888651311</v>
      </c>
      <c r="CX363" s="53"/>
      <c r="CZ363" s="71">
        <f t="shared" si="2005"/>
        <v>0.23641966818817223</v>
      </c>
      <c r="DA363" s="71">
        <f t="shared" si="2006"/>
        <v>0.31083506152504164</v>
      </c>
      <c r="DB363" s="71">
        <f t="shared" si="2007"/>
        <v>0.29523826725953706</v>
      </c>
      <c r="DC363" s="71">
        <f t="shared" si="2008"/>
        <v>0.15750700302724915</v>
      </c>
      <c r="DE363" s="71">
        <f t="shared" si="1991"/>
        <v>0.23728496920223199</v>
      </c>
      <c r="DF363" s="71">
        <f t="shared" si="1992"/>
        <v>0.31516262649468141</v>
      </c>
      <c r="DG363" s="71">
        <f t="shared" si="1993"/>
        <v>0.28990541207611314</v>
      </c>
      <c r="DH363" s="71">
        <f t="shared" si="1994"/>
        <v>0.15759362733326895</v>
      </c>
      <c r="DI363" s="71">
        <f t="shared" si="1995"/>
        <v>0.99994663510629556</v>
      </c>
      <c r="DJ363" s="71"/>
      <c r="DK363" s="71">
        <f t="shared" si="1996"/>
        <v>0.23729763256517014</v>
      </c>
      <c r="DL363" s="71">
        <f t="shared" si="1997"/>
        <v>0.31517944601231568</v>
      </c>
      <c r="DM363" s="71">
        <f t="shared" si="1998"/>
        <v>0.28992088367325308</v>
      </c>
      <c r="DN363" s="71">
        <f t="shared" si="1999"/>
        <v>0.15760203774926104</v>
      </c>
      <c r="DQ363" s="71">
        <f t="shared" si="2053"/>
        <v>6.6272280116155755E-3</v>
      </c>
      <c r="DR363" s="71">
        <f t="shared" si="2054"/>
        <v>-3.1435141625796824E-3</v>
      </c>
      <c r="DS363" s="71">
        <f t="shared" si="2055"/>
        <v>2.8880543909673918E-3</v>
      </c>
      <c r="DT363" s="71">
        <f t="shared" si="2056"/>
        <v>-2.91991342498969E-2</v>
      </c>
      <c r="DV363" s="71">
        <f t="shared" si="2000"/>
        <v>0.23278731518557905</v>
      </c>
      <c r="DW363" s="71">
        <f t="shared" si="2001"/>
        <v>0.27167169136097458</v>
      </c>
      <c r="DX363" s="71">
        <f t="shared" si="2002"/>
        <v>0.31535227336854915</v>
      </c>
      <c r="DY363" s="71">
        <f t="shared" si="2003"/>
        <v>0.18018872008489714</v>
      </c>
      <c r="DZ363" s="71"/>
      <c r="EB363" s="71">
        <f t="shared" si="1959"/>
        <v>-1.6251878336496047E-2</v>
      </c>
      <c r="EC363" s="71">
        <f t="shared" si="1960"/>
        <v>-2.3380597194352939E-3</v>
      </c>
      <c r="ED363" s="71">
        <f t="shared" si="1961"/>
        <v>1.4329843175489991E-2</v>
      </c>
      <c r="EE363" s="71">
        <f t="shared" si="1962"/>
        <v>-2.0341267314990199E-4</v>
      </c>
      <c r="EG363" s="71">
        <f t="shared" si="2057"/>
        <v>-1.4165824678831534E-3</v>
      </c>
      <c r="EH363" s="71">
        <f t="shared" si="2058"/>
        <v>3.28080418316999E-3</v>
      </c>
      <c r="EI363" s="71">
        <f t="shared" si="2059"/>
        <v>6.3653649322559566E-3</v>
      </c>
      <c r="EJ363" s="71">
        <f t="shared" si="2060"/>
        <v>2.9145923573058877E-3</v>
      </c>
      <c r="EL363" s="71">
        <f t="shared" si="2061"/>
        <v>7.5819433225454798E-3</v>
      </c>
      <c r="EM363" s="71">
        <f t="shared" si="2062"/>
        <v>-1.868587711726014E-3</v>
      </c>
      <c r="EN363" s="71">
        <f t="shared" si="2063"/>
        <v>-6.9942024448893143E-3</v>
      </c>
      <c r="EO363" s="71">
        <f t="shared" si="2064"/>
        <v>-2.7952296535328084E-3</v>
      </c>
      <c r="EQ363" s="71">
        <f t="shared" si="2065"/>
        <v>-2.7241258367832331E-2</v>
      </c>
      <c r="ER363" s="71">
        <f t="shared" si="2066"/>
        <v>-4.6918239258618891E-2</v>
      </c>
      <c r="ES363" s="71">
        <f t="shared" si="2067"/>
        <v>-3.4199188723262317E-3</v>
      </c>
      <c r="ET363" s="71">
        <f t="shared" si="2068"/>
        <v>4.7853330346844004E-3</v>
      </c>
      <c r="EW363" s="71">
        <f t="shared" si="1972"/>
        <v>0.99682237804945817</v>
      </c>
      <c r="EX363" s="71">
        <f t="shared" si="1973"/>
        <v>1.0219267362524955</v>
      </c>
      <c r="EY363" s="71">
        <f t="shared" si="1945"/>
        <v>1.2474358652166284</v>
      </c>
      <c r="EZ363" s="71"/>
      <c r="FA363" s="71">
        <f t="shared" si="1974"/>
        <v>0.99952913281620603</v>
      </c>
      <c r="FB363" s="71">
        <f t="shared" si="1975"/>
        <v>0.99776301171798365</v>
      </c>
      <c r="FC363" s="71">
        <f t="shared" si="1946"/>
        <v>1.0061455545679707</v>
      </c>
      <c r="FD363" s="71"/>
      <c r="FE363" s="71">
        <f t="shared" si="2069"/>
        <v>1.0030072008837567</v>
      </c>
      <c r="FF363" s="71">
        <f t="shared" si="2070"/>
        <v>1.0058218877066021</v>
      </c>
      <c r="FG363" s="71">
        <f t="shared" si="1947"/>
        <v>0.99644895532449818</v>
      </c>
      <c r="FH363" s="71"/>
      <c r="FI363" s="71">
        <f t="shared" si="1978"/>
        <v>0.99874272854693846</v>
      </c>
      <c r="FJ363" s="71">
        <f t="shared" si="1979"/>
        <v>1.0026085655301118</v>
      </c>
      <c r="FK363" s="71">
        <f t="shared" si="1948"/>
        <v>0.95077996832277079</v>
      </c>
      <c r="FM363" s="71">
        <f t="shared" si="1980"/>
        <v>0.97873997103205312</v>
      </c>
      <c r="FN363" s="71">
        <f t="shared" si="1981"/>
        <v>0.97177841969757173</v>
      </c>
      <c r="FO363" s="71">
        <f t="shared" si="1949"/>
        <v>0.97005383423685221</v>
      </c>
      <c r="GA363" s="51">
        <f t="shared" si="1989"/>
        <v>1995</v>
      </c>
      <c r="GB363" s="118">
        <f t="shared" si="1950"/>
        <v>1.1611783020557842</v>
      </c>
      <c r="GC363" s="118">
        <f t="shared" si="1951"/>
        <v>1.1417651279367933</v>
      </c>
      <c r="GD363" s="118">
        <f t="shared" si="1952"/>
        <v>1.0829584228495825</v>
      </c>
      <c r="GE363" s="118">
        <f t="shared" si="1953"/>
        <v>0.99197982492569836</v>
      </c>
      <c r="GF363" s="118">
        <f t="shared" si="1954"/>
        <v>0.94607682099555723</v>
      </c>
      <c r="GH363" s="51">
        <f t="shared" si="1990"/>
        <v>26</v>
      </c>
      <c r="GI363" s="71">
        <f t="shared" si="1986"/>
        <v>1.3150626846393971</v>
      </c>
      <c r="GJ363" s="71">
        <f t="shared" si="1987"/>
        <v>1.225607294759502</v>
      </c>
      <c r="GK363" s="71">
        <f t="shared" si="1988"/>
        <v>1.0976098047621603</v>
      </c>
    </row>
    <row r="364" spans="1:193" x14ac:dyDescent="0.2">
      <c r="A364" s="75" t="s">
        <v>559</v>
      </c>
      <c r="B364" s="50">
        <f t="shared" si="1958"/>
        <v>1974</v>
      </c>
      <c r="D364" s="79">
        <f>Conversion_Factors!$M36*D201+D283</f>
        <v>3314.5701339479983</v>
      </c>
      <c r="E364" s="79">
        <f>Conversion_Factors!$M36*E201+E283</f>
        <v>4581.7193408779649</v>
      </c>
      <c r="F364" s="79">
        <f>Conversion_Factors!$M36*F201+F283</f>
        <v>4222.1269741566884</v>
      </c>
      <c r="G364" s="79">
        <f>Conversion_Factors!$M36*G201+G283</f>
        <v>2263.2897875607905</v>
      </c>
      <c r="H364" s="79">
        <f t="shared" si="2004"/>
        <v>14381.706236543441</v>
      </c>
      <c r="J364" s="81">
        <f t="shared" si="2009"/>
        <v>16266.882710413935</v>
      </c>
      <c r="K364" s="81">
        <f t="shared" si="2009"/>
        <v>19088.117522095756</v>
      </c>
      <c r="L364" s="81">
        <f t="shared" si="2009"/>
        <v>22567.383989277983</v>
      </c>
      <c r="M364" s="81">
        <f t="shared" si="2009"/>
        <v>12887.114604342501</v>
      </c>
      <c r="N364" s="81">
        <f t="shared" si="2017"/>
        <v>70809.498826130162</v>
      </c>
      <c r="P364" s="85">
        <f t="shared" si="2010"/>
        <v>26.023077047215921</v>
      </c>
      <c r="Q364" s="85">
        <f t="shared" si="2010"/>
        <v>28.220633888163547</v>
      </c>
      <c r="R364" s="85">
        <f t="shared" si="2010"/>
        <v>31.649190232447605</v>
      </c>
      <c r="S364" s="85">
        <f t="shared" si="2010"/>
        <v>17.286734502356364</v>
      </c>
      <c r="T364" s="85">
        <f t="shared" si="2010"/>
        <v>103.17963567018344</v>
      </c>
      <c r="V364" s="84">
        <f t="shared" si="2018"/>
        <v>203.76185117668768</v>
      </c>
      <c r="W364" s="84">
        <f t="shared" si="2019"/>
        <v>240.02992100055556</v>
      </c>
      <c r="X364" s="84">
        <f t="shared" si="2020"/>
        <v>187.08978303212584</v>
      </c>
      <c r="Y364" s="84">
        <f t="shared" si="2021"/>
        <v>175.62424615965952</v>
      </c>
      <c r="Z364" s="84">
        <f t="shared" si="2022"/>
        <v>203.10419470496655</v>
      </c>
      <c r="AC364" s="84">
        <f t="shared" si="2023"/>
        <v>127.37041541759596</v>
      </c>
      <c r="AD364" s="84">
        <f t="shared" si="2024"/>
        <v>162.3535232778614</v>
      </c>
      <c r="AE364" s="84">
        <f t="shared" si="2025"/>
        <v>133.40394945801961</v>
      </c>
      <c r="AF364" s="84">
        <f t="shared" si="2026"/>
        <v>130.92639256143374</v>
      </c>
      <c r="AG364" s="84">
        <f t="shared" si="2027"/>
        <v>139.3851232671044</v>
      </c>
      <c r="AI364" s="74">
        <f t="shared" si="2028"/>
        <v>128.37586657156592</v>
      </c>
      <c r="AJ364" s="74">
        <f t="shared" si="2029"/>
        <v>164.17719186354287</v>
      </c>
      <c r="AK364" s="74">
        <f t="shared" si="2030"/>
        <v>139.86886958137853</v>
      </c>
      <c r="AL364" s="74">
        <f t="shared" si="2031"/>
        <v>130.73915290713694</v>
      </c>
      <c r="AM364" s="74">
        <f t="shared" si="2032"/>
        <v>142.08917178553781</v>
      </c>
      <c r="AO364" s="118">
        <f t="shared" si="2011"/>
        <v>0.99216791145546457</v>
      </c>
      <c r="AP364" s="118">
        <f t="shared" si="2011"/>
        <v>0.98889207103019994</v>
      </c>
      <c r="AQ364" s="118">
        <f t="shared" si="2011"/>
        <v>0.95377870613591031</v>
      </c>
      <c r="AR364" s="118">
        <f t="shared" si="2011"/>
        <v>1.0014321620580622</v>
      </c>
      <c r="AS364" s="118">
        <f t="shared" si="2033"/>
        <v>0.98096935547970709</v>
      </c>
      <c r="AU364" s="51">
        <f t="shared" si="2034"/>
        <v>1599.7580796814957</v>
      </c>
      <c r="AV364" s="51">
        <f t="shared" si="2035"/>
        <v>1478.4398647743183</v>
      </c>
      <c r="AW364" s="51">
        <f t="shared" si="2036"/>
        <v>1402.430616126552</v>
      </c>
      <c r="AX364" s="51">
        <f t="shared" si="2037"/>
        <v>1341.39681636193</v>
      </c>
      <c r="AY364" s="51">
        <f t="shared" si="2038"/>
        <v>1457.1439902934046</v>
      </c>
      <c r="BB364" s="71">
        <f t="shared" si="2039"/>
        <v>1.2102560706129131</v>
      </c>
      <c r="BC364" s="71">
        <f t="shared" si="2040"/>
        <v>1.2719307494566248</v>
      </c>
      <c r="BD364" s="71">
        <f t="shared" si="2041"/>
        <v>1.1165864188421444</v>
      </c>
      <c r="BE364" s="71">
        <f t="shared" si="2042"/>
        <v>1.171735133145082</v>
      </c>
      <c r="BF364" s="256" t="s">
        <v>565</v>
      </c>
      <c r="BG364" s="71"/>
      <c r="BH364" s="71"/>
      <c r="BI364" s="71"/>
      <c r="BJ364" s="71"/>
      <c r="BK364" s="71"/>
      <c r="BL364" s="71"/>
      <c r="BM364" s="71"/>
      <c r="BN364" s="71"/>
      <c r="BO364" s="71"/>
      <c r="BP364" s="71"/>
      <c r="BQ364" s="147">
        <v>1.2064454957091546</v>
      </c>
      <c r="BR364" s="147">
        <v>1.2743633329476725</v>
      </c>
      <c r="BS364" s="147">
        <v>1.1225713911433586</v>
      </c>
      <c r="BT364" s="147">
        <v>1.1742162431203869</v>
      </c>
      <c r="BU364" s="72"/>
      <c r="BV364" s="147">
        <v>1.003110428753859</v>
      </c>
      <c r="BW364" s="147">
        <v>0.99804077043280259</v>
      </c>
      <c r="BX364" s="147">
        <v>0.99490629975567435</v>
      </c>
      <c r="BY364" s="147">
        <v>0.99778441489364211</v>
      </c>
      <c r="CA364" s="147">
        <v>0.96688955156154865</v>
      </c>
      <c r="CB364" s="147">
        <v>0.94307286315492111</v>
      </c>
      <c r="CC364" s="147">
        <v>0.9472225757942293</v>
      </c>
      <c r="CD364" s="147">
        <v>0.96325868632318379</v>
      </c>
      <c r="CF364" s="147">
        <v>0.99257787601886094</v>
      </c>
      <c r="CG364" s="147">
        <v>0.97396040106334503</v>
      </c>
      <c r="CH364" s="147">
        <v>0.9462311022139176</v>
      </c>
      <c r="CI364" s="147">
        <v>0.95404334983957362</v>
      </c>
      <c r="CK364" s="73">
        <f t="shared" si="2043"/>
        <v>0.81536279060848571</v>
      </c>
      <c r="CL364" s="73">
        <f t="shared" si="2012"/>
        <v>1.1010533749153466</v>
      </c>
      <c r="CM364" s="73">
        <f t="shared" si="2044"/>
        <v>1.0052941625157334</v>
      </c>
      <c r="CN364" s="73">
        <f t="shared" si="2045"/>
        <v>0.99814953448748345</v>
      </c>
      <c r="CO364" s="73">
        <f t="shared" si="2046"/>
        <v>0.95241675709417195</v>
      </c>
      <c r="CP364" s="73">
        <f t="shared" si="2047"/>
        <v>0.96617090618697188</v>
      </c>
      <c r="CQ364" s="73">
        <f t="shared" si="2048"/>
        <v>1.1924457212901312</v>
      </c>
      <c r="CR364" s="73">
        <f t="shared" si="2049"/>
        <v>0.89775795237986866</v>
      </c>
      <c r="CS364" s="73">
        <f t="shared" si="2050"/>
        <v>0.89775795237986822</v>
      </c>
      <c r="CT364" s="73"/>
      <c r="CU364" s="73">
        <f t="shared" si="2051"/>
        <v>0.92335722729928149</v>
      </c>
      <c r="CV364" s="118">
        <f t="shared" si="2052"/>
        <v>0.96948864078835484</v>
      </c>
      <c r="CX364" s="53"/>
      <c r="CZ364" s="71">
        <f t="shared" si="2005"/>
        <v>0.23047127228379793</v>
      </c>
      <c r="DA364" s="71">
        <f t="shared" si="2006"/>
        <v>0.3185796779269463</v>
      </c>
      <c r="DB364" s="71">
        <f t="shared" si="2007"/>
        <v>0.29357622139634609</v>
      </c>
      <c r="DC364" s="71">
        <f t="shared" si="2008"/>
        <v>0.15737282839290972</v>
      </c>
      <c r="DE364" s="71">
        <f t="shared" si="1991"/>
        <v>0.23343283882592436</v>
      </c>
      <c r="DF364" s="71">
        <f t="shared" si="1992"/>
        <v>0.31469148684803311</v>
      </c>
      <c r="DG364" s="71">
        <f t="shared" si="1993"/>
        <v>0.29440646241717638</v>
      </c>
      <c r="DH364" s="71">
        <f t="shared" si="1994"/>
        <v>0.15743990618113457</v>
      </c>
      <c r="DI364" s="71">
        <f t="shared" si="1995"/>
        <v>0.99997069427226837</v>
      </c>
      <c r="DJ364" s="71"/>
      <c r="DK364" s="71">
        <f t="shared" si="1996"/>
        <v>0.23343967994562662</v>
      </c>
      <c r="DL364" s="71">
        <f t="shared" si="1997"/>
        <v>0.31470070938133921</v>
      </c>
      <c r="DM364" s="71">
        <f t="shared" si="1998"/>
        <v>0.29441509046565767</v>
      </c>
      <c r="DN364" s="71">
        <f t="shared" si="1999"/>
        <v>0.15744452020737659</v>
      </c>
      <c r="DQ364" s="71">
        <f t="shared" si="2053"/>
        <v>-7.5072736170741214E-2</v>
      </c>
      <c r="DR364" s="71">
        <f t="shared" si="2054"/>
        <v>-3.3403603102098355E-2</v>
      </c>
      <c r="DS364" s="71">
        <f t="shared" si="2055"/>
        <v>-3.2769098523295417E-2</v>
      </c>
      <c r="DT364" s="71">
        <f t="shared" si="2056"/>
        <v>-4.6993699462783804E-2</v>
      </c>
      <c r="DV364" s="71">
        <f t="shared" si="2000"/>
        <v>0.22972740917650897</v>
      </c>
      <c r="DW364" s="71">
        <f t="shared" si="2001"/>
        <v>0.2695700130425418</v>
      </c>
      <c r="DX364" s="71">
        <f t="shared" si="2002"/>
        <v>0.31870560254481217</v>
      </c>
      <c r="DY364" s="71">
        <f t="shared" si="2003"/>
        <v>0.18199697523613725</v>
      </c>
      <c r="DZ364" s="71"/>
      <c r="EB364" s="71">
        <f t="shared" si="1959"/>
        <v>-1.3231797786802824E-2</v>
      </c>
      <c r="EC364" s="71">
        <f t="shared" si="1960"/>
        <v>-7.7661749440820563E-3</v>
      </c>
      <c r="ED364" s="71">
        <f t="shared" si="1961"/>
        <v>1.057745852084716E-2</v>
      </c>
      <c r="EE364" s="71">
        <f t="shared" si="1962"/>
        <v>9.9853207852293683E-3</v>
      </c>
      <c r="EG364" s="71">
        <f t="shared" si="2057"/>
        <v>-1.5748448373713619E-3</v>
      </c>
      <c r="EH364" s="71">
        <f t="shared" si="2058"/>
        <v>-1.5755562024941772E-4</v>
      </c>
      <c r="EI364" s="71">
        <f t="shared" si="2059"/>
        <v>5.0197325885863149E-3</v>
      </c>
      <c r="EJ364" s="71">
        <f t="shared" si="2060"/>
        <v>4.0935942195605025E-3</v>
      </c>
      <c r="EL364" s="71">
        <f t="shared" si="2061"/>
        <v>7.8281264062228482E-3</v>
      </c>
      <c r="EM364" s="71">
        <f t="shared" si="2062"/>
        <v>3.5244291324558422E-3</v>
      </c>
      <c r="EN364" s="71">
        <f t="shared" si="2063"/>
        <v>-4.3896412666309739E-3</v>
      </c>
      <c r="EO364" s="71">
        <f t="shared" si="2064"/>
        <v>4.8196650292274302E-4</v>
      </c>
      <c r="EQ364" s="71">
        <f t="shared" si="2065"/>
        <v>1.0053131221271855E-2</v>
      </c>
      <c r="ER364" s="71">
        <f t="shared" si="2066"/>
        <v>1.5897228909192339E-2</v>
      </c>
      <c r="ES364" s="71">
        <f t="shared" si="2067"/>
        <v>-3.0599726442144221E-2</v>
      </c>
      <c r="ET364" s="71">
        <f t="shared" si="2068"/>
        <v>-1.4935272476790678E-2</v>
      </c>
      <c r="EW364" s="71">
        <f t="shared" si="1972"/>
        <v>0.95591745799536754</v>
      </c>
      <c r="EX364" s="71">
        <f t="shared" si="1973"/>
        <v>0.97687760797598788</v>
      </c>
      <c r="EY364" s="71">
        <f t="shared" si="1945"/>
        <v>1.1924457212901312</v>
      </c>
      <c r="EZ364" s="71"/>
      <c r="FA364" s="71">
        <f t="shared" si="1974"/>
        <v>0.9991538082652438</v>
      </c>
      <c r="FB364" s="71">
        <f t="shared" si="1975"/>
        <v>0.9969187129042224</v>
      </c>
      <c r="FC364" s="71">
        <f t="shared" si="1946"/>
        <v>1.0052941625157334</v>
      </c>
      <c r="FD364" s="71"/>
      <c r="FE364" s="71">
        <f t="shared" si="2069"/>
        <v>1.001706639516152</v>
      </c>
      <c r="FF364" s="71">
        <f t="shared" si="2070"/>
        <v>1.0075384630863728</v>
      </c>
      <c r="FG364" s="71">
        <f t="shared" si="1947"/>
        <v>0.99814953448748345</v>
      </c>
      <c r="FH364" s="71"/>
      <c r="FI364" s="71">
        <f t="shared" si="1978"/>
        <v>1.0017215221459583</v>
      </c>
      <c r="FJ364" s="71">
        <f t="shared" si="1979"/>
        <v>1.0043345783793993</v>
      </c>
      <c r="FK364" s="71">
        <f t="shared" si="1948"/>
        <v>0.95241675709417195</v>
      </c>
      <c r="FM364" s="71">
        <f t="shared" si="1980"/>
        <v>0.99599720354393007</v>
      </c>
      <c r="FN364" s="71">
        <f t="shared" si="1981"/>
        <v>0.96788858848312109</v>
      </c>
      <c r="FO364" s="71">
        <f t="shared" si="1949"/>
        <v>0.96617090618697188</v>
      </c>
      <c r="GA364" s="51">
        <f t="shared" si="1989"/>
        <v>1996</v>
      </c>
      <c r="GB364" s="118">
        <f t="shared" si="1950"/>
        <v>1.2226160876513743</v>
      </c>
      <c r="GC364" s="118">
        <f t="shared" si="1951"/>
        <v>1.1509791200181272</v>
      </c>
      <c r="GD364" s="118">
        <f t="shared" si="1952"/>
        <v>1.0915180786020777</v>
      </c>
      <c r="GE364" s="118">
        <f t="shared" si="1953"/>
        <v>0.99336224820382735</v>
      </c>
      <c r="GF364" s="118">
        <f t="shared" si="1954"/>
        <v>0.97854153217037465</v>
      </c>
      <c r="GH364" s="51">
        <f t="shared" si="1990"/>
        <v>27</v>
      </c>
      <c r="GI364" s="71">
        <f t="shared" si="1986"/>
        <v>1.3429881368277883</v>
      </c>
      <c r="GJ364" s="71">
        <f t="shared" si="1987"/>
        <v>1.2355486188331992</v>
      </c>
      <c r="GK364" s="71">
        <f t="shared" si="1988"/>
        <v>1.1072066049595337</v>
      </c>
    </row>
    <row r="365" spans="1:193" x14ac:dyDescent="0.2">
      <c r="A365" s="75" t="s">
        <v>559</v>
      </c>
      <c r="B365" s="50">
        <f t="shared" si="1958"/>
        <v>1975</v>
      </c>
      <c r="D365" s="79">
        <f>Conversion_Factors!$M37*D202+D284</f>
        <v>3264.2717217134468</v>
      </c>
      <c r="E365" s="79">
        <f>Conversion_Factors!$M37*E202+E284</f>
        <v>4624.9182178140818</v>
      </c>
      <c r="F365" s="79">
        <f>Conversion_Factors!$M37*F202+F284</f>
        <v>4307.3543283994768</v>
      </c>
      <c r="G365" s="79">
        <f>Conversion_Factors!$M37*G202+G284</f>
        <v>2382.8392564640581</v>
      </c>
      <c r="H365" s="79">
        <f t="shared" si="2004"/>
        <v>14579.383524391063</v>
      </c>
      <c r="J365" s="81">
        <f t="shared" si="2009"/>
        <v>16481.487836957142</v>
      </c>
      <c r="K365" s="81">
        <f t="shared" si="2009"/>
        <v>19504.31544870861</v>
      </c>
      <c r="L365" s="81">
        <f t="shared" si="2009"/>
        <v>23222.371379067725</v>
      </c>
      <c r="M365" s="81">
        <f t="shared" si="2009"/>
        <v>13312.491201445775</v>
      </c>
      <c r="N365" s="81">
        <f t="shared" si="2017"/>
        <v>72520.665866179261</v>
      </c>
      <c r="P365" s="85">
        <f t="shared" si="2010"/>
        <v>26.460631398835446</v>
      </c>
      <c r="Q365" s="85">
        <f t="shared" si="2010"/>
        <v>28.94499626010704</v>
      </c>
      <c r="R365" s="85">
        <f t="shared" si="2010"/>
        <v>32.718199596475159</v>
      </c>
      <c r="S365" s="85">
        <f t="shared" si="2010"/>
        <v>17.98404227461122</v>
      </c>
      <c r="T365" s="85">
        <f t="shared" si="2010"/>
        <v>106.10786953002886</v>
      </c>
      <c r="V365" s="84">
        <f t="shared" si="2018"/>
        <v>198.05685955086113</v>
      </c>
      <c r="W365" s="84">
        <f t="shared" si="2019"/>
        <v>237.1228167415791</v>
      </c>
      <c r="X365" s="84">
        <f t="shared" si="2020"/>
        <v>185.4829663210906</v>
      </c>
      <c r="Y365" s="84">
        <f t="shared" si="2021"/>
        <v>178.99273850451632</v>
      </c>
      <c r="Z365" s="84">
        <f t="shared" si="2022"/>
        <v>201.03764010239604</v>
      </c>
      <c r="AC365" s="84">
        <f t="shared" si="2023"/>
        <v>123.36333447648229</v>
      </c>
      <c r="AD365" s="84">
        <f t="shared" si="2024"/>
        <v>159.78299586752058</v>
      </c>
      <c r="AE365" s="84">
        <f t="shared" si="2025"/>
        <v>131.65010243606199</v>
      </c>
      <c r="AF365" s="84">
        <f t="shared" si="2026"/>
        <v>132.49742299749852</v>
      </c>
      <c r="AG365" s="84">
        <f t="shared" si="2027"/>
        <v>137.40152911339956</v>
      </c>
      <c r="AI365" s="74">
        <f t="shared" si="2028"/>
        <v>125.28815876978673</v>
      </c>
      <c r="AJ365" s="74">
        <f t="shared" si="2029"/>
        <v>160.82857458238124</v>
      </c>
      <c r="AK365" s="74">
        <f t="shared" si="2030"/>
        <v>135.07573759288363</v>
      </c>
      <c r="AL365" s="74">
        <f t="shared" si="2031"/>
        <v>129.30253572961882</v>
      </c>
      <c r="AM365" s="74">
        <f t="shared" si="2032"/>
        <v>138.68154694660026</v>
      </c>
      <c r="AO365" s="118">
        <f t="shared" si="2011"/>
        <v>0.98463682192950697</v>
      </c>
      <c r="AP365" s="118">
        <f t="shared" si="2011"/>
        <v>0.99349880008838176</v>
      </c>
      <c r="AQ365" s="118">
        <f t="shared" si="2011"/>
        <v>0.97463915268672108</v>
      </c>
      <c r="AR365" s="118">
        <f t="shared" si="2011"/>
        <v>1.0247086203673565</v>
      </c>
      <c r="AS365" s="118">
        <f t="shared" si="2033"/>
        <v>0.99077009262311178</v>
      </c>
      <c r="AU365" s="51">
        <f t="shared" si="2034"/>
        <v>1605.4758927468699</v>
      </c>
      <c r="AV365" s="51">
        <f t="shared" si="2035"/>
        <v>1484.0303591389822</v>
      </c>
      <c r="AW365" s="51">
        <f t="shared" si="2036"/>
        <v>1408.9086365213686</v>
      </c>
      <c r="AX365" s="51">
        <f t="shared" si="2037"/>
        <v>1350.9148665321259</v>
      </c>
      <c r="AY365" s="51">
        <f t="shared" si="2038"/>
        <v>1463.1397583390549</v>
      </c>
      <c r="BB365" s="71">
        <f t="shared" si="2039"/>
        <v>1.1811468835734715</v>
      </c>
      <c r="BC365" s="71">
        <f t="shared" si="2040"/>
        <v>1.2459879906621425</v>
      </c>
      <c r="BD365" s="71">
        <f t="shared" si="2041"/>
        <v>1.0783223927004488</v>
      </c>
      <c r="BE365" s="71">
        <f t="shared" si="2042"/>
        <v>1.1588596112960659</v>
      </c>
      <c r="BQ365" s="147">
        <v>1.1783453078305588</v>
      </c>
      <c r="BR365" s="147">
        <v>1.2482771887431432</v>
      </c>
      <c r="BS365" s="147">
        <v>1.0851507904182065</v>
      </c>
      <c r="BT365" s="147">
        <v>1.1641813024146397</v>
      </c>
      <c r="BU365" s="72"/>
      <c r="BV365" s="147">
        <v>1.0025072729065556</v>
      </c>
      <c r="BW365" s="147">
        <v>0.99825587320729037</v>
      </c>
      <c r="BX365" s="147">
        <v>0.99386171197605566</v>
      </c>
      <c r="BY365" s="147">
        <v>0.99482541428847371</v>
      </c>
      <c r="CA365" s="147">
        <v>0.97034538265308035</v>
      </c>
      <c r="CB365" s="147">
        <v>0.94663894903541779</v>
      </c>
      <c r="CC365" s="147">
        <v>0.951597927482838</v>
      </c>
      <c r="CD365" s="147">
        <v>0.97009360973396619</v>
      </c>
      <c r="CF365" s="147">
        <v>0.98486900145757972</v>
      </c>
      <c r="CG365" s="147">
        <v>0.97836021412263618</v>
      </c>
      <c r="CH365" s="147">
        <v>0.96700747898649075</v>
      </c>
      <c r="CI365" s="147">
        <v>0.97671002832161624</v>
      </c>
      <c r="CK365" s="73">
        <f t="shared" si="2043"/>
        <v>0.83506667152985203</v>
      </c>
      <c r="CL365" s="73">
        <f t="shared" si="2012"/>
        <v>1.0898503225957608</v>
      </c>
      <c r="CM365" s="73">
        <f t="shared" si="2044"/>
        <v>1.0048834666170701</v>
      </c>
      <c r="CN365" s="73">
        <f t="shared" si="2045"/>
        <v>0.99729759968852871</v>
      </c>
      <c r="CO365" s="73">
        <f t="shared" si="2046"/>
        <v>0.95671396181085011</v>
      </c>
      <c r="CP365" s="73">
        <f t="shared" si="2047"/>
        <v>0.97570989103402894</v>
      </c>
      <c r="CQ365" s="73">
        <f t="shared" si="2048"/>
        <v>1.1649936630252697</v>
      </c>
      <c r="CR365" s="73">
        <f t="shared" si="2049"/>
        <v>0.91009768135577751</v>
      </c>
      <c r="CS365" s="73">
        <f t="shared" si="2050"/>
        <v>0.9100976813557774</v>
      </c>
      <c r="CT365" s="73"/>
      <c r="CU365" s="73">
        <f t="shared" si="2051"/>
        <v>0.9354989277500656</v>
      </c>
      <c r="CV365" s="118">
        <f t="shared" si="2052"/>
        <v>0.9778251024782485</v>
      </c>
      <c r="CX365" s="53"/>
      <c r="CZ365" s="71">
        <f t="shared" si="2005"/>
        <v>0.22389641621350964</v>
      </c>
      <c r="DA365" s="71">
        <f t="shared" si="2006"/>
        <v>0.31722316722628713</v>
      </c>
      <c r="DB365" s="71">
        <f t="shared" si="2007"/>
        <v>0.29544145822032497</v>
      </c>
      <c r="DC365" s="71">
        <f t="shared" si="2008"/>
        <v>0.16343895833987823</v>
      </c>
      <c r="DE365" s="71">
        <f t="shared" si="1991"/>
        <v>0.22716798662662577</v>
      </c>
      <c r="DF365" s="71">
        <f t="shared" si="1992"/>
        <v>0.31790094021442727</v>
      </c>
      <c r="DG365" s="71">
        <f t="shared" si="1993"/>
        <v>0.29450785536767826</v>
      </c>
      <c r="DH365" s="71">
        <f t="shared" si="1994"/>
        <v>0.16038677445038158</v>
      </c>
      <c r="DI365" s="71">
        <f t="shared" si="1995"/>
        <v>0.99996355665911274</v>
      </c>
      <c r="DJ365" s="71"/>
      <c r="DK365" s="71">
        <f t="shared" si="1996"/>
        <v>0.22717626568871777</v>
      </c>
      <c r="DL365" s="71">
        <f t="shared" si="1997"/>
        <v>0.31791252600898495</v>
      </c>
      <c r="DM365" s="71">
        <f t="shared" si="1998"/>
        <v>0.2945185886090006</v>
      </c>
      <c r="DN365" s="71">
        <f t="shared" si="1999"/>
        <v>0.16039261969329685</v>
      </c>
      <c r="DQ365" s="71">
        <f t="shared" si="2053"/>
        <v>-2.3567256659751065E-2</v>
      </c>
      <c r="DR365" s="71">
        <f t="shared" si="2054"/>
        <v>-2.0682355537628202E-2</v>
      </c>
      <c r="DS365" s="71">
        <f t="shared" si="2055"/>
        <v>-3.3902984059647964E-2</v>
      </c>
      <c r="DT365" s="71">
        <f t="shared" si="2056"/>
        <v>-8.5828026345712936E-3</v>
      </c>
      <c r="DV365" s="71">
        <f t="shared" si="2000"/>
        <v>0.22726608533035339</v>
      </c>
      <c r="DW365" s="71">
        <f t="shared" si="2001"/>
        <v>0.26894837789685333</v>
      </c>
      <c r="DX365" s="71">
        <f t="shared" si="2002"/>
        <v>0.32021729394927839</v>
      </c>
      <c r="DY365" s="71">
        <f t="shared" si="2003"/>
        <v>0.18356824282351478</v>
      </c>
      <c r="DZ365" s="71"/>
      <c r="EB365" s="71">
        <f t="shared" si="1959"/>
        <v>-1.077191546706765E-2</v>
      </c>
      <c r="EC365" s="71">
        <f t="shared" si="1960"/>
        <v>-2.3086878081014653E-3</v>
      </c>
      <c r="ED365" s="71">
        <f t="shared" si="1961"/>
        <v>4.7320083019846415E-3</v>
      </c>
      <c r="EE365" s="71">
        <f t="shared" si="1962"/>
        <v>8.5964264976035546E-3</v>
      </c>
      <c r="EG365" s="71">
        <f t="shared" si="2057"/>
        <v>-6.0146643598855466E-4</v>
      </c>
      <c r="EH365" s="71">
        <f t="shared" si="2058"/>
        <v>2.1550181532944791E-4</v>
      </c>
      <c r="EI365" s="71">
        <f t="shared" si="2059"/>
        <v>-1.0504874067937997E-3</v>
      </c>
      <c r="EJ365" s="71">
        <f t="shared" si="2060"/>
        <v>-2.9699770992662944E-3</v>
      </c>
      <c r="EL365" s="71">
        <f t="shared" si="2061"/>
        <v>3.5678014022232276E-3</v>
      </c>
      <c r="EM365" s="71">
        <f t="shared" si="2062"/>
        <v>3.7742158255504414E-3</v>
      </c>
      <c r="EN365" s="71">
        <f t="shared" si="2063"/>
        <v>4.6085024095803709E-3</v>
      </c>
      <c r="EO365" s="71">
        <f t="shared" si="2064"/>
        <v>7.0705705313406442E-3</v>
      </c>
      <c r="EQ365" s="71">
        <f t="shared" si="2065"/>
        <v>-7.7968351022029208E-3</v>
      </c>
      <c r="ER365" s="71">
        <f t="shared" si="2066"/>
        <v>4.5072724979362362E-3</v>
      </c>
      <c r="ES365" s="71">
        <f t="shared" si="2067"/>
        <v>2.1719396327006101E-2</v>
      </c>
      <c r="ET365" s="71">
        <f t="shared" si="2068"/>
        <v>2.3480699457055831E-2</v>
      </c>
      <c r="EW365" s="71">
        <f t="shared" si="1972"/>
        <v>0.97697835819716761</v>
      </c>
      <c r="EX365" s="71">
        <f t="shared" si="1973"/>
        <v>0.95438828159995692</v>
      </c>
      <c r="EY365" s="71">
        <f t="shared" si="1945"/>
        <v>1.1649936630252697</v>
      </c>
      <c r="EZ365" s="71"/>
      <c r="FA365" s="71">
        <f t="shared" si="1974"/>
        <v>0.99959146694174017</v>
      </c>
      <c r="FB365" s="71">
        <f t="shared" si="1975"/>
        <v>0.99651143865360314</v>
      </c>
      <c r="FC365" s="71">
        <f t="shared" si="1946"/>
        <v>1.0048834666170701</v>
      </c>
      <c r="FD365" s="71"/>
      <c r="FE365" s="71">
        <f t="shared" si="2069"/>
        <v>0.99914648580245835</v>
      </c>
      <c r="FF365" s="71">
        <f t="shared" si="2070"/>
        <v>1.0066785147035593</v>
      </c>
      <c r="FG365" s="71">
        <f t="shared" si="1947"/>
        <v>0.99729759968852871</v>
      </c>
      <c r="FH365" s="71"/>
      <c r="FI365" s="71">
        <f t="shared" si="1978"/>
        <v>1.0045118953280379</v>
      </c>
      <c r="FJ365" s="71">
        <f t="shared" si="1979"/>
        <v>1.0088660308713762</v>
      </c>
      <c r="FK365" s="71">
        <f t="shared" si="1948"/>
        <v>0.95671396181085011</v>
      </c>
      <c r="FM365" s="71">
        <f t="shared" si="1980"/>
        <v>1.0098729787721543</v>
      </c>
      <c r="FN365" s="71">
        <f t="shared" si="1981"/>
        <v>0.97744453197102532</v>
      </c>
      <c r="FO365" s="71">
        <f t="shared" si="1949"/>
        <v>0.97570989103402894</v>
      </c>
      <c r="GA365" s="51">
        <f t="shared" si="1989"/>
        <v>1997</v>
      </c>
      <c r="GB365" s="118">
        <f t="shared" si="1950"/>
        <v>1.1907086913943234</v>
      </c>
      <c r="GC365" s="118">
        <f t="shared" si="1951"/>
        <v>1.1604197696334086</v>
      </c>
      <c r="GD365" s="118">
        <f t="shared" si="1952"/>
        <v>1.0996559347176231</v>
      </c>
      <c r="GE365" s="118">
        <f t="shared" si="1953"/>
        <v>0.97551323420804104</v>
      </c>
      <c r="GF365" s="118">
        <f t="shared" si="1954"/>
        <v>0.95493222822235235</v>
      </c>
      <c r="GH365" s="51">
        <f t="shared" si="1990"/>
        <v>28</v>
      </c>
      <c r="GI365" s="71">
        <f t="shared" si="1986"/>
        <v>1.3390358004880378</v>
      </c>
      <c r="GJ365" s="71">
        <f t="shared" si="1987"/>
        <v>1.250147645142897</v>
      </c>
      <c r="GK365" s="71">
        <f t="shared" si="1988"/>
        <v>1.1142953195795171</v>
      </c>
    </row>
    <row r="366" spans="1:193" x14ac:dyDescent="0.2">
      <c r="A366" s="75" t="s">
        <v>559</v>
      </c>
      <c r="B366" s="50">
        <f t="shared" si="1958"/>
        <v>1976</v>
      </c>
      <c r="D366" s="79">
        <f>Conversion_Factors!$M38*D203+D285</f>
        <v>3497.7693674474012</v>
      </c>
      <c r="E366" s="79">
        <f>Conversion_Factors!$M38*E203+E285</f>
        <v>4766.0004772136454</v>
      </c>
      <c r="F366" s="79">
        <f>Conversion_Factors!$M38*F203+F285</f>
        <v>4506.5600293654034</v>
      </c>
      <c r="G366" s="79">
        <f>Conversion_Factors!$M38*G203+G285</f>
        <v>2415.8509431090533</v>
      </c>
      <c r="H366" s="79">
        <f t="shared" si="2004"/>
        <v>15186.180817135504</v>
      </c>
      <c r="J366" s="81">
        <f t="shared" si="2009"/>
        <v>16518.705638086714</v>
      </c>
      <c r="K366" s="81">
        <f t="shared" si="2009"/>
        <v>19854.110891754204</v>
      </c>
      <c r="L366" s="81">
        <f t="shared" si="2009"/>
        <v>23912.338061634782</v>
      </c>
      <c r="M366" s="81">
        <f t="shared" si="2009"/>
        <v>13762.570885348063</v>
      </c>
      <c r="N366" s="81">
        <f t="shared" si="2017"/>
        <v>74047.725476823762</v>
      </c>
      <c r="P366" s="85">
        <f t="shared" si="2010"/>
        <v>26.644299351164889</v>
      </c>
      <c r="Q366" s="85">
        <f t="shared" si="2010"/>
        <v>29.564907891497274</v>
      </c>
      <c r="R366" s="85">
        <f t="shared" si="2010"/>
        <v>33.645342673590513</v>
      </c>
      <c r="S366" s="85">
        <f t="shared" si="2010"/>
        <v>18.590089888157767</v>
      </c>
      <c r="T366" s="85">
        <f t="shared" si="2010"/>
        <v>108.44463980441043</v>
      </c>
      <c r="V366" s="84">
        <f t="shared" si="2018"/>
        <v>211.74597114816871</v>
      </c>
      <c r="W366" s="84">
        <f t="shared" si="2019"/>
        <v>240.05106565578103</v>
      </c>
      <c r="X366" s="84">
        <f t="shared" si="2020"/>
        <v>188.46170615979111</v>
      </c>
      <c r="Y366" s="84">
        <f t="shared" si="2021"/>
        <v>175.53776567145763</v>
      </c>
      <c r="Z366" s="84">
        <f t="shared" si="2022"/>
        <v>205.08639150420137</v>
      </c>
      <c r="AC366" s="84">
        <f t="shared" si="2023"/>
        <v>131.27646260641785</v>
      </c>
      <c r="AD366" s="84">
        <f t="shared" si="2024"/>
        <v>161.20464486832799</v>
      </c>
      <c r="AE366" s="84">
        <f t="shared" si="2025"/>
        <v>133.94305634172574</v>
      </c>
      <c r="AF366" s="84">
        <f t="shared" si="2026"/>
        <v>129.95369886016502</v>
      </c>
      <c r="AG366" s="84">
        <f t="shared" si="2027"/>
        <v>140.03625116488132</v>
      </c>
      <c r="AI366" s="74">
        <f t="shared" si="2028"/>
        <v>129.96514397852533</v>
      </c>
      <c r="AJ366" s="74">
        <f t="shared" si="2029"/>
        <v>159.96693872676173</v>
      </c>
      <c r="AK366" s="74">
        <f t="shared" si="2030"/>
        <v>136.06151452854431</v>
      </c>
      <c r="AL366" s="74">
        <f t="shared" si="2031"/>
        <v>130.24812856723352</v>
      </c>
      <c r="AM366" s="74">
        <f t="shared" si="2032"/>
        <v>140.08436688757877</v>
      </c>
      <c r="AO366" s="118">
        <f t="shared" si="2011"/>
        <v>1.0100897716706965</v>
      </c>
      <c r="AP366" s="118">
        <f t="shared" si="2011"/>
        <v>1.0077372621581537</v>
      </c>
      <c r="AQ366" s="118">
        <f t="shared" si="2011"/>
        <v>0.98443014401126527</v>
      </c>
      <c r="AR366" s="118">
        <f t="shared" si="2011"/>
        <v>0.99773947072938918</v>
      </c>
      <c r="AS366" s="118">
        <f t="shared" si="2033"/>
        <v>0.99965652325261922</v>
      </c>
      <c r="AU366" s="51">
        <f t="shared" si="2034"/>
        <v>1612.9774290385003</v>
      </c>
      <c r="AV366" s="51">
        <f t="shared" si="2035"/>
        <v>1489.1076237403383</v>
      </c>
      <c r="AW366" s="51">
        <f t="shared" si="2036"/>
        <v>1407.0285635335454</v>
      </c>
      <c r="AX366" s="51">
        <f t="shared" si="2037"/>
        <v>1350.7715995090123</v>
      </c>
      <c r="AY366" s="51">
        <f t="shared" si="2038"/>
        <v>1464.5235772752071</v>
      </c>
      <c r="BB366" s="71">
        <f t="shared" si="2039"/>
        <v>1.2252388916136836</v>
      </c>
      <c r="BC366" s="71">
        <f t="shared" si="2040"/>
        <v>1.2393126350469257</v>
      </c>
      <c r="BD366" s="71">
        <f t="shared" si="2041"/>
        <v>1.0861919432420448</v>
      </c>
      <c r="BE366" s="71">
        <f t="shared" si="2042"/>
        <v>1.1673343820502444</v>
      </c>
      <c r="BF366" s="71"/>
      <c r="BG366" s="71"/>
      <c r="BH366" s="71"/>
      <c r="BI366" s="71"/>
      <c r="BJ366" s="71"/>
      <c r="BK366" s="71"/>
      <c r="BL366" s="71"/>
      <c r="BM366" s="71"/>
      <c r="BN366" s="71"/>
      <c r="BO366" s="71"/>
      <c r="BP366" s="71"/>
      <c r="BQ366" s="147">
        <v>1.2229098303370669</v>
      </c>
      <c r="BR366" s="147">
        <v>1.241062437411433</v>
      </c>
      <c r="BS366" s="147">
        <v>1.08887023693142</v>
      </c>
      <c r="BT366" s="147">
        <v>1.1689538114337608</v>
      </c>
      <c r="BU366" s="72"/>
      <c r="BV366" s="147">
        <v>1.0017773846324836</v>
      </c>
      <c r="BW366" s="147">
        <v>0.99846416732205379</v>
      </c>
      <c r="BX366" s="147">
        <v>0.99707274377655009</v>
      </c>
      <c r="BY366" s="147">
        <v>0.99873716322573125</v>
      </c>
      <c r="CA366" s="147">
        <v>0.97487929134412521</v>
      </c>
      <c r="CB366" s="147">
        <v>0.94987765395584212</v>
      </c>
      <c r="CC366" s="147">
        <v>0.95032809811821262</v>
      </c>
      <c r="CD366" s="147">
        <v>0.96999072951031085</v>
      </c>
      <c r="CF366" s="147">
        <v>1.0105869454119054</v>
      </c>
      <c r="CG366" s="147">
        <v>0.99259610857437219</v>
      </c>
      <c r="CH366" s="147">
        <v>0.97733154316502413</v>
      </c>
      <c r="CI366" s="147">
        <v>0.95031107418906424</v>
      </c>
      <c r="CK366" s="73">
        <f t="shared" si="2043"/>
        <v>0.85265057773172925</v>
      </c>
      <c r="CL366" s="73">
        <f t="shared" si="2012"/>
        <v>1.1117991129771048</v>
      </c>
      <c r="CM366" s="73">
        <f t="shared" si="2044"/>
        <v>1.0041943595707754</v>
      </c>
      <c r="CN366" s="73">
        <f t="shared" si="2045"/>
        <v>0.99878307318120707</v>
      </c>
      <c r="CO366" s="73">
        <f t="shared" si="2046"/>
        <v>0.9583646203546462</v>
      </c>
      <c r="CP366" s="73">
        <f t="shared" si="2047"/>
        <v>0.98466732052564077</v>
      </c>
      <c r="CQ366" s="73">
        <f t="shared" si="2048"/>
        <v>1.1746732384279344</v>
      </c>
      <c r="CR366" s="73">
        <f t="shared" si="2049"/>
        <v>0.94797615600155249</v>
      </c>
      <c r="CS366" s="73">
        <f t="shared" si="2050"/>
        <v>0.94797615600155249</v>
      </c>
      <c r="CT366" s="73"/>
      <c r="CU366" s="73">
        <f t="shared" si="2051"/>
        <v>0.94647522102829718</v>
      </c>
      <c r="CV366" s="118">
        <f t="shared" si="2052"/>
        <v>0.98759407528843324</v>
      </c>
      <c r="CX366" s="53"/>
      <c r="CZ366" s="71">
        <f t="shared" si="2005"/>
        <v>0.23032580802018718</v>
      </c>
      <c r="DA366" s="71">
        <f t="shared" si="2006"/>
        <v>0.31383799090788339</v>
      </c>
      <c r="DB366" s="71">
        <f t="shared" si="2007"/>
        <v>0.29675400837321614</v>
      </c>
      <c r="DC366" s="71">
        <f t="shared" si="2008"/>
        <v>0.15908219269871327</v>
      </c>
      <c r="DE366" s="71">
        <f t="shared" si="1991"/>
        <v>0.22709594359154625</v>
      </c>
      <c r="DF366" s="71">
        <f t="shared" si="1992"/>
        <v>0.31552755254937259</v>
      </c>
      <c r="DG366" s="71">
        <f t="shared" si="1993"/>
        <v>0.29609724843710566</v>
      </c>
      <c r="DH366" s="71">
        <f t="shared" si="1994"/>
        <v>0.16125076617266701</v>
      </c>
      <c r="DI366" s="71">
        <f t="shared" si="1995"/>
        <v>0.99997151075069146</v>
      </c>
      <c r="DJ366" s="71"/>
      <c r="DK366" s="71">
        <f t="shared" si="1996"/>
        <v>0.22710241356882499</v>
      </c>
      <c r="DL366" s="71">
        <f t="shared" si="1997"/>
        <v>0.31553654194858211</v>
      </c>
      <c r="DM366" s="71">
        <f t="shared" si="1998"/>
        <v>0.29610568426576639</v>
      </c>
      <c r="DN366" s="71">
        <f t="shared" si="1999"/>
        <v>0.16125536021682657</v>
      </c>
      <c r="DQ366" s="71">
        <f t="shared" si="2053"/>
        <v>3.7121952864962643E-2</v>
      </c>
      <c r="DR366" s="71">
        <f t="shared" si="2054"/>
        <v>-5.796534516292572E-3</v>
      </c>
      <c r="DS366" s="71">
        <f t="shared" si="2055"/>
        <v>3.4217241649663797E-3</v>
      </c>
      <c r="DT366" s="71">
        <f t="shared" si="2056"/>
        <v>4.0910752636722945E-3</v>
      </c>
      <c r="DV366" s="71">
        <f t="shared" si="2000"/>
        <v>0.22308187769058366</v>
      </c>
      <c r="DW366" s="71">
        <f t="shared" si="2001"/>
        <v>0.26812587103662427</v>
      </c>
      <c r="DX366" s="71">
        <f t="shared" si="2002"/>
        <v>0.32293143250050427</v>
      </c>
      <c r="DY366" s="71">
        <f t="shared" si="2003"/>
        <v>0.18586081877228786</v>
      </c>
      <c r="DZ366" s="71"/>
      <c r="EB366" s="71">
        <f t="shared" si="1959"/>
        <v>-1.8582644480949165E-2</v>
      </c>
      <c r="EC366" s="71">
        <f t="shared" si="1960"/>
        <v>-3.0629191583454777E-3</v>
      </c>
      <c r="ED366" s="71">
        <f t="shared" si="1961"/>
        <v>8.4402084677155566E-3</v>
      </c>
      <c r="EE366" s="71">
        <f t="shared" si="1962"/>
        <v>1.2411613582239099E-2</v>
      </c>
      <c r="EG366" s="71">
        <f t="shared" si="2057"/>
        <v>-7.2832798833376245E-4</v>
      </c>
      <c r="EH366" s="71">
        <f t="shared" si="2058"/>
        <v>2.086362747816318E-4</v>
      </c>
      <c r="EI366" s="71">
        <f t="shared" si="2059"/>
        <v>3.2256557471385745E-3</v>
      </c>
      <c r="EJ366" s="71">
        <f t="shared" si="2060"/>
        <v>3.9243854210713417E-3</v>
      </c>
      <c r="EL366" s="71">
        <f t="shared" si="2061"/>
        <v>4.6615868716351361E-3</v>
      </c>
      <c r="EM366" s="71">
        <f t="shared" si="2062"/>
        <v>3.4154281208473129E-3</v>
      </c>
      <c r="EN366" s="71">
        <f t="shared" si="2063"/>
        <v>-1.3353090879598295E-3</v>
      </c>
      <c r="EO366" s="71">
        <f t="shared" si="2064"/>
        <v>-1.0605747561665814E-4</v>
      </c>
      <c r="EQ366" s="71">
        <f t="shared" si="2065"/>
        <v>2.577793622989016E-2</v>
      </c>
      <c r="ER366" s="71">
        <f t="shared" si="2066"/>
        <v>1.4445923387259743E-2</v>
      </c>
      <c r="ES366" s="71">
        <f t="shared" si="2067"/>
        <v>1.0619713011226299E-2</v>
      </c>
      <c r="ET366" s="71">
        <f t="shared" si="2068"/>
        <v>-2.7400432445902432E-2</v>
      </c>
      <c r="EW366" s="71">
        <f t="shared" si="1972"/>
        <v>1.0083086936091383</v>
      </c>
      <c r="EX366" s="71">
        <f t="shared" si="1973"/>
        <v>0.96231800141592294</v>
      </c>
      <c r="EY366" s="71">
        <f t="shared" si="1945"/>
        <v>1.1746732384279344</v>
      </c>
      <c r="EZ366" s="71"/>
      <c r="FA366" s="71">
        <f t="shared" si="1974"/>
        <v>0.99931424183083173</v>
      </c>
      <c r="FB366" s="71">
        <f t="shared" si="1975"/>
        <v>0.99582807279387686</v>
      </c>
      <c r="FC366" s="71">
        <f t="shared" si="1946"/>
        <v>1.0041943595707754</v>
      </c>
      <c r="FD366" s="71"/>
      <c r="FE366" s="71">
        <f t="shared" si="2069"/>
        <v>1.0014894987144682</v>
      </c>
      <c r="FF366" s="71">
        <f t="shared" si="2070"/>
        <v>1.0081779610570931</v>
      </c>
      <c r="FG366" s="71">
        <f t="shared" si="1947"/>
        <v>0.99878307318120707</v>
      </c>
      <c r="FH366" s="71"/>
      <c r="FI366" s="71">
        <f t="shared" si="1978"/>
        <v>1.0017253417527971</v>
      </c>
      <c r="FJ366" s="71">
        <f t="shared" si="1979"/>
        <v>1.0106066695574172</v>
      </c>
      <c r="FK366" s="71">
        <f t="shared" si="1948"/>
        <v>0.9583646203546462</v>
      </c>
      <c r="FM366" s="71">
        <f t="shared" si="1980"/>
        <v>1.009180422965805</v>
      </c>
      <c r="FN366" s="71">
        <f t="shared" si="1981"/>
        <v>0.9864178862001326</v>
      </c>
      <c r="FO366" s="71">
        <f t="shared" si="1949"/>
        <v>0.98466732052564077</v>
      </c>
      <c r="GA366" s="51">
        <f t="shared" si="1989"/>
        <v>1998</v>
      </c>
      <c r="GB366" s="118">
        <f t="shared" si="1950"/>
        <v>1.189904825851501</v>
      </c>
      <c r="GC366" s="118">
        <f t="shared" si="1951"/>
        <v>1.1742351772347317</v>
      </c>
      <c r="GD366" s="118">
        <f t="shared" si="1952"/>
        <v>1.1100926957582258</v>
      </c>
      <c r="GE366" s="118">
        <f t="shared" si="1953"/>
        <v>0.95789116365365945</v>
      </c>
      <c r="GF366" s="118">
        <f t="shared" si="1954"/>
        <v>0.95169237976403542</v>
      </c>
      <c r="GH366" s="51">
        <f t="shared" si="1990"/>
        <v>29</v>
      </c>
      <c r="GI366" s="71">
        <f t="shared" si="1986"/>
        <v>1.3805132352219511</v>
      </c>
      <c r="GJ366" s="71">
        <f t="shared" si="1987"/>
        <v>1.2658395878589526</v>
      </c>
      <c r="GK366" s="71">
        <f t="shared" si="1988"/>
        <v>1.1143349996987379</v>
      </c>
    </row>
    <row r="367" spans="1:193" x14ac:dyDescent="0.2">
      <c r="A367" s="75" t="s">
        <v>559</v>
      </c>
      <c r="B367" s="50">
        <f t="shared" si="1958"/>
        <v>1977</v>
      </c>
      <c r="D367" s="79">
        <f>Conversion_Factors!$M39*D204+D286</f>
        <v>3466.6404723245805</v>
      </c>
      <c r="E367" s="79">
        <f>Conversion_Factors!$M39*E204+E286</f>
        <v>4758.4645639325454</v>
      </c>
      <c r="F367" s="79">
        <f>Conversion_Factors!$M39*F204+F286</f>
        <v>4855.3929925578705</v>
      </c>
      <c r="G367" s="79">
        <f>Conversion_Factors!$M39*G204+G286</f>
        <v>2342.6098677290652</v>
      </c>
      <c r="H367" s="79">
        <f t="shared" si="2004"/>
        <v>15423.107896544061</v>
      </c>
      <c r="J367" s="81">
        <f t="shared" si="2009"/>
        <v>16613.054075114767</v>
      </c>
      <c r="K367" s="81">
        <f t="shared" si="2009"/>
        <v>20011.231005333393</v>
      </c>
      <c r="L367" s="81">
        <f t="shared" si="2009"/>
        <v>24592.781217513806</v>
      </c>
      <c r="M367" s="81">
        <f t="shared" si="2009"/>
        <v>14148.883695578334</v>
      </c>
      <c r="N367" s="81">
        <f t="shared" si="2017"/>
        <v>75365.9499935403</v>
      </c>
      <c r="P367" s="85">
        <f t="shared" si="2010"/>
        <v>26.818248282786357</v>
      </c>
      <c r="Q367" s="85">
        <f t="shared" si="2010"/>
        <v>29.814565403957548</v>
      </c>
      <c r="R367" s="85">
        <f t="shared" si="2010"/>
        <v>34.655970070577908</v>
      </c>
      <c r="S367" s="85">
        <f t="shared" si="2010"/>
        <v>19.078195101859702</v>
      </c>
      <c r="T367" s="85">
        <f t="shared" si="2010"/>
        <v>110.36697885918151</v>
      </c>
      <c r="V367" s="84">
        <f t="shared" si="2018"/>
        <v>208.66966763909917</v>
      </c>
      <c r="W367" s="84">
        <f t="shared" si="2019"/>
        <v>237.78969732868106</v>
      </c>
      <c r="X367" s="84">
        <f t="shared" si="2020"/>
        <v>197.43163449525144</v>
      </c>
      <c r="Y367" s="84">
        <f t="shared" si="2021"/>
        <v>165.5685295131201</v>
      </c>
      <c r="Z367" s="84">
        <f t="shared" si="2022"/>
        <v>204.64291762879645</v>
      </c>
      <c r="AC367" s="84">
        <f t="shared" si="2023"/>
        <v>129.26423962409541</v>
      </c>
      <c r="AD367" s="84">
        <f t="shared" si="2024"/>
        <v>159.60200993910556</v>
      </c>
      <c r="AE367" s="84">
        <f t="shared" si="2025"/>
        <v>140.10264270974724</v>
      </c>
      <c r="AF367" s="84">
        <f t="shared" si="2026"/>
        <v>122.78991043029603</v>
      </c>
      <c r="AG367" s="84">
        <f t="shared" si="2027"/>
        <v>139.74386230343933</v>
      </c>
      <c r="AI367" s="74">
        <f t="shared" si="2028"/>
        <v>129.29045039049328</v>
      </c>
      <c r="AJ367" s="74">
        <f t="shared" si="2029"/>
        <v>158.90600191342099</v>
      </c>
      <c r="AK367" s="74">
        <f t="shared" si="2030"/>
        <v>136.32698826184961</v>
      </c>
      <c r="AL367" s="74">
        <f t="shared" si="2031"/>
        <v>123.49044628754403</v>
      </c>
      <c r="AM367" s="74">
        <f t="shared" si="2032"/>
        <v>138.49772637431556</v>
      </c>
      <c r="AO367" s="118">
        <f t="shared" si="2011"/>
        <v>0.99979727221679027</v>
      </c>
      <c r="AP367" s="118">
        <f t="shared" si="2011"/>
        <v>1.0043799983468451</v>
      </c>
      <c r="AQ367" s="118">
        <f t="shared" si="2011"/>
        <v>1.0276955758799979</v>
      </c>
      <c r="AR367" s="118">
        <f t="shared" si="2011"/>
        <v>0.99432720604461322</v>
      </c>
      <c r="AS367" s="118">
        <f t="shared" si="2033"/>
        <v>1.0089975190333151</v>
      </c>
      <c r="AU367" s="51">
        <f t="shared" si="2034"/>
        <v>1614.2876656832341</v>
      </c>
      <c r="AV367" s="51">
        <f t="shared" si="2035"/>
        <v>1489.8916211607057</v>
      </c>
      <c r="AW367" s="51">
        <f t="shared" si="2036"/>
        <v>1409.1927937738728</v>
      </c>
      <c r="AX367" s="51">
        <f t="shared" si="2037"/>
        <v>1348.3887147805044</v>
      </c>
      <c r="AY367" s="51">
        <f t="shared" si="2038"/>
        <v>1464.414352484659</v>
      </c>
      <c r="BB367" s="71">
        <f t="shared" si="2039"/>
        <v>1.218878256764421</v>
      </c>
      <c r="BC367" s="71">
        <f t="shared" si="2040"/>
        <v>1.2310932341618126</v>
      </c>
      <c r="BD367" s="71">
        <f t="shared" si="2041"/>
        <v>1.0883112451714534</v>
      </c>
      <c r="BE367" s="71">
        <f t="shared" si="2042"/>
        <v>1.1067694053797259</v>
      </c>
      <c r="BF367" s="71"/>
      <c r="BG367" s="71"/>
      <c r="BH367" s="71"/>
      <c r="BI367" s="71"/>
      <c r="BJ367" s="71"/>
      <c r="BK367" s="71"/>
      <c r="BL367" s="71"/>
      <c r="BM367" s="71"/>
      <c r="BN367" s="71"/>
      <c r="BO367" s="71"/>
      <c r="BP367" s="71"/>
      <c r="BQ367" s="147">
        <v>1.2161487606433092</v>
      </c>
      <c r="BR367" s="147">
        <v>1.2303465259510542</v>
      </c>
      <c r="BS367" s="147">
        <v>1.0902428170900806</v>
      </c>
      <c r="BT367" s="147">
        <v>1.1067218886134393</v>
      </c>
      <c r="BU367" s="72"/>
      <c r="BV367" s="147">
        <v>1.0022610218783929</v>
      </c>
      <c r="BW367" s="147">
        <v>1.0006846907519984</v>
      </c>
      <c r="BX367" s="147">
        <v>0.99842868808173846</v>
      </c>
      <c r="BY367" s="147">
        <v>1.0002497738712526</v>
      </c>
      <c r="CA367" s="147">
        <v>0.97567119490626786</v>
      </c>
      <c r="CB367" s="147">
        <v>0.95037775322233797</v>
      </c>
      <c r="CC367" s="147">
        <v>0.95178985153352003</v>
      </c>
      <c r="CD367" s="147">
        <v>0.96827957708677415</v>
      </c>
      <c r="CF367" s="147">
        <v>1.000145835197719</v>
      </c>
      <c r="CG367" s="147">
        <v>0.98908766382538438</v>
      </c>
      <c r="CH367" s="147">
        <v>1.0196021080509048</v>
      </c>
      <c r="CI367" s="147">
        <v>0.946981354038961</v>
      </c>
      <c r="CK367" s="73">
        <f t="shared" si="2043"/>
        <v>0.86782977315631094</v>
      </c>
      <c r="CL367" s="73">
        <f t="shared" si="2012"/>
        <v>1.1093949853424654</v>
      </c>
      <c r="CM367" s="73">
        <f t="shared" si="2044"/>
        <v>1.0031767452650995</v>
      </c>
      <c r="CN367" s="73">
        <f t="shared" si="2045"/>
        <v>1.0002343528458844</v>
      </c>
      <c r="CO367" s="73">
        <f t="shared" si="2046"/>
        <v>0.9588860893298049</v>
      </c>
      <c r="CP367" s="73">
        <f t="shared" si="2047"/>
        <v>0.99350405765389749</v>
      </c>
      <c r="CQ367" s="73">
        <f t="shared" si="2048"/>
        <v>1.1605672539825496</v>
      </c>
      <c r="CR367" s="73">
        <f t="shared" si="2049"/>
        <v>0.96276599847050037</v>
      </c>
      <c r="CS367" s="73">
        <f t="shared" si="2050"/>
        <v>0.96276599847050059</v>
      </c>
      <c r="CT367" s="73"/>
      <c r="CU367" s="73">
        <f t="shared" si="2051"/>
        <v>0.95590753705613885</v>
      </c>
      <c r="CV367" s="118">
        <f t="shared" si="2052"/>
        <v>0.99689373711141449</v>
      </c>
      <c r="CX367" s="53"/>
      <c r="CZ367" s="71">
        <f t="shared" si="2005"/>
        <v>0.22476925504109124</v>
      </c>
      <c r="DA367" s="71">
        <f t="shared" si="2006"/>
        <v>0.30852825486611557</v>
      </c>
      <c r="DB367" s="71">
        <f t="shared" si="2007"/>
        <v>0.31481287851496159</v>
      </c>
      <c r="DC367" s="71">
        <f t="shared" si="2008"/>
        <v>0.15188961157783162</v>
      </c>
      <c r="DE367" s="71">
        <f t="shared" si="1991"/>
        <v>0.22753622381678226</v>
      </c>
      <c r="DF367" s="71">
        <f t="shared" si="1992"/>
        <v>0.3111755727120899</v>
      </c>
      <c r="DG367" s="71">
        <f t="shared" si="1993"/>
        <v>0.30569454647500749</v>
      </c>
      <c r="DH367" s="71">
        <f t="shared" si="1994"/>
        <v>0.15545817153981839</v>
      </c>
      <c r="DI367" s="71">
        <f t="shared" si="1995"/>
        <v>0.99986451454369796</v>
      </c>
      <c r="DJ367" s="71"/>
      <c r="DK367" s="71">
        <f t="shared" si="1996"/>
        <v>0.22756705584318249</v>
      </c>
      <c r="DL367" s="71">
        <f t="shared" si="1997"/>
        <v>0.31121773818935777</v>
      </c>
      <c r="DM367" s="71">
        <f t="shared" si="1998"/>
        <v>0.30573596925230956</v>
      </c>
      <c r="DN367" s="71">
        <f t="shared" si="1999"/>
        <v>0.15547923671515024</v>
      </c>
      <c r="DQ367" s="71">
        <f t="shared" si="2053"/>
        <v>-5.5440136093108886E-3</v>
      </c>
      <c r="DR367" s="71">
        <f t="shared" si="2054"/>
        <v>-8.6719590118550915E-3</v>
      </c>
      <c r="DS367" s="71">
        <f t="shared" si="2055"/>
        <v>1.2597605596009185E-3</v>
      </c>
      <c r="DT367" s="71">
        <f t="shared" si="2056"/>
        <v>-5.4706778167215461E-2</v>
      </c>
      <c r="DV367" s="71">
        <f t="shared" si="2000"/>
        <v>0.22043182732439107</v>
      </c>
      <c r="DW367" s="71">
        <f t="shared" si="2001"/>
        <v>0.26552084869955966</v>
      </c>
      <c r="DX367" s="71">
        <f t="shared" si="2002"/>
        <v>0.32631156669055034</v>
      </c>
      <c r="DY367" s="71">
        <f t="shared" si="2003"/>
        <v>0.18773575728549896</v>
      </c>
      <c r="DZ367" s="71"/>
      <c r="EB367" s="71">
        <f t="shared" si="1959"/>
        <v>-1.1950394652460689E-2</v>
      </c>
      <c r="EC367" s="71">
        <f t="shared" si="1960"/>
        <v>-9.7631745241063966E-3</v>
      </c>
      <c r="ED367" s="71">
        <f t="shared" si="1961"/>
        <v>1.0412633588787459E-2</v>
      </c>
      <c r="EE367" s="71">
        <f t="shared" si="1962"/>
        <v>1.0037320332518722E-2</v>
      </c>
      <c r="EG367" s="71">
        <f t="shared" si="2057"/>
        <v>4.826626612816267E-4</v>
      </c>
      <c r="EH367" s="71">
        <f t="shared" si="2058"/>
        <v>2.2214697361361588E-3</v>
      </c>
      <c r="EI367" s="71">
        <f t="shared" si="2059"/>
        <v>1.3590012938401702E-3</v>
      </c>
      <c r="EJ367" s="71">
        <f t="shared" si="2060"/>
        <v>1.513377507522663E-3</v>
      </c>
      <c r="EL367" s="71">
        <f t="shared" si="2061"/>
        <v>8.119796039468565E-4</v>
      </c>
      <c r="EM367" s="71">
        <f t="shared" si="2062"/>
        <v>5.2634953822783682E-4</v>
      </c>
      <c r="EN367" s="71">
        <f t="shared" si="2063"/>
        <v>1.536974826752804E-3</v>
      </c>
      <c r="EO367" s="71">
        <f t="shared" si="2064"/>
        <v>-1.7656493650635649E-3</v>
      </c>
      <c r="EQ367" s="71">
        <f t="shared" si="2065"/>
        <v>-1.0385471566547958E-2</v>
      </c>
      <c r="ER367" s="71">
        <f t="shared" si="2066"/>
        <v>-3.5408761615090532E-3</v>
      </c>
      <c r="ES367" s="71">
        <f t="shared" si="2067"/>
        <v>4.2341797376973841E-2</v>
      </c>
      <c r="ET367" s="71">
        <f t="shared" si="2068"/>
        <v>-3.509974023036838E-3</v>
      </c>
      <c r="EW367" s="71">
        <f t="shared" si="1972"/>
        <v>0.98799156737046057</v>
      </c>
      <c r="EX367" s="71">
        <f t="shared" si="1973"/>
        <v>0.95076207052772677</v>
      </c>
      <c r="EY367" s="71">
        <f t="shared" si="1945"/>
        <v>1.1605672539825496</v>
      </c>
      <c r="EZ367" s="71"/>
      <c r="FA367" s="71">
        <f t="shared" si="1974"/>
        <v>0.998986636106868</v>
      </c>
      <c r="FB367" s="71">
        <f t="shared" si="1975"/>
        <v>0.99481893658114029</v>
      </c>
      <c r="FC367" s="71">
        <f t="shared" si="1946"/>
        <v>1.0031767452650995</v>
      </c>
      <c r="FD367" s="71"/>
      <c r="FE367" s="71">
        <f t="shared" si="2069"/>
        <v>1.0014530479176571</v>
      </c>
      <c r="FF367" s="71">
        <f t="shared" si="2070"/>
        <v>1.009642891944035</v>
      </c>
      <c r="FG367" s="71">
        <f t="shared" si="1947"/>
        <v>1.0002343528458844</v>
      </c>
      <c r="FH367" s="71"/>
      <c r="FI367" s="71">
        <f t="shared" si="1978"/>
        <v>1.0005441237751096</v>
      </c>
      <c r="FJ367" s="71">
        <f t="shared" si="1979"/>
        <v>1.0111565646736076</v>
      </c>
      <c r="FK367" s="71">
        <f t="shared" si="1948"/>
        <v>0.9588860893298049</v>
      </c>
      <c r="FM367" s="71">
        <f t="shared" si="1980"/>
        <v>1.008974337772822</v>
      </c>
      <c r="FN367" s="71">
        <f t="shared" si="1981"/>
        <v>0.99527033349604566</v>
      </c>
      <c r="FO367" s="71">
        <f t="shared" si="1949"/>
        <v>0.99350405765389749</v>
      </c>
      <c r="GA367" s="51">
        <f t="shared" si="1989"/>
        <v>1999</v>
      </c>
      <c r="GB367" s="118">
        <f t="shared" si="1950"/>
        <v>1.2225157576174943</v>
      </c>
      <c r="GC367" s="118">
        <f t="shared" si="1951"/>
        <v>1.1889631553905928</v>
      </c>
      <c r="GD367" s="118">
        <f t="shared" si="1952"/>
        <v>1.1217284019564246</v>
      </c>
      <c r="GE367" s="118">
        <f t="shared" si="1953"/>
        <v>0.95919473470169669</v>
      </c>
      <c r="GF367" s="118">
        <f t="shared" si="1954"/>
        <v>0.9547091396647639</v>
      </c>
      <c r="GH367" s="51">
        <f t="shared" si="1990"/>
        <v>30</v>
      </c>
      <c r="GI367" s="71">
        <f t="shared" si="1986"/>
        <v>1.3283632262585909</v>
      </c>
      <c r="GJ367" s="71">
        <f t="shared" si="1987"/>
        <v>1.2751941861755689</v>
      </c>
      <c r="GK367" s="71">
        <f t="shared" si="1988"/>
        <v>1.0989351107297403</v>
      </c>
    </row>
    <row r="368" spans="1:193" x14ac:dyDescent="0.2">
      <c r="A368" s="75" t="s">
        <v>559</v>
      </c>
      <c r="B368" s="50">
        <f t="shared" si="1958"/>
        <v>1978</v>
      </c>
      <c r="D368" s="79">
        <f>Conversion_Factors!$M40*D205+D287</f>
        <v>3472.4542480606533</v>
      </c>
      <c r="E368" s="79">
        <f>Conversion_Factors!$M40*E205+E287</f>
        <v>4940.8543531057967</v>
      </c>
      <c r="F368" s="79">
        <f>Conversion_Factors!$M40*F205+F287</f>
        <v>4974.1341875003227</v>
      </c>
      <c r="G368" s="79">
        <f>Conversion_Factors!$M40*G205+G287</f>
        <v>2433.5789763402295</v>
      </c>
      <c r="H368" s="79">
        <f t="shared" si="2004"/>
        <v>15821.021765007003</v>
      </c>
      <c r="I368" s="71"/>
      <c r="J368" s="81">
        <f t="shared" si="2009"/>
        <v>16927.371698496336</v>
      </c>
      <c r="K368" s="81">
        <f t="shared" si="2009"/>
        <v>20347.264235723665</v>
      </c>
      <c r="L368" s="81">
        <f t="shared" si="2009"/>
        <v>25340.963149193281</v>
      </c>
      <c r="M368" s="81">
        <f t="shared" si="2009"/>
        <v>14663.280413942713</v>
      </c>
      <c r="N368" s="81">
        <f t="shared" si="2017"/>
        <v>77278.879497356</v>
      </c>
      <c r="P368" s="85">
        <f t="shared" si="2010"/>
        <v>27.304794707560347</v>
      </c>
      <c r="Q368" s="85">
        <f t="shared" si="2010"/>
        <v>30.374753678123238</v>
      </c>
      <c r="R368" s="85">
        <f t="shared" si="2010"/>
        <v>35.866196228205489</v>
      </c>
      <c r="S368" s="85">
        <f t="shared" si="2010"/>
        <v>19.739942657692378</v>
      </c>
      <c r="T368" s="85">
        <f t="shared" si="2010"/>
        <v>113.28568727158145</v>
      </c>
      <c r="V368" s="84">
        <f t="shared" si="2018"/>
        <v>205.13841781882255</v>
      </c>
      <c r="W368" s="84">
        <f t="shared" si="2019"/>
        <v>242.8264702254736</v>
      </c>
      <c r="X368" s="84">
        <f t="shared" si="2020"/>
        <v>196.28828463288588</v>
      </c>
      <c r="Y368" s="84">
        <f t="shared" si="2021"/>
        <v>165.9641572445303</v>
      </c>
      <c r="Z368" s="84">
        <f t="shared" si="2022"/>
        <v>204.72633490432918</v>
      </c>
      <c r="AC368" s="84">
        <f t="shared" si="2023"/>
        <v>127.1737907298448</v>
      </c>
      <c r="AD368" s="84">
        <f t="shared" si="2024"/>
        <v>162.66319080191721</v>
      </c>
      <c r="AE368" s="84">
        <f t="shared" si="2025"/>
        <v>138.68585773220693</v>
      </c>
      <c r="AF368" s="84">
        <f t="shared" si="2026"/>
        <v>123.28196786285486</v>
      </c>
      <c r="AG368" s="84">
        <f t="shared" si="2027"/>
        <v>139.65596313220956</v>
      </c>
      <c r="AI368" s="74">
        <f t="shared" si="2028"/>
        <v>124.20525706427998</v>
      </c>
      <c r="AJ368" s="74">
        <f t="shared" si="2029"/>
        <v>158.67683859930173</v>
      </c>
      <c r="AK368" s="74">
        <f t="shared" si="2030"/>
        <v>133.88022449082436</v>
      </c>
      <c r="AL368" s="74">
        <f t="shared" si="2031"/>
        <v>123.3228565180831</v>
      </c>
      <c r="AM368" s="74">
        <f t="shared" si="2032"/>
        <v>136.35729122866877</v>
      </c>
      <c r="AO368" s="118">
        <f t="shared" si="2011"/>
        <v>1.0239002256082326</v>
      </c>
      <c r="AP368" s="118">
        <f t="shared" si="2011"/>
        <v>1.0251224579327674</v>
      </c>
      <c r="AQ368" s="118">
        <f t="shared" si="2011"/>
        <v>1.0358950192954892</v>
      </c>
      <c r="AR368" s="118">
        <f t="shared" si="2011"/>
        <v>0.99966844219812367</v>
      </c>
      <c r="AS368" s="118">
        <f t="shared" si="2033"/>
        <v>1.0241913862751129</v>
      </c>
      <c r="AU368" s="51">
        <f t="shared" si="2034"/>
        <v>1613.0557769925879</v>
      </c>
      <c r="AV368" s="51">
        <f t="shared" si="2035"/>
        <v>1492.8175761729344</v>
      </c>
      <c r="AW368" s="51">
        <f t="shared" si="2036"/>
        <v>1415.344634576262</v>
      </c>
      <c r="AX368" s="51">
        <f t="shared" si="2037"/>
        <v>1346.2159967235211</v>
      </c>
      <c r="AY368" s="51">
        <f t="shared" si="2038"/>
        <v>1465.933357321225</v>
      </c>
      <c r="BB368" s="71">
        <f t="shared" si="2039"/>
        <v>1.1709378902636891</v>
      </c>
      <c r="BC368" s="71">
        <f t="shared" si="2040"/>
        <v>1.2293178361143302</v>
      </c>
      <c r="BD368" s="71">
        <f t="shared" si="2041"/>
        <v>1.068778498499384</v>
      </c>
      <c r="BE368" s="71">
        <f t="shared" si="2042"/>
        <v>1.1052674006897265</v>
      </c>
      <c r="BF368" s="71"/>
      <c r="BG368" s="71"/>
      <c r="BH368" s="71"/>
      <c r="BI368" s="71"/>
      <c r="BJ368" s="71"/>
      <c r="BK368" s="71"/>
      <c r="BL368" s="71"/>
      <c r="BM368" s="71"/>
      <c r="BN368" s="71"/>
      <c r="BO368" s="71"/>
      <c r="BP368" s="71"/>
      <c r="BQ368" s="147">
        <v>1.1669308392254083</v>
      </c>
      <c r="BR368" s="147">
        <v>1.2267533261229262</v>
      </c>
      <c r="BS368" s="147">
        <v>1.0705474586087076</v>
      </c>
      <c r="BT368" s="147">
        <v>1.1043815795736533</v>
      </c>
      <c r="BU368" s="72"/>
      <c r="BV368" s="147">
        <v>1.0031946979146082</v>
      </c>
      <c r="BW368" s="147">
        <v>1.0019972581923646</v>
      </c>
      <c r="BX368" s="147">
        <v>0.99845912544600546</v>
      </c>
      <c r="BY368" s="147">
        <v>1.0008405351276071</v>
      </c>
      <c r="CA368" s="147">
        <v>0.97492664464032397</v>
      </c>
      <c r="CB368" s="147">
        <v>0.95224417257194482</v>
      </c>
      <c r="CC368" s="147">
        <v>0.95594489665568771</v>
      </c>
      <c r="CD368" s="147">
        <v>0.96671934560583439</v>
      </c>
      <c r="CF368" s="147">
        <v>1.0245183669233131</v>
      </c>
      <c r="CG368" s="147">
        <v>1.0096867143293411</v>
      </c>
      <c r="CH368" s="147">
        <v>1.0278284723233599</v>
      </c>
      <c r="CI368" s="147">
        <v>0.9522286060451074</v>
      </c>
      <c r="CK368" s="73">
        <f t="shared" si="2043"/>
        <v>0.889856924376493</v>
      </c>
      <c r="CL368" s="73">
        <f t="shared" si="2012"/>
        <v>1.1098472008808249</v>
      </c>
      <c r="CM368" s="73">
        <f t="shared" si="2044"/>
        <v>1.0023290196296133</v>
      </c>
      <c r="CN368" s="73">
        <f t="shared" si="2045"/>
        <v>1.0009483342343168</v>
      </c>
      <c r="CO368" s="73">
        <f t="shared" si="2046"/>
        <v>0.96038638139049337</v>
      </c>
      <c r="CP368" s="73">
        <f t="shared" si="2047"/>
        <v>1.0086390777653655</v>
      </c>
      <c r="CQ368" s="73">
        <f t="shared" si="2048"/>
        <v>1.1419824837280588</v>
      </c>
      <c r="CR368" s="73">
        <f t="shared" si="2049"/>
        <v>0.9876052167036703</v>
      </c>
      <c r="CS368" s="73">
        <f t="shared" si="2050"/>
        <v>0.98760521670367063</v>
      </c>
      <c r="CT368" s="73"/>
      <c r="CU368" s="73">
        <f t="shared" si="2051"/>
        <v>0.97186009128412632</v>
      </c>
      <c r="CV368" s="118">
        <f t="shared" si="2052"/>
        <v>1.0119469727142745</v>
      </c>
      <c r="CX368" s="53"/>
      <c r="CZ368" s="71">
        <f t="shared" si="2005"/>
        <v>0.21948356431321275</v>
      </c>
      <c r="DA368" s="71">
        <f t="shared" si="2006"/>
        <v>0.31229679261512666</v>
      </c>
      <c r="DB368" s="71">
        <f t="shared" si="2007"/>
        <v>0.31440031253241379</v>
      </c>
      <c r="DC368" s="71">
        <f t="shared" si="2008"/>
        <v>0.15381933053924676</v>
      </c>
      <c r="DE368" s="71">
        <f t="shared" si="1991"/>
        <v>0.22211592781487305</v>
      </c>
      <c r="DF368" s="71">
        <f t="shared" si="1992"/>
        <v>0.31040871106790352</v>
      </c>
      <c r="DG368" s="71">
        <f t="shared" si="1993"/>
        <v>0.31460655043809521</v>
      </c>
      <c r="DH368" s="71">
        <f t="shared" si="1994"/>
        <v>0.15285244088412406</v>
      </c>
      <c r="DI368" s="71">
        <f t="shared" si="1995"/>
        <v>0.99998363020499581</v>
      </c>
      <c r="DJ368" s="71"/>
      <c r="DK368" s="71">
        <f t="shared" si="1996"/>
        <v>0.22211956386659998</v>
      </c>
      <c r="DL368" s="71">
        <f t="shared" si="1997"/>
        <v>0.31041379247805284</v>
      </c>
      <c r="DM368" s="71">
        <f t="shared" si="1998"/>
        <v>0.31461170056713944</v>
      </c>
      <c r="DN368" s="71">
        <f t="shared" si="1999"/>
        <v>0.1528549430882078</v>
      </c>
      <c r="DQ368" s="71">
        <f t="shared" si="2053"/>
        <v>-4.1312024300069757E-2</v>
      </c>
      <c r="DR368" s="71">
        <f t="shared" si="2054"/>
        <v>-2.9247508085578607E-3</v>
      </c>
      <c r="DS368" s="71">
        <f t="shared" si="2055"/>
        <v>-1.8230278216085572E-2</v>
      </c>
      <c r="DT368" s="71">
        <f t="shared" si="2056"/>
        <v>-2.116870555716425E-3</v>
      </c>
      <c r="DV368" s="71">
        <f t="shared" si="2000"/>
        <v>0.21904266480824797</v>
      </c>
      <c r="DW368" s="71">
        <f t="shared" si="2001"/>
        <v>0.26329657427835534</v>
      </c>
      <c r="DX368" s="71">
        <f t="shared" si="2002"/>
        <v>0.32791576837058423</v>
      </c>
      <c r="DY368" s="71">
        <f t="shared" si="2003"/>
        <v>0.18974499254281241</v>
      </c>
      <c r="DZ368" s="71"/>
      <c r="EB368" s="71">
        <f t="shared" si="1959"/>
        <v>-6.3219466327676527E-3</v>
      </c>
      <c r="EC368" s="71">
        <f t="shared" si="1960"/>
        <v>-8.412308073180004E-3</v>
      </c>
      <c r="ED368" s="71">
        <f t="shared" si="1961"/>
        <v>4.9041206602094805E-3</v>
      </c>
      <c r="EE368" s="71">
        <f t="shared" si="1962"/>
        <v>1.0645598396937312E-2</v>
      </c>
      <c r="EG368" s="71">
        <f t="shared" si="2057"/>
        <v>9.311360948631108E-4</v>
      </c>
      <c r="EH368" s="71">
        <f t="shared" si="2058"/>
        <v>1.3108098657385583E-3</v>
      </c>
      <c r="EI368" s="71">
        <f t="shared" si="2059"/>
        <v>3.0484801462750389E-5</v>
      </c>
      <c r="EJ368" s="71">
        <f t="shared" si="2060"/>
        <v>5.90439392825334E-4</v>
      </c>
      <c r="EL368" s="71">
        <f t="shared" si="2061"/>
        <v>-7.6340728673900886E-4</v>
      </c>
      <c r="EM368" s="71">
        <f t="shared" si="2062"/>
        <v>1.9619451694453342E-3</v>
      </c>
      <c r="EN368" s="71">
        <f t="shared" si="2063"/>
        <v>4.3560056723822432E-3</v>
      </c>
      <c r="EO368" s="71">
        <f t="shared" si="2064"/>
        <v>-1.6126436048855993E-3</v>
      </c>
      <c r="EQ368" s="71">
        <f t="shared" si="2065"/>
        <v>2.4076791666108512E-2</v>
      </c>
      <c r="ER368" s="71">
        <f t="shared" si="2066"/>
        <v>2.0612411338728331E-2</v>
      </c>
      <c r="ES368" s="71">
        <f t="shared" si="2067"/>
        <v>8.0358363493792679E-3</v>
      </c>
      <c r="ET368" s="71">
        <f t="shared" si="2068"/>
        <v>5.5257348770737479E-3</v>
      </c>
      <c r="EW368" s="71">
        <f t="shared" si="1972"/>
        <v>0.98398647713804088</v>
      </c>
      <c r="EX368" s="71">
        <f t="shared" si="1973"/>
        <v>0.93553702037504738</v>
      </c>
      <c r="EY368" s="71">
        <f t="shared" si="1945"/>
        <v>1.1419824837280588</v>
      </c>
      <c r="EZ368" s="71"/>
      <c r="FA368" s="71">
        <f t="shared" si="1974"/>
        <v>0.99915495884500172</v>
      </c>
      <c r="FB368" s="71">
        <f t="shared" si="1975"/>
        <v>0.99397827363795765</v>
      </c>
      <c r="FC368" s="71">
        <f t="shared" si="1946"/>
        <v>1.0023290196296133</v>
      </c>
      <c r="FD368" s="71"/>
      <c r="FE368" s="71">
        <f t="shared" si="2069"/>
        <v>1.0007138141040657</v>
      </c>
      <c r="FF368" s="71">
        <f t="shared" si="2070"/>
        <v>1.0103635892803744</v>
      </c>
      <c r="FG368" s="71">
        <f t="shared" si="1947"/>
        <v>1.0009483342343168</v>
      </c>
      <c r="FH368" s="71"/>
      <c r="FI368" s="71">
        <f t="shared" si="1978"/>
        <v>1.0015646196950641</v>
      </c>
      <c r="FJ368" s="71">
        <f t="shared" si="1979"/>
        <v>1.0127386401494893</v>
      </c>
      <c r="FK368" s="71">
        <f t="shared" si="1948"/>
        <v>0.96038638139049337</v>
      </c>
      <c r="FM368" s="71">
        <f t="shared" si="1980"/>
        <v>1.0152339791618048</v>
      </c>
      <c r="FN368" s="71">
        <f t="shared" si="1981"/>
        <v>1.010432261016887</v>
      </c>
      <c r="FO368" s="71">
        <f t="shared" si="1949"/>
        <v>1.0086390777653655</v>
      </c>
      <c r="GA368" s="51">
        <f t="shared" si="1989"/>
        <v>2000</v>
      </c>
      <c r="GB368" s="118">
        <f t="shared" si="1950"/>
        <v>1.2783986525190412</v>
      </c>
      <c r="GC368" s="118">
        <f t="shared" si="1951"/>
        <v>1.2027913116809139</v>
      </c>
      <c r="GD368" s="118">
        <f t="shared" si="1952"/>
        <v>1.131611264587604</v>
      </c>
      <c r="GE368" s="118">
        <f t="shared" si="1953"/>
        <v>0.97732376344955763</v>
      </c>
      <c r="GF368" s="118">
        <f t="shared" si="1954"/>
        <v>0.96007543695628739</v>
      </c>
      <c r="GH368" s="51">
        <f t="shared" si="1990"/>
        <v>31</v>
      </c>
      <c r="GI368" s="71">
        <f t="shared" si="1986"/>
        <v>1.3844947245912671</v>
      </c>
      <c r="GJ368" s="71">
        <f t="shared" si="1987"/>
        <v>1.2821828785075644</v>
      </c>
      <c r="GK368" s="71">
        <f t="shared" si="1988"/>
        <v>1.1121844749325533</v>
      </c>
    </row>
    <row r="369" spans="1:193" x14ac:dyDescent="0.2">
      <c r="A369" s="75" t="s">
        <v>559</v>
      </c>
      <c r="B369" s="50">
        <f t="shared" si="1958"/>
        <v>1979</v>
      </c>
      <c r="D369" s="79">
        <f>Conversion_Factors!$M41*D206+D288</f>
        <v>3230.8242932018211</v>
      </c>
      <c r="E369" s="79">
        <f>Conversion_Factors!$M41*E206+E288</f>
        <v>4762.595958977844</v>
      </c>
      <c r="F369" s="79">
        <f>Conversion_Factors!$M41*F206+F288</f>
        <v>4957.6491169267101</v>
      </c>
      <c r="G369" s="79">
        <f>Conversion_Factors!$M41*G206+G288</f>
        <v>2614.8306837198243</v>
      </c>
      <c r="H369" s="79">
        <f t="shared" si="2004"/>
        <v>15565.9000528262</v>
      </c>
      <c r="I369" s="71"/>
      <c r="J369" s="81">
        <f t="shared" si="2009"/>
        <v>17099.558719509667</v>
      </c>
      <c r="K369" s="81">
        <f t="shared" si="2009"/>
        <v>20748.193808236039</v>
      </c>
      <c r="L369" s="81">
        <f t="shared" si="2009"/>
        <v>25849.81476111658</v>
      </c>
      <c r="M369" s="81">
        <f t="shared" si="2009"/>
        <v>14990.832168701994</v>
      </c>
      <c r="N369" s="81">
        <f t="shared" si="2017"/>
        <v>78688.399457564272</v>
      </c>
      <c r="P369" s="85">
        <f t="shared" si="2010"/>
        <v>27.791187974279016</v>
      </c>
      <c r="Q369" s="85">
        <f t="shared" si="2010"/>
        <v>31.293989575692756</v>
      </c>
      <c r="R369" s="85">
        <f t="shared" si="2010"/>
        <v>36.817955107591153</v>
      </c>
      <c r="S369" s="85">
        <f t="shared" si="2010"/>
        <v>20.280643053804596</v>
      </c>
      <c r="T369" s="85">
        <f t="shared" si="2010"/>
        <v>116.18377571136753</v>
      </c>
      <c r="V369" s="84">
        <f t="shared" si="2018"/>
        <v>188.94196898283849</v>
      </c>
      <c r="W369" s="84">
        <f t="shared" si="2019"/>
        <v>229.54267744922075</v>
      </c>
      <c r="X369" s="84">
        <f t="shared" si="2020"/>
        <v>191.78663997175062</v>
      </c>
      <c r="Y369" s="84">
        <f t="shared" si="2021"/>
        <v>174.42865441313478</v>
      </c>
      <c r="Z369" s="84">
        <f t="shared" si="2022"/>
        <v>197.8169610784968</v>
      </c>
      <c r="AC369" s="84">
        <f t="shared" si="2023"/>
        <v>116.25355116852064</v>
      </c>
      <c r="AD369" s="84">
        <f t="shared" si="2024"/>
        <v>152.18883956800238</v>
      </c>
      <c r="AE369" s="84">
        <f t="shared" si="2025"/>
        <v>134.65302737317256</v>
      </c>
      <c r="AF369" s="84">
        <f t="shared" si="2026"/>
        <v>128.93233596107737</v>
      </c>
      <c r="AG369" s="84">
        <f t="shared" si="2027"/>
        <v>133.9765380968181</v>
      </c>
      <c r="AI369" s="74">
        <f t="shared" si="2028"/>
        <v>117.4126427678074</v>
      </c>
      <c r="AJ369" s="74">
        <f t="shared" si="2029"/>
        <v>150.08301460864215</v>
      </c>
      <c r="AK369" s="74">
        <f t="shared" si="2030"/>
        <v>135.51479923616478</v>
      </c>
      <c r="AL369" s="74">
        <f t="shared" si="2031"/>
        <v>128.65115039513984</v>
      </c>
      <c r="AM369" s="74">
        <f t="shared" si="2032"/>
        <v>133.91059878563294</v>
      </c>
      <c r="AO369" s="118">
        <f t="shared" si="2011"/>
        <v>0.99012805118798874</v>
      </c>
      <c r="AP369" s="118">
        <f t="shared" si="2011"/>
        <v>1.0140310678383653</v>
      </c>
      <c r="AQ369" s="118">
        <f t="shared" si="2011"/>
        <v>0.99364075460503476</v>
      </c>
      <c r="AR369" s="118">
        <f t="shared" si="2011"/>
        <v>1.0021856436189953</v>
      </c>
      <c r="AS369" s="118">
        <f t="shared" si="2033"/>
        <v>1.0004924129365647</v>
      </c>
      <c r="AU369" s="51">
        <f t="shared" si="2034"/>
        <v>1625.2576122078976</v>
      </c>
      <c r="AV369" s="51">
        <f t="shared" si="2035"/>
        <v>1508.2753643486085</v>
      </c>
      <c r="AW369" s="51">
        <f t="shared" si="2036"/>
        <v>1424.3024736476218</v>
      </c>
      <c r="AX369" s="51">
        <f t="shared" si="2037"/>
        <v>1352.8697290165599</v>
      </c>
      <c r="AY369" s="51">
        <f t="shared" si="2038"/>
        <v>1476.5044976422996</v>
      </c>
      <c r="BB369" s="71">
        <f t="shared" si="2039"/>
        <v>1.1069009111399288</v>
      </c>
      <c r="BC369" s="71">
        <f t="shared" si="2040"/>
        <v>1.162738862110297</v>
      </c>
      <c r="BD369" s="71">
        <f t="shared" si="2041"/>
        <v>1.0818274633383225</v>
      </c>
      <c r="BE369" s="71">
        <f t="shared" si="2042"/>
        <v>1.1530216426030406</v>
      </c>
      <c r="BF369" s="71"/>
      <c r="BG369" s="71"/>
      <c r="BH369" s="71"/>
      <c r="BI369" s="71"/>
      <c r="BJ369" s="71"/>
      <c r="BK369" s="71"/>
      <c r="BL369" s="71"/>
      <c r="BM369" s="71"/>
      <c r="BN369" s="71"/>
      <c r="BO369" s="71"/>
      <c r="BP369" s="71"/>
      <c r="BQ369" s="147">
        <v>1.1051303910975587</v>
      </c>
      <c r="BR369" s="147">
        <v>1.1654408300896029</v>
      </c>
      <c r="BS369" s="147">
        <v>1.0842863361275437</v>
      </c>
      <c r="BT369" s="147">
        <v>1.1551270547325523</v>
      </c>
      <c r="BU369" s="72"/>
      <c r="BV369" s="147">
        <v>1.0015967994081953</v>
      </c>
      <c r="BW369" s="147">
        <v>0.99755116418775713</v>
      </c>
      <c r="BX369" s="147">
        <v>0.9975592972746814</v>
      </c>
      <c r="BY369" s="147">
        <v>0.99814194902694342</v>
      </c>
      <c r="CA369" s="147">
        <v>0.98230140156726364</v>
      </c>
      <c r="CB369" s="147">
        <v>0.96210444548544649</v>
      </c>
      <c r="CC369" s="147">
        <v>0.96199515490101817</v>
      </c>
      <c r="CD369" s="147">
        <v>0.97149739886312592</v>
      </c>
      <c r="CF369" s="147">
        <v>0.99049492613035894</v>
      </c>
      <c r="CG369" s="147">
        <v>0.99879998826736416</v>
      </c>
      <c r="CH369" s="147">
        <v>0.9861843335973669</v>
      </c>
      <c r="CI369" s="147">
        <v>0.95469685942288418</v>
      </c>
      <c r="CK369" s="73">
        <f t="shared" si="2043"/>
        <v>0.90608737575979914</v>
      </c>
      <c r="CL369" s="73">
        <f t="shared" si="2012"/>
        <v>1.0723906166850359</v>
      </c>
      <c r="CM369" s="73">
        <f t="shared" si="2044"/>
        <v>1.002292909430647</v>
      </c>
      <c r="CN369" s="73">
        <f t="shared" si="2045"/>
        <v>0.99851413731202765</v>
      </c>
      <c r="CO369" s="73">
        <f t="shared" si="2046"/>
        <v>0.96769731896869937</v>
      </c>
      <c r="CP369" s="73">
        <f t="shared" si="2047"/>
        <v>0.98547207107259149</v>
      </c>
      <c r="CQ369" s="73">
        <f t="shared" si="2048"/>
        <v>1.1236220952290286</v>
      </c>
      <c r="CR369" s="73">
        <f t="shared" si="2049"/>
        <v>0.97167959966157624</v>
      </c>
      <c r="CS369" s="73">
        <f t="shared" si="2050"/>
        <v>0.9716795996615768</v>
      </c>
      <c r="CT369" s="73"/>
      <c r="CU369" s="73">
        <f t="shared" si="2051"/>
        <v>0.95440506308880424</v>
      </c>
      <c r="CV369" s="118">
        <f t="shared" si="2052"/>
        <v>0.9862640356448843</v>
      </c>
      <c r="CX369" s="53"/>
      <c r="CZ369" s="71">
        <f t="shared" si="2005"/>
        <v>0.20755782076444856</v>
      </c>
      <c r="DA369" s="71">
        <f t="shared" si="2006"/>
        <v>0.30596341636622099</v>
      </c>
      <c r="DB369" s="71">
        <f t="shared" si="2007"/>
        <v>0.31849421492505225</v>
      </c>
      <c r="DC369" s="71">
        <f t="shared" si="2008"/>
        <v>0.16798454794427811</v>
      </c>
      <c r="DE369" s="71">
        <f t="shared" si="1991"/>
        <v>0.21346517373964727</v>
      </c>
      <c r="DF369" s="71">
        <f t="shared" si="1992"/>
        <v>0.3091192911425511</v>
      </c>
      <c r="DG369" s="71">
        <f t="shared" si="1993"/>
        <v>0.31644285008552325</v>
      </c>
      <c r="DH369" s="71">
        <f t="shared" si="1994"/>
        <v>0.16079796433699725</v>
      </c>
      <c r="DI369" s="71">
        <f t="shared" si="1995"/>
        <v>0.99982527930471887</v>
      </c>
      <c r="DJ369" s="71"/>
      <c r="DK369" s="71">
        <f t="shared" si="1996"/>
        <v>0.2135024770408801</v>
      </c>
      <c r="DL369" s="71">
        <f t="shared" si="1997"/>
        <v>0.30917331011825733</v>
      </c>
      <c r="DM369" s="71">
        <f t="shared" si="1998"/>
        <v>0.31649814886214761</v>
      </c>
      <c r="DN369" s="71">
        <f t="shared" si="1999"/>
        <v>0.16082606397871493</v>
      </c>
      <c r="DQ369" s="71">
        <f t="shared" si="2053"/>
        <v>-5.4413758815401198E-2</v>
      </c>
      <c r="DR369" s="71">
        <f t="shared" si="2054"/>
        <v>-5.1271696942205548E-2</v>
      </c>
      <c r="DS369" s="71">
        <f t="shared" si="2055"/>
        <v>1.2751854667306897E-2</v>
      </c>
      <c r="DT369" s="71">
        <f t="shared" si="2056"/>
        <v>4.4924820212064259E-2</v>
      </c>
      <c r="DV369" s="71">
        <f t="shared" si="2000"/>
        <v>0.21730723762822571</v>
      </c>
      <c r="DW369" s="71">
        <f t="shared" si="2001"/>
        <v>0.26367538228332243</v>
      </c>
      <c r="DX369" s="71">
        <f t="shared" si="2002"/>
        <v>0.32850858499234159</v>
      </c>
      <c r="DY369" s="71">
        <f t="shared" si="2003"/>
        <v>0.19050879509611038</v>
      </c>
      <c r="DZ369" s="71"/>
      <c r="EB369" s="71">
        <f t="shared" si="1959"/>
        <v>-7.954333531726655E-3</v>
      </c>
      <c r="EC369" s="71">
        <f t="shared" si="1960"/>
        <v>1.4376782881798742E-3</v>
      </c>
      <c r="ED369" s="71">
        <f t="shared" si="1961"/>
        <v>1.8061998458322956E-3</v>
      </c>
      <c r="EE369" s="71">
        <f t="shared" si="1962"/>
        <v>4.0173358182191603E-3</v>
      </c>
      <c r="EG369" s="71">
        <f t="shared" si="2057"/>
        <v>-1.5940798301606516E-3</v>
      </c>
      <c r="EH369" s="71">
        <f t="shared" si="2058"/>
        <v>-4.447105438689313E-3</v>
      </c>
      <c r="EI369" s="71">
        <f t="shared" si="2059"/>
        <v>-9.016231734526799E-4</v>
      </c>
      <c r="EJ369" s="71">
        <f t="shared" si="2060"/>
        <v>-2.6999613667439363E-3</v>
      </c>
      <c r="EL369" s="71">
        <f t="shared" si="2061"/>
        <v>7.5359556006964071E-3</v>
      </c>
      <c r="EM369" s="71">
        <f t="shared" si="2062"/>
        <v>1.0301530263894378E-2</v>
      </c>
      <c r="EN369" s="71">
        <f t="shared" si="2063"/>
        <v>6.3091422589108218E-3</v>
      </c>
      <c r="EO369" s="71">
        <f t="shared" si="2064"/>
        <v>4.9303700939376969E-3</v>
      </c>
      <c r="EQ369" s="71">
        <f t="shared" si="2065"/>
        <v>-3.3773151621271945E-2</v>
      </c>
      <c r="ER369" s="71">
        <f t="shared" si="2066"/>
        <v>-1.0840831227128212E-2</v>
      </c>
      <c r="ES369" s="71">
        <f t="shared" si="2067"/>
        <v>-4.1360288336970578E-2</v>
      </c>
      <c r="ET369" s="71">
        <f t="shared" si="2068"/>
        <v>2.5887270382526713E-3</v>
      </c>
      <c r="EW369" s="71">
        <f t="shared" si="1972"/>
        <v>0.98392235541206219</v>
      </c>
      <c r="EX369" s="71">
        <f t="shared" si="1973"/>
        <v>0.92049578866259907</v>
      </c>
      <c r="EY369" s="71">
        <f t="shared" si="1945"/>
        <v>1.1236220952290286</v>
      </c>
      <c r="EZ369" s="71"/>
      <c r="FA369" s="71">
        <f t="shared" si="1974"/>
        <v>0.99996397370697709</v>
      </c>
      <c r="FB369" s="71">
        <f t="shared" si="1975"/>
        <v>0.99394246428541322</v>
      </c>
      <c r="FC369" s="71">
        <f t="shared" si="1946"/>
        <v>1.002292909430647</v>
      </c>
      <c r="FD369" s="71"/>
      <c r="FE369" s="71">
        <f t="shared" si="2069"/>
        <v>0.99756810932289408</v>
      </c>
      <c r="FF369" s="71">
        <f t="shared" si="2070"/>
        <v>1.0079064954871162</v>
      </c>
      <c r="FG369" s="71">
        <f t="shared" si="1947"/>
        <v>0.99851413731202765</v>
      </c>
      <c r="FH369" s="71"/>
      <c r="FI369" s="71">
        <f t="shared" si="1978"/>
        <v>1.0076124960951871</v>
      </c>
      <c r="FJ369" s="71">
        <f t="shared" si="1979"/>
        <v>1.0204481090930724</v>
      </c>
      <c r="FK369" s="71">
        <f t="shared" si="1948"/>
        <v>0.96769731896869937</v>
      </c>
      <c r="FM369" s="71">
        <f t="shared" si="1980"/>
        <v>0.97703142065038728</v>
      </c>
      <c r="FN369" s="71">
        <f t="shared" si="1981"/>
        <v>0.98722406745231206</v>
      </c>
      <c r="FO369" s="71">
        <f t="shared" si="1949"/>
        <v>0.98547207107259149</v>
      </c>
      <c r="GA369" s="51">
        <f t="shared" si="1989"/>
        <v>2001</v>
      </c>
      <c r="GB369" s="118">
        <f t="shared" si="1950"/>
        <v>1.2678397552674787</v>
      </c>
      <c r="GC369" s="118">
        <f t="shared" si="1951"/>
        <v>1.2159041103330224</v>
      </c>
      <c r="GD369" s="118">
        <f t="shared" si="1952"/>
        <v>1.1421655160008573</v>
      </c>
      <c r="GE369" s="118">
        <f t="shared" si="1953"/>
        <v>0.95406789864700714</v>
      </c>
      <c r="GF369" s="118">
        <f t="shared" si="1954"/>
        <v>0.956010659599979</v>
      </c>
      <c r="GH369" s="51">
        <f t="shared" si="1990"/>
        <v>32</v>
      </c>
      <c r="GI369" s="71">
        <f t="shared" si="1986"/>
        <v>1.3947853019029441</v>
      </c>
      <c r="GJ369" s="71">
        <f t="shared" si="1987"/>
        <v>1.2887187552618913</v>
      </c>
      <c r="GK369" s="71">
        <f t="shared" si="1988"/>
        <v>1.1065131041104337</v>
      </c>
    </row>
    <row r="370" spans="1:193" x14ac:dyDescent="0.2">
      <c r="A370" s="75" t="s">
        <v>559</v>
      </c>
      <c r="B370" s="50">
        <f t="shared" si="1958"/>
        <v>1980</v>
      </c>
      <c r="D370" s="79">
        <f>Conversion_Factors!$M42*D207+D289</f>
        <v>3201.0747246489536</v>
      </c>
      <c r="E370" s="79">
        <f>Conversion_Factors!$M42*E207+E289</f>
        <v>4448.647438855669</v>
      </c>
      <c r="F370" s="79">
        <f>Conversion_Factors!$M42*F207+F289</f>
        <v>4918.9753342110562</v>
      </c>
      <c r="G370" s="79">
        <f>Conversion_Factors!$M42*G207+G289</f>
        <v>2530.7407952613275</v>
      </c>
      <c r="H370" s="79">
        <f t="shared" ref="H370:H400" si="2071">SUM(D370:G370)</f>
        <v>15099.438292977007</v>
      </c>
      <c r="I370" s="71"/>
      <c r="J370" s="81">
        <f t="shared" si="2009"/>
        <v>17245.216654062271</v>
      </c>
      <c r="K370" s="81">
        <f t="shared" si="2009"/>
        <v>21042.749466398225</v>
      </c>
      <c r="L370" s="81">
        <f t="shared" si="2009"/>
        <v>26594.39009099024</v>
      </c>
      <c r="M370" s="81">
        <f t="shared" si="2009"/>
        <v>15343.852643559425</v>
      </c>
      <c r="N370" s="81">
        <f t="shared" si="2017"/>
        <v>80226.208855010162</v>
      </c>
      <c r="P370" s="85">
        <f t="shared" ref="P370:T379" si="2072">P46</f>
        <v>28.18422753831512</v>
      </c>
      <c r="Q370" s="85">
        <f t="shared" si="2072"/>
        <v>31.837424311755253</v>
      </c>
      <c r="R370" s="85">
        <f t="shared" si="2072"/>
        <v>37.969963405099648</v>
      </c>
      <c r="S370" s="85">
        <f t="shared" si="2072"/>
        <v>20.797076324049009</v>
      </c>
      <c r="T370" s="85">
        <f t="shared" si="2072"/>
        <v>118.78869157921903</v>
      </c>
      <c r="V370" s="84">
        <f t="shared" si="2018"/>
        <v>185.62102111340602</v>
      </c>
      <c r="W370" s="84">
        <f t="shared" si="2019"/>
        <v>211.40998926777223</v>
      </c>
      <c r="X370" s="84">
        <f t="shared" si="2020"/>
        <v>184.96289320346276</v>
      </c>
      <c r="Y370" s="84">
        <f t="shared" si="2021"/>
        <v>164.93516029193651</v>
      </c>
      <c r="Z370" s="84">
        <f t="shared" si="2022"/>
        <v>188.21079181574763</v>
      </c>
      <c r="AC370" s="84">
        <f t="shared" si="2023"/>
        <v>113.57681243160717</v>
      </c>
      <c r="AD370" s="84">
        <f t="shared" si="2024"/>
        <v>139.73013002854964</v>
      </c>
      <c r="AE370" s="84">
        <f t="shared" si="2025"/>
        <v>129.54911970103194</v>
      </c>
      <c r="AF370" s="84">
        <f t="shared" si="2026"/>
        <v>121.68733507675152</v>
      </c>
      <c r="AG370" s="84">
        <f t="shared" si="2027"/>
        <v>127.11174853632711</v>
      </c>
      <c r="AI370" s="74">
        <f t="shared" si="2028"/>
        <v>111.14532926597649</v>
      </c>
      <c r="AJ370" s="74">
        <f t="shared" si="2029"/>
        <v>137.9443712545899</v>
      </c>
      <c r="AK370" s="74">
        <f t="shared" si="2030"/>
        <v>124.92305619970645</v>
      </c>
      <c r="AL370" s="74">
        <f t="shared" si="2031"/>
        <v>122.13030698859633</v>
      </c>
      <c r="AM370" s="74">
        <f t="shared" si="2032"/>
        <v>124.65509738615384</v>
      </c>
      <c r="AO370" s="118">
        <f t="shared" si="2011"/>
        <v>1.0218766112952171</v>
      </c>
      <c r="AP370" s="118">
        <f t="shared" si="2011"/>
        <v>1.0129454993902141</v>
      </c>
      <c r="AQ370" s="118">
        <f t="shared" si="2011"/>
        <v>1.0370313026438458</v>
      </c>
      <c r="AR370" s="118">
        <f t="shared" si="2011"/>
        <v>0.99637295669873183</v>
      </c>
      <c r="AS370" s="118">
        <f t="shared" si="2033"/>
        <v>1.0197075867869496</v>
      </c>
      <c r="AU370" s="51">
        <f t="shared" si="2034"/>
        <v>1634.3214529390134</v>
      </c>
      <c r="AV370" s="51">
        <f t="shared" si="2035"/>
        <v>1512.9878518296448</v>
      </c>
      <c r="AW370" s="51">
        <f t="shared" si="2036"/>
        <v>1427.7433426820069</v>
      </c>
      <c r="AX370" s="51">
        <f t="shared" si="2037"/>
        <v>1355.401202499072</v>
      </c>
      <c r="AY370" s="51">
        <f t="shared" si="2038"/>
        <v>1480.6718811043584</v>
      </c>
      <c r="BB370" s="71">
        <f t="shared" si="2039"/>
        <v>1.0478161749305988</v>
      </c>
      <c r="BC370" s="71">
        <f t="shared" si="2040"/>
        <v>1.0686970919748995</v>
      </c>
      <c r="BD370" s="71">
        <f t="shared" si="2041"/>
        <v>0.9972725765949626</v>
      </c>
      <c r="BE370" s="71">
        <f t="shared" si="2042"/>
        <v>1.0945793080209005</v>
      </c>
      <c r="BF370" s="71"/>
      <c r="BG370" s="71"/>
      <c r="BH370" s="71"/>
      <c r="BI370" s="71"/>
      <c r="BJ370" s="71"/>
      <c r="BK370" s="71"/>
      <c r="BL370" s="71"/>
      <c r="BM370" s="71"/>
      <c r="BN370" s="71"/>
      <c r="BO370" s="71"/>
      <c r="BP370" s="71"/>
      <c r="BQ370" s="147">
        <v>1.0472484528053547</v>
      </c>
      <c r="BR370" s="147">
        <v>1.0711109604349931</v>
      </c>
      <c r="BS370" s="147">
        <v>0.99883554683198683</v>
      </c>
      <c r="BT370" s="147">
        <v>1.0955964186535567</v>
      </c>
      <c r="BU370" s="72"/>
      <c r="BV370" s="147">
        <v>1.0005761097380137</v>
      </c>
      <c r="BW370" s="147">
        <v>0.99783723880666897</v>
      </c>
      <c r="BX370" s="147">
        <v>0.99879488276540296</v>
      </c>
      <c r="BY370" s="147">
        <v>0.99926147791428932</v>
      </c>
      <c r="CA370" s="147">
        <v>0.98777956292881064</v>
      </c>
      <c r="CB370" s="147">
        <v>0.96511046498425179</v>
      </c>
      <c r="CC370" s="147">
        <v>0.96431916921747884</v>
      </c>
      <c r="CD370" s="147">
        <v>0.97331525305174704</v>
      </c>
      <c r="CF370" s="147">
        <v>1.0222151109658701</v>
      </c>
      <c r="CG370" s="147">
        <v>0.99750946254021788</v>
      </c>
      <c r="CH370" s="147">
        <v>1.0287002622746488</v>
      </c>
      <c r="CI370" s="147">
        <v>0.94894564607127507</v>
      </c>
      <c r="CK370" s="73">
        <f t="shared" si="2043"/>
        <v>0.92379506445286941</v>
      </c>
      <c r="CL370" s="73">
        <f t="shared" si="2012"/>
        <v>1.0203143653691913</v>
      </c>
      <c r="CM370" s="73">
        <f t="shared" si="2044"/>
        <v>1.0020036530232446</v>
      </c>
      <c r="CN370" s="73">
        <f t="shared" si="2045"/>
        <v>0.99897263098399702</v>
      </c>
      <c r="CO370" s="73">
        <f t="shared" si="2046"/>
        <v>0.97079346818366585</v>
      </c>
      <c r="CP370" s="73">
        <f t="shared" si="2047"/>
        <v>1.004181778184728</v>
      </c>
      <c r="CQ370" s="73">
        <f t="shared" si="2048"/>
        <v>1.0456152879801925</v>
      </c>
      <c r="CR370" s="73">
        <f t="shared" si="2049"/>
        <v>0.94256137491842007</v>
      </c>
      <c r="CS370" s="73">
        <f t="shared" si="2050"/>
        <v>0.94256137491842062</v>
      </c>
      <c r="CT370" s="73"/>
      <c r="CU370" s="73">
        <f t="shared" si="2051"/>
        <v>0.97580283790620981</v>
      </c>
      <c r="CV370" s="118">
        <f t="shared" si="2052"/>
        <v>1.0051600776959453</v>
      </c>
      <c r="CX370" s="53"/>
      <c r="CZ370" s="71">
        <f t="shared" si="2005"/>
        <v>0.21199958982168399</v>
      </c>
      <c r="DA370" s="71">
        <f t="shared" si="2006"/>
        <v>0.29462337290552104</v>
      </c>
      <c r="DB370" s="71">
        <f t="shared" si="2007"/>
        <v>0.32577207434921279</v>
      </c>
      <c r="DC370" s="71">
        <f t="shared" si="2008"/>
        <v>0.16760496292358212</v>
      </c>
      <c r="DE370" s="71">
        <f t="shared" si="1991"/>
        <v>0.20977086770772566</v>
      </c>
      <c r="DF370" s="71">
        <f t="shared" si="1992"/>
        <v>0.30025770486934095</v>
      </c>
      <c r="DG370" s="71">
        <f t="shared" si="1993"/>
        <v>0.32211944195932163</v>
      </c>
      <c r="DH370" s="71">
        <f t="shared" si="1994"/>
        <v>0.16779468387585095</v>
      </c>
      <c r="DI370" s="71">
        <f t="shared" si="1995"/>
        <v>0.99994269841223915</v>
      </c>
      <c r="DJ370" s="71"/>
      <c r="DK370" s="71">
        <f t="shared" si="1996"/>
        <v>0.20978288860032751</v>
      </c>
      <c r="DL370" s="71">
        <f t="shared" si="1997"/>
        <v>0.30027491109851162</v>
      </c>
      <c r="DM370" s="71">
        <f t="shared" si="1998"/>
        <v>0.32213790097252532</v>
      </c>
      <c r="DN370" s="71">
        <f t="shared" si="1999"/>
        <v>0.16780429932863558</v>
      </c>
      <c r="DQ370" s="71">
        <f t="shared" si="2053"/>
        <v>-5.3797125545556046E-2</v>
      </c>
      <c r="DR370" s="71">
        <f t="shared" si="2054"/>
        <v>-8.4403019757555459E-2</v>
      </c>
      <c r="DS370" s="71">
        <f t="shared" si="2055"/>
        <v>-8.2087147526101661E-2</v>
      </c>
      <c r="DT370" s="71">
        <f t="shared" si="2056"/>
        <v>-5.2911452464627716E-2</v>
      </c>
      <c r="DV370" s="71">
        <f t="shared" si="2000"/>
        <v>0.21495739235576877</v>
      </c>
      <c r="DW370" s="71">
        <f t="shared" si="2001"/>
        <v>0.26229270666931304</v>
      </c>
      <c r="DX370" s="71">
        <f t="shared" si="2002"/>
        <v>0.33149254427631364</v>
      </c>
      <c r="DY370" s="71">
        <f t="shared" si="2003"/>
        <v>0.19125735669860455</v>
      </c>
      <c r="DZ370" s="71"/>
      <c r="EB370" s="71">
        <f t="shared" si="1959"/>
        <v>-1.0872360387589423E-2</v>
      </c>
      <c r="EC370" s="71">
        <f t="shared" si="1960"/>
        <v>-5.257652804981929E-3</v>
      </c>
      <c r="ED370" s="71">
        <f t="shared" si="1961"/>
        <v>9.0423470001166784E-3</v>
      </c>
      <c r="EE370" s="71">
        <f t="shared" si="1962"/>
        <v>3.9215763802214892E-3</v>
      </c>
      <c r="EG370" s="71">
        <f t="shared" si="2057"/>
        <v>-1.0195820290448694E-3</v>
      </c>
      <c r="EH370" s="71">
        <f t="shared" si="2058"/>
        <v>2.8673577579431181E-4</v>
      </c>
      <c r="EI370" s="71">
        <f t="shared" si="2059"/>
        <v>1.2378421232508404E-3</v>
      </c>
      <c r="EJ370" s="71">
        <f t="shared" si="2060"/>
        <v>1.120984363478545E-3</v>
      </c>
      <c r="EL370" s="71">
        <f t="shared" si="2061"/>
        <v>5.5613709077943089E-3</v>
      </c>
      <c r="EM370" s="71">
        <f t="shared" si="2062"/>
        <v>3.1195503109224523E-3</v>
      </c>
      <c r="EN370" s="71">
        <f t="shared" si="2063"/>
        <v>2.4129140451554193E-3</v>
      </c>
      <c r="EO370" s="71">
        <f t="shared" si="2064"/>
        <v>1.8694394200403502E-3</v>
      </c>
      <c r="EQ370" s="71">
        <f t="shared" si="2065"/>
        <v>3.1522485421117734E-2</v>
      </c>
      <c r="ER370" s="71">
        <f t="shared" si="2066"/>
        <v>-1.2929116840043216E-3</v>
      </c>
      <c r="ES370" s="71">
        <f t="shared" si="2067"/>
        <v>4.2208115054724001E-2</v>
      </c>
      <c r="ET370" s="71">
        <f t="shared" si="2068"/>
        <v>-6.0423433843538356E-3</v>
      </c>
      <c r="EW370" s="71">
        <f t="shared" si="1972"/>
        <v>0.93057558446023991</v>
      </c>
      <c r="EX370" s="71">
        <f t="shared" si="1973"/>
        <v>0.85659090652788761</v>
      </c>
      <c r="EY370" s="71">
        <f t="shared" si="1945"/>
        <v>1.0456152879801925</v>
      </c>
      <c r="EZ370" s="71"/>
      <c r="FA370" s="71">
        <f t="shared" si="1974"/>
        <v>0.99971140531407465</v>
      </c>
      <c r="FB370" s="71">
        <f t="shared" si="1975"/>
        <v>0.99365561777210487</v>
      </c>
      <c r="FC370" s="71">
        <f t="shared" si="1946"/>
        <v>1.0020036530232446</v>
      </c>
      <c r="FD370" s="71"/>
      <c r="FE370" s="71">
        <f t="shared" si="2069"/>
        <v>1.0004591759443724</v>
      </c>
      <c r="FF370" s="71">
        <f t="shared" si="2070"/>
        <v>1.0083693019040205</v>
      </c>
      <c r="FG370" s="71">
        <f t="shared" si="1947"/>
        <v>0.99897263098399702</v>
      </c>
      <c r="FH370" s="71"/>
      <c r="FI370" s="71">
        <f t="shared" si="1978"/>
        <v>1.0031995016977686</v>
      </c>
      <c r="FJ370" s="71">
        <f t="shared" si="1979"/>
        <v>1.0237130345506005</v>
      </c>
      <c r="FK370" s="71">
        <f t="shared" si="1948"/>
        <v>0.97079346818366585</v>
      </c>
      <c r="FM370" s="71">
        <f t="shared" si="1980"/>
        <v>1.0189855275063988</v>
      </c>
      <c r="FN370" s="71">
        <f t="shared" si="1981"/>
        <v>1.0059670371399068</v>
      </c>
      <c r="FO370" s="71">
        <f t="shared" si="1949"/>
        <v>1.004181778184728</v>
      </c>
      <c r="GA370" s="51">
        <f t="shared" si="1989"/>
        <v>2002</v>
      </c>
      <c r="GB370" s="118">
        <f t="shared" si="1950"/>
        <v>1.3150626846393962</v>
      </c>
      <c r="GC370" s="118">
        <f t="shared" si="1951"/>
        <v>1.225607294759502</v>
      </c>
      <c r="GD370" s="118">
        <f t="shared" si="1952"/>
        <v>1.152740628496</v>
      </c>
      <c r="GE370" s="118">
        <f t="shared" si="1953"/>
        <v>0.97728873817748885</v>
      </c>
      <c r="GF370" s="118">
        <f t="shared" si="1954"/>
        <v>0.95217412974697535</v>
      </c>
      <c r="GH370" s="51">
        <f t="shared" si="1990"/>
        <v>33</v>
      </c>
      <c r="GI370" s="71">
        <f t="shared" si="1986"/>
        <v>1.3683766700488798</v>
      </c>
      <c r="GJ370" s="71">
        <f t="shared" si="1987"/>
        <v>1.2918149626226572</v>
      </c>
      <c r="GK370" s="71">
        <f t="shared" si="1988"/>
        <v>1.0876837952948553</v>
      </c>
    </row>
    <row r="371" spans="1:193" x14ac:dyDescent="0.2">
      <c r="A371" s="75" t="s">
        <v>559</v>
      </c>
      <c r="B371" s="50">
        <f t="shared" si="1958"/>
        <v>1981</v>
      </c>
      <c r="D371" s="79">
        <f>Conversion_Factors!$M43*D208+D290</f>
        <v>3102.2792890285436</v>
      </c>
      <c r="E371" s="79">
        <f>Conversion_Factors!$M43*E208+E290</f>
        <v>4535.8708104014095</v>
      </c>
      <c r="F371" s="79">
        <f>Conversion_Factors!$M43*F208+F290</f>
        <v>5028.0403364514477</v>
      </c>
      <c r="G371" s="79">
        <f>Conversion_Factors!$M43*G208+G290</f>
        <v>2625.7117518359837</v>
      </c>
      <c r="H371" s="79">
        <f t="shared" si="2071"/>
        <v>15291.902187717384</v>
      </c>
      <c r="I371" s="71"/>
      <c r="J371" s="81">
        <f t="shared" si="2009"/>
        <v>17838.832482681795</v>
      </c>
      <c r="K371" s="81">
        <f t="shared" si="2009"/>
        <v>21793.033023238218</v>
      </c>
      <c r="L371" s="81">
        <f t="shared" si="2009"/>
        <v>27799.969292662143</v>
      </c>
      <c r="M371" s="81">
        <f t="shared" si="2009"/>
        <v>15959.618757428241</v>
      </c>
      <c r="N371" s="81">
        <f t="shared" si="2017"/>
        <v>83391.453556010398</v>
      </c>
      <c r="P371" s="85">
        <f t="shared" si="2072"/>
        <v>29.272287255250813</v>
      </c>
      <c r="Q371" s="85">
        <f t="shared" si="2072"/>
        <v>32.971325993217192</v>
      </c>
      <c r="R371" s="85">
        <f t="shared" si="2072"/>
        <v>39.618884627221178</v>
      </c>
      <c r="S371" s="85">
        <f t="shared" si="2072"/>
        <v>21.578066381812896</v>
      </c>
      <c r="T371" s="85">
        <f t="shared" si="2072"/>
        <v>123.44056425750207</v>
      </c>
      <c r="V371" s="84">
        <f t="shared" si="2018"/>
        <v>173.90596004756941</v>
      </c>
      <c r="W371" s="84">
        <f t="shared" si="2019"/>
        <v>208.1339850935272</v>
      </c>
      <c r="X371" s="84">
        <f t="shared" si="2020"/>
        <v>180.86496008391666</v>
      </c>
      <c r="Y371" s="84">
        <f t="shared" si="2021"/>
        <v>164.52221019464346</v>
      </c>
      <c r="Z371" s="84">
        <f t="shared" si="2022"/>
        <v>183.37493274951109</v>
      </c>
      <c r="AC371" s="84">
        <f t="shared" si="2023"/>
        <v>105.98007808467588</v>
      </c>
      <c r="AD371" s="84">
        <f t="shared" si="2024"/>
        <v>137.57016661491022</v>
      </c>
      <c r="AE371" s="84">
        <f t="shared" si="2025"/>
        <v>126.91019405924423</v>
      </c>
      <c r="AF371" s="84">
        <f t="shared" si="2026"/>
        <v>121.68429299341986</v>
      </c>
      <c r="AG371" s="84">
        <f t="shared" si="2027"/>
        <v>123.8806892993283</v>
      </c>
      <c r="AI371" s="74">
        <f t="shared" si="2028"/>
        <v>105.6611564749667</v>
      </c>
      <c r="AJ371" s="74">
        <f t="shared" si="2029"/>
        <v>138.70552477007632</v>
      </c>
      <c r="AK371" s="74">
        <f t="shared" si="2030"/>
        <v>126.10843903215813</v>
      </c>
      <c r="AL371" s="74">
        <f t="shared" si="2031"/>
        <v>120.63926800830664</v>
      </c>
      <c r="AM371" s="74">
        <f t="shared" si="2032"/>
        <v>123.66831535488949</v>
      </c>
      <c r="AO371" s="118">
        <f t="shared" si="2011"/>
        <v>1.0030183429781476</v>
      </c>
      <c r="AP371" s="118">
        <f t="shared" si="2011"/>
        <v>0.99181461475995192</v>
      </c>
      <c r="AQ371" s="118">
        <f t="shared" si="2011"/>
        <v>1.006357663557168</v>
      </c>
      <c r="AR371" s="118">
        <f t="shared" si="2011"/>
        <v>1.0086623949429241</v>
      </c>
      <c r="AS371" s="118">
        <f t="shared" si="2033"/>
        <v>1.0017172866293955</v>
      </c>
      <c r="AU371" s="51">
        <f t="shared" si="2034"/>
        <v>1640.9306653711103</v>
      </c>
      <c r="AV371" s="51">
        <f t="shared" si="2035"/>
        <v>1512.9296577516036</v>
      </c>
      <c r="AW371" s="51">
        <f t="shared" si="2036"/>
        <v>1425.1413089754262</v>
      </c>
      <c r="AX371" s="51">
        <f t="shared" si="2037"/>
        <v>1352.0414685200176</v>
      </c>
      <c r="AY371" s="51">
        <f t="shared" si="2038"/>
        <v>1480.254378520845</v>
      </c>
      <c r="BB371" s="71">
        <f t="shared" si="2039"/>
        <v>0.99611445255967579</v>
      </c>
      <c r="BC371" s="71">
        <f t="shared" si="2040"/>
        <v>1.0745939802723243</v>
      </c>
      <c r="BD371" s="71">
        <f t="shared" si="2041"/>
        <v>1.0067355998953267</v>
      </c>
      <c r="BE371" s="71">
        <f t="shared" si="2042"/>
        <v>1.0812160368106671</v>
      </c>
      <c r="BF371" s="71"/>
      <c r="BG371" s="71"/>
      <c r="BH371" s="71"/>
      <c r="BI371" s="71"/>
      <c r="BJ371" s="71"/>
      <c r="BK371" s="71"/>
      <c r="BL371" s="71"/>
      <c r="BM371" s="71"/>
      <c r="BN371" s="71"/>
      <c r="BO371" s="71"/>
      <c r="BP371" s="71"/>
      <c r="BQ371" s="147">
        <v>0.99665655912858364</v>
      </c>
      <c r="BR371" s="147">
        <v>1.076075980982943</v>
      </c>
      <c r="BS371" s="147">
        <v>1.0064522337765132</v>
      </c>
      <c r="BT371" s="147">
        <v>1.0816639542899251</v>
      </c>
      <c r="BU371" s="72"/>
      <c r="BV371" s="147">
        <v>0.99944964915795276</v>
      </c>
      <c r="BW371" s="147">
        <v>0.99860015418592707</v>
      </c>
      <c r="BX371" s="147">
        <v>1.0003198965914151</v>
      </c>
      <c r="BY371" s="147">
        <v>0.99982293636261066</v>
      </c>
      <c r="CA371" s="147">
        <v>0.9917741534395943</v>
      </c>
      <c r="CB371" s="147">
        <v>0.96507334392366317</v>
      </c>
      <c r="CC371" s="147">
        <v>0.96256171680485381</v>
      </c>
      <c r="CD371" s="147">
        <v>0.97090262399255733</v>
      </c>
      <c r="CF371" s="147">
        <v>1.0033911436161767</v>
      </c>
      <c r="CG371" s="147">
        <v>0.97681164583264368</v>
      </c>
      <c r="CH371" s="147">
        <v>0.99859437562421827</v>
      </c>
      <c r="CI371" s="147">
        <v>0.96060485425725428</v>
      </c>
      <c r="CK371" s="73">
        <f t="shared" si="2043"/>
        <v>0.96024247327726142</v>
      </c>
      <c r="CL371" s="73">
        <f t="shared" si="2012"/>
        <v>0.99409856537929331</v>
      </c>
      <c r="CM371" s="73">
        <f t="shared" si="2044"/>
        <v>1.0018706348756152</v>
      </c>
      <c r="CN371" s="73">
        <f t="shared" si="2045"/>
        <v>0.9995591653058028</v>
      </c>
      <c r="CO371" s="73">
        <f t="shared" si="2046"/>
        <v>0.97060671375399732</v>
      </c>
      <c r="CP371" s="73">
        <f t="shared" si="2047"/>
        <v>0.98656039133718365</v>
      </c>
      <c r="CQ371" s="73">
        <f t="shared" si="2048"/>
        <v>1.036674288873112</v>
      </c>
      <c r="CR371" s="73">
        <f t="shared" si="2049"/>
        <v>0.95457566510118963</v>
      </c>
      <c r="CS371" s="73">
        <f t="shared" si="2050"/>
        <v>0.95457566510118996</v>
      </c>
      <c r="CT371" s="73"/>
      <c r="CU371" s="73">
        <f t="shared" si="2051"/>
        <v>0.95893047223144712</v>
      </c>
      <c r="CV371" s="118">
        <f t="shared" si="2052"/>
        <v>0.98797016200579302</v>
      </c>
      <c r="CX371" s="53"/>
      <c r="CZ371" s="71">
        <f t="shared" si="2005"/>
        <v>0.20287072536471801</v>
      </c>
      <c r="DA371" s="71">
        <f t="shared" si="2006"/>
        <v>0.29661913571777021</v>
      </c>
      <c r="DB371" s="71">
        <f t="shared" si="2007"/>
        <v>0.32880411310046326</v>
      </c>
      <c r="DC371" s="71">
        <f t="shared" si="2008"/>
        <v>0.17170602581704864</v>
      </c>
      <c r="DE371" s="71">
        <f t="shared" si="1991"/>
        <v>0.20740167446770272</v>
      </c>
      <c r="DF371" s="71">
        <f t="shared" si="1992"/>
        <v>0.2956201315119879</v>
      </c>
      <c r="DG371" s="71">
        <f t="shared" si="1993"/>
        <v>0.32728575294521955</v>
      </c>
      <c r="DH371" s="71">
        <f t="shared" si="1994"/>
        <v>0.16964723283805241</v>
      </c>
      <c r="DI371" s="71">
        <f t="shared" si="1995"/>
        <v>0.99995479176296254</v>
      </c>
      <c r="DJ371" s="71"/>
      <c r="DK371" s="71">
        <f t="shared" si="1996"/>
        <v>0.20741105115566755</v>
      </c>
      <c r="DL371" s="71">
        <f t="shared" si="1997"/>
        <v>0.29563349658117755</v>
      </c>
      <c r="DM371" s="71">
        <f t="shared" si="1998"/>
        <v>0.32730054962604954</v>
      </c>
      <c r="DN371" s="71">
        <f t="shared" si="1999"/>
        <v>0.16965490263710539</v>
      </c>
      <c r="DQ371" s="71">
        <f t="shared" si="2053"/>
        <v>-4.9515246115353018E-2</v>
      </c>
      <c r="DR371" s="71">
        <f t="shared" si="2054"/>
        <v>4.6246829294354303E-3</v>
      </c>
      <c r="DS371" s="71">
        <f t="shared" si="2055"/>
        <v>7.5966388938080148E-3</v>
      </c>
      <c r="DT371" s="71">
        <f t="shared" si="2056"/>
        <v>-1.2798335661978218E-2</v>
      </c>
      <c r="DV371" s="71">
        <f t="shared" si="2000"/>
        <v>0.21391679509100089</v>
      </c>
      <c r="DW371" s="71">
        <f t="shared" si="2001"/>
        <v>0.26133413070442274</v>
      </c>
      <c r="DX371" s="71">
        <f t="shared" si="2002"/>
        <v>0.33336712705205596</v>
      </c>
      <c r="DY371" s="71">
        <f t="shared" si="2003"/>
        <v>0.19138194715252041</v>
      </c>
      <c r="DZ371" s="71"/>
      <c r="EB371" s="71">
        <f t="shared" si="1959"/>
        <v>-4.8527019684860657E-3</v>
      </c>
      <c r="EC371" s="71">
        <f t="shared" si="1960"/>
        <v>-3.6612983418325079E-3</v>
      </c>
      <c r="ED371" s="71">
        <f t="shared" si="1961"/>
        <v>5.6390478293281456E-3</v>
      </c>
      <c r="EE371" s="71">
        <f t="shared" si="1962"/>
        <v>6.5121620839763881E-4</v>
      </c>
      <c r="EG371" s="71">
        <f t="shared" si="2057"/>
        <v>-1.1264461911678462E-3</v>
      </c>
      <c r="EH371" s="71">
        <f t="shared" si="2058"/>
        <v>7.6427682538106399E-4</v>
      </c>
      <c r="EI371" s="71">
        <f t="shared" si="2059"/>
        <v>1.5256894077095547E-3</v>
      </c>
      <c r="EJ371" s="71">
        <f t="shared" si="2060"/>
        <v>5.6171561248188645E-4</v>
      </c>
      <c r="EL371" s="71">
        <f t="shared" si="2061"/>
        <v>4.0358550513528765E-3</v>
      </c>
      <c r="EM371" s="71">
        <f t="shared" si="2062"/>
        <v>-3.8463757101128983E-5</v>
      </c>
      <c r="EN371" s="71">
        <f t="shared" si="2063"/>
        <v>-1.8241427508052864E-3</v>
      </c>
      <c r="EO371" s="71">
        <f t="shared" si="2064"/>
        <v>-2.4818517781119431E-3</v>
      </c>
      <c r="EQ371" s="71">
        <f t="shared" si="2065"/>
        <v>-1.8586543375843201E-2</v>
      </c>
      <c r="ER371" s="71">
        <f t="shared" si="2066"/>
        <v>-2.0967789816367155E-2</v>
      </c>
      <c r="ES371" s="71">
        <f t="shared" si="2067"/>
        <v>-2.9702737304623542E-2</v>
      </c>
      <c r="ET371" s="71">
        <f t="shared" si="2068"/>
        <v>1.2211620559162079E-2</v>
      </c>
      <c r="EW371" s="71">
        <f t="shared" si="1972"/>
        <v>0.99144905472417877</v>
      </c>
      <c r="EX371" s="71">
        <f t="shared" si="1973"/>
        <v>0.84926624456240152</v>
      </c>
      <c r="EY371" s="71">
        <f t="shared" ref="EY371:EY402" si="2073">EX371/EX$410</f>
        <v>1.036674288873112</v>
      </c>
      <c r="EZ371" s="71"/>
      <c r="FA371" s="71">
        <f t="shared" si="1974"/>
        <v>0.99986724784163405</v>
      </c>
      <c r="FB371" s="71">
        <f t="shared" si="1975"/>
        <v>0.99352370784417321</v>
      </c>
      <c r="FC371" s="71">
        <f t="shared" ref="FC371:FC402" si="2074">FB371/FB$410</f>
        <v>1.0018706348756152</v>
      </c>
      <c r="FD371" s="71"/>
      <c r="FE371" s="71">
        <f t="shared" si="2069"/>
        <v>1.0005871375287108</v>
      </c>
      <c r="FF371" s="71">
        <f t="shared" si="2070"/>
        <v>1.0089613533639683</v>
      </c>
      <c r="FG371" s="71">
        <f t="shared" ref="FG371:FG402" si="2075">FF371/FF$410</f>
        <v>0.9995591653058028</v>
      </c>
      <c r="FH371" s="71"/>
      <c r="FI371" s="71">
        <f t="shared" si="1978"/>
        <v>0.99980762702285386</v>
      </c>
      <c r="FJ371" s="71">
        <f t="shared" si="1979"/>
        <v>1.0235160998264006</v>
      </c>
      <c r="FK371" s="71">
        <f t="shared" ref="FK371:FK402" si="2076">FJ371/FJ$410</f>
        <v>0.97060671375399732</v>
      </c>
      <c r="FM371" s="71">
        <f t="shared" si="1980"/>
        <v>0.98245199501687963</v>
      </c>
      <c r="FN371" s="71">
        <f t="shared" si="1981"/>
        <v>0.98831432255932083</v>
      </c>
      <c r="FO371" s="71">
        <f t="shared" ref="FO371:FO402" si="2077">FN371/FN$410</f>
        <v>0.98656039133718365</v>
      </c>
      <c r="GA371" s="51">
        <f t="shared" si="1989"/>
        <v>2003</v>
      </c>
      <c r="GB371" s="118">
        <f t="shared" si="1950"/>
        <v>1.3429881368277878</v>
      </c>
      <c r="GC371" s="118">
        <f t="shared" si="1951"/>
        <v>1.2355486188331992</v>
      </c>
      <c r="GD371" s="118">
        <f t="shared" si="1952"/>
        <v>1.163268075120476</v>
      </c>
      <c r="GE371" s="118">
        <f t="shared" si="1953"/>
        <v>0.98211510342959363</v>
      </c>
      <c r="GF371" s="118">
        <f t="shared" si="1954"/>
        <v>0.95180692107007558</v>
      </c>
      <c r="GH371" s="51">
        <f t="shared" si="1990"/>
        <v>34</v>
      </c>
      <c r="GI371" s="71">
        <f t="shared" ref="GI371:GI375" si="2078">CS400</f>
        <v>1.424833141040128</v>
      </c>
      <c r="GJ371" s="71">
        <f t="shared" ref="GJ371:GJ375" si="2079">CK400</f>
        <v>1.3037296788176276</v>
      </c>
      <c r="GK371" s="71">
        <f t="shared" ref="GK371:GK375" si="2080">CQ400*CO400</f>
        <v>1.0940041375717857</v>
      </c>
    </row>
    <row r="372" spans="1:193" x14ac:dyDescent="0.2">
      <c r="A372" s="75" t="s">
        <v>559</v>
      </c>
      <c r="B372" s="50">
        <f t="shared" si="1958"/>
        <v>1982</v>
      </c>
      <c r="D372" s="79">
        <f>Conversion_Factors!$M44*D209+D291</f>
        <v>3263.3809083894507</v>
      </c>
      <c r="E372" s="79">
        <f>Conversion_Factors!$M44*E209+E291</f>
        <v>4656.5693070576199</v>
      </c>
      <c r="F372" s="79">
        <f>Conversion_Factors!$M44*F209+F291</f>
        <v>5011.4018706154748</v>
      </c>
      <c r="G372" s="79">
        <f>Conversion_Factors!$M44*G209+G291</f>
        <v>2503.0227964189917</v>
      </c>
      <c r="H372" s="79">
        <f t="shared" si="2071"/>
        <v>15434.374882481537</v>
      </c>
      <c r="I372" s="71"/>
      <c r="J372" s="81">
        <f t="shared" si="2009"/>
        <v>18029.96726132289</v>
      </c>
      <c r="K372" s="81">
        <f t="shared" si="2009"/>
        <v>21841.450844632276</v>
      </c>
      <c r="L372" s="81">
        <f t="shared" si="2009"/>
        <v>28056.028292957806</v>
      </c>
      <c r="M372" s="81">
        <f t="shared" si="2009"/>
        <v>16145.48208733808</v>
      </c>
      <c r="N372" s="81">
        <f t="shared" si="2017"/>
        <v>84072.928486251054</v>
      </c>
      <c r="P372" s="85">
        <f t="shared" si="2072"/>
        <v>29.500712655860283</v>
      </c>
      <c r="Q372" s="85">
        <f t="shared" si="2072"/>
        <v>33.032073931181472</v>
      </c>
      <c r="R372" s="85">
        <f t="shared" si="2072"/>
        <v>39.996203609398933</v>
      </c>
      <c r="S372" s="85">
        <f t="shared" si="2072"/>
        <v>21.852419094355557</v>
      </c>
      <c r="T372" s="85">
        <f t="shared" si="2072"/>
        <v>124.38140929079624</v>
      </c>
      <c r="V372" s="84">
        <f t="shared" si="2018"/>
        <v>180.99760587973529</v>
      </c>
      <c r="W372" s="84">
        <f t="shared" si="2019"/>
        <v>213.19871743785794</v>
      </c>
      <c r="X372" s="84">
        <f t="shared" si="2020"/>
        <v>178.62121531554629</v>
      </c>
      <c r="Y372" s="84">
        <f t="shared" si="2021"/>
        <v>155.02930063525079</v>
      </c>
      <c r="Z372" s="84">
        <f t="shared" si="2022"/>
        <v>183.58317190063877</v>
      </c>
      <c r="AC372" s="84">
        <f t="shared" si="2023"/>
        <v>110.62040929174583</v>
      </c>
      <c r="AD372" s="84">
        <f t="shared" si="2024"/>
        <v>140.97114570399202</v>
      </c>
      <c r="AE372" s="84">
        <f t="shared" si="2025"/>
        <v>125.29693866839445</v>
      </c>
      <c r="AF372" s="84">
        <f t="shared" si="2026"/>
        <v>114.54213767415426</v>
      </c>
      <c r="AG372" s="84">
        <f t="shared" si="2027"/>
        <v>124.08908188519474</v>
      </c>
      <c r="AI372" s="74">
        <f t="shared" si="2028"/>
        <v>111.56452129864181</v>
      </c>
      <c r="AJ372" s="74">
        <f t="shared" si="2029"/>
        <v>141.00177448372443</v>
      </c>
      <c r="AK372" s="74">
        <f t="shared" si="2030"/>
        <v>124.92069287143147</v>
      </c>
      <c r="AL372" s="74">
        <f t="shared" si="2031"/>
        <v>115.53892091307014</v>
      </c>
      <c r="AM372" s="74">
        <f t="shared" si="2032"/>
        <v>124.37527763527032</v>
      </c>
      <c r="AO372" s="118">
        <f t="shared" si="2011"/>
        <v>0.99153752469058931</v>
      </c>
      <c r="AP372" s="118">
        <f t="shared" si="2011"/>
        <v>0.99978277734557197</v>
      </c>
      <c r="AQ372" s="118">
        <f t="shared" si="2011"/>
        <v>1.0030118772824148</v>
      </c>
      <c r="AR372" s="118">
        <f t="shared" si="2011"/>
        <v>0.99137274927757157</v>
      </c>
      <c r="AS372" s="118">
        <f t="shared" si="2033"/>
        <v>0.99769893377914831</v>
      </c>
      <c r="AU372" s="51">
        <f t="shared" si="2034"/>
        <v>1636.2044494192701</v>
      </c>
      <c r="AV372" s="51">
        <f t="shared" si="2035"/>
        <v>1512.3571307672257</v>
      </c>
      <c r="AW372" s="51">
        <f t="shared" si="2036"/>
        <v>1425.5832362215776</v>
      </c>
      <c r="AX372" s="51">
        <f t="shared" si="2037"/>
        <v>1353.4695945371045</v>
      </c>
      <c r="AY372" s="51">
        <f t="shared" si="2038"/>
        <v>1479.4466129621865</v>
      </c>
      <c r="BB372" s="71">
        <f t="shared" si="2039"/>
        <v>1.0517680836174463</v>
      </c>
      <c r="BC372" s="71">
        <f t="shared" si="2040"/>
        <v>1.0923837267411733</v>
      </c>
      <c r="BD372" s="71">
        <f t="shared" si="2041"/>
        <v>0.99725370992174933</v>
      </c>
      <c r="BE372" s="71">
        <f t="shared" si="2042"/>
        <v>1.0355047426051129</v>
      </c>
      <c r="BF372" s="71"/>
      <c r="BG372" s="71"/>
      <c r="BH372" s="71"/>
      <c r="BI372" s="71"/>
      <c r="BJ372" s="71"/>
      <c r="BK372" s="71"/>
      <c r="BL372" s="71"/>
      <c r="BM372" s="71"/>
      <c r="BN372" s="71"/>
      <c r="BO372" s="71"/>
      <c r="BP372" s="71"/>
      <c r="BQ372" s="147">
        <v>1.0513212453468606</v>
      </c>
      <c r="BR372" s="147">
        <v>1.0925418489742016</v>
      </c>
      <c r="BS372" s="147">
        <v>0.99576271288789941</v>
      </c>
      <c r="BT372" s="147">
        <v>1.0356421857315266</v>
      </c>
      <c r="BU372" s="72"/>
      <c r="BV372" s="147">
        <v>1.0003304450698403</v>
      </c>
      <c r="BW372" s="147">
        <v>0.99980671632655704</v>
      </c>
      <c r="BX372" s="147">
        <v>1.0013730327612802</v>
      </c>
      <c r="BY372" s="147">
        <v>0.99967546515172656</v>
      </c>
      <c r="CA372" s="147">
        <v>0.98891764102043678</v>
      </c>
      <c r="CB372" s="147">
        <v>0.96470813822591694</v>
      </c>
      <c r="CC372" s="147">
        <v>0.96286020106468084</v>
      </c>
      <c r="CD372" s="147">
        <v>0.97192816302347151</v>
      </c>
      <c r="CF372" s="147">
        <v>0.99199346424568224</v>
      </c>
      <c r="CG372" s="147">
        <v>0.98468479120632235</v>
      </c>
      <c r="CH372" s="147">
        <v>0.99543611129984921</v>
      </c>
      <c r="CI372" s="147">
        <v>0.94454406733693308</v>
      </c>
      <c r="CK372" s="73">
        <f t="shared" si="2043"/>
        <v>0.96808957444394417</v>
      </c>
      <c r="CL372" s="73">
        <f t="shared" si="2012"/>
        <v>0.99522745599857232</v>
      </c>
      <c r="CM372" s="73">
        <f t="shared" si="2044"/>
        <v>1.0015314346858983</v>
      </c>
      <c r="CN372" s="73">
        <f t="shared" si="2045"/>
        <v>1.0004221159767444</v>
      </c>
      <c r="CO372" s="73">
        <f t="shared" si="2046"/>
        <v>0.97018635040120726</v>
      </c>
      <c r="CP372" s="73">
        <f t="shared" si="2047"/>
        <v>0.98280480003407489</v>
      </c>
      <c r="CQ372" s="73">
        <f t="shared" si="2048"/>
        <v>1.0417225148371561</v>
      </c>
      <c r="CR372" s="73">
        <f t="shared" si="2049"/>
        <v>0.9634693243525867</v>
      </c>
      <c r="CS372" s="73">
        <f t="shared" si="2050"/>
        <v>0.96346932435258703</v>
      </c>
      <c r="CT372" s="73"/>
      <c r="CU372" s="73">
        <f t="shared" si="2051"/>
        <v>0.95536713647218008</v>
      </c>
      <c r="CV372" s="118">
        <f t="shared" si="2052"/>
        <v>0.98472539432976058</v>
      </c>
      <c r="CX372" s="53"/>
      <c r="CZ372" s="71">
        <f t="shared" si="2005"/>
        <v>0.21143589767885465</v>
      </c>
      <c r="DA372" s="71">
        <f t="shared" si="2006"/>
        <v>0.30170119246895843</v>
      </c>
      <c r="DB372" s="71">
        <f t="shared" si="2007"/>
        <v>0.3246909517730816</v>
      </c>
      <c r="DC372" s="71">
        <f t="shared" si="2008"/>
        <v>0.16217195807910531</v>
      </c>
      <c r="DE372" s="71">
        <f t="shared" si="1991"/>
        <v>0.20712379612755979</v>
      </c>
      <c r="DF372" s="71">
        <f t="shared" si="1992"/>
        <v>0.29915296956435972</v>
      </c>
      <c r="DG372" s="71">
        <f t="shared" si="1993"/>
        <v>0.32674321761846148</v>
      </c>
      <c r="DH372" s="71">
        <f t="shared" si="1994"/>
        <v>0.16689360699414874</v>
      </c>
      <c r="DI372" s="71">
        <f t="shared" si="1995"/>
        <v>0.99991359030452975</v>
      </c>
      <c r="DJ372" s="71"/>
      <c r="DK372" s="71">
        <f t="shared" si="1996"/>
        <v>0.20714169517835934</v>
      </c>
      <c r="DL372" s="71">
        <f t="shared" si="1997"/>
        <v>0.29917882151521802</v>
      </c>
      <c r="DM372" s="71">
        <f t="shared" si="1998"/>
        <v>0.32677145384027617</v>
      </c>
      <c r="DN372" s="71">
        <f t="shared" si="1999"/>
        <v>0.16690802946614644</v>
      </c>
      <c r="DQ372" s="71">
        <f t="shared" si="2053"/>
        <v>5.3396744698404289E-2</v>
      </c>
      <c r="DR372" s="71">
        <f t="shared" si="2054"/>
        <v>1.5185879408237324E-2</v>
      </c>
      <c r="DS372" s="71">
        <f t="shared" si="2055"/>
        <v>-1.0677797077033745E-2</v>
      </c>
      <c r="DT372" s="71">
        <f t="shared" si="2056"/>
        <v>-4.3478850282930116E-2</v>
      </c>
      <c r="DV372" s="71">
        <f t="shared" si="2000"/>
        <v>0.21445627725780289</v>
      </c>
      <c r="DW372" s="71">
        <f t="shared" si="2001"/>
        <v>0.25979172175742798</v>
      </c>
      <c r="DX372" s="71">
        <f t="shared" si="2002"/>
        <v>0.33371061051532153</v>
      </c>
      <c r="DY372" s="71">
        <f t="shared" si="2003"/>
        <v>0.19204139046944757</v>
      </c>
      <c r="DZ372" s="71"/>
      <c r="EB372" s="71">
        <f t="shared" si="1959"/>
        <v>2.5187505323565136E-3</v>
      </c>
      <c r="EC372" s="71">
        <f t="shared" si="1960"/>
        <v>-5.9195430188961539E-3</v>
      </c>
      <c r="ED372" s="71">
        <f t="shared" si="1961"/>
        <v>1.0298154900928011E-3</v>
      </c>
      <c r="EE372" s="71">
        <f t="shared" si="1962"/>
        <v>3.439769583296171E-3</v>
      </c>
      <c r="EG372" s="71">
        <f t="shared" si="2057"/>
        <v>8.8089282555205736E-4</v>
      </c>
      <c r="EH372" s="71">
        <f t="shared" si="2058"/>
        <v>1.2075241584106338E-3</v>
      </c>
      <c r="EI372" s="71">
        <f t="shared" si="2059"/>
        <v>1.0522455783233472E-3</v>
      </c>
      <c r="EJ372" s="71">
        <f t="shared" si="2060"/>
        <v>-1.4750820609787474E-4</v>
      </c>
      <c r="EL372" s="71">
        <f t="shared" si="2061"/>
        <v>-2.8843603104242157E-3</v>
      </c>
      <c r="EM372" s="71">
        <f t="shared" si="2062"/>
        <v>-3.7849435854186942E-4</v>
      </c>
      <c r="EN372" s="71">
        <f t="shared" si="2063"/>
        <v>3.1004556398570748E-4</v>
      </c>
      <c r="EO372" s="71">
        <f t="shared" si="2064"/>
        <v>1.0557163629669423E-3</v>
      </c>
      <c r="EQ372" s="71">
        <f t="shared" si="2065"/>
        <v>-1.1424166835893788E-2</v>
      </c>
      <c r="ER372" s="71">
        <f t="shared" si="2066"/>
        <v>8.0277358721995012E-3</v>
      </c>
      <c r="ES372" s="71">
        <f t="shared" si="2067"/>
        <v>-3.1677218438092079E-3</v>
      </c>
      <c r="ET372" s="71">
        <f t="shared" si="2068"/>
        <v>-1.6860799935702917E-2</v>
      </c>
      <c r="EW372" s="71">
        <f t="shared" si="1972"/>
        <v>1.0048696355434179</v>
      </c>
      <c r="EX372" s="71">
        <f t="shared" si="1973"/>
        <v>0.85340186165274767</v>
      </c>
      <c r="EY372" s="71">
        <f t="shared" si="2073"/>
        <v>1.0417225148371561</v>
      </c>
      <c r="EZ372" s="71"/>
      <c r="FA372" s="71">
        <f t="shared" si="1974"/>
        <v>0.99966143314524936</v>
      </c>
      <c r="FB372" s="71">
        <f t="shared" si="1975"/>
        <v>0.99318733364728817</v>
      </c>
      <c r="FC372" s="71">
        <f t="shared" si="2074"/>
        <v>1.0015314346858983</v>
      </c>
      <c r="FD372" s="71"/>
      <c r="FE372" s="71">
        <f t="shared" si="2069"/>
        <v>1.0008633312573123</v>
      </c>
      <c r="FF372" s="71">
        <f t="shared" si="2070"/>
        <v>1.0098324212377476</v>
      </c>
      <c r="FG372" s="71">
        <f t="shared" si="2075"/>
        <v>1.0004221159767444</v>
      </c>
      <c r="FH372" s="71"/>
      <c r="FI372" s="71">
        <f t="shared" si="1978"/>
        <v>0.999566906609203</v>
      </c>
      <c r="FJ372" s="71">
        <f t="shared" si="1979"/>
        <v>1.0230728217681915</v>
      </c>
      <c r="FK372" s="71">
        <f t="shared" si="2076"/>
        <v>0.97018635040120726</v>
      </c>
      <c r="FM372" s="71">
        <f t="shared" si="1980"/>
        <v>0.99619324743210247</v>
      </c>
      <c r="FN372" s="71">
        <f t="shared" si="1981"/>
        <v>0.98455205447402827</v>
      </c>
      <c r="FO372" s="71">
        <f t="shared" si="2077"/>
        <v>0.98280480003407489</v>
      </c>
      <c r="GA372" s="51">
        <f t="shared" si="1989"/>
        <v>2004</v>
      </c>
      <c r="GB372" s="118">
        <f t="shared" si="1950"/>
        <v>1.3390358004880374</v>
      </c>
      <c r="GC372" s="118">
        <f t="shared" si="1951"/>
        <v>1.250147645142897</v>
      </c>
      <c r="GD372" s="118">
        <f t="shared" si="1952"/>
        <v>1.175273337355732</v>
      </c>
      <c r="GE372" s="118">
        <f t="shared" si="1953"/>
        <v>0.96219389449131287</v>
      </c>
      <c r="GF372" s="118">
        <f t="shared" si="1954"/>
        <v>0.94811588433256699</v>
      </c>
      <c r="GH372" s="51">
        <f t="shared" si="1990"/>
        <v>35</v>
      </c>
      <c r="GI372" s="71">
        <f t="shared" si="2078"/>
        <v>1.3986543178214723</v>
      </c>
      <c r="GJ372" s="71">
        <f t="shared" si="2079"/>
        <v>1.3149573088420272</v>
      </c>
      <c r="GK372" s="71">
        <f t="shared" si="2080"/>
        <v>1.0834263428029958</v>
      </c>
    </row>
    <row r="373" spans="1:193" x14ac:dyDescent="0.2">
      <c r="A373" s="75" t="s">
        <v>559</v>
      </c>
      <c r="B373" s="50">
        <f t="shared" si="1958"/>
        <v>1983</v>
      </c>
      <c r="D373" s="79">
        <f>Conversion_Factors!$M45*D210+D292</f>
        <v>3096.9620078219887</v>
      </c>
      <c r="E373" s="79">
        <f>Conversion_Factors!$M45*E210+E292</f>
        <v>4471.6849203407874</v>
      </c>
      <c r="F373" s="79">
        <f>Conversion_Factors!$M45*F210+F292</f>
        <v>5032.1279022445251</v>
      </c>
      <c r="G373" s="79">
        <f>Conversion_Factors!$M45*G210+G292</f>
        <v>2620.1523587855891</v>
      </c>
      <c r="H373" s="79">
        <f t="shared" si="2071"/>
        <v>15220.927189192891</v>
      </c>
      <c r="I373" s="71"/>
      <c r="J373" s="81">
        <f t="shared" si="2009"/>
        <v>18207.106877348513</v>
      </c>
      <c r="K373" s="81">
        <f t="shared" si="2009"/>
        <v>21890.252205688023</v>
      </c>
      <c r="L373" s="81">
        <f t="shared" si="2009"/>
        <v>28400.612991728423</v>
      </c>
      <c r="M373" s="81">
        <f t="shared" si="2009"/>
        <v>16443.048710441089</v>
      </c>
      <c r="N373" s="81">
        <f t="shared" si="2017"/>
        <v>84941.020785206041</v>
      </c>
      <c r="P373" s="85">
        <f t="shared" si="2072"/>
        <v>29.742472005506102</v>
      </c>
      <c r="Q373" s="85">
        <f t="shared" si="2072"/>
        <v>33.085898826416425</v>
      </c>
      <c r="R373" s="85">
        <f t="shared" si="2072"/>
        <v>40.495140738056371</v>
      </c>
      <c r="S373" s="85">
        <f t="shared" si="2072"/>
        <v>22.295819166357273</v>
      </c>
      <c r="T373" s="85">
        <f t="shared" si="2072"/>
        <v>125.61933073633618</v>
      </c>
      <c r="V373" s="84">
        <f t="shared" si="2018"/>
        <v>170.09632714766582</v>
      </c>
      <c r="W373" s="84">
        <f t="shared" si="2019"/>
        <v>204.27745090935281</v>
      </c>
      <c r="X373" s="84">
        <f t="shared" si="2020"/>
        <v>177.18377781881378</v>
      </c>
      <c r="Y373" s="84">
        <f t="shared" si="2021"/>
        <v>159.34711408607768</v>
      </c>
      <c r="Z373" s="84">
        <f t="shared" si="2022"/>
        <v>179.19406958485575</v>
      </c>
      <c r="AC373" s="84">
        <f t="shared" si="2023"/>
        <v>104.12591149951022</v>
      </c>
      <c r="AD373" s="84">
        <f t="shared" si="2024"/>
        <v>135.1537990187683</v>
      </c>
      <c r="AE373" s="84">
        <f t="shared" si="2025"/>
        <v>124.26498119354481</v>
      </c>
      <c r="AF373" s="84">
        <f t="shared" si="2026"/>
        <v>117.51765383615971</v>
      </c>
      <c r="AG373" s="84">
        <f t="shared" si="2027"/>
        <v>121.16707755066986</v>
      </c>
      <c r="AI373" s="74">
        <f t="shared" si="2028"/>
        <v>105.37414279820554</v>
      </c>
      <c r="AJ373" s="74">
        <f t="shared" si="2029"/>
        <v>133.86092817534276</v>
      </c>
      <c r="AK373" s="74">
        <f t="shared" si="2030"/>
        <v>124.42451046803973</v>
      </c>
      <c r="AL373" s="74">
        <f t="shared" si="2031"/>
        <v>116.74789339181466</v>
      </c>
      <c r="AM373" s="74">
        <f t="shared" si="2032"/>
        <v>121.03690181566532</v>
      </c>
      <c r="AO373" s="118">
        <f t="shared" si="2011"/>
        <v>0.98815429226232743</v>
      </c>
      <c r="AP373" s="118">
        <f t="shared" si="2011"/>
        <v>1.0096583137518067</v>
      </c>
      <c r="AQ373" s="118">
        <f t="shared" si="2011"/>
        <v>0.99871786295244547</v>
      </c>
      <c r="AR373" s="118">
        <f t="shared" si="2011"/>
        <v>1.0065933561795559</v>
      </c>
      <c r="AS373" s="118">
        <f t="shared" si="2033"/>
        <v>1.0010755045201238</v>
      </c>
      <c r="AU373" s="51">
        <f t="shared" si="2034"/>
        <v>1633.5638718367031</v>
      </c>
      <c r="AV373" s="51">
        <f t="shared" si="2035"/>
        <v>1511.4443870052487</v>
      </c>
      <c r="AW373" s="51">
        <f t="shared" si="2036"/>
        <v>1425.8544613051288</v>
      </c>
      <c r="AX373" s="51">
        <f t="shared" si="2037"/>
        <v>1355.9419277399429</v>
      </c>
      <c r="AY373" s="51">
        <f t="shared" si="2038"/>
        <v>1478.9006486511989</v>
      </c>
      <c r="BB373" s="71">
        <f t="shared" si="2039"/>
        <v>0.9934086476920958</v>
      </c>
      <c r="BC373" s="71">
        <f t="shared" si="2040"/>
        <v>1.0370614137348479</v>
      </c>
      <c r="BD373" s="71">
        <f t="shared" si="2041"/>
        <v>0.99329263885172592</v>
      </c>
      <c r="BE373" s="71">
        <f t="shared" si="2042"/>
        <v>1.0463400241321139</v>
      </c>
      <c r="BF373" s="71"/>
      <c r="BG373" s="71"/>
      <c r="BH373" s="71"/>
      <c r="BI373" s="71"/>
      <c r="BJ373" s="71"/>
      <c r="BK373" s="71"/>
      <c r="BL373" s="71"/>
      <c r="BM373" s="71"/>
      <c r="BN373" s="71"/>
      <c r="BO373" s="71"/>
      <c r="BP373" s="71"/>
      <c r="BQ373" s="147">
        <v>0.99274550937865369</v>
      </c>
      <c r="BR373" s="147">
        <v>1.0359023744580125</v>
      </c>
      <c r="BS373" s="147">
        <v>0.99087441545935173</v>
      </c>
      <c r="BT373" s="147">
        <v>1.0471192448343782</v>
      </c>
      <c r="BU373" s="72"/>
      <c r="BV373" s="147">
        <v>1.0008706775829848</v>
      </c>
      <c r="BW373" s="147">
        <v>1.0012310019742492</v>
      </c>
      <c r="BX373" s="147">
        <v>1.0025726471047669</v>
      </c>
      <c r="BY373" s="147">
        <v>0.99932905520462922</v>
      </c>
      <c r="CA373" s="147">
        <v>0.98732168291458366</v>
      </c>
      <c r="CB373" s="147">
        <v>0.96412591375169665</v>
      </c>
      <c r="CC373" s="147">
        <v>0.96304339053538057</v>
      </c>
      <c r="CD373" s="147">
        <v>0.97370354850528462</v>
      </c>
      <c r="CF373" s="147">
        <v>0.98831502166442564</v>
      </c>
      <c r="CG373" s="147">
        <v>0.99425154040557451</v>
      </c>
      <c r="CH373" s="147">
        <v>0.99092086796334999</v>
      </c>
      <c r="CI373" s="147">
        <v>0.95879147307650991</v>
      </c>
      <c r="CK373" s="73">
        <f t="shared" si="2043"/>
        <v>0.97808555197684088</v>
      </c>
      <c r="CL373" s="73">
        <f t="shared" si="2012"/>
        <v>0.97143358052169382</v>
      </c>
      <c r="CM373" s="73">
        <f t="shared" si="2044"/>
        <v>1.0010030384195441</v>
      </c>
      <c r="CN373" s="73">
        <f t="shared" si="2045"/>
        <v>1.0012931191415821</v>
      </c>
      <c r="CO373" s="73">
        <f t="shared" si="2046"/>
        <v>0.97004327964415338</v>
      </c>
      <c r="CP373" s="73">
        <f t="shared" si="2047"/>
        <v>0.98587653115925222</v>
      </c>
      <c r="CQ373" s="73">
        <f t="shared" si="2048"/>
        <v>1.0134512088377432</v>
      </c>
      <c r="CR373" s="73">
        <f t="shared" si="2049"/>
        <v>0.95014514981339937</v>
      </c>
      <c r="CS373" s="73">
        <f t="shared" si="2050"/>
        <v>0.95014514981339981</v>
      </c>
      <c r="CT373" s="73"/>
      <c r="CU373" s="73">
        <f t="shared" si="2051"/>
        <v>0.95854005802189834</v>
      </c>
      <c r="CV373" s="118">
        <f t="shared" si="2052"/>
        <v>0.98814153773997093</v>
      </c>
      <c r="CX373" s="53"/>
      <c r="CZ373" s="71">
        <f t="shared" si="2005"/>
        <v>0.20346736892749101</v>
      </c>
      <c r="DA373" s="71">
        <f t="shared" si="2006"/>
        <v>0.29378531706765915</v>
      </c>
      <c r="DB373" s="71">
        <f t="shared" si="2007"/>
        <v>0.33060587175119127</v>
      </c>
      <c r="DC373" s="71">
        <f t="shared" si="2008"/>
        <v>0.17214144225365852</v>
      </c>
      <c r="DE373" s="71">
        <f t="shared" si="1991"/>
        <v>0.20742612386415707</v>
      </c>
      <c r="DF373" s="71">
        <f t="shared" si="1992"/>
        <v>0.29772571615762489</v>
      </c>
      <c r="DG373" s="71">
        <f t="shared" si="1993"/>
        <v>0.32763951324031326</v>
      </c>
      <c r="DH373" s="71">
        <f t="shared" si="1994"/>
        <v>0.16710713878915451</v>
      </c>
      <c r="DI373" s="71">
        <f t="shared" si="1995"/>
        <v>0.9998984920512497</v>
      </c>
      <c r="DJ373" s="71"/>
      <c r="DK373" s="71">
        <f t="shared" si="1996"/>
        <v>0.20744718140201521</v>
      </c>
      <c r="DL373" s="71">
        <f t="shared" si="1997"/>
        <v>0.29775594075239886</v>
      </c>
      <c r="DM373" s="71">
        <f t="shared" si="1998"/>
        <v>0.32767277463152744</v>
      </c>
      <c r="DN373" s="71">
        <f t="shared" si="1999"/>
        <v>0.16712410321405849</v>
      </c>
      <c r="DQ373" s="71">
        <f t="shared" si="2053"/>
        <v>-5.7328634436027814E-2</v>
      </c>
      <c r="DR373" s="71">
        <f t="shared" si="2054"/>
        <v>-5.323404670274072E-2</v>
      </c>
      <c r="DS373" s="71">
        <f t="shared" si="2055"/>
        <v>-4.9211878950899488E-3</v>
      </c>
      <c r="DT373" s="71">
        <f t="shared" si="2056"/>
        <v>1.1021113705947988E-2</v>
      </c>
      <c r="DV373" s="71">
        <f t="shared" si="2000"/>
        <v>0.21434998907523839</v>
      </c>
      <c r="DW373" s="71">
        <f t="shared" si="2001"/>
        <v>0.25771119776206636</v>
      </c>
      <c r="DX373" s="71">
        <f t="shared" si="2002"/>
        <v>0.33435685996223491</v>
      </c>
      <c r="DY373" s="71">
        <f t="shared" si="2003"/>
        <v>0.1935819532004604</v>
      </c>
      <c r="DZ373" s="71"/>
      <c r="EB373" s="71">
        <f t="shared" si="1959"/>
        <v>-4.9573988575393323E-4</v>
      </c>
      <c r="EC373" s="71">
        <f t="shared" si="1960"/>
        <v>-8.0406704043992482E-3</v>
      </c>
      <c r="ED373" s="71">
        <f t="shared" si="1961"/>
        <v>1.9346837768569312E-3</v>
      </c>
      <c r="EE373" s="71">
        <f t="shared" si="1962"/>
        <v>7.9900294012788444E-3</v>
      </c>
      <c r="EG373" s="71">
        <f t="shared" si="2057"/>
        <v>5.3990827823588146E-4</v>
      </c>
      <c r="EH373" s="71">
        <f t="shared" si="2058"/>
        <v>1.4235472676909779E-3</v>
      </c>
      <c r="EI373" s="71">
        <f t="shared" si="2059"/>
        <v>1.1972524992414886E-3</v>
      </c>
      <c r="EJ373" s="71">
        <f t="shared" si="2060"/>
        <v>-3.4658245845597079E-4</v>
      </c>
      <c r="EL373" s="71">
        <f t="shared" si="2061"/>
        <v>-1.6151469444735628E-3</v>
      </c>
      <c r="EM373" s="71">
        <f t="shared" si="2062"/>
        <v>-6.0370615222860046E-4</v>
      </c>
      <c r="EN373" s="71">
        <f t="shared" si="2063"/>
        <v>1.9023742626700656E-4</v>
      </c>
      <c r="EO373" s="71">
        <f t="shared" si="2064"/>
        <v>1.8249969550284035E-3</v>
      </c>
      <c r="EQ373" s="71">
        <f t="shared" si="2065"/>
        <v>-3.7150240359691434E-3</v>
      </c>
      <c r="ER373" s="71">
        <f t="shared" si="2066"/>
        <v>9.668652370016283E-3</v>
      </c>
      <c r="ES373" s="71">
        <f t="shared" si="2067"/>
        <v>-4.5462634970256368E-3</v>
      </c>
      <c r="ET373" s="71">
        <f t="shared" si="2068"/>
        <v>1.4971266550177432E-2</v>
      </c>
      <c r="EW373" s="71">
        <f t="shared" si="1972"/>
        <v>0.97286100127745412</v>
      </c>
      <c r="EX373" s="71">
        <f t="shared" si="1973"/>
        <v>0.83024138961953553</v>
      </c>
      <c r="EY373" s="71">
        <f t="shared" si="2073"/>
        <v>1.0134512088377432</v>
      </c>
      <c r="EZ373" s="71"/>
      <c r="FA373" s="71">
        <f t="shared" si="1974"/>
        <v>0.99947241170066736</v>
      </c>
      <c r="FB373" s="71">
        <f t="shared" si="1975"/>
        <v>0.9926633396310105</v>
      </c>
      <c r="FC373" s="71">
        <f t="shared" si="2074"/>
        <v>1.0010030384195441</v>
      </c>
      <c r="FD373" s="71"/>
      <c r="FE373" s="71">
        <f t="shared" si="2069"/>
        <v>1.0008706356556178</v>
      </c>
      <c r="FF373" s="71">
        <f t="shared" si="2070"/>
        <v>1.010711617349876</v>
      </c>
      <c r="FG373" s="71">
        <f t="shared" si="2075"/>
        <v>1.0012931191415821</v>
      </c>
      <c r="FH373" s="71"/>
      <c r="FI373" s="71">
        <f t="shared" si="1978"/>
        <v>0.99985253270467589</v>
      </c>
      <c r="FJ373" s="71">
        <f t="shared" si="1979"/>
        <v>1.0229219519862458</v>
      </c>
      <c r="FK373" s="71">
        <f t="shared" si="2076"/>
        <v>0.97004327964415338</v>
      </c>
      <c r="FM373" s="71">
        <f t="shared" si="1980"/>
        <v>1.0031254742804174</v>
      </c>
      <c r="FN373" s="71">
        <f t="shared" si="1981"/>
        <v>0.98762924659801898</v>
      </c>
      <c r="FO373" s="71">
        <f t="shared" si="2077"/>
        <v>0.98587653115925222</v>
      </c>
      <c r="GA373" s="51">
        <f t="shared" si="1989"/>
        <v>2005</v>
      </c>
      <c r="GB373" s="118">
        <f t="shared" si="1950"/>
        <v>1.3805132352219502</v>
      </c>
      <c r="GC373" s="118">
        <f t="shared" si="1951"/>
        <v>1.2658395878589526</v>
      </c>
      <c r="GD373" s="118">
        <f t="shared" si="1952"/>
        <v>1.1880966949009879</v>
      </c>
      <c r="GE373" s="118">
        <f t="shared" si="1953"/>
        <v>0.98034591953392114</v>
      </c>
      <c r="GF373" s="118">
        <f t="shared" si="1954"/>
        <v>0.93791608417158578</v>
      </c>
      <c r="GH373" s="51">
        <f t="shared" si="1990"/>
        <v>36</v>
      </c>
      <c r="GI373" s="71">
        <f t="shared" si="2078"/>
        <v>1.3156092424971118</v>
      </c>
      <c r="GJ373" s="71">
        <f t="shared" si="2079"/>
        <v>1.3228810323994631</v>
      </c>
      <c r="GK373" s="71">
        <f t="shared" si="2080"/>
        <v>1.0640089175342635</v>
      </c>
    </row>
    <row r="374" spans="1:193" x14ac:dyDescent="0.2">
      <c r="A374" s="75" t="s">
        <v>559</v>
      </c>
      <c r="B374" s="50">
        <f t="shared" si="1958"/>
        <v>1984</v>
      </c>
      <c r="D374" s="79">
        <f>Conversion_Factors!$M46*D211+D293</f>
        <v>3237.3430542629449</v>
      </c>
      <c r="E374" s="79">
        <f>Conversion_Factors!$M46*E211+E293</f>
        <v>4549.6460447328845</v>
      </c>
      <c r="F374" s="79">
        <f>Conversion_Factors!$M46*F211+F293</f>
        <v>5465.2925504746945</v>
      </c>
      <c r="G374" s="79">
        <f>Conversion_Factors!$M46*G211+G293</f>
        <v>2672.2637753071167</v>
      </c>
      <c r="H374" s="79">
        <f t="shared" si="2071"/>
        <v>15924.54542477764</v>
      </c>
      <c r="I374" s="71"/>
      <c r="J374" s="81">
        <f t="shared" si="2009"/>
        <v>18313.872427904465</v>
      </c>
      <c r="K374" s="81">
        <f t="shared" si="2009"/>
        <v>21938.941840436102</v>
      </c>
      <c r="L374" s="81">
        <f t="shared" si="2009"/>
        <v>29035.98085317605</v>
      </c>
      <c r="M374" s="81">
        <f t="shared" si="2009"/>
        <v>16847.287028913135</v>
      </c>
      <c r="N374" s="81">
        <f t="shared" si="2017"/>
        <v>86136.082150429764</v>
      </c>
      <c r="P374" s="85">
        <f t="shared" si="2072"/>
        <v>29.928087629981121</v>
      </c>
      <c r="Q374" s="85">
        <f t="shared" si="2072"/>
        <v>33.270993235145312</v>
      </c>
      <c r="R374" s="85">
        <f t="shared" si="2072"/>
        <v>41.584129722086679</v>
      </c>
      <c r="S374" s="85">
        <f t="shared" si="2072"/>
        <v>22.900052752370573</v>
      </c>
      <c r="T374" s="85">
        <f t="shared" si="2072"/>
        <v>127.68326333958369</v>
      </c>
      <c r="V374" s="84">
        <f t="shared" si="2018"/>
        <v>176.76999045435485</v>
      </c>
      <c r="W374" s="84">
        <f t="shared" si="2019"/>
        <v>207.37764281535863</v>
      </c>
      <c r="X374" s="84">
        <f t="shared" si="2020"/>
        <v>188.22482967290159</v>
      </c>
      <c r="Y374" s="84">
        <f t="shared" si="2021"/>
        <v>158.61686043105965</v>
      </c>
      <c r="Z374" s="84">
        <f t="shared" si="2022"/>
        <v>184.87659326049561</v>
      </c>
      <c r="AC374" s="84">
        <f t="shared" si="2023"/>
        <v>108.17072892488677</v>
      </c>
      <c r="AD374" s="84">
        <f t="shared" si="2024"/>
        <v>136.74512247283724</v>
      </c>
      <c r="AE374" s="84">
        <f t="shared" si="2025"/>
        <v>131.42736392465369</v>
      </c>
      <c r="AF374" s="84">
        <f t="shared" si="2026"/>
        <v>116.69247246736096</v>
      </c>
      <c r="AG374" s="84">
        <f t="shared" si="2027"/>
        <v>124.71912925991762</v>
      </c>
      <c r="AI374" s="74">
        <f t="shared" si="2028"/>
        <v>109.66242660108483</v>
      </c>
      <c r="AJ374" s="74">
        <f t="shared" si="2029"/>
        <v>136.96627253668558</v>
      </c>
      <c r="AK374" s="74">
        <f t="shared" si="2030"/>
        <v>131.01362978460881</v>
      </c>
      <c r="AL374" s="74">
        <f t="shared" si="2031"/>
        <v>113.83100863742524</v>
      </c>
      <c r="AM374" s="74">
        <f t="shared" si="2032"/>
        <v>124.47844849290172</v>
      </c>
      <c r="AO374" s="118">
        <f t="shared" si="2011"/>
        <v>0.98639736760864904</v>
      </c>
      <c r="AP374" s="118">
        <f t="shared" si="2011"/>
        <v>0.99838536845785086</v>
      </c>
      <c r="AQ374" s="118">
        <f t="shared" si="2011"/>
        <v>1.0031579473122383</v>
      </c>
      <c r="AR374" s="118">
        <f t="shared" si="2011"/>
        <v>1.0251378237282431</v>
      </c>
      <c r="AS374" s="118">
        <f t="shared" si="2033"/>
        <v>1.0019335135513809</v>
      </c>
      <c r="AU374" s="51">
        <f t="shared" si="2034"/>
        <v>1634.175827520799</v>
      </c>
      <c r="AV374" s="51">
        <f t="shared" si="2035"/>
        <v>1516.5267986545675</v>
      </c>
      <c r="AW374" s="51">
        <f t="shared" si="2036"/>
        <v>1432.158601163221</v>
      </c>
      <c r="AX374" s="51">
        <f t="shared" si="2037"/>
        <v>1359.2724284372757</v>
      </c>
      <c r="AY374" s="51">
        <f t="shared" si="2038"/>
        <v>1482.3435214593937</v>
      </c>
      <c r="BB374" s="71">
        <f t="shared" si="2039"/>
        <v>1.0338361956693667</v>
      </c>
      <c r="BC374" s="71">
        <f t="shared" si="2040"/>
        <v>1.0611194630656378</v>
      </c>
      <c r="BD374" s="71">
        <f t="shared" si="2041"/>
        <v>1.0458942017515449</v>
      </c>
      <c r="BE374" s="71">
        <f t="shared" si="2042"/>
        <v>1.0201977685793262</v>
      </c>
      <c r="BF374" s="71"/>
      <c r="BG374" s="71"/>
      <c r="BH374" s="71"/>
      <c r="BI374" s="71"/>
      <c r="BJ374" s="71"/>
      <c r="BK374" s="71"/>
      <c r="BL374" s="71"/>
      <c r="BM374" s="71"/>
      <c r="BN374" s="71"/>
      <c r="BO374" s="71"/>
      <c r="BP374" s="71"/>
      <c r="BQ374" s="147">
        <v>1.0327913247575471</v>
      </c>
      <c r="BR374" s="147">
        <v>1.060672275060764</v>
      </c>
      <c r="BS374" s="147">
        <v>1.0438503884311146</v>
      </c>
      <c r="BT374" s="147">
        <v>1.0207520400833818</v>
      </c>
      <c r="BU374" s="72"/>
      <c r="BV374" s="147">
        <v>1.0010168620043136</v>
      </c>
      <c r="BW374" s="147">
        <v>1.0004211440147606</v>
      </c>
      <c r="BX374" s="147">
        <v>1.0019461810288726</v>
      </c>
      <c r="BY374" s="147">
        <v>0.99946927815341857</v>
      </c>
      <c r="CA374" s="147">
        <v>0.98769154731126096</v>
      </c>
      <c r="CB374" s="147">
        <v>0.96736790189071831</v>
      </c>
      <c r="CC374" s="147">
        <v>0.96730130071352671</v>
      </c>
      <c r="CD374" s="147">
        <v>0.97609518510929283</v>
      </c>
      <c r="CF374" s="147">
        <v>0.98675255413204044</v>
      </c>
      <c r="CG374" s="147">
        <v>0.98326118970686305</v>
      </c>
      <c r="CH374" s="147">
        <v>0.99546920236157088</v>
      </c>
      <c r="CI374" s="147">
        <v>0.97651482859274308</v>
      </c>
      <c r="CK374" s="73">
        <f t="shared" si="2043"/>
        <v>0.99184653865025063</v>
      </c>
      <c r="CL374" s="73">
        <f t="shared" si="2012"/>
        <v>1.0022392558066791</v>
      </c>
      <c r="CM374" s="73">
        <f t="shared" si="2044"/>
        <v>1.0004461552868891</v>
      </c>
      <c r="CN374" s="73">
        <f t="shared" si="2045"/>
        <v>1.0009012143100169</v>
      </c>
      <c r="CO374" s="73">
        <f t="shared" si="2046"/>
        <v>0.97291110284607396</v>
      </c>
      <c r="CP374" s="73">
        <f t="shared" si="2047"/>
        <v>0.98697510259518972</v>
      </c>
      <c r="CQ374" s="73">
        <f t="shared" si="2048"/>
        <v>1.0423345096126961</v>
      </c>
      <c r="CR374" s="73">
        <f t="shared" si="2049"/>
        <v>0.99406753677125737</v>
      </c>
      <c r="CS374" s="73">
        <f t="shared" si="2050"/>
        <v>0.9940675367712577</v>
      </c>
      <c r="CT374" s="73"/>
      <c r="CU374" s="73">
        <f t="shared" si="2051"/>
        <v>0.96153321852414164</v>
      </c>
      <c r="CV374" s="118">
        <f t="shared" si="2052"/>
        <v>0.98830531968578794</v>
      </c>
      <c r="CX374" s="53"/>
      <c r="CZ374" s="71">
        <f t="shared" si="2005"/>
        <v>0.20329265093029486</v>
      </c>
      <c r="DA374" s="71">
        <f t="shared" si="2006"/>
        <v>0.28570021456649602</v>
      </c>
      <c r="DB374" s="71">
        <f t="shared" si="2007"/>
        <v>0.34319928165553953</v>
      </c>
      <c r="DC374" s="71">
        <f t="shared" si="2008"/>
        <v>0.16780785284766961</v>
      </c>
      <c r="DE374" s="71">
        <f t="shared" si="1991"/>
        <v>0.20337999742094143</v>
      </c>
      <c r="DF374" s="71">
        <f t="shared" si="1992"/>
        <v>0.28972396400277844</v>
      </c>
      <c r="DG374" s="71">
        <f t="shared" si="1993"/>
        <v>0.33686334460288819</v>
      </c>
      <c r="DH374" s="71">
        <f t="shared" si="1994"/>
        <v>0.16996543989758914</v>
      </c>
      <c r="DI374" s="71">
        <f t="shared" si="1995"/>
        <v>0.99993274592419723</v>
      </c>
      <c r="DJ374" s="71"/>
      <c r="DK374" s="71">
        <f t="shared" si="1996"/>
        <v>0.20339367647467685</v>
      </c>
      <c r="DL374" s="71">
        <f t="shared" si="1997"/>
        <v>0.28974345043075705</v>
      </c>
      <c r="DM374" s="71">
        <f t="shared" si="1998"/>
        <v>0.33688600155957399</v>
      </c>
      <c r="DN374" s="71">
        <f t="shared" si="1999"/>
        <v>0.16997687153499208</v>
      </c>
      <c r="DQ374" s="71">
        <f t="shared" si="2053"/>
        <v>3.9546093180870434E-2</v>
      </c>
      <c r="DR374" s="71">
        <f t="shared" si="2054"/>
        <v>2.3630022597358732E-2</v>
      </c>
      <c r="DS374" s="71">
        <f t="shared" si="2055"/>
        <v>5.2083650839374794E-2</v>
      </c>
      <c r="DT374" s="71">
        <f t="shared" si="2056"/>
        <v>-2.5503167489879474E-2</v>
      </c>
      <c r="DV374" s="71">
        <f t="shared" si="2000"/>
        <v>0.21261557259965405</v>
      </c>
      <c r="DW374" s="71">
        <f t="shared" si="2001"/>
        <v>0.25470094869327231</v>
      </c>
      <c r="DX374" s="71">
        <f t="shared" si="2002"/>
        <v>0.33709428300287719</v>
      </c>
      <c r="DY374" s="71">
        <f t="shared" si="2003"/>
        <v>0.19558919570419628</v>
      </c>
      <c r="DZ374" s="71"/>
      <c r="EB374" s="71">
        <f t="shared" si="1959"/>
        <v>-8.1244304996473254E-3</v>
      </c>
      <c r="EC374" s="71">
        <f t="shared" si="1960"/>
        <v>-1.1749462692926309E-2</v>
      </c>
      <c r="ED374" s="71">
        <f t="shared" si="1961"/>
        <v>8.1537971470752677E-3</v>
      </c>
      <c r="EE374" s="71">
        <f t="shared" si="1962"/>
        <v>1.031556583126488E-2</v>
      </c>
      <c r="EG374" s="71">
        <f t="shared" si="2057"/>
        <v>1.460465872310964E-4</v>
      </c>
      <c r="EH374" s="71">
        <f t="shared" si="2058"/>
        <v>-8.0918955404102886E-4</v>
      </c>
      <c r="EI374" s="71">
        <f t="shared" si="2059"/>
        <v>-6.2505384085012215E-4</v>
      </c>
      <c r="EJ374" s="71">
        <f t="shared" si="2060"/>
        <v>1.4030725029062665E-4</v>
      </c>
      <c r="EL374" s="71">
        <f t="shared" si="2061"/>
        <v>3.7454371985018664E-4</v>
      </c>
      <c r="EM374" s="71">
        <f t="shared" si="2062"/>
        <v>3.3569780626206669E-3</v>
      </c>
      <c r="EN374" s="71">
        <f t="shared" si="2063"/>
        <v>4.4115614201163172E-3</v>
      </c>
      <c r="EO374" s="71">
        <f t="shared" si="2064"/>
        <v>2.4532150546972054E-3</v>
      </c>
      <c r="EQ374" s="71">
        <f t="shared" si="2065"/>
        <v>-1.5821917968582471E-3</v>
      </c>
      <c r="ER374" s="71">
        <f t="shared" si="2066"/>
        <v>-1.1115441826221033E-2</v>
      </c>
      <c r="ES374" s="71">
        <f t="shared" si="2067"/>
        <v>4.5795057225576146E-3</v>
      </c>
      <c r="ET374" s="71">
        <f t="shared" si="2068"/>
        <v>1.8316326460219915E-2</v>
      </c>
      <c r="EW374" s="71">
        <f t="shared" si="1972"/>
        <v>1.028499942101877</v>
      </c>
      <c r="EX374" s="71">
        <f t="shared" si="1973"/>
        <v>0.85390322115427419</v>
      </c>
      <c r="EY374" s="71">
        <f t="shared" si="2073"/>
        <v>1.0423345096126961</v>
      </c>
      <c r="EZ374" s="71"/>
      <c r="FA374" s="71">
        <f t="shared" si="1974"/>
        <v>0.99944367488281127</v>
      </c>
      <c r="FB374" s="71">
        <f t="shared" si="1975"/>
        <v>0.99211109608226133</v>
      </c>
      <c r="FC374" s="71">
        <f t="shared" si="2074"/>
        <v>1.0004461552868891</v>
      </c>
      <c r="FD374" s="71"/>
      <c r="FE374" s="71">
        <f t="shared" si="2069"/>
        <v>0.99960860129359386</v>
      </c>
      <c r="FF374" s="71">
        <f t="shared" si="2070"/>
        <v>1.0103160261302957</v>
      </c>
      <c r="FG374" s="71">
        <f t="shared" si="2075"/>
        <v>1.0009012143100169</v>
      </c>
      <c r="FH374" s="71"/>
      <c r="FI374" s="71">
        <f t="shared" si="1978"/>
        <v>1.0029563868562366</v>
      </c>
      <c r="FJ374" s="71">
        <f t="shared" si="1979"/>
        <v>1.0259461050000538</v>
      </c>
      <c r="FK374" s="71">
        <f t="shared" si="2076"/>
        <v>0.97291110284607396</v>
      </c>
      <c r="FM374" s="71">
        <f t="shared" si="1980"/>
        <v>1.0011143093493116</v>
      </c>
      <c r="FN374" s="71">
        <f t="shared" si="1981"/>
        <v>0.98872977110115667</v>
      </c>
      <c r="FO374" s="71">
        <f t="shared" si="2077"/>
        <v>0.98697510259518972</v>
      </c>
      <c r="GA374" s="51">
        <f t="shared" si="1989"/>
        <v>2006</v>
      </c>
      <c r="GB374" s="118">
        <f t="shared" si="1950"/>
        <v>1.3283632262585903</v>
      </c>
      <c r="GC374" s="118">
        <f t="shared" si="1951"/>
        <v>1.2751941861755689</v>
      </c>
      <c r="GD374" s="118">
        <f t="shared" si="1952"/>
        <v>1.2009389888626365</v>
      </c>
      <c r="GE374" s="118">
        <f t="shared" si="1953"/>
        <v>0.94984845976140408</v>
      </c>
      <c r="GF374" s="118">
        <f t="shared" si="1954"/>
        <v>0.91506323045644455</v>
      </c>
      <c r="GH374" s="51">
        <f t="shared" si="1990"/>
        <v>37</v>
      </c>
      <c r="GI374" s="71">
        <f t="shared" si="2078"/>
        <v>1.3926833696890708</v>
      </c>
      <c r="GJ374" s="71">
        <f t="shared" si="2079"/>
        <v>1.3315580790662189</v>
      </c>
      <c r="GK374" s="71">
        <f t="shared" si="2080"/>
        <v>1.067155146007319</v>
      </c>
    </row>
    <row r="375" spans="1:193" x14ac:dyDescent="0.2">
      <c r="A375" s="75" t="s">
        <v>559</v>
      </c>
      <c r="B375" s="50">
        <f t="shared" si="1958"/>
        <v>1985</v>
      </c>
      <c r="D375" s="79">
        <f>Conversion_Factors!$M47*D212+D294</f>
        <v>3212.3232798266604</v>
      </c>
      <c r="E375" s="79">
        <f>Conversion_Factors!$M47*E212+E294</f>
        <v>4506.9988635351147</v>
      </c>
      <c r="F375" s="79">
        <f>Conversion_Factors!$M47*F212+F294</f>
        <v>5496.3271329376257</v>
      </c>
      <c r="G375" s="79">
        <f>Conversion_Factors!$M47*G212+G294</f>
        <v>2803.9317237005989</v>
      </c>
      <c r="H375" s="79">
        <f t="shared" si="2071"/>
        <v>16019.580999999998</v>
      </c>
      <c r="I375" s="71"/>
      <c r="J375" s="81">
        <f t="shared" si="2009"/>
        <v>18310.250141025524</v>
      </c>
      <c r="K375" s="81">
        <f t="shared" si="2009"/>
        <v>21935.632641589924</v>
      </c>
      <c r="L375" s="81">
        <f t="shared" si="2009"/>
        <v>29408.164037719747</v>
      </c>
      <c r="M375" s="81">
        <f t="shared" si="2009"/>
        <v>17190.115853910374</v>
      </c>
      <c r="N375" s="81">
        <f t="shared" ref="N375:N400" si="2081">SUM(J375:M375)</f>
        <v>86844.16267424557</v>
      </c>
      <c r="P375" s="85">
        <f t="shared" si="2072"/>
        <v>30.295053407897139</v>
      </c>
      <c r="Q375" s="85">
        <f t="shared" si="2072"/>
        <v>34.388131631610612</v>
      </c>
      <c r="R375" s="85">
        <f t="shared" si="2072"/>
        <v>43.540885389042344</v>
      </c>
      <c r="S375" s="85">
        <f t="shared" si="2072"/>
        <v>23.938290935475301</v>
      </c>
      <c r="T375" s="85">
        <f t="shared" si="2072"/>
        <v>132.1623613640254</v>
      </c>
      <c r="V375" s="84">
        <f>D375/J375*1000</f>
        <v>175.43852514768233</v>
      </c>
      <c r="W375" s="84">
        <f>E375/K375*1000</f>
        <v>205.46473116028812</v>
      </c>
      <c r="X375" s="84">
        <f>F375/L375*1000</f>
        <v>186.89800308131714</v>
      </c>
      <c r="Y375" s="84">
        <f>G375/M375*1000</f>
        <v>163.11302073410786</v>
      </c>
      <c r="Z375" s="84">
        <f>H375/N375*1000</f>
        <v>184.46353222484061</v>
      </c>
      <c r="AC375" s="84">
        <f t="shared" ref="AC375:AC400" si="2082">D375/P375</f>
        <v>106.03458051634563</v>
      </c>
      <c r="AD375" s="84">
        <f t="shared" ref="AD375:AD400" si="2083">E375/Q375</f>
        <v>131.06262683350161</v>
      </c>
      <c r="AE375" s="84">
        <f t="shared" ref="AE375:AE400" si="2084">F375/R375</f>
        <v>126.23370158478338</v>
      </c>
      <c r="AF375" s="84">
        <f t="shared" ref="AF375:AF400" si="2085">G375/S375</f>
        <v>117.13165869938183</v>
      </c>
      <c r="AG375" s="84">
        <f t="shared" ref="AG375:AG400" si="2086">H375/T375</f>
        <v>121.21137088248582</v>
      </c>
      <c r="AI375" s="74">
        <f t="shared" ref="AI375:AI400" si="2087">AC375/AO375</f>
        <v>106.07330935060064</v>
      </c>
      <c r="AJ375" s="74">
        <f t="shared" ref="AJ375:AJ400" si="2088">AD375/AP375</f>
        <v>129.07714664000395</v>
      </c>
      <c r="AK375" s="74">
        <f t="shared" ref="AK375:AK400" si="2089">AE375/AQ375</f>
        <v>125.26470609092398</v>
      </c>
      <c r="AL375" s="74">
        <f t="shared" ref="AL375:AL400" si="2090">AF375/AR375</f>
        <v>111.57739424968584</v>
      </c>
      <c r="AM375" s="74">
        <f t="shared" ref="AM375:AM400" si="2091">(D375/AO375+E375/AP375+F375/AQ375+G375/AR375)/T375</f>
        <v>119.37836654060267</v>
      </c>
      <c r="AO375" s="118">
        <f t="shared" si="2011"/>
        <v>0.99963488615098262</v>
      </c>
      <c r="AP375" s="118">
        <f t="shared" si="2011"/>
        <v>1.0153821202682389</v>
      </c>
      <c r="AQ375" s="118">
        <f t="shared" si="2011"/>
        <v>1.0077355827040064</v>
      </c>
      <c r="AR375" s="118">
        <f t="shared" si="2011"/>
        <v>1.0497794780658416</v>
      </c>
      <c r="AS375" s="118">
        <f t="shared" ref="AS375:AS400" si="2092">AG375/AM375</f>
        <v>1.0153545771734087</v>
      </c>
      <c r="AU375" s="51">
        <f t="shared" si="2034"/>
        <v>1654.5406629928414</v>
      </c>
      <c r="AV375" s="51">
        <f t="shared" si="2035"/>
        <v>1567.6836038186914</v>
      </c>
      <c r="AW375" s="51">
        <f t="shared" si="2036"/>
        <v>1480.5713587966786</v>
      </c>
      <c r="AX375" s="51">
        <f t="shared" si="2037"/>
        <v>1392.5613497264396</v>
      </c>
      <c r="AY375" s="51">
        <f t="shared" si="2038"/>
        <v>1521.8335613387098</v>
      </c>
      <c r="BB375" s="71">
        <f t="shared" ref="BB375:BB400" si="2093">AI375/AI$87</f>
        <v>0.99999999999999989</v>
      </c>
      <c r="BC375" s="71">
        <f t="shared" ref="BC375:BC400" si="2094">AJ375/AJ$87</f>
        <v>1</v>
      </c>
      <c r="BD375" s="71">
        <f t="shared" ref="BD375:BD400" si="2095">AK375/AK$87</f>
        <v>1.0000000000000002</v>
      </c>
      <c r="BE375" s="71">
        <f t="shared" ref="BE375:BE400" si="2096">AL375/AL$87</f>
        <v>1</v>
      </c>
      <c r="BF375" s="71"/>
      <c r="BG375" s="71"/>
      <c r="BH375" s="71"/>
      <c r="BI375" s="71"/>
      <c r="BJ375" s="71"/>
      <c r="BK375" s="71"/>
      <c r="BL375" s="71"/>
      <c r="BM375" s="71"/>
      <c r="BN375" s="71"/>
      <c r="BO375" s="71"/>
      <c r="BP375" s="71"/>
      <c r="BQ375" s="147">
        <v>1</v>
      </c>
      <c r="BR375" s="147">
        <v>1</v>
      </c>
      <c r="BS375" s="147">
        <v>1</v>
      </c>
      <c r="BT375" s="147">
        <v>1</v>
      </c>
      <c r="BU375" s="72"/>
      <c r="BV375" s="147">
        <v>1</v>
      </c>
      <c r="BW375" s="147">
        <v>1</v>
      </c>
      <c r="BX375" s="147">
        <v>1</v>
      </c>
      <c r="BY375" s="147">
        <v>1</v>
      </c>
      <c r="CA375" s="147">
        <v>1</v>
      </c>
      <c r="CB375" s="147">
        <v>1</v>
      </c>
      <c r="CC375" s="147">
        <v>1</v>
      </c>
      <c r="CD375" s="147">
        <v>1</v>
      </c>
      <c r="CF375" s="147">
        <v>1</v>
      </c>
      <c r="CG375" s="147">
        <v>1</v>
      </c>
      <c r="CH375" s="147">
        <v>1</v>
      </c>
      <c r="CI375" s="147">
        <v>1</v>
      </c>
      <c r="CK375" s="73">
        <f t="shared" ref="CK375:CK400" si="2097">N375/N$87</f>
        <v>1</v>
      </c>
      <c r="CL375" s="73">
        <f t="shared" si="2012"/>
        <v>1</v>
      </c>
      <c r="CM375" s="73">
        <f t="shared" ref="CM375:CM400" si="2098">FC375</f>
        <v>1</v>
      </c>
      <c r="CN375" s="73">
        <f t="shared" ref="CN375:CN400" si="2099">FG375</f>
        <v>1</v>
      </c>
      <c r="CO375" s="73">
        <f t="shared" ref="CO375:CO400" si="2100">FK375</f>
        <v>1</v>
      </c>
      <c r="CP375" s="73">
        <f t="shared" ref="CP375:CP400" si="2101">FO375</f>
        <v>1</v>
      </c>
      <c r="CQ375" s="73">
        <f t="shared" ref="CQ375:CQ400" si="2102">EY375</f>
        <v>1</v>
      </c>
      <c r="CR375" s="73">
        <f t="shared" ref="CR375:CR400" si="2103">CK375*CM375*CN375*CO375*CP375*CQ375</f>
        <v>1</v>
      </c>
      <c r="CS375" s="73">
        <f t="shared" ref="CS375:CS400" si="2104">CK375*CL375</f>
        <v>1</v>
      </c>
      <c r="CT375" s="73"/>
      <c r="CU375" s="73">
        <f t="shared" ref="CU375:CU400" si="2105">CM375*CN375*CO375*CP375</f>
        <v>1</v>
      </c>
      <c r="CV375" s="118">
        <f t="shared" si="2052"/>
        <v>1</v>
      </c>
      <c r="CX375" s="53"/>
      <c r="CZ375" s="71">
        <f t="shared" ref="CZ375:CZ400" si="2106">D375/$H375</f>
        <v>0.20052480023208227</v>
      </c>
      <c r="DA375" s="71">
        <f t="shared" ref="DA375:DA400" si="2107">E375/$H375</f>
        <v>0.28134311774665738</v>
      </c>
      <c r="DB375" s="71">
        <f t="shared" ref="DB375:DB400" si="2108">F375/$H375</f>
        <v>0.34310055506056159</v>
      </c>
      <c r="DC375" s="71">
        <f t="shared" ref="DC375:DC400" si="2109">G375/$H375</f>
        <v>0.17503152696069887</v>
      </c>
      <c r="DE375" s="71">
        <f t="shared" si="1991"/>
        <v>0.20190556363534579</v>
      </c>
      <c r="DF375" s="71">
        <f t="shared" si="1992"/>
        <v>0.28351608616220786</v>
      </c>
      <c r="DG375" s="71">
        <f t="shared" si="1993"/>
        <v>0.34314991599102079</v>
      </c>
      <c r="DH375" s="71">
        <f t="shared" si="1994"/>
        <v>0.17139431959483856</v>
      </c>
      <c r="DI375" s="71">
        <f t="shared" si="1995"/>
        <v>0.99996588538341291</v>
      </c>
      <c r="DJ375" s="71"/>
      <c r="DK375" s="71">
        <f t="shared" si="1996"/>
        <v>0.20191245180122314</v>
      </c>
      <c r="DL375" s="71">
        <f t="shared" si="1997"/>
        <v>0.28352575853475281</v>
      </c>
      <c r="DM375" s="71">
        <f t="shared" si="1998"/>
        <v>0.34316162281821067</v>
      </c>
      <c r="DN375" s="71">
        <f t="shared" si="1999"/>
        <v>0.17140016684581347</v>
      </c>
      <c r="DQ375" s="71">
        <f t="shared" si="2013"/>
        <v>-3.2265160783750454E-2</v>
      </c>
      <c r="DR375" s="71">
        <f t="shared" si="2014"/>
        <v>-5.8902928845791382E-2</v>
      </c>
      <c r="DS375" s="71">
        <f t="shared" si="2015"/>
        <v>-4.2916173090681624E-2</v>
      </c>
      <c r="DT375" s="71">
        <f t="shared" si="2016"/>
        <v>-2.0539649827729951E-2</v>
      </c>
      <c r="DV375" s="71">
        <f t="shared" si="2000"/>
        <v>0.2108403095520385</v>
      </c>
      <c r="DW375" s="71">
        <f t="shared" si="2001"/>
        <v>0.25258614932901108</v>
      </c>
      <c r="DX375" s="71">
        <f t="shared" si="2002"/>
        <v>0.33863144202369067</v>
      </c>
      <c r="DY375" s="71">
        <f t="shared" si="2003"/>
        <v>0.19794209909525975</v>
      </c>
      <c r="DZ375" s="71"/>
      <c r="EB375" s="71">
        <f t="shared" si="1959"/>
        <v>-8.3846914068904307E-3</v>
      </c>
      <c r="EC375" s="71">
        <f t="shared" si="1960"/>
        <v>-8.3377307399840825E-3</v>
      </c>
      <c r="ED375" s="71">
        <f t="shared" si="1961"/>
        <v>4.5496615428609411E-3</v>
      </c>
      <c r="EE375" s="71">
        <f t="shared" si="1962"/>
        <v>1.1958039728071402E-2</v>
      </c>
      <c r="EG375" s="71">
        <f t="shared" si="1983"/>
        <v>-1.0163453503598382E-3</v>
      </c>
      <c r="EH375" s="71">
        <f t="shared" si="1963"/>
        <v>-4.2105535851043752E-4</v>
      </c>
      <c r="EI375" s="71">
        <f t="shared" si="1964"/>
        <v>-1.9442896721248359E-3</v>
      </c>
      <c r="EJ375" s="71">
        <f t="shared" si="1965"/>
        <v>5.3086272926917261E-4</v>
      </c>
      <c r="EL375" s="71">
        <f t="shared" si="1984"/>
        <v>1.2384829056217858E-2</v>
      </c>
      <c r="EM375" s="71">
        <f t="shared" si="1966"/>
        <v>3.3176398913491272E-2</v>
      </c>
      <c r="EN375" s="71">
        <f t="shared" si="1967"/>
        <v>3.3245249109822871E-2</v>
      </c>
      <c r="EO375" s="71">
        <f t="shared" si="1968"/>
        <v>2.4195171597634565E-2</v>
      </c>
      <c r="EQ375" s="71">
        <f t="shared" si="1985"/>
        <v>1.3335976013809595E-2</v>
      </c>
      <c r="ER375" s="71">
        <f t="shared" si="1969"/>
        <v>1.6880487407627397E-2</v>
      </c>
      <c r="ES375" s="71">
        <f t="shared" si="1970"/>
        <v>4.5410928107138494E-3</v>
      </c>
      <c r="ET375" s="71">
        <f t="shared" si="1971"/>
        <v>2.3765343329863371E-2</v>
      </c>
      <c r="EW375" s="71">
        <f t="shared" si="1972"/>
        <v>0.95938491029292838</v>
      </c>
      <c r="EX375" s="71">
        <f t="shared" si="1973"/>
        <v>0.81922186522593599</v>
      </c>
      <c r="EY375" s="71">
        <f t="shared" si="2073"/>
        <v>1</v>
      </c>
      <c r="EZ375" s="71"/>
      <c r="FA375" s="71">
        <f t="shared" si="1974"/>
        <v>0.99955404367888123</v>
      </c>
      <c r="FB375" s="71">
        <f t="shared" si="1975"/>
        <v>0.99166865786771141</v>
      </c>
      <c r="FC375" s="71">
        <f t="shared" si="2074"/>
        <v>1</v>
      </c>
      <c r="FD375" s="71"/>
      <c r="FE375" s="71">
        <f t="shared" si="2069"/>
        <v>0.99909959714591989</v>
      </c>
      <c r="FF375" s="71">
        <f t="shared" si="2070"/>
        <v>1.0094063346968452</v>
      </c>
      <c r="FG375" s="71">
        <f t="shared" si="2075"/>
        <v>1</v>
      </c>
      <c r="FH375" s="71"/>
      <c r="FI375" s="71">
        <f t="shared" si="1978"/>
        <v>1.027843137029357</v>
      </c>
      <c r="FJ375" s="71">
        <f t="shared" si="1979"/>
        <v>1.0545116629863054</v>
      </c>
      <c r="FK375" s="71">
        <f t="shared" si="2076"/>
        <v>1</v>
      </c>
      <c r="FM375" s="71">
        <f t="shared" si="1980"/>
        <v>1.0131967841646279</v>
      </c>
      <c r="FN375" s="71">
        <f t="shared" si="1981"/>
        <v>1.0017778244875206</v>
      </c>
      <c r="FO375" s="71">
        <f t="shared" si="2077"/>
        <v>1</v>
      </c>
      <c r="GA375" s="51">
        <f t="shared" si="1989"/>
        <v>2007</v>
      </c>
      <c r="GB375" s="118">
        <f t="shared" si="1950"/>
        <v>1.3844947245912669</v>
      </c>
      <c r="GC375" s="118">
        <f t="shared" si="1951"/>
        <v>1.2821828785075644</v>
      </c>
      <c r="GD375" s="118">
        <f t="shared" si="1952"/>
        <v>1.2087578122177454</v>
      </c>
      <c r="GE375" s="118">
        <f t="shared" si="1953"/>
        <v>0.97306524263540872</v>
      </c>
      <c r="GF375" s="118">
        <f t="shared" si="1954"/>
        <v>0.9201053045456592</v>
      </c>
      <c r="GH375" s="51">
        <f t="shared" si="1990"/>
        <v>38</v>
      </c>
      <c r="GI375" s="71">
        <f t="shared" si="2078"/>
        <v>1.4211170847809991</v>
      </c>
      <c r="GJ375" s="71">
        <f t="shared" si="2079"/>
        <v>1.3417634533694738</v>
      </c>
      <c r="GK375" s="71">
        <f t="shared" si="2080"/>
        <v>1.0695361842458977</v>
      </c>
    </row>
    <row r="376" spans="1:193" x14ac:dyDescent="0.2">
      <c r="A376" s="75" t="s">
        <v>559</v>
      </c>
      <c r="B376" s="50">
        <f t="shared" si="1958"/>
        <v>1986</v>
      </c>
      <c r="D376" s="79">
        <f>Conversion_Factors!$M48*D213+D295</f>
        <v>3290.2577838371417</v>
      </c>
      <c r="E376" s="79">
        <f>Conversion_Factors!$M48*E213+E295</f>
        <v>4489.9288758663097</v>
      </c>
      <c r="F376" s="79">
        <f>Conversion_Factors!$M48*F213+F295</f>
        <v>5630.9769834826066</v>
      </c>
      <c r="G376" s="79">
        <f>Conversion_Factors!$M48*G213+G295</f>
        <v>2649.0195846568095</v>
      </c>
      <c r="H376" s="79">
        <f t="shared" si="2071"/>
        <v>16060.183227842866</v>
      </c>
      <c r="I376" s="71"/>
      <c r="J376" s="81">
        <f t="shared" si="2009"/>
        <v>18493.717320790016</v>
      </c>
      <c r="K376" s="81">
        <f t="shared" si="2009"/>
        <v>21915.642178182858</v>
      </c>
      <c r="L376" s="81">
        <f t="shared" si="2009"/>
        <v>30106.106760429888</v>
      </c>
      <c r="M376" s="81">
        <f t="shared" si="2009"/>
        <v>17660.216096142212</v>
      </c>
      <c r="N376" s="81">
        <f t="shared" si="2081"/>
        <v>88175.682355544966</v>
      </c>
      <c r="P376" s="85">
        <f t="shared" si="2072"/>
        <v>30.643275658947726</v>
      </c>
      <c r="Q376" s="85">
        <f t="shared" si="2072"/>
        <v>34.54575359515156</v>
      </c>
      <c r="R376" s="85">
        <f t="shared" si="2072"/>
        <v>44.766708197559495</v>
      </c>
      <c r="S376" s="85">
        <f t="shared" si="2072"/>
        <v>24.663453729499828</v>
      </c>
      <c r="T376" s="85">
        <f t="shared" si="2072"/>
        <v>134.61919118115861</v>
      </c>
      <c r="V376" s="84">
        <f t="shared" ref="V376:V400" si="2110">D376/J376*1000</f>
        <v>177.91219184140684</v>
      </c>
      <c r="W376" s="84">
        <f t="shared" ref="W376:W400" si="2111">E376/K376*1000</f>
        <v>204.87325168760324</v>
      </c>
      <c r="X376" s="84">
        <f t="shared" ref="X376:X400" si="2112">F376/L376*1000</f>
        <v>187.0377006330061</v>
      </c>
      <c r="Y376" s="84">
        <f t="shared" ref="Y376:Y400" si="2113">G376/M376*1000</f>
        <v>149.99927352165724</v>
      </c>
      <c r="Z376" s="84">
        <f t="shared" ref="Z376:Z400" si="2114">H376/N376*1000</f>
        <v>182.13846265554773</v>
      </c>
      <c r="AC376" s="84">
        <f t="shared" si="2082"/>
        <v>107.37291340706908</v>
      </c>
      <c r="AD376" s="84">
        <f t="shared" si="2083"/>
        <v>129.97050023816715</v>
      </c>
      <c r="AE376" s="84">
        <f t="shared" si="2084"/>
        <v>125.78492389104422</v>
      </c>
      <c r="AF376" s="84">
        <f t="shared" si="2085"/>
        <v>107.40667603614375</v>
      </c>
      <c r="AG376" s="84">
        <f t="shared" si="2086"/>
        <v>119.30084475274028</v>
      </c>
      <c r="AI376" s="74">
        <f t="shared" si="2087"/>
        <v>107.65094554216749</v>
      </c>
      <c r="AJ376" s="74">
        <f t="shared" si="2088"/>
        <v>130.93666589587554</v>
      </c>
      <c r="AK376" s="74">
        <f t="shared" si="2089"/>
        <v>125.34271661112535</v>
      </c>
      <c r="AL376" s="74">
        <f t="shared" si="2090"/>
        <v>110.15934597076894</v>
      </c>
      <c r="AM376" s="74">
        <f t="shared" si="2091"/>
        <v>119.96932982246786</v>
      </c>
      <c r="AO376" s="118">
        <f t="shared" si="2011"/>
        <v>0.99741728106800975</v>
      </c>
      <c r="AP376" s="118">
        <f t="shared" si="2011"/>
        <v>0.99262112219600351</v>
      </c>
      <c r="AQ376" s="118">
        <f t="shared" si="2011"/>
        <v>1.0035279854456227</v>
      </c>
      <c r="AR376" s="118">
        <f t="shared" si="2011"/>
        <v>0.97501192558500105</v>
      </c>
      <c r="AS376" s="118">
        <f t="shared" si="2092"/>
        <v>0.99442786693301688</v>
      </c>
      <c r="AU376" s="51">
        <f t="shared" si="2034"/>
        <v>1656.9559882100925</v>
      </c>
      <c r="AV376" s="51">
        <f t="shared" si="2035"/>
        <v>1576.3057871761589</v>
      </c>
      <c r="AW376" s="51">
        <f t="shared" si="2036"/>
        <v>1486.9643741647405</v>
      </c>
      <c r="AX376" s="51">
        <f t="shared" si="2037"/>
        <v>1396.5544699584646</v>
      </c>
      <c r="AY376" s="51">
        <f t="shared" si="2038"/>
        <v>1526.7156157447421</v>
      </c>
      <c r="BB376" s="71">
        <f t="shared" si="2093"/>
        <v>1.0148730741147363</v>
      </c>
      <c r="BC376" s="71">
        <f t="shared" si="2094"/>
        <v>1.0144062624893451</v>
      </c>
      <c r="BD376" s="71">
        <f t="shared" si="2095"/>
        <v>1.0006227653633319</v>
      </c>
      <c r="BE376" s="71">
        <f t="shared" si="2096"/>
        <v>0.98729089984174023</v>
      </c>
      <c r="BF376" s="71"/>
      <c r="BG376" s="71"/>
      <c r="BH376" s="71"/>
      <c r="BI376" s="71"/>
      <c r="BJ376" s="71"/>
      <c r="BK376" s="71"/>
      <c r="BL376" s="71"/>
      <c r="BM376" s="71"/>
      <c r="BN376" s="71"/>
      <c r="BO376" s="71"/>
      <c r="BP376" s="71"/>
      <c r="BQ376" s="147">
        <v>1.0131680960738934</v>
      </c>
      <c r="BR376" s="147">
        <v>1.01641678877418</v>
      </c>
      <c r="BS376" s="147">
        <v>1.0005752702316217</v>
      </c>
      <c r="BT376" s="147">
        <v>0.98703715949898174</v>
      </c>
      <c r="BU376" s="72"/>
      <c r="BV376" s="147">
        <v>1.0017671972363222</v>
      </c>
      <c r="BW376" s="147">
        <v>0.99800204874012011</v>
      </c>
      <c r="BX376" s="147">
        <v>0.99998961453245683</v>
      </c>
      <c r="BY376" s="147">
        <v>1.0002204294557677</v>
      </c>
      <c r="CA376" s="147">
        <v>1.0014598161721104</v>
      </c>
      <c r="CB376" s="147">
        <v>1.0054999512251483</v>
      </c>
      <c r="CC376" s="147">
        <v>1.0043179380244514</v>
      </c>
      <c r="CD376" s="147">
        <v>1.0028674644982853</v>
      </c>
      <c r="CF376" s="147">
        <v>0.99769754193904592</v>
      </c>
      <c r="CG376" s="147">
        <v>0.9776033016041461</v>
      </c>
      <c r="CH376" s="147">
        <v>0.99588231344745304</v>
      </c>
      <c r="CI376" s="147">
        <v>0.92881187498791506</v>
      </c>
      <c r="CK376" s="73">
        <f t="shared" si="2097"/>
        <v>1.0153322876322035</v>
      </c>
      <c r="CL376" s="73">
        <f t="shared" si="2012"/>
        <v>0.9873955055438336</v>
      </c>
      <c r="CM376" s="73">
        <f t="shared" si="2098"/>
        <v>0.99927089736390484</v>
      </c>
      <c r="CN376" s="73">
        <f t="shared" si="2099"/>
        <v>0.99983083576890219</v>
      </c>
      <c r="CO376" s="73">
        <f t="shared" si="2100"/>
        <v>1.003822524905575</v>
      </c>
      <c r="CP376" s="73">
        <f t="shared" si="2101"/>
        <v>0.97941259906563027</v>
      </c>
      <c r="CQ376" s="73">
        <f t="shared" si="2102"/>
        <v>1.0052145288105061</v>
      </c>
      <c r="CR376" s="73">
        <f t="shared" si="2103"/>
        <v>1.0025345374415768</v>
      </c>
      <c r="CS376" s="73">
        <f t="shared" si="2104"/>
        <v>1.0025345374415766</v>
      </c>
      <c r="CT376" s="73"/>
      <c r="CU376" s="73">
        <f t="shared" si="2105"/>
        <v>0.98227341253437905</v>
      </c>
      <c r="CV376" s="118">
        <f t="shared" si="2052"/>
        <v>0.97853294597745455</v>
      </c>
      <c r="CX376" s="53"/>
      <c r="CZ376" s="71">
        <f t="shared" si="2106"/>
        <v>0.20487050098737103</v>
      </c>
      <c r="DA376" s="71">
        <f t="shared" si="2107"/>
        <v>0.27956896955461308</v>
      </c>
      <c r="DB376" s="71">
        <f t="shared" si="2108"/>
        <v>0.35061723167145553</v>
      </c>
      <c r="DC376" s="71">
        <f t="shared" si="2109"/>
        <v>0.16494329778656044</v>
      </c>
      <c r="DE376" s="71">
        <f t="shared" si="1991"/>
        <v>0.20268988629765514</v>
      </c>
      <c r="DF376" s="71">
        <f t="shared" si="1992"/>
        <v>0.28045510838517806</v>
      </c>
      <c r="DG376" s="71">
        <f t="shared" si="1993"/>
        <v>0.34684531863447254</v>
      </c>
      <c r="DH376" s="71">
        <f t="shared" si="1994"/>
        <v>0.16993750854349027</v>
      </c>
      <c r="DI376" s="71">
        <f t="shared" si="1995"/>
        <v>0.9999278218607961</v>
      </c>
      <c r="DJ376" s="71"/>
      <c r="DK376" s="71">
        <f t="shared" si="1996"/>
        <v>0.20270451713250998</v>
      </c>
      <c r="DL376" s="71">
        <f t="shared" si="1997"/>
        <v>0.28047535257421941</v>
      </c>
      <c r="DM376" s="71">
        <f t="shared" si="1998"/>
        <v>0.34687035509124803</v>
      </c>
      <c r="DN376" s="71">
        <f t="shared" si="1999"/>
        <v>0.16994977520202248</v>
      </c>
      <c r="DQ376" s="71">
        <f t="shared" si="2013"/>
        <v>1.3082150368816698E-2</v>
      </c>
      <c r="DR376" s="71">
        <f t="shared" si="2014"/>
        <v>1.6283490208385938E-2</v>
      </c>
      <c r="DS376" s="71">
        <f t="shared" si="2015"/>
        <v>5.7510482713385533E-4</v>
      </c>
      <c r="DT376" s="71">
        <f t="shared" si="2016"/>
        <v>-1.3047591322220296E-2</v>
      </c>
      <c r="DV376" s="71">
        <f t="shared" si="2000"/>
        <v>0.20973716138899864</v>
      </c>
      <c r="DW376" s="71">
        <f t="shared" si="2001"/>
        <v>0.24854519514591183</v>
      </c>
      <c r="DX376" s="71">
        <f t="shared" si="2002"/>
        <v>0.3414332155552256</v>
      </c>
      <c r="DY376" s="71">
        <f t="shared" si="2003"/>
        <v>0.200284427909864</v>
      </c>
      <c r="DZ376" s="71"/>
      <c r="EB376" s="71">
        <f t="shared" si="1959"/>
        <v>-5.2458858074074105E-3</v>
      </c>
      <c r="EC376" s="71">
        <f t="shared" si="1960"/>
        <v>-1.6127675171775966E-2</v>
      </c>
      <c r="ED376" s="71">
        <f t="shared" si="1961"/>
        <v>8.2397735339707016E-3</v>
      </c>
      <c r="EE376" s="71">
        <f t="shared" si="1962"/>
        <v>1.1763936697563133E-2</v>
      </c>
      <c r="EG376" s="71">
        <f t="shared" si="1983"/>
        <v>1.7656375804955052E-3</v>
      </c>
      <c r="EH376" s="71">
        <f t="shared" si="1963"/>
        <v>-1.9999498269684321E-3</v>
      </c>
      <c r="EI376" s="71">
        <f t="shared" si="1964"/>
        <v>-1.0385521472513921E-5</v>
      </c>
      <c r="EJ376" s="71">
        <f t="shared" si="1965"/>
        <v>2.2040516476480777E-4</v>
      </c>
      <c r="EL376" s="71">
        <f t="shared" si="1984"/>
        <v>1.4587516763350972E-3</v>
      </c>
      <c r="EM376" s="71">
        <f t="shared" si="1966"/>
        <v>5.4848817225111712E-3</v>
      </c>
      <c r="EN376" s="71">
        <f t="shared" si="1967"/>
        <v>4.3086424788467536E-3</v>
      </c>
      <c r="EO376" s="71">
        <f t="shared" si="1968"/>
        <v>2.8633611641992272E-3</v>
      </c>
      <c r="EQ376" s="71">
        <f t="shared" si="1985"/>
        <v>-2.305112793237966E-3</v>
      </c>
      <c r="ER376" s="71">
        <f t="shared" si="1969"/>
        <v>-2.2651313315858818E-2</v>
      </c>
      <c r="ES376" s="71">
        <f t="shared" si="1970"/>
        <v>-4.1261875681899507E-3</v>
      </c>
      <c r="ET376" s="71">
        <f t="shared" si="1971"/>
        <v>-7.3849063378813765E-2</v>
      </c>
      <c r="EW376" s="71">
        <f t="shared" si="1972"/>
        <v>1.0052145288105061</v>
      </c>
      <c r="EX376" s="71">
        <f t="shared" si="1973"/>
        <v>0.82349372124435316</v>
      </c>
      <c r="EY376" s="71">
        <f t="shared" si="2073"/>
        <v>1.0052145288105061</v>
      </c>
      <c r="EZ376" s="71"/>
      <c r="FA376" s="71">
        <f t="shared" si="1974"/>
        <v>0.99927089736390484</v>
      </c>
      <c r="FB376" s="71">
        <f t="shared" si="1975"/>
        <v>0.99094562963512711</v>
      </c>
      <c r="FC376" s="71">
        <f t="shared" si="2074"/>
        <v>0.99927089736390484</v>
      </c>
      <c r="FD376" s="71"/>
      <c r="FE376" s="71">
        <f t="shared" si="1976"/>
        <v>0.99983083576890219</v>
      </c>
      <c r="FF376" s="71">
        <f t="shared" si="1977"/>
        <v>1.0092355792503709</v>
      </c>
      <c r="FG376" s="71">
        <f t="shared" si="2075"/>
        <v>0.99983083576890219</v>
      </c>
      <c r="FH376" s="71"/>
      <c r="FI376" s="71">
        <f t="shared" si="1978"/>
        <v>1.003822524905575</v>
      </c>
      <c r="FJ376" s="71">
        <f t="shared" si="1979"/>
        <v>1.0585425600812899</v>
      </c>
      <c r="FK376" s="71">
        <f t="shared" si="2076"/>
        <v>1.003822524905575</v>
      </c>
      <c r="FM376" s="71">
        <f t="shared" si="1980"/>
        <v>0.97941259906563027</v>
      </c>
      <c r="FN376" s="71">
        <f t="shared" si="1981"/>
        <v>0.98115382276763541</v>
      </c>
      <c r="FO376" s="71">
        <f t="shared" si="2077"/>
        <v>0.97941259906563027</v>
      </c>
      <c r="GA376" s="51">
        <v>2008</v>
      </c>
      <c r="GB376" s="118">
        <f t="shared" si="1950"/>
        <v>1.3947853019029439</v>
      </c>
      <c r="GC376" s="118">
        <f t="shared" si="1951"/>
        <v>1.2887187552618913</v>
      </c>
      <c r="GD376" s="118">
        <f t="shared" si="1952"/>
        <v>1.2151610382958782</v>
      </c>
      <c r="GE376" s="118">
        <f t="shared" si="1953"/>
        <v>0.98114245070564865</v>
      </c>
      <c r="GF376" s="118">
        <f t="shared" si="1954"/>
        <v>0.91058968255120276</v>
      </c>
    </row>
    <row r="377" spans="1:193" x14ac:dyDescent="0.2">
      <c r="A377" s="75" t="s">
        <v>559</v>
      </c>
      <c r="B377" s="50">
        <f t="shared" si="1958"/>
        <v>1987</v>
      </c>
      <c r="D377" s="79">
        <f>Conversion_Factors!$M49*D214+D296</f>
        <v>3389.2851008460257</v>
      </c>
      <c r="E377" s="79">
        <f>Conversion_Factors!$M49*E214+E296</f>
        <v>4456.5651718382578</v>
      </c>
      <c r="F377" s="79">
        <f>Conversion_Factors!$M49*F214+F296</f>
        <v>5847.9855850495887</v>
      </c>
      <c r="G377" s="79">
        <f>Conversion_Factors!$M49*G214+G296</f>
        <v>2736.0138506638486</v>
      </c>
      <c r="H377" s="79">
        <f t="shared" si="2071"/>
        <v>16429.84970839772</v>
      </c>
      <c r="I377" s="71"/>
      <c r="J377" s="81">
        <f t="shared" si="2009"/>
        <v>18668.715630507879</v>
      </c>
      <c r="K377" s="81">
        <f t="shared" si="2009"/>
        <v>21880.360777542963</v>
      </c>
      <c r="L377" s="81">
        <f t="shared" si="2009"/>
        <v>30806.133542091899</v>
      </c>
      <c r="M377" s="81">
        <f t="shared" si="2009"/>
        <v>18130.768960203652</v>
      </c>
      <c r="N377" s="81">
        <f t="shared" si="2081"/>
        <v>89485.978910346399</v>
      </c>
      <c r="P377" s="85">
        <f t="shared" si="2072"/>
        <v>31.175276157783056</v>
      </c>
      <c r="Q377" s="85">
        <f t="shared" si="2072"/>
        <v>34.933795547035174</v>
      </c>
      <c r="R377" s="85">
        <f t="shared" si="2072"/>
        <v>46.323985573585304</v>
      </c>
      <c r="S377" s="85">
        <f t="shared" si="2072"/>
        <v>25.56210137884872</v>
      </c>
      <c r="T377" s="85">
        <f t="shared" si="2072"/>
        <v>137.99515865725226</v>
      </c>
      <c r="V377" s="84">
        <f t="shared" si="2110"/>
        <v>181.54891680429014</v>
      </c>
      <c r="W377" s="84">
        <f t="shared" si="2111"/>
        <v>203.67877920972307</v>
      </c>
      <c r="X377" s="84">
        <f t="shared" si="2112"/>
        <v>189.83185855048006</v>
      </c>
      <c r="Y377" s="84">
        <f t="shared" si="2113"/>
        <v>150.90445731614005</v>
      </c>
      <c r="Z377" s="84">
        <f t="shared" si="2114"/>
        <v>183.60250296706644</v>
      </c>
      <c r="AC377" s="84">
        <f t="shared" si="2082"/>
        <v>108.7170834892468</v>
      </c>
      <c r="AD377" s="84">
        <f t="shared" si="2083"/>
        <v>127.57174255050238</v>
      </c>
      <c r="AE377" s="84">
        <f t="shared" si="2084"/>
        <v>126.24098536944986</v>
      </c>
      <c r="AF377" s="84">
        <f t="shared" si="2085"/>
        <v>107.03399576248276</v>
      </c>
      <c r="AG377" s="84">
        <f t="shared" si="2086"/>
        <v>119.06105886805514</v>
      </c>
      <c r="AI377" s="74">
        <f t="shared" si="2087"/>
        <v>107.93020332174001</v>
      </c>
      <c r="AJ377" s="74">
        <f t="shared" si="2088"/>
        <v>130.2116353104777</v>
      </c>
      <c r="AK377" s="74">
        <f t="shared" si="2089"/>
        <v>125.18794523083308</v>
      </c>
      <c r="AL377" s="74">
        <f t="shared" si="2090"/>
        <v>107.50700785210215</v>
      </c>
      <c r="AM377" s="74">
        <f t="shared" si="2091"/>
        <v>119.28570757688082</v>
      </c>
      <c r="AO377" s="118">
        <f t="shared" si="2011"/>
        <v>1.0072906391657681</v>
      </c>
      <c r="AP377" s="118">
        <f t="shared" si="2011"/>
        <v>0.97972613773200268</v>
      </c>
      <c r="AQ377" s="118">
        <f t="shared" si="2011"/>
        <v>1.0084116736373865</v>
      </c>
      <c r="AR377" s="118">
        <f t="shared" si="2011"/>
        <v>0.9956001743600742</v>
      </c>
      <c r="AS377" s="118">
        <f t="shared" si="2092"/>
        <v>0.99811671730512308</v>
      </c>
      <c r="AU377" s="51">
        <f t="shared" si="2034"/>
        <v>1669.9207794904389</v>
      </c>
      <c r="AV377" s="51">
        <f t="shared" si="2035"/>
        <v>1596.5822457045444</v>
      </c>
      <c r="AW377" s="51">
        <f t="shared" si="2036"/>
        <v>1503.7260521607043</v>
      </c>
      <c r="AX377" s="51">
        <f t="shared" si="2037"/>
        <v>1409.8740894529383</v>
      </c>
      <c r="AY377" s="51">
        <f t="shared" si="2038"/>
        <v>1542.0869318030918</v>
      </c>
      <c r="BB377" s="71">
        <f t="shared" si="2093"/>
        <v>1.0175057607093394</v>
      </c>
      <c r="BC377" s="71">
        <f t="shared" si="2094"/>
        <v>1.0087892295422198</v>
      </c>
      <c r="BD377" s="71">
        <f t="shared" si="2095"/>
        <v>0.99938721079156034</v>
      </c>
      <c r="BE377" s="71">
        <f t="shared" si="2096"/>
        <v>0.96351961412116283</v>
      </c>
      <c r="BF377" s="71"/>
      <c r="BG377" s="71"/>
      <c r="BH377" s="71"/>
      <c r="BI377" s="71"/>
      <c r="BJ377" s="71"/>
      <c r="BK377" s="71"/>
      <c r="BL377" s="71"/>
      <c r="BM377" s="71"/>
      <c r="BN377" s="71"/>
      <c r="BO377" s="71"/>
      <c r="BP377" s="71"/>
      <c r="BQ377" s="147">
        <v>1.014932528343319</v>
      </c>
      <c r="BR377" s="147">
        <v>1.0127642360427764</v>
      </c>
      <c r="BS377" s="147">
        <v>0.9996253549642814</v>
      </c>
      <c r="BT377" s="147">
        <v>0.96328447358066971</v>
      </c>
      <c r="BU377" s="72"/>
      <c r="BV377" s="147">
        <v>1.0025726132111816</v>
      </c>
      <c r="BW377" s="147">
        <v>0.99579378878123537</v>
      </c>
      <c r="BX377" s="147">
        <v>0.99985803667012874</v>
      </c>
      <c r="BY377" s="147">
        <v>1.0002855038325034</v>
      </c>
      <c r="CA377" s="147">
        <v>1.0092957017265305</v>
      </c>
      <c r="CB377" s="147">
        <v>1.0184339759728682</v>
      </c>
      <c r="CC377" s="147">
        <v>1.0156390255872871</v>
      </c>
      <c r="CD377" s="147">
        <v>1.0124322994673804</v>
      </c>
      <c r="CF377" s="147">
        <v>1.0076211199690968</v>
      </c>
      <c r="CG377" s="147">
        <v>0.96515674480363745</v>
      </c>
      <c r="CH377" s="147">
        <v>1.000574552760793</v>
      </c>
      <c r="CI377" s="147">
        <v>0.94835057091292496</v>
      </c>
      <c r="CK377" s="73">
        <f t="shared" si="2097"/>
        <v>1.0304201935369028</v>
      </c>
      <c r="CL377" s="73">
        <f t="shared" si="2012"/>
        <v>0.9953322521400888</v>
      </c>
      <c r="CM377" s="73">
        <f t="shared" si="2098"/>
        <v>0.99849223893953531</v>
      </c>
      <c r="CN377" s="73">
        <f t="shared" si="2099"/>
        <v>0.99935051224215155</v>
      </c>
      <c r="CO377" s="73">
        <f t="shared" si="2100"/>
        <v>1.0145759667556282</v>
      </c>
      <c r="CP377" s="73">
        <f t="shared" si="2101"/>
        <v>0.98296149844390479</v>
      </c>
      <c r="CQ377" s="73">
        <f t="shared" si="2102"/>
        <v>1.0001945092849907</v>
      </c>
      <c r="CR377" s="73">
        <f t="shared" si="2103"/>
        <v>1.0256104518837119</v>
      </c>
      <c r="CS377" s="73">
        <f t="shared" si="2104"/>
        <v>1.0256104518837117</v>
      </c>
      <c r="CT377" s="73"/>
      <c r="CU377" s="73">
        <f t="shared" si="2105"/>
        <v>0.9951386884253367</v>
      </c>
      <c r="CV377" s="118">
        <f t="shared" si="2052"/>
        <v>0.98084196849995642</v>
      </c>
      <c r="CX377" s="53"/>
      <c r="CZ377" s="71">
        <f t="shared" si="2106"/>
        <v>0.20628825953981031</v>
      </c>
      <c r="DA377" s="71">
        <f t="shared" si="2107"/>
        <v>0.27124807901075276</v>
      </c>
      <c r="DB377" s="71">
        <f t="shared" si="2108"/>
        <v>0.35593664512101608</v>
      </c>
      <c r="DC377" s="71">
        <f t="shared" si="2109"/>
        <v>0.1665270163284209</v>
      </c>
      <c r="DE377" s="71">
        <f t="shared" si="1991"/>
        <v>0.20557856547464284</v>
      </c>
      <c r="DF377" s="71">
        <f t="shared" si="1992"/>
        <v>0.27538757315395107</v>
      </c>
      <c r="DG377" s="71">
        <f t="shared" si="1993"/>
        <v>0.35327026360749703</v>
      </c>
      <c r="DH377" s="71">
        <f t="shared" si="1994"/>
        <v>0.16573389591907131</v>
      </c>
      <c r="DI377" s="71">
        <f t="shared" si="1995"/>
        <v>0.99997029815516225</v>
      </c>
      <c r="DJ377" s="71"/>
      <c r="DK377" s="71">
        <f t="shared" si="1996"/>
        <v>0.20558467171866326</v>
      </c>
      <c r="DL377" s="71">
        <f t="shared" si="1997"/>
        <v>0.27539575291587315</v>
      </c>
      <c r="DM377" s="71">
        <f t="shared" si="1998"/>
        <v>0.35328075669771664</v>
      </c>
      <c r="DN377" s="71">
        <f t="shared" si="1999"/>
        <v>0.16573881866774698</v>
      </c>
      <c r="DQ377" s="71">
        <f t="shared" si="2013"/>
        <v>1.7399853768019632E-3</v>
      </c>
      <c r="DR377" s="71">
        <f t="shared" si="2014"/>
        <v>-3.6000303881765848E-3</v>
      </c>
      <c r="DS377" s="71">
        <f t="shared" si="2015"/>
        <v>-9.4982005983699699E-4</v>
      </c>
      <c r="DT377" s="71">
        <f t="shared" si="2016"/>
        <v>-2.4358915974257014E-2</v>
      </c>
      <c r="DV377" s="71">
        <f t="shared" si="2000"/>
        <v>0.20862168417704369</v>
      </c>
      <c r="DW377" s="71">
        <f t="shared" si="2001"/>
        <v>0.24451161001953511</v>
      </c>
      <c r="DX377" s="71">
        <f t="shared" si="2002"/>
        <v>0.34425654071411271</v>
      </c>
      <c r="DY377" s="71">
        <f t="shared" si="2003"/>
        <v>0.20261016508930837</v>
      </c>
      <c r="DZ377" s="71"/>
      <c r="EB377" s="71">
        <f t="shared" si="1959"/>
        <v>-5.332646206427487E-3</v>
      </c>
      <c r="EC377" s="71">
        <f t="shared" si="1960"/>
        <v>-1.6361908284507638E-2</v>
      </c>
      <c r="ED377" s="71">
        <f t="shared" si="1961"/>
        <v>8.2350395016908846E-3</v>
      </c>
      <c r="EE377" s="71">
        <f t="shared" si="1962"/>
        <v>1.154526793632063E-2</v>
      </c>
      <c r="EG377" s="71">
        <f t="shared" si="1983"/>
        <v>8.0367212586600616E-4</v>
      </c>
      <c r="EH377" s="71">
        <f t="shared" si="1963"/>
        <v>-2.2151323824504904E-3</v>
      </c>
      <c r="EI377" s="71">
        <f t="shared" si="1964"/>
        <v>-1.315878861460381E-4</v>
      </c>
      <c r="EJ377" s="71">
        <f t="shared" si="1965"/>
        <v>6.5057919275047818E-5</v>
      </c>
      <c r="EL377" s="71">
        <f t="shared" si="1984"/>
        <v>7.7940109094150776E-3</v>
      </c>
      <c r="EM377" s="71">
        <f t="shared" si="1966"/>
        <v>1.2781248092089234E-2</v>
      </c>
      <c r="EN377" s="71">
        <f t="shared" si="1967"/>
        <v>1.1209353770785111E-2</v>
      </c>
      <c r="EO377" s="71">
        <f t="shared" si="1968"/>
        <v>9.4922918752377034E-3</v>
      </c>
      <c r="EQ377" s="71">
        <f t="shared" si="1985"/>
        <v>9.8973387379040611E-3</v>
      </c>
      <c r="ER377" s="71">
        <f t="shared" si="1969"/>
        <v>-1.2813447669262835E-2</v>
      </c>
      <c r="ES377" s="71">
        <f t="shared" si="1970"/>
        <v>4.7005753367403806E-3</v>
      </c>
      <c r="ET377" s="71">
        <f t="shared" si="1971"/>
        <v>2.0818018833390975E-2</v>
      </c>
      <c r="EW377" s="71">
        <f t="shared" si="1972"/>
        <v>0.99500602171811448</v>
      </c>
      <c r="EX377" s="71">
        <f t="shared" si="1973"/>
        <v>0.81938121148518972</v>
      </c>
      <c r="EY377" s="71">
        <f t="shared" si="2073"/>
        <v>1.0001945092849907</v>
      </c>
      <c r="EZ377" s="71"/>
      <c r="FA377" s="71">
        <f t="shared" si="1974"/>
        <v>0.99922077343949112</v>
      </c>
      <c r="FB377" s="71">
        <f t="shared" si="1975"/>
        <v>0.99017345848049521</v>
      </c>
      <c r="FC377" s="71">
        <f t="shared" si="2074"/>
        <v>0.99849223893953531</v>
      </c>
      <c r="FD377" s="71"/>
      <c r="FE377" s="71">
        <f t="shared" si="1976"/>
        <v>0.9995195952059418</v>
      </c>
      <c r="FF377" s="71">
        <f t="shared" si="1977"/>
        <v>1.0087507376397649</v>
      </c>
      <c r="FG377" s="71">
        <f t="shared" si="2075"/>
        <v>0.99935051224215155</v>
      </c>
      <c r="FH377" s="71"/>
      <c r="FI377" s="71">
        <f t="shared" si="1978"/>
        <v>1.0107124930784599</v>
      </c>
      <c r="FJ377" s="71">
        <f t="shared" si="1979"/>
        <v>1.069882189929416</v>
      </c>
      <c r="FK377" s="71">
        <f t="shared" si="2076"/>
        <v>1.0145759667556282</v>
      </c>
      <c r="FM377" s="71">
        <f t="shared" si="1980"/>
        <v>1.003623497779853</v>
      </c>
      <c r="FN377" s="71">
        <f t="shared" si="1981"/>
        <v>0.98470903146612832</v>
      </c>
      <c r="FO377" s="71">
        <f t="shared" si="2077"/>
        <v>0.98296149844390479</v>
      </c>
      <c r="GA377" s="51">
        <v>2009</v>
      </c>
      <c r="GB377" s="118">
        <f t="shared" si="1950"/>
        <v>1.36837667004888</v>
      </c>
      <c r="GC377" s="118">
        <f t="shared" si="1951"/>
        <v>1.2918149626226572</v>
      </c>
      <c r="GD377" s="118">
        <f t="shared" si="1952"/>
        <v>1.2198473775172345</v>
      </c>
      <c r="GE377" s="118">
        <f t="shared" si="1953"/>
        <v>0.97750081953521462</v>
      </c>
      <c r="GF377" s="118">
        <f t="shared" si="1954"/>
        <v>0.89165564097750261</v>
      </c>
    </row>
    <row r="378" spans="1:193" x14ac:dyDescent="0.2">
      <c r="A378" s="75" t="s">
        <v>559</v>
      </c>
      <c r="B378" s="50">
        <f t="shared" si="1958"/>
        <v>1988</v>
      </c>
      <c r="D378" s="79">
        <f>Conversion_Factors!$M50*D215+D297</f>
        <v>3582.7959073790785</v>
      </c>
      <c r="E378" s="79">
        <f>Conversion_Factors!$M50*E215+E297</f>
        <v>4827.2027194446309</v>
      </c>
      <c r="F378" s="79">
        <f>Conversion_Factors!$M50*F215+F297</f>
        <v>6068.180585111606</v>
      </c>
      <c r="G378" s="79">
        <f>Conversion_Factors!$M50*G215+G297</f>
        <v>2863.1235006847792</v>
      </c>
      <c r="H378" s="79">
        <f t="shared" si="2071"/>
        <v>17341.302712620094</v>
      </c>
      <c r="I378" s="71"/>
      <c r="J378" s="81">
        <f t="shared" si="2009"/>
        <v>18858.970355417565</v>
      </c>
      <c r="K378" s="81">
        <f t="shared" si="2009"/>
        <v>22224.96552544762</v>
      </c>
      <c r="L378" s="81">
        <f t="shared" si="2009"/>
        <v>31440.696166111204</v>
      </c>
      <c r="M378" s="81">
        <f t="shared" si="2009"/>
        <v>18386.611411290465</v>
      </c>
      <c r="N378" s="81">
        <f t="shared" si="2081"/>
        <v>90911.24345826685</v>
      </c>
      <c r="P378" s="85">
        <f t="shared" si="2072"/>
        <v>31.825092179685441</v>
      </c>
      <c r="Q378" s="85">
        <f t="shared" si="2072"/>
        <v>35.760123071070126</v>
      </c>
      <c r="R378" s="85">
        <f t="shared" si="2072"/>
        <v>47.714706637699692</v>
      </c>
      <c r="S378" s="85">
        <f t="shared" si="2072"/>
        <v>26.126681159090523</v>
      </c>
      <c r="T378" s="85">
        <f t="shared" si="2072"/>
        <v>141.42660304754577</v>
      </c>
      <c r="V378" s="84">
        <f t="shared" si="2110"/>
        <v>189.97834133345771</v>
      </c>
      <c r="W378" s="84">
        <f t="shared" si="2111"/>
        <v>217.19730966140199</v>
      </c>
      <c r="X378" s="84">
        <f t="shared" si="2112"/>
        <v>193.00401470283853</v>
      </c>
      <c r="Y378" s="84">
        <f t="shared" si="2113"/>
        <v>155.71784472078701</v>
      </c>
      <c r="Z378" s="84">
        <f t="shared" si="2114"/>
        <v>190.74981325693432</v>
      </c>
      <c r="AC378" s="84">
        <f t="shared" si="2082"/>
        <v>112.57770714851361</v>
      </c>
      <c r="AD378" s="84">
        <f t="shared" si="2083"/>
        <v>134.98842579067713</v>
      </c>
      <c r="AE378" s="84">
        <f t="shared" si="2084"/>
        <v>127.17631549508675</v>
      </c>
      <c r="AF378" s="84">
        <f t="shared" si="2085"/>
        <v>109.58619210953945</v>
      </c>
      <c r="AG378" s="84">
        <f t="shared" si="2086"/>
        <v>122.61697826957051</v>
      </c>
      <c r="AI378" s="74">
        <f t="shared" si="2087"/>
        <v>108.19706194426446</v>
      </c>
      <c r="AJ378" s="74">
        <f t="shared" si="2088"/>
        <v>130.41298419697159</v>
      </c>
      <c r="AK378" s="74">
        <f t="shared" si="2089"/>
        <v>125.42151146400788</v>
      </c>
      <c r="AL378" s="74">
        <f t="shared" si="2090"/>
        <v>110.10377306908464</v>
      </c>
      <c r="AM378" s="74">
        <f t="shared" si="2091"/>
        <v>119.97787027482373</v>
      </c>
      <c r="AO378" s="118">
        <f t="shared" si="2011"/>
        <v>1.0404876539670342</v>
      </c>
      <c r="AP378" s="118">
        <f t="shared" si="2011"/>
        <v>1.0350842488719907</v>
      </c>
      <c r="AQ378" s="118">
        <f t="shared" si="2011"/>
        <v>1.0139912524621619</v>
      </c>
      <c r="AR378" s="118">
        <f t="shared" si="2011"/>
        <v>0.99529915328859409</v>
      </c>
      <c r="AS378" s="118">
        <f t="shared" si="2092"/>
        <v>1.0219966231164264</v>
      </c>
      <c r="AU378" s="51">
        <f t="shared" si="2034"/>
        <v>1687.5307389484883</v>
      </c>
      <c r="AV378" s="51">
        <f t="shared" si="2035"/>
        <v>1609.0069084752788</v>
      </c>
      <c r="AW378" s="51">
        <f t="shared" si="2036"/>
        <v>1517.609736934822</v>
      </c>
      <c r="AX378" s="51">
        <f t="shared" si="2037"/>
        <v>1420.9622738340572</v>
      </c>
      <c r="AY378" s="51">
        <f t="shared" si="2038"/>
        <v>1555.6557986413218</v>
      </c>
      <c r="BB378" s="71">
        <f t="shared" si="2093"/>
        <v>1.0200215549667093</v>
      </c>
      <c r="BC378" s="71">
        <f t="shared" si="2094"/>
        <v>1.0103491407405627</v>
      </c>
      <c r="BD378" s="71">
        <f t="shared" si="2095"/>
        <v>1.001251792128663</v>
      </c>
      <c r="BE378" s="71">
        <f t="shared" si="2096"/>
        <v>0.98679283388440175</v>
      </c>
      <c r="BF378" s="71"/>
      <c r="BG378" s="71"/>
      <c r="BH378" s="71"/>
      <c r="BI378" s="71"/>
      <c r="BJ378" s="71"/>
      <c r="BK378" s="71"/>
      <c r="BL378" s="71"/>
      <c r="BM378" s="71"/>
      <c r="BN378" s="71"/>
      <c r="BO378" s="71"/>
      <c r="BP378" s="71"/>
      <c r="BQ378" s="147">
        <v>1.018115766500554</v>
      </c>
      <c r="BR378" s="147">
        <v>1.0137105829903614</v>
      </c>
      <c r="BS378" s="147">
        <v>1.0008047188845148</v>
      </c>
      <c r="BT378" s="147">
        <v>0.98686902091154372</v>
      </c>
      <c r="BU378" s="72"/>
      <c r="BV378" s="147">
        <v>1.0019613638764941</v>
      </c>
      <c r="BW378" s="147">
        <v>0.99658244415528374</v>
      </c>
      <c r="BX378" s="147">
        <v>1.0007091590373545</v>
      </c>
      <c r="BY378" s="147">
        <v>0.99991848455042298</v>
      </c>
      <c r="CA378" s="147">
        <v>1.0199391146398133</v>
      </c>
      <c r="CB378" s="147">
        <v>1.0263594672776628</v>
      </c>
      <c r="CC378" s="147">
        <v>1.0250162735609352</v>
      </c>
      <c r="CD378" s="147">
        <v>1.020394738165896</v>
      </c>
      <c r="CF378" s="147">
        <v>1.0407747285080882</v>
      </c>
      <c r="CG378" s="147">
        <v>1.0195075628480139</v>
      </c>
      <c r="CH378" s="147">
        <v>1.005943762665898</v>
      </c>
      <c r="CI378" s="147">
        <v>0.94810716807947659</v>
      </c>
      <c r="CK378" s="73">
        <f t="shared" si="2097"/>
        <v>1.046831941938078</v>
      </c>
      <c r="CL378" s="73">
        <f t="shared" si="2012"/>
        <v>1.0340787198221457</v>
      </c>
      <c r="CM378" s="73">
        <f t="shared" si="2098"/>
        <v>0.99859741322184514</v>
      </c>
      <c r="CN378" s="73">
        <f t="shared" si="2099"/>
        <v>0.99968144456418451</v>
      </c>
      <c r="CO378" s="73">
        <f t="shared" si="2100"/>
        <v>1.0235830896587319</v>
      </c>
      <c r="CP378" s="73">
        <f t="shared" si="2101"/>
        <v>1.0064195837373622</v>
      </c>
      <c r="CQ378" s="73">
        <f t="shared" si="2102"/>
        <v>1.0055400007330664</v>
      </c>
      <c r="CR378" s="73">
        <f t="shared" si="2103"/>
        <v>1.0825066343882586</v>
      </c>
      <c r="CS378" s="73">
        <f t="shared" si="2104"/>
        <v>1.0825066343882586</v>
      </c>
      <c r="CT378" s="73"/>
      <c r="CU378" s="73">
        <f t="shared" si="2105"/>
        <v>1.0283814856378404</v>
      </c>
      <c r="CV378" s="118">
        <f t="shared" si="2052"/>
        <v>1.0046878421767482</v>
      </c>
      <c r="CX378" s="53"/>
      <c r="CZ378" s="71">
        <f t="shared" si="2106"/>
        <v>0.20660477282203873</v>
      </c>
      <c r="DA378" s="71">
        <f t="shared" si="2107"/>
        <v>0.27836448042231826</v>
      </c>
      <c r="DB378" s="71">
        <f t="shared" si="2108"/>
        <v>0.34992645510394677</v>
      </c>
      <c r="DC378" s="71">
        <f t="shared" si="2109"/>
        <v>0.16510429165169624</v>
      </c>
      <c r="DE378" s="71">
        <f t="shared" si="1991"/>
        <v>0.20644647574242636</v>
      </c>
      <c r="DF378" s="71">
        <f t="shared" si="1992"/>
        <v>0.27479092179682552</v>
      </c>
      <c r="DG378" s="71">
        <f t="shared" si="1993"/>
        <v>0.35292302081871774</v>
      </c>
      <c r="DH378" s="71">
        <f t="shared" si="1994"/>
        <v>0.16581463671807034</v>
      </c>
      <c r="DI378" s="71">
        <f t="shared" si="1995"/>
        <v>0.99997505507604001</v>
      </c>
      <c r="DJ378" s="71"/>
      <c r="DK378" s="71">
        <f t="shared" si="1996"/>
        <v>0.20645162566252992</v>
      </c>
      <c r="DL378" s="71">
        <f t="shared" si="1997"/>
        <v>0.27479777660646731</v>
      </c>
      <c r="DM378" s="71">
        <f t="shared" si="1998"/>
        <v>0.35293182467624734</v>
      </c>
      <c r="DN378" s="71">
        <f t="shared" si="1999"/>
        <v>0.16581877305475534</v>
      </c>
      <c r="DQ378" s="71">
        <f t="shared" si="2013"/>
        <v>3.1314954658125506E-3</v>
      </c>
      <c r="DR378" s="71">
        <f t="shared" si="2014"/>
        <v>9.3398349438159251E-4</v>
      </c>
      <c r="DS378" s="71">
        <f t="shared" si="2015"/>
        <v>1.1791105045761952E-3</v>
      </c>
      <c r="DT378" s="71">
        <f t="shared" si="2016"/>
        <v>2.4188554698211198E-2</v>
      </c>
      <c r="DV378" s="71">
        <f t="shared" si="2000"/>
        <v>0.20744376204770368</v>
      </c>
      <c r="DW378" s="71">
        <f t="shared" si="2001"/>
        <v>0.24446883223690669</v>
      </c>
      <c r="DX378" s="71">
        <f t="shared" si="2002"/>
        <v>0.34583946902611856</v>
      </c>
      <c r="DY378" s="71">
        <f t="shared" si="2003"/>
        <v>0.2022479366892711</v>
      </c>
      <c r="DZ378" s="71"/>
      <c r="EB378" s="71">
        <f t="shared" si="1959"/>
        <v>-5.66221149631375E-3</v>
      </c>
      <c r="EC378" s="71">
        <f t="shared" si="1960"/>
        <v>-1.7496725447811327E-4</v>
      </c>
      <c r="ED378" s="71">
        <f t="shared" si="1961"/>
        <v>4.5875677176102593E-3</v>
      </c>
      <c r="EE378" s="71">
        <f t="shared" si="1962"/>
        <v>-1.7894096479738116E-3</v>
      </c>
      <c r="EG378" s="71">
        <f t="shared" si="1983"/>
        <v>-6.0986679260098726E-4</v>
      </c>
      <c r="EH378" s="71">
        <f t="shared" si="1963"/>
        <v>7.9167318120097589E-4</v>
      </c>
      <c r="EI378" s="71">
        <f t="shared" si="1964"/>
        <v>8.5088111051994199E-4</v>
      </c>
      <c r="EJ378" s="71">
        <f t="shared" si="1965"/>
        <v>-3.6698185618177283E-4</v>
      </c>
      <c r="EL378" s="71">
        <f t="shared" si="1984"/>
        <v>1.0490171399224415E-2</v>
      </c>
      <c r="EM378" s="71">
        <f t="shared" si="1966"/>
        <v>7.7519135433870663E-3</v>
      </c>
      <c r="EN378" s="71">
        <f t="shared" si="1967"/>
        <v>9.1904928595218909E-3</v>
      </c>
      <c r="EO378" s="71">
        <f t="shared" si="1968"/>
        <v>7.8338975941116412E-3</v>
      </c>
      <c r="EQ378" s="71">
        <f t="shared" si="1985"/>
        <v>3.2373141142818862E-2</v>
      </c>
      <c r="ER378" s="71">
        <f t="shared" si="1969"/>
        <v>5.4784490183225454E-2</v>
      </c>
      <c r="ES378" s="71">
        <f t="shared" si="1970"/>
        <v>5.3517804238599146E-3</v>
      </c>
      <c r="ET378" s="71">
        <f t="shared" si="1971"/>
        <v>-2.5669207362791154E-4</v>
      </c>
      <c r="EW378" s="71">
        <f t="shared" si="1972"/>
        <v>1.0053444519025576</v>
      </c>
      <c r="EX378" s="71">
        <f t="shared" si="1973"/>
        <v>0.82376035495983169</v>
      </c>
      <c r="EY378" s="71">
        <f t="shared" si="2073"/>
        <v>1.0055400007330664</v>
      </c>
      <c r="EZ378" s="71"/>
      <c r="FA378" s="71">
        <f t="shared" si="1974"/>
        <v>1.0001053330994556</v>
      </c>
      <c r="FB378" s="71">
        <f t="shared" si="1975"/>
        <v>0.9902777565198756</v>
      </c>
      <c r="FC378" s="71">
        <f t="shared" si="2074"/>
        <v>0.99859741322184514</v>
      </c>
      <c r="FD378" s="71"/>
      <c r="FE378" s="71">
        <f t="shared" si="1976"/>
        <v>1.0003311473982142</v>
      </c>
      <c r="FF378" s="71">
        <f t="shared" si="1977"/>
        <v>1.0090847828219809</v>
      </c>
      <c r="FG378" s="71">
        <f t="shared" si="2075"/>
        <v>0.99968144456418451</v>
      </c>
      <c r="FH378" s="71"/>
      <c r="FI378" s="71">
        <f t="shared" si="1978"/>
        <v>1.0088777215292279</v>
      </c>
      <c r="FJ378" s="71">
        <f t="shared" si="1979"/>
        <v>1.0793803060806899</v>
      </c>
      <c r="FK378" s="71">
        <f t="shared" si="2076"/>
        <v>1.0235830896587319</v>
      </c>
      <c r="FM378" s="71">
        <f t="shared" si="1980"/>
        <v>1.0238647040912519</v>
      </c>
      <c r="FN378" s="71">
        <f t="shared" si="1981"/>
        <v>1.0082088211180507</v>
      </c>
      <c r="FO378" s="71">
        <f t="shared" si="2077"/>
        <v>1.0064195837373622</v>
      </c>
      <c r="GA378" s="51">
        <v>2010</v>
      </c>
      <c r="GB378" s="118">
        <f t="shared" si="1950"/>
        <v>1.4248331410401278</v>
      </c>
      <c r="GC378" s="118">
        <f t="shared" si="1951"/>
        <v>1.3037296788176276</v>
      </c>
      <c r="GD378" s="118">
        <f t="shared" si="1952"/>
        <v>1.2219290387024382</v>
      </c>
      <c r="GE378" s="118">
        <f t="shared" si="1953"/>
        <v>1.0019779585010862</v>
      </c>
      <c r="GF378" s="118">
        <f t="shared" si="1954"/>
        <v>0.89530905880877054</v>
      </c>
    </row>
    <row r="379" spans="1:193" x14ac:dyDescent="0.2">
      <c r="A379" s="75" t="s">
        <v>559</v>
      </c>
      <c r="B379" s="50">
        <f t="shared" si="1958"/>
        <v>1989</v>
      </c>
      <c r="D379" s="79">
        <f>Conversion_Factors!$M51*D216+D298</f>
        <v>3621.0516449406441</v>
      </c>
      <c r="E379" s="79">
        <f>Conversion_Factors!$M51*E216+E298</f>
        <v>4897.409383502245</v>
      </c>
      <c r="F379" s="79">
        <f>Conversion_Factors!$M51*F216+F298</f>
        <v>6208.8078653026205</v>
      </c>
      <c r="G379" s="79">
        <f>Conversion_Factors!$M51*G216+G298</f>
        <v>2967.8123876832756</v>
      </c>
      <c r="H379" s="79">
        <f t="shared" si="2071"/>
        <v>17695.081281428786</v>
      </c>
      <c r="I379" s="71"/>
      <c r="J379" s="81">
        <f t="shared" si="2009"/>
        <v>19025.080330180888</v>
      </c>
      <c r="K379" s="81">
        <f t="shared" si="2009"/>
        <v>22547.711889909308</v>
      </c>
      <c r="L379" s="81">
        <f t="shared" si="2009"/>
        <v>32047.619774521983</v>
      </c>
      <c r="M379" s="81">
        <f t="shared" si="2009"/>
        <v>18621.897561961283</v>
      </c>
      <c r="N379" s="81">
        <f t="shared" si="2081"/>
        <v>92242.309556573455</v>
      </c>
      <c r="P379" s="85">
        <f t="shared" si="2072"/>
        <v>32.425595185412007</v>
      </c>
      <c r="Q379" s="85">
        <f t="shared" si="2072"/>
        <v>36.547631200535513</v>
      </c>
      <c r="R379" s="85">
        <f t="shared" si="2072"/>
        <v>49.067637734387915</v>
      </c>
      <c r="S379" s="85">
        <f t="shared" si="2072"/>
        <v>26.655876087665362</v>
      </c>
      <c r="T379" s="85">
        <f t="shared" si="2072"/>
        <v>144.69674020800079</v>
      </c>
      <c r="V379" s="84">
        <f t="shared" si="2110"/>
        <v>190.33042605325048</v>
      </c>
      <c r="W379" s="84">
        <f t="shared" si="2111"/>
        <v>217.20205612942766</v>
      </c>
      <c r="X379" s="84">
        <f t="shared" si="2112"/>
        <v>193.73694236845176</v>
      </c>
      <c r="Y379" s="84">
        <f t="shared" si="2113"/>
        <v>159.37217879157433</v>
      </c>
      <c r="Z379" s="84">
        <f t="shared" si="2114"/>
        <v>191.83259142678071</v>
      </c>
      <c r="AC379" s="84">
        <f t="shared" si="2082"/>
        <v>111.67263466515254</v>
      </c>
      <c r="AD379" s="84">
        <f t="shared" si="2083"/>
        <v>134.00073336163263</v>
      </c>
      <c r="AE379" s="84">
        <f t="shared" si="2084"/>
        <v>126.53569953605738</v>
      </c>
      <c r="AF379" s="84">
        <f t="shared" si="2085"/>
        <v>111.33801710072436</v>
      </c>
      <c r="AG379" s="84">
        <f t="shared" si="2086"/>
        <v>122.29080804441206</v>
      </c>
      <c r="AI379" s="74">
        <f t="shared" si="2087"/>
        <v>107.7580877133731</v>
      </c>
      <c r="AJ379" s="74">
        <f t="shared" si="2088"/>
        <v>130.50238352460656</v>
      </c>
      <c r="AK379" s="74">
        <f t="shared" si="2089"/>
        <v>126.5911776309047</v>
      </c>
      <c r="AL379" s="74">
        <f t="shared" si="2090"/>
        <v>111.54653689303969</v>
      </c>
      <c r="AM379" s="74">
        <f t="shared" si="2091"/>
        <v>120.58719359334376</v>
      </c>
      <c r="AO379" s="118">
        <f t="shared" si="2011"/>
        <v>1.0363271753874455</v>
      </c>
      <c r="AP379" s="118">
        <f t="shared" si="2011"/>
        <v>1.0268067888305386</v>
      </c>
      <c r="AQ379" s="118">
        <f t="shared" si="2011"/>
        <v>0.999561753860849</v>
      </c>
      <c r="AR379" s="118">
        <f t="shared" si="2011"/>
        <v>0.99813064754744218</v>
      </c>
      <c r="AS379" s="118">
        <f t="shared" si="2092"/>
        <v>1.014127656513953</v>
      </c>
      <c r="AU379" s="51">
        <f t="shared" si="2034"/>
        <v>1704.3604874547045</v>
      </c>
      <c r="AV379" s="51">
        <f t="shared" si="2035"/>
        <v>1620.9019956872669</v>
      </c>
      <c r="AW379" s="51">
        <f t="shared" si="2036"/>
        <v>1531.0852437595672</v>
      </c>
      <c r="AX379" s="51">
        <f t="shared" si="2037"/>
        <v>1431.4264160766832</v>
      </c>
      <c r="AY379" s="51">
        <f t="shared" si="2038"/>
        <v>1568.6591207829235</v>
      </c>
      <c r="BB379" s="71">
        <f t="shared" si="2093"/>
        <v>1.015883150748166</v>
      </c>
      <c r="BC379" s="71">
        <f t="shared" si="2094"/>
        <v>1.0110417445822351</v>
      </c>
      <c r="BD379" s="71">
        <f t="shared" si="2095"/>
        <v>1.0105893478009513</v>
      </c>
      <c r="BE379" s="71">
        <f t="shared" si="2096"/>
        <v>0.99972344436923222</v>
      </c>
      <c r="BF379" s="71"/>
      <c r="BG379" s="71"/>
      <c r="BH379" s="71"/>
      <c r="BI379" s="71"/>
      <c r="BJ379" s="71"/>
      <c r="BK379" s="71"/>
      <c r="BL379" s="71"/>
      <c r="BM379" s="71"/>
      <c r="BN379" s="71"/>
      <c r="BO379" s="71"/>
      <c r="BP379" s="71"/>
      <c r="BQ379" s="147">
        <v>1.0146259153407309</v>
      </c>
      <c r="BR379" s="147">
        <v>1.0136953470777299</v>
      </c>
      <c r="BS379" s="147">
        <v>1.0090106178519185</v>
      </c>
      <c r="BT379" s="147">
        <v>1.0002450589604985</v>
      </c>
      <c r="BU379" s="72"/>
      <c r="BV379" s="147">
        <v>1.0011537119138945</v>
      </c>
      <c r="BW379" s="147">
        <v>0.99728223862341348</v>
      </c>
      <c r="BX379" s="147">
        <v>1.0014792215124777</v>
      </c>
      <c r="BY379" s="147">
        <v>0.99946537968414317</v>
      </c>
      <c r="CA379" s="147">
        <v>1.0301109701176796</v>
      </c>
      <c r="CB379" s="147">
        <v>1.0339471509040101</v>
      </c>
      <c r="CC379" s="147">
        <v>1.034117832053663</v>
      </c>
      <c r="CD379" s="147">
        <v>1.0279090514452942</v>
      </c>
      <c r="CF379" s="147">
        <v>1.0367941239875471</v>
      </c>
      <c r="CG379" s="147">
        <v>1.0113530059494895</v>
      </c>
      <c r="CH379" s="147">
        <v>0.99197350736383838</v>
      </c>
      <c r="CI379" s="147">
        <v>0.95081279867173618</v>
      </c>
      <c r="CK379" s="73">
        <f t="shared" si="2097"/>
        <v>1.062159006617134</v>
      </c>
      <c r="CL379" s="73">
        <f t="shared" si="2012"/>
        <v>1.0399485964139408</v>
      </c>
      <c r="CM379" s="73">
        <f t="shared" si="2098"/>
        <v>0.99868263826121262</v>
      </c>
      <c r="CN379" s="73">
        <f t="shared" si="2099"/>
        <v>0.99990453814642455</v>
      </c>
      <c r="CO379" s="73">
        <f t="shared" si="2100"/>
        <v>1.0322210807174708</v>
      </c>
      <c r="CP379" s="73">
        <f t="shared" si="2101"/>
        <v>0.99895642277150309</v>
      </c>
      <c r="CQ379" s="73">
        <f t="shared" si="2102"/>
        <v>1.0099655633271296</v>
      </c>
      <c r="CR379" s="73">
        <f t="shared" si="2103"/>
        <v>1.1045907680999134</v>
      </c>
      <c r="CS379" s="73">
        <f t="shared" si="2104"/>
        <v>1.1045907680999141</v>
      </c>
      <c r="CT379" s="73"/>
      <c r="CU379" s="73">
        <f t="shared" si="2105"/>
        <v>1.0296871835788515</v>
      </c>
      <c r="CV379" s="118">
        <f t="shared" si="2052"/>
        <v>0.99754519919622442</v>
      </c>
      <c r="CX379" s="53"/>
      <c r="CZ379" s="71">
        <f t="shared" si="2106"/>
        <v>0.20463605605140589</v>
      </c>
      <c r="DA379" s="71">
        <f t="shared" si="2107"/>
        <v>0.27676670740372006</v>
      </c>
      <c r="DB379" s="71">
        <f t="shared" si="2108"/>
        <v>0.35087761206380236</v>
      </c>
      <c r="DC379" s="71">
        <f t="shared" si="2109"/>
        <v>0.16771962448107161</v>
      </c>
      <c r="DE379" s="71">
        <f t="shared" si="1991"/>
        <v>0.20561884363394842</v>
      </c>
      <c r="DF379" s="71">
        <f t="shared" si="1992"/>
        <v>0.27756482746227923</v>
      </c>
      <c r="DG379" s="71">
        <f t="shared" si="1993"/>
        <v>0.35040181842626661</v>
      </c>
      <c r="DH379" s="71">
        <f t="shared" si="1994"/>
        <v>0.16640853279248277</v>
      </c>
      <c r="DI379" s="71">
        <f t="shared" si="1995"/>
        <v>0.99999402231497703</v>
      </c>
      <c r="DJ379" s="71"/>
      <c r="DK379" s="71">
        <f t="shared" si="1996"/>
        <v>0.20562007276597782</v>
      </c>
      <c r="DL379" s="71">
        <f t="shared" si="1997"/>
        <v>0.27756648666730949</v>
      </c>
      <c r="DM379" s="71">
        <f t="shared" si="1998"/>
        <v>0.35040391303048951</v>
      </c>
      <c r="DN379" s="71">
        <f t="shared" si="1999"/>
        <v>0.16640952753622321</v>
      </c>
      <c r="DQ379" s="71">
        <f t="shared" si="2013"/>
        <v>-3.4336429658018675E-3</v>
      </c>
      <c r="DR379" s="71">
        <f t="shared" si="2014"/>
        <v>-1.502995764772514E-5</v>
      </c>
      <c r="DS379" s="71">
        <f t="shared" si="2015"/>
        <v>8.1658691878567103E-3</v>
      </c>
      <c r="DT379" s="71">
        <f t="shared" si="2016"/>
        <v>1.3462981536722157E-2</v>
      </c>
      <c r="DV379" s="71">
        <f t="shared" si="2000"/>
        <v>0.20625112729330081</v>
      </c>
      <c r="DW379" s="71">
        <f t="shared" si="2001"/>
        <v>0.24444001888396444</v>
      </c>
      <c r="DX379" s="71">
        <f t="shared" si="2002"/>
        <v>0.34742863582428785</v>
      </c>
      <c r="DY379" s="71">
        <f t="shared" si="2003"/>
        <v>0.20188021799844702</v>
      </c>
      <c r="DZ379" s="71"/>
      <c r="EB379" s="71">
        <f t="shared" si="1959"/>
        <v>-5.7657857960251111E-3</v>
      </c>
      <c r="EC379" s="71">
        <f t="shared" si="1960"/>
        <v>-1.1786799486056675E-4</v>
      </c>
      <c r="ED379" s="71">
        <f t="shared" si="1961"/>
        <v>4.5845743386088416E-3</v>
      </c>
      <c r="EE379" s="71">
        <f t="shared" si="1962"/>
        <v>-1.8198127897817993E-3</v>
      </c>
      <c r="EG379" s="71">
        <f t="shared" si="1983"/>
        <v>-8.0639601401563026E-4</v>
      </c>
      <c r="EH379" s="71">
        <f t="shared" si="1963"/>
        <v>7.0194783317862144E-4</v>
      </c>
      <c r="EI379" s="71">
        <f t="shared" si="1964"/>
        <v>7.6922083913239696E-4</v>
      </c>
      <c r="EJ379" s="71">
        <f t="shared" si="1965"/>
        <v>-4.5324450411138485E-4</v>
      </c>
      <c r="EL379" s="71">
        <f t="shared" si="1984"/>
        <v>9.9236004315801998E-3</v>
      </c>
      <c r="EM379" s="71">
        <f t="shared" si="1966"/>
        <v>7.3656201106200667E-3</v>
      </c>
      <c r="EN379" s="71">
        <f t="shared" si="1967"/>
        <v>8.8402379831280953E-3</v>
      </c>
      <c r="EO379" s="71">
        <f t="shared" si="1968"/>
        <v>7.3371411288855231E-3</v>
      </c>
      <c r="EQ379" s="71">
        <f t="shared" si="1985"/>
        <v>-3.831987937954414E-3</v>
      </c>
      <c r="ER379" s="71">
        <f t="shared" si="1969"/>
        <v>-8.0306849707022804E-3</v>
      </c>
      <c r="ES379" s="71">
        <f t="shared" si="1970"/>
        <v>-1.3985046532746853E-2</v>
      </c>
      <c r="ET379" s="71">
        <f t="shared" si="1971"/>
        <v>2.8496539828555961E-3</v>
      </c>
      <c r="EW379" s="71">
        <f t="shared" si="1972"/>
        <v>1.0044011800533414</v>
      </c>
      <c r="EX379" s="71">
        <f t="shared" si="1973"/>
        <v>0.82738587260281438</v>
      </c>
      <c r="EY379" s="71">
        <f t="shared" si="2073"/>
        <v>1.0099655633271296</v>
      </c>
      <c r="EZ379" s="71"/>
      <c r="FA379" s="71">
        <f t="shared" si="1974"/>
        <v>1.0000853447427753</v>
      </c>
      <c r="FB379" s="71">
        <f t="shared" si="1975"/>
        <v>0.99036227152028189</v>
      </c>
      <c r="FC379" s="71">
        <f t="shared" si="2074"/>
        <v>0.99868263826121262</v>
      </c>
      <c r="FD379" s="71"/>
      <c r="FE379" s="71">
        <f t="shared" si="1976"/>
        <v>1.0002231646725595</v>
      </c>
      <c r="FF379" s="71">
        <f t="shared" si="1977"/>
        <v>1.0093099748971242</v>
      </c>
      <c r="FG379" s="71">
        <f t="shared" si="2075"/>
        <v>0.99990453814642455</v>
      </c>
      <c r="FH379" s="71"/>
      <c r="FI379" s="71">
        <f t="shared" si="1978"/>
        <v>1.0084389739787698</v>
      </c>
      <c r="FJ379" s="71">
        <f t="shared" si="1979"/>
        <v>1.0884891683969014</v>
      </c>
      <c r="FK379" s="71">
        <f t="shared" si="2076"/>
        <v>1.0322210807174708</v>
      </c>
      <c r="FM379" s="71">
        <f t="shared" si="1980"/>
        <v>0.99258444381801048</v>
      </c>
      <c r="FN379" s="71">
        <f t="shared" si="1981"/>
        <v>1.0007323919618722</v>
      </c>
      <c r="FO379" s="71">
        <f t="shared" si="2077"/>
        <v>0.99895642277150309</v>
      </c>
      <c r="GA379" s="51">
        <v>2011</v>
      </c>
      <c r="GB379" s="118">
        <f>CR401</f>
        <v>1.3986543178214721</v>
      </c>
      <c r="GC379" s="118">
        <f>CK401</f>
        <v>1.3149573088420272</v>
      </c>
      <c r="GD379" s="118">
        <f>CO401</f>
        <v>1.2246899690602808</v>
      </c>
      <c r="GE379" s="118">
        <f>CM401*CM401*CP401</f>
        <v>0.98400225700305088</v>
      </c>
      <c r="GF379" s="118">
        <f>CQ401</f>
        <v>0.88465356145141105</v>
      </c>
    </row>
    <row r="380" spans="1:193" x14ac:dyDescent="0.2">
      <c r="A380" s="75" t="s">
        <v>559</v>
      </c>
      <c r="B380" s="50">
        <f t="shared" si="1958"/>
        <v>1990</v>
      </c>
      <c r="D380" s="79">
        <f>Conversion_Factors!$M52*D217+D299</f>
        <v>3325.6544663140271</v>
      </c>
      <c r="E380" s="79">
        <f>Conversion_Factors!$M52*E217+E299</f>
        <v>4530.5253800473401</v>
      </c>
      <c r="F380" s="79">
        <f>Conversion_Factors!$M52*F217+F299</f>
        <v>6092.7246485635142</v>
      </c>
      <c r="G380" s="79">
        <f>Conversion_Factors!$M52*G217+G299</f>
        <v>2942.9716032698852</v>
      </c>
      <c r="H380" s="79">
        <f t="shared" si="2071"/>
        <v>16891.876098194767</v>
      </c>
      <c r="I380" s="71"/>
      <c r="J380" s="81">
        <f t="shared" ref="J380:M399" si="2115">J56</f>
        <v>19027.225169084799</v>
      </c>
      <c r="K380" s="81">
        <f t="shared" si="2115"/>
        <v>22594.960403848512</v>
      </c>
      <c r="L380" s="81">
        <f t="shared" si="2115"/>
        <v>32104.297860526833</v>
      </c>
      <c r="M380" s="81">
        <f t="shared" si="2115"/>
        <v>19079.91580510831</v>
      </c>
      <c r="N380" s="81">
        <f t="shared" si="2081"/>
        <v>92806.399238568454</v>
      </c>
      <c r="P380" s="85">
        <f t="shared" ref="P380:T389" si="2116">P56</f>
        <v>32.67223968353165</v>
      </c>
      <c r="Q380" s="85">
        <f t="shared" si="2116"/>
        <v>36.861312261546871</v>
      </c>
      <c r="R380" s="85">
        <f t="shared" si="2116"/>
        <v>49.692743410475757</v>
      </c>
      <c r="S380" s="85">
        <f t="shared" si="2116"/>
        <v>27.608578423838036</v>
      </c>
      <c r="T380" s="85">
        <f t="shared" si="2116"/>
        <v>146.83487377939232</v>
      </c>
      <c r="V380" s="84">
        <f t="shared" si="2110"/>
        <v>174.78399697069386</v>
      </c>
      <c r="W380" s="84">
        <f t="shared" si="2111"/>
        <v>200.51043679968888</v>
      </c>
      <c r="X380" s="84">
        <f t="shared" si="2112"/>
        <v>189.7790967126148</v>
      </c>
      <c r="Y380" s="84">
        <f t="shared" si="2113"/>
        <v>154.24447535989421</v>
      </c>
      <c r="Z380" s="84">
        <f t="shared" si="2114"/>
        <v>182.01197586356574</v>
      </c>
      <c r="AC380" s="84">
        <f t="shared" si="2082"/>
        <v>101.78838361027064</v>
      </c>
      <c r="AD380" s="84">
        <f t="shared" si="2083"/>
        <v>122.90732754985262</v>
      </c>
      <c r="AE380" s="84">
        <f t="shared" si="2084"/>
        <v>122.60793488972685</v>
      </c>
      <c r="AF380" s="84">
        <f t="shared" si="2085"/>
        <v>106.59627446550596</v>
      </c>
      <c r="AG380" s="84">
        <f t="shared" si="2086"/>
        <v>115.03994700586907</v>
      </c>
      <c r="AI380" s="74">
        <f t="shared" si="2087"/>
        <v>107.93074186266156</v>
      </c>
      <c r="AJ380" s="74">
        <f t="shared" si="2088"/>
        <v>127.96767440921899</v>
      </c>
      <c r="AK380" s="74">
        <f t="shared" si="2089"/>
        <v>127.11199519379257</v>
      </c>
      <c r="AL380" s="74">
        <f t="shared" si="2090"/>
        <v>105.52744943023887</v>
      </c>
      <c r="AM380" s="74">
        <f t="shared" si="2091"/>
        <v>119.00035494574638</v>
      </c>
      <c r="AO380" s="118">
        <f t="shared" ref="AO380:AR399" si="2117">AO56</f>
        <v>0.94308981716991369</v>
      </c>
      <c r="AP380" s="118">
        <f t="shared" si="2117"/>
        <v>0.96045605358753161</v>
      </c>
      <c r="AQ380" s="118">
        <f t="shared" si="2117"/>
        <v>0.96456620559531847</v>
      </c>
      <c r="AR380" s="118">
        <f t="shared" si="2117"/>
        <v>1.0101284077369239</v>
      </c>
      <c r="AS380" s="118">
        <f t="shared" si="2092"/>
        <v>0.96671936027684191</v>
      </c>
      <c r="AU380" s="51">
        <f t="shared" si="2034"/>
        <v>1717.1310789245877</v>
      </c>
      <c r="AV380" s="51">
        <f t="shared" si="2035"/>
        <v>1631.3953024351583</v>
      </c>
      <c r="AW380" s="51">
        <f t="shared" si="2036"/>
        <v>1547.8533007125636</v>
      </c>
      <c r="AX380" s="51">
        <f t="shared" si="2037"/>
        <v>1446.9968686364082</v>
      </c>
      <c r="AY380" s="51">
        <f t="shared" si="2038"/>
        <v>1582.163245035917</v>
      </c>
      <c r="BB380" s="71">
        <f t="shared" si="2093"/>
        <v>1.0175108377727859</v>
      </c>
      <c r="BC380" s="71">
        <f t="shared" si="2094"/>
        <v>0.99140458044149926</v>
      </c>
      <c r="BD380" s="71">
        <f t="shared" si="2095"/>
        <v>1.0147470836799612</v>
      </c>
      <c r="BE380" s="71">
        <f t="shared" si="2096"/>
        <v>0.9457780416890853</v>
      </c>
      <c r="BF380" s="71"/>
      <c r="BG380" s="71"/>
      <c r="BH380" s="71"/>
      <c r="BI380" s="71"/>
      <c r="BJ380" s="71"/>
      <c r="BK380" s="71"/>
      <c r="BL380" s="71"/>
      <c r="BM380" s="71"/>
      <c r="BN380" s="71"/>
      <c r="BO380" s="71"/>
      <c r="BP380" s="71"/>
      <c r="BQ380" s="147">
        <v>1.0164671788632957</v>
      </c>
      <c r="BR380" s="147">
        <v>0.99281248598889027</v>
      </c>
      <c r="BS380" s="147">
        <v>1.0135169659363346</v>
      </c>
      <c r="BT380" s="147">
        <v>0.94631240185063648</v>
      </c>
      <c r="BU380" s="72"/>
      <c r="BV380" s="147">
        <v>1.0010645146726092</v>
      </c>
      <c r="BW380" s="147">
        <v>0.99860380891917522</v>
      </c>
      <c r="BX380" s="147">
        <v>1.0012624703326811</v>
      </c>
      <c r="BY380" s="147">
        <v>0.99942603445373901</v>
      </c>
      <c r="CA380" s="147">
        <v>1.0378294818203675</v>
      </c>
      <c r="CB380" s="147">
        <v>1.0406406614582642</v>
      </c>
      <c r="CC380" s="147">
        <v>1.0454432280593133</v>
      </c>
      <c r="CD380" s="147">
        <v>1.0390902123778332</v>
      </c>
      <c r="CF380" s="147">
        <v>0.94339868863429921</v>
      </c>
      <c r="CG380" s="147">
        <v>0.94588526252638672</v>
      </c>
      <c r="CH380" s="147">
        <v>0.95711538904396243</v>
      </c>
      <c r="CI380" s="147">
        <v>0.96223808674960554</v>
      </c>
      <c r="CK380" s="73">
        <f t="shared" si="2097"/>
        <v>1.0686544308877428</v>
      </c>
      <c r="CL380" s="73">
        <f t="shared" si="2012"/>
        <v>0.9867098047418571</v>
      </c>
      <c r="CM380" s="73">
        <f t="shared" si="2098"/>
        <v>0.99796304654535695</v>
      </c>
      <c r="CN380" s="73">
        <f t="shared" si="2099"/>
        <v>1.000163773020708</v>
      </c>
      <c r="CO380" s="73">
        <f t="shared" si="2100"/>
        <v>1.0415342265838081</v>
      </c>
      <c r="CP380" s="73">
        <f t="shared" si="2101"/>
        <v>0.95226094109221471</v>
      </c>
      <c r="CQ380" s="73">
        <f t="shared" si="2102"/>
        <v>0.99672269312677608</v>
      </c>
      <c r="CR380" s="73">
        <f t="shared" si="2103"/>
        <v>1.0544518048377645</v>
      </c>
      <c r="CS380" s="73">
        <f t="shared" si="2104"/>
        <v>1.0544518048377651</v>
      </c>
      <c r="CT380" s="73"/>
      <c r="CU380" s="73">
        <f t="shared" si="2105"/>
        <v>0.989954188407702</v>
      </c>
      <c r="CV380" s="118">
        <f t="shared" si="2052"/>
        <v>0.95047686685699551</v>
      </c>
      <c r="CX380" s="53"/>
      <c r="CZ380" s="71">
        <f t="shared" si="2106"/>
        <v>0.19687892848500346</v>
      </c>
      <c r="DA380" s="71">
        <f t="shared" si="2107"/>
        <v>0.26820735326915623</v>
      </c>
      <c r="DB380" s="71">
        <f t="shared" si="2108"/>
        <v>0.36068963643503416</v>
      </c>
      <c r="DC380" s="71">
        <f t="shared" si="2109"/>
        <v>0.17422408181080609</v>
      </c>
      <c r="DE380" s="71">
        <f t="shared" si="1991"/>
        <v>0.2007325122878916</v>
      </c>
      <c r="DF380" s="71">
        <f t="shared" si="1992"/>
        <v>0.27246462334854082</v>
      </c>
      <c r="DG380" s="71">
        <f t="shared" si="1993"/>
        <v>0.3557610729247066</v>
      </c>
      <c r="DH380" s="71">
        <f t="shared" si="1994"/>
        <v>0.17095122984477415</v>
      </c>
      <c r="DI380" s="71">
        <f t="shared" si="1995"/>
        <v>0.99990943840591318</v>
      </c>
      <c r="DJ380" s="71"/>
      <c r="DK380" s="71">
        <f t="shared" si="1996"/>
        <v>0.20075069259062664</v>
      </c>
      <c r="DL380" s="71">
        <f t="shared" si="1997"/>
        <v>0.27248930041395791</v>
      </c>
      <c r="DM380" s="71">
        <f t="shared" si="1998"/>
        <v>0.35579329413258864</v>
      </c>
      <c r="DN380" s="71">
        <f t="shared" si="1999"/>
        <v>0.1709667128628268</v>
      </c>
      <c r="DQ380" s="71">
        <f t="shared" si="2013"/>
        <v>1.813076940894428E-3</v>
      </c>
      <c r="DR380" s="71">
        <f t="shared" si="2014"/>
        <v>-2.0815881987788724E-2</v>
      </c>
      <c r="DS380" s="71">
        <f t="shared" si="2015"/>
        <v>4.4561622571257708E-3</v>
      </c>
      <c r="DT380" s="71">
        <f t="shared" si="2016"/>
        <v>-5.5427558869715746E-2</v>
      </c>
      <c r="DV380" s="71">
        <f t="shared" si="2000"/>
        <v>0.20502061630656898</v>
      </c>
      <c r="DW380" s="71">
        <f t="shared" si="2001"/>
        <v>0.24346338818475036</v>
      </c>
      <c r="DX380" s="71">
        <f t="shared" si="2002"/>
        <v>0.34592763132636373</v>
      </c>
      <c r="DY380" s="71">
        <f t="shared" si="2003"/>
        <v>0.20558836418231691</v>
      </c>
      <c r="DZ380" s="71"/>
      <c r="EB380" s="71">
        <f t="shared" si="1959"/>
        <v>-5.9839494333741531E-3</v>
      </c>
      <c r="EC380" s="71">
        <f t="shared" si="1960"/>
        <v>-4.0033825935293687E-3</v>
      </c>
      <c r="ED380" s="71">
        <f t="shared" si="1961"/>
        <v>-4.3296842153937544E-3</v>
      </c>
      <c r="EE380" s="71">
        <f t="shared" si="1962"/>
        <v>1.8201396222298633E-2</v>
      </c>
      <c r="EG380" s="71">
        <f t="shared" si="1983"/>
        <v>-8.9098421101035558E-5</v>
      </c>
      <c r="EH380" s="71">
        <f t="shared" si="1963"/>
        <v>1.3242945312749508E-3</v>
      </c>
      <c r="EI380" s="71">
        <f t="shared" si="1964"/>
        <v>-2.1645445493589122E-4</v>
      </c>
      <c r="EJ380" s="71">
        <f t="shared" si="1965"/>
        <v>-3.936705128751556E-5</v>
      </c>
      <c r="EL380" s="71">
        <f t="shared" si="1984"/>
        <v>7.4649611294893177E-3</v>
      </c>
      <c r="EM380" s="71">
        <f t="shared" si="1966"/>
        <v>6.4528806547967579E-3</v>
      </c>
      <c r="EN380" s="71">
        <f t="shared" si="1967"/>
        <v>1.0892210085387696E-2</v>
      </c>
      <c r="EO380" s="71">
        <f t="shared" si="1968"/>
        <v>1.0818842743166929E-2</v>
      </c>
      <c r="EQ380" s="71">
        <f t="shared" si="1985"/>
        <v>-9.4399677324555176E-2</v>
      </c>
      <c r="ER380" s="71">
        <f t="shared" si="1969"/>
        <v>-6.6923048483512465E-2</v>
      </c>
      <c r="ES380" s="71">
        <f t="shared" si="1970"/>
        <v>-3.57724427436227E-2</v>
      </c>
      <c r="ET380" s="71">
        <f t="shared" si="1971"/>
        <v>1.1944715122520749E-2</v>
      </c>
      <c r="EW380" s="71">
        <f t="shared" si="1972"/>
        <v>0.98688780025654776</v>
      </c>
      <c r="EX380" s="71">
        <f t="shared" si="1973"/>
        <v>0.81653702377633575</v>
      </c>
      <c r="EY380" s="71">
        <f t="shared" si="2073"/>
        <v>0.99672269312677608</v>
      </c>
      <c r="EZ380" s="71"/>
      <c r="FA380" s="71">
        <f t="shared" si="1974"/>
        <v>0.99927945907109328</v>
      </c>
      <c r="FB380" s="71">
        <f t="shared" si="1975"/>
        <v>0.9896486749692065</v>
      </c>
      <c r="FC380" s="71">
        <f t="shared" si="2074"/>
        <v>0.99796304654535695</v>
      </c>
      <c r="FD380" s="71"/>
      <c r="FE380" s="71">
        <f t="shared" si="1976"/>
        <v>1.0002592596236879</v>
      </c>
      <c r="FF380" s="71">
        <f t="shared" si="1977"/>
        <v>1.0095716482214003</v>
      </c>
      <c r="FG380" s="71">
        <f t="shared" si="2075"/>
        <v>1.000163773020708</v>
      </c>
      <c r="FH380" s="71"/>
      <c r="FI380" s="71">
        <f t="shared" si="1978"/>
        <v>1.009022433314251</v>
      </c>
      <c r="FJ380" s="71">
        <f t="shared" si="1979"/>
        <v>1.0983099893320469</v>
      </c>
      <c r="FK380" s="71">
        <f t="shared" si="2076"/>
        <v>1.0415342265838081</v>
      </c>
      <c r="FM380" s="71">
        <f t="shared" si="1980"/>
        <v>0.95325573707235745</v>
      </c>
      <c r="FN380" s="71">
        <f t="shared" si="1981"/>
        <v>0.95395389391179786</v>
      </c>
      <c r="FO380" s="71">
        <f t="shared" si="2077"/>
        <v>0.95226094109221471</v>
      </c>
      <c r="GA380" s="51">
        <v>2012</v>
      </c>
      <c r="GB380" s="118">
        <f t="shared" ref="GB380:GB382" si="2118">CR402</f>
        <v>1.3156092424971124</v>
      </c>
      <c r="GC380" s="118">
        <f t="shared" ref="GC380:GC382" si="2119">CK402</f>
        <v>1.3228810323994631</v>
      </c>
      <c r="GD380" s="118">
        <f t="shared" ref="GD380:GD382" si="2120">CO402</f>
        <v>1.2287424062692491</v>
      </c>
      <c r="GE380" s="118">
        <f t="shared" ref="GE380:GE382" si="2121">CM402*CM402*CP402</f>
        <v>0.93669167109389029</v>
      </c>
      <c r="GF380" s="118">
        <f t="shared" ref="GF380:GF382" si="2122">CQ402</f>
        <v>0.86593325997826076</v>
      </c>
    </row>
    <row r="381" spans="1:193" x14ac:dyDescent="0.2">
      <c r="A381" s="75" t="s">
        <v>559</v>
      </c>
      <c r="B381" s="50">
        <f t="shared" si="1958"/>
        <v>1991</v>
      </c>
      <c r="D381" s="79">
        <f>Conversion_Factors!$M53*D218+D300</f>
        <v>3341.6942740331692</v>
      </c>
      <c r="E381" s="79">
        <f>Conversion_Factors!$M53*E218+E300</f>
        <v>4813.0469244210381</v>
      </c>
      <c r="F381" s="79">
        <f>Conversion_Factors!$M53*F218+F300</f>
        <v>6257.3655546944847</v>
      </c>
      <c r="G381" s="79">
        <f>Conversion_Factors!$M53*G218+G300</f>
        <v>3011.7148195748687</v>
      </c>
      <c r="H381" s="79">
        <f t="shared" si="2071"/>
        <v>17423.821572723558</v>
      </c>
      <c r="I381" s="71"/>
      <c r="J381" s="81">
        <f t="shared" si="2115"/>
        <v>19000.884583291194</v>
      </c>
      <c r="K381" s="81">
        <f t="shared" si="2115"/>
        <v>22606.047895188029</v>
      </c>
      <c r="L381" s="81">
        <f t="shared" si="2115"/>
        <v>32109.167070280891</v>
      </c>
      <c r="M381" s="81">
        <f t="shared" si="2115"/>
        <v>19514.549385619026</v>
      </c>
      <c r="N381" s="81">
        <f t="shared" si="2081"/>
        <v>93230.648934379147</v>
      </c>
      <c r="P381" s="85">
        <f t="shared" si="2116"/>
        <v>32.803248557776286</v>
      </c>
      <c r="Q381" s="85">
        <f t="shared" si="2116"/>
        <v>37.045870592262403</v>
      </c>
      <c r="R381" s="85">
        <f t="shared" si="2116"/>
        <v>50.135835752022828</v>
      </c>
      <c r="S381" s="85">
        <f t="shared" si="2116"/>
        <v>28.48089961514729</v>
      </c>
      <c r="T381" s="85">
        <f t="shared" si="2116"/>
        <v>148.46585451720881</v>
      </c>
      <c r="V381" s="84">
        <f t="shared" si="2110"/>
        <v>175.87045799813734</v>
      </c>
      <c r="W381" s="84">
        <f t="shared" si="2111"/>
        <v>212.9097021618517</v>
      </c>
      <c r="X381" s="84">
        <f t="shared" si="2112"/>
        <v>194.87785344908809</v>
      </c>
      <c r="Y381" s="84">
        <f t="shared" si="2113"/>
        <v>154.33176344795899</v>
      </c>
      <c r="Z381" s="84">
        <f t="shared" si="2114"/>
        <v>186.88941642986313</v>
      </c>
      <c r="AC381" s="84">
        <f t="shared" si="2082"/>
        <v>101.8708335592876</v>
      </c>
      <c r="AD381" s="84">
        <f t="shared" si="2083"/>
        <v>129.92127995572918</v>
      </c>
      <c r="AE381" s="84">
        <f t="shared" si="2084"/>
        <v>124.80824266387179</v>
      </c>
      <c r="AF381" s="84">
        <f t="shared" si="2085"/>
        <v>105.74507337447716</v>
      </c>
      <c r="AG381" s="84">
        <f t="shared" si="2086"/>
        <v>117.35911687831189</v>
      </c>
      <c r="AI381" s="74">
        <f t="shared" si="2087"/>
        <v>105.17123760744198</v>
      </c>
      <c r="AJ381" s="74">
        <f t="shared" si="2088"/>
        <v>130.4091370889092</v>
      </c>
      <c r="AK381" s="74">
        <f t="shared" si="2089"/>
        <v>125.69284921661682</v>
      </c>
      <c r="AL381" s="74">
        <f t="shared" si="2090"/>
        <v>105.52233070245875</v>
      </c>
      <c r="AM381" s="74">
        <f t="shared" si="2091"/>
        <v>118.46606260830649</v>
      </c>
      <c r="AO381" s="118">
        <f t="shared" si="2117"/>
        <v>0.9686187581012089</v>
      </c>
      <c r="AP381" s="118">
        <f t="shared" si="2117"/>
        <v>0.99625902644499953</v>
      </c>
      <c r="AQ381" s="118">
        <f t="shared" si="2117"/>
        <v>0.99296215689071932</v>
      </c>
      <c r="AR381" s="118">
        <f t="shared" si="2117"/>
        <v>1.0021108581523515</v>
      </c>
      <c r="AS381" s="118">
        <f t="shared" si="2092"/>
        <v>0.99065600978353963</v>
      </c>
      <c r="AU381" s="51">
        <f t="shared" si="2034"/>
        <v>1726.4063898699999</v>
      </c>
      <c r="AV381" s="51">
        <f t="shared" si="2035"/>
        <v>1638.7592720330415</v>
      </c>
      <c r="AW381" s="51">
        <f t="shared" si="2036"/>
        <v>1561.4181346493656</v>
      </c>
      <c r="AX381" s="51">
        <f t="shared" si="2037"/>
        <v>1459.4700114436612</v>
      </c>
      <c r="AY381" s="51">
        <f t="shared" si="2038"/>
        <v>1592.4575900110622</v>
      </c>
      <c r="BB381" s="71">
        <f t="shared" si="2093"/>
        <v>0.99149577072044504</v>
      </c>
      <c r="BC381" s="71">
        <f t="shared" si="2094"/>
        <v>1.0103193360217373</v>
      </c>
      <c r="BD381" s="71">
        <f t="shared" si="2095"/>
        <v>1.0034179070789668</v>
      </c>
      <c r="BE381" s="71">
        <f t="shared" si="2096"/>
        <v>0.94573216566003337</v>
      </c>
      <c r="BF381" s="71"/>
      <c r="BG381" s="71"/>
      <c r="BH381" s="71"/>
      <c r="BI381" s="71"/>
      <c r="BJ381" s="71"/>
      <c r="BK381" s="71"/>
      <c r="BL381" s="71"/>
      <c r="BM381" s="71"/>
      <c r="BN381" s="71"/>
      <c r="BO381" s="71"/>
      <c r="BP381" s="71"/>
      <c r="BQ381" s="147">
        <v>0.99069515020592269</v>
      </c>
      <c r="BR381" s="147">
        <v>1.0103729967911257</v>
      </c>
      <c r="BS381" s="147">
        <v>1.0023791325762741</v>
      </c>
      <c r="BT381" s="147">
        <v>0.94630425475214974</v>
      </c>
      <c r="BU381" s="72"/>
      <c r="BV381" s="147">
        <v>1.0007690266490525</v>
      </c>
      <c r="BW381" s="147">
        <v>0.99991427191393389</v>
      </c>
      <c r="BX381" s="147">
        <v>1.0010168050565407</v>
      </c>
      <c r="BY381" s="147">
        <v>0.99940580833366788</v>
      </c>
      <c r="CA381" s="147">
        <v>1.0434354552200387</v>
      </c>
      <c r="CB381" s="147">
        <v>1.0453380184886913</v>
      </c>
      <c r="CC381" s="147">
        <v>1.054605119417138</v>
      </c>
      <c r="CD381" s="147">
        <v>1.0480471914076643</v>
      </c>
      <c r="CF381" s="147">
        <v>0.96901041416849198</v>
      </c>
      <c r="CG381" s="147">
        <v>0.98119861040005063</v>
      </c>
      <c r="CH381" s="147">
        <v>0.98535917647987514</v>
      </c>
      <c r="CI381" s="147">
        <v>0.9545818829709527</v>
      </c>
      <c r="CK381" s="73">
        <f t="shared" si="2097"/>
        <v>1.0735396146784146</v>
      </c>
      <c r="CL381" s="73">
        <f t="shared" si="2012"/>
        <v>1.0131510232714489</v>
      </c>
      <c r="CM381" s="73">
        <f t="shared" si="2098"/>
        <v>0.99723167076944419</v>
      </c>
      <c r="CN381" s="73">
        <f t="shared" si="2099"/>
        <v>1.0003716133275913</v>
      </c>
      <c r="CO381" s="73">
        <f t="shared" si="2100"/>
        <v>1.0487486235902379</v>
      </c>
      <c r="CP381" s="73">
        <f t="shared" si="2101"/>
        <v>0.97564897740919632</v>
      </c>
      <c r="CQ381" s="73">
        <f t="shared" si="2102"/>
        <v>0.99254856894561039</v>
      </c>
      <c r="CR381" s="73">
        <f t="shared" si="2103"/>
        <v>1.0876577591338725</v>
      </c>
      <c r="CS381" s="73">
        <f t="shared" si="2104"/>
        <v>1.0876577591338727</v>
      </c>
      <c r="CT381" s="73"/>
      <c r="CU381" s="73">
        <f t="shared" si="2105"/>
        <v>1.0207571246087477</v>
      </c>
      <c r="CV381" s="118">
        <f t="shared" si="2052"/>
        <v>0.97330962029235812</v>
      </c>
      <c r="CX381" s="53"/>
      <c r="CZ381" s="71">
        <f t="shared" si="2106"/>
        <v>0.19178882543566023</v>
      </c>
      <c r="DA381" s="71">
        <f t="shared" si="2107"/>
        <v>0.27623371281279135</v>
      </c>
      <c r="DB381" s="71">
        <f t="shared" si="2108"/>
        <v>0.35912704503874127</v>
      </c>
      <c r="DC381" s="71">
        <f t="shared" si="2109"/>
        <v>0.17285041671280732</v>
      </c>
      <c r="DE381" s="71">
        <f t="shared" si="1991"/>
        <v>0.19432276621347158</v>
      </c>
      <c r="DF381" s="71">
        <f t="shared" si="1992"/>
        <v>0.27220081061808382</v>
      </c>
      <c r="DG381" s="71">
        <f t="shared" si="1993"/>
        <v>0.3599077753857845</v>
      </c>
      <c r="DH381" s="71">
        <f t="shared" si="1994"/>
        <v>0.17353634313373253</v>
      </c>
      <c r="DI381" s="71">
        <f t="shared" si="1995"/>
        <v>0.99996769535107244</v>
      </c>
      <c r="DJ381" s="71"/>
      <c r="DK381" s="71">
        <f t="shared" si="1996"/>
        <v>0.19432904394501266</v>
      </c>
      <c r="DL381" s="71">
        <f t="shared" si="1997"/>
        <v>0.27220960425378393</v>
      </c>
      <c r="DM381" s="71">
        <f t="shared" si="1998"/>
        <v>0.35991940245572307</v>
      </c>
      <c r="DN381" s="71">
        <f t="shared" si="1999"/>
        <v>0.17354194934548034</v>
      </c>
      <c r="DQ381" s="71">
        <f t="shared" si="2013"/>
        <v>-2.5681475522216758E-2</v>
      </c>
      <c r="DR381" s="71">
        <f t="shared" si="2014"/>
        <v>1.75330350617568E-2</v>
      </c>
      <c r="DS381" s="71">
        <f t="shared" si="2015"/>
        <v>-1.1050119795638105E-2</v>
      </c>
      <c r="DT381" s="71">
        <f t="shared" si="2016"/>
        <v>-8.6093488169504505E-6</v>
      </c>
      <c r="DV381" s="71">
        <f t="shared" si="2000"/>
        <v>0.20380513061391498</v>
      </c>
      <c r="DW381" s="71">
        <f t="shared" si="2001"/>
        <v>0.24247442395364432</v>
      </c>
      <c r="DX381" s="71">
        <f t="shared" si="2002"/>
        <v>0.34440570174386631</v>
      </c>
      <c r="DY381" s="71">
        <f t="shared" si="2003"/>
        <v>0.20931474368857433</v>
      </c>
      <c r="DZ381" s="71"/>
      <c r="EB381" s="71">
        <f t="shared" si="1959"/>
        <v>-5.9462462098850682E-3</v>
      </c>
      <c r="EC381" s="71">
        <f t="shared" si="1960"/>
        <v>-4.070338104190596E-3</v>
      </c>
      <c r="ED381" s="71">
        <f t="shared" si="1961"/>
        <v>-4.4092671621734237E-3</v>
      </c>
      <c r="EE381" s="71">
        <f t="shared" si="1962"/>
        <v>1.7963132285804161E-2</v>
      </c>
      <c r="EG381" s="71">
        <f t="shared" si="1983"/>
        <v>-2.9521737907097862E-4</v>
      </c>
      <c r="EH381" s="71">
        <f t="shared" si="1963"/>
        <v>1.3114349028359674E-3</v>
      </c>
      <c r="EI381" s="71">
        <f t="shared" si="1964"/>
        <v>-2.4538562666325691E-4</v>
      </c>
      <c r="EJ381" s="71">
        <f t="shared" si="1965"/>
        <v>-2.0237940619999702E-5</v>
      </c>
      <c r="EL381" s="71">
        <f t="shared" si="1984"/>
        <v>5.3870959505269269E-3</v>
      </c>
      <c r="EM381" s="71">
        <f t="shared" si="1966"/>
        <v>4.5037516592034699E-3</v>
      </c>
      <c r="EN381" s="71">
        <f t="shared" si="1967"/>
        <v>8.7254652933920571E-3</v>
      </c>
      <c r="EO381" s="71">
        <f t="shared" si="1968"/>
        <v>8.5830803485759683E-3</v>
      </c>
      <c r="EQ381" s="71">
        <f t="shared" si="1985"/>
        <v>2.6786378361806622E-2</v>
      </c>
      <c r="ER381" s="71">
        <f t="shared" si="1969"/>
        <v>3.6653621432326457E-2</v>
      </c>
      <c r="ES381" s="71">
        <f t="shared" si="1970"/>
        <v>2.9082262979115352E-2</v>
      </c>
      <c r="ET381" s="71">
        <f t="shared" si="1971"/>
        <v>-7.9884857369848256E-3</v>
      </c>
      <c r="EW381" s="71">
        <f t="shared" si="1972"/>
        <v>0.99581215095236653</v>
      </c>
      <c r="EX381" s="71">
        <f t="shared" si="1973"/>
        <v>0.8131174899789565</v>
      </c>
      <c r="EY381" s="71">
        <f t="shared" si="2073"/>
        <v>0.99254856894561039</v>
      </c>
      <c r="EZ381" s="71"/>
      <c r="FA381" s="71">
        <f t="shared" si="1974"/>
        <v>0.99926713140487067</v>
      </c>
      <c r="FB381" s="71">
        <f t="shared" si="1975"/>
        <v>0.98892339253511019</v>
      </c>
      <c r="FC381" s="71">
        <f t="shared" si="2074"/>
        <v>0.99723167076944419</v>
      </c>
      <c r="FD381" s="71"/>
      <c r="FE381" s="71">
        <f t="shared" si="1976"/>
        <v>1.000207806273822</v>
      </c>
      <c r="FF381" s="71">
        <f t="shared" si="1977"/>
        <v>1.0097814435437735</v>
      </c>
      <c r="FG381" s="71">
        <f t="shared" si="2075"/>
        <v>1.0003716133275913</v>
      </c>
      <c r="FH381" s="71"/>
      <c r="FI381" s="71">
        <f t="shared" si="1978"/>
        <v>1.0069267018042152</v>
      </c>
      <c r="FJ381" s="71">
        <f t="shared" si="1979"/>
        <v>1.1059176551167407</v>
      </c>
      <c r="FK381" s="71">
        <f t="shared" si="2076"/>
        <v>1.0487486235902379</v>
      </c>
      <c r="FM381" s="71">
        <f t="shared" si="1980"/>
        <v>1.0245605330511154</v>
      </c>
      <c r="FN381" s="71">
        <f t="shared" si="1981"/>
        <v>0.97738351005245883</v>
      </c>
      <c r="FO381" s="71">
        <f t="shared" si="2077"/>
        <v>0.97564897740919632</v>
      </c>
      <c r="GA381" s="51">
        <v>2013</v>
      </c>
      <c r="GB381" s="118">
        <f t="shared" si="2118"/>
        <v>1.3926833696890712</v>
      </c>
      <c r="GC381" s="118">
        <f t="shared" si="2119"/>
        <v>1.3315580790662189</v>
      </c>
      <c r="GD381" s="118">
        <f t="shared" si="2120"/>
        <v>1.233704668540309</v>
      </c>
      <c r="GE381" s="118">
        <f t="shared" si="2121"/>
        <v>0.98209478456819499</v>
      </c>
      <c r="GF381" s="118">
        <f t="shared" si="2122"/>
        <v>0.86500049259759415</v>
      </c>
    </row>
    <row r="382" spans="1:193" x14ac:dyDescent="0.2">
      <c r="A382" s="75" t="s">
        <v>559</v>
      </c>
      <c r="B382" s="50">
        <f t="shared" si="1958"/>
        <v>1992</v>
      </c>
      <c r="D382" s="79">
        <f>Conversion_Factors!$M54*D219+D301</f>
        <v>3508.726074922607</v>
      </c>
      <c r="E382" s="79">
        <f>Conversion_Factors!$M54*E219+E301</f>
        <v>4672.8528534830712</v>
      </c>
      <c r="F382" s="79">
        <f>Conversion_Factors!$M54*F219+F301</f>
        <v>6264.2600088607851</v>
      </c>
      <c r="G382" s="79">
        <f>Conversion_Factors!$M54*G219+G301</f>
        <v>2960.6851799522465</v>
      </c>
      <c r="H382" s="79">
        <f t="shared" si="2071"/>
        <v>17406.524117218709</v>
      </c>
      <c r="I382" s="71"/>
      <c r="J382" s="81">
        <f t="shared" si="2115"/>
        <v>19073.436365040077</v>
      </c>
      <c r="K382" s="81">
        <f t="shared" si="2115"/>
        <v>22974.002153418216</v>
      </c>
      <c r="L382" s="81">
        <f t="shared" si="2115"/>
        <v>32936.932679051264</v>
      </c>
      <c r="M382" s="81">
        <f t="shared" si="2115"/>
        <v>19793.613235969769</v>
      </c>
      <c r="N382" s="81">
        <f t="shared" si="2081"/>
        <v>94777.984433479316</v>
      </c>
      <c r="P382" s="85">
        <f t="shared" si="2116"/>
        <v>33.123810811152985</v>
      </c>
      <c r="Q382" s="85">
        <f t="shared" si="2116"/>
        <v>38.013526848234868</v>
      </c>
      <c r="R382" s="85">
        <f t="shared" si="2116"/>
        <v>51.871601639980831</v>
      </c>
      <c r="S382" s="85">
        <f t="shared" si="2116"/>
        <v>29.166554621733042</v>
      </c>
      <c r="T382" s="85">
        <f t="shared" si="2116"/>
        <v>152.17549392110172</v>
      </c>
      <c r="V382" s="84">
        <f t="shared" si="2110"/>
        <v>183.9587795177691</v>
      </c>
      <c r="W382" s="84">
        <f t="shared" si="2111"/>
        <v>203.39742384797395</v>
      </c>
      <c r="X382" s="84">
        <f t="shared" si="2112"/>
        <v>190.18953798466532</v>
      </c>
      <c r="Y382" s="84">
        <f t="shared" si="2113"/>
        <v>149.57780293352238</v>
      </c>
      <c r="Z382" s="84">
        <f t="shared" si="2114"/>
        <v>183.65577429466879</v>
      </c>
      <c r="AC382" s="84">
        <f t="shared" si="2082"/>
        <v>105.92760884086435</v>
      </c>
      <c r="AD382" s="84">
        <f t="shared" si="2083"/>
        <v>122.9260539843872</v>
      </c>
      <c r="AE382" s="84">
        <f t="shared" si="2084"/>
        <v>120.76473081240874</v>
      </c>
      <c r="AF382" s="84">
        <f t="shared" si="2085"/>
        <v>101.50959612302422</v>
      </c>
      <c r="AG382" s="84">
        <f t="shared" si="2086"/>
        <v>114.38454161511349</v>
      </c>
      <c r="AI382" s="74">
        <f t="shared" si="2087"/>
        <v>104.75359860434205</v>
      </c>
      <c r="AJ382" s="74">
        <f t="shared" si="2088"/>
        <v>126.43363252658381</v>
      </c>
      <c r="AK382" s="74">
        <f t="shared" si="2089"/>
        <v>125.36597683825407</v>
      </c>
      <c r="AL382" s="74">
        <f t="shared" si="2090"/>
        <v>103.79711975503854</v>
      </c>
      <c r="AM382" s="74">
        <f t="shared" si="2091"/>
        <v>117.01204037776125</v>
      </c>
      <c r="AO382" s="118">
        <f t="shared" si="2117"/>
        <v>1.0112073499351233</v>
      </c>
      <c r="AP382" s="118">
        <f t="shared" si="2117"/>
        <v>0.97225755147500714</v>
      </c>
      <c r="AQ382" s="118">
        <f t="shared" si="2117"/>
        <v>0.96329748994193365</v>
      </c>
      <c r="AR382" s="118">
        <f t="shared" si="2117"/>
        <v>0.97796158855454873</v>
      </c>
      <c r="AS382" s="118">
        <f t="shared" si="2092"/>
        <v>0.97754505643893441</v>
      </c>
      <c r="AU382" s="51">
        <f t="shared" si="2034"/>
        <v>1736.646201408468</v>
      </c>
      <c r="AV382" s="51">
        <f t="shared" si="2035"/>
        <v>1654.6323359066535</v>
      </c>
      <c r="AW382" s="51">
        <f t="shared" si="2036"/>
        <v>1574.8765115876288</v>
      </c>
      <c r="AX382" s="51">
        <f t="shared" si="2037"/>
        <v>1473.5336228925792</v>
      </c>
      <c r="AY382" s="51">
        <f t="shared" si="2038"/>
        <v>1605.5996002732818</v>
      </c>
      <c r="BB382" s="71">
        <f t="shared" si="2093"/>
        <v>0.98755850313016436</v>
      </c>
      <c r="BC382" s="71">
        <f t="shared" si="2094"/>
        <v>0.9795198903738328</v>
      </c>
      <c r="BD382" s="71">
        <f t="shared" si="2095"/>
        <v>1.0008084539571473</v>
      </c>
      <c r="BE382" s="71">
        <f t="shared" si="2096"/>
        <v>0.93027015421029868</v>
      </c>
      <c r="BF382" s="71"/>
      <c r="BG382" s="71"/>
      <c r="BH382" s="71"/>
      <c r="BI382" s="71"/>
      <c r="BJ382" s="71"/>
      <c r="BK382" s="71"/>
      <c r="BL382" s="71"/>
      <c r="BM382" s="71"/>
      <c r="BN382" s="71"/>
      <c r="BO382" s="71"/>
      <c r="BP382" s="71"/>
      <c r="BQ382" s="147">
        <v>0.98757245056714527</v>
      </c>
      <c r="BR382" s="147">
        <v>0.98073119281855137</v>
      </c>
      <c r="BS382" s="147">
        <v>0.99906537833869924</v>
      </c>
      <c r="BT382" s="147">
        <v>0.93249269007082625</v>
      </c>
      <c r="BU382" s="72"/>
      <c r="BV382" s="147">
        <v>1.0001217298141953</v>
      </c>
      <c r="BW382" s="147">
        <v>0.99886594483908409</v>
      </c>
      <c r="BX382" s="147">
        <v>1.0018153191228496</v>
      </c>
      <c r="BY382" s="147">
        <v>0.99756322734535297</v>
      </c>
      <c r="CA382" s="147">
        <v>1.0496243702267847</v>
      </c>
      <c r="CB382" s="147">
        <v>1.0554631890492223</v>
      </c>
      <c r="CC382" s="147">
        <v>1.0636951081287942</v>
      </c>
      <c r="CD382" s="147">
        <v>1.0581462879046917</v>
      </c>
      <c r="CF382" s="147">
        <v>1.0114392818306772</v>
      </c>
      <c r="CG382" s="147">
        <v>0.95743186489646059</v>
      </c>
      <c r="CH382" s="147">
        <v>0.95583564631010731</v>
      </c>
      <c r="CI382" s="147">
        <v>0.93163745189471359</v>
      </c>
      <c r="CK382" s="73">
        <f t="shared" si="2097"/>
        <v>1.0913569952766278</v>
      </c>
      <c r="CL382" s="73">
        <f t="shared" si="2012"/>
        <v>0.99562104270459673</v>
      </c>
      <c r="CM382" s="73">
        <f t="shared" si="2098"/>
        <v>0.99750280128326652</v>
      </c>
      <c r="CN382" s="73">
        <f t="shared" si="2099"/>
        <v>0.99992887143196629</v>
      </c>
      <c r="CO382" s="73">
        <f t="shared" si="2100"/>
        <v>1.057720282060961</v>
      </c>
      <c r="CP382" s="73">
        <f t="shared" si="2101"/>
        <v>0.96270163089146588</v>
      </c>
      <c r="CQ382" s="73">
        <f t="shared" si="2102"/>
        <v>0.98027583104418303</v>
      </c>
      <c r="CR382" s="73">
        <f t="shared" si="2103"/>
        <v>1.0865779896002719</v>
      </c>
      <c r="CS382" s="73">
        <f t="shared" si="2104"/>
        <v>1.0865779896002719</v>
      </c>
      <c r="CT382" s="73"/>
      <c r="CU382" s="73">
        <f t="shared" si="2105"/>
        <v>1.0156539732741019</v>
      </c>
      <c r="CV382" s="118">
        <f t="shared" si="2052"/>
        <v>0.96022926902290917</v>
      </c>
      <c r="CX382" s="53"/>
      <c r="CZ382" s="71">
        <f t="shared" si="2106"/>
        <v>0.20157534331921786</v>
      </c>
      <c r="DA382" s="71">
        <f t="shared" si="2107"/>
        <v>0.2684541050249451</v>
      </c>
      <c r="DB382" s="71">
        <f t="shared" si="2108"/>
        <v>0.3598800062939686</v>
      </c>
      <c r="DC382" s="71">
        <f t="shared" si="2109"/>
        <v>0.17009054536186849</v>
      </c>
      <c r="DE382" s="71">
        <f t="shared" si="1991"/>
        <v>0.19664149783636301</v>
      </c>
      <c r="DF382" s="71">
        <f t="shared" si="1992"/>
        <v>0.27232538895567765</v>
      </c>
      <c r="DG382" s="71">
        <f t="shared" si="1993"/>
        <v>0.35950339424650041</v>
      </c>
      <c r="DH382" s="71">
        <f t="shared" si="1994"/>
        <v>0.17146677922358183</v>
      </c>
      <c r="DI382" s="71">
        <f t="shared" si="1995"/>
        <v>0.99993706026212292</v>
      </c>
      <c r="DJ382" s="71"/>
      <c r="DK382" s="71">
        <f t="shared" si="1996"/>
        <v>0.19665387517971933</v>
      </c>
      <c r="DL382" s="71">
        <f t="shared" si="1997"/>
        <v>0.27234253012313636</v>
      </c>
      <c r="DM382" s="71">
        <f t="shared" si="1998"/>
        <v>0.3595260227201304</v>
      </c>
      <c r="DN382" s="71">
        <f t="shared" si="1999"/>
        <v>0.17147757197701385</v>
      </c>
      <c r="DQ382" s="71">
        <f t="shared" si="2013"/>
        <v>-3.1570068995104231E-3</v>
      </c>
      <c r="DR382" s="71">
        <f t="shared" si="2014"/>
        <v>-2.9776436832973104E-2</v>
      </c>
      <c r="DS382" s="71">
        <f t="shared" si="2015"/>
        <v>-3.3113656136702992E-3</v>
      </c>
      <c r="DT382" s="71">
        <f t="shared" si="2016"/>
        <v>-1.4702827280953562E-2</v>
      </c>
      <c r="DV382" s="71">
        <f t="shared" si="2000"/>
        <v>0.20124332121060162</v>
      </c>
      <c r="DW382" s="71">
        <f t="shared" si="2001"/>
        <v>0.24239808739067142</v>
      </c>
      <c r="DX382" s="71">
        <f t="shared" si="2002"/>
        <v>0.34751670312390232</v>
      </c>
      <c r="DY382" s="71">
        <f t="shared" si="2003"/>
        <v>0.20884188827482478</v>
      </c>
      <c r="DZ382" s="71"/>
      <c r="EB382" s="71">
        <f t="shared" si="1959"/>
        <v>-1.2649566004267603E-2</v>
      </c>
      <c r="EC382" s="71">
        <f t="shared" si="1960"/>
        <v>-3.1487272145812664E-4</v>
      </c>
      <c r="ED382" s="71">
        <f t="shared" si="1961"/>
        <v>8.9924023906185983E-3</v>
      </c>
      <c r="EE382" s="71">
        <f t="shared" si="1962"/>
        <v>-2.2616195901564197E-3</v>
      </c>
      <c r="EG382" s="71">
        <f t="shared" si="1983"/>
        <v>-6.4700869385024844E-4</v>
      </c>
      <c r="EH382" s="71">
        <f t="shared" si="1963"/>
        <v>-1.0489669271176235E-3</v>
      </c>
      <c r="EI382" s="71">
        <f t="shared" si="1964"/>
        <v>7.9738496200290479E-4</v>
      </c>
      <c r="EJ382" s="71">
        <f t="shared" si="1965"/>
        <v>-1.8453781488757413E-3</v>
      </c>
      <c r="EL382" s="71">
        <f t="shared" si="1984"/>
        <v>5.9137660265393757E-3</v>
      </c>
      <c r="EM382" s="71">
        <f t="shared" si="1966"/>
        <v>9.6394165476091868E-3</v>
      </c>
      <c r="EN382" s="71">
        <f t="shared" si="1967"/>
        <v>8.5823948738435948E-3</v>
      </c>
      <c r="EO382" s="71">
        <f t="shared" si="1968"/>
        <v>9.5899773646629712E-3</v>
      </c>
      <c r="EQ382" s="71">
        <f t="shared" si="1985"/>
        <v>4.2854267788079131E-2</v>
      </c>
      <c r="ER382" s="71">
        <f t="shared" si="1969"/>
        <v>-2.4520337012564616E-2</v>
      </c>
      <c r="ES382" s="71">
        <f t="shared" si="1970"/>
        <v>-3.0420240691161483E-2</v>
      </c>
      <c r="ET382" s="71">
        <f t="shared" si="1971"/>
        <v>-2.4329686839025848E-2</v>
      </c>
      <c r="EW382" s="71">
        <f t="shared" si="1972"/>
        <v>0.98763512609315951</v>
      </c>
      <c r="EX382" s="71">
        <f t="shared" si="1973"/>
        <v>0.80306339474392008</v>
      </c>
      <c r="EY382" s="71">
        <f t="shared" si="2073"/>
        <v>0.98027583104418303</v>
      </c>
      <c r="EZ382" s="71"/>
      <c r="FA382" s="71">
        <f t="shared" si="1974"/>
        <v>1.0002718831759656</v>
      </c>
      <c r="FB382" s="71">
        <f t="shared" si="1975"/>
        <v>0.98919226416785933</v>
      </c>
      <c r="FC382" s="71">
        <f t="shared" si="2074"/>
        <v>0.99750280128326652</v>
      </c>
      <c r="FD382" s="71"/>
      <c r="FE382" s="71">
        <f t="shared" si="1976"/>
        <v>0.99955742257204583</v>
      </c>
      <c r="FF382" s="71">
        <f t="shared" si="1977"/>
        <v>1.009334537069694</v>
      </c>
      <c r="FG382" s="71">
        <f t="shared" si="2075"/>
        <v>0.99992887143196629</v>
      </c>
      <c r="FH382" s="71"/>
      <c r="FI382" s="71">
        <f t="shared" si="1978"/>
        <v>1.0085546319384047</v>
      </c>
      <c r="FJ382" s="71">
        <f t="shared" si="1979"/>
        <v>1.1153783736104479</v>
      </c>
      <c r="FK382" s="71">
        <f t="shared" si="2076"/>
        <v>1.057720282060961</v>
      </c>
      <c r="FM382" s="71">
        <f t="shared" si="1980"/>
        <v>0.98672950331776943</v>
      </c>
      <c r="FN382" s="71">
        <f t="shared" si="1981"/>
        <v>0.96441314542504075</v>
      </c>
      <c r="FO382" s="71">
        <f t="shared" si="2077"/>
        <v>0.96270163089146588</v>
      </c>
      <c r="GA382" s="51">
        <v>2014</v>
      </c>
      <c r="GB382" s="118">
        <f t="shared" si="2118"/>
        <v>1.4211170847809997</v>
      </c>
      <c r="GC382" s="118">
        <f t="shared" si="2119"/>
        <v>1.3417634533694738</v>
      </c>
      <c r="GD382" s="118">
        <f t="shared" si="2120"/>
        <v>1.2403340707473411</v>
      </c>
      <c r="GE382" s="118">
        <f t="shared" si="2121"/>
        <v>0.99243203742446073</v>
      </c>
      <c r="GF382" s="118">
        <f t="shared" si="2122"/>
        <v>0.86229686781196591</v>
      </c>
    </row>
    <row r="383" spans="1:193" x14ac:dyDescent="0.2">
      <c r="A383" s="75" t="s">
        <v>559</v>
      </c>
      <c r="B383" s="50">
        <f t="shared" si="1958"/>
        <v>1993</v>
      </c>
      <c r="D383" s="79">
        <f>Conversion_Factors!$M55*D220+D302</f>
        <v>3572.7559597659865</v>
      </c>
      <c r="E383" s="79">
        <f>Conversion_Factors!$M55*E220+E302</f>
        <v>4931.1239418092646</v>
      </c>
      <c r="F383" s="79">
        <f>Conversion_Factors!$M55*F220+F302</f>
        <v>6687.2707891448272</v>
      </c>
      <c r="G383" s="79">
        <f>Conversion_Factors!$M55*G220+G302</f>
        <v>3085.6549038879957</v>
      </c>
      <c r="H383" s="79">
        <f t="shared" si="2071"/>
        <v>18276.805594608075</v>
      </c>
      <c r="I383" s="71"/>
      <c r="J383" s="81">
        <f t="shared" si="2115"/>
        <v>19150.245557580452</v>
      </c>
      <c r="K383" s="81">
        <f t="shared" si="2115"/>
        <v>23364.735960952428</v>
      </c>
      <c r="L383" s="81">
        <f t="shared" si="2115"/>
        <v>33811.021593104007</v>
      </c>
      <c r="M383" s="81">
        <f t="shared" si="2115"/>
        <v>20090.436704641848</v>
      </c>
      <c r="N383" s="81">
        <f t="shared" si="2081"/>
        <v>96416.439816278726</v>
      </c>
      <c r="P383" s="85">
        <f t="shared" si="2116"/>
        <v>33.442004088055405</v>
      </c>
      <c r="Q383" s="85">
        <f t="shared" si="2116"/>
        <v>39.018604511774463</v>
      </c>
      <c r="R383" s="85">
        <f t="shared" si="2116"/>
        <v>53.686604430688952</v>
      </c>
      <c r="S383" s="85">
        <f t="shared" si="2116"/>
        <v>29.876926889168121</v>
      </c>
      <c r="T383" s="85">
        <f t="shared" si="2116"/>
        <v>156.02413991968695</v>
      </c>
      <c r="V383" s="84">
        <f t="shared" si="2110"/>
        <v>186.56449856078964</v>
      </c>
      <c r="W383" s="84">
        <f t="shared" si="2111"/>
        <v>211.0498466599515</v>
      </c>
      <c r="X383" s="84">
        <f t="shared" si="2112"/>
        <v>197.783754351532</v>
      </c>
      <c r="Y383" s="84">
        <f t="shared" si="2113"/>
        <v>153.58824445936818</v>
      </c>
      <c r="Z383" s="84">
        <f t="shared" si="2114"/>
        <v>189.56109175400462</v>
      </c>
      <c r="AC383" s="84">
        <f t="shared" si="2082"/>
        <v>106.83438559359784</v>
      </c>
      <c r="AD383" s="84">
        <f t="shared" si="2083"/>
        <v>126.37878785032464</v>
      </c>
      <c r="AE383" s="84">
        <f t="shared" si="2084"/>
        <v>124.56125434005233</v>
      </c>
      <c r="AF383" s="84">
        <f t="shared" si="2085"/>
        <v>103.27885847612727</v>
      </c>
      <c r="AG383" s="84">
        <f t="shared" si="2086"/>
        <v>117.14088348133832</v>
      </c>
      <c r="AI383" s="74">
        <f t="shared" si="2087"/>
        <v>103.77705207956619</v>
      </c>
      <c r="AJ383" s="74">
        <f t="shared" si="2088"/>
        <v>123.25452320746116</v>
      </c>
      <c r="AK383" s="74">
        <f t="shared" si="2089"/>
        <v>122.33122986518296</v>
      </c>
      <c r="AL383" s="74">
        <f t="shared" si="2090"/>
        <v>102.83860595032147</v>
      </c>
      <c r="AM383" s="74">
        <f t="shared" si="2091"/>
        <v>114.85262449187732</v>
      </c>
      <c r="AO383" s="118">
        <f t="shared" si="2117"/>
        <v>1.0294605931924872</v>
      </c>
      <c r="AP383" s="118">
        <f t="shared" si="2117"/>
        <v>1.0253480729271471</v>
      </c>
      <c r="AQ383" s="118">
        <f t="shared" si="2117"/>
        <v>1.018229396347335</v>
      </c>
      <c r="AR383" s="118">
        <f t="shared" si="2117"/>
        <v>1.0042810044120831</v>
      </c>
      <c r="AS383" s="118">
        <f t="shared" si="2092"/>
        <v>1.0199234366614132</v>
      </c>
      <c r="AU383" s="51">
        <f t="shared" si="2034"/>
        <v>1746.2963588379519</v>
      </c>
      <c r="AV383" s="51">
        <f t="shared" si="2035"/>
        <v>1669.9784057899503</v>
      </c>
      <c r="AW383" s="51">
        <f t="shared" si="2036"/>
        <v>1587.8433096987139</v>
      </c>
      <c r="AX383" s="51">
        <f t="shared" si="2037"/>
        <v>1487.1218245975276</v>
      </c>
      <c r="AY383" s="51">
        <f t="shared" si="2038"/>
        <v>1618.2317063043454</v>
      </c>
      <c r="BB383" s="71">
        <f t="shared" si="2093"/>
        <v>0.9783521671465466</v>
      </c>
      <c r="BC383" s="71">
        <f t="shared" si="2094"/>
        <v>0.95489036143026873</v>
      </c>
      <c r="BD383" s="71">
        <f t="shared" si="2095"/>
        <v>0.97658178175413812</v>
      </c>
      <c r="BE383" s="71">
        <f t="shared" si="2096"/>
        <v>0.9216795807239514</v>
      </c>
      <c r="BF383" s="71"/>
      <c r="BG383" s="71"/>
      <c r="BH383" s="71"/>
      <c r="BI383" s="71"/>
      <c r="BJ383" s="71"/>
      <c r="BK383" s="71"/>
      <c r="BL383" s="71"/>
      <c r="BM383" s="71"/>
      <c r="BN383" s="71"/>
      <c r="BO383" s="71"/>
      <c r="BP383" s="71"/>
      <c r="BQ383" s="147">
        <v>0.97907858382141877</v>
      </c>
      <c r="BR383" s="147">
        <v>0.95716592543054058</v>
      </c>
      <c r="BS383" s="147">
        <v>0.97413368572138292</v>
      </c>
      <c r="BT383" s="147">
        <v>0.92567207643979632</v>
      </c>
      <c r="BU383" s="72"/>
      <c r="BV383" s="147">
        <v>0.99928826279444949</v>
      </c>
      <c r="BW383" s="147">
        <v>0.99769665678610719</v>
      </c>
      <c r="BX383" s="147">
        <v>1.0025627845062255</v>
      </c>
      <c r="BY383" s="147">
        <v>0.99572568799419403</v>
      </c>
      <c r="CA383" s="147">
        <v>1.0554568998498572</v>
      </c>
      <c r="CB383" s="147">
        <v>1.0652521986720285</v>
      </c>
      <c r="CC383" s="147">
        <v>1.0724530771615222</v>
      </c>
      <c r="CD383" s="147">
        <v>1.0679039920859958</v>
      </c>
      <c r="CF383" s="147">
        <v>1.0298054756372863</v>
      </c>
      <c r="CG383" s="147">
        <v>1.0097400235940557</v>
      </c>
      <c r="CH383" s="147">
        <v>1.0103631881356565</v>
      </c>
      <c r="CI383" s="147">
        <v>0.95662177294132056</v>
      </c>
      <c r="CK383" s="73">
        <f t="shared" si="2097"/>
        <v>1.1102236102838481</v>
      </c>
      <c r="CL383" s="73">
        <f t="shared" si="2012"/>
        <v>1.0276345111019052</v>
      </c>
      <c r="CM383" s="73">
        <f t="shared" si="2098"/>
        <v>0.99772653679614565</v>
      </c>
      <c r="CN383" s="73">
        <f t="shared" si="2099"/>
        <v>0.99940650880296</v>
      </c>
      <c r="CO383" s="73">
        <f t="shared" si="2100"/>
        <v>1.0663394717748265</v>
      </c>
      <c r="CP383" s="73">
        <f t="shared" si="2101"/>
        <v>1.004504324498765</v>
      </c>
      <c r="CQ383" s="73">
        <f t="shared" si="2102"/>
        <v>0.96213870899695453</v>
      </c>
      <c r="CR383" s="73">
        <f t="shared" si="2103"/>
        <v>1.1409040969678335</v>
      </c>
      <c r="CS383" s="73">
        <f t="shared" si="2104"/>
        <v>1.1409040969678343</v>
      </c>
      <c r="CT383" s="73"/>
      <c r="CU383" s="73">
        <f t="shared" si="2105"/>
        <v>1.068073139031305</v>
      </c>
      <c r="CV383" s="118">
        <f t="shared" si="2052"/>
        <v>1.0016258117629211</v>
      </c>
      <c r="CX383" s="53"/>
      <c r="CZ383" s="71">
        <f t="shared" si="2106"/>
        <v>0.19548032840158905</v>
      </c>
      <c r="DA383" s="71">
        <f t="shared" si="2107"/>
        <v>0.2698022866350353</v>
      </c>
      <c r="DB383" s="71">
        <f t="shared" si="2108"/>
        <v>0.36588837992114276</v>
      </c>
      <c r="DC383" s="71">
        <f t="shared" si="2109"/>
        <v>0.16882900504223283</v>
      </c>
      <c r="DE383" s="71">
        <f t="shared" si="1991"/>
        <v>0.19851224126241418</v>
      </c>
      <c r="DF383" s="71">
        <f t="shared" si="1992"/>
        <v>0.26912763302611747</v>
      </c>
      <c r="DG383" s="71">
        <f t="shared" si="1993"/>
        <v>0.36287590276448978</v>
      </c>
      <c r="DH383" s="71">
        <f t="shared" si="1994"/>
        <v>0.16945899257292946</v>
      </c>
      <c r="DI383" s="71">
        <f t="shared" si="1995"/>
        <v>0.99997476962595089</v>
      </c>
      <c r="DJ383" s="71"/>
      <c r="DK383" s="71">
        <f t="shared" si="1996"/>
        <v>0.19851724992688505</v>
      </c>
      <c r="DL383" s="71">
        <f t="shared" si="1997"/>
        <v>0.26913442338828908</v>
      </c>
      <c r="DM383" s="71">
        <f t="shared" si="1998"/>
        <v>0.36288505849025232</v>
      </c>
      <c r="DN383" s="71">
        <f t="shared" si="1999"/>
        <v>0.16946326819457358</v>
      </c>
      <c r="DQ383" s="71">
        <f t="shared" si="2013"/>
        <v>-8.6379529573359874E-3</v>
      </c>
      <c r="DR383" s="71">
        <f t="shared" si="2014"/>
        <v>-2.432165135067299E-2</v>
      </c>
      <c r="DS383" s="71">
        <f t="shared" si="2015"/>
        <v>-2.5271671731594867E-2</v>
      </c>
      <c r="DT383" s="71">
        <f t="shared" si="2016"/>
        <v>-7.3412696081405979E-3</v>
      </c>
      <c r="DV383" s="71">
        <f t="shared" si="2000"/>
        <v>0.19862012737735593</v>
      </c>
      <c r="DW383" s="71">
        <f t="shared" si="2001"/>
        <v>0.24233145307453657</v>
      </c>
      <c r="DX383" s="71">
        <f t="shared" si="2002"/>
        <v>0.35067693494523156</v>
      </c>
      <c r="DY383" s="71">
        <f t="shared" si="2003"/>
        <v>0.20837148460287605</v>
      </c>
      <c r="DZ383" s="71"/>
      <c r="EB383" s="71">
        <f t="shared" si="1959"/>
        <v>-1.3120636429977415E-2</v>
      </c>
      <c r="EC383" s="71">
        <f t="shared" si="1960"/>
        <v>-2.7493400336458564E-4</v>
      </c>
      <c r="ED383" s="71">
        <f t="shared" si="1961"/>
        <v>9.052655970747784E-3</v>
      </c>
      <c r="EE383" s="71">
        <f t="shared" si="1962"/>
        <v>-2.2549798345872511E-3</v>
      </c>
      <c r="EG383" s="71">
        <f t="shared" si="1983"/>
        <v>-8.3371301644386204E-4</v>
      </c>
      <c r="EH383" s="71">
        <f t="shared" si="1963"/>
        <v>-1.1713013012549856E-3</v>
      </c>
      <c r="EI383" s="71">
        <f t="shared" si="1964"/>
        <v>7.4583275148708988E-4</v>
      </c>
      <c r="EJ383" s="71">
        <f t="shared" si="1965"/>
        <v>-1.8437265742574215E-3</v>
      </c>
      <c r="EL383" s="71">
        <f t="shared" si="1984"/>
        <v>5.5413960790636468E-3</v>
      </c>
      <c r="EM383" s="71">
        <f t="shared" si="1966"/>
        <v>9.2318650618090393E-3</v>
      </c>
      <c r="EN383" s="71">
        <f t="shared" si="1967"/>
        <v>8.1998226196834199E-3</v>
      </c>
      <c r="EO383" s="71">
        <f t="shared" si="1968"/>
        <v>9.1792492277951998E-3</v>
      </c>
      <c r="EQ383" s="71">
        <f t="shared" si="1985"/>
        <v>1.7995577826074905E-2</v>
      </c>
      <c r="ER383" s="71">
        <f t="shared" si="1969"/>
        <v>5.3193615173715118E-2</v>
      </c>
      <c r="ES383" s="71">
        <f t="shared" si="1970"/>
        <v>5.5479157224909939E-2</v>
      </c>
      <c r="ET383" s="71">
        <f t="shared" si="1971"/>
        <v>2.6464352852950117E-2</v>
      </c>
      <c r="EW383" s="71">
        <f t="shared" si="1972"/>
        <v>0.98149794019923042</v>
      </c>
      <c r="EX383" s="71">
        <f t="shared" si="1973"/>
        <v>0.7882050677905591</v>
      </c>
      <c r="EY383" s="71">
        <f t="shared" si="2073"/>
        <v>0.96213870899695453</v>
      </c>
      <c r="EZ383" s="71"/>
      <c r="FA383" s="71">
        <f t="shared" si="1974"/>
        <v>1.0002242956236227</v>
      </c>
      <c r="FB383" s="71">
        <f t="shared" si="1975"/>
        <v>0.98941413566363356</v>
      </c>
      <c r="FC383" s="71">
        <f t="shared" si="2074"/>
        <v>0.99772653679614565</v>
      </c>
      <c r="FD383" s="71"/>
      <c r="FE383" s="71">
        <f t="shared" si="1976"/>
        <v>0.99947760021344501</v>
      </c>
      <c r="FF383" s="71">
        <f t="shared" si="1977"/>
        <v>1.0088072609229661</v>
      </c>
      <c r="FG383" s="71">
        <f t="shared" si="2075"/>
        <v>0.99940650880296</v>
      </c>
      <c r="FH383" s="71"/>
      <c r="FI383" s="71">
        <f t="shared" si="1978"/>
        <v>1.0081488365686542</v>
      </c>
      <c r="FJ383" s="71">
        <f t="shared" si="1979"/>
        <v>1.1244674096892107</v>
      </c>
      <c r="FK383" s="71">
        <f t="shared" si="2076"/>
        <v>1.0663394717748265</v>
      </c>
      <c r="FM383" s="71">
        <f t="shared" si="1980"/>
        <v>1.043422273595392</v>
      </c>
      <c r="FN383" s="71">
        <f t="shared" si="1981"/>
        <v>1.0062901568846794</v>
      </c>
      <c r="FO383" s="71">
        <f t="shared" si="2077"/>
        <v>1.004504324498765</v>
      </c>
      <c r="GA383" s="51">
        <v>2015</v>
      </c>
      <c r="GB383" s="118">
        <f t="shared" ref="GB383:GB385" si="2123">CR405</f>
        <v>1.3853896248594639</v>
      </c>
      <c r="GC383" s="118">
        <f t="shared" ref="GC383:GC385" si="2124">CK405</f>
        <v>1.3527222300138309</v>
      </c>
      <c r="GD383" s="118">
        <f t="shared" ref="GD383:GD385" si="2125">CO405</f>
        <v>1.2468451831634273</v>
      </c>
      <c r="GE383" s="118">
        <f t="shared" ref="GE383:GE385" si="2126">CM405*CM405*CP405</f>
        <v>0.96600667530552498</v>
      </c>
      <c r="GF383" s="118">
        <f t="shared" ref="GF383:GF385" si="2127">CQ405</f>
        <v>0.85223881701193782</v>
      </c>
    </row>
    <row r="384" spans="1:193" x14ac:dyDescent="0.2">
      <c r="A384" s="75" t="s">
        <v>559</v>
      </c>
      <c r="B384" s="50">
        <f t="shared" si="1958"/>
        <v>1994</v>
      </c>
      <c r="D384" s="79">
        <f>Conversion_Factors!$M56*D221+D303</f>
        <v>3599.0193260040414</v>
      </c>
      <c r="E384" s="79">
        <f>Conversion_Factors!$M56*E221+E303</f>
        <v>4849.1436673187145</v>
      </c>
      <c r="F384" s="79">
        <f>Conversion_Factors!$M56*F221+F303</f>
        <v>6698.7593675430116</v>
      </c>
      <c r="G384" s="79">
        <f>Conversion_Factors!$M56*G221+G303</f>
        <v>3107.348289144827</v>
      </c>
      <c r="H384" s="79">
        <f t="shared" si="2071"/>
        <v>18254.270650010592</v>
      </c>
      <c r="I384" s="71"/>
      <c r="J384" s="81">
        <f t="shared" si="2115"/>
        <v>19285.836549632764</v>
      </c>
      <c r="K384" s="81">
        <f t="shared" si="2115"/>
        <v>23799.55872151503</v>
      </c>
      <c r="L384" s="81">
        <f t="shared" si="2115"/>
        <v>34225.976092013225</v>
      </c>
      <c r="M384" s="81">
        <f t="shared" si="2115"/>
        <v>20444.095207854494</v>
      </c>
      <c r="N384" s="81">
        <f t="shared" si="2081"/>
        <v>97755.46657101551</v>
      </c>
      <c r="P384" s="85">
        <f t="shared" si="2116"/>
        <v>33.794844080936734</v>
      </c>
      <c r="Q384" s="85">
        <f t="shared" si="2116"/>
        <v>40.247017452275266</v>
      </c>
      <c r="R384" s="85">
        <f t="shared" si="2116"/>
        <v>54.898161731397273</v>
      </c>
      <c r="S384" s="85">
        <f t="shared" si="2116"/>
        <v>30.536582043990535</v>
      </c>
      <c r="T384" s="85">
        <f t="shared" si="2116"/>
        <v>159.4766053085998</v>
      </c>
      <c r="V384" s="84">
        <f t="shared" si="2110"/>
        <v>186.61463383980472</v>
      </c>
      <c r="W384" s="84">
        <f t="shared" si="2111"/>
        <v>203.74930997922419</v>
      </c>
      <c r="X384" s="84">
        <f t="shared" si="2112"/>
        <v>195.72149964500778</v>
      </c>
      <c r="Y384" s="84">
        <f t="shared" si="2113"/>
        <v>151.99245833833737</v>
      </c>
      <c r="Z384" s="84">
        <f t="shared" si="2114"/>
        <v>186.73401386458096</v>
      </c>
      <c r="AC384" s="84">
        <f t="shared" si="2082"/>
        <v>106.4961068435349</v>
      </c>
      <c r="AD384" s="84">
        <f t="shared" si="2083"/>
        <v>120.48454703677875</v>
      </c>
      <c r="AE384" s="84">
        <f t="shared" si="2084"/>
        <v>122.02156058190683</v>
      </c>
      <c r="AF384" s="84">
        <f t="shared" si="2085"/>
        <v>101.75822181632601</v>
      </c>
      <c r="AG384" s="84">
        <f t="shared" si="2086"/>
        <v>114.46362690431702</v>
      </c>
      <c r="AI384" s="74">
        <f t="shared" si="2087"/>
        <v>103.71965870549707</v>
      </c>
      <c r="AJ384" s="74">
        <f t="shared" si="2088"/>
        <v>120.6870576378368</v>
      </c>
      <c r="AK384" s="74">
        <f t="shared" si="2089"/>
        <v>124.39249635740873</v>
      </c>
      <c r="AL384" s="74">
        <f t="shared" si="2090"/>
        <v>100.87864670999092</v>
      </c>
      <c r="AM384" s="74">
        <f t="shared" si="2091"/>
        <v>114.57412345017069</v>
      </c>
      <c r="AO384" s="118">
        <f t="shared" si="2117"/>
        <v>1.0267687743354548</v>
      </c>
      <c r="AP384" s="118">
        <f t="shared" si="2117"/>
        <v>0.99832201890557515</v>
      </c>
      <c r="AQ384" s="118">
        <f t="shared" si="2117"/>
        <v>0.98093988106252283</v>
      </c>
      <c r="AR384" s="118">
        <f t="shared" si="2117"/>
        <v>1.0087191406211438</v>
      </c>
      <c r="AS384" s="118">
        <f t="shared" si="2092"/>
        <v>0.9990355889922935</v>
      </c>
      <c r="AU384" s="51">
        <f t="shared" si="2034"/>
        <v>1752.3141396518913</v>
      </c>
      <c r="AV384" s="51">
        <f t="shared" si="2035"/>
        <v>1691.0825080085024</v>
      </c>
      <c r="AW384" s="51">
        <f t="shared" si="2036"/>
        <v>1603.991120189206</v>
      </c>
      <c r="AX384" s="51">
        <f t="shared" si="2037"/>
        <v>1493.6626802764335</v>
      </c>
      <c r="AY384" s="51">
        <f t="shared" si="2038"/>
        <v>1631.3829896433087</v>
      </c>
      <c r="BB384" s="71">
        <f t="shared" si="2093"/>
        <v>0.97781109442598668</v>
      </c>
      <c r="BC384" s="71">
        <f t="shared" si="2094"/>
        <v>0.93499942305381833</v>
      </c>
      <c r="BD384" s="71">
        <f t="shared" si="2095"/>
        <v>0.99303706717770812</v>
      </c>
      <c r="BE384" s="71">
        <f t="shared" si="2096"/>
        <v>0.90411366377894198</v>
      </c>
      <c r="BF384" s="71"/>
      <c r="BG384" s="71"/>
      <c r="BH384" s="71"/>
      <c r="BI384" s="71"/>
      <c r="BJ384" s="71"/>
      <c r="BK384" s="71"/>
      <c r="BL384" s="71"/>
      <c r="BM384" s="71"/>
      <c r="BN384" s="71"/>
      <c r="BO384" s="71"/>
      <c r="BP384" s="71"/>
      <c r="BQ384" s="147">
        <v>0.97822050981234743</v>
      </c>
      <c r="BR384" s="147">
        <v>0.94011298776066021</v>
      </c>
      <c r="BS384" s="147">
        <v>0.99073699907044122</v>
      </c>
      <c r="BT384" s="147">
        <v>0.90697807296840605</v>
      </c>
      <c r="BU384" s="72"/>
      <c r="BV384" s="147">
        <v>0.9996560896558071</v>
      </c>
      <c r="BW384" s="147">
        <v>0.99464745587588677</v>
      </c>
      <c r="BX384" s="147">
        <v>1.002317994294476</v>
      </c>
      <c r="BY384" s="147">
        <v>0.99684430978454275</v>
      </c>
      <c r="CA384" s="147">
        <v>1.0590940306551251</v>
      </c>
      <c r="CB384" s="147">
        <v>1.0787141639353923</v>
      </c>
      <c r="CC384" s="147">
        <v>1.0833595494463946</v>
      </c>
      <c r="CD384" s="147">
        <v>1.0726009885093066</v>
      </c>
      <c r="CF384" s="147">
        <v>1.0270671264819788</v>
      </c>
      <c r="CG384" s="147">
        <v>0.98311257793075502</v>
      </c>
      <c r="CH384" s="147">
        <v>0.97341346293336173</v>
      </c>
      <c r="CI384" s="147">
        <v>0.96088429237994222</v>
      </c>
      <c r="CK384" s="73">
        <f t="shared" si="2097"/>
        <v>1.1256423409561618</v>
      </c>
      <c r="CL384" s="73">
        <f t="shared" si="2012"/>
        <v>1.0123085664269558</v>
      </c>
      <c r="CM384" s="73">
        <f t="shared" si="2098"/>
        <v>0.99768394199312127</v>
      </c>
      <c r="CN384" s="73">
        <f t="shared" si="2099"/>
        <v>0.99876074577814922</v>
      </c>
      <c r="CO384" s="73">
        <f t="shared" si="2100"/>
        <v>1.0754302647387268</v>
      </c>
      <c r="CP384" s="73">
        <f t="shared" si="2101"/>
        <v>0.98404725732982834</v>
      </c>
      <c r="CQ384" s="73">
        <f t="shared" si="2102"/>
        <v>0.95997573435550998</v>
      </c>
      <c r="CR384" s="73">
        <f t="shared" si="2103"/>
        <v>1.1394973844828145</v>
      </c>
      <c r="CS384" s="73">
        <f t="shared" si="2104"/>
        <v>1.1394973844828147</v>
      </c>
      <c r="CT384" s="73"/>
      <c r="CU384" s="73">
        <f t="shared" si="2105"/>
        <v>1.0545147446946455</v>
      </c>
      <c r="CV384" s="118">
        <f t="shared" si="2052"/>
        <v>0.98055148647954149</v>
      </c>
      <c r="CX384" s="53"/>
      <c r="CZ384" s="71">
        <f t="shared" si="2106"/>
        <v>0.19716040125667542</v>
      </c>
      <c r="DA384" s="71">
        <f t="shared" si="2107"/>
        <v>0.26564433935989112</v>
      </c>
      <c r="DB384" s="71">
        <f t="shared" si="2108"/>
        <v>0.36696943394663234</v>
      </c>
      <c r="DC384" s="71">
        <f t="shared" si="2109"/>
        <v>0.17022582543680123</v>
      </c>
      <c r="DE384" s="71">
        <f t="shared" si="1991"/>
        <v>0.19631916667759025</v>
      </c>
      <c r="DF384" s="71">
        <f t="shared" si="1992"/>
        <v>0.26771793156984758</v>
      </c>
      <c r="DG384" s="71">
        <f t="shared" si="1993"/>
        <v>0.36642864115279533</v>
      </c>
      <c r="DH384" s="71">
        <f t="shared" si="1994"/>
        <v>0.16952645614388151</v>
      </c>
      <c r="DI384" s="71">
        <f t="shared" si="1995"/>
        <v>0.99999219554411467</v>
      </c>
      <c r="DJ384" s="71"/>
      <c r="DK384" s="71">
        <f t="shared" si="1996"/>
        <v>0.19632069885382383</v>
      </c>
      <c r="DL384" s="71">
        <f t="shared" si="1997"/>
        <v>0.26772002097894093</v>
      </c>
      <c r="DM384" s="71">
        <f t="shared" si="1998"/>
        <v>0.36643150095127952</v>
      </c>
      <c r="DN384" s="71">
        <f t="shared" si="1999"/>
        <v>0.16952777921595574</v>
      </c>
      <c r="DQ384" s="71">
        <f t="shared" si="2013"/>
        <v>-8.7679401358121641E-4</v>
      </c>
      <c r="DR384" s="71">
        <f t="shared" si="2014"/>
        <v>-1.7976689443379899E-2</v>
      </c>
      <c r="DS384" s="71">
        <f t="shared" si="2015"/>
        <v>1.6900561115421743E-2</v>
      </c>
      <c r="DT384" s="71">
        <f t="shared" si="2016"/>
        <v>-2.0401768328088633E-2</v>
      </c>
      <c r="DV384" s="71">
        <f t="shared" si="2000"/>
        <v>0.19728652755825538</v>
      </c>
      <c r="DW384" s="71">
        <f t="shared" si="2001"/>
        <v>0.24346013124724422</v>
      </c>
      <c r="DX384" s="71">
        <f t="shared" si="2002"/>
        <v>0.35011828281899099</v>
      </c>
      <c r="DY384" s="71">
        <f t="shared" si="2003"/>
        <v>0.20913505837550947</v>
      </c>
      <c r="DZ384" s="71"/>
      <c r="EB384" s="71">
        <f t="shared" si="1959"/>
        <v>-6.7369661330376569E-3</v>
      </c>
      <c r="EC384" s="71">
        <f t="shared" si="1960"/>
        <v>4.6467672147628911E-3</v>
      </c>
      <c r="ED384" s="71">
        <f t="shared" si="1961"/>
        <v>-1.5943380617235887E-3</v>
      </c>
      <c r="EE384" s="71">
        <f t="shared" si="1962"/>
        <v>3.6577851859861468E-3</v>
      </c>
      <c r="EG384" s="71">
        <f t="shared" si="1983"/>
        <v>3.680211158038028E-4</v>
      </c>
      <c r="EH384" s="71">
        <f t="shared" si="1963"/>
        <v>-3.0609203215090242E-3</v>
      </c>
      <c r="EI384" s="71">
        <f t="shared" si="1964"/>
        <v>-2.4419428382400221E-4</v>
      </c>
      <c r="EJ384" s="71">
        <f t="shared" si="1965"/>
        <v>1.1227930854252276E-3</v>
      </c>
      <c r="EL384" s="71">
        <f t="shared" si="1984"/>
        <v>3.4401010065101775E-3</v>
      </c>
      <c r="EM384" s="71">
        <f t="shared" si="1966"/>
        <v>1.2558165481312257E-2</v>
      </c>
      <c r="EN384" s="71">
        <f t="shared" si="1967"/>
        <v>1.011828690512427E-2</v>
      </c>
      <c r="EO384" s="71">
        <f t="shared" si="1968"/>
        <v>4.3886877206969245E-3</v>
      </c>
      <c r="EQ384" s="71">
        <f t="shared" si="1985"/>
        <v>-2.6626352748425992E-3</v>
      </c>
      <c r="ER384" s="71">
        <f t="shared" si="1969"/>
        <v>-2.6724535876546378E-2</v>
      </c>
      <c r="ES384" s="71">
        <f t="shared" si="1970"/>
        <v>-3.7256209273798871E-2</v>
      </c>
      <c r="ET384" s="71">
        <f t="shared" si="1971"/>
        <v>4.4459066250885654E-3</v>
      </c>
      <c r="EW384" s="71">
        <f t="shared" si="1972"/>
        <v>0.99775190975976902</v>
      </c>
      <c r="EX384" s="71">
        <f t="shared" si="1973"/>
        <v>0.78643311167035856</v>
      </c>
      <c r="EY384" s="71">
        <f t="shared" si="2073"/>
        <v>0.95997573435550998</v>
      </c>
      <c r="EZ384" s="71"/>
      <c r="FA384" s="71">
        <f t="shared" si="1974"/>
        <v>0.99995730813859962</v>
      </c>
      <c r="FB384" s="71">
        <f t="shared" si="1975"/>
        <v>0.98937189573248618</v>
      </c>
      <c r="FC384" s="71">
        <f t="shared" si="2074"/>
        <v>0.99768394199312127</v>
      </c>
      <c r="FD384" s="71"/>
      <c r="FE384" s="71">
        <f t="shared" si="1976"/>
        <v>0.99935385349292527</v>
      </c>
      <c r="FF384" s="71">
        <f t="shared" si="1977"/>
        <v>1.0081554236350092</v>
      </c>
      <c r="FG384" s="71">
        <f t="shared" si="2075"/>
        <v>0.99876074577814922</v>
      </c>
      <c r="FH384" s="71"/>
      <c r="FI384" s="71">
        <f t="shared" si="1978"/>
        <v>1.0085252334781996</v>
      </c>
      <c r="FJ384" s="71">
        <f t="shared" si="1979"/>
        <v>1.1340537568954374</v>
      </c>
      <c r="FK384" s="71">
        <f t="shared" si="2076"/>
        <v>1.0754302647387268</v>
      </c>
      <c r="FM384" s="71">
        <f t="shared" si="1980"/>
        <v>0.97963466490883988</v>
      </c>
      <c r="FN384" s="71">
        <f t="shared" si="1981"/>
        <v>0.98579672064078683</v>
      </c>
      <c r="FO384" s="71">
        <f t="shared" si="2077"/>
        <v>0.98404725732982834</v>
      </c>
      <c r="GA384" s="51">
        <v>2016</v>
      </c>
      <c r="GB384" s="118">
        <f t="shared" si="2123"/>
        <v>1.3634978426167133</v>
      </c>
      <c r="GC384" s="118">
        <f t="shared" si="2124"/>
        <v>1.3658526238380877</v>
      </c>
      <c r="GD384" s="118">
        <f t="shared" si="2125"/>
        <v>1.2540201529209325</v>
      </c>
      <c r="GE384" s="118">
        <f t="shared" si="2126"/>
        <v>0.95422649510892543</v>
      </c>
      <c r="GF384" s="118">
        <f t="shared" si="2127"/>
        <v>0.83684064068662833</v>
      </c>
    </row>
    <row r="385" spans="1:188" x14ac:dyDescent="0.2">
      <c r="A385" s="75" t="s">
        <v>559</v>
      </c>
      <c r="B385" s="50">
        <f t="shared" si="1958"/>
        <v>1995</v>
      </c>
      <c r="D385" s="79">
        <f>Conversion_Factors!$M57*D222+D304</f>
        <v>3512.1921650964118</v>
      </c>
      <c r="E385" s="79">
        <f>Conversion_Factors!$M57*E222+E304</f>
        <v>5073.4643272650701</v>
      </c>
      <c r="F385" s="79">
        <f>Conversion_Factors!$M57*F222+F304</f>
        <v>6948.0464037096954</v>
      </c>
      <c r="G385" s="79">
        <f>Conversion_Factors!$M57*G222+G304</f>
        <v>3067.886969153923</v>
      </c>
      <c r="H385" s="79">
        <f t="shared" si="2071"/>
        <v>18601.589865225102</v>
      </c>
      <c r="I385" s="71"/>
      <c r="J385" s="81">
        <f t="shared" si="2115"/>
        <v>19429.653488706532</v>
      </c>
      <c r="K385" s="81">
        <f t="shared" si="2115"/>
        <v>24252.073982111193</v>
      </c>
      <c r="L385" s="81">
        <f t="shared" si="2115"/>
        <v>34662.836338595058</v>
      </c>
      <c r="M385" s="81">
        <f t="shared" si="2115"/>
        <v>20811.072696910891</v>
      </c>
      <c r="N385" s="81">
        <f t="shared" si="2081"/>
        <v>99155.636506323688</v>
      </c>
      <c r="P385" s="85">
        <f t="shared" si="2116"/>
        <v>34.120822974170473</v>
      </c>
      <c r="Q385" s="85">
        <f t="shared" si="2116"/>
        <v>41.460826812849838</v>
      </c>
      <c r="R385" s="85">
        <f t="shared" si="2116"/>
        <v>56.071509757288283</v>
      </c>
      <c r="S385" s="85">
        <f t="shared" si="2116"/>
        <v>31.176583964867213</v>
      </c>
      <c r="T385" s="85">
        <f t="shared" si="2116"/>
        <v>162.82974350917581</v>
      </c>
      <c r="V385" s="84">
        <f t="shared" si="2110"/>
        <v>180.76452918410874</v>
      </c>
      <c r="W385" s="84">
        <f t="shared" si="2111"/>
        <v>209.19713221258343</v>
      </c>
      <c r="X385" s="84">
        <f t="shared" si="2112"/>
        <v>200.4465628790293</v>
      </c>
      <c r="Y385" s="84">
        <f t="shared" si="2113"/>
        <v>147.41609016671723</v>
      </c>
      <c r="Z385" s="84">
        <f t="shared" si="2114"/>
        <v>187.59992392403004</v>
      </c>
      <c r="AC385" s="84">
        <f t="shared" si="2082"/>
        <v>102.93398162626815</v>
      </c>
      <c r="AD385" s="84">
        <f t="shared" si="2083"/>
        <v>122.36765924052112</v>
      </c>
      <c r="AE385" s="84">
        <f t="shared" si="2084"/>
        <v>123.91402396306219</v>
      </c>
      <c r="AF385" s="84">
        <f t="shared" si="2085"/>
        <v>98.403563796826319</v>
      </c>
      <c r="AG385" s="84">
        <f t="shared" si="2086"/>
        <v>114.23950848498917</v>
      </c>
      <c r="AI385" s="74">
        <f t="shared" si="2087"/>
        <v>100.75178568582781</v>
      </c>
      <c r="AJ385" s="74">
        <f t="shared" si="2088"/>
        <v>118.44903950109315</v>
      </c>
      <c r="AK385" s="74">
        <f t="shared" si="2089"/>
        <v>122.9518959296596</v>
      </c>
      <c r="AL385" s="74">
        <f t="shared" si="2090"/>
        <v>100.83743383706462</v>
      </c>
      <c r="AM385" s="74">
        <f t="shared" si="2091"/>
        <v>112.91913698006155</v>
      </c>
      <c r="AO385" s="118">
        <f t="shared" si="2117"/>
        <v>1.0216591291716162</v>
      </c>
      <c r="AP385" s="118">
        <f t="shared" si="2117"/>
        <v>1.0330827481247056</v>
      </c>
      <c r="AQ385" s="118">
        <f t="shared" si="2117"/>
        <v>1.0078252395062945</v>
      </c>
      <c r="AR385" s="118">
        <f t="shared" si="2117"/>
        <v>0.97586342742348042</v>
      </c>
      <c r="AS385" s="118">
        <f t="shared" si="2092"/>
        <v>1.0116930711679168</v>
      </c>
      <c r="AU385" s="51">
        <f t="shared" si="2034"/>
        <v>1756.1210236715322</v>
      </c>
      <c r="AV385" s="51">
        <f t="shared" si="2035"/>
        <v>1709.578605253809</v>
      </c>
      <c r="AW385" s="51">
        <f t="shared" si="2036"/>
        <v>1617.6261287324576</v>
      </c>
      <c r="AX385" s="51">
        <f t="shared" si="2037"/>
        <v>1498.0767411136349</v>
      </c>
      <c r="AY385" s="51">
        <f t="shared" si="2038"/>
        <v>1642.1632621842057</v>
      </c>
      <c r="BB385" s="71">
        <f t="shared" si="2093"/>
        <v>0.94983164287649613</v>
      </c>
      <c r="BC385" s="71">
        <f t="shared" si="2094"/>
        <v>0.91766081436125502</v>
      </c>
      <c r="BD385" s="71">
        <f t="shared" si="2095"/>
        <v>0.98153661766798384</v>
      </c>
      <c r="BE385" s="71">
        <f t="shared" si="2096"/>
        <v>0.9037442979839847</v>
      </c>
      <c r="BF385" s="71"/>
      <c r="BG385" s="71"/>
      <c r="BH385" s="71"/>
      <c r="BI385" s="71"/>
      <c r="BJ385" s="71"/>
      <c r="BK385" s="71"/>
      <c r="BL385" s="71"/>
      <c r="BM385" s="71"/>
      <c r="BN385" s="71"/>
      <c r="BO385" s="71"/>
      <c r="BP385" s="71"/>
      <c r="BQ385" s="147">
        <v>0.94942136252876685</v>
      </c>
      <c r="BR385" s="147">
        <v>0.92531578406238546</v>
      </c>
      <c r="BS385" s="147">
        <v>0.97939410414333472</v>
      </c>
      <c r="BT385" s="147">
        <v>0.90544495876063769</v>
      </c>
      <c r="BU385" s="72"/>
      <c r="BV385" s="147">
        <v>1.0004360104773502</v>
      </c>
      <c r="BW385" s="147">
        <v>0.99175229130247311</v>
      </c>
      <c r="BX385" s="147">
        <v>1.0021988071073535</v>
      </c>
      <c r="BY385" s="147">
        <v>0.99807433853075334</v>
      </c>
      <c r="CA385" s="147">
        <v>1.0613949012863459</v>
      </c>
      <c r="CB385" s="147">
        <v>1.0905125250334176</v>
      </c>
      <c r="CC385" s="147">
        <v>1.0925688377810907</v>
      </c>
      <c r="CD385" s="147">
        <v>1.0757707309684583</v>
      </c>
      <c r="CF385" s="147">
        <v>1.0220283304875462</v>
      </c>
      <c r="CG385" s="147">
        <v>1.0174067191905991</v>
      </c>
      <c r="CH385" s="147">
        <v>1.0000777758765316</v>
      </c>
      <c r="CI385" s="147">
        <v>0.92963312268490406</v>
      </c>
      <c r="CK385" s="73">
        <f t="shared" si="2097"/>
        <v>1.1417651279367933</v>
      </c>
      <c r="CL385" s="73">
        <f t="shared" si="2012"/>
        <v>1.0170027737263889</v>
      </c>
      <c r="CM385" s="73">
        <f t="shared" si="2098"/>
        <v>0.99764387461707948</v>
      </c>
      <c r="CN385" s="73">
        <f t="shared" si="2099"/>
        <v>0.99828984321768011</v>
      </c>
      <c r="CO385" s="73">
        <f t="shared" si="2100"/>
        <v>1.0829584228495825</v>
      </c>
      <c r="CP385" s="73">
        <f t="shared" si="2101"/>
        <v>0.99667085508019293</v>
      </c>
      <c r="CQ385" s="73">
        <f t="shared" si="2102"/>
        <v>0.94607682099555723</v>
      </c>
      <c r="CR385" s="73">
        <f t="shared" si="2103"/>
        <v>1.1611783020557842</v>
      </c>
      <c r="CS385" s="73">
        <f t="shared" si="2104"/>
        <v>1.161178302055784</v>
      </c>
      <c r="CT385" s="73"/>
      <c r="CU385" s="73">
        <f t="shared" si="2105"/>
        <v>1.0749684921528848</v>
      </c>
      <c r="CV385" s="118">
        <f t="shared" si="2052"/>
        <v>0.99262212608709954</v>
      </c>
      <c r="CX385" s="53"/>
      <c r="CZ385" s="71">
        <f t="shared" si="2106"/>
        <v>0.18881139679691084</v>
      </c>
      <c r="DA385" s="71">
        <f t="shared" si="2107"/>
        <v>0.27274358611409344</v>
      </c>
      <c r="DB385" s="71">
        <f t="shared" si="2108"/>
        <v>0.37351895478024594</v>
      </c>
      <c r="DC385" s="71">
        <f t="shared" si="2109"/>
        <v>0.16492606230874976</v>
      </c>
      <c r="DE385" s="71">
        <f t="shared" si="1991"/>
        <v>0.19295579554276832</v>
      </c>
      <c r="DF385" s="71">
        <f t="shared" si="1992"/>
        <v>0.26917836009586782</v>
      </c>
      <c r="DG385" s="71">
        <f t="shared" si="1993"/>
        <v>0.37023453922260335</v>
      </c>
      <c r="DH385" s="71">
        <f t="shared" si="1994"/>
        <v>0.16756197539889298</v>
      </c>
      <c r="DI385" s="71">
        <f t="shared" si="1995"/>
        <v>0.99993067026013238</v>
      </c>
      <c r="DJ385" s="71"/>
      <c r="DK385" s="71">
        <f t="shared" si="1996"/>
        <v>0.19296917404540737</v>
      </c>
      <c r="DL385" s="71">
        <f t="shared" si="1997"/>
        <v>0.26919702345547714</v>
      </c>
      <c r="DM385" s="71">
        <f t="shared" si="1998"/>
        <v>0.37026020926659514</v>
      </c>
      <c r="DN385" s="71">
        <f t="shared" si="1999"/>
        <v>0.16757359323252047</v>
      </c>
      <c r="DQ385" s="71">
        <f t="shared" si="2013"/>
        <v>-2.9882407828347387E-2</v>
      </c>
      <c r="DR385" s="71">
        <f t="shared" si="2014"/>
        <v>-1.5865000357729368E-2</v>
      </c>
      <c r="DS385" s="71">
        <f t="shared" si="2015"/>
        <v>-1.1514990289316534E-2</v>
      </c>
      <c r="DT385" s="71">
        <f t="shared" si="2016"/>
        <v>-1.6917844748096302E-3</v>
      </c>
      <c r="DV385" s="71">
        <f t="shared" si="2000"/>
        <v>0.19595107422327321</v>
      </c>
      <c r="DW385" s="71">
        <f t="shared" si="2001"/>
        <v>0.24458593415982466</v>
      </c>
      <c r="DX385" s="71">
        <f t="shared" si="2002"/>
        <v>0.3495800900474722</v>
      </c>
      <c r="DY385" s="71">
        <f t="shared" si="2003"/>
        <v>0.20988290156942976</v>
      </c>
      <c r="DZ385" s="71"/>
      <c r="EB385" s="71">
        <f t="shared" si="1959"/>
        <v>-6.7921198936986187E-3</v>
      </c>
      <c r="EC385" s="71">
        <f t="shared" si="1960"/>
        <v>4.6135190476013525E-3</v>
      </c>
      <c r="ED385" s="71">
        <f t="shared" si="1961"/>
        <v>-1.5383568078111737E-3</v>
      </c>
      <c r="EE385" s="71">
        <f t="shared" si="1962"/>
        <v>3.5695080376272515E-3</v>
      </c>
      <c r="EG385" s="71">
        <f t="shared" si="1983"/>
        <v>7.7988494731972158E-4</v>
      </c>
      <c r="EH385" s="71">
        <f t="shared" si="1963"/>
        <v>-2.914988916588754E-3</v>
      </c>
      <c r="EI385" s="71">
        <f t="shared" si="1964"/>
        <v>-1.1891862136508427E-4</v>
      </c>
      <c r="EJ385" s="71">
        <f t="shared" si="1965"/>
        <v>1.2331619669037751E-3</v>
      </c>
      <c r="EL385" s="71">
        <f t="shared" si="1984"/>
        <v>2.1701330288063296E-3</v>
      </c>
      <c r="EM385" s="71">
        <f t="shared" si="1966"/>
        <v>1.0878049307977866E-2</v>
      </c>
      <c r="EN385" s="71">
        <f t="shared" si="1967"/>
        <v>8.4647485434947729E-3</v>
      </c>
      <c r="EO385" s="71">
        <f t="shared" si="1968"/>
        <v>2.9508345603677494E-3</v>
      </c>
      <c r="EQ385" s="71">
        <f t="shared" si="1985"/>
        <v>-4.9180784951835905E-3</v>
      </c>
      <c r="ER385" s="71">
        <f t="shared" si="1969"/>
        <v>3.4288598200093237E-2</v>
      </c>
      <c r="ES385" s="71">
        <f t="shared" si="1970"/>
        <v>2.702412369703943E-2</v>
      </c>
      <c r="ET385" s="71">
        <f t="shared" si="1971"/>
        <v>-3.3063981792186607E-2</v>
      </c>
      <c r="EW385" s="71">
        <f t="shared" si="1972"/>
        <v>0.98552159928366934</v>
      </c>
      <c r="EX385" s="71">
        <f t="shared" si="1973"/>
        <v>0.77504681794300434</v>
      </c>
      <c r="EY385" s="71">
        <f t="shared" si="2073"/>
        <v>0.94607682099555723</v>
      </c>
      <c r="EZ385" s="71"/>
      <c r="FA385" s="71">
        <f t="shared" si="1974"/>
        <v>0.99995983961016577</v>
      </c>
      <c r="FB385" s="71">
        <f t="shared" si="1975"/>
        <v>0.98933216217146258</v>
      </c>
      <c r="FC385" s="71">
        <f t="shared" si="2074"/>
        <v>0.99764387461707948</v>
      </c>
      <c r="FD385" s="71"/>
      <c r="FE385" s="71">
        <f t="shared" si="1976"/>
        <v>0.99952851314745828</v>
      </c>
      <c r="FF385" s="71">
        <f t="shared" si="1977"/>
        <v>1.0076800916074466</v>
      </c>
      <c r="FG385" s="71">
        <f t="shared" si="2075"/>
        <v>0.99828984321768011</v>
      </c>
      <c r="FH385" s="71"/>
      <c r="FI385" s="71">
        <f t="shared" si="1978"/>
        <v>1.0070001359992269</v>
      </c>
      <c r="FJ385" s="71">
        <f t="shared" si="1979"/>
        <v>1.1419922874241397</v>
      </c>
      <c r="FK385" s="71">
        <f t="shared" si="2076"/>
        <v>1.0829584228495825</v>
      </c>
      <c r="FM385" s="71">
        <f t="shared" si="1980"/>
        <v>1.0128282434164984</v>
      </c>
      <c r="FN385" s="71">
        <f t="shared" si="1981"/>
        <v>0.99844276093235262</v>
      </c>
      <c r="FO385" s="71">
        <f t="shared" si="2077"/>
        <v>0.99667085508019293</v>
      </c>
      <c r="GA385" s="51">
        <v>2017</v>
      </c>
      <c r="GB385" s="118">
        <f t="shared" si="2123"/>
        <v>1.3455956378013985</v>
      </c>
      <c r="GC385" s="118">
        <f t="shared" si="2124"/>
        <v>1.3798600066382392</v>
      </c>
      <c r="GD385" s="118">
        <f t="shared" si="2125"/>
        <v>1.2611725015850406</v>
      </c>
      <c r="GE385" s="118">
        <f t="shared" si="2126"/>
        <v>0.93301229213533077</v>
      </c>
      <c r="GF385" s="118">
        <f t="shared" si="2127"/>
        <v>0.83201398796804449</v>
      </c>
    </row>
    <row r="386" spans="1:188" x14ac:dyDescent="0.2">
      <c r="A386" s="75" t="s">
        <v>559</v>
      </c>
      <c r="B386" s="50">
        <f t="shared" si="1958"/>
        <v>1996</v>
      </c>
      <c r="D386" s="79">
        <f>Conversion_Factors!$M58*D223+D305</f>
        <v>3647.6366370953992</v>
      </c>
      <c r="E386" s="79">
        <f>Conversion_Factors!$M58*E223+E305</f>
        <v>5323.5874140640744</v>
      </c>
      <c r="F386" s="79">
        <f>Conversion_Factors!$M58*F223+F305</f>
        <v>7383.7974092783716</v>
      </c>
      <c r="G386" s="79">
        <f>Conversion_Factors!$M58*G223+G305</f>
        <v>3230.7759875964507</v>
      </c>
      <c r="H386" s="79">
        <f t="shared" si="2071"/>
        <v>19585.797448034296</v>
      </c>
      <c r="I386" s="71"/>
      <c r="J386" s="81">
        <f t="shared" si="2115"/>
        <v>19590.461822051559</v>
      </c>
      <c r="K386" s="81">
        <f t="shared" si="2115"/>
        <v>24253.166424785588</v>
      </c>
      <c r="L386" s="81">
        <f t="shared" si="2115"/>
        <v>34976.314779800749</v>
      </c>
      <c r="M386" s="81">
        <f t="shared" si="2115"/>
        <v>21135.874906876365</v>
      </c>
      <c r="N386" s="81">
        <f t="shared" si="2081"/>
        <v>99955.817933514249</v>
      </c>
      <c r="P386" s="85">
        <f t="shared" si="2116"/>
        <v>34.685693592890182</v>
      </c>
      <c r="Q386" s="85">
        <f t="shared" si="2116"/>
        <v>41.780578625641475</v>
      </c>
      <c r="R386" s="85">
        <f t="shared" si="2116"/>
        <v>57.058362989511124</v>
      </c>
      <c r="S386" s="85">
        <f t="shared" si="2116"/>
        <v>31.873360425699101</v>
      </c>
      <c r="T386" s="85">
        <f t="shared" si="2116"/>
        <v>165.39799563374189</v>
      </c>
      <c r="V386" s="84">
        <f t="shared" si="2110"/>
        <v>186.19452007963997</v>
      </c>
      <c r="W386" s="84">
        <f t="shared" si="2111"/>
        <v>219.50071676511567</v>
      </c>
      <c r="X386" s="84">
        <f t="shared" si="2112"/>
        <v>211.1085017322238</v>
      </c>
      <c r="Y386" s="84">
        <f t="shared" si="2113"/>
        <v>152.85745216751576</v>
      </c>
      <c r="Z386" s="84">
        <f t="shared" si="2114"/>
        <v>195.94454683029875</v>
      </c>
      <c r="AC386" s="84">
        <f t="shared" si="2082"/>
        <v>105.16256874975929</v>
      </c>
      <c r="AD386" s="84">
        <f t="shared" si="2083"/>
        <v>127.41775219926933</v>
      </c>
      <c r="AE386" s="84">
        <f t="shared" si="2084"/>
        <v>129.40780321082318</v>
      </c>
      <c r="AF386" s="84">
        <f t="shared" si="2085"/>
        <v>101.3628919086773</v>
      </c>
      <c r="AG386" s="84">
        <f t="shared" si="2086"/>
        <v>118.41617168931829</v>
      </c>
      <c r="AI386" s="74">
        <f t="shared" si="2087"/>
        <v>103.00327298259523</v>
      </c>
      <c r="AJ386" s="74">
        <f t="shared" si="2088"/>
        <v>122.95442673614545</v>
      </c>
      <c r="AK386" s="74">
        <f t="shared" si="2089"/>
        <v>128.51773479472484</v>
      </c>
      <c r="AL386" s="74">
        <f t="shared" si="2090"/>
        <v>102.514999444007</v>
      </c>
      <c r="AM386" s="74">
        <f t="shared" si="2091"/>
        <v>116.75084739809411</v>
      </c>
      <c r="AO386" s="118">
        <f t="shared" si="2117"/>
        <v>1.0209633704312377</v>
      </c>
      <c r="AP386" s="118">
        <f t="shared" si="2117"/>
        <v>1.0363006487981272</v>
      </c>
      <c r="AQ386" s="118">
        <f t="shared" si="2117"/>
        <v>1.0069256466239465</v>
      </c>
      <c r="AR386" s="118">
        <f t="shared" si="2117"/>
        <v>0.98876157107176321</v>
      </c>
      <c r="AS386" s="118">
        <f t="shared" si="2092"/>
        <v>1.0142639160942943</v>
      </c>
      <c r="AU386" s="51">
        <f t="shared" si="2034"/>
        <v>1770.5398631208895</v>
      </c>
      <c r="AV386" s="51">
        <f t="shared" si="2035"/>
        <v>1722.685520474708</v>
      </c>
      <c r="AW386" s="51">
        <f t="shared" si="2036"/>
        <v>1631.3429058702043</v>
      </c>
      <c r="AX386" s="51">
        <f t="shared" si="2037"/>
        <v>1508.0218143858049</v>
      </c>
      <c r="AY386" s="51">
        <f t="shared" si="2038"/>
        <v>1654.711041870085</v>
      </c>
      <c r="BB386" s="71">
        <f t="shared" si="2093"/>
        <v>0.97105740938224028</v>
      </c>
      <c r="BC386" s="71">
        <f t="shared" si="2094"/>
        <v>0.95256542259231403</v>
      </c>
      <c r="BD386" s="71">
        <f t="shared" si="2095"/>
        <v>1.0259692359110286</v>
      </c>
      <c r="BE386" s="71">
        <f t="shared" si="2096"/>
        <v>0.91877929336296227</v>
      </c>
      <c r="BF386" s="71"/>
      <c r="BG386" s="71"/>
      <c r="BH386" s="71"/>
      <c r="BI386" s="71"/>
      <c r="BJ386" s="71"/>
      <c r="BK386" s="71"/>
      <c r="BL386" s="71"/>
      <c r="BM386" s="71"/>
      <c r="BN386" s="71"/>
      <c r="BO386" s="71"/>
      <c r="BP386" s="71"/>
      <c r="BQ386" s="147">
        <v>0.97156599967669977</v>
      </c>
      <c r="BR386" s="147">
        <v>0.96059213489955042</v>
      </c>
      <c r="BS386" s="147">
        <v>1.0232198835612116</v>
      </c>
      <c r="BT386" s="147">
        <v>0.92095508064996578</v>
      </c>
      <c r="BU386" s="72"/>
      <c r="BV386" s="147">
        <v>0.99955824001863314</v>
      </c>
      <c r="BW386" s="147">
        <v>0.99178005789301549</v>
      </c>
      <c r="BX386" s="147">
        <v>1.0027459839649016</v>
      </c>
      <c r="BY386" s="147">
        <v>0.99759289154550967</v>
      </c>
      <c r="CA386" s="147">
        <v>1.0701096097077609</v>
      </c>
      <c r="CB386" s="147">
        <v>1.0988732141348232</v>
      </c>
      <c r="CC386" s="147">
        <v>1.1018333538452776</v>
      </c>
      <c r="CD386" s="147">
        <v>1.0829123001884597</v>
      </c>
      <c r="CF386" s="147">
        <v>1.0212527792803705</v>
      </c>
      <c r="CG386" s="147">
        <v>1.0204616152124302</v>
      </c>
      <c r="CH386" s="147">
        <v>0.99913746754594712</v>
      </c>
      <c r="CI386" s="147">
        <v>0.94191758556872318</v>
      </c>
      <c r="CK386" s="73">
        <f t="shared" si="2097"/>
        <v>1.1509791200181272</v>
      </c>
      <c r="CL386" s="73">
        <f t="shared" si="2012"/>
        <v>1.0622400236349376</v>
      </c>
      <c r="CM386" s="73">
        <f t="shared" si="2098"/>
        <v>0.9970984835866723</v>
      </c>
      <c r="CN386" s="73">
        <f t="shared" si="2099"/>
        <v>0.99825816104004528</v>
      </c>
      <c r="CO386" s="73">
        <f t="shared" si="2100"/>
        <v>1.0915180786020777</v>
      </c>
      <c r="CP386" s="73">
        <f t="shared" si="2101"/>
        <v>0.99915194809954611</v>
      </c>
      <c r="CQ386" s="73">
        <f t="shared" si="2102"/>
        <v>0.97854153217037465</v>
      </c>
      <c r="CR386" s="73">
        <f t="shared" si="2103"/>
        <v>1.2226160876513743</v>
      </c>
      <c r="CS386" s="73">
        <f t="shared" si="2104"/>
        <v>1.2226160876513752</v>
      </c>
      <c r="CT386" s="73"/>
      <c r="CU386" s="73">
        <f t="shared" si="2105"/>
        <v>1.0855339182987171</v>
      </c>
      <c r="CV386" s="118">
        <f t="shared" si="2052"/>
        <v>0.99451758022091163</v>
      </c>
      <c r="CX386" s="53"/>
      <c r="CZ386" s="71">
        <f t="shared" si="2106"/>
        <v>0.18623886246007765</v>
      </c>
      <c r="DA386" s="71">
        <f t="shared" si="2107"/>
        <v>0.27180856067713338</v>
      </c>
      <c r="DB386" s="71">
        <f t="shared" si="2108"/>
        <v>0.37699753757125865</v>
      </c>
      <c r="DC386" s="71">
        <f t="shared" si="2109"/>
        <v>0.16495503929153027</v>
      </c>
      <c r="DE386" s="71">
        <f t="shared" si="1991"/>
        <v>0.18752218868223364</v>
      </c>
      <c r="DF386" s="71">
        <f t="shared" si="1992"/>
        <v>0.27227580581387278</v>
      </c>
      <c r="DG386" s="71">
        <f t="shared" si="1993"/>
        <v>0.3752555590023916</v>
      </c>
      <c r="DH386" s="71">
        <f t="shared" si="1994"/>
        <v>0.16494055037583069</v>
      </c>
      <c r="DI386" s="71">
        <f t="shared" si="1995"/>
        <v>0.99999410387432863</v>
      </c>
      <c r="DJ386" s="71"/>
      <c r="DK386" s="71">
        <f t="shared" si="1996"/>
        <v>0.18752329434314338</v>
      </c>
      <c r="DL386" s="71">
        <f t="shared" si="1997"/>
        <v>0.27227741119570664</v>
      </c>
      <c r="DM386" s="71">
        <f t="shared" si="1998"/>
        <v>0.37525777156937196</v>
      </c>
      <c r="DN386" s="71">
        <f t="shared" si="1999"/>
        <v>0.16494152289177808</v>
      </c>
      <c r="DQ386" s="71">
        <f t="shared" si="2013"/>
        <v>2.3056495410669068E-2</v>
      </c>
      <c r="DR386" s="71">
        <f t="shared" si="2014"/>
        <v>3.7414834073253155E-2</v>
      </c>
      <c r="DS386" s="71">
        <f t="shared" si="2015"/>
        <v>4.3775563413685263E-2</v>
      </c>
      <c r="DT386" s="71">
        <f t="shared" si="2016"/>
        <v>1.6984772688798683E-2</v>
      </c>
      <c r="DV386" s="71">
        <f t="shared" si="2000"/>
        <v>0.19599121118774879</v>
      </c>
      <c r="DW386" s="71">
        <f t="shared" si="2001"/>
        <v>0.24263886711344421</v>
      </c>
      <c r="DX386" s="71">
        <f t="shared" si="2002"/>
        <v>0.34991774869037934</v>
      </c>
      <c r="DY386" s="71">
        <f t="shared" si="2003"/>
        <v>0.21145217300842781</v>
      </c>
      <c r="DZ386" s="71"/>
      <c r="EB386" s="71">
        <f t="shared" si="1959"/>
        <v>2.0481058620050102E-4</v>
      </c>
      <c r="EC386" s="71">
        <f t="shared" si="1960"/>
        <v>-7.9925217527250184E-3</v>
      </c>
      <c r="ED386" s="71">
        <f t="shared" si="1961"/>
        <v>9.6543162947535291E-4</v>
      </c>
      <c r="EE386" s="71">
        <f t="shared" si="1962"/>
        <v>7.4490769465251081E-3</v>
      </c>
      <c r="EG386" s="71">
        <f t="shared" si="1983"/>
        <v>-8.7777303845599358E-4</v>
      </c>
      <c r="EH386" s="71">
        <f t="shared" si="1963"/>
        <v>2.7997113891763547E-5</v>
      </c>
      <c r="EI386" s="71">
        <f t="shared" si="1964"/>
        <v>5.4582736997986112E-4</v>
      </c>
      <c r="EJ386" s="71">
        <f t="shared" si="1965"/>
        <v>-4.824922585567949E-4</v>
      </c>
      <c r="EL386" s="71">
        <f t="shared" si="1984"/>
        <v>8.1770945690259472E-3</v>
      </c>
      <c r="EM386" s="71">
        <f t="shared" si="1966"/>
        <v>7.6375118306601453E-3</v>
      </c>
      <c r="EN386" s="71">
        <f t="shared" si="1967"/>
        <v>8.4438223263729323E-3</v>
      </c>
      <c r="EO386" s="71">
        <f t="shared" si="1968"/>
        <v>6.6166224235309238E-3</v>
      </c>
      <c r="EQ386" s="71">
        <f t="shared" si="1985"/>
        <v>-7.5912339297020683E-4</v>
      </c>
      <c r="ER386" s="71">
        <f t="shared" si="1969"/>
        <v>2.9981311928515028E-3</v>
      </c>
      <c r="ES386" s="71">
        <f t="shared" si="1970"/>
        <v>-9.4067750135056665E-4</v>
      </c>
      <c r="ET386" s="71">
        <f t="shared" si="1971"/>
        <v>1.3127765390143714E-2</v>
      </c>
      <c r="EW386" s="71">
        <f t="shared" si="1972"/>
        <v>1.0343150899106215</v>
      </c>
      <c r="EX386" s="71">
        <f t="shared" si="1973"/>
        <v>0.8016426191856596</v>
      </c>
      <c r="EY386" s="71">
        <f t="shared" si="2073"/>
        <v>0.97854153217037465</v>
      </c>
      <c r="EZ386" s="71"/>
      <c r="FA386" s="71">
        <f t="shared" si="1974"/>
        <v>0.99945332092514827</v>
      </c>
      <c r="FB386" s="71">
        <f t="shared" si="1975"/>
        <v>0.98879131498032558</v>
      </c>
      <c r="FC386" s="71">
        <f t="shared" si="2074"/>
        <v>0.9970984835866723</v>
      </c>
      <c r="FD386" s="71"/>
      <c r="FE386" s="71">
        <f t="shared" si="1976"/>
        <v>0.99996826354805679</v>
      </c>
      <c r="FF386" s="71">
        <f t="shared" si="1977"/>
        <v>1.0076481114166451</v>
      </c>
      <c r="FG386" s="71">
        <f t="shared" si="2075"/>
        <v>0.99825816104004528</v>
      </c>
      <c r="FH386" s="71"/>
      <c r="FI386" s="71">
        <f t="shared" si="1978"/>
        <v>1.0079039560262824</v>
      </c>
      <c r="FJ386" s="71">
        <f t="shared" si="1979"/>
        <v>1.1510185442462937</v>
      </c>
      <c r="FK386" s="71">
        <f t="shared" si="2076"/>
        <v>1.0915180786020777</v>
      </c>
      <c r="FM386" s="71">
        <f t="shared" si="1980"/>
        <v>1.0024893805278909</v>
      </c>
      <c r="FN386" s="71">
        <f t="shared" si="1981"/>
        <v>1.0009282648996314</v>
      </c>
      <c r="FO386" s="71">
        <f t="shared" si="2077"/>
        <v>0.99915194809954611</v>
      </c>
    </row>
    <row r="387" spans="1:188" x14ac:dyDescent="0.2">
      <c r="A387" s="75" t="s">
        <v>559</v>
      </c>
      <c r="B387" s="50">
        <f t="shared" si="1958"/>
        <v>1997</v>
      </c>
      <c r="D387" s="79">
        <f>Conversion_Factors!$M59*D224+D306</f>
        <v>3548.7917925015372</v>
      </c>
      <c r="E387" s="79">
        <f>Conversion_Factors!$M59*E224+E306</f>
        <v>5101.2113680107286</v>
      </c>
      <c r="F387" s="79">
        <f>Conversion_Factors!$M59*F224+F306</f>
        <v>7174.4596789289535</v>
      </c>
      <c r="G387" s="79">
        <f>Conversion_Factors!$M59*G224+G306</f>
        <v>3250.191489754151</v>
      </c>
      <c r="H387" s="79">
        <f t="shared" si="2071"/>
        <v>19074.654329195371</v>
      </c>
      <c r="I387" s="71"/>
      <c r="J387" s="81">
        <f t="shared" si="2115"/>
        <v>19756.037641133524</v>
      </c>
      <c r="K387" s="81">
        <f t="shared" si="2115"/>
        <v>24255.824955850643</v>
      </c>
      <c r="L387" s="81">
        <f t="shared" si="2115"/>
        <v>35296.98869762526</v>
      </c>
      <c r="M387" s="81">
        <f t="shared" si="2115"/>
        <v>21466.831949844884</v>
      </c>
      <c r="N387" s="81">
        <f t="shared" si="2081"/>
        <v>100775.68324445431</v>
      </c>
      <c r="P387" s="85">
        <f t="shared" si="2116"/>
        <v>35.250382714846289</v>
      </c>
      <c r="Q387" s="85">
        <f t="shared" si="2116"/>
        <v>42.086243910257572</v>
      </c>
      <c r="R387" s="85">
        <f t="shared" si="2116"/>
        <v>58.04378508102559</v>
      </c>
      <c r="S387" s="85">
        <f t="shared" si="2116"/>
        <v>32.574158934978151</v>
      </c>
      <c r="T387" s="85">
        <f t="shared" si="2116"/>
        <v>167.95457064110761</v>
      </c>
      <c r="V387" s="84">
        <f t="shared" si="2110"/>
        <v>179.63074665907152</v>
      </c>
      <c r="W387" s="84">
        <f t="shared" si="2111"/>
        <v>210.30871459930648</v>
      </c>
      <c r="X387" s="84">
        <f t="shared" si="2112"/>
        <v>203.25982310812941</v>
      </c>
      <c r="Y387" s="84">
        <f t="shared" si="2113"/>
        <v>151.40527010915721</v>
      </c>
      <c r="Z387" s="84">
        <f t="shared" si="2114"/>
        <v>189.27834290069225</v>
      </c>
      <c r="AC387" s="84">
        <f t="shared" si="2082"/>
        <v>100.67385143614069</v>
      </c>
      <c r="AD387" s="84">
        <f t="shared" si="2083"/>
        <v>121.20852074345896</v>
      </c>
      <c r="AE387" s="84">
        <f t="shared" si="2084"/>
        <v>123.60426993025773</v>
      </c>
      <c r="AF387" s="84">
        <f t="shared" si="2085"/>
        <v>99.778216722092964</v>
      </c>
      <c r="AG387" s="84">
        <f t="shared" si="2086"/>
        <v>113.57031997631607</v>
      </c>
      <c r="AI387" s="74">
        <f t="shared" si="2087"/>
        <v>99.99717533256711</v>
      </c>
      <c r="AJ387" s="74">
        <f t="shared" si="2088"/>
        <v>120.25370962330361</v>
      </c>
      <c r="AK387" s="74">
        <f t="shared" si="2089"/>
        <v>124.93635684730739</v>
      </c>
      <c r="AL387" s="74">
        <f t="shared" si="2090"/>
        <v>101.12028011711431</v>
      </c>
      <c r="AM387" s="74">
        <f t="shared" si="2091"/>
        <v>113.90968822047341</v>
      </c>
      <c r="AO387" s="118">
        <f t="shared" si="2117"/>
        <v>1.0067669521796303</v>
      </c>
      <c r="AP387" s="118">
        <f t="shared" si="2117"/>
        <v>1.0079399722731741</v>
      </c>
      <c r="AQ387" s="118">
        <f t="shared" si="2117"/>
        <v>0.98933787609416457</v>
      </c>
      <c r="AR387" s="118">
        <f t="shared" si="2117"/>
        <v>0.98672804907712874</v>
      </c>
      <c r="AS387" s="118">
        <f t="shared" si="2092"/>
        <v>0.99702072537060682</v>
      </c>
      <c r="AU387" s="51">
        <f t="shared" si="2034"/>
        <v>1784.284042942518</v>
      </c>
      <c r="AV387" s="51">
        <f t="shared" si="2035"/>
        <v>1735.09843457648</v>
      </c>
      <c r="AW387" s="51">
        <f t="shared" si="2036"/>
        <v>1644.4401412897498</v>
      </c>
      <c r="AX387" s="51">
        <f t="shared" si="2037"/>
        <v>1517.4180806503928</v>
      </c>
      <c r="AY387" s="51">
        <f t="shared" si="2038"/>
        <v>1666.6180296063651</v>
      </c>
      <c r="BB387" s="71">
        <f t="shared" si="2093"/>
        <v>0.94271759733685412</v>
      </c>
      <c r="BC387" s="71">
        <f t="shared" si="2094"/>
        <v>0.9316421438931487</v>
      </c>
      <c r="BD387" s="71">
        <f t="shared" si="2095"/>
        <v>0.99737875692313338</v>
      </c>
      <c r="BE387" s="71">
        <f t="shared" si="2096"/>
        <v>0.90627927634543248</v>
      </c>
      <c r="BF387" s="71"/>
      <c r="BG387" s="71"/>
      <c r="BH387" s="71"/>
      <c r="BI387" s="71"/>
      <c r="BJ387" s="71"/>
      <c r="BK387" s="71"/>
      <c r="BL387" s="71"/>
      <c r="BM387" s="71"/>
      <c r="BN387" s="71"/>
      <c r="BO387" s="71"/>
      <c r="BP387" s="71"/>
      <c r="BQ387" s="147">
        <v>0.9440012264491987</v>
      </c>
      <c r="BR387" s="147">
        <v>0.93944008423761693</v>
      </c>
      <c r="BS387" s="147">
        <v>0.99417311634128991</v>
      </c>
      <c r="BT387" s="147">
        <v>0.90885575409467378</v>
      </c>
      <c r="BU387" s="72"/>
      <c r="BV387" s="147">
        <v>0.99874073645930683</v>
      </c>
      <c r="BW387" s="147">
        <v>0.99182046361444054</v>
      </c>
      <c r="BX387" s="147">
        <v>1.0032950764795447</v>
      </c>
      <c r="BY387" s="147">
        <v>0.99710491396128653</v>
      </c>
      <c r="CA387" s="147">
        <v>1.078416555634836</v>
      </c>
      <c r="CB387" s="147">
        <v>1.1067912111538234</v>
      </c>
      <c r="CC387" s="147">
        <v>1.1106794221835103</v>
      </c>
      <c r="CD387" s="147">
        <v>1.0896597704284128</v>
      </c>
      <c r="CF387" s="147">
        <v>1.0070333149521058</v>
      </c>
      <c r="CG387" s="147">
        <v>0.99254940088030397</v>
      </c>
      <c r="CH387" s="147">
        <v>0.98167438795566531</v>
      </c>
      <c r="CI387" s="147">
        <v>0.93999518006497795</v>
      </c>
      <c r="CK387" s="73">
        <f t="shared" si="2097"/>
        <v>1.1604197696334086</v>
      </c>
      <c r="CL387" s="73">
        <f t="shared" si="2012"/>
        <v>1.0261016940192977</v>
      </c>
      <c r="CM387" s="73">
        <f t="shared" si="2098"/>
        <v>0.99656936144761588</v>
      </c>
      <c r="CN387" s="73">
        <f t="shared" si="2099"/>
        <v>0.99824098540841755</v>
      </c>
      <c r="CO387" s="73">
        <f t="shared" si="2100"/>
        <v>1.0996559347176231</v>
      </c>
      <c r="CP387" s="73">
        <f t="shared" si="2101"/>
        <v>0.98224110232335227</v>
      </c>
      <c r="CQ387" s="73">
        <f t="shared" si="2102"/>
        <v>0.95493222822235235</v>
      </c>
      <c r="CR387" s="73">
        <f t="shared" si="2103"/>
        <v>1.1907086913943234</v>
      </c>
      <c r="CS387" s="73">
        <f t="shared" si="2104"/>
        <v>1.1907086913943239</v>
      </c>
      <c r="CT387" s="73"/>
      <c r="CU387" s="73">
        <f t="shared" si="2105"/>
        <v>1.0745282897503943</v>
      </c>
      <c r="CV387" s="118">
        <f t="shared" si="2052"/>
        <v>0.97714953907498225</v>
      </c>
      <c r="CX387" s="53"/>
      <c r="CZ387" s="71">
        <f t="shared" si="2106"/>
        <v>0.18604750215943947</v>
      </c>
      <c r="DA387" s="71">
        <f t="shared" si="2107"/>
        <v>0.26743401374267073</v>
      </c>
      <c r="DB387" s="71">
        <f t="shared" si="2108"/>
        <v>0.37612527887060249</v>
      </c>
      <c r="DC387" s="71">
        <f t="shared" si="2109"/>
        <v>0.17039320522728729</v>
      </c>
      <c r="DE387" s="71">
        <f t="shared" si="1991"/>
        <v>0.18614316591611499</v>
      </c>
      <c r="DF387" s="71">
        <f t="shared" si="1992"/>
        <v>0.26961537243312583</v>
      </c>
      <c r="DG387" s="71">
        <f t="shared" si="1993"/>
        <v>0.37656123984743939</v>
      </c>
      <c r="DH387" s="71">
        <f t="shared" si="1994"/>
        <v>0.16765942324954519</v>
      </c>
      <c r="DI387" s="71">
        <f t="shared" si="1995"/>
        <v>0.99997920144622543</v>
      </c>
      <c r="DJ387" s="71"/>
      <c r="DK387" s="71">
        <f t="shared" si="1996"/>
        <v>0.18614703750528452</v>
      </c>
      <c r="DL387" s="71">
        <f t="shared" si="1997"/>
        <v>0.26962098015958041</v>
      </c>
      <c r="DM387" s="71">
        <f t="shared" si="1998"/>
        <v>0.37656907193953199</v>
      </c>
      <c r="DN387" s="71">
        <f t="shared" si="1999"/>
        <v>0.16766291039560305</v>
      </c>
      <c r="DQ387" s="71">
        <f t="shared" si="2013"/>
        <v>-2.8781737009021764E-2</v>
      </c>
      <c r="DR387" s="71">
        <f t="shared" si="2014"/>
        <v>-2.2265858776819171E-2</v>
      </c>
      <c r="DS387" s="71">
        <f t="shared" si="2015"/>
        <v>-2.8798329996481253E-2</v>
      </c>
      <c r="DT387" s="71">
        <f t="shared" si="2016"/>
        <v>-1.3224867477896467E-2</v>
      </c>
      <c r="DV387" s="71">
        <f t="shared" si="2000"/>
        <v>0.19603972908038506</v>
      </c>
      <c r="DW387" s="71">
        <f t="shared" si="2001"/>
        <v>0.24069124787784996</v>
      </c>
      <c r="DX387" s="71">
        <f t="shared" si="2002"/>
        <v>0.35025303288695542</v>
      </c>
      <c r="DY387" s="71">
        <f t="shared" si="2003"/>
        <v>0.21301599015480954</v>
      </c>
      <c r="DZ387" s="71"/>
      <c r="EB387" s="71">
        <f t="shared" si="1959"/>
        <v>2.4752073318896238E-4</v>
      </c>
      <c r="EC387" s="71">
        <f t="shared" si="1960"/>
        <v>-8.0592113622016924E-3</v>
      </c>
      <c r="ED387" s="71">
        <f t="shared" si="1961"/>
        <v>9.5772126179982642E-4</v>
      </c>
      <c r="EE387" s="71">
        <f t="shared" si="1962"/>
        <v>7.368393474368907E-3</v>
      </c>
      <c r="EG387" s="71">
        <f t="shared" si="1983"/>
        <v>-8.181994932246132E-4</v>
      </c>
      <c r="EH387" s="71">
        <f t="shared" si="1963"/>
        <v>4.0739776978788455E-5</v>
      </c>
      <c r="EI387" s="71">
        <f t="shared" si="1964"/>
        <v>5.4743897239544414E-4</v>
      </c>
      <c r="EJ387" s="71">
        <f t="shared" si="1965"/>
        <v>-4.8927470879120904E-4</v>
      </c>
      <c r="EL387" s="71">
        <f t="shared" si="1984"/>
        <v>7.7327308868182223E-3</v>
      </c>
      <c r="EM387" s="71">
        <f t="shared" si="1966"/>
        <v>7.1797241153761931E-3</v>
      </c>
      <c r="EN387" s="71">
        <f t="shared" si="1967"/>
        <v>7.9964423899415629E-3</v>
      </c>
      <c r="EO387" s="71">
        <f t="shared" si="1968"/>
        <v>6.2115241432197446E-3</v>
      </c>
      <c r="EQ387" s="71">
        <f t="shared" si="1985"/>
        <v>-1.4021392080230826E-2</v>
      </c>
      <c r="ER387" s="71">
        <f t="shared" si="1969"/>
        <v>-2.7733582326545488E-2</v>
      </c>
      <c r="ES387" s="71">
        <f t="shared" si="1970"/>
        <v>-1.7632701456644761E-2</v>
      </c>
      <c r="ET387" s="71">
        <f t="shared" si="1971"/>
        <v>-2.0430343079933782E-3</v>
      </c>
      <c r="EW387" s="71">
        <f t="shared" si="1972"/>
        <v>0.97587296688812208</v>
      </c>
      <c r="EX387" s="71">
        <f t="shared" si="1973"/>
        <v>0.78230136116867466</v>
      </c>
      <c r="EY387" s="71">
        <f t="shared" si="2073"/>
        <v>0.95493222822235235</v>
      </c>
      <c r="EZ387" s="71"/>
      <c r="FA387" s="71">
        <f t="shared" si="1974"/>
        <v>0.9994693381368378</v>
      </c>
      <c r="FB387" s="71">
        <f t="shared" si="1975"/>
        <v>0.98826660113883946</v>
      </c>
      <c r="FC387" s="71">
        <f t="shared" si="2074"/>
        <v>0.99656936144761588</v>
      </c>
      <c r="FD387" s="71"/>
      <c r="FE387" s="71">
        <f t="shared" si="1976"/>
        <v>0.99998279439898607</v>
      </c>
      <c r="FF387" s="71">
        <f t="shared" si="1977"/>
        <v>1.0076307742252777</v>
      </c>
      <c r="FG387" s="71">
        <f t="shared" si="2075"/>
        <v>0.99824098540841755</v>
      </c>
      <c r="FH387" s="71"/>
      <c r="FI387" s="71">
        <f t="shared" si="1978"/>
        <v>1.0074555394684508</v>
      </c>
      <c r="FJ387" s="71">
        <f t="shared" si="1979"/>
        <v>1.1596000084318407</v>
      </c>
      <c r="FK387" s="71">
        <f t="shared" si="2076"/>
        <v>1.0996559347176231</v>
      </c>
      <c r="FM387" s="71">
        <f t="shared" si="1980"/>
        <v>0.98307480077643905</v>
      </c>
      <c r="FN387" s="71">
        <f t="shared" si="1981"/>
        <v>0.98398735460771192</v>
      </c>
      <c r="FO387" s="71">
        <f t="shared" si="2077"/>
        <v>0.98224110232335227</v>
      </c>
    </row>
    <row r="388" spans="1:188" x14ac:dyDescent="0.2">
      <c r="A388" s="75" t="s">
        <v>559</v>
      </c>
      <c r="B388" s="50">
        <f t="shared" si="1958"/>
        <v>1998</v>
      </c>
      <c r="D388" s="79">
        <f>Conversion_Factors!$M60*D225+D307</f>
        <v>3369.5737525310997</v>
      </c>
      <c r="E388" s="79">
        <f>Conversion_Factors!$M60*E225+E307</f>
        <v>4823.3775754730141</v>
      </c>
      <c r="F388" s="79">
        <f>Conversion_Factors!$M60*F225+F307</f>
        <v>7486.1682617381502</v>
      </c>
      <c r="G388" s="79">
        <f>Conversion_Factors!$M60*G225+G307</f>
        <v>3382.6571502767547</v>
      </c>
      <c r="H388" s="79">
        <f t="shared" si="2071"/>
        <v>19061.776740019021</v>
      </c>
      <c r="I388" s="71"/>
      <c r="J388" s="81">
        <f t="shared" si="2115"/>
        <v>19927.447043311142</v>
      </c>
      <c r="K388" s="81">
        <f t="shared" si="2115"/>
        <v>24321.984969976285</v>
      </c>
      <c r="L388" s="81">
        <f t="shared" si="2115"/>
        <v>35881.611532288051</v>
      </c>
      <c r="M388" s="81">
        <f t="shared" si="2115"/>
        <v>21844.427204019146</v>
      </c>
      <c r="N388" s="81">
        <f t="shared" si="2081"/>
        <v>101975.47074959462</v>
      </c>
      <c r="P388" s="85">
        <f t="shared" si="2116"/>
        <v>35.929642010942651</v>
      </c>
      <c r="Q388" s="85">
        <f t="shared" si="2116"/>
        <v>42.637856971091821</v>
      </c>
      <c r="R388" s="85">
        <f t="shared" si="2116"/>
        <v>59.462308116786389</v>
      </c>
      <c r="S388" s="85">
        <f t="shared" si="2116"/>
        <v>33.512032229383422</v>
      </c>
      <c r="T388" s="85">
        <f t="shared" si="2116"/>
        <v>171.54183932820428</v>
      </c>
      <c r="V388" s="84">
        <f t="shared" si="2110"/>
        <v>169.09209419588612</v>
      </c>
      <c r="W388" s="84">
        <f t="shared" si="2111"/>
        <v>198.3134839293389</v>
      </c>
      <c r="X388" s="84">
        <f t="shared" si="2112"/>
        <v>208.63522963570702</v>
      </c>
      <c r="Y388" s="84">
        <f t="shared" si="2113"/>
        <v>154.85217894174772</v>
      </c>
      <c r="Z388" s="84">
        <f t="shared" si="2114"/>
        <v>186.92511640202255</v>
      </c>
      <c r="AC388" s="84">
        <f t="shared" si="2082"/>
        <v>93.782558465371565</v>
      </c>
      <c r="AD388" s="84">
        <f t="shared" si="2083"/>
        <v>113.1242965316768</v>
      </c>
      <c r="AE388" s="84">
        <f t="shared" si="2084"/>
        <v>125.89770728433568</v>
      </c>
      <c r="AF388" s="84">
        <f t="shared" si="2085"/>
        <v>100.938586091202</v>
      </c>
      <c r="AG388" s="84">
        <f t="shared" si="2086"/>
        <v>111.12027721440523</v>
      </c>
      <c r="AI388" s="74">
        <f t="shared" si="2087"/>
        <v>100.84337185287514</v>
      </c>
      <c r="AJ388" s="74">
        <f t="shared" si="2088"/>
        <v>119.21342611792267</v>
      </c>
      <c r="AK388" s="74">
        <f t="shared" si="2089"/>
        <v>125.02474240550839</v>
      </c>
      <c r="AL388" s="74">
        <f t="shared" si="2090"/>
        <v>99.251928620286435</v>
      </c>
      <c r="AM388" s="74">
        <f t="shared" si="2091"/>
        <v>113.48056499700266</v>
      </c>
      <c r="AO388" s="118">
        <f t="shared" si="2117"/>
        <v>0.9299823750657118</v>
      </c>
      <c r="AP388" s="118">
        <f t="shared" si="2117"/>
        <v>0.94892245123277763</v>
      </c>
      <c r="AQ388" s="118">
        <f t="shared" si="2117"/>
        <v>1.0069823369521202</v>
      </c>
      <c r="AR388" s="118">
        <f t="shared" si="2117"/>
        <v>1.0169936997130635</v>
      </c>
      <c r="AS388" s="118">
        <f t="shared" si="2092"/>
        <v>0.97920095143463759</v>
      </c>
      <c r="AU388" s="51">
        <f t="shared" si="2034"/>
        <v>1803.0228324206143</v>
      </c>
      <c r="AV388" s="51">
        <f t="shared" si="2035"/>
        <v>1753.0582731518477</v>
      </c>
      <c r="AW388" s="51">
        <f t="shared" si="2036"/>
        <v>1657.1805327996281</v>
      </c>
      <c r="AX388" s="51">
        <f t="shared" si="2037"/>
        <v>1534.1227268810032</v>
      </c>
      <c r="AY388" s="51">
        <f t="shared" si="2038"/>
        <v>1682.1872756972411</v>
      </c>
      <c r="BB388" s="71">
        <f t="shared" si="2093"/>
        <v>0.95069506617881439</v>
      </c>
      <c r="BC388" s="71">
        <f t="shared" si="2094"/>
        <v>0.92358275048029081</v>
      </c>
      <c r="BD388" s="71">
        <f t="shared" si="2095"/>
        <v>0.99808434719639705</v>
      </c>
      <c r="BE388" s="71">
        <f t="shared" si="2096"/>
        <v>0.88953438362418014</v>
      </c>
      <c r="BF388" s="71"/>
      <c r="BG388" s="71"/>
      <c r="BH388" s="71"/>
      <c r="BI388" s="71"/>
      <c r="BJ388" s="71"/>
      <c r="BK388" s="71"/>
      <c r="BL388" s="71"/>
      <c r="BM388" s="71"/>
      <c r="BN388" s="71"/>
      <c r="BO388" s="71"/>
      <c r="BP388" s="71"/>
      <c r="BQ388" s="147">
        <v>0.95327205671006088</v>
      </c>
      <c r="BR388" s="147">
        <v>0.93261031585374132</v>
      </c>
      <c r="BS388" s="147">
        <v>0.99383970554038226</v>
      </c>
      <c r="BT388" s="147">
        <v>0.89257664300506157</v>
      </c>
      <c r="BU388" s="72"/>
      <c r="BV388" s="147">
        <v>0.99708479173829911</v>
      </c>
      <c r="BW388" s="147">
        <v>0.99006328305009339</v>
      </c>
      <c r="BX388" s="147">
        <v>1.0040858503609147</v>
      </c>
      <c r="BY388" s="147">
        <v>0.99664549098434507</v>
      </c>
      <c r="CA388" s="147">
        <v>1.0897422304261708</v>
      </c>
      <c r="CB388" s="147">
        <v>1.1182475015249287</v>
      </c>
      <c r="CC388" s="147">
        <v>1.1192844728176337</v>
      </c>
      <c r="CD388" s="147">
        <v>1.1016553972163399</v>
      </c>
      <c r="CF388" s="147">
        <v>0.93051975788650221</v>
      </c>
      <c r="CG388" s="147">
        <v>0.93478956051123818</v>
      </c>
      <c r="CH388" s="147">
        <v>0.99943674691847562</v>
      </c>
      <c r="CI388" s="147">
        <v>0.96871650511856999</v>
      </c>
      <c r="CK388" s="73">
        <f t="shared" si="2097"/>
        <v>1.1742351772347317</v>
      </c>
      <c r="CL388" s="73">
        <f t="shared" si="2012"/>
        <v>1.0133445573089295</v>
      </c>
      <c r="CM388" s="73">
        <f t="shared" si="2098"/>
        <v>0.99635902957935307</v>
      </c>
      <c r="CN388" s="73">
        <f t="shared" si="2099"/>
        <v>0.99770235245752892</v>
      </c>
      <c r="CO388" s="73">
        <f t="shared" si="2100"/>
        <v>1.1100926957582258</v>
      </c>
      <c r="CP388" s="73">
        <f t="shared" si="2101"/>
        <v>0.9649047515523157</v>
      </c>
      <c r="CQ388" s="73">
        <f t="shared" si="2102"/>
        <v>0.95169237976403542</v>
      </c>
      <c r="CR388" s="73">
        <f t="shared" si="2103"/>
        <v>1.189904825851501</v>
      </c>
      <c r="CS388" s="73">
        <f t="shared" si="2104"/>
        <v>1.1899048258515015</v>
      </c>
      <c r="CT388" s="73"/>
      <c r="CU388" s="73">
        <f t="shared" si="2105"/>
        <v>1.0647816236168455</v>
      </c>
      <c r="CV388" s="118">
        <f t="shared" si="2052"/>
        <v>0.95918262293363576</v>
      </c>
      <c r="CX388" s="53"/>
      <c r="CZ388" s="71">
        <f t="shared" si="2106"/>
        <v>0.17677123168990266</v>
      </c>
      <c r="DA388" s="71">
        <f t="shared" si="2107"/>
        <v>0.25303924399379996</v>
      </c>
      <c r="DB388" s="71">
        <f t="shared" si="2108"/>
        <v>0.39273192440772864</v>
      </c>
      <c r="DC388" s="71">
        <f t="shared" si="2109"/>
        <v>0.1774575999085686</v>
      </c>
      <c r="DE388" s="71">
        <f t="shared" si="1991"/>
        <v>0.18136983193991346</v>
      </c>
      <c r="DF388" s="71">
        <f t="shared" si="1992"/>
        <v>0.26017026244884384</v>
      </c>
      <c r="DG388" s="71">
        <f t="shared" si="1993"/>
        <v>0.38436881268833312</v>
      </c>
      <c r="DH388" s="71">
        <f t="shared" si="1994"/>
        <v>0.17390148850212445</v>
      </c>
      <c r="DI388" s="71">
        <f t="shared" si="1995"/>
        <v>0.99981039557921481</v>
      </c>
      <c r="DJ388" s="71"/>
      <c r="DK388" s="71">
        <f t="shared" si="1996"/>
        <v>0.18140422698329861</v>
      </c>
      <c r="DL388" s="71">
        <f t="shared" si="1997"/>
        <v>0.26021960123561305</v>
      </c>
      <c r="DM388" s="71">
        <f t="shared" si="1998"/>
        <v>0.38444170453504717</v>
      </c>
      <c r="DN388" s="71">
        <f t="shared" si="1999"/>
        <v>0.17393446724604122</v>
      </c>
      <c r="DQ388" s="71">
        <f t="shared" si="2013"/>
        <v>9.7728715524122624E-3</v>
      </c>
      <c r="DR388" s="71">
        <f t="shared" si="2014"/>
        <v>-7.2965970201527798E-3</v>
      </c>
      <c r="DS388" s="71">
        <f t="shared" si="2015"/>
        <v>-3.3542118075272412E-4</v>
      </c>
      <c r="DT388" s="71">
        <f t="shared" si="2016"/>
        <v>-1.8074010738706164E-2</v>
      </c>
      <c r="DV388" s="71">
        <f t="shared" si="2000"/>
        <v>0.19541412161993241</v>
      </c>
      <c r="DW388" s="71">
        <f t="shared" si="2001"/>
        <v>0.23850819016761413</v>
      </c>
      <c r="DX388" s="71">
        <f t="shared" si="2002"/>
        <v>0.35186512274502729</v>
      </c>
      <c r="DY388" s="71">
        <f t="shared" si="2003"/>
        <v>0.21421256546742623</v>
      </c>
      <c r="DZ388" s="71"/>
      <c r="EB388" s="71">
        <f t="shared" si="1959"/>
        <v>-3.1963307652304795E-3</v>
      </c>
      <c r="EC388" s="71">
        <f t="shared" si="1960"/>
        <v>-9.1113329413864217E-3</v>
      </c>
      <c r="ED388" s="71">
        <f t="shared" si="1961"/>
        <v>4.5920837625856997E-3</v>
      </c>
      <c r="EE388" s="71">
        <f t="shared" si="1962"/>
        <v>5.6015845649284423E-3</v>
      </c>
      <c r="EG388" s="71">
        <f t="shared" si="1983"/>
        <v>-1.6594086783652145E-3</v>
      </c>
      <c r="EH388" s="71">
        <f t="shared" si="1963"/>
        <v>-1.7732432870930378E-3</v>
      </c>
      <c r="EI388" s="71">
        <f t="shared" si="1964"/>
        <v>7.8786633040259875E-4</v>
      </c>
      <c r="EJ388" s="71">
        <f t="shared" si="1965"/>
        <v>-4.6086308891362602E-4</v>
      </c>
      <c r="EL388" s="71">
        <f t="shared" si="1984"/>
        <v>1.0447369332980157E-2</v>
      </c>
      <c r="EM388" s="71">
        <f t="shared" si="1966"/>
        <v>1.0297700928607876E-2</v>
      </c>
      <c r="EN388" s="71">
        <f t="shared" si="1967"/>
        <v>7.7176974615167024E-3</v>
      </c>
      <c r="EO388" s="71">
        <f t="shared" si="1968"/>
        <v>1.0948444833100882E-2</v>
      </c>
      <c r="EQ388" s="71">
        <f t="shared" si="1985"/>
        <v>-7.9020666059647429E-2</v>
      </c>
      <c r="ER388" s="71">
        <f t="shared" si="1969"/>
        <v>-5.9955350524428838E-2</v>
      </c>
      <c r="ES388" s="71">
        <f t="shared" si="1970"/>
        <v>1.7932194337719223E-2</v>
      </c>
      <c r="ET388" s="71">
        <f t="shared" si="1971"/>
        <v>3.0097257047884626E-2</v>
      </c>
      <c r="EW388" s="71">
        <f t="shared" si="1972"/>
        <v>0.99660724775793985</v>
      </c>
      <c r="EX388" s="71">
        <f t="shared" si="1973"/>
        <v>0.7796472064716029</v>
      </c>
      <c r="EY388" s="71">
        <f t="shared" si="2073"/>
        <v>0.95169237976403542</v>
      </c>
      <c r="EZ388" s="71"/>
      <c r="FA388" s="71">
        <f t="shared" si="1974"/>
        <v>0.99978894407514463</v>
      </c>
      <c r="FB388" s="71">
        <f t="shared" si="1975"/>
        <v>0.98805802161733247</v>
      </c>
      <c r="FC388" s="71">
        <f t="shared" si="2074"/>
        <v>0.99635902957935307</v>
      </c>
      <c r="FD388" s="71"/>
      <c r="FE388" s="71">
        <f t="shared" si="1976"/>
        <v>0.99946041791635287</v>
      </c>
      <c r="FF388" s="71">
        <f t="shared" si="1977"/>
        <v>1.0070870747125742</v>
      </c>
      <c r="FG388" s="71">
        <f t="shared" si="2075"/>
        <v>0.99770235245752892</v>
      </c>
      <c r="FH388" s="71"/>
      <c r="FI388" s="71">
        <f t="shared" si="1978"/>
        <v>1.0094909332192918</v>
      </c>
      <c r="FJ388" s="71">
        <f t="shared" si="1979"/>
        <v>1.1706056946729575</v>
      </c>
      <c r="FK388" s="71">
        <f t="shared" si="2076"/>
        <v>1.1100926957582258</v>
      </c>
      <c r="FM388" s="71">
        <f t="shared" si="1980"/>
        <v>0.98235020838567044</v>
      </c>
      <c r="FN388" s="71">
        <f t="shared" si="1981"/>
        <v>0.96662018284775042</v>
      </c>
      <c r="FO388" s="71">
        <f t="shared" si="2077"/>
        <v>0.9649047515523157</v>
      </c>
    </row>
    <row r="389" spans="1:188" x14ac:dyDescent="0.2">
      <c r="A389" s="75" t="s">
        <v>559</v>
      </c>
      <c r="B389" s="50">
        <f t="shared" si="1958"/>
        <v>1999</v>
      </c>
      <c r="D389" s="79">
        <f>Conversion_Factors!$M61*D226+D308</f>
        <v>3580.4237365847857</v>
      </c>
      <c r="E389" s="79">
        <f>Conversion_Factors!$M61*E226+E308</f>
        <v>5060.568618652871</v>
      </c>
      <c r="F389" s="79">
        <f>Conversion_Factors!$M61*F226+F308</f>
        <v>7482.1748365108815</v>
      </c>
      <c r="G389" s="79">
        <f>Conversion_Factors!$M61*G226+G308</f>
        <v>3461.0230111812834</v>
      </c>
      <c r="H389" s="79">
        <f t="shared" si="2071"/>
        <v>19584.190202929822</v>
      </c>
      <c r="I389" s="71"/>
      <c r="J389" s="81">
        <f t="shared" si="2115"/>
        <v>20115.953229976589</v>
      </c>
      <c r="K389" s="81">
        <f t="shared" si="2115"/>
        <v>24403.072339574624</v>
      </c>
      <c r="L389" s="81">
        <f t="shared" si="2115"/>
        <v>36490.63702641963</v>
      </c>
      <c r="M389" s="81">
        <f t="shared" si="2115"/>
        <v>22244.847084454115</v>
      </c>
      <c r="N389" s="81">
        <f t="shared" si="2081"/>
        <v>103254.50968042496</v>
      </c>
      <c r="P389" s="85">
        <f t="shared" si="2116"/>
        <v>36.685997888937528</v>
      </c>
      <c r="Q389" s="85">
        <f t="shared" si="2116"/>
        <v>43.265481638178109</v>
      </c>
      <c r="R389" s="85">
        <f t="shared" si="2116"/>
        <v>61.001955535822056</v>
      </c>
      <c r="S389" s="85">
        <f t="shared" si="2116"/>
        <v>34.534555706901976</v>
      </c>
      <c r="T389" s="85">
        <f t="shared" si="2116"/>
        <v>175.48799076983968</v>
      </c>
      <c r="V389" s="84">
        <f t="shared" si="2110"/>
        <v>177.9892653184973</v>
      </c>
      <c r="W389" s="84">
        <f t="shared" si="2111"/>
        <v>207.37424158047975</v>
      </c>
      <c r="X389" s="84">
        <f t="shared" si="2112"/>
        <v>205.04368918234294</v>
      </c>
      <c r="Y389" s="84">
        <f t="shared" si="2113"/>
        <v>155.58762881314797</v>
      </c>
      <c r="Z389" s="84">
        <f t="shared" si="2114"/>
        <v>189.66910272048489</v>
      </c>
      <c r="AC389" s="84">
        <f t="shared" si="2082"/>
        <v>97.596465753067164</v>
      </c>
      <c r="AD389" s="84">
        <f t="shared" si="2083"/>
        <v>116.96549829199982</v>
      </c>
      <c r="AE389" s="84">
        <f t="shared" si="2084"/>
        <v>122.65467181813769</v>
      </c>
      <c r="AF389" s="84">
        <f t="shared" si="2085"/>
        <v>100.21912662074797</v>
      </c>
      <c r="AG389" s="84">
        <f t="shared" si="2086"/>
        <v>111.59846390067432</v>
      </c>
      <c r="AI389" s="74">
        <f t="shared" si="2087"/>
        <v>99.501970138930332</v>
      </c>
      <c r="AJ389" s="74">
        <f t="shared" si="2088"/>
        <v>119.81262056487023</v>
      </c>
      <c r="AK389" s="74">
        <f t="shared" si="2089"/>
        <v>125.14991738055637</v>
      </c>
      <c r="AL389" s="74">
        <f t="shared" si="2090"/>
        <v>101.06638654933803</v>
      </c>
      <c r="AM389" s="74">
        <f t="shared" si="2091"/>
        <v>113.73286665213472</v>
      </c>
      <c r="AO389" s="118">
        <f t="shared" si="2117"/>
        <v>0.98084958133791122</v>
      </c>
      <c r="AP389" s="118">
        <f t="shared" si="2117"/>
        <v>0.97623687505166545</v>
      </c>
      <c r="AQ389" s="118">
        <f t="shared" si="2117"/>
        <v>0.98006194798490254</v>
      </c>
      <c r="AR389" s="118">
        <f t="shared" si="2117"/>
        <v>0.99161679805207581</v>
      </c>
      <c r="AS389" s="118">
        <f t="shared" si="2092"/>
        <v>0.98123319305765222</v>
      </c>
      <c r="AU389" s="51">
        <f t="shared" si="2034"/>
        <v>1823.7265452709657</v>
      </c>
      <c r="AV389" s="51">
        <f t="shared" si="2035"/>
        <v>1772.9522347075206</v>
      </c>
      <c r="AW389" s="51">
        <f t="shared" si="2036"/>
        <v>1671.7152811461185</v>
      </c>
      <c r="AX389" s="51">
        <f t="shared" si="2037"/>
        <v>1552.4744034332591</v>
      </c>
      <c r="AY389" s="51">
        <f t="shared" si="2038"/>
        <v>1699.5673245941409</v>
      </c>
      <c r="BB389" s="71">
        <f t="shared" si="2093"/>
        <v>0.93804907896339607</v>
      </c>
      <c r="BC389" s="71">
        <f t="shared" si="2094"/>
        <v>0.92822489250577822</v>
      </c>
      <c r="BD389" s="71">
        <f t="shared" si="2095"/>
        <v>0.99908363086499186</v>
      </c>
      <c r="BE389" s="71">
        <f t="shared" si="2096"/>
        <v>0.90579626123167511</v>
      </c>
      <c r="BF389" s="71"/>
      <c r="BG389" s="71"/>
      <c r="BH389" s="71"/>
      <c r="BI389" s="71"/>
      <c r="BJ389" s="71"/>
      <c r="BK389" s="71"/>
      <c r="BL389" s="71"/>
      <c r="BM389" s="71"/>
      <c r="BN389" s="71"/>
      <c r="BO389" s="71"/>
      <c r="BP389" s="71"/>
      <c r="BQ389" s="147">
        <v>0.94228469932398473</v>
      </c>
      <c r="BR389" s="147">
        <v>0.93919730478033092</v>
      </c>
      <c r="BS389" s="147">
        <v>0.99426172008702651</v>
      </c>
      <c r="BT389" s="147">
        <v>0.90928670812706225</v>
      </c>
      <c r="BU389" s="72"/>
      <c r="BV389" s="147">
        <v>0.99545308717342229</v>
      </c>
      <c r="BW389" s="147">
        <v>0.98827762110827411</v>
      </c>
      <c r="BX389" s="147">
        <v>1.0048078499072746</v>
      </c>
      <c r="BY389" s="147">
        <v>0.99616595026409127</v>
      </c>
      <c r="CA389" s="147">
        <v>1.1022554997059364</v>
      </c>
      <c r="CB389" s="147">
        <v>1.1309375376439603</v>
      </c>
      <c r="CC389" s="147">
        <v>1.1291014588481507</v>
      </c>
      <c r="CD389" s="147">
        <v>1.1148337584826933</v>
      </c>
      <c r="CF389" s="147">
        <v>0.98125895087454473</v>
      </c>
      <c r="CG389" s="147">
        <v>0.96148631772760051</v>
      </c>
      <c r="CH389" s="147">
        <v>0.97257933846526734</v>
      </c>
      <c r="CI389" s="147">
        <v>0.94459095911564062</v>
      </c>
      <c r="CK389" s="73">
        <f t="shared" si="2097"/>
        <v>1.1889631553905928</v>
      </c>
      <c r="CL389" s="73">
        <f t="shared" si="2012"/>
        <v>1.0282200521309506</v>
      </c>
      <c r="CM389" s="73">
        <f t="shared" si="2098"/>
        <v>0.99617595847049445</v>
      </c>
      <c r="CN389" s="73">
        <f t="shared" si="2099"/>
        <v>0.99714092912481367</v>
      </c>
      <c r="CO389" s="73">
        <f t="shared" si="2100"/>
        <v>1.1217284019564246</v>
      </c>
      <c r="CP389" s="73">
        <f t="shared" si="2101"/>
        <v>0.96657303104448755</v>
      </c>
      <c r="CQ389" s="73">
        <f t="shared" si="2102"/>
        <v>0.9547091396647639</v>
      </c>
      <c r="CR389" s="73">
        <f t="shared" si="2103"/>
        <v>1.2225157576174943</v>
      </c>
      <c r="CS389" s="73">
        <f t="shared" si="2104"/>
        <v>1.2225157576174948</v>
      </c>
      <c r="CT389" s="73"/>
      <c r="CU389" s="73">
        <f t="shared" si="2105"/>
        <v>1.0769982284782555</v>
      </c>
      <c r="CV389" s="118">
        <f t="shared" si="2052"/>
        <v>0.96012388257250647</v>
      </c>
      <c r="CX389" s="53"/>
      <c r="CZ389" s="71">
        <f t="shared" si="2106"/>
        <v>0.18282214886011214</v>
      </c>
      <c r="DA389" s="71">
        <f t="shared" si="2107"/>
        <v>0.25840070823535011</v>
      </c>
      <c r="DB389" s="71">
        <f t="shared" si="2108"/>
        <v>0.3820517855975244</v>
      </c>
      <c r="DC389" s="71">
        <f t="shared" si="2109"/>
        <v>0.17672535730701336</v>
      </c>
      <c r="DE389" s="71">
        <f t="shared" si="1991"/>
        <v>0.17977971908589077</v>
      </c>
      <c r="DF389" s="71">
        <f t="shared" si="1992"/>
        <v>0.25571060839990689</v>
      </c>
      <c r="DG389" s="71">
        <f t="shared" si="1993"/>
        <v>0.3873673167252672</v>
      </c>
      <c r="DH389" s="71">
        <f t="shared" si="1994"/>
        <v>0.17709122629947432</v>
      </c>
      <c r="DI389" s="71">
        <f t="shared" si="1995"/>
        <v>0.99994887051053927</v>
      </c>
      <c r="DJ389" s="71"/>
      <c r="DK389" s="71">
        <f t="shared" si="1996"/>
        <v>0.17978891160115165</v>
      </c>
      <c r="DL389" s="71">
        <f t="shared" si="1997"/>
        <v>0.25572368342128327</v>
      </c>
      <c r="DM389" s="71">
        <f t="shared" si="1998"/>
        <v>0.3873871236311221</v>
      </c>
      <c r="DN389" s="71">
        <f t="shared" si="1999"/>
        <v>0.17710028134644293</v>
      </c>
      <c r="DQ389" s="71">
        <f t="shared" si="2013"/>
        <v>-1.1592879405498737E-2</v>
      </c>
      <c r="DR389" s="71">
        <f t="shared" si="2014"/>
        <v>7.0381336678775452E-3</v>
      </c>
      <c r="DS389" s="71">
        <f t="shared" si="2015"/>
        <v>4.2454026494093361E-4</v>
      </c>
      <c r="DT389" s="71">
        <f t="shared" si="2016"/>
        <v>1.8548070444602435E-2</v>
      </c>
      <c r="DV389" s="71">
        <f t="shared" si="2000"/>
        <v>0.1948191250167757</v>
      </c>
      <c r="DW389" s="71">
        <f t="shared" si="2001"/>
        <v>0.23633904625669799</v>
      </c>
      <c r="DX389" s="71">
        <f t="shared" si="2002"/>
        <v>0.35340477756718786</v>
      </c>
      <c r="DY389" s="71">
        <f t="shared" si="2003"/>
        <v>0.21543705115933839</v>
      </c>
      <c r="DZ389" s="71"/>
      <c r="EB389" s="71">
        <f t="shared" si="1959"/>
        <v>-3.0494432207539808E-3</v>
      </c>
      <c r="EC389" s="71">
        <f t="shared" si="1960"/>
        <v>-9.1362393328428895E-3</v>
      </c>
      <c r="ED389" s="71">
        <f t="shared" si="1961"/>
        <v>4.366150511691585E-3</v>
      </c>
      <c r="EE389" s="71">
        <f t="shared" si="1962"/>
        <v>5.6999422773927775E-3</v>
      </c>
      <c r="EG389" s="71">
        <f t="shared" si="1983"/>
        <v>-1.6378157192312797E-3</v>
      </c>
      <c r="EH389" s="71">
        <f t="shared" si="1963"/>
        <v>-1.8052120572250772E-3</v>
      </c>
      <c r="EI389" s="71">
        <f t="shared" si="1964"/>
        <v>7.1880316748497387E-4</v>
      </c>
      <c r="EJ389" s="71">
        <f t="shared" si="1965"/>
        <v>-4.8127055032297014E-4</v>
      </c>
      <c r="EL389" s="71">
        <f t="shared" si="1984"/>
        <v>1.1417352343966266E-2</v>
      </c>
      <c r="EM389" s="71">
        <f t="shared" si="1966"/>
        <v>1.1284239005587601E-2</v>
      </c>
      <c r="EN389" s="71">
        <f t="shared" si="1967"/>
        <v>8.7325296575906947E-3</v>
      </c>
      <c r="EO389" s="71">
        <f t="shared" si="1968"/>
        <v>1.1891343137470221E-2</v>
      </c>
      <c r="EQ389" s="71">
        <f t="shared" si="1985"/>
        <v>5.3093081485179543E-2</v>
      </c>
      <c r="ER389" s="71">
        <f t="shared" si="1969"/>
        <v>2.8158899810157272E-2</v>
      </c>
      <c r="ES389" s="71">
        <f t="shared" si="1970"/>
        <v>-2.7240213079605707E-2</v>
      </c>
      <c r="ET389" s="71">
        <f t="shared" si="1971"/>
        <v>-2.5220018416791643E-2</v>
      </c>
      <c r="EW389" s="71">
        <f t="shared" si="1972"/>
        <v>1.003169889729995</v>
      </c>
      <c r="EX389" s="71">
        <f t="shared" si="1973"/>
        <v>0.78211860214441653</v>
      </c>
      <c r="EY389" s="71">
        <f t="shared" si="2073"/>
        <v>0.9547091396647639</v>
      </c>
      <c r="EZ389" s="71"/>
      <c r="FA389" s="71">
        <f t="shared" si="1974"/>
        <v>0.99981625989886802</v>
      </c>
      <c r="FB389" s="71">
        <f t="shared" si="1975"/>
        <v>0.98787647573651627</v>
      </c>
      <c r="FC389" s="71">
        <f t="shared" si="2074"/>
        <v>0.99617595847049445</v>
      </c>
      <c r="FD389" s="71"/>
      <c r="FE389" s="71">
        <f t="shared" si="1976"/>
        <v>0.99943728374366125</v>
      </c>
      <c r="FF389" s="71">
        <f t="shared" si="1977"/>
        <v>1.0065203704440848</v>
      </c>
      <c r="FG389" s="71">
        <f t="shared" si="2075"/>
        <v>0.99714092912481367</v>
      </c>
      <c r="FH389" s="71"/>
      <c r="FI389" s="71">
        <f t="shared" si="1978"/>
        <v>1.0104817428694559</v>
      </c>
      <c r="FJ389" s="71">
        <f t="shared" si="1979"/>
        <v>1.1828756825660403</v>
      </c>
      <c r="FK389" s="71">
        <f t="shared" si="2076"/>
        <v>1.1217284019564246</v>
      </c>
      <c r="FM389" s="71">
        <f t="shared" si="1980"/>
        <v>1.0017289576919255</v>
      </c>
      <c r="FN389" s="71">
        <f t="shared" si="1981"/>
        <v>0.96829142824805547</v>
      </c>
      <c r="FO389" s="71">
        <f t="shared" si="2077"/>
        <v>0.96657303104448755</v>
      </c>
    </row>
    <row r="390" spans="1:188" x14ac:dyDescent="0.2">
      <c r="A390" s="75" t="s">
        <v>559</v>
      </c>
      <c r="B390" s="50">
        <f t="shared" si="1958"/>
        <v>2000</v>
      </c>
      <c r="D390" s="79">
        <f>Conversion_Factors!$M62*D227+D309</f>
        <v>3769.2594735933599</v>
      </c>
      <c r="E390" s="79">
        <f>Conversion_Factors!$M62*E227+E309</f>
        <v>5206.0097118939702</v>
      </c>
      <c r="F390" s="79">
        <f>Conversion_Factors!$M62*F227+F309</f>
        <v>8001.3333101274984</v>
      </c>
      <c r="G390" s="79">
        <f>Conversion_Factors!$M62*G227+G309</f>
        <v>3502.8082687048113</v>
      </c>
      <c r="H390" s="79">
        <f t="shared" si="2071"/>
        <v>20479.41076431964</v>
      </c>
      <c r="I390" s="71"/>
      <c r="J390" s="81">
        <f t="shared" si="2115"/>
        <v>20227.432029409156</v>
      </c>
      <c r="K390" s="81">
        <f t="shared" si="2115"/>
        <v>24485.666828935307</v>
      </c>
      <c r="L390" s="81">
        <f t="shared" si="2115"/>
        <v>37143.162061519673</v>
      </c>
      <c r="M390" s="81">
        <f t="shared" si="2115"/>
        <v>22599.143414922353</v>
      </c>
      <c r="N390" s="81">
        <f t="shared" si="2081"/>
        <v>104455.40433478649</v>
      </c>
      <c r="P390" s="85">
        <f t="shared" ref="P390:T399" si="2128">P66</f>
        <v>37.150451147479217</v>
      </c>
      <c r="Q390" s="85">
        <f t="shared" si="2128"/>
        <v>43.668983792992734</v>
      </c>
      <c r="R390" s="85">
        <f t="shared" si="2128"/>
        <v>62.745493450841778</v>
      </c>
      <c r="S390" s="85">
        <f t="shared" si="2128"/>
        <v>35.475019883892436</v>
      </c>
      <c r="T390" s="85">
        <f t="shared" si="2128"/>
        <v>179.03994827520617</v>
      </c>
      <c r="V390" s="84">
        <f t="shared" si="2110"/>
        <v>186.34394460518479</v>
      </c>
      <c r="W390" s="84">
        <f t="shared" si="2111"/>
        <v>212.6145776737394</v>
      </c>
      <c r="X390" s="84">
        <f t="shared" si="2112"/>
        <v>215.41874374817652</v>
      </c>
      <c r="Y390" s="84">
        <f t="shared" si="2113"/>
        <v>154.99739102464767</v>
      </c>
      <c r="Z390" s="84">
        <f t="shared" si="2114"/>
        <v>196.05889130141864</v>
      </c>
      <c r="AC390" s="84">
        <f t="shared" si="2082"/>
        <v>101.45931898996916</v>
      </c>
      <c r="AD390" s="84">
        <f t="shared" si="2083"/>
        <v>119.21527042104752</v>
      </c>
      <c r="AE390" s="84">
        <f t="shared" si="2084"/>
        <v>127.520446012528</v>
      </c>
      <c r="AF390" s="84">
        <f t="shared" si="2085"/>
        <v>98.740135457831684</v>
      </c>
      <c r="AG390" s="84">
        <f t="shared" si="2086"/>
        <v>114.38458825312156</v>
      </c>
      <c r="AI390" s="74">
        <f t="shared" si="2087"/>
        <v>102.00916715046411</v>
      </c>
      <c r="AJ390" s="74">
        <f t="shared" si="2088"/>
        <v>119.98984848729755</v>
      </c>
      <c r="AK390" s="74">
        <f t="shared" si="2089"/>
        <v>126.11340748841181</v>
      </c>
      <c r="AL390" s="74">
        <f t="shared" si="2090"/>
        <v>99.683838267097499</v>
      </c>
      <c r="AM390" s="74">
        <f t="shared" si="2091"/>
        <v>114.3814866753134</v>
      </c>
      <c r="AO390" s="118">
        <f t="shared" si="2117"/>
        <v>0.99460981619736277</v>
      </c>
      <c r="AP390" s="118">
        <f t="shared" si="2117"/>
        <v>0.99354463668372728</v>
      </c>
      <c r="AQ390" s="118">
        <f t="shared" si="2117"/>
        <v>1.0111569305130819</v>
      </c>
      <c r="AR390" s="118">
        <f t="shared" si="2117"/>
        <v>0.99053304100573236</v>
      </c>
      <c r="AS390" s="118">
        <f t="shared" si="2092"/>
        <v>1.0000271160823164</v>
      </c>
      <c r="AU390" s="51">
        <f t="shared" si="2034"/>
        <v>1836.637052764052</v>
      </c>
      <c r="AV390" s="51">
        <f t="shared" si="2035"/>
        <v>1783.4508693628077</v>
      </c>
      <c r="AW390" s="51">
        <f t="shared" si="2036"/>
        <v>1689.2878788003386</v>
      </c>
      <c r="AX390" s="51">
        <f t="shared" si="2037"/>
        <v>1569.7506419853091</v>
      </c>
      <c r="AY390" s="51">
        <f t="shared" si="2038"/>
        <v>1714.0324085230791</v>
      </c>
      <c r="BB390" s="71">
        <f t="shared" si="2093"/>
        <v>0.96168553404227763</v>
      </c>
      <c r="BC390" s="71">
        <f t="shared" si="2094"/>
        <v>0.92959793124300416</v>
      </c>
      <c r="BD390" s="71">
        <f t="shared" si="2095"/>
        <v>1.0067752635516649</v>
      </c>
      <c r="BE390" s="71">
        <f t="shared" si="2096"/>
        <v>0.89340532584966847</v>
      </c>
      <c r="BF390" s="71"/>
      <c r="BG390" s="71"/>
      <c r="BH390" s="71"/>
      <c r="BI390" s="71"/>
      <c r="BJ390" s="71"/>
      <c r="BK390" s="71"/>
      <c r="BL390" s="71"/>
      <c r="BM390" s="71"/>
      <c r="BN390" s="71"/>
      <c r="BO390" s="71"/>
      <c r="BP390" s="71"/>
      <c r="BQ390" s="147">
        <v>0.96637154342966325</v>
      </c>
      <c r="BR390" s="147">
        <v>0.94045364456922109</v>
      </c>
      <c r="BS390" s="147">
        <v>1.0018701830166186</v>
      </c>
      <c r="BT390" s="147">
        <v>0.8972698023044825</v>
      </c>
      <c r="BU390" s="72"/>
      <c r="BV390" s="147">
        <v>0.99521709793134994</v>
      </c>
      <c r="BW390" s="147">
        <v>0.98845971800685239</v>
      </c>
      <c r="BX390" s="147">
        <v>1.004884294737683</v>
      </c>
      <c r="BY390" s="147">
        <v>0.99566347264385802</v>
      </c>
      <c r="CA390" s="147">
        <v>1.110058576282932</v>
      </c>
      <c r="CB390" s="147">
        <v>1.1376344467841168</v>
      </c>
      <c r="CC390" s="147">
        <v>1.1409702536548407</v>
      </c>
      <c r="CD390" s="147">
        <v>1.1272398464122799</v>
      </c>
      <c r="CF390" s="147">
        <v>0.99490693660610074</v>
      </c>
      <c r="CG390" s="147">
        <v>0.97849058402841571</v>
      </c>
      <c r="CH390" s="147">
        <v>1.003406697137774</v>
      </c>
      <c r="CI390" s="147">
        <v>0.94359101936932033</v>
      </c>
      <c r="CK390" s="73">
        <f t="shared" si="2097"/>
        <v>1.2027913116809139</v>
      </c>
      <c r="CL390" s="73">
        <f t="shared" si="2012"/>
        <v>1.0628598993889187</v>
      </c>
      <c r="CM390" s="73">
        <f t="shared" si="2098"/>
        <v>0.9960884085574927</v>
      </c>
      <c r="CN390" s="73">
        <f t="shared" si="2099"/>
        <v>0.99708648313071591</v>
      </c>
      <c r="CO390" s="73">
        <f t="shared" si="2100"/>
        <v>1.131611264587604</v>
      </c>
      <c r="CP390" s="73">
        <f t="shared" si="2101"/>
        <v>0.98501464187392695</v>
      </c>
      <c r="CQ390" s="73">
        <f t="shared" si="2102"/>
        <v>0.96007543695628739</v>
      </c>
      <c r="CR390" s="73">
        <f t="shared" si="2103"/>
        <v>1.2783986525190412</v>
      </c>
      <c r="CS390" s="73">
        <f t="shared" si="2104"/>
        <v>1.2783986525190416</v>
      </c>
      <c r="CT390" s="73"/>
      <c r="CU390" s="73">
        <f t="shared" si="2105"/>
        <v>1.1070587356744455</v>
      </c>
      <c r="CV390" s="118">
        <f t="shared" si="2052"/>
        <v>0.97830303596164159</v>
      </c>
      <c r="CX390" s="53"/>
      <c r="CZ390" s="71">
        <f t="shared" si="2106"/>
        <v>0.18405116812053848</v>
      </c>
      <c r="DA390" s="71">
        <f t="shared" si="2107"/>
        <v>0.25420700682288028</v>
      </c>
      <c r="DB390" s="71">
        <f t="shared" si="2108"/>
        <v>0.39070134400877699</v>
      </c>
      <c r="DC390" s="71">
        <f t="shared" si="2109"/>
        <v>0.17104048104780423</v>
      </c>
      <c r="DE390" s="71">
        <f t="shared" si="1991"/>
        <v>0.18343597228940042</v>
      </c>
      <c r="DF390" s="71">
        <f t="shared" si="1992"/>
        <v>0.25629813923650785</v>
      </c>
      <c r="DG390" s="71">
        <f t="shared" si="1993"/>
        <v>0.38636042826536909</v>
      </c>
      <c r="DH390" s="71">
        <f t="shared" si="1994"/>
        <v>0.17386742976961356</v>
      </c>
      <c r="DI390" s="71">
        <f t="shared" si="1995"/>
        <v>0.9999619695608909</v>
      </c>
      <c r="DJ390" s="71"/>
      <c r="DK390" s="71">
        <f t="shared" si="1996"/>
        <v>0.18344294870529115</v>
      </c>
      <c r="DL390" s="71">
        <f t="shared" si="1997"/>
        <v>0.2563078867379876</v>
      </c>
      <c r="DM390" s="71">
        <f t="shared" si="1998"/>
        <v>0.38637512228093029</v>
      </c>
      <c r="DN390" s="71">
        <f t="shared" si="1999"/>
        <v>0.17387404227579098</v>
      </c>
      <c r="DQ390" s="71">
        <f t="shared" si="2013"/>
        <v>2.5240923296375159E-2</v>
      </c>
      <c r="DR390" s="71">
        <f t="shared" si="2014"/>
        <v>1.3367800829327898E-3</v>
      </c>
      <c r="DS390" s="71">
        <f t="shared" si="2015"/>
        <v>7.6232434982316166E-3</v>
      </c>
      <c r="DT390" s="71">
        <f t="shared" si="2016"/>
        <v>-1.3303855146051773E-2</v>
      </c>
      <c r="DV390" s="71">
        <f t="shared" si="2000"/>
        <v>0.1936465820818509</v>
      </c>
      <c r="DW390" s="71">
        <f t="shared" si="2001"/>
        <v>0.23441263747787641</v>
      </c>
      <c r="DX390" s="71">
        <f t="shared" si="2002"/>
        <v>0.35558870599431486</v>
      </c>
      <c r="DY390" s="71">
        <f t="shared" si="2003"/>
        <v>0.21635207444595783</v>
      </c>
      <c r="DZ390" s="71"/>
      <c r="EB390" s="71">
        <f t="shared" si="1959"/>
        <v>-6.0368082660403723E-3</v>
      </c>
      <c r="EC390" s="71">
        <f t="shared" si="1960"/>
        <v>-8.1844403270590789E-3</v>
      </c>
      <c r="ED390" s="71">
        <f t="shared" si="1961"/>
        <v>6.1606640543828296E-3</v>
      </c>
      <c r="EE390" s="71">
        <f t="shared" si="1962"/>
        <v>4.2382941212814164E-3</v>
      </c>
      <c r="EG390" s="71">
        <f t="shared" si="1983"/>
        <v>-2.3709527067175735E-4</v>
      </c>
      <c r="EH390" s="71">
        <f t="shared" si="1963"/>
        <v>1.8423985371259432E-4</v>
      </c>
      <c r="EI390" s="71">
        <f t="shared" si="1964"/>
        <v>7.60761598726423E-5</v>
      </c>
      <c r="EJ390" s="71">
        <f t="shared" si="1965"/>
        <v>-5.0453881754480194E-4</v>
      </c>
      <c r="EL390" s="71">
        <f t="shared" si="1984"/>
        <v>7.054250587663553E-3</v>
      </c>
      <c r="EM390" s="71">
        <f t="shared" si="1966"/>
        <v>5.9040917719926896E-3</v>
      </c>
      <c r="EN390" s="71">
        <f t="shared" si="1967"/>
        <v>1.0456852875028566E-2</v>
      </c>
      <c r="EO390" s="71">
        <f t="shared" si="1968"/>
        <v>1.1066732616954173E-2</v>
      </c>
      <c r="EQ390" s="71">
        <f t="shared" si="1985"/>
        <v>1.3812810769768508E-2</v>
      </c>
      <c r="ER390" s="71">
        <f t="shared" si="1969"/>
        <v>1.7530829131604753E-2</v>
      </c>
      <c r="ES390" s="71">
        <f t="shared" si="1970"/>
        <v>3.1204532338140651E-2</v>
      </c>
      <c r="ET390" s="71">
        <f t="shared" si="1971"/>
        <v>-1.0591562160774969E-3</v>
      </c>
      <c r="EW390" s="71">
        <f t="shared" si="1972"/>
        <v>1.0056208713927342</v>
      </c>
      <c r="EX390" s="71">
        <f t="shared" si="1973"/>
        <v>0.78651479022093529</v>
      </c>
      <c r="EY390" s="71">
        <f t="shared" si="2073"/>
        <v>0.96007543695628739</v>
      </c>
      <c r="EZ390" s="71"/>
      <c r="FA390" s="71">
        <f t="shared" si="1974"/>
        <v>0.99991211400731239</v>
      </c>
      <c r="FB390" s="71">
        <f t="shared" si="1975"/>
        <v>0.98778965523179341</v>
      </c>
      <c r="FC390" s="71">
        <f t="shared" si="2074"/>
        <v>0.9960884085574927</v>
      </c>
      <c r="FD390" s="71"/>
      <c r="FE390" s="71">
        <f t="shared" si="1976"/>
        <v>0.99994539789461301</v>
      </c>
      <c r="FF390" s="71">
        <f t="shared" si="1977"/>
        <v>1.0064654123127437</v>
      </c>
      <c r="FG390" s="71">
        <f t="shared" si="2075"/>
        <v>0.99708648313071591</v>
      </c>
      <c r="FH390" s="71"/>
      <c r="FI390" s="71">
        <f t="shared" si="1978"/>
        <v>1.0088103881598633</v>
      </c>
      <c r="FJ390" s="71">
        <f t="shared" si="1979"/>
        <v>1.1932972764743104</v>
      </c>
      <c r="FK390" s="71">
        <f t="shared" si="2076"/>
        <v>1.131611264587604</v>
      </c>
      <c r="FM390" s="71">
        <f t="shared" si="1980"/>
        <v>1.0190793765573112</v>
      </c>
      <c r="FN390" s="71">
        <f t="shared" si="1981"/>
        <v>0.9867658250248168</v>
      </c>
      <c r="FO390" s="71">
        <f t="shared" si="2077"/>
        <v>0.98501464187392695</v>
      </c>
    </row>
    <row r="391" spans="1:188" x14ac:dyDescent="0.2">
      <c r="A391" s="75" t="s">
        <v>559</v>
      </c>
      <c r="B391" s="50">
        <f t="shared" si="1958"/>
        <v>2001</v>
      </c>
      <c r="D391" s="79">
        <f>Conversion_Factors!$M63*D228+D310</f>
        <v>3724.4020775040958</v>
      </c>
      <c r="E391" s="79">
        <f>Conversion_Factors!$M63*E228+E310</f>
        <v>5157.8602217935531</v>
      </c>
      <c r="F391" s="79">
        <f>Conversion_Factors!$M63*F228+F310</f>
        <v>7902.5795172538537</v>
      </c>
      <c r="G391" s="79">
        <f>Conversion_Factors!$M63*G228+G310</f>
        <v>3525.419837976051</v>
      </c>
      <c r="H391" s="79">
        <f t="shared" si="2071"/>
        <v>20310.261654527552</v>
      </c>
      <c r="I391" s="71"/>
      <c r="J391" s="81">
        <f t="shared" si="2115"/>
        <v>20330.688183619135</v>
      </c>
      <c r="K391" s="81">
        <f t="shared" si="2115"/>
        <v>24551.571317841022</v>
      </c>
      <c r="L391" s="81">
        <f t="shared" si="2115"/>
        <v>37769.85440780739</v>
      </c>
      <c r="M391" s="81">
        <f t="shared" si="2115"/>
        <v>22942.060444777275</v>
      </c>
      <c r="N391" s="81">
        <f t="shared" si="2081"/>
        <v>105594.17435404482</v>
      </c>
      <c r="P391" s="85">
        <f t="shared" si="2128"/>
        <v>37.615996433606391</v>
      </c>
      <c r="Q391" s="85">
        <f t="shared" si="2128"/>
        <v>44.068274907866439</v>
      </c>
      <c r="R391" s="85">
        <f t="shared" si="2128"/>
        <v>64.513710398010431</v>
      </c>
      <c r="S391" s="85">
        <f t="shared" si="2128"/>
        <v>36.431506163491569</v>
      </c>
      <c r="T391" s="85">
        <f t="shared" si="2128"/>
        <v>182.62948790297483</v>
      </c>
      <c r="V391" s="84">
        <f t="shared" si="2110"/>
        <v>183.19114650063469</v>
      </c>
      <c r="W391" s="84">
        <f t="shared" si="2111"/>
        <v>210.08269307983002</v>
      </c>
      <c r="X391" s="84">
        <f t="shared" si="2112"/>
        <v>209.22981147685641</v>
      </c>
      <c r="Y391" s="84">
        <f t="shared" si="2113"/>
        <v>153.6662256845639</v>
      </c>
      <c r="Z391" s="84">
        <f t="shared" si="2114"/>
        <v>192.3426342293244</v>
      </c>
      <c r="AC391" s="84">
        <f t="shared" si="2082"/>
        <v>99.011123740342796</v>
      </c>
      <c r="AD391" s="84">
        <f t="shared" si="2083"/>
        <v>117.04248084539488</v>
      </c>
      <c r="AE391" s="84">
        <f t="shared" si="2084"/>
        <v>122.49457469582411</v>
      </c>
      <c r="AF391" s="84">
        <f t="shared" si="2085"/>
        <v>96.768435050563866</v>
      </c>
      <c r="AG391" s="84">
        <f t="shared" si="2086"/>
        <v>111.21019878957193</v>
      </c>
      <c r="AI391" s="74">
        <f t="shared" si="2087"/>
        <v>103.63060690931921</v>
      </c>
      <c r="AJ391" s="74">
        <f t="shared" si="2088"/>
        <v>120.61737215136874</v>
      </c>
      <c r="AK391" s="74">
        <f t="shared" si="2089"/>
        <v>125.13039083812077</v>
      </c>
      <c r="AL391" s="74">
        <f t="shared" si="2090"/>
        <v>96.591127642707491</v>
      </c>
      <c r="AM391" s="74">
        <f t="shared" si="2091"/>
        <v>113.92001561200102</v>
      </c>
      <c r="AO391" s="118">
        <f t="shared" si="2117"/>
        <v>0.95542356349395274</v>
      </c>
      <c r="AP391" s="118">
        <f t="shared" si="2117"/>
        <v>0.97036172118318453</v>
      </c>
      <c r="AQ391" s="118">
        <f t="shared" si="2117"/>
        <v>0.97893544386266185</v>
      </c>
      <c r="AR391" s="118">
        <f t="shared" si="2117"/>
        <v>1.0018356490102511</v>
      </c>
      <c r="AS391" s="118">
        <f t="shared" si="2092"/>
        <v>0.97621298761353381</v>
      </c>
      <c r="AU391" s="51">
        <f t="shared" si="2034"/>
        <v>1850.2077300026858</v>
      </c>
      <c r="AV391" s="51">
        <f t="shared" si="2035"/>
        <v>1794.9268638395909</v>
      </c>
      <c r="AW391" s="51">
        <f t="shared" si="2036"/>
        <v>1708.0741085587779</v>
      </c>
      <c r="AX391" s="51">
        <f t="shared" si="2037"/>
        <v>1587.9788239240363</v>
      </c>
      <c r="AY391" s="51">
        <f t="shared" si="2038"/>
        <v>1729.5413219543693</v>
      </c>
      <c r="BB391" s="71">
        <f t="shared" si="2093"/>
        <v>0.97697156375872407</v>
      </c>
      <c r="BC391" s="71">
        <f t="shared" si="2094"/>
        <v>0.93445954834879086</v>
      </c>
      <c r="BD391" s="71">
        <f t="shared" si="2095"/>
        <v>0.99892774862932499</v>
      </c>
      <c r="BE391" s="71">
        <f t="shared" si="2096"/>
        <v>0.86568725047080453</v>
      </c>
      <c r="BF391" s="71"/>
      <c r="BG391" s="71">
        <f t="shared" ref="BG391:BG400" si="2129">V391/V$87</f>
        <v>1.0441899596820385</v>
      </c>
      <c r="BH391" s="71">
        <f t="shared" ref="BH391:BH400" si="2130">W391/W$87</f>
        <v>1.0224756915382198</v>
      </c>
      <c r="BI391" s="71">
        <f t="shared" ref="BI391:BI400" si="2131">X391/X$87</f>
        <v>1.1194866078147607</v>
      </c>
      <c r="BJ391" s="71">
        <f t="shared" ref="BJ391:BJ400" si="2132">Y391/Y$87</f>
        <v>0.94208435962360548</v>
      </c>
      <c r="BK391" s="71"/>
      <c r="BL391" s="71">
        <f t="shared" ref="BL391:BL400" si="2133">BQ391*BV391*CA391*CF391</f>
        <v>1.0441899596820383</v>
      </c>
      <c r="BM391" s="71">
        <f t="shared" ref="BM391:BM400" si="2134">BR391*BW391*CB391*CG391</f>
        <v>1.0224756915382198</v>
      </c>
      <c r="BN391" s="71">
        <f t="shared" ref="BN391:BN400" si="2135">BS391*BX391*CC391*CH391</f>
        <v>1.1194866078147609</v>
      </c>
      <c r="BO391" s="71">
        <f t="shared" ref="BO391:BO400" si="2136">BT391*BY391*CD391*CI391</f>
        <v>0.94208435962360537</v>
      </c>
      <c r="BP391" s="71"/>
      <c r="BQ391" s="147">
        <v>0.98167898468520753</v>
      </c>
      <c r="BR391" s="147">
        <v>0.94502342342510082</v>
      </c>
      <c r="BS391" s="147">
        <v>0.99408752911602571</v>
      </c>
      <c r="BT391" s="147">
        <v>0.86998443574029771</v>
      </c>
      <c r="BU391" s="72"/>
      <c r="BV391" s="147">
        <v>0.99487587269340949</v>
      </c>
      <c r="BW391" s="147">
        <v>0.98855632103894797</v>
      </c>
      <c r="BX391" s="147">
        <v>1.0047739401127469</v>
      </c>
      <c r="BY391" s="147">
        <v>0.99497385953357176</v>
      </c>
      <c r="CA391" s="147">
        <v>1.1182606577078069</v>
      </c>
      <c r="CB391" s="147">
        <v>1.1449547979371359</v>
      </c>
      <c r="CC391" s="147">
        <v>1.1536587537037053</v>
      </c>
      <c r="CD391" s="147">
        <v>1.1403295260463644</v>
      </c>
      <c r="CF391" s="147">
        <v>0.95608845590292124</v>
      </c>
      <c r="CG391" s="147">
        <v>0.95591804507316958</v>
      </c>
      <c r="CH391" s="147">
        <v>0.9715128484164377</v>
      </c>
      <c r="CI391" s="147">
        <v>0.9544128333231191</v>
      </c>
      <c r="CK391" s="73">
        <f t="shared" si="2097"/>
        <v>1.2159041103330224</v>
      </c>
      <c r="CL391" s="73">
        <f t="shared" si="2012"/>
        <v>1.0427136025720252</v>
      </c>
      <c r="CM391" s="73">
        <f t="shared" si="2098"/>
        <v>0.99598278192635292</v>
      </c>
      <c r="CN391" s="73">
        <f t="shared" si="2099"/>
        <v>0.99688671317670641</v>
      </c>
      <c r="CO391" s="73">
        <f t="shared" si="2100"/>
        <v>1.1421655160008573</v>
      </c>
      <c r="CP391" s="73">
        <f t="shared" si="2101"/>
        <v>0.96177973527700145</v>
      </c>
      <c r="CQ391" s="73">
        <f t="shared" si="2102"/>
        <v>0.956010659599979</v>
      </c>
      <c r="CR391" s="73">
        <f t="shared" si="2103"/>
        <v>1.2678397552674787</v>
      </c>
      <c r="CS391" s="73">
        <f t="shared" si="2104"/>
        <v>1.2678397552674789</v>
      </c>
      <c r="CT391" s="73"/>
      <c r="CU391" s="73">
        <f t="shared" si="2105"/>
        <v>1.0906924437519607</v>
      </c>
      <c r="CV391" s="118">
        <f t="shared" si="2052"/>
        <v>0.95493378890554959</v>
      </c>
      <c r="CX391" s="53"/>
      <c r="CZ391" s="71">
        <f t="shared" si="2106"/>
        <v>0.18337538633697781</v>
      </c>
      <c r="DA391" s="71">
        <f t="shared" si="2107"/>
        <v>0.25395341081899681</v>
      </c>
      <c r="DB391" s="71">
        <f t="shared" si="2108"/>
        <v>0.38909294482142798</v>
      </c>
      <c r="DC391" s="71">
        <f t="shared" si="2109"/>
        <v>0.17357825802259746</v>
      </c>
      <c r="DE391" s="71">
        <f t="shared" si="1991"/>
        <v>0.18371307007559975</v>
      </c>
      <c r="DF391" s="71">
        <f t="shared" si="1992"/>
        <v>0.254080187728222</v>
      </c>
      <c r="DG391" s="71">
        <f t="shared" si="1993"/>
        <v>0.38989659150199418</v>
      </c>
      <c r="DH391" s="71">
        <f t="shared" si="1994"/>
        <v>0.17230625478626391</v>
      </c>
      <c r="DI391" s="71">
        <f t="shared" si="1995"/>
        <v>0.99999610409207984</v>
      </c>
      <c r="DJ391" s="71"/>
      <c r="DK391" s="71">
        <f t="shared" si="1996"/>
        <v>0.18371378580759293</v>
      </c>
      <c r="DL391" s="71">
        <f t="shared" si="1997"/>
        <v>0.25408117760509419</v>
      </c>
      <c r="DM391" s="71">
        <f t="shared" si="1998"/>
        <v>0.38989811050913098</v>
      </c>
      <c r="DN391" s="71">
        <f t="shared" si="1999"/>
        <v>0.1723069260781819</v>
      </c>
      <c r="DQ391" s="71">
        <f t="shared" si="2013"/>
        <v>1.5715974612671178E-2</v>
      </c>
      <c r="DR391" s="71">
        <f t="shared" si="2014"/>
        <v>4.8473544244014887E-3</v>
      </c>
      <c r="DS391" s="71">
        <f t="shared" si="2015"/>
        <v>-7.7984551432846222E-3</v>
      </c>
      <c r="DT391" s="71">
        <f t="shared" si="2016"/>
        <v>-3.0881278245893321E-2</v>
      </c>
      <c r="DV391" s="71">
        <f t="shared" si="2000"/>
        <v>0.19253607794169339</v>
      </c>
      <c r="DW391" s="71">
        <f t="shared" si="2001"/>
        <v>0.23250876734470688</v>
      </c>
      <c r="DX391" s="71">
        <f t="shared" si="2002"/>
        <v>0.35768880848643714</v>
      </c>
      <c r="DY391" s="71">
        <f t="shared" si="2003"/>
        <v>0.21726634622716259</v>
      </c>
      <c r="DZ391" s="71"/>
      <c r="EB391" s="71">
        <f t="shared" si="1959"/>
        <v>-5.7512017812373847E-3</v>
      </c>
      <c r="EC391" s="71">
        <f t="shared" si="1960"/>
        <v>-8.1550370783684163E-3</v>
      </c>
      <c r="ED391" s="71">
        <f t="shared" si="1961"/>
        <v>5.8886156314844505E-3</v>
      </c>
      <c r="EE391" s="71">
        <f t="shared" si="1962"/>
        <v>4.216947862283861E-3</v>
      </c>
      <c r="EG391" s="71">
        <f t="shared" si="1983"/>
        <v>-3.4292391995864135E-4</v>
      </c>
      <c r="EH391" s="71">
        <f t="shared" si="1963"/>
        <v>9.7726098589541281E-5</v>
      </c>
      <c r="EI391" s="71">
        <f t="shared" si="1964"/>
        <v>-1.0982427074745627E-4</v>
      </c>
      <c r="EJ391" s="71">
        <f t="shared" si="1965"/>
        <v>-6.9285663111654926E-4</v>
      </c>
      <c r="EL391" s="71">
        <f t="shared" si="1984"/>
        <v>7.361708629722746E-3</v>
      </c>
      <c r="EM391" s="71">
        <f t="shared" si="1966"/>
        <v>6.4140986092334961E-3</v>
      </c>
      <c r="EN391" s="71">
        <f t="shared" si="1967"/>
        <v>1.1059416869732684E-2</v>
      </c>
      <c r="EO391" s="71">
        <f t="shared" si="1968"/>
        <v>1.1545247690639455E-2</v>
      </c>
      <c r="EQ391" s="71">
        <f t="shared" si="1985"/>
        <v>-3.9798765869006852E-2</v>
      </c>
      <c r="ER391" s="71">
        <f t="shared" si="1969"/>
        <v>-2.3338981460959876E-2</v>
      </c>
      <c r="ES391" s="71">
        <f t="shared" si="1970"/>
        <v>-3.2301692403912473E-2</v>
      </c>
      <c r="ET391" s="71">
        <f t="shared" si="1971"/>
        <v>1.1403487100565003E-2</v>
      </c>
      <c r="EW391" s="71">
        <f t="shared" si="1972"/>
        <v>0.99576618961402152</v>
      </c>
      <c r="EX391" s="71">
        <f t="shared" si="1973"/>
        <v>0.78318483573337216</v>
      </c>
      <c r="EY391" s="71">
        <f t="shared" si="2073"/>
        <v>0.956010659599979</v>
      </c>
      <c r="EZ391" s="71"/>
      <c r="FA391" s="71">
        <f t="shared" si="1974"/>
        <v>0.99989395857814189</v>
      </c>
      <c r="FB391" s="71">
        <f t="shared" si="1975"/>
        <v>0.98768490861225589</v>
      </c>
      <c r="FC391" s="71">
        <f t="shared" si="2074"/>
        <v>0.99598278192635292</v>
      </c>
      <c r="FD391" s="71"/>
      <c r="FE391" s="71">
        <f t="shared" si="1976"/>
        <v>0.99979964631214113</v>
      </c>
      <c r="FF391" s="71">
        <f t="shared" si="1977"/>
        <v>1.0062637632556843</v>
      </c>
      <c r="FG391" s="71">
        <f t="shared" si="2075"/>
        <v>0.99688671317670641</v>
      </c>
      <c r="FH391" s="71"/>
      <c r="FI391" s="71">
        <f t="shared" si="1978"/>
        <v>1.0093267465105162</v>
      </c>
      <c r="FJ391" s="71">
        <f t="shared" si="1979"/>
        <v>1.2044268576836756</v>
      </c>
      <c r="FK391" s="71">
        <f t="shared" si="2076"/>
        <v>1.1421655160008573</v>
      </c>
      <c r="FM391" s="71">
        <f t="shared" si="1980"/>
        <v>0.97641161297590195</v>
      </c>
      <c r="FN391" s="71">
        <f t="shared" si="1981"/>
        <v>0.96348961084197804</v>
      </c>
      <c r="FO391" s="71">
        <f t="shared" si="2077"/>
        <v>0.96177973527700145</v>
      </c>
    </row>
    <row r="392" spans="1:188" x14ac:dyDescent="0.2">
      <c r="A392" s="75" t="s">
        <v>559</v>
      </c>
      <c r="B392" s="50">
        <f t="shared" si="1958"/>
        <v>2002</v>
      </c>
      <c r="D392" s="79">
        <f>Conversion_Factors!$M64*D229+D311</f>
        <v>3754.8667119895808</v>
      </c>
      <c r="E392" s="79">
        <f>Conversion_Factors!$M64*E229+E311</f>
        <v>5453.3229914002059</v>
      </c>
      <c r="F392" s="79">
        <f>Conversion_Factors!$M64*F229+F311</f>
        <v>8297.6043103936572</v>
      </c>
      <c r="G392" s="79">
        <f>Conversion_Factors!$M64*G229+G311</f>
        <v>3560.9591828748325</v>
      </c>
      <c r="H392" s="79">
        <f t="shared" si="2071"/>
        <v>21066.753196658276</v>
      </c>
      <c r="I392" s="71"/>
      <c r="J392" s="81">
        <f t="shared" si="2115"/>
        <v>20381.799278423852</v>
      </c>
      <c r="K392" s="81">
        <f t="shared" si="2115"/>
        <v>24679.813349013893</v>
      </c>
      <c r="L392" s="81">
        <f t="shared" si="2115"/>
        <v>38176.065346623305</v>
      </c>
      <c r="M392" s="81">
        <f t="shared" si="2115"/>
        <v>23199.161306775186</v>
      </c>
      <c r="N392" s="81">
        <f t="shared" si="2081"/>
        <v>106436.83928083624</v>
      </c>
      <c r="P392" s="85">
        <f t="shared" si="2128"/>
        <v>37.923216202434688</v>
      </c>
      <c r="Q392" s="85">
        <f t="shared" si="2128"/>
        <v>44.680020203371278</v>
      </c>
      <c r="R392" s="85">
        <f t="shared" si="2128"/>
        <v>65.897474894119654</v>
      </c>
      <c r="S392" s="85">
        <f t="shared" si="2128"/>
        <v>37.246326516718156</v>
      </c>
      <c r="T392" s="85">
        <f t="shared" si="2128"/>
        <v>185.7470378166438</v>
      </c>
      <c r="V392" s="84">
        <f t="shared" si="2110"/>
        <v>184.22645914114551</v>
      </c>
      <c r="W392" s="84">
        <f t="shared" si="2111"/>
        <v>220.96289442229914</v>
      </c>
      <c r="X392" s="84">
        <f t="shared" si="2112"/>
        <v>217.35095628778791</v>
      </c>
      <c r="Y392" s="84">
        <f t="shared" si="2113"/>
        <v>153.49516888935437</v>
      </c>
      <c r="Z392" s="84">
        <f t="shared" si="2114"/>
        <v>197.92727160070137</v>
      </c>
      <c r="AC392" s="84">
        <f t="shared" si="2082"/>
        <v>99.012348845784786</v>
      </c>
      <c r="AD392" s="84">
        <f t="shared" si="2083"/>
        <v>122.05283181561167</v>
      </c>
      <c r="AE392" s="84">
        <f t="shared" si="2084"/>
        <v>125.91687805527874</v>
      </c>
      <c r="AF392" s="84">
        <f t="shared" si="2085"/>
        <v>95.605648016764349</v>
      </c>
      <c r="AG392" s="84">
        <f t="shared" si="2086"/>
        <v>113.41636154356264</v>
      </c>
      <c r="AI392" s="74">
        <f t="shared" si="2087"/>
        <v>100.98171438675071</v>
      </c>
      <c r="AJ392" s="74">
        <f t="shared" si="2088"/>
        <v>121.94883885061027</v>
      </c>
      <c r="AK392" s="74">
        <f t="shared" si="2089"/>
        <v>124.79923921427934</v>
      </c>
      <c r="AL392" s="74">
        <f t="shared" si="2090"/>
        <v>95.569801897993514</v>
      </c>
      <c r="AM392" s="74">
        <f t="shared" si="2091"/>
        <v>113.38973152914473</v>
      </c>
      <c r="AO392" s="118">
        <f t="shared" si="2117"/>
        <v>0.9804978004886763</v>
      </c>
      <c r="AP392" s="118">
        <f t="shared" si="2117"/>
        <v>1.0008527589600815</v>
      </c>
      <c r="AQ392" s="118">
        <f t="shared" si="2117"/>
        <v>1.0089554940241297</v>
      </c>
      <c r="AR392" s="118">
        <f t="shared" si="2117"/>
        <v>1.0003750778808675</v>
      </c>
      <c r="AS392" s="118">
        <f t="shared" si="2092"/>
        <v>1.0002348538448658</v>
      </c>
      <c r="AU392" s="51">
        <f t="shared" si="2034"/>
        <v>1860.6412360551583</v>
      </c>
      <c r="AV392" s="51">
        <f t="shared" si="2035"/>
        <v>1810.3872817642891</v>
      </c>
      <c r="AW392" s="51">
        <f t="shared" si="2036"/>
        <v>1726.1463248188913</v>
      </c>
      <c r="AX392" s="51">
        <f t="shared" si="2037"/>
        <v>1605.5031483332361</v>
      </c>
      <c r="AY392" s="51">
        <f t="shared" si="2038"/>
        <v>1745.1386105758518</v>
      </c>
      <c r="BB392" s="71">
        <f t="shared" si="2093"/>
        <v>0.95199928243003284</v>
      </c>
      <c r="BC392" s="71">
        <f t="shared" si="2094"/>
        <v>0.94477482672223523</v>
      </c>
      <c r="BD392" s="71">
        <f t="shared" si="2095"/>
        <v>0.99628413388599046</v>
      </c>
      <c r="BE392" s="71">
        <f t="shared" si="2096"/>
        <v>0.85653373195048066</v>
      </c>
      <c r="BF392" s="71"/>
      <c r="BG392" s="71">
        <f t="shared" si="2129"/>
        <v>1.0500912441327561</v>
      </c>
      <c r="BH392" s="71">
        <f t="shared" si="2130"/>
        <v>1.0754297984597683</v>
      </c>
      <c r="BI392" s="71">
        <f t="shared" si="2131"/>
        <v>1.1629388902203575</v>
      </c>
      <c r="BJ392" s="71">
        <f t="shared" si="2132"/>
        <v>0.94103565857914162</v>
      </c>
      <c r="BK392" s="71"/>
      <c r="BL392" s="71">
        <f t="shared" si="2133"/>
        <v>1.0500912441327559</v>
      </c>
      <c r="BM392" s="71">
        <f t="shared" si="2134"/>
        <v>1.075429798459768</v>
      </c>
      <c r="BN392" s="71">
        <f t="shared" si="2135"/>
        <v>1.1629388902203572</v>
      </c>
      <c r="BO392" s="71">
        <f t="shared" si="2136"/>
        <v>0.94103565857914162</v>
      </c>
      <c r="BP392" s="71"/>
      <c r="BQ392" s="147">
        <v>0.95670985804260633</v>
      </c>
      <c r="BR392" s="147">
        <v>0.95678773917665727</v>
      </c>
      <c r="BS392" s="147">
        <v>0.99202728374420723</v>
      </c>
      <c r="BT392" s="147">
        <v>0.86127774740137808</v>
      </c>
      <c r="BU392" s="72"/>
      <c r="BV392" s="147">
        <v>0.99476436259135881</v>
      </c>
      <c r="BW392" s="147">
        <v>0.98722475665031795</v>
      </c>
      <c r="BX392" s="147">
        <v>1.0041887370008029</v>
      </c>
      <c r="BY392" s="147">
        <v>0.99445759662084232</v>
      </c>
      <c r="CA392" s="147">
        <v>1.1245666411664423</v>
      </c>
      <c r="CB392" s="147">
        <v>1.1548167483249812</v>
      </c>
      <c r="CC392" s="147">
        <v>1.1658649983758984</v>
      </c>
      <c r="CD392" s="147">
        <v>1.1529137647318932</v>
      </c>
      <c r="CF392" s="147">
        <v>0.981163476584619</v>
      </c>
      <c r="CG392" s="147">
        <v>0.98591018483878812</v>
      </c>
      <c r="CH392" s="147">
        <v>1.0013125681198372</v>
      </c>
      <c r="CI392" s="147">
        <v>0.95297116476653732</v>
      </c>
      <c r="CK392" s="73">
        <f t="shared" si="2097"/>
        <v>1.225607294759502</v>
      </c>
      <c r="CL392" s="73">
        <f t="shared" si="2012"/>
        <v>1.0729886238947759</v>
      </c>
      <c r="CM392" s="73">
        <f t="shared" si="2098"/>
        <v>0.995921251643618</v>
      </c>
      <c r="CN392" s="73">
        <f t="shared" si="2099"/>
        <v>0.99620621122332675</v>
      </c>
      <c r="CO392" s="73">
        <f t="shared" si="2100"/>
        <v>1.152740628496</v>
      </c>
      <c r="CP392" s="73">
        <f t="shared" si="2101"/>
        <v>0.98531000953864434</v>
      </c>
      <c r="CQ392" s="73">
        <f t="shared" si="2102"/>
        <v>0.95217412974697535</v>
      </c>
      <c r="CR392" s="73">
        <f t="shared" si="2103"/>
        <v>1.3150626846393962</v>
      </c>
      <c r="CS392" s="73">
        <f t="shared" si="2104"/>
        <v>1.3150626846393971</v>
      </c>
      <c r="CT392" s="73"/>
      <c r="CU392" s="73">
        <f t="shared" si="2105"/>
        <v>1.1268827731960167</v>
      </c>
      <c r="CV392" s="118">
        <f t="shared" si="2052"/>
        <v>0.97756836649913126</v>
      </c>
      <c r="CX392" s="53"/>
      <c r="CZ392" s="71">
        <f t="shared" si="2106"/>
        <v>0.17823661182802475</v>
      </c>
      <c r="DA392" s="71">
        <f t="shared" si="2107"/>
        <v>0.25885920533142442</v>
      </c>
      <c r="DB392" s="71">
        <f t="shared" si="2108"/>
        <v>0.39387200452463977</v>
      </c>
      <c r="DC392" s="71">
        <f t="shared" si="2109"/>
        <v>0.16903217831591114</v>
      </c>
      <c r="DE392" s="71">
        <f t="shared" si="1991"/>
        <v>0.18079382746125638</v>
      </c>
      <c r="DF392" s="71">
        <f t="shared" si="1992"/>
        <v>0.25639848604743459</v>
      </c>
      <c r="DG392" s="71">
        <f t="shared" si="1993"/>
        <v>0.39147761288908295</v>
      </c>
      <c r="DH392" s="71">
        <f t="shared" si="1994"/>
        <v>0.17129516408210496</v>
      </c>
      <c r="DI392" s="71">
        <f t="shared" si="1995"/>
        <v>0.99996509047987892</v>
      </c>
      <c r="DJ392" s="71"/>
      <c r="DK392" s="71">
        <f t="shared" si="1996"/>
        <v>0.18080013910735046</v>
      </c>
      <c r="DL392" s="71">
        <f t="shared" si="1997"/>
        <v>0.2564074371080195</v>
      </c>
      <c r="DM392" s="71">
        <f t="shared" si="1998"/>
        <v>0.39149127966178754</v>
      </c>
      <c r="DN392" s="71">
        <f t="shared" si="1999"/>
        <v>0.17130114412284247</v>
      </c>
      <c r="DQ392" s="71">
        <f t="shared" si="2013"/>
        <v>-2.5764188559121715E-2</v>
      </c>
      <c r="DR392" s="71">
        <f t="shared" si="2014"/>
        <v>1.2371854828808303E-2</v>
      </c>
      <c r="DS392" s="71">
        <f t="shared" si="2015"/>
        <v>-2.0746495594804776E-3</v>
      </c>
      <c r="DT392" s="71">
        <f t="shared" si="2016"/>
        <v>-1.0058282133717322E-2</v>
      </c>
      <c r="DV392" s="71">
        <f t="shared" si="2000"/>
        <v>0.19149196289684975</v>
      </c>
      <c r="DW392" s="71">
        <f t="shared" si="2001"/>
        <v>0.23187285075137937</v>
      </c>
      <c r="DX392" s="71">
        <f t="shared" si="2002"/>
        <v>0.35867342176419587</v>
      </c>
      <c r="DY392" s="71">
        <f t="shared" si="2003"/>
        <v>0.21796176458757502</v>
      </c>
      <c r="DZ392" s="71"/>
      <c r="EB392" s="71">
        <f t="shared" si="1959"/>
        <v>-5.437715513311089E-3</v>
      </c>
      <c r="EC392" s="71">
        <f t="shared" si="1960"/>
        <v>-2.738769003940635E-3</v>
      </c>
      <c r="ED392" s="71">
        <f t="shared" si="1961"/>
        <v>2.7489274453839337E-3</v>
      </c>
      <c r="EE392" s="71">
        <f t="shared" si="1962"/>
        <v>3.1956527390793218E-3</v>
      </c>
      <c r="EG392" s="71">
        <f t="shared" si="1983"/>
        <v>-1.1209071890477224E-4</v>
      </c>
      <c r="EH392" s="71">
        <f t="shared" si="1963"/>
        <v>-1.3478867727450858E-3</v>
      </c>
      <c r="EI392" s="71">
        <f t="shared" si="1964"/>
        <v>-5.8259233500246852E-4</v>
      </c>
      <c r="EJ392" s="71">
        <f t="shared" si="1965"/>
        <v>-5.1900549045914585E-4</v>
      </c>
      <c r="EL392" s="71">
        <f t="shared" si="1984"/>
        <v>5.6232596050611932E-3</v>
      </c>
      <c r="EM392" s="71">
        <f t="shared" si="1966"/>
        <v>8.5765134843487877E-3</v>
      </c>
      <c r="EN392" s="71">
        <f t="shared" si="1967"/>
        <v>1.0524882392823204E-2</v>
      </c>
      <c r="EO392" s="71">
        <f t="shared" si="1968"/>
        <v>1.0975167837355011E-2</v>
      </c>
      <c r="EQ392" s="71">
        <f t="shared" si="1985"/>
        <v>2.5888652613631664E-2</v>
      </c>
      <c r="ER392" s="71">
        <f t="shared" si="1969"/>
        <v>3.089307756072867E-2</v>
      </c>
      <c r="ES392" s="71">
        <f t="shared" si="1970"/>
        <v>3.0212492368849618E-2</v>
      </c>
      <c r="ET392" s="71">
        <f t="shared" si="1971"/>
        <v>-1.5116713074676193E-3</v>
      </c>
      <c r="EW392" s="71">
        <f t="shared" si="1972"/>
        <v>0.99598693820567974</v>
      </c>
      <c r="EX392" s="71">
        <f t="shared" si="1973"/>
        <v>0.78004186659119956</v>
      </c>
      <c r="EY392" s="71">
        <f t="shared" si="2073"/>
        <v>0.95217412974697535</v>
      </c>
      <c r="EZ392" s="71"/>
      <c r="FA392" s="71">
        <f t="shared" si="1974"/>
        <v>0.9999382215397179</v>
      </c>
      <c r="FB392" s="71">
        <f t="shared" si="1975"/>
        <v>0.98762389095935799</v>
      </c>
      <c r="FC392" s="71">
        <f t="shared" si="2074"/>
        <v>0.995921251643618</v>
      </c>
      <c r="FD392" s="71"/>
      <c r="FE392" s="71">
        <f t="shared" si="1976"/>
        <v>0.99931737283245448</v>
      </c>
      <c r="FF392" s="71">
        <f t="shared" si="1977"/>
        <v>1.0055768602731694</v>
      </c>
      <c r="FG392" s="71">
        <f t="shared" si="2075"/>
        <v>0.99620621122332675</v>
      </c>
      <c r="FH392" s="71"/>
      <c r="FI392" s="71">
        <f t="shared" si="1978"/>
        <v>1.0092588266297604</v>
      </c>
      <c r="FJ392" s="71">
        <f t="shared" si="1979"/>
        <v>1.2155784371471958</v>
      </c>
      <c r="FK392" s="71">
        <f t="shared" si="2076"/>
        <v>1.152740628496</v>
      </c>
      <c r="FM392" s="71">
        <f t="shared" si="1980"/>
        <v>1.0244653462727262</v>
      </c>
      <c r="FN392" s="71">
        <f t="shared" si="1981"/>
        <v>0.98706171780140128</v>
      </c>
      <c r="FO392" s="71">
        <f t="shared" si="2077"/>
        <v>0.98531000953864434</v>
      </c>
    </row>
    <row r="393" spans="1:188" x14ac:dyDescent="0.2">
      <c r="A393" s="75" t="s">
        <v>559</v>
      </c>
      <c r="B393" s="50">
        <f t="shared" si="1958"/>
        <v>2003</v>
      </c>
      <c r="D393" s="79">
        <f>Conversion_Factors!$M65*D230+D312</f>
        <v>4016.3793595478901</v>
      </c>
      <c r="E393" s="79">
        <f>Conversion_Factors!$M65*E230+E312</f>
        <v>5487.3012126769445</v>
      </c>
      <c r="F393" s="79">
        <f>Conversion_Factors!$M65*F230+F312</f>
        <v>8376.108949354757</v>
      </c>
      <c r="G393" s="79">
        <f>Conversion_Factors!$M65*G230+G312</f>
        <v>3634.317718372241</v>
      </c>
      <c r="H393" s="79">
        <f t="shared" si="2071"/>
        <v>21514.107239951834</v>
      </c>
      <c r="I393" s="71"/>
      <c r="J393" s="81">
        <f t="shared" si="2115"/>
        <v>20437.785197680958</v>
      </c>
      <c r="K393" s="81">
        <f t="shared" si="2115"/>
        <v>24813.001840885587</v>
      </c>
      <c r="L393" s="81">
        <f t="shared" si="2115"/>
        <v>38588.47214253994</v>
      </c>
      <c r="M393" s="81">
        <f t="shared" si="2115"/>
        <v>23460.926064783285</v>
      </c>
      <c r="N393" s="81">
        <f t="shared" si="2081"/>
        <v>107300.18524588978</v>
      </c>
      <c r="P393" s="85">
        <f t="shared" si="2128"/>
        <v>38.231358204590848</v>
      </c>
      <c r="Q393" s="85">
        <f t="shared" si="2128"/>
        <v>45.303012201466302</v>
      </c>
      <c r="R393" s="85">
        <f t="shared" si="2128"/>
        <v>67.31170779626359</v>
      </c>
      <c r="S393" s="85">
        <f t="shared" si="2128"/>
        <v>38.07721213403989</v>
      </c>
      <c r="T393" s="85">
        <f t="shared" si="2128"/>
        <v>188.92329033636062</v>
      </c>
      <c r="V393" s="84">
        <f t="shared" si="2110"/>
        <v>196.51734866083348</v>
      </c>
      <c r="W393" s="84">
        <f t="shared" si="2111"/>
        <v>221.14620584258583</v>
      </c>
      <c r="X393" s="84">
        <f t="shared" si="2112"/>
        <v>217.06246669768854</v>
      </c>
      <c r="Y393" s="84">
        <f t="shared" si="2113"/>
        <v>154.90938884239699</v>
      </c>
      <c r="Z393" s="84">
        <f t="shared" si="2114"/>
        <v>200.50391516706117</v>
      </c>
      <c r="AC393" s="84">
        <f t="shared" si="2082"/>
        <v>105.05458210651801</v>
      </c>
      <c r="AD393" s="84">
        <f t="shared" si="2083"/>
        <v>121.12442299144381</v>
      </c>
      <c r="AE393" s="84">
        <f t="shared" si="2084"/>
        <v>124.43762346228432</v>
      </c>
      <c r="AF393" s="84">
        <f t="shared" si="2085"/>
        <v>95.446003388553478</v>
      </c>
      <c r="AG393" s="84">
        <f t="shared" si="2086"/>
        <v>113.87747482932325</v>
      </c>
      <c r="AI393" s="74">
        <f t="shared" si="2087"/>
        <v>101.55535478454779</v>
      </c>
      <c r="AJ393" s="74">
        <f t="shared" si="2088"/>
        <v>120.71795630088887</v>
      </c>
      <c r="AK393" s="74">
        <f t="shared" si="2089"/>
        <v>124.37278096169469</v>
      </c>
      <c r="AL393" s="74">
        <f t="shared" si="2090"/>
        <v>96.438014317018144</v>
      </c>
      <c r="AM393" s="74">
        <f t="shared" si="2091"/>
        <v>113.24872213659921</v>
      </c>
      <c r="AO393" s="118">
        <f t="shared" si="2117"/>
        <v>1.0344563546589338</v>
      </c>
      <c r="AP393" s="118">
        <f t="shared" si="2117"/>
        <v>1.003367077301589</v>
      </c>
      <c r="AQ393" s="118">
        <f t="shared" si="2117"/>
        <v>1.0005213560401902</v>
      </c>
      <c r="AR393" s="118">
        <f t="shared" si="2117"/>
        <v>0.98971348658005698</v>
      </c>
      <c r="AS393" s="118">
        <f t="shared" si="2092"/>
        <v>1.0055519628024203</v>
      </c>
      <c r="AU393" s="51">
        <f t="shared" si="2034"/>
        <v>1870.6213924260687</v>
      </c>
      <c r="AV393" s="51">
        <f t="shared" si="2035"/>
        <v>1825.7771668246255</v>
      </c>
      <c r="AW393" s="51">
        <f t="shared" si="2036"/>
        <v>1744.3475747789232</v>
      </c>
      <c r="AX393" s="51">
        <f t="shared" si="2037"/>
        <v>1623.0055040835243</v>
      </c>
      <c r="AY393" s="51">
        <f t="shared" si="2038"/>
        <v>1760.6986409522297</v>
      </c>
      <c r="BB393" s="71">
        <f t="shared" si="2093"/>
        <v>0.95740724416243284</v>
      </c>
      <c r="BC393" s="71">
        <f t="shared" si="2094"/>
        <v>0.93523880441493756</v>
      </c>
      <c r="BD393" s="71">
        <f t="shared" si="2095"/>
        <v>0.99287967730845217</v>
      </c>
      <c r="BE393" s="71">
        <f t="shared" si="2096"/>
        <v>0.86431498929981221</v>
      </c>
      <c r="BF393" s="71"/>
      <c r="BG393" s="71">
        <f t="shared" si="2129"/>
        <v>1.1201493428846785</v>
      </c>
      <c r="BH393" s="71">
        <f t="shared" si="2130"/>
        <v>1.0763219779557407</v>
      </c>
      <c r="BI393" s="71">
        <f t="shared" si="2131"/>
        <v>1.1613953232194096</v>
      </c>
      <c r="BJ393" s="71">
        <f t="shared" si="2132"/>
        <v>0.94970584288863313</v>
      </c>
      <c r="BK393" s="71"/>
      <c r="BL393" s="71">
        <f t="shared" si="2133"/>
        <v>1.120149342884678</v>
      </c>
      <c r="BM393" s="71">
        <f t="shared" si="2134"/>
        <v>1.0763219779557409</v>
      </c>
      <c r="BN393" s="71">
        <f t="shared" si="2135"/>
        <v>1.1613953232194096</v>
      </c>
      <c r="BO393" s="71">
        <f t="shared" si="2136"/>
        <v>0.94970584288863313</v>
      </c>
      <c r="BP393" s="71"/>
      <c r="BQ393" s="147">
        <v>0.96290544924965205</v>
      </c>
      <c r="BR393" s="147">
        <v>0.94889232228250298</v>
      </c>
      <c r="BS393" s="147">
        <v>0.98944621383488596</v>
      </c>
      <c r="BT393" s="147">
        <v>0.86939987274699593</v>
      </c>
      <c r="BU393" s="72"/>
      <c r="BV393" s="147">
        <v>0.99455851602080825</v>
      </c>
      <c r="BW393" s="147">
        <v>0.98578905858625465</v>
      </c>
      <c r="BX393" s="147">
        <v>1.0034971374407602</v>
      </c>
      <c r="BY393" s="147">
        <v>0.99382595457432854</v>
      </c>
      <c r="CA393" s="147">
        <v>1.1305986212767756</v>
      </c>
      <c r="CB393" s="147">
        <v>1.1646337069401305</v>
      </c>
      <c r="CC393" s="147">
        <v>1.1781583943354317</v>
      </c>
      <c r="CD393" s="147">
        <v>1.1654822276967216</v>
      </c>
      <c r="CF393" s="147">
        <v>1.0345547809200957</v>
      </c>
      <c r="CG393" s="147">
        <v>0.98798858500910791</v>
      </c>
      <c r="CH393" s="147">
        <v>0.99281438703675062</v>
      </c>
      <c r="CI393" s="147">
        <v>0.94309088569994448</v>
      </c>
      <c r="CK393" s="73">
        <f t="shared" si="2097"/>
        <v>1.2355486188331992</v>
      </c>
      <c r="CL393" s="73">
        <f t="shared" si="2012"/>
        <v>1.0869569326183623</v>
      </c>
      <c r="CM393" s="73">
        <f t="shared" si="2098"/>
        <v>0.99583033937380916</v>
      </c>
      <c r="CN393" s="73">
        <f t="shared" si="2099"/>
        <v>0.99542061943353632</v>
      </c>
      <c r="CO393" s="73">
        <f t="shared" si="2100"/>
        <v>1.163268075120476</v>
      </c>
      <c r="CP393" s="73">
        <f t="shared" si="2101"/>
        <v>0.99035678843060471</v>
      </c>
      <c r="CQ393" s="73">
        <f t="shared" si="2102"/>
        <v>0.95180692107007558</v>
      </c>
      <c r="CR393" s="73">
        <f t="shared" si="2103"/>
        <v>1.3429881368277878</v>
      </c>
      <c r="CS393" s="73">
        <f t="shared" si="2104"/>
        <v>1.3429881368277883</v>
      </c>
      <c r="CT393" s="73"/>
      <c r="CU393" s="73">
        <f t="shared" si="2105"/>
        <v>1.1419930960329046</v>
      </c>
      <c r="CV393" s="118">
        <f t="shared" si="2052"/>
        <v>0.98171102642409569</v>
      </c>
      <c r="CX393" s="53"/>
      <c r="CZ393" s="71">
        <f t="shared" si="2106"/>
        <v>0.18668584825539253</v>
      </c>
      <c r="DA393" s="71">
        <f t="shared" si="2107"/>
        <v>0.25505595707392364</v>
      </c>
      <c r="DB393" s="71">
        <f t="shared" si="2108"/>
        <v>0.38933100295234513</v>
      </c>
      <c r="DC393" s="71">
        <f t="shared" si="2109"/>
        <v>0.16892719171833864</v>
      </c>
      <c r="DE393" s="71">
        <f t="shared" si="1991"/>
        <v>0.18242862046366834</v>
      </c>
      <c r="DF393" s="71">
        <f t="shared" si="1992"/>
        <v>0.25695289012081668</v>
      </c>
      <c r="DG393" s="71">
        <f t="shared" si="1993"/>
        <v>0.39159711558711663</v>
      </c>
      <c r="DH393" s="71">
        <f t="shared" si="1994"/>
        <v>0.16897967958145577</v>
      </c>
      <c r="DI393" s="71">
        <f t="shared" si="1995"/>
        <v>0.99995830575305744</v>
      </c>
      <c r="DJ393" s="71"/>
      <c r="DK393" s="71">
        <f t="shared" si="1996"/>
        <v>0.18243622700476836</v>
      </c>
      <c r="DL393" s="71">
        <f t="shared" si="1997"/>
        <v>0.25696360402477814</v>
      </c>
      <c r="DM393" s="71">
        <f t="shared" si="1998"/>
        <v>0.39161344361474071</v>
      </c>
      <c r="DN393" s="71">
        <f t="shared" si="1999"/>
        <v>0.16898672535571277</v>
      </c>
      <c r="DQ393" s="71">
        <f t="shared" si="2013"/>
        <v>6.4550565902724939E-3</v>
      </c>
      <c r="DR393" s="71">
        <f t="shared" si="2014"/>
        <v>-8.2862409382378679E-3</v>
      </c>
      <c r="DS393" s="71">
        <f t="shared" si="2015"/>
        <v>-2.6052040285208622E-3</v>
      </c>
      <c r="DT393" s="71">
        <f t="shared" si="2016"/>
        <v>9.3861327847121947E-3</v>
      </c>
      <c r="DV393" s="71">
        <f t="shared" si="2000"/>
        <v>0.19047297216538445</v>
      </c>
      <c r="DW393" s="71">
        <f t="shared" si="2001"/>
        <v>0.23124845296421395</v>
      </c>
      <c r="DX393" s="71">
        <f t="shared" si="2002"/>
        <v>0.35963099275281168</v>
      </c>
      <c r="DY393" s="71">
        <f t="shared" si="2003"/>
        <v>0.21864758211758983</v>
      </c>
      <c r="DZ393" s="71"/>
      <c r="EB393" s="71">
        <f t="shared" si="1959"/>
        <v>-5.3355324287861243E-3</v>
      </c>
      <c r="EC393" s="71">
        <f t="shared" si="1960"/>
        <v>-2.6964778363185228E-3</v>
      </c>
      <c r="ED393" s="71">
        <f t="shared" si="1961"/>
        <v>2.6661998353732989E-3</v>
      </c>
      <c r="EE393" s="71">
        <f t="shared" si="1962"/>
        <v>3.1415639598289646E-3</v>
      </c>
      <c r="EG393" s="71">
        <f t="shared" si="1983"/>
        <v>-2.069513938620884E-4</v>
      </c>
      <c r="EH393" s="71">
        <f t="shared" si="1963"/>
        <v>-1.455335290991811E-3</v>
      </c>
      <c r="EI393" s="71">
        <f t="shared" si="1964"/>
        <v>-6.889519881600008E-4</v>
      </c>
      <c r="EJ393" s="71">
        <f t="shared" si="1965"/>
        <v>-6.3536417366924871E-4</v>
      </c>
      <c r="EL393" s="71">
        <f t="shared" si="1984"/>
        <v>5.3494922040343874E-3</v>
      </c>
      <c r="EM393" s="71">
        <f t="shared" si="1966"/>
        <v>8.4649510082292628E-3</v>
      </c>
      <c r="EN393" s="71">
        <f t="shared" si="1967"/>
        <v>1.0489237190807859E-2</v>
      </c>
      <c r="EO393" s="71">
        <f t="shared" si="1968"/>
        <v>1.0842484315981039E-2</v>
      </c>
      <c r="EQ393" s="71">
        <f t="shared" si="1985"/>
        <v>5.2987361310671763E-2</v>
      </c>
      <c r="ER393" s="71">
        <f t="shared" si="1969"/>
        <v>2.1058840201598926E-3</v>
      </c>
      <c r="ES393" s="71">
        <f t="shared" si="1970"/>
        <v>-8.5232612774312055E-3</v>
      </c>
      <c r="ET393" s="71">
        <f t="shared" si="1971"/>
        <v>-1.0421988558042017E-2</v>
      </c>
      <c r="EW393" s="71">
        <f t="shared" si="1972"/>
        <v>0.99961434713942776</v>
      </c>
      <c r="EX393" s="71">
        <f t="shared" si="1973"/>
        <v>0.77974104121398258</v>
      </c>
      <c r="EY393" s="71">
        <f t="shared" si="2073"/>
        <v>0.95180692107007558</v>
      </c>
      <c r="EZ393" s="71"/>
      <c r="FA393" s="71">
        <f t="shared" si="1974"/>
        <v>0.99990871540329229</v>
      </c>
      <c r="FB393" s="71">
        <f t="shared" si="1975"/>
        <v>0.98753373611077289</v>
      </c>
      <c r="FC393" s="71">
        <f t="shared" si="2074"/>
        <v>0.99583033937380916</v>
      </c>
      <c r="FD393" s="71"/>
      <c r="FE393" s="71">
        <f t="shared" si="1976"/>
        <v>0.99921141649094347</v>
      </c>
      <c r="FF393" s="71">
        <f t="shared" si="1977"/>
        <v>1.0047838789440691</v>
      </c>
      <c r="FG393" s="71">
        <f t="shared" si="2075"/>
        <v>0.99542061943353632</v>
      </c>
      <c r="FH393" s="71"/>
      <c r="FI393" s="71">
        <f t="shared" si="1978"/>
        <v>1.0091325371590409</v>
      </c>
      <c r="FJ393" s="71">
        <f t="shared" si="1979"/>
        <v>1.2266797523941715</v>
      </c>
      <c r="FK393" s="71">
        <f t="shared" si="2076"/>
        <v>1.163268075120476</v>
      </c>
      <c r="FM393" s="71">
        <f t="shared" si="1980"/>
        <v>1.0051220213365371</v>
      </c>
      <c r="FN393" s="71">
        <f t="shared" si="1981"/>
        <v>0.99211746898045894</v>
      </c>
      <c r="FO393" s="71">
        <f t="shared" si="2077"/>
        <v>0.99035678843060471</v>
      </c>
    </row>
    <row r="394" spans="1:188" x14ac:dyDescent="0.2">
      <c r="A394" s="75" t="s">
        <v>559</v>
      </c>
      <c r="B394" s="50">
        <f t="shared" si="1958"/>
        <v>2004</v>
      </c>
      <c r="D394" s="79">
        <f>Conversion_Factors!$M66*D231+D313</f>
        <v>3982.7563868046909</v>
      </c>
      <c r="E394" s="79">
        <f>Conversion_Factors!$M66*E231+E313</f>
        <v>5329.6018813522969</v>
      </c>
      <c r="F394" s="79">
        <f>Conversion_Factors!$M66*F231+F313</f>
        <v>8431.3876682619011</v>
      </c>
      <c r="G394" s="79">
        <f>Conversion_Factors!$M66*G231+G313</f>
        <v>3707.0465313990685</v>
      </c>
      <c r="H394" s="79">
        <f t="shared" si="2071"/>
        <v>21450.792467817959</v>
      </c>
      <c r="I394" s="71"/>
      <c r="J394" s="81">
        <f t="shared" si="2115"/>
        <v>20534.252585962618</v>
      </c>
      <c r="K394" s="81">
        <f t="shared" si="2115"/>
        <v>24991.779779932032</v>
      </c>
      <c r="L394" s="81">
        <f t="shared" si="2115"/>
        <v>39319.68990157955</v>
      </c>
      <c r="M394" s="81">
        <f t="shared" si="2115"/>
        <v>23722.303194140575</v>
      </c>
      <c r="N394" s="81">
        <f t="shared" si="2081"/>
        <v>108568.02546161477</v>
      </c>
      <c r="P394" s="85">
        <f t="shared" si="2128"/>
        <v>38.588555492771604</v>
      </c>
      <c r="Q394" s="85">
        <f t="shared" si="2128"/>
        <v>46.047233035630605</v>
      </c>
      <c r="R394" s="85">
        <f t="shared" si="2128"/>
        <v>69.422555758946004</v>
      </c>
      <c r="S394" s="85">
        <f t="shared" si="2128"/>
        <v>39.041963829701487</v>
      </c>
      <c r="T394" s="85">
        <f t="shared" si="2128"/>
        <v>193.10030811704968</v>
      </c>
      <c r="V394" s="84">
        <f t="shared" si="2110"/>
        <v>193.95672523904452</v>
      </c>
      <c r="W394" s="84">
        <f t="shared" si="2111"/>
        <v>213.25419511066096</v>
      </c>
      <c r="X394" s="84">
        <f t="shared" si="2112"/>
        <v>214.43169285837106</v>
      </c>
      <c r="Y394" s="84">
        <f t="shared" si="2113"/>
        <v>156.26840703708365</v>
      </c>
      <c r="Z394" s="84">
        <f t="shared" si="2114"/>
        <v>197.57928152982836</v>
      </c>
      <c r="AC394" s="84">
        <f t="shared" si="2082"/>
        <v>103.21081823212428</v>
      </c>
      <c r="AD394" s="84">
        <f t="shared" si="2083"/>
        <v>115.74206591801807</v>
      </c>
      <c r="AE394" s="84">
        <f t="shared" si="2084"/>
        <v>121.45026319022267</v>
      </c>
      <c r="AF394" s="84">
        <f t="shared" si="2085"/>
        <v>94.950309046157741</v>
      </c>
      <c r="AG394" s="84">
        <f t="shared" si="2086"/>
        <v>111.08626742747271</v>
      </c>
      <c r="AI394" s="74">
        <f t="shared" si="2087"/>
        <v>103.22306118731541</v>
      </c>
      <c r="AJ394" s="74">
        <f t="shared" si="2088"/>
        <v>118.99633426014212</v>
      </c>
      <c r="AK394" s="74">
        <f t="shared" si="2089"/>
        <v>123.11425416640461</v>
      </c>
      <c r="AL394" s="74">
        <f t="shared" si="2090"/>
        <v>96.657421445239578</v>
      </c>
      <c r="AM394" s="74">
        <f t="shared" si="2091"/>
        <v>112.80811873249012</v>
      </c>
      <c r="AO394" s="118">
        <f t="shared" si="2117"/>
        <v>0.99988139321726854</v>
      </c>
      <c r="AP394" s="118">
        <f t="shared" si="2117"/>
        <v>0.97265236477781092</v>
      </c>
      <c r="AQ394" s="118">
        <f t="shared" si="2117"/>
        <v>0.98648417287300594</v>
      </c>
      <c r="AR394" s="118">
        <f t="shared" si="2117"/>
        <v>0.98233852741406946</v>
      </c>
      <c r="AS394" s="118">
        <f t="shared" si="2092"/>
        <v>0.98473645935803111</v>
      </c>
      <c r="AU394" s="51">
        <f t="shared" si="2034"/>
        <v>1879.2286366999817</v>
      </c>
      <c r="AV394" s="51">
        <f t="shared" si="2035"/>
        <v>1842.495150049527</v>
      </c>
      <c r="AW394" s="51">
        <f t="shared" si="2036"/>
        <v>1765.5926568270611</v>
      </c>
      <c r="AX394" s="51">
        <f t="shared" si="2037"/>
        <v>1645.7914524650744</v>
      </c>
      <c r="AY394" s="51">
        <f t="shared" si="2038"/>
        <v>1778.6112190584333</v>
      </c>
      <c r="BB394" s="71">
        <f t="shared" si="2093"/>
        <v>0.97312944999326445</v>
      </c>
      <c r="BC394" s="71">
        <f t="shared" si="2094"/>
        <v>0.92190087368465623</v>
      </c>
      <c r="BD394" s="71">
        <f t="shared" si="2095"/>
        <v>0.98283273883260902</v>
      </c>
      <c r="BE394" s="71">
        <f t="shared" si="2096"/>
        <v>0.86628140131092668</v>
      </c>
      <c r="BF394" s="71"/>
      <c r="BG394" s="71">
        <f t="shared" si="2129"/>
        <v>1.1055537834450773</v>
      </c>
      <c r="BH394" s="71">
        <f t="shared" si="2130"/>
        <v>1.037911440598027</v>
      </c>
      <c r="BI394" s="71">
        <f t="shared" si="2131"/>
        <v>1.1473193363391601</v>
      </c>
      <c r="BJ394" s="71">
        <f t="shared" si="2132"/>
        <v>0.95803760076161126</v>
      </c>
      <c r="BK394" s="71"/>
      <c r="BL394" s="71">
        <f t="shared" si="2133"/>
        <v>1.1055537834450773</v>
      </c>
      <c r="BM394" s="71">
        <f t="shared" si="2134"/>
        <v>1.037911440598027</v>
      </c>
      <c r="BN394" s="71">
        <f t="shared" si="2135"/>
        <v>1.1473193363391598</v>
      </c>
      <c r="BO394" s="71">
        <f t="shared" si="2136"/>
        <v>0.95803760076161137</v>
      </c>
      <c r="BP394" s="71"/>
      <c r="BQ394" s="147">
        <v>0.97753993600364841</v>
      </c>
      <c r="BR394" s="147">
        <v>0.93627072815317613</v>
      </c>
      <c r="BS394" s="147">
        <v>0.97956742491380222</v>
      </c>
      <c r="BT394" s="147">
        <v>0.87247190076031345</v>
      </c>
      <c r="BU394" s="72"/>
      <c r="BV394" s="147">
        <v>0.99555787272353491</v>
      </c>
      <c r="BW394" s="147">
        <v>0.98467808247155408</v>
      </c>
      <c r="BX394" s="147">
        <v>1.0031706528040174</v>
      </c>
      <c r="BY394" s="147">
        <v>0.99275120200954881</v>
      </c>
      <c r="CA394" s="147">
        <v>1.1358008169474119</v>
      </c>
      <c r="CB394" s="147">
        <v>1.175297837880952</v>
      </c>
      <c r="CC394" s="147">
        <v>1.1925076399303247</v>
      </c>
      <c r="CD394" s="147">
        <v>1.1818448449602457</v>
      </c>
      <c r="CF394" s="147">
        <v>1.0001765743250708</v>
      </c>
      <c r="CG394" s="147">
        <v>0.95789221779377232</v>
      </c>
      <c r="CH394" s="147">
        <v>0.97907055567509149</v>
      </c>
      <c r="CI394" s="147">
        <v>0.93590166288800558</v>
      </c>
      <c r="CK394" s="73">
        <f t="shared" si="2097"/>
        <v>1.250147645142897</v>
      </c>
      <c r="CL394" s="73">
        <f t="shared" si="2012"/>
        <v>1.0711021259692735</v>
      </c>
      <c r="CM394" s="73">
        <f t="shared" si="2098"/>
        <v>0.99600380370605446</v>
      </c>
      <c r="CN394" s="73">
        <f t="shared" si="2099"/>
        <v>0.99501350462531024</v>
      </c>
      <c r="CO394" s="73">
        <f t="shared" si="2100"/>
        <v>1.175273337355732</v>
      </c>
      <c r="CP394" s="73">
        <f t="shared" si="2101"/>
        <v>0.9699304702052377</v>
      </c>
      <c r="CQ394" s="73">
        <f t="shared" si="2102"/>
        <v>0.94811588433256699</v>
      </c>
      <c r="CR394" s="73">
        <f t="shared" si="2103"/>
        <v>1.3390358004880374</v>
      </c>
      <c r="CS394" s="73">
        <f t="shared" si="2104"/>
        <v>1.3390358004880378</v>
      </c>
      <c r="CT394" s="73"/>
      <c r="CU394" s="73">
        <f t="shared" si="2105"/>
        <v>1.1297164657496304</v>
      </c>
      <c r="CV394" s="118">
        <f t="shared" si="2052"/>
        <v>0.96123721166975429</v>
      </c>
      <c r="CX394" s="53"/>
      <c r="CZ394" s="71">
        <f t="shared" si="2106"/>
        <v>0.18566942889312421</v>
      </c>
      <c r="DA394" s="71">
        <f t="shared" si="2107"/>
        <v>0.24845710895521245</v>
      </c>
      <c r="DB394" s="71">
        <f t="shared" si="2108"/>
        <v>0.39305716471367119</v>
      </c>
      <c r="DC394" s="71">
        <f t="shared" si="2109"/>
        <v>0.17281629743799207</v>
      </c>
      <c r="DE394" s="71">
        <f t="shared" si="1991"/>
        <v>0.18617717615282051</v>
      </c>
      <c r="DF394" s="71">
        <f t="shared" si="1992"/>
        <v>0.25174211869444846</v>
      </c>
      <c r="DG394" s="71">
        <f t="shared" si="1993"/>
        <v>0.39119112614396517</v>
      </c>
      <c r="DH394" s="71">
        <f t="shared" si="1994"/>
        <v>0.17086436786328424</v>
      </c>
      <c r="DI394" s="71">
        <f t="shared" si="1995"/>
        <v>0.99997478885451829</v>
      </c>
      <c r="DJ394" s="71"/>
      <c r="DK394" s="71">
        <f t="shared" si="1996"/>
        <v>0.1861818700110314</v>
      </c>
      <c r="DL394" s="71">
        <f t="shared" si="1997"/>
        <v>0.25174846556163855</v>
      </c>
      <c r="DM394" s="71">
        <f t="shared" si="1998"/>
        <v>0.39120098876900561</v>
      </c>
      <c r="DN394" s="71">
        <f t="shared" si="1999"/>
        <v>0.17086867565832453</v>
      </c>
      <c r="DQ394" s="71">
        <f t="shared" si="2013"/>
        <v>1.5083922835239972E-2</v>
      </c>
      <c r="DR394" s="71">
        <f t="shared" si="2014"/>
        <v>-1.3390653634549837E-2</v>
      </c>
      <c r="DS394" s="71">
        <f t="shared" si="2015"/>
        <v>-1.0034335584143054E-2</v>
      </c>
      <c r="DT394" s="71">
        <f t="shared" si="2016"/>
        <v>3.5272759397543402E-3</v>
      </c>
      <c r="DV394" s="71">
        <f t="shared" si="2000"/>
        <v>0.189137202216344</v>
      </c>
      <c r="DW394" s="71">
        <f t="shared" si="2001"/>
        <v>0.2301946606624812</v>
      </c>
      <c r="DX394" s="71">
        <f t="shared" si="2002"/>
        <v>0.36216639046715821</v>
      </c>
      <c r="DY394" s="71">
        <f t="shared" si="2003"/>
        <v>0.21850174665401662</v>
      </c>
      <c r="DZ394" s="71"/>
      <c r="EB394" s="71">
        <f t="shared" si="1959"/>
        <v>-7.0376167571632089E-3</v>
      </c>
      <c r="EC394" s="71">
        <f t="shared" si="1960"/>
        <v>-4.5673848088459163E-3</v>
      </c>
      <c r="ED394" s="71">
        <f t="shared" si="1961"/>
        <v>7.0252627704538067E-3</v>
      </c>
      <c r="EE394" s="71">
        <f t="shared" si="1962"/>
        <v>-6.6721122227571738E-4</v>
      </c>
      <c r="EG394" s="71">
        <f t="shared" si="1983"/>
        <v>1.0043199406623478E-3</v>
      </c>
      <c r="EH394" s="71">
        <f t="shared" si="1963"/>
        <v>-1.1276272608386037E-3</v>
      </c>
      <c r="EI394" s="71">
        <f t="shared" si="1964"/>
        <v>-3.2539979084806068E-4</v>
      </c>
      <c r="EJ394" s="71">
        <f t="shared" si="1965"/>
        <v>-1.0820145254100627E-3</v>
      </c>
      <c r="EL394" s="71">
        <f t="shared" si="1984"/>
        <v>4.5907219346536165E-3</v>
      </c>
      <c r="EM394" s="71">
        <f t="shared" si="1966"/>
        <v>9.1149715880030763E-3</v>
      </c>
      <c r="EN394" s="71">
        <f t="shared" si="1967"/>
        <v>1.2105813832982541E-2</v>
      </c>
      <c r="EO394" s="71">
        <f t="shared" si="1968"/>
        <v>1.3941714802924342E-2</v>
      </c>
      <c r="EQ394" s="71">
        <f t="shared" si="1985"/>
        <v>-3.3794612070646206E-2</v>
      </c>
      <c r="ER394" s="71">
        <f t="shared" si="1969"/>
        <v>-3.0935879927361656E-2</v>
      </c>
      <c r="ES394" s="71">
        <f t="shared" si="1970"/>
        <v>-1.3940016099637593E-2</v>
      </c>
      <c r="ET394" s="71">
        <f t="shared" si="1971"/>
        <v>-7.6522473693164542E-3</v>
      </c>
      <c r="EW394" s="71">
        <f t="shared" si="1972"/>
        <v>0.99612207407216691</v>
      </c>
      <c r="EX394" s="71">
        <f t="shared" si="1973"/>
        <v>0.77671726321326329</v>
      </c>
      <c r="EY394" s="71">
        <f t="shared" si="2073"/>
        <v>0.94811588433256699</v>
      </c>
      <c r="EZ394" s="71"/>
      <c r="FA394" s="71">
        <f t="shared" si="1974"/>
        <v>1.0001741906481323</v>
      </c>
      <c r="FB394" s="71">
        <f t="shared" si="1975"/>
        <v>0.98770575525231852</v>
      </c>
      <c r="FC394" s="71">
        <f t="shared" si="2074"/>
        <v>0.99600380370605446</v>
      </c>
      <c r="FD394" s="71"/>
      <c r="FE394" s="71">
        <f t="shared" si="1976"/>
        <v>0.99959101228136338</v>
      </c>
      <c r="FF394" s="71">
        <f t="shared" si="1977"/>
        <v>1.0043729346776968</v>
      </c>
      <c r="FG394" s="71">
        <f t="shared" si="2075"/>
        <v>0.99501350462531024</v>
      </c>
      <c r="FH394" s="71"/>
      <c r="FI394" s="71">
        <f t="shared" si="1978"/>
        <v>1.0103202885835345</v>
      </c>
      <c r="FJ394" s="71">
        <f t="shared" si="1979"/>
        <v>1.239339441438458</v>
      </c>
      <c r="FK394" s="71">
        <f t="shared" si="2076"/>
        <v>1.175273337355732</v>
      </c>
      <c r="FM394" s="71">
        <f t="shared" si="1980"/>
        <v>0.97937478849644066</v>
      </c>
      <c r="FN394" s="71">
        <f t="shared" si="1981"/>
        <v>0.97165483634636096</v>
      </c>
      <c r="FO394" s="71">
        <f t="shared" si="2077"/>
        <v>0.9699304702052377</v>
      </c>
    </row>
    <row r="395" spans="1:188" x14ac:dyDescent="0.2">
      <c r="A395" s="75" t="s">
        <v>559</v>
      </c>
      <c r="B395" s="50">
        <f t="shared" si="1958"/>
        <v>2005</v>
      </c>
      <c r="D395" s="79">
        <f>Conversion_Factors!$M67*D232+D314</f>
        <v>4037.1731358421239</v>
      </c>
      <c r="E395" s="79">
        <f>Conversion_Factors!$M67*E232+E314</f>
        <v>5586.0284644018138</v>
      </c>
      <c r="F395" s="79">
        <f>Conversion_Factors!$M67*F232+F314</f>
        <v>8732.7799483779781</v>
      </c>
      <c r="G395" s="79">
        <f>Conversion_Factors!$M67*G232+G314</f>
        <v>3759.2620445881762</v>
      </c>
      <c r="H395" s="79">
        <f t="shared" si="2071"/>
        <v>22115.243593210093</v>
      </c>
      <c r="I395" s="71"/>
      <c r="J395" s="81">
        <f t="shared" si="2115"/>
        <v>20645.558055700298</v>
      </c>
      <c r="K395" s="81">
        <f t="shared" si="2115"/>
        <v>25192.372358272885</v>
      </c>
      <c r="L395" s="81">
        <f t="shared" si="2115"/>
        <v>40090.511021682389</v>
      </c>
      <c r="M395" s="81">
        <f t="shared" si="2115"/>
        <v>24002.337651867256</v>
      </c>
      <c r="N395" s="81">
        <f t="shared" si="2081"/>
        <v>109930.77908752284</v>
      </c>
      <c r="P395" s="85">
        <f t="shared" si="2128"/>
        <v>38.992871452908545</v>
      </c>
      <c r="Q395" s="85">
        <f t="shared" si="2128"/>
        <v>46.867938813061997</v>
      </c>
      <c r="R395" s="85">
        <f t="shared" si="2128"/>
        <v>71.688733309583739</v>
      </c>
      <c r="S395" s="85">
        <f t="shared" si="2128"/>
        <v>40.082952950836585</v>
      </c>
      <c r="T395" s="85">
        <f t="shared" si="2128"/>
        <v>197.63249652639087</v>
      </c>
      <c r="V395" s="84">
        <f t="shared" si="2110"/>
        <v>195.54681568549071</v>
      </c>
      <c r="W395" s="84">
        <f t="shared" si="2111"/>
        <v>221.73491185983627</v>
      </c>
      <c r="X395" s="84">
        <f t="shared" si="2112"/>
        <v>217.82660599299859</v>
      </c>
      <c r="Y395" s="84">
        <f t="shared" si="2113"/>
        <v>156.62066333342017</v>
      </c>
      <c r="Z395" s="84">
        <f t="shared" si="2114"/>
        <v>201.1742641758479</v>
      </c>
      <c r="AC395" s="84">
        <f t="shared" si="2082"/>
        <v>103.53618457460342</v>
      </c>
      <c r="AD395" s="84">
        <f t="shared" si="2083"/>
        <v>119.18656134382849</v>
      </c>
      <c r="AE395" s="84">
        <f t="shared" si="2084"/>
        <v>121.81523574514787</v>
      </c>
      <c r="AF395" s="84">
        <f t="shared" si="2085"/>
        <v>93.787053294178904</v>
      </c>
      <c r="AG395" s="84">
        <f t="shared" si="2086"/>
        <v>111.90084617615976</v>
      </c>
      <c r="AI395" s="74">
        <f t="shared" si="2087"/>
        <v>100.79945493930792</v>
      </c>
      <c r="AJ395" s="74">
        <f t="shared" si="2088"/>
        <v>118.88384096506354</v>
      </c>
      <c r="AK395" s="74">
        <f t="shared" si="2089"/>
        <v>121.68205629770766</v>
      </c>
      <c r="AL395" s="74">
        <f t="shared" si="2090"/>
        <v>95.604068345798268</v>
      </c>
      <c r="AM395" s="74">
        <f t="shared" si="2091"/>
        <v>111.60931029447337</v>
      </c>
      <c r="AO395" s="118">
        <f t="shared" si="2117"/>
        <v>1.0271502423990617</v>
      </c>
      <c r="AP395" s="118">
        <f t="shared" si="2117"/>
        <v>1.0025463542926234</v>
      </c>
      <c r="AQ395" s="118">
        <f t="shared" si="2117"/>
        <v>1.0010944871535896</v>
      </c>
      <c r="AR395" s="118">
        <f t="shared" si="2117"/>
        <v>0.98099437520747279</v>
      </c>
      <c r="AS395" s="118">
        <f t="shared" si="2092"/>
        <v>1.0026121107720958</v>
      </c>
      <c r="AU395" s="51">
        <f t="shared" si="2034"/>
        <v>1888.6809137204457</v>
      </c>
      <c r="AV395" s="51">
        <f t="shared" si="2035"/>
        <v>1860.4019560575884</v>
      </c>
      <c r="AW395" s="51">
        <f t="shared" si="2036"/>
        <v>1788.1721006452599</v>
      </c>
      <c r="AX395" s="51">
        <f t="shared" si="2037"/>
        <v>1669.9603818679861</v>
      </c>
      <c r="AY395" s="51">
        <f t="shared" si="2038"/>
        <v>1797.7903746960908</v>
      </c>
      <c r="BB395" s="71">
        <f t="shared" si="2093"/>
        <v>0.95028104201160324</v>
      </c>
      <c r="BC395" s="71">
        <f t="shared" si="2094"/>
        <v>0.92102935383775153</v>
      </c>
      <c r="BD395" s="71">
        <f t="shared" si="2095"/>
        <v>0.97139936774676328</v>
      </c>
      <c r="BE395" s="71">
        <f t="shared" si="2096"/>
        <v>0.8568408411820162</v>
      </c>
      <c r="BF395" s="71"/>
      <c r="BG395" s="71">
        <f t="shared" si="2129"/>
        <v>1.1146173026755752</v>
      </c>
      <c r="BH395" s="71">
        <f t="shared" si="2130"/>
        <v>1.0791872191770731</v>
      </c>
      <c r="BI395" s="71">
        <f t="shared" si="2131"/>
        <v>1.1654838596548556</v>
      </c>
      <c r="BJ395" s="71">
        <f t="shared" si="2132"/>
        <v>0.96019718492448891</v>
      </c>
      <c r="BK395" s="71"/>
      <c r="BL395" s="71">
        <f t="shared" si="2133"/>
        <v>1.114617302675575</v>
      </c>
      <c r="BM395" s="71">
        <f t="shared" si="2134"/>
        <v>1.0791872191770731</v>
      </c>
      <c r="BN395" s="71">
        <f t="shared" si="2135"/>
        <v>1.1654838596548556</v>
      </c>
      <c r="BO395" s="71">
        <f t="shared" si="2136"/>
        <v>0.96019718492448902</v>
      </c>
      <c r="BP395" s="71"/>
      <c r="BQ395" s="147">
        <v>0.95336325324592008</v>
      </c>
      <c r="BR395" s="147">
        <v>0.93611070344056957</v>
      </c>
      <c r="BS395" s="147">
        <v>0.96848563434350754</v>
      </c>
      <c r="BT395" s="147">
        <v>0.86396004854492625</v>
      </c>
      <c r="BU395" s="72"/>
      <c r="BV395" s="147">
        <v>0.9964587142672654</v>
      </c>
      <c r="BW395" s="147">
        <v>0.98348077734847017</v>
      </c>
      <c r="BX395" s="147">
        <v>1.0027495814778393</v>
      </c>
      <c r="BY395" s="147">
        <v>0.99156076573050589</v>
      </c>
      <c r="CA395" s="147">
        <v>1.1415137481747206</v>
      </c>
      <c r="CB395" s="147">
        <v>1.1867202996356343</v>
      </c>
      <c r="CC395" s="147">
        <v>1.2077581333861416</v>
      </c>
      <c r="CD395" s="147">
        <v>1.1992005825783114</v>
      </c>
      <c r="CF395" s="147">
        <v>1.0278433164987912</v>
      </c>
      <c r="CG395" s="147">
        <v>0.9877688704027664</v>
      </c>
      <c r="CH395" s="147">
        <v>0.99366643516738062</v>
      </c>
      <c r="CI395" s="147">
        <v>0.93466418870504109</v>
      </c>
      <c r="CK395" s="73">
        <f t="shared" si="2097"/>
        <v>1.2658395878589526</v>
      </c>
      <c r="CL395" s="73">
        <f t="shared" si="2012"/>
        <v>1.0905909788751023</v>
      </c>
      <c r="CM395" s="73">
        <f t="shared" si="2098"/>
        <v>0.99618727156541231</v>
      </c>
      <c r="CN395" s="73">
        <f t="shared" si="2099"/>
        <v>0.99450683558662389</v>
      </c>
      <c r="CO395" s="73">
        <f t="shared" si="2100"/>
        <v>1.1880966949009879</v>
      </c>
      <c r="CP395" s="73">
        <f t="shared" si="2101"/>
        <v>0.98786447701070212</v>
      </c>
      <c r="CQ395" s="73">
        <f t="shared" si="2102"/>
        <v>0.93791608417158578</v>
      </c>
      <c r="CR395" s="73">
        <f t="shared" si="2103"/>
        <v>1.3805132352219502</v>
      </c>
      <c r="CS395" s="73">
        <f t="shared" si="2104"/>
        <v>1.3805132352219511</v>
      </c>
      <c r="CT395" s="73"/>
      <c r="CU395" s="73">
        <f t="shared" si="2105"/>
        <v>1.1627809750574496</v>
      </c>
      <c r="CV395" s="118">
        <f t="shared" si="2052"/>
        <v>0.97869220581776972</v>
      </c>
      <c r="CX395" s="53"/>
      <c r="CZ395" s="71">
        <f t="shared" si="2106"/>
        <v>0.18255160151532912</v>
      </c>
      <c r="DA395" s="71">
        <f t="shared" si="2107"/>
        <v>0.25258724557376605</v>
      </c>
      <c r="DB395" s="71">
        <f t="shared" si="2108"/>
        <v>0.3948760460888231</v>
      </c>
      <c r="DC395" s="71">
        <f t="shared" si="2109"/>
        <v>0.16998510682208173</v>
      </c>
      <c r="DE395" s="71">
        <f t="shared" si="1991"/>
        <v>0.18410611520503639</v>
      </c>
      <c r="DF395" s="71">
        <f t="shared" si="1992"/>
        <v>0.25051650300384171</v>
      </c>
      <c r="DG395" s="71">
        <f t="shared" si="1993"/>
        <v>0.39396590560966305</v>
      </c>
      <c r="DH395" s="71">
        <f t="shared" si="1994"/>
        <v>0.17139680493377452</v>
      </c>
      <c r="DI395" s="71">
        <f t="shared" si="1995"/>
        <v>0.99998532875231561</v>
      </c>
      <c r="DJ395" s="71"/>
      <c r="DK395" s="71">
        <f t="shared" si="1996"/>
        <v>0.18410881631108136</v>
      </c>
      <c r="DL395" s="71">
        <f t="shared" si="1997"/>
        <v>0.25052017844742963</v>
      </c>
      <c r="DM395" s="71">
        <f t="shared" si="1998"/>
        <v>0.39397168566584406</v>
      </c>
      <c r="DN395" s="71">
        <f t="shared" si="1999"/>
        <v>0.17139931957564494</v>
      </c>
      <c r="DQ395" s="71">
        <f t="shared" si="2013"/>
        <v>-2.5043147094670041E-2</v>
      </c>
      <c r="DR395" s="71">
        <f t="shared" si="2014"/>
        <v>-1.7093174531220644E-4</v>
      </c>
      <c r="DS395" s="71">
        <f t="shared" si="2015"/>
        <v>-1.1377421223956945E-2</v>
      </c>
      <c r="DT395" s="71">
        <f t="shared" si="2016"/>
        <v>-9.8039205007609456E-3</v>
      </c>
      <c r="DV395" s="71">
        <f t="shared" si="2000"/>
        <v>0.18780507358419668</v>
      </c>
      <c r="DW395" s="71">
        <f t="shared" si="2001"/>
        <v>0.22916577656759482</v>
      </c>
      <c r="DX395" s="71">
        <f t="shared" si="2002"/>
        <v>0.3646886827734005</v>
      </c>
      <c r="DY395" s="71">
        <f t="shared" si="2003"/>
        <v>0.21834046707480786</v>
      </c>
      <c r="DZ395" s="71"/>
      <c r="EB395" s="71">
        <f t="shared" si="1959"/>
        <v>-7.0681070474374278E-3</v>
      </c>
      <c r="EC395" s="71">
        <f t="shared" si="1960"/>
        <v>-4.4796448804345331E-3</v>
      </c>
      <c r="ED395" s="71">
        <f t="shared" si="1961"/>
        <v>6.9403173303067703E-3</v>
      </c>
      <c r="EE395" s="71">
        <f t="shared" si="1962"/>
        <v>-7.3838828514214089E-4</v>
      </c>
      <c r="EG395" s="71">
        <f t="shared" si="1983"/>
        <v>9.0445191171936896E-4</v>
      </c>
      <c r="EH395" s="71">
        <f t="shared" si="1963"/>
        <v>-1.2166754373586434E-3</v>
      </c>
      <c r="EI395" s="71">
        <f t="shared" si="1964"/>
        <v>-4.1982859055561327E-4</v>
      </c>
      <c r="EJ395" s="71">
        <f t="shared" si="1965"/>
        <v>-1.1998480493113695E-3</v>
      </c>
      <c r="EL395" s="71">
        <f t="shared" si="1984"/>
        <v>5.0172631388455749E-3</v>
      </c>
      <c r="EM395" s="71">
        <f t="shared" si="1966"/>
        <v>9.6718569733152144E-3</v>
      </c>
      <c r="EN395" s="71">
        <f t="shared" si="1967"/>
        <v>1.2707508348940902E-2</v>
      </c>
      <c r="EO395" s="71">
        <f t="shared" si="1968"/>
        <v>1.4578508083053816E-2</v>
      </c>
      <c r="EQ395" s="71">
        <f t="shared" si="1985"/>
        <v>2.7286180821629816E-2</v>
      </c>
      <c r="ER395" s="71">
        <f t="shared" si="1969"/>
        <v>3.0713469421815628E-2</v>
      </c>
      <c r="ES395" s="71">
        <f t="shared" si="1970"/>
        <v>1.4797862974732613E-2</v>
      </c>
      <c r="ET395" s="71">
        <f t="shared" si="1971"/>
        <v>-1.3231016298487777E-3</v>
      </c>
      <c r="EW395" s="71">
        <f t="shared" si="1972"/>
        <v>0.98924203219297258</v>
      </c>
      <c r="EX395" s="71">
        <f t="shared" si="1973"/>
        <v>0.76836136390045251</v>
      </c>
      <c r="EY395" s="71">
        <f t="shared" si="2073"/>
        <v>0.93791608417158578</v>
      </c>
      <c r="EZ395" s="71"/>
      <c r="FA395" s="71">
        <f t="shared" si="1974"/>
        <v>1.0001842039745985</v>
      </c>
      <c r="FB395" s="71">
        <f t="shared" si="1975"/>
        <v>0.98788769457816983</v>
      </c>
      <c r="FC395" s="71">
        <f t="shared" si="2074"/>
        <v>0.99618727156541231</v>
      </c>
      <c r="FD395" s="71"/>
      <c r="FE395" s="71">
        <f t="shared" si="1976"/>
        <v>0.99949079179696443</v>
      </c>
      <c r="FF395" s="71">
        <f t="shared" si="1977"/>
        <v>1.003861499740452</v>
      </c>
      <c r="FG395" s="71">
        <f t="shared" si="2075"/>
        <v>0.99450683558662389</v>
      </c>
      <c r="FH395" s="71"/>
      <c r="FI395" s="71">
        <f t="shared" si="1978"/>
        <v>1.0109109575940074</v>
      </c>
      <c r="FJ395" s="71">
        <f t="shared" si="1979"/>
        <v>1.2528618215285738</v>
      </c>
      <c r="FK395" s="71">
        <f t="shared" si="2076"/>
        <v>1.1880966949009879</v>
      </c>
      <c r="FM395" s="71">
        <f t="shared" si="1980"/>
        <v>1.0184899921761088</v>
      </c>
      <c r="FN395" s="71">
        <f t="shared" si="1981"/>
        <v>0.98962072666828349</v>
      </c>
      <c r="FO395" s="71">
        <f t="shared" si="2077"/>
        <v>0.98786447701070212</v>
      </c>
    </row>
    <row r="396" spans="1:188" x14ac:dyDescent="0.2">
      <c r="A396" s="75" t="s">
        <v>559</v>
      </c>
      <c r="B396" s="50">
        <f t="shared" si="1958"/>
        <v>2006</v>
      </c>
      <c r="D396" s="79">
        <f>Conversion_Factors!$M68*D233+D315</f>
        <v>3655.7003917816146</v>
      </c>
      <c r="E396" s="79">
        <f>Conversion_Factors!$M68*E233+E315</f>
        <v>5214.7380536556884</v>
      </c>
      <c r="F396" s="79">
        <f>Conversion_Factors!$M68*F233+F315</f>
        <v>8530.7258252288193</v>
      </c>
      <c r="G396" s="79">
        <f>Conversion_Factors!$M68*G233+G315</f>
        <v>3878.6580298046956</v>
      </c>
      <c r="H396" s="79">
        <f t="shared" si="2071"/>
        <v>21279.82230047082</v>
      </c>
      <c r="I396" s="71"/>
      <c r="J396" s="81">
        <f t="shared" si="2115"/>
        <v>20585.898487020273</v>
      </c>
      <c r="K396" s="81">
        <f t="shared" si="2115"/>
        <v>25261.048382555618</v>
      </c>
      <c r="L396" s="81">
        <f t="shared" si="2115"/>
        <v>40608.689538797335</v>
      </c>
      <c r="M396" s="81">
        <f t="shared" si="2115"/>
        <v>24287.534937110078</v>
      </c>
      <c r="N396" s="81">
        <f t="shared" si="2081"/>
        <v>110743.17134548329</v>
      </c>
      <c r="P396" s="85">
        <f t="shared" si="2128"/>
        <v>39.23206519932063</v>
      </c>
      <c r="Q396" s="85">
        <f t="shared" si="2128"/>
        <v>47.322011394125397</v>
      </c>
      <c r="R396" s="85">
        <f t="shared" si="2128"/>
        <v>73.56480878051552</v>
      </c>
      <c r="S396" s="85">
        <f t="shared" si="2128"/>
        <v>41.084056843223522</v>
      </c>
      <c r="T396" s="85">
        <f t="shared" si="2128"/>
        <v>201.20294221718507</v>
      </c>
      <c r="V396" s="84">
        <f t="shared" si="2110"/>
        <v>177.58274646533354</v>
      </c>
      <c r="W396" s="84">
        <f t="shared" si="2111"/>
        <v>206.43395217344982</v>
      </c>
      <c r="X396" s="84">
        <f t="shared" si="2112"/>
        <v>210.0714384560134</v>
      </c>
      <c r="Y396" s="84">
        <f t="shared" si="2113"/>
        <v>159.69747608590404</v>
      </c>
      <c r="Z396" s="84">
        <f t="shared" si="2114"/>
        <v>192.15471294464356</v>
      </c>
      <c r="AC396" s="84">
        <f t="shared" si="2082"/>
        <v>93.181441588879679</v>
      </c>
      <c r="AD396" s="84">
        <f t="shared" si="2083"/>
        <v>110.19688090229933</v>
      </c>
      <c r="AE396" s="84">
        <f t="shared" si="2084"/>
        <v>115.96204716144494</v>
      </c>
      <c r="AF396" s="84">
        <f t="shared" si="2085"/>
        <v>94.407863483531528</v>
      </c>
      <c r="AG396" s="84">
        <f t="shared" si="2086"/>
        <v>105.76297774761504</v>
      </c>
      <c r="AI396" s="74">
        <f t="shared" si="2087"/>
        <v>98.846328966693662</v>
      </c>
      <c r="AJ396" s="74">
        <f t="shared" si="2088"/>
        <v>115.34725754695884</v>
      </c>
      <c r="AK396" s="74">
        <f t="shared" si="2089"/>
        <v>118.43912361817472</v>
      </c>
      <c r="AL396" s="74">
        <f t="shared" si="2090"/>
        <v>94.045908663601708</v>
      </c>
      <c r="AM396" s="74">
        <f t="shared" si="2091"/>
        <v>108.91067772513105</v>
      </c>
      <c r="AO396" s="118">
        <f t="shared" si="2117"/>
        <v>0.94268995685492007</v>
      </c>
      <c r="AP396" s="118">
        <f t="shared" si="2117"/>
        <v>0.95534894583373375</v>
      </c>
      <c r="AQ396" s="118">
        <f t="shared" si="2117"/>
        <v>0.9790856569935843</v>
      </c>
      <c r="AR396" s="118">
        <f t="shared" si="2117"/>
        <v>1.0038487035222821</v>
      </c>
      <c r="AS396" s="118">
        <f t="shared" si="2092"/>
        <v>0.97109833449517058</v>
      </c>
      <c r="AU396" s="51">
        <f t="shared" si="2034"/>
        <v>1905.7737617844105</v>
      </c>
      <c r="AV396" s="51">
        <f t="shared" si="2035"/>
        <v>1873.3193760400022</v>
      </c>
      <c r="AW396" s="51">
        <f t="shared" si="2036"/>
        <v>1811.5533797324852</v>
      </c>
      <c r="AX396" s="51">
        <f t="shared" si="2037"/>
        <v>1691.5696446595425</v>
      </c>
      <c r="AY396" s="51">
        <f t="shared" si="2038"/>
        <v>1816.8428786412139</v>
      </c>
      <c r="BB396" s="71">
        <f t="shared" si="2093"/>
        <v>0.93186805966409625</v>
      </c>
      <c r="BC396" s="71">
        <f t="shared" si="2094"/>
        <v>0.89363036408499363</v>
      </c>
      <c r="BD396" s="71">
        <f t="shared" si="2095"/>
        <v>0.9455107293526489</v>
      </c>
      <c r="BE396" s="71">
        <f t="shared" si="2096"/>
        <v>0.84287600813788055</v>
      </c>
      <c r="BF396" s="71"/>
      <c r="BG396" s="71">
        <f t="shared" si="2129"/>
        <v>1.0122220664808157</v>
      </c>
      <c r="BH396" s="71">
        <f t="shared" si="2130"/>
        <v>1.0047172135465214</v>
      </c>
      <c r="BI396" s="71">
        <f t="shared" si="2131"/>
        <v>1.1239897430290562</v>
      </c>
      <c r="BJ396" s="71">
        <f t="shared" si="2132"/>
        <v>0.97906025752676407</v>
      </c>
      <c r="BK396" s="71"/>
      <c r="BL396" s="71">
        <f t="shared" si="2133"/>
        <v>1.0122220664808157</v>
      </c>
      <c r="BM396" s="71">
        <f t="shared" si="2134"/>
        <v>1.0047172135465214</v>
      </c>
      <c r="BN396" s="71">
        <f t="shared" si="2135"/>
        <v>1.123989743029056</v>
      </c>
      <c r="BO396" s="71">
        <f t="shared" si="2136"/>
        <v>0.97906025752676407</v>
      </c>
      <c r="BP396" s="71"/>
      <c r="BQ396" s="147">
        <v>0.93486683907849677</v>
      </c>
      <c r="BR396" s="147">
        <v>0.90734596814262636</v>
      </c>
      <c r="BS396" s="147">
        <v>0.94298307777520107</v>
      </c>
      <c r="BT396" s="147">
        <v>0.85027492159300944</v>
      </c>
      <c r="BU396" s="72"/>
      <c r="BV396" s="147">
        <v>0.99580747376918866</v>
      </c>
      <c r="BW396" s="147">
        <v>0.98401848882777843</v>
      </c>
      <c r="BX396" s="147">
        <v>1.00200901789255</v>
      </c>
      <c r="BY396" s="147">
        <v>0.99107982022538221</v>
      </c>
      <c r="CA396" s="147">
        <v>1.1518446203293198</v>
      </c>
      <c r="CB396" s="147">
        <v>1.1949601127911387</v>
      </c>
      <c r="CC396" s="147">
        <v>1.2235501983537014</v>
      </c>
      <c r="CD396" s="147">
        <v>1.2147182204876226</v>
      </c>
      <c r="CF396" s="147">
        <v>0.94396689956532898</v>
      </c>
      <c r="CG396" s="147">
        <v>0.94170366735291233</v>
      </c>
      <c r="CH396" s="147">
        <v>0.97222106578569856</v>
      </c>
      <c r="CI396" s="147">
        <v>0.9564579308234592</v>
      </c>
      <c r="CK396" s="73">
        <f t="shared" si="2097"/>
        <v>1.2751941861755689</v>
      </c>
      <c r="CL396" s="73">
        <f t="shared" si="2012"/>
        <v>1.0416948576612328</v>
      </c>
      <c r="CM396" s="73">
        <f t="shared" si="2098"/>
        <v>0.99617953892817279</v>
      </c>
      <c r="CN396" s="73">
        <f t="shared" si="2099"/>
        <v>0.99414965354712037</v>
      </c>
      <c r="CO396" s="73">
        <f t="shared" si="2100"/>
        <v>1.2009389888626365</v>
      </c>
      <c r="CP396" s="73">
        <f t="shared" si="2101"/>
        <v>0.95714798251771549</v>
      </c>
      <c r="CQ396" s="73">
        <f t="shared" si="2102"/>
        <v>0.91506323045644455</v>
      </c>
      <c r="CR396" s="73">
        <f t="shared" si="2103"/>
        <v>1.3283632262585903</v>
      </c>
      <c r="CS396" s="73">
        <f t="shared" si="2104"/>
        <v>1.3283632262585909</v>
      </c>
      <c r="CT396" s="73"/>
      <c r="CU396" s="73">
        <f t="shared" si="2105"/>
        <v>1.1383856579414982</v>
      </c>
      <c r="CV396" s="118">
        <f t="shared" si="2052"/>
        <v>0.94791298184066763</v>
      </c>
      <c r="CX396" s="53"/>
      <c r="CZ396" s="71">
        <f t="shared" si="2106"/>
        <v>0.17179186649978423</v>
      </c>
      <c r="DA396" s="71">
        <f t="shared" si="2107"/>
        <v>0.24505552631143501</v>
      </c>
      <c r="DB396" s="71">
        <f t="shared" si="2108"/>
        <v>0.40088332058299547</v>
      </c>
      <c r="DC396" s="71">
        <f t="shared" si="2109"/>
        <v>0.18226928660578523</v>
      </c>
      <c r="DE396" s="71">
        <f t="shared" si="1991"/>
        <v>0.17711726690252227</v>
      </c>
      <c r="DF396" s="71">
        <f t="shared" si="1992"/>
        <v>0.24880238628269755</v>
      </c>
      <c r="DG396" s="71">
        <f t="shared" si="1993"/>
        <v>0.39787212495901003</v>
      </c>
      <c r="DH396" s="71">
        <f t="shared" si="1994"/>
        <v>0.17605577577292464</v>
      </c>
      <c r="DI396" s="71">
        <f t="shared" si="1995"/>
        <v>0.99984755391715452</v>
      </c>
      <c r="DJ396" s="71"/>
      <c r="DK396" s="71">
        <f t="shared" si="1996"/>
        <v>0.17714427185286477</v>
      </c>
      <c r="DL396" s="71">
        <f t="shared" si="1997"/>
        <v>0.24884032101489029</v>
      </c>
      <c r="DM396" s="71">
        <f t="shared" si="1998"/>
        <v>0.39793278825381512</v>
      </c>
      <c r="DN396" s="71">
        <f t="shared" si="1999"/>
        <v>0.17608261887842983</v>
      </c>
      <c r="DQ396" s="71">
        <f t="shared" si="2013"/>
        <v>-1.9591898128594826E-2</v>
      </c>
      <c r="DR396" s="71">
        <f t="shared" si="2014"/>
        <v>-3.1209922731848371E-2</v>
      </c>
      <c r="DS396" s="71">
        <f t="shared" si="2015"/>
        <v>-2.6685312467216993E-2</v>
      </c>
      <c r="DT396" s="71">
        <f t="shared" si="2016"/>
        <v>-1.5966793266826401E-2</v>
      </c>
      <c r="DV396" s="71">
        <f t="shared" si="2000"/>
        <v>0.18588864881608683</v>
      </c>
      <c r="DW396" s="71">
        <f t="shared" si="2001"/>
        <v>0.22810479486585428</v>
      </c>
      <c r="DX396" s="71">
        <f t="shared" si="2002"/>
        <v>0.36669249259722936</v>
      </c>
      <c r="DY396" s="71">
        <f t="shared" si="2003"/>
        <v>0.21931406372082965</v>
      </c>
      <c r="DZ396" s="71"/>
      <c r="EB396" s="71">
        <f t="shared" si="1959"/>
        <v>-1.0256750135246786E-2</v>
      </c>
      <c r="EC396" s="71">
        <f t="shared" si="1960"/>
        <v>-4.6405068332843382E-3</v>
      </c>
      <c r="ED396" s="71">
        <f t="shared" si="1961"/>
        <v>5.4795362666072624E-3</v>
      </c>
      <c r="EE396" s="71">
        <f t="shared" si="1962"/>
        <v>4.449163363096211E-3</v>
      </c>
      <c r="EG396" s="71">
        <f t="shared" si="1983"/>
        <v>-6.5376858291643625E-4</v>
      </c>
      <c r="EH396" s="71">
        <f t="shared" si="1963"/>
        <v>5.4659384319939068E-4</v>
      </c>
      <c r="EI396" s="71">
        <f t="shared" si="1964"/>
        <v>-7.3880577861820684E-4</v>
      </c>
      <c r="EJ396" s="71">
        <f t="shared" si="1965"/>
        <v>-4.8515653110718572E-4</v>
      </c>
      <c r="EL396" s="71">
        <f t="shared" si="1984"/>
        <v>9.0094441202020255E-3</v>
      </c>
      <c r="EM396" s="71">
        <f t="shared" si="1966"/>
        <v>6.9193549122748641E-3</v>
      </c>
      <c r="EN396" s="71">
        <f t="shared" si="1967"/>
        <v>1.2990772786881781E-2</v>
      </c>
      <c r="EO396" s="71">
        <f t="shared" si="1968"/>
        <v>1.2856978989470148E-2</v>
      </c>
      <c r="EQ396" s="71">
        <f t="shared" si="1985"/>
        <v>-8.5126917030461366E-2</v>
      </c>
      <c r="ER396" s="71">
        <f t="shared" si="1969"/>
        <v>-4.7758086636425993E-2</v>
      </c>
      <c r="ES396" s="71">
        <f t="shared" si="1970"/>
        <v>-2.18183594979755E-2</v>
      </c>
      <c r="ET396" s="71">
        <f t="shared" si="1971"/>
        <v>2.3049497190254706E-2</v>
      </c>
      <c r="EW396" s="71">
        <f t="shared" si="1972"/>
        <v>0.97563443670408312</v>
      </c>
      <c r="EX396" s="71">
        <f t="shared" si="1973"/>
        <v>0.74963980645419903</v>
      </c>
      <c r="EY396" s="71">
        <f t="shared" si="2073"/>
        <v>0.91506323045644455</v>
      </c>
      <c r="EZ396" s="71"/>
      <c r="FA396" s="71">
        <f t="shared" si="1974"/>
        <v>0.99999223776747581</v>
      </c>
      <c r="FB396" s="71">
        <f t="shared" si="1975"/>
        <v>0.98788002636417671</v>
      </c>
      <c r="FC396" s="71">
        <f t="shared" si="2074"/>
        <v>0.99617953892817279</v>
      </c>
      <c r="FD396" s="71"/>
      <c r="FE396" s="71">
        <f t="shared" si="1976"/>
        <v>0.99964084506337969</v>
      </c>
      <c r="FF396" s="71">
        <f t="shared" si="1977"/>
        <v>1.0035009579271372</v>
      </c>
      <c r="FG396" s="71">
        <f t="shared" si="2075"/>
        <v>0.99414965354712037</v>
      </c>
      <c r="FH396" s="71"/>
      <c r="FI396" s="71">
        <f t="shared" si="1978"/>
        <v>1.0108091319643968</v>
      </c>
      <c r="FJ396" s="71">
        <f t="shared" si="1979"/>
        <v>1.2664041702906308</v>
      </c>
      <c r="FK396" s="71">
        <f t="shared" si="2076"/>
        <v>1.2009389888626365</v>
      </c>
      <c r="FM396" s="71">
        <f t="shared" si="1980"/>
        <v>0.96890616556439468</v>
      </c>
      <c r="FN396" s="71">
        <f t="shared" si="1981"/>
        <v>0.95884962363921644</v>
      </c>
      <c r="FO396" s="71">
        <f t="shared" si="2077"/>
        <v>0.95714798251771549</v>
      </c>
    </row>
    <row r="397" spans="1:188" x14ac:dyDescent="0.2">
      <c r="A397" s="75" t="s">
        <v>559</v>
      </c>
      <c r="B397" s="50">
        <f t="shared" ref="B397:B408" si="2137">B396+1</f>
        <v>2007</v>
      </c>
      <c r="D397" s="79">
        <f>Conversion_Factors!$M69*D234+D316</f>
        <v>3886.5144372018626</v>
      </c>
      <c r="E397" s="79">
        <f>Conversion_Factors!$M69*E234+E316</f>
        <v>5533.6118370819613</v>
      </c>
      <c r="F397" s="79">
        <f>Conversion_Factors!$M69*F234+F316</f>
        <v>8786.2816927175663</v>
      </c>
      <c r="G397" s="79">
        <f>Conversion_Factors!$M69*G234+G316</f>
        <v>3972.6174176611039</v>
      </c>
      <c r="H397" s="79">
        <f t="shared" si="2071"/>
        <v>22179.025384662491</v>
      </c>
      <c r="I397" s="71"/>
      <c r="J397" s="81">
        <f t="shared" si="2115"/>
        <v>20490.274560270911</v>
      </c>
      <c r="K397" s="81">
        <f t="shared" si="2115"/>
        <v>25277.567710573276</v>
      </c>
      <c r="L397" s="81">
        <f t="shared" si="2115"/>
        <v>41052.169385326495</v>
      </c>
      <c r="M397" s="81">
        <f t="shared" si="2115"/>
        <v>24530.086823072674</v>
      </c>
      <c r="N397" s="81">
        <f t="shared" si="2081"/>
        <v>111350.09847924336</v>
      </c>
      <c r="P397" s="85">
        <f t="shared" si="2128"/>
        <v>39.231788515015019</v>
      </c>
      <c r="Q397" s="85">
        <f t="shared" si="2128"/>
        <v>47.475323134158216</v>
      </c>
      <c r="R397" s="85">
        <f t="shared" si="2128"/>
        <v>75.024307467893479</v>
      </c>
      <c r="S397" s="85">
        <f t="shared" si="2128"/>
        <v>41.850473380066234</v>
      </c>
      <c r="T397" s="85">
        <f t="shared" si="2128"/>
        <v>203.58189249713294</v>
      </c>
      <c r="V397" s="84">
        <f t="shared" si="2110"/>
        <v>189.67605464582303</v>
      </c>
      <c r="W397" s="84">
        <f t="shared" si="2111"/>
        <v>218.91393588344832</v>
      </c>
      <c r="X397" s="84">
        <f t="shared" si="2112"/>
        <v>214.02722010248004</v>
      </c>
      <c r="Y397" s="84">
        <f t="shared" si="2113"/>
        <v>161.94877116882083</v>
      </c>
      <c r="Z397" s="84">
        <f t="shared" si="2114"/>
        <v>199.18280888450997</v>
      </c>
      <c r="AC397" s="84">
        <f t="shared" si="2082"/>
        <v>99.065441171880124</v>
      </c>
      <c r="AD397" s="84">
        <f t="shared" si="2083"/>
        <v>116.55764451449431</v>
      </c>
      <c r="AE397" s="84">
        <f t="shared" si="2084"/>
        <v>117.11246646931916</v>
      </c>
      <c r="AF397" s="84">
        <f t="shared" si="2085"/>
        <v>94.924073655838214</v>
      </c>
      <c r="AG397" s="84">
        <f t="shared" si="2086"/>
        <v>108.94399846968139</v>
      </c>
      <c r="AI397" s="74">
        <f t="shared" si="2087"/>
        <v>99.558342120541298</v>
      </c>
      <c r="AJ397" s="74">
        <f t="shared" si="2088"/>
        <v>116.99400021877824</v>
      </c>
      <c r="AK397" s="74">
        <f t="shared" si="2089"/>
        <v>117.93028900405449</v>
      </c>
      <c r="AL397" s="74">
        <f t="shared" si="2090"/>
        <v>95.091859209639495</v>
      </c>
      <c r="AM397" s="74">
        <f t="shared" si="2091"/>
        <v>109.4766194541024</v>
      </c>
      <c r="AO397" s="118">
        <f t="shared" si="2117"/>
        <v>0.99504912458200256</v>
      </c>
      <c r="AP397" s="118">
        <f t="shared" si="2117"/>
        <v>0.99627027280486224</v>
      </c>
      <c r="AQ397" s="118">
        <f t="shared" si="2117"/>
        <v>0.99306520367547635</v>
      </c>
      <c r="AR397" s="118">
        <f t="shared" si="2117"/>
        <v>0.99823554239873069</v>
      </c>
      <c r="AS397" s="118">
        <f t="shared" si="2092"/>
        <v>0.99513484260770113</v>
      </c>
      <c r="AU397" s="51">
        <f t="shared" si="2034"/>
        <v>1914.6541155228092</v>
      </c>
      <c r="AV397" s="51">
        <f t="shared" si="2035"/>
        <v>1878.160259632097</v>
      </c>
      <c r="AW397" s="51">
        <f t="shared" si="2036"/>
        <v>1827.5357573358799</v>
      </c>
      <c r="AX397" s="51">
        <f t="shared" si="2037"/>
        <v>1706.08745423201</v>
      </c>
      <c r="AY397" s="51">
        <f t="shared" si="2038"/>
        <v>1828.3045572257163</v>
      </c>
      <c r="BB397" s="71">
        <f t="shared" si="2093"/>
        <v>0.93858052256552449</v>
      </c>
      <c r="BC397" s="71">
        <f t="shared" si="2094"/>
        <v>0.90638818151964895</v>
      </c>
      <c r="BD397" s="71">
        <f t="shared" si="2095"/>
        <v>0.94144865448735604</v>
      </c>
      <c r="BE397" s="71">
        <f t="shared" si="2096"/>
        <v>0.85225022370431669</v>
      </c>
      <c r="BF397" s="71"/>
      <c r="BG397" s="71">
        <f t="shared" si="2129"/>
        <v>1.0811539511413228</v>
      </c>
      <c r="BH397" s="71">
        <f t="shared" si="2130"/>
        <v>1.0654574858040631</v>
      </c>
      <c r="BI397" s="71">
        <f t="shared" si="2131"/>
        <v>1.1451552000229734</v>
      </c>
      <c r="BJ397" s="71">
        <f t="shared" si="2132"/>
        <v>0.99286231375001699</v>
      </c>
      <c r="BK397" s="71"/>
      <c r="BL397" s="71">
        <f t="shared" si="2133"/>
        <v>1.0811539511413226</v>
      </c>
      <c r="BM397" s="71">
        <f t="shared" si="2134"/>
        <v>1.0654574858040631</v>
      </c>
      <c r="BN397" s="71">
        <f t="shared" si="2135"/>
        <v>1.1451552000229734</v>
      </c>
      <c r="BO397" s="71">
        <f t="shared" si="2136"/>
        <v>0.9928623137500171</v>
      </c>
      <c r="BP397" s="71"/>
      <c r="BQ397" s="147">
        <v>0.94266214523310488</v>
      </c>
      <c r="BR397" s="147">
        <v>0.91990151433918044</v>
      </c>
      <c r="BS397" s="147">
        <v>0.93965466699188516</v>
      </c>
      <c r="BT397" s="147">
        <v>0.86004801096991523</v>
      </c>
      <c r="BU397" s="72"/>
      <c r="BV397" s="147">
        <v>0.99541822932514656</v>
      </c>
      <c r="BW397" s="147">
        <v>0.98474033063738342</v>
      </c>
      <c r="BX397" s="147">
        <v>1.0013940209852297</v>
      </c>
      <c r="BY397" s="147">
        <v>0.99071060857689086</v>
      </c>
      <c r="CA397" s="147">
        <v>1.1572118826378419</v>
      </c>
      <c r="CB397" s="147">
        <v>1.1980480340912678</v>
      </c>
      <c r="CC397" s="147">
        <v>1.2343449347967892</v>
      </c>
      <c r="CD397" s="147">
        <v>1.2251434772099346</v>
      </c>
      <c r="CF397" s="147">
        <v>0.99566444350833816</v>
      </c>
      <c r="CG397" s="147">
        <v>0.98174531023469702</v>
      </c>
      <c r="CH397" s="147">
        <v>0.98594920495376215</v>
      </c>
      <c r="CI397" s="147">
        <v>0.95111397954676491</v>
      </c>
      <c r="CK397" s="73">
        <f t="shared" si="2097"/>
        <v>1.2821828785075644</v>
      </c>
      <c r="CL397" s="73">
        <f t="shared" si="2012"/>
        <v>1.0797950493636226</v>
      </c>
      <c r="CM397" s="73">
        <f t="shared" si="2098"/>
        <v>0.99619190949950609</v>
      </c>
      <c r="CN397" s="73">
        <f t="shared" si="2099"/>
        <v>0.99395232471945094</v>
      </c>
      <c r="CO397" s="73">
        <f t="shared" si="2100"/>
        <v>1.2087578122177454</v>
      </c>
      <c r="CP397" s="73">
        <f t="shared" si="2101"/>
        <v>0.98051883249247684</v>
      </c>
      <c r="CQ397" s="73">
        <f t="shared" si="2102"/>
        <v>0.9201053045456592</v>
      </c>
      <c r="CR397" s="73">
        <f t="shared" si="2103"/>
        <v>1.3844947245912669</v>
      </c>
      <c r="CS397" s="73">
        <f t="shared" si="2104"/>
        <v>1.3844947245912671</v>
      </c>
      <c r="CT397" s="73"/>
      <c r="CU397" s="73">
        <f t="shared" si="2105"/>
        <v>1.1735559441175232</v>
      </c>
      <c r="CV397" s="118">
        <f t="shared" si="2052"/>
        <v>0.97087764997718096</v>
      </c>
      <c r="CX397" s="53"/>
      <c r="CZ397" s="71">
        <f t="shared" si="2106"/>
        <v>0.17523377920336897</v>
      </c>
      <c r="DA397" s="71">
        <f t="shared" si="2107"/>
        <v>0.24949752034228842</v>
      </c>
      <c r="DB397" s="71">
        <f t="shared" si="2108"/>
        <v>0.39615274072383555</v>
      </c>
      <c r="DC397" s="71">
        <f t="shared" si="2109"/>
        <v>0.1791159597305072</v>
      </c>
      <c r="DE397" s="71">
        <f t="shared" ref="DE397:DH400" si="2138">(CZ397-CZ396)/LN(CZ397/CZ396)</f>
        <v>0.17350713303489335</v>
      </c>
      <c r="DF397" s="71">
        <f t="shared" si="2138"/>
        <v>0.24726987364064673</v>
      </c>
      <c r="DG397" s="71">
        <f t="shared" si="2138"/>
        <v>0.3985133511085559</v>
      </c>
      <c r="DH397" s="71">
        <f t="shared" si="2138"/>
        <v>0.18068803726230323</v>
      </c>
      <c r="DI397" s="71">
        <f t="shared" si="1995"/>
        <v>0.99997839504639918</v>
      </c>
      <c r="DJ397" s="71"/>
      <c r="DK397" s="71">
        <f t="shared" si="1996"/>
        <v>0.17351088172944235</v>
      </c>
      <c r="DL397" s="71">
        <f t="shared" si="1997"/>
        <v>0.24727521601021527</v>
      </c>
      <c r="DM397" s="71">
        <f t="shared" si="1998"/>
        <v>0.39852196115703559</v>
      </c>
      <c r="DN397" s="71">
        <f t="shared" si="1999"/>
        <v>0.1806919411033068</v>
      </c>
      <c r="DQ397" s="71">
        <f t="shared" ref="DQ397:DT400" si="2139">LN(BQ397/BQ396)</f>
        <v>8.3038408596346792E-3</v>
      </c>
      <c r="DR397" s="71">
        <f t="shared" si="2139"/>
        <v>1.3742795022893325E-2</v>
      </c>
      <c r="DS397" s="71">
        <f t="shared" si="2139"/>
        <v>-3.5359051526397006E-3</v>
      </c>
      <c r="DT397" s="71">
        <f t="shared" si="2139"/>
        <v>1.1428480040421114E-2</v>
      </c>
      <c r="DV397" s="71">
        <f t="shared" si="2000"/>
        <v>0.1840166721010173</v>
      </c>
      <c r="DW397" s="71">
        <f t="shared" si="2001"/>
        <v>0.22700983704370264</v>
      </c>
      <c r="DX397" s="71">
        <f t="shared" si="2002"/>
        <v>0.36867654313731013</v>
      </c>
      <c r="DY397" s="71">
        <f t="shared" si="2003"/>
        <v>0.2202969477179699</v>
      </c>
      <c r="DZ397" s="71"/>
      <c r="EB397" s="71">
        <f t="shared" ref="EB397:EE400" si="2140">LN(DV397/DV396)</f>
        <v>-1.0121469415409147E-2</v>
      </c>
      <c r="EC397" s="71">
        <f t="shared" si="2140"/>
        <v>-4.8117984263585274E-3</v>
      </c>
      <c r="ED397" s="71">
        <f t="shared" si="2140"/>
        <v>5.3960807646561823E-3</v>
      </c>
      <c r="EE397" s="71">
        <f t="shared" si="2140"/>
        <v>4.4716151748852078E-3</v>
      </c>
      <c r="EG397" s="71">
        <f t="shared" ref="EG397:EJ400" si="2141">LN(BV397/BV396)</f>
        <v>-3.9095964701056066E-4</v>
      </c>
      <c r="EH397" s="71">
        <f t="shared" si="2141"/>
        <v>7.3329636399757973E-4</v>
      </c>
      <c r="EI397" s="71">
        <f t="shared" si="2141"/>
        <v>-6.1395227490799629E-4</v>
      </c>
      <c r="EJ397" s="71">
        <f t="shared" si="2141"/>
        <v>-3.7260413351176204E-4</v>
      </c>
      <c r="EL397" s="71">
        <f t="shared" ref="EL397:EO400" si="2142">LN(CA397/CA396)</f>
        <v>4.648887515858003E-3</v>
      </c>
      <c r="EM397" s="71">
        <f t="shared" si="2142"/>
        <v>2.5807877153013153E-3</v>
      </c>
      <c r="EN397" s="71">
        <f t="shared" si="2142"/>
        <v>8.7837806445725947E-3</v>
      </c>
      <c r="EO397" s="71">
        <f t="shared" si="2142"/>
        <v>8.5458287897885697E-3</v>
      </c>
      <c r="EQ397" s="71">
        <f t="shared" ref="EQ397:ET400" si="2143">LN(CF397/CF396)</f>
        <v>5.3319195200600064E-2</v>
      </c>
      <c r="ER397" s="71">
        <f t="shared" si="2143"/>
        <v>4.164126959752272E-2</v>
      </c>
      <c r="ES397" s="71">
        <f t="shared" si="2143"/>
        <v>1.4021624464385572E-2</v>
      </c>
      <c r="ET397" s="71">
        <f t="shared" si="2143"/>
        <v>-5.602897827985954E-3</v>
      </c>
      <c r="EW397" s="71">
        <f t="shared" si="1972"/>
        <v>1.0055100827149395</v>
      </c>
      <c r="EX397" s="71">
        <f>IF(ISERR(EW397),EX396,EW397*EX396)</f>
        <v>0.75377038379417283</v>
      </c>
      <c r="EY397" s="71">
        <f t="shared" si="2073"/>
        <v>0.9201053045456592</v>
      </c>
      <c r="EZ397" s="71"/>
      <c r="FA397" s="71">
        <f t="shared" si="1974"/>
        <v>1.0000124180138719</v>
      </c>
      <c r="FB397" s="71">
        <f>IF(ISERR(FA397),FB396,FA397*FB396)</f>
        <v>0.9878922938720478</v>
      </c>
      <c r="FC397" s="71">
        <f t="shared" si="2074"/>
        <v>0.99619190949950609</v>
      </c>
      <c r="FD397" s="71"/>
      <c r="FE397" s="71">
        <f t="shared" si="1976"/>
        <v>0.99980150993669281</v>
      </c>
      <c r="FF397" s="71">
        <f>IF(ISERR(FE397),FF396,FE397*FF396)</f>
        <v>1.0033017729584695</v>
      </c>
      <c r="FG397" s="71">
        <f t="shared" si="2075"/>
        <v>0.99395232471945094</v>
      </c>
      <c r="FH397" s="71"/>
      <c r="FI397" s="71">
        <f t="shared" si="1978"/>
        <v>1.0065105916517156</v>
      </c>
      <c r="FJ397" s="71">
        <f>IF(ISERR(FI397),FJ396,FI397*FJ396)</f>
        <v>1.2746492107094229</v>
      </c>
      <c r="FK397" s="71">
        <f t="shared" si="2076"/>
        <v>1.2087578122177454</v>
      </c>
      <c r="FM397" s="71">
        <f t="shared" si="1980"/>
        <v>1.0244171751929998</v>
      </c>
      <c r="FN397" s="71">
        <f>IF(ISERR(FM397),FN396,FM397*FN396)</f>
        <v>0.98226202288335707</v>
      </c>
      <c r="FO397" s="71">
        <f t="shared" si="2077"/>
        <v>0.98051883249247684</v>
      </c>
    </row>
    <row r="398" spans="1:188" x14ac:dyDescent="0.2">
      <c r="A398" s="75" t="s">
        <v>559</v>
      </c>
      <c r="B398" s="50">
        <f t="shared" si="2137"/>
        <v>2008</v>
      </c>
      <c r="D398" s="79">
        <f>Conversion_Factors!$M70*D235+D317</f>
        <v>3882.2705193262805</v>
      </c>
      <c r="E398" s="79">
        <f>Conversion_Factors!$M70*E235+E317</f>
        <v>5640.3164311473793</v>
      </c>
      <c r="F398" s="79">
        <f>Conversion_Factors!$M70*F235+F317</f>
        <v>8773.7846301597474</v>
      </c>
      <c r="G398" s="79">
        <f>Conversion_Factors!$M70*G235+G317</f>
        <v>4047.5045408102615</v>
      </c>
      <c r="H398" s="79">
        <f t="shared" si="2071"/>
        <v>22343.876121443667</v>
      </c>
      <c r="I398" s="71"/>
      <c r="J398" s="81">
        <f t="shared" si="2115"/>
        <v>20553.652259916114</v>
      </c>
      <c r="K398" s="81">
        <f t="shared" si="2115"/>
        <v>25340.507867734123</v>
      </c>
      <c r="L398" s="81">
        <f t="shared" si="2115"/>
        <v>41417.482657620618</v>
      </c>
      <c r="M398" s="81">
        <f t="shared" si="2115"/>
        <v>24606.058438044118</v>
      </c>
      <c r="N398" s="81">
        <f t="shared" si="2081"/>
        <v>111917.70122331496</v>
      </c>
      <c r="P398" s="85">
        <f t="shared" si="2128"/>
        <v>39.462988294859123</v>
      </c>
      <c r="Q398" s="85">
        <f t="shared" si="2128"/>
        <v>47.741339065063094</v>
      </c>
      <c r="R398" s="85">
        <f t="shared" si="2128"/>
        <v>76.260846941237389</v>
      </c>
      <c r="S398" s="85">
        <f t="shared" si="2128"/>
        <v>42.229116049061361</v>
      </c>
      <c r="T398" s="85">
        <f t="shared" si="2128"/>
        <v>205.69429035022097</v>
      </c>
      <c r="V398" s="84">
        <f t="shared" si="2110"/>
        <v>188.88470380991672</v>
      </c>
      <c r="W398" s="84">
        <f t="shared" si="2111"/>
        <v>222.58103352100341</v>
      </c>
      <c r="X398" s="84">
        <f t="shared" si="2112"/>
        <v>211.83770879289335</v>
      </c>
      <c r="Y398" s="84">
        <f t="shared" si="2113"/>
        <v>164.49219410746019</v>
      </c>
      <c r="Z398" s="84">
        <f t="shared" si="2114"/>
        <v>199.64559562262468</v>
      </c>
      <c r="AC398" s="84">
        <f t="shared" si="2082"/>
        <v>98.377509840835529</v>
      </c>
      <c r="AD398" s="84">
        <f t="shared" si="2083"/>
        <v>118.14323899588602</v>
      </c>
      <c r="AE398" s="84">
        <f t="shared" si="2084"/>
        <v>115.04966155070854</v>
      </c>
      <c r="AF398" s="84">
        <f t="shared" si="2085"/>
        <v>95.846300360820052</v>
      </c>
      <c r="AG398" s="84">
        <f t="shared" si="2086"/>
        <v>108.62662295292857</v>
      </c>
      <c r="AI398" s="74">
        <f t="shared" si="2087"/>
        <v>99.131550527313593</v>
      </c>
      <c r="AJ398" s="74">
        <f t="shared" si="2088"/>
        <v>115.41574336756345</v>
      </c>
      <c r="AK398" s="74">
        <f t="shared" si="2089"/>
        <v>115.9011945613229</v>
      </c>
      <c r="AL398" s="74">
        <f t="shared" si="2090"/>
        <v>94.79560613591849</v>
      </c>
      <c r="AM398" s="74">
        <f t="shared" si="2091"/>
        <v>108.23823660327616</v>
      </c>
      <c r="AO398" s="118">
        <f t="shared" si="2117"/>
        <v>0.99239353482854775</v>
      </c>
      <c r="AP398" s="118">
        <f t="shared" si="2117"/>
        <v>1.0236319201240713</v>
      </c>
      <c r="AQ398" s="118">
        <f t="shared" si="2117"/>
        <v>0.99265294017169237</v>
      </c>
      <c r="AR398" s="118">
        <f t="shared" si="2117"/>
        <v>1.0110837861345079</v>
      </c>
      <c r="AS398" s="118">
        <f t="shared" si="2092"/>
        <v>1.0035882545932078</v>
      </c>
      <c r="AU398" s="51">
        <f t="shared" si="2034"/>
        <v>1919.9988301748267</v>
      </c>
      <c r="AV398" s="51">
        <f t="shared" si="2035"/>
        <v>1883.9929852334089</v>
      </c>
      <c r="AW398" s="51">
        <f t="shared" si="2036"/>
        <v>1841.2718989140631</v>
      </c>
      <c r="AX398" s="51">
        <f t="shared" si="2037"/>
        <v>1716.208069463484</v>
      </c>
      <c r="AY398" s="51">
        <f t="shared" si="2038"/>
        <v>1837.9066769767626</v>
      </c>
      <c r="BB398" s="71">
        <f t="shared" si="2093"/>
        <v>0.93455696946021838</v>
      </c>
      <c r="BC398" s="71">
        <f t="shared" si="2094"/>
        <v>0.89416094461289775</v>
      </c>
      <c r="BD398" s="71">
        <f t="shared" si="2095"/>
        <v>0.92525020157869109</v>
      </c>
      <c r="BE398" s="71">
        <f t="shared" si="2096"/>
        <v>0.84959508844405018</v>
      </c>
      <c r="BF398" s="71"/>
      <c r="BG398" s="71">
        <f t="shared" si="2129"/>
        <v>1.0766432495423428</v>
      </c>
      <c r="BH398" s="71">
        <f t="shared" si="2130"/>
        <v>1.0833053062881262</v>
      </c>
      <c r="BI398" s="71">
        <f t="shared" si="2131"/>
        <v>1.1334401935836909</v>
      </c>
      <c r="BJ398" s="71">
        <f t="shared" si="2132"/>
        <v>1.0084553235979887</v>
      </c>
      <c r="BK398" s="71"/>
      <c r="BL398" s="71">
        <f t="shared" si="2133"/>
        <v>1.0766432495423428</v>
      </c>
      <c r="BM398" s="71">
        <f t="shared" si="2134"/>
        <v>1.0833053062881262</v>
      </c>
      <c r="BN398" s="71">
        <f t="shared" si="2135"/>
        <v>1.1334401935836909</v>
      </c>
      <c r="BO398" s="71">
        <f t="shared" si="2136"/>
        <v>1.0084553235979885</v>
      </c>
      <c r="BP398" s="71"/>
      <c r="BQ398" s="147">
        <v>0.93919573701950454</v>
      </c>
      <c r="BR398" s="147">
        <v>0.90957472497316749</v>
      </c>
      <c r="BS398" s="147">
        <v>0.92488175341085199</v>
      </c>
      <c r="BT398" s="147">
        <v>0.85685700895439121</v>
      </c>
      <c r="BU398" s="72"/>
      <c r="BV398" s="147">
        <v>0.99482261617383883</v>
      </c>
      <c r="BW398" s="147">
        <v>0.98362240759653563</v>
      </c>
      <c r="BX398" s="147">
        <v>1.0002653272678566</v>
      </c>
      <c r="BY398" s="147">
        <v>0.99142931858890992</v>
      </c>
      <c r="CA398" s="147">
        <v>1.1604422140352884</v>
      </c>
      <c r="CB398" s="147">
        <v>1.2017686353574315</v>
      </c>
      <c r="CC398" s="147">
        <v>1.2436225298931491</v>
      </c>
      <c r="CD398" s="147">
        <v>1.2324111033245486</v>
      </c>
      <c r="CF398" s="147">
        <v>0.99299380760468725</v>
      </c>
      <c r="CG398" s="147">
        <v>1.0075421128198752</v>
      </c>
      <c r="CH398" s="147">
        <v>0.98516415484729714</v>
      </c>
      <c r="CI398" s="147">
        <v>0.96323210467415832</v>
      </c>
      <c r="CK398" s="73">
        <f t="shared" si="2097"/>
        <v>1.2887187552618913</v>
      </c>
      <c r="CL398" s="73">
        <f t="shared" si="2012"/>
        <v>1.0823038744551352</v>
      </c>
      <c r="CM398" s="73">
        <f t="shared" si="2098"/>
        <v>0.99632118229434008</v>
      </c>
      <c r="CN398" s="73">
        <f t="shared" si="2099"/>
        <v>0.99325314485314686</v>
      </c>
      <c r="CO398" s="73">
        <f t="shared" si="2100"/>
        <v>1.2151610382958782</v>
      </c>
      <c r="CP398" s="73">
        <f t="shared" si="2101"/>
        <v>0.98840137090547164</v>
      </c>
      <c r="CQ398" s="73">
        <f t="shared" si="2102"/>
        <v>0.91058968255120276</v>
      </c>
      <c r="CR398" s="73">
        <f t="shared" si="2103"/>
        <v>1.3947853019029439</v>
      </c>
      <c r="CS398" s="73">
        <f t="shared" si="2104"/>
        <v>1.3947853019029441</v>
      </c>
      <c r="CT398" s="73"/>
      <c r="CU398" s="73">
        <f t="shared" si="2105"/>
        <v>1.1885747172347045</v>
      </c>
      <c r="CV398" s="118">
        <f t="shared" si="2052"/>
        <v>0.97812115413241207</v>
      </c>
      <c r="CX398" s="53"/>
      <c r="CZ398" s="71">
        <f t="shared" si="2106"/>
        <v>0.17375098654438126</v>
      </c>
      <c r="DA398" s="71">
        <f t="shared" si="2107"/>
        <v>0.25243231749455969</v>
      </c>
      <c r="DB398" s="71">
        <f t="shared" si="2108"/>
        <v>0.39267066208532408</v>
      </c>
      <c r="DC398" s="71">
        <f t="shared" si="2109"/>
        <v>0.18114603387573502</v>
      </c>
      <c r="DE398" s="71">
        <f t="shared" si="2138"/>
        <v>0.17449133283536886</v>
      </c>
      <c r="DF398" s="71">
        <f t="shared" si="2138"/>
        <v>0.25096205891947709</v>
      </c>
      <c r="DG398" s="71">
        <f t="shared" si="2138"/>
        <v>0.39440913958600915</v>
      </c>
      <c r="DH398" s="71">
        <f t="shared" si="2138"/>
        <v>0.18012909021106438</v>
      </c>
      <c r="DI398" s="71">
        <f t="shared" si="1995"/>
        <v>0.99999162155191956</v>
      </c>
      <c r="DJ398" s="71"/>
      <c r="DK398" s="71">
        <f t="shared" si="1996"/>
        <v>0.17449279481419061</v>
      </c>
      <c r="DL398" s="71">
        <f t="shared" si="1997"/>
        <v>0.25096416160967522</v>
      </c>
      <c r="DM398" s="71">
        <f t="shared" si="1998"/>
        <v>0.39441244415019472</v>
      </c>
      <c r="DN398" s="71">
        <f t="shared" si="1999"/>
        <v>0.18013059942593937</v>
      </c>
      <c r="DQ398" s="71">
        <f t="shared" si="2139"/>
        <v>-3.6840317930744658E-3</v>
      </c>
      <c r="DR398" s="71">
        <f t="shared" si="2139"/>
        <v>-1.1289459600091587E-2</v>
      </c>
      <c r="DS398" s="71">
        <f t="shared" si="2139"/>
        <v>-1.5846537034062375E-2</v>
      </c>
      <c r="DT398" s="71">
        <f t="shared" si="2139"/>
        <v>-3.7171604168431504E-3</v>
      </c>
      <c r="DV398" s="71">
        <f t="shared" si="2000"/>
        <v>0.18364970004972125</v>
      </c>
      <c r="DW398" s="71">
        <f t="shared" si="2001"/>
        <v>0.22642091099754583</v>
      </c>
      <c r="DX398" s="71">
        <f t="shared" si="2002"/>
        <v>0.3700708842739564</v>
      </c>
      <c r="DY398" s="71">
        <f t="shared" si="2003"/>
        <v>0.21985850467877663</v>
      </c>
      <c r="DZ398" s="71"/>
      <c r="EB398" s="71">
        <f t="shared" si="2140"/>
        <v>-1.9962237558571339E-3</v>
      </c>
      <c r="EC398" s="71">
        <f t="shared" si="2140"/>
        <v>-2.597646409565996E-3</v>
      </c>
      <c r="ED398" s="71">
        <f t="shared" si="2140"/>
        <v>3.7748836494298013E-3</v>
      </c>
      <c r="EE398" s="71">
        <f t="shared" si="2140"/>
        <v>-1.9922197115526119E-3</v>
      </c>
      <c r="EG398" s="71">
        <f t="shared" si="2141"/>
        <v>-5.9853376081178418E-4</v>
      </c>
      <c r="EH398" s="71">
        <f t="shared" si="2141"/>
        <v>-1.1358914079533527E-3</v>
      </c>
      <c r="EI398" s="71">
        <f t="shared" si="2141"/>
        <v>-1.1277581652287829E-3</v>
      </c>
      <c r="EJ398" s="71">
        <f t="shared" si="2141"/>
        <v>7.2518598073339753E-4</v>
      </c>
      <c r="EL398" s="71">
        <f t="shared" si="2142"/>
        <v>2.7875889623895193E-3</v>
      </c>
      <c r="EM398" s="71">
        <f t="shared" si="2142"/>
        <v>3.1007403978261703E-3</v>
      </c>
      <c r="EN398" s="71">
        <f t="shared" si="2142"/>
        <v>7.488103519836393E-3</v>
      </c>
      <c r="EO398" s="71">
        <f t="shared" si="2142"/>
        <v>5.9145358221922529E-3</v>
      </c>
      <c r="EQ398" s="71">
        <f t="shared" si="2143"/>
        <v>-2.6858687334829568E-3</v>
      </c>
      <c r="ER398" s="71">
        <f t="shared" si="2143"/>
        <v>2.5937175770040261E-2</v>
      </c>
      <c r="ES398" s="71">
        <f t="shared" si="2143"/>
        <v>-7.9655504750247364E-4</v>
      </c>
      <c r="ET398" s="71">
        <f t="shared" si="2143"/>
        <v>1.2660497590152942E-2</v>
      </c>
      <c r="EW398" s="71">
        <f t="shared" si="1972"/>
        <v>0.9896581163618493</v>
      </c>
      <c r="EX398" s="71">
        <f>IF(ISERR(EW398),EX397,EW398*EX397)</f>
        <v>0.74597497819508929</v>
      </c>
      <c r="EY398" s="71">
        <f t="shared" si="2073"/>
        <v>0.91058968255120276</v>
      </c>
      <c r="EZ398" s="71"/>
      <c r="FA398" s="71">
        <f t="shared" si="1974"/>
        <v>1.0001297669591585</v>
      </c>
      <c r="FB398" s="71">
        <f>IF(ISERR(FA398),FB397,FA398*FB397)</f>
        <v>0.98802048965099964</v>
      </c>
      <c r="FC398" s="71">
        <f t="shared" si="2074"/>
        <v>0.99632118229434008</v>
      </c>
      <c r="FD398" s="71"/>
      <c r="FE398" s="71">
        <f t="shared" si="1976"/>
        <v>0.99929656599324168</v>
      </c>
      <c r="FF398" s="71">
        <f>IF(ISERR(FE398),FF397,FE398*FF397)</f>
        <v>1.0025960163723295</v>
      </c>
      <c r="FG398" s="71">
        <f t="shared" si="2075"/>
        <v>0.99325314485314686</v>
      </c>
      <c r="FH398" s="71"/>
      <c r="FI398" s="71">
        <f t="shared" si="1978"/>
        <v>1.0052973606568751</v>
      </c>
      <c r="FJ398" s="71">
        <f>IF(ISERR(FI398),FJ397,FI398*FJ397)</f>
        <v>1.2814014872895521</v>
      </c>
      <c r="FK398" s="71">
        <f t="shared" si="2076"/>
        <v>1.2151610382958782</v>
      </c>
      <c r="FM398" s="71">
        <f t="shared" si="1980"/>
        <v>1.0080391504495201</v>
      </c>
      <c r="FN398" s="71">
        <f>IF(ISERR(FM398),FN397,FM398*FN397)</f>
        <v>0.99015857506616634</v>
      </c>
      <c r="FO398" s="71">
        <f t="shared" si="2077"/>
        <v>0.98840137090547164</v>
      </c>
    </row>
    <row r="399" spans="1:188" x14ac:dyDescent="0.2">
      <c r="A399" s="75" t="s">
        <v>559</v>
      </c>
      <c r="B399" s="50">
        <f t="shared" si="2137"/>
        <v>2009</v>
      </c>
      <c r="D399" s="79">
        <f>Conversion_Factors!$M71*D236+D318</f>
        <v>3734.6916913169989</v>
      </c>
      <c r="E399" s="79">
        <f>Conversion_Factors!$M71*E236+E318</f>
        <v>5401.5073573643494</v>
      </c>
      <c r="F399" s="79">
        <f>Conversion_Factors!$M71*F236+F318</f>
        <v>8780.9356383693466</v>
      </c>
      <c r="G399" s="79">
        <f>Conversion_Factors!$M71*G236+G318</f>
        <v>4003.6862173076033</v>
      </c>
      <c r="H399" s="79">
        <f>SUM(D399:G399)</f>
        <v>21920.820904358301</v>
      </c>
      <c r="I399" s="71"/>
      <c r="J399" s="81">
        <f t="shared" si="2115"/>
        <v>20567.591113596158</v>
      </c>
      <c r="K399" s="81">
        <f t="shared" si="2115"/>
        <v>25332.4599997726</v>
      </c>
      <c r="L399" s="81">
        <f t="shared" si="2115"/>
        <v>41671.075882980178</v>
      </c>
      <c r="M399" s="81">
        <f t="shared" si="2115"/>
        <v>24615.461762677562</v>
      </c>
      <c r="N399" s="81">
        <f>SUM(J399:M399)</f>
        <v>112186.58875902649</v>
      </c>
      <c r="P399" s="85">
        <f t="shared" si="2128"/>
        <v>39.534348268440539</v>
      </c>
      <c r="Q399" s="85">
        <f t="shared" si="2128"/>
        <v>47.806505942247668</v>
      </c>
      <c r="R399" s="85">
        <f t="shared" si="2128"/>
        <v>77.198891989558163</v>
      </c>
      <c r="S399" s="85">
        <f t="shared" si="2128"/>
        <v>42.433246394288012</v>
      </c>
      <c r="T399" s="85">
        <f t="shared" si="2128"/>
        <v>206.97299259453439</v>
      </c>
      <c r="V399" s="84">
        <f t="shared" si="2110"/>
        <v>181.58138552492858</v>
      </c>
      <c r="W399" s="84">
        <f t="shared" si="2111"/>
        <v>213.22474632991967</v>
      </c>
      <c r="X399" s="84">
        <f t="shared" si="2112"/>
        <v>210.72015666280808</v>
      </c>
      <c r="Y399" s="84">
        <f t="shared" si="2113"/>
        <v>162.64924281770206</v>
      </c>
      <c r="Z399" s="84">
        <f t="shared" si="2114"/>
        <v>195.39609098413342</v>
      </c>
      <c r="AC399" s="84">
        <f>D399/P399</f>
        <v>94.467010457797954</v>
      </c>
      <c r="AD399" s="84">
        <f>E399/Q399</f>
        <v>112.98686760102494</v>
      </c>
      <c r="AE399" s="84">
        <f>F399/R399</f>
        <v>113.74432212779746</v>
      </c>
      <c r="AF399" s="84">
        <f>G399/S399</f>
        <v>94.352578638587133</v>
      </c>
      <c r="AG399" s="84">
        <f>H399/T399</f>
        <v>105.91150386128771</v>
      </c>
      <c r="AI399" s="74">
        <f>AC399/AO399</f>
        <v>94.930891873602761</v>
      </c>
      <c r="AJ399" s="74">
        <f>AD399/AP399</f>
        <v>113.37077966079121</v>
      </c>
      <c r="AK399" s="74">
        <f>AE399/AQ399</f>
        <v>113.63219900599053</v>
      </c>
      <c r="AL399" s="74">
        <f>AF399/AR399</f>
        <v>93.816268850020776</v>
      </c>
      <c r="AM399" s="74">
        <f t="shared" si="2091"/>
        <v>105.93701249106691</v>
      </c>
      <c r="AO399" s="118">
        <f t="shared" si="2117"/>
        <v>0.99511348301222702</v>
      </c>
      <c r="AP399" s="118">
        <f t="shared" si="2117"/>
        <v>0.99661365952571768</v>
      </c>
      <c r="AQ399" s="118">
        <f t="shared" si="2117"/>
        <v>1.0009867196339395</v>
      </c>
      <c r="AR399" s="118">
        <f t="shared" si="2117"/>
        <v>1.0057165968668369</v>
      </c>
      <c r="AS399" s="118">
        <f>AG399/AM399</f>
        <v>0.99975920946627272</v>
      </c>
      <c r="AU399" s="51">
        <f t="shared" si="2034"/>
        <v>1922.1671633829033</v>
      </c>
      <c r="AV399" s="51">
        <f t="shared" si="2035"/>
        <v>1887.1639762848461</v>
      </c>
      <c r="AW399" s="51">
        <f t="shared" si="2036"/>
        <v>1852.5773658051555</v>
      </c>
      <c r="AX399" s="51">
        <f t="shared" si="2037"/>
        <v>1723.8452320494805</v>
      </c>
      <c r="AY399" s="51">
        <f t="shared" si="2038"/>
        <v>1844.8995988201968</v>
      </c>
      <c r="BB399" s="71">
        <f>AI399/AI$87</f>
        <v>0.89495550251789335</v>
      </c>
      <c r="BC399" s="71">
        <f>AJ399/AJ$87</f>
        <v>0.87831798743570177</v>
      </c>
      <c r="BD399" s="71">
        <f>AK399/AK$87</f>
        <v>0.90713659539112379</v>
      </c>
      <c r="BE399" s="71">
        <f>AL399/AL$87</f>
        <v>0.84081788682105674</v>
      </c>
      <c r="BF399" s="71"/>
      <c r="BG399" s="71">
        <f>V399/V$87</f>
        <v>1.0350143183891638</v>
      </c>
      <c r="BH399" s="71">
        <f>W399/W$87</f>
        <v>1.0377681129301835</v>
      </c>
      <c r="BI399" s="71">
        <f>X399/X$87</f>
        <v>1.1274607175504503</v>
      </c>
      <c r="BJ399" s="71">
        <f>Y399/Y$87</f>
        <v>0.99715670818725244</v>
      </c>
      <c r="BK399" s="71"/>
      <c r="BL399" s="71">
        <f>BQ399*BV399*CA399*CF399</f>
        <v>1.0350143183891636</v>
      </c>
      <c r="BM399" s="71">
        <f>BR399*BW399*CB399*CG399</f>
        <v>1.0377681129301837</v>
      </c>
      <c r="BN399" s="71">
        <f>BS399*BX399*CC399*CH399</f>
        <v>1.1274607175504503</v>
      </c>
      <c r="BO399" s="71">
        <f>BT399*BY399*CD399*CI399</f>
        <v>0.99715670818725233</v>
      </c>
      <c r="BP399" s="71"/>
      <c r="BQ399" s="147">
        <v>0.90028457132442496</v>
      </c>
      <c r="BR399" s="147">
        <v>0.89435407553185753</v>
      </c>
      <c r="BS399" s="147">
        <v>0.9076416658173424</v>
      </c>
      <c r="BT399" s="147">
        <v>0.84720788030803651</v>
      </c>
      <c r="BU399" s="72"/>
      <c r="BV399" s="147">
        <v>0.99438601406562666</v>
      </c>
      <c r="BW399" s="147">
        <v>0.98277742037263316</v>
      </c>
      <c r="BX399" s="147">
        <v>0.99932671118696992</v>
      </c>
      <c r="BY399" s="147">
        <v>0.99228697607106908</v>
      </c>
      <c r="CA399" s="147">
        <v>1.1617527488904151</v>
      </c>
      <c r="CB399" s="147">
        <v>1.2037913592308667</v>
      </c>
      <c r="CC399" s="147">
        <v>1.2512584110169613</v>
      </c>
      <c r="CD399" s="147">
        <v>1.2378953590720578</v>
      </c>
      <c r="CF399" s="147">
        <v>0.99517128045896619</v>
      </c>
      <c r="CG399" s="147">
        <v>0.98080899536398081</v>
      </c>
      <c r="CH399" s="147">
        <v>0.99341906262159441</v>
      </c>
      <c r="CI399" s="147">
        <v>0.95819125422145501</v>
      </c>
      <c r="CK399" s="73">
        <f>N399/N$87</f>
        <v>1.2918149626226572</v>
      </c>
      <c r="CL399" s="73">
        <f t="shared" si="2012"/>
        <v>1.0592667755378729</v>
      </c>
      <c r="CM399" s="73">
        <f>FC399</f>
        <v>0.99644903273762597</v>
      </c>
      <c r="CN399" s="73">
        <f>FG399</f>
        <v>0.99275172887407459</v>
      </c>
      <c r="CO399" s="73">
        <f>FK399</f>
        <v>1.2198473775172345</v>
      </c>
      <c r="CP399" s="73">
        <f>FO399</f>
        <v>0.98448011921015877</v>
      </c>
      <c r="CQ399" s="73">
        <f>EY399</f>
        <v>0.89165564097750261</v>
      </c>
      <c r="CR399" s="73">
        <f>CK399*CM399*CN399*CO399*CP399*CQ399</f>
        <v>1.36837667004888</v>
      </c>
      <c r="CS399" s="73">
        <f>CK399*CL399</f>
        <v>1.3683766700488798</v>
      </c>
      <c r="CT399" s="73"/>
      <c r="CU399" s="73">
        <f>CM399*CN399*CO399*CP399</f>
        <v>1.1879774285694218</v>
      </c>
      <c r="CV399" s="118">
        <f t="shared" si="2052"/>
        <v>0.97387382263125588</v>
      </c>
      <c r="CX399" s="53"/>
      <c r="CZ399" s="71">
        <f>D399/$H399</f>
        <v>0.17037189015920781</v>
      </c>
      <c r="DA399" s="71">
        <f>E399/$H399</f>
        <v>0.24640990321171871</v>
      </c>
      <c r="DB399" s="71">
        <f>F399/$H399</f>
        <v>0.4005751279425635</v>
      </c>
      <c r="DC399" s="71">
        <f>G399/$H399</f>
        <v>0.18264307868650986</v>
      </c>
      <c r="DE399" s="71">
        <f>(CZ399-CZ398)/LN(CZ399/CZ398)</f>
        <v>0.17205590806655824</v>
      </c>
      <c r="DF399" s="71">
        <f>(DA399-DA398)/LN(DA399/DA398)</f>
        <v>0.249408991997846</v>
      </c>
      <c r="DG399" s="71">
        <f>(DB399-DB398)/LN(DB399/DB398)</f>
        <v>0.39660976704533418</v>
      </c>
      <c r="DH399" s="71">
        <f>(DC399-DC398)/LN(DC399/DC398)</f>
        <v>0.18189352951717053</v>
      </c>
      <c r="DI399" s="71">
        <f>SUM(DE399:DH399)</f>
        <v>0.99996819662690895</v>
      </c>
      <c r="DJ399" s="71"/>
      <c r="DK399" s="71">
        <f>DE399/$DI399</f>
        <v>0.17206138019882727</v>
      </c>
      <c r="DL399" s="71">
        <f>DF399/$DI399</f>
        <v>0.24941692429734466</v>
      </c>
      <c r="DM399" s="71">
        <f>DG399/$DI399</f>
        <v>0.39662238097489261</v>
      </c>
      <c r="DN399" s="71">
        <f>DH399/$DI399</f>
        <v>0.18189931452893549</v>
      </c>
      <c r="DQ399" s="71">
        <f>LN(BQ399/BQ398)</f>
        <v>-4.2313006407816947E-2</v>
      </c>
      <c r="DR399" s="71">
        <f>LN(BR399/BR398)</f>
        <v>-1.6875400676160394E-2</v>
      </c>
      <c r="DS399" s="71">
        <f>LN(BS399/BS398)</f>
        <v>-1.8816235650868009E-2</v>
      </c>
      <c r="DT399" s="71">
        <f>LN(BT399/BT398)</f>
        <v>-1.1324958146557373E-2</v>
      </c>
      <c r="DV399" s="71">
        <f>J399/$N399</f>
        <v>0.18333377760308536</v>
      </c>
      <c r="DW399" s="71">
        <f>K399/$N399</f>
        <v>0.2258064914887998</v>
      </c>
      <c r="DX399" s="71">
        <f>L399/$N399</f>
        <v>0.37144436196815317</v>
      </c>
      <c r="DY399" s="71">
        <f>M399/$N399</f>
        <v>0.21941536893996175</v>
      </c>
      <c r="DZ399" s="71"/>
      <c r="EB399" s="71">
        <f>LN(DV399/DV398)</f>
        <v>-1.7217261479907861E-3</v>
      </c>
      <c r="EC399" s="71">
        <f>LN(DW399/DW398)</f>
        <v>-2.7173049816429065E-3</v>
      </c>
      <c r="ED399" s="71">
        <f>LN(DX399/DX398)</f>
        <v>3.704520633654874E-3</v>
      </c>
      <c r="EE399" s="71">
        <f>LN(DY399/DY398)</f>
        <v>-2.0175836340319926E-3</v>
      </c>
      <c r="EG399" s="71">
        <f>LN(BV399/BV398)</f>
        <v>-4.3897066259012557E-4</v>
      </c>
      <c r="EH399" s="71">
        <f>LN(BW399/BW398)</f>
        <v>-8.5942570162342909E-4</v>
      </c>
      <c r="EI399" s="71">
        <f>LN(BX399/BX398)</f>
        <v>-9.3880764853424611E-4</v>
      </c>
      <c r="EJ399" s="71">
        <f>LN(BY399/BY398)</f>
        <v>8.646977775070056E-4</v>
      </c>
      <c r="EL399" s="71">
        <f>LN(CA399/CA398)</f>
        <v>1.1287036749125518E-3</v>
      </c>
      <c r="EM399" s="71">
        <f>LN(CB399/CB398)</f>
        <v>1.6817076728063371E-3</v>
      </c>
      <c r="EN399" s="71">
        <f>LN(CC399/CC398)</f>
        <v>6.1212580059416752E-3</v>
      </c>
      <c r="EO399" s="71">
        <f>LN(CD399/CD398)</f>
        <v>4.4401493022261955E-3</v>
      </c>
      <c r="EQ399" s="71">
        <f>LN(CF399/CF398)</f>
        <v>2.1904355307107181E-3</v>
      </c>
      <c r="ER399" s="71">
        <f>LN(CG399/CG398)</f>
        <v>-2.689135567638452E-2</v>
      </c>
      <c r="ES399" s="71">
        <f>LN(CH399/CH398)</f>
        <v>8.3443098058707827E-3</v>
      </c>
      <c r="ET399" s="71">
        <f>LN(CI399/CI398)</f>
        <v>-5.2470081560851848E-3</v>
      </c>
      <c r="EW399" s="71">
        <f>EXP(SUMPRODUCT($DK399:$DN399,DQ399:DT399))</f>
        <v>0.97920683493727656</v>
      </c>
      <c r="EX399" s="71">
        <f>IF(ISERR(EW399),EX398,EW399*EX398)</f>
        <v>0.73046379734081723</v>
      </c>
      <c r="EY399" s="71">
        <f t="shared" si="2073"/>
        <v>0.89165564097750261</v>
      </c>
      <c r="EZ399" s="71"/>
      <c r="FA399" s="71">
        <f>EXP(SUMPRODUCT($DK399:$DN399,EB399:EE399))</f>
        <v>1.0001283225184388</v>
      </c>
      <c r="FB399" s="71">
        <f>IF(ISERR(FA399),FB398,FA399*FB398)</f>
        <v>0.98814727492850074</v>
      </c>
      <c r="FC399" s="71">
        <f t="shared" si="2074"/>
        <v>0.99644903273762597</v>
      </c>
      <c r="FD399" s="71"/>
      <c r="FE399" s="71">
        <f>EXP(SUMPRODUCT($DK399:$DN399,EG399:EJ399))</f>
        <v>0.99949517806042643</v>
      </c>
      <c r="FF399" s="71">
        <f>IF(ISERR(FE399),FF398,FE399*FF398)</f>
        <v>1.0020898839067358</v>
      </c>
      <c r="FG399" s="71">
        <f t="shared" si="2075"/>
        <v>0.99275172887407459</v>
      </c>
      <c r="FH399" s="71"/>
      <c r="FI399" s="71">
        <f>EXP(SUMPRODUCT($DK399:$DN399,EL399:EO399))</f>
        <v>1.0038565581627998</v>
      </c>
      <c r="FJ399" s="71">
        <f>IF(ISERR(FI399),FJ398,FI399*FJ398)</f>
        <v>1.2863432866551825</v>
      </c>
      <c r="FK399" s="71">
        <f t="shared" si="2076"/>
        <v>1.2198473775172345</v>
      </c>
      <c r="FM399" s="71">
        <f>EXP(SUMPRODUCT($DK399:$DN399,EQ399:ET399))</f>
        <v>0.99603273345147159</v>
      </c>
      <c r="FN399" s="71">
        <f>IF(ISERR(FM399),FN398,FM399*FN398)</f>
        <v>0.9862303520735678</v>
      </c>
      <c r="FO399" s="71">
        <f t="shared" si="2077"/>
        <v>0.98448011921015877</v>
      </c>
    </row>
    <row r="400" spans="1:188" x14ac:dyDescent="0.2">
      <c r="A400" s="75" t="s">
        <v>559</v>
      </c>
      <c r="B400" s="50">
        <f t="shared" si="2137"/>
        <v>2010</v>
      </c>
      <c r="D400" s="79">
        <f>Conversion_Factors!$M72*D237+D319</f>
        <v>3800.6028973425391</v>
      </c>
      <c r="E400" s="79">
        <f>Conversion_Factors!$M72*E237+E319</f>
        <v>5509.565060159799</v>
      </c>
      <c r="F400" s="79">
        <f>Conversion_Factors!$M72*F237+F319</f>
        <v>9563.4787482492902</v>
      </c>
      <c r="G400" s="79">
        <f>Conversion_Factors!$M72*G237+G319</f>
        <v>3951.583208625118</v>
      </c>
      <c r="H400" s="79">
        <f t="shared" si="2071"/>
        <v>22825.229914376745</v>
      </c>
      <c r="I400" s="71"/>
      <c r="J400" s="81">
        <f t="shared" ref="J400:M404" si="2144">J76</f>
        <v>20644.304151463813</v>
      </c>
      <c r="K400" s="81">
        <f t="shared" si="2144"/>
        <v>25429.848791868815</v>
      </c>
      <c r="L400" s="81">
        <f t="shared" si="2144"/>
        <v>42112.864385072695</v>
      </c>
      <c r="M400" s="81">
        <f t="shared" si="2144"/>
        <v>25034.294982074654</v>
      </c>
      <c r="N400" s="81">
        <f t="shared" si="2081"/>
        <v>113221.31231047997</v>
      </c>
      <c r="P400" s="85">
        <f t="shared" ref="P400:T404" si="2145">P76</f>
        <v>39.539739908516438</v>
      </c>
      <c r="Q400" s="85">
        <f t="shared" si="2145"/>
        <v>47.990896980269561</v>
      </c>
      <c r="R400" s="85">
        <f t="shared" si="2145"/>
        <v>78.318399650530608</v>
      </c>
      <c r="S400" s="85">
        <f t="shared" si="2145"/>
        <v>43.332234285153191</v>
      </c>
      <c r="T400" s="85">
        <f t="shared" si="2145"/>
        <v>209.18127082446981</v>
      </c>
      <c r="V400" s="84">
        <f t="shared" si="2110"/>
        <v>184.0993462147307</v>
      </c>
      <c r="W400" s="84">
        <f t="shared" si="2111"/>
        <v>216.65740544715629</v>
      </c>
      <c r="X400" s="84">
        <f t="shared" si="2112"/>
        <v>227.09162361416472</v>
      </c>
      <c r="Y400" s="84">
        <f t="shared" si="2113"/>
        <v>157.84679422586402</v>
      </c>
      <c r="Z400" s="84">
        <f t="shared" si="2114"/>
        <v>201.59835148160531</v>
      </c>
      <c r="AC400" s="84">
        <f t="shared" si="2082"/>
        <v>96.121089975200618</v>
      </c>
      <c r="AD400" s="84">
        <f t="shared" si="2083"/>
        <v>114.80437763905393</v>
      </c>
      <c r="AE400" s="84">
        <f t="shared" si="2084"/>
        <v>122.1102421771012</v>
      </c>
      <c r="AF400" s="84">
        <f t="shared" si="2085"/>
        <v>91.19269462592743</v>
      </c>
      <c r="AG400" s="84">
        <f t="shared" si="2086"/>
        <v>109.116986546707</v>
      </c>
      <c r="AI400" s="74">
        <f t="shared" si="2087"/>
        <v>97.662028381275192</v>
      </c>
      <c r="AJ400" s="74">
        <f t="shared" si="2088"/>
        <v>113.59019337858929</v>
      </c>
      <c r="AK400" s="74">
        <f t="shared" si="2089"/>
        <v>114.83640572707476</v>
      </c>
      <c r="AL400" s="74">
        <f t="shared" si="2090"/>
        <v>91.39329473249154</v>
      </c>
      <c r="AM400" s="74">
        <f t="shared" si="2091"/>
        <v>106.44789353929907</v>
      </c>
      <c r="AO400" s="118">
        <f t="shared" ref="AO400:AR404" si="2146">AO76</f>
        <v>0.98422172433221733</v>
      </c>
      <c r="AP400" s="118">
        <f t="shared" si="2146"/>
        <v>1.0106891644811082</v>
      </c>
      <c r="AQ400" s="118">
        <f t="shared" si="2146"/>
        <v>1.0633408578400978</v>
      </c>
      <c r="AR400" s="118">
        <f t="shared" si="2146"/>
        <v>0.99780508945266433</v>
      </c>
      <c r="AS400" s="118">
        <f t="shared" si="2092"/>
        <v>1.0250741740269622</v>
      </c>
      <c r="AU400" s="51">
        <f t="shared" si="2034"/>
        <v>1915.2856700046641</v>
      </c>
      <c r="AV400" s="51">
        <f t="shared" si="2035"/>
        <v>1887.1876656857917</v>
      </c>
      <c r="AW400" s="51">
        <f t="shared" si="2036"/>
        <v>1859.726256908122</v>
      </c>
      <c r="AX400" s="51">
        <f t="shared" si="2037"/>
        <v>1730.9149035824832</v>
      </c>
      <c r="AY400" s="51">
        <f t="shared" si="2038"/>
        <v>1847.5432456642495</v>
      </c>
      <c r="BB400" s="71">
        <f t="shared" si="2093"/>
        <v>0.92070313426798134</v>
      </c>
      <c r="BC400" s="71">
        <f t="shared" si="2094"/>
        <v>0.88001785238863584</v>
      </c>
      <c r="BD400" s="71">
        <f t="shared" si="2095"/>
        <v>0.91674989157536702</v>
      </c>
      <c r="BE400" s="71">
        <f t="shared" si="2096"/>
        <v>0.81910225047892149</v>
      </c>
      <c r="BF400" s="71"/>
      <c r="BG400" s="71">
        <f t="shared" si="2129"/>
        <v>1.04936670015755</v>
      </c>
      <c r="BH400" s="71">
        <f t="shared" si="2130"/>
        <v>1.0544749175377282</v>
      </c>
      <c r="BI400" s="71">
        <f t="shared" si="2131"/>
        <v>1.2150564472075167</v>
      </c>
      <c r="BJ400" s="71">
        <f t="shared" si="2132"/>
        <v>0.96771424816643925</v>
      </c>
      <c r="BK400" s="71"/>
      <c r="BL400" s="71">
        <f t="shared" si="2133"/>
        <v>1.0493667001575495</v>
      </c>
      <c r="BM400" s="71">
        <f t="shared" si="2134"/>
        <v>1.0544749175377282</v>
      </c>
      <c r="BN400" s="71">
        <f t="shared" si="2135"/>
        <v>1.2150564472075167</v>
      </c>
      <c r="BO400" s="71">
        <f t="shared" si="2136"/>
        <v>0.96771424816643925</v>
      </c>
      <c r="BP400" s="71"/>
      <c r="BQ400" s="147">
        <v>0.92345719960735906</v>
      </c>
      <c r="BR400" s="147">
        <v>0.89422329323504079</v>
      </c>
      <c r="BS400" s="147">
        <v>0.91750053985942026</v>
      </c>
      <c r="BT400" s="147">
        <v>0.82565547090878144</v>
      </c>
      <c r="BU400" s="72"/>
      <c r="BV400" s="147">
        <v>0.99555547259659571</v>
      </c>
      <c r="BW400" s="147">
        <v>0.98343078715942156</v>
      </c>
      <c r="BX400" s="147">
        <v>0.99953290095125269</v>
      </c>
      <c r="BY400" s="147">
        <v>0.99218761144962053</v>
      </c>
      <c r="CA400" s="147">
        <v>1.1575935924960405</v>
      </c>
      <c r="CB400" s="147">
        <v>1.2038064703163485</v>
      </c>
      <c r="CC400" s="147">
        <v>1.2560868787976542</v>
      </c>
      <c r="CD400" s="147">
        <v>1.2429720988037698</v>
      </c>
      <c r="CF400" s="147">
        <v>0.98602727576630655</v>
      </c>
      <c r="CG400" s="147">
        <v>0.99606986669429443</v>
      </c>
      <c r="CH400" s="147">
        <v>1.0548078487714811</v>
      </c>
      <c r="CI400" s="147">
        <v>0.95037081778885668</v>
      </c>
      <c r="CK400" s="73">
        <f t="shared" si="2097"/>
        <v>1.3037296788176276</v>
      </c>
      <c r="CL400" s="73">
        <f t="shared" si="2012"/>
        <v>1.0928900094782923</v>
      </c>
      <c r="CM400" s="73">
        <f t="shared" si="2098"/>
        <v>0.99615449285717639</v>
      </c>
      <c r="CN400" s="73">
        <f t="shared" si="2099"/>
        <v>0.99317555429953697</v>
      </c>
      <c r="CO400" s="73">
        <f t="shared" si="2100"/>
        <v>1.2219290387024382</v>
      </c>
      <c r="CP400" s="73">
        <f t="shared" si="2101"/>
        <v>1.0097288658379506</v>
      </c>
      <c r="CQ400" s="73">
        <f t="shared" si="2102"/>
        <v>0.89530905880877054</v>
      </c>
      <c r="CR400" s="73">
        <f t="shared" si="2103"/>
        <v>1.4248331410401278</v>
      </c>
      <c r="CS400" s="73">
        <f t="shared" si="2104"/>
        <v>1.424833141040128</v>
      </c>
      <c r="CT400" s="73"/>
      <c r="CU400" s="73">
        <f t="shared" si="2105"/>
        <v>1.220684632558513</v>
      </c>
      <c r="CV400" s="118">
        <f t="shared" si="2052"/>
        <v>0.99898160522869106</v>
      </c>
      <c r="CX400" s="53"/>
      <c r="CZ400" s="71">
        <f t="shared" si="2106"/>
        <v>0.1665088549644218</v>
      </c>
      <c r="DA400" s="71">
        <f t="shared" si="2107"/>
        <v>0.24138048470169116</v>
      </c>
      <c r="DB400" s="71">
        <f t="shared" si="2108"/>
        <v>0.41898718147086961</v>
      </c>
      <c r="DC400" s="71">
        <f t="shared" si="2109"/>
        <v>0.17312347886301754</v>
      </c>
      <c r="DE400" s="71">
        <f t="shared" si="2138"/>
        <v>0.16843298935354103</v>
      </c>
      <c r="DF400" s="71">
        <f t="shared" si="2138"/>
        <v>0.24388655097934342</v>
      </c>
      <c r="DG400" s="71">
        <f t="shared" si="2138"/>
        <v>0.40971220543354175</v>
      </c>
      <c r="DH400" s="71">
        <f t="shared" si="2138"/>
        <v>0.17784081643157654</v>
      </c>
      <c r="DI400" s="71">
        <f t="shared" si="1995"/>
        <v>0.99987256219800269</v>
      </c>
      <c r="DJ400" s="71"/>
      <c r="DK400" s="71">
        <f t="shared" si="1996"/>
        <v>0.16845445681925472</v>
      </c>
      <c r="DL400" s="71">
        <f t="shared" si="1997"/>
        <v>0.24391763530665528</v>
      </c>
      <c r="DM400" s="71">
        <f t="shared" si="1998"/>
        <v>0.40976442491118914</v>
      </c>
      <c r="DN400" s="71">
        <f t="shared" si="1999"/>
        <v>0.17786348296290092</v>
      </c>
      <c r="DQ400" s="71">
        <f t="shared" si="2139"/>
        <v>2.5413549007967329E-2</v>
      </c>
      <c r="DR400" s="71">
        <f t="shared" si="2139"/>
        <v>-1.4624169950216287E-4</v>
      </c>
      <c r="DS400" s="71">
        <f t="shared" si="2139"/>
        <v>1.0803508791544673E-2</v>
      </c>
      <c r="DT400" s="71">
        <f t="shared" si="2139"/>
        <v>-2.5768514764105917E-2</v>
      </c>
      <c r="DV400" s="71">
        <f t="shared" si="2000"/>
        <v>0.18233584941015507</v>
      </c>
      <c r="DW400" s="71">
        <f t="shared" si="2001"/>
        <v>0.22460302104725721</v>
      </c>
      <c r="DX400" s="71">
        <f t="shared" si="2002"/>
        <v>0.37195174235031941</v>
      </c>
      <c r="DY400" s="71">
        <f t="shared" si="2003"/>
        <v>0.22110938719226833</v>
      </c>
      <c r="DZ400" s="71"/>
      <c r="EB400" s="71">
        <f t="shared" si="2140"/>
        <v>-5.4580998619318576E-3</v>
      </c>
      <c r="EC400" s="71">
        <f t="shared" si="2140"/>
        <v>-5.3439071424501916E-3</v>
      </c>
      <c r="ED400" s="71">
        <f t="shared" si="2140"/>
        <v>1.3650339516256406E-3</v>
      </c>
      <c r="EE400" s="71">
        <f t="shared" si="2140"/>
        <v>7.6909484832011973E-3</v>
      </c>
      <c r="EG400" s="71">
        <f t="shared" si="2141"/>
        <v>1.1753699025230748E-3</v>
      </c>
      <c r="EH400" s="71">
        <f t="shared" si="2141"/>
        <v>6.6459575169523593E-4</v>
      </c>
      <c r="EI400" s="71">
        <f t="shared" si="2141"/>
        <v>2.0630740024163202E-4</v>
      </c>
      <c r="EJ400" s="71">
        <f t="shared" si="2141"/>
        <v>-1.0014199441651509E-4</v>
      </c>
      <c r="EL400" s="71">
        <f t="shared" si="2142"/>
        <v>-3.5864939861766226E-3</v>
      </c>
      <c r="EM400" s="71">
        <f t="shared" si="2142"/>
        <v>1.255283195263571E-5</v>
      </c>
      <c r="EN400" s="71">
        <f t="shared" si="2142"/>
        <v>3.8514629548654015E-3</v>
      </c>
      <c r="EO400" s="71">
        <f t="shared" si="2142"/>
        <v>4.0927191027667204E-3</v>
      </c>
      <c r="EQ400" s="71">
        <f t="shared" si="2143"/>
        <v>-9.2308462397799745E-3</v>
      </c>
      <c r="ER400" s="71">
        <f t="shared" si="2143"/>
        <v>1.543966581199656E-2</v>
      </c>
      <c r="ES400" s="71">
        <f t="shared" si="2143"/>
        <v>5.9961303695965543E-2</v>
      </c>
      <c r="ET400" s="71">
        <f t="shared" si="2143"/>
        <v>-8.1951541592224925E-3</v>
      </c>
      <c r="EW400" s="71">
        <f t="shared" si="1972"/>
        <v>1.0040973416904118</v>
      </c>
      <c r="EX400" s="71">
        <f>IF(ISERR(EW400),EX399,EW400*EX399)</f>
        <v>0.73345675711099823</v>
      </c>
      <c r="EY400" s="71">
        <f t="shared" si="2073"/>
        <v>0.89530905880877054</v>
      </c>
      <c r="EZ400" s="71"/>
      <c r="FA400" s="71">
        <f t="shared" si="1974"/>
        <v>0.99970441049088044</v>
      </c>
      <c r="FB400" s="71">
        <f>IF(ISERR(FA400),FB399,FA400*FB399)</f>
        <v>0.98785518896056679</v>
      </c>
      <c r="FC400" s="71">
        <f t="shared" si="2074"/>
        <v>0.99615449285717639</v>
      </c>
      <c r="FD400" s="71"/>
      <c r="FE400" s="71">
        <f t="shared" si="1976"/>
        <v>1.00042691985633</v>
      </c>
      <c r="FF400" s="71">
        <f>IF(ISERR(FE400),FF399,FE400*FF399)</f>
        <v>1.0025176959760032</v>
      </c>
      <c r="FG400" s="71">
        <f t="shared" si="2075"/>
        <v>0.99317555429953697</v>
      </c>
      <c r="FH400" s="71"/>
      <c r="FI400" s="71">
        <f t="shared" si="1978"/>
        <v>1.0017064931429704</v>
      </c>
      <c r="FJ400" s="71">
        <f>IF(ISERR(FI400),FJ399,FI400*FJ399)</f>
        <v>1.2885384226533656</v>
      </c>
      <c r="FK400" s="71">
        <f t="shared" si="2076"/>
        <v>1.2219290387024382</v>
      </c>
      <c r="FM400" s="71">
        <f t="shared" si="1980"/>
        <v>1.025646781621196</v>
      </c>
      <c r="FN400" s="71">
        <f>IF(ISERR(FM400),FN399,FM400*FN399)</f>
        <v>1.0115239865413939</v>
      </c>
      <c r="FO400" s="71">
        <f t="shared" si="2077"/>
        <v>1.0097288658379506</v>
      </c>
    </row>
    <row r="401" spans="1:171" ht="13.5" customHeight="1" x14ac:dyDescent="0.2">
      <c r="A401" s="75" t="s">
        <v>559</v>
      </c>
      <c r="B401" s="50">
        <f t="shared" si="2137"/>
        <v>2011</v>
      </c>
      <c r="D401" s="79">
        <f>Conversion_Factors!$M73*D238+D320</f>
        <v>3743.4558375781035</v>
      </c>
      <c r="E401" s="79">
        <f>Conversion_Factors!$M73*E238+E320</f>
        <v>5452.6485113957606</v>
      </c>
      <c r="F401" s="79">
        <f>Conversion_Factors!$M73*F238+F320</f>
        <v>9163.7745256055769</v>
      </c>
      <c r="G401" s="79">
        <f>Conversion_Factors!$M73*G238+G320</f>
        <v>4045.9772607613713</v>
      </c>
      <c r="H401" s="79">
        <f>SUM(D401:G401)</f>
        <v>22405.856135340811</v>
      </c>
      <c r="I401" s="71"/>
      <c r="J401" s="81">
        <f t="shared" si="2144"/>
        <v>20706.149443253005</v>
      </c>
      <c r="K401" s="81">
        <f t="shared" si="2144"/>
        <v>25512.033030058417</v>
      </c>
      <c r="L401" s="81">
        <f t="shared" si="2144"/>
        <v>42535.621653710376</v>
      </c>
      <c r="M401" s="81">
        <f t="shared" si="2144"/>
        <v>25442.562311743382</v>
      </c>
      <c r="N401" s="81">
        <f>SUM(J401:M401)</f>
        <v>114196.36643876518</v>
      </c>
      <c r="P401" s="85">
        <f t="shared" si="2145"/>
        <v>39.537390021370676</v>
      </c>
      <c r="Q401" s="85">
        <f t="shared" si="2145"/>
        <v>48.189713585675165</v>
      </c>
      <c r="R401" s="85">
        <f t="shared" si="2145"/>
        <v>79.438723817678309</v>
      </c>
      <c r="S401" s="85">
        <f t="shared" si="2145"/>
        <v>44.238829450446723</v>
      </c>
      <c r="T401" s="85">
        <f t="shared" si="2145"/>
        <v>211.4046568751709</v>
      </c>
      <c r="V401" s="84">
        <f>D401/J401*1000</f>
        <v>180.78956919717825</v>
      </c>
      <c r="W401" s="84">
        <f>E401/K401*1000</f>
        <v>213.72849842940468</v>
      </c>
      <c r="X401" s="84">
        <f>F401/L401*1000</f>
        <v>215.43765364967277</v>
      </c>
      <c r="Y401" s="84">
        <f>G401/M401*1000</f>
        <v>159.02396980251834</v>
      </c>
      <c r="Z401" s="84">
        <f>H401/N401*1000</f>
        <v>196.20463272231493</v>
      </c>
      <c r="AC401" s="84">
        <f>D401/P401</f>
        <v>94.681410066640652</v>
      </c>
      <c r="AD401" s="84">
        <f>E401/Q401</f>
        <v>113.14963517476913</v>
      </c>
      <c r="AE401" s="84">
        <f>F401/R401</f>
        <v>115.35651739116017</v>
      </c>
      <c r="AF401" s="84">
        <f>G401/S401</f>
        <v>91.457602088983734</v>
      </c>
      <c r="AG401" s="84">
        <f>H401/T401</f>
        <v>105.98563185186077</v>
      </c>
      <c r="AI401" s="74">
        <f>AC401/AO401</f>
        <v>96.908389329859745</v>
      </c>
      <c r="AJ401" s="74">
        <f>AD401/AP401</f>
        <v>112.81583623812543</v>
      </c>
      <c r="AK401" s="74">
        <f>AE401/AQ401</f>
        <v>113.66135702970192</v>
      </c>
      <c r="AL401" s="74">
        <f>AF401/AR401</f>
        <v>89.393959034452976</v>
      </c>
      <c r="AM401" s="74">
        <f>(D401/AO401+E401/AP401+F401/AQ401+G401/AR401)/T401</f>
        <v>105.25721243742881</v>
      </c>
      <c r="AO401" s="118">
        <f t="shared" si="2146"/>
        <v>0.97701974742724462</v>
      </c>
      <c r="AP401" s="118">
        <f t="shared" si="2146"/>
        <v>1.0029587950395469</v>
      </c>
      <c r="AQ401" s="118">
        <f t="shared" si="2146"/>
        <v>1.014914130939113</v>
      </c>
      <c r="AR401" s="118">
        <f t="shared" si="2146"/>
        <v>1.0230848155380994</v>
      </c>
      <c r="AS401" s="118">
        <f>AG401/AM401</f>
        <v>1.0069203753126654</v>
      </c>
      <c r="AU401" s="51">
        <f>P401/J401*1000000</f>
        <v>1909.4515921333571</v>
      </c>
      <c r="AV401" s="51">
        <f>Q401/K401*1000000</f>
        <v>1888.901348195096</v>
      </c>
      <c r="AW401" s="51">
        <f>R401/L401*1000000</f>
        <v>1867.5811174079522</v>
      </c>
      <c r="AX401" s="51">
        <f>S401/M401*1000000</f>
        <v>1738.7725696962389</v>
      </c>
      <c r="AY401" s="51">
        <f>T401/N401*1000000</f>
        <v>1851.2380338172243</v>
      </c>
      <c r="BB401" s="71">
        <f>AI401/AI$87</f>
        <v>0.91359824562040959</v>
      </c>
      <c r="BC401" s="71">
        <f>AJ401/AJ$87</f>
        <v>0.87401867158381419</v>
      </c>
      <c r="BD401" s="71">
        <f>AK401/AK$87</f>
        <v>0.90736936665304824</v>
      </c>
      <c r="BE401" s="71">
        <f>AL401/AL$87</f>
        <v>0.80118342640632767</v>
      </c>
      <c r="BF401" s="71"/>
      <c r="BG401" s="71">
        <f>V401/V$87</f>
        <v>1.0305009634855942</v>
      </c>
      <c r="BH401" s="71">
        <f>W401/W$87</f>
        <v>1.0402198821298911</v>
      </c>
      <c r="BI401" s="71">
        <f>X401/X$87</f>
        <v>1.1527017415800764</v>
      </c>
      <c r="BJ401" s="71">
        <f>Y401/Y$87</f>
        <v>0.97493118015234892</v>
      </c>
      <c r="BK401" s="71"/>
      <c r="BL401" s="71"/>
      <c r="BM401" s="71"/>
      <c r="BN401" s="71"/>
      <c r="BO401" s="71"/>
      <c r="BP401" s="71"/>
      <c r="BQ401" s="147">
        <v>0.9152504734049548</v>
      </c>
      <c r="BR401" s="147">
        <v>0.88765218246460442</v>
      </c>
      <c r="BS401" s="147">
        <v>0.9068296038826138</v>
      </c>
      <c r="BT401" s="147">
        <v>0.80785924761102523</v>
      </c>
      <c r="BU401" s="72"/>
      <c r="BV401" s="147">
        <v>0.99674689321441567</v>
      </c>
      <c r="BW401" s="147">
        <v>0.98402822712420412</v>
      </c>
      <c r="BX401" s="147">
        <v>0.99971523896026404</v>
      </c>
      <c r="BY401" s="147">
        <v>0.99207147657233419</v>
      </c>
      <c r="CA401" s="147">
        <v>1.1540674912633553</v>
      </c>
      <c r="CB401" s="147">
        <v>1.2048996006553594</v>
      </c>
      <c r="CC401" s="147">
        <v>1.2613921688487966</v>
      </c>
      <c r="CD401" s="147">
        <v>1.2486146984029181</v>
      </c>
      <c r="CF401" s="147">
        <v>0.97879635114457797</v>
      </c>
      <c r="CG401" s="147">
        <v>0.98837990767086392</v>
      </c>
      <c r="CH401" s="147">
        <v>1.0080099458350513</v>
      </c>
      <c r="CI401" s="147">
        <v>0.97424201096728291</v>
      </c>
      <c r="CK401" s="73">
        <f>N401/N$87</f>
        <v>1.3149573088420272</v>
      </c>
      <c r="CL401" s="73">
        <f t="shared" si="2012"/>
        <v>1.0636499819550416</v>
      </c>
      <c r="CM401" s="73">
        <f>FC401</f>
        <v>0.99585737750456071</v>
      </c>
      <c r="CN401" s="73">
        <f>FG401</f>
        <v>0.99357440786956097</v>
      </c>
      <c r="CO401" s="73">
        <f>FK401</f>
        <v>1.2246899690602808</v>
      </c>
      <c r="CP401" s="73">
        <f>FO401</f>
        <v>0.99220589838853568</v>
      </c>
      <c r="CQ401" s="73">
        <f>EY401</f>
        <v>0.88465356145141105</v>
      </c>
      <c r="CR401" s="73">
        <f>CK401*CM401*CN401*CO401*CP401*CQ401</f>
        <v>1.3986543178214721</v>
      </c>
      <c r="CS401" s="73">
        <f>CK401*CL401</f>
        <v>1.3986543178214723</v>
      </c>
      <c r="CT401" s="73"/>
      <c r="CU401" s="73">
        <f>CM401*CN401*CO401*CP401</f>
        <v>1.2023350476427848</v>
      </c>
      <c r="CV401" s="118">
        <f>CU401/CO401</f>
        <v>0.98174646483415773</v>
      </c>
      <c r="CX401" s="53"/>
      <c r="CZ401" s="71">
        <f>D401/$H401</f>
        <v>0.16707488501961509</v>
      </c>
      <c r="DA401" s="71">
        <f>E401/$H401</f>
        <v>0.24335818629109579</v>
      </c>
      <c r="DB401" s="71">
        <f>F401/$H401</f>
        <v>0.40899015285345569</v>
      </c>
      <c r="DC401" s="71">
        <f>G401/$H401</f>
        <v>0.18057677583583345</v>
      </c>
      <c r="DE401" s="71">
        <f>(CZ401-CZ400)/LN(CZ401/CZ400)</f>
        <v>0.1667917099171311</v>
      </c>
      <c r="DF401" s="71">
        <f>(DA401-DA400)/LN(DA401/DA400)</f>
        <v>0.24236799067522866</v>
      </c>
      <c r="DG401" s="71">
        <f>(DB401-DB400)/LN(DB401/DB400)</f>
        <v>0.41396854896517282</v>
      </c>
      <c r="DH401" s="71">
        <f>(DC401-DC400)/LN(DC401/DC400)</f>
        <v>0.17682394783040947</v>
      </c>
      <c r="DI401" s="71">
        <f>SUM(DE401:DH401)</f>
        <v>0.99995219738794194</v>
      </c>
      <c r="DJ401" s="71"/>
      <c r="DK401" s="71">
        <f>DE401/$DI401</f>
        <v>0.16679968337768702</v>
      </c>
      <c r="DL401" s="71">
        <f>DF401/$DI401</f>
        <v>0.24237957705212126</v>
      </c>
      <c r="DM401" s="71">
        <f>DG401/$DI401</f>
        <v>0.41398833868912371</v>
      </c>
      <c r="DN401" s="71">
        <f>DH401/$DI401</f>
        <v>0.17683240088106808</v>
      </c>
      <c r="DQ401" s="71">
        <f>LN(BQ401/BQ400)</f>
        <v>-8.9266834737594478E-3</v>
      </c>
      <c r="DR401" s="71">
        <f>LN(BR401/BR400)</f>
        <v>-7.3755328565089963E-3</v>
      </c>
      <c r="DS401" s="71">
        <f>LN(BS401/BS400)</f>
        <v>-1.169860369054654E-2</v>
      </c>
      <c r="DT401" s="71">
        <f>LN(BT401/BT400)</f>
        <v>-2.1789736225430241E-2</v>
      </c>
      <c r="DV401" s="71">
        <f>J401/$N401</f>
        <v>0.18132056289510873</v>
      </c>
      <c r="DW401" s="71">
        <f>K401/$N401</f>
        <v>0.22340494558326054</v>
      </c>
      <c r="DX401" s="71">
        <f>L401/$N401</f>
        <v>0.3724778903234105</v>
      </c>
      <c r="DY401" s="71">
        <f>M401/$N401</f>
        <v>0.2227966011982202</v>
      </c>
      <c r="DZ401" s="71"/>
      <c r="EB401" s="71">
        <f>LN(DV401/DV400)</f>
        <v>-5.5837824860314493E-3</v>
      </c>
      <c r="EC401" s="71">
        <f>LN(DW401/DW400)</f>
        <v>-5.3484688186693522E-3</v>
      </c>
      <c r="ED401" s="71">
        <f>LN(DX401/DX400)</f>
        <v>1.4135602281484785E-3</v>
      </c>
      <c r="EE401" s="71">
        <f>LN(DY401/DY400)</f>
        <v>7.6017092575763369E-3</v>
      </c>
      <c r="EG401" s="71">
        <f>LN(BV401/BV400)</f>
        <v>1.1960240376059949E-3</v>
      </c>
      <c r="EH401" s="71">
        <f>LN(BW401/BW400)</f>
        <v>6.073214016744093E-4</v>
      </c>
      <c r="EI401" s="71">
        <f>LN(BX401/BX400)</f>
        <v>1.8240658163123685E-4</v>
      </c>
      <c r="EJ401" s="71">
        <f>LN(BY401/BY400)</f>
        <v>-1.1705616279650289E-4</v>
      </c>
      <c r="EL401" s="71">
        <f>LN(CA401/CA400)</f>
        <v>-3.0507101514090371E-3</v>
      </c>
      <c r="EM401" s="71">
        <f>LN(CB401/CB400)</f>
        <v>9.0764948636159982E-4</v>
      </c>
      <c r="EN401" s="71">
        <f>LN(CC401/CC400)</f>
        <v>4.2147702558438015E-3</v>
      </c>
      <c r="EO401" s="71">
        <f>LN(CD401/CD400)</f>
        <v>4.5293298647147906E-3</v>
      </c>
      <c r="EQ401" s="71">
        <f>LN(CF401/CF400)</f>
        <v>-7.3604135940631386E-3</v>
      </c>
      <c r="ER401" s="71">
        <f>LN(CG401/CG400)</f>
        <v>-7.7502566354930875E-3</v>
      </c>
      <c r="ES401" s="71">
        <f>LN(CH401/CH400)</f>
        <v>-4.5380579973396555E-2</v>
      </c>
      <c r="ET401" s="71">
        <f>LN(CI401/CI400)</f>
        <v>2.4807501049176565E-2</v>
      </c>
      <c r="EW401" s="71">
        <f>EXP(SUMPRODUCT($DK401:$DN401,DQ401:DT401))</f>
        <v>0.98809852614298688</v>
      </c>
      <c r="EX401" s="71">
        <f>IF(ISERR(EW401),EX400,EW401*EX400)</f>
        <v>0.7247275406909921</v>
      </c>
      <c r="EY401" s="71">
        <f t="shared" si="2073"/>
        <v>0.88465356145141105</v>
      </c>
      <c r="EZ401" s="71"/>
      <c r="FA401" s="71">
        <f>EXP(SUMPRODUCT($DK401:$DN401,EB401:EE401))</f>
        <v>0.99970173767749282</v>
      </c>
      <c r="FB401" s="71">
        <f>IF(ISERR(FA401),FB400,FA401*FB400)</f>
        <v>0.98756054897760659</v>
      </c>
      <c r="FC401" s="71">
        <f t="shared" si="2074"/>
        <v>0.99585737750456071</v>
      </c>
      <c r="FD401" s="71"/>
      <c r="FE401" s="71">
        <f>EXP(SUMPRODUCT($DK401:$DN401,EG401:EJ401))</f>
        <v>1.0004015942280267</v>
      </c>
      <c r="FF401" s="71">
        <f>IF(ISERR(FE401),FF400,FE401*FF400)</f>
        <v>1.0029203012962018</v>
      </c>
      <c r="FG401" s="71">
        <f t="shared" si="2075"/>
        <v>0.99357440786956097</v>
      </c>
      <c r="FH401" s="71"/>
      <c r="FI401" s="71">
        <f>EXP(SUMPRODUCT($DK401:$DN401,EL401:EO401))</f>
        <v>1.0022594850195019</v>
      </c>
      <c r="FJ401" s="71">
        <f>IF(ISERR(FI401),FJ400,FI401*FJ400)</f>
        <v>1.2914498559164036</v>
      </c>
      <c r="FK401" s="71">
        <f t="shared" si="2076"/>
        <v>1.2246899690602808</v>
      </c>
      <c r="FM401" s="71">
        <f>EXP(SUMPRODUCT($DK401:$DN401,EQ401:ET401))</f>
        <v>0.98264586856703051</v>
      </c>
      <c r="FN401" s="71">
        <f>IF(ISERR(FM401),FN400,FM401*FN400)</f>
        <v>0.9939698663313532</v>
      </c>
      <c r="FO401" s="71">
        <f t="shared" si="2077"/>
        <v>0.99220589838853568</v>
      </c>
    </row>
    <row r="402" spans="1:171" x14ac:dyDescent="0.2">
      <c r="A402" s="75" t="s">
        <v>559</v>
      </c>
      <c r="B402" s="50">
        <f t="shared" si="2137"/>
        <v>2012</v>
      </c>
      <c r="D402" s="79">
        <f>Conversion_Factors!$M74*D239+D321</f>
        <v>3551.4302464662806</v>
      </c>
      <c r="E402" s="79">
        <f>Conversion_Factors!$M74*E239+E321</f>
        <v>5069.4160338384336</v>
      </c>
      <c r="F402" s="79">
        <f>Conversion_Factors!$M74*F239+F321</f>
        <v>8523.1589548769207</v>
      </c>
      <c r="G402" s="79">
        <f>Conversion_Factors!$M74*G239+G321</f>
        <v>3931.503589349486</v>
      </c>
      <c r="H402" s="79">
        <f t="shared" ref="H402:H403" si="2147">SUM(D402:G402)</f>
        <v>21075.50882453112</v>
      </c>
      <c r="I402" s="71"/>
      <c r="J402" s="81">
        <f t="shared" si="2144"/>
        <v>20848.143145599865</v>
      </c>
      <c r="K402" s="81">
        <f t="shared" si="2144"/>
        <v>25689.095835903565</v>
      </c>
      <c r="L402" s="81">
        <f t="shared" si="2144"/>
        <v>42730.479131154214</v>
      </c>
      <c r="M402" s="81">
        <f t="shared" si="2144"/>
        <v>25616.777463715254</v>
      </c>
      <c r="N402" s="81">
        <f t="shared" ref="N402:N403" si="2148">SUM(J402:M402)</f>
        <v>114884.49557637289</v>
      </c>
      <c r="P402" s="85">
        <f t="shared" si="2145"/>
        <v>39.805597917327454</v>
      </c>
      <c r="Q402" s="85">
        <f t="shared" si="2145"/>
        <v>48.643679807115575</v>
      </c>
      <c r="R402" s="85">
        <f t="shared" si="2145"/>
        <v>80.185945824416351</v>
      </c>
      <c r="S402" s="85">
        <f t="shared" si="2145"/>
        <v>44.729438644819687</v>
      </c>
      <c r="T402" s="85">
        <f t="shared" si="2145"/>
        <v>213.36466219367904</v>
      </c>
      <c r="V402" s="84">
        <f t="shared" ref="V402:V403" si="2149">D402/J402*1000</f>
        <v>170.34755669431561</v>
      </c>
      <c r="W402" s="84">
        <f t="shared" ref="W402:W403" si="2150">E402/K402*1000</f>
        <v>197.33726972022589</v>
      </c>
      <c r="X402" s="84">
        <f t="shared" ref="X402:X403" si="2151">F402/L402*1000</f>
        <v>199.463219888466</v>
      </c>
      <c r="Y402" s="84">
        <f t="shared" ref="Y402:Y403" si="2152">G402/M402*1000</f>
        <v>153.47377689946532</v>
      </c>
      <c r="Z402" s="84">
        <f t="shared" ref="Z402:Z403" si="2153">H402/N402*1000</f>
        <v>183.44954833805704</v>
      </c>
      <c r="AC402" s="84">
        <f t="shared" ref="AC402:AC403" si="2154">D402/P402</f>
        <v>89.21936693030645</v>
      </c>
      <c r="AD402" s="84">
        <f t="shared" ref="AD402:AD403" si="2155">E402/Q402</f>
        <v>104.21530718769516</v>
      </c>
      <c r="AE402" s="84">
        <f t="shared" ref="AE402:AE403" si="2156">F402/R402</f>
        <v>106.29242901917168</v>
      </c>
      <c r="AF402" s="84">
        <f t="shared" ref="AF402:AF403" si="2157">G402/S402</f>
        <v>87.89521416908751</v>
      </c>
      <c r="AG402" s="84">
        <f t="shared" ref="AG402:AG403" si="2158">H402/T402</f>
        <v>98.776941822728347</v>
      </c>
      <c r="AI402" s="74">
        <f t="shared" ref="AI402:AI403" si="2159">AC402/AO402</f>
        <v>96.515814939915842</v>
      </c>
      <c r="AJ402" s="74">
        <f t="shared" ref="AJ402:AJ403" si="2160">AD402/AP402</f>
        <v>110.36084438014025</v>
      </c>
      <c r="AK402" s="74">
        <f t="shared" ref="AK402:AK403" si="2161">AE402/AQ402</f>
        <v>110.20905231228186</v>
      </c>
      <c r="AL402" s="74">
        <f t="shared" ref="AL402:AL403" si="2162">AF402/AR402</f>
        <v>88.922311641333124</v>
      </c>
      <c r="AM402" s="74">
        <f t="shared" ref="AM402:AM403" si="2163">(D402/AO402+E402/AP402+F402/AQ402+G402/AR402)/T402</f>
        <v>103.22651020921431</v>
      </c>
      <c r="AO402" s="118">
        <f t="shared" si="2146"/>
        <v>0.92440152928147934</v>
      </c>
      <c r="AP402" s="118">
        <f t="shared" si="2146"/>
        <v>0.94431415211651826</v>
      </c>
      <c r="AQ402" s="118">
        <f t="shared" si="2146"/>
        <v>0.96446187304095254</v>
      </c>
      <c r="AR402" s="118">
        <f t="shared" si="2146"/>
        <v>0.98844949649545322</v>
      </c>
      <c r="AS402" s="118">
        <f t="shared" ref="AS402:AS403" si="2164">AG402/AM402</f>
        <v>0.95689510013011381</v>
      </c>
      <c r="AU402" s="51">
        <f t="shared" ref="AU402:AU403" si="2165">P402/J402*1000000</f>
        <v>1909.3114259304518</v>
      </c>
      <c r="AV402" s="51">
        <f t="shared" ref="AV402:AV403" si="2166">Q402/K402*1000000</f>
        <v>1893.5535963523578</v>
      </c>
      <c r="AW402" s="51">
        <f t="shared" ref="AW402:AW403" si="2167">R402/L402*1000000</f>
        <v>1876.5515260968339</v>
      </c>
      <c r="AX402" s="51">
        <f t="shared" ref="AX402:AX403" si="2168">S402/M402*1000000</f>
        <v>1746.0993564930818</v>
      </c>
      <c r="AY402" s="51">
        <f t="shared" ref="AY402:AY403" si="2169">T402/N402*1000000</f>
        <v>1857.2102451530418</v>
      </c>
      <c r="BB402" s="71">
        <f t="shared" ref="BB402:BB403" si="2170">AI402/AI$87</f>
        <v>0.90989727322360858</v>
      </c>
      <c r="BC402" s="71">
        <f t="shared" ref="BC402:BC403" si="2171">AJ402/AJ$87</f>
        <v>0.85499910133539403</v>
      </c>
      <c r="BD402" s="71">
        <f t="shared" ref="BD402:BD403" si="2172">AK402/AK$87</f>
        <v>0.87980929147182207</v>
      </c>
      <c r="BE402" s="71">
        <f t="shared" ref="BE402:BE403" si="2173">AL402/AL$87</f>
        <v>0.79695633904430863</v>
      </c>
      <c r="BF402" s="71"/>
      <c r="BG402" s="71"/>
      <c r="BH402" s="71"/>
      <c r="BI402" s="71"/>
      <c r="BJ402" s="71"/>
      <c r="BK402" s="71"/>
      <c r="BL402" s="71"/>
      <c r="BM402" s="71"/>
      <c r="BN402" s="71"/>
      <c r="BO402" s="71"/>
      <c r="BP402" s="71"/>
      <c r="BQ402" s="147">
        <v>0.91020486038263637</v>
      </c>
      <c r="BR402" s="147">
        <v>0.86573971968939345</v>
      </c>
      <c r="BS402" s="147">
        <v>0.87790333245368535</v>
      </c>
      <c r="BT402" s="147">
        <v>0.80247087790440097</v>
      </c>
      <c r="BU402" s="72"/>
      <c r="BV402" s="147">
        <v>0.99641083836496303</v>
      </c>
      <c r="BW402" s="147">
        <v>0.98410214904559057</v>
      </c>
      <c r="BX402" s="147">
        <v>0.99989562856487701</v>
      </c>
      <c r="BY402" s="147">
        <v>0.99222929745888355</v>
      </c>
      <c r="CA402" s="147">
        <v>1.1539827751810974</v>
      </c>
      <c r="CB402" s="147">
        <v>1.2078671944644224</v>
      </c>
      <c r="CC402" s="147">
        <v>1.26745091680146</v>
      </c>
      <c r="CD402" s="147">
        <v>1.2538760729185057</v>
      </c>
      <c r="CF402" s="147">
        <v>0.9277565337523066</v>
      </c>
      <c r="CG402" s="147">
        <v>0.93330828594682302</v>
      </c>
      <c r="CH402" s="147">
        <v>0.95923639258945492</v>
      </c>
      <c r="CI402" s="147">
        <v>0.94243109824649463</v>
      </c>
      <c r="CK402" s="73">
        <f t="shared" ref="CK402:CK403" si="2174">N402/N$87</f>
        <v>1.3228810323994631</v>
      </c>
      <c r="CL402" s="73">
        <f t="shared" si="2012"/>
        <v>0.99450306586589898</v>
      </c>
      <c r="CM402" s="73">
        <f t="shared" ref="CM402:CM403" si="2175">FC402</f>
        <v>0.99578152686582833</v>
      </c>
      <c r="CN402" s="73">
        <f t="shared" ref="CN402:CN403" si="2176">FG402</f>
        <v>0.99363816736517596</v>
      </c>
      <c r="CO402" s="73">
        <f t="shared" ref="CO402:CO403" si="2177">FK402</f>
        <v>1.2287424062692491</v>
      </c>
      <c r="CP402" s="73">
        <f t="shared" ref="CP402:CP403" si="2178">FO402</f>
        <v>0.94464477788672585</v>
      </c>
      <c r="CQ402" s="73">
        <f t="shared" ref="CQ402:CQ403" si="2179">EY402</f>
        <v>0.86593325997826076</v>
      </c>
      <c r="CR402" s="73">
        <f t="shared" ref="CR402:CR403" si="2180">CK402*CM402*CN402*CO402*CP402*CQ402</f>
        <v>1.3156092424971124</v>
      </c>
      <c r="CS402" s="73">
        <f t="shared" ref="CS402:CS403" si="2181">CK402*CL402</f>
        <v>1.3156092424971118</v>
      </c>
      <c r="CT402" s="73"/>
      <c r="CU402" s="73">
        <f t="shared" ref="CU402:CU403" si="2182">CM402*CN402*CO402*CP402</f>
        <v>1.1484754216403079</v>
      </c>
      <c r="CV402" s="118">
        <f t="shared" ref="CV402:CV408" si="2183">CU402/CO402</f>
        <v>0.93467549893337643</v>
      </c>
      <c r="CX402" s="53"/>
      <c r="CZ402" s="71">
        <f t="shared" ref="CZ402:CZ403" si="2184">D402/$H402</f>
        <v>0.16850982227923939</v>
      </c>
      <c r="DA402" s="71">
        <f t="shared" ref="DA402:DA403" si="2185">E402/$H402</f>
        <v>0.24053587868482773</v>
      </c>
      <c r="DB402" s="71">
        <f t="shared" ref="DB402:DB403" si="2186">F402/$H402</f>
        <v>0.40441058983858441</v>
      </c>
      <c r="DC402" s="71">
        <f t="shared" ref="DC402:DC403" si="2187">G402/$H402</f>
        <v>0.18654370919734853</v>
      </c>
      <c r="DE402" s="71">
        <f t="shared" ref="DE402:DE403" si="2188">(CZ402-CZ401)/LN(CZ402/CZ401)</f>
        <v>0.16779133102884358</v>
      </c>
      <c r="DF402" s="71">
        <f t="shared" ref="DF402:DF403" si="2189">(DA402-DA401)/LN(DA402/DA401)</f>
        <v>0.2419442889492894</v>
      </c>
      <c r="DG402" s="71">
        <f t="shared" ref="DG402:DG403" si="2190">(DB402-DB401)/LN(DB402/DB401)</f>
        <v>0.40669607404343444</v>
      </c>
      <c r="DH402" s="71">
        <f t="shared" ref="DH402:DH403" si="2191">(DC402-DC401)/LN(DC402/DC401)</f>
        <v>0.18354407761355751</v>
      </c>
      <c r="DI402" s="71">
        <f t="shared" ref="DI402:DI403" si="2192">SUM(DE402:DH402)</f>
        <v>0.99997577163512497</v>
      </c>
      <c r="DJ402" s="71"/>
      <c r="DK402" s="71">
        <f t="shared" ref="DK402:DK403" si="2193">DE402/$DI402</f>
        <v>0.16779539643693281</v>
      </c>
      <c r="DL402" s="71">
        <f t="shared" ref="DL402:DL403" si="2194">DF402/$DI402</f>
        <v>0.24195015100582953</v>
      </c>
      <c r="DM402" s="71">
        <f t="shared" ref="DM402:DM403" si="2195">DG402/$DI402</f>
        <v>0.40670592786305154</v>
      </c>
      <c r="DN402" s="71">
        <f t="shared" ref="DN402:DN403" si="2196">DH402/$DI402</f>
        <v>0.18354852469418609</v>
      </c>
      <c r="DQ402" s="71">
        <f t="shared" ref="DQ402:DQ403" si="2197">LN(BQ402/BQ401)</f>
        <v>-5.5280737668546619E-3</v>
      </c>
      <c r="DR402" s="71">
        <f t="shared" ref="DR402:DR403" si="2198">LN(BR402/BR401)</f>
        <v>-2.4995671093621861E-2</v>
      </c>
      <c r="DS402" s="71">
        <f t="shared" ref="DS402:DS403" si="2199">LN(BS402/BS401)</f>
        <v>-3.2418076778009626E-2</v>
      </c>
      <c r="DT402" s="71">
        <f t="shared" ref="DT402:DT403" si="2200">LN(BT402/BT401)</f>
        <v>-6.6922797155661079E-3</v>
      </c>
      <c r="DV402" s="71">
        <f t="shared" ref="DV402:DV403" si="2201">J402/$N402</f>
        <v>0.18147046771633724</v>
      </c>
      <c r="DW402" s="71">
        <f t="shared" ref="DW402:DW403" si="2202">K402/$N402</f>
        <v>0.22360803089243642</v>
      </c>
      <c r="DX402" s="71">
        <f t="shared" ref="DX402:DX403" si="2203">L402/$N402</f>
        <v>0.37194295815789913</v>
      </c>
      <c r="DY402" s="71">
        <f t="shared" ref="DY402:DY403" si="2204">M402/$N402</f>
        <v>0.22297854323332722</v>
      </c>
      <c r="DZ402" s="71"/>
      <c r="EB402" s="71">
        <f t="shared" ref="EB402:EB403" si="2205">LN(DV402/DV401)</f>
        <v>8.2639766207616547E-4</v>
      </c>
      <c r="EC402" s="71">
        <f t="shared" ref="EC402:EC403" si="2206">LN(DW402/DW401)</f>
        <v>9.0863278623139513E-4</v>
      </c>
      <c r="ED402" s="71">
        <f t="shared" ref="ED402:ED403" si="2207">LN(DX402/DX401)</f>
        <v>-1.4371769911519703E-3</v>
      </c>
      <c r="EE402" s="71">
        <f t="shared" ref="EE402:EE403" si="2208">LN(DY402/DY401)</f>
        <v>8.1629515455355537E-4</v>
      </c>
      <c r="EG402" s="71">
        <f t="shared" ref="EG402:EG403" si="2209">LN(BV402/BV401)</f>
        <v>-3.3720848813182004E-4</v>
      </c>
      <c r="EH402" s="71">
        <f t="shared" ref="EH402:EH403" si="2210">LN(BW402/BW401)</f>
        <v>7.5118927400623711E-5</v>
      </c>
      <c r="EI402" s="71">
        <f t="shared" ref="EI402:EI403" si="2211">LN(BX402/BX401)</f>
        <v>1.8042470965930955E-4</v>
      </c>
      <c r="EJ402" s="71">
        <f t="shared" ref="EJ402:EJ403" si="2212">LN(BY402/BY401)</f>
        <v>1.590695210601885E-4</v>
      </c>
      <c r="EL402" s="71">
        <f t="shared" ref="EL402:EL403" si="2213">LN(CA402/CA401)</f>
        <v>-7.3409217751990865E-5</v>
      </c>
      <c r="EM402" s="71">
        <f t="shared" ref="EM402:EM403" si="2214">LN(CB402/CB401)</f>
        <v>2.4599105984997676E-3</v>
      </c>
      <c r="EN402" s="71">
        <f t="shared" ref="EN402:EN403" si="2215">LN(CC402/CC401)</f>
        <v>4.7917243895106805E-3</v>
      </c>
      <c r="EO402" s="71">
        <f t="shared" ref="EO402:EO403" si="2216">LN(CD402/CD401)</f>
        <v>4.2049164202472818E-3</v>
      </c>
      <c r="EQ402" s="71">
        <f t="shared" ref="EQ402:EQ403" si="2217">LN(CF402/CF401)</f>
        <v>-5.3554261180430329E-2</v>
      </c>
      <c r="ER402" s="71">
        <f t="shared" ref="ER402:ER403" si="2218">LN(CG402/CG401)</f>
        <v>-5.7331575122793799E-2</v>
      </c>
      <c r="ES402" s="71">
        <f t="shared" ref="ES402:ES403" si="2219">LN(CH402/CH401)</f>
        <v>-4.9595771924423507E-2</v>
      </c>
      <c r="ET402" s="71">
        <f t="shared" ref="ET402:ET403" si="2220">LN(CI402/CI401)</f>
        <v>-3.3196932656567049E-2</v>
      </c>
      <c r="EW402" s="71">
        <f t="shared" ref="EW402:EW403" si="2221">EXP(SUMPRODUCT($DK402:$DN402,DQ402:DT402))</f>
        <v>0.97883883331409782</v>
      </c>
      <c r="EX402" s="71">
        <f t="shared" ref="EX402:EX403" si="2222">IF(ISERR(EW402),EX401,EW402*EX401)</f>
        <v>0.70939146040056611</v>
      </c>
      <c r="EY402" s="71">
        <f t="shared" si="2073"/>
        <v>0.86593325997826076</v>
      </c>
      <c r="EZ402" s="71"/>
      <c r="FA402" s="71">
        <f t="shared" ref="FA402:FA403" si="2223">EXP(SUMPRODUCT($DK402:$DN402,EB402:EE402))</f>
        <v>0.99992383383359329</v>
      </c>
      <c r="FB402" s="71">
        <f t="shared" ref="FB402:FB403" si="2224">IF(ISERR(FA402),FB401,FA402*FB401)</f>
        <v>0.98748533027649643</v>
      </c>
      <c r="FC402" s="71">
        <f t="shared" si="2074"/>
        <v>0.99578152686582833</v>
      </c>
      <c r="FD402" s="71"/>
      <c r="FE402" s="71">
        <f t="shared" ref="FE402:FE403" si="2225">EXP(SUMPRODUCT($DK402:$DN402,EG402:EJ402))</f>
        <v>1.0000641718376702</v>
      </c>
      <c r="FF402" s="71">
        <f t="shared" ref="FF402:FF403" si="2226">IF(ISERR(FE402),FF401,FE402*FF401)</f>
        <v>1.0029846605349726</v>
      </c>
      <c r="FG402" s="71">
        <f t="shared" si="2075"/>
        <v>0.99363816736517596</v>
      </c>
      <c r="FH402" s="71"/>
      <c r="FI402" s="71">
        <f t="shared" ref="FI402:FI403" si="2227">EXP(SUMPRODUCT($DK402:$DN402,EL402:EO402))</f>
        <v>1.0033089494576963</v>
      </c>
      <c r="FJ402" s="71">
        <f t="shared" ref="FJ402:FJ403" si="2228">IF(ISERR(FI402),FJ401,FI402*FJ401)</f>
        <v>1.2957231982167803</v>
      </c>
      <c r="FK402" s="71">
        <f t="shared" si="2076"/>
        <v>1.2287424062692491</v>
      </c>
      <c r="FM402" s="71">
        <f t="shared" ref="FM402:FM403" si="2229">EXP(SUMPRODUCT($DK402:$DN402,EQ402:ET402))</f>
        <v>0.95206527135239283</v>
      </c>
      <c r="FN402" s="71">
        <f t="shared" ref="FN402:FN403" si="2230">IF(ISERR(FM402),FN401,FM402*FN401)</f>
        <v>0.94632419050486138</v>
      </c>
      <c r="FO402" s="71">
        <f t="shared" si="2077"/>
        <v>0.94464477788672585</v>
      </c>
    </row>
    <row r="403" spans="1:171" x14ac:dyDescent="0.2">
      <c r="A403" s="75" t="s">
        <v>559</v>
      </c>
      <c r="B403" s="50">
        <f t="shared" si="2137"/>
        <v>2013</v>
      </c>
      <c r="D403" s="79">
        <f>Conversion_Factors!$M75*D240+D322</f>
        <v>3772.0873840449008</v>
      </c>
      <c r="E403" s="79">
        <f>Conversion_Factors!$M75*E240+E322</f>
        <v>5555.3475261275598</v>
      </c>
      <c r="F403" s="79">
        <f>Conversion_Factors!$M75*F240+F322</f>
        <v>8930.6110767598839</v>
      </c>
      <c r="G403" s="79">
        <f>Conversion_Factors!$M75*G240+G322</f>
        <v>4052.1580611546669</v>
      </c>
      <c r="H403" s="79">
        <f t="shared" si="2147"/>
        <v>22310.204048087013</v>
      </c>
      <c r="I403" s="71"/>
      <c r="J403" s="81">
        <f t="shared" si="2144"/>
        <v>21002.271610894564</v>
      </c>
      <c r="K403" s="81">
        <f t="shared" si="2144"/>
        <v>25881.156736193094</v>
      </c>
      <c r="L403" s="81">
        <f t="shared" si="2144"/>
        <v>42948.660139949687</v>
      </c>
      <c r="M403" s="81">
        <f t="shared" si="2144"/>
        <v>25805.957941595327</v>
      </c>
      <c r="N403" s="81">
        <f t="shared" si="2148"/>
        <v>115638.04642863266</v>
      </c>
      <c r="P403" s="85">
        <f t="shared" si="2145"/>
        <v>40.121726396476959</v>
      </c>
      <c r="Q403" s="85">
        <f t="shared" si="2145"/>
        <v>49.171642986878524</v>
      </c>
      <c r="R403" s="85">
        <f t="shared" si="2145"/>
        <v>81.04051846122502</v>
      </c>
      <c r="S403" s="85">
        <f t="shared" si="2145"/>
        <v>45.281364349502027</v>
      </c>
      <c r="T403" s="85">
        <f t="shared" si="2145"/>
        <v>215.61525219408253</v>
      </c>
      <c r="V403" s="84">
        <f t="shared" si="2149"/>
        <v>179.6037806733342</v>
      </c>
      <c r="W403" s="84">
        <f t="shared" si="2150"/>
        <v>214.64834755081762</v>
      </c>
      <c r="X403" s="84">
        <f t="shared" si="2151"/>
        <v>207.93689599766745</v>
      </c>
      <c r="Y403" s="84">
        <f t="shared" si="2152"/>
        <v>157.02412870413917</v>
      </c>
      <c r="Z403" s="84">
        <f t="shared" si="2153"/>
        <v>192.93134688033675</v>
      </c>
      <c r="AC403" s="84">
        <f t="shared" si="2154"/>
        <v>94.016078639530406</v>
      </c>
      <c r="AD403" s="84">
        <f t="shared" si="2155"/>
        <v>112.97868423086874</v>
      </c>
      <c r="AE403" s="84">
        <f t="shared" si="2156"/>
        <v>110.19933295506816</v>
      </c>
      <c r="AF403" s="84">
        <f t="shared" si="2157"/>
        <v>89.488426847704503</v>
      </c>
      <c r="AG403" s="84">
        <f t="shared" si="2158"/>
        <v>103.47229067081417</v>
      </c>
      <c r="AI403" s="74">
        <f t="shared" si="2159"/>
        <v>94.135512158895125</v>
      </c>
      <c r="AJ403" s="74">
        <f t="shared" si="2160"/>
        <v>110.16509522640575</v>
      </c>
      <c r="AK403" s="74">
        <f t="shared" si="2161"/>
        <v>110.10265168928241</v>
      </c>
      <c r="AL403" s="74">
        <f t="shared" si="2162"/>
        <v>89.60421557754627</v>
      </c>
      <c r="AM403" s="74">
        <f t="shared" si="2163"/>
        <v>102.84084673580247</v>
      </c>
      <c r="AO403" s="118">
        <f t="shared" si="2146"/>
        <v>0.99873125968483478</v>
      </c>
      <c r="AP403" s="118">
        <f t="shared" si="2146"/>
        <v>1.0255397501239447</v>
      </c>
      <c r="AQ403" s="118">
        <f t="shared" si="2146"/>
        <v>1.0008781011565333</v>
      </c>
      <c r="AR403" s="118">
        <f t="shared" si="2146"/>
        <v>0.99870777586639814</v>
      </c>
      <c r="AS403" s="118">
        <f t="shared" si="2164"/>
        <v>1.0061400110467185</v>
      </c>
      <c r="AU403" s="51">
        <f t="shared" si="2165"/>
        <v>1910.351753362932</v>
      </c>
      <c r="AV403" s="51">
        <f t="shared" si="2166"/>
        <v>1899.9012867966298</v>
      </c>
      <c r="AW403" s="51">
        <f t="shared" si="2167"/>
        <v>1886.9161039518276</v>
      </c>
      <c r="AX403" s="51">
        <f t="shared" si="2168"/>
        <v>1754.6864352791677</v>
      </c>
      <c r="AY403" s="51">
        <f t="shared" si="2169"/>
        <v>1864.5701726477362</v>
      </c>
      <c r="BB403" s="71">
        <f t="shared" si="2170"/>
        <v>0.8874571061769374</v>
      </c>
      <c r="BC403" s="71">
        <f t="shared" si="2171"/>
        <v>0.85348257297363506</v>
      </c>
      <c r="BD403" s="71">
        <f t="shared" si="2172"/>
        <v>0.87895988523186963</v>
      </c>
      <c r="BE403" s="71">
        <f t="shared" si="2173"/>
        <v>0.80306782731483772</v>
      </c>
      <c r="BF403" s="71"/>
      <c r="BG403" s="71"/>
      <c r="BH403" s="71"/>
      <c r="BI403" s="71"/>
      <c r="BJ403" s="71"/>
      <c r="BK403" s="71"/>
      <c r="BL403" s="71"/>
      <c r="BM403" s="71"/>
      <c r="BN403" s="71"/>
      <c r="BO403" s="71"/>
      <c r="BP403" s="71"/>
      <c r="BQ403" s="147">
        <v>0.89060331813013327</v>
      </c>
      <c r="BR403" s="147">
        <v>0.86805424338991444</v>
      </c>
      <c r="BS403" s="147">
        <v>0.87896092895238809</v>
      </c>
      <c r="BT403" s="147">
        <v>0.80885717089717557</v>
      </c>
      <c r="BU403" s="72"/>
      <c r="BV403" s="147">
        <v>0.99601087663462651</v>
      </c>
      <c r="BW403" s="147">
        <v>0.98416110151818914</v>
      </c>
      <c r="BX403" s="147">
        <v>1.0000623001721332</v>
      </c>
      <c r="BY403" s="147">
        <v>0.99237384143430529</v>
      </c>
      <c r="CA403" s="147">
        <v>1.1546115463293376</v>
      </c>
      <c r="CB403" s="147">
        <v>1.2119162834698887</v>
      </c>
      <c r="CC403" s="147">
        <v>1.2744513074232384</v>
      </c>
      <c r="CD403" s="147">
        <v>1.2600424646453567</v>
      </c>
      <c r="CF403" s="147">
        <v>0.99955390585091186</v>
      </c>
      <c r="CG403" s="147">
        <v>1.0090311747399607</v>
      </c>
      <c r="CH403" s="147">
        <v>0.99313210620269043</v>
      </c>
      <c r="CI403" s="147">
        <v>0.95179941196910178</v>
      </c>
      <c r="CK403" s="73">
        <f t="shared" si="2174"/>
        <v>1.3315580790662189</v>
      </c>
      <c r="CL403" s="73">
        <f t="shared" si="2012"/>
        <v>1.0459050878694809</v>
      </c>
      <c r="CM403" s="73">
        <f t="shared" si="2175"/>
        <v>0.99571411466677151</v>
      </c>
      <c r="CN403" s="73">
        <f t="shared" si="2176"/>
        <v>0.9936786790626202</v>
      </c>
      <c r="CO403" s="73">
        <f t="shared" si="2177"/>
        <v>1.233704668540309</v>
      </c>
      <c r="CP403" s="73">
        <f t="shared" si="2178"/>
        <v>0.99056750651429992</v>
      </c>
      <c r="CQ403" s="73">
        <f t="shared" si="2179"/>
        <v>0.86500049259759415</v>
      </c>
      <c r="CR403" s="73">
        <f t="shared" si="2180"/>
        <v>1.3926833696890712</v>
      </c>
      <c r="CS403" s="73">
        <f t="shared" si="2181"/>
        <v>1.3926833696890708</v>
      </c>
      <c r="CT403" s="73"/>
      <c r="CU403" s="73">
        <f t="shared" si="2182"/>
        <v>1.2091381413305686</v>
      </c>
      <c r="CV403" s="118">
        <f t="shared" si="2183"/>
        <v>0.98008718955501162</v>
      </c>
      <c r="CX403" s="53"/>
      <c r="CZ403" s="71">
        <f t="shared" si="2184"/>
        <v>0.16907453539710401</v>
      </c>
      <c r="DA403" s="71">
        <f t="shared" si="2185"/>
        <v>0.24900478337865775</v>
      </c>
      <c r="DB403" s="71">
        <f t="shared" si="2186"/>
        <v>0.40029266686718801</v>
      </c>
      <c r="DC403" s="71">
        <f t="shared" si="2187"/>
        <v>0.18162801435705017</v>
      </c>
      <c r="DE403" s="71">
        <f t="shared" si="2188"/>
        <v>0.16879202139547447</v>
      </c>
      <c r="DF403" s="71">
        <f t="shared" si="2189"/>
        <v>0.24474591083638544</v>
      </c>
      <c r="DG403" s="71">
        <f t="shared" si="2190"/>
        <v>0.40234811620770039</v>
      </c>
      <c r="DH403" s="71">
        <f t="shared" si="2191"/>
        <v>0.18407492249577748</v>
      </c>
      <c r="DI403" s="71">
        <f t="shared" si="2192"/>
        <v>0.99996097093533776</v>
      </c>
      <c r="DJ403" s="71"/>
      <c r="DK403" s="71">
        <f t="shared" si="2193"/>
        <v>0.16879860944731748</v>
      </c>
      <c r="DL403" s="71">
        <f t="shared" si="2194"/>
        <v>0.24475546341319343</v>
      </c>
      <c r="DM403" s="71">
        <f t="shared" si="2195"/>
        <v>0.40236382009125249</v>
      </c>
      <c r="DN403" s="71">
        <f t="shared" si="2196"/>
        <v>0.18408210704823663</v>
      </c>
      <c r="DQ403" s="71">
        <f t="shared" si="2197"/>
        <v>-2.1770576869456697E-2</v>
      </c>
      <c r="DR403" s="71">
        <f t="shared" si="2198"/>
        <v>2.6698963368220548E-3</v>
      </c>
      <c r="DS403" s="71">
        <f t="shared" si="2199"/>
        <v>1.2039594061829199E-3</v>
      </c>
      <c r="DT403" s="71">
        <f t="shared" si="2200"/>
        <v>7.9267861527654235E-3</v>
      </c>
      <c r="DV403" s="71">
        <f t="shared" si="2201"/>
        <v>0.18162077499170098</v>
      </c>
      <c r="DW403" s="71">
        <f t="shared" si="2202"/>
        <v>0.22381177765888621</v>
      </c>
      <c r="DX403" s="71">
        <f t="shared" si="2203"/>
        <v>0.37140596426848099</v>
      </c>
      <c r="DY403" s="71">
        <f t="shared" si="2204"/>
        <v>0.22316148308093192</v>
      </c>
      <c r="DZ403" s="71"/>
      <c r="EB403" s="71">
        <f t="shared" si="2205"/>
        <v>8.2793119893864384E-4</v>
      </c>
      <c r="EC403" s="71">
        <f t="shared" si="2206"/>
        <v>9.1076334413240398E-4</v>
      </c>
      <c r="ED403" s="71">
        <f t="shared" si="2207"/>
        <v>-1.4447965595404402E-3</v>
      </c>
      <c r="EE403" s="71">
        <f t="shared" si="2208"/>
        <v>8.201006279094712E-4</v>
      </c>
      <c r="EG403" s="71">
        <f t="shared" si="2209"/>
        <v>-4.0148301205307762E-4</v>
      </c>
      <c r="EH403" s="71">
        <f t="shared" si="2210"/>
        <v>5.9903036445264394E-5</v>
      </c>
      <c r="EI403" s="71">
        <f t="shared" si="2211"/>
        <v>1.6667511375833118E-4</v>
      </c>
      <c r="EJ403" s="71">
        <f t="shared" si="2212"/>
        <v>1.4566537041560269E-4</v>
      </c>
      <c r="EL403" s="71">
        <f t="shared" si="2213"/>
        <v>5.4472209164614085E-4</v>
      </c>
      <c r="EM403" s="71">
        <f t="shared" si="2214"/>
        <v>3.3466571051309797E-3</v>
      </c>
      <c r="EN403" s="71">
        <f t="shared" si="2215"/>
        <v>5.5080075490666017E-3</v>
      </c>
      <c r="EO403" s="71">
        <f t="shared" si="2216"/>
        <v>4.9058105916373771E-3</v>
      </c>
      <c r="EQ403" s="71">
        <f t="shared" si="2217"/>
        <v>7.4539742808933773E-2</v>
      </c>
      <c r="ER403" s="71">
        <f t="shared" si="2218"/>
        <v>7.8010345896714142E-2</v>
      </c>
      <c r="ES403" s="71">
        <f t="shared" si="2219"/>
        <v>3.4726149103353372E-2</v>
      </c>
      <c r="ET403" s="71">
        <f t="shared" si="2220"/>
        <v>9.891499536429026E-3</v>
      </c>
      <c r="EW403" s="71">
        <f t="shared" si="2221"/>
        <v>0.99892281839285169</v>
      </c>
      <c r="EX403" s="71">
        <f t="shared" si="2222"/>
        <v>0.70862731696715453</v>
      </c>
      <c r="EY403" s="71">
        <f t="shared" ref="EY403" si="2231">EX403/EX$410</f>
        <v>0.86500049259759415</v>
      </c>
      <c r="EZ403" s="71"/>
      <c r="FA403" s="71">
        <f t="shared" si="2223"/>
        <v>0.99993230221967566</v>
      </c>
      <c r="FB403" s="71">
        <f t="shared" si="2224"/>
        <v>0.98741847971153385</v>
      </c>
      <c r="FC403" s="71">
        <f t="shared" ref="FC403" si="2232">FB403/FB$410</f>
        <v>0.99571411466677151</v>
      </c>
      <c r="FD403" s="71"/>
      <c r="FE403" s="71">
        <f t="shared" si="2225"/>
        <v>1.0000407710762076</v>
      </c>
      <c r="FF403" s="71">
        <f t="shared" si="2226"/>
        <v>1.0030255532990022</v>
      </c>
      <c r="FG403" s="71">
        <f t="shared" ref="FG403" si="2233">FF403/FF$410</f>
        <v>0.9936786790626202</v>
      </c>
      <c r="FH403" s="71"/>
      <c r="FI403" s="71">
        <f t="shared" si="2227"/>
        <v>1.0040384886577867</v>
      </c>
      <c r="FJ403" s="71">
        <f t="shared" si="2228"/>
        <v>1.3009559616564099</v>
      </c>
      <c r="FK403" s="71">
        <f t="shared" ref="FK403" si="2234">FJ403/FJ$410</f>
        <v>1.233704668540309</v>
      </c>
      <c r="FM403" s="71">
        <f t="shared" si="2229"/>
        <v>1.0486137537649953</v>
      </c>
      <c r="FN403" s="71">
        <f t="shared" si="2230"/>
        <v>0.99232856168392325</v>
      </c>
      <c r="FO403" s="71">
        <f t="shared" ref="FO403" si="2235">FN403/FN$410</f>
        <v>0.99056750651429992</v>
      </c>
    </row>
    <row r="404" spans="1:171" x14ac:dyDescent="0.2">
      <c r="A404" s="75" t="s">
        <v>559</v>
      </c>
      <c r="B404" s="50">
        <f t="shared" si="2137"/>
        <v>2014</v>
      </c>
      <c r="D404" s="79">
        <f>Conversion_Factors!$M76*D241+D323</f>
        <v>3906.197809933693</v>
      </c>
      <c r="E404" s="79">
        <f>Conversion_Factors!$M76*E241+E323</f>
        <v>5704.9022452233412</v>
      </c>
      <c r="F404" s="79">
        <f>Conversion_Factors!$M76*F241+F323</f>
        <v>9268.4083538034956</v>
      </c>
      <c r="G404" s="79">
        <f>Conversion_Factors!$M76*G241+G323</f>
        <v>3886.1918411725487</v>
      </c>
      <c r="H404" s="79">
        <f>SUM(D404:G404)</f>
        <v>22765.700250133079</v>
      </c>
      <c r="I404" s="71"/>
      <c r="J404" s="81">
        <f t="shared" si="2144"/>
        <v>21145.872944602565</v>
      </c>
      <c r="K404" s="81">
        <f t="shared" si="2144"/>
        <v>26044.8465785472</v>
      </c>
      <c r="L404" s="81">
        <f t="shared" si="2144"/>
        <v>43299.536186556608</v>
      </c>
      <c r="M404" s="81">
        <f t="shared" si="2144"/>
        <v>26034.067905069722</v>
      </c>
      <c r="N404" s="81">
        <f t="shared" ref="N404" si="2236">SUM(J404:M404)</f>
        <v>116524.32361477609</v>
      </c>
      <c r="P404" s="85">
        <f t="shared" si="2145"/>
        <v>40.424179080045448</v>
      </c>
      <c r="Q404" s="85">
        <f t="shared" si="2145"/>
        <v>49.750785188682734</v>
      </c>
      <c r="R404" s="85">
        <f t="shared" si="2145"/>
        <v>82.142438187164515</v>
      </c>
      <c r="S404" s="85">
        <f t="shared" si="2145"/>
        <v>46.130699347420233</v>
      </c>
      <c r="T404" s="85">
        <f t="shared" si="2145"/>
        <v>218.44810180331294</v>
      </c>
      <c r="V404" s="84">
        <f t="shared" ref="V404" si="2237">D404/J404*1000</f>
        <v>184.72624990072782</v>
      </c>
      <c r="W404" s="84">
        <f t="shared" ref="W404" si="2238">E404/K404*1000</f>
        <v>219.04149936219608</v>
      </c>
      <c r="X404" s="84">
        <f t="shared" ref="X404" si="2239">F404/L404*1000</f>
        <v>214.05329410159126</v>
      </c>
      <c r="Y404" s="84">
        <f t="shared" ref="Y404" si="2240">G404/M404*1000</f>
        <v>149.27332352911986</v>
      </c>
      <c r="Z404" s="84">
        <f t="shared" ref="Z404" si="2241">H404/N404*1000</f>
        <v>195.37294484021558</v>
      </c>
      <c r="AC404" s="84">
        <f t="shared" ref="AC404" si="2242">D404/P404</f>
        <v>96.630232173642483</v>
      </c>
      <c r="AD404" s="84">
        <f t="shared" ref="AD404" si="2243">E404/Q404</f>
        <v>114.66959211974583</v>
      </c>
      <c r="AE404" s="84">
        <f t="shared" ref="AE404" si="2244">F404/R404</f>
        <v>112.83337283810705</v>
      </c>
      <c r="AF404" s="84">
        <f t="shared" ref="AF404" si="2245">G404/S404</f>
        <v>84.243072317304382</v>
      </c>
      <c r="AG404" s="84">
        <f t="shared" ref="AG404" si="2246">H404/T404</f>
        <v>104.21560115285844</v>
      </c>
      <c r="AI404" s="74">
        <f t="shared" ref="AI404" si="2247">AC404/AO404</f>
        <v>94.420175918145105</v>
      </c>
      <c r="AJ404" s="74">
        <f t="shared" ref="AJ404" si="2248">AD404/AP404</f>
        <v>108.71261288149405</v>
      </c>
      <c r="AK404" s="74">
        <f t="shared" ref="AK404" si="2249">AE404/AQ404</f>
        <v>110.47929867675801</v>
      </c>
      <c r="AL404" s="74">
        <f t="shared" ref="AL404" si="2250">AF404/AR404</f>
        <v>88.350767885256147</v>
      </c>
      <c r="AM404" s="74">
        <f t="shared" ref="AM404" si="2251">(D404/AO404+E404/AP404+F404/AQ404+G404/AR404)/T404</f>
        <v>102.43219070836584</v>
      </c>
      <c r="AO404" s="118">
        <f t="shared" si="2146"/>
        <v>1.0234066102292938</v>
      </c>
      <c r="AP404" s="118">
        <f t="shared" si="2146"/>
        <v>1.0547956587589831</v>
      </c>
      <c r="AQ404" s="118">
        <f t="shared" si="2146"/>
        <v>1.0213078304220289</v>
      </c>
      <c r="AR404" s="118">
        <f t="shared" si="2146"/>
        <v>0.9535069624602861</v>
      </c>
      <c r="AS404" s="118">
        <f t="shared" ref="AS404" si="2252">AG404/AM404</f>
        <v>1.0174106443702853</v>
      </c>
      <c r="AU404" s="51">
        <f t="shared" ref="AU404" si="2253">P404/J404*1000000</f>
        <v>1911.6817350576025</v>
      </c>
      <c r="AV404" s="51">
        <f t="shared" ref="AV404" si="2254">Q404/K404*1000000</f>
        <v>1910.1968997452957</v>
      </c>
      <c r="AW404" s="51">
        <f t="shared" ref="AW404" si="2255">R404/L404*1000000</f>
        <v>1897.0743204558303</v>
      </c>
      <c r="AX404" s="51">
        <f t="shared" ref="AX404" si="2256">S404/M404*1000000</f>
        <v>1771.9358924479493</v>
      </c>
      <c r="AY404" s="51">
        <f t="shared" ref="AY404" si="2257">T404/N404*1000000</f>
        <v>1874.6995908381502</v>
      </c>
      <c r="BB404" s="71">
        <f t="shared" ref="BB404" si="2258">AI404/AI$87</f>
        <v>0.8901407573328477</v>
      </c>
      <c r="BC404" s="71">
        <f t="shared" ref="BC404" si="2259">AJ404/AJ$87</f>
        <v>0.84222974950549101</v>
      </c>
      <c r="BD404" s="71">
        <f t="shared" ref="BD404" si="2260">AK404/AK$87</f>
        <v>0.88196669376740566</v>
      </c>
      <c r="BE404" s="71">
        <f t="shared" ref="BE404" si="2261">AL404/AL$87</f>
        <v>0.79183394162751664</v>
      </c>
      <c r="BF404" s="71"/>
      <c r="BG404" s="71"/>
      <c r="BH404" s="71"/>
      <c r="BI404" s="71"/>
      <c r="BJ404" s="71"/>
      <c r="BK404" s="71"/>
      <c r="BL404" s="71"/>
      <c r="BM404" s="71"/>
      <c r="BN404" s="71"/>
      <c r="BO404" s="71"/>
      <c r="BP404" s="71"/>
      <c r="BQ404" s="147">
        <v>0.89408976571161169</v>
      </c>
      <c r="BR404" s="147">
        <v>0.85846620325423706</v>
      </c>
      <c r="BS404" s="147">
        <v>0.88243667864828301</v>
      </c>
      <c r="BT404" s="147">
        <v>0.79693777709765323</v>
      </c>
      <c r="BU404" s="72"/>
      <c r="BV404" s="147">
        <v>0.99636113119948144</v>
      </c>
      <c r="BW404" s="147">
        <v>0.9835189708132932</v>
      </c>
      <c r="BX404" s="147">
        <v>1.0001627444950787</v>
      </c>
      <c r="BY404" s="147">
        <v>0.99166773389341478</v>
      </c>
      <c r="CA404" s="147">
        <v>1.1554153837474308</v>
      </c>
      <c r="CB404" s="147">
        <v>1.2184836883490282</v>
      </c>
      <c r="CC404" s="147">
        <v>1.2813123185076745</v>
      </c>
      <c r="CD404" s="147">
        <v>1.2724293208310251</v>
      </c>
      <c r="CF404" s="147">
        <v>1.0229810756107403</v>
      </c>
      <c r="CG404" s="147">
        <v>1.03624740530658</v>
      </c>
      <c r="CH404" s="147">
        <v>1.0127634706482394</v>
      </c>
      <c r="CI404" s="147">
        <v>0.91005849265920935</v>
      </c>
      <c r="CK404" s="73">
        <f t="shared" ref="CK404:CK408" si="2262">N404/N$87</f>
        <v>1.3417634533694738</v>
      </c>
      <c r="CL404" s="73">
        <f t="shared" ref="CL404:CL408" si="2263">Z404/Z$410</f>
        <v>1.0591412973816288</v>
      </c>
      <c r="CM404" s="73">
        <f t="shared" ref="CM404:CM408" si="2264">FC404</f>
        <v>0.99564998496292378</v>
      </c>
      <c r="CN404" s="73">
        <f t="shared" ref="CN404:CN408" si="2265">FG404</f>
        <v>0.99349191214864463</v>
      </c>
      <c r="CO404" s="73">
        <f t="shared" ref="CO404:CO408" si="2266">FK404</f>
        <v>1.2403340707473411</v>
      </c>
      <c r="CP404" s="73">
        <f t="shared" ref="CP404:CP408" si="2267">FO404</f>
        <v>1.001122892821017</v>
      </c>
      <c r="CQ404" s="73">
        <f t="shared" ref="CQ404:CQ408" si="2268">EY404</f>
        <v>0.86229686781196591</v>
      </c>
      <c r="CR404" s="73">
        <f t="shared" ref="CR404:CR408" si="2269">CK404*CM404*CN404*CO404*CP404*CQ404</f>
        <v>1.4211170847809997</v>
      </c>
      <c r="CS404" s="73">
        <f t="shared" ref="CS404:CS408" si="2270">CK404*CL404</f>
        <v>1.4211170847809991</v>
      </c>
      <c r="CT404" s="73"/>
      <c r="CU404" s="73">
        <f t="shared" ref="CU404:CU408" si="2271">CM404*CN404*CO404*CP404</f>
        <v>1.2282791888936651</v>
      </c>
      <c r="CV404" s="118">
        <f t="shared" si="2183"/>
        <v>0.99028093951622842</v>
      </c>
      <c r="CX404" s="53"/>
      <c r="CZ404" s="71">
        <f t="shared" ref="CZ404" si="2272">D404/$H404</f>
        <v>0.17158258990565681</v>
      </c>
      <c r="DA404" s="71">
        <f t="shared" ref="DA404" si="2273">E404/$H404</f>
        <v>0.25059199508655539</v>
      </c>
      <c r="DB404" s="71">
        <f t="shared" ref="DB404" si="2274">F404/$H404</f>
        <v>0.40712160188216995</v>
      </c>
      <c r="DC404" s="71">
        <f t="shared" ref="DC404" si="2275">G404/$H404</f>
        <v>0.17070381312561786</v>
      </c>
      <c r="DE404" s="71">
        <f t="shared" ref="DE404" si="2276">(CZ404-CZ403)/LN(CZ404/CZ403)</f>
        <v>0.17032548505620823</v>
      </c>
      <c r="DF404" s="71">
        <f t="shared" ref="DF404" si="2277">(DA404-DA403)/LN(DA404/DA403)</f>
        <v>0.24979754880558391</v>
      </c>
      <c r="DG404" s="71">
        <f t="shared" ref="DG404" si="2278">(DB404-DB403)/LN(DB404/DB403)</f>
        <v>0.40369750791548414</v>
      </c>
      <c r="DH404" s="71">
        <f t="shared" ref="DH404" si="2279">(DC404-DC403)/LN(DC404/DC403)</f>
        <v>0.17610944766221626</v>
      </c>
      <c r="DI404" s="71">
        <f t="shared" ref="DI404" si="2280">SUM(DE404:DH404)</f>
        <v>0.99992998943949263</v>
      </c>
      <c r="DJ404" s="71"/>
      <c r="DK404" s="71">
        <f t="shared" ref="DK404" si="2281">DE404/$DI404</f>
        <v>0.17033741047379086</v>
      </c>
      <c r="DL404" s="71">
        <f t="shared" ref="DL404" si="2282">DF404/$DI404</f>
        <v>0.24981503849645223</v>
      </c>
      <c r="DM404" s="71">
        <f t="shared" ref="DM404" si="2283">DG404/$DI404</f>
        <v>0.40372577298314194</v>
      </c>
      <c r="DN404" s="71">
        <f t="shared" ref="DN404" si="2284">DH404/$DI404</f>
        <v>0.17612177804661486</v>
      </c>
      <c r="DQ404" s="71">
        <f t="shared" ref="DQ404" si="2285">LN(BQ404/BQ403)</f>
        <v>3.9070606012095964E-3</v>
      </c>
      <c r="DR404" s="71">
        <f t="shared" ref="DR404" si="2286">LN(BR404/BR403)</f>
        <v>-1.1106892735170111E-2</v>
      </c>
      <c r="DS404" s="71">
        <f t="shared" ref="DS404" si="2287">LN(BS404/BS403)</f>
        <v>3.9465867244138295E-3</v>
      </c>
      <c r="DT404" s="71">
        <f t="shared" ref="DT404" si="2288">LN(BT404/BT403)</f>
        <v>-1.48457469359494E-2</v>
      </c>
      <c r="DV404" s="71">
        <f t="shared" ref="DV404" si="2289">J404/$N404</f>
        <v>0.18147175017732625</v>
      </c>
      <c r="DW404" s="71">
        <f t="shared" ref="DW404" si="2290">K404/$N404</f>
        <v>0.22351424810368548</v>
      </c>
      <c r="DX404" s="71">
        <f t="shared" ref="DX404" si="2291">L404/$N404</f>
        <v>0.37159225510463229</v>
      </c>
      <c r="DY404" s="71">
        <f t="shared" ref="DY404" si="2292">M404/$N404</f>
        <v>0.22342174661435599</v>
      </c>
      <c r="DZ404" s="71"/>
      <c r="EB404" s="71">
        <f t="shared" ref="EB404" si="2293">LN(DV404/DV403)</f>
        <v>-8.2086417324799964E-4</v>
      </c>
      <c r="EC404" s="71">
        <f t="shared" ref="EC404" si="2294">LN(DW404/DW403)</f>
        <v>-1.3302583884713753E-3</v>
      </c>
      <c r="ED404" s="71">
        <f t="shared" ref="ED404" si="2295">LN(DX404/DX403)</f>
        <v>5.0145702963369163E-4</v>
      </c>
      <c r="EE404" s="71">
        <f t="shared" ref="EE404" si="2296">LN(DY404/DY403)</f>
        <v>1.165576965651722E-3</v>
      </c>
      <c r="EG404" s="71">
        <f t="shared" ref="EG404" si="2297">LN(BV404/BV403)</f>
        <v>3.5159555252324971E-4</v>
      </c>
      <c r="EH404" s="71">
        <f t="shared" ref="EH404" si="2298">LN(BW404/BW403)</f>
        <v>-6.5267798024715737E-4</v>
      </c>
      <c r="EI404" s="71">
        <f t="shared" ref="EI404" si="2299">LN(BX404/BX403)</f>
        <v>1.0043302207205864E-4</v>
      </c>
      <c r="EJ404" s="71">
        <f t="shared" ref="EJ404" si="2300">LN(BY404/BY403)</f>
        <v>-7.1178707087909509E-4</v>
      </c>
      <c r="EL404" s="71">
        <f t="shared" ref="EL404" si="2301">LN(CA404/CA403)</f>
        <v>6.9595504716621489E-4</v>
      </c>
      <c r="EM404" s="71">
        <f t="shared" ref="EM404" si="2302">LN(CB404/CB403)</f>
        <v>5.4043951119693854E-3</v>
      </c>
      <c r="EN404" s="71">
        <f t="shared" ref="EN404" si="2303">LN(CC404/CC403)</f>
        <v>5.3690626915454754E-3</v>
      </c>
      <c r="EO404" s="71">
        <f t="shared" ref="EO404" si="2304">LN(CD404/CD403)</f>
        <v>9.7825018537103028E-3</v>
      </c>
      <c r="EQ404" s="71">
        <f t="shared" ref="EQ404" si="2305">LN(CF404/CF403)</f>
        <v>2.3167181562833976E-2</v>
      </c>
      <c r="ER404" s="71">
        <f t="shared" ref="ER404" si="2306">LN(CG404/CG403)</f>
        <v>2.6615285974022952E-2</v>
      </c>
      <c r="ES404" s="71">
        <f t="shared" ref="ES404" si="2307">LN(CH404/CH403)</f>
        <v>1.9574290392650601E-2</v>
      </c>
      <c r="ET404" s="71">
        <f t="shared" ref="ET404" si="2308">LN(CI404/CI403)</f>
        <v>-4.4845435784853394E-2</v>
      </c>
      <c r="EW404" s="71">
        <f t="shared" ref="EW404" si="2309">EXP(SUMPRODUCT($DK404:$DN404,DQ404:DT404))</f>
        <v>0.99687442399309012</v>
      </c>
      <c r="EX404" s="71">
        <f t="shared" ref="EX404" si="2310">IF(ISERR(EW404),EX403,EW404*EX403)</f>
        <v>0.70641244842740103</v>
      </c>
      <c r="EY404" s="71">
        <f t="shared" ref="EY404" si="2311">EX404/EX$410</f>
        <v>0.86229686781196591</v>
      </c>
      <c r="EZ404" s="71"/>
      <c r="FA404" s="71">
        <f t="shared" ref="FA404" si="2312">EXP(SUMPRODUCT($DK404:$DN404,EB404:EE404))</f>
        <v>0.99993559426053813</v>
      </c>
      <c r="FB404" s="71">
        <f t="shared" ref="FB404" si="2313">IF(ISERR(FA404),FB403,FA404*FB403)</f>
        <v>0.98735488429418972</v>
      </c>
      <c r="FC404" s="71">
        <f t="shared" ref="FC404" si="2314">FB404/FB$410</f>
        <v>0.99564998496292378</v>
      </c>
      <c r="FD404" s="71"/>
      <c r="FE404" s="71">
        <f t="shared" ref="FE404" si="2315">EXP(SUMPRODUCT($DK404:$DN404,EG404:EJ404))</f>
        <v>0.99981204496190668</v>
      </c>
      <c r="FF404" s="71">
        <f t="shared" ref="FF404" si="2316">IF(ISERR(FE404),FF403,FE404*FF403)</f>
        <v>1.0028370295929234</v>
      </c>
      <c r="FG404" s="71">
        <f t="shared" ref="FG404" si="2317">FF404/FF$410</f>
        <v>0.99349191214864463</v>
      </c>
      <c r="FH404" s="71"/>
      <c r="FI404" s="71">
        <f t="shared" ref="FI404" si="2318">EXP(SUMPRODUCT($DK404:$DN404,EL404:EO404))</f>
        <v>1.0053735730893163</v>
      </c>
      <c r="FJ404" s="71">
        <f t="shared" ref="FJ404" si="2319">IF(ISERR(FI404),FJ403,FI404*FJ403)</f>
        <v>1.3079467436023524</v>
      </c>
      <c r="FK404" s="71">
        <f t="shared" ref="FK404" si="2320">FJ404/FJ$410</f>
        <v>1.2403340707473411</v>
      </c>
      <c r="FM404" s="71">
        <f t="shared" ref="FM404" si="2321">EXP(SUMPRODUCT($DK404:$DN404,EQ404:ET404))</f>
        <v>1.0106558979951406</v>
      </c>
      <c r="FN404" s="71">
        <f t="shared" ref="FN404" si="2322">IF(ISERR(FM404),FN403,FM404*FN403)</f>
        <v>1.0029027136148916</v>
      </c>
      <c r="FO404" s="71">
        <f t="shared" ref="FO404" si="2323">FN404/FN$410</f>
        <v>1.001122892821017</v>
      </c>
    </row>
    <row r="405" spans="1:171" x14ac:dyDescent="0.2">
      <c r="A405" s="75" t="s">
        <v>559</v>
      </c>
      <c r="B405" s="50">
        <f t="shared" si="2137"/>
        <v>2015</v>
      </c>
      <c r="D405" s="79">
        <f>Conversion_Factors!$M77*D242+D324</f>
        <v>3940.1851774715369</v>
      </c>
      <c r="E405" s="79">
        <f>Conversion_Factors!$M77*E242+E324</f>
        <v>5272.5421155468157</v>
      </c>
      <c r="F405" s="79">
        <f>Conversion_Factors!$M77*F242+F324</f>
        <v>9085.7531116836271</v>
      </c>
      <c r="G405" s="79">
        <f>Conversion_Factors!$M77*G242+G324</f>
        <v>3894.8809072938043</v>
      </c>
      <c r="H405" s="79">
        <f t="shared" ref="H405:H408" si="2324">SUM(D405:G405)</f>
        <v>22193.361311995784</v>
      </c>
      <c r="I405" s="71"/>
      <c r="J405" s="81">
        <f t="shared" ref="J405:M405" si="2325">J81</f>
        <v>21303.182862660331</v>
      </c>
      <c r="K405" s="81">
        <f t="shared" si="2325"/>
        <v>26223.898059846415</v>
      </c>
      <c r="L405" s="81">
        <f t="shared" si="2325"/>
        <v>43672.615836230711</v>
      </c>
      <c r="M405" s="81">
        <f t="shared" si="2325"/>
        <v>26276.332637651896</v>
      </c>
      <c r="N405" s="81">
        <f t="shared" ref="N405:N408" si="2326">SUM(J405:M405)</f>
        <v>117476.02939638936</v>
      </c>
      <c r="P405" s="85">
        <f t="shared" ref="P405:T405" si="2327">P81</f>
        <v>40.794945818245871</v>
      </c>
      <c r="Q405" s="85">
        <f t="shared" si="2327"/>
        <v>50.365790730596906</v>
      </c>
      <c r="R405" s="85">
        <f t="shared" si="2327"/>
        <v>83.256902641561751</v>
      </c>
      <c r="S405" s="85">
        <f t="shared" si="2327"/>
        <v>46.995069687795834</v>
      </c>
      <c r="T405" s="85">
        <f t="shared" si="2327"/>
        <v>221.41270887820036</v>
      </c>
      <c r="V405" s="84">
        <f t="shared" ref="V405:V408" si="2328">D405/J405*1000</f>
        <v>184.95758135643626</v>
      </c>
      <c r="W405" s="84">
        <f t="shared" ref="W405:W408" si="2329">E405/K405*1000</f>
        <v>201.05867188448394</v>
      </c>
      <c r="X405" s="84">
        <f t="shared" ref="X405:X408" si="2330">F405/L405*1000</f>
        <v>208.04233814971315</v>
      </c>
      <c r="Y405" s="84">
        <f t="shared" ref="Y405:Y408" si="2331">G405/M405*1000</f>
        <v>148.22772115895464</v>
      </c>
      <c r="Z405" s="84">
        <f t="shared" ref="Z405:Z408" si="2332">H405/N405*1000</f>
        <v>188.91821102593292</v>
      </c>
      <c r="AC405" s="84">
        <f t="shared" ref="AC405:AC408" si="2333">D405/P405</f>
        <v>96.585130791110331</v>
      </c>
      <c r="AD405" s="84">
        <f t="shared" ref="AD405:AD408" si="2334">E405/Q405</f>
        <v>104.68498635808727</v>
      </c>
      <c r="AE405" s="84">
        <f t="shared" ref="AE405:AE408" si="2335">F405/R405</f>
        <v>109.12912711633869</v>
      </c>
      <c r="AF405" s="84">
        <f t="shared" ref="AF405:AF408" si="2336">G405/S405</f>
        <v>82.878500514390495</v>
      </c>
      <c r="AG405" s="84">
        <f t="shared" ref="AG405:AG408" si="2337">H405/T405</f>
        <v>100.23526393060122</v>
      </c>
      <c r="AI405" s="74">
        <f t="shared" ref="AI405:AI408" si="2338">AC405/AO405</f>
        <v>96.157132566919344</v>
      </c>
      <c r="AJ405" s="74">
        <f t="shared" ref="AJ405:AJ408" si="2339">AD405/AP405</f>
        <v>107.0243648614497</v>
      </c>
      <c r="AK405" s="74">
        <f t="shared" ref="AK405:AK408" si="2340">AE405/AQ405</f>
        <v>109.13343725501075</v>
      </c>
      <c r="AL405" s="74">
        <f t="shared" ref="AL405:AL408" si="2341">AF405/AR405</f>
        <v>86.282783279315666</v>
      </c>
      <c r="AM405" s="74">
        <f t="shared" ref="AM405:AM408" si="2342">(D405/AO405+E405/AP405+F405/AQ405+G405/AR405)/T405</f>
        <v>101.41273851941381</v>
      </c>
      <c r="AO405" s="118">
        <f t="shared" ref="AO405:AR405" si="2343">AO81</f>
        <v>1.0044510294012057</v>
      </c>
      <c r="AP405" s="118">
        <f t="shared" si="2343"/>
        <v>0.97814162684926087</v>
      </c>
      <c r="AQ405" s="118">
        <f t="shared" si="2343"/>
        <v>0.99996050579198759</v>
      </c>
      <c r="AR405" s="118">
        <f t="shared" si="2343"/>
        <v>0.96054505156718484</v>
      </c>
      <c r="AS405" s="118">
        <f t="shared" ref="AS405:AS408" si="2344">AG405/AM405</f>
        <v>0.98838928318075958</v>
      </c>
      <c r="AU405" s="51">
        <f t="shared" ref="AU405:AU407" si="2345">P405/J405*1000000</f>
        <v>1914.9695179939613</v>
      </c>
      <c r="AV405" s="51">
        <f t="shared" ref="AV405:AV407" si="2346">Q405/K405*1000000</f>
        <v>1920.6065633589442</v>
      </c>
      <c r="AW405" s="51">
        <f t="shared" ref="AW405:AW407" si="2347">R405/L405*1000000</f>
        <v>1906.3868982286149</v>
      </c>
      <c r="AX405" s="51">
        <f t="shared" ref="AX405:AX407" si="2348">S405/M405*1000000</f>
        <v>1788.4942444538715</v>
      </c>
      <c r="AY405" s="51">
        <f t="shared" ref="AY405:AY407" si="2349">T405/N405*1000000</f>
        <v>1884.7479780841613</v>
      </c>
      <c r="BB405" s="71">
        <f t="shared" ref="BB405:BB407" si="2350">AI405/AI$87</f>
        <v>0.90651581585990038</v>
      </c>
      <c r="BC405" s="71">
        <f t="shared" ref="BC405:BC407" si="2351">AJ405/AJ$87</f>
        <v>0.82915037748657838</v>
      </c>
      <c r="BD405" s="71">
        <f t="shared" ref="BD405:BD407" si="2352">AK405/AK$87</f>
        <v>0.8712225547058382</v>
      </c>
      <c r="BE405" s="71">
        <f t="shared" ref="BE405:BE407" si="2353">AL405/AL$87</f>
        <v>0.7732998593445698</v>
      </c>
      <c r="BF405" s="71"/>
      <c r="BG405" s="71"/>
      <c r="BH405" s="71"/>
      <c r="BI405" s="71"/>
      <c r="BJ405" s="71"/>
      <c r="BK405" s="71"/>
      <c r="BL405" s="71"/>
      <c r="BM405" s="71"/>
      <c r="BN405" s="71"/>
      <c r="BO405" s="71"/>
      <c r="BP405" s="71"/>
      <c r="BQ405" s="147">
        <v>0.90854767564801364</v>
      </c>
      <c r="BR405" s="147">
        <v>0.84274038713915245</v>
      </c>
      <c r="BS405" s="147">
        <v>0.86956325867202466</v>
      </c>
      <c r="BT405" s="147">
        <v>0.77864052141330498</v>
      </c>
      <c r="BU405" s="72"/>
      <c r="BV405" s="147">
        <v>0.99664725526837594</v>
      </c>
      <c r="BW405" s="147">
        <v>0.98293979144508647</v>
      </c>
      <c r="BX405" s="147">
        <v>1.000275911873576</v>
      </c>
      <c r="BY405" s="147">
        <v>0.99094617118910033</v>
      </c>
      <c r="CA405" s="147">
        <v>1.1574025110570805</v>
      </c>
      <c r="CB405" s="147">
        <v>1.2251238443016017</v>
      </c>
      <c r="CC405" s="147">
        <v>1.2876021725680376</v>
      </c>
      <c r="CD405" s="147">
        <v>1.2843198935581621</v>
      </c>
      <c r="CF405" s="147">
        <v>1.0059434170218811</v>
      </c>
      <c r="CG405" s="147">
        <v>0.96423925668233967</v>
      </c>
      <c r="CH405" s="147">
        <v>0.99390384854537162</v>
      </c>
      <c r="CI405" s="147">
        <v>0.91702362926208236</v>
      </c>
      <c r="CK405" s="73">
        <f t="shared" si="2262"/>
        <v>1.3527222300138309</v>
      </c>
      <c r="CL405" s="73">
        <f t="shared" si="2263"/>
        <v>1.0241493738483904</v>
      </c>
      <c r="CM405" s="73">
        <f t="shared" si="2264"/>
        <v>0.99558805529274019</v>
      </c>
      <c r="CN405" s="73">
        <f t="shared" si="2265"/>
        <v>0.9933196132358546</v>
      </c>
      <c r="CO405" s="73">
        <f t="shared" si="2266"/>
        <v>1.2468451831634273</v>
      </c>
      <c r="CP405" s="73">
        <f t="shared" si="2267"/>
        <v>0.97458735576511368</v>
      </c>
      <c r="CQ405" s="73">
        <f t="shared" si="2268"/>
        <v>0.85223881701193782</v>
      </c>
      <c r="CR405" s="73">
        <f t="shared" si="2269"/>
        <v>1.3853896248594639</v>
      </c>
      <c r="CS405" s="73">
        <f t="shared" si="2270"/>
        <v>1.3853896248594633</v>
      </c>
      <c r="CT405" s="73"/>
      <c r="CU405" s="73">
        <f t="shared" si="2271"/>
        <v>1.2017164125886619</v>
      </c>
      <c r="CV405" s="118">
        <f t="shared" si="2183"/>
        <v>0.96380563426465893</v>
      </c>
      <c r="CX405" s="53"/>
      <c r="CZ405" s="71">
        <f t="shared" ref="CZ405:CZ408" si="2354">D405/$H405</f>
        <v>0.17753891004071648</v>
      </c>
      <c r="DA405" s="71">
        <f t="shared" ref="DA405:DA408" si="2355">E405/$H405</f>
        <v>0.23757294090899794</v>
      </c>
      <c r="DB405" s="71">
        <f t="shared" ref="DB405:DB408" si="2356">F405/$H405</f>
        <v>0.40939058234376896</v>
      </c>
      <c r="DC405" s="71">
        <f t="shared" ref="DC405:DC408" si="2357">G405/$H405</f>
        <v>0.17549756670651656</v>
      </c>
      <c r="DE405" s="71">
        <f t="shared" ref="DE405:DE408" si="2358">(CZ405-CZ404)/LN(CZ405/CZ404)</f>
        <v>0.17454381198085084</v>
      </c>
      <c r="DF405" s="71">
        <f t="shared" ref="DF405:DF408" si="2359">(DA405-DA404)/LN(DA405/DA404)</f>
        <v>0.24402458867629048</v>
      </c>
      <c r="DG405" s="71">
        <f t="shared" ref="DG405:DG408" si="2360">(DB405-DB404)/LN(DB405/DB404)</f>
        <v>0.40825504124420181</v>
      </c>
      <c r="DH405" s="71">
        <f t="shared" ref="DH405:DH408" si="2361">(DC405-DC404)/LN(DC405/DC404)</f>
        <v>0.17308962638975672</v>
      </c>
      <c r="DI405" s="71">
        <f t="shared" ref="DI405:DI408" si="2362">SUM(DE405:DH405)</f>
        <v>0.99991306829109994</v>
      </c>
      <c r="DJ405" s="71"/>
      <c r="DK405" s="71">
        <f t="shared" ref="DK405:DK408" si="2363">DE405/$DI405</f>
        <v>0.17455898669186781</v>
      </c>
      <c r="DL405" s="71">
        <f t="shared" ref="DL405:DL408" si="2364">DF405/$DI405</f>
        <v>0.24404580399508166</v>
      </c>
      <c r="DM405" s="71">
        <f t="shared" ref="DM405:DM408" si="2365">DG405/$DI405</f>
        <v>0.40829053463810561</v>
      </c>
      <c r="DN405" s="71">
        <f t="shared" ref="DN405:DN408" si="2366">DH405/$DI405</f>
        <v>0.17310467467494481</v>
      </c>
      <c r="DQ405" s="71">
        <f t="shared" ref="DQ405:DQ408" si="2367">LN(BQ405/BQ404)</f>
        <v>1.6041184576162555E-2</v>
      </c>
      <c r="DR405" s="71">
        <f t="shared" ref="DR405:DR408" si="2368">LN(BR405/BR404)</f>
        <v>-1.8488364847316346E-2</v>
      </c>
      <c r="DS405" s="71">
        <f t="shared" ref="DS405:DS408" si="2369">LN(BS405/BS404)</f>
        <v>-1.469594991596097E-2</v>
      </c>
      <c r="DT405" s="71">
        <f t="shared" ref="DT405:DT408" si="2370">LN(BT405/BT404)</f>
        <v>-2.3227126582619471E-2</v>
      </c>
      <c r="DV405" s="71">
        <f t="shared" ref="DV405:DV408" si="2371">J405/$N405</f>
        <v>0.18134067836748904</v>
      </c>
      <c r="DW405" s="71">
        <f t="shared" ref="DW405:DW408" si="2372">K405/$N405</f>
        <v>0.22322765073512443</v>
      </c>
      <c r="DX405" s="71">
        <f t="shared" ref="DX405:DX408" si="2373">L405/$N405</f>
        <v>0.37175767738003745</v>
      </c>
      <c r="DY405" s="71">
        <f t="shared" ref="DY405:DY408" si="2374">M405/$N405</f>
        <v>0.22367399351734901</v>
      </c>
      <c r="DZ405" s="71"/>
      <c r="EB405" s="71">
        <f t="shared" ref="EB405:EB408" si="2375">LN(DV405/DV404)</f>
        <v>-7.2253211426694423E-4</v>
      </c>
      <c r="EC405" s="71">
        <f t="shared" ref="EC405:EC408" si="2376">LN(DW405/DW404)</f>
        <v>-1.2830558701707778E-3</v>
      </c>
      <c r="ED405" s="71">
        <f t="shared" ref="ED405:ED408" si="2377">LN(DX405/DX404)</f>
        <v>4.4507242391995618E-4</v>
      </c>
      <c r="EE405" s="71">
        <f t="shared" ref="EE405:EE408" si="2378">LN(DY405/DY404)</f>
        <v>1.1283799290192288E-3</v>
      </c>
      <c r="EG405" s="71">
        <f t="shared" ref="EG405:EG408" si="2379">LN(BV405/BV404)</f>
        <v>2.8712781421583817E-4</v>
      </c>
      <c r="EH405" s="71">
        <f t="shared" ref="EH405:EH408" si="2380">LN(BW405/BW404)</f>
        <v>-5.8905825646609483E-4</v>
      </c>
      <c r="EI405" s="71">
        <f t="shared" ref="EI405:EI408" si="2381">LN(BX405/BX404)</f>
        <v>1.1314256326496305E-4</v>
      </c>
      <c r="EJ405" s="71">
        <f t="shared" ref="EJ405:EJ408" si="2382">LN(BY405/BY404)</f>
        <v>-7.2789032128061032E-4</v>
      </c>
      <c r="EL405" s="71">
        <f t="shared" ref="EL405:EL408" si="2383">LN(CA405/CA404)</f>
        <v>1.7183607953511787E-3</v>
      </c>
      <c r="EM405" s="71">
        <f t="shared" ref="EM405:EM408" si="2384">LN(CB405/CB404)</f>
        <v>5.4347289469632862E-3</v>
      </c>
      <c r="EN405" s="71">
        <f t="shared" ref="EN405:EN408" si="2385">LN(CC405/CC404)</f>
        <v>4.8969061845160842E-3</v>
      </c>
      <c r="EO405" s="71">
        <f t="shared" ref="EO405:EO408" si="2386">LN(CD405/CD404)</f>
        <v>9.3013881744702619E-3</v>
      </c>
      <c r="EQ405" s="71">
        <f t="shared" ref="EQ405:EQ408" si="2387">LN(CF405/CF404)</f>
        <v>-1.6795163293528686E-2</v>
      </c>
      <c r="ER405" s="71">
        <f t="shared" ref="ER405:ER408" si="2388">LN(CG405/CG404)</f>
        <v>-7.2021747124969657E-2</v>
      </c>
      <c r="ES405" s="71">
        <f t="shared" ref="ES405:ES408" si="2389">LN(CH405/CH404)</f>
        <v>-1.8797512922024699E-2</v>
      </c>
      <c r="ET405" s="71">
        <f t="shared" ref="ET405:ET408" si="2390">LN(CI405/CI404)</f>
        <v>7.6243648384493063E-3</v>
      </c>
      <c r="EW405" s="71">
        <f t="shared" ref="EW405:EW408" si="2391">EXP(SUMPRODUCT($DK405:$DN405,DQ405:DT405))</f>
        <v>0.9883357447122012</v>
      </c>
      <c r="EX405" s="71">
        <f t="shared" ref="EX405:EX408" si="2392">IF(ISERR(EW405),EX404,EW405*EX404)</f>
        <v>0.69817267329046484</v>
      </c>
      <c r="EY405" s="71">
        <f t="shared" ref="EY405:EY408" si="2393">EX405/EX$410</f>
        <v>0.85223881701193782</v>
      </c>
      <c r="EZ405" s="71"/>
      <c r="FA405" s="71">
        <f t="shared" ref="FA405:FA408" si="2394">EXP(SUMPRODUCT($DK405:$DN405,EB405:EE405))</f>
        <v>0.99993779975782759</v>
      </c>
      <c r="FB405" s="71">
        <f t="shared" ref="FB405:FB408" si="2395">IF(ISERR(FA405),FB404,FA405*FB404)</f>
        <v>0.98729347058127648</v>
      </c>
      <c r="FC405" s="71">
        <f t="shared" ref="FC405:FC408" si="2396">FB405/FB$410</f>
        <v>0.99558805529274019</v>
      </c>
      <c r="FD405" s="71"/>
      <c r="FE405" s="71">
        <f t="shared" ref="FE405:FE408" si="2397">EXP(SUMPRODUCT($DK405:$DN405,EG405:EJ405))</f>
        <v>0.99982657240518713</v>
      </c>
      <c r="FF405" s="71">
        <f t="shared" ref="FF405:FF408" si="2398">IF(ISERR(FE405),FF404,FE405*FF404)</f>
        <v>1.0026631099788919</v>
      </c>
      <c r="FG405" s="71">
        <f t="shared" ref="FG405:FG408" si="2399">FF405/FF$410</f>
        <v>0.9933196132358546</v>
      </c>
      <c r="FH405" s="71"/>
      <c r="FI405" s="71">
        <f t="shared" ref="FI405:FI408" si="2400">EXP(SUMPRODUCT($DK405:$DN405,EL405:EO405))</f>
        <v>1.0052494828366385</v>
      </c>
      <c r="FJ405" s="71">
        <f t="shared" ref="FJ405:FJ408" si="2401">IF(ISERR(FI405),FJ404,FI405*FJ404)</f>
        <v>1.3148127875841302</v>
      </c>
      <c r="FK405" s="71">
        <f t="shared" ref="FK405:FK408" si="2402">FJ405/FJ$410</f>
        <v>1.2468451831634273</v>
      </c>
      <c r="FM405" s="71">
        <f t="shared" ref="FM405:FM408" si="2403">EXP(SUMPRODUCT($DK405:$DN405,EQ405:ET405))</f>
        <v>0.97349422608733882</v>
      </c>
      <c r="FN405" s="71">
        <f t="shared" ref="FN405:FN408" si="2404">IF(ISERR(FM405),FN404,FM405*FN404)</f>
        <v>0.97632000103142091</v>
      </c>
      <c r="FO405" s="71">
        <f t="shared" ref="FO405:FO408" si="2405">FN405/FN$410</f>
        <v>0.97458735576511368</v>
      </c>
    </row>
    <row r="406" spans="1:171" x14ac:dyDescent="0.2">
      <c r="A406" s="75" t="s">
        <v>559</v>
      </c>
      <c r="B406" s="50">
        <f t="shared" si="2137"/>
        <v>2016</v>
      </c>
      <c r="D406" s="79">
        <f>Conversion_Factors!$M78*D243+D325</f>
        <v>3681.133310956985</v>
      </c>
      <c r="E406" s="79">
        <f>Conversion_Factors!$M78*E243+E325</f>
        <v>5231.0166734610557</v>
      </c>
      <c r="F406" s="79">
        <f>Conversion_Factors!$M78*F243+F325</f>
        <v>8969.1654337211166</v>
      </c>
      <c r="G406" s="79">
        <f>Conversion_Factors!$M78*G243+G325</f>
        <v>3961.3487149845214</v>
      </c>
      <c r="H406" s="79">
        <f t="shared" si="2324"/>
        <v>21842.664133123679</v>
      </c>
      <c r="I406" s="71"/>
      <c r="J406" s="81">
        <f t="shared" ref="J406:M406" si="2406">J82</f>
        <v>21373.142286536444</v>
      </c>
      <c r="K406" s="81">
        <f t="shared" si="2406"/>
        <v>26438.746961588284</v>
      </c>
      <c r="L406" s="81">
        <f t="shared" si="2406"/>
        <v>44272.633886365002</v>
      </c>
      <c r="M406" s="81">
        <f t="shared" si="2406"/>
        <v>26531.804319150302</v>
      </c>
      <c r="N406" s="81">
        <f t="shared" si="2326"/>
        <v>118616.32745364003</v>
      </c>
      <c r="P406" s="85">
        <f t="shared" ref="P406:T406" si="2407">P82</f>
        <v>41.133336811281914</v>
      </c>
      <c r="Q406" s="85">
        <f t="shared" si="2407"/>
        <v>51.193926301300756</v>
      </c>
      <c r="R406" s="85">
        <f t="shared" si="2407"/>
        <v>84.838301884436646</v>
      </c>
      <c r="S406" s="85">
        <f t="shared" si="2407"/>
        <v>47.668436521050822</v>
      </c>
      <c r="T406" s="85">
        <f t="shared" si="2407"/>
        <v>224.83400151807012</v>
      </c>
      <c r="V406" s="84">
        <f t="shared" si="2328"/>
        <v>172.23173184393369</v>
      </c>
      <c r="W406" s="84">
        <f t="shared" si="2329"/>
        <v>197.85418276671638</v>
      </c>
      <c r="X406" s="84">
        <f t="shared" si="2330"/>
        <v>202.58937963217548</v>
      </c>
      <c r="Y406" s="84">
        <f t="shared" si="2331"/>
        <v>149.30566603513176</v>
      </c>
      <c r="Z406" s="84">
        <f t="shared" si="2332"/>
        <v>184.14551016731369</v>
      </c>
      <c r="AC406" s="84">
        <f t="shared" si="2333"/>
        <v>89.492698534181059</v>
      </c>
      <c r="AD406" s="84">
        <f t="shared" si="2334"/>
        <v>102.18041575233005</v>
      </c>
      <c r="AE406" s="84">
        <f t="shared" si="2335"/>
        <v>105.72070909597598</v>
      </c>
      <c r="AF406" s="84">
        <f t="shared" si="2336"/>
        <v>83.102132230310374</v>
      </c>
      <c r="AG406" s="84">
        <f t="shared" si="2337"/>
        <v>97.150181848131908</v>
      </c>
      <c r="AI406" s="74">
        <f t="shared" si="2338"/>
        <v>92.738663997115054</v>
      </c>
      <c r="AJ406" s="74">
        <f t="shared" si="2339"/>
        <v>106.37287719443339</v>
      </c>
      <c r="AK406" s="74">
        <f t="shared" si="2340"/>
        <v>106.52534528194298</v>
      </c>
      <c r="AL406" s="74">
        <f t="shared" si="2341"/>
        <v>86.301286864509635</v>
      </c>
      <c r="AM406" s="74">
        <f t="shared" si="2342"/>
        <v>99.680531422329096</v>
      </c>
      <c r="AO406" s="118">
        <f t="shared" ref="AO406:AR406" si="2408">AO82</f>
        <v>0.96499878990024091</v>
      </c>
      <c r="AP406" s="118">
        <f t="shared" si="2408"/>
        <v>0.96058712001894841</v>
      </c>
      <c r="AQ406" s="118">
        <f t="shared" si="2408"/>
        <v>0.99244652825262047</v>
      </c>
      <c r="AR406" s="118">
        <f t="shared" si="2408"/>
        <v>0.96293039477821651</v>
      </c>
      <c r="AS406" s="118">
        <f t="shared" si="2344"/>
        <v>0.97461540846450212</v>
      </c>
      <c r="AU406" s="51">
        <f t="shared" si="2345"/>
        <v>1924.5338967865753</v>
      </c>
      <c r="AV406" s="51">
        <f t="shared" si="2346"/>
        <v>1936.3219586646146</v>
      </c>
      <c r="AW406" s="51">
        <f t="shared" si="2347"/>
        <v>1916.2695877139802</v>
      </c>
      <c r="AX406" s="51">
        <f t="shared" si="2348"/>
        <v>1796.6526493128242</v>
      </c>
      <c r="AY406" s="51">
        <f t="shared" si="2349"/>
        <v>1895.4726245924633</v>
      </c>
      <c r="BB406" s="71">
        <f t="shared" si="2350"/>
        <v>0.87428840077562742</v>
      </c>
      <c r="BC406" s="71">
        <f t="shared" si="2351"/>
        <v>0.82410310394532693</v>
      </c>
      <c r="BD406" s="71">
        <f t="shared" si="2352"/>
        <v>0.85040190973362495</v>
      </c>
      <c r="BE406" s="71">
        <f t="shared" si="2353"/>
        <v>0.77346569567116974</v>
      </c>
      <c r="BF406" s="71"/>
      <c r="BG406" s="71"/>
      <c r="BH406" s="71"/>
      <c r="BI406" s="71"/>
      <c r="BJ406" s="71"/>
      <c r="BK406" s="71"/>
      <c r="BL406" s="71"/>
      <c r="BM406" s="71"/>
      <c r="BN406" s="71"/>
      <c r="BO406" s="71"/>
      <c r="BP406" s="71"/>
      <c r="BQ406" s="147">
        <v>0.87478805946479676</v>
      </c>
      <c r="BR406" s="147">
        <v>0.83724250952656565</v>
      </c>
      <c r="BS406" s="147">
        <v>0.84821184820642159</v>
      </c>
      <c r="BT406" s="147">
        <v>0.77895816891232772</v>
      </c>
      <c r="BU406" s="72"/>
      <c r="BV406" s="147">
        <v>0.99610604645810108</v>
      </c>
      <c r="BW406" s="147">
        <v>0.98087640480470895</v>
      </c>
      <c r="BX406" s="147">
        <v>1.0000216465010023</v>
      </c>
      <c r="BY406" s="147">
        <v>0.9912324612540685</v>
      </c>
      <c r="CA406" s="147">
        <v>1.1631831962989367</v>
      </c>
      <c r="CB406" s="147">
        <v>1.235148440634299</v>
      </c>
      <c r="CC406" s="147">
        <v>1.2942770885905908</v>
      </c>
      <c r="CD406" s="147">
        <v>1.2901784540162384</v>
      </c>
      <c r="CF406" s="147">
        <v>0.96857143890811659</v>
      </c>
      <c r="CG406" s="147">
        <v>0.94934318902945103</v>
      </c>
      <c r="CH406" s="147">
        <v>0.98734973653188085</v>
      </c>
      <c r="CI406" s="147">
        <v>0.91885762057588716</v>
      </c>
      <c r="CK406" s="73">
        <f t="shared" si="2262"/>
        <v>1.3658526238380877</v>
      </c>
      <c r="CL406" s="73">
        <f t="shared" si="2263"/>
        <v>0.99827596244259664</v>
      </c>
      <c r="CM406" s="73">
        <f t="shared" si="2264"/>
        <v>0.99576245530711616</v>
      </c>
      <c r="CN406" s="73">
        <f t="shared" si="2265"/>
        <v>0.99267620324570394</v>
      </c>
      <c r="CO406" s="73">
        <f t="shared" si="2266"/>
        <v>1.2540201529209325</v>
      </c>
      <c r="CP406" s="73">
        <f t="shared" si="2267"/>
        <v>0.96236534645424954</v>
      </c>
      <c r="CQ406" s="73">
        <f t="shared" si="2268"/>
        <v>0.83684064068662833</v>
      </c>
      <c r="CR406" s="73">
        <f t="shared" si="2269"/>
        <v>1.3634978426167133</v>
      </c>
      <c r="CS406" s="73">
        <f t="shared" si="2270"/>
        <v>1.3634978426167128</v>
      </c>
      <c r="CT406" s="73"/>
      <c r="CU406" s="73">
        <f t="shared" si="2271"/>
        <v>1.1929104705329687</v>
      </c>
      <c r="CV406" s="118">
        <f t="shared" si="2183"/>
        <v>0.95126897901471219</v>
      </c>
      <c r="CX406" s="53"/>
      <c r="CZ406" s="71">
        <f t="shared" si="2354"/>
        <v>0.16852950210293569</v>
      </c>
      <c r="DA406" s="71">
        <f t="shared" si="2355"/>
        <v>0.23948620193854428</v>
      </c>
      <c r="DB406" s="71">
        <f t="shared" si="2356"/>
        <v>0.41062598312445198</v>
      </c>
      <c r="DC406" s="71">
        <f t="shared" si="2357"/>
        <v>0.18135831283406803</v>
      </c>
      <c r="DE406" s="71">
        <f t="shared" si="2358"/>
        <v>0.1729951077780876</v>
      </c>
      <c r="DF406" s="71">
        <f t="shared" si="2359"/>
        <v>0.23852829255247629</v>
      </c>
      <c r="DG406" s="71">
        <f t="shared" si="2360"/>
        <v>0.41000797253387133</v>
      </c>
      <c r="DH406" s="71">
        <f t="shared" si="2361"/>
        <v>0.17841189649808883</v>
      </c>
      <c r="DI406" s="71">
        <f t="shared" si="2362"/>
        <v>0.99994326936252409</v>
      </c>
      <c r="DJ406" s="71"/>
      <c r="DK406" s="71">
        <f t="shared" si="2363"/>
        <v>0.17300492245762508</v>
      </c>
      <c r="DL406" s="71">
        <f t="shared" si="2364"/>
        <v>0.23854182518228353</v>
      </c>
      <c r="DM406" s="71">
        <f t="shared" si="2365"/>
        <v>0.41003123386715368</v>
      </c>
      <c r="DN406" s="71">
        <f t="shared" si="2366"/>
        <v>0.17842201849293768</v>
      </c>
      <c r="DQ406" s="71">
        <f t="shared" si="2367"/>
        <v>-3.7865724518775984E-2</v>
      </c>
      <c r="DR406" s="71">
        <f t="shared" si="2368"/>
        <v>-6.5451823951761341E-3</v>
      </c>
      <c r="DS406" s="71">
        <f t="shared" si="2369"/>
        <v>-2.4860658487297363E-2</v>
      </c>
      <c r="DT406" s="71">
        <f t="shared" si="2370"/>
        <v>4.0786822099846435E-4</v>
      </c>
      <c r="DV406" s="71">
        <f t="shared" si="2371"/>
        <v>0.18018718624457428</v>
      </c>
      <c r="DW406" s="71">
        <f t="shared" si="2372"/>
        <v>0.22289298218174555</v>
      </c>
      <c r="DX406" s="71">
        <f t="shared" si="2373"/>
        <v>0.37324232537606178</v>
      </c>
      <c r="DY406" s="71">
        <f t="shared" si="2374"/>
        <v>0.22367750619761842</v>
      </c>
      <c r="DZ406" s="71"/>
      <c r="EB406" s="71">
        <f t="shared" si="2375"/>
        <v>-6.3812289453323654E-3</v>
      </c>
      <c r="EC406" s="71">
        <f t="shared" si="2376"/>
        <v>-1.5003503154310065E-3</v>
      </c>
      <c r="ED406" s="71">
        <f t="shared" si="2377"/>
        <v>3.9856374654283142E-3</v>
      </c>
      <c r="EE406" s="71">
        <f t="shared" si="2378"/>
        <v>1.5704341090654535E-5</v>
      </c>
      <c r="EG406" s="71">
        <f t="shared" si="2379"/>
        <v>-5.4317694328999281E-4</v>
      </c>
      <c r="EH406" s="71">
        <f t="shared" si="2380"/>
        <v>-2.1014058277225487E-3</v>
      </c>
      <c r="EI406" s="71">
        <f t="shared" si="2381"/>
        <v>-2.5422755017486659E-4</v>
      </c>
      <c r="EJ406" s="71">
        <f t="shared" si="2382"/>
        <v>2.8886404310182469E-4</v>
      </c>
      <c r="EL406" s="71">
        <f t="shared" si="2383"/>
        <v>4.9821018724334025E-3</v>
      </c>
      <c r="EM406" s="71">
        <f t="shared" si="2384"/>
        <v>8.1492214269487887E-3</v>
      </c>
      <c r="EN406" s="71">
        <f t="shared" si="2385"/>
        <v>5.1705987914856515E-3</v>
      </c>
      <c r="EO406" s="71">
        <f t="shared" si="2386"/>
        <v>4.551232729519677E-3</v>
      </c>
      <c r="EQ406" s="71">
        <f t="shared" si="2387"/>
        <v>-3.7858861021533671E-2</v>
      </c>
      <c r="ER406" s="71">
        <f t="shared" si="2388"/>
        <v>-1.5569089883062976E-2</v>
      </c>
      <c r="ES406" s="71">
        <f t="shared" si="2389"/>
        <v>-6.6161504724535887E-3</v>
      </c>
      <c r="ET406" s="71">
        <f t="shared" si="2390"/>
        <v>1.9979417775953367E-3</v>
      </c>
      <c r="EW406" s="71">
        <f t="shared" si="2391"/>
        <v>0.98193208755815942</v>
      </c>
      <c r="EX406" s="71">
        <f t="shared" si="2392"/>
        <v>0.685558150560167</v>
      </c>
      <c r="EY406" s="71">
        <f t="shared" si="2393"/>
        <v>0.83684064068662833</v>
      </c>
      <c r="EZ406" s="71"/>
      <c r="FA406" s="71">
        <f t="shared" si="2394"/>
        <v>1.0001751728673811</v>
      </c>
      <c r="FB406" s="71">
        <f t="shared" si="2395"/>
        <v>0.98746641760946485</v>
      </c>
      <c r="FC406" s="71">
        <f t="shared" si="2396"/>
        <v>0.99576245530711616</v>
      </c>
      <c r="FD406" s="71"/>
      <c r="FE406" s="71">
        <f t="shared" si="2397"/>
        <v>0.99935226287533507</v>
      </c>
      <c r="FF406" s="71">
        <f t="shared" si="2398"/>
        <v>1.0020136478590265</v>
      </c>
      <c r="FG406" s="71">
        <f t="shared" si="2399"/>
        <v>0.99267620324570394</v>
      </c>
      <c r="FH406" s="71"/>
      <c r="FI406" s="71">
        <f t="shared" si="2400"/>
        <v>1.0057544993190746</v>
      </c>
      <c r="FJ406" s="71">
        <f t="shared" si="2401"/>
        <v>1.3223788768749936</v>
      </c>
      <c r="FK406" s="71">
        <f t="shared" si="2402"/>
        <v>1.2540201529209325</v>
      </c>
      <c r="FM406" s="71">
        <f t="shared" si="2403"/>
        <v>0.98745929829833556</v>
      </c>
      <c r="FN406" s="71">
        <f t="shared" si="2404"/>
        <v>0.96407626313311712</v>
      </c>
      <c r="FO406" s="71">
        <f t="shared" si="2405"/>
        <v>0.96236534645424954</v>
      </c>
    </row>
    <row r="407" spans="1:171" x14ac:dyDescent="0.2">
      <c r="A407" s="75" t="s">
        <v>559</v>
      </c>
      <c r="B407" s="50">
        <f t="shared" si="2137"/>
        <v>2017</v>
      </c>
      <c r="D407" s="79">
        <f>Conversion_Factors!$M79*D244+D326</f>
        <v>3669.2526544138545</v>
      </c>
      <c r="E407" s="79">
        <f>Conversion_Factors!$M79*E244+E326</f>
        <v>5109.2620153674807</v>
      </c>
      <c r="F407" s="79">
        <f>Conversion_Factors!$M79*F244+F326</f>
        <v>8650.413498144635</v>
      </c>
      <c r="G407" s="79">
        <f>Conversion_Factors!$M79*G244+G326</f>
        <v>4126.9501450801836</v>
      </c>
      <c r="H407" s="79">
        <f t="shared" si="2324"/>
        <v>21555.878313006157</v>
      </c>
      <c r="I407" s="71"/>
      <c r="J407" s="81">
        <f t="shared" ref="J407:M407" si="2409">J83</f>
        <v>21453.756907309067</v>
      </c>
      <c r="K407" s="81">
        <f t="shared" si="2409"/>
        <v>26671.124894081735</v>
      </c>
      <c r="L407" s="81">
        <f t="shared" si="2409"/>
        <v>44904.512175198295</v>
      </c>
      <c r="M407" s="81">
        <f t="shared" si="2409"/>
        <v>26803.392907587702</v>
      </c>
      <c r="N407" s="81">
        <f t="shared" si="2326"/>
        <v>119832.78688417681</v>
      </c>
      <c r="P407" s="85">
        <f t="shared" ref="P407:T407" si="2410">P83</f>
        <v>41.504877258722011</v>
      </c>
      <c r="Q407" s="85">
        <f t="shared" si="2410"/>
        <v>52.066464647038671</v>
      </c>
      <c r="R407" s="85">
        <f t="shared" si="2410"/>
        <v>86.482426080678621</v>
      </c>
      <c r="S407" s="85">
        <f t="shared" si="2410"/>
        <v>48.369028993996096</v>
      </c>
      <c r="T407" s="85">
        <f t="shared" si="2410"/>
        <v>228.42279698043541</v>
      </c>
      <c r="V407" s="84">
        <f t="shared" si="2328"/>
        <v>171.03077424932408</v>
      </c>
      <c r="W407" s="84">
        <f t="shared" si="2329"/>
        <v>191.56529901373656</v>
      </c>
      <c r="X407" s="84">
        <f t="shared" si="2330"/>
        <v>192.64018422902365</v>
      </c>
      <c r="Y407" s="84">
        <f t="shared" si="2331"/>
        <v>153.97118414482131</v>
      </c>
      <c r="Z407" s="84">
        <f t="shared" si="2332"/>
        <v>179.88297588239166</v>
      </c>
      <c r="AC407" s="84">
        <f t="shared" si="2333"/>
        <v>88.405336836474618</v>
      </c>
      <c r="AD407" s="84">
        <f t="shared" si="2334"/>
        <v>98.129612794020858</v>
      </c>
      <c r="AE407" s="84">
        <f t="shared" si="2335"/>
        <v>100.02510209501695</v>
      </c>
      <c r="AF407" s="84">
        <f t="shared" si="2336"/>
        <v>85.32216236121775</v>
      </c>
      <c r="AG407" s="84">
        <f t="shared" si="2337"/>
        <v>94.368331873864733</v>
      </c>
      <c r="AI407" s="74">
        <f t="shared" si="2338"/>
        <v>93.454484666587845</v>
      </c>
      <c r="AJ407" s="74">
        <f t="shared" si="2339"/>
        <v>103.97077032539502</v>
      </c>
      <c r="AK407" s="74">
        <f t="shared" si="2340"/>
        <v>105.58028459184925</v>
      </c>
      <c r="AL407" s="74">
        <f t="shared" si="2341"/>
        <v>86.897423648531372</v>
      </c>
      <c r="AM407" s="74">
        <f t="shared" si="2342"/>
        <v>99.053994669916179</v>
      </c>
      <c r="AO407" s="118">
        <f t="shared" ref="AO407:AR407" si="2411">AO83</f>
        <v>0.94597211842613249</v>
      </c>
      <c r="AP407" s="118">
        <f t="shared" si="2411"/>
        <v>0.94381923387608635</v>
      </c>
      <c r="AQ407" s="118">
        <f t="shared" si="2411"/>
        <v>0.9473842818447834</v>
      </c>
      <c r="AR407" s="118">
        <f t="shared" si="2411"/>
        <v>0.98187217501769686</v>
      </c>
      <c r="AS407" s="118">
        <f t="shared" si="2344"/>
        <v>0.95269587247171839</v>
      </c>
      <c r="AU407" s="51">
        <f t="shared" si="2345"/>
        <v>1934.6204694144615</v>
      </c>
      <c r="AV407" s="51">
        <f t="shared" si="2346"/>
        <v>1952.1660542556308</v>
      </c>
      <c r="AW407" s="51">
        <f t="shared" si="2347"/>
        <v>1925.9183964244171</v>
      </c>
      <c r="AX407" s="51">
        <f t="shared" si="2348"/>
        <v>1804.5860522495059</v>
      </c>
      <c r="AY407" s="51">
        <f t="shared" si="2349"/>
        <v>1906.1794598936867</v>
      </c>
      <c r="BB407" s="71">
        <f t="shared" si="2350"/>
        <v>0.88103675881079357</v>
      </c>
      <c r="BC407" s="71">
        <f t="shared" si="2351"/>
        <v>0.80549324982655079</v>
      </c>
      <c r="BD407" s="71">
        <f t="shared" si="2352"/>
        <v>0.84285740083254823</v>
      </c>
      <c r="BE407" s="71">
        <f t="shared" si="2353"/>
        <v>0.77880850536869428</v>
      </c>
      <c r="BF407" s="71"/>
      <c r="BG407" s="71"/>
      <c r="BH407" s="71"/>
      <c r="BI407" s="71"/>
      <c r="BJ407" s="71"/>
      <c r="BK407" s="71"/>
      <c r="BL407" s="71"/>
      <c r="BM407" s="71"/>
      <c r="BN407" s="71"/>
      <c r="BO407" s="71"/>
      <c r="BP407" s="71"/>
      <c r="BQ407" s="147">
        <v>0.88298718910279439</v>
      </c>
      <c r="BR407" s="147">
        <v>0.82093309202923481</v>
      </c>
      <c r="BS407" s="147">
        <v>0.84013899481916388</v>
      </c>
      <c r="BT407" s="147">
        <v>0.78401091070749507</v>
      </c>
      <c r="BU407" s="72"/>
      <c r="BV407" s="147">
        <v>0.99552768285033211</v>
      </c>
      <c r="BW407" s="147">
        <v>0.97878584510596234</v>
      </c>
      <c r="BX407" s="147">
        <v>0.99974767758791361</v>
      </c>
      <c r="BY407" s="147">
        <v>0.99149253504080392</v>
      </c>
      <c r="CA407" s="147">
        <v>1.1692794941134861</v>
      </c>
      <c r="CB407" s="147">
        <v>1.2452551327961749</v>
      </c>
      <c r="CC407" s="147">
        <v>1.3007940380460219</v>
      </c>
      <c r="CD407" s="147">
        <v>1.2958754403201023</v>
      </c>
      <c r="CF407" s="147">
        <v>0.94846916611709253</v>
      </c>
      <c r="CG407" s="147">
        <v>0.93180658329815669</v>
      </c>
      <c r="CH407" s="147">
        <v>0.94339189166981119</v>
      </c>
      <c r="CI407" s="147">
        <v>0.93707856700261072</v>
      </c>
      <c r="CK407" s="73">
        <f t="shared" si="2262"/>
        <v>1.3798600066382392</v>
      </c>
      <c r="CL407" s="73">
        <f t="shared" si="2263"/>
        <v>0.9751682281738715</v>
      </c>
      <c r="CM407" s="73">
        <f t="shared" si="2264"/>
        <v>0.99593265334551251</v>
      </c>
      <c r="CN407" s="73">
        <f t="shared" si="2265"/>
        <v>0.99201223527856941</v>
      </c>
      <c r="CO407" s="73">
        <f t="shared" si="2266"/>
        <v>1.2611725015850406</v>
      </c>
      <c r="CP407" s="73">
        <f t="shared" si="2267"/>
        <v>0.94064861871954619</v>
      </c>
      <c r="CQ407" s="73">
        <f t="shared" si="2268"/>
        <v>0.83201398796804449</v>
      </c>
      <c r="CR407" s="73">
        <f t="shared" si="2269"/>
        <v>1.3455956378013985</v>
      </c>
      <c r="CS407" s="73">
        <f t="shared" si="2270"/>
        <v>1.3455956378013982</v>
      </c>
      <c r="CT407" s="73"/>
      <c r="CU407" s="73">
        <f t="shared" si="2271"/>
        <v>1.1720574921527946</v>
      </c>
      <c r="CV407" s="118">
        <f t="shared" si="2183"/>
        <v>0.92933955559588699</v>
      </c>
      <c r="CX407" s="53"/>
      <c r="CZ407" s="71">
        <f t="shared" si="2354"/>
        <v>0.17022051252719961</v>
      </c>
      <c r="DA407" s="71">
        <f t="shared" si="2355"/>
        <v>0.23702407024095642</v>
      </c>
      <c r="DB407" s="71">
        <f t="shared" si="2356"/>
        <v>0.4013018338911869</v>
      </c>
      <c r="DC407" s="71">
        <f t="shared" si="2357"/>
        <v>0.19145358334065693</v>
      </c>
      <c r="DE407" s="71">
        <f t="shared" si="2358"/>
        <v>0.16937360040971394</v>
      </c>
      <c r="DF407" s="71">
        <f t="shared" si="2359"/>
        <v>0.23825301576621927</v>
      </c>
      <c r="DG407" s="71">
        <f t="shared" si="2360"/>
        <v>0.4059460615155856</v>
      </c>
      <c r="DH407" s="71">
        <f t="shared" si="2361"/>
        <v>0.18636037800086436</v>
      </c>
      <c r="DI407" s="71">
        <f t="shared" si="2362"/>
        <v>0.99993305569238322</v>
      </c>
      <c r="DJ407" s="71"/>
      <c r="DK407" s="71">
        <f t="shared" si="2363"/>
        <v>0.16938493976722738</v>
      </c>
      <c r="DL407" s="71">
        <f t="shared" si="2364"/>
        <v>0.23826896651720933</v>
      </c>
      <c r="DM407" s="71">
        <f t="shared" si="2365"/>
        <v>0.40597323911298894</v>
      </c>
      <c r="DN407" s="71">
        <f t="shared" si="2366"/>
        <v>0.1863728546025743</v>
      </c>
      <c r="DQ407" s="71">
        <f t="shared" si="2367"/>
        <v>9.3290528577178317E-3</v>
      </c>
      <c r="DR407" s="71">
        <f t="shared" si="2368"/>
        <v>-1.9672154684638215E-2</v>
      </c>
      <c r="DS407" s="71">
        <f t="shared" si="2369"/>
        <v>-9.5630774184531746E-3</v>
      </c>
      <c r="DT407" s="71">
        <f t="shared" si="2370"/>
        <v>6.4655909871181843E-3</v>
      </c>
      <c r="DV407" s="71">
        <f t="shared" si="2371"/>
        <v>0.17903077667754638</v>
      </c>
      <c r="DW407" s="71">
        <f t="shared" si="2372"/>
        <v>0.22256951196387051</v>
      </c>
      <c r="DX407" s="71">
        <f t="shared" si="2373"/>
        <v>0.37472642790658206</v>
      </c>
      <c r="DY407" s="71">
        <f t="shared" si="2374"/>
        <v>0.22367328345200096</v>
      </c>
      <c r="DZ407" s="71"/>
      <c r="EB407" s="71">
        <f t="shared" si="2375"/>
        <v>-6.4385063178354516E-3</v>
      </c>
      <c r="EC407" s="71">
        <f t="shared" si="2376"/>
        <v>-1.4522896045345126E-3</v>
      </c>
      <c r="ED407" s="71">
        <f t="shared" si="2377"/>
        <v>3.968359564830719E-3</v>
      </c>
      <c r="EE407" s="71">
        <f t="shared" si="2378"/>
        <v>-1.8878900921992812E-5</v>
      </c>
      <c r="EG407" s="71">
        <f t="shared" si="2379"/>
        <v>-5.8079316042475152E-4</v>
      </c>
      <c r="EH407" s="71">
        <f t="shared" si="2380"/>
        <v>-2.1335926554678238E-3</v>
      </c>
      <c r="EI407" s="71">
        <f t="shared" si="2381"/>
        <v>-2.7400051746226173E-4</v>
      </c>
      <c r="EJ407" s="71">
        <f t="shared" si="2382"/>
        <v>2.6233974828886636E-4</v>
      </c>
      <c r="EL407" s="71">
        <f t="shared" si="2383"/>
        <v>5.2273605245919319E-3</v>
      </c>
      <c r="EM407" s="71">
        <f t="shared" si="2384"/>
        <v>8.1492771602162603E-3</v>
      </c>
      <c r="EN407" s="71">
        <f t="shared" si="2385"/>
        <v>5.0225699699409029E-3</v>
      </c>
      <c r="EO407" s="71">
        <f t="shared" si="2386"/>
        <v>4.4059371943460466E-3</v>
      </c>
      <c r="EQ407" s="71">
        <f t="shared" si="2387"/>
        <v>-2.0972961751899586E-2</v>
      </c>
      <c r="ER407" s="71">
        <f t="shared" si="2388"/>
        <v>-1.8645101013743757E-2</v>
      </c>
      <c r="ES407" s="71">
        <f t="shared" si="2389"/>
        <v>-4.5542543641986288E-2</v>
      </c>
      <c r="ET407" s="71">
        <f t="shared" si="2390"/>
        <v>1.9635946537074022E-2</v>
      </c>
      <c r="EW407" s="71">
        <f t="shared" si="2391"/>
        <v>0.99423229168862581</v>
      </c>
      <c r="EX407" s="71">
        <f t="shared" si="2392"/>
        <v>0.68160405111725086</v>
      </c>
      <c r="EY407" s="71">
        <f t="shared" si="2393"/>
        <v>0.83201398796804449</v>
      </c>
      <c r="EZ407" s="71"/>
      <c r="FA407" s="71">
        <f t="shared" si="2394"/>
        <v>1.0001709223294062</v>
      </c>
      <c r="FB407" s="71">
        <f t="shared" si="2395"/>
        <v>0.98763519766977304</v>
      </c>
      <c r="FC407" s="71">
        <f t="shared" si="2396"/>
        <v>0.99593265334551251</v>
      </c>
      <c r="FD407" s="71"/>
      <c r="FE407" s="71">
        <f t="shared" si="2397"/>
        <v>0.99933113338975632</v>
      </c>
      <c r="FF407" s="71">
        <f t="shared" si="2398"/>
        <v>1.0013434343869652</v>
      </c>
      <c r="FG407" s="71">
        <f t="shared" si="2399"/>
        <v>0.99201223527856941</v>
      </c>
      <c r="FH407" s="71"/>
      <c r="FI407" s="71">
        <f t="shared" si="2400"/>
        <v>1.0057035356628428</v>
      </c>
      <c r="FJ407" s="71">
        <f t="shared" si="2401"/>
        <v>1.3299211119590399</v>
      </c>
      <c r="FK407" s="71">
        <f t="shared" si="2402"/>
        <v>1.2611725015850406</v>
      </c>
      <c r="FM407" s="71">
        <f t="shared" si="2403"/>
        <v>0.97743400901256816</v>
      </c>
      <c r="FN407" s="71">
        <f t="shared" si="2404"/>
        <v>0.94232092686805824</v>
      </c>
      <c r="FO407" s="71">
        <f t="shared" si="2405"/>
        <v>0.94064861871954619</v>
      </c>
    </row>
    <row r="408" spans="1:171" x14ac:dyDescent="0.2">
      <c r="A408" s="75" t="s">
        <v>559</v>
      </c>
      <c r="B408" s="50">
        <f t="shared" si="2137"/>
        <v>2018</v>
      </c>
      <c r="D408" s="79">
        <f>Conversion_Factors!$M80*D245+D327</f>
        <v>0</v>
      </c>
      <c r="E408" s="79">
        <f>Conversion_Factors!$M80*E245+E327</f>
        <v>0</v>
      </c>
      <c r="F408" s="79">
        <f>Conversion_Factors!$M80*F245+F327</f>
        <v>0</v>
      </c>
      <c r="G408" s="79">
        <f>Conversion_Factors!$M80*G245+G327</f>
        <v>0</v>
      </c>
      <c r="H408" s="79">
        <f t="shared" si="2324"/>
        <v>0</v>
      </c>
      <c r="I408" s="71"/>
      <c r="J408" s="81">
        <f t="shared" ref="J408:M408" si="2412">J84</f>
        <v>21600.190019976591</v>
      </c>
      <c r="K408" s="81">
        <f t="shared" si="2412"/>
        <v>26855.730803427181</v>
      </c>
      <c r="L408" s="81">
        <f t="shared" si="2412"/>
        <v>45195.846239185674</v>
      </c>
      <c r="M408" s="81">
        <f t="shared" si="2412"/>
        <v>26982.010527158069</v>
      </c>
      <c r="N408" s="81">
        <f t="shared" si="2326"/>
        <v>120633.77758974751</v>
      </c>
      <c r="P408" s="85">
        <f t="shared" ref="P408:T408" si="2413">P84</f>
        <v>41.976775141163756</v>
      </c>
      <c r="Q408" s="85">
        <f t="shared" si="2413"/>
        <v>52.689126314219756</v>
      </c>
      <c r="R408" s="85">
        <f t="shared" si="2413"/>
        <v>87.48072213841229</v>
      </c>
      <c r="S408" s="85">
        <f t="shared" si="2413"/>
        <v>48.930693891283113</v>
      </c>
      <c r="T408" s="85">
        <f t="shared" si="2413"/>
        <v>231.07731748507891</v>
      </c>
      <c r="V408" s="84">
        <f t="shared" si="2328"/>
        <v>0</v>
      </c>
      <c r="W408" s="84">
        <f t="shared" si="2329"/>
        <v>0</v>
      </c>
      <c r="X408" s="84">
        <f t="shared" si="2330"/>
        <v>0</v>
      </c>
      <c r="Y408" s="84">
        <f t="shared" si="2331"/>
        <v>0</v>
      </c>
      <c r="Z408" s="84">
        <f t="shared" si="2332"/>
        <v>0</v>
      </c>
      <c r="AC408" s="84">
        <f t="shared" si="2333"/>
        <v>0</v>
      </c>
      <c r="AD408" s="84">
        <f t="shared" si="2334"/>
        <v>0</v>
      </c>
      <c r="AE408" s="84">
        <f t="shared" si="2335"/>
        <v>0</v>
      </c>
      <c r="AF408" s="84">
        <f t="shared" si="2336"/>
        <v>0</v>
      </c>
      <c r="AG408" s="84">
        <f t="shared" si="2337"/>
        <v>0</v>
      </c>
      <c r="AI408" s="74" t="e">
        <f t="shared" si="2338"/>
        <v>#DIV/0!</v>
      </c>
      <c r="AJ408" s="74" t="e">
        <f t="shared" si="2339"/>
        <v>#DIV/0!</v>
      </c>
      <c r="AK408" s="74" t="e">
        <f t="shared" si="2340"/>
        <v>#DIV/0!</v>
      </c>
      <c r="AL408" s="74" t="e">
        <f t="shared" si="2341"/>
        <v>#DIV/0!</v>
      </c>
      <c r="AM408" s="74" t="e">
        <f t="shared" si="2342"/>
        <v>#DIV/0!</v>
      </c>
      <c r="AO408" s="118" t="e">
        <f t="shared" ref="AO408:AR408" si="2414">AO84</f>
        <v>#DIV/0!</v>
      </c>
      <c r="AP408" s="118" t="e">
        <f t="shared" si="2414"/>
        <v>#DIV/0!</v>
      </c>
      <c r="AQ408" s="118" t="e">
        <f t="shared" si="2414"/>
        <v>#DIV/0!</v>
      </c>
      <c r="AR408" s="118" t="e">
        <f t="shared" si="2414"/>
        <v>#DIV/0!</v>
      </c>
      <c r="AS408" s="118" t="e">
        <f t="shared" si="2344"/>
        <v>#DIV/0!</v>
      </c>
      <c r="BB408" s="71"/>
      <c r="BC408" s="71"/>
      <c r="BD408" s="71"/>
      <c r="BE408" s="71"/>
      <c r="BF408" s="71"/>
      <c r="BG408" s="71"/>
      <c r="BH408" s="71"/>
      <c r="BI408" s="71"/>
      <c r="BJ408" s="71"/>
      <c r="BK408" s="71"/>
      <c r="BL408" s="71"/>
      <c r="BM408" s="71"/>
      <c r="BN408" s="71"/>
      <c r="BO408" s="71"/>
      <c r="BP408" s="71"/>
      <c r="BQ408" s="147" t="e">
        <v>#DIV/0!</v>
      </c>
      <c r="BR408" s="147" t="e">
        <v>#DIV/0!</v>
      </c>
      <c r="BS408" s="147" t="e">
        <v>#DIV/0!</v>
      </c>
      <c r="BT408" s="147" t="e">
        <v>#DIV/0!</v>
      </c>
      <c r="BU408" s="72"/>
      <c r="BV408" s="147">
        <v>0.99510619875153128</v>
      </c>
      <c r="BW408" s="147">
        <v>0.9785559987344935</v>
      </c>
      <c r="BX408" s="147">
        <v>0.99945918462341776</v>
      </c>
      <c r="BY408" s="147">
        <v>0.99119775843078861</v>
      </c>
      <c r="CA408" s="147">
        <v>1.1745568826846964</v>
      </c>
      <c r="CB408" s="147">
        <v>1.2514848774123546</v>
      </c>
      <c r="CC408" s="147">
        <v>1.3073277899848625</v>
      </c>
      <c r="CD408" s="147">
        <v>1.302245093897662</v>
      </c>
      <c r="CF408" s="147" t="e">
        <v>#DIV/0!</v>
      </c>
      <c r="CG408" s="147" t="e">
        <v>#DIV/0!</v>
      </c>
      <c r="CH408" s="147" t="e">
        <v>#DIV/0!</v>
      </c>
      <c r="CI408" s="147" t="e">
        <v>#DIV/0!</v>
      </c>
      <c r="CK408" s="73">
        <f t="shared" si="2262"/>
        <v>1.3890833174619641</v>
      </c>
      <c r="CL408" s="73">
        <f t="shared" si="2263"/>
        <v>0</v>
      </c>
      <c r="CM408" s="73">
        <f t="shared" si="2264"/>
        <v>0.99593265334551251</v>
      </c>
      <c r="CN408" s="73">
        <f t="shared" si="2265"/>
        <v>0.99201223527856941</v>
      </c>
      <c r="CO408" s="73">
        <f t="shared" si="2266"/>
        <v>1.2611725015850406</v>
      </c>
      <c r="CP408" s="73">
        <f t="shared" si="2267"/>
        <v>0.94064861871954619</v>
      </c>
      <c r="CQ408" s="73">
        <f t="shared" si="2268"/>
        <v>0.83201398796804449</v>
      </c>
      <c r="CR408" s="73">
        <f t="shared" si="2269"/>
        <v>1.3545899174752674</v>
      </c>
      <c r="CS408" s="73">
        <f t="shared" si="2270"/>
        <v>0</v>
      </c>
      <c r="CT408" s="73"/>
      <c r="CU408" s="73">
        <f t="shared" si="2271"/>
        <v>1.1720574921527946</v>
      </c>
      <c r="CV408" s="118">
        <f t="shared" si="2183"/>
        <v>0.92933955559588699</v>
      </c>
      <c r="CX408" s="53"/>
      <c r="CZ408" s="71" t="e">
        <f t="shared" si="2354"/>
        <v>#DIV/0!</v>
      </c>
      <c r="DA408" s="71" t="e">
        <f t="shared" si="2355"/>
        <v>#DIV/0!</v>
      </c>
      <c r="DB408" s="71" t="e">
        <f t="shared" si="2356"/>
        <v>#DIV/0!</v>
      </c>
      <c r="DC408" s="71" t="e">
        <f t="shared" si="2357"/>
        <v>#DIV/0!</v>
      </c>
      <c r="DE408" s="71" t="e">
        <f t="shared" si="2358"/>
        <v>#DIV/0!</v>
      </c>
      <c r="DF408" s="71" t="e">
        <f t="shared" si="2359"/>
        <v>#DIV/0!</v>
      </c>
      <c r="DG408" s="71" t="e">
        <f t="shared" si="2360"/>
        <v>#DIV/0!</v>
      </c>
      <c r="DH408" s="71" t="e">
        <f t="shared" si="2361"/>
        <v>#DIV/0!</v>
      </c>
      <c r="DI408" s="71" t="e">
        <f t="shared" si="2362"/>
        <v>#DIV/0!</v>
      </c>
      <c r="DJ408" s="71"/>
      <c r="DK408" s="71" t="e">
        <f t="shared" si="2363"/>
        <v>#DIV/0!</v>
      </c>
      <c r="DL408" s="71" t="e">
        <f t="shared" si="2364"/>
        <v>#DIV/0!</v>
      </c>
      <c r="DM408" s="71" t="e">
        <f t="shared" si="2365"/>
        <v>#DIV/0!</v>
      </c>
      <c r="DN408" s="71" t="e">
        <f t="shared" si="2366"/>
        <v>#DIV/0!</v>
      </c>
      <c r="DQ408" s="71" t="e">
        <f t="shared" si="2367"/>
        <v>#DIV/0!</v>
      </c>
      <c r="DR408" s="71" t="e">
        <f t="shared" si="2368"/>
        <v>#DIV/0!</v>
      </c>
      <c r="DS408" s="71" t="e">
        <f t="shared" si="2369"/>
        <v>#DIV/0!</v>
      </c>
      <c r="DT408" s="71" t="e">
        <f t="shared" si="2370"/>
        <v>#DIV/0!</v>
      </c>
      <c r="DV408" s="71">
        <f t="shared" si="2371"/>
        <v>0.17905590334271651</v>
      </c>
      <c r="DW408" s="71">
        <f t="shared" si="2372"/>
        <v>0.22262198316261309</v>
      </c>
      <c r="DX408" s="71">
        <f t="shared" si="2373"/>
        <v>0.37465332796663414</v>
      </c>
      <c r="DY408" s="71">
        <f t="shared" si="2374"/>
        <v>0.22366878552803632</v>
      </c>
      <c r="DZ408" s="71"/>
      <c r="EB408" s="71">
        <f t="shared" si="2375"/>
        <v>1.403384521866559E-4</v>
      </c>
      <c r="EC408" s="71">
        <f t="shared" si="2376"/>
        <v>2.3572417514682698E-4</v>
      </c>
      <c r="ED408" s="71">
        <f t="shared" si="2377"/>
        <v>-1.9509451544924585E-4</v>
      </c>
      <c r="EE408" s="71">
        <f t="shared" si="2378"/>
        <v>-2.0109550505970829E-5</v>
      </c>
      <c r="EG408" s="71">
        <f t="shared" si="2379"/>
        <v>-4.2346722719316545E-4</v>
      </c>
      <c r="EH408" s="71">
        <f t="shared" si="2380"/>
        <v>-2.3485562652078825E-4</v>
      </c>
      <c r="EI408" s="71">
        <f t="shared" si="2381"/>
        <v>-2.8860741922342206E-4</v>
      </c>
      <c r="EJ408" s="71">
        <f t="shared" si="2382"/>
        <v>-2.973501339647592E-4</v>
      </c>
      <c r="EL408" s="71">
        <f t="shared" si="2383"/>
        <v>4.5032132291866313E-3</v>
      </c>
      <c r="EM408" s="71">
        <f t="shared" si="2384"/>
        <v>4.9903133839312155E-3</v>
      </c>
      <c r="EN408" s="71">
        <f t="shared" si="2385"/>
        <v>5.0103223989443023E-3</v>
      </c>
      <c r="EO408" s="71">
        <f t="shared" si="2386"/>
        <v>4.9032877846800615E-3</v>
      </c>
      <c r="EQ408" s="71" t="e">
        <f t="shared" si="2387"/>
        <v>#DIV/0!</v>
      </c>
      <c r="ER408" s="71" t="e">
        <f t="shared" si="2388"/>
        <v>#DIV/0!</v>
      </c>
      <c r="ES408" s="71" t="e">
        <f t="shared" si="2389"/>
        <v>#DIV/0!</v>
      </c>
      <c r="ET408" s="71" t="e">
        <f t="shared" si="2390"/>
        <v>#DIV/0!</v>
      </c>
      <c r="EW408" s="71" t="e">
        <f t="shared" si="2391"/>
        <v>#DIV/0!</v>
      </c>
      <c r="EX408" s="71">
        <f t="shared" si="2392"/>
        <v>0.68160405111725086</v>
      </c>
      <c r="EY408" s="71">
        <f t="shared" si="2393"/>
        <v>0.83201398796804449</v>
      </c>
      <c r="EZ408" s="71"/>
      <c r="FA408" s="71" t="e">
        <f t="shared" si="2394"/>
        <v>#DIV/0!</v>
      </c>
      <c r="FB408" s="71">
        <f t="shared" si="2395"/>
        <v>0.98763519766977304</v>
      </c>
      <c r="FC408" s="71">
        <f t="shared" si="2396"/>
        <v>0.99593265334551251</v>
      </c>
      <c r="FD408" s="71"/>
      <c r="FE408" s="71" t="e">
        <f t="shared" si="2397"/>
        <v>#DIV/0!</v>
      </c>
      <c r="FF408" s="71">
        <f t="shared" si="2398"/>
        <v>1.0013434343869652</v>
      </c>
      <c r="FG408" s="71">
        <f t="shared" si="2399"/>
        <v>0.99201223527856941</v>
      </c>
      <c r="FH408" s="71"/>
      <c r="FI408" s="71" t="e">
        <f t="shared" si="2400"/>
        <v>#DIV/0!</v>
      </c>
      <c r="FJ408" s="71">
        <f t="shared" si="2401"/>
        <v>1.3299211119590399</v>
      </c>
      <c r="FK408" s="71">
        <f t="shared" si="2402"/>
        <v>1.2611725015850406</v>
      </c>
      <c r="FM408" s="71" t="e">
        <f t="shared" si="2403"/>
        <v>#DIV/0!</v>
      </c>
      <c r="FN408" s="71">
        <f t="shared" si="2404"/>
        <v>0.94232092686805824</v>
      </c>
      <c r="FO408" s="71">
        <f t="shared" si="2405"/>
        <v>0.94064861871954619</v>
      </c>
    </row>
    <row r="409" spans="1:171" x14ac:dyDescent="0.2">
      <c r="A409" s="75"/>
      <c r="B409" s="50"/>
      <c r="D409" s="79"/>
      <c r="E409" s="79"/>
      <c r="F409" s="79"/>
      <c r="G409" s="79"/>
      <c r="H409" s="79"/>
      <c r="J409" s="69"/>
      <c r="K409" s="69"/>
      <c r="L409" s="69"/>
      <c r="M409" s="69"/>
      <c r="N409" s="69"/>
      <c r="Z409" s="70"/>
      <c r="BB409" s="71"/>
      <c r="BC409" s="71"/>
      <c r="BD409" s="71"/>
      <c r="BE409" s="71"/>
      <c r="BF409" s="71"/>
      <c r="BG409" s="71"/>
      <c r="BH409" s="71"/>
      <c r="BI409" s="71"/>
      <c r="BJ409" s="71"/>
      <c r="BK409" s="71"/>
      <c r="BL409" s="71"/>
      <c r="BM409" s="71"/>
      <c r="BN409" s="71"/>
      <c r="BO409" s="71"/>
      <c r="BP409" s="71"/>
      <c r="BQ409" s="71"/>
      <c r="BR409" s="71"/>
      <c r="BS409" s="71"/>
      <c r="BT409" s="71"/>
      <c r="BU409" s="71"/>
      <c r="BV409" s="71"/>
      <c r="CK409" s="72"/>
      <c r="CL409" s="72"/>
      <c r="CM409" s="72"/>
      <c r="CN409" s="72"/>
      <c r="CO409" s="72"/>
      <c r="CP409" s="72"/>
      <c r="CQ409" s="72"/>
      <c r="CR409" s="72"/>
      <c r="CS409" s="72"/>
      <c r="CT409" s="72"/>
      <c r="CU409" s="72"/>
      <c r="CX409" s="53"/>
      <c r="CZ409" s="71"/>
      <c r="DA409" s="71"/>
      <c r="DB409" s="71"/>
      <c r="DC409" s="71"/>
      <c r="DE409" s="71"/>
      <c r="DF409" s="71"/>
      <c r="DG409" s="71"/>
      <c r="DH409" s="71"/>
      <c r="DI409" s="71"/>
      <c r="DJ409" s="71"/>
      <c r="DK409" s="71"/>
      <c r="DL409" s="71"/>
      <c r="DM409" s="71"/>
      <c r="DN409" s="71"/>
      <c r="DQ409" s="71"/>
      <c r="DR409" s="71"/>
      <c r="DS409" s="71"/>
      <c r="DT409" s="71"/>
      <c r="DV409" s="71"/>
      <c r="DW409" s="71"/>
      <c r="DX409" s="71"/>
      <c r="DY409" s="71"/>
      <c r="DZ409" s="71"/>
      <c r="EB409" s="71"/>
      <c r="EC409" s="71"/>
      <c r="ED409" s="71"/>
      <c r="EE409" s="71"/>
      <c r="EW409" s="71"/>
      <c r="EX409" s="71"/>
      <c r="EY409" s="71"/>
      <c r="EZ409" s="71"/>
      <c r="FA409" s="71"/>
      <c r="FB409" s="71"/>
      <c r="FC409" s="71"/>
      <c r="FD409" s="71"/>
      <c r="FE409" s="71"/>
      <c r="FF409" s="71"/>
      <c r="FG409" s="71"/>
      <c r="FH409" s="71"/>
      <c r="FI409" s="71"/>
      <c r="FJ409" s="71"/>
      <c r="FK409" s="71"/>
    </row>
    <row r="410" spans="1:171" x14ac:dyDescent="0.2">
      <c r="A410" s="18" t="s">
        <v>167</v>
      </c>
      <c r="B410" s="91">
        <f>Base_year</f>
        <v>1985</v>
      </c>
      <c r="D410" s="84"/>
      <c r="E410" s="84"/>
      <c r="F410" s="84"/>
      <c r="G410" s="84"/>
      <c r="H410" s="79"/>
      <c r="J410" s="69"/>
      <c r="K410" s="69"/>
      <c r="L410" s="69"/>
      <c r="M410" s="69"/>
      <c r="N410" s="74">
        <f>INDEX(N339:N400,base_row,1)</f>
        <v>86844.16267424557</v>
      </c>
      <c r="P410" s="84"/>
      <c r="Q410" s="84"/>
      <c r="R410" s="84"/>
      <c r="S410" s="84"/>
      <c r="T410" s="79"/>
      <c r="V410" s="74">
        <f>INDEX(V339:V400,base_row,1)</f>
        <v>175.43852514768233</v>
      </c>
      <c r="W410" s="74">
        <f>INDEX(W339:W400,base_row,1)</f>
        <v>205.46473116028812</v>
      </c>
      <c r="X410" s="74">
        <f>INDEX(X339:X400,base_row,1)</f>
        <v>186.89800308131714</v>
      </c>
      <c r="Y410" s="74">
        <f>INDEX(Y339:Y400,base_row,1)</f>
        <v>163.11302073410786</v>
      </c>
      <c r="Z410" s="74">
        <f>INDEX(Z339:Z400,base_row,1)</f>
        <v>184.46353222484061</v>
      </c>
      <c r="AC410" s="74">
        <f>INDEX(AC339:AC400,base_row,1)</f>
        <v>106.03458051634563</v>
      </c>
      <c r="AD410" s="74">
        <f>INDEX(AD339:AD400,base_row,1)</f>
        <v>131.06262683350161</v>
      </c>
      <c r="AE410" s="74">
        <f>INDEX(AE339:AE400,base_row,1)</f>
        <v>126.23370158478338</v>
      </c>
      <c r="AF410" s="74">
        <f>INDEX(AF339:AF400,base_row,1)</f>
        <v>117.13165869938183</v>
      </c>
      <c r="AG410" s="74">
        <f>INDEX(AG339:AG400,base_row,1)</f>
        <v>121.21137088248582</v>
      </c>
      <c r="AI410" s="74">
        <f>INDEX(AI339:AI400,base_row,1)</f>
        <v>106.07330935060064</v>
      </c>
      <c r="AJ410" s="74">
        <f>INDEX(AJ339:AJ400,base_row,1)</f>
        <v>129.07714664000395</v>
      </c>
      <c r="AK410" s="74">
        <f>INDEX(AK339:AK400,base_row,1)</f>
        <v>125.26470609092398</v>
      </c>
      <c r="AL410" s="74">
        <f>INDEX(AL339:AL400,base_row,1)</f>
        <v>111.57739424968584</v>
      </c>
      <c r="AM410" s="74">
        <f>INDEX(AM339:AM400,base_row,1)</f>
        <v>119.37836654060267</v>
      </c>
      <c r="BB410" s="71"/>
      <c r="BC410" s="71"/>
      <c r="BD410" s="71"/>
      <c r="BE410" s="71"/>
      <c r="BF410" s="71"/>
      <c r="BG410" s="71"/>
      <c r="BH410" s="71"/>
      <c r="BI410" s="71"/>
      <c r="BJ410" s="71"/>
      <c r="BK410" s="71"/>
      <c r="BL410" s="71"/>
      <c r="BM410" s="71"/>
      <c r="BN410" s="71"/>
      <c r="BO410" s="71"/>
      <c r="BP410" s="71"/>
      <c r="BQ410" s="71"/>
      <c r="BR410" s="71"/>
      <c r="BS410" s="71"/>
      <c r="BT410" s="71"/>
      <c r="BU410" s="71"/>
      <c r="BV410" s="71"/>
      <c r="CK410" s="72"/>
      <c r="CL410" s="72"/>
      <c r="CM410" s="72"/>
      <c r="CN410" s="72"/>
      <c r="CO410" s="72"/>
      <c r="CP410" s="72"/>
      <c r="CQ410" s="72"/>
      <c r="CR410" s="72"/>
      <c r="CS410" s="72"/>
      <c r="CT410" s="72"/>
      <c r="CU410" s="72"/>
      <c r="CX410" s="53"/>
      <c r="CZ410" s="71"/>
      <c r="DA410" s="71"/>
      <c r="DB410" s="71"/>
      <c r="DC410" s="71"/>
      <c r="DE410" s="71"/>
      <c r="DF410" s="71"/>
      <c r="DG410" s="71"/>
      <c r="DH410" s="71"/>
      <c r="DI410" s="71"/>
      <c r="DJ410" s="71"/>
      <c r="DK410" s="71"/>
      <c r="DL410" s="71"/>
      <c r="DM410" s="71"/>
      <c r="DN410" s="71"/>
      <c r="DQ410" s="71"/>
      <c r="DR410" s="71"/>
      <c r="DS410" s="71"/>
      <c r="DT410" s="71"/>
      <c r="DV410" s="71"/>
      <c r="DW410" s="71"/>
      <c r="DX410" s="71"/>
      <c r="DY410" s="71"/>
      <c r="DZ410" s="71"/>
      <c r="EB410" s="71"/>
      <c r="EC410" s="71"/>
      <c r="ED410" s="71"/>
      <c r="EE410" s="71"/>
      <c r="EW410" s="71"/>
      <c r="EX410" s="71">
        <f>INDEX(EX339:EX400,base_row,1)</f>
        <v>0.81922186522593599</v>
      </c>
      <c r="FB410" s="71">
        <f>INDEX(FB339:FB400,base_row,1)</f>
        <v>0.99166865786771141</v>
      </c>
      <c r="FF410" s="71">
        <f>INDEX(FF339:FF400,base_row,1)</f>
        <v>1.0094063346968452</v>
      </c>
      <c r="FJ410" s="71">
        <f>INDEX(FJ339:FJ400,base_row,1)</f>
        <v>1.0545116629863054</v>
      </c>
      <c r="FN410" s="71">
        <f>INDEX(FN339:FN400,base_row,1)</f>
        <v>1.0017778244875206</v>
      </c>
    </row>
    <row r="411" spans="1:171" x14ac:dyDescent="0.2">
      <c r="CX411" s="53"/>
    </row>
    <row r="412" spans="1:171" x14ac:dyDescent="0.2">
      <c r="CK412" s="71">
        <v>1.2704931265274093</v>
      </c>
      <c r="CL412" s="71">
        <v>1.0737580330375252</v>
      </c>
      <c r="CM412" s="71">
        <v>0.99686337170488248</v>
      </c>
      <c r="CN412" s="71">
        <v>0.99024701081611466</v>
      </c>
      <c r="CO412" s="71">
        <v>1.3342343709779505</v>
      </c>
      <c r="CP412" s="71">
        <v>1.0219464382853332</v>
      </c>
      <c r="CQ412" s="71">
        <v>0.79775032244543365</v>
      </c>
      <c r="CR412" s="71">
        <v>1.3642022005277668</v>
      </c>
      <c r="CS412" s="71">
        <v>1.3642022005277665</v>
      </c>
      <c r="CT412" s="71"/>
      <c r="CU412" s="71">
        <v>1.3459825747810596</v>
      </c>
      <c r="CX412" s="53"/>
    </row>
    <row r="413" spans="1:171" x14ac:dyDescent="0.2">
      <c r="CI413" s="117" t="s">
        <v>566</v>
      </c>
      <c r="CK413" s="71"/>
      <c r="CL413" s="71"/>
      <c r="CM413" s="71"/>
      <c r="CN413" s="71"/>
      <c r="CO413" s="71"/>
      <c r="CP413" s="71"/>
      <c r="CQ413" s="71"/>
      <c r="CR413" s="71"/>
      <c r="CS413" s="71"/>
      <c r="CT413" s="71"/>
      <c r="CU413" s="71"/>
      <c r="CX413" s="53"/>
    </row>
    <row r="414" spans="1:171" x14ac:dyDescent="0.2">
      <c r="CK414" s="71"/>
      <c r="CL414" s="71"/>
      <c r="CM414" s="71"/>
      <c r="CN414" s="71"/>
      <c r="CO414" s="71"/>
      <c r="CP414" s="71"/>
      <c r="CQ414" s="71"/>
      <c r="CR414" s="71"/>
      <c r="CS414" s="71"/>
      <c r="CX414" s="53"/>
    </row>
    <row r="415" spans="1:171" x14ac:dyDescent="0.2">
      <c r="CK415" s="71"/>
      <c r="CL415" s="71"/>
      <c r="CM415" s="71"/>
      <c r="CN415" s="71"/>
      <c r="CO415" s="71"/>
      <c r="CP415" s="71"/>
      <c r="CQ415" s="71"/>
      <c r="CR415" s="71"/>
      <c r="CS415" s="71"/>
      <c r="CT415" s="71"/>
      <c r="CU415" s="71"/>
      <c r="CX415" s="53"/>
    </row>
    <row r="416" spans="1:171" x14ac:dyDescent="0.2">
      <c r="CK416" s="71"/>
      <c r="CL416" s="71"/>
      <c r="CM416" s="71"/>
      <c r="CN416" s="71"/>
      <c r="CO416" s="71"/>
      <c r="CP416" s="71"/>
      <c r="CQ416" s="71"/>
      <c r="CR416" s="71"/>
      <c r="CS416" s="71"/>
      <c r="CT416" s="71"/>
      <c r="CU416" s="71"/>
      <c r="CX416" s="53"/>
    </row>
    <row r="417" spans="89:102" x14ac:dyDescent="0.2">
      <c r="CK417" s="71"/>
      <c r="CL417" s="71"/>
      <c r="CM417" s="71"/>
      <c r="CN417" s="71"/>
      <c r="CO417" s="71"/>
      <c r="CP417" s="71"/>
      <c r="CQ417" s="71"/>
      <c r="CR417" s="71"/>
      <c r="CS417" s="71"/>
      <c r="CT417" s="71"/>
      <c r="CU417" s="71"/>
      <c r="CX417" s="53"/>
    </row>
    <row r="418" spans="89:102" x14ac:dyDescent="0.2">
      <c r="CK418" s="71"/>
      <c r="CL418" s="71"/>
      <c r="CM418" s="71"/>
      <c r="CN418" s="71"/>
      <c r="CO418" s="71"/>
      <c r="CP418" s="71"/>
      <c r="CQ418" s="71"/>
      <c r="CR418" s="71"/>
      <c r="CS418" s="71"/>
      <c r="CT418" s="71"/>
      <c r="CU418" s="71"/>
      <c r="CX418" s="53"/>
    </row>
    <row r="419" spans="89:102" x14ac:dyDescent="0.2">
      <c r="CX419" s="53"/>
    </row>
    <row r="420" spans="89:102" x14ac:dyDescent="0.2">
      <c r="CX420" s="53"/>
    </row>
    <row r="421" spans="89:102" x14ac:dyDescent="0.2">
      <c r="CX421" s="53"/>
    </row>
    <row r="422" spans="89:102" x14ac:dyDescent="0.2">
      <c r="CX422" s="53"/>
    </row>
    <row r="423" spans="89:102" x14ac:dyDescent="0.2">
      <c r="CX423" s="53"/>
    </row>
    <row r="424" spans="89:102" x14ac:dyDescent="0.2">
      <c r="CX424" s="53"/>
    </row>
    <row r="425" spans="89:102" x14ac:dyDescent="0.2">
      <c r="CX425" s="53"/>
    </row>
    <row r="426" spans="89:102" x14ac:dyDescent="0.2">
      <c r="CX426" s="53"/>
    </row>
    <row r="427" spans="89:102" x14ac:dyDescent="0.2">
      <c r="CX427" s="53"/>
    </row>
    <row r="428" spans="89:102" x14ac:dyDescent="0.2">
      <c r="CX428" s="53"/>
    </row>
    <row r="429" spans="89:102" x14ac:dyDescent="0.2">
      <c r="CX429" s="53"/>
    </row>
    <row r="430" spans="89:102" x14ac:dyDescent="0.2">
      <c r="CX430" s="53"/>
    </row>
    <row r="431" spans="89:102" x14ac:dyDescent="0.2">
      <c r="CX431" s="53"/>
    </row>
    <row r="432" spans="89:102" x14ac:dyDescent="0.2">
      <c r="CX432" s="53"/>
    </row>
    <row r="433" spans="102:102" x14ac:dyDescent="0.2">
      <c r="CX433" s="53"/>
    </row>
    <row r="434" spans="102:102" x14ac:dyDescent="0.2">
      <c r="CX434" s="53"/>
    </row>
    <row r="435" spans="102:102" x14ac:dyDescent="0.2">
      <c r="CX435" s="53"/>
    </row>
    <row r="436" spans="102:102" x14ac:dyDescent="0.2">
      <c r="CX436" s="53"/>
    </row>
    <row r="437" spans="102:102" x14ac:dyDescent="0.2">
      <c r="CX437" s="53"/>
    </row>
    <row r="438" spans="102:102" x14ac:dyDescent="0.2">
      <c r="CX438" s="53"/>
    </row>
    <row r="439" spans="102:102" x14ac:dyDescent="0.2">
      <c r="CX439" s="53"/>
    </row>
    <row r="440" spans="102:102" x14ac:dyDescent="0.2">
      <c r="CX440" s="53"/>
    </row>
    <row r="441" spans="102:102" x14ac:dyDescent="0.2">
      <c r="CX441" s="53"/>
    </row>
    <row r="442" spans="102:102" x14ac:dyDescent="0.2">
      <c r="CX442" s="53"/>
    </row>
    <row r="443" spans="102:102" x14ac:dyDescent="0.2">
      <c r="CX443" s="53"/>
    </row>
    <row r="444" spans="102:102" x14ac:dyDescent="0.2">
      <c r="CX444" s="53"/>
    </row>
    <row r="445" spans="102:102" x14ac:dyDescent="0.2">
      <c r="CX445" s="53"/>
    </row>
    <row r="446" spans="102:102" x14ac:dyDescent="0.2">
      <c r="CX446" s="53"/>
    </row>
    <row r="447" spans="102:102" x14ac:dyDescent="0.2">
      <c r="CX447" s="53"/>
    </row>
    <row r="448" spans="102:102" x14ac:dyDescent="0.2">
      <c r="CX448" s="53"/>
    </row>
    <row r="449" spans="102:102" x14ac:dyDescent="0.2">
      <c r="CX449" s="53"/>
    </row>
    <row r="450" spans="102:102" x14ac:dyDescent="0.2">
      <c r="CX450" s="53"/>
    </row>
    <row r="451" spans="102:102" x14ac:dyDescent="0.2">
      <c r="CX451" s="53"/>
    </row>
    <row r="452" spans="102:102" x14ac:dyDescent="0.2">
      <c r="CX452" s="53"/>
    </row>
    <row r="453" spans="102:102" x14ac:dyDescent="0.2">
      <c r="CX453" s="53"/>
    </row>
    <row r="454" spans="102:102" x14ac:dyDescent="0.2">
      <c r="CX454" s="53"/>
    </row>
    <row r="455" spans="102:102" x14ac:dyDescent="0.2">
      <c r="CX455" s="53"/>
    </row>
    <row r="456" spans="102:102" x14ac:dyDescent="0.2">
      <c r="CX456" s="53"/>
    </row>
    <row r="457" spans="102:102" x14ac:dyDescent="0.2">
      <c r="CX457" s="53"/>
    </row>
    <row r="458" spans="102:102" x14ac:dyDescent="0.2">
      <c r="CX458" s="53"/>
    </row>
    <row r="459" spans="102:102" x14ac:dyDescent="0.2">
      <c r="CX459" s="53"/>
    </row>
    <row r="460" spans="102:102" x14ac:dyDescent="0.2">
      <c r="CX460" s="53"/>
    </row>
    <row r="461" spans="102:102" x14ac:dyDescent="0.2">
      <c r="CX461" s="53"/>
    </row>
    <row r="462" spans="102:102" x14ac:dyDescent="0.2">
      <c r="CX462" s="53"/>
    </row>
    <row r="463" spans="102:102" x14ac:dyDescent="0.2">
      <c r="CX463" s="53"/>
    </row>
    <row r="464" spans="102:102" x14ac:dyDescent="0.2">
      <c r="CX464" s="53"/>
    </row>
    <row r="465" spans="102:102" x14ac:dyDescent="0.2">
      <c r="CX465" s="53"/>
    </row>
    <row r="466" spans="102:102" x14ac:dyDescent="0.2">
      <c r="CX466" s="53"/>
    </row>
    <row r="467" spans="102:102" x14ac:dyDescent="0.2">
      <c r="CX467" s="53"/>
    </row>
    <row r="468" spans="102:102" x14ac:dyDescent="0.2">
      <c r="CX468" s="53"/>
    </row>
    <row r="469" spans="102:102" x14ac:dyDescent="0.2">
      <c r="CX469" s="53"/>
    </row>
    <row r="470" spans="102:102" x14ac:dyDescent="0.2">
      <c r="CX470" s="53"/>
    </row>
    <row r="471" spans="102:102" x14ac:dyDescent="0.2">
      <c r="CX471" s="53"/>
    </row>
    <row r="472" spans="102:102" x14ac:dyDescent="0.2">
      <c r="CX472" s="53"/>
    </row>
    <row r="473" spans="102:102" x14ac:dyDescent="0.2">
      <c r="CX473" s="53"/>
    </row>
    <row r="474" spans="102:102" x14ac:dyDescent="0.2">
      <c r="CX474" s="53"/>
    </row>
    <row r="475" spans="102:102" x14ac:dyDescent="0.2">
      <c r="CX475" s="53"/>
    </row>
    <row r="476" spans="102:102" x14ac:dyDescent="0.2">
      <c r="CX476" s="53"/>
    </row>
    <row r="477" spans="102:102" x14ac:dyDescent="0.2">
      <c r="CX477" s="53"/>
    </row>
    <row r="478" spans="102:102" x14ac:dyDescent="0.2">
      <c r="CX478" s="53"/>
    </row>
    <row r="479" spans="102:102" x14ac:dyDescent="0.2">
      <c r="CX479" s="53"/>
    </row>
    <row r="480" spans="102:102" x14ac:dyDescent="0.2">
      <c r="CX480" s="53"/>
    </row>
    <row r="481" spans="102:102" x14ac:dyDescent="0.2">
      <c r="CX481" s="53"/>
    </row>
    <row r="482" spans="102:102" x14ac:dyDescent="0.2">
      <c r="CX482" s="53"/>
    </row>
    <row r="483" spans="102:102" x14ac:dyDescent="0.2">
      <c r="CX483" s="53"/>
    </row>
    <row r="484" spans="102:102" x14ac:dyDescent="0.2">
      <c r="CX484" s="53"/>
    </row>
    <row r="485" spans="102:102" x14ac:dyDescent="0.2">
      <c r="CX485" s="53"/>
    </row>
    <row r="486" spans="102:102" x14ac:dyDescent="0.2">
      <c r="CX486" s="53"/>
    </row>
    <row r="487" spans="102:102" x14ac:dyDescent="0.2">
      <c r="CX487" s="53"/>
    </row>
    <row r="488" spans="102:102" x14ac:dyDescent="0.2">
      <c r="CX488" s="53"/>
    </row>
    <row r="489" spans="102:102" x14ac:dyDescent="0.2">
      <c r="CX489" s="53"/>
    </row>
    <row r="490" spans="102:102" x14ac:dyDescent="0.2">
      <c r="CX490" s="53"/>
    </row>
    <row r="491" spans="102:102" x14ac:dyDescent="0.2">
      <c r="CX491" s="53"/>
    </row>
    <row r="492" spans="102:102" x14ac:dyDescent="0.2">
      <c r="CX492" s="53"/>
    </row>
    <row r="493" spans="102:102" x14ac:dyDescent="0.2">
      <c r="CX493" s="53"/>
    </row>
    <row r="494" spans="102:102" x14ac:dyDescent="0.2">
      <c r="CX494" s="53"/>
    </row>
    <row r="495" spans="102:102" x14ac:dyDescent="0.2">
      <c r="CX495" s="53"/>
    </row>
    <row r="496" spans="102:102" x14ac:dyDescent="0.2">
      <c r="CX496" s="53"/>
    </row>
    <row r="497" spans="102:102" x14ac:dyDescent="0.2">
      <c r="CX497" s="53"/>
    </row>
    <row r="498" spans="102:102" x14ac:dyDescent="0.2">
      <c r="CX498" s="53"/>
    </row>
    <row r="499" spans="102:102" x14ac:dyDescent="0.2">
      <c r="CX499" s="53"/>
    </row>
    <row r="500" spans="102:102" x14ac:dyDescent="0.2">
      <c r="CX500" s="53"/>
    </row>
    <row r="501" spans="102:102" x14ac:dyDescent="0.2">
      <c r="CX501" s="53"/>
    </row>
    <row r="502" spans="102:102" x14ac:dyDescent="0.2">
      <c r="CX502" s="53"/>
    </row>
    <row r="503" spans="102:102" x14ac:dyDescent="0.2">
      <c r="CX503" s="53"/>
    </row>
    <row r="504" spans="102:102" x14ac:dyDescent="0.2">
      <c r="CX504" s="53"/>
    </row>
    <row r="505" spans="102:102" x14ac:dyDescent="0.2">
      <c r="CX505" s="53"/>
    </row>
    <row r="506" spans="102:102" x14ac:dyDescent="0.2">
      <c r="CX506" s="53"/>
    </row>
    <row r="507" spans="102:102" x14ac:dyDescent="0.2">
      <c r="CX507" s="53"/>
    </row>
    <row r="508" spans="102:102" x14ac:dyDescent="0.2">
      <c r="CX508" s="53"/>
    </row>
    <row r="509" spans="102:102" x14ac:dyDescent="0.2">
      <c r="CX509" s="53"/>
    </row>
    <row r="510" spans="102:102" x14ac:dyDescent="0.2">
      <c r="CX510" s="53"/>
    </row>
    <row r="511" spans="102:102" x14ac:dyDescent="0.2">
      <c r="CX511" s="53"/>
    </row>
    <row r="512" spans="102:102" x14ac:dyDescent="0.2">
      <c r="CX512" s="53"/>
    </row>
    <row r="513" spans="102:102" x14ac:dyDescent="0.2">
      <c r="CX513" s="53"/>
    </row>
    <row r="514" spans="102:102" x14ac:dyDescent="0.2">
      <c r="CX514" s="53"/>
    </row>
    <row r="515" spans="102:102" x14ac:dyDescent="0.2">
      <c r="CX515" s="53"/>
    </row>
    <row r="516" spans="102:102" x14ac:dyDescent="0.2">
      <c r="CX516" s="53"/>
    </row>
    <row r="517" spans="102:102" x14ac:dyDescent="0.2">
      <c r="CX517" s="53"/>
    </row>
    <row r="518" spans="102:102" x14ac:dyDescent="0.2">
      <c r="CX518" s="53"/>
    </row>
    <row r="519" spans="102:102" x14ac:dyDescent="0.2">
      <c r="CX519" s="53"/>
    </row>
    <row r="520" spans="102:102" x14ac:dyDescent="0.2">
      <c r="CX520" s="53"/>
    </row>
    <row r="521" spans="102:102" x14ac:dyDescent="0.2">
      <c r="CX521" s="53"/>
    </row>
    <row r="522" spans="102:102" x14ac:dyDescent="0.2">
      <c r="CX522" s="53"/>
    </row>
    <row r="523" spans="102:102" x14ac:dyDescent="0.2">
      <c r="CX523" s="53"/>
    </row>
    <row r="524" spans="102:102" x14ac:dyDescent="0.2">
      <c r="CX524" s="53"/>
    </row>
    <row r="525" spans="102:102" x14ac:dyDescent="0.2">
      <c r="CX525" s="53"/>
    </row>
    <row r="526" spans="102:102" x14ac:dyDescent="0.2">
      <c r="CX526" s="53"/>
    </row>
    <row r="527" spans="102:102" x14ac:dyDescent="0.2">
      <c r="CX527" s="53"/>
    </row>
    <row r="528" spans="102:102" x14ac:dyDescent="0.2">
      <c r="CX528" s="53"/>
    </row>
    <row r="529" spans="102:102" x14ac:dyDescent="0.2">
      <c r="CX529" s="53"/>
    </row>
    <row r="530" spans="102:102" x14ac:dyDescent="0.2">
      <c r="CX530" s="53"/>
    </row>
    <row r="531" spans="102:102" x14ac:dyDescent="0.2">
      <c r="CX531" s="53"/>
    </row>
    <row r="532" spans="102:102" x14ac:dyDescent="0.2">
      <c r="CX532" s="53"/>
    </row>
    <row r="533" spans="102:102" x14ac:dyDescent="0.2">
      <c r="CX533" s="53"/>
    </row>
    <row r="534" spans="102:102" x14ac:dyDescent="0.2">
      <c r="CX534" s="53"/>
    </row>
    <row r="535" spans="102:102" x14ac:dyDescent="0.2">
      <c r="CX535" s="53"/>
    </row>
    <row r="536" spans="102:102" x14ac:dyDescent="0.2">
      <c r="CX536" s="53"/>
    </row>
    <row r="537" spans="102:102" x14ac:dyDescent="0.2">
      <c r="CX537" s="53"/>
    </row>
    <row r="538" spans="102:102" x14ac:dyDescent="0.2">
      <c r="CX538" s="53"/>
    </row>
    <row r="539" spans="102:102" x14ac:dyDescent="0.2">
      <c r="CX539" s="53"/>
    </row>
    <row r="540" spans="102:102" x14ac:dyDescent="0.2">
      <c r="CX540" s="53"/>
    </row>
    <row r="541" spans="102:102" x14ac:dyDescent="0.2">
      <c r="CX541" s="53"/>
    </row>
    <row r="542" spans="102:102" x14ac:dyDescent="0.2">
      <c r="CX542" s="53"/>
    </row>
    <row r="543" spans="102:102" x14ac:dyDescent="0.2">
      <c r="CX543" s="53"/>
    </row>
    <row r="544" spans="102:102" x14ac:dyDescent="0.2">
      <c r="CX544" s="53"/>
    </row>
    <row r="545" spans="102:102" x14ac:dyDescent="0.2">
      <c r="CX545" s="53"/>
    </row>
    <row r="546" spans="102:102" x14ac:dyDescent="0.2">
      <c r="CX546" s="53"/>
    </row>
    <row r="547" spans="102:102" x14ac:dyDescent="0.2">
      <c r="CX547" s="53"/>
    </row>
    <row r="548" spans="102:102" x14ac:dyDescent="0.2">
      <c r="CX548" s="53"/>
    </row>
    <row r="549" spans="102:102" x14ac:dyDescent="0.2">
      <c r="CX549" s="53"/>
    </row>
    <row r="550" spans="102:102" x14ac:dyDescent="0.2">
      <c r="CX550" s="53"/>
    </row>
    <row r="551" spans="102:102" x14ac:dyDescent="0.2">
      <c r="CX551" s="53"/>
    </row>
    <row r="552" spans="102:102" x14ac:dyDescent="0.2">
      <c r="CX552" s="53"/>
    </row>
    <row r="553" spans="102:102" x14ac:dyDescent="0.2">
      <c r="CX553" s="53"/>
    </row>
    <row r="554" spans="102:102" x14ac:dyDescent="0.2">
      <c r="CX554" s="53"/>
    </row>
    <row r="555" spans="102:102" x14ac:dyDescent="0.2">
      <c r="CX555" s="53"/>
    </row>
    <row r="556" spans="102:102" x14ac:dyDescent="0.2">
      <c r="CX556" s="53"/>
    </row>
    <row r="557" spans="102:102" x14ac:dyDescent="0.2">
      <c r="CX557" s="53"/>
    </row>
    <row r="558" spans="102:102" x14ac:dyDescent="0.2">
      <c r="CX558" s="53"/>
    </row>
    <row r="559" spans="102:102" x14ac:dyDescent="0.2">
      <c r="CX559" s="53"/>
    </row>
    <row r="560" spans="102:102" x14ac:dyDescent="0.2">
      <c r="CX560" s="53"/>
    </row>
    <row r="561" spans="102:102" x14ac:dyDescent="0.2">
      <c r="CX561" s="53"/>
    </row>
    <row r="562" spans="102:102" x14ac:dyDescent="0.2">
      <c r="CX562" s="53"/>
    </row>
    <row r="563" spans="102:102" x14ac:dyDescent="0.2">
      <c r="CX563" s="53"/>
    </row>
    <row r="564" spans="102:102" x14ac:dyDescent="0.2">
      <c r="CX564" s="53"/>
    </row>
    <row r="565" spans="102:102" x14ac:dyDescent="0.2">
      <c r="CX565" s="53"/>
    </row>
    <row r="566" spans="102:102" x14ac:dyDescent="0.2">
      <c r="CX566" s="53"/>
    </row>
    <row r="567" spans="102:102" x14ac:dyDescent="0.2">
      <c r="CX567" s="53"/>
    </row>
    <row r="568" spans="102:102" x14ac:dyDescent="0.2">
      <c r="CX568" s="53"/>
    </row>
    <row r="569" spans="102:102" x14ac:dyDescent="0.2">
      <c r="CX569" s="53"/>
    </row>
    <row r="570" spans="102:102" x14ac:dyDescent="0.2">
      <c r="CX570" s="53"/>
    </row>
    <row r="571" spans="102:102" x14ac:dyDescent="0.2">
      <c r="CX571" s="53"/>
    </row>
    <row r="572" spans="102:102" x14ac:dyDescent="0.2">
      <c r="CX572" s="53"/>
    </row>
    <row r="573" spans="102:102" x14ac:dyDescent="0.2">
      <c r="CX573" s="53"/>
    </row>
    <row r="574" spans="102:102" x14ac:dyDescent="0.2">
      <c r="CX574" s="53"/>
    </row>
    <row r="575" spans="102:102" x14ac:dyDescent="0.2">
      <c r="CX575" s="53"/>
    </row>
    <row r="576" spans="102:102" x14ac:dyDescent="0.2">
      <c r="CX576" s="53"/>
    </row>
    <row r="577" spans="102:102" x14ac:dyDescent="0.2">
      <c r="CX577" s="53"/>
    </row>
    <row r="578" spans="102:102" x14ac:dyDescent="0.2">
      <c r="CX578" s="53"/>
    </row>
    <row r="579" spans="102:102" x14ac:dyDescent="0.2">
      <c r="CX579" s="53"/>
    </row>
    <row r="580" spans="102:102" x14ac:dyDescent="0.2">
      <c r="CX580" s="53"/>
    </row>
    <row r="581" spans="102:102" x14ac:dyDescent="0.2">
      <c r="CX581" s="53"/>
    </row>
    <row r="582" spans="102:102" x14ac:dyDescent="0.2">
      <c r="CX582" s="53"/>
    </row>
    <row r="583" spans="102:102" x14ac:dyDescent="0.2">
      <c r="CX583" s="53"/>
    </row>
    <row r="584" spans="102:102" x14ac:dyDescent="0.2">
      <c r="CX584" s="53"/>
    </row>
    <row r="585" spans="102:102" x14ac:dyDescent="0.2">
      <c r="CX585" s="53"/>
    </row>
    <row r="586" spans="102:102" x14ac:dyDescent="0.2">
      <c r="CX586" s="53"/>
    </row>
    <row r="587" spans="102:102" x14ac:dyDescent="0.2">
      <c r="CX587" s="53"/>
    </row>
    <row r="588" spans="102:102" x14ac:dyDescent="0.2">
      <c r="CX588" s="53"/>
    </row>
    <row r="589" spans="102:102" x14ac:dyDescent="0.2">
      <c r="CX589" s="53"/>
    </row>
    <row r="590" spans="102:102" x14ac:dyDescent="0.2">
      <c r="CX590" s="53"/>
    </row>
    <row r="591" spans="102:102" x14ac:dyDescent="0.2">
      <c r="CX591" s="53"/>
    </row>
    <row r="592" spans="102:102" x14ac:dyDescent="0.2">
      <c r="CX592" s="53"/>
    </row>
    <row r="593" spans="102:102" x14ac:dyDescent="0.2">
      <c r="CX593" s="53"/>
    </row>
    <row r="594" spans="102:102" x14ac:dyDescent="0.2">
      <c r="CX594" s="53"/>
    </row>
    <row r="595" spans="102:102" x14ac:dyDescent="0.2">
      <c r="CX595" s="53"/>
    </row>
    <row r="596" spans="102:102" x14ac:dyDescent="0.2">
      <c r="CX596" s="53"/>
    </row>
    <row r="597" spans="102:102" x14ac:dyDescent="0.2">
      <c r="CX597" s="53"/>
    </row>
    <row r="598" spans="102:102" x14ac:dyDescent="0.2">
      <c r="CX598" s="53"/>
    </row>
    <row r="599" spans="102:102" x14ac:dyDescent="0.2">
      <c r="CX599" s="53"/>
    </row>
    <row r="600" spans="102:102" x14ac:dyDescent="0.2">
      <c r="CX600" s="53"/>
    </row>
    <row r="601" spans="102:102" x14ac:dyDescent="0.2">
      <c r="CX601" s="53"/>
    </row>
    <row r="602" spans="102:102" x14ac:dyDescent="0.2">
      <c r="CX602" s="53"/>
    </row>
    <row r="603" spans="102:102" x14ac:dyDescent="0.2">
      <c r="CX603" s="53"/>
    </row>
    <row r="604" spans="102:102" x14ac:dyDescent="0.2">
      <c r="CX604" s="53"/>
    </row>
    <row r="605" spans="102:102" x14ac:dyDescent="0.2">
      <c r="CX605" s="53"/>
    </row>
    <row r="606" spans="102:102" x14ac:dyDescent="0.2">
      <c r="CX606" s="53"/>
    </row>
    <row r="607" spans="102:102" x14ac:dyDescent="0.2">
      <c r="CX607" s="53"/>
    </row>
    <row r="608" spans="102:102" x14ac:dyDescent="0.2">
      <c r="CX608" s="53"/>
    </row>
    <row r="609" spans="102:102" x14ac:dyDescent="0.2">
      <c r="CX609" s="53"/>
    </row>
    <row r="610" spans="102:102" x14ac:dyDescent="0.2">
      <c r="CX610" s="53"/>
    </row>
    <row r="611" spans="102:102" x14ac:dyDescent="0.2">
      <c r="CX611" s="53"/>
    </row>
    <row r="612" spans="102:102" x14ac:dyDescent="0.2">
      <c r="CX612" s="53"/>
    </row>
    <row r="613" spans="102:102" x14ac:dyDescent="0.2">
      <c r="CX613" s="53"/>
    </row>
    <row r="614" spans="102:102" x14ac:dyDescent="0.2">
      <c r="CX614" s="53"/>
    </row>
    <row r="615" spans="102:102" x14ac:dyDescent="0.2">
      <c r="CX615" s="53"/>
    </row>
    <row r="616" spans="102:102" x14ac:dyDescent="0.2">
      <c r="CX616" s="53"/>
    </row>
    <row r="617" spans="102:102" x14ac:dyDescent="0.2">
      <c r="CX617" s="53"/>
    </row>
    <row r="618" spans="102:102" x14ac:dyDescent="0.2">
      <c r="CX618" s="53"/>
    </row>
    <row r="619" spans="102:102" x14ac:dyDescent="0.2">
      <c r="CX619" s="53"/>
    </row>
    <row r="620" spans="102:102" x14ac:dyDescent="0.2">
      <c r="CX620" s="53"/>
    </row>
    <row r="621" spans="102:102" x14ac:dyDescent="0.2">
      <c r="CX621" s="53"/>
    </row>
    <row r="622" spans="102:102" x14ac:dyDescent="0.2">
      <c r="CX622" s="53"/>
    </row>
    <row r="623" spans="102:102" x14ac:dyDescent="0.2">
      <c r="CX623" s="53"/>
    </row>
    <row r="624" spans="102:102" x14ac:dyDescent="0.2">
      <c r="CX624" s="53"/>
    </row>
    <row r="625" spans="102:102" x14ac:dyDescent="0.2">
      <c r="CX625" s="53"/>
    </row>
    <row r="626" spans="102:102" x14ac:dyDescent="0.2">
      <c r="CX626" s="53"/>
    </row>
    <row r="627" spans="102:102" x14ac:dyDescent="0.2">
      <c r="CX627" s="53"/>
    </row>
    <row r="628" spans="102:102" x14ac:dyDescent="0.2">
      <c r="CX628" s="53"/>
    </row>
    <row r="629" spans="102:102" x14ac:dyDescent="0.2">
      <c r="CX629" s="53"/>
    </row>
    <row r="630" spans="102:102" x14ac:dyDescent="0.2">
      <c r="CX630" s="53"/>
    </row>
    <row r="631" spans="102:102" x14ac:dyDescent="0.2">
      <c r="CX631" s="53"/>
    </row>
    <row r="632" spans="102:102" x14ac:dyDescent="0.2">
      <c r="CX632" s="53"/>
    </row>
    <row r="633" spans="102:102" x14ac:dyDescent="0.2">
      <c r="CX633" s="53"/>
    </row>
    <row r="634" spans="102:102" x14ac:dyDescent="0.2">
      <c r="CX634" s="53"/>
    </row>
    <row r="635" spans="102:102" x14ac:dyDescent="0.2">
      <c r="CX635" s="53"/>
    </row>
    <row r="636" spans="102:102" x14ac:dyDescent="0.2">
      <c r="CX636" s="53"/>
    </row>
    <row r="637" spans="102:102" x14ac:dyDescent="0.2">
      <c r="CX637" s="53"/>
    </row>
    <row r="638" spans="102:102" x14ac:dyDescent="0.2">
      <c r="CX638" s="53"/>
    </row>
    <row r="639" spans="102:102" x14ac:dyDescent="0.2">
      <c r="CX639" s="53"/>
    </row>
    <row r="640" spans="102:102" x14ac:dyDescent="0.2">
      <c r="CX640" s="53"/>
    </row>
    <row r="641" spans="102:102" x14ac:dyDescent="0.2">
      <c r="CX641" s="53"/>
    </row>
    <row r="642" spans="102:102" x14ac:dyDescent="0.2">
      <c r="CX642" s="53"/>
    </row>
    <row r="643" spans="102:102" x14ac:dyDescent="0.2">
      <c r="CX643" s="53"/>
    </row>
    <row r="644" spans="102:102" x14ac:dyDescent="0.2">
      <c r="CX644" s="53"/>
    </row>
    <row r="645" spans="102:102" x14ac:dyDescent="0.2">
      <c r="CX645" s="53"/>
    </row>
    <row r="646" spans="102:102" x14ac:dyDescent="0.2">
      <c r="CX646" s="53"/>
    </row>
    <row r="647" spans="102:102" x14ac:dyDescent="0.2">
      <c r="CX647" s="53"/>
    </row>
    <row r="648" spans="102:102" x14ac:dyDescent="0.2">
      <c r="CX648" s="53"/>
    </row>
    <row r="649" spans="102:102" x14ac:dyDescent="0.2">
      <c r="CX649" s="53"/>
    </row>
    <row r="650" spans="102:102" x14ac:dyDescent="0.2">
      <c r="CX650" s="53"/>
    </row>
    <row r="651" spans="102:102" x14ac:dyDescent="0.2">
      <c r="CX651" s="53"/>
    </row>
    <row r="652" spans="102:102" x14ac:dyDescent="0.2">
      <c r="CX652" s="53"/>
    </row>
    <row r="653" spans="102:102" x14ac:dyDescent="0.2">
      <c r="CX653" s="53"/>
    </row>
    <row r="654" spans="102:102" x14ac:dyDescent="0.2">
      <c r="CX654" s="53"/>
    </row>
    <row r="655" spans="102:102" x14ac:dyDescent="0.2">
      <c r="CX655" s="53"/>
    </row>
    <row r="656" spans="102:102" x14ac:dyDescent="0.2">
      <c r="CX656" s="53"/>
    </row>
    <row r="657" spans="102:102" x14ac:dyDescent="0.2">
      <c r="CX657" s="53"/>
    </row>
    <row r="658" spans="102:102" x14ac:dyDescent="0.2">
      <c r="CX658" s="53"/>
    </row>
    <row r="659" spans="102:102" x14ac:dyDescent="0.2">
      <c r="CX659" s="53"/>
    </row>
    <row r="660" spans="102:102" x14ac:dyDescent="0.2">
      <c r="CX660" s="53"/>
    </row>
    <row r="661" spans="102:102" x14ac:dyDescent="0.2">
      <c r="CX661" s="53"/>
    </row>
    <row r="662" spans="102:102" x14ac:dyDescent="0.2">
      <c r="CX662" s="53"/>
    </row>
    <row r="663" spans="102:102" x14ac:dyDescent="0.2">
      <c r="CX663" s="53"/>
    </row>
    <row r="664" spans="102:102" x14ac:dyDescent="0.2">
      <c r="CX664" s="53"/>
    </row>
    <row r="665" spans="102:102" x14ac:dyDescent="0.2">
      <c r="CX665" s="53"/>
    </row>
    <row r="666" spans="102:102" x14ac:dyDescent="0.2">
      <c r="CX666" s="53"/>
    </row>
    <row r="667" spans="102:102" x14ac:dyDescent="0.2">
      <c r="CX667" s="53"/>
    </row>
    <row r="668" spans="102:102" x14ac:dyDescent="0.2">
      <c r="CX668" s="53"/>
    </row>
    <row r="669" spans="102:102" x14ac:dyDescent="0.2">
      <c r="CX669" s="53"/>
    </row>
    <row r="670" spans="102:102" x14ac:dyDescent="0.2">
      <c r="CX670" s="53"/>
    </row>
    <row r="671" spans="102:102" x14ac:dyDescent="0.2">
      <c r="CX671" s="53"/>
    </row>
    <row r="672" spans="102:102" x14ac:dyDescent="0.2">
      <c r="CX672" s="53"/>
    </row>
    <row r="673" spans="102:102" x14ac:dyDescent="0.2">
      <c r="CX673" s="53"/>
    </row>
    <row r="674" spans="102:102" x14ac:dyDescent="0.2">
      <c r="CX674" s="53"/>
    </row>
    <row r="675" spans="102:102" x14ac:dyDescent="0.2">
      <c r="CX675" s="53"/>
    </row>
    <row r="676" spans="102:102" x14ac:dyDescent="0.2">
      <c r="CX676" s="53"/>
    </row>
    <row r="677" spans="102:102" x14ac:dyDescent="0.2">
      <c r="CX677" s="53"/>
    </row>
    <row r="678" spans="102:102" x14ac:dyDescent="0.2">
      <c r="CX678" s="53"/>
    </row>
    <row r="679" spans="102:102" x14ac:dyDescent="0.2">
      <c r="CX679" s="53"/>
    </row>
    <row r="680" spans="102:102" x14ac:dyDescent="0.2">
      <c r="CX680" s="53"/>
    </row>
    <row r="681" spans="102:102" x14ac:dyDescent="0.2">
      <c r="CX681" s="53"/>
    </row>
    <row r="682" spans="102:102" x14ac:dyDescent="0.2">
      <c r="CX682" s="53"/>
    </row>
    <row r="683" spans="102:102" x14ac:dyDescent="0.2">
      <c r="CX683" s="53"/>
    </row>
    <row r="684" spans="102:102" x14ac:dyDescent="0.2">
      <c r="CX684" s="53"/>
    </row>
    <row r="685" spans="102:102" x14ac:dyDescent="0.2">
      <c r="CX685" s="53"/>
    </row>
    <row r="686" spans="102:102" x14ac:dyDescent="0.2">
      <c r="CX686" s="53"/>
    </row>
    <row r="687" spans="102:102" x14ac:dyDescent="0.2">
      <c r="CX687" s="53"/>
    </row>
    <row r="688" spans="102:102" x14ac:dyDescent="0.2">
      <c r="CX688" s="53"/>
    </row>
    <row r="689" spans="102:102" x14ac:dyDescent="0.2">
      <c r="CX689" s="53"/>
    </row>
    <row r="690" spans="102:102" x14ac:dyDescent="0.2">
      <c r="CX690" s="53"/>
    </row>
    <row r="691" spans="102:102" x14ac:dyDescent="0.2">
      <c r="CX691" s="53"/>
    </row>
    <row r="692" spans="102:102" x14ac:dyDescent="0.2">
      <c r="CX692" s="53"/>
    </row>
    <row r="693" spans="102:102" x14ac:dyDescent="0.2">
      <c r="CX693" s="53"/>
    </row>
    <row r="694" spans="102:102" x14ac:dyDescent="0.2">
      <c r="CX694" s="53"/>
    </row>
    <row r="695" spans="102:102" x14ac:dyDescent="0.2">
      <c r="CX695" s="53"/>
    </row>
    <row r="696" spans="102:102" x14ac:dyDescent="0.2">
      <c r="CX696" s="53"/>
    </row>
    <row r="697" spans="102:102" x14ac:dyDescent="0.2">
      <c r="CX697" s="53"/>
    </row>
    <row r="698" spans="102:102" x14ac:dyDescent="0.2">
      <c r="CX698" s="53"/>
    </row>
    <row r="699" spans="102:102" x14ac:dyDescent="0.2">
      <c r="CX699" s="53"/>
    </row>
    <row r="700" spans="102:102" x14ac:dyDescent="0.2">
      <c r="CX700" s="53"/>
    </row>
    <row r="701" spans="102:102" x14ac:dyDescent="0.2">
      <c r="CX701" s="53"/>
    </row>
    <row r="702" spans="102:102" x14ac:dyDescent="0.2">
      <c r="CX702" s="53"/>
    </row>
    <row r="703" spans="102:102" x14ac:dyDescent="0.2">
      <c r="CX703" s="53"/>
    </row>
    <row r="704" spans="102:102" x14ac:dyDescent="0.2">
      <c r="CX704" s="53"/>
    </row>
    <row r="705" spans="102:102" x14ac:dyDescent="0.2">
      <c r="CX705" s="53"/>
    </row>
    <row r="706" spans="102:102" x14ac:dyDescent="0.2">
      <c r="CX706" s="53"/>
    </row>
    <row r="707" spans="102:102" x14ac:dyDescent="0.2">
      <c r="CX707" s="53"/>
    </row>
    <row r="708" spans="102:102" x14ac:dyDescent="0.2">
      <c r="CX708" s="53"/>
    </row>
    <row r="709" spans="102:102" x14ac:dyDescent="0.2">
      <c r="CX709" s="53"/>
    </row>
    <row r="710" spans="102:102" x14ac:dyDescent="0.2">
      <c r="CX710" s="53"/>
    </row>
    <row r="711" spans="102:102" x14ac:dyDescent="0.2">
      <c r="CX711" s="53"/>
    </row>
    <row r="712" spans="102:102" x14ac:dyDescent="0.2">
      <c r="CX712" s="53"/>
    </row>
    <row r="713" spans="102:102" x14ac:dyDescent="0.2">
      <c r="CX713" s="53"/>
    </row>
    <row r="714" spans="102:102" x14ac:dyDescent="0.2">
      <c r="CX714" s="53"/>
    </row>
    <row r="715" spans="102:102" x14ac:dyDescent="0.2">
      <c r="CX715" s="53"/>
    </row>
    <row r="716" spans="102:102" x14ac:dyDescent="0.2">
      <c r="CX716" s="53"/>
    </row>
    <row r="717" spans="102:102" x14ac:dyDescent="0.2">
      <c r="CX717" s="53"/>
    </row>
    <row r="718" spans="102:102" x14ac:dyDescent="0.2">
      <c r="CX718" s="53"/>
    </row>
    <row r="719" spans="102:102" x14ac:dyDescent="0.2">
      <c r="CX719" s="53"/>
    </row>
    <row r="720" spans="102:102" x14ac:dyDescent="0.2">
      <c r="CX720" s="53"/>
    </row>
    <row r="721" spans="102:102" x14ac:dyDescent="0.2">
      <c r="CX721" s="53"/>
    </row>
    <row r="722" spans="102:102" x14ac:dyDescent="0.2">
      <c r="CX722" s="53"/>
    </row>
    <row r="723" spans="102:102" x14ac:dyDescent="0.2">
      <c r="CX723" s="53"/>
    </row>
    <row r="724" spans="102:102" x14ac:dyDescent="0.2">
      <c r="CX724" s="53"/>
    </row>
    <row r="725" spans="102:102" x14ac:dyDescent="0.2">
      <c r="CX725" s="53"/>
    </row>
    <row r="726" spans="102:102" x14ac:dyDescent="0.2">
      <c r="CX726" s="53"/>
    </row>
    <row r="727" spans="102:102" x14ac:dyDescent="0.2">
      <c r="CX727" s="53"/>
    </row>
    <row r="728" spans="102:102" x14ac:dyDescent="0.2">
      <c r="CX728" s="53"/>
    </row>
    <row r="729" spans="102:102" x14ac:dyDescent="0.2">
      <c r="CX729" s="53"/>
    </row>
    <row r="730" spans="102:102" x14ac:dyDescent="0.2">
      <c r="CX730" s="53"/>
    </row>
    <row r="731" spans="102:102" x14ac:dyDescent="0.2">
      <c r="CX731" s="53"/>
    </row>
    <row r="732" spans="102:102" x14ac:dyDescent="0.2">
      <c r="CX732" s="53"/>
    </row>
    <row r="733" spans="102:102" x14ac:dyDescent="0.2">
      <c r="CX733" s="53"/>
    </row>
    <row r="734" spans="102:102" x14ac:dyDescent="0.2">
      <c r="CX734" s="53"/>
    </row>
    <row r="735" spans="102:102" x14ac:dyDescent="0.2">
      <c r="CX735" s="53"/>
    </row>
    <row r="736" spans="102:102" x14ac:dyDescent="0.2">
      <c r="CX736" s="53"/>
    </row>
    <row r="737" spans="102:102" x14ac:dyDescent="0.2">
      <c r="CX737" s="53"/>
    </row>
    <row r="738" spans="102:102" x14ac:dyDescent="0.2">
      <c r="CX738" s="53"/>
    </row>
    <row r="739" spans="102:102" x14ac:dyDescent="0.2">
      <c r="CX739" s="53"/>
    </row>
    <row r="740" spans="102:102" x14ac:dyDescent="0.2">
      <c r="CX740" s="53"/>
    </row>
    <row r="741" spans="102:102" x14ac:dyDescent="0.2">
      <c r="CX741" s="53"/>
    </row>
    <row r="742" spans="102:102" x14ac:dyDescent="0.2">
      <c r="CX742" s="53"/>
    </row>
    <row r="743" spans="102:102" x14ac:dyDescent="0.2">
      <c r="CX743" s="53"/>
    </row>
    <row r="744" spans="102:102" x14ac:dyDescent="0.2">
      <c r="CX744" s="53"/>
    </row>
    <row r="745" spans="102:102" x14ac:dyDescent="0.2">
      <c r="CX745" s="53"/>
    </row>
    <row r="746" spans="102:102" x14ac:dyDescent="0.2">
      <c r="CX746" s="53"/>
    </row>
    <row r="747" spans="102:102" x14ac:dyDescent="0.2">
      <c r="CX747" s="53"/>
    </row>
    <row r="748" spans="102:102" x14ac:dyDescent="0.2">
      <c r="CX748" s="53"/>
    </row>
    <row r="749" spans="102:102" x14ac:dyDescent="0.2">
      <c r="CX749" s="53"/>
    </row>
    <row r="750" spans="102:102" x14ac:dyDescent="0.2">
      <c r="CX750" s="53"/>
    </row>
    <row r="751" spans="102:102" x14ac:dyDescent="0.2">
      <c r="CX751" s="53"/>
    </row>
    <row r="752" spans="102:102" x14ac:dyDescent="0.2">
      <c r="CX752" s="53"/>
    </row>
    <row r="753" spans="102:102" x14ac:dyDescent="0.2">
      <c r="CX753" s="53"/>
    </row>
    <row r="754" spans="102:102" x14ac:dyDescent="0.2">
      <c r="CX754" s="53"/>
    </row>
    <row r="755" spans="102:102" x14ac:dyDescent="0.2">
      <c r="CX755" s="53"/>
    </row>
    <row r="756" spans="102:102" x14ac:dyDescent="0.2">
      <c r="CX756" s="53"/>
    </row>
    <row r="757" spans="102:102" x14ac:dyDescent="0.2">
      <c r="CX757" s="53"/>
    </row>
    <row r="758" spans="102:102" x14ac:dyDescent="0.2">
      <c r="CX758" s="53"/>
    </row>
    <row r="759" spans="102:102" x14ac:dyDescent="0.2">
      <c r="CX759" s="53"/>
    </row>
    <row r="760" spans="102:102" x14ac:dyDescent="0.2">
      <c r="CX760" s="53"/>
    </row>
    <row r="761" spans="102:102" x14ac:dyDescent="0.2">
      <c r="CX761" s="53"/>
    </row>
    <row r="762" spans="102:102" x14ac:dyDescent="0.2">
      <c r="CX762" s="53"/>
    </row>
    <row r="763" spans="102:102" x14ac:dyDescent="0.2">
      <c r="CX763" s="53"/>
    </row>
    <row r="764" spans="102:102" x14ac:dyDescent="0.2">
      <c r="CX764" s="53"/>
    </row>
    <row r="765" spans="102:102" x14ac:dyDescent="0.2">
      <c r="CX765" s="53"/>
    </row>
    <row r="766" spans="102:102" x14ac:dyDescent="0.2">
      <c r="CX766" s="53"/>
    </row>
    <row r="767" spans="102:102" x14ac:dyDescent="0.2">
      <c r="CX767" s="53"/>
    </row>
    <row r="768" spans="102:102" x14ac:dyDescent="0.2">
      <c r="CX768" s="53"/>
    </row>
    <row r="769" spans="102:102" x14ac:dyDescent="0.2">
      <c r="CX769" s="53"/>
    </row>
    <row r="770" spans="102:102" x14ac:dyDescent="0.2">
      <c r="CX770" s="53"/>
    </row>
    <row r="771" spans="102:102" x14ac:dyDescent="0.2">
      <c r="CX771" s="53"/>
    </row>
    <row r="772" spans="102:102" x14ac:dyDescent="0.2">
      <c r="CX772" s="53"/>
    </row>
    <row r="773" spans="102:102" x14ac:dyDescent="0.2">
      <c r="CX773" s="53"/>
    </row>
    <row r="774" spans="102:102" x14ac:dyDescent="0.2">
      <c r="CX774" s="53"/>
    </row>
    <row r="775" spans="102:102" x14ac:dyDescent="0.2">
      <c r="CX775" s="53"/>
    </row>
    <row r="776" spans="102:102" x14ac:dyDescent="0.2">
      <c r="CX776" s="53"/>
    </row>
    <row r="777" spans="102:102" x14ac:dyDescent="0.2">
      <c r="CX777" s="53"/>
    </row>
    <row r="778" spans="102:102" x14ac:dyDescent="0.2">
      <c r="CX778" s="53"/>
    </row>
    <row r="779" spans="102:102" x14ac:dyDescent="0.2">
      <c r="CX779" s="53"/>
    </row>
    <row r="780" spans="102:102" x14ac:dyDescent="0.2">
      <c r="CX780" s="53"/>
    </row>
    <row r="781" spans="102:102" x14ac:dyDescent="0.2">
      <c r="CX781" s="53"/>
    </row>
    <row r="782" spans="102:102" x14ac:dyDescent="0.2">
      <c r="CX782" s="53"/>
    </row>
    <row r="783" spans="102:102" x14ac:dyDescent="0.2">
      <c r="CX783" s="53"/>
    </row>
    <row r="784" spans="102:102" x14ac:dyDescent="0.2">
      <c r="CX784" s="53"/>
    </row>
    <row r="785" spans="102:102" x14ac:dyDescent="0.2">
      <c r="CX785" s="53"/>
    </row>
    <row r="786" spans="102:102" x14ac:dyDescent="0.2">
      <c r="CX786" s="53"/>
    </row>
    <row r="787" spans="102:102" x14ac:dyDescent="0.2">
      <c r="CX787" s="53"/>
    </row>
    <row r="788" spans="102:102" x14ac:dyDescent="0.2">
      <c r="CX788" s="53"/>
    </row>
    <row r="789" spans="102:102" x14ac:dyDescent="0.2">
      <c r="CX789" s="53"/>
    </row>
    <row r="790" spans="102:102" x14ac:dyDescent="0.2">
      <c r="CX790" s="53"/>
    </row>
    <row r="791" spans="102:102" x14ac:dyDescent="0.2">
      <c r="CX791" s="53"/>
    </row>
    <row r="792" spans="102:102" x14ac:dyDescent="0.2">
      <c r="CX792" s="53"/>
    </row>
    <row r="793" spans="102:102" x14ac:dyDescent="0.2">
      <c r="CX793" s="53"/>
    </row>
    <row r="794" spans="102:102" x14ac:dyDescent="0.2">
      <c r="CX794" s="53"/>
    </row>
    <row r="795" spans="102:102" x14ac:dyDescent="0.2">
      <c r="CX795" s="53"/>
    </row>
    <row r="796" spans="102:102" x14ac:dyDescent="0.2">
      <c r="CX796" s="53"/>
    </row>
    <row r="797" spans="102:102" x14ac:dyDescent="0.2">
      <c r="CX797" s="53"/>
    </row>
    <row r="798" spans="102:102" x14ac:dyDescent="0.2">
      <c r="CX798" s="53"/>
    </row>
    <row r="799" spans="102:102" x14ac:dyDescent="0.2">
      <c r="CX799" s="53"/>
    </row>
    <row r="800" spans="102:102" x14ac:dyDescent="0.2">
      <c r="CX800" s="53"/>
    </row>
    <row r="801" spans="102:102" x14ac:dyDescent="0.2">
      <c r="CX801" s="53"/>
    </row>
    <row r="802" spans="102:102" x14ac:dyDescent="0.2">
      <c r="CX802" s="53"/>
    </row>
    <row r="803" spans="102:102" x14ac:dyDescent="0.2">
      <c r="CX803" s="53"/>
    </row>
    <row r="804" spans="102:102" x14ac:dyDescent="0.2">
      <c r="CX804" s="53"/>
    </row>
    <row r="805" spans="102:102" x14ac:dyDescent="0.2">
      <c r="CX805" s="53"/>
    </row>
    <row r="806" spans="102:102" x14ac:dyDescent="0.2">
      <c r="CX806" s="53"/>
    </row>
    <row r="807" spans="102:102" x14ac:dyDescent="0.2">
      <c r="CX807" s="53"/>
    </row>
    <row r="808" spans="102:102" x14ac:dyDescent="0.2">
      <c r="CX808" s="53"/>
    </row>
    <row r="809" spans="102:102" x14ac:dyDescent="0.2">
      <c r="CX809" s="53"/>
    </row>
    <row r="810" spans="102:102" x14ac:dyDescent="0.2">
      <c r="CX810" s="53"/>
    </row>
    <row r="811" spans="102:102" x14ac:dyDescent="0.2">
      <c r="CX811" s="53"/>
    </row>
    <row r="812" spans="102:102" x14ac:dyDescent="0.2">
      <c r="CX812" s="53"/>
    </row>
    <row r="813" spans="102:102" x14ac:dyDescent="0.2">
      <c r="CX813" s="53"/>
    </row>
    <row r="814" spans="102:102" x14ac:dyDescent="0.2">
      <c r="CX814" s="53"/>
    </row>
    <row r="815" spans="102:102" x14ac:dyDescent="0.2">
      <c r="CX815" s="53"/>
    </row>
    <row r="816" spans="102:102" x14ac:dyDescent="0.2">
      <c r="CX816" s="53"/>
    </row>
    <row r="817" spans="102:102" x14ac:dyDescent="0.2">
      <c r="CX817" s="53"/>
    </row>
    <row r="818" spans="102:102" x14ac:dyDescent="0.2">
      <c r="CX818" s="53"/>
    </row>
  </sheetData>
  <mergeCells count="1">
    <mergeCell ref="BQ1:BW1"/>
  </mergeCells>
  <phoneticPr fontId="0" type="noConversion"/>
  <pageMargins left="0.75" right="0.75" top="1" bottom="1" header="0.5" footer="0.5"/>
  <pageSetup scale="10"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BI807"/>
  <sheetViews>
    <sheetView workbookViewId="0">
      <pane xSplit="2" ySplit="7" topLeftCell="AI239" activePane="bottomRight" state="frozen"/>
      <selection pane="topRight" activeCell="C1" sqref="C1"/>
      <selection pane="bottomLeft" activeCell="A7" sqref="A7"/>
      <selection pane="bottomRight" activeCell="AK248" sqref="AK248"/>
    </sheetView>
  </sheetViews>
  <sheetFormatPr defaultColWidth="9.140625" defaultRowHeight="12.75" x14ac:dyDescent="0.2"/>
  <cols>
    <col min="1" max="1" width="7.42578125" style="51" customWidth="1"/>
    <col min="2" max="2" width="7.28515625" style="51" customWidth="1"/>
    <col min="3" max="3" width="9.140625" style="51"/>
    <col min="4" max="4" width="13.5703125" style="51" customWidth="1"/>
    <col min="5" max="5" width="9.140625" style="51"/>
    <col min="6" max="6" width="14.140625" style="51" customWidth="1"/>
    <col min="7" max="7" width="11.85546875" style="51" customWidth="1"/>
    <col min="8" max="8" width="12.5703125" style="51" customWidth="1"/>
    <col min="9" max="9" width="9.85546875" style="51" customWidth="1"/>
    <col min="10" max="10" width="9.140625" style="51"/>
    <col min="11" max="11" width="13.28515625" style="51" customWidth="1"/>
    <col min="12" max="15" width="9.140625" style="51"/>
    <col min="16" max="16" width="12.42578125" style="51" customWidth="1"/>
    <col min="17" max="21" width="9.140625" style="51"/>
    <col min="22" max="22" width="10" style="51" customWidth="1"/>
    <col min="23" max="28" width="9.140625" style="51"/>
    <col min="29" max="29" width="11.140625" style="51" customWidth="1"/>
    <col min="30" max="30" width="10.140625" style="51" customWidth="1"/>
    <col min="31" max="31" width="9.140625" style="51"/>
    <col min="32" max="32" width="11.85546875" style="51" customWidth="1"/>
    <col min="33" max="33" width="10.28515625" style="51" customWidth="1"/>
    <col min="34" max="34" width="9.5703125" style="51" bestFit="1" customWidth="1"/>
    <col min="35" max="35" width="9.85546875" style="51" customWidth="1"/>
    <col min="36" max="36" width="9.5703125" style="51" bestFit="1" customWidth="1"/>
    <col min="37" max="37" width="10.42578125" style="51" customWidth="1"/>
    <col min="38" max="38" width="10.28515625" style="51" customWidth="1"/>
    <col min="39" max="39" width="9.7109375" style="51" bestFit="1" customWidth="1"/>
    <col min="40" max="40" width="5.7109375" style="51" customWidth="1"/>
    <col min="41" max="41" width="9.5703125" style="51" bestFit="1" customWidth="1"/>
    <col min="42" max="43" width="9.140625" style="51"/>
    <col min="44" max="44" width="6.42578125" style="51" customWidth="1"/>
    <col min="45" max="57" width="9.140625" style="51"/>
    <col min="58" max="58" width="10.5703125" style="51" customWidth="1"/>
    <col min="59" max="16384" width="9.140625" style="51"/>
  </cols>
  <sheetData>
    <row r="1" spans="1:61" x14ac:dyDescent="0.2">
      <c r="A1" s="50"/>
      <c r="B1" s="50"/>
      <c r="C1" s="534" t="s">
        <v>869</v>
      </c>
      <c r="AR1" s="53"/>
    </row>
    <row r="2" spans="1:61" x14ac:dyDescent="0.2">
      <c r="A2" s="50"/>
      <c r="B2" s="50"/>
      <c r="AR2" s="53"/>
    </row>
    <row r="3" spans="1:61" ht="74.25" customHeight="1" x14ac:dyDescent="0.2">
      <c r="A3" s="50"/>
      <c r="B3" s="50"/>
      <c r="D3" s="334" t="s">
        <v>689</v>
      </c>
      <c r="E3" s="57"/>
      <c r="F3" s="54" t="s">
        <v>690</v>
      </c>
      <c r="G3" s="57"/>
      <c r="H3" s="57"/>
      <c r="I3" s="57"/>
      <c r="J3" s="57"/>
      <c r="K3" s="87" t="s">
        <v>300</v>
      </c>
      <c r="L3" s="57"/>
      <c r="M3" s="57"/>
      <c r="N3" s="57"/>
      <c r="O3" s="57"/>
      <c r="P3" s="339" t="s">
        <v>693</v>
      </c>
      <c r="Q3" s="137"/>
      <c r="R3" s="339" t="s">
        <v>274</v>
      </c>
      <c r="S3" s="137"/>
      <c r="T3" s="339" t="s">
        <v>277</v>
      </c>
      <c r="U3" s="137"/>
      <c r="V3" s="339" t="s">
        <v>298</v>
      </c>
      <c r="W3" s="57"/>
      <c r="X3" s="87" t="s">
        <v>694</v>
      </c>
      <c r="Y3" s="57"/>
      <c r="Z3" s="57"/>
      <c r="AA3" s="57"/>
      <c r="AB3" s="57"/>
      <c r="AC3" s="334" t="s">
        <v>283</v>
      </c>
      <c r="AF3" s="54" t="s">
        <v>40</v>
      </c>
      <c r="AG3" s="54"/>
      <c r="AH3" s="54" t="str">
        <f>index_label</f>
        <v>1985 = 1</v>
      </c>
      <c r="AR3" s="53"/>
    </row>
    <row r="4" spans="1:61" x14ac:dyDescent="0.2">
      <c r="A4" s="50"/>
      <c r="B4" s="50"/>
      <c r="AF4" s="55" t="s">
        <v>103</v>
      </c>
      <c r="AG4" s="55" t="s">
        <v>104</v>
      </c>
      <c r="AH4" s="55" t="s">
        <v>105</v>
      </c>
      <c r="AI4" s="55" t="s">
        <v>106</v>
      </c>
      <c r="AJ4" s="55" t="s">
        <v>107</v>
      </c>
      <c r="AK4" s="55" t="s">
        <v>108</v>
      </c>
      <c r="AL4" s="55" t="s">
        <v>109</v>
      </c>
      <c r="AM4" s="55" t="s">
        <v>110</v>
      </c>
      <c r="AR4" s="53"/>
    </row>
    <row r="5" spans="1:61" ht="54" customHeight="1" x14ac:dyDescent="0.2">
      <c r="A5" s="50"/>
      <c r="B5" s="50"/>
      <c r="D5" s="77" t="str">
        <f>D12</f>
        <v>Total Consumption (Trillion Btu)</v>
      </c>
      <c r="F5" s="77" t="s">
        <v>272</v>
      </c>
      <c r="G5" s="77" t="s">
        <v>273</v>
      </c>
      <c r="H5" s="77" t="s">
        <v>624</v>
      </c>
      <c r="I5" s="77" t="str">
        <f>I12</f>
        <v>Total</v>
      </c>
      <c r="K5" s="77" t="str">
        <f>K12</f>
        <v xml:space="preserve">Single-Family </v>
      </c>
      <c r="L5" s="77" t="str">
        <f>L12</f>
        <v>Multi-Family</v>
      </c>
      <c r="M5" s="77" t="str">
        <f>M12</f>
        <v>Manufactured Homes</v>
      </c>
      <c r="N5" s="77" t="str">
        <f>N12</f>
        <v>Total</v>
      </c>
      <c r="P5" s="77" t="str">
        <f>P12</f>
        <v>Total</v>
      </c>
      <c r="R5" s="77" t="str">
        <f>R12</f>
        <v>Total</v>
      </c>
      <c r="T5" s="77" t="str">
        <f>T12</f>
        <v>Total</v>
      </c>
      <c r="V5" s="77" t="str">
        <f>V12</f>
        <v>Total</v>
      </c>
      <c r="X5" s="77" t="str">
        <f>X12</f>
        <v xml:space="preserve">Single-Family </v>
      </c>
      <c r="Y5" s="77" t="str">
        <f>Y12</f>
        <v>Multi-Family</v>
      </c>
      <c r="Z5" s="77" t="str">
        <f>Z12</f>
        <v>Manufactured Homes</v>
      </c>
      <c r="AA5" s="77" t="str">
        <f>AA12</f>
        <v>Total</v>
      </c>
      <c r="AC5" s="324" t="s">
        <v>32</v>
      </c>
      <c r="AD5" s="133"/>
      <c r="AF5" s="335" t="s">
        <v>690</v>
      </c>
      <c r="AG5" s="130" t="s">
        <v>112</v>
      </c>
      <c r="AH5" s="121" t="s">
        <v>287</v>
      </c>
      <c r="AI5" s="335" t="s">
        <v>701</v>
      </c>
      <c r="AJ5" s="119" t="s">
        <v>289</v>
      </c>
      <c r="AK5" s="130" t="s">
        <v>113</v>
      </c>
      <c r="AL5" s="131" t="s">
        <v>114</v>
      </c>
      <c r="AM5" s="130" t="s">
        <v>115</v>
      </c>
      <c r="AN5" s="59"/>
      <c r="AO5" s="131" t="s">
        <v>116</v>
      </c>
      <c r="AR5" s="53"/>
    </row>
    <row r="6" spans="1:61" ht="24.75" customHeight="1" x14ac:dyDescent="0.2">
      <c r="A6" s="136" t="s">
        <v>303</v>
      </c>
      <c r="B6" s="50"/>
      <c r="D6" s="77"/>
      <c r="F6" s="77"/>
      <c r="G6" s="77"/>
      <c r="H6" s="77"/>
      <c r="I6" s="77"/>
      <c r="K6" s="77"/>
      <c r="L6" s="77"/>
      <c r="M6" s="77"/>
      <c r="N6" s="77"/>
      <c r="P6" s="77"/>
      <c r="R6" s="77"/>
      <c r="T6" s="77"/>
      <c r="V6" s="77"/>
      <c r="X6" s="77"/>
      <c r="Y6" s="77"/>
      <c r="Z6" s="77"/>
      <c r="AA6" s="77"/>
      <c r="AC6" s="77"/>
      <c r="AD6" s="133"/>
      <c r="AF6" s="63"/>
      <c r="AG6" s="119"/>
      <c r="AH6" s="63"/>
      <c r="AI6" s="63"/>
      <c r="AJ6" s="63"/>
      <c r="AK6" s="63"/>
      <c r="AL6" s="120" t="s">
        <v>291</v>
      </c>
      <c r="AM6" s="64" t="s">
        <v>118</v>
      </c>
      <c r="AN6" s="65"/>
      <c r="AO6" s="341" t="s">
        <v>702</v>
      </c>
      <c r="AR6" s="53"/>
    </row>
    <row r="7" spans="1:61" ht="27.75" customHeight="1" thickBot="1" x14ac:dyDescent="0.25">
      <c r="A7" s="50"/>
      <c r="B7" s="50"/>
      <c r="D7" s="82" t="str">
        <f>D14</f>
        <v xml:space="preserve">   (TBtu)</v>
      </c>
      <c r="F7" s="82" t="str">
        <f>F14</f>
        <v>Thousand HU</v>
      </c>
      <c r="G7" s="82" t="str">
        <f>G14</f>
        <v>Thousand HU</v>
      </c>
      <c r="H7" s="82" t="str">
        <f>H14</f>
        <v>Thousand HU</v>
      </c>
      <c r="I7" s="82" t="str">
        <f>I14</f>
        <v>Thousand HU</v>
      </c>
      <c r="K7" s="82" t="str">
        <f>K14</f>
        <v>Billion SF</v>
      </c>
      <c r="L7" s="82" t="str">
        <f>L14</f>
        <v>Billion SF</v>
      </c>
      <c r="M7" s="82" t="str">
        <f>M14</f>
        <v>Billion SF</v>
      </c>
      <c r="N7" s="82" t="str">
        <f>N14</f>
        <v>Billion SF</v>
      </c>
      <c r="P7" s="82" t="str">
        <f>P14</f>
        <v>MMBtu/HU</v>
      </c>
      <c r="R7" s="82" t="str">
        <f>R14</f>
        <v xml:space="preserve"> kBtu/SF</v>
      </c>
      <c r="T7" s="82" t="str">
        <f>T14</f>
        <v xml:space="preserve"> kBtu/SF</v>
      </c>
      <c r="V7" s="82" t="str">
        <f>V14</f>
        <v xml:space="preserve"> kBtu/SF</v>
      </c>
      <c r="X7" s="82" t="str">
        <f>X14</f>
        <v>SF/HU</v>
      </c>
      <c r="Y7" s="82" t="str">
        <f>Y14</f>
        <v>SF/HU</v>
      </c>
      <c r="Z7" s="82" t="str">
        <f>Z14</f>
        <v>SF/HU</v>
      </c>
      <c r="AA7" s="82" t="str">
        <f>AA14</f>
        <v>SF/HU</v>
      </c>
      <c r="AC7" s="82" t="str">
        <f>AC14</f>
        <v>1985 = 1.0</v>
      </c>
      <c r="AD7" s="132"/>
      <c r="AF7" s="66"/>
      <c r="AG7" s="135" t="s">
        <v>695</v>
      </c>
      <c r="AH7" s="66"/>
      <c r="AI7" s="66"/>
      <c r="AJ7" s="66"/>
      <c r="AK7" s="122" t="s">
        <v>293</v>
      </c>
      <c r="AL7" s="67"/>
      <c r="AM7" s="66"/>
      <c r="AN7" s="67"/>
      <c r="AO7" s="67"/>
      <c r="AR7" s="53"/>
    </row>
    <row r="8" spans="1:61" x14ac:dyDescent="0.2">
      <c r="A8" s="50"/>
      <c r="B8" s="50"/>
      <c r="AE8"/>
      <c r="AF8"/>
      <c r="AG8"/>
      <c r="AH8"/>
      <c r="AI8"/>
      <c r="AJ8"/>
      <c r="AK8"/>
      <c r="AL8"/>
      <c r="AM8"/>
      <c r="AN8"/>
      <c r="AO8"/>
      <c r="AP8"/>
      <c r="AR8" s="53"/>
    </row>
    <row r="9" spans="1:61" x14ac:dyDescent="0.2">
      <c r="A9" s="50"/>
      <c r="B9" s="50"/>
      <c r="H9" s="606" t="s">
        <v>1477</v>
      </c>
      <c r="I9" s="799" t="s">
        <v>1626</v>
      </c>
      <c r="AE9"/>
      <c r="AF9"/>
      <c r="AG9"/>
      <c r="AH9"/>
      <c r="AI9"/>
      <c r="AJ9"/>
      <c r="AK9"/>
      <c r="AL9"/>
      <c r="AM9"/>
      <c r="AN9"/>
      <c r="AO9"/>
      <c r="AP9"/>
      <c r="AR9" s="53"/>
    </row>
    <row r="10" spans="1:61" x14ac:dyDescent="0.2">
      <c r="A10" s="50"/>
      <c r="B10" s="50"/>
      <c r="F10" s="54" t="s">
        <v>690</v>
      </c>
      <c r="I10" s="556">
        <v>1.002286529918651</v>
      </c>
      <c r="K10" s="54" t="s">
        <v>300</v>
      </c>
      <c r="X10" s="54" t="s">
        <v>694</v>
      </c>
      <c r="AF10" s="54" t="s">
        <v>40</v>
      </c>
      <c r="AG10" s="54"/>
      <c r="AH10" s="54" t="str">
        <f>index_label</f>
        <v>1985 = 1</v>
      </c>
      <c r="AR10" s="53"/>
    </row>
    <row r="11" spans="1:61" x14ac:dyDescent="0.2">
      <c r="A11" s="75"/>
      <c r="B11" s="50"/>
      <c r="AF11" s="55" t="s">
        <v>103</v>
      </c>
      <c r="AG11" s="55" t="s">
        <v>104</v>
      </c>
      <c r="AH11" s="55" t="s">
        <v>105</v>
      </c>
      <c r="AI11" s="55" t="s">
        <v>106</v>
      </c>
      <c r="AJ11" s="55" t="s">
        <v>107</v>
      </c>
      <c r="AK11" s="55" t="s">
        <v>108</v>
      </c>
      <c r="AL11" s="55" t="s">
        <v>109</v>
      </c>
      <c r="AM11" s="55" t="s">
        <v>110</v>
      </c>
      <c r="AR11" s="53"/>
    </row>
    <row r="12" spans="1:61" ht="48.75" customHeight="1" x14ac:dyDescent="0.2">
      <c r="A12" s="50"/>
      <c r="B12" s="50"/>
      <c r="D12" s="324" t="s">
        <v>688</v>
      </c>
      <c r="E12" s="57"/>
      <c r="F12" s="324" t="str">
        <f>F5</f>
        <v xml:space="preserve">Single-Family </v>
      </c>
      <c r="G12" s="324" t="str">
        <f>G5</f>
        <v>Multi-Family</v>
      </c>
      <c r="H12" s="324" t="str">
        <f>H5</f>
        <v>Manufactured Homes</v>
      </c>
      <c r="I12" s="78" t="s">
        <v>32</v>
      </c>
      <c r="J12" s="57"/>
      <c r="K12" s="324" t="s">
        <v>272</v>
      </c>
      <c r="L12" s="324" t="s">
        <v>273</v>
      </c>
      <c r="M12" s="324" t="s">
        <v>624</v>
      </c>
      <c r="N12" s="56" t="s">
        <v>32</v>
      </c>
      <c r="O12" s="57"/>
      <c r="P12" s="78" t="s">
        <v>32</v>
      </c>
      <c r="Q12" s="57"/>
      <c r="R12" s="78" t="s">
        <v>32</v>
      </c>
      <c r="S12" s="57"/>
      <c r="T12" s="56" t="s">
        <v>32</v>
      </c>
      <c r="U12" s="57"/>
      <c r="V12" s="78" t="s">
        <v>32</v>
      </c>
      <c r="W12" s="57"/>
      <c r="X12" s="324" t="s">
        <v>272</v>
      </c>
      <c r="Y12" s="324" t="s">
        <v>273</v>
      </c>
      <c r="Z12" s="324" t="s">
        <v>624</v>
      </c>
      <c r="AA12" s="78" t="s">
        <v>32</v>
      </c>
      <c r="AB12" s="57"/>
      <c r="AC12" s="324" t="s">
        <v>32</v>
      </c>
      <c r="AD12" s="58"/>
      <c r="AE12" s="57"/>
      <c r="AF12" s="119" t="s">
        <v>127</v>
      </c>
      <c r="AG12" s="130" t="s">
        <v>112</v>
      </c>
      <c r="AH12" s="121" t="s">
        <v>287</v>
      </c>
      <c r="AI12" s="121" t="s">
        <v>292</v>
      </c>
      <c r="AJ12" s="119" t="s">
        <v>289</v>
      </c>
      <c r="AK12" s="130" t="s">
        <v>113</v>
      </c>
      <c r="AL12" s="59" t="s">
        <v>114</v>
      </c>
      <c r="AM12" s="130" t="s">
        <v>115</v>
      </c>
      <c r="AN12" s="59"/>
      <c r="AO12" s="131" t="s">
        <v>116</v>
      </c>
      <c r="AR12" s="53"/>
    </row>
    <row r="13" spans="1:61" ht="27" customHeight="1" x14ac:dyDescent="0.2">
      <c r="A13" s="136" t="s">
        <v>303</v>
      </c>
      <c r="B13" s="50"/>
      <c r="D13" s="80" t="s">
        <v>147</v>
      </c>
      <c r="E13" s="57"/>
      <c r="F13" s="61"/>
      <c r="G13" s="61"/>
      <c r="H13" s="61"/>
      <c r="I13" s="61"/>
      <c r="J13" s="57"/>
      <c r="K13" s="61"/>
      <c r="L13" s="61"/>
      <c r="M13" s="61"/>
      <c r="N13" s="61"/>
      <c r="O13" s="57"/>
      <c r="P13" s="80" t="s">
        <v>147</v>
      </c>
      <c r="Q13" s="57"/>
      <c r="R13" s="80" t="s">
        <v>147</v>
      </c>
      <c r="S13" s="57"/>
      <c r="T13" s="80" t="s">
        <v>147</v>
      </c>
      <c r="U13" s="57"/>
      <c r="V13" s="62"/>
      <c r="W13" s="57"/>
      <c r="X13" s="61"/>
      <c r="Y13" s="61"/>
      <c r="Z13" s="61"/>
      <c r="AA13" s="61"/>
      <c r="AB13" s="57"/>
      <c r="AC13" s="80" t="s">
        <v>147</v>
      </c>
      <c r="AD13" s="133"/>
      <c r="AE13" s="57"/>
      <c r="AF13" s="63"/>
      <c r="AG13" s="119"/>
      <c r="AH13" s="63"/>
      <c r="AI13" s="63"/>
      <c r="AJ13" s="63"/>
      <c r="AK13" s="63"/>
      <c r="AL13" s="120" t="s">
        <v>291</v>
      </c>
      <c r="AM13" s="64" t="s">
        <v>118</v>
      </c>
      <c r="AN13" s="65"/>
      <c r="AO13" s="120" t="s">
        <v>294</v>
      </c>
      <c r="AR13" s="53"/>
    </row>
    <row r="14" spans="1:61" ht="27.75" customHeight="1" thickBot="1" x14ac:dyDescent="0.25">
      <c r="A14" s="75"/>
      <c r="B14" s="50"/>
      <c r="D14" s="82" t="s">
        <v>120</v>
      </c>
      <c r="E14" s="57"/>
      <c r="F14" s="320" t="s">
        <v>699</v>
      </c>
      <c r="G14" s="320" t="s">
        <v>699</v>
      </c>
      <c r="H14" s="320" t="s">
        <v>699</v>
      </c>
      <c r="I14" s="320" t="s">
        <v>699</v>
      </c>
      <c r="J14" s="57"/>
      <c r="K14" s="80" t="s">
        <v>130</v>
      </c>
      <c r="L14" s="80" t="s">
        <v>130</v>
      </c>
      <c r="M14" s="80" t="s">
        <v>130</v>
      </c>
      <c r="N14" s="80" t="s">
        <v>130</v>
      </c>
      <c r="O14" s="57"/>
      <c r="P14" s="76" t="s">
        <v>696</v>
      </c>
      <c r="Q14" s="57"/>
      <c r="R14" s="76" t="s">
        <v>148</v>
      </c>
      <c r="S14" s="57"/>
      <c r="T14" s="61" t="s">
        <v>148</v>
      </c>
      <c r="U14" s="57"/>
      <c r="V14" s="76" t="s">
        <v>148</v>
      </c>
      <c r="W14" s="57"/>
      <c r="X14" s="80" t="s">
        <v>697</v>
      </c>
      <c r="Y14" s="80" t="s">
        <v>697</v>
      </c>
      <c r="Z14" s="80" t="s">
        <v>697</v>
      </c>
      <c r="AA14" s="80" t="s">
        <v>697</v>
      </c>
      <c r="AB14" s="57"/>
      <c r="AC14" s="61" t="s">
        <v>121</v>
      </c>
      <c r="AD14" s="58"/>
      <c r="AE14" s="57"/>
      <c r="AF14" s="66"/>
      <c r="AG14" s="134" t="s">
        <v>695</v>
      </c>
      <c r="AH14" s="66"/>
      <c r="AI14" s="66"/>
      <c r="AJ14" s="66"/>
      <c r="AK14" s="122" t="s">
        <v>293</v>
      </c>
      <c r="AL14" s="67"/>
      <c r="AM14" s="66"/>
      <c r="AN14" s="67"/>
      <c r="AO14" s="67"/>
      <c r="AR14" s="53"/>
      <c r="BD14"/>
      <c r="BE14" s="1" t="s">
        <v>549</v>
      </c>
      <c r="BF14"/>
      <c r="BG14"/>
      <c r="BH14"/>
      <c r="BI14"/>
    </row>
    <row r="15" spans="1:61" x14ac:dyDescent="0.2">
      <c r="A15" s="75" t="s">
        <v>147</v>
      </c>
      <c r="B15" s="50">
        <v>1949</v>
      </c>
      <c r="D15" s="79"/>
      <c r="F15" s="69"/>
      <c r="G15" s="69"/>
      <c r="H15" s="69"/>
      <c r="I15" s="69"/>
      <c r="P15" s="70"/>
      <c r="AC15" s="71"/>
      <c r="AD15" s="72"/>
      <c r="AF15" s="73"/>
      <c r="AG15" s="73"/>
      <c r="AH15" s="73"/>
      <c r="AI15" s="73"/>
      <c r="AJ15" s="73"/>
      <c r="AK15" s="73"/>
      <c r="AL15" s="73"/>
      <c r="AM15" s="73"/>
      <c r="AN15" s="73"/>
      <c r="AO15" s="73"/>
      <c r="AR15" s="53"/>
      <c r="BD15"/>
      <c r="BE15"/>
      <c r="BF15"/>
      <c r="BG15"/>
      <c r="BH15"/>
      <c r="BI15"/>
    </row>
    <row r="16" spans="1:61" ht="51.75" thickBot="1" x14ac:dyDescent="0.25">
      <c r="A16" s="75" t="s">
        <v>147</v>
      </c>
      <c r="B16" s="50">
        <f t="shared" ref="B16:B78" si="0">B15+1</f>
        <v>1950</v>
      </c>
      <c r="D16" s="79"/>
      <c r="F16" s="69"/>
      <c r="G16" s="69"/>
      <c r="H16" s="69"/>
      <c r="I16" s="69"/>
      <c r="P16" s="70"/>
      <c r="AC16" s="71"/>
      <c r="AD16" s="71"/>
      <c r="AF16" s="73"/>
      <c r="AG16" s="73"/>
      <c r="AH16" s="73"/>
      <c r="AI16" s="73"/>
      <c r="AJ16" s="73"/>
      <c r="AK16" s="73"/>
      <c r="AL16" s="73"/>
      <c r="AM16" s="73"/>
      <c r="AN16" s="73"/>
      <c r="AO16" s="73"/>
      <c r="AR16" s="53"/>
      <c r="BD16" s="94"/>
      <c r="BE16" s="252" t="s">
        <v>412</v>
      </c>
      <c r="BF16" s="252" t="s">
        <v>416</v>
      </c>
      <c r="BG16" s="252" t="s">
        <v>413</v>
      </c>
      <c r="BH16" s="252" t="s">
        <v>414</v>
      </c>
      <c r="BI16" s="252" t="s">
        <v>581</v>
      </c>
    </row>
    <row r="17" spans="1:61" x14ac:dyDescent="0.2">
      <c r="A17" s="75" t="s">
        <v>147</v>
      </c>
      <c r="B17" s="50">
        <f t="shared" si="0"/>
        <v>1951</v>
      </c>
      <c r="D17" s="79"/>
      <c r="F17" s="69"/>
      <c r="G17" s="69"/>
      <c r="H17" s="69"/>
      <c r="I17" s="69"/>
      <c r="P17" s="70"/>
      <c r="AC17" s="71"/>
      <c r="AD17" s="71"/>
      <c r="AF17" s="73"/>
      <c r="AG17" s="73"/>
      <c r="AH17" s="73"/>
      <c r="AI17" s="73"/>
      <c r="AJ17" s="73"/>
      <c r="AK17" s="73"/>
      <c r="AL17" s="73"/>
      <c r="AM17" s="73"/>
      <c r="AN17" s="73"/>
      <c r="AO17" s="73"/>
      <c r="AR17" s="53"/>
      <c r="BD17" s="94">
        <v>1985</v>
      </c>
      <c r="BE17" s="9">
        <v>1</v>
      </c>
      <c r="BF17" s="9">
        <v>1</v>
      </c>
      <c r="BG17" s="9">
        <v>1</v>
      </c>
      <c r="BH17" s="9">
        <v>1</v>
      </c>
      <c r="BI17" s="17">
        <v>1</v>
      </c>
    </row>
    <row r="18" spans="1:61" x14ac:dyDescent="0.2">
      <c r="A18" s="75" t="s">
        <v>147</v>
      </c>
      <c r="B18" s="50">
        <f t="shared" si="0"/>
        <v>1952</v>
      </c>
      <c r="D18" s="79"/>
      <c r="F18" s="69"/>
      <c r="G18" s="69"/>
      <c r="H18" s="69"/>
      <c r="I18" s="69"/>
      <c r="P18" s="70"/>
      <c r="AC18" s="71"/>
      <c r="AD18" s="71"/>
      <c r="AF18" s="73"/>
      <c r="AG18" s="73"/>
      <c r="AH18" s="73"/>
      <c r="AI18" s="73"/>
      <c r="AJ18" s="73"/>
      <c r="AK18" s="73"/>
      <c r="AL18" s="73"/>
      <c r="AM18" s="73"/>
      <c r="AN18" s="73"/>
      <c r="AO18" s="73"/>
      <c r="AR18" s="53"/>
      <c r="BD18" s="94">
        <v>1986</v>
      </c>
      <c r="BE18" s="9">
        <v>1.0020336592800534</v>
      </c>
      <c r="BF18" s="9">
        <v>1.0192305476500476</v>
      </c>
      <c r="BG18" s="9">
        <v>1.0121109621818536</v>
      </c>
      <c r="BH18" s="9">
        <v>0.97592898535522632</v>
      </c>
      <c r="BI18" s="17">
        <v>0.99532183831316356</v>
      </c>
    </row>
    <row r="19" spans="1:61" x14ac:dyDescent="0.2">
      <c r="A19" s="75" t="s">
        <v>147</v>
      </c>
      <c r="B19" s="50">
        <f t="shared" si="0"/>
        <v>1953</v>
      </c>
      <c r="D19" s="79"/>
      <c r="F19" s="69"/>
      <c r="G19" s="69"/>
      <c r="H19" s="69"/>
      <c r="I19" s="69"/>
      <c r="P19" s="70"/>
      <c r="AC19" s="71"/>
      <c r="AD19" s="71"/>
      <c r="AF19" s="73"/>
      <c r="AG19" s="73"/>
      <c r="AH19" s="73"/>
      <c r="AI19" s="73"/>
      <c r="AJ19" s="73"/>
      <c r="AK19" s="73"/>
      <c r="AL19" s="73"/>
      <c r="AM19" s="73"/>
      <c r="AN19" s="73"/>
      <c r="AO19" s="73"/>
      <c r="AR19" s="53"/>
      <c r="BD19" s="94">
        <v>1987</v>
      </c>
      <c r="BE19" s="9">
        <v>1.0257750890035429</v>
      </c>
      <c r="BF19" s="9">
        <v>1.0309947113113413</v>
      </c>
      <c r="BG19" s="9">
        <v>1.023930061536239</v>
      </c>
      <c r="BH19" s="9">
        <v>0.98057998928525658</v>
      </c>
      <c r="BI19" s="17">
        <v>0.99092866255128809</v>
      </c>
    </row>
    <row r="20" spans="1:61" x14ac:dyDescent="0.2">
      <c r="A20" s="75" t="s">
        <v>147</v>
      </c>
      <c r="B20" s="50">
        <f t="shared" si="0"/>
        <v>1954</v>
      </c>
      <c r="D20" s="79"/>
      <c r="F20" s="69"/>
      <c r="G20" s="69"/>
      <c r="H20" s="69"/>
      <c r="I20" s="69"/>
      <c r="P20" s="70"/>
      <c r="AC20" s="71"/>
      <c r="AD20" s="71"/>
      <c r="AF20" s="73"/>
      <c r="AG20" s="73"/>
      <c r="AH20" s="73"/>
      <c r="AI20" s="73"/>
      <c r="AJ20" s="73"/>
      <c r="AK20" s="73"/>
      <c r="AL20" s="73"/>
      <c r="AM20" s="73"/>
      <c r="AN20" s="73"/>
      <c r="AO20" s="73"/>
      <c r="AR20" s="53"/>
      <c r="BD20" s="94">
        <v>1988</v>
      </c>
      <c r="BE20" s="9">
        <v>1.0874416489199918</v>
      </c>
      <c r="BF20" s="9">
        <v>1.0499487262210647</v>
      </c>
      <c r="BG20" s="9">
        <v>1.0353979241746722</v>
      </c>
      <c r="BH20" s="9">
        <v>1.0078030115503169</v>
      </c>
      <c r="BI20" s="17">
        <v>0.99255579580702868</v>
      </c>
    </row>
    <row r="21" spans="1:61" x14ac:dyDescent="0.2">
      <c r="A21" s="75" t="s">
        <v>147</v>
      </c>
      <c r="B21" s="50">
        <f t="shared" si="0"/>
        <v>1955</v>
      </c>
      <c r="D21" s="79"/>
      <c r="F21" s="69"/>
      <c r="G21" s="69"/>
      <c r="H21" s="69"/>
      <c r="I21" s="69"/>
      <c r="P21" s="70"/>
      <c r="AC21" s="71"/>
      <c r="AD21" s="71"/>
      <c r="AF21" s="73"/>
      <c r="AG21" s="73"/>
      <c r="AH21" s="73"/>
      <c r="AI21" s="73"/>
      <c r="AJ21" s="73"/>
      <c r="AK21" s="73"/>
      <c r="AL21" s="73"/>
      <c r="AM21" s="73"/>
      <c r="AN21" s="73"/>
      <c r="AO21" s="73"/>
      <c r="AR21" s="53"/>
      <c r="BD21" s="94">
        <v>1989</v>
      </c>
      <c r="BE21" s="9">
        <v>1.137475938364702</v>
      </c>
      <c r="BF21" s="9">
        <v>1.0696055951791124</v>
      </c>
      <c r="BG21" s="9">
        <v>1.0463300716022612</v>
      </c>
      <c r="BH21" s="9">
        <v>1.0082335311188568</v>
      </c>
      <c r="BI21" s="17">
        <v>1.0080653997436821</v>
      </c>
    </row>
    <row r="22" spans="1:61" x14ac:dyDescent="0.2">
      <c r="A22" s="75" t="s">
        <v>147</v>
      </c>
      <c r="B22" s="50">
        <f t="shared" si="0"/>
        <v>1956</v>
      </c>
      <c r="D22" s="79"/>
      <c r="F22" s="69"/>
      <c r="G22" s="69"/>
      <c r="H22" s="69"/>
      <c r="I22" s="69"/>
      <c r="P22" s="70"/>
      <c r="AC22" s="71"/>
      <c r="AD22" s="71"/>
      <c r="AF22" s="73"/>
      <c r="AG22" s="73"/>
      <c r="AH22" s="73"/>
      <c r="AI22" s="73"/>
      <c r="AJ22" s="73"/>
      <c r="AK22" s="73"/>
      <c r="AL22" s="73"/>
      <c r="AM22" s="73"/>
      <c r="AN22" s="73"/>
      <c r="AO22" s="73"/>
      <c r="AR22" s="53"/>
      <c r="BD22" s="94">
        <v>1990</v>
      </c>
      <c r="BE22" s="9">
        <v>1.0914935388431937</v>
      </c>
      <c r="BF22" s="9">
        <v>1.0755625712935968</v>
      </c>
      <c r="BG22" s="9">
        <v>1.056464136933756</v>
      </c>
      <c r="BH22" s="9">
        <v>0.95314900400077218</v>
      </c>
      <c r="BI22" s="17">
        <v>1.0077897366393302</v>
      </c>
    </row>
    <row r="23" spans="1:61" x14ac:dyDescent="0.2">
      <c r="A23" s="75" t="s">
        <v>147</v>
      </c>
      <c r="B23" s="50">
        <f t="shared" si="0"/>
        <v>1957</v>
      </c>
      <c r="D23" s="79"/>
      <c r="F23" s="69"/>
      <c r="G23" s="69"/>
      <c r="H23" s="69"/>
      <c r="I23" s="69"/>
      <c r="P23" s="70"/>
      <c r="AC23" s="71"/>
      <c r="AD23" s="71"/>
      <c r="AF23" s="73"/>
      <c r="AG23" s="73"/>
      <c r="AH23" s="73"/>
      <c r="AI23" s="73"/>
      <c r="AJ23" s="73"/>
      <c r="AK23" s="73"/>
      <c r="AL23" s="73"/>
      <c r="AM23" s="73"/>
      <c r="AN23" s="73"/>
      <c r="AO23" s="73"/>
      <c r="AR23" s="53"/>
      <c r="BD23" s="94">
        <v>1991</v>
      </c>
      <c r="BE23" s="9">
        <v>1.1232655394460189</v>
      </c>
      <c r="BF23" s="9">
        <v>1.0866814918941341</v>
      </c>
      <c r="BG23" s="9">
        <v>1.0738063702406406</v>
      </c>
      <c r="BH23" s="9">
        <v>0.97593598364286249</v>
      </c>
      <c r="BI23" s="17">
        <v>0.98635410854565708</v>
      </c>
    </row>
    <row r="24" spans="1:61" x14ac:dyDescent="0.2">
      <c r="A24" s="75" t="s">
        <v>147</v>
      </c>
      <c r="B24" s="50">
        <f t="shared" si="0"/>
        <v>1958</v>
      </c>
      <c r="D24" s="79"/>
      <c r="F24" s="69"/>
      <c r="G24" s="69"/>
      <c r="H24" s="69"/>
      <c r="I24" s="69"/>
      <c r="P24" s="70"/>
      <c r="AC24" s="71"/>
      <c r="AD24" s="71"/>
      <c r="AF24" s="73"/>
      <c r="AG24" s="73"/>
      <c r="AH24" s="73"/>
      <c r="AI24" s="73"/>
      <c r="AJ24" s="73"/>
      <c r="AK24" s="73"/>
      <c r="AL24" s="73"/>
      <c r="AM24" s="73"/>
      <c r="AN24" s="73"/>
      <c r="AO24" s="73"/>
      <c r="AR24" s="53"/>
      <c r="BD24" s="94">
        <v>1992</v>
      </c>
      <c r="BE24" s="9">
        <v>1.1203299959180515</v>
      </c>
      <c r="BF24" s="9">
        <v>1.102317113919967</v>
      </c>
      <c r="BG24" s="9">
        <v>1.0912023211145085</v>
      </c>
      <c r="BH24" s="9">
        <v>0.96762157726603337</v>
      </c>
      <c r="BI24" s="17">
        <v>0.96256172510150295</v>
      </c>
    </row>
    <row r="25" spans="1:61" x14ac:dyDescent="0.2">
      <c r="A25" s="75" t="s">
        <v>147</v>
      </c>
      <c r="B25" s="50">
        <f t="shared" si="0"/>
        <v>1959</v>
      </c>
      <c r="D25" s="79"/>
      <c r="F25" s="69"/>
      <c r="G25" s="69"/>
      <c r="H25" s="69"/>
      <c r="I25" s="69"/>
      <c r="P25" s="70"/>
      <c r="AC25" s="71"/>
      <c r="AD25" s="71"/>
      <c r="AF25" s="73"/>
      <c r="AG25" s="73"/>
      <c r="AH25" s="73"/>
      <c r="AI25" s="73"/>
      <c r="AJ25" s="73"/>
      <c r="AK25" s="73"/>
      <c r="AL25" s="73"/>
      <c r="AM25" s="73"/>
      <c r="AN25" s="73"/>
      <c r="AO25" s="73"/>
      <c r="AR25" s="53"/>
      <c r="BD25" s="94">
        <v>1993</v>
      </c>
      <c r="BE25" s="9">
        <v>1.177349641673664</v>
      </c>
      <c r="BF25" s="9">
        <v>1.1110394174376939</v>
      </c>
      <c r="BG25" s="9">
        <v>1.108518507200039</v>
      </c>
      <c r="BH25" s="9">
        <v>1.0076488428657537</v>
      </c>
      <c r="BI25" s="17">
        <v>0.94868892379392955</v>
      </c>
    </row>
    <row r="26" spans="1:61" x14ac:dyDescent="0.2">
      <c r="A26" s="75" t="s">
        <v>147</v>
      </c>
      <c r="B26" s="50">
        <f t="shared" si="0"/>
        <v>1960</v>
      </c>
      <c r="D26" s="79"/>
      <c r="F26" s="69"/>
      <c r="G26" s="69"/>
      <c r="H26" s="69"/>
      <c r="I26" s="69"/>
      <c r="P26" s="70"/>
      <c r="AC26" s="71"/>
      <c r="AD26" s="71"/>
      <c r="AF26" s="73"/>
      <c r="AG26" s="73"/>
      <c r="AH26" s="73"/>
      <c r="AI26" s="73"/>
      <c r="AJ26" s="73"/>
      <c r="AK26" s="73"/>
      <c r="AL26" s="73"/>
      <c r="AM26" s="73"/>
      <c r="AN26" s="73"/>
      <c r="AO26" s="73"/>
      <c r="AR26" s="53"/>
      <c r="BD26" s="94">
        <v>1994</v>
      </c>
      <c r="BE26" s="9">
        <v>1.1710367279175466</v>
      </c>
      <c r="BF26" s="9">
        <v>1.1188860339443942</v>
      </c>
      <c r="BG26" s="9">
        <v>1.1232146924431996</v>
      </c>
      <c r="BH26" s="9">
        <v>0.98893846031021859</v>
      </c>
      <c r="BI26" s="17">
        <v>0.94222065511706909</v>
      </c>
    </row>
    <row r="27" spans="1:61" x14ac:dyDescent="0.2">
      <c r="A27" s="75" t="s">
        <v>147</v>
      </c>
      <c r="B27" s="50">
        <f t="shared" si="0"/>
        <v>1961</v>
      </c>
      <c r="D27" s="79"/>
      <c r="F27" s="69"/>
      <c r="G27" s="69"/>
      <c r="H27" s="69"/>
      <c r="I27" s="69"/>
      <c r="P27" s="70"/>
      <c r="AC27" s="71"/>
      <c r="AD27" s="71"/>
      <c r="AF27" s="73"/>
      <c r="AG27" s="73"/>
      <c r="AH27" s="73"/>
      <c r="AI27" s="73"/>
      <c r="AJ27" s="73"/>
      <c r="AK27" s="73"/>
      <c r="AL27" s="73"/>
      <c r="AM27" s="73"/>
      <c r="AN27" s="73"/>
      <c r="AO27" s="73"/>
      <c r="AR27" s="53"/>
      <c r="BD27" s="94">
        <v>1995</v>
      </c>
      <c r="BE27" s="9">
        <v>1.1972270107574494</v>
      </c>
      <c r="BF27" s="9">
        <v>1.1405823318623329</v>
      </c>
      <c r="BG27" s="9">
        <v>1.1378982019065542</v>
      </c>
      <c r="BH27" s="9">
        <v>1.0043976576628382</v>
      </c>
      <c r="BI27" s="17">
        <v>0.91841879795217218</v>
      </c>
    </row>
    <row r="28" spans="1:61" x14ac:dyDescent="0.2">
      <c r="A28" s="75" t="s">
        <v>147</v>
      </c>
      <c r="B28" s="50">
        <f t="shared" si="0"/>
        <v>1962</v>
      </c>
      <c r="D28" s="79"/>
      <c r="F28" s="69"/>
      <c r="G28" s="69"/>
      <c r="H28" s="69"/>
      <c r="I28" s="69"/>
      <c r="P28" s="70"/>
      <c r="AC28" s="71"/>
      <c r="AD28" s="71"/>
      <c r="AF28" s="73"/>
      <c r="AG28" s="73"/>
      <c r="AH28" s="73"/>
      <c r="AI28" s="73"/>
      <c r="AJ28" s="73"/>
      <c r="AK28" s="73"/>
      <c r="AL28" s="73"/>
      <c r="AM28" s="73"/>
      <c r="AN28" s="73"/>
      <c r="AO28" s="73"/>
      <c r="AR28" s="53"/>
      <c r="BD28" s="94">
        <v>1996</v>
      </c>
      <c r="BE28" s="9">
        <v>1.2613833671974832</v>
      </c>
      <c r="BF28" s="9">
        <v>1.1479219716784383</v>
      </c>
      <c r="BG28" s="9">
        <v>1.1525811381445978</v>
      </c>
      <c r="BH28" s="9">
        <v>1.0091397392680514</v>
      </c>
      <c r="BI28" s="17">
        <v>0.94473915374165451</v>
      </c>
    </row>
    <row r="29" spans="1:61" x14ac:dyDescent="0.2">
      <c r="A29" s="75" t="s">
        <v>147</v>
      </c>
      <c r="B29" s="50">
        <f t="shared" si="0"/>
        <v>1963</v>
      </c>
      <c r="D29" s="79"/>
      <c r="F29" s="69"/>
      <c r="G29" s="69"/>
      <c r="H29" s="69"/>
      <c r="I29" s="69"/>
      <c r="P29" s="70"/>
      <c r="AC29" s="71"/>
      <c r="AD29" s="71"/>
      <c r="AF29" s="73"/>
      <c r="AG29" s="73"/>
      <c r="AH29" s="73"/>
      <c r="AI29" s="73"/>
      <c r="AJ29" s="73"/>
      <c r="AK29" s="73"/>
      <c r="AL29" s="73"/>
      <c r="AM29" s="73"/>
      <c r="AN29" s="73"/>
      <c r="AO29" s="73"/>
      <c r="AR29" s="53"/>
      <c r="BD29" s="94">
        <v>1997</v>
      </c>
      <c r="BE29" s="9">
        <v>1.2271672516723804</v>
      </c>
      <c r="BF29" s="9">
        <v>1.1639493484197307</v>
      </c>
      <c r="BG29" s="9">
        <v>1.1672711524536317</v>
      </c>
      <c r="BH29" s="9">
        <v>0.99832307214588223</v>
      </c>
      <c r="BI29" s="17">
        <v>0.90474629804485285</v>
      </c>
    </row>
    <row r="30" spans="1:61" x14ac:dyDescent="0.2">
      <c r="A30" s="75" t="s">
        <v>147</v>
      </c>
      <c r="B30" s="50">
        <f t="shared" si="0"/>
        <v>1964</v>
      </c>
      <c r="D30" s="79"/>
      <c r="F30" s="69"/>
      <c r="G30" s="69"/>
      <c r="H30" s="69"/>
      <c r="I30" s="69"/>
      <c r="P30" s="70"/>
      <c r="AC30" s="71"/>
      <c r="AD30" s="71"/>
      <c r="AF30" s="73"/>
      <c r="AG30" s="73"/>
      <c r="AH30" s="73"/>
      <c r="AI30" s="73"/>
      <c r="AJ30" s="73"/>
      <c r="AK30" s="73"/>
      <c r="AL30" s="73"/>
      <c r="AM30" s="73"/>
      <c r="AN30" s="73"/>
      <c r="AO30" s="73"/>
      <c r="AR30" s="53"/>
      <c r="BD30" s="94">
        <v>1998</v>
      </c>
      <c r="BE30" s="9">
        <v>1.2237950682545191</v>
      </c>
      <c r="BF30" s="9">
        <v>1.1852395771411801</v>
      </c>
      <c r="BG30" s="9">
        <v>1.1820896843370592</v>
      </c>
      <c r="BH30" s="9">
        <v>0.96430950279715122</v>
      </c>
      <c r="BI30" s="17">
        <v>0.90580701527539031</v>
      </c>
    </row>
    <row r="31" spans="1:61" x14ac:dyDescent="0.2">
      <c r="A31" s="75" t="s">
        <v>147</v>
      </c>
      <c r="B31" s="50">
        <f t="shared" si="0"/>
        <v>1965</v>
      </c>
      <c r="D31" s="79"/>
      <c r="F31" s="69"/>
      <c r="G31" s="69"/>
      <c r="H31" s="69"/>
      <c r="I31" s="69"/>
      <c r="P31" s="70"/>
      <c r="AC31" s="71"/>
      <c r="AD31" s="71"/>
      <c r="AF31" s="73"/>
      <c r="AG31" s="73"/>
      <c r="AH31" s="73"/>
      <c r="AI31" s="73"/>
      <c r="AJ31" s="73"/>
      <c r="AK31" s="73"/>
      <c r="AL31" s="73"/>
      <c r="AM31" s="73"/>
      <c r="AN31" s="73"/>
      <c r="AO31" s="73"/>
      <c r="AR31" s="53"/>
      <c r="BD31" s="94">
        <v>1999</v>
      </c>
      <c r="BE31" s="9">
        <v>1.2594882071335987</v>
      </c>
      <c r="BF31" s="9">
        <v>1.2065342017192668</v>
      </c>
      <c r="BG31" s="9">
        <v>1.1970575741248244</v>
      </c>
      <c r="BH31" s="9">
        <v>0.9708699594666691</v>
      </c>
      <c r="BI31" s="17">
        <v>0.89821099250336756</v>
      </c>
    </row>
    <row r="32" spans="1:61" x14ac:dyDescent="0.2">
      <c r="A32" s="75" t="s">
        <v>147</v>
      </c>
      <c r="B32" s="50">
        <f t="shared" si="0"/>
        <v>1966</v>
      </c>
      <c r="D32" s="79"/>
      <c r="F32" s="69"/>
      <c r="G32" s="69"/>
      <c r="H32" s="69"/>
      <c r="I32" s="69"/>
      <c r="P32" s="70"/>
      <c r="AC32" s="71"/>
      <c r="AD32" s="71"/>
      <c r="AF32" s="73"/>
      <c r="AG32" s="73"/>
      <c r="AH32" s="73"/>
      <c r="AI32" s="73"/>
      <c r="AJ32" s="73"/>
      <c r="AK32" s="73"/>
      <c r="AL32" s="73"/>
      <c r="AM32" s="73"/>
      <c r="AN32" s="73"/>
      <c r="AO32" s="73"/>
      <c r="AR32" s="53"/>
      <c r="BD32" s="94">
        <v>2000</v>
      </c>
      <c r="BE32" s="9">
        <v>1.3120110399230065</v>
      </c>
      <c r="BF32" s="9">
        <v>1.2278330473187848</v>
      </c>
      <c r="BG32" s="9">
        <v>1.2121567372590638</v>
      </c>
      <c r="BH32" s="9">
        <v>0.98505988960515678</v>
      </c>
      <c r="BI32" s="17">
        <v>0.89490463192244396</v>
      </c>
    </row>
    <row r="33" spans="1:61" x14ac:dyDescent="0.2">
      <c r="A33" s="75" t="s">
        <v>147</v>
      </c>
      <c r="B33" s="50">
        <f t="shared" si="0"/>
        <v>1967</v>
      </c>
      <c r="D33" s="79"/>
      <c r="F33" s="69"/>
      <c r="G33" s="69"/>
      <c r="H33" s="69"/>
      <c r="I33" s="69"/>
      <c r="P33" s="70"/>
      <c r="AC33" s="71"/>
      <c r="AD33" s="71"/>
      <c r="AF33" s="73"/>
      <c r="AG33" s="73"/>
      <c r="AH33" s="73"/>
      <c r="AI33" s="73"/>
      <c r="AJ33" s="73"/>
      <c r="AK33" s="73"/>
      <c r="AL33" s="73"/>
      <c r="AM33" s="73"/>
      <c r="AN33" s="73"/>
      <c r="AO33" s="73"/>
      <c r="AR33" s="53"/>
      <c r="BD33" s="94">
        <v>2001</v>
      </c>
      <c r="BE33" s="9">
        <v>1.2849900105145728</v>
      </c>
      <c r="BF33" s="9">
        <v>1.2491359482547804</v>
      </c>
      <c r="BG33" s="9">
        <v>1.2273855042536923</v>
      </c>
      <c r="BH33" s="9">
        <v>0.96333847727625754</v>
      </c>
      <c r="BI33" s="17">
        <v>0.87002182585690058</v>
      </c>
    </row>
    <row r="34" spans="1:61" x14ac:dyDescent="0.2">
      <c r="A34" s="75" t="s">
        <v>147</v>
      </c>
      <c r="B34" s="50">
        <f t="shared" si="0"/>
        <v>1968</v>
      </c>
      <c r="D34" s="79"/>
      <c r="F34" s="69"/>
      <c r="G34" s="69"/>
      <c r="H34" s="69"/>
      <c r="I34" s="69"/>
      <c r="P34" s="70"/>
      <c r="AC34" s="71"/>
      <c r="AD34" s="71"/>
      <c r="AF34" s="73"/>
      <c r="AG34" s="73"/>
      <c r="AH34" s="73"/>
      <c r="AI34" s="73"/>
      <c r="AJ34" s="73"/>
      <c r="AK34" s="73"/>
      <c r="AL34" s="73"/>
      <c r="AM34" s="73"/>
      <c r="AN34" s="73"/>
      <c r="AO34" s="73"/>
      <c r="AR34" s="53"/>
      <c r="BD34" s="94">
        <v>2002</v>
      </c>
      <c r="BE34" s="9">
        <v>1.3348647201320571</v>
      </c>
      <c r="BF34" s="9">
        <v>1.2613125040516688</v>
      </c>
      <c r="BG34" s="9">
        <v>1.2379104474234053</v>
      </c>
      <c r="BH34" s="9">
        <v>0.98781886221902981</v>
      </c>
      <c r="BI34" s="17">
        <v>0.86546201394197686</v>
      </c>
    </row>
    <row r="35" spans="1:61" x14ac:dyDescent="0.2">
      <c r="A35" s="75" t="s">
        <v>147</v>
      </c>
      <c r="B35" s="50">
        <f t="shared" si="0"/>
        <v>1969</v>
      </c>
      <c r="D35" s="79"/>
      <c r="F35" s="69"/>
      <c r="G35" s="69"/>
      <c r="H35" s="69"/>
      <c r="I35" s="69"/>
      <c r="P35" s="70"/>
      <c r="AC35" s="71"/>
      <c r="AD35" s="71"/>
      <c r="AF35" s="73"/>
      <c r="AG35" s="73"/>
      <c r="AH35" s="73"/>
      <c r="AI35" s="73"/>
      <c r="AJ35" s="73"/>
      <c r="AK35" s="73"/>
      <c r="AL35" s="73"/>
      <c r="AM35" s="73"/>
      <c r="AN35" s="73"/>
      <c r="AO35" s="73"/>
      <c r="AR35" s="53"/>
      <c r="BD35" s="94">
        <v>2003</v>
      </c>
      <c r="BE35" s="9">
        <v>1.3538184128610296</v>
      </c>
      <c r="BF35" s="9">
        <v>1.2839307360292607</v>
      </c>
      <c r="BG35" s="9">
        <v>1.2485187833655684</v>
      </c>
      <c r="BH35" s="9">
        <v>0.98861808546133256</v>
      </c>
      <c r="BI35" s="17">
        <v>0.8542700672870972</v>
      </c>
    </row>
    <row r="36" spans="1:61" x14ac:dyDescent="0.2">
      <c r="A36" s="75" t="s">
        <v>147</v>
      </c>
      <c r="B36" s="50">
        <f t="shared" si="0"/>
        <v>1970</v>
      </c>
      <c r="D36" s="79">
        <f>Conversion_Factors!$O32*D197+D279</f>
        <v>3318.585192671449</v>
      </c>
      <c r="F36" s="321">
        <f>'Final Floorspace Estimates'!D65</f>
        <v>8412</v>
      </c>
      <c r="G36" s="321">
        <f>'Final Floorspace Estimates'!E65</f>
        <v>6828</v>
      </c>
      <c r="H36" s="321">
        <f>'Final Floorspace Estimates'!F65</f>
        <v>241</v>
      </c>
      <c r="I36" s="321">
        <f t="shared" ref="I36:I50" si="1">SUM(F36:H36)</f>
        <v>15481</v>
      </c>
      <c r="K36" s="349">
        <f>'Final Floorspace Estimates'!U65</f>
        <v>18.209240878077207</v>
      </c>
      <c r="L36" s="349">
        <f>'Final Floorspace Estimates'!V65</f>
        <v>5.7939694092525862</v>
      </c>
      <c r="M36" s="349">
        <f>'Final Floorspace Estimates'!W65</f>
        <v>0.1651854155446679</v>
      </c>
      <c r="N36" s="81">
        <f t="shared" ref="N36:N50" si="2">SUM(K36:M36)</f>
        <v>24.168395702874459</v>
      </c>
      <c r="P36" s="84">
        <f>D36/I36*1000</f>
        <v>214.36504054463208</v>
      </c>
      <c r="R36" s="79">
        <f>Conversion_Factors!$O32*R197+R279</f>
        <v>137.31094249986788</v>
      </c>
      <c r="T36" s="79">
        <f>Conversion_Factors!$O32*T197+T279</f>
        <v>136.00811494964989</v>
      </c>
      <c r="V36" s="118">
        <f>R36/T36</f>
        <v>1.0095790427703544</v>
      </c>
      <c r="X36" s="124">
        <f>'Final Floorspace Estimates'!Q65</f>
        <v>2164.67437922934</v>
      </c>
      <c r="Y36" s="124">
        <f>'Final Floorspace Estimates'!R65</f>
        <v>848.56025325901976</v>
      </c>
      <c r="Z36" s="124">
        <f>'Final Floorspace Estimates'!S65</f>
        <v>685.41666201107012</v>
      </c>
      <c r="AA36" s="124">
        <f>N36/I36*1000000</f>
        <v>1561.1650218251054</v>
      </c>
      <c r="AC36" s="71">
        <f t="shared" ref="AC36:AC80" si="3">T36/T$86</f>
        <v>1.2822086515666886</v>
      </c>
      <c r="AD36" s="71"/>
      <c r="AF36" s="73">
        <f t="shared" ref="AF36:AF80" si="4">I36/I$86</f>
        <v>0.84548271491461646</v>
      </c>
      <c r="AG36" s="73">
        <f t="shared" ref="AG36:AG80" si="5">P36/P$86</f>
        <v>1.2218812279924367</v>
      </c>
      <c r="AH36" s="73">
        <f>Wgted_Floorspace!AI47</f>
        <v>1.0070230334008821</v>
      </c>
      <c r="AI36" s="73">
        <f t="shared" ref="AI36:AI80" si="6">AA36/AA$86</f>
        <v>0.94356400948234664</v>
      </c>
      <c r="AJ36" s="73">
        <f t="shared" ref="AJ36:AJ80" si="7">V36/V$86</f>
        <v>1.0099477886947914</v>
      </c>
      <c r="AK36" s="73">
        <f>AG36/(AH36*AI36*AJ36)</f>
        <v>1.273266458699023</v>
      </c>
      <c r="AL36" s="73">
        <f>AF36*AH36*AI36*AJ36*AK36</f>
        <v>1.033079457946251</v>
      </c>
      <c r="AM36" s="73">
        <f>AF36*AG36</f>
        <v>1.0330794579462508</v>
      </c>
      <c r="AN36" s="73"/>
      <c r="AO36" s="73">
        <f>AH36*AI36*AJ36</f>
        <v>0.95964298725100328</v>
      </c>
      <c r="AR36" s="53"/>
      <c r="BD36" s="94">
        <v>2004</v>
      </c>
      <c r="BE36" s="9">
        <v>1.3533069322582358</v>
      </c>
      <c r="BF36" s="9">
        <v>1.2919515838359581</v>
      </c>
      <c r="BG36" s="9">
        <v>1.259215000039327</v>
      </c>
      <c r="BH36" s="9">
        <v>0.96825126287272922</v>
      </c>
      <c r="BI36" s="17">
        <v>0.859136375408182</v>
      </c>
    </row>
    <row r="37" spans="1:61" x14ac:dyDescent="0.2">
      <c r="A37" s="75" t="s">
        <v>147</v>
      </c>
      <c r="B37" s="50">
        <f t="shared" si="0"/>
        <v>1971</v>
      </c>
      <c r="D37" s="79">
        <f>Conversion_Factors!$O33*D198+D280</f>
        <v>3390.2770463118168</v>
      </c>
      <c r="F37" s="321">
        <f>'Final Floorspace Estimates'!D66</f>
        <v>8567.4</v>
      </c>
      <c r="G37" s="321">
        <f>'Final Floorspace Estimates'!E66</f>
        <v>6836.0999999999995</v>
      </c>
      <c r="H37" s="321">
        <f>'Final Floorspace Estimates'!F66</f>
        <v>278.79999999999995</v>
      </c>
      <c r="I37" s="321">
        <f t="shared" si="1"/>
        <v>15682.3</v>
      </c>
      <c r="K37" s="349">
        <f>'Final Floorspace Estimates'!U66</f>
        <v>18.572993838111802</v>
      </c>
      <c r="L37" s="349">
        <f>'Final Floorspace Estimates'!V66</f>
        <v>5.8183887153329277</v>
      </c>
      <c r="M37" s="349">
        <f>'Final Floorspace Estimates'!W66</f>
        <v>0.1969530023699913</v>
      </c>
      <c r="N37" s="81">
        <f t="shared" si="2"/>
        <v>24.588335555814719</v>
      </c>
      <c r="P37" s="84">
        <f t="shared" ref="P37:P50" si="8">D37/I37*1000</f>
        <v>216.18493756093281</v>
      </c>
      <c r="R37" s="79">
        <f>Conversion_Factors!$O33*R198+R280</f>
        <v>137.88151860120823</v>
      </c>
      <c r="T37" s="79">
        <f>Conversion_Factors!$O33*T198+T280</f>
        <v>137.8673358607476</v>
      </c>
      <c r="V37" s="118">
        <f t="shared" ref="V37:V50" si="9">R37/T37</f>
        <v>1.000102872376347</v>
      </c>
      <c r="X37" s="124">
        <f>'Final Floorspace Estimates'!Q66</f>
        <v>2167.8681791572476</v>
      </c>
      <c r="Y37" s="124">
        <f>'Final Floorspace Estimates'!R66</f>
        <v>851.12691671171115</v>
      </c>
      <c r="Z37" s="124">
        <f>'Final Floorspace Estimates'!S66</f>
        <v>706.43114192966766</v>
      </c>
      <c r="AA37" s="124">
        <f t="shared" ref="AA37:AA50" si="10">N37/I37*1000000</f>
        <v>1567.9036592728567</v>
      </c>
      <c r="AC37" s="71">
        <f t="shared" si="3"/>
        <v>1.2997363493681449</v>
      </c>
      <c r="AD37" s="71"/>
      <c r="AF37" s="73">
        <f t="shared" si="4"/>
        <v>0.85647655707677084</v>
      </c>
      <c r="AG37" s="73">
        <f t="shared" si="5"/>
        <v>1.2322546452037861</v>
      </c>
      <c r="AH37" s="73">
        <f>Wgted_Floorspace!AI48</f>
        <v>1.0065955775378113</v>
      </c>
      <c r="AI37" s="73">
        <f t="shared" si="6"/>
        <v>0.94763682413022721</v>
      </c>
      <c r="AJ37" s="73">
        <f t="shared" si="7"/>
        <v>1.0004681571560257</v>
      </c>
      <c r="AK37" s="73">
        <f t="shared" ref="AK37:AK50" si="11">AG37/(AH37*AI37*AJ37)</f>
        <v>1.2912200076890581</v>
      </c>
      <c r="AL37" s="73">
        <f t="shared" ref="AL37:AL50" si="12">AF37*AH37*AI37*AJ37*AK37</f>
        <v>1.0553972159659963</v>
      </c>
      <c r="AM37" s="73">
        <f t="shared" ref="AM37:AM50" si="13">AF37*AG37</f>
        <v>1.0553972159659966</v>
      </c>
      <c r="AN37" s="73"/>
      <c r="AO37" s="73">
        <f t="shared" ref="AO37:AO50" si="14">AH37*AI37*AJ37</f>
        <v>0.95433360532353861</v>
      </c>
      <c r="AR37" s="53"/>
      <c r="BD37" s="94">
        <v>2005</v>
      </c>
      <c r="BE37" s="9">
        <v>1.3880661081613228</v>
      </c>
      <c r="BF37" s="9">
        <v>1.3071359147114285</v>
      </c>
      <c r="BG37" s="9">
        <v>1.2700095573830721</v>
      </c>
      <c r="BH37" s="9">
        <v>0.97254925868545694</v>
      </c>
      <c r="BI37" s="17">
        <v>0.85974727213556335</v>
      </c>
    </row>
    <row r="38" spans="1:61" x14ac:dyDescent="0.2">
      <c r="A38" s="75" t="s">
        <v>147</v>
      </c>
      <c r="B38" s="50">
        <f t="shared" si="0"/>
        <v>1972</v>
      </c>
      <c r="D38" s="79">
        <f>Conversion_Factors!$O34*D199+D281</f>
        <v>3523.4150617357782</v>
      </c>
      <c r="F38" s="321">
        <f>'Final Floorspace Estimates'!D67</f>
        <v>8748.7000000000007</v>
      </c>
      <c r="G38" s="321">
        <f>'Final Floorspace Estimates'!E67</f>
        <v>6845.5499999999993</v>
      </c>
      <c r="H38" s="321">
        <f>'Final Floorspace Estimates'!F67</f>
        <v>322.89999999999998</v>
      </c>
      <c r="I38" s="321">
        <f t="shared" si="1"/>
        <v>15917.15</v>
      </c>
      <c r="K38" s="349">
        <f>'Final Floorspace Estimates'!U67</f>
        <v>18.994736067345684</v>
      </c>
      <c r="L38" s="349">
        <f>'Final Floorspace Estimates'!V67</f>
        <v>5.8445546371464507</v>
      </c>
      <c r="M38" s="349">
        <f>'Final Floorspace Estimates'!W67</f>
        <v>0.23491087828707577</v>
      </c>
      <c r="N38" s="81">
        <f t="shared" si="2"/>
        <v>25.07420158277921</v>
      </c>
      <c r="P38" s="84">
        <f t="shared" si="8"/>
        <v>221.3596693965803</v>
      </c>
      <c r="R38" s="79">
        <f>Conversion_Factors!$O34*R199+R281</f>
        <v>140.51953160317717</v>
      </c>
      <c r="T38" s="79">
        <f>Conversion_Factors!$O34*T199+T281</f>
        <v>139.22310092597303</v>
      </c>
      <c r="V38" s="118">
        <f t="shared" si="9"/>
        <v>1.0093118934184169</v>
      </c>
      <c r="X38" s="124">
        <f>'Final Floorspace Estimates'!Q67</f>
        <v>2171.1495499154944</v>
      </c>
      <c r="Y38" s="124">
        <f>'Final Floorspace Estimates'!R67</f>
        <v>853.77429675430767</v>
      </c>
      <c r="Z38" s="124">
        <f>'Final Floorspace Estimates'!S67</f>
        <v>727.50349423064665</v>
      </c>
      <c r="AA38" s="124">
        <f t="shared" si="10"/>
        <v>1575.2946716453141</v>
      </c>
      <c r="AC38" s="71">
        <f t="shared" si="3"/>
        <v>1.3125177462485256</v>
      </c>
      <c r="AD38" s="71"/>
      <c r="AF38" s="73">
        <f t="shared" si="4"/>
        <v>0.86930270626595096</v>
      </c>
      <c r="AG38" s="73">
        <f t="shared" si="5"/>
        <v>1.2617506286617608</v>
      </c>
      <c r="AH38" s="73">
        <f>Wgted_Floorspace!AI49</f>
        <v>1.0061156533950888</v>
      </c>
      <c r="AI38" s="73">
        <f t="shared" si="6"/>
        <v>0.95210393245688996</v>
      </c>
      <c r="AJ38" s="73">
        <f t="shared" si="7"/>
        <v>1.0096805417672996</v>
      </c>
      <c r="AK38" s="73">
        <f t="shared" si="11"/>
        <v>1.3045396340067839</v>
      </c>
      <c r="AL38" s="73">
        <f t="shared" si="12"/>
        <v>1.0968432361284337</v>
      </c>
      <c r="AM38" s="73">
        <f t="shared" si="13"/>
        <v>1.0968432361284337</v>
      </c>
      <c r="AN38" s="73"/>
      <c r="AO38" s="73">
        <f t="shared" si="14"/>
        <v>0.96719991924384829</v>
      </c>
      <c r="AR38" s="53"/>
      <c r="BD38" s="94">
        <v>2006</v>
      </c>
      <c r="BE38" s="9">
        <v>1.329579451609175</v>
      </c>
      <c r="BF38" s="9">
        <v>1.3179550403853022</v>
      </c>
      <c r="BG38" s="9">
        <v>1.280909322633667</v>
      </c>
      <c r="BH38" s="9">
        <v>0.94529311874657995</v>
      </c>
      <c r="BI38" s="17">
        <v>0.83316077680597644</v>
      </c>
    </row>
    <row r="39" spans="1:61" x14ac:dyDescent="0.2">
      <c r="A39" s="75" t="s">
        <v>147</v>
      </c>
      <c r="B39" s="50">
        <f t="shared" si="0"/>
        <v>1973</v>
      </c>
      <c r="D39" s="79">
        <f>Conversion_Factors!$O35*D200+D282</f>
        <v>3515.5758002790012</v>
      </c>
      <c r="F39" s="321">
        <f>'Final Floorspace Estimates'!D68</f>
        <v>8987.513579407736</v>
      </c>
      <c r="G39" s="321">
        <f>'Final Floorspace Estimates'!E68</f>
        <v>6754.7588805824871</v>
      </c>
      <c r="H39" s="321">
        <f>'Final Floorspace Estimates'!F68</f>
        <v>381.40498612429582</v>
      </c>
      <c r="I39" s="321">
        <f t="shared" si="1"/>
        <v>16123.67744611452</v>
      </c>
      <c r="K39" s="349">
        <f>'Final Floorspace Estimates'!U68</f>
        <v>19.523045496919924</v>
      </c>
      <c r="L39" s="349">
        <f>'Final Floorspace Estimates'!V68</f>
        <v>5.7842654508650586</v>
      </c>
      <c r="M39" s="349">
        <f>'Final Floorspace Estimates'!W68</f>
        <v>0.28554202306289739</v>
      </c>
      <c r="N39" s="81">
        <f t="shared" si="2"/>
        <v>25.592852970847883</v>
      </c>
      <c r="P39" s="84">
        <f t="shared" si="8"/>
        <v>218.0380879007341</v>
      </c>
      <c r="R39" s="79">
        <f>Conversion_Factors!$O35*R200+R282</f>
        <v>137.36552952042888</v>
      </c>
      <c r="T39" s="79">
        <f>Conversion_Factors!$O35*T200+T282</f>
        <v>139.81160421979712</v>
      </c>
      <c r="V39" s="118">
        <f t="shared" si="9"/>
        <v>0.98250449443722299</v>
      </c>
      <c r="X39" s="124">
        <f>'Final Floorspace Estimates'!Q68</f>
        <v>2172.2410012988785</v>
      </c>
      <c r="Y39" s="124">
        <f>'Final Floorspace Estimates'!R68</f>
        <v>856.32448961172406</v>
      </c>
      <c r="Z39" s="124">
        <f>'Final Floorspace Estimates'!S68</f>
        <v>748.65833812104984</v>
      </c>
      <c r="AA39" s="124">
        <f t="shared" si="10"/>
        <v>1587.2838598005596</v>
      </c>
      <c r="AC39" s="71">
        <f t="shared" si="3"/>
        <v>1.3180658270751446</v>
      </c>
      <c r="AD39" s="71"/>
      <c r="AF39" s="73">
        <f t="shared" si="4"/>
        <v>0.88058204131183215</v>
      </c>
      <c r="AG39" s="73">
        <f t="shared" si="5"/>
        <v>1.2428176064361685</v>
      </c>
      <c r="AH39" s="73">
        <f>Wgted_Floorspace!AI50</f>
        <v>1.0046914166124234</v>
      </c>
      <c r="AI39" s="73">
        <f t="shared" si="6"/>
        <v>0.95935016606323642</v>
      </c>
      <c r="AJ39" s="73">
        <f t="shared" si="7"/>
        <v>0.9828633514585321</v>
      </c>
      <c r="AK39" s="73">
        <f t="shared" si="11"/>
        <v>1.3119111055206825</v>
      </c>
      <c r="AL39" s="73">
        <f t="shared" si="12"/>
        <v>1.0944028648538466</v>
      </c>
      <c r="AM39" s="73">
        <f t="shared" si="13"/>
        <v>1.0944028648538464</v>
      </c>
      <c r="AN39" s="73"/>
      <c r="AO39" s="73">
        <f t="shared" si="14"/>
        <v>0.94733370363757108</v>
      </c>
      <c r="AR39" s="53"/>
      <c r="BD39" s="94">
        <v>2007</v>
      </c>
      <c r="BE39" s="9">
        <v>1.3846805531013671</v>
      </c>
      <c r="BF39" s="9">
        <v>1.3367016557397824</v>
      </c>
      <c r="BG39" s="9">
        <v>1.2919078510814088</v>
      </c>
      <c r="BH39" s="9">
        <v>0.97127280749018507</v>
      </c>
      <c r="BI39" s="17">
        <v>0.8255480184550299</v>
      </c>
    </row>
    <row r="40" spans="1:61" x14ac:dyDescent="0.2">
      <c r="A40" s="75" t="s">
        <v>147</v>
      </c>
      <c r="B40" s="50">
        <f t="shared" si="0"/>
        <v>1974</v>
      </c>
      <c r="D40" s="79">
        <f>Conversion_Factors!$O36*D201+D283</f>
        <v>3359.6631969040372</v>
      </c>
      <c r="F40" s="321">
        <f>'Final Floorspace Estimates'!D69</f>
        <v>9195.6889297793114</v>
      </c>
      <c r="G40" s="321">
        <f>'Final Floorspace Estimates'!E69</f>
        <v>6665.0376838471693</v>
      </c>
      <c r="H40" s="321">
        <f>'Final Floorspace Estimates'!F69</f>
        <v>406.15609678745358</v>
      </c>
      <c r="I40" s="321">
        <f t="shared" si="1"/>
        <v>16266.882710413935</v>
      </c>
      <c r="K40" s="349">
        <f>'Final Floorspace Estimates'!U69</f>
        <v>19.988557444802314</v>
      </c>
      <c r="L40" s="349">
        <f>'Final Floorspace Estimates'!V69</f>
        <v>5.7218214866725186</v>
      </c>
      <c r="M40" s="349">
        <f>'Final Floorspace Estimates'!W69</f>
        <v>0.31269811574109041</v>
      </c>
      <c r="N40" s="81">
        <f t="shared" si="2"/>
        <v>26.023077047215921</v>
      </c>
      <c r="P40" s="84">
        <f t="shared" si="8"/>
        <v>206.53392888566205</v>
      </c>
      <c r="R40" s="79">
        <f>Conversion_Factors!$O36*R201+R283</f>
        <v>129.10322598700799</v>
      </c>
      <c r="T40" s="79">
        <f>Conversion_Factors!$O36*T201+T283</f>
        <v>130.12235579925127</v>
      </c>
      <c r="V40" s="118">
        <f t="shared" si="9"/>
        <v>0.99216791145546457</v>
      </c>
      <c r="X40" s="124">
        <f>'Final Floorspace Estimates'!Q69</f>
        <v>2173.6878658510714</v>
      </c>
      <c r="Y40" s="124">
        <f>'Final Floorspace Estimates'!R69</f>
        <v>858.48299110737946</v>
      </c>
      <c r="Z40" s="124">
        <f>'Final Floorspace Estimates'!S69</f>
        <v>769.89639750435447</v>
      </c>
      <c r="AA40" s="124">
        <f t="shared" si="10"/>
        <v>1599.7580796814957</v>
      </c>
      <c r="AC40" s="71">
        <f t="shared" si="3"/>
        <v>1.2267209969773083</v>
      </c>
      <c r="AD40" s="71"/>
      <c r="AF40" s="73">
        <f t="shared" si="4"/>
        <v>0.88840308489105413</v>
      </c>
      <c r="AG40" s="73">
        <f t="shared" si="5"/>
        <v>1.1772438733841608</v>
      </c>
      <c r="AH40" s="73">
        <f>Wgted_Floorspace!AI51</f>
        <v>1.003110428753859</v>
      </c>
      <c r="AI40" s="73">
        <f t="shared" si="6"/>
        <v>0.96688955156154865</v>
      </c>
      <c r="AJ40" s="73">
        <f t="shared" si="7"/>
        <v>0.99253029801283843</v>
      </c>
      <c r="AK40" s="73">
        <f t="shared" si="11"/>
        <v>1.2229172001543593</v>
      </c>
      <c r="AL40" s="73">
        <f t="shared" si="12"/>
        <v>1.0458670887835821</v>
      </c>
      <c r="AM40" s="73">
        <f t="shared" si="13"/>
        <v>1.0458670887835819</v>
      </c>
      <c r="AN40" s="73"/>
      <c r="AO40" s="73">
        <f t="shared" si="14"/>
        <v>0.96265215113138203</v>
      </c>
      <c r="AR40" s="53"/>
      <c r="BD40">
        <v>2008</v>
      </c>
      <c r="BE40" s="9">
        <v>1.3848214917888673</v>
      </c>
      <c r="BF40" s="9">
        <v>1.3455967922202123</v>
      </c>
      <c r="BG40" s="9">
        <v>1.3029953188763594</v>
      </c>
      <c r="BH40" s="9">
        <v>0.97628719021262722</v>
      </c>
      <c r="BI40" s="17">
        <v>0.80901841155589971</v>
      </c>
    </row>
    <row r="41" spans="1:61" x14ac:dyDescent="0.2">
      <c r="A41" s="75" t="s">
        <v>147</v>
      </c>
      <c r="B41" s="50">
        <f t="shared" si="0"/>
        <v>1975</v>
      </c>
      <c r="D41" s="79">
        <f>Conversion_Factors!$O37*D202+D284</f>
        <v>3303.0546114499425</v>
      </c>
      <c r="F41" s="321">
        <f>'Final Floorspace Estimates'!D70</f>
        <v>9345.6749297326787</v>
      </c>
      <c r="G41" s="321">
        <f>'Final Floorspace Estimates'!E70</f>
        <v>6786.7806296829449</v>
      </c>
      <c r="H41" s="321">
        <f>'Final Floorspace Estimates'!F70</f>
        <v>349.03227754151715</v>
      </c>
      <c r="I41" s="321">
        <f t="shared" si="1"/>
        <v>16481.487836957142</v>
      </c>
      <c r="K41" s="349">
        <f>'Final Floorspace Estimates'!U70</f>
        <v>20.348711863293683</v>
      </c>
      <c r="L41" s="349">
        <f>'Final Floorspace Estimates'!V70</f>
        <v>5.8404554704138656</v>
      </c>
      <c r="M41" s="349">
        <f>'Final Floorspace Estimates'!W70</f>
        <v>0.27146406512789645</v>
      </c>
      <c r="N41" s="81">
        <f t="shared" si="2"/>
        <v>26.460631398835446</v>
      </c>
      <c r="P41" s="84">
        <f t="shared" si="8"/>
        <v>200.40997779601926</v>
      </c>
      <c r="R41" s="79">
        <f>Conversion_Factors!$O37*R202+R284</f>
        <v>124.8290171789065</v>
      </c>
      <c r="T41" s="79">
        <f>Conversion_Factors!$O37*T202+T284</f>
        <v>126.77671035528607</v>
      </c>
      <c r="V41" s="118">
        <f t="shared" si="9"/>
        <v>0.98463682192950697</v>
      </c>
      <c r="X41" s="124">
        <f>'Final Floorspace Estimates'!Q70</f>
        <v>2177.3400012614961</v>
      </c>
      <c r="Y41" s="124">
        <f>'Final Floorspace Estimates'!R70</f>
        <v>860.56346728960227</v>
      </c>
      <c r="Z41" s="124">
        <f>'Final Floorspace Estimates'!S70</f>
        <v>777.76206556027182</v>
      </c>
      <c r="AA41" s="124">
        <f t="shared" si="10"/>
        <v>1605.4758927468699</v>
      </c>
      <c r="AC41" s="71">
        <f t="shared" si="3"/>
        <v>1.1951801177076049</v>
      </c>
      <c r="AD41" s="71"/>
      <c r="AF41" s="73">
        <f t="shared" si="4"/>
        <v>0.90012357613996219</v>
      </c>
      <c r="AG41" s="73">
        <f t="shared" si="5"/>
        <v>1.1423373379781676</v>
      </c>
      <c r="AH41" s="73">
        <f>Wgted_Floorspace!AI52</f>
        <v>1.0025072729065556</v>
      </c>
      <c r="AI41" s="73">
        <f t="shared" si="6"/>
        <v>0.97034538265308035</v>
      </c>
      <c r="AJ41" s="73">
        <f t="shared" si="7"/>
        <v>0.98499645777747458</v>
      </c>
      <c r="AK41" s="73">
        <f t="shared" si="11"/>
        <v>1.1921909695901112</v>
      </c>
      <c r="AL41" s="73">
        <f t="shared" si="12"/>
        <v>1.0282447698191126</v>
      </c>
      <c r="AM41" s="73">
        <f t="shared" si="13"/>
        <v>1.0282447698191128</v>
      </c>
      <c r="AN41" s="73"/>
      <c r="AO41" s="73">
        <f t="shared" si="14"/>
        <v>0.95818318299367433</v>
      </c>
      <c r="AR41" s="53"/>
      <c r="BD41">
        <v>2009</v>
      </c>
      <c r="BE41" s="9">
        <v>1.3603989110484105</v>
      </c>
      <c r="BF41" s="9">
        <v>1.350182626830589</v>
      </c>
      <c r="BG41" s="9">
        <v>1.3141783689815587</v>
      </c>
      <c r="BH41" s="9">
        <v>0.97153860951814597</v>
      </c>
      <c r="BI41" s="17">
        <v>0.78914967351611298</v>
      </c>
    </row>
    <row r="42" spans="1:61" x14ac:dyDescent="0.2">
      <c r="A42" s="75" t="s">
        <v>147</v>
      </c>
      <c r="B42" s="50">
        <f t="shared" si="0"/>
        <v>1976</v>
      </c>
      <c r="D42" s="79">
        <f>Conversion_Factors!$O38*D203+D285</f>
        <v>3535.3360019330999</v>
      </c>
      <c r="F42" s="321">
        <f>'Final Floorspace Estimates'!D71</f>
        <v>9425.2590430841374</v>
      </c>
      <c r="G42" s="321">
        <f>'Final Floorspace Estimates'!E71</f>
        <v>6740.382384978403</v>
      </c>
      <c r="H42" s="321">
        <f>'Final Floorspace Estimates'!F71</f>
        <v>353.06421002417301</v>
      </c>
      <c r="I42" s="321">
        <f t="shared" si="1"/>
        <v>16518.705638086714</v>
      </c>
      <c r="K42" s="349">
        <f>'Final Floorspace Estimates'!U71</f>
        <v>20.551210254766822</v>
      </c>
      <c r="L42" s="349">
        <f>'Final Floorspace Estimates'!V71</f>
        <v>5.8160799395283131</v>
      </c>
      <c r="M42" s="349">
        <f>'Final Floorspace Estimates'!W71</f>
        <v>0.27700915686975286</v>
      </c>
      <c r="N42" s="81">
        <f t="shared" si="2"/>
        <v>26.644299351164889</v>
      </c>
      <c r="P42" s="84">
        <f t="shared" si="8"/>
        <v>214.02015868493805</v>
      </c>
      <c r="R42" s="79">
        <f>Conversion_Factors!$O38*R203+R285</f>
        <v>132.68639401390507</v>
      </c>
      <c r="T42" s="79">
        <f>Conversion_Factors!$O38*T203+T285</f>
        <v>131.36099160220257</v>
      </c>
      <c r="V42" s="118">
        <f t="shared" si="9"/>
        <v>1.0100897716706965</v>
      </c>
      <c r="X42" s="124">
        <f>'Final Floorspace Estimates'!Q71</f>
        <v>2180.4398330936533</v>
      </c>
      <c r="Y42" s="124">
        <f>'Final Floorspace Estimates'!R71</f>
        <v>862.87091849418107</v>
      </c>
      <c r="Z42" s="124">
        <f>'Final Floorspace Estimates'!S71</f>
        <v>784.58577506563768</v>
      </c>
      <c r="AA42" s="124">
        <f t="shared" si="10"/>
        <v>1612.9774290385003</v>
      </c>
      <c r="AC42" s="71">
        <f t="shared" si="3"/>
        <v>1.238398164499793</v>
      </c>
      <c r="AD42" s="71"/>
      <c r="AF42" s="73">
        <f t="shared" si="4"/>
        <v>0.90215619725889395</v>
      </c>
      <c r="AG42" s="73">
        <f t="shared" si="5"/>
        <v>1.219915400592761</v>
      </c>
      <c r="AH42" s="73">
        <f>Wgted_Floorspace!AI53</f>
        <v>1.0017773846324836</v>
      </c>
      <c r="AI42" s="73">
        <f t="shared" si="6"/>
        <v>0.97487929134412521</v>
      </c>
      <c r="AJ42" s="73">
        <f t="shared" si="7"/>
        <v>1.0104587041374371</v>
      </c>
      <c r="AK42" s="73">
        <f t="shared" si="11"/>
        <v>1.236200959910986</v>
      </c>
      <c r="AL42" s="73">
        <f t="shared" si="12"/>
        <v>1.1005542387763256</v>
      </c>
      <c r="AM42" s="73">
        <f t="shared" si="13"/>
        <v>1.1005542387763256</v>
      </c>
      <c r="AN42" s="73"/>
      <c r="AO42" s="73">
        <f t="shared" si="14"/>
        <v>0.98682612306060857</v>
      </c>
      <c r="AR42" s="53"/>
      <c r="BD42"/>
      <c r="BE42"/>
      <c r="BF42"/>
      <c r="BG42"/>
      <c r="BH42"/>
      <c r="BI42"/>
    </row>
    <row r="43" spans="1:61" x14ac:dyDescent="0.2">
      <c r="A43" s="75" t="s">
        <v>147</v>
      </c>
      <c r="B43" s="50">
        <f t="shared" si="0"/>
        <v>1977</v>
      </c>
      <c r="D43" s="79">
        <f>Conversion_Factors!$O39*D204+D286</f>
        <v>3504.9934802882508</v>
      </c>
      <c r="F43" s="321">
        <f>'Final Floorspace Estimates'!D72</f>
        <v>9455.4953699531761</v>
      </c>
      <c r="G43" s="321">
        <f>'Final Floorspace Estimates'!E72</f>
        <v>6794.9837048053978</v>
      </c>
      <c r="H43" s="321">
        <f>'Final Floorspace Estimates'!F72</f>
        <v>362.57500035619245</v>
      </c>
      <c r="I43" s="321">
        <f t="shared" si="1"/>
        <v>16613.054075114767</v>
      </c>
      <c r="K43" s="349">
        <f>'Final Floorspace Estimates'!U72</f>
        <v>20.650327097969758</v>
      </c>
      <c r="L43" s="349">
        <f>'Final Floorspace Estimates'!V72</f>
        <v>5.8805894310790707</v>
      </c>
      <c r="M43" s="349">
        <f>'Final Floorspace Estimates'!W72</f>
        <v>0.28733175373753084</v>
      </c>
      <c r="N43" s="81">
        <f t="shared" si="2"/>
        <v>26.818248282786357</v>
      </c>
      <c r="P43" s="84">
        <f t="shared" si="8"/>
        <v>210.97827434020661</v>
      </c>
      <c r="R43" s="79">
        <f>Conversion_Factors!$O39*R204+R286</f>
        <v>130.69434824115552</v>
      </c>
      <c r="T43" s="79">
        <f>Conversion_Factors!$O39*T204+T286</f>
        <v>130.72084898909037</v>
      </c>
      <c r="V43" s="118">
        <f t="shared" si="9"/>
        <v>0.99979727221679027</v>
      </c>
      <c r="X43" s="124">
        <f>'Final Floorspace Estimates'!Q72</f>
        <v>2183.9497868710837</v>
      </c>
      <c r="Y43" s="124">
        <f>'Final Floorspace Estimates'!R72</f>
        <v>865.43098358283498</v>
      </c>
      <c r="Z43" s="124">
        <f>'Final Floorspace Estimates'!S72</f>
        <v>792.4753594573732</v>
      </c>
      <c r="AA43" s="124">
        <f t="shared" si="10"/>
        <v>1614.2876656832341</v>
      </c>
      <c r="AC43" s="71">
        <f t="shared" si="3"/>
        <v>1.2323632569718648</v>
      </c>
      <c r="AD43" s="71"/>
      <c r="AF43" s="73">
        <f t="shared" si="4"/>
        <v>0.90730896340361522</v>
      </c>
      <c r="AG43" s="73">
        <f t="shared" si="5"/>
        <v>1.2025766527768476</v>
      </c>
      <c r="AH43" s="73">
        <f>Wgted_Floorspace!AI54</f>
        <v>1.0022610218783929</v>
      </c>
      <c r="AI43" s="73">
        <f t="shared" si="6"/>
        <v>0.97567119490626786</v>
      </c>
      <c r="AJ43" s="73">
        <f t="shared" si="7"/>
        <v>1.0001624453768645</v>
      </c>
      <c r="AK43" s="73">
        <f t="shared" si="11"/>
        <v>1.2295831425851764</v>
      </c>
      <c r="AL43" s="73">
        <f t="shared" si="12"/>
        <v>1.0911085762443511</v>
      </c>
      <c r="AM43" s="73">
        <f t="shared" si="13"/>
        <v>1.0911085762443509</v>
      </c>
      <c r="AN43" s="73"/>
      <c r="AO43" s="73">
        <f t="shared" si="14"/>
        <v>0.97803606045578328</v>
      </c>
      <c r="AR43" s="53"/>
      <c r="BD43" s="1" t="s">
        <v>575</v>
      </c>
      <c r="BE43"/>
      <c r="BF43"/>
      <c r="BG43"/>
      <c r="BH43"/>
      <c r="BI43"/>
    </row>
    <row r="44" spans="1:61" ht="51.75" thickBot="1" x14ac:dyDescent="0.25">
      <c r="A44" s="75" t="s">
        <v>147</v>
      </c>
      <c r="B44" s="50">
        <f>B43+1</f>
        <v>1978</v>
      </c>
      <c r="D44" s="79">
        <f>Conversion_Factors!$O40*D205+D287</f>
        <v>3521.6214811891477</v>
      </c>
      <c r="F44" s="321">
        <f>'Final Floorspace Estimates'!D73</f>
        <v>9577.6417381178835</v>
      </c>
      <c r="G44" s="321">
        <f>'Final Floorspace Estimates'!E73</f>
        <v>6977.5185676313931</v>
      </c>
      <c r="H44" s="321">
        <f>'Final Floorspace Estimates'!F73</f>
        <v>372.21139274706127</v>
      </c>
      <c r="I44" s="321">
        <f t="shared" si="1"/>
        <v>16927.371698496336</v>
      </c>
      <c r="K44" s="349">
        <f>'Final Floorspace Estimates'!U73</f>
        <v>20.94992520454544</v>
      </c>
      <c r="L44" s="349">
        <f>'Final Floorspace Estimates'!V73</f>
        <v>6.0572045170961104</v>
      </c>
      <c r="M44" s="349">
        <f>'Final Floorspace Estimates'!W73</f>
        <v>0.2976649859187952</v>
      </c>
      <c r="N44" s="81">
        <f t="shared" si="2"/>
        <v>27.304794707560347</v>
      </c>
      <c r="P44" s="84">
        <f t="shared" si="8"/>
        <v>208.04301718629918</v>
      </c>
      <c r="R44" s="79">
        <f>Conversion_Factors!$O40*R205+R287</f>
        <v>128.97447202611841</v>
      </c>
      <c r="T44" s="79">
        <f>Conversion_Factors!$O40*T205+T287</f>
        <v>125.96390624829002</v>
      </c>
      <c r="V44" s="118">
        <f t="shared" si="9"/>
        <v>1.0239002256082326</v>
      </c>
      <c r="X44" s="124">
        <f>'Final Floorspace Estimates'!Q73</f>
        <v>2187.3782479425195</v>
      </c>
      <c r="Y44" s="124">
        <f>'Final Floorspace Estimates'!R73</f>
        <v>868.10295929492668</v>
      </c>
      <c r="Z44" s="124">
        <f>'Final Floorspace Estimates'!S73</f>
        <v>799.7202442459236</v>
      </c>
      <c r="AA44" s="124">
        <f t="shared" si="10"/>
        <v>1613.0557769925879</v>
      </c>
      <c r="AC44" s="71">
        <f t="shared" si="3"/>
        <v>1.1875174539143076</v>
      </c>
      <c r="AD44" s="71"/>
      <c r="AF44" s="73">
        <f t="shared" si="4"/>
        <v>0.92447517473118823</v>
      </c>
      <c r="AG44" s="73">
        <f t="shared" si="5"/>
        <v>1.185845680195788</v>
      </c>
      <c r="AH44" s="73">
        <f>Wgted_Floorspace!AI55</f>
        <v>1.0031946979146082</v>
      </c>
      <c r="AI44" s="73">
        <f t="shared" si="6"/>
        <v>0.97492664464032397</v>
      </c>
      <c r="AJ44" s="73">
        <f t="shared" si="7"/>
        <v>1.0242742023046854</v>
      </c>
      <c r="AK44" s="73">
        <f t="shared" si="11"/>
        <v>1.1837357757002309</v>
      </c>
      <c r="AL44" s="73">
        <f t="shared" si="12"/>
        <v>1.096284892403226</v>
      </c>
      <c r="AM44" s="73">
        <f t="shared" si="13"/>
        <v>1.0962848924032258</v>
      </c>
      <c r="AN44" s="73"/>
      <c r="AO44" s="73">
        <f t="shared" si="14"/>
        <v>1.0017824116993583</v>
      </c>
      <c r="AR44" s="53"/>
      <c r="BD44" s="94"/>
      <c r="BE44" s="252" t="s">
        <v>412</v>
      </c>
      <c r="BF44" s="336" t="s">
        <v>691</v>
      </c>
      <c r="BG44" s="252" t="s">
        <v>413</v>
      </c>
      <c r="BH44" s="336" t="s">
        <v>692</v>
      </c>
      <c r="BI44" s="252" t="s">
        <v>584</v>
      </c>
    </row>
    <row r="45" spans="1:61" x14ac:dyDescent="0.2">
      <c r="A45" s="75" t="s">
        <v>147</v>
      </c>
      <c r="B45" s="50">
        <f t="shared" si="0"/>
        <v>1979</v>
      </c>
      <c r="D45" s="79">
        <f>Conversion_Factors!$O41*D206+D288</f>
        <v>3268.9078128954779</v>
      </c>
      <c r="F45" s="321">
        <f>'Final Floorspace Estimates'!D74</f>
        <v>9799.9564112439075</v>
      </c>
      <c r="G45" s="321">
        <f>'Final Floorspace Estimates'!E74</f>
        <v>6922.1627298190915</v>
      </c>
      <c r="H45" s="321">
        <f>'Final Floorspace Estimates'!F74</f>
        <v>377.43957844666943</v>
      </c>
      <c r="I45" s="321">
        <f t="shared" si="1"/>
        <v>17099.558719509667</v>
      </c>
      <c r="K45" s="349">
        <f>'Final Floorspace Estimates'!U74</f>
        <v>21.459454220436026</v>
      </c>
      <c r="L45" s="349">
        <f>'Final Floorspace Estimates'!V74</f>
        <v>6.0270830955270904</v>
      </c>
      <c r="M45" s="349">
        <f>'Final Floorspace Estimates'!W74</f>
        <v>0.30465065831589927</v>
      </c>
      <c r="N45" s="81">
        <f t="shared" si="2"/>
        <v>27.791187974279016</v>
      </c>
      <c r="P45" s="84">
        <f t="shared" si="8"/>
        <v>191.16913287158877</v>
      </c>
      <c r="R45" s="79">
        <f>Conversion_Factors!$O41*R206+R288</f>
        <v>117.62389631997308</v>
      </c>
      <c r="T45" s="79">
        <f>Conversion_Factors!$O41*T206+T288</f>
        <v>118.79665077546687</v>
      </c>
      <c r="V45" s="118">
        <f t="shared" si="9"/>
        <v>0.99012805118798874</v>
      </c>
      <c r="X45" s="124">
        <f>'Final Floorspace Estimates'!Q74</f>
        <v>2189.7499662156333</v>
      </c>
      <c r="Y45" s="124">
        <f>'Final Floorspace Estimates'!R74</f>
        <v>870.69364456917458</v>
      </c>
      <c r="Z45" s="124">
        <f>'Final Floorspace Estimates'!S74</f>
        <v>807.15080164531571</v>
      </c>
      <c r="AA45" s="124">
        <f t="shared" si="10"/>
        <v>1625.2576122078976</v>
      </c>
      <c r="AC45" s="71">
        <f t="shared" si="3"/>
        <v>1.1199485667295641</v>
      </c>
      <c r="AD45" s="71"/>
      <c r="AF45" s="73">
        <f t="shared" si="4"/>
        <v>0.93387903430094543</v>
      </c>
      <c r="AG45" s="73">
        <f t="shared" si="5"/>
        <v>1.0896645004890722</v>
      </c>
      <c r="AH45" s="73">
        <f>Wgted_Floorspace!AI56</f>
        <v>1.0015967994081953</v>
      </c>
      <c r="AI45" s="73">
        <f t="shared" si="6"/>
        <v>0.98230140156726364</v>
      </c>
      <c r="AJ45" s="73">
        <f t="shared" si="7"/>
        <v>0.99048969269209963</v>
      </c>
      <c r="AK45" s="73">
        <f t="shared" si="11"/>
        <v>1.1181630845778445</v>
      </c>
      <c r="AL45" s="73">
        <f t="shared" si="12"/>
        <v>1.017614831428757</v>
      </c>
      <c r="AM45" s="73">
        <f t="shared" si="13"/>
        <v>1.0176148314287567</v>
      </c>
      <c r="AN45" s="73"/>
      <c r="AO45" s="73">
        <f t="shared" si="14"/>
        <v>0.97451303438484393</v>
      </c>
      <c r="AR45" s="53"/>
      <c r="BD45" s="94">
        <v>1985</v>
      </c>
      <c r="BE45" s="9">
        <f t="shared" ref="BE45:BE69" si="15">AM51</f>
        <v>1</v>
      </c>
      <c r="BF45" s="9">
        <f t="shared" ref="BF45:BF69" si="16">AF51</f>
        <v>1</v>
      </c>
      <c r="BG45" s="9">
        <f t="shared" ref="BG45:BG69" si="17">AI51</f>
        <v>1</v>
      </c>
      <c r="BH45" s="9">
        <f>AO51/AI51</f>
        <v>1</v>
      </c>
      <c r="BI45" s="9">
        <f t="shared" ref="BI45:BI69" si="18">AK51</f>
        <v>1</v>
      </c>
    </row>
    <row r="46" spans="1:61" x14ac:dyDescent="0.2">
      <c r="A46" s="75" t="s">
        <v>147</v>
      </c>
      <c r="B46" s="50">
        <f t="shared" si="0"/>
        <v>1980</v>
      </c>
      <c r="D46" s="79">
        <f>Conversion_Factors!$O42*D207+D289</f>
        <v>3242.695958080024</v>
      </c>
      <c r="F46" s="321">
        <f>'Final Floorspace Estimates'!D75</f>
        <v>9967.9555003395853</v>
      </c>
      <c r="G46" s="321">
        <f>'Final Floorspace Estimates'!E75</f>
        <v>6892.2950846866433</v>
      </c>
      <c r="H46" s="321">
        <f>'Final Floorspace Estimates'!F75</f>
        <v>384.96606903604504</v>
      </c>
      <c r="I46" s="321">
        <f t="shared" si="1"/>
        <v>17245.216654062271</v>
      </c>
      <c r="K46" s="349">
        <f>'Final Floorspace Estimates'!U75</f>
        <v>21.853051430146216</v>
      </c>
      <c r="L46" s="349">
        <f>'Final Floorspace Estimates'!V75</f>
        <v>6.017755922234616</v>
      </c>
      <c r="M46" s="349">
        <f>'Final Floorspace Estimates'!W75</f>
        <v>0.31342018593428561</v>
      </c>
      <c r="N46" s="81">
        <f t="shared" si="2"/>
        <v>28.18422753831512</v>
      </c>
      <c r="P46" s="84">
        <f t="shared" si="8"/>
        <v>188.03451549077388</v>
      </c>
      <c r="R46" s="79">
        <f>Conversion_Factors!$O42*R207+R289</f>
        <v>115.05356865543797</v>
      </c>
      <c r="T46" s="79">
        <f>Conversion_Factors!$O42*T207+T289</f>
        <v>112.59047069255149</v>
      </c>
      <c r="V46" s="118">
        <f t="shared" si="9"/>
        <v>1.0218766112952171</v>
      </c>
      <c r="X46" s="124">
        <f>'Final Floorspace Estimates'!Q75</f>
        <v>2192.3303559492952</v>
      </c>
      <c r="Y46" s="124">
        <f>'Final Floorspace Estimates'!R75</f>
        <v>873.11350548599034</v>
      </c>
      <c r="Z46" s="124">
        <f>'Final Floorspace Estimates'!S75</f>
        <v>814.15015801026232</v>
      </c>
      <c r="AA46" s="124">
        <f t="shared" si="10"/>
        <v>1634.3214529390134</v>
      </c>
      <c r="AC46" s="71">
        <f t="shared" si="3"/>
        <v>1.0614401622976604</v>
      </c>
      <c r="AD46" s="71"/>
      <c r="AF46" s="73">
        <f t="shared" si="4"/>
        <v>0.94183402854901677</v>
      </c>
      <c r="AG46" s="73">
        <f t="shared" si="5"/>
        <v>1.0717971741525323</v>
      </c>
      <c r="AH46" s="73">
        <f>Wgted_Floorspace!AI57</f>
        <v>1.0005761097380137</v>
      </c>
      <c r="AI46" s="73">
        <f t="shared" si="6"/>
        <v>0.98777956292881064</v>
      </c>
      <c r="AJ46" s="73">
        <f t="shared" si="7"/>
        <v>1.0222498488721963</v>
      </c>
      <c r="AK46" s="73">
        <f t="shared" si="11"/>
        <v>1.0608290083755676</v>
      </c>
      <c r="AL46" s="73">
        <f t="shared" si="12"/>
        <v>1.0094550503195316</v>
      </c>
      <c r="AM46" s="73">
        <f t="shared" si="13"/>
        <v>1.0094550503195316</v>
      </c>
      <c r="AN46" s="73"/>
      <c r="AO46" s="73">
        <f t="shared" si="14"/>
        <v>1.0103392400569438</v>
      </c>
      <c r="AR46" s="53"/>
      <c r="BD46" s="94">
        <v>1986</v>
      </c>
      <c r="BE46" s="9">
        <f t="shared" si="15"/>
        <v>1.0194825532598193</v>
      </c>
      <c r="BF46" s="9">
        <f t="shared" si="16"/>
        <v>1.0100199166232808</v>
      </c>
      <c r="BG46" s="9">
        <f t="shared" si="17"/>
        <v>1.0014598161721104</v>
      </c>
      <c r="BH46" s="9">
        <f t="shared" ref="BH46:BH69" si="19">AO52/AI52</f>
        <v>0.99954486180233137</v>
      </c>
      <c r="BI46" s="9">
        <f t="shared" si="18"/>
        <v>1.0083563589642224</v>
      </c>
    </row>
    <row r="47" spans="1:61" x14ac:dyDescent="0.2">
      <c r="A47" s="75" t="s">
        <v>147</v>
      </c>
      <c r="B47" s="50">
        <f t="shared" si="0"/>
        <v>1981</v>
      </c>
      <c r="D47" s="79">
        <f>Conversion_Factors!$O43*D208+D290</f>
        <v>3121.032153181668</v>
      </c>
      <c r="F47" s="321">
        <f>'Final Floorspace Estimates'!D76</f>
        <v>10416.371913649569</v>
      </c>
      <c r="G47" s="321">
        <f>'Final Floorspace Estimates'!E76</f>
        <v>7012.4324178437837</v>
      </c>
      <c r="H47" s="321">
        <f>'Final Floorspace Estimates'!F76</f>
        <v>410.02815118844376</v>
      </c>
      <c r="I47" s="321">
        <f t="shared" si="1"/>
        <v>17838.832482681795</v>
      </c>
      <c r="K47" s="349">
        <f>'Final Floorspace Estimates'!U76</f>
        <v>22.802612125884025</v>
      </c>
      <c r="L47" s="349">
        <f>'Final Floorspace Estimates'!V76</f>
        <v>6.1340617377488869</v>
      </c>
      <c r="M47" s="349">
        <f>'Final Floorspace Estimates'!W76</f>
        <v>0.33561339161790155</v>
      </c>
      <c r="N47" s="81">
        <f t="shared" si="2"/>
        <v>29.272287255250813</v>
      </c>
      <c r="P47" s="84">
        <f t="shared" si="8"/>
        <v>174.9571983599046</v>
      </c>
      <c r="R47" s="79">
        <f>Conversion_Factors!$O43*R208+R290</f>
        <v>106.62071350853603</v>
      </c>
      <c r="T47" s="79">
        <f>Conversion_Factors!$O43*T208+T290</f>
        <v>106.29986406027166</v>
      </c>
      <c r="V47" s="118">
        <f t="shared" si="9"/>
        <v>1.0030183429781476</v>
      </c>
      <c r="X47" s="124">
        <f>'Final Floorspace Estimates'!Q76</f>
        <v>2189.1127078521054</v>
      </c>
      <c r="Y47" s="124">
        <f>'Final Floorspace Estimates'!R76</f>
        <v>874.74094183641603</v>
      </c>
      <c r="Z47" s="124">
        <f>'Final Floorspace Estimates'!S76</f>
        <v>818.51304756794104</v>
      </c>
      <c r="AA47" s="124">
        <f t="shared" si="10"/>
        <v>1640.9306653711103</v>
      </c>
      <c r="AC47" s="71">
        <f t="shared" si="3"/>
        <v>1.0021358314457993</v>
      </c>
      <c r="AD47" s="71"/>
      <c r="AF47" s="73">
        <f t="shared" si="4"/>
        <v>0.97425389305373378</v>
      </c>
      <c r="AG47" s="73">
        <f t="shared" si="5"/>
        <v>0.99725643619397419</v>
      </c>
      <c r="AH47" s="73">
        <f>Wgted_Floorspace!AI58</f>
        <v>0.99944964915795276</v>
      </c>
      <c r="AI47" s="73">
        <f t="shared" si="6"/>
        <v>0.9917741534395943</v>
      </c>
      <c r="AJ47" s="73">
        <f t="shared" si="7"/>
        <v>1.0033846926253172</v>
      </c>
      <c r="AK47" s="73">
        <f t="shared" si="11"/>
        <v>1.0026876614445861</v>
      </c>
      <c r="AL47" s="73">
        <f t="shared" si="12"/>
        <v>0.97158096533487193</v>
      </c>
      <c r="AM47" s="73">
        <f t="shared" si="13"/>
        <v>0.97158096533487182</v>
      </c>
      <c r="AN47" s="73"/>
      <c r="AO47" s="73">
        <f t="shared" si="14"/>
        <v>0.99458333291666623</v>
      </c>
      <c r="AR47" s="53"/>
      <c r="BD47" s="94">
        <v>1987</v>
      </c>
      <c r="BE47" s="9">
        <f t="shared" si="15"/>
        <v>1.0465764898089334</v>
      </c>
      <c r="BF47" s="9">
        <f t="shared" si="16"/>
        <v>1.0195773125283081</v>
      </c>
      <c r="BG47" s="9">
        <f t="shared" si="17"/>
        <v>1.0092957017265305</v>
      </c>
      <c r="BH47" s="9">
        <f t="shared" si="19"/>
        <v>1.0102508649533617</v>
      </c>
      <c r="BI47" s="9">
        <f t="shared" si="18"/>
        <v>1.0067071585557377</v>
      </c>
    </row>
    <row r="48" spans="1:61" x14ac:dyDescent="0.2">
      <c r="A48" s="75" t="s">
        <v>147</v>
      </c>
      <c r="B48" s="50">
        <f t="shared" si="0"/>
        <v>1982</v>
      </c>
      <c r="D48" s="79">
        <f>Conversion_Factors!$O44*D209+D291</f>
        <v>3294.7514575583109</v>
      </c>
      <c r="F48" s="321">
        <f>'Final Floorspace Estimates'!D77</f>
        <v>10472.253853068192</v>
      </c>
      <c r="G48" s="321">
        <f>'Final Floorspace Estimates'!E77</f>
        <v>7144.1741891415568</v>
      </c>
      <c r="H48" s="321">
        <f>'Final Floorspace Estimates'!F77</f>
        <v>413.53921911313887</v>
      </c>
      <c r="I48" s="321">
        <f t="shared" si="1"/>
        <v>18029.96726132289</v>
      </c>
      <c r="K48" s="349">
        <f>'Final Floorspace Estimates'!U77</f>
        <v>22.902320432158167</v>
      </c>
      <c r="L48" s="349">
        <f>'Final Floorspace Estimates'!V77</f>
        <v>6.2582281611384492</v>
      </c>
      <c r="M48" s="349">
        <f>'Final Floorspace Estimates'!W77</f>
        <v>0.34016406256366449</v>
      </c>
      <c r="N48" s="81">
        <f t="shared" si="2"/>
        <v>29.500712655860283</v>
      </c>
      <c r="P48" s="84">
        <f t="shared" si="8"/>
        <v>182.73751747880706</v>
      </c>
      <c r="R48" s="79">
        <f>Conversion_Factors!$O44*R209+R291</f>
        <v>111.68379204913249</v>
      </c>
      <c r="T48" s="79">
        <f>Conversion_Factors!$O44*T209+T291</f>
        <v>112.63697970884519</v>
      </c>
      <c r="V48" s="118">
        <f t="shared" si="9"/>
        <v>0.99153752469058931</v>
      </c>
      <c r="X48" s="124">
        <f>'Final Floorspace Estimates'!Q77</f>
        <v>2186.9523746741661</v>
      </c>
      <c r="Y48" s="124">
        <f>'Final Floorspace Estimates'!R77</f>
        <v>875.99042176915873</v>
      </c>
      <c r="Z48" s="124">
        <f>'Final Floorspace Estimates'!S77</f>
        <v>822.5678408281758</v>
      </c>
      <c r="AA48" s="124">
        <f t="shared" si="10"/>
        <v>1636.2044494192701</v>
      </c>
      <c r="AC48" s="71">
        <f t="shared" si="3"/>
        <v>1.0618786233636763</v>
      </c>
      <c r="AD48" s="71"/>
      <c r="AF48" s="73">
        <f t="shared" si="4"/>
        <v>0.98469256959659779</v>
      </c>
      <c r="AG48" s="73">
        <f t="shared" si="5"/>
        <v>1.0416042732061304</v>
      </c>
      <c r="AH48" s="73">
        <f>Wgted_Floorspace!AI59</f>
        <v>1.0003304450698403</v>
      </c>
      <c r="AI48" s="73">
        <f t="shared" si="6"/>
        <v>0.98891764102043678</v>
      </c>
      <c r="AJ48" s="73">
        <f t="shared" si="7"/>
        <v>0.99189968100095871</v>
      </c>
      <c r="AK48" s="73">
        <f t="shared" si="11"/>
        <v>1.0615278467202294</v>
      </c>
      <c r="AL48" s="73">
        <f t="shared" si="12"/>
        <v>1.0256599882861412</v>
      </c>
      <c r="AM48" s="73">
        <f t="shared" si="13"/>
        <v>1.0256599882861412</v>
      </c>
      <c r="AN48" s="73"/>
      <c r="AO48" s="73">
        <f t="shared" si="14"/>
        <v>0.98123122857713418</v>
      </c>
      <c r="AR48" s="53"/>
      <c r="BD48" s="94">
        <v>1988</v>
      </c>
      <c r="BE48" s="9">
        <f t="shared" si="15"/>
        <v>1.1048726176309054</v>
      </c>
      <c r="BF48" s="9">
        <f t="shared" si="16"/>
        <v>1.0299679256244889</v>
      </c>
      <c r="BG48" s="9">
        <f t="shared" si="17"/>
        <v>1.0199391146398133</v>
      </c>
      <c r="BH48" s="9">
        <f t="shared" si="19"/>
        <v>1.042909209461105</v>
      </c>
      <c r="BI48" s="9">
        <f t="shared" si="18"/>
        <v>1.0084810922605163</v>
      </c>
    </row>
    <row r="49" spans="1:61" x14ac:dyDescent="0.2">
      <c r="A49" s="75" t="s">
        <v>147</v>
      </c>
      <c r="B49" s="50">
        <f t="shared" si="0"/>
        <v>1983</v>
      </c>
      <c r="D49" s="79">
        <f>Conversion_Factors!$O45*D210+D292</f>
        <v>3123.9514270369423</v>
      </c>
      <c r="F49" s="321">
        <f>'Final Floorspace Estimates'!D78</f>
        <v>10545.103891425293</v>
      </c>
      <c r="G49" s="321">
        <f>'Final Floorspace Estimates'!E78</f>
        <v>7245.7068664238304</v>
      </c>
      <c r="H49" s="321">
        <f>'Final Floorspace Estimates'!F78</f>
        <v>416.29611949938624</v>
      </c>
      <c r="I49" s="321">
        <f t="shared" si="1"/>
        <v>18207.106877348513</v>
      </c>
      <c r="K49" s="349">
        <f>'Final Floorspace Estimates'!U78</f>
        <v>23.041607132957768</v>
      </c>
      <c r="L49" s="349">
        <f>'Final Floorspace Estimates'!V78</f>
        <v>6.3567613331933677</v>
      </c>
      <c r="M49" s="349">
        <f>'Final Floorspace Estimates'!W78</f>
        <v>0.34410353935496368</v>
      </c>
      <c r="N49" s="81">
        <f t="shared" si="2"/>
        <v>29.742472005506102</v>
      </c>
      <c r="P49" s="84">
        <f t="shared" si="8"/>
        <v>171.57868342737387</v>
      </c>
      <c r="R49" s="79">
        <f>Conversion_Factors!$O45*R210+R292</f>
        <v>105.03334848759773</v>
      </c>
      <c r="T49" s="79">
        <f>Conversion_Factors!$O45*T210+T292</f>
        <v>106.29245787834347</v>
      </c>
      <c r="V49" s="118">
        <f t="shared" si="9"/>
        <v>0.98815429226232743</v>
      </c>
      <c r="X49" s="124">
        <f>'Final Floorspace Estimates'!Q78</f>
        <v>2185.0526434067619</v>
      </c>
      <c r="Y49" s="124">
        <f>'Final Floorspace Estimates'!R78</f>
        <v>877.31417381100766</v>
      </c>
      <c r="Z49" s="124">
        <f>'Final Floorspace Estimates'!S78</f>
        <v>826.58358614719452</v>
      </c>
      <c r="AA49" s="124">
        <f t="shared" si="10"/>
        <v>1633.5638718367031</v>
      </c>
      <c r="AC49" s="71">
        <f t="shared" si="3"/>
        <v>1.0020660100932504</v>
      </c>
      <c r="AD49" s="71"/>
      <c r="AF49" s="73">
        <f t="shared" si="4"/>
        <v>0.99436691127195953</v>
      </c>
      <c r="AG49" s="73">
        <f t="shared" si="5"/>
        <v>0.97799889324731115</v>
      </c>
      <c r="AH49" s="73">
        <f>Wgted_Floorspace!AI60</f>
        <v>1.0008706775829848</v>
      </c>
      <c r="AI49" s="73">
        <f t="shared" si="6"/>
        <v>0.98732168291458366</v>
      </c>
      <c r="AJ49" s="73">
        <f t="shared" si="7"/>
        <v>0.98851521285650568</v>
      </c>
      <c r="AK49" s="73">
        <f t="shared" si="11"/>
        <v>1.0011942926664135</v>
      </c>
      <c r="AL49" s="73">
        <f t="shared" si="12"/>
        <v>0.97248973870572364</v>
      </c>
      <c r="AM49" s="73">
        <f t="shared" si="13"/>
        <v>0.97248973870572364</v>
      </c>
      <c r="AN49" s="73"/>
      <c r="AO49" s="73">
        <f t="shared" si="14"/>
        <v>0.97683226963137437</v>
      </c>
      <c r="AR49" s="53"/>
      <c r="BD49" s="94">
        <v>1989</v>
      </c>
      <c r="BE49" s="9">
        <f t="shared" si="15"/>
        <v>1.1307398404386153</v>
      </c>
      <c r="BF49" s="9">
        <f t="shared" si="16"/>
        <v>1.0390398920631745</v>
      </c>
      <c r="BG49" s="9">
        <f t="shared" si="17"/>
        <v>1.0301109701176796</v>
      </c>
      <c r="BH49" s="9">
        <f t="shared" si="19"/>
        <v>1.0379017506994823</v>
      </c>
      <c r="BI49" s="9">
        <f t="shared" si="18"/>
        <v>1.017865081370706</v>
      </c>
    </row>
    <row r="50" spans="1:61" x14ac:dyDescent="0.2">
      <c r="A50" s="75" t="s">
        <v>147</v>
      </c>
      <c r="B50" s="50">
        <f t="shared" si="0"/>
        <v>1984</v>
      </c>
      <c r="D50" s="79">
        <f>Conversion_Factors!$O46*D211+D293</f>
        <v>3238.8964938318868</v>
      </c>
      <c r="F50" s="321">
        <f>'Final Floorspace Estimates'!D79</f>
        <v>10611.332117007547</v>
      </c>
      <c r="G50" s="321">
        <f>'Final Floorspace Estimates'!E79</f>
        <v>7267.5621963593912</v>
      </c>
      <c r="H50" s="321">
        <f>'Final Floorspace Estimates'!F79</f>
        <v>434.97811453752877</v>
      </c>
      <c r="I50" s="321">
        <f t="shared" si="1"/>
        <v>18313.872427904465</v>
      </c>
      <c r="K50" s="349">
        <f>'Final Floorspace Estimates'!U79</f>
        <v>23.180067513252517</v>
      </c>
      <c r="L50" s="349">
        <f>'Final Floorspace Estimates'!V79</f>
        <v>6.3866443996580626</v>
      </c>
      <c r="M50" s="349">
        <f>'Final Floorspace Estimates'!W79</f>
        <v>0.36137571707054128</v>
      </c>
      <c r="N50" s="81">
        <f t="shared" si="2"/>
        <v>29.928087629981121</v>
      </c>
      <c r="P50" s="84">
        <f t="shared" si="8"/>
        <v>176.85481356181381</v>
      </c>
      <c r="R50" s="79">
        <f>Conversion_Factors!$O46*R211+R293</f>
        <v>108.22263466601358</v>
      </c>
      <c r="T50" s="79">
        <f>Conversion_Factors!$O46*T211+T293</f>
        <v>109.71504813357396</v>
      </c>
      <c r="V50" s="118">
        <f t="shared" si="9"/>
        <v>0.98639736760864904</v>
      </c>
      <c r="X50" s="124">
        <f>'Final Floorspace Estimates'!Q79</f>
        <v>2184.4634827799005</v>
      </c>
      <c r="Y50" s="124">
        <f>'Final Floorspace Estimates'!R79</f>
        <v>878.78771823341049</v>
      </c>
      <c r="Z50" s="124">
        <f>'Final Floorspace Estimates'!S79</f>
        <v>830.79057311827751</v>
      </c>
      <c r="AA50" s="124">
        <f t="shared" si="10"/>
        <v>1634.175827520799</v>
      </c>
      <c r="AC50" s="71">
        <f t="shared" si="3"/>
        <v>1.0343322821289227</v>
      </c>
      <c r="AD50" s="71"/>
      <c r="AF50" s="73">
        <f t="shared" si="4"/>
        <v>1.0001978283666821</v>
      </c>
      <c r="AG50" s="73">
        <f t="shared" si="5"/>
        <v>1.008072847243439</v>
      </c>
      <c r="AH50" s="73">
        <f>Wgted_Floorspace!AI61</f>
        <v>1.0010168620043136</v>
      </c>
      <c r="AI50" s="73">
        <f t="shared" si="6"/>
        <v>0.98769154731126096</v>
      </c>
      <c r="AJ50" s="73">
        <f t="shared" si="7"/>
        <v>0.98675764649100672</v>
      </c>
      <c r="AK50" s="73">
        <f t="shared" si="11"/>
        <v>1.0332815773531547</v>
      </c>
      <c r="AL50" s="73">
        <f t="shared" si="12"/>
        <v>1.008272272648306</v>
      </c>
      <c r="AM50" s="73">
        <f t="shared" si="13"/>
        <v>1.0082722726483058</v>
      </c>
      <c r="AN50" s="73"/>
      <c r="AO50" s="73">
        <f t="shared" si="14"/>
        <v>0.97560323278550054</v>
      </c>
      <c r="AR50" s="53"/>
      <c r="BD50" s="94">
        <v>1990</v>
      </c>
      <c r="BE50" s="9">
        <f t="shared" si="15"/>
        <v>1.0369940729585576</v>
      </c>
      <c r="BF50" s="9">
        <f t="shared" si="16"/>
        <v>1.0391570307634868</v>
      </c>
      <c r="BG50" s="9">
        <f t="shared" si="17"/>
        <v>1.0378294818203675</v>
      </c>
      <c r="BH50" s="9">
        <f t="shared" si="19"/>
        <v>0.9444385777221519</v>
      </c>
      <c r="BI50" s="9">
        <f t="shared" si="18"/>
        <v>1.0181115672413978</v>
      </c>
    </row>
    <row r="51" spans="1:61" x14ac:dyDescent="0.2">
      <c r="A51" s="75" t="s">
        <v>147</v>
      </c>
      <c r="B51" s="50">
        <f t="shared" si="0"/>
        <v>1985</v>
      </c>
      <c r="D51" s="79">
        <f>Conversion_Factors!$O47*D212+D294</f>
        <v>3212.3232798266604</v>
      </c>
      <c r="F51" s="357">
        <f>'Final Floorspace Estimates'!D80</f>
        <v>10661.946838373824</v>
      </c>
      <c r="G51" s="357">
        <f>'Final Floorspace Estimates'!E80</f>
        <v>7184.2602261481088</v>
      </c>
      <c r="H51" s="357">
        <f>'Final Floorspace Estimates'!F80</f>
        <v>464.04307650359141</v>
      </c>
      <c r="I51" s="321">
        <f t="shared" ref="I51:I76" si="20">SUM(F51:H51)</f>
        <v>18310.250141025524</v>
      </c>
      <c r="K51" s="349">
        <f>'Final Floorspace Estimates'!U80</f>
        <v>23.572235695262115</v>
      </c>
      <c r="L51" s="349">
        <f>'Final Floorspace Estimates'!V80</f>
        <v>6.3305993480232257</v>
      </c>
      <c r="M51" s="349">
        <f>'Final Floorspace Estimates'!W80</f>
        <v>0.39221836461179749</v>
      </c>
      <c r="N51" s="81">
        <f t="shared" ref="N51:N76" si="21">SUM(K51:M51)</f>
        <v>30.295053407897139</v>
      </c>
      <c r="P51" s="84">
        <f t="shared" ref="P51:P77" si="22">D51/I51*1000</f>
        <v>175.43852514768233</v>
      </c>
      <c r="R51" s="79">
        <f>Conversion_Factors!$O47*R212+R294</f>
        <v>106.03458051634564</v>
      </c>
      <c r="T51" s="79">
        <f>Conversion_Factors!$O47*T212+T294</f>
        <v>106.07330935060065</v>
      </c>
      <c r="V51" s="118">
        <f t="shared" ref="V51:V75" si="23">R51/T51</f>
        <v>0.99963488615098262</v>
      </c>
      <c r="X51" s="124">
        <f>'Final Floorspace Estimates'!Q80</f>
        <v>2210.8753731937936</v>
      </c>
      <c r="Y51" s="124">
        <f>'Final Floorspace Estimates'!R80</f>
        <v>881.17623091966152</v>
      </c>
      <c r="Z51" s="124">
        <f>'Final Floorspace Estimates'!S80</f>
        <v>845.21973168316833</v>
      </c>
      <c r="AA51" s="124">
        <f t="shared" ref="AA51:AA76" si="24">N51/I51*1000000</f>
        <v>1654.5406629928414</v>
      </c>
      <c r="AC51" s="71">
        <f t="shared" si="3"/>
        <v>1</v>
      </c>
      <c r="AD51" s="71"/>
      <c r="AF51" s="73">
        <f t="shared" si="4"/>
        <v>1</v>
      </c>
      <c r="AG51" s="73">
        <f t="shared" si="5"/>
        <v>1</v>
      </c>
      <c r="AH51" s="73">
        <f>Wgted_Floorspace!AI62</f>
        <v>1</v>
      </c>
      <c r="AI51" s="73">
        <f t="shared" si="6"/>
        <v>1</v>
      </c>
      <c r="AJ51" s="73">
        <f t="shared" si="7"/>
        <v>1</v>
      </c>
      <c r="AK51" s="73">
        <f>AG51/(AH51*AI51*AJ51)</f>
        <v>1</v>
      </c>
      <c r="AL51" s="73">
        <f t="shared" ref="AL51:AL73" si="25">AF51*AH51*AI51*AJ51*AK51</f>
        <v>1</v>
      </c>
      <c r="AM51" s="73">
        <f t="shared" ref="AM51:AM73" si="26">AF51*AG51</f>
        <v>1</v>
      </c>
      <c r="AN51" s="73"/>
      <c r="AO51" s="73">
        <f t="shared" ref="AO51:AO73" si="27">AH51*AI51*AJ51</f>
        <v>1</v>
      </c>
      <c r="AR51" s="53"/>
      <c r="BD51" s="94">
        <v>1991</v>
      </c>
      <c r="BE51" s="9">
        <f t="shared" si="15"/>
        <v>1.0390015304619045</v>
      </c>
      <c r="BF51" s="9">
        <f t="shared" si="16"/>
        <v>1.037718460258402</v>
      </c>
      <c r="BG51" s="9">
        <f t="shared" si="17"/>
        <v>1.0434354552200387</v>
      </c>
      <c r="BH51" s="9">
        <f t="shared" si="19"/>
        <v>0.9697177091041923</v>
      </c>
      <c r="BI51" s="9">
        <f t="shared" si="18"/>
        <v>0.98952262408112646</v>
      </c>
    </row>
    <row r="52" spans="1:61" x14ac:dyDescent="0.2">
      <c r="A52" s="75" t="s">
        <v>147</v>
      </c>
      <c r="B52" s="50">
        <f t="shared" si="0"/>
        <v>1986</v>
      </c>
      <c r="D52" s="79">
        <f>Conversion_Factors!$O48*D213+D295</f>
        <v>3274.907539213641</v>
      </c>
      <c r="F52" s="357">
        <f>'Final Floorspace Estimates'!D81</f>
        <v>10765.150022483866</v>
      </c>
      <c r="G52" s="357">
        <f>'Final Floorspace Estimates'!E81</f>
        <v>7236.9094652954536</v>
      </c>
      <c r="H52" s="357">
        <f>'Final Floorspace Estimates'!F81</f>
        <v>491.65783301069712</v>
      </c>
      <c r="I52" s="321">
        <f t="shared" si="20"/>
        <v>18493.717320790016</v>
      </c>
      <c r="K52" s="349">
        <f>'Final Floorspace Estimates'!U81</f>
        <v>23.689603185068016</v>
      </c>
      <c r="L52" s="349">
        <f>'Final Floorspace Estimates'!V81</f>
        <v>6.5350534810347556</v>
      </c>
      <c r="M52" s="349">
        <f>'Final Floorspace Estimates'!W81</f>
        <v>0.4186189928449538</v>
      </c>
      <c r="N52" s="81">
        <f t="shared" si="21"/>
        <v>30.643275658947726</v>
      </c>
      <c r="P52" s="84">
        <f t="shared" si="22"/>
        <v>177.08216700879817</v>
      </c>
      <c r="R52" s="79">
        <f>Conversion_Factors!$O48*R213+R295</f>
        <v>106.87197986476946</v>
      </c>
      <c r="T52" s="79">
        <f>Conversion_Factors!$O48*T213+T295</f>
        <v>107.14871487922646</v>
      </c>
      <c r="V52" s="118">
        <f t="shared" si="23"/>
        <v>0.99741728106800975</v>
      </c>
      <c r="X52" s="124">
        <f>'Final Floorspace Estimates'!Q81</f>
        <v>2200.5827262593102</v>
      </c>
      <c r="Y52" s="124">
        <f>'Final Floorspace Estimates'!R81</f>
        <v>903.0171667026591</v>
      </c>
      <c r="Z52" s="124">
        <f>'Final Floorspace Estimates'!S81</f>
        <v>851.44375770749866</v>
      </c>
      <c r="AA52" s="124">
        <f t="shared" si="24"/>
        <v>1656.9559882100925</v>
      </c>
      <c r="AC52" s="71">
        <f t="shared" si="3"/>
        <v>1.0101383235350121</v>
      </c>
      <c r="AD52" s="71"/>
      <c r="AF52" s="73">
        <f t="shared" si="4"/>
        <v>1.0100199166232808</v>
      </c>
      <c r="AG52" s="73">
        <f t="shared" si="5"/>
        <v>1.0093687624182444</v>
      </c>
      <c r="AH52" s="73">
        <f>Wgted_Floorspace!AI63</f>
        <v>1.0017671972363222</v>
      </c>
      <c r="AI52" s="73">
        <f t="shared" si="6"/>
        <v>1.0014598161721104</v>
      </c>
      <c r="AJ52" s="73">
        <f t="shared" si="7"/>
        <v>0.99778158494296698</v>
      </c>
      <c r="AK52" s="73">
        <f t="shared" ref="AK52:AK75" si="28">AG52/(AH52*AI52*AJ52)</f>
        <v>1.0083563589642224</v>
      </c>
      <c r="AL52" s="73">
        <f t="shared" si="25"/>
        <v>1.0194825532598193</v>
      </c>
      <c r="AM52" s="73">
        <f t="shared" si="26"/>
        <v>1.0194825532598193</v>
      </c>
      <c r="AN52" s="73"/>
      <c r="AO52" s="73">
        <f t="shared" si="27"/>
        <v>1.0010040135563403</v>
      </c>
      <c r="AR52" s="53"/>
      <c r="BD52" s="94">
        <v>1992</v>
      </c>
      <c r="BE52" s="9">
        <f t="shared" si="15"/>
        <v>1.0887343334376041</v>
      </c>
      <c r="BF52" s="9">
        <f t="shared" si="16"/>
        <v>1.0416808191115081</v>
      </c>
      <c r="BG52" s="9">
        <f t="shared" si="17"/>
        <v>1.0496243702267847</v>
      </c>
      <c r="BH52" s="9">
        <f t="shared" si="19"/>
        <v>1.0116998296367925</v>
      </c>
      <c r="BI52" s="9">
        <f t="shared" si="18"/>
        <v>0.98424149081147216</v>
      </c>
    </row>
    <row r="53" spans="1:61" x14ac:dyDescent="0.2">
      <c r="A53" s="75" t="s">
        <v>147</v>
      </c>
      <c r="B53" s="50">
        <f t="shared" si="0"/>
        <v>1987</v>
      </c>
      <c r="D53" s="79">
        <f>Conversion_Factors!$O49*D214+D296</f>
        <v>3361.942022332506</v>
      </c>
      <c r="F53" s="357">
        <f>'Final Floorspace Estimates'!D82</f>
        <v>10869.675808334023</v>
      </c>
      <c r="G53" s="357">
        <f>'Final Floorspace Estimates'!E82</f>
        <v>7280.5166624420408</v>
      </c>
      <c r="H53" s="357">
        <f>'Final Floorspace Estimates'!F82</f>
        <v>518.52315973181669</v>
      </c>
      <c r="I53" s="321">
        <f t="shared" si="20"/>
        <v>18668.715630507879</v>
      </c>
      <c r="K53" s="349">
        <f>'Final Floorspace Estimates'!U82</f>
        <v>24.032321779090307</v>
      </c>
      <c r="L53" s="349">
        <f>'Final Floorspace Estimates'!V82</f>
        <v>6.7019073517347891</v>
      </c>
      <c r="M53" s="349">
        <f>'Final Floorspace Estimates'!W82</f>
        <v>0.44104702695796039</v>
      </c>
      <c r="N53" s="81">
        <f t="shared" si="21"/>
        <v>31.175276157783056</v>
      </c>
      <c r="P53" s="84">
        <f t="shared" si="22"/>
        <v>180.08426979510671</v>
      </c>
      <c r="R53" s="79">
        <f>Conversion_Factors!$O49*R214+R296</f>
        <v>107.84000774579125</v>
      </c>
      <c r="T53" s="79">
        <f>Conversion_Factors!$O49*T214+T296</f>
        <v>107.05947573890262</v>
      </c>
      <c r="V53" s="118">
        <f t="shared" si="23"/>
        <v>1.0072906391657681</v>
      </c>
      <c r="X53" s="124">
        <f>'Final Floorspace Estimates'!Q82</f>
        <v>2210.9511086489065</v>
      </c>
      <c r="Y53" s="124">
        <f>'Final Floorspace Estimates'!R82</f>
        <v>920.52633933356401</v>
      </c>
      <c r="Z53" s="124">
        <f>'Final Floorspace Estimates'!S82</f>
        <v>850.58308135372886</v>
      </c>
      <c r="AA53" s="124">
        <f t="shared" si="24"/>
        <v>1669.9207794904389</v>
      </c>
      <c r="AC53" s="71">
        <f t="shared" si="3"/>
        <v>1.009297026691629</v>
      </c>
      <c r="AD53" s="71"/>
      <c r="AF53" s="73">
        <f t="shared" si="4"/>
        <v>1.0195773125283081</v>
      </c>
      <c r="AG53" s="73">
        <f t="shared" si="5"/>
        <v>1.0264807552589355</v>
      </c>
      <c r="AH53" s="73">
        <f>Wgted_Floorspace!AI64</f>
        <v>1.0025726132111816</v>
      </c>
      <c r="AI53" s="73">
        <f t="shared" si="6"/>
        <v>1.0092957017265305</v>
      </c>
      <c r="AJ53" s="73">
        <f t="shared" si="7"/>
        <v>1.0076585492571826</v>
      </c>
      <c r="AK53" s="73">
        <f t="shared" si="28"/>
        <v>1.0067071585557377</v>
      </c>
      <c r="AL53" s="73">
        <f t="shared" si="25"/>
        <v>1.0465764898089336</v>
      </c>
      <c r="AM53" s="73">
        <f t="shared" si="26"/>
        <v>1.0465764898089334</v>
      </c>
      <c r="AN53" s="73"/>
      <c r="AO53" s="73">
        <f t="shared" si="27"/>
        <v>1.0196418556629376</v>
      </c>
      <c r="AR53" s="53"/>
      <c r="BD53" s="94">
        <v>1993</v>
      </c>
      <c r="BE53" s="9">
        <f t="shared" si="15"/>
        <v>1.1090465707151387</v>
      </c>
      <c r="BF53" s="9">
        <f t="shared" si="16"/>
        <v>1.0458756931273623</v>
      </c>
      <c r="BG53" s="9">
        <f t="shared" si="17"/>
        <v>1.0554568998498572</v>
      </c>
      <c r="BH53" s="9">
        <f t="shared" si="19"/>
        <v>1.0291036277732379</v>
      </c>
      <c r="BI53" s="9">
        <f t="shared" si="18"/>
        <v>0.97627035281986974</v>
      </c>
    </row>
    <row r="54" spans="1:61" x14ac:dyDescent="0.2">
      <c r="A54" s="75" t="s">
        <v>147</v>
      </c>
      <c r="B54" s="50">
        <f t="shared" si="0"/>
        <v>1988</v>
      </c>
      <c r="D54" s="79">
        <f>Conversion_Factors!$O50*D215+D297</f>
        <v>3549.2080308587774</v>
      </c>
      <c r="F54" s="357">
        <f>'Final Floorspace Estimates'!D83</f>
        <v>11075.257528735498</v>
      </c>
      <c r="G54" s="357">
        <f>'Final Floorspace Estimates'!E83</f>
        <v>7277.1893741698768</v>
      </c>
      <c r="H54" s="357">
        <f>'Final Floorspace Estimates'!F83</f>
        <v>506.52345251219231</v>
      </c>
      <c r="I54" s="321">
        <f t="shared" si="20"/>
        <v>18858.970355417565</v>
      </c>
      <c r="K54" s="349">
        <f>'Final Floorspace Estimates'!U83</f>
        <v>24.589092998876396</v>
      </c>
      <c r="L54" s="349">
        <f>'Final Floorspace Estimates'!V83</f>
        <v>6.7923529145528567</v>
      </c>
      <c r="M54" s="349">
        <f>'Final Floorspace Estimates'!W83</f>
        <v>0.44364626625618742</v>
      </c>
      <c r="N54" s="81">
        <f t="shared" si="21"/>
        <v>31.825092179685441</v>
      </c>
      <c r="P54" s="84">
        <f t="shared" si="22"/>
        <v>188.1973386653745</v>
      </c>
      <c r="R54" s="79">
        <f>Conversion_Factors!$O50*R215+R297</f>
        <v>111.52231738465487</v>
      </c>
      <c r="T54" s="79">
        <f>Conversion_Factors!$O50*T215+T297</f>
        <v>107.18273970811404</v>
      </c>
      <c r="V54" s="118">
        <f t="shared" si="23"/>
        <v>1.0404876539670342</v>
      </c>
      <c r="X54" s="124">
        <f>'Final Floorspace Estimates'!Q83</f>
        <v>2220.1825045673518</v>
      </c>
      <c r="Y54" s="124">
        <f>'Final Floorspace Estimates'!R83</f>
        <v>933.37586330542263</v>
      </c>
      <c r="Z54" s="124">
        <f>'Final Floorspace Estimates'!S83</f>
        <v>875.86520240246648</v>
      </c>
      <c r="AA54" s="124">
        <f t="shared" si="24"/>
        <v>1687.5307389484883</v>
      </c>
      <c r="AC54" s="71">
        <f t="shared" si="3"/>
        <v>1.0104590906450031</v>
      </c>
      <c r="AD54" s="71"/>
      <c r="AF54" s="73">
        <f t="shared" si="4"/>
        <v>1.0299679256244889</v>
      </c>
      <c r="AG54" s="73">
        <f t="shared" si="5"/>
        <v>1.0727252666251721</v>
      </c>
      <c r="AH54" s="73">
        <f>Wgted_Floorspace!AI65</f>
        <v>1.0019613638764941</v>
      </c>
      <c r="AI54" s="73">
        <f t="shared" si="6"/>
        <v>1.0199391146398133</v>
      </c>
      <c r="AJ54" s="73">
        <f t="shared" si="7"/>
        <v>1.0408676891753468</v>
      </c>
      <c r="AK54" s="73">
        <f t="shared" si="28"/>
        <v>1.0084810922605163</v>
      </c>
      <c r="AL54" s="73">
        <f t="shared" si="25"/>
        <v>1.1048726176309054</v>
      </c>
      <c r="AM54" s="73">
        <f t="shared" si="26"/>
        <v>1.1048726176309054</v>
      </c>
      <c r="AN54" s="73"/>
      <c r="AO54" s="73">
        <f t="shared" si="27"/>
        <v>1.0637038957474672</v>
      </c>
      <c r="AR54" s="53"/>
      <c r="BD54" s="94">
        <v>1994</v>
      </c>
      <c r="BE54" s="9">
        <f t="shared" si="15"/>
        <v>1.1132127849548681</v>
      </c>
      <c r="BF54" s="9">
        <f t="shared" si="16"/>
        <v>1.0532808891791905</v>
      </c>
      <c r="BG54" s="9">
        <f t="shared" si="17"/>
        <v>1.0590940306551251</v>
      </c>
      <c r="BH54" s="9">
        <f t="shared" si="19"/>
        <v>1.0267905533839472</v>
      </c>
      <c r="BI54" s="9">
        <f t="shared" si="18"/>
        <v>0.97189108040952477</v>
      </c>
    </row>
    <row r="55" spans="1:61" x14ac:dyDescent="0.2">
      <c r="A55" s="75" t="s">
        <v>147</v>
      </c>
      <c r="B55" s="50">
        <f t="shared" si="0"/>
        <v>1989</v>
      </c>
      <c r="D55" s="79">
        <f>Conversion_Factors!$O51*D216+D298</f>
        <v>3632.3019128684482</v>
      </c>
      <c r="F55" s="357">
        <f>'Final Floorspace Estimates'!D84</f>
        <v>11274.278554757284</v>
      </c>
      <c r="G55" s="357">
        <f>'Final Floorspace Estimates'!E84</f>
        <v>7258.3255836811659</v>
      </c>
      <c r="H55" s="357">
        <f>'Final Floorspace Estimates'!F84</f>
        <v>492.47619174243727</v>
      </c>
      <c r="I55" s="321">
        <f t="shared" si="20"/>
        <v>19025.080330180888</v>
      </c>
      <c r="K55" s="349">
        <f>'Final Floorspace Estimates'!U84</f>
        <v>25.128582252943009</v>
      </c>
      <c r="L55" s="349">
        <f>'Final Floorspace Estimates'!V84</f>
        <v>6.8532239536196116</v>
      </c>
      <c r="M55" s="349">
        <f>'Final Floorspace Estimates'!W84</f>
        <v>0.44378897884938528</v>
      </c>
      <c r="N55" s="81">
        <f t="shared" si="21"/>
        <v>32.425595185412007</v>
      </c>
      <c r="P55" s="84">
        <f t="shared" si="22"/>
        <v>190.92176484039646</v>
      </c>
      <c r="R55" s="79">
        <f>Conversion_Factors!$O51*R216+R298</f>
        <v>112.0195910699147</v>
      </c>
      <c r="T55" s="79">
        <f>Conversion_Factors!$O51*T216+T298</f>
        <v>108.09288198780911</v>
      </c>
      <c r="V55" s="118">
        <f t="shared" si="23"/>
        <v>1.0363271753874455</v>
      </c>
      <c r="X55" s="124">
        <f>'Final Floorspace Estimates'!Q84</f>
        <v>2228.8417064469086</v>
      </c>
      <c r="Y55" s="124">
        <f>'Final Floorspace Estimates'!R84</f>
        <v>944.18800515475073</v>
      </c>
      <c r="Z55" s="124">
        <f>'Final Floorspace Estimates'!S84</f>
        <v>901.13793578367506</v>
      </c>
      <c r="AA55" s="124">
        <f t="shared" si="24"/>
        <v>1704.3604874547045</v>
      </c>
      <c r="AC55" s="71">
        <f t="shared" si="3"/>
        <v>1.0190394044418207</v>
      </c>
      <c r="AD55" s="71"/>
      <c r="AF55" s="73">
        <f t="shared" si="4"/>
        <v>1.0390398920631745</v>
      </c>
      <c r="AG55" s="73">
        <f t="shared" si="5"/>
        <v>1.0882545021378884</v>
      </c>
      <c r="AH55" s="73">
        <f>Wgted_Floorspace!AI66</f>
        <v>1.0011537119138945</v>
      </c>
      <c r="AI55" s="73">
        <f t="shared" si="6"/>
        <v>1.0301109701176796</v>
      </c>
      <c r="AJ55" s="73">
        <f t="shared" si="7"/>
        <v>1.036705690992582</v>
      </c>
      <c r="AK55" s="73">
        <f t="shared" si="28"/>
        <v>1.017865081370706</v>
      </c>
      <c r="AL55" s="73">
        <f t="shared" si="25"/>
        <v>1.1307398404386149</v>
      </c>
      <c r="AM55" s="73">
        <f t="shared" si="26"/>
        <v>1.1307398404386153</v>
      </c>
      <c r="AN55" s="73"/>
      <c r="AO55" s="73">
        <f t="shared" si="27"/>
        <v>1.0691539792998819</v>
      </c>
      <c r="AR55" s="53"/>
      <c r="BD55" s="94">
        <v>1995</v>
      </c>
      <c r="BE55" s="9">
        <f t="shared" si="15"/>
        <v>1.0892917198065502</v>
      </c>
      <c r="BF55" s="9">
        <f t="shared" si="16"/>
        <v>1.0611353388981235</v>
      </c>
      <c r="BG55" s="9">
        <f t="shared" si="17"/>
        <v>1.0613949012863459</v>
      </c>
      <c r="BH55" s="9">
        <f t="shared" si="19"/>
        <v>1.0224779040993164</v>
      </c>
      <c r="BI55" s="9">
        <f t="shared" si="18"/>
        <v>0.94589405449784236</v>
      </c>
    </row>
    <row r="56" spans="1:61" x14ac:dyDescent="0.2">
      <c r="A56" s="75" t="s">
        <v>147</v>
      </c>
      <c r="B56" s="50">
        <f t="shared" si="0"/>
        <v>1990</v>
      </c>
      <c r="D56" s="79">
        <f>Conversion_Factors!$O52*D217+D299</f>
        <v>3331.160201607041</v>
      </c>
      <c r="F56" s="357">
        <f>'Final Floorspace Estimates'!D85</f>
        <v>11323.682417035505</v>
      </c>
      <c r="G56" s="357">
        <f>'Final Floorspace Estimates'!E85</f>
        <v>7182.2265373233122</v>
      </c>
      <c r="H56" s="357">
        <f>'Final Floorspace Estimates'!F85</f>
        <v>521.31621472598306</v>
      </c>
      <c r="I56" s="321">
        <f t="shared" si="20"/>
        <v>19027.225169084799</v>
      </c>
      <c r="K56" s="349">
        <f>'Final Floorspace Estimates'!U85</f>
        <v>25.347694205895827</v>
      </c>
      <c r="L56" s="349">
        <f>'Final Floorspace Estimates'!V85</f>
        <v>6.8413359176121871</v>
      </c>
      <c r="M56" s="349">
        <f>'Final Floorspace Estimates'!W85</f>
        <v>0.48320956002363885</v>
      </c>
      <c r="N56" s="81">
        <f t="shared" si="21"/>
        <v>32.67223968353165</v>
      </c>
      <c r="P56" s="84">
        <f t="shared" si="22"/>
        <v>175.07335788612357</v>
      </c>
      <c r="R56" s="79">
        <f>Conversion_Factors!$O52*R217+R299</f>
        <v>101.95689777845573</v>
      </c>
      <c r="T56" s="79">
        <f>Conversion_Factors!$O52*T217+T299</f>
        <v>108.10942491608564</v>
      </c>
      <c r="V56" s="118">
        <f t="shared" si="23"/>
        <v>0.94308981716991369</v>
      </c>
      <c r="X56" s="124">
        <f>'Final Floorspace Estimates'!Q85</f>
        <v>2238.4674236149899</v>
      </c>
      <c r="Y56" s="124">
        <f>'Final Floorspace Estimates'!R85</f>
        <v>952.53691624183045</v>
      </c>
      <c r="Z56" s="124">
        <f>'Final Floorspace Estimates'!S85</f>
        <v>926.90299356528942</v>
      </c>
      <c r="AA56" s="124">
        <f t="shared" si="24"/>
        <v>1717.1310789245877</v>
      </c>
      <c r="AC56" s="71">
        <f t="shared" si="3"/>
        <v>1.0191953619430791</v>
      </c>
      <c r="AD56" s="71"/>
      <c r="AF56" s="73">
        <f t="shared" si="4"/>
        <v>1.0391570307634868</v>
      </c>
      <c r="AG56" s="73">
        <f t="shared" si="5"/>
        <v>0.99791854576267469</v>
      </c>
      <c r="AH56" s="73">
        <f>Wgted_Floorspace!AI67</f>
        <v>1.0010645146726092</v>
      </c>
      <c r="AI56" s="73">
        <f t="shared" si="6"/>
        <v>1.0378294818203675</v>
      </c>
      <c r="AJ56" s="73">
        <f t="shared" si="7"/>
        <v>0.94343427809048219</v>
      </c>
      <c r="AK56" s="73">
        <f t="shared" si="28"/>
        <v>1.0181115672413978</v>
      </c>
      <c r="AL56" s="73">
        <f t="shared" si="25"/>
        <v>1.0369940729585578</v>
      </c>
      <c r="AM56" s="73">
        <f t="shared" si="26"/>
        <v>1.0369940729585576</v>
      </c>
      <c r="AN56" s="73"/>
      <c r="AO56" s="73">
        <f t="shared" si="27"/>
        <v>0.9801661997285458</v>
      </c>
      <c r="AR56" s="53"/>
      <c r="BD56" s="94">
        <v>1996</v>
      </c>
      <c r="BE56" s="9">
        <f t="shared" si="15"/>
        <v>1.1318460418297025</v>
      </c>
      <c r="BF56" s="9">
        <f t="shared" si="16"/>
        <v>1.0699177603345582</v>
      </c>
      <c r="BG56" s="9">
        <f t="shared" si="17"/>
        <v>1.0701096097077609</v>
      </c>
      <c r="BH56" s="9">
        <f t="shared" si="19"/>
        <v>1.0208850889559729</v>
      </c>
      <c r="BI56" s="9">
        <f t="shared" si="18"/>
        <v>0.96834883639253788</v>
      </c>
    </row>
    <row r="57" spans="1:61" x14ac:dyDescent="0.2">
      <c r="A57" s="75" t="s">
        <v>147</v>
      </c>
      <c r="B57" s="50">
        <f t="shared" si="0"/>
        <v>1991</v>
      </c>
      <c r="D57" s="79">
        <f>Conversion_Factors!$O53*D218+D300</f>
        <v>3337.6088040783047</v>
      </c>
      <c r="F57" s="357">
        <f>'Final Floorspace Estimates'!D86</f>
        <v>11356.287754787172</v>
      </c>
      <c r="G57" s="357">
        <f>'Final Floorspace Estimates'!E86</f>
        <v>7094.4160499057189</v>
      </c>
      <c r="H57" s="357">
        <f>'Final Floorspace Estimates'!F86</f>
        <v>550.18077859830441</v>
      </c>
      <c r="I57" s="321">
        <f t="shared" si="20"/>
        <v>19000.884583291194</v>
      </c>
      <c r="K57" s="349">
        <f>'Final Floorspace Estimates'!U86</f>
        <v>25.496602282894951</v>
      </c>
      <c r="L57" s="349">
        <f>'Final Floorspace Estimates'!V86</f>
        <v>6.7880580472827603</v>
      </c>
      <c r="M57" s="349">
        <f>'Final Floorspace Estimates'!W86</f>
        <v>0.51858822759856893</v>
      </c>
      <c r="N57" s="81">
        <f t="shared" si="21"/>
        <v>32.803248557776286</v>
      </c>
      <c r="P57" s="84">
        <f t="shared" si="22"/>
        <v>175.65544327411459</v>
      </c>
      <c r="R57" s="79">
        <f>Conversion_Factors!$O53*R218+R300</f>
        <v>101.74628888354707</v>
      </c>
      <c r="T57" s="79">
        <f>Conversion_Factors!$O53*T218+T300</f>
        <v>105.04265794212073</v>
      </c>
      <c r="V57" s="118">
        <f t="shared" si="23"/>
        <v>0.9686187581012089</v>
      </c>
      <c r="X57" s="124">
        <f>'Final Floorspace Estimates'!Q86</f>
        <v>2245.1528909301387</v>
      </c>
      <c r="Y57" s="124">
        <f>'Final Floorspace Estimates'!R86</f>
        <v>956.81702335077614</v>
      </c>
      <c r="Z57" s="124">
        <f>'Final Floorspace Estimates'!S86</f>
        <v>942.57787216735608</v>
      </c>
      <c r="AA57" s="124">
        <f t="shared" si="24"/>
        <v>1726.4063898699999</v>
      </c>
      <c r="AC57" s="71">
        <f t="shared" si="3"/>
        <v>0.99028359334888527</v>
      </c>
      <c r="AD57" s="71"/>
      <c r="AF57" s="73">
        <f t="shared" si="4"/>
        <v>1.037718460258402</v>
      </c>
      <c r="AG57" s="73">
        <f t="shared" si="5"/>
        <v>1.0012364338234698</v>
      </c>
      <c r="AH57" s="73">
        <f>Wgted_Floorspace!AI68</f>
        <v>1.0007690266490525</v>
      </c>
      <c r="AI57" s="73">
        <f t="shared" si="6"/>
        <v>1.0434354552200387</v>
      </c>
      <c r="AJ57" s="73">
        <f t="shared" si="7"/>
        <v>0.96897254339612038</v>
      </c>
      <c r="AK57" s="73">
        <f t="shared" si="28"/>
        <v>0.98952262408112646</v>
      </c>
      <c r="AL57" s="73">
        <f t="shared" si="25"/>
        <v>1.0390015304619042</v>
      </c>
      <c r="AM57" s="73">
        <f t="shared" si="26"/>
        <v>1.0390015304619045</v>
      </c>
      <c r="AN57" s="73"/>
      <c r="AO57" s="73">
        <f t="shared" si="27"/>
        <v>1.0118378392340659</v>
      </c>
      <c r="AR57" s="53"/>
      <c r="BD57" s="94">
        <v>1997</v>
      </c>
      <c r="BE57" s="9">
        <f t="shared" si="15"/>
        <v>1.0997804432513423</v>
      </c>
      <c r="BF57" s="9">
        <f t="shared" si="16"/>
        <v>1.0789605542782073</v>
      </c>
      <c r="BG57" s="9">
        <f t="shared" si="17"/>
        <v>1.078416555634836</v>
      </c>
      <c r="BH57" s="9">
        <f t="shared" si="19"/>
        <v>1.0058664230240832</v>
      </c>
      <c r="BI57" s="9">
        <f t="shared" si="18"/>
        <v>0.93966611768711117</v>
      </c>
    </row>
    <row r="58" spans="1:61" x14ac:dyDescent="0.2">
      <c r="A58" s="75" t="s">
        <v>147</v>
      </c>
      <c r="B58" s="50">
        <f t="shared" si="0"/>
        <v>1992</v>
      </c>
      <c r="D58" s="79">
        <f>Conversion_Factors!$O54*D219+D301</f>
        <v>3497.3666448481772</v>
      </c>
      <c r="F58" s="357">
        <f>'Final Floorspace Estimates'!D87</f>
        <v>11428.553626159308</v>
      </c>
      <c r="G58" s="357">
        <f>'Final Floorspace Estimates'!E87</f>
        <v>7122.1208649558721</v>
      </c>
      <c r="H58" s="357">
        <f>'Final Floorspace Estimates'!F87</f>
        <v>522.76187392489555</v>
      </c>
      <c r="I58" s="321">
        <f t="shared" si="20"/>
        <v>19073.436365040077</v>
      </c>
      <c r="K58" s="349">
        <f>'Final Floorspace Estimates'!U87</f>
        <v>25.798751224363617</v>
      </c>
      <c r="L58" s="349">
        <f>'Final Floorspace Estimates'!V87</f>
        <v>6.8248393919382142</v>
      </c>
      <c r="M58" s="349">
        <f>'Final Floorspace Estimates'!W87</f>
        <v>0.50022019485114955</v>
      </c>
      <c r="N58" s="81">
        <f t="shared" si="21"/>
        <v>33.123810811152985</v>
      </c>
      <c r="P58" s="84">
        <f t="shared" si="22"/>
        <v>183.36321667020323</v>
      </c>
      <c r="R58" s="79">
        <f>Conversion_Factors!$O54*R219+R301</f>
        <v>105.58467033843198</v>
      </c>
      <c r="T58" s="79">
        <f>Conversion_Factors!$O54*T219+T301</f>
        <v>104.41446093643013</v>
      </c>
      <c r="V58" s="118">
        <f t="shared" si="23"/>
        <v>1.0112073499351233</v>
      </c>
      <c r="X58" s="124">
        <f>'Final Floorspace Estimates'!Q87</f>
        <v>2257.3942484998056</v>
      </c>
      <c r="Y58" s="124">
        <f>'Final Floorspace Estimates'!R87</f>
        <v>958.25941757315297</v>
      </c>
      <c r="Z58" s="124">
        <f>'Final Floorspace Estimates'!S87</f>
        <v>956.87964215044394</v>
      </c>
      <c r="AA58" s="124">
        <f t="shared" si="24"/>
        <v>1736.646201408468</v>
      </c>
      <c r="AC58" s="71">
        <f t="shared" si="3"/>
        <v>0.98436130234527153</v>
      </c>
      <c r="AD58" s="71"/>
      <c r="AF58" s="73">
        <f t="shared" si="4"/>
        <v>1.0416808191115081</v>
      </c>
      <c r="AG58" s="73">
        <f t="shared" si="5"/>
        <v>1.0451707600474296</v>
      </c>
      <c r="AH58" s="73">
        <f>Wgted_Floorspace!AI69</f>
        <v>1.0001217298141953</v>
      </c>
      <c r="AI58" s="73">
        <f t="shared" si="6"/>
        <v>1.0496243702267847</v>
      </c>
      <c r="AJ58" s="73">
        <f t="shared" si="7"/>
        <v>1.0115766905942023</v>
      </c>
      <c r="AK58" s="73">
        <f t="shared" si="28"/>
        <v>0.98424149081147216</v>
      </c>
      <c r="AL58" s="73">
        <f t="shared" si="25"/>
        <v>1.0887343334376041</v>
      </c>
      <c r="AM58" s="73">
        <f t="shared" si="26"/>
        <v>1.0887343334376041</v>
      </c>
      <c r="AN58" s="73"/>
      <c r="AO58" s="73">
        <f t="shared" si="27"/>
        <v>1.0619047965410637</v>
      </c>
      <c r="AR58" s="53"/>
      <c r="BD58" s="94">
        <v>1998</v>
      </c>
      <c r="BE58" s="9">
        <f t="shared" si="15"/>
        <v>1.0442549082283354</v>
      </c>
      <c r="BF58" s="9">
        <f t="shared" si="16"/>
        <v>1.0883219448030457</v>
      </c>
      <c r="BG58" s="9">
        <f t="shared" si="17"/>
        <v>1.0897422304261708</v>
      </c>
      <c r="BH58" s="9">
        <f t="shared" si="19"/>
        <v>0.92760996600776002</v>
      </c>
      <c r="BI58" s="9">
        <f t="shared" si="18"/>
        <v>0.94920485669256227</v>
      </c>
    </row>
    <row r="59" spans="1:61" x14ac:dyDescent="0.2">
      <c r="A59" s="75" t="s">
        <v>147</v>
      </c>
      <c r="B59" s="50">
        <f t="shared" si="0"/>
        <v>1993</v>
      </c>
      <c r="D59" s="79">
        <f>Conversion_Factors!$O55*D220+D302</f>
        <v>3562.6161175201642</v>
      </c>
      <c r="F59" s="357">
        <f>'Final Floorspace Estimates'!D88</f>
        <v>11512.545365176451</v>
      </c>
      <c r="G59" s="357">
        <f>'Final Floorspace Estimates'!E88</f>
        <v>7141.2859033117056</v>
      </c>
      <c r="H59" s="357">
        <f>'Final Floorspace Estimates'!F88</f>
        <v>496.41428909229745</v>
      </c>
      <c r="I59" s="321">
        <f t="shared" si="20"/>
        <v>19150.245557580452</v>
      </c>
      <c r="K59" s="349">
        <f>'Final Floorspace Estimates'!U88</f>
        <v>26.119452132801445</v>
      </c>
      <c r="L59" s="349">
        <f>'Final Floorspace Estimates'!V88</f>
        <v>6.8404590708350179</v>
      </c>
      <c r="M59" s="349">
        <f>'Final Floorspace Estimates'!W88</f>
        <v>0.4820928844189396</v>
      </c>
      <c r="N59" s="81">
        <f t="shared" si="21"/>
        <v>33.442004088055405</v>
      </c>
      <c r="P59" s="84">
        <f t="shared" si="22"/>
        <v>186.03500967171331</v>
      </c>
      <c r="R59" s="79">
        <f>Conversion_Factors!$O55*R220+R302</f>
        <v>106.53117881749904</v>
      </c>
      <c r="T59" s="79">
        <f>Conversion_Factors!$O55*T220+T302</f>
        <v>103.4825223247569</v>
      </c>
      <c r="V59" s="118">
        <f t="shared" si="23"/>
        <v>1.0294605931924872</v>
      </c>
      <c r="X59" s="124">
        <f>'Final Floorspace Estimates'!Q88</f>
        <v>2268.7816902601294</v>
      </c>
      <c r="Y59" s="124">
        <f>'Final Floorspace Estimates'!R88</f>
        <v>957.87497706299905</v>
      </c>
      <c r="Z59" s="124">
        <f>'Final Floorspace Estimates'!S88</f>
        <v>971.15029726572789</v>
      </c>
      <c r="AA59" s="124">
        <f t="shared" si="24"/>
        <v>1746.2963588379519</v>
      </c>
      <c r="AC59" s="71">
        <f t="shared" si="3"/>
        <v>0.97557550488709177</v>
      </c>
      <c r="AD59" s="71"/>
      <c r="AF59" s="73">
        <f t="shared" si="4"/>
        <v>1.0458756931273623</v>
      </c>
      <c r="AG59" s="73">
        <f t="shared" si="5"/>
        <v>1.0603999863491269</v>
      </c>
      <c r="AH59" s="73">
        <f>Wgted_Floorspace!AI70</f>
        <v>0.99928826279444949</v>
      </c>
      <c r="AI59" s="73">
        <f t="shared" si="6"/>
        <v>1.0554568998498572</v>
      </c>
      <c r="AJ59" s="73">
        <f t="shared" si="7"/>
        <v>1.0298366007976634</v>
      </c>
      <c r="AK59" s="73">
        <f t="shared" si="28"/>
        <v>0.97627035281986974</v>
      </c>
      <c r="AL59" s="73">
        <f t="shared" si="25"/>
        <v>1.1090465707151387</v>
      </c>
      <c r="AM59" s="73">
        <f t="shared" si="26"/>
        <v>1.1090465707151387</v>
      </c>
      <c r="AN59" s="73"/>
      <c r="AO59" s="73">
        <f t="shared" si="27"/>
        <v>1.0861745245937831</v>
      </c>
      <c r="AR59" s="53"/>
      <c r="BD59" s="94">
        <v>1999</v>
      </c>
      <c r="BE59" s="9">
        <f t="shared" si="15"/>
        <v>1.1128082075432153</v>
      </c>
      <c r="BF59" s="9">
        <f t="shared" si="16"/>
        <v>1.0986170628496903</v>
      </c>
      <c r="BG59" s="9">
        <f t="shared" si="17"/>
        <v>1.1022554997059364</v>
      </c>
      <c r="BH59" s="9">
        <f t="shared" si="19"/>
        <v>0.97674636742130538</v>
      </c>
      <c r="BI59" s="9">
        <f t="shared" si="18"/>
        <v>0.94082727897727503</v>
      </c>
    </row>
    <row r="60" spans="1:61" x14ac:dyDescent="0.2">
      <c r="A60" s="75" t="s">
        <v>147</v>
      </c>
      <c r="B60" s="50">
        <f t="shared" si="0"/>
        <v>1994</v>
      </c>
      <c r="D60" s="79">
        <f>Conversion_Factors!$O56*D221+D303</f>
        <v>3575.9993445111932</v>
      </c>
      <c r="F60" s="357">
        <f>'Final Floorspace Estimates'!D89</f>
        <v>11562.432278319018</v>
      </c>
      <c r="G60" s="357">
        <f>'Final Floorspace Estimates'!E89</f>
        <v>7199.4876601438691</v>
      </c>
      <c r="H60" s="357">
        <f>'Final Floorspace Estimates'!F89</f>
        <v>523.91661116987689</v>
      </c>
      <c r="I60" s="321">
        <f t="shared" si="20"/>
        <v>19285.836549632764</v>
      </c>
      <c r="K60" s="349">
        <f>'Final Floorspace Estimates'!U89</f>
        <v>26.371031425154495</v>
      </c>
      <c r="L60" s="349">
        <f>'Final Floorspace Estimates'!V89</f>
        <v>6.9103545573378744</v>
      </c>
      <c r="M60" s="349">
        <f>'Final Floorspace Estimates'!W89</f>
        <v>0.51345809844436929</v>
      </c>
      <c r="N60" s="81">
        <f t="shared" si="21"/>
        <v>33.794844080936734</v>
      </c>
      <c r="P60" s="84">
        <f t="shared" si="22"/>
        <v>185.42101273689818</v>
      </c>
      <c r="R60" s="79">
        <f>Conversion_Factors!$O56*R221+R303</f>
        <v>105.8149383955398</v>
      </c>
      <c r="T60" s="79">
        <f>Conversion_Factors!$O56*T221+T303</f>
        <v>103.05624892422867</v>
      </c>
      <c r="V60" s="118">
        <f t="shared" si="23"/>
        <v>1.0267687743354548</v>
      </c>
      <c r="X60" s="124">
        <f>'Final Floorspace Estimates'!Q89</f>
        <v>2280.7512113695507</v>
      </c>
      <c r="Y60" s="124">
        <f>'Final Floorspace Estimates'!R89</f>
        <v>959.8397668758256</v>
      </c>
      <c r="Z60" s="124">
        <f>'Final Floorspace Estimates'!S89</f>
        <v>980.03782948940227</v>
      </c>
      <c r="AA60" s="124">
        <f t="shared" si="24"/>
        <v>1752.3141396518913</v>
      </c>
      <c r="AC60" s="71">
        <f t="shared" si="3"/>
        <v>0.97155683701354323</v>
      </c>
      <c r="AD60" s="71"/>
      <c r="AF60" s="73">
        <f t="shared" si="4"/>
        <v>1.0532808891791905</v>
      </c>
      <c r="AG60" s="73">
        <f t="shared" si="5"/>
        <v>1.0569002023974647</v>
      </c>
      <c r="AH60" s="73">
        <f>Wgted_Floorspace!AI71</f>
        <v>0.9996560896558071</v>
      </c>
      <c r="AI60" s="73">
        <f t="shared" si="6"/>
        <v>1.0590940306551251</v>
      </c>
      <c r="AJ60" s="73">
        <f t="shared" si="7"/>
        <v>1.0271437987613148</v>
      </c>
      <c r="AK60" s="73">
        <f t="shared" si="28"/>
        <v>0.97189108040952477</v>
      </c>
      <c r="AL60" s="73">
        <f t="shared" si="25"/>
        <v>1.1132127849548681</v>
      </c>
      <c r="AM60" s="73">
        <f t="shared" si="26"/>
        <v>1.1132127849548681</v>
      </c>
      <c r="AN60" s="73"/>
      <c r="AO60" s="73">
        <f t="shared" si="27"/>
        <v>1.087467745822011</v>
      </c>
      <c r="AR60" s="53"/>
      <c r="BD60" s="94">
        <v>2000</v>
      </c>
      <c r="BE60" s="9">
        <f t="shared" si="15"/>
        <v>1.1696979111298313</v>
      </c>
      <c r="BF60" s="9">
        <f t="shared" si="16"/>
        <v>1.1047053903478925</v>
      </c>
      <c r="BG60" s="9">
        <f t="shared" si="17"/>
        <v>1.110058576282932</v>
      </c>
      <c r="BH60" s="9">
        <f t="shared" si="19"/>
        <v>0.99021423578095069</v>
      </c>
      <c r="BI60" s="9">
        <f t="shared" si="18"/>
        <v>0.96327919183744914</v>
      </c>
    </row>
    <row r="61" spans="1:61" x14ac:dyDescent="0.2">
      <c r="A61" s="75" t="s">
        <v>147</v>
      </c>
      <c r="B61" s="50">
        <f t="shared" si="0"/>
        <v>1995</v>
      </c>
      <c r="D61" s="79">
        <f>Conversion_Factors!$O57*D222+D304</f>
        <v>3499.1571500569999</v>
      </c>
      <c r="F61" s="357">
        <f>'Final Floorspace Estimates'!D90</f>
        <v>11610.539400629194</v>
      </c>
      <c r="G61" s="357">
        <f>'Final Floorspace Estimates'!E90</f>
        <v>7264.8137789393613</v>
      </c>
      <c r="H61" s="357">
        <f>'Final Floorspace Estimates'!F90</f>
        <v>554.300309137976</v>
      </c>
      <c r="I61" s="321">
        <f t="shared" si="20"/>
        <v>19429.653488706532</v>
      </c>
      <c r="K61" s="349">
        <f>'Final Floorspace Estimates'!U90</f>
        <v>26.559984568236739</v>
      </c>
      <c r="L61" s="349">
        <f>'Final Floorspace Estimates'!V90</f>
        <v>7.0126773771973854</v>
      </c>
      <c r="M61" s="349">
        <f>'Final Floorspace Estimates'!W90</f>
        <v>0.54816102873634476</v>
      </c>
      <c r="N61" s="81">
        <f t="shared" si="21"/>
        <v>34.120822974170473</v>
      </c>
      <c r="P61" s="84">
        <f t="shared" si="22"/>
        <v>180.09364665668804</v>
      </c>
      <c r="R61" s="79">
        <f>Conversion_Factors!$O57*R222+R304</f>
        <v>102.55195640227871</v>
      </c>
      <c r="T61" s="79">
        <f>Conversion_Factors!$O57*T222+T304</f>
        <v>100.37785937999702</v>
      </c>
      <c r="V61" s="118">
        <f t="shared" si="23"/>
        <v>1.0216591291716162</v>
      </c>
      <c r="X61" s="124">
        <f>'Final Floorspace Estimates'!Q90</f>
        <v>2287.5754219306482</v>
      </c>
      <c r="Y61" s="124">
        <f>'Final Floorspace Estimates'!R90</f>
        <v>965.29348040924094</v>
      </c>
      <c r="Z61" s="124">
        <f>'Final Floorspace Estimates'!S90</f>
        <v>988.92427029099304</v>
      </c>
      <c r="AA61" s="124">
        <f t="shared" si="24"/>
        <v>1756.1210236715322</v>
      </c>
      <c r="AC61" s="71">
        <f t="shared" si="3"/>
        <v>0.94630647421606651</v>
      </c>
      <c r="AD61" s="71"/>
      <c r="AF61" s="73">
        <f t="shared" si="4"/>
        <v>1.0611353388981235</v>
      </c>
      <c r="AG61" s="73">
        <f t="shared" si="5"/>
        <v>1.0265342033916842</v>
      </c>
      <c r="AH61" s="73">
        <f>Wgted_Floorspace!AI72</f>
        <v>1.0004360104773502</v>
      </c>
      <c r="AI61" s="73">
        <f t="shared" si="6"/>
        <v>1.0613949012863459</v>
      </c>
      <c r="AJ61" s="73">
        <f t="shared" si="7"/>
        <v>1.0220322873138574</v>
      </c>
      <c r="AK61" s="73">
        <f t="shared" si="28"/>
        <v>0.94589405449784236</v>
      </c>
      <c r="AL61" s="73">
        <f t="shared" si="25"/>
        <v>1.0892917198065504</v>
      </c>
      <c r="AM61" s="73">
        <f t="shared" si="26"/>
        <v>1.0892917198065502</v>
      </c>
      <c r="AN61" s="73"/>
      <c r="AO61" s="73">
        <f t="shared" si="27"/>
        <v>1.0852528340889638</v>
      </c>
      <c r="AR61" s="53"/>
      <c r="BD61" s="94">
        <v>2001</v>
      </c>
      <c r="BE61" s="9">
        <f t="shared" si="15"/>
        <v>1.1477047500114828</v>
      </c>
      <c r="BF61" s="9">
        <f t="shared" si="16"/>
        <v>1.1103446445041547</v>
      </c>
      <c r="BG61" s="9">
        <f t="shared" si="17"/>
        <v>1.1182606577078069</v>
      </c>
      <c r="BH61" s="9">
        <f t="shared" si="19"/>
        <v>0.95087502916472633</v>
      </c>
      <c r="BI61" s="9">
        <f t="shared" si="18"/>
        <v>0.9720886856991422</v>
      </c>
    </row>
    <row r="62" spans="1:61" x14ac:dyDescent="0.2">
      <c r="A62" s="75" t="s">
        <v>147</v>
      </c>
      <c r="B62" s="50">
        <f t="shared" si="0"/>
        <v>1996</v>
      </c>
      <c r="D62" s="79">
        <f>Conversion_Factors!$O58*D223+D305</f>
        <v>3635.8553893492135</v>
      </c>
      <c r="F62" s="357">
        <f>'Final Floorspace Estimates'!D91</f>
        <v>11790.626557823442</v>
      </c>
      <c r="G62" s="357">
        <f>'Final Floorspace Estimates'!E91</f>
        <v>7261.4451196645268</v>
      </c>
      <c r="H62" s="357">
        <f>'Final Floorspace Estimates'!F91</f>
        <v>538.39014456359087</v>
      </c>
      <c r="I62" s="321">
        <f t="shared" si="20"/>
        <v>19590.461822051559</v>
      </c>
      <c r="K62" s="349">
        <f>'Final Floorspace Estimates'!U91</f>
        <v>27.081840165488771</v>
      </c>
      <c r="L62" s="349">
        <f>'Final Floorspace Estimates'!V91</f>
        <v>7.0668442236898006</v>
      </c>
      <c r="M62" s="349">
        <f>'Final Floorspace Estimates'!W91</f>
        <v>0.53700920371161331</v>
      </c>
      <c r="N62" s="81">
        <f t="shared" si="21"/>
        <v>34.685693592890182</v>
      </c>
      <c r="P62" s="84">
        <f t="shared" si="22"/>
        <v>185.59314335594658</v>
      </c>
      <c r="R62" s="79">
        <f>Conversion_Factors!$O58*R223+R305</f>
        <v>104.8229114868986</v>
      </c>
      <c r="T62" s="79">
        <f>Conversion_Factors!$O58*T223+T305</f>
        <v>102.67058987887407</v>
      </c>
      <c r="V62" s="118">
        <f t="shared" si="23"/>
        <v>1.0209633704312377</v>
      </c>
      <c r="X62" s="124">
        <f>'Final Floorspace Estimates'!Q91</f>
        <v>2296.895761448669</v>
      </c>
      <c r="Y62" s="124">
        <f>'Final Floorspace Estimates'!R91</f>
        <v>973.20080331561928</v>
      </c>
      <c r="Z62" s="124">
        <f>'Final Floorspace Estimates'!S91</f>
        <v>997.43505547803636</v>
      </c>
      <c r="AA62" s="124">
        <f t="shared" si="24"/>
        <v>1770.5398631208895</v>
      </c>
      <c r="AC62" s="71">
        <f t="shared" si="3"/>
        <v>0.9679210586286161</v>
      </c>
      <c r="AD62" s="71"/>
      <c r="AF62" s="73">
        <f t="shared" si="4"/>
        <v>1.0699177603345582</v>
      </c>
      <c r="AG62" s="73">
        <f t="shared" si="5"/>
        <v>1.0578813473250315</v>
      </c>
      <c r="AH62" s="73">
        <f>Wgted_Floorspace!AI73</f>
        <v>0.99955824001863314</v>
      </c>
      <c r="AI62" s="73">
        <f t="shared" si="6"/>
        <v>1.0701096097077609</v>
      </c>
      <c r="AJ62" s="73">
        <f t="shared" si="7"/>
        <v>1.0213362744495431</v>
      </c>
      <c r="AK62" s="73">
        <f t="shared" si="28"/>
        <v>0.96834883639253788</v>
      </c>
      <c r="AL62" s="73">
        <f t="shared" si="25"/>
        <v>1.1318460418297027</v>
      </c>
      <c r="AM62" s="73">
        <f t="shared" si="26"/>
        <v>1.1318460418297025</v>
      </c>
      <c r="AN62" s="73"/>
      <c r="AO62" s="73">
        <f t="shared" si="27"/>
        <v>1.092458944099149</v>
      </c>
      <c r="AR62" s="53"/>
      <c r="BD62" s="94">
        <v>2002</v>
      </c>
      <c r="BE62" s="9">
        <f t="shared" si="15"/>
        <v>1.1569077632012026</v>
      </c>
      <c r="BF62" s="9">
        <f t="shared" si="16"/>
        <v>1.1131360369980343</v>
      </c>
      <c r="BG62" s="9">
        <f t="shared" si="17"/>
        <v>1.1245666411664423</v>
      </c>
      <c r="BH62" s="9">
        <f t="shared" si="19"/>
        <v>0.97572051859945852</v>
      </c>
      <c r="BI62" s="9">
        <f t="shared" si="18"/>
        <v>0.94719600544658256</v>
      </c>
    </row>
    <row r="63" spans="1:61" x14ac:dyDescent="0.2">
      <c r="A63" s="75" t="s">
        <v>147</v>
      </c>
      <c r="B63" s="50">
        <f t="shared" si="0"/>
        <v>1997</v>
      </c>
      <c r="D63" s="79">
        <f>Conversion_Factors!$O59*D224+D306</f>
        <v>3532.8503205543702</v>
      </c>
      <c r="F63" s="357">
        <f>'Final Floorspace Estimates'!D92</f>
        <v>11974.026987158602</v>
      </c>
      <c r="G63" s="357">
        <f>'Final Floorspace Estimates'!E92</f>
        <v>7260.2641171652749</v>
      </c>
      <c r="H63" s="357">
        <f>'Final Floorspace Estimates'!F92</f>
        <v>521.74653680964639</v>
      </c>
      <c r="I63" s="321">
        <f t="shared" si="20"/>
        <v>19756.037641133524</v>
      </c>
      <c r="K63" s="349">
        <f>'Final Floorspace Estimates'!U92</f>
        <v>27.599563935463181</v>
      </c>
      <c r="L63" s="349">
        <f>'Final Floorspace Estimates'!V92</f>
        <v>7.1259738979612628</v>
      </c>
      <c r="M63" s="349">
        <f>'Final Floorspace Estimates'!W92</f>
        <v>0.52484488142185226</v>
      </c>
      <c r="N63" s="81">
        <f t="shared" si="21"/>
        <v>35.250382714846289</v>
      </c>
      <c r="P63" s="84">
        <f t="shared" si="22"/>
        <v>178.82383019956976</v>
      </c>
      <c r="R63" s="79">
        <f>Conversion_Factors!$O59*R224+R306</f>
        <v>100.22161600720582</v>
      </c>
      <c r="T63" s="79">
        <f>Conversion_Factors!$O59*T224+T306</f>
        <v>99.547979589743221</v>
      </c>
      <c r="V63" s="118">
        <f t="shared" si="23"/>
        <v>1.0067669521796303</v>
      </c>
      <c r="X63" s="124">
        <f>'Final Floorspace Estimates'!Q92</f>
        <v>2304.9525414517602</v>
      </c>
      <c r="Y63" s="124">
        <f>'Final Floorspace Estimates'!R92</f>
        <v>981.50339752977959</v>
      </c>
      <c r="Z63" s="124">
        <f>'Final Floorspace Estimates'!S92</f>
        <v>1005.9384095410609</v>
      </c>
      <c r="AA63" s="124">
        <f t="shared" si="24"/>
        <v>1784.284042942518</v>
      </c>
      <c r="AC63" s="71">
        <f t="shared" si="3"/>
        <v>0.93848283040468294</v>
      </c>
      <c r="AD63" s="71"/>
      <c r="AF63" s="73">
        <f t="shared" si="4"/>
        <v>1.0789605542782073</v>
      </c>
      <c r="AG63" s="73">
        <f t="shared" si="5"/>
        <v>1.0192962466427355</v>
      </c>
      <c r="AH63" s="73">
        <f>Wgted_Floorspace!AI74</f>
        <v>0.99874073645930683</v>
      </c>
      <c r="AI63" s="73">
        <f t="shared" si="6"/>
        <v>1.078416555634836</v>
      </c>
      <c r="AJ63" s="73">
        <f t="shared" si="7"/>
        <v>1.0071346709958364</v>
      </c>
      <c r="AK63" s="73">
        <f t="shared" si="28"/>
        <v>0.93966611768711117</v>
      </c>
      <c r="AL63" s="73">
        <f t="shared" si="25"/>
        <v>1.0997804432513423</v>
      </c>
      <c r="AM63" s="73">
        <f t="shared" si="26"/>
        <v>1.0997804432513423</v>
      </c>
      <c r="AN63" s="73"/>
      <c r="AO63" s="73">
        <f t="shared" si="27"/>
        <v>1.0847430033463648</v>
      </c>
      <c r="AR63" s="53"/>
      <c r="BD63" s="94">
        <v>2003</v>
      </c>
      <c r="BE63" s="9">
        <f t="shared" si="15"/>
        <v>1.2335098557971498</v>
      </c>
      <c r="BF63" s="9">
        <f t="shared" si="16"/>
        <v>1.1161936642191757</v>
      </c>
      <c r="BG63" s="9">
        <f t="shared" si="17"/>
        <v>1.1305986212767756</v>
      </c>
      <c r="BH63" s="9">
        <f t="shared" si="19"/>
        <v>1.0292031533026071</v>
      </c>
      <c r="BI63" s="9">
        <f t="shared" si="18"/>
        <v>0.94971546749982094</v>
      </c>
    </row>
    <row r="64" spans="1:61" x14ac:dyDescent="0.2">
      <c r="A64" s="75" t="s">
        <v>147</v>
      </c>
      <c r="B64" s="50">
        <f t="shared" si="0"/>
        <v>1998</v>
      </c>
      <c r="D64" s="79">
        <f>Conversion_Factors!$O60*D225+D307</f>
        <v>3354.4843517751351</v>
      </c>
      <c r="F64" s="357">
        <f>'Final Floorspace Estimates'!D93</f>
        <v>12233.293258748883</v>
      </c>
      <c r="G64" s="357">
        <f>'Final Floorspace Estimates'!E93</f>
        <v>7160.1786872791254</v>
      </c>
      <c r="H64" s="357">
        <f>'Final Floorspace Estimates'!F93</f>
        <v>533.97509728313241</v>
      </c>
      <c r="I64" s="321">
        <f t="shared" si="20"/>
        <v>19927.447043311142</v>
      </c>
      <c r="K64" s="349">
        <f>'Final Floorspace Estimates'!U93</f>
        <v>28.316499423209848</v>
      </c>
      <c r="L64" s="349">
        <f>'Final Floorspace Estimates'!V93</f>
        <v>7.0713252783495761</v>
      </c>
      <c r="M64" s="349">
        <f>'Final Floorspace Estimates'!W93</f>
        <v>0.54181730938322803</v>
      </c>
      <c r="N64" s="81">
        <f t="shared" si="21"/>
        <v>35.929642010942651</v>
      </c>
      <c r="P64" s="84">
        <f t="shared" si="22"/>
        <v>168.33487724164362</v>
      </c>
      <c r="R64" s="79">
        <f>Conversion_Factors!$O60*R225+R307</f>
        <v>93.362587658221059</v>
      </c>
      <c r="T64" s="79">
        <f>Conversion_Factors!$O60*T225+T307</f>
        <v>100.39178178148175</v>
      </c>
      <c r="V64" s="118">
        <f t="shared" si="23"/>
        <v>0.9299823750657118</v>
      </c>
      <c r="X64" s="124">
        <f>'Final Floorspace Estimates'!Q93</f>
        <v>2314.7078079697585</v>
      </c>
      <c r="Y64" s="124">
        <f>'Final Floorspace Estimates'!R93</f>
        <v>987.59061570803999</v>
      </c>
      <c r="Z64" s="124">
        <f>'Final Floorspace Estimates'!S93</f>
        <v>1014.6864753431329</v>
      </c>
      <c r="AA64" s="124">
        <f t="shared" si="24"/>
        <v>1803.0228324206143</v>
      </c>
      <c r="AC64" s="71">
        <f t="shared" si="3"/>
        <v>0.94643772685228544</v>
      </c>
      <c r="AD64" s="71"/>
      <c r="AF64" s="73">
        <f t="shared" si="4"/>
        <v>1.0883219448030457</v>
      </c>
      <c r="AG64" s="73">
        <f t="shared" si="5"/>
        <v>0.95950919046965921</v>
      </c>
      <c r="AH64" s="73">
        <f>Wgted_Floorspace!AI75</f>
        <v>0.99708479173829911</v>
      </c>
      <c r="AI64" s="73">
        <f t="shared" si="6"/>
        <v>1.0897422304261708</v>
      </c>
      <c r="AJ64" s="73">
        <f t="shared" si="7"/>
        <v>0.93032204852967626</v>
      </c>
      <c r="AK64" s="73">
        <f t="shared" si="28"/>
        <v>0.94920485669256227</v>
      </c>
      <c r="AL64" s="73">
        <f t="shared" si="25"/>
        <v>1.0442549082283357</v>
      </c>
      <c r="AM64" s="73">
        <f t="shared" si="26"/>
        <v>1.0442549082283354</v>
      </c>
      <c r="AN64" s="73"/>
      <c r="AO64" s="73">
        <f t="shared" si="27"/>
        <v>1.0108557533228408</v>
      </c>
      <c r="AR64" s="53"/>
      <c r="BD64" s="94">
        <v>2004</v>
      </c>
      <c r="BE64" s="9">
        <f t="shared" si="15"/>
        <v>1.2241388811970089</v>
      </c>
      <c r="BF64" s="9">
        <f t="shared" si="16"/>
        <v>1.1214621552304218</v>
      </c>
      <c r="BG64" s="9">
        <f t="shared" si="17"/>
        <v>1.1358008169474119</v>
      </c>
      <c r="BH64" s="9">
        <f t="shared" si="19"/>
        <v>0.99580337441012345</v>
      </c>
      <c r="BI64" s="9">
        <f t="shared" si="18"/>
        <v>0.96509551956152617</v>
      </c>
    </row>
    <row r="65" spans="1:61" x14ac:dyDescent="0.2">
      <c r="A65" s="75" t="s">
        <v>147</v>
      </c>
      <c r="B65" s="50">
        <f t="shared" si="0"/>
        <v>1999</v>
      </c>
      <c r="D65" s="79">
        <f>Conversion_Factors!$O61*D226+D308</f>
        <v>3574.6997110732482</v>
      </c>
      <c r="F65" s="357">
        <f>'Final Floorspace Estimates'!D94</f>
        <v>12506.823037756811</v>
      </c>
      <c r="G65" s="357">
        <f>'Final Floorspace Estimates'!E94</f>
        <v>7063.351086919648</v>
      </c>
      <c r="H65" s="357">
        <f>'Final Floorspace Estimates'!F94</f>
        <v>545.77910530013207</v>
      </c>
      <c r="I65" s="321">
        <f t="shared" si="20"/>
        <v>20115.953229976589</v>
      </c>
      <c r="K65" s="349">
        <f>'Final Floorspace Estimates'!U94</f>
        <v>29.098000851417197</v>
      </c>
      <c r="L65" s="349">
        <f>'Final Floorspace Estimates'!V94</f>
        <v>7.0294296436595465</v>
      </c>
      <c r="M65" s="349">
        <f>'Final Floorspace Estimates'!W94</f>
        <v>0.5585673938607868</v>
      </c>
      <c r="N65" s="81">
        <f t="shared" si="21"/>
        <v>36.685997888937528</v>
      </c>
      <c r="P65" s="84">
        <f t="shared" si="22"/>
        <v>177.70471377644023</v>
      </c>
      <c r="R65" s="79">
        <f>Conversion_Factors!$O61*R226+R308</f>
        <v>97.440438226465147</v>
      </c>
      <c r="T65" s="79">
        <f>Conversion_Factors!$O61*T226+T308</f>
        <v>99.342896281357611</v>
      </c>
      <c r="V65" s="118">
        <f t="shared" si="23"/>
        <v>0.98084958133791122</v>
      </c>
      <c r="X65" s="124">
        <f>'Final Floorspace Estimates'!Q94</f>
        <v>2326.5701260482642</v>
      </c>
      <c r="Y65" s="124">
        <f>'Final Floorspace Estimates'!R94</f>
        <v>995.19754252016173</v>
      </c>
      <c r="Z65" s="124">
        <f>'Final Floorspace Estimates'!S94</f>
        <v>1023.4312534805125</v>
      </c>
      <c r="AA65" s="124">
        <f t="shared" si="24"/>
        <v>1823.7265452709657</v>
      </c>
      <c r="AC65" s="71">
        <f t="shared" si="3"/>
        <v>0.93654941935489888</v>
      </c>
      <c r="AD65" s="71"/>
      <c r="AF65" s="73">
        <f t="shared" si="4"/>
        <v>1.0986170628496903</v>
      </c>
      <c r="AG65" s="73">
        <f t="shared" si="5"/>
        <v>1.0129172804368383</v>
      </c>
      <c r="AH65" s="73">
        <f>Wgted_Floorspace!AI76</f>
        <v>0.99545308717342229</v>
      </c>
      <c r="AI65" s="73">
        <f t="shared" si="6"/>
        <v>1.1022554997059364</v>
      </c>
      <c r="AJ65" s="73">
        <f t="shared" si="7"/>
        <v>0.98120783390683497</v>
      </c>
      <c r="AK65" s="73">
        <f t="shared" si="28"/>
        <v>0.94082727897727503</v>
      </c>
      <c r="AL65" s="73">
        <f t="shared" si="25"/>
        <v>1.1128082075432153</v>
      </c>
      <c r="AM65" s="73">
        <f t="shared" si="26"/>
        <v>1.1128082075432153</v>
      </c>
      <c r="AN65" s="73"/>
      <c r="AO65" s="73">
        <f t="shared" si="27"/>
        <v>1.0766240553079292</v>
      </c>
      <c r="AR65" s="53"/>
      <c r="BD65" s="94">
        <v>2005</v>
      </c>
      <c r="BE65" s="9">
        <f t="shared" si="15"/>
        <v>1.2352838500061696</v>
      </c>
      <c r="BF65" s="9">
        <f t="shared" si="16"/>
        <v>1.1275410164628137</v>
      </c>
      <c r="BG65" s="9">
        <f t="shared" si="17"/>
        <v>1.1415137481747206</v>
      </c>
      <c r="BH65" s="9">
        <f t="shared" si="19"/>
        <v>1.0238866450942268</v>
      </c>
      <c r="BI65" s="9">
        <f t="shared" si="18"/>
        <v>0.93734914934716407</v>
      </c>
    </row>
    <row r="66" spans="1:61" x14ac:dyDescent="0.2">
      <c r="A66" s="75" t="s">
        <v>147</v>
      </c>
      <c r="B66" s="50">
        <f t="shared" si="0"/>
        <v>2000</v>
      </c>
      <c r="D66" s="79">
        <f>Conversion_Factors!$O62*D227+D309</f>
        <v>3757.4478302869738</v>
      </c>
      <c r="F66" s="357">
        <f>'Final Floorspace Estimates'!D95</f>
        <v>12647.682758919735</v>
      </c>
      <c r="G66" s="357">
        <f>'Final Floorspace Estimates'!E95</f>
        <v>7014.006190627073</v>
      </c>
      <c r="H66" s="357">
        <f>'Final Floorspace Estimates'!F95</f>
        <v>565.74307986234908</v>
      </c>
      <c r="I66" s="321">
        <f t="shared" si="20"/>
        <v>20227.432029409156</v>
      </c>
      <c r="K66" s="349">
        <f>'Final Floorspace Estimates'!U95</f>
        <v>29.502824473921493</v>
      </c>
      <c r="L66" s="349">
        <f>'Final Floorspace Estimates'!V95</f>
        <v>7.0636741748492184</v>
      </c>
      <c r="M66" s="349">
        <f>'Final Floorspace Estimates'!W95</f>
        <v>0.58395249870850474</v>
      </c>
      <c r="N66" s="81">
        <f t="shared" si="21"/>
        <v>37.150451147479217</v>
      </c>
      <c r="P66" s="84">
        <f t="shared" si="22"/>
        <v>185.76000279343066</v>
      </c>
      <c r="R66" s="79">
        <f>Conversion_Factors!$O62*R227+R309</f>
        <v>101.14137821289768</v>
      </c>
      <c r="T66" s="79">
        <f>Conversion_Factors!$O62*T227+T309</f>
        <v>101.68950332662709</v>
      </c>
      <c r="V66" s="118">
        <f t="shared" si="23"/>
        <v>0.99460981619736277</v>
      </c>
      <c r="X66" s="124">
        <f>'Final Floorspace Estimates'!Q95</f>
        <v>2332.666389273144</v>
      </c>
      <c r="Y66" s="124">
        <f>'Final Floorspace Estimates'!R95</f>
        <v>1007.0812575398804</v>
      </c>
      <c r="Z66" s="124">
        <f>'Final Floorspace Estimates'!S95</f>
        <v>1032.1867283831136</v>
      </c>
      <c r="AA66" s="124">
        <f t="shared" si="24"/>
        <v>1836.637052764052</v>
      </c>
      <c r="AC66" s="71">
        <f t="shared" si="3"/>
        <v>0.95867192179812255</v>
      </c>
      <c r="AD66" s="71"/>
      <c r="AF66" s="73">
        <f t="shared" si="4"/>
        <v>1.1047053903478925</v>
      </c>
      <c r="AG66" s="73">
        <f t="shared" si="5"/>
        <v>1.0588324465054628</v>
      </c>
      <c r="AH66" s="73">
        <f>Wgted_Floorspace!AI77</f>
        <v>0.99521709793134994</v>
      </c>
      <c r="AI66" s="73">
        <f t="shared" si="6"/>
        <v>1.110058576282932</v>
      </c>
      <c r="AJ66" s="73">
        <f t="shared" si="7"/>
        <v>0.99497309465362049</v>
      </c>
      <c r="AK66" s="73">
        <f t="shared" si="28"/>
        <v>0.96327919183744914</v>
      </c>
      <c r="AL66" s="73">
        <f t="shared" si="25"/>
        <v>1.1696979111298311</v>
      </c>
      <c r="AM66" s="73">
        <f t="shared" si="26"/>
        <v>1.1696979111298313</v>
      </c>
      <c r="AN66" s="73"/>
      <c r="AO66" s="73">
        <f t="shared" si="27"/>
        <v>1.0991958047860937</v>
      </c>
      <c r="AR66" s="53"/>
      <c r="BD66" s="94">
        <v>2006</v>
      </c>
      <c r="BE66" s="9">
        <f t="shared" si="15"/>
        <v>1.1128686758272766</v>
      </c>
      <c r="BF66" s="9">
        <f t="shared" si="16"/>
        <v>1.1242827557497963</v>
      </c>
      <c r="BG66" s="9">
        <f t="shared" si="17"/>
        <v>1.1518446203293198</v>
      </c>
      <c r="BH66" s="9">
        <f t="shared" si="19"/>
        <v>0.93908057580685378</v>
      </c>
      <c r="BI66" s="9">
        <f t="shared" si="18"/>
        <v>0.91510644284476528</v>
      </c>
    </row>
    <row r="67" spans="1:61" x14ac:dyDescent="0.2">
      <c r="A67" s="75" t="s">
        <v>147</v>
      </c>
      <c r="B67" s="50">
        <f t="shared" si="0"/>
        <v>2001</v>
      </c>
      <c r="D67" s="79">
        <f>Conversion_Factors!$O63*D228+D310</f>
        <v>3686.7986868295234</v>
      </c>
      <c r="F67" s="357">
        <f>'Final Floorspace Estimates'!D96</f>
        <v>12786.042100626948</v>
      </c>
      <c r="G67" s="357">
        <f>'Final Floorspace Estimates'!E96</f>
        <v>6962.362581959188</v>
      </c>
      <c r="H67" s="357">
        <f>'Final Floorspace Estimates'!F96</f>
        <v>582.28350103299863</v>
      </c>
      <c r="I67" s="321">
        <f t="shared" si="20"/>
        <v>20330.688183619135</v>
      </c>
      <c r="K67" s="349">
        <f>'Final Floorspace Estimates'!U96</f>
        <v>29.919547002518438</v>
      </c>
      <c r="L67" s="349">
        <f>'Final Floorspace Estimates'!V96</f>
        <v>7.0903277377890292</v>
      </c>
      <c r="M67" s="349">
        <f>'Final Floorspace Estimates'!W96</f>
        <v>0.60612169329892229</v>
      </c>
      <c r="N67" s="81">
        <f t="shared" si="21"/>
        <v>37.615996433606391</v>
      </c>
      <c r="P67" s="84">
        <f t="shared" si="22"/>
        <v>181.34155880665443</v>
      </c>
      <c r="R67" s="79">
        <f>Conversion_Factors!$O63*R228+R310</f>
        <v>98.011458857320378</v>
      </c>
      <c r="T67" s="79">
        <f>Conversion_Factors!$O63*T228+T310</f>
        <v>102.58430145776987</v>
      </c>
      <c r="V67" s="118">
        <f t="shared" si="23"/>
        <v>0.95542356349395274</v>
      </c>
      <c r="W67" s="118">
        <f>(X67/X59)^(1/8)</f>
        <v>1.0038718401007822</v>
      </c>
      <c r="X67" s="124">
        <f>'Final Floorspace Estimates'!Q96</f>
        <v>2340.0163058317612</v>
      </c>
      <c r="Y67" s="124">
        <f>'Final Floorspace Estimates'!R96</f>
        <v>1018.3795592837155</v>
      </c>
      <c r="Z67" s="124">
        <f>'Final Floorspace Estimates'!S96</f>
        <v>1040.9391511585568</v>
      </c>
      <c r="AA67" s="124">
        <f t="shared" si="24"/>
        <v>1850.2077300026858</v>
      </c>
      <c r="AB67" s="71">
        <f>AA67/AA51</f>
        <v>1.1182606577078069</v>
      </c>
      <c r="AC67" s="71">
        <f t="shared" si="3"/>
        <v>0.96710757952032322</v>
      </c>
      <c r="AD67" s="71"/>
      <c r="AF67" s="73">
        <f t="shared" si="4"/>
        <v>1.1103446445041547</v>
      </c>
      <c r="AG67" s="73">
        <f t="shared" si="5"/>
        <v>1.033647305539094</v>
      </c>
      <c r="AH67" s="73">
        <f>Wgted_Floorspace!AI78</f>
        <v>0.99487587269340949</v>
      </c>
      <c r="AI67" s="73">
        <f t="shared" si="6"/>
        <v>1.1182606577078069</v>
      </c>
      <c r="AJ67" s="73">
        <f t="shared" si="7"/>
        <v>0.95577252928090362</v>
      </c>
      <c r="AK67" s="73">
        <f t="shared" si="28"/>
        <v>0.9720886856991422</v>
      </c>
      <c r="AL67" s="73">
        <f t="shared" si="25"/>
        <v>1.1477047500114825</v>
      </c>
      <c r="AM67" s="73">
        <f t="shared" si="26"/>
        <v>1.1477047500114828</v>
      </c>
      <c r="AN67" s="73"/>
      <c r="AO67" s="73">
        <f t="shared" si="27"/>
        <v>1.063326135511677</v>
      </c>
      <c r="AR67" s="53"/>
      <c r="BD67" s="94">
        <v>2007</v>
      </c>
      <c r="BE67" s="9">
        <f t="shared" si="15"/>
        <v>1.1827798112486294</v>
      </c>
      <c r="BF67" s="9">
        <f t="shared" si="16"/>
        <v>1.1190603297308797</v>
      </c>
      <c r="BG67" s="9">
        <f t="shared" si="17"/>
        <v>1.1572118826378419</v>
      </c>
      <c r="BH67" s="9">
        <f t="shared" si="19"/>
        <v>0.99085181140162104</v>
      </c>
      <c r="BI67" s="9">
        <f t="shared" si="18"/>
        <v>0.92178324627765418</v>
      </c>
    </row>
    <row r="68" spans="1:61" x14ac:dyDescent="0.2">
      <c r="A68" s="75" t="s">
        <v>147</v>
      </c>
      <c r="B68" s="50">
        <f t="shared" si="0"/>
        <v>2002</v>
      </c>
      <c r="D68" s="79">
        <f>Conversion_Factors!$O64*D229+D311</f>
        <v>3716.3617403434127</v>
      </c>
      <c r="F68" s="357">
        <f>'Final Floorspace Estimates'!D97</f>
        <v>12839.174344722856</v>
      </c>
      <c r="G68" s="357">
        <f>'Final Floorspace Estimates'!E97</f>
        <v>7013.1894708199261</v>
      </c>
      <c r="H68" s="357">
        <f>'Final Floorspace Estimates'!F97</f>
        <v>529.43546288106768</v>
      </c>
      <c r="I68" s="321">
        <f t="shared" si="20"/>
        <v>20381.799278423852</v>
      </c>
      <c r="K68" s="349">
        <f>'Final Floorspace Estimates'!U97</f>
        <v>30.145023050508854</v>
      </c>
      <c r="L68" s="349">
        <f>'Final Floorspace Estimates'!V97</f>
        <v>7.2271539006826746</v>
      </c>
      <c r="M68" s="349">
        <f>'Final Floorspace Estimates'!W97</f>
        <v>0.55103925124315933</v>
      </c>
      <c r="N68" s="81">
        <f t="shared" si="21"/>
        <v>37.923216202434688</v>
      </c>
      <c r="P68" s="84">
        <f t="shared" si="22"/>
        <v>182.33727501563362</v>
      </c>
      <c r="R68" s="79">
        <f>Conversion_Factors!$O64*R229+R311</f>
        <v>97.997008494886586</v>
      </c>
      <c r="T68" s="79">
        <f>Conversion_Factors!$O64*T229+T311</f>
        <v>99.946178814521829</v>
      </c>
      <c r="V68" s="118">
        <f t="shared" si="23"/>
        <v>0.9804978004886763</v>
      </c>
      <c r="X68" s="124">
        <f>'Final Floorspace Estimates'!Q97</f>
        <v>2347.8942057437698</v>
      </c>
      <c r="Y68" s="124">
        <f>'Final Floorspace Estimates'!R97</f>
        <v>1030.5088620167755</v>
      </c>
      <c r="Z68" s="124">
        <f>'Final Floorspace Estimates'!S97</f>
        <v>1040.8053292171417</v>
      </c>
      <c r="AA68" s="124">
        <f t="shared" si="24"/>
        <v>1860.6412360551583</v>
      </c>
      <c r="AB68" s="71">
        <f>AA68/AA52</f>
        <v>1.1229273736263172</v>
      </c>
      <c r="AC68" s="71">
        <f t="shared" si="3"/>
        <v>0.94223683060715091</v>
      </c>
      <c r="AD68" s="71"/>
      <c r="AF68" s="73">
        <f t="shared" si="4"/>
        <v>1.1131360369980343</v>
      </c>
      <c r="AG68" s="73">
        <f t="shared" si="5"/>
        <v>1.0393228902382985</v>
      </c>
      <c r="AH68" s="73">
        <f>Wgted_Floorspace!AI79</f>
        <v>0.99476436259135881</v>
      </c>
      <c r="AI68" s="73">
        <f t="shared" si="6"/>
        <v>1.1245666411664423</v>
      </c>
      <c r="AJ68" s="73">
        <f t="shared" si="7"/>
        <v>0.98085592457062776</v>
      </c>
      <c r="AK68" s="73">
        <f t="shared" si="28"/>
        <v>0.94719600544658256</v>
      </c>
      <c r="AL68" s="73">
        <f t="shared" si="25"/>
        <v>1.1569077632012026</v>
      </c>
      <c r="AM68" s="73">
        <f t="shared" si="26"/>
        <v>1.1569077632012026</v>
      </c>
      <c r="AN68" s="73"/>
      <c r="AO68" s="73">
        <f t="shared" si="27"/>
        <v>1.0972627463185722</v>
      </c>
      <c r="AR68" s="53"/>
      <c r="BD68">
        <v>2008</v>
      </c>
      <c r="BE68" s="9">
        <f t="shared" si="15"/>
        <v>1.1809343416159808</v>
      </c>
      <c r="BF68" s="9">
        <f t="shared" si="16"/>
        <v>1.1225216532604365</v>
      </c>
      <c r="BG68" s="9">
        <f t="shared" si="17"/>
        <v>1.1604422140352884</v>
      </c>
      <c r="BH68" s="9">
        <f t="shared" si="19"/>
        <v>0.98761612491685946</v>
      </c>
      <c r="BI68" s="9">
        <f t="shared" si="18"/>
        <v>0.91795065018755562</v>
      </c>
    </row>
    <row r="69" spans="1:61" x14ac:dyDescent="0.2">
      <c r="A69" s="75" t="s">
        <v>147</v>
      </c>
      <c r="B69" s="50">
        <f t="shared" si="0"/>
        <v>2003</v>
      </c>
      <c r="D69" s="79">
        <f>Conversion_Factors!$O65*D230+D312</f>
        <v>3962.4324256728114</v>
      </c>
      <c r="F69" s="357">
        <f>'Final Floorspace Estimates'!D98</f>
        <v>12898.395673473922</v>
      </c>
      <c r="G69" s="357">
        <f>'Final Floorspace Estimates'!E98</f>
        <v>7062.2447881695625</v>
      </c>
      <c r="H69" s="357">
        <f>'Final Floorspace Estimates'!F98</f>
        <v>477.14473603747382</v>
      </c>
      <c r="I69" s="321">
        <f t="shared" si="20"/>
        <v>20437.785197680958</v>
      </c>
      <c r="K69" s="349">
        <f>'Final Floorspace Estimates'!U98</f>
        <v>30.382749425090839</v>
      </c>
      <c r="L69" s="349">
        <f>'Final Floorspace Estimates'!V98</f>
        <v>7.3520578310238296</v>
      </c>
      <c r="M69" s="349">
        <f>'Final Floorspace Estimates'!W98</f>
        <v>0.49655094847617892</v>
      </c>
      <c r="N69" s="81">
        <f t="shared" si="21"/>
        <v>38.231358204590848</v>
      </c>
      <c r="P69" s="84">
        <f t="shared" si="22"/>
        <v>193.87778016780518</v>
      </c>
      <c r="R69" s="79">
        <f>Conversion_Factors!$O65*R230+R312</f>
        <v>103.64351704347769</v>
      </c>
      <c r="T69" s="79">
        <f>Conversion_Factors!$O65*T230+T312</f>
        <v>100.19129040746193</v>
      </c>
      <c r="V69" s="118">
        <f t="shared" si="23"/>
        <v>1.0344563546589338</v>
      </c>
      <c r="X69" s="124">
        <f>'Final Floorspace Estimates'!Q98</f>
        <v>2355.5448440439927</v>
      </c>
      <c r="Y69" s="124">
        <f>'Final Floorspace Estimates'!R98</f>
        <v>1041.0369580136548</v>
      </c>
      <c r="Z69" s="124">
        <f>'Final Floorspace Estimates'!S98</f>
        <v>1040.6715425593231</v>
      </c>
      <c r="AA69" s="124">
        <f t="shared" si="24"/>
        <v>1870.6213924260687</v>
      </c>
      <c r="AC69" s="71">
        <f t="shared" si="3"/>
        <v>0.94454760599862997</v>
      </c>
      <c r="AD69" s="71"/>
      <c r="AF69" s="73">
        <f t="shared" si="4"/>
        <v>1.1161936642191757</v>
      </c>
      <c r="AG69" s="73">
        <f t="shared" si="5"/>
        <v>1.105103796356022</v>
      </c>
      <c r="AH69" s="73">
        <f>Wgted_Floorspace!AI80</f>
        <v>0.99455851602080825</v>
      </c>
      <c r="AI69" s="73">
        <f t="shared" si="6"/>
        <v>1.1305986212767756</v>
      </c>
      <c r="AJ69" s="73">
        <f t="shared" si="7"/>
        <v>1.0348341869520266</v>
      </c>
      <c r="AK69" s="73">
        <f t="shared" si="28"/>
        <v>0.94971546749982094</v>
      </c>
      <c r="AL69" s="73">
        <f t="shared" si="25"/>
        <v>1.23350985579715</v>
      </c>
      <c r="AM69" s="73">
        <f t="shared" si="26"/>
        <v>1.2335098557971498</v>
      </c>
      <c r="AN69" s="73"/>
      <c r="AO69" s="73">
        <f t="shared" si="27"/>
        <v>1.1636156661376376</v>
      </c>
      <c r="AR69" s="53"/>
      <c r="BD69">
        <v>2009</v>
      </c>
      <c r="BE69" s="9">
        <f t="shared" si="15"/>
        <v>1.1290102526791461</v>
      </c>
      <c r="BF69" s="9">
        <f t="shared" si="16"/>
        <v>1.1232829128594419</v>
      </c>
      <c r="BG69" s="9">
        <f t="shared" si="17"/>
        <v>1.1617527488904151</v>
      </c>
      <c r="BH69" s="9">
        <f t="shared" si="19"/>
        <v>0.98988835186173674</v>
      </c>
      <c r="BI69" s="9">
        <f t="shared" si="18"/>
        <v>0.87399472335418182</v>
      </c>
    </row>
    <row r="70" spans="1:61" x14ac:dyDescent="0.2">
      <c r="A70" s="75" t="s">
        <v>147</v>
      </c>
      <c r="B70" s="50">
        <f t="shared" si="0"/>
        <v>2004</v>
      </c>
      <c r="D70" s="79">
        <f>Conversion_Factors!$O66*D231+D313</f>
        <v>3932.3298258101136</v>
      </c>
      <c r="F70" s="357">
        <f>'Final Floorspace Estimates'!D99</f>
        <v>12928.641250419496</v>
      </c>
      <c r="G70" s="357">
        <f>'Final Floorspace Estimates'!E99</f>
        <v>7059.3982026130261</v>
      </c>
      <c r="H70" s="357">
        <f>'Final Floorspace Estimates'!F99</f>
        <v>546.2131329300986</v>
      </c>
      <c r="I70" s="321">
        <f t="shared" si="20"/>
        <v>20534.252585962618</v>
      </c>
      <c r="K70" s="349">
        <f>'Final Floorspace Estimates'!U99</f>
        <v>30.584632822516181</v>
      </c>
      <c r="L70" s="349">
        <f>'Final Floorspace Estimates'!V99</f>
        <v>7.4354166356947413</v>
      </c>
      <c r="M70" s="349">
        <f>'Final Floorspace Estimates'!W99</f>
        <v>0.56850603456068538</v>
      </c>
      <c r="N70" s="81">
        <f t="shared" si="21"/>
        <v>38.588555492771604</v>
      </c>
      <c r="P70" s="84">
        <f t="shared" si="22"/>
        <v>191.50099616960426</v>
      </c>
      <c r="R70" s="79">
        <f>Conversion_Factors!$O66*R231+R313</f>
        <v>101.90404319609</v>
      </c>
      <c r="T70" s="79">
        <f>Conversion_Factors!$O66*T231+T313</f>
        <v>101.91613114051302</v>
      </c>
      <c r="V70" s="118">
        <f t="shared" si="23"/>
        <v>0.99988139321726854</v>
      </c>
      <c r="X70" s="124">
        <f>'Final Floorspace Estimates'!Q99</f>
        <v>2365.649431375768</v>
      </c>
      <c r="Y70" s="124">
        <f>'Final Floorspace Estimates'!R99</f>
        <v>1053.2649416125205</v>
      </c>
      <c r="Z70" s="124">
        <f>'Final Floorspace Estimates'!S99</f>
        <v>1040.8135584565664</v>
      </c>
      <c r="AA70" s="124">
        <f t="shared" si="24"/>
        <v>1879.2286366999817</v>
      </c>
      <c r="AC70" s="71">
        <f t="shared" si="3"/>
        <v>0.96080844242968744</v>
      </c>
      <c r="AD70" s="71"/>
      <c r="AF70" s="73">
        <f t="shared" si="4"/>
        <v>1.1214621552304218</v>
      </c>
      <c r="AG70" s="73">
        <f t="shared" si="5"/>
        <v>1.0915561220570038</v>
      </c>
      <c r="AH70" s="73">
        <f>Wgted_Floorspace!AI81</f>
        <v>0.99555787272353491</v>
      </c>
      <c r="AI70" s="73">
        <f t="shared" si="6"/>
        <v>1.1358008169474119</v>
      </c>
      <c r="AJ70" s="73">
        <f t="shared" si="7"/>
        <v>1.0002465971023031</v>
      </c>
      <c r="AK70" s="73">
        <f t="shared" si="28"/>
        <v>0.96509551956152617</v>
      </c>
      <c r="AL70" s="73">
        <f t="shared" si="25"/>
        <v>1.2241388811970089</v>
      </c>
      <c r="AM70" s="73">
        <f t="shared" si="26"/>
        <v>1.2241388811970089</v>
      </c>
      <c r="AN70" s="73"/>
      <c r="AO70" s="73">
        <f t="shared" si="27"/>
        <v>1.1310342861740077</v>
      </c>
      <c r="AR70" s="53"/>
    </row>
    <row r="71" spans="1:61" x14ac:dyDescent="0.2">
      <c r="A71" s="75" t="s">
        <v>147</v>
      </c>
      <c r="B71" s="50">
        <f t="shared" si="0"/>
        <v>2005</v>
      </c>
      <c r="D71" s="79">
        <f>Conversion_Factors!$O67*D232+D314</f>
        <v>3968.1310685687231</v>
      </c>
      <c r="F71" s="357">
        <f>'Final Floorspace Estimates'!D100</f>
        <v>12971.196476644878</v>
      </c>
      <c r="G71" s="357">
        <f>'Final Floorspace Estimates'!E100</f>
        <v>7056.2378817607714</v>
      </c>
      <c r="H71" s="357">
        <f>'Final Floorspace Estimates'!F100</f>
        <v>618.12369729465024</v>
      </c>
      <c r="I71" s="321">
        <f t="shared" si="20"/>
        <v>20645.558055700298</v>
      </c>
      <c r="K71" s="349">
        <f>'Final Floorspace Estimates'!U100</f>
        <v>30.834466306642089</v>
      </c>
      <c r="L71" s="349">
        <f>'Final Floorspace Estimates'!V100</f>
        <v>7.5149658145430314</v>
      </c>
      <c r="M71" s="349">
        <f>'Final Floorspace Estimates'!W100</f>
        <v>0.64343933172342471</v>
      </c>
      <c r="N71" s="81">
        <f t="shared" si="21"/>
        <v>38.992871452908545</v>
      </c>
      <c r="P71" s="84">
        <f t="shared" si="22"/>
        <v>192.20265482109895</v>
      </c>
      <c r="R71" s="79">
        <f>Conversion_Factors!$O67*R232+R314</f>
        <v>101.76555151525608</v>
      </c>
      <c r="T71" s="79">
        <f>Conversion_Factors!$O67*T232+T314</f>
        <v>99.075624299681365</v>
      </c>
      <c r="V71" s="118">
        <f t="shared" si="23"/>
        <v>1.0271502423990617</v>
      </c>
      <c r="X71" s="124">
        <f>'Final Floorspace Estimates'!Q100</f>
        <v>2377.1489671103736</v>
      </c>
      <c r="Y71" s="124">
        <f>'Final Floorspace Estimates'!R100</f>
        <v>1065.0102704116591</v>
      </c>
      <c r="Z71" s="124">
        <f>'Final Floorspace Estimates'!S100</f>
        <v>1040.9556121850267</v>
      </c>
      <c r="AA71" s="124">
        <f t="shared" si="24"/>
        <v>1888.6809137204457</v>
      </c>
      <c r="AC71" s="71">
        <f t="shared" si="3"/>
        <v>0.9340297281779899</v>
      </c>
      <c r="AD71" s="71"/>
      <c r="AF71" s="73">
        <f t="shared" si="4"/>
        <v>1.1275410164628137</v>
      </c>
      <c r="AG71" s="73">
        <f t="shared" si="5"/>
        <v>1.095555577996935</v>
      </c>
      <c r="AH71" s="73">
        <f>Wgted_Floorspace!AI82</f>
        <v>0.9964587142672654</v>
      </c>
      <c r="AI71" s="73">
        <f t="shared" si="6"/>
        <v>1.1415137481747206</v>
      </c>
      <c r="AJ71" s="73">
        <f t="shared" si="7"/>
        <v>1.027525406155066</v>
      </c>
      <c r="AK71" s="73">
        <f t="shared" si="28"/>
        <v>0.93734914934716407</v>
      </c>
      <c r="AL71" s="73">
        <f t="shared" si="25"/>
        <v>1.2352838500061696</v>
      </c>
      <c r="AM71" s="73">
        <f t="shared" si="26"/>
        <v>1.2352838500061696</v>
      </c>
      <c r="AN71" s="73"/>
      <c r="AO71" s="73">
        <f t="shared" si="27"/>
        <v>1.1687806819475508</v>
      </c>
      <c r="AR71" s="53"/>
    </row>
    <row r="72" spans="1:61" x14ac:dyDescent="0.2">
      <c r="A72" s="75" t="s">
        <v>147</v>
      </c>
      <c r="B72" s="50">
        <f t="shared" si="0"/>
        <v>2006</v>
      </c>
      <c r="D72" s="79">
        <f>Conversion_Factors!$O68*D233+D315</f>
        <v>3574.8939547498298</v>
      </c>
      <c r="F72" s="357">
        <f>'Final Floorspace Estimates'!D101</f>
        <v>13021.749637110312</v>
      </c>
      <c r="G72" s="357">
        <f>'Final Floorspace Estimates'!E101</f>
        <v>6977.8877261702655</v>
      </c>
      <c r="H72" s="357">
        <f>'Final Floorspace Estimates'!F101</f>
        <v>586.26112373969431</v>
      </c>
      <c r="I72" s="321">
        <f t="shared" si="20"/>
        <v>20585.898487020273</v>
      </c>
      <c r="K72" s="349">
        <f>'Final Floorspace Estimates'!U101</f>
        <v>31.083748484210247</v>
      </c>
      <c r="L72" s="349">
        <f>'Final Floorspace Estimates'!V101</f>
        <v>7.5345398573724918</v>
      </c>
      <c r="M72" s="349">
        <f>'Final Floorspace Estimates'!W101</f>
        <v>0.61377685773788981</v>
      </c>
      <c r="N72" s="81">
        <f t="shared" si="21"/>
        <v>39.23206519932063</v>
      </c>
      <c r="P72" s="84">
        <f t="shared" si="22"/>
        <v>173.65741684793866</v>
      </c>
      <c r="R72" s="79">
        <f>Conversion_Factors!$O68*R233+R315</f>
        <v>91.121737705812521</v>
      </c>
      <c r="T72" s="79">
        <f>Conversion_Factors!$O68*T233+T315</f>
        <v>96.661407118221959</v>
      </c>
      <c r="V72" s="118">
        <f t="shared" si="23"/>
        <v>0.94268995685492007</v>
      </c>
      <c r="X72" s="124">
        <f>'Final Floorspace Estimates'!Q101</f>
        <v>2387.0639008160288</v>
      </c>
      <c r="Y72" s="124">
        <f>'Final Floorspace Estimates'!R101</f>
        <v>1079.7737299662372</v>
      </c>
      <c r="Z72" s="124">
        <f>'Final Floorspace Estimates'!S101</f>
        <v>1046.9342633921822</v>
      </c>
      <c r="AA72" s="124">
        <f t="shared" si="24"/>
        <v>1905.7737617844105</v>
      </c>
      <c r="AC72" s="71">
        <f t="shared" si="3"/>
        <v>0.91126983507915416</v>
      </c>
      <c r="AD72" s="71"/>
      <c r="AF72" s="73">
        <f t="shared" si="4"/>
        <v>1.1242827557497963</v>
      </c>
      <c r="AG72" s="73">
        <f t="shared" si="5"/>
        <v>0.98984767856293621</v>
      </c>
      <c r="AH72" s="73">
        <f>Wgted_Floorspace!AI83</f>
        <v>0.99580747376918866</v>
      </c>
      <c r="AI72" s="73">
        <f t="shared" si="6"/>
        <v>1.1518446203293198</v>
      </c>
      <c r="AJ72" s="73">
        <f t="shared" si="7"/>
        <v>0.94303427172762588</v>
      </c>
      <c r="AK72" s="73">
        <f t="shared" si="28"/>
        <v>0.91510644284476528</v>
      </c>
      <c r="AL72" s="73">
        <f t="shared" si="25"/>
        <v>1.1128686758272766</v>
      </c>
      <c r="AM72" s="73">
        <f t="shared" si="26"/>
        <v>1.1128686758272766</v>
      </c>
      <c r="AN72" s="73"/>
      <c r="AO72" s="73">
        <f t="shared" si="27"/>
        <v>1.0816749092988844</v>
      </c>
      <c r="AR72" s="53"/>
    </row>
    <row r="73" spans="1:61" x14ac:dyDescent="0.2">
      <c r="A73" s="75" t="s">
        <v>147</v>
      </c>
      <c r="B73" s="50">
        <f t="shared" si="0"/>
        <v>2007</v>
      </c>
      <c r="D73" s="79">
        <f>Conversion_Factors!$O69*D234+D316</f>
        <v>3799.4711225829556</v>
      </c>
      <c r="F73" s="357">
        <f>'Final Floorspace Estimates'!D102</f>
        <v>13038.223289521238</v>
      </c>
      <c r="G73" s="357">
        <f>'Final Floorspace Estimates'!E102</f>
        <v>6897.9588636503922</v>
      </c>
      <c r="H73" s="357">
        <f>'Final Floorspace Estimates'!F102</f>
        <v>554.09240709928076</v>
      </c>
      <c r="I73" s="321">
        <f t="shared" si="20"/>
        <v>20490.274560270911</v>
      </c>
      <c r="K73" s="349">
        <f>'Final Floorspace Estimates'!U102</f>
        <v>31.11403173989277</v>
      </c>
      <c r="L73" s="349">
        <f>'Final Floorspace Estimates'!V102</f>
        <v>7.5343466427437233</v>
      </c>
      <c r="M73" s="349">
        <f>'Final Floorspace Estimates'!W102</f>
        <v>0.58341013237852424</v>
      </c>
      <c r="N73" s="81">
        <f t="shared" si="21"/>
        <v>39.231788515015019</v>
      </c>
      <c r="P73" s="84">
        <f t="shared" si="22"/>
        <v>185.428023983136</v>
      </c>
      <c r="R73" s="79">
        <f>Conversion_Factors!$O69*R234+R316</f>
        <v>96.846747660479451</v>
      </c>
      <c r="T73" s="79">
        <f>Conversion_Factors!$O69*T234+T316</f>
        <v>97.328609480624948</v>
      </c>
      <c r="V73" s="118">
        <f t="shared" si="23"/>
        <v>0.99504912458200256</v>
      </c>
      <c r="X73" s="124">
        <f>'Final Floorspace Estimates'!Q102</f>
        <v>2386.3705237276445</v>
      </c>
      <c r="Y73" s="124">
        <f>'Final Floorspace Estimates'!R102</f>
        <v>1092.2574042079102</v>
      </c>
      <c r="Z73" s="124">
        <f>'Final Floorspace Estimates'!S102</f>
        <v>1052.9112561435811</v>
      </c>
      <c r="AA73" s="124">
        <f t="shared" si="24"/>
        <v>1914.6541155228092</v>
      </c>
      <c r="AC73" s="71">
        <f t="shared" si="3"/>
        <v>0.91755984683128788</v>
      </c>
      <c r="AD73" s="71"/>
      <c r="AF73" s="73">
        <f t="shared" si="4"/>
        <v>1.1190603297308797</v>
      </c>
      <c r="AG73" s="73">
        <f t="shared" si="5"/>
        <v>1.0569401665172722</v>
      </c>
      <c r="AH73" s="73">
        <f>Wgted_Floorspace!AI84</f>
        <v>0.99541822932514656</v>
      </c>
      <c r="AI73" s="73">
        <f t="shared" si="6"/>
        <v>1.1572118826378419</v>
      </c>
      <c r="AJ73" s="73">
        <f t="shared" si="7"/>
        <v>0.99541256349442031</v>
      </c>
      <c r="AK73" s="73">
        <f t="shared" si="28"/>
        <v>0.92178324627765418</v>
      </c>
      <c r="AL73" s="73">
        <f t="shared" si="25"/>
        <v>1.1827798112486294</v>
      </c>
      <c r="AM73" s="73">
        <f t="shared" si="26"/>
        <v>1.1827798112486294</v>
      </c>
      <c r="AN73" s="73"/>
      <c r="AO73" s="73">
        <f t="shared" si="27"/>
        <v>1.1466254900871857</v>
      </c>
      <c r="AR73" s="53"/>
    </row>
    <row r="74" spans="1:61" x14ac:dyDescent="0.2">
      <c r="A74" s="75" t="s">
        <v>147</v>
      </c>
      <c r="B74" s="50">
        <f t="shared" si="0"/>
        <v>2008</v>
      </c>
      <c r="D74" s="79">
        <f>Conversion_Factors!$O70*D235+D317</f>
        <v>3793.5428775197852</v>
      </c>
      <c r="F74" s="357">
        <f>'Final Floorspace Estimates'!D103</f>
        <v>13176.872533616734</v>
      </c>
      <c r="G74" s="357">
        <f>'Final Floorspace Estimates'!E103</f>
        <v>6808.5924913194467</v>
      </c>
      <c r="H74" s="357">
        <f>'Final Floorspace Estimates'!F103</f>
        <v>568.1872349799354</v>
      </c>
      <c r="I74" s="321">
        <f t="shared" si="20"/>
        <v>20553.652259916114</v>
      </c>
      <c r="K74" s="349">
        <f>'Final Floorspace Estimates'!U103</f>
        <v>31.376865403237655</v>
      </c>
      <c r="L74" s="349">
        <f>'Final Floorspace Estimates'!V103</f>
        <v>7.4845760476052119</v>
      </c>
      <c r="M74" s="349">
        <f>'Final Floorspace Estimates'!W103</f>
        <v>0.60154684401625302</v>
      </c>
      <c r="N74" s="81">
        <f t="shared" si="21"/>
        <v>39.462988294859123</v>
      </c>
      <c r="P74" s="84">
        <f t="shared" si="22"/>
        <v>184.56782422645054</v>
      </c>
      <c r="R74" s="79">
        <f>Conversion_Factors!$O70*R235+R317</f>
        <v>96.129133687880739</v>
      </c>
      <c r="T74" s="79">
        <f>Conversion_Factors!$O70*T235+T317</f>
        <v>96.865941095120718</v>
      </c>
      <c r="V74" s="118">
        <f t="shared" si="23"/>
        <v>0.99239353482854775</v>
      </c>
      <c r="X74" s="124">
        <f>'Final Floorspace Estimates'!Q103</f>
        <v>2381.2073254248489</v>
      </c>
      <c r="Y74" s="124">
        <f>'Final Floorspace Estimates'!R103</f>
        <v>1099.2838912223935</v>
      </c>
      <c r="Z74" s="124">
        <f>'Final Floorspace Estimates'!S103</f>
        <v>1058.7123521659119</v>
      </c>
      <c r="AA74" s="124">
        <f t="shared" si="24"/>
        <v>1919.9988301748267</v>
      </c>
      <c r="AC74" s="71">
        <f t="shared" si="3"/>
        <v>0.9131980673380603</v>
      </c>
      <c r="AD74" s="71"/>
      <c r="AF74" s="73">
        <f t="shared" si="4"/>
        <v>1.1225216532604365</v>
      </c>
      <c r="AG74" s="73">
        <f t="shared" si="5"/>
        <v>1.0520370259102627</v>
      </c>
      <c r="AH74" s="73">
        <f>Wgted_Floorspace!AI85</f>
        <v>0.99482261617383883</v>
      </c>
      <c r="AI74" s="73">
        <f t="shared" si="6"/>
        <v>1.1604422140352884</v>
      </c>
      <c r="AJ74" s="73">
        <f t="shared" si="7"/>
        <v>0.99275600379422813</v>
      </c>
      <c r="AK74" s="73">
        <f t="shared" si="28"/>
        <v>0.91795065018755562</v>
      </c>
      <c r="AL74" s="73">
        <f>AF74*AH74*AI74*AJ74*AK74</f>
        <v>1.180934341615981</v>
      </c>
      <c r="AM74" s="73">
        <f>AF74*AG74</f>
        <v>1.1809343416159808</v>
      </c>
      <c r="AN74" s="73"/>
      <c r="AO74" s="73">
        <f>AH74*AI74*AJ74</f>
        <v>1.1460714426154723</v>
      </c>
      <c r="AR74" s="53"/>
    </row>
    <row r="75" spans="1:61" x14ac:dyDescent="0.2">
      <c r="A75" s="75" t="s">
        <v>147</v>
      </c>
      <c r="B75" s="50">
        <f t="shared" si="0"/>
        <v>2009</v>
      </c>
      <c r="D75" s="79">
        <f>Conversion_Factors!$O71*D236+D318</f>
        <v>3626.7459178442004</v>
      </c>
      <c r="F75" s="357">
        <f>'Final Floorspace Estimates'!D104</f>
        <v>13267.957495898203</v>
      </c>
      <c r="G75" s="357">
        <f>'Final Floorspace Estimates'!E104</f>
        <v>6718.367930551628</v>
      </c>
      <c r="H75" s="357">
        <f>'Final Floorspace Estimates'!F104</f>
        <v>581.26568714632481</v>
      </c>
      <c r="I75" s="321">
        <f t="shared" si="20"/>
        <v>20567.591113596158</v>
      </c>
      <c r="K75" s="349">
        <f>'Final Floorspace Estimates'!U104</f>
        <v>31.49478926726982</v>
      </c>
      <c r="L75" s="349">
        <f>'Final Floorspace Estimates'!V104</f>
        <v>7.4207959044166367</v>
      </c>
      <c r="M75" s="349">
        <f>'Final Floorspace Estimates'!W104</f>
        <v>0.61876309675407781</v>
      </c>
      <c r="N75" s="81">
        <f t="shared" si="21"/>
        <v>39.534348268440539</v>
      </c>
      <c r="P75" s="84">
        <f t="shared" si="22"/>
        <v>176.33304249454613</v>
      </c>
      <c r="R75" s="79">
        <f>Conversion_Factors!$O71*R236+R318</f>
        <v>91.736580383680121</v>
      </c>
      <c r="T75" s="79">
        <f>Conversion_Factors!$O71*T236+T318</f>
        <v>92.187053989050355</v>
      </c>
      <c r="V75" s="118">
        <f t="shared" si="23"/>
        <v>0.99511348301222702</v>
      </c>
      <c r="X75" s="124">
        <f>'Final Floorspace Estimates'!Q104</f>
        <v>2373.7481279244716</v>
      </c>
      <c r="Y75" s="124">
        <f>'Final Floorspace Estimates'!R104</f>
        <v>1104.5533649133347</v>
      </c>
      <c r="Z75" s="124">
        <f>'Final Floorspace Estimates'!S104</f>
        <v>1064.5099314082058</v>
      </c>
      <c r="AA75" s="124">
        <f t="shared" si="24"/>
        <v>1922.1671633829033</v>
      </c>
      <c r="AC75" s="71">
        <f t="shared" si="3"/>
        <v>0.86908812927055468</v>
      </c>
      <c r="AD75" s="71"/>
      <c r="AF75" s="73">
        <f t="shared" si="4"/>
        <v>1.1232829128594419</v>
      </c>
      <c r="AG75" s="73">
        <f t="shared" si="5"/>
        <v>1.0050987509505727</v>
      </c>
      <c r="AH75" s="73">
        <f>Wgted_Floorspace!AI86</f>
        <v>0.99438601406562666</v>
      </c>
      <c r="AI75" s="73">
        <f t="shared" si="6"/>
        <v>1.1617527488904151</v>
      </c>
      <c r="AJ75" s="73">
        <f t="shared" si="7"/>
        <v>0.99547694543138154</v>
      </c>
      <c r="AK75" s="73">
        <f t="shared" si="28"/>
        <v>0.87399472335418182</v>
      </c>
      <c r="AL75" s="73">
        <f>AF75*AH75*AI75*AJ75*AK75</f>
        <v>1.1290102526791459</v>
      </c>
      <c r="AM75" s="73">
        <f>AF75*AG75</f>
        <v>1.1290102526791461</v>
      </c>
      <c r="AN75" s="73"/>
      <c r="AO75" s="73">
        <f>AH75*AI75*AJ75</f>
        <v>1.1500055138699752</v>
      </c>
      <c r="AR75" s="53"/>
    </row>
    <row r="76" spans="1:61" x14ac:dyDescent="0.2">
      <c r="A76" s="75" t="s">
        <v>147</v>
      </c>
      <c r="B76" s="50">
        <f t="shared" si="0"/>
        <v>2010</v>
      </c>
      <c r="D76" s="79">
        <f>Conversion_Factors!$O72*D237+D319</f>
        <v>3680.3124429151894</v>
      </c>
      <c r="F76" s="357">
        <f>'Final Floorspace Estimates'!D105</f>
        <v>13268.366090606991</v>
      </c>
      <c r="G76" s="357">
        <f>'Final Floorspace Estimates'!E105</f>
        <v>6790.2961648840528</v>
      </c>
      <c r="H76" s="357">
        <f>'Final Floorspace Estimates'!F105</f>
        <v>585.64189597277129</v>
      </c>
      <c r="I76" s="321">
        <f t="shared" si="20"/>
        <v>20644.304151463813</v>
      </c>
      <c r="K76" s="349">
        <f>'Final Floorspace Estimates'!U105</f>
        <v>31.365741722154102</v>
      </c>
      <c r="L76" s="349">
        <f>'Final Floorspace Estimates'!V105</f>
        <v>7.5406186044344157</v>
      </c>
      <c r="M76" s="349">
        <f>'Final Floorspace Estimates'!W105</f>
        <v>0.63337958192791532</v>
      </c>
      <c r="N76" s="81">
        <f t="shared" si="21"/>
        <v>39.539739908516438</v>
      </c>
      <c r="P76" s="84">
        <f t="shared" si="22"/>
        <v>178.27253541283596</v>
      </c>
      <c r="R76" s="79">
        <f>Conversion_Factors!$O72*R237+R319</f>
        <v>93.078822759845451</v>
      </c>
      <c r="T76" s="79">
        <f>Conversion_Factors!$O72*T237+T319</f>
        <v>94.570989908801621</v>
      </c>
      <c r="V76" s="118">
        <f>R76/T76</f>
        <v>0.98422172433221733</v>
      </c>
      <c r="X76" s="124">
        <f>'Final Floorspace Estimates'!Q105</f>
        <v>2363.9490731536794</v>
      </c>
      <c r="Y76" s="124">
        <f>'Final Floorspace Estimates'!R105</f>
        <v>1110.4992214375932</v>
      </c>
      <c r="Z76" s="124">
        <f>'Final Floorspace Estimates'!S105</f>
        <v>1081.5134406937368</v>
      </c>
      <c r="AA76" s="124">
        <f t="shared" si="24"/>
        <v>1915.2856700046641</v>
      </c>
      <c r="AC76" s="71">
        <f t="shared" si="3"/>
        <v>0.89156254752285713</v>
      </c>
      <c r="AD76" s="71"/>
      <c r="AF76" s="73">
        <f t="shared" si="4"/>
        <v>1.1274725354630006</v>
      </c>
      <c r="AG76" s="73">
        <f t="shared" si="5"/>
        <v>1.0161538650804776</v>
      </c>
      <c r="AH76" s="73">
        <f>Wgted_Floorspace!AI87</f>
        <v>0.99555547259659571</v>
      </c>
      <c r="AI76" s="73">
        <f t="shared" si="6"/>
        <v>1.1575935924960405</v>
      </c>
      <c r="AJ76" s="73">
        <f t="shared" si="7"/>
        <v>0.98458120856694742</v>
      </c>
      <c r="AK76" s="73">
        <f>AG76/(AH76*AI76*AJ76)</f>
        <v>0.89554281209212239</v>
      </c>
      <c r="AL76" s="73">
        <f>AF76*AH76*AI76*AJ76*AK76</f>
        <v>1.1456855746828138</v>
      </c>
      <c r="AM76" s="73">
        <f>AF76*AG76</f>
        <v>1.1456855746828138</v>
      </c>
      <c r="AN76" s="73"/>
      <c r="AO76" s="73">
        <f>AH76*AI76*AJ76</f>
        <v>1.134679270895592</v>
      </c>
      <c r="AR76" s="53"/>
    </row>
    <row r="77" spans="1:61" x14ac:dyDescent="0.2">
      <c r="A77" s="75" t="s">
        <v>147</v>
      </c>
      <c r="B77" s="50">
        <f t="shared" si="0"/>
        <v>2011</v>
      </c>
      <c r="D77" s="79">
        <f>Conversion_Factors!$O73*D238+D320</f>
        <v>3611.2389289279827</v>
      </c>
      <c r="F77" s="357">
        <f>'Final Floorspace Estimates'!D106</f>
        <v>13262.746037956804</v>
      </c>
      <c r="G77" s="357">
        <f>'Final Floorspace Estimates'!E106</f>
        <v>6853.480050913281</v>
      </c>
      <c r="H77" s="357">
        <f>'Final Floorspace Estimates'!F106</f>
        <v>589.92335438292071</v>
      </c>
      <c r="I77" s="321">
        <f>SUM(F77:H77)</f>
        <v>20706.149443253005</v>
      </c>
      <c r="K77" s="349">
        <f>'Final Floorspace Estimates'!U106</f>
        <v>31.227983069201024</v>
      </c>
      <c r="L77" s="349">
        <f>'Final Floorspace Estimates'!V106</f>
        <v>7.6613661481913891</v>
      </c>
      <c r="M77" s="349">
        <f>'Final Floorspace Estimates'!W106</f>
        <v>0.64804080397826469</v>
      </c>
      <c r="N77" s="81">
        <f>SUM(K77:M77)</f>
        <v>39.537390021370676</v>
      </c>
      <c r="P77" s="84">
        <f t="shared" si="22"/>
        <v>174.40417586209813</v>
      </c>
      <c r="R77" s="79">
        <f>Conversion_Factors!$O73*R238+R320</f>
        <v>91.337312022266588</v>
      </c>
      <c r="T77" s="79">
        <f>Conversion_Factors!$O73*T238+T320</f>
        <v>93.485635538874476</v>
      </c>
      <c r="V77" s="118">
        <f>R77/T77</f>
        <v>0.97701974742724462</v>
      </c>
      <c r="X77" s="124">
        <f>'Final Floorspace Estimates'!Q106</f>
        <v>2354.5639025153091</v>
      </c>
      <c r="Y77" s="124">
        <f>'Final Floorspace Estimates'!R106</f>
        <v>1117.8796890450496</v>
      </c>
      <c r="Z77" s="124">
        <f>'Final Floorspace Estimates'!S106</f>
        <v>1098.5169499792676</v>
      </c>
      <c r="AA77" s="124">
        <f>N77/I77*1000000</f>
        <v>1909.4515921333571</v>
      </c>
      <c r="AC77" s="71">
        <f t="shared" si="3"/>
        <v>0.88133043186085058</v>
      </c>
      <c r="AD77" s="71"/>
      <c r="AF77" s="73">
        <f t="shared" si="4"/>
        <v>1.1308501677352449</v>
      </c>
      <c r="AG77" s="73">
        <f t="shared" si="5"/>
        <v>0.99410420667459731</v>
      </c>
      <c r="AH77" s="73">
        <f>Wgted_Floorspace!AI88</f>
        <v>0.99674689321441567</v>
      </c>
      <c r="AI77" s="73">
        <f t="shared" si="6"/>
        <v>1.1540674912633553</v>
      </c>
      <c r="AJ77" s="73">
        <f t="shared" si="7"/>
        <v>0.97737660116003366</v>
      </c>
      <c r="AK77" s="73">
        <f>AG77/(AH77*AI77*AJ77)</f>
        <v>0.88420685116824627</v>
      </c>
      <c r="AL77" s="73">
        <f>AF77*AH77*AI77*AJ77*AK77</f>
        <v>1.1241829088642812</v>
      </c>
      <c r="AM77" s="73">
        <f>AF77*AG77</f>
        <v>1.124182908864281</v>
      </c>
      <c r="AN77" s="73"/>
      <c r="AO77" s="73">
        <f>AH77*AI77*AJ77</f>
        <v>1.1242891924679737</v>
      </c>
      <c r="AR77" s="53"/>
    </row>
    <row r="78" spans="1:61" x14ac:dyDescent="0.2">
      <c r="A78" s="75" t="s">
        <v>147</v>
      </c>
      <c r="B78" s="50">
        <f t="shared" si="0"/>
        <v>2012</v>
      </c>
      <c r="D78" s="79">
        <f>Conversion_Factors!$O74*D239+D321</f>
        <v>3393.3980452844489</v>
      </c>
      <c r="F78" s="357">
        <f>'Final Floorspace Estimates'!D107</f>
        <v>13403.29839551334</v>
      </c>
      <c r="G78" s="357">
        <f>'Final Floorspace Estimates'!E107</f>
        <v>6873.6645303990972</v>
      </c>
      <c r="H78" s="357">
        <f>'Final Floorspace Estimates'!F107</f>
        <v>571.18021968742573</v>
      </c>
      <c r="I78" s="321">
        <f t="shared" ref="I78:I79" si="29">SUM(F78:H78)</f>
        <v>20848.143145599865</v>
      </c>
      <c r="K78" s="349">
        <f>'Final Floorspace Estimates'!U107</f>
        <v>31.472598636543168</v>
      </c>
      <c r="L78" s="349">
        <f>'Final Floorspace Estimates'!V107</f>
        <v>7.6957199739876998</v>
      </c>
      <c r="M78" s="349">
        <f>'Final Floorspace Estimates'!W107</f>
        <v>0.63727930679658928</v>
      </c>
      <c r="N78" s="81">
        <f t="shared" ref="N78:N79" si="30">SUM(K78:M78)</f>
        <v>39.805597917327454</v>
      </c>
      <c r="P78" s="84">
        <f t="shared" ref="P78:P79" si="31">D78/I78*1000</f>
        <v>162.76739955139109</v>
      </c>
      <c r="R78" s="79">
        <f>Conversion_Factors!$O74*R239+R321</f>
        <v>85.249267008429882</v>
      </c>
      <c r="T78" s="79">
        <f>Conversion_Factors!$O74*T239+T321</f>
        <v>92.221036322487052</v>
      </c>
      <c r="V78" s="118">
        <f t="shared" ref="V78:V79" si="32">R78/T78</f>
        <v>0.92440152928147934</v>
      </c>
      <c r="X78" s="124">
        <f>'Final Floorspace Estimates'!Q107</f>
        <v>2348.123402749759</v>
      </c>
      <c r="Y78" s="124">
        <f>'Final Floorspace Estimates'!R107</f>
        <v>1119.594932216</v>
      </c>
      <c r="Z78" s="124">
        <f>'Final Floorspace Estimates'!S107</f>
        <v>1115.7236977592393</v>
      </c>
      <c r="AA78" s="124">
        <f t="shared" ref="AA78:AA79" si="33">N78/I78*1000000</f>
        <v>1909.3114259304518</v>
      </c>
      <c r="AC78" s="71">
        <f t="shared" si="3"/>
        <v>0.86940849575713586</v>
      </c>
      <c r="AD78" s="71"/>
      <c r="AF78" s="73">
        <f t="shared" si="4"/>
        <v>1.1386050428053953</v>
      </c>
      <c r="AG78" s="73">
        <f t="shared" si="5"/>
        <v>0.92777455473006964</v>
      </c>
      <c r="AH78" s="73">
        <f>Wgted_Floorspace!AI89</f>
        <v>0.99641083836496303</v>
      </c>
      <c r="AI78" s="73">
        <f t="shared" si="6"/>
        <v>1.1539827751810974</v>
      </c>
      <c r="AJ78" s="73">
        <f t="shared" si="7"/>
        <v>0.9247391643571149</v>
      </c>
      <c r="AK78" s="73">
        <f t="shared" ref="AK78:AK79" si="34">AG78/(AH78*AI78*AJ78)</f>
        <v>0.87254018350881379</v>
      </c>
      <c r="AL78" s="73">
        <f t="shared" ref="AL78:AL79" si="35">AF78*AH78*AI78*AJ78*AK78</f>
        <v>1.0563687866021874</v>
      </c>
      <c r="AM78" s="73">
        <f t="shared" ref="AM78:AM79" si="36">AF78*AG78</f>
        <v>1.0563687866021876</v>
      </c>
      <c r="AN78" s="73"/>
      <c r="AO78" s="73">
        <f t="shared" ref="AO78:AO79" si="37">AH78*AI78*AJ78</f>
        <v>1.0633029541391865</v>
      </c>
      <c r="AR78" s="53"/>
    </row>
    <row r="79" spans="1:61" x14ac:dyDescent="0.2">
      <c r="A79" s="783" t="s">
        <v>147</v>
      </c>
      <c r="B79" s="50">
        <v>2013</v>
      </c>
      <c r="D79" s="79">
        <f>Conversion_Factors!$O75*D240+D322</f>
        <v>3607.6296399482339</v>
      </c>
      <c r="F79" s="357">
        <f>'Final Floorspace Estimates'!D108</f>
        <v>13552.896685952008</v>
      </c>
      <c r="G79" s="357">
        <f>'Final Floorspace Estimates'!E108</f>
        <v>6897.0084649147357</v>
      </c>
      <c r="H79" s="357">
        <f>'Final Floorspace Estimates'!F108</f>
        <v>552.36646002781913</v>
      </c>
      <c r="I79" s="321">
        <f t="shared" si="29"/>
        <v>21002.271610894564</v>
      </c>
      <c r="K79" s="349">
        <f>'Final Floorspace Estimates'!U108</f>
        <v>31.762734325518728</v>
      </c>
      <c r="L79" s="349">
        <f>'Final Floorspace Estimates'!V108</f>
        <v>7.7331958274115218</v>
      </c>
      <c r="M79" s="349">
        <f>'Final Floorspace Estimates'!W108</f>
        <v>0.62579624354670593</v>
      </c>
      <c r="N79" s="81">
        <f t="shared" si="30"/>
        <v>40.121726396476959</v>
      </c>
      <c r="P79" s="84">
        <f t="shared" si="31"/>
        <v>171.77330656350708</v>
      </c>
      <c r="R79" s="79">
        <f>Conversion_Factors!$O75*R240+R322</f>
        <v>89.91710885763419</v>
      </c>
      <c r="T79" s="79">
        <f>Conversion_Factors!$O75*T240+T322</f>
        <v>90.031335242284229</v>
      </c>
      <c r="V79" s="118">
        <f t="shared" si="32"/>
        <v>0.99873125968483478</v>
      </c>
      <c r="X79" s="124">
        <f>'Final Floorspace Estimates'!Q108</f>
        <v>2343.6122226506586</v>
      </c>
      <c r="Y79" s="124">
        <f>'Final Floorspace Estimates'!R108</f>
        <v>1121.2391382076003</v>
      </c>
      <c r="Z79" s="124">
        <f>'Final Floorspace Estimates'!S108</f>
        <v>1132.9367165326958</v>
      </c>
      <c r="AA79" s="124">
        <f t="shared" si="33"/>
        <v>1910.351753362932</v>
      </c>
      <c r="AC79" s="71">
        <f t="shared" si="3"/>
        <v>0.84876521524096693</v>
      </c>
      <c r="AD79" s="71"/>
      <c r="AF79" s="73">
        <f t="shared" si="4"/>
        <v>1.1470226484693051</v>
      </c>
      <c r="AG79" s="73">
        <f t="shared" si="5"/>
        <v>0.97910824557439757</v>
      </c>
      <c r="AH79" s="73">
        <f>Wgted_Floorspace!AI90</f>
        <v>0.99601087663462651</v>
      </c>
      <c r="AI79" s="73">
        <f t="shared" si="6"/>
        <v>1.1546115463293376</v>
      </c>
      <c r="AJ79" s="73">
        <f t="shared" si="7"/>
        <v>0.99909604348681025</v>
      </c>
      <c r="AK79" s="73">
        <f t="shared" si="34"/>
        <v>0.8521646049778282</v>
      </c>
      <c r="AL79" s="73">
        <f t="shared" si="35"/>
        <v>1.1230593329768803</v>
      </c>
      <c r="AM79" s="73">
        <f t="shared" si="36"/>
        <v>1.1230593329768803</v>
      </c>
      <c r="AN79" s="73"/>
      <c r="AO79" s="73">
        <f t="shared" si="37"/>
        <v>1.1489661033268006</v>
      </c>
      <c r="AR79" s="53"/>
    </row>
    <row r="80" spans="1:61" x14ac:dyDescent="0.2">
      <c r="A80" s="783" t="s">
        <v>147</v>
      </c>
      <c r="B80" s="50">
        <v>2014</v>
      </c>
      <c r="D80" s="79">
        <f>Conversion_Factors!$O76*D241+D323</f>
        <v>3737.6121611325461</v>
      </c>
      <c r="F80" s="357">
        <f>'Final Floorspace Estimates'!D109</f>
        <v>13601.338168709615</v>
      </c>
      <c r="G80" s="357">
        <f>'Final Floorspace Estimates'!E109</f>
        <v>7010.2804434498757</v>
      </c>
      <c r="H80" s="357">
        <f>'Final Floorspace Estimates'!F109</f>
        <v>534.2543324430726</v>
      </c>
      <c r="I80" s="321">
        <f t="shared" ref="I80" si="38">SUM(F80:H80)</f>
        <v>21145.872944602565</v>
      </c>
      <c r="K80" s="349">
        <f>'Final Floorspace Estimates'!U109</f>
        <v>31.950285825088894</v>
      </c>
      <c r="L80" s="349">
        <f>'Final Floorspace Estimates'!V109</f>
        <v>7.8598169972608609</v>
      </c>
      <c r="M80" s="349">
        <f>'Final Floorspace Estimates'!W109</f>
        <v>0.61407625769569618</v>
      </c>
      <c r="N80" s="81">
        <f t="shared" ref="N80" si="39">SUM(K80:M80)</f>
        <v>40.424179080045448</v>
      </c>
      <c r="P80" s="84">
        <f t="shared" ref="P80" si="40">D80/I80*1000</f>
        <v>176.75374154210849</v>
      </c>
      <c r="R80" s="79">
        <f>Conversion_Factors!$O76*R241+R323</f>
        <v>92.459816035634475</v>
      </c>
      <c r="T80" s="79">
        <f>Conversion_Factors!$O76*T241+T323</f>
        <v>90.345142499049217</v>
      </c>
      <c r="V80" s="118">
        <f t="shared" ref="V80" si="41">R80/T80</f>
        <v>1.0234066102292938</v>
      </c>
      <c r="X80" s="124">
        <f>'Final Floorspace Estimates'!Q109</f>
        <v>2349.0545877751733</v>
      </c>
      <c r="Y80" s="124">
        <f>'Final Floorspace Estimates'!R109</f>
        <v>1121.1843892215122</v>
      </c>
      <c r="Z80" s="124">
        <f>'Final Floorspace Estimates'!S109</f>
        <v>1149.4081009836809</v>
      </c>
      <c r="AA80" s="124">
        <f t="shared" ref="AA80" si="42">N80/I80*1000000</f>
        <v>1911.6817350576025</v>
      </c>
      <c r="AC80" s="71">
        <f t="shared" si="3"/>
        <v>0.85172361503716609</v>
      </c>
      <c r="AD80" s="71"/>
      <c r="AF80" s="73">
        <f t="shared" si="4"/>
        <v>1.1548653230697057</v>
      </c>
      <c r="AG80" s="73">
        <f t="shared" si="5"/>
        <v>1.0074967364968386</v>
      </c>
      <c r="AH80" s="73">
        <f>Wgted_Floorspace!AI91</f>
        <v>0.99636113119948144</v>
      </c>
      <c r="AI80" s="73">
        <f t="shared" si="6"/>
        <v>1.1554153837474308</v>
      </c>
      <c r="AJ80" s="73">
        <f t="shared" si="7"/>
        <v>1.0237804066341085</v>
      </c>
      <c r="AK80" s="73">
        <f t="shared" ref="AK80" si="43">AG80/(AH80*AI80*AJ80)</f>
        <v>0.8548342446998195</v>
      </c>
      <c r="AL80" s="73">
        <f t="shared" ref="AL80" si="44">AF80*AH80*AI80*AJ80*AK80</f>
        <v>1.1635230440860957</v>
      </c>
      <c r="AM80" s="73">
        <f t="shared" ref="AM80" si="45">AF80*AG80</f>
        <v>1.1635230440860955</v>
      </c>
      <c r="AN80" s="73"/>
      <c r="AO80" s="73">
        <f t="shared" ref="AO80" si="46">AH80*AI80*AJ80</f>
        <v>1.1785872439523377</v>
      </c>
      <c r="AR80" s="53"/>
    </row>
    <row r="81" spans="1:61" x14ac:dyDescent="0.2">
      <c r="A81" s="783"/>
      <c r="B81" s="50">
        <v>2015</v>
      </c>
      <c r="D81" s="79">
        <f>Conversion_Factors!$O77*D242+D324</f>
        <v>3735.9899807229604</v>
      </c>
      <c r="F81" s="357">
        <f>'Final Floorspace Estimates'!D110</f>
        <v>13654.210899253439</v>
      </c>
      <c r="G81" s="357">
        <f>'Final Floorspace Estimates'!E110</f>
        <v>7132.7012183771149</v>
      </c>
      <c r="H81" s="357">
        <f>'Final Floorspace Estimates'!F110</f>
        <v>516.27074502977337</v>
      </c>
      <c r="I81" s="321">
        <f t="shared" ref="I81:I84" si="47">SUM(F81:H81)</f>
        <v>21303.182862660331</v>
      </c>
      <c r="K81" s="349">
        <f>'Final Floorspace Estimates'!U110</f>
        <v>32.198301355774696</v>
      </c>
      <c r="L81" s="349">
        <f>'Final Floorspace Estimates'!V110</f>
        <v>7.994742949814694</v>
      </c>
      <c r="M81" s="349">
        <f>'Final Floorspace Estimates'!W110</f>
        <v>0.6019015126564834</v>
      </c>
      <c r="N81" s="81">
        <f t="shared" ref="N81:N84" si="48">SUM(K81:M81)</f>
        <v>40.794945818245871</v>
      </c>
      <c r="P81" s="84">
        <f t="shared" ref="P81:P83" si="49">D81/I81*1000</f>
        <v>175.3723847186848</v>
      </c>
      <c r="R81" s="79">
        <f>Conversion_Factors!$O77*R242+R324</f>
        <v>91.579726502590631</v>
      </c>
      <c r="T81" s="79">
        <f>Conversion_Factors!$O77*T242+T324</f>
        <v>91.173908754103266</v>
      </c>
      <c r="V81" s="118">
        <f t="shared" ref="V81:V84" si="50">R81/T81</f>
        <v>1.0044510294012057</v>
      </c>
      <c r="X81" s="124">
        <f>'Final Floorspace Estimates'!Q110</f>
        <v>2358.1224571194502</v>
      </c>
      <c r="Y81" s="124">
        <f>'Final Floorspace Estimates'!R110</f>
        <v>1120.8576814091923</v>
      </c>
      <c r="Z81" s="124">
        <f>'Final Floorspace Estimates'!S110</f>
        <v>1165.8640712283081</v>
      </c>
      <c r="AA81" s="124">
        <f t="shared" ref="AA81:AA84" si="51">N81/I81*1000000</f>
        <v>1914.9695179939613</v>
      </c>
      <c r="AC81" s="71">
        <f t="shared" ref="AC81:AC84" si="52">T81/T$86</f>
        <v>0.85953676105974142</v>
      </c>
      <c r="AD81" s="71"/>
      <c r="AF81" s="73">
        <f t="shared" ref="AF81:AF84" si="53">I81/I$86</f>
        <v>1.1634566812896188</v>
      </c>
      <c r="AG81" s="73">
        <f t="shared" ref="AG81:AG84" si="54">P81/P$86</f>
        <v>0.99962299940140376</v>
      </c>
      <c r="AH81" s="73">
        <f>Wgted_Floorspace!AI92</f>
        <v>0.99664725526837594</v>
      </c>
      <c r="AI81" s="73">
        <f t="shared" ref="AI81:AI84" si="55">AA81/AA$86</f>
        <v>1.1574025110570805</v>
      </c>
      <c r="AJ81" s="73">
        <f t="shared" ref="AJ81:AJ84" si="56">V81/V$86</f>
        <v>1.0048179023330881</v>
      </c>
      <c r="AK81" s="73">
        <f t="shared" ref="AK81:AK84" si="57">AG81/(AH81*AI81*AJ81)</f>
        <v>0.8624282628744977</v>
      </c>
      <c r="AL81" s="73">
        <f t="shared" ref="AL81:AL84" si="58">AF81*AH81*AI81*AJ81*AK81</f>
        <v>1.1630180574243316</v>
      </c>
      <c r="AM81" s="73">
        <f t="shared" ref="AM81:AM84" si="59">AF81*AG81</f>
        <v>1.1630180574243318</v>
      </c>
      <c r="AN81" s="73"/>
      <c r="AO81" s="73">
        <f t="shared" ref="AO81:AO84" si="60">AH81*AI81*AJ81</f>
        <v>1.159079592393728</v>
      </c>
      <c r="AR81" s="53"/>
    </row>
    <row r="82" spans="1:61" x14ac:dyDescent="0.2">
      <c r="A82" s="783"/>
      <c r="B82" s="50">
        <v>2016</v>
      </c>
      <c r="D82" s="79">
        <f>Conversion_Factors!$O78*D243+D325</f>
        <v>3469.3817961462491</v>
      </c>
      <c r="F82" s="357">
        <f>'Final Floorspace Estimates'!D111</f>
        <v>13726.103784523679</v>
      </c>
      <c r="G82" s="357">
        <f>'Final Floorspace Estimates'!E111</f>
        <v>7133.9820303176293</v>
      </c>
      <c r="H82" s="357">
        <f>'Final Floorspace Estimates'!F111</f>
        <v>513.05647169513531</v>
      </c>
      <c r="I82" s="321">
        <f t="shared" si="47"/>
        <v>21373.142286536444</v>
      </c>
      <c r="K82" s="349">
        <f>'Final Floorspace Estimates'!U111</f>
        <v>32.530052800837289</v>
      </c>
      <c r="L82" s="349">
        <f>'Final Floorspace Estimates'!V111</f>
        <v>8.0024931736238276</v>
      </c>
      <c r="M82" s="349">
        <f>'Final Floorspace Estimates'!W111</f>
        <v>0.60079083682079626</v>
      </c>
      <c r="N82" s="81">
        <f t="shared" si="48"/>
        <v>41.133336811281914</v>
      </c>
      <c r="P82" s="84">
        <f t="shared" si="49"/>
        <v>162.32436717233256</v>
      </c>
      <c r="R82" s="79">
        <f>Conversion_Factors!$O78*R243+R325</f>
        <v>84.344769111818778</v>
      </c>
      <c r="T82" s="79">
        <f>Conversion_Factors!$O78*T243+T325</f>
        <v>87.404015419064024</v>
      </c>
      <c r="V82" s="118">
        <f t="shared" si="50"/>
        <v>0.96499878990024091</v>
      </c>
      <c r="X82" s="124">
        <f>'Final Floorspace Estimates'!Q111</f>
        <v>2369.9407575160008</v>
      </c>
      <c r="Y82" s="124">
        <f>'Final Floorspace Estimates'!R111</f>
        <v>1121.7428274440902</v>
      </c>
      <c r="Z82" s="124">
        <f>'Final Floorspace Estimates'!S111</f>
        <v>1171.003329976108</v>
      </c>
      <c r="AA82" s="124">
        <f t="shared" si="51"/>
        <v>1924.5338967865753</v>
      </c>
      <c r="AC82" s="71">
        <f t="shared" si="52"/>
        <v>0.82399630928993062</v>
      </c>
      <c r="AD82" s="71"/>
      <c r="AF82" s="73">
        <f t="shared" si="53"/>
        <v>1.1672774605437133</v>
      </c>
      <c r="AG82" s="73">
        <f t="shared" si="54"/>
        <v>0.92524926914250782</v>
      </c>
      <c r="AH82" s="73">
        <f>Wgted_Floorspace!AI93</f>
        <v>0.99610604645810108</v>
      </c>
      <c r="AI82" s="73">
        <f t="shared" si="55"/>
        <v>1.1631831962989367</v>
      </c>
      <c r="AJ82" s="73">
        <f t="shared" si="56"/>
        <v>0.96535125301188185</v>
      </c>
      <c r="AK82" s="73">
        <f t="shared" si="57"/>
        <v>0.8272174556312063</v>
      </c>
      <c r="AL82" s="73">
        <f t="shared" si="58"/>
        <v>1.080022617254593</v>
      </c>
      <c r="AM82" s="73">
        <f t="shared" si="59"/>
        <v>1.0800226172545933</v>
      </c>
      <c r="AN82" s="73"/>
      <c r="AO82" s="73">
        <f t="shared" si="60"/>
        <v>1.1185079120900545</v>
      </c>
      <c r="AR82" s="53"/>
    </row>
    <row r="83" spans="1:61" x14ac:dyDescent="0.2">
      <c r="A83" s="783"/>
      <c r="B83" s="50">
        <v>2017</v>
      </c>
      <c r="D83" s="79">
        <f>Conversion_Factors!$O79*D244+D326</f>
        <v>3460.0730330522506</v>
      </c>
      <c r="F83" s="357">
        <f>'Final Floorspace Estimates'!D112</f>
        <v>13806.74167477463</v>
      </c>
      <c r="G83" s="357">
        <f>'Final Floorspace Estimates'!E112</f>
        <v>7137.1008796410742</v>
      </c>
      <c r="H83" s="357">
        <f>'Final Floorspace Estimates'!F112</f>
        <v>509.91435289336312</v>
      </c>
      <c r="I83" s="321">
        <f t="shared" si="47"/>
        <v>21453.756907309067</v>
      </c>
      <c r="K83" s="349">
        <f>'Final Floorspace Estimates'!U112</f>
        <v>32.893714517534775</v>
      </c>
      <c r="L83" s="349">
        <f>'Final Floorspace Estimates'!V112</f>
        <v>8.0113407452346692</v>
      </c>
      <c r="M83" s="349">
        <f>'Final Floorspace Estimates'!W112</f>
        <v>0.59982199595256658</v>
      </c>
      <c r="N83" s="81">
        <f t="shared" si="48"/>
        <v>41.504877258722011</v>
      </c>
      <c r="P83" s="84">
        <f t="shared" si="49"/>
        <v>161.28051827945529</v>
      </c>
      <c r="R83" s="79">
        <f>Conversion_Factors!$O79*R244+R326</f>
        <v>83.365456341040897</v>
      </c>
      <c r="T83" s="79">
        <f>Conversion_Factors!$O79*T244+T326</f>
        <v>88.126758407785573</v>
      </c>
      <c r="V83" s="118">
        <f t="shared" si="50"/>
        <v>0.94597211842613249</v>
      </c>
      <c r="X83" s="124">
        <f>'Final Floorspace Estimates'!Q112</f>
        <v>2382.4386153057872</v>
      </c>
      <c r="Y83" s="124">
        <f>'Final Floorspace Estimates'!R112</f>
        <v>1122.4922948878875</v>
      </c>
      <c r="Z83" s="124">
        <f>'Final Floorspace Estimates'!S112</f>
        <v>1176.3191064323807</v>
      </c>
      <c r="AA83" s="124">
        <f t="shared" si="51"/>
        <v>1934.6204694144615</v>
      </c>
      <c r="AC83" s="71">
        <f t="shared" si="52"/>
        <v>0.83080992709016999</v>
      </c>
      <c r="AD83" s="71"/>
      <c r="AF83" s="73">
        <f t="shared" si="53"/>
        <v>1.1716801650481155</v>
      </c>
      <c r="AG83" s="73">
        <f t="shared" si="54"/>
        <v>0.919299328033515</v>
      </c>
      <c r="AH83" s="73">
        <f>Wgted_Floorspace!AI94</f>
        <v>0.99552768285033211</v>
      </c>
      <c r="AI83" s="73">
        <f t="shared" si="55"/>
        <v>1.1692794941134861</v>
      </c>
      <c r="AJ83" s="73">
        <f t="shared" si="56"/>
        <v>0.94631763209918129</v>
      </c>
      <c r="AK83" s="73">
        <f t="shared" si="57"/>
        <v>0.83454226477303683</v>
      </c>
      <c r="AL83" s="73">
        <f t="shared" si="58"/>
        <v>1.0771247883989308</v>
      </c>
      <c r="AM83" s="73">
        <f t="shared" si="59"/>
        <v>1.0771247883989306</v>
      </c>
      <c r="AN83" s="73"/>
      <c r="AO83" s="73">
        <f t="shared" si="60"/>
        <v>1.101561139367254</v>
      </c>
      <c r="AR83" s="53"/>
    </row>
    <row r="84" spans="1:61" x14ac:dyDescent="0.2">
      <c r="A84" s="783"/>
      <c r="B84" s="50">
        <v>2018</v>
      </c>
      <c r="D84" s="79">
        <f>Conversion_Factors!$O80*D245+D327</f>
        <v>0</v>
      </c>
      <c r="F84" s="357">
        <f>'Final Floorspace Estimates'!D113</f>
        <v>13912.342021603421</v>
      </c>
      <c r="G84" s="357">
        <f>'Final Floorspace Estimates'!E113</f>
        <v>7178.7837819373008</v>
      </c>
      <c r="H84" s="357">
        <f>'Final Floorspace Estimates'!F113</f>
        <v>509.06421643587015</v>
      </c>
      <c r="I84" s="321">
        <f t="shared" si="47"/>
        <v>21600.190019976591</v>
      </c>
      <c r="K84" s="349">
        <f>'Final Floorspace Estimates'!U113</f>
        <v>33.317529915117156</v>
      </c>
      <c r="L84" s="349">
        <f>'Final Floorspace Estimates'!V113</f>
        <v>8.0604232618520548</v>
      </c>
      <c r="M84" s="349">
        <f>'Final Floorspace Estimates'!W113</f>
        <v>0.5988219641945427</v>
      </c>
      <c r="N84" s="81">
        <f t="shared" si="48"/>
        <v>41.976775141163756</v>
      </c>
      <c r="P84" s="84">
        <f t="shared" ref="P84" si="61">D84/I84*1000</f>
        <v>0</v>
      </c>
      <c r="R84" s="79">
        <f>Conversion_Factors!$O80*R245+R327</f>
        <v>0</v>
      </c>
      <c r="T84" s="79">
        <f>Conversion_Factors!$O80*T245+T327</f>
        <v>0</v>
      </c>
      <c r="V84" s="118" t="e">
        <f t="shared" si="50"/>
        <v>#DIV/0!</v>
      </c>
      <c r="X84" s="124">
        <f>'Final Floorspace Estimates'!Q113</f>
        <v>2394.8182026707577</v>
      </c>
      <c r="Y84" s="124">
        <f>'Final Floorspace Estimates'!R113</f>
        <v>1122.8118169728232</v>
      </c>
      <c r="Z84" s="124">
        <f>'Final Floorspace Estimates'!S113</f>
        <v>1176.3191064323805</v>
      </c>
      <c r="AA84" s="124">
        <f t="shared" si="51"/>
        <v>1943.3521233999427</v>
      </c>
      <c r="AC84" s="71">
        <f t="shared" si="52"/>
        <v>0</v>
      </c>
      <c r="AD84" s="71"/>
      <c r="AF84" s="73">
        <f t="shared" si="53"/>
        <v>1.1796774950430471</v>
      </c>
      <c r="AG84" s="73">
        <f t="shared" si="54"/>
        <v>0</v>
      </c>
      <c r="AH84" s="73">
        <f>Wgted_Floorspace!AI95</f>
        <v>0.99510619875153128</v>
      </c>
      <c r="AI84" s="73">
        <f t="shared" si="55"/>
        <v>1.1745568826846964</v>
      </c>
      <c r="AJ84" s="73" t="e">
        <f t="shared" si="56"/>
        <v>#DIV/0!</v>
      </c>
      <c r="AK84" s="73" t="e">
        <f t="shared" si="57"/>
        <v>#DIV/0!</v>
      </c>
      <c r="AL84" s="73" t="e">
        <f t="shared" si="58"/>
        <v>#DIV/0!</v>
      </c>
      <c r="AM84" s="73">
        <f t="shared" si="59"/>
        <v>0</v>
      </c>
      <c r="AN84" s="73"/>
      <c r="AO84" s="73" t="e">
        <f t="shared" si="60"/>
        <v>#DIV/0!</v>
      </c>
      <c r="AR84" s="53"/>
    </row>
    <row r="85" spans="1:61" x14ac:dyDescent="0.2">
      <c r="A85" s="75"/>
      <c r="B85" s="50"/>
      <c r="D85" s="79"/>
      <c r="F85" s="69"/>
      <c r="G85" s="69"/>
      <c r="H85" s="69"/>
      <c r="I85" s="69"/>
      <c r="P85" s="70"/>
      <c r="AC85" s="71"/>
      <c r="AD85" s="71"/>
      <c r="AF85" s="73"/>
      <c r="AG85" s="73"/>
      <c r="AH85" s="73"/>
      <c r="AI85" s="73"/>
      <c r="AJ85" s="73"/>
      <c r="AK85" s="73"/>
      <c r="AL85" s="73"/>
      <c r="AM85" s="73"/>
      <c r="AN85" s="73"/>
      <c r="AO85" s="73"/>
      <c r="AR85" s="53"/>
    </row>
    <row r="86" spans="1:61" x14ac:dyDescent="0.2">
      <c r="A86" s="18" t="s">
        <v>167</v>
      </c>
      <c r="B86" s="91">
        <f>Base_year</f>
        <v>1985</v>
      </c>
      <c r="D86" s="79"/>
      <c r="F86" s="69"/>
      <c r="G86" s="69"/>
      <c r="H86" s="69"/>
      <c r="I86" s="74">
        <f>INDEX(I15:I76,base_row,1)</f>
        <v>18310.250141025524</v>
      </c>
      <c r="K86" s="84"/>
      <c r="L86" s="84"/>
      <c r="M86" s="84"/>
      <c r="N86" s="79"/>
      <c r="P86" s="74">
        <f>INDEX(P15:P76,base_row,1)</f>
        <v>175.43852514768233</v>
      </c>
      <c r="R86" s="74">
        <f>INDEX(R15:R76,base_row,1)</f>
        <v>106.03458051634564</v>
      </c>
      <c r="T86" s="74">
        <f>INDEX(T15:T76,base_row,1)</f>
        <v>106.07330935060065</v>
      </c>
      <c r="V86" s="118">
        <f>INDEX(V15:V76,base_row,1)</f>
        <v>0.99963488615098262</v>
      </c>
      <c r="AA86" s="74">
        <f>INDEX(AA15:AA76,base_row,1)</f>
        <v>1654.5406629928414</v>
      </c>
      <c r="AC86" s="71"/>
      <c r="AD86" s="71"/>
      <c r="AF86" s="73"/>
      <c r="AG86" s="73"/>
      <c r="AH86" s="73"/>
      <c r="AI86" s="73"/>
      <c r="AJ86" s="73"/>
      <c r="AK86" s="73"/>
      <c r="AL86" s="73"/>
      <c r="AM86" s="73"/>
      <c r="AN86" s="73"/>
      <c r="AO86" s="73"/>
      <c r="AR86" s="53"/>
    </row>
    <row r="87" spans="1:61" x14ac:dyDescent="0.2">
      <c r="A87" s="18" t="s">
        <v>168</v>
      </c>
      <c r="B87" s="91">
        <f>Base_year2</f>
        <v>1996</v>
      </c>
      <c r="D87" s="79"/>
      <c r="F87" s="69"/>
      <c r="G87" s="69"/>
      <c r="H87" s="69"/>
      <c r="I87" s="69"/>
      <c r="K87" s="84"/>
      <c r="L87" s="84"/>
      <c r="M87" s="84"/>
      <c r="N87" s="79"/>
      <c r="AC87" s="71"/>
      <c r="AD87" s="71"/>
      <c r="AF87" s="73"/>
      <c r="AG87" s="73"/>
      <c r="AH87" s="73"/>
      <c r="AI87" s="73"/>
      <c r="AJ87" s="73"/>
      <c r="AK87" s="73"/>
      <c r="AL87" s="73"/>
      <c r="AM87" s="73"/>
      <c r="AN87" s="73"/>
      <c r="AO87" s="73"/>
      <c r="AR87" s="53"/>
    </row>
    <row r="88" spans="1:61" x14ac:dyDescent="0.2">
      <c r="A88" s="75"/>
      <c r="B88" s="75"/>
      <c r="D88" s="79"/>
      <c r="F88" s="69"/>
      <c r="G88" s="69"/>
      <c r="H88" s="69"/>
      <c r="I88" s="69"/>
      <c r="K88" s="84"/>
      <c r="L88" s="84"/>
      <c r="M88" s="84"/>
      <c r="N88" s="79"/>
      <c r="AC88" s="71"/>
      <c r="AD88" s="71"/>
      <c r="AF88" s="72"/>
      <c r="AG88" s="72"/>
      <c r="AH88" s="72"/>
      <c r="AI88" s="72"/>
      <c r="AJ88" s="72"/>
      <c r="AK88" s="72"/>
      <c r="AL88" s="72"/>
      <c r="AM88" s="72"/>
      <c r="AN88" s="72"/>
      <c r="AO88" s="72"/>
      <c r="AP88" s="142"/>
      <c r="AQ88" s="142"/>
      <c r="AR88" s="53"/>
    </row>
    <row r="89" spans="1:61" x14ac:dyDescent="0.2">
      <c r="A89" s="75"/>
      <c r="B89" s="50"/>
      <c r="D89" s="79"/>
      <c r="F89" s="69"/>
      <c r="G89" s="69"/>
      <c r="H89" s="69"/>
      <c r="I89" s="69"/>
      <c r="P89" s="70"/>
      <c r="AC89" s="71"/>
      <c r="AD89" s="71"/>
      <c r="AE89" s="142"/>
      <c r="AF89" s="72"/>
      <c r="AG89" s="72"/>
      <c r="AH89" s="72"/>
      <c r="AI89" s="72"/>
      <c r="AJ89" s="72"/>
      <c r="AK89" s="72"/>
      <c r="AL89" s="72"/>
      <c r="AM89" s="72"/>
      <c r="AN89" s="72"/>
      <c r="AO89" s="72"/>
      <c r="AR89" s="53"/>
    </row>
    <row r="90" spans="1:61" x14ac:dyDescent="0.2">
      <c r="A90" s="50"/>
      <c r="B90" s="50"/>
      <c r="D90" s="83"/>
      <c r="F90" s="69"/>
      <c r="G90" s="69"/>
      <c r="H90" s="69"/>
      <c r="I90" s="69"/>
      <c r="P90" s="74"/>
      <c r="AR90" s="53"/>
    </row>
    <row r="91" spans="1:61" x14ac:dyDescent="0.2">
      <c r="A91" s="50"/>
      <c r="B91" s="50"/>
      <c r="D91" s="83"/>
      <c r="F91" s="69"/>
      <c r="G91" s="69"/>
      <c r="H91" s="69"/>
      <c r="I91" s="69"/>
      <c r="P91" s="74"/>
      <c r="AR91" s="53"/>
    </row>
    <row r="92" spans="1:61" x14ac:dyDescent="0.2">
      <c r="A92" s="50"/>
      <c r="B92" s="50"/>
      <c r="D92" s="83"/>
      <c r="AR92" s="53"/>
    </row>
    <row r="93" spans="1:61" ht="38.25" x14ac:dyDescent="0.2">
      <c r="A93" s="50"/>
      <c r="B93" s="50"/>
      <c r="D93" s="78" t="s">
        <v>32</v>
      </c>
      <c r="F93" s="77" t="str">
        <f>F5</f>
        <v xml:space="preserve">Single-Family </v>
      </c>
      <c r="G93" s="77" t="str">
        <f>G5</f>
        <v>Multi-Family</v>
      </c>
      <c r="H93" s="77" t="str">
        <f>H5</f>
        <v>Manufactured Homes</v>
      </c>
      <c r="I93" s="78" t="s">
        <v>32</v>
      </c>
      <c r="K93" s="56" t="e">
        <f>#REF!</f>
        <v>#REF!</v>
      </c>
      <c r="L93" s="56" t="e">
        <f>#REF!</f>
        <v>#REF!</v>
      </c>
      <c r="M93" s="56" t="e">
        <f>#REF!</f>
        <v>#REF!</v>
      </c>
      <c r="N93" s="56" t="s">
        <v>32</v>
      </c>
      <c r="P93" s="56" t="s">
        <v>32</v>
      </c>
      <c r="R93" s="78" t="s">
        <v>32</v>
      </c>
      <c r="T93" s="56" t="s">
        <v>32</v>
      </c>
      <c r="V93" s="78" t="s">
        <v>32</v>
      </c>
      <c r="X93" s="78" t="str">
        <f>F5</f>
        <v xml:space="preserve">Single-Family </v>
      </c>
      <c r="Y93" s="78" t="str">
        <f>G5</f>
        <v>Multi-Family</v>
      </c>
      <c r="Z93" s="78" t="str">
        <f>H5</f>
        <v>Manufactured Homes</v>
      </c>
      <c r="AA93" s="78" t="s">
        <v>32</v>
      </c>
      <c r="AC93" s="324" t="s">
        <v>32</v>
      </c>
      <c r="AR93" s="53"/>
    </row>
    <row r="94" spans="1:61" ht="23.25" customHeight="1" x14ac:dyDescent="0.2">
      <c r="A94" s="136" t="s">
        <v>303</v>
      </c>
      <c r="B94" s="50"/>
      <c r="D94" s="82" t="s">
        <v>117</v>
      </c>
      <c r="F94" s="61"/>
      <c r="G94" s="61"/>
      <c r="H94" s="61"/>
      <c r="I94" s="61"/>
      <c r="K94" s="61"/>
      <c r="L94" s="61"/>
      <c r="M94" s="61"/>
      <c r="N94" s="61"/>
      <c r="P94" s="82" t="s">
        <v>117</v>
      </c>
      <c r="R94" s="82" t="s">
        <v>117</v>
      </c>
      <c r="T94" s="82" t="s">
        <v>117</v>
      </c>
      <c r="V94" s="62"/>
      <c r="X94" s="61"/>
      <c r="Y94" s="61"/>
      <c r="Z94" s="61"/>
      <c r="AA94" s="61"/>
      <c r="AC94" s="82" t="s">
        <v>117</v>
      </c>
      <c r="AD94" s="132"/>
      <c r="AR94" s="53"/>
      <c r="BD94"/>
      <c r="BE94" s="1" t="s">
        <v>575</v>
      </c>
      <c r="BF94"/>
      <c r="BG94"/>
      <c r="BH94"/>
      <c r="BI94"/>
    </row>
    <row r="95" spans="1:61" x14ac:dyDescent="0.2">
      <c r="A95" s="50"/>
      <c r="B95" s="50"/>
      <c r="D95" s="82" t="s">
        <v>120</v>
      </c>
      <c r="F95" s="80" t="s">
        <v>128</v>
      </c>
      <c r="G95" s="80" t="s">
        <v>128</v>
      </c>
      <c r="H95" s="80" t="s">
        <v>128</v>
      </c>
      <c r="I95" s="80" t="s">
        <v>128</v>
      </c>
      <c r="K95" s="80" t="s">
        <v>130</v>
      </c>
      <c r="L95" s="80" t="s">
        <v>130</v>
      </c>
      <c r="M95" s="80" t="s">
        <v>130</v>
      </c>
      <c r="N95" s="80" t="s">
        <v>130</v>
      </c>
      <c r="P95" s="76" t="s">
        <v>696</v>
      </c>
      <c r="R95" s="76" t="s">
        <v>148</v>
      </c>
      <c r="T95" s="61" t="s">
        <v>148</v>
      </c>
      <c r="V95" s="76" t="s">
        <v>148</v>
      </c>
      <c r="X95" s="80" t="s">
        <v>697</v>
      </c>
      <c r="Y95" s="80" t="s">
        <v>697</v>
      </c>
      <c r="Z95" s="80" t="s">
        <v>697</v>
      </c>
      <c r="AA95" s="80" t="s">
        <v>697</v>
      </c>
      <c r="AC95" s="61" t="s">
        <v>121</v>
      </c>
      <c r="AR95" s="53"/>
      <c r="BD95"/>
      <c r="BE95"/>
      <c r="BF95"/>
      <c r="BG95"/>
      <c r="BH95"/>
      <c r="BI95"/>
    </row>
    <row r="96" spans="1:61" ht="51.75" thickBot="1" x14ac:dyDescent="0.25">
      <c r="A96" s="50" t="s">
        <v>122</v>
      </c>
      <c r="B96" s="50">
        <v>1949</v>
      </c>
      <c r="D96" s="79"/>
      <c r="F96" s="69"/>
      <c r="G96" s="69"/>
      <c r="H96" s="69"/>
      <c r="I96" s="69"/>
      <c r="P96" s="70"/>
      <c r="AC96" s="71"/>
      <c r="AD96" s="72"/>
      <c r="AF96" s="73"/>
      <c r="AG96" s="73"/>
      <c r="AH96" s="73"/>
      <c r="AI96" s="73"/>
      <c r="AJ96" s="73"/>
      <c r="AK96" s="73"/>
      <c r="AL96" s="73"/>
      <c r="AM96" s="73"/>
      <c r="AN96" s="73"/>
      <c r="AO96" s="73"/>
      <c r="AR96" s="53"/>
      <c r="BD96" s="94"/>
      <c r="BE96" s="252" t="s">
        <v>412</v>
      </c>
      <c r="BF96" s="252" t="s">
        <v>416</v>
      </c>
      <c r="BG96" s="252" t="s">
        <v>413</v>
      </c>
      <c r="BH96" s="252" t="s">
        <v>414</v>
      </c>
      <c r="BI96" s="252" t="s">
        <v>581</v>
      </c>
    </row>
    <row r="97" spans="1:61" x14ac:dyDescent="0.2">
      <c r="A97" s="50" t="s">
        <v>122</v>
      </c>
      <c r="B97" s="50">
        <f t="shared" ref="B97:B124" si="62">B96+1</f>
        <v>1950</v>
      </c>
      <c r="D97" s="79"/>
      <c r="F97" s="69"/>
      <c r="G97" s="69"/>
      <c r="H97" s="69"/>
      <c r="I97" s="69"/>
      <c r="P97" s="70"/>
      <c r="AC97" s="71"/>
      <c r="AD97" s="71"/>
      <c r="AF97" s="73"/>
      <c r="AG97" s="73"/>
      <c r="AH97" s="73"/>
      <c r="AI97" s="73"/>
      <c r="AJ97" s="73"/>
      <c r="AK97" s="73"/>
      <c r="AL97" s="73"/>
      <c r="AM97" s="73"/>
      <c r="AN97" s="73"/>
      <c r="AO97" s="73"/>
      <c r="AR97" s="53"/>
      <c r="BD97" s="94">
        <v>1985</v>
      </c>
      <c r="BE97" s="9">
        <v>1</v>
      </c>
      <c r="BF97" s="9">
        <v>1</v>
      </c>
      <c r="BG97" s="9">
        <v>1</v>
      </c>
      <c r="BH97" s="9">
        <v>1</v>
      </c>
      <c r="BI97" s="17">
        <v>1</v>
      </c>
    </row>
    <row r="98" spans="1:61" x14ac:dyDescent="0.2">
      <c r="A98" s="50" t="s">
        <v>122</v>
      </c>
      <c r="B98" s="50">
        <f t="shared" si="62"/>
        <v>1951</v>
      </c>
      <c r="D98" s="79"/>
      <c r="F98" s="69"/>
      <c r="G98" s="69"/>
      <c r="H98" s="69"/>
      <c r="I98" s="69"/>
      <c r="P98" s="70"/>
      <c r="AC98" s="71"/>
      <c r="AD98" s="71"/>
      <c r="AF98" s="73"/>
      <c r="AG98" s="73"/>
      <c r="AH98" s="73"/>
      <c r="AI98" s="73"/>
      <c r="AJ98" s="73"/>
      <c r="AK98" s="73"/>
      <c r="AL98" s="73"/>
      <c r="AM98" s="73"/>
      <c r="AN98" s="73"/>
      <c r="AO98" s="73"/>
      <c r="AR98" s="53"/>
      <c r="BD98" s="94">
        <v>1986</v>
      </c>
      <c r="BE98" s="9">
        <v>1.0020336592800534</v>
      </c>
      <c r="BF98" s="9">
        <v>1.0192305476500476</v>
      </c>
      <c r="BG98" s="9">
        <v>1.0121109621818536</v>
      </c>
      <c r="BH98" s="9">
        <v>0.97592898535522632</v>
      </c>
      <c r="BI98" s="17">
        <v>0.99532183831316356</v>
      </c>
    </row>
    <row r="99" spans="1:61" x14ac:dyDescent="0.2">
      <c r="A99" s="50" t="s">
        <v>122</v>
      </c>
      <c r="B99" s="50">
        <f t="shared" si="62"/>
        <v>1952</v>
      </c>
      <c r="D99" s="79"/>
      <c r="F99" s="69"/>
      <c r="G99" s="69"/>
      <c r="H99" s="69"/>
      <c r="I99" s="69"/>
      <c r="P99" s="70"/>
      <c r="AC99" s="71"/>
      <c r="AD99" s="71"/>
      <c r="AF99" s="73"/>
      <c r="AG99" s="73"/>
      <c r="AH99" s="73"/>
      <c r="AI99" s="73"/>
      <c r="AJ99" s="73"/>
      <c r="AK99" s="73"/>
      <c r="AL99" s="73"/>
      <c r="AM99" s="73"/>
      <c r="AN99" s="73"/>
      <c r="AO99" s="73"/>
      <c r="AR99" s="53"/>
      <c r="BD99" s="94">
        <v>1987</v>
      </c>
      <c r="BE99" s="9">
        <v>1.0257750890035429</v>
      </c>
      <c r="BF99" s="9">
        <v>1.0309947113113413</v>
      </c>
      <c r="BG99" s="9">
        <v>1.023930061536239</v>
      </c>
      <c r="BH99" s="9">
        <v>0.98057998928525658</v>
      </c>
      <c r="BI99" s="17">
        <v>0.99092866255128809</v>
      </c>
    </row>
    <row r="100" spans="1:61" x14ac:dyDescent="0.2">
      <c r="A100" s="50" t="s">
        <v>122</v>
      </c>
      <c r="B100" s="50">
        <f t="shared" si="62"/>
        <v>1953</v>
      </c>
      <c r="D100" s="79"/>
      <c r="F100" s="69"/>
      <c r="G100" s="69"/>
      <c r="H100" s="69"/>
      <c r="I100" s="69"/>
      <c r="P100" s="70"/>
      <c r="AC100" s="71"/>
      <c r="AD100" s="71"/>
      <c r="AF100" s="73"/>
      <c r="AG100" s="73"/>
      <c r="AH100" s="73"/>
      <c r="AI100" s="73"/>
      <c r="AJ100" s="73"/>
      <c r="AK100" s="73"/>
      <c r="AL100" s="73"/>
      <c r="AM100" s="73"/>
      <c r="AN100" s="73"/>
      <c r="AO100" s="73"/>
      <c r="AR100" s="53"/>
      <c r="BD100" s="94">
        <v>1988</v>
      </c>
      <c r="BE100" s="9">
        <v>1.0874416489199918</v>
      </c>
      <c r="BF100" s="9">
        <v>1.0499487262210647</v>
      </c>
      <c r="BG100" s="9">
        <v>1.0353979241746722</v>
      </c>
      <c r="BH100" s="9">
        <v>1.0078030115503169</v>
      </c>
      <c r="BI100" s="17">
        <v>0.99255579580702868</v>
      </c>
    </row>
    <row r="101" spans="1:61" x14ac:dyDescent="0.2">
      <c r="A101" s="50" t="s">
        <v>122</v>
      </c>
      <c r="B101" s="50">
        <f t="shared" si="62"/>
        <v>1954</v>
      </c>
      <c r="D101" s="79"/>
      <c r="F101" s="69"/>
      <c r="G101" s="69"/>
      <c r="H101" s="69"/>
      <c r="I101" s="69"/>
      <c r="P101" s="70"/>
      <c r="AC101" s="71"/>
      <c r="AD101" s="71"/>
      <c r="AF101" s="73"/>
      <c r="AG101" s="73"/>
      <c r="AH101" s="73"/>
      <c r="AI101" s="73"/>
      <c r="AJ101" s="73"/>
      <c r="AK101" s="73"/>
      <c r="AL101" s="73"/>
      <c r="AM101" s="73"/>
      <c r="AN101" s="73"/>
      <c r="AO101" s="73"/>
      <c r="AR101" s="53"/>
      <c r="BD101" s="94">
        <v>1989</v>
      </c>
      <c r="BE101" s="9">
        <v>1.137475938364702</v>
      </c>
      <c r="BF101" s="9">
        <v>1.0696055951791124</v>
      </c>
      <c r="BG101" s="9">
        <v>1.0463300716022612</v>
      </c>
      <c r="BH101" s="9">
        <v>1.0082335311188568</v>
      </c>
      <c r="BI101" s="17">
        <v>1.0080653997436821</v>
      </c>
    </row>
    <row r="102" spans="1:61" x14ac:dyDescent="0.2">
      <c r="A102" s="50" t="s">
        <v>122</v>
      </c>
      <c r="B102" s="50">
        <f t="shared" si="62"/>
        <v>1955</v>
      </c>
      <c r="D102" s="79"/>
      <c r="F102" s="69"/>
      <c r="G102" s="69"/>
      <c r="H102" s="69"/>
      <c r="I102" s="69"/>
      <c r="P102" s="70"/>
      <c r="AC102" s="71"/>
      <c r="AD102" s="71"/>
      <c r="AF102" s="73"/>
      <c r="AG102" s="73"/>
      <c r="AH102" s="73"/>
      <c r="AI102" s="73"/>
      <c r="AJ102" s="73"/>
      <c r="AK102" s="73"/>
      <c r="AL102" s="73"/>
      <c r="AM102" s="73"/>
      <c r="AN102" s="73"/>
      <c r="AO102" s="73"/>
      <c r="AR102" s="53"/>
      <c r="BD102" s="94">
        <v>1990</v>
      </c>
      <c r="BE102" s="9">
        <v>1.0914935388431937</v>
      </c>
      <c r="BF102" s="9">
        <v>1.0755625712935968</v>
      </c>
      <c r="BG102" s="9">
        <v>1.056464136933756</v>
      </c>
      <c r="BH102" s="9">
        <v>0.95314900400077218</v>
      </c>
      <c r="BI102" s="17">
        <v>1.0077897366393302</v>
      </c>
    </row>
    <row r="103" spans="1:61" hidden="1" x14ac:dyDescent="0.2">
      <c r="A103" s="50" t="s">
        <v>122</v>
      </c>
      <c r="B103" s="50">
        <f t="shared" si="62"/>
        <v>1956</v>
      </c>
      <c r="D103" s="79"/>
      <c r="F103" s="69"/>
      <c r="G103" s="69"/>
      <c r="H103" s="69"/>
      <c r="I103" s="69"/>
      <c r="P103" s="70"/>
      <c r="AC103" s="71"/>
      <c r="AD103" s="71"/>
      <c r="AF103" s="73"/>
      <c r="AG103" s="73"/>
      <c r="AH103" s="73"/>
      <c r="AI103" s="73"/>
      <c r="AJ103" s="73"/>
      <c r="AK103" s="73"/>
      <c r="AL103" s="73"/>
      <c r="AM103" s="73"/>
      <c r="AN103" s="73"/>
      <c r="AO103" s="73"/>
      <c r="AR103" s="53"/>
      <c r="BD103" s="94">
        <v>1991</v>
      </c>
      <c r="BE103" s="9">
        <v>1.1232655394460189</v>
      </c>
      <c r="BF103" s="9">
        <v>1.0866814918941341</v>
      </c>
      <c r="BG103" s="9">
        <v>1.0738063702406406</v>
      </c>
      <c r="BH103" s="9">
        <v>0.97593598364286249</v>
      </c>
      <c r="BI103" s="17">
        <v>0.98635410854565708</v>
      </c>
    </row>
    <row r="104" spans="1:61" x14ac:dyDescent="0.2">
      <c r="A104" s="50" t="s">
        <v>122</v>
      </c>
      <c r="B104" s="50">
        <f t="shared" si="62"/>
        <v>1957</v>
      </c>
      <c r="D104" s="79"/>
      <c r="F104" s="69"/>
      <c r="G104" s="69"/>
      <c r="H104" s="69"/>
      <c r="I104" s="69"/>
      <c r="P104" s="70"/>
      <c r="AC104" s="71"/>
      <c r="AD104" s="71"/>
      <c r="AF104" s="73"/>
      <c r="AG104" s="73"/>
      <c r="AH104" s="73"/>
      <c r="AI104" s="73"/>
      <c r="AJ104" s="73"/>
      <c r="AK104" s="73"/>
      <c r="AL104" s="73"/>
      <c r="AM104" s="73"/>
      <c r="AN104" s="73"/>
      <c r="AO104" s="73"/>
      <c r="AR104" s="53"/>
      <c r="BD104" s="94">
        <v>1992</v>
      </c>
      <c r="BE104" s="9">
        <v>1.1203299959180515</v>
      </c>
      <c r="BF104" s="9">
        <v>1.102317113919967</v>
      </c>
      <c r="BG104" s="9">
        <v>1.0912023211145085</v>
      </c>
      <c r="BH104" s="9">
        <v>0.96762157726603337</v>
      </c>
      <c r="BI104" s="17">
        <v>0.96256172510150295</v>
      </c>
    </row>
    <row r="105" spans="1:61" x14ac:dyDescent="0.2">
      <c r="A105" s="50" t="s">
        <v>122</v>
      </c>
      <c r="B105" s="50">
        <f t="shared" si="62"/>
        <v>1958</v>
      </c>
      <c r="D105" s="79"/>
      <c r="F105" s="69"/>
      <c r="G105" s="69"/>
      <c r="H105" s="69"/>
      <c r="I105" s="69"/>
      <c r="P105" s="70"/>
      <c r="AC105" s="71"/>
      <c r="AD105" s="71"/>
      <c r="AF105" s="73"/>
      <c r="AG105" s="73"/>
      <c r="AH105" s="73"/>
      <c r="AI105" s="73"/>
      <c r="AJ105" s="73"/>
      <c r="AK105" s="73"/>
      <c r="AL105" s="73"/>
      <c r="AM105" s="73"/>
      <c r="AN105" s="73"/>
      <c r="AO105" s="73"/>
      <c r="AR105" s="53"/>
      <c r="BD105" s="94">
        <v>1993</v>
      </c>
      <c r="BE105" s="9">
        <v>1.177349641673664</v>
      </c>
      <c r="BF105" s="9">
        <v>1.1110394174376939</v>
      </c>
      <c r="BG105" s="9">
        <v>1.108518507200039</v>
      </c>
      <c r="BH105" s="9">
        <v>1.0076488428657537</v>
      </c>
      <c r="BI105" s="17">
        <v>0.94868892379392955</v>
      </c>
    </row>
    <row r="106" spans="1:61" x14ac:dyDescent="0.2">
      <c r="A106" s="50" t="s">
        <v>122</v>
      </c>
      <c r="B106" s="50">
        <f t="shared" si="62"/>
        <v>1959</v>
      </c>
      <c r="D106" s="79"/>
      <c r="F106" s="69"/>
      <c r="G106" s="69"/>
      <c r="H106" s="69"/>
      <c r="I106" s="69"/>
      <c r="P106" s="70"/>
      <c r="AC106" s="71"/>
      <c r="AD106" s="71"/>
      <c r="AF106" s="73"/>
      <c r="AG106" s="73"/>
      <c r="AH106" s="73"/>
      <c r="AI106" s="73"/>
      <c r="AJ106" s="73"/>
      <c r="AK106" s="73"/>
      <c r="AL106" s="73"/>
      <c r="AM106" s="73"/>
      <c r="AN106" s="73"/>
      <c r="AO106" s="73"/>
      <c r="AR106" s="53"/>
      <c r="BD106" s="94">
        <v>1994</v>
      </c>
      <c r="BE106" s="9">
        <v>1.1710367279175466</v>
      </c>
      <c r="BF106" s="9">
        <v>1.1188860339443942</v>
      </c>
      <c r="BG106" s="9">
        <v>1.1232146924431996</v>
      </c>
      <c r="BH106" s="9">
        <v>0.98893846031021859</v>
      </c>
      <c r="BI106" s="17">
        <v>0.94222065511706909</v>
      </c>
    </row>
    <row r="107" spans="1:61" x14ac:dyDescent="0.2">
      <c r="A107" s="50" t="s">
        <v>122</v>
      </c>
      <c r="B107" s="50">
        <f t="shared" si="62"/>
        <v>1960</v>
      </c>
      <c r="D107" s="79"/>
      <c r="F107" s="69"/>
      <c r="G107" s="69"/>
      <c r="H107" s="69"/>
      <c r="I107" s="69"/>
      <c r="P107" s="70"/>
      <c r="AC107" s="71"/>
      <c r="AD107" s="71"/>
      <c r="AF107" s="73"/>
      <c r="AG107" s="73"/>
      <c r="AH107" s="73"/>
      <c r="AI107" s="73"/>
      <c r="AJ107" s="73"/>
      <c r="AK107" s="73"/>
      <c r="AL107" s="73"/>
      <c r="AM107" s="73"/>
      <c r="AN107" s="73"/>
      <c r="AO107" s="73"/>
      <c r="AR107" s="53"/>
      <c r="BD107" s="94">
        <v>1995</v>
      </c>
      <c r="BE107" s="9">
        <v>1.1972270107574494</v>
      </c>
      <c r="BF107" s="9">
        <v>1.1405823318623329</v>
      </c>
      <c r="BG107" s="9">
        <v>1.1378982019065542</v>
      </c>
      <c r="BH107" s="9">
        <v>1.0043976576628382</v>
      </c>
      <c r="BI107" s="17">
        <v>0.91841879795217218</v>
      </c>
    </row>
    <row r="108" spans="1:61" x14ac:dyDescent="0.2">
      <c r="A108" s="50" t="s">
        <v>122</v>
      </c>
      <c r="B108" s="50">
        <f t="shared" si="62"/>
        <v>1961</v>
      </c>
      <c r="D108" s="79"/>
      <c r="F108" s="69"/>
      <c r="G108" s="69"/>
      <c r="H108" s="69"/>
      <c r="I108" s="69"/>
      <c r="P108" s="70"/>
      <c r="AC108" s="71"/>
      <c r="AD108" s="71"/>
      <c r="AF108" s="73"/>
      <c r="AG108" s="73"/>
      <c r="AH108" s="73"/>
      <c r="AI108" s="73"/>
      <c r="AJ108" s="73"/>
      <c r="AK108" s="73"/>
      <c r="AL108" s="73"/>
      <c r="AM108" s="73"/>
      <c r="AN108" s="73"/>
      <c r="AO108" s="73"/>
      <c r="AR108" s="53"/>
      <c r="BD108" s="94">
        <v>1996</v>
      </c>
      <c r="BE108" s="9">
        <v>1.2613833671974832</v>
      </c>
      <c r="BF108" s="9">
        <v>1.1479219716784383</v>
      </c>
      <c r="BG108" s="9">
        <v>1.1525811381445978</v>
      </c>
      <c r="BH108" s="9">
        <v>1.0091397392680514</v>
      </c>
      <c r="BI108" s="17">
        <v>0.94473915374165451</v>
      </c>
    </row>
    <row r="109" spans="1:61" x14ac:dyDescent="0.2">
      <c r="A109" s="50" t="s">
        <v>122</v>
      </c>
      <c r="B109" s="50">
        <f t="shared" si="62"/>
        <v>1962</v>
      </c>
      <c r="D109" s="79"/>
      <c r="F109" s="69"/>
      <c r="G109" s="69"/>
      <c r="H109" s="69"/>
      <c r="I109" s="69"/>
      <c r="P109" s="70"/>
      <c r="AC109" s="71"/>
      <c r="AD109" s="71"/>
      <c r="AF109" s="73"/>
      <c r="AG109" s="73"/>
      <c r="AH109" s="73"/>
      <c r="AI109" s="73"/>
      <c r="AJ109" s="73"/>
      <c r="AK109" s="73"/>
      <c r="AL109" s="73"/>
      <c r="AM109" s="73"/>
      <c r="AN109" s="73"/>
      <c r="AO109" s="73"/>
      <c r="AR109" s="53"/>
      <c r="BD109" s="94">
        <v>1997</v>
      </c>
      <c r="BE109" s="9">
        <v>1.2271672516723804</v>
      </c>
      <c r="BF109" s="9">
        <v>1.1639493484197307</v>
      </c>
      <c r="BG109" s="9">
        <v>1.1672711524536317</v>
      </c>
      <c r="BH109" s="9">
        <v>0.99832307214588223</v>
      </c>
      <c r="BI109" s="17">
        <v>0.90474629804485285</v>
      </c>
    </row>
    <row r="110" spans="1:61" x14ac:dyDescent="0.2">
      <c r="A110" s="50" t="s">
        <v>122</v>
      </c>
      <c r="B110" s="50">
        <f t="shared" si="62"/>
        <v>1963</v>
      </c>
      <c r="D110" s="79"/>
      <c r="F110" s="69"/>
      <c r="G110" s="69"/>
      <c r="H110" s="69"/>
      <c r="I110" s="69"/>
      <c r="P110" s="70"/>
      <c r="AC110" s="71"/>
      <c r="AD110" s="71"/>
      <c r="AF110" s="73"/>
      <c r="AG110" s="73"/>
      <c r="AH110" s="73"/>
      <c r="AI110" s="73"/>
      <c r="AJ110" s="73"/>
      <c r="AK110" s="73"/>
      <c r="AL110" s="73"/>
      <c r="AM110" s="73"/>
      <c r="AN110" s="73"/>
      <c r="AO110" s="73"/>
      <c r="AR110" s="53"/>
      <c r="BD110" s="94">
        <v>1998</v>
      </c>
      <c r="BE110" s="9">
        <v>1.2237950682545191</v>
      </c>
      <c r="BF110" s="9">
        <v>1.1852395771411801</v>
      </c>
      <c r="BG110" s="9">
        <v>1.1820896843370592</v>
      </c>
      <c r="BH110" s="9">
        <v>0.96430950279715122</v>
      </c>
      <c r="BI110" s="17">
        <v>0.90580701527539031</v>
      </c>
    </row>
    <row r="111" spans="1:61" x14ac:dyDescent="0.2">
      <c r="A111" s="50" t="s">
        <v>122</v>
      </c>
      <c r="B111" s="50">
        <f t="shared" si="62"/>
        <v>1964</v>
      </c>
      <c r="D111" s="79"/>
      <c r="F111" s="69"/>
      <c r="G111" s="69"/>
      <c r="H111" s="69"/>
      <c r="I111" s="69"/>
      <c r="P111" s="70"/>
      <c r="AC111" s="71"/>
      <c r="AD111" s="71"/>
      <c r="AF111" s="73"/>
      <c r="AG111" s="73"/>
      <c r="AH111" s="73"/>
      <c r="AI111" s="73"/>
      <c r="AJ111" s="73"/>
      <c r="AK111" s="73"/>
      <c r="AL111" s="73"/>
      <c r="AM111" s="73"/>
      <c r="AN111" s="73"/>
      <c r="AO111" s="73"/>
      <c r="AR111" s="53"/>
      <c r="BD111" s="94">
        <v>1999</v>
      </c>
      <c r="BE111" s="9">
        <v>1.2594882071335987</v>
      </c>
      <c r="BF111" s="9">
        <v>1.2065342017192668</v>
      </c>
      <c r="BG111" s="9">
        <v>1.1970575741248244</v>
      </c>
      <c r="BH111" s="9">
        <v>0.9708699594666691</v>
      </c>
      <c r="BI111" s="17">
        <v>0.89821099250336756</v>
      </c>
    </row>
    <row r="112" spans="1:61" x14ac:dyDescent="0.2">
      <c r="A112" s="50" t="s">
        <v>122</v>
      </c>
      <c r="B112" s="50">
        <f t="shared" si="62"/>
        <v>1965</v>
      </c>
      <c r="D112" s="79"/>
      <c r="F112" s="69"/>
      <c r="G112" s="69"/>
      <c r="H112" s="69"/>
      <c r="I112" s="69"/>
      <c r="P112" s="70"/>
      <c r="AC112" s="71"/>
      <c r="AD112" s="71"/>
      <c r="AF112" s="73"/>
      <c r="AG112" s="73"/>
      <c r="AH112" s="73"/>
      <c r="AI112" s="73"/>
      <c r="AJ112" s="73"/>
      <c r="AK112" s="73"/>
      <c r="AL112" s="73"/>
      <c r="AM112" s="73"/>
      <c r="AN112" s="73"/>
      <c r="AO112" s="73"/>
      <c r="AR112" s="53"/>
      <c r="BD112" s="94">
        <v>2000</v>
      </c>
      <c r="BE112" s="9">
        <v>1.3120110399230065</v>
      </c>
      <c r="BF112" s="9">
        <v>1.2278330473187848</v>
      </c>
      <c r="BG112" s="9">
        <v>1.2121567372590638</v>
      </c>
      <c r="BH112" s="9">
        <v>0.98505988960515678</v>
      </c>
      <c r="BI112" s="17">
        <v>0.89490463192244396</v>
      </c>
    </row>
    <row r="113" spans="1:61" x14ac:dyDescent="0.2">
      <c r="A113" s="50" t="s">
        <v>122</v>
      </c>
      <c r="B113" s="50">
        <f t="shared" si="62"/>
        <v>1966</v>
      </c>
      <c r="D113" s="79"/>
      <c r="F113" s="69"/>
      <c r="G113" s="69"/>
      <c r="H113" s="69"/>
      <c r="I113" s="69"/>
      <c r="P113" s="70"/>
      <c r="AC113" s="71"/>
      <c r="AD113" s="71"/>
      <c r="AF113" s="73"/>
      <c r="AG113" s="73"/>
      <c r="AH113" s="73"/>
      <c r="AI113" s="73"/>
      <c r="AJ113" s="73"/>
      <c r="AK113" s="73"/>
      <c r="AL113" s="73"/>
      <c r="AM113" s="73"/>
      <c r="AN113" s="73"/>
      <c r="AO113" s="73"/>
      <c r="AR113" s="53"/>
      <c r="BD113" s="94">
        <v>2001</v>
      </c>
      <c r="BE113" s="9">
        <v>1.2849900105145728</v>
      </c>
      <c r="BF113" s="9">
        <v>1.2491359482547804</v>
      </c>
      <c r="BG113" s="9">
        <v>1.2273855042536923</v>
      </c>
      <c r="BH113" s="9">
        <v>0.96333847727625754</v>
      </c>
      <c r="BI113" s="17">
        <v>0.87002182585690058</v>
      </c>
    </row>
    <row r="114" spans="1:61" x14ac:dyDescent="0.2">
      <c r="A114" s="50" t="s">
        <v>122</v>
      </c>
      <c r="B114" s="50">
        <f t="shared" si="62"/>
        <v>1967</v>
      </c>
      <c r="D114" s="79"/>
      <c r="F114" s="69"/>
      <c r="G114" s="69"/>
      <c r="H114" s="69"/>
      <c r="I114" s="69"/>
      <c r="P114" s="70"/>
      <c r="AC114" s="71"/>
      <c r="AD114" s="71"/>
      <c r="AF114" s="73"/>
      <c r="AG114" s="73"/>
      <c r="AH114" s="73"/>
      <c r="AI114" s="73"/>
      <c r="AJ114" s="73"/>
      <c r="AK114" s="73"/>
      <c r="AL114" s="73"/>
      <c r="AM114" s="73"/>
      <c r="AN114" s="73"/>
      <c r="AO114" s="73"/>
      <c r="AR114" s="53"/>
      <c r="BD114" s="94">
        <v>2002</v>
      </c>
      <c r="BE114" s="9">
        <v>1.3348647201320571</v>
      </c>
      <c r="BF114" s="9">
        <v>1.2613125040516688</v>
      </c>
      <c r="BG114" s="9">
        <v>1.2379104474234053</v>
      </c>
      <c r="BH114" s="9">
        <v>0.98781886221902981</v>
      </c>
      <c r="BI114" s="17">
        <v>0.86546201394197686</v>
      </c>
    </row>
    <row r="115" spans="1:61" x14ac:dyDescent="0.2">
      <c r="A115" s="50" t="s">
        <v>122</v>
      </c>
      <c r="B115" s="50">
        <f t="shared" si="62"/>
        <v>1968</v>
      </c>
      <c r="D115" s="79"/>
      <c r="F115" s="69"/>
      <c r="G115" s="69"/>
      <c r="H115" s="69"/>
      <c r="I115" s="69"/>
      <c r="P115" s="70"/>
      <c r="AC115" s="71"/>
      <c r="AD115" s="71"/>
      <c r="AF115" s="73"/>
      <c r="AG115" s="73"/>
      <c r="AH115" s="73"/>
      <c r="AI115" s="73"/>
      <c r="AJ115" s="73"/>
      <c r="AK115" s="73"/>
      <c r="AL115" s="73"/>
      <c r="AM115" s="73"/>
      <c r="AN115" s="73"/>
      <c r="AO115" s="73"/>
      <c r="AR115" s="53"/>
      <c r="BD115" s="94">
        <v>2003</v>
      </c>
      <c r="BE115" s="9">
        <v>1.3538184128610296</v>
      </c>
      <c r="BF115" s="9">
        <v>1.2839307360292607</v>
      </c>
      <c r="BG115" s="9">
        <v>1.2485187833655684</v>
      </c>
      <c r="BH115" s="9">
        <v>0.98861808546133256</v>
      </c>
      <c r="BI115" s="17">
        <v>0.8542700672870972</v>
      </c>
    </row>
    <row r="116" spans="1:61" x14ac:dyDescent="0.2">
      <c r="A116" s="50" t="s">
        <v>122</v>
      </c>
      <c r="B116" s="50">
        <f t="shared" si="62"/>
        <v>1969</v>
      </c>
      <c r="D116" s="79"/>
      <c r="F116" s="69"/>
      <c r="G116" s="69"/>
      <c r="H116" s="69"/>
      <c r="I116" s="69"/>
      <c r="P116" s="70"/>
      <c r="AC116" s="71"/>
      <c r="AD116" s="71"/>
      <c r="AF116" s="73"/>
      <c r="AG116" s="73"/>
      <c r="AH116" s="73"/>
      <c r="AI116" s="73"/>
      <c r="AJ116" s="73"/>
      <c r="AK116" s="73"/>
      <c r="AL116" s="73"/>
      <c r="AM116" s="73"/>
      <c r="AN116" s="73"/>
      <c r="AO116" s="73"/>
      <c r="AR116" s="53"/>
      <c r="BD116" s="94">
        <v>2004</v>
      </c>
      <c r="BE116" s="9">
        <v>1.3533069322582358</v>
      </c>
      <c r="BF116" s="9">
        <v>1.2919515838359581</v>
      </c>
      <c r="BG116" s="9">
        <v>1.259215000039327</v>
      </c>
      <c r="BH116" s="9">
        <v>0.96825126287272922</v>
      </c>
      <c r="BI116" s="17">
        <v>0.859136375408182</v>
      </c>
    </row>
    <row r="117" spans="1:61" x14ac:dyDescent="0.2">
      <c r="A117" s="50" t="s">
        <v>122</v>
      </c>
      <c r="B117" s="50">
        <f t="shared" si="62"/>
        <v>1970</v>
      </c>
      <c r="D117" s="79">
        <f t="shared" ref="D117:D161" si="63">D197+D279</f>
        <v>2639.7449999999999</v>
      </c>
      <c r="F117" s="124">
        <f t="shared" ref="F117:H136" si="64">F36</f>
        <v>8412</v>
      </c>
      <c r="G117" s="124">
        <f t="shared" si="64"/>
        <v>6828</v>
      </c>
      <c r="H117" s="124">
        <f t="shared" si="64"/>
        <v>241</v>
      </c>
      <c r="I117" s="124">
        <f>SUM(F117:H117)</f>
        <v>15481</v>
      </c>
      <c r="K117" s="84">
        <f t="shared" ref="K117:M136" si="65">K36</f>
        <v>18.209240878077207</v>
      </c>
      <c r="L117" s="84">
        <f t="shared" si="65"/>
        <v>5.7939694092525862</v>
      </c>
      <c r="M117" s="84">
        <f t="shared" si="65"/>
        <v>0.1651854155446679</v>
      </c>
      <c r="N117" s="84">
        <f>SUM(K117:M117)</f>
        <v>24.168395702874459</v>
      </c>
      <c r="P117" s="79">
        <f t="shared" ref="P117:P161" si="66">P197+P279</f>
        <v>170.51514760028419</v>
      </c>
      <c r="R117" s="84">
        <f t="shared" ref="R117:R132" si="67">R197+R279</f>
        <v>109.22301308092381</v>
      </c>
      <c r="T117" s="84">
        <f t="shared" ref="T117:T165" si="68">T197+T279</f>
        <v>108.33648750213649</v>
      </c>
      <c r="V117" s="118">
        <f>R117/T117</f>
        <v>1.0081830747814289</v>
      </c>
      <c r="X117" s="124">
        <f t="shared" ref="X117:AA136" si="69">X36</f>
        <v>2164.67437922934</v>
      </c>
      <c r="Y117" s="124">
        <f t="shared" si="69"/>
        <v>848.56025325901976</v>
      </c>
      <c r="Z117" s="124">
        <f t="shared" si="69"/>
        <v>685.41666201107012</v>
      </c>
      <c r="AA117" s="124">
        <f t="shared" si="69"/>
        <v>1561.1650218251054</v>
      </c>
      <c r="AC117" s="71">
        <f t="shared" ref="AC117:AC161" si="70">T117/T$167</f>
        <v>1.4210185383598122</v>
      </c>
      <c r="AD117" s="71"/>
      <c r="AF117" s="73">
        <f t="shared" ref="AF117:AF161" si="71">I117/I$167</f>
        <v>0.84548271491461646</v>
      </c>
      <c r="AG117" s="73">
        <f t="shared" ref="AG117:AG161" si="72">P117/P$167</f>
        <v>1.3430032486619508</v>
      </c>
      <c r="AH117" s="73">
        <f>Wgted_Floorspace!AB47</f>
        <v>1.0095716178816672</v>
      </c>
      <c r="AI117" s="73">
        <f t="shared" ref="AI117:AI161" si="73">AA117/AA$167</f>
        <v>0.94356400948234664</v>
      </c>
      <c r="AJ117" s="73">
        <f t="shared" ref="AJ117:AJ161" si="74">V117/V$167</f>
        <v>1.0016268372240382</v>
      </c>
      <c r="AK117" s="73">
        <f>AG117/(AH117*AI117*AJ117)</f>
        <v>1.4075460454618001</v>
      </c>
      <c r="AL117" s="73">
        <f>AF117*AH117*AI117*AJ117*AK117</f>
        <v>1.135486032817856</v>
      </c>
      <c r="AM117" s="73">
        <f>AF117*AG117</f>
        <v>1.135486032817856</v>
      </c>
      <c r="AN117" s="73"/>
      <c r="AO117" s="73">
        <f>AH117*AI117*AJ117</f>
        <v>0.95414516135514871</v>
      </c>
      <c r="AR117" s="53"/>
      <c r="BD117" s="94">
        <v>2005</v>
      </c>
      <c r="BE117" s="9">
        <v>1.3880661081613228</v>
      </c>
      <c r="BF117" s="9">
        <v>1.3071359147114285</v>
      </c>
      <c r="BG117" s="9">
        <v>1.2700095573830721</v>
      </c>
      <c r="BH117" s="9">
        <v>0.97254925868545694</v>
      </c>
      <c r="BI117" s="17">
        <v>0.85974727213556335</v>
      </c>
    </row>
    <row r="118" spans="1:61" x14ac:dyDescent="0.2">
      <c r="A118" s="50" t="s">
        <v>122</v>
      </c>
      <c r="B118" s="50">
        <f t="shared" si="62"/>
        <v>1971</v>
      </c>
      <c r="D118" s="79">
        <f t="shared" si="63"/>
        <v>2671.2429999999999</v>
      </c>
      <c r="F118" s="124">
        <f t="shared" si="64"/>
        <v>8567.4</v>
      </c>
      <c r="G118" s="124">
        <f t="shared" si="64"/>
        <v>6836.0999999999995</v>
      </c>
      <c r="H118" s="124">
        <f t="shared" si="64"/>
        <v>278.79999999999995</v>
      </c>
      <c r="I118" s="124">
        <f t="shared" ref="I118:I131" si="75">SUM(F118:H118)</f>
        <v>15682.3</v>
      </c>
      <c r="K118" s="84">
        <f t="shared" si="65"/>
        <v>18.572993838111802</v>
      </c>
      <c r="L118" s="84">
        <f t="shared" si="65"/>
        <v>5.8183887153329277</v>
      </c>
      <c r="M118" s="84">
        <f t="shared" si="65"/>
        <v>0.1969530023699913</v>
      </c>
      <c r="N118" s="84">
        <f t="shared" ref="N118:N131" si="76">SUM(K118:M118)</f>
        <v>24.588335555814719</v>
      </c>
      <c r="P118" s="79">
        <f t="shared" si="66"/>
        <v>170.33489985525082</v>
      </c>
      <c r="R118" s="84">
        <f t="shared" si="67"/>
        <v>108.63862638999559</v>
      </c>
      <c r="T118" s="84">
        <f t="shared" si="68"/>
        <v>108.70095923090742</v>
      </c>
      <c r="V118" s="118">
        <f t="shared" ref="V118:V131" si="77">R118/T118</f>
        <v>0.9994265658614897</v>
      </c>
      <c r="X118" s="124">
        <f t="shared" si="69"/>
        <v>2167.8681791572476</v>
      </c>
      <c r="Y118" s="124">
        <f t="shared" si="69"/>
        <v>851.12691671171115</v>
      </c>
      <c r="Z118" s="124">
        <f t="shared" si="69"/>
        <v>706.43114192966766</v>
      </c>
      <c r="AA118" s="124">
        <f t="shared" si="69"/>
        <v>1567.9036592728567</v>
      </c>
      <c r="AC118" s="71">
        <f t="shared" si="70"/>
        <v>1.4257992091682627</v>
      </c>
      <c r="AD118" s="71"/>
      <c r="AF118" s="73">
        <f t="shared" si="71"/>
        <v>0.85647655707677084</v>
      </c>
      <c r="AG118" s="73">
        <f t="shared" si="72"/>
        <v>1.3415835899949609</v>
      </c>
      <c r="AH118" s="73">
        <f>Wgted_Floorspace!AB48</f>
        <v>1.0087658074280417</v>
      </c>
      <c r="AI118" s="73">
        <f t="shared" si="73"/>
        <v>0.94763682413022721</v>
      </c>
      <c r="AJ118" s="73">
        <f t="shared" si="74"/>
        <v>0.99292727208156217</v>
      </c>
      <c r="AK118" s="73">
        <f t="shared" ref="AK118:AK131" si="78">AG118/(AH118*AI118*AJ118)</f>
        <v>1.4134095333816807</v>
      </c>
      <c r="AL118" s="73">
        <f t="shared" ref="AL118:AL131" si="79">AF118*AH118*AI118*AJ118*AK118</f>
        <v>1.1490348941895783</v>
      </c>
      <c r="AM118" s="73">
        <f t="shared" ref="AM118:AM131" si="80">AF118*AG118</f>
        <v>1.1490348941895783</v>
      </c>
      <c r="AN118" s="73"/>
      <c r="AO118" s="73">
        <f t="shared" ref="AO118:AO131" si="81">AH118*AI118*AJ118</f>
        <v>0.94918249686991196</v>
      </c>
      <c r="AR118" s="53"/>
      <c r="BD118" s="94">
        <v>2006</v>
      </c>
      <c r="BE118" s="9">
        <v>1.329579451609175</v>
      </c>
      <c r="BF118" s="9">
        <v>1.3179550403853022</v>
      </c>
      <c r="BG118" s="9">
        <v>1.280909322633667</v>
      </c>
      <c r="BH118" s="9">
        <v>0.94529311874657995</v>
      </c>
      <c r="BI118" s="17">
        <v>0.83316077680597644</v>
      </c>
    </row>
    <row r="119" spans="1:61" x14ac:dyDescent="0.2">
      <c r="A119" s="50" t="s">
        <v>122</v>
      </c>
      <c r="B119" s="50">
        <f t="shared" si="62"/>
        <v>1972</v>
      </c>
      <c r="D119" s="79">
        <f t="shared" si="63"/>
        <v>2769.4090000000001</v>
      </c>
      <c r="F119" s="124">
        <f t="shared" si="64"/>
        <v>8748.7000000000007</v>
      </c>
      <c r="G119" s="124">
        <f t="shared" si="64"/>
        <v>6845.5499999999993</v>
      </c>
      <c r="H119" s="124">
        <f t="shared" si="64"/>
        <v>322.89999999999998</v>
      </c>
      <c r="I119" s="124">
        <f t="shared" si="75"/>
        <v>15917.15</v>
      </c>
      <c r="K119" s="84">
        <f t="shared" si="65"/>
        <v>18.994736067345684</v>
      </c>
      <c r="L119" s="84">
        <f t="shared" si="65"/>
        <v>5.8445546371464507</v>
      </c>
      <c r="M119" s="84">
        <f t="shared" si="65"/>
        <v>0.23491087828707577</v>
      </c>
      <c r="N119" s="84">
        <f t="shared" si="76"/>
        <v>25.07420158277921</v>
      </c>
      <c r="P119" s="79">
        <f t="shared" si="66"/>
        <v>173.98899928693268</v>
      </c>
      <c r="R119" s="84">
        <f t="shared" si="67"/>
        <v>110.4485417355028</v>
      </c>
      <c r="T119" s="84">
        <f t="shared" si="68"/>
        <v>109.1080439756357</v>
      </c>
      <c r="V119" s="118">
        <f t="shared" si="77"/>
        <v>1.0122859663781201</v>
      </c>
      <c r="X119" s="124">
        <f t="shared" si="69"/>
        <v>2171.1495499154944</v>
      </c>
      <c r="Y119" s="124">
        <f t="shared" si="69"/>
        <v>853.77429675430767</v>
      </c>
      <c r="Z119" s="124">
        <f t="shared" si="69"/>
        <v>727.50349423064665</v>
      </c>
      <c r="AA119" s="124">
        <f t="shared" si="69"/>
        <v>1575.2946716453141</v>
      </c>
      <c r="AC119" s="71">
        <f t="shared" si="70"/>
        <v>1.4311388226473405</v>
      </c>
      <c r="AD119" s="71"/>
      <c r="AF119" s="73">
        <f t="shared" si="71"/>
        <v>0.86930270626595096</v>
      </c>
      <c r="AG119" s="73">
        <f t="shared" si="72"/>
        <v>1.3703638331390271</v>
      </c>
      <c r="AH119" s="73">
        <f>Wgted_Floorspace!AB49</f>
        <v>1.0078502191704524</v>
      </c>
      <c r="AI119" s="73">
        <f t="shared" si="73"/>
        <v>0.95210393245688996</v>
      </c>
      <c r="AJ119" s="73">
        <f t="shared" si="74"/>
        <v>1.0057030476229856</v>
      </c>
      <c r="AK119" s="73">
        <f t="shared" si="78"/>
        <v>1.4199915775434286</v>
      </c>
      <c r="AL119" s="73">
        <f t="shared" si="79"/>
        <v>1.191260988716738</v>
      </c>
      <c r="AM119" s="73">
        <f t="shared" si="80"/>
        <v>1.1912609887167382</v>
      </c>
      <c r="AN119" s="73"/>
      <c r="AO119" s="73">
        <f t="shared" si="81"/>
        <v>0.96505067692707236</v>
      </c>
      <c r="AR119" s="53"/>
      <c r="BD119" s="94">
        <v>2007</v>
      </c>
      <c r="BE119" s="9">
        <v>1.3846805531013671</v>
      </c>
      <c r="BF119" s="9">
        <v>1.3367016557397824</v>
      </c>
      <c r="BG119" s="9">
        <v>1.2919078510814088</v>
      </c>
      <c r="BH119" s="9">
        <v>0.97127280749018507</v>
      </c>
      <c r="BI119" s="17">
        <v>0.8255480184550299</v>
      </c>
    </row>
    <row r="120" spans="1:61" x14ac:dyDescent="0.2">
      <c r="A120" s="50" t="s">
        <v>122</v>
      </c>
      <c r="B120" s="50">
        <f t="shared" si="62"/>
        <v>1973</v>
      </c>
      <c r="D120" s="79">
        <f t="shared" si="63"/>
        <v>2715.5340000000001</v>
      </c>
      <c r="F120" s="124">
        <f t="shared" si="64"/>
        <v>8987.513579407736</v>
      </c>
      <c r="G120" s="124">
        <f t="shared" si="64"/>
        <v>6754.7588805824871</v>
      </c>
      <c r="H120" s="124">
        <f t="shared" si="64"/>
        <v>381.40498612429582</v>
      </c>
      <c r="I120" s="124">
        <f t="shared" si="75"/>
        <v>16123.67744611452</v>
      </c>
      <c r="K120" s="84">
        <f t="shared" si="65"/>
        <v>19.523045496919924</v>
      </c>
      <c r="L120" s="84">
        <f t="shared" si="65"/>
        <v>5.7842654508650586</v>
      </c>
      <c r="M120" s="84">
        <f t="shared" si="65"/>
        <v>0.28554202306289739</v>
      </c>
      <c r="N120" s="84">
        <f t="shared" si="76"/>
        <v>25.592852970847883</v>
      </c>
      <c r="P120" s="79">
        <f t="shared" si="66"/>
        <v>168.41902283615755</v>
      </c>
      <c r="R120" s="84">
        <f t="shared" si="67"/>
        <v>106.10516940386407</v>
      </c>
      <c r="T120" s="84">
        <f t="shared" si="68"/>
        <v>108.76519926378623</v>
      </c>
      <c r="V120" s="118">
        <f t="shared" si="77"/>
        <v>0.9755433734509984</v>
      </c>
      <c r="X120" s="124">
        <f t="shared" si="69"/>
        <v>2172.2410012988785</v>
      </c>
      <c r="Y120" s="124">
        <f t="shared" si="69"/>
        <v>856.32448961172406</v>
      </c>
      <c r="Z120" s="124">
        <f t="shared" si="69"/>
        <v>748.65833812104984</v>
      </c>
      <c r="AA120" s="124">
        <f t="shared" si="69"/>
        <v>1587.2838598005596</v>
      </c>
      <c r="AC120" s="71">
        <f t="shared" si="70"/>
        <v>1.4266418271977963</v>
      </c>
      <c r="AD120" s="71"/>
      <c r="AF120" s="73">
        <f t="shared" si="71"/>
        <v>0.88058204131183215</v>
      </c>
      <c r="AG120" s="73">
        <f t="shared" si="72"/>
        <v>1.326493851066249</v>
      </c>
      <c r="AH120" s="73">
        <f>Wgted_Floorspace!AB50</f>
        <v>1.0057565613675699</v>
      </c>
      <c r="AI120" s="73">
        <f t="shared" si="73"/>
        <v>0.95935016606323642</v>
      </c>
      <c r="AJ120" s="73">
        <f t="shared" si="74"/>
        <v>0.96919939261669441</v>
      </c>
      <c r="AK120" s="73">
        <f t="shared" si="78"/>
        <v>1.4184762814352714</v>
      </c>
      <c r="AL120" s="73">
        <f t="shared" si="79"/>
        <v>1.1680866631595108</v>
      </c>
      <c r="AM120" s="73">
        <f t="shared" si="80"/>
        <v>1.168086663159511</v>
      </c>
      <c r="AN120" s="73"/>
      <c r="AO120" s="73">
        <f t="shared" si="81"/>
        <v>0.93515405821523434</v>
      </c>
      <c r="AR120" s="53"/>
      <c r="BD120">
        <v>2008</v>
      </c>
      <c r="BE120" s="9">
        <v>1.3848214917888673</v>
      </c>
      <c r="BF120" s="9">
        <v>1.3455967922202123</v>
      </c>
      <c r="BG120" s="9">
        <v>1.3029953188763594</v>
      </c>
      <c r="BH120" s="9">
        <v>0.97628719021262722</v>
      </c>
      <c r="BI120" s="17">
        <v>0.80901841155589971</v>
      </c>
    </row>
    <row r="121" spans="1:61" x14ac:dyDescent="0.2">
      <c r="A121" s="50" t="s">
        <v>122</v>
      </c>
      <c r="B121" s="50">
        <f t="shared" si="62"/>
        <v>1974</v>
      </c>
      <c r="D121" s="79">
        <f t="shared" si="63"/>
        <v>2562.402</v>
      </c>
      <c r="F121" s="124">
        <f t="shared" si="64"/>
        <v>9195.6889297793114</v>
      </c>
      <c r="G121" s="124">
        <f t="shared" si="64"/>
        <v>6665.0376838471693</v>
      </c>
      <c r="H121" s="124">
        <f t="shared" si="64"/>
        <v>406.15609678745358</v>
      </c>
      <c r="I121" s="124">
        <f t="shared" si="75"/>
        <v>16266.882710413935</v>
      </c>
      <c r="K121" s="84">
        <f t="shared" si="65"/>
        <v>19.988557444802314</v>
      </c>
      <c r="L121" s="84">
        <f t="shared" si="65"/>
        <v>5.7218214866725186</v>
      </c>
      <c r="M121" s="84">
        <f t="shared" si="65"/>
        <v>0.31269811574109041</v>
      </c>
      <c r="N121" s="84">
        <f t="shared" si="76"/>
        <v>26.023077047215921</v>
      </c>
      <c r="P121" s="79">
        <f t="shared" si="66"/>
        <v>157.52262099729592</v>
      </c>
      <c r="R121" s="84">
        <f t="shared" si="67"/>
        <v>98.466526281684992</v>
      </c>
      <c r="T121" s="84">
        <f t="shared" si="68"/>
        <v>99.135015858642447</v>
      </c>
      <c r="V121" s="118">
        <f t="shared" si="77"/>
        <v>0.9932567764158059</v>
      </c>
      <c r="X121" s="124">
        <f t="shared" si="69"/>
        <v>2173.6878658510714</v>
      </c>
      <c r="Y121" s="124">
        <f t="shared" si="69"/>
        <v>858.48299110737946</v>
      </c>
      <c r="Z121" s="124">
        <f t="shared" si="69"/>
        <v>769.89639750435447</v>
      </c>
      <c r="AA121" s="124">
        <f t="shared" si="69"/>
        <v>1599.7580796814957</v>
      </c>
      <c r="AC121" s="71">
        <f t="shared" si="70"/>
        <v>1.3003254820583579</v>
      </c>
      <c r="AD121" s="71"/>
      <c r="AF121" s="73">
        <f t="shared" si="71"/>
        <v>0.88840308489105413</v>
      </c>
      <c r="AG121" s="73">
        <f t="shared" si="72"/>
        <v>1.240672132149983</v>
      </c>
      <c r="AH121" s="73">
        <f>Wgted_Floorspace!AB51</f>
        <v>1.0037454706712323</v>
      </c>
      <c r="AI121" s="73">
        <f t="shared" si="73"/>
        <v>0.96688955156154865</v>
      </c>
      <c r="AJ121" s="73">
        <f t="shared" si="74"/>
        <v>0.98679760491753221</v>
      </c>
      <c r="AK121" s="73">
        <f t="shared" si="78"/>
        <v>1.2954733247152732</v>
      </c>
      <c r="AL121" s="73">
        <f t="shared" si="79"/>
        <v>1.1022169495404064</v>
      </c>
      <c r="AM121" s="73">
        <f t="shared" si="80"/>
        <v>1.1022169495404064</v>
      </c>
      <c r="AN121" s="73"/>
      <c r="AO121" s="73">
        <f t="shared" si="81"/>
        <v>0.95769793825948923</v>
      </c>
      <c r="AR121" s="53"/>
      <c r="BD121">
        <v>2009</v>
      </c>
      <c r="BE121" s="9">
        <v>1.3603989110484105</v>
      </c>
      <c r="BF121" s="9">
        <v>1.350182626830589</v>
      </c>
      <c r="BG121" s="9">
        <v>1.3141783689815587</v>
      </c>
      <c r="BH121" s="9">
        <v>0.97153860951814597</v>
      </c>
      <c r="BI121" s="17">
        <v>0.78914967351611298</v>
      </c>
    </row>
    <row r="122" spans="1:61" x14ac:dyDescent="0.2">
      <c r="A122" s="50" t="s">
        <v>122</v>
      </c>
      <c r="B122" s="50">
        <f t="shared" si="62"/>
        <v>1975</v>
      </c>
      <c r="D122" s="79">
        <f t="shared" si="63"/>
        <v>2510.8319999999999</v>
      </c>
      <c r="F122" s="124">
        <f t="shared" si="64"/>
        <v>9345.6749297326787</v>
      </c>
      <c r="G122" s="124">
        <f t="shared" si="64"/>
        <v>6786.7806296829449</v>
      </c>
      <c r="H122" s="124">
        <f t="shared" si="64"/>
        <v>349.03227754151715</v>
      </c>
      <c r="I122" s="124">
        <f t="shared" si="75"/>
        <v>16481.487836957142</v>
      </c>
      <c r="K122" s="84">
        <f t="shared" si="65"/>
        <v>20.348711863293683</v>
      </c>
      <c r="L122" s="84">
        <f t="shared" si="65"/>
        <v>5.8404554704138656</v>
      </c>
      <c r="M122" s="84">
        <f t="shared" si="65"/>
        <v>0.27146406512789645</v>
      </c>
      <c r="N122" s="84">
        <f t="shared" si="76"/>
        <v>26.460631398835446</v>
      </c>
      <c r="P122" s="79">
        <f t="shared" si="66"/>
        <v>152.34255698504685</v>
      </c>
      <c r="R122" s="84">
        <f t="shared" si="67"/>
        <v>94.889345690764728</v>
      </c>
      <c r="T122" s="84">
        <f t="shared" si="68"/>
        <v>96.701100902877769</v>
      </c>
      <c r="V122" s="118">
        <f t="shared" si="77"/>
        <v>0.98126437863481319</v>
      </c>
      <c r="X122" s="124">
        <f t="shared" si="69"/>
        <v>2177.3400012614961</v>
      </c>
      <c r="Y122" s="124">
        <f t="shared" si="69"/>
        <v>860.56346728960227</v>
      </c>
      <c r="Z122" s="124">
        <f t="shared" si="69"/>
        <v>777.76206556027182</v>
      </c>
      <c r="AA122" s="124">
        <f t="shared" si="69"/>
        <v>1605.4758927468699</v>
      </c>
      <c r="AC122" s="71">
        <f t="shared" si="70"/>
        <v>1.268400519816393</v>
      </c>
      <c r="AD122" s="71"/>
      <c r="AF122" s="73">
        <f t="shared" si="71"/>
        <v>0.90012357613996219</v>
      </c>
      <c r="AG122" s="73">
        <f t="shared" si="72"/>
        <v>1.1998731597734329</v>
      </c>
      <c r="AH122" s="73">
        <f>Wgted_Floorspace!AB52</f>
        <v>1.003557614328918</v>
      </c>
      <c r="AI122" s="73">
        <f t="shared" si="73"/>
        <v>0.97034538265308035</v>
      </c>
      <c r="AJ122" s="73">
        <f t="shared" si="74"/>
        <v>0.97488319397315837</v>
      </c>
      <c r="AK122" s="73">
        <f t="shared" si="78"/>
        <v>1.263904036705034</v>
      </c>
      <c r="AL122" s="73">
        <f t="shared" si="79"/>
        <v>1.0800341194896186</v>
      </c>
      <c r="AM122" s="73">
        <f t="shared" si="80"/>
        <v>1.0800341194896186</v>
      </c>
      <c r="AN122" s="73"/>
      <c r="AO122" s="73">
        <f t="shared" si="81"/>
        <v>0.94933881444153934</v>
      </c>
      <c r="AR122" s="53"/>
      <c r="BD122"/>
      <c r="BE122"/>
      <c r="BF122"/>
      <c r="BG122"/>
      <c r="BH122"/>
      <c r="BI122"/>
    </row>
    <row r="123" spans="1:61" x14ac:dyDescent="0.2">
      <c r="A123" s="50" t="s">
        <v>122</v>
      </c>
      <c r="B123" s="50">
        <f t="shared" si="62"/>
        <v>1976</v>
      </c>
      <c r="D123" s="79">
        <f t="shared" si="63"/>
        <v>2712.7339999999999</v>
      </c>
      <c r="F123" s="124">
        <f t="shared" si="64"/>
        <v>9425.2590430841374</v>
      </c>
      <c r="G123" s="124">
        <f t="shared" si="64"/>
        <v>6740.382384978403</v>
      </c>
      <c r="H123" s="124">
        <f t="shared" si="64"/>
        <v>353.06421002417301</v>
      </c>
      <c r="I123" s="124">
        <f t="shared" si="75"/>
        <v>16518.705638086714</v>
      </c>
      <c r="K123" s="84">
        <f t="shared" si="65"/>
        <v>20.551210254766822</v>
      </c>
      <c r="L123" s="84">
        <f t="shared" si="65"/>
        <v>5.8160799395283131</v>
      </c>
      <c r="M123" s="84">
        <f t="shared" si="65"/>
        <v>0.27700915686975286</v>
      </c>
      <c r="N123" s="84">
        <f t="shared" si="76"/>
        <v>26.644299351164889</v>
      </c>
      <c r="P123" s="79">
        <f t="shared" si="66"/>
        <v>164.22194689064045</v>
      </c>
      <c r="R123" s="84">
        <f t="shared" si="67"/>
        <v>101.81292306646446</v>
      </c>
      <c r="T123" s="84">
        <f t="shared" si="68"/>
        <v>100.43478118901355</v>
      </c>
      <c r="V123" s="118">
        <f t="shared" si="77"/>
        <v>1.0137217591469365</v>
      </c>
      <c r="X123" s="124">
        <f t="shared" si="69"/>
        <v>2180.4398330936533</v>
      </c>
      <c r="Y123" s="124">
        <f t="shared" si="69"/>
        <v>862.87091849418107</v>
      </c>
      <c r="Z123" s="124">
        <f t="shared" si="69"/>
        <v>784.58577506563768</v>
      </c>
      <c r="AA123" s="124">
        <f t="shared" si="69"/>
        <v>1612.9774290385003</v>
      </c>
      <c r="AC123" s="71">
        <f t="shared" si="70"/>
        <v>1.3173741299567705</v>
      </c>
      <c r="AD123" s="71"/>
      <c r="AF123" s="73">
        <f t="shared" si="71"/>
        <v>0.90215619725889395</v>
      </c>
      <c r="AG123" s="73">
        <f t="shared" si="72"/>
        <v>1.2934370422780719</v>
      </c>
      <c r="AH123" s="73">
        <f>Wgted_Floorspace!AB53</f>
        <v>1.0027012017785528</v>
      </c>
      <c r="AI123" s="73">
        <f t="shared" si="73"/>
        <v>0.97487929134412521</v>
      </c>
      <c r="AJ123" s="73">
        <f t="shared" si="74"/>
        <v>1.0071295033986398</v>
      </c>
      <c r="AK123" s="73">
        <f t="shared" si="78"/>
        <v>1.3138252229278897</v>
      </c>
      <c r="AL123" s="73">
        <f t="shared" si="79"/>
        <v>1.1668822434553765</v>
      </c>
      <c r="AM123" s="73">
        <f t="shared" si="80"/>
        <v>1.1668822434553765</v>
      </c>
      <c r="AN123" s="73"/>
      <c r="AO123" s="73">
        <f t="shared" si="81"/>
        <v>0.98448181668762424</v>
      </c>
      <c r="AR123" s="53"/>
      <c r="BD123" s="1" t="s">
        <v>575</v>
      </c>
      <c r="BE123"/>
      <c r="BF123"/>
      <c r="BG123"/>
      <c r="BH123"/>
      <c r="BI123"/>
    </row>
    <row r="124" spans="1:61" x14ac:dyDescent="0.2">
      <c r="A124" s="50" t="s">
        <v>122</v>
      </c>
      <c r="B124" s="50">
        <f t="shared" si="62"/>
        <v>1977</v>
      </c>
      <c r="D124" s="79">
        <f t="shared" si="63"/>
        <v>2665.3370000000004</v>
      </c>
      <c r="F124" s="124">
        <f t="shared" si="64"/>
        <v>9455.4953699531761</v>
      </c>
      <c r="G124" s="124">
        <f t="shared" si="64"/>
        <v>6794.9837048053978</v>
      </c>
      <c r="H124" s="124">
        <f t="shared" si="64"/>
        <v>362.57500035619245</v>
      </c>
      <c r="I124" s="124">
        <f t="shared" si="75"/>
        <v>16613.054075114767</v>
      </c>
      <c r="K124" s="84">
        <f t="shared" si="65"/>
        <v>20.650327097969758</v>
      </c>
      <c r="L124" s="84">
        <f t="shared" si="65"/>
        <v>5.8805894310790707</v>
      </c>
      <c r="M124" s="84">
        <f t="shared" si="65"/>
        <v>0.28733175373753084</v>
      </c>
      <c r="N124" s="84">
        <f t="shared" si="76"/>
        <v>26.818248282786357</v>
      </c>
      <c r="P124" s="79">
        <f t="shared" si="66"/>
        <v>160.43630436335573</v>
      </c>
      <c r="R124" s="84">
        <f t="shared" si="67"/>
        <v>99.385201147189832</v>
      </c>
      <c r="T124" s="84">
        <f t="shared" si="68"/>
        <v>99.452362226342331</v>
      </c>
      <c r="V124" s="118">
        <f t="shared" si="77"/>
        <v>0.999324690961089</v>
      </c>
      <c r="X124" s="124">
        <f t="shared" si="69"/>
        <v>2183.9497868710837</v>
      </c>
      <c r="Y124" s="124">
        <f t="shared" si="69"/>
        <v>865.43098358283498</v>
      </c>
      <c r="Z124" s="124">
        <f t="shared" si="69"/>
        <v>792.4753594573732</v>
      </c>
      <c r="AA124" s="124">
        <f t="shared" si="69"/>
        <v>1614.2876656832341</v>
      </c>
      <c r="AC124" s="71">
        <f t="shared" si="70"/>
        <v>1.3044880230635181</v>
      </c>
      <c r="AD124" s="71"/>
      <c r="AF124" s="73">
        <f t="shared" si="71"/>
        <v>0.90730896340361522</v>
      </c>
      <c r="AG124" s="73">
        <f t="shared" si="72"/>
        <v>1.2636207456969948</v>
      </c>
      <c r="AH124" s="73">
        <f>Wgted_Floorspace!AB54</f>
        <v>1.0031551437463959</v>
      </c>
      <c r="AI124" s="73">
        <f t="shared" si="73"/>
        <v>0.97567119490626786</v>
      </c>
      <c r="AJ124" s="73">
        <f t="shared" si="74"/>
        <v>0.99282605967596516</v>
      </c>
      <c r="AK124" s="73">
        <f t="shared" si="78"/>
        <v>1.3003851210808335</v>
      </c>
      <c r="AL124" s="73">
        <f t="shared" si="79"/>
        <v>1.1464944289136434</v>
      </c>
      <c r="AM124" s="73">
        <f t="shared" si="80"/>
        <v>1.1464944289136436</v>
      </c>
      <c r="AN124" s="73"/>
      <c r="AO124" s="73">
        <f t="shared" si="81"/>
        <v>0.97172808671227995</v>
      </c>
      <c r="AR124" s="53"/>
      <c r="BD124" s="337"/>
      <c r="BE124" s="338"/>
      <c r="BF124" s="338"/>
      <c r="BG124" s="338"/>
      <c r="BH124" s="338"/>
      <c r="BI124" s="338"/>
    </row>
    <row r="125" spans="1:61" ht="38.25" customHeight="1" thickBot="1" x14ac:dyDescent="0.25">
      <c r="A125" s="50" t="s">
        <v>122</v>
      </c>
      <c r="B125" s="50">
        <f>B124+1</f>
        <v>1978</v>
      </c>
      <c r="D125" s="79">
        <f t="shared" si="63"/>
        <v>2658.7020000000002</v>
      </c>
      <c r="F125" s="124">
        <f t="shared" si="64"/>
        <v>9577.6417381178835</v>
      </c>
      <c r="G125" s="124">
        <f t="shared" si="64"/>
        <v>6977.5185676313931</v>
      </c>
      <c r="H125" s="124">
        <f t="shared" si="64"/>
        <v>372.21139274706127</v>
      </c>
      <c r="I125" s="124">
        <f t="shared" si="75"/>
        <v>16927.371698496336</v>
      </c>
      <c r="K125" s="84">
        <f t="shared" si="65"/>
        <v>20.94992520454544</v>
      </c>
      <c r="L125" s="84">
        <f t="shared" si="65"/>
        <v>6.0572045170961104</v>
      </c>
      <c r="M125" s="84">
        <f t="shared" si="65"/>
        <v>0.2976649859187952</v>
      </c>
      <c r="N125" s="84">
        <f t="shared" si="76"/>
        <v>27.304794707560347</v>
      </c>
      <c r="P125" s="79">
        <f t="shared" si="66"/>
        <v>157.06525781767843</v>
      </c>
      <c r="R125" s="84">
        <f t="shared" si="67"/>
        <v>97.371250305128257</v>
      </c>
      <c r="T125" s="84">
        <f t="shared" si="68"/>
        <v>94.578863373822841</v>
      </c>
      <c r="V125" s="118">
        <f t="shared" si="77"/>
        <v>1.0295244289442189</v>
      </c>
      <c r="X125" s="124">
        <f t="shared" si="69"/>
        <v>2187.3782479425195</v>
      </c>
      <c r="Y125" s="124">
        <f t="shared" si="69"/>
        <v>868.10295929492668</v>
      </c>
      <c r="Z125" s="124">
        <f t="shared" si="69"/>
        <v>799.7202442459236</v>
      </c>
      <c r="AA125" s="124">
        <f t="shared" si="69"/>
        <v>1613.0557769925879</v>
      </c>
      <c r="AC125" s="71">
        <f t="shared" si="70"/>
        <v>1.2405637407115646</v>
      </c>
      <c r="AD125" s="71"/>
      <c r="AF125" s="73">
        <f t="shared" si="71"/>
        <v>0.92447517473118823</v>
      </c>
      <c r="AG125" s="73">
        <f t="shared" si="72"/>
        <v>1.2370698701533858</v>
      </c>
      <c r="AH125" s="73">
        <f>Wgted_Floorspace!AB55</f>
        <v>1.0041497084995559</v>
      </c>
      <c r="AI125" s="73">
        <f t="shared" si="73"/>
        <v>0.97492664464032397</v>
      </c>
      <c r="AJ125" s="73">
        <f t="shared" si="74"/>
        <v>1.0228294080733729</v>
      </c>
      <c r="AK125" s="73">
        <f t="shared" si="78"/>
        <v>1.2354370371378876</v>
      </c>
      <c r="AL125" s="73">
        <f t="shared" si="79"/>
        <v>1.1436403843647396</v>
      </c>
      <c r="AM125" s="73">
        <f t="shared" si="80"/>
        <v>1.1436403843647396</v>
      </c>
      <c r="AN125" s="73"/>
      <c r="AO125" s="73">
        <f t="shared" si="81"/>
        <v>1.001321664290785</v>
      </c>
      <c r="AR125" s="53"/>
      <c r="BD125" s="94"/>
      <c r="BE125" s="252" t="s">
        <v>412</v>
      </c>
      <c r="BF125" s="252" t="s">
        <v>416</v>
      </c>
      <c r="BG125" s="252" t="s">
        <v>413</v>
      </c>
      <c r="BH125" s="336" t="s">
        <v>692</v>
      </c>
      <c r="BI125" s="252" t="s">
        <v>584</v>
      </c>
    </row>
    <row r="126" spans="1:61" x14ac:dyDescent="0.2">
      <c r="A126" s="50" t="s">
        <v>122</v>
      </c>
      <c r="B126" s="50">
        <f t="shared" ref="B126:B147" si="82">B125+1</f>
        <v>1979</v>
      </c>
      <c r="D126" s="79">
        <f t="shared" si="63"/>
        <v>2405.194</v>
      </c>
      <c r="F126" s="124">
        <f t="shared" si="64"/>
        <v>9799.9564112439075</v>
      </c>
      <c r="G126" s="124">
        <f t="shared" si="64"/>
        <v>6922.1627298190915</v>
      </c>
      <c r="H126" s="124">
        <f t="shared" si="64"/>
        <v>377.43957844666943</v>
      </c>
      <c r="I126" s="124">
        <f t="shared" si="75"/>
        <v>17099.558719509667</v>
      </c>
      <c r="K126" s="84">
        <f t="shared" si="65"/>
        <v>21.459454220436026</v>
      </c>
      <c r="L126" s="84">
        <f t="shared" si="65"/>
        <v>6.0270830955270904</v>
      </c>
      <c r="M126" s="84">
        <f t="shared" si="65"/>
        <v>0.30465065831589927</v>
      </c>
      <c r="N126" s="84">
        <f t="shared" si="76"/>
        <v>27.791187974279016</v>
      </c>
      <c r="P126" s="79">
        <f t="shared" si="66"/>
        <v>140.65824969247916</v>
      </c>
      <c r="R126" s="84">
        <f t="shared" si="67"/>
        <v>86.545202825659274</v>
      </c>
      <c r="T126" s="84">
        <f t="shared" si="68"/>
        <v>87.394021401773855</v>
      </c>
      <c r="V126" s="118">
        <f t="shared" si="77"/>
        <v>0.99028745259115225</v>
      </c>
      <c r="X126" s="124">
        <f t="shared" si="69"/>
        <v>2189.7499662156333</v>
      </c>
      <c r="Y126" s="124">
        <f t="shared" si="69"/>
        <v>870.69364456917458</v>
      </c>
      <c r="Z126" s="124">
        <f t="shared" si="69"/>
        <v>807.15080164531571</v>
      </c>
      <c r="AA126" s="124">
        <f t="shared" si="69"/>
        <v>1625.2576122078976</v>
      </c>
      <c r="AC126" s="71">
        <f t="shared" si="70"/>
        <v>1.1463222356298539</v>
      </c>
      <c r="AD126" s="71"/>
      <c r="AF126" s="73">
        <f t="shared" si="71"/>
        <v>0.93387903430094543</v>
      </c>
      <c r="AG126" s="73">
        <f t="shared" si="72"/>
        <v>1.1078457776134165</v>
      </c>
      <c r="AH126" s="73">
        <f>Wgted_Floorspace!AB56</f>
        <v>1.002341580352788</v>
      </c>
      <c r="AI126" s="73">
        <f t="shared" si="73"/>
        <v>0.98230140156726364</v>
      </c>
      <c r="AJ126" s="73">
        <f t="shared" si="74"/>
        <v>0.98384759067351546</v>
      </c>
      <c r="AK126" s="73">
        <f t="shared" si="78"/>
        <v>1.1436443006049792</v>
      </c>
      <c r="AL126" s="73">
        <f t="shared" si="79"/>
        <v>1.0345939449519974</v>
      </c>
      <c r="AM126" s="73">
        <f t="shared" si="80"/>
        <v>1.0345939449519974</v>
      </c>
      <c r="AN126" s="73"/>
      <c r="AO126" s="73">
        <f t="shared" si="81"/>
        <v>0.96869785214456494</v>
      </c>
      <c r="AR126" s="53"/>
      <c r="BD126" s="94">
        <v>1985</v>
      </c>
      <c r="BE126" s="9">
        <f t="shared" ref="BE126:BE150" si="83">AM132</f>
        <v>1</v>
      </c>
      <c r="BF126" s="9">
        <f t="shared" ref="BF126:BF150" si="84">AF132</f>
        <v>1</v>
      </c>
      <c r="BG126" s="9">
        <f t="shared" ref="BG126:BG150" si="85">AI132</f>
        <v>1</v>
      </c>
      <c r="BH126" s="9">
        <f>AO132/AI132</f>
        <v>1</v>
      </c>
      <c r="BI126" s="9">
        <f t="shared" ref="BI126:BI150" si="86">AK132</f>
        <v>1</v>
      </c>
    </row>
    <row r="127" spans="1:61" x14ac:dyDescent="0.2">
      <c r="A127" s="50" t="s">
        <v>122</v>
      </c>
      <c r="B127" s="50">
        <f t="shared" si="82"/>
        <v>1980</v>
      </c>
      <c r="D127" s="79">
        <f t="shared" si="63"/>
        <v>2361.5460000000003</v>
      </c>
      <c r="F127" s="124">
        <f t="shared" si="64"/>
        <v>9967.9555003395853</v>
      </c>
      <c r="G127" s="124">
        <f t="shared" si="64"/>
        <v>6892.2950846866433</v>
      </c>
      <c r="H127" s="124">
        <f t="shared" si="64"/>
        <v>384.96606903604504</v>
      </c>
      <c r="I127" s="124">
        <f t="shared" si="75"/>
        <v>17245.216654062271</v>
      </c>
      <c r="K127" s="84">
        <f t="shared" si="65"/>
        <v>21.853051430146216</v>
      </c>
      <c r="L127" s="84">
        <f t="shared" si="65"/>
        <v>6.017755922234616</v>
      </c>
      <c r="M127" s="84">
        <f t="shared" si="65"/>
        <v>0.31342018593428561</v>
      </c>
      <c r="N127" s="84">
        <f t="shared" si="76"/>
        <v>28.18422753831512</v>
      </c>
      <c r="P127" s="79">
        <f t="shared" si="66"/>
        <v>136.93919000105549</v>
      </c>
      <c r="R127" s="84">
        <f t="shared" si="67"/>
        <v>83.789630096818883</v>
      </c>
      <c r="T127" s="84">
        <f t="shared" si="68"/>
        <v>82.075801697096239</v>
      </c>
      <c r="V127" s="118">
        <f t="shared" si="77"/>
        <v>1.020881043672867</v>
      </c>
      <c r="X127" s="124">
        <f t="shared" si="69"/>
        <v>2192.3303559492952</v>
      </c>
      <c r="Y127" s="124">
        <f t="shared" si="69"/>
        <v>873.11350548599034</v>
      </c>
      <c r="Z127" s="124">
        <f t="shared" si="69"/>
        <v>814.15015801026232</v>
      </c>
      <c r="AA127" s="124">
        <f t="shared" si="69"/>
        <v>1634.3214529390134</v>
      </c>
      <c r="AC127" s="71">
        <f t="shared" si="70"/>
        <v>1.0765646778055031</v>
      </c>
      <c r="AD127" s="71"/>
      <c r="AF127" s="73">
        <f t="shared" si="71"/>
        <v>0.94183402854901677</v>
      </c>
      <c r="AG127" s="73">
        <f t="shared" si="72"/>
        <v>1.0785538975790507</v>
      </c>
      <c r="AH127" s="73">
        <f>Wgted_Floorspace!AB57</f>
        <v>1.0011533662324597</v>
      </c>
      <c r="AI127" s="73">
        <f t="shared" si="73"/>
        <v>0.98777956292881064</v>
      </c>
      <c r="AJ127" s="73">
        <f t="shared" si="74"/>
        <v>1.0142422309338144</v>
      </c>
      <c r="AK127" s="73">
        <f t="shared" si="78"/>
        <v>1.0753244349133351</v>
      </c>
      <c r="AL127" s="73">
        <f t="shared" si="79"/>
        <v>1.0158187623641208</v>
      </c>
      <c r="AM127" s="73">
        <f t="shared" si="80"/>
        <v>1.0158187623641211</v>
      </c>
      <c r="AN127" s="73"/>
      <c r="AO127" s="73">
        <f t="shared" si="81"/>
        <v>1.0030032449378647</v>
      </c>
      <c r="AR127" s="53"/>
      <c r="BD127" s="94">
        <v>1986</v>
      </c>
      <c r="BE127" s="9">
        <f t="shared" si="83"/>
        <v>1.0177221756465478</v>
      </c>
      <c r="BF127" s="9">
        <f t="shared" si="84"/>
        <v>1.0100199166232808</v>
      </c>
      <c r="BG127" s="9">
        <f t="shared" si="85"/>
        <v>1.0014598161721104</v>
      </c>
      <c r="BH127" s="9">
        <f t="shared" ref="BH127:BH150" si="87">AO133/AI133</f>
        <v>0.99963138358306325</v>
      </c>
      <c r="BI127" s="9">
        <f t="shared" si="86"/>
        <v>1.0065280671002006</v>
      </c>
    </row>
    <row r="128" spans="1:61" x14ac:dyDescent="0.2">
      <c r="A128" s="50" t="s">
        <v>122</v>
      </c>
      <c r="B128" s="50">
        <f t="shared" si="82"/>
        <v>1981</v>
      </c>
      <c r="D128" s="79">
        <f t="shared" si="63"/>
        <v>2264.4969999999998</v>
      </c>
      <c r="F128" s="124">
        <f t="shared" si="64"/>
        <v>10416.371913649569</v>
      </c>
      <c r="G128" s="124">
        <f t="shared" si="64"/>
        <v>7012.4324178437837</v>
      </c>
      <c r="H128" s="124">
        <f t="shared" si="64"/>
        <v>410.02815118844376</v>
      </c>
      <c r="I128" s="124">
        <f t="shared" si="75"/>
        <v>17838.832482681795</v>
      </c>
      <c r="K128" s="84">
        <f t="shared" si="65"/>
        <v>22.802612125884025</v>
      </c>
      <c r="L128" s="84">
        <f t="shared" si="65"/>
        <v>6.1340617377488869</v>
      </c>
      <c r="M128" s="84">
        <f t="shared" si="65"/>
        <v>0.33561339161790155</v>
      </c>
      <c r="N128" s="84">
        <f t="shared" si="76"/>
        <v>29.272287255250813</v>
      </c>
      <c r="P128" s="79">
        <f t="shared" si="66"/>
        <v>126.94199590687381</v>
      </c>
      <c r="R128" s="84">
        <f t="shared" si="67"/>
        <v>77.359756012704423</v>
      </c>
      <c r="T128" s="84">
        <f t="shared" si="68"/>
        <v>77.095932727439362</v>
      </c>
      <c r="V128" s="118">
        <f t="shared" si="77"/>
        <v>1.0034220130158846</v>
      </c>
      <c r="X128" s="124">
        <f t="shared" si="69"/>
        <v>2189.1127078521054</v>
      </c>
      <c r="Y128" s="124">
        <f t="shared" si="69"/>
        <v>874.74094183641603</v>
      </c>
      <c r="Z128" s="124">
        <f t="shared" si="69"/>
        <v>818.51304756794104</v>
      </c>
      <c r="AA128" s="124">
        <f t="shared" si="69"/>
        <v>1640.9306653711103</v>
      </c>
      <c r="AC128" s="71">
        <f t="shared" si="70"/>
        <v>1.011245169229543</v>
      </c>
      <c r="AD128" s="71"/>
      <c r="AF128" s="73">
        <f t="shared" si="71"/>
        <v>0.97425389305373378</v>
      </c>
      <c r="AG128" s="73">
        <f t="shared" si="72"/>
        <v>0.99981447568637849</v>
      </c>
      <c r="AH128" s="73">
        <f>Wgted_Floorspace!AB58</f>
        <v>0.9997947383709308</v>
      </c>
      <c r="AI128" s="73">
        <f t="shared" si="73"/>
        <v>0.9917741534395943</v>
      </c>
      <c r="AJ128" s="73">
        <f t="shared" si="74"/>
        <v>0.99689673675187518</v>
      </c>
      <c r="AK128" s="73">
        <f t="shared" si="78"/>
        <v>1.0114527816752363</v>
      </c>
      <c r="AL128" s="73">
        <f t="shared" si="79"/>
        <v>0.97407314526893196</v>
      </c>
      <c r="AM128" s="73">
        <f t="shared" si="80"/>
        <v>0.97407314526893185</v>
      </c>
      <c r="AN128" s="73"/>
      <c r="AO128" s="73">
        <f t="shared" si="81"/>
        <v>0.98849347572154422</v>
      </c>
      <c r="AR128" s="53"/>
      <c r="BD128" s="94">
        <v>1987</v>
      </c>
      <c r="BE128" s="9">
        <f t="shared" si="83"/>
        <v>1.038773711475238</v>
      </c>
      <c r="BF128" s="9">
        <f t="shared" si="84"/>
        <v>1.0195773125283081</v>
      </c>
      <c r="BG128" s="9">
        <f t="shared" si="85"/>
        <v>1.0092957017265305</v>
      </c>
      <c r="BH128" s="9">
        <f t="shared" si="87"/>
        <v>1.0051072684657016</v>
      </c>
      <c r="BI128" s="9">
        <f t="shared" si="86"/>
        <v>1.0043150016642823</v>
      </c>
    </row>
    <row r="129" spans="1:61" x14ac:dyDescent="0.2">
      <c r="A129" s="50" t="s">
        <v>122</v>
      </c>
      <c r="B129" s="50">
        <f t="shared" si="82"/>
        <v>1982</v>
      </c>
      <c r="D129" s="79">
        <f t="shared" si="63"/>
        <v>2425.5210000000002</v>
      </c>
      <c r="F129" s="124">
        <f t="shared" si="64"/>
        <v>10472.253853068192</v>
      </c>
      <c r="G129" s="124">
        <f t="shared" si="64"/>
        <v>7144.1741891415568</v>
      </c>
      <c r="H129" s="124">
        <f t="shared" si="64"/>
        <v>413.53921911313887</v>
      </c>
      <c r="I129" s="124">
        <f t="shared" si="75"/>
        <v>18029.96726132289</v>
      </c>
      <c r="K129" s="84">
        <f t="shared" si="65"/>
        <v>22.902320432158167</v>
      </c>
      <c r="L129" s="84">
        <f t="shared" si="65"/>
        <v>6.2582281611384492</v>
      </c>
      <c r="M129" s="84">
        <f t="shared" si="65"/>
        <v>0.34016406256366449</v>
      </c>
      <c r="N129" s="84">
        <f t="shared" si="76"/>
        <v>29.500712655860283</v>
      </c>
      <c r="P129" s="79">
        <f t="shared" si="66"/>
        <v>134.52719934789474</v>
      </c>
      <c r="R129" s="84">
        <f t="shared" si="67"/>
        <v>82.219064613619537</v>
      </c>
      <c r="T129" s="84">
        <f t="shared" si="68"/>
        <v>82.628529096157266</v>
      </c>
      <c r="V129" s="118">
        <f t="shared" si="77"/>
        <v>0.99504451444293263</v>
      </c>
      <c r="X129" s="124">
        <f t="shared" si="69"/>
        <v>2186.9523746741661</v>
      </c>
      <c r="Y129" s="124">
        <f t="shared" si="69"/>
        <v>875.99042176915873</v>
      </c>
      <c r="Z129" s="124">
        <f t="shared" si="69"/>
        <v>822.5678408281758</v>
      </c>
      <c r="AA129" s="124">
        <f t="shared" si="69"/>
        <v>1636.2044494192701</v>
      </c>
      <c r="AC129" s="71">
        <f t="shared" si="70"/>
        <v>1.0838146440803431</v>
      </c>
      <c r="AD129" s="71"/>
      <c r="AF129" s="73">
        <f t="shared" si="71"/>
        <v>0.98469256959659779</v>
      </c>
      <c r="AG129" s="73">
        <f t="shared" si="72"/>
        <v>1.0595566921780935</v>
      </c>
      <c r="AH129" s="73">
        <f>Wgted_Floorspace!AB59</f>
        <v>1.0007639409838609</v>
      </c>
      <c r="AI129" s="73">
        <f t="shared" si="73"/>
        <v>0.98891764102043678</v>
      </c>
      <c r="AJ129" s="73">
        <f t="shared" si="74"/>
        <v>0.98857371724344512</v>
      </c>
      <c r="AK129" s="73">
        <f t="shared" si="78"/>
        <v>1.0829873056925237</v>
      </c>
      <c r="AL129" s="73">
        <f t="shared" si="79"/>
        <v>1.0433376018541183</v>
      </c>
      <c r="AM129" s="73">
        <f t="shared" si="80"/>
        <v>1.0433376018541183</v>
      </c>
      <c r="AN129" s="73"/>
      <c r="AO129" s="73">
        <f t="shared" si="81"/>
        <v>0.97836483087911419</v>
      </c>
      <c r="AR129" s="53"/>
      <c r="BD129" s="94">
        <v>1988</v>
      </c>
      <c r="BE129" s="9">
        <f t="shared" si="83"/>
        <v>1.0954640263492621</v>
      </c>
      <c r="BF129" s="9">
        <f t="shared" si="84"/>
        <v>1.0299679256244889</v>
      </c>
      <c r="BG129" s="9">
        <f t="shared" si="85"/>
        <v>1.0199391146398133</v>
      </c>
      <c r="BH129" s="9">
        <f t="shared" si="87"/>
        <v>1.0396078686179746</v>
      </c>
      <c r="BI129" s="9">
        <f t="shared" si="86"/>
        <v>1.0030685520385052</v>
      </c>
    </row>
    <row r="130" spans="1:61" x14ac:dyDescent="0.2">
      <c r="A130" s="50" t="s">
        <v>122</v>
      </c>
      <c r="B130" s="50">
        <f t="shared" si="82"/>
        <v>1983</v>
      </c>
      <c r="D130" s="79">
        <f t="shared" si="63"/>
        <v>2227.527</v>
      </c>
      <c r="F130" s="124">
        <f t="shared" si="64"/>
        <v>10545.103891425293</v>
      </c>
      <c r="G130" s="124">
        <f t="shared" si="64"/>
        <v>7245.7068664238304</v>
      </c>
      <c r="H130" s="124">
        <f t="shared" si="64"/>
        <v>416.29611949938624</v>
      </c>
      <c r="I130" s="124">
        <f t="shared" si="75"/>
        <v>18207.106877348513</v>
      </c>
      <c r="K130" s="84">
        <f t="shared" si="65"/>
        <v>23.041607132957768</v>
      </c>
      <c r="L130" s="84">
        <f t="shared" si="65"/>
        <v>6.3567613331933677</v>
      </c>
      <c r="M130" s="84">
        <f t="shared" si="65"/>
        <v>0.34410353935496368</v>
      </c>
      <c r="N130" s="84">
        <f t="shared" si="76"/>
        <v>29.742472005506102</v>
      </c>
      <c r="P130" s="79">
        <f t="shared" si="66"/>
        <v>122.34381964172844</v>
      </c>
      <c r="R130" s="84">
        <f t="shared" si="67"/>
        <v>74.893808409322105</v>
      </c>
      <c r="T130" s="84">
        <f t="shared" si="68"/>
        <v>76.50054438743912</v>
      </c>
      <c r="V130" s="118">
        <f t="shared" si="77"/>
        <v>0.97899706477930859</v>
      </c>
      <c r="X130" s="124">
        <f t="shared" si="69"/>
        <v>2185.0526434067619</v>
      </c>
      <c r="Y130" s="124">
        <f t="shared" si="69"/>
        <v>877.31417381100766</v>
      </c>
      <c r="Z130" s="124">
        <f t="shared" si="69"/>
        <v>826.58358614719452</v>
      </c>
      <c r="AA130" s="124">
        <f t="shared" si="69"/>
        <v>1633.5638718367031</v>
      </c>
      <c r="AC130" s="71">
        <f t="shared" si="70"/>
        <v>1.0034356316658766</v>
      </c>
      <c r="AD130" s="71"/>
      <c r="AF130" s="73">
        <f t="shared" si="71"/>
        <v>0.99436691127195953</v>
      </c>
      <c r="AG130" s="73">
        <f t="shared" si="72"/>
        <v>0.96359853974802667</v>
      </c>
      <c r="AH130" s="73">
        <f>Wgted_Floorspace!AB60</f>
        <v>1.0013587963946988</v>
      </c>
      <c r="AI130" s="73">
        <f t="shared" si="73"/>
        <v>0.98732168291458366</v>
      </c>
      <c r="AJ130" s="73">
        <f t="shared" si="74"/>
        <v>0.97263062451143079</v>
      </c>
      <c r="AK130" s="73">
        <f t="shared" si="78"/>
        <v>1.002074017104214</v>
      </c>
      <c r="AL130" s="73">
        <f t="shared" si="79"/>
        <v>0.95817050367541579</v>
      </c>
      <c r="AM130" s="73">
        <f t="shared" si="80"/>
        <v>0.95817050367541579</v>
      </c>
      <c r="AN130" s="73"/>
      <c r="AO130" s="73">
        <f t="shared" si="81"/>
        <v>0.96160415628041784</v>
      </c>
      <c r="AR130" s="53"/>
      <c r="BD130" s="94">
        <v>1989</v>
      </c>
      <c r="BE130" s="9">
        <f t="shared" si="83"/>
        <v>1.1067524500262607</v>
      </c>
      <c r="BF130" s="9">
        <f t="shared" si="84"/>
        <v>1.0390398920631745</v>
      </c>
      <c r="BG130" s="9">
        <f t="shared" si="85"/>
        <v>1.0301109701176796</v>
      </c>
      <c r="BH130" s="9">
        <f t="shared" si="87"/>
        <v>1.0424914407882935</v>
      </c>
      <c r="BI130" s="9">
        <f t="shared" si="86"/>
        <v>0.99188599915319342</v>
      </c>
    </row>
    <row r="131" spans="1:61" x14ac:dyDescent="0.2">
      <c r="A131" s="50" t="s">
        <v>122</v>
      </c>
      <c r="B131" s="50">
        <f t="shared" si="82"/>
        <v>1984</v>
      </c>
      <c r="D131" s="79">
        <f t="shared" si="63"/>
        <v>2346.6860000000001</v>
      </c>
      <c r="F131" s="124">
        <f t="shared" si="64"/>
        <v>10611.332117007547</v>
      </c>
      <c r="G131" s="124">
        <f t="shared" si="64"/>
        <v>7267.5621963593912</v>
      </c>
      <c r="H131" s="124">
        <f t="shared" si="64"/>
        <v>434.97811453752877</v>
      </c>
      <c r="I131" s="124">
        <f t="shared" si="75"/>
        <v>18313.872427904465</v>
      </c>
      <c r="K131" s="84">
        <f t="shared" si="65"/>
        <v>23.180067513252517</v>
      </c>
      <c r="L131" s="84">
        <f t="shared" si="65"/>
        <v>6.3866443996580626</v>
      </c>
      <c r="M131" s="84">
        <f t="shared" si="65"/>
        <v>0.36137571707054128</v>
      </c>
      <c r="N131" s="84">
        <f t="shared" si="76"/>
        <v>29.928087629981121</v>
      </c>
      <c r="P131" s="79">
        <f t="shared" si="66"/>
        <v>128.13707255186529</v>
      </c>
      <c r="R131" s="84">
        <f t="shared" si="67"/>
        <v>78.410823605353102</v>
      </c>
      <c r="T131" s="84">
        <f t="shared" si="68"/>
        <v>79.817169330401299</v>
      </c>
      <c r="V131" s="118">
        <f t="shared" si="77"/>
        <v>0.98238041092103046</v>
      </c>
      <c r="X131" s="124">
        <f t="shared" si="69"/>
        <v>2184.4634827799005</v>
      </c>
      <c r="Y131" s="124">
        <f t="shared" si="69"/>
        <v>878.78771823341049</v>
      </c>
      <c r="Z131" s="124">
        <f t="shared" si="69"/>
        <v>830.79057311827751</v>
      </c>
      <c r="AA131" s="124">
        <f t="shared" si="69"/>
        <v>1634.175827520799</v>
      </c>
      <c r="AC131" s="71">
        <f t="shared" si="70"/>
        <v>1.0469388468558916</v>
      </c>
      <c r="AD131" s="71"/>
      <c r="AF131" s="73">
        <f t="shared" si="71"/>
        <v>1.0001978283666821</v>
      </c>
      <c r="AG131" s="73">
        <f t="shared" si="72"/>
        <v>1.0092270811892394</v>
      </c>
      <c r="AH131" s="73">
        <f>Wgted_Floorspace!AB61</f>
        <v>1.001382224562646</v>
      </c>
      <c r="AI131" s="73">
        <f t="shared" si="73"/>
        <v>0.98769154731126096</v>
      </c>
      <c r="AJ131" s="73">
        <f t="shared" si="74"/>
        <v>0.97599196867593352</v>
      </c>
      <c r="AK131" s="73">
        <f t="shared" si="78"/>
        <v>1.0454937397287458</v>
      </c>
      <c r="AL131" s="73">
        <f t="shared" si="79"/>
        <v>1.0094267349343224</v>
      </c>
      <c r="AM131" s="73">
        <f t="shared" si="80"/>
        <v>1.0094267349343224</v>
      </c>
      <c r="AN131" s="73"/>
      <c r="AO131" s="73">
        <f t="shared" si="81"/>
        <v>0.96531145318104361</v>
      </c>
      <c r="AR131" s="53"/>
      <c r="BD131" s="94">
        <v>1990</v>
      </c>
      <c r="BE131" s="9">
        <f t="shared" si="83"/>
        <v>0.97902158965334651</v>
      </c>
      <c r="BF131" s="9">
        <f t="shared" si="84"/>
        <v>1.0391570307634868</v>
      </c>
      <c r="BG131" s="9">
        <f t="shared" si="85"/>
        <v>1.0378294818203675</v>
      </c>
      <c r="BH131" s="9">
        <f t="shared" si="87"/>
        <v>0.92779377386309558</v>
      </c>
      <c r="BI131" s="9">
        <f t="shared" si="86"/>
        <v>0.97843872126205667</v>
      </c>
    </row>
    <row r="132" spans="1:61" x14ac:dyDescent="0.2">
      <c r="A132" s="50" t="s">
        <v>122</v>
      </c>
      <c r="B132" s="50">
        <f t="shared" si="82"/>
        <v>1985</v>
      </c>
      <c r="D132" s="79">
        <f t="shared" si="63"/>
        <v>2324.7709999999997</v>
      </c>
      <c r="F132" s="124">
        <f t="shared" si="64"/>
        <v>10661.946838373824</v>
      </c>
      <c r="G132" s="124">
        <f t="shared" si="64"/>
        <v>7184.2602261481088</v>
      </c>
      <c r="H132" s="124">
        <f t="shared" si="64"/>
        <v>464.04307650359141</v>
      </c>
      <c r="I132" s="124">
        <f t="shared" ref="I132:I157" si="88">SUM(F132:H132)</f>
        <v>18310.250141025524</v>
      </c>
      <c r="K132" s="84">
        <f t="shared" si="65"/>
        <v>23.572235695262115</v>
      </c>
      <c r="L132" s="84">
        <f t="shared" si="65"/>
        <v>6.3305993480232257</v>
      </c>
      <c r="M132" s="84">
        <f t="shared" si="65"/>
        <v>0.39221836461179749</v>
      </c>
      <c r="N132" s="84">
        <f t="shared" ref="N132:N157" si="89">SUM(K132:M132)</f>
        <v>30.295053407897139</v>
      </c>
      <c r="P132" s="79">
        <f t="shared" si="66"/>
        <v>126.96555110359589</v>
      </c>
      <c r="R132" s="84">
        <f t="shared" si="67"/>
        <v>76.737643228382368</v>
      </c>
      <c r="T132" s="84">
        <f t="shared" si="68"/>
        <v>76.238616582146875</v>
      </c>
      <c r="V132" s="118">
        <f t="shared" ref="V132:V156" si="90">R132/T132</f>
        <v>1.0065455889496342</v>
      </c>
      <c r="X132" s="124">
        <f t="shared" si="69"/>
        <v>2210.8753731937936</v>
      </c>
      <c r="Y132" s="124">
        <f t="shared" si="69"/>
        <v>881.17623091966152</v>
      </c>
      <c r="Z132" s="124">
        <f t="shared" si="69"/>
        <v>845.21973168316833</v>
      </c>
      <c r="AA132" s="124">
        <f t="shared" si="69"/>
        <v>1654.5406629928414</v>
      </c>
      <c r="AC132" s="71">
        <f t="shared" si="70"/>
        <v>1</v>
      </c>
      <c r="AD132" s="71"/>
      <c r="AF132" s="73">
        <f t="shared" si="71"/>
        <v>1</v>
      </c>
      <c r="AG132" s="73">
        <f t="shared" si="72"/>
        <v>1</v>
      </c>
      <c r="AH132" s="73">
        <f>Wgted_Floorspace!AB62</f>
        <v>1</v>
      </c>
      <c r="AI132" s="73">
        <f t="shared" si="73"/>
        <v>1</v>
      </c>
      <c r="AJ132" s="73">
        <f t="shared" si="74"/>
        <v>1</v>
      </c>
      <c r="AK132" s="73">
        <f>AG132/(AH132*AI132*AJ132)</f>
        <v>1</v>
      </c>
      <c r="AL132" s="73">
        <f t="shared" ref="AL132:AL154" si="91">AF132*AH132*AI132*AJ132*AK132</f>
        <v>1</v>
      </c>
      <c r="AM132" s="73">
        <f t="shared" ref="AM132:AM154" si="92">AF132*AG132</f>
        <v>1</v>
      </c>
      <c r="AN132" s="73"/>
      <c r="AO132" s="73">
        <f t="shared" ref="AO132:AO154" si="93">AH132*AI132*AJ132</f>
        <v>1</v>
      </c>
      <c r="AR132" s="53"/>
      <c r="BD132" s="94">
        <v>1991</v>
      </c>
      <c r="BE132" s="9">
        <f t="shared" si="83"/>
        <v>0.97685922613453124</v>
      </c>
      <c r="BF132" s="9">
        <f t="shared" si="84"/>
        <v>1.037718460258402</v>
      </c>
      <c r="BG132" s="9">
        <f t="shared" si="85"/>
        <v>1.0434354552200387</v>
      </c>
      <c r="BH132" s="9">
        <f t="shared" si="87"/>
        <v>0.9481481446187161</v>
      </c>
      <c r="BI132" s="9">
        <f t="shared" si="86"/>
        <v>0.95150407121179226</v>
      </c>
    </row>
    <row r="133" spans="1:61" x14ac:dyDescent="0.2">
      <c r="A133" s="50" t="s">
        <v>122</v>
      </c>
      <c r="B133" s="50">
        <f t="shared" si="82"/>
        <v>1986</v>
      </c>
      <c r="D133" s="79">
        <f t="shared" si="63"/>
        <v>2365.971</v>
      </c>
      <c r="F133" s="124">
        <f t="shared" si="64"/>
        <v>10765.150022483866</v>
      </c>
      <c r="G133" s="124">
        <f t="shared" si="64"/>
        <v>7236.9094652954536</v>
      </c>
      <c r="H133" s="124">
        <f t="shared" si="64"/>
        <v>491.65783301069712</v>
      </c>
      <c r="I133" s="124">
        <f t="shared" si="88"/>
        <v>18493.717320790016</v>
      </c>
      <c r="K133" s="84">
        <f t="shared" si="65"/>
        <v>23.689603185068016</v>
      </c>
      <c r="L133" s="84">
        <f t="shared" si="65"/>
        <v>6.5350534810347556</v>
      </c>
      <c r="M133" s="84">
        <f t="shared" si="65"/>
        <v>0.4186189928449538</v>
      </c>
      <c r="N133" s="84">
        <f t="shared" si="89"/>
        <v>30.643275658947726</v>
      </c>
      <c r="P133" s="79">
        <f t="shared" si="66"/>
        <v>127.93377118078122</v>
      </c>
      <c r="R133" s="84">
        <f t="shared" ref="R133:R156" si="94">D133/N133</f>
        <v>77.210120299562192</v>
      </c>
      <c r="T133" s="84">
        <f t="shared" si="68"/>
        <v>76.8730926047065</v>
      </c>
      <c r="V133" s="118">
        <f t="shared" si="90"/>
        <v>1.0043842088751229</v>
      </c>
      <c r="X133" s="124">
        <f t="shared" si="69"/>
        <v>2200.5827262593102</v>
      </c>
      <c r="Y133" s="124">
        <f t="shared" si="69"/>
        <v>903.0171667026591</v>
      </c>
      <c r="Z133" s="124">
        <f t="shared" si="69"/>
        <v>851.44375770749866</v>
      </c>
      <c r="AA133" s="124">
        <f t="shared" si="69"/>
        <v>1656.9559882100925</v>
      </c>
      <c r="AC133" s="71">
        <f t="shared" si="70"/>
        <v>1.0083222394503444</v>
      </c>
      <c r="AD133" s="71"/>
      <c r="AF133" s="73">
        <f t="shared" si="71"/>
        <v>1.0100199166232808</v>
      </c>
      <c r="AG133" s="73">
        <f t="shared" si="72"/>
        <v>1.0076258486555565</v>
      </c>
      <c r="AH133" s="73">
        <f>Wgted_Floorspace!AB63</f>
        <v>1.0017825358365942</v>
      </c>
      <c r="AI133" s="73">
        <f t="shared" si="73"/>
        <v>1.0014598161721104</v>
      </c>
      <c r="AJ133" s="73">
        <f t="shared" si="74"/>
        <v>0.99785267542946887</v>
      </c>
      <c r="AK133" s="73">
        <f t="shared" ref="AK133:AK157" si="95">AG133/(AH133*AI133*AJ133)</f>
        <v>1.0065280671002006</v>
      </c>
      <c r="AL133" s="73">
        <f t="shared" si="91"/>
        <v>1.0177221756465475</v>
      </c>
      <c r="AM133" s="73">
        <f t="shared" si="92"/>
        <v>1.0177221756465478</v>
      </c>
      <c r="AN133" s="73"/>
      <c r="AO133" s="73">
        <f t="shared" si="93"/>
        <v>1.0010906616429669</v>
      </c>
      <c r="AR133" s="53"/>
      <c r="BD133" s="94">
        <v>1992</v>
      </c>
      <c r="BE133" s="9">
        <f t="shared" si="83"/>
        <v>1.0532104022288646</v>
      </c>
      <c r="BF133" s="9">
        <f t="shared" si="84"/>
        <v>1.0416808191115081</v>
      </c>
      <c r="BG133" s="9">
        <f t="shared" si="85"/>
        <v>1.0496243702267847</v>
      </c>
      <c r="BH133" s="9">
        <f t="shared" si="87"/>
        <v>1.0225486683995511</v>
      </c>
      <c r="BI133" s="9">
        <f t="shared" si="86"/>
        <v>0.94202532716346732</v>
      </c>
    </row>
    <row r="134" spans="1:61" x14ac:dyDescent="0.2">
      <c r="A134" s="50" t="s">
        <v>122</v>
      </c>
      <c r="B134" s="50">
        <f t="shared" si="82"/>
        <v>1987</v>
      </c>
      <c r="D134" s="79">
        <f t="shared" si="63"/>
        <v>2414.9110000000001</v>
      </c>
      <c r="F134" s="124">
        <f t="shared" si="64"/>
        <v>10869.675808334023</v>
      </c>
      <c r="G134" s="124">
        <f t="shared" si="64"/>
        <v>7280.5166624420408</v>
      </c>
      <c r="H134" s="124">
        <f t="shared" si="64"/>
        <v>518.52315973181669</v>
      </c>
      <c r="I134" s="124">
        <f t="shared" si="88"/>
        <v>18668.715630507879</v>
      </c>
      <c r="K134" s="84">
        <f t="shared" si="65"/>
        <v>24.032321779090307</v>
      </c>
      <c r="L134" s="84">
        <f t="shared" si="65"/>
        <v>6.7019073517347891</v>
      </c>
      <c r="M134" s="84">
        <f t="shared" si="65"/>
        <v>0.44104702695796039</v>
      </c>
      <c r="N134" s="84">
        <f t="shared" si="89"/>
        <v>31.175276157783056</v>
      </c>
      <c r="P134" s="79">
        <f t="shared" si="66"/>
        <v>129.35603325885054</v>
      </c>
      <c r="R134" s="84">
        <f t="shared" si="94"/>
        <v>77.462377166372136</v>
      </c>
      <c r="T134" s="84">
        <f t="shared" si="68"/>
        <v>76.762855494491276</v>
      </c>
      <c r="V134" s="118">
        <f t="shared" si="90"/>
        <v>1.009112762512216</v>
      </c>
      <c r="X134" s="124">
        <f t="shared" si="69"/>
        <v>2210.9511086489065</v>
      </c>
      <c r="Y134" s="124">
        <f t="shared" si="69"/>
        <v>920.52633933356401</v>
      </c>
      <c r="Z134" s="124">
        <f t="shared" si="69"/>
        <v>850.58308135372886</v>
      </c>
      <c r="AA134" s="124">
        <f t="shared" si="69"/>
        <v>1669.9207794904389</v>
      </c>
      <c r="AC134" s="71">
        <f t="shared" si="70"/>
        <v>1.0068762909906626</v>
      </c>
      <c r="AD134" s="71"/>
      <c r="AF134" s="73">
        <f t="shared" si="71"/>
        <v>1.0195773125283081</v>
      </c>
      <c r="AG134" s="73">
        <f t="shared" si="72"/>
        <v>1.0188278011986431</v>
      </c>
      <c r="AH134" s="73">
        <f>Wgted_Floorspace!AB64</f>
        <v>1.0025502848430388</v>
      </c>
      <c r="AI134" s="73">
        <f t="shared" si="73"/>
        <v>1.0092957017265305</v>
      </c>
      <c r="AJ134" s="73">
        <f t="shared" si="74"/>
        <v>1.0025504791742823</v>
      </c>
      <c r="AK134" s="73">
        <f t="shared" si="95"/>
        <v>1.0043150016642823</v>
      </c>
      <c r="AL134" s="73">
        <f t="shared" si="91"/>
        <v>1.038773711475238</v>
      </c>
      <c r="AM134" s="73">
        <f t="shared" si="92"/>
        <v>1.038773711475238</v>
      </c>
      <c r="AN134" s="73"/>
      <c r="AO134" s="73">
        <f t="shared" si="93"/>
        <v>1.0144504458365267</v>
      </c>
      <c r="AR134" s="53"/>
      <c r="BD134" s="94">
        <v>1993</v>
      </c>
      <c r="BE134" s="9">
        <f t="shared" si="83"/>
        <v>1.0628745799048593</v>
      </c>
      <c r="BF134" s="9">
        <f t="shared" si="84"/>
        <v>1.0458756931273623</v>
      </c>
      <c r="BG134" s="9">
        <f t="shared" si="85"/>
        <v>1.0554568998498572</v>
      </c>
      <c r="BH134" s="9">
        <f t="shared" si="87"/>
        <v>1.0263613780409926</v>
      </c>
      <c r="BI134" s="9">
        <f t="shared" si="86"/>
        <v>0.93812594287907103</v>
      </c>
    </row>
    <row r="135" spans="1:61" x14ac:dyDescent="0.2">
      <c r="A135" s="50" t="s">
        <v>122</v>
      </c>
      <c r="B135" s="50">
        <f t="shared" si="82"/>
        <v>1988</v>
      </c>
      <c r="D135" s="79">
        <f t="shared" si="63"/>
        <v>2546.7030000000004</v>
      </c>
      <c r="F135" s="124">
        <f t="shared" si="64"/>
        <v>11075.257528735498</v>
      </c>
      <c r="G135" s="124">
        <f t="shared" si="64"/>
        <v>7277.1893741698768</v>
      </c>
      <c r="H135" s="124">
        <f t="shared" si="64"/>
        <v>506.52345251219231</v>
      </c>
      <c r="I135" s="124">
        <f t="shared" si="88"/>
        <v>18858.970355417565</v>
      </c>
      <c r="K135" s="84">
        <f t="shared" si="65"/>
        <v>24.589092998876396</v>
      </c>
      <c r="L135" s="84">
        <f t="shared" si="65"/>
        <v>6.7923529145528567</v>
      </c>
      <c r="M135" s="84">
        <f t="shared" si="65"/>
        <v>0.44364626625618742</v>
      </c>
      <c r="N135" s="84">
        <f t="shared" si="89"/>
        <v>31.825092179685441</v>
      </c>
      <c r="P135" s="79">
        <f t="shared" si="66"/>
        <v>135.03934477888481</v>
      </c>
      <c r="R135" s="84">
        <f t="shared" si="94"/>
        <v>80.021857772516029</v>
      </c>
      <c r="T135" s="84">
        <f t="shared" si="68"/>
        <v>76.619587677294831</v>
      </c>
      <c r="V135" s="118">
        <f t="shared" si="90"/>
        <v>1.0444047037886817</v>
      </c>
      <c r="X135" s="124">
        <f t="shared" si="69"/>
        <v>2220.1825045673518</v>
      </c>
      <c r="Y135" s="124">
        <f t="shared" si="69"/>
        <v>933.37586330542263</v>
      </c>
      <c r="Z135" s="124">
        <f t="shared" si="69"/>
        <v>875.86520240246648</v>
      </c>
      <c r="AA135" s="124">
        <f t="shared" si="69"/>
        <v>1687.5307389484883</v>
      </c>
      <c r="AC135" s="71">
        <f t="shared" si="70"/>
        <v>1.0049970882503811</v>
      </c>
      <c r="AD135" s="71"/>
      <c r="AF135" s="73">
        <f t="shared" si="71"/>
        <v>1.0299679256244889</v>
      </c>
      <c r="AG135" s="73">
        <f t="shared" si="72"/>
        <v>1.0635904275223538</v>
      </c>
      <c r="AH135" s="73">
        <f>Wgted_Floorspace!AB65</f>
        <v>1.0019226365017193</v>
      </c>
      <c r="AI135" s="73">
        <f t="shared" si="73"/>
        <v>1.0199391146398133</v>
      </c>
      <c r="AJ135" s="73">
        <f t="shared" si="74"/>
        <v>1.0376129161507277</v>
      </c>
      <c r="AK135" s="73">
        <f t="shared" si="95"/>
        <v>1.0030685520385052</v>
      </c>
      <c r="AL135" s="73">
        <f t="shared" si="91"/>
        <v>1.0954640263492623</v>
      </c>
      <c r="AM135" s="73">
        <f t="shared" si="92"/>
        <v>1.0954640263492621</v>
      </c>
      <c r="AN135" s="73"/>
      <c r="AO135" s="73">
        <f t="shared" si="93"/>
        <v>1.0603367290908003</v>
      </c>
      <c r="AR135" s="53"/>
      <c r="BD135" s="94">
        <v>1994</v>
      </c>
      <c r="BE135" s="9">
        <f t="shared" si="83"/>
        <v>1.0688738804811313</v>
      </c>
      <c r="BF135" s="9">
        <f t="shared" si="84"/>
        <v>1.0532808891791905</v>
      </c>
      <c r="BG135" s="9">
        <f t="shared" si="85"/>
        <v>1.0590940306551251</v>
      </c>
      <c r="BH135" s="9">
        <f t="shared" si="87"/>
        <v>1.0243108814746529</v>
      </c>
      <c r="BI135" s="9">
        <f t="shared" si="86"/>
        <v>0.93544003646840967</v>
      </c>
    </row>
    <row r="136" spans="1:61" x14ac:dyDescent="0.2">
      <c r="A136" s="50" t="s">
        <v>122</v>
      </c>
      <c r="B136" s="50">
        <f t="shared" si="82"/>
        <v>1989</v>
      </c>
      <c r="D136" s="79">
        <f t="shared" si="63"/>
        <v>2572.9459999999999</v>
      </c>
      <c r="F136" s="124">
        <f t="shared" si="64"/>
        <v>11274.278554757284</v>
      </c>
      <c r="G136" s="124">
        <f t="shared" si="64"/>
        <v>7258.3255836811659</v>
      </c>
      <c r="H136" s="124">
        <f t="shared" si="64"/>
        <v>492.47619174243727</v>
      </c>
      <c r="I136" s="124">
        <f t="shared" si="88"/>
        <v>19025.080330180888</v>
      </c>
      <c r="K136" s="84">
        <f t="shared" si="65"/>
        <v>25.128582252943009</v>
      </c>
      <c r="L136" s="84">
        <f t="shared" si="65"/>
        <v>6.8532239536196116</v>
      </c>
      <c r="M136" s="84">
        <f t="shared" si="65"/>
        <v>0.44378897884938528</v>
      </c>
      <c r="N136" s="84">
        <f t="shared" si="89"/>
        <v>32.425595185412007</v>
      </c>
      <c r="P136" s="79">
        <f t="shared" si="66"/>
        <v>135.2396917829748</v>
      </c>
      <c r="R136" s="84">
        <f t="shared" si="94"/>
        <v>79.34922968376371</v>
      </c>
      <c r="T136" s="84">
        <f t="shared" si="68"/>
        <v>75.702272569098653</v>
      </c>
      <c r="V136" s="118">
        <f t="shared" si="90"/>
        <v>1.0481750017654521</v>
      </c>
      <c r="X136" s="124">
        <f t="shared" si="69"/>
        <v>2228.8417064469086</v>
      </c>
      <c r="Y136" s="124">
        <f t="shared" si="69"/>
        <v>944.18800515475073</v>
      </c>
      <c r="Z136" s="124">
        <f t="shared" si="69"/>
        <v>901.13793578367506</v>
      </c>
      <c r="AA136" s="124">
        <f t="shared" si="69"/>
        <v>1704.3604874547045</v>
      </c>
      <c r="AC136" s="71">
        <f t="shared" si="70"/>
        <v>0.99296492988602025</v>
      </c>
      <c r="AD136" s="71"/>
      <c r="AF136" s="73">
        <f t="shared" si="71"/>
        <v>1.0390398920631745</v>
      </c>
      <c r="AG136" s="73">
        <f t="shared" si="72"/>
        <v>1.0651683910120451</v>
      </c>
      <c r="AH136" s="73">
        <f>Wgted_Floorspace!AB66</f>
        <v>1.0010877567923611</v>
      </c>
      <c r="AI136" s="73">
        <f t="shared" si="73"/>
        <v>1.0301109701176796</v>
      </c>
      <c r="AJ136" s="73">
        <f t="shared" si="74"/>
        <v>1.0413586957936596</v>
      </c>
      <c r="AK136" s="73">
        <f t="shared" si="95"/>
        <v>0.99188599915319342</v>
      </c>
      <c r="AL136" s="73">
        <f t="shared" si="91"/>
        <v>1.1067524500262607</v>
      </c>
      <c r="AM136" s="73">
        <f t="shared" si="92"/>
        <v>1.1067524500262607</v>
      </c>
      <c r="AN136" s="73"/>
      <c r="AO136" s="73">
        <f t="shared" si="93"/>
        <v>1.0738818694098065</v>
      </c>
      <c r="AR136" s="53"/>
      <c r="BD136" s="94">
        <v>1995</v>
      </c>
      <c r="BE136" s="9">
        <f t="shared" si="83"/>
        <v>1.0304636456666054</v>
      </c>
      <c r="BF136" s="9">
        <f t="shared" si="84"/>
        <v>1.0611353388981235</v>
      </c>
      <c r="BG136" s="9">
        <f t="shared" si="85"/>
        <v>1.0613949012863459</v>
      </c>
      <c r="BH136" s="9">
        <f t="shared" si="87"/>
        <v>1.0151194494203981</v>
      </c>
      <c r="BI136" s="9">
        <f t="shared" si="86"/>
        <v>0.90129663732061305</v>
      </c>
    </row>
    <row r="137" spans="1:61" x14ac:dyDescent="0.2">
      <c r="A137" s="50" t="s">
        <v>122</v>
      </c>
      <c r="B137" s="50">
        <f t="shared" si="82"/>
        <v>1990</v>
      </c>
      <c r="D137" s="79">
        <f t="shared" si="63"/>
        <v>2276.0010000000002</v>
      </c>
      <c r="F137" s="124">
        <f t="shared" ref="F137:H156" si="96">F56</f>
        <v>11323.682417035505</v>
      </c>
      <c r="G137" s="124">
        <f t="shared" si="96"/>
        <v>7182.2265373233122</v>
      </c>
      <c r="H137" s="124">
        <f t="shared" si="96"/>
        <v>521.31621472598306</v>
      </c>
      <c r="I137" s="124">
        <f t="shared" si="88"/>
        <v>19027.225169084799</v>
      </c>
      <c r="K137" s="84">
        <f t="shared" ref="K137:M156" si="97">K56</f>
        <v>25.347694205895827</v>
      </c>
      <c r="L137" s="84">
        <f t="shared" si="97"/>
        <v>6.8413359176121871</v>
      </c>
      <c r="M137" s="84">
        <f t="shared" si="97"/>
        <v>0.48320956002363885</v>
      </c>
      <c r="N137" s="84">
        <f t="shared" si="89"/>
        <v>32.67223968353165</v>
      </c>
      <c r="P137" s="79">
        <f t="shared" si="66"/>
        <v>119.61812506944094</v>
      </c>
      <c r="R137" s="84">
        <f t="shared" si="94"/>
        <v>69.661615550256016</v>
      </c>
      <c r="T137" s="84">
        <f t="shared" si="68"/>
        <v>74.645625579619775</v>
      </c>
      <c r="V137" s="118">
        <f t="shared" si="90"/>
        <v>0.93323105016987729</v>
      </c>
      <c r="X137" s="124">
        <f t="shared" ref="X137:AA156" si="98">X56</f>
        <v>2238.4674236149899</v>
      </c>
      <c r="Y137" s="124">
        <f t="shared" si="98"/>
        <v>952.53691624183045</v>
      </c>
      <c r="Z137" s="124">
        <f t="shared" si="98"/>
        <v>926.90299356528942</v>
      </c>
      <c r="AA137" s="124">
        <f t="shared" si="98"/>
        <v>1717.1310789245877</v>
      </c>
      <c r="AC137" s="71">
        <f t="shared" si="70"/>
        <v>0.97910519532039697</v>
      </c>
      <c r="AD137" s="71"/>
      <c r="AF137" s="73">
        <f t="shared" si="71"/>
        <v>1.0391570307634868</v>
      </c>
      <c r="AG137" s="73">
        <f t="shared" si="72"/>
        <v>0.94213055454577666</v>
      </c>
      <c r="AH137" s="73">
        <f>Wgted_Floorspace!AB67</f>
        <v>1.0006811607552495</v>
      </c>
      <c r="AI137" s="73">
        <f t="shared" si="73"/>
        <v>1.0378294818203675</v>
      </c>
      <c r="AJ137" s="73">
        <f t="shared" si="74"/>
        <v>0.9271622273400818</v>
      </c>
      <c r="AK137" s="73">
        <f t="shared" si="95"/>
        <v>0.97843872126205667</v>
      </c>
      <c r="AL137" s="73">
        <f t="shared" si="91"/>
        <v>0.97902158965334651</v>
      </c>
      <c r="AM137" s="73">
        <f t="shared" si="92"/>
        <v>0.97902158965334651</v>
      </c>
      <c r="AN137" s="73"/>
      <c r="AO137" s="73">
        <f t="shared" si="93"/>
        <v>0.9628917315644997</v>
      </c>
      <c r="AR137" s="53"/>
      <c r="BD137" s="94">
        <v>1996</v>
      </c>
      <c r="BE137" s="9">
        <f t="shared" si="83"/>
        <v>1.0820072170549271</v>
      </c>
      <c r="BF137" s="9">
        <f t="shared" si="84"/>
        <v>1.0699177603345582</v>
      </c>
      <c r="BG137" s="9">
        <f t="shared" si="85"/>
        <v>1.0701096097077609</v>
      </c>
      <c r="BH137" s="9">
        <f t="shared" si="87"/>
        <v>1.0246602198878694</v>
      </c>
      <c r="BI137" s="9">
        <f t="shared" si="86"/>
        <v>0.9222987513731038</v>
      </c>
    </row>
    <row r="138" spans="1:61" x14ac:dyDescent="0.2">
      <c r="A138" s="50" t="s">
        <v>122</v>
      </c>
      <c r="B138" s="50">
        <f t="shared" si="82"/>
        <v>1991</v>
      </c>
      <c r="D138" s="79">
        <f t="shared" si="63"/>
        <v>2270.9740000000002</v>
      </c>
      <c r="F138" s="124">
        <f t="shared" si="96"/>
        <v>11356.287754787172</v>
      </c>
      <c r="G138" s="124">
        <f t="shared" si="96"/>
        <v>7094.4160499057189</v>
      </c>
      <c r="H138" s="124">
        <f t="shared" si="96"/>
        <v>550.18077859830441</v>
      </c>
      <c r="I138" s="124">
        <f t="shared" si="88"/>
        <v>19000.884583291194</v>
      </c>
      <c r="K138" s="84">
        <f t="shared" si="97"/>
        <v>25.496602282894951</v>
      </c>
      <c r="L138" s="84">
        <f t="shared" si="97"/>
        <v>6.7880580472827603</v>
      </c>
      <c r="M138" s="84">
        <f t="shared" si="97"/>
        <v>0.51858822759856893</v>
      </c>
      <c r="N138" s="84">
        <f t="shared" si="89"/>
        <v>32.803248557776286</v>
      </c>
      <c r="P138" s="79">
        <f t="shared" si="66"/>
        <v>119.51938290267951</v>
      </c>
      <c r="R138" s="84">
        <f t="shared" si="94"/>
        <v>69.230155543898007</v>
      </c>
      <c r="T138" s="84">
        <f t="shared" si="68"/>
        <v>72.546184630108641</v>
      </c>
      <c r="V138" s="118">
        <f t="shared" si="90"/>
        <v>0.95429078588876759</v>
      </c>
      <c r="X138" s="124">
        <f t="shared" si="98"/>
        <v>2245.1528909301387</v>
      </c>
      <c r="Y138" s="124">
        <f t="shared" si="98"/>
        <v>956.81702335077614</v>
      </c>
      <c r="Z138" s="124">
        <f t="shared" si="98"/>
        <v>942.57787216735608</v>
      </c>
      <c r="AA138" s="124">
        <f t="shared" si="98"/>
        <v>1726.4063898699999</v>
      </c>
      <c r="AC138" s="71">
        <f t="shared" si="70"/>
        <v>0.95156743239091113</v>
      </c>
      <c r="AD138" s="71"/>
      <c r="AF138" s="73">
        <f t="shared" si="71"/>
        <v>1.037718460258402</v>
      </c>
      <c r="AG138" s="73">
        <f t="shared" si="72"/>
        <v>0.94135284621542126</v>
      </c>
      <c r="AH138" s="73">
        <f>Wgted_Floorspace!AB68</f>
        <v>1.0000665905496737</v>
      </c>
      <c r="AI138" s="73">
        <f t="shared" si="73"/>
        <v>1.0434354552200387</v>
      </c>
      <c r="AJ138" s="73">
        <f t="shared" si="74"/>
        <v>0.94808501111668841</v>
      </c>
      <c r="AK138" s="73">
        <f t="shared" si="95"/>
        <v>0.95150407121179226</v>
      </c>
      <c r="AL138" s="73">
        <f t="shared" si="91"/>
        <v>0.97685922613453113</v>
      </c>
      <c r="AM138" s="73">
        <f t="shared" si="92"/>
        <v>0.97685922613453124</v>
      </c>
      <c r="AN138" s="73"/>
      <c r="AO138" s="73">
        <f t="shared" si="93"/>
        <v>0.98933139089626509</v>
      </c>
      <c r="AR138" s="53"/>
      <c r="BD138" s="94">
        <v>1997</v>
      </c>
      <c r="BE138" s="9">
        <f t="shared" si="83"/>
        <v>1.0447192433147177</v>
      </c>
      <c r="BF138" s="9">
        <f t="shared" si="84"/>
        <v>1.0789605542782073</v>
      </c>
      <c r="BG138" s="9">
        <f t="shared" si="85"/>
        <v>1.078416555634836</v>
      </c>
      <c r="BH138" s="9">
        <f t="shared" si="87"/>
        <v>1.0085407388609247</v>
      </c>
      <c r="BI138" s="9">
        <f t="shared" si="86"/>
        <v>0.8902542067339303</v>
      </c>
    </row>
    <row r="139" spans="1:61" x14ac:dyDescent="0.2">
      <c r="A139" s="50" t="s">
        <v>122</v>
      </c>
      <c r="B139" s="50">
        <f t="shared" si="82"/>
        <v>1992</v>
      </c>
      <c r="D139" s="79">
        <f t="shared" si="63"/>
        <v>2448.473</v>
      </c>
      <c r="F139" s="124">
        <f t="shared" si="96"/>
        <v>11428.553626159308</v>
      </c>
      <c r="G139" s="124">
        <f t="shared" si="96"/>
        <v>7122.1208649558721</v>
      </c>
      <c r="H139" s="124">
        <f t="shared" si="96"/>
        <v>522.76187392489555</v>
      </c>
      <c r="I139" s="124">
        <f t="shared" si="88"/>
        <v>19073.436365040077</v>
      </c>
      <c r="K139" s="84">
        <f t="shared" si="97"/>
        <v>25.798751224363617</v>
      </c>
      <c r="L139" s="84">
        <f t="shared" si="97"/>
        <v>6.8248393919382142</v>
      </c>
      <c r="M139" s="84">
        <f t="shared" si="97"/>
        <v>0.50022019485114955</v>
      </c>
      <c r="N139" s="84">
        <f t="shared" si="89"/>
        <v>33.123810811152985</v>
      </c>
      <c r="P139" s="79">
        <f t="shared" si="66"/>
        <v>128.37083749039763</v>
      </c>
      <c r="R139" s="84">
        <f t="shared" si="94"/>
        <v>73.918819726369904</v>
      </c>
      <c r="T139" s="84">
        <f t="shared" si="68"/>
        <v>71.785497364158417</v>
      </c>
      <c r="V139" s="118">
        <f t="shared" si="90"/>
        <v>1.0297180132553714</v>
      </c>
      <c r="X139" s="124">
        <f t="shared" si="98"/>
        <v>2257.3942484998056</v>
      </c>
      <c r="Y139" s="124">
        <f t="shared" si="98"/>
        <v>958.25941757315297</v>
      </c>
      <c r="Z139" s="124">
        <f t="shared" si="98"/>
        <v>956.87964215044394</v>
      </c>
      <c r="AA139" s="124">
        <f t="shared" si="98"/>
        <v>1736.646201408468</v>
      </c>
      <c r="AC139" s="71">
        <f t="shared" si="70"/>
        <v>0.94158971637175193</v>
      </c>
      <c r="AD139" s="71"/>
      <c r="AF139" s="73">
        <f t="shared" si="71"/>
        <v>1.0416808191115081</v>
      </c>
      <c r="AG139" s="73">
        <f t="shared" si="72"/>
        <v>1.0110682494155845</v>
      </c>
      <c r="AH139" s="73">
        <f>Wgted_Floorspace!AB69</f>
        <v>0.9995375805945399</v>
      </c>
      <c r="AI139" s="73">
        <f t="shared" si="73"/>
        <v>1.0496243702267847</v>
      </c>
      <c r="AJ139" s="73">
        <f t="shared" si="74"/>
        <v>1.0230217335013294</v>
      </c>
      <c r="AK139" s="73">
        <f t="shared" si="95"/>
        <v>0.94202532716346732</v>
      </c>
      <c r="AL139" s="73">
        <f t="shared" si="91"/>
        <v>1.0532104022288644</v>
      </c>
      <c r="AM139" s="73">
        <f t="shared" si="92"/>
        <v>1.0532104022288646</v>
      </c>
      <c r="AN139" s="73"/>
      <c r="AO139" s="73">
        <f t="shared" si="93"/>
        <v>1.073292002095116</v>
      </c>
      <c r="AR139" s="53"/>
      <c r="BD139" s="94">
        <v>1998</v>
      </c>
      <c r="BE139" s="9">
        <f t="shared" si="83"/>
        <v>0.96203712107558115</v>
      </c>
      <c r="BF139" s="9">
        <f t="shared" si="84"/>
        <v>1.0883219448030457</v>
      </c>
      <c r="BG139" s="9">
        <f t="shared" si="85"/>
        <v>1.0897422304261708</v>
      </c>
      <c r="BH139" s="9">
        <f t="shared" si="87"/>
        <v>0.89904467503881413</v>
      </c>
      <c r="BI139" s="9">
        <f t="shared" si="86"/>
        <v>0.90225519079799532</v>
      </c>
    </row>
    <row r="140" spans="1:61" x14ac:dyDescent="0.2">
      <c r="A140" s="50" t="s">
        <v>122</v>
      </c>
      <c r="B140" s="50">
        <f t="shared" si="82"/>
        <v>1993</v>
      </c>
      <c r="D140" s="79">
        <f t="shared" si="63"/>
        <v>2470.94</v>
      </c>
      <c r="F140" s="124">
        <f t="shared" si="96"/>
        <v>11512.545365176451</v>
      </c>
      <c r="G140" s="124">
        <f t="shared" si="96"/>
        <v>7141.2859033117056</v>
      </c>
      <c r="H140" s="124">
        <f t="shared" si="96"/>
        <v>496.41428909229745</v>
      </c>
      <c r="I140" s="124">
        <f t="shared" si="88"/>
        <v>19150.245557580452</v>
      </c>
      <c r="K140" s="84">
        <f t="shared" si="97"/>
        <v>26.119452132801445</v>
      </c>
      <c r="L140" s="84">
        <f t="shared" si="97"/>
        <v>6.8404590708350179</v>
      </c>
      <c r="M140" s="84">
        <f t="shared" si="97"/>
        <v>0.4820928844189396</v>
      </c>
      <c r="N140" s="84">
        <f t="shared" si="89"/>
        <v>33.442004088055405</v>
      </c>
      <c r="P140" s="79">
        <f t="shared" si="66"/>
        <v>129.02915487795929</v>
      </c>
      <c r="R140" s="84">
        <f t="shared" si="94"/>
        <v>73.887318280741255</v>
      </c>
      <c r="T140" s="84">
        <f t="shared" si="68"/>
        <v>71.435155949384665</v>
      </c>
      <c r="V140" s="118">
        <f t="shared" si="90"/>
        <v>1.0343271082531698</v>
      </c>
      <c r="X140" s="124">
        <f t="shared" si="98"/>
        <v>2268.7816902601294</v>
      </c>
      <c r="Y140" s="124">
        <f t="shared" si="98"/>
        <v>957.87497706299905</v>
      </c>
      <c r="Z140" s="124">
        <f t="shared" si="98"/>
        <v>971.15029726572789</v>
      </c>
      <c r="AA140" s="124">
        <f t="shared" si="98"/>
        <v>1746.2963588379519</v>
      </c>
      <c r="AC140" s="71">
        <f t="shared" si="70"/>
        <v>0.93699438882673725</v>
      </c>
      <c r="AD140" s="71"/>
      <c r="AF140" s="73">
        <f t="shared" si="71"/>
        <v>1.0458756931273623</v>
      </c>
      <c r="AG140" s="73">
        <f t="shared" si="72"/>
        <v>1.0162532573318224</v>
      </c>
      <c r="AH140" s="73">
        <f>Wgted_Floorspace!AB70</f>
        <v>0.99879381434771852</v>
      </c>
      <c r="AI140" s="73">
        <f t="shared" si="73"/>
        <v>1.0554568998498572</v>
      </c>
      <c r="AJ140" s="73">
        <f t="shared" si="74"/>
        <v>1.0276008554491074</v>
      </c>
      <c r="AK140" s="73">
        <f t="shared" si="95"/>
        <v>0.93812594287907103</v>
      </c>
      <c r="AL140" s="73">
        <f t="shared" si="91"/>
        <v>1.0628745799048593</v>
      </c>
      <c r="AM140" s="73">
        <f t="shared" si="92"/>
        <v>1.0628745799048593</v>
      </c>
      <c r="AN140" s="73"/>
      <c r="AO140" s="73">
        <f t="shared" si="93"/>
        <v>1.0832801981927733</v>
      </c>
      <c r="AR140" s="53"/>
      <c r="BD140" s="94">
        <v>1999</v>
      </c>
      <c r="BE140" s="9">
        <f t="shared" si="83"/>
        <v>1.0287606822349384</v>
      </c>
      <c r="BF140" s="9">
        <f t="shared" si="84"/>
        <v>1.0986170628496903</v>
      </c>
      <c r="BG140" s="9">
        <f t="shared" si="85"/>
        <v>1.1022554997059364</v>
      </c>
      <c r="BH140" s="9">
        <f t="shared" si="87"/>
        <v>0.95351735781038149</v>
      </c>
      <c r="BI140" s="9">
        <f t="shared" si="86"/>
        <v>0.89095781209682712</v>
      </c>
    </row>
    <row r="141" spans="1:61" x14ac:dyDescent="0.2">
      <c r="A141" s="50" t="s">
        <v>122</v>
      </c>
      <c r="B141" s="50">
        <f t="shared" si="82"/>
        <v>1994</v>
      </c>
      <c r="D141" s="79">
        <f t="shared" si="63"/>
        <v>2484.8869999999997</v>
      </c>
      <c r="F141" s="124">
        <f t="shared" si="96"/>
        <v>11562.432278319018</v>
      </c>
      <c r="G141" s="124">
        <f t="shared" si="96"/>
        <v>7199.4876601438691</v>
      </c>
      <c r="H141" s="124">
        <f t="shared" si="96"/>
        <v>523.91661116987689</v>
      </c>
      <c r="I141" s="124">
        <f t="shared" si="88"/>
        <v>19285.836549632764</v>
      </c>
      <c r="K141" s="84">
        <f t="shared" si="97"/>
        <v>26.371031425154495</v>
      </c>
      <c r="L141" s="84">
        <f t="shared" si="97"/>
        <v>6.9103545573378744</v>
      </c>
      <c r="M141" s="84">
        <f t="shared" si="97"/>
        <v>0.51345809844436929</v>
      </c>
      <c r="N141" s="84">
        <f t="shared" si="89"/>
        <v>33.794844080936734</v>
      </c>
      <c r="P141" s="79">
        <f t="shared" si="66"/>
        <v>128.84517576435215</v>
      </c>
      <c r="R141" s="84">
        <f t="shared" si="94"/>
        <v>73.528583059854824</v>
      </c>
      <c r="T141" s="84">
        <f t="shared" si="68"/>
        <v>71.244628356795189</v>
      </c>
      <c r="V141" s="118">
        <f t="shared" si="90"/>
        <v>1.0320579214986079</v>
      </c>
      <c r="X141" s="124">
        <f t="shared" si="98"/>
        <v>2280.7512113695507</v>
      </c>
      <c r="Y141" s="124">
        <f t="shared" si="98"/>
        <v>959.8397668758256</v>
      </c>
      <c r="Z141" s="124">
        <f t="shared" si="98"/>
        <v>980.03782948940227</v>
      </c>
      <c r="AA141" s="124">
        <f t="shared" si="98"/>
        <v>1752.3141396518913</v>
      </c>
      <c r="AC141" s="71">
        <f t="shared" si="70"/>
        <v>0.93449529320917468</v>
      </c>
      <c r="AD141" s="71"/>
      <c r="AF141" s="73">
        <f t="shared" si="71"/>
        <v>1.0532808891791905</v>
      </c>
      <c r="AG141" s="73">
        <f t="shared" si="72"/>
        <v>1.014804209838168</v>
      </c>
      <c r="AH141" s="73">
        <f>Wgted_Floorspace!AB71</f>
        <v>0.99899005470965152</v>
      </c>
      <c r="AI141" s="73">
        <f t="shared" si="73"/>
        <v>1.0590940306551251</v>
      </c>
      <c r="AJ141" s="73">
        <f t="shared" si="74"/>
        <v>1.0253464252678279</v>
      </c>
      <c r="AK141" s="73">
        <f t="shared" si="95"/>
        <v>0.93544003646840967</v>
      </c>
      <c r="AL141" s="73">
        <f t="shared" si="91"/>
        <v>1.0688738804811315</v>
      </c>
      <c r="AM141" s="73">
        <f t="shared" si="92"/>
        <v>1.0688738804811313</v>
      </c>
      <c r="AN141" s="73"/>
      <c r="AO141" s="73">
        <f t="shared" si="93"/>
        <v>1.0848415401048943</v>
      </c>
      <c r="AR141" s="53"/>
      <c r="BD141" s="94">
        <v>2000</v>
      </c>
      <c r="BE141" s="9">
        <f t="shared" si="83"/>
        <v>1.105775579616229</v>
      </c>
      <c r="BF141" s="9">
        <f t="shared" si="84"/>
        <v>1.1047053903478925</v>
      </c>
      <c r="BG141" s="9">
        <f t="shared" si="85"/>
        <v>1.110058576282932</v>
      </c>
      <c r="BH141" s="9">
        <f t="shared" si="87"/>
        <v>0.9917984543140953</v>
      </c>
      <c r="BI141" s="9">
        <f t="shared" si="86"/>
        <v>0.9091827721497433</v>
      </c>
    </row>
    <row r="142" spans="1:61" x14ac:dyDescent="0.2">
      <c r="A142" s="50" t="s">
        <v>122</v>
      </c>
      <c r="B142" s="50">
        <f t="shared" si="82"/>
        <v>1995</v>
      </c>
      <c r="D142" s="79">
        <f t="shared" si="63"/>
        <v>2395.5920000000001</v>
      </c>
      <c r="F142" s="124">
        <f t="shared" si="96"/>
        <v>11610.539400629194</v>
      </c>
      <c r="G142" s="124">
        <f t="shared" si="96"/>
        <v>7264.8137789393613</v>
      </c>
      <c r="H142" s="124">
        <f t="shared" si="96"/>
        <v>554.300309137976</v>
      </c>
      <c r="I142" s="124">
        <f t="shared" si="88"/>
        <v>19429.653488706532</v>
      </c>
      <c r="K142" s="84">
        <f t="shared" si="97"/>
        <v>26.559984568236739</v>
      </c>
      <c r="L142" s="84">
        <f t="shared" si="97"/>
        <v>7.0126773771973854</v>
      </c>
      <c r="M142" s="84">
        <f t="shared" si="97"/>
        <v>0.54816102873634476</v>
      </c>
      <c r="N142" s="84">
        <f t="shared" si="89"/>
        <v>34.120822974170473</v>
      </c>
      <c r="P142" s="79">
        <f t="shared" si="66"/>
        <v>123.2956625496402</v>
      </c>
      <c r="R142" s="84">
        <f t="shared" si="94"/>
        <v>70.209092020244285</v>
      </c>
      <c r="T142" s="84">
        <f t="shared" si="68"/>
        <v>68.687638807300871</v>
      </c>
      <c r="V142" s="118">
        <f t="shared" si="90"/>
        <v>1.0221503204850551</v>
      </c>
      <c r="X142" s="124">
        <f t="shared" si="98"/>
        <v>2287.5754219306482</v>
      </c>
      <c r="Y142" s="124">
        <f t="shared" si="98"/>
        <v>965.29348040924094</v>
      </c>
      <c r="Z142" s="124">
        <f t="shared" si="98"/>
        <v>988.92427029099304</v>
      </c>
      <c r="AA142" s="124">
        <f t="shared" si="98"/>
        <v>1756.1210236715322</v>
      </c>
      <c r="AC142" s="71">
        <f t="shared" si="70"/>
        <v>0.9009559969295895</v>
      </c>
      <c r="AD142" s="71"/>
      <c r="AF142" s="73">
        <f t="shared" si="71"/>
        <v>1.0611353388981235</v>
      </c>
      <c r="AG142" s="73">
        <f t="shared" si="72"/>
        <v>0.97109539932637878</v>
      </c>
      <c r="AH142" s="73">
        <f>Wgted_Floorspace!AB72</f>
        <v>0.99962205518480984</v>
      </c>
      <c r="AI142" s="73">
        <f t="shared" si="73"/>
        <v>1.0613949012863459</v>
      </c>
      <c r="AJ142" s="73">
        <f t="shared" si="74"/>
        <v>1.0155032536099085</v>
      </c>
      <c r="AK142" s="73">
        <f t="shared" si="95"/>
        <v>0.90129663732061305</v>
      </c>
      <c r="AL142" s="73">
        <f t="shared" si="91"/>
        <v>1.0304636456666054</v>
      </c>
      <c r="AM142" s="73">
        <f t="shared" si="92"/>
        <v>1.0304636456666054</v>
      </c>
      <c r="AN142" s="73"/>
      <c r="AO142" s="73">
        <f t="shared" si="93"/>
        <v>1.0774426078114132</v>
      </c>
      <c r="AR142" s="53"/>
      <c r="BD142" s="94">
        <v>2001</v>
      </c>
      <c r="BE142" s="9">
        <f t="shared" si="83"/>
        <v>1.0722716344964731</v>
      </c>
      <c r="BF142" s="9">
        <f t="shared" si="84"/>
        <v>1.1103446445041547</v>
      </c>
      <c r="BG142" s="9">
        <f t="shared" si="85"/>
        <v>1.1182606577078069</v>
      </c>
      <c r="BH142" s="9">
        <f t="shared" si="87"/>
        <v>0.92836913561712786</v>
      </c>
      <c r="BI142" s="9">
        <f t="shared" si="86"/>
        <v>0.93021486592914127</v>
      </c>
    </row>
    <row r="143" spans="1:61" x14ac:dyDescent="0.2">
      <c r="A143" s="50" t="s">
        <v>122</v>
      </c>
      <c r="B143" s="50">
        <f t="shared" si="82"/>
        <v>1996</v>
      </c>
      <c r="D143" s="79">
        <f t="shared" si="63"/>
        <v>2515.4189999999999</v>
      </c>
      <c r="F143" s="124">
        <f t="shared" si="96"/>
        <v>11790.626557823442</v>
      </c>
      <c r="G143" s="124">
        <f t="shared" si="96"/>
        <v>7261.4451196645268</v>
      </c>
      <c r="H143" s="124">
        <f t="shared" si="96"/>
        <v>538.39014456359087</v>
      </c>
      <c r="I143" s="124">
        <f t="shared" si="88"/>
        <v>19590.461822051559</v>
      </c>
      <c r="K143" s="84">
        <f t="shared" si="97"/>
        <v>27.081840165488771</v>
      </c>
      <c r="L143" s="84">
        <f t="shared" si="97"/>
        <v>7.0668442236898006</v>
      </c>
      <c r="M143" s="84">
        <f t="shared" si="97"/>
        <v>0.53700920371161331</v>
      </c>
      <c r="N143" s="84">
        <f t="shared" si="89"/>
        <v>34.685693592890182</v>
      </c>
      <c r="P143" s="79">
        <f t="shared" si="66"/>
        <v>128.40018897199124</v>
      </c>
      <c r="R143" s="84">
        <f t="shared" si="94"/>
        <v>72.520360397682992</v>
      </c>
      <c r="T143" s="84">
        <f t="shared" si="68"/>
        <v>70.230410844248382</v>
      </c>
      <c r="V143" s="118">
        <f t="shared" si="90"/>
        <v>1.0326062388914836</v>
      </c>
      <c r="X143" s="124">
        <f t="shared" si="98"/>
        <v>2296.895761448669</v>
      </c>
      <c r="Y143" s="124">
        <f t="shared" si="98"/>
        <v>973.20080331561928</v>
      </c>
      <c r="Z143" s="124">
        <f t="shared" si="98"/>
        <v>997.43505547803636</v>
      </c>
      <c r="AA143" s="124">
        <f t="shared" si="98"/>
        <v>1770.5398631208895</v>
      </c>
      <c r="AC143" s="71">
        <f t="shared" si="70"/>
        <v>0.92119209388558787</v>
      </c>
      <c r="AD143" s="71"/>
      <c r="AF143" s="73">
        <f t="shared" si="71"/>
        <v>1.0699177603345582</v>
      </c>
      <c r="AG143" s="73">
        <f t="shared" si="72"/>
        <v>1.0112994261508366</v>
      </c>
      <c r="AH143" s="73">
        <f>Wgted_Floorspace!AB73</f>
        <v>0.99880010952430731</v>
      </c>
      <c r="AI143" s="73">
        <f t="shared" si="73"/>
        <v>1.0701096097077609</v>
      </c>
      <c r="AJ143" s="73">
        <f t="shared" si="74"/>
        <v>1.0258911769401768</v>
      </c>
      <c r="AK143" s="73">
        <f t="shared" si="95"/>
        <v>0.9222987513731038</v>
      </c>
      <c r="AL143" s="73">
        <f t="shared" si="91"/>
        <v>1.0820072170549269</v>
      </c>
      <c r="AM143" s="73">
        <f t="shared" si="92"/>
        <v>1.0820072170549271</v>
      </c>
      <c r="AN143" s="73"/>
      <c r="AO143" s="73">
        <f t="shared" si="93"/>
        <v>1.0964987479872763</v>
      </c>
      <c r="AR143" s="53"/>
      <c r="BD143" s="94">
        <v>2002</v>
      </c>
      <c r="BE143" s="9">
        <f t="shared" si="83"/>
        <v>1.0574607133347758</v>
      </c>
      <c r="BF143" s="9">
        <f t="shared" si="84"/>
        <v>1.1131360369980343</v>
      </c>
      <c r="BG143" s="9">
        <f t="shared" si="85"/>
        <v>1.1245666411664423</v>
      </c>
      <c r="BH143" s="9">
        <f t="shared" si="87"/>
        <v>0.95306747228970878</v>
      </c>
      <c r="BI143" s="9">
        <f t="shared" si="86"/>
        <v>0.8863538886719321</v>
      </c>
    </row>
    <row r="144" spans="1:61" x14ac:dyDescent="0.2">
      <c r="A144" s="50" t="s">
        <v>122</v>
      </c>
      <c r="B144" s="50">
        <f t="shared" si="82"/>
        <v>1997</v>
      </c>
      <c r="D144" s="79">
        <f t="shared" si="63"/>
        <v>2428.7330000000002</v>
      </c>
      <c r="F144" s="124">
        <f t="shared" si="96"/>
        <v>11974.026987158602</v>
      </c>
      <c r="G144" s="124">
        <f t="shared" si="96"/>
        <v>7260.2641171652749</v>
      </c>
      <c r="H144" s="124">
        <f t="shared" si="96"/>
        <v>521.74653680964639</v>
      </c>
      <c r="I144" s="124">
        <f t="shared" si="88"/>
        <v>19756.037641133524</v>
      </c>
      <c r="K144" s="84">
        <f t="shared" si="97"/>
        <v>27.599563935463181</v>
      </c>
      <c r="L144" s="84">
        <f t="shared" si="97"/>
        <v>7.1259738979612628</v>
      </c>
      <c r="M144" s="84">
        <f t="shared" si="97"/>
        <v>0.52484488142185226</v>
      </c>
      <c r="N144" s="84">
        <f t="shared" si="89"/>
        <v>35.250382714846289</v>
      </c>
      <c r="P144" s="79">
        <f t="shared" si="66"/>
        <v>122.93624076435242</v>
      </c>
      <c r="R144" s="84">
        <f t="shared" si="94"/>
        <v>68.899478897773747</v>
      </c>
      <c r="T144" s="84">
        <f t="shared" si="68"/>
        <v>67.739296883567533</v>
      </c>
      <c r="V144" s="118">
        <f t="shared" si="90"/>
        <v>1.0171271635163319</v>
      </c>
      <c r="X144" s="124">
        <f t="shared" si="98"/>
        <v>2304.9525414517602</v>
      </c>
      <c r="Y144" s="124">
        <f t="shared" si="98"/>
        <v>981.50339752977959</v>
      </c>
      <c r="Z144" s="124">
        <f t="shared" si="98"/>
        <v>1005.9384095410609</v>
      </c>
      <c r="AA144" s="124">
        <f t="shared" si="98"/>
        <v>1784.284042942518</v>
      </c>
      <c r="AC144" s="71">
        <f t="shared" si="70"/>
        <v>0.88851686875218483</v>
      </c>
      <c r="AD144" s="71"/>
      <c r="AF144" s="73">
        <f t="shared" si="71"/>
        <v>1.0789605542782073</v>
      </c>
      <c r="AG144" s="73">
        <f t="shared" si="72"/>
        <v>0.96826453865461659</v>
      </c>
      <c r="AH144" s="73">
        <f>Wgted_Floorspace!AB74</f>
        <v>0.99804849225243286</v>
      </c>
      <c r="AI144" s="73">
        <f t="shared" si="73"/>
        <v>1.078416555634836</v>
      </c>
      <c r="AJ144" s="73">
        <f t="shared" si="74"/>
        <v>1.0105127623456578</v>
      </c>
      <c r="AK144" s="73">
        <f t="shared" si="95"/>
        <v>0.8902542067339303</v>
      </c>
      <c r="AL144" s="73">
        <f t="shared" si="91"/>
        <v>1.0447192433147177</v>
      </c>
      <c r="AM144" s="73">
        <f t="shared" si="92"/>
        <v>1.0447192433147177</v>
      </c>
      <c r="AN144" s="73"/>
      <c r="AO144" s="73">
        <f t="shared" si="93"/>
        <v>1.087627029819811</v>
      </c>
      <c r="AR144" s="53"/>
      <c r="BD144" s="94">
        <v>2003</v>
      </c>
      <c r="BE144" s="9">
        <f t="shared" si="83"/>
        <v>1.1567621068913883</v>
      </c>
      <c r="BF144" s="9">
        <f t="shared" si="84"/>
        <v>1.1161936642191757</v>
      </c>
      <c r="BG144" s="9">
        <f t="shared" si="85"/>
        <v>1.1305986212767756</v>
      </c>
      <c r="BH144" s="9">
        <f t="shared" si="87"/>
        <v>1.0312657178953579</v>
      </c>
      <c r="BI144" s="9">
        <f t="shared" si="86"/>
        <v>0.88884384257466553</v>
      </c>
    </row>
    <row r="145" spans="1:61" x14ac:dyDescent="0.2">
      <c r="A145" s="50" t="s">
        <v>122</v>
      </c>
      <c r="B145" s="50">
        <f t="shared" si="82"/>
        <v>1998</v>
      </c>
      <c r="D145" s="79">
        <f t="shared" si="63"/>
        <v>2236.5160000000001</v>
      </c>
      <c r="F145" s="124">
        <f t="shared" si="96"/>
        <v>12233.293258748883</v>
      </c>
      <c r="G145" s="124">
        <f t="shared" si="96"/>
        <v>7160.1786872791254</v>
      </c>
      <c r="H145" s="124">
        <f t="shared" si="96"/>
        <v>533.97509728313241</v>
      </c>
      <c r="I145" s="124">
        <f t="shared" si="88"/>
        <v>19927.447043311142</v>
      </c>
      <c r="K145" s="84">
        <f t="shared" si="97"/>
        <v>28.316499423209848</v>
      </c>
      <c r="L145" s="84">
        <f t="shared" si="97"/>
        <v>7.0713252783495761</v>
      </c>
      <c r="M145" s="84">
        <f t="shared" si="97"/>
        <v>0.54181730938322803</v>
      </c>
      <c r="N145" s="84">
        <f t="shared" si="89"/>
        <v>35.929642010942651</v>
      </c>
      <c r="P145" s="79">
        <f t="shared" si="66"/>
        <v>112.23294158750306</v>
      </c>
      <c r="R145" s="84">
        <f t="shared" si="94"/>
        <v>62.247099465083785</v>
      </c>
      <c r="T145" s="84">
        <f t="shared" si="68"/>
        <v>68.521107066485115</v>
      </c>
      <c r="V145" s="118">
        <f t="shared" si="90"/>
        <v>0.90843686172037841</v>
      </c>
      <c r="X145" s="124">
        <f t="shared" si="98"/>
        <v>2314.7078079697585</v>
      </c>
      <c r="Y145" s="124">
        <f t="shared" si="98"/>
        <v>987.59061570803999</v>
      </c>
      <c r="Z145" s="124">
        <f t="shared" si="98"/>
        <v>1014.6864753431329</v>
      </c>
      <c r="AA145" s="124">
        <f t="shared" si="98"/>
        <v>1803.0228324206143</v>
      </c>
      <c r="AC145" s="71">
        <f t="shared" si="70"/>
        <v>0.89877164799618092</v>
      </c>
      <c r="AD145" s="71"/>
      <c r="AF145" s="73">
        <f t="shared" si="71"/>
        <v>1.0883219448030457</v>
      </c>
      <c r="AG145" s="73">
        <f t="shared" si="72"/>
        <v>0.88396372568751391</v>
      </c>
      <c r="AH145" s="73">
        <f>Wgted_Floorspace!AB75</f>
        <v>0.99613907147629344</v>
      </c>
      <c r="AI145" s="73">
        <f t="shared" si="73"/>
        <v>1.0897422304261708</v>
      </c>
      <c r="AJ145" s="73">
        <f t="shared" si="74"/>
        <v>0.90252927606425093</v>
      </c>
      <c r="AK145" s="73">
        <f t="shared" si="95"/>
        <v>0.90225519079799532</v>
      </c>
      <c r="AL145" s="73">
        <f t="shared" si="91"/>
        <v>0.96203712107558115</v>
      </c>
      <c r="AM145" s="73">
        <f t="shared" si="92"/>
        <v>0.96203712107558115</v>
      </c>
      <c r="AN145" s="73"/>
      <c r="AO145" s="73">
        <f t="shared" si="93"/>
        <v>0.97972694942956928</v>
      </c>
      <c r="AR145" s="53"/>
      <c r="BD145" s="94">
        <v>2004</v>
      </c>
      <c r="BE145" s="9">
        <f t="shared" si="83"/>
        <v>1.1343194663044232</v>
      </c>
      <c r="BF145" s="9">
        <f t="shared" si="84"/>
        <v>1.1214621552304218</v>
      </c>
      <c r="BG145" s="9">
        <f t="shared" si="85"/>
        <v>1.1358008169474119</v>
      </c>
      <c r="BH145" s="9">
        <f t="shared" si="87"/>
        <v>0.99062992451771958</v>
      </c>
      <c r="BI145" s="9">
        <f t="shared" si="86"/>
        <v>0.89895332504623682</v>
      </c>
    </row>
    <row r="146" spans="1:61" x14ac:dyDescent="0.2">
      <c r="A146" s="50" t="s">
        <v>122</v>
      </c>
      <c r="B146" s="50">
        <f t="shared" si="82"/>
        <v>1999</v>
      </c>
      <c r="D146" s="79">
        <f t="shared" si="63"/>
        <v>2391.6329999999998</v>
      </c>
      <c r="F146" s="124">
        <f t="shared" si="96"/>
        <v>12506.823037756811</v>
      </c>
      <c r="G146" s="124">
        <f t="shared" si="96"/>
        <v>7063.351086919648</v>
      </c>
      <c r="H146" s="124">
        <f t="shared" si="96"/>
        <v>545.77910530013207</v>
      </c>
      <c r="I146" s="124">
        <f t="shared" si="88"/>
        <v>20115.953229976589</v>
      </c>
      <c r="K146" s="84">
        <f t="shared" si="97"/>
        <v>29.098000851417197</v>
      </c>
      <c r="L146" s="84">
        <f t="shared" si="97"/>
        <v>7.0294296436595465</v>
      </c>
      <c r="M146" s="84">
        <f t="shared" si="97"/>
        <v>0.5585673938607868</v>
      </c>
      <c r="N146" s="84">
        <f t="shared" si="89"/>
        <v>36.685997888937528</v>
      </c>
      <c r="P146" s="79">
        <f t="shared" si="66"/>
        <v>118.89235238606605</v>
      </c>
      <c r="R146" s="84">
        <f t="shared" si="94"/>
        <v>65.191984343464853</v>
      </c>
      <c r="T146" s="84">
        <f t="shared" si="68"/>
        <v>67.536137274721341</v>
      </c>
      <c r="V146" s="118">
        <f t="shared" si="90"/>
        <v>0.96529039080631729</v>
      </c>
      <c r="X146" s="124">
        <f t="shared" si="98"/>
        <v>2326.5701260482642</v>
      </c>
      <c r="Y146" s="124">
        <f t="shared" si="98"/>
        <v>995.19754252016173</v>
      </c>
      <c r="Z146" s="124">
        <f t="shared" si="98"/>
        <v>1023.4312534805125</v>
      </c>
      <c r="AA146" s="124">
        <f t="shared" si="98"/>
        <v>1823.7265452709657</v>
      </c>
      <c r="AC146" s="71">
        <f t="shared" si="70"/>
        <v>0.88585208261159043</v>
      </c>
      <c r="AD146" s="71"/>
      <c r="AF146" s="73">
        <f t="shared" si="71"/>
        <v>1.0986170628496903</v>
      </c>
      <c r="AG146" s="73">
        <f t="shared" si="72"/>
        <v>0.93641425845548754</v>
      </c>
      <c r="AH146" s="73">
        <f>Wgted_Floorspace!AB76</f>
        <v>0.99426939253922642</v>
      </c>
      <c r="AI146" s="73">
        <f t="shared" si="73"/>
        <v>1.1022554997059364</v>
      </c>
      <c r="AJ146" s="73">
        <f t="shared" si="74"/>
        <v>0.9590130853522808</v>
      </c>
      <c r="AK146" s="73">
        <f t="shared" si="95"/>
        <v>0.89095781209682712</v>
      </c>
      <c r="AL146" s="73">
        <f t="shared" si="91"/>
        <v>1.0287606822349384</v>
      </c>
      <c r="AM146" s="73">
        <f t="shared" si="92"/>
        <v>1.0287606822349384</v>
      </c>
      <c r="AN146" s="73"/>
      <c r="AO146" s="73">
        <f t="shared" si="93"/>
        <v>1.0510197517115663</v>
      </c>
      <c r="AR146" s="53"/>
      <c r="BD146" s="94">
        <v>2005</v>
      </c>
      <c r="BE146" s="9">
        <f t="shared" si="83"/>
        <v>1.1238724158207412</v>
      </c>
      <c r="BF146" s="9">
        <f t="shared" si="84"/>
        <v>1.1275410164628137</v>
      </c>
      <c r="BG146" s="9">
        <f t="shared" si="85"/>
        <v>1.1415137481747206</v>
      </c>
      <c r="BH146" s="9">
        <f t="shared" si="87"/>
        <v>1.005973044316077</v>
      </c>
      <c r="BI146" s="9">
        <f t="shared" si="86"/>
        <v>0.86799489882189407</v>
      </c>
    </row>
    <row r="147" spans="1:61" x14ac:dyDescent="0.2">
      <c r="A147" s="50" t="s">
        <v>122</v>
      </c>
      <c r="B147" s="50">
        <f t="shared" si="82"/>
        <v>2000</v>
      </c>
      <c r="D147" s="79">
        <f t="shared" si="63"/>
        <v>2570.6750000000002</v>
      </c>
      <c r="F147" s="124">
        <f t="shared" si="96"/>
        <v>12647.682758919735</v>
      </c>
      <c r="G147" s="124">
        <f t="shared" si="96"/>
        <v>7014.006190627073</v>
      </c>
      <c r="H147" s="124">
        <f t="shared" si="96"/>
        <v>565.74307986234908</v>
      </c>
      <c r="I147" s="124">
        <f t="shared" si="88"/>
        <v>20227.432029409156</v>
      </c>
      <c r="K147" s="84">
        <f t="shared" si="97"/>
        <v>29.502824473921493</v>
      </c>
      <c r="L147" s="84">
        <f t="shared" si="97"/>
        <v>7.0636741748492184</v>
      </c>
      <c r="M147" s="84">
        <f t="shared" si="97"/>
        <v>0.58395249870850474</v>
      </c>
      <c r="N147" s="84">
        <f t="shared" si="89"/>
        <v>37.150451147479217</v>
      </c>
      <c r="P147" s="79">
        <f t="shared" si="66"/>
        <v>127.08854966178767</v>
      </c>
      <c r="R147" s="84">
        <f t="shared" si="94"/>
        <v>69.196333304136175</v>
      </c>
      <c r="T147" s="84">
        <f t="shared" si="68"/>
        <v>68.889787203353421</v>
      </c>
      <c r="V147" s="118">
        <f t="shared" si="90"/>
        <v>1.0044498047276278</v>
      </c>
      <c r="X147" s="124">
        <f t="shared" si="98"/>
        <v>2332.666389273144</v>
      </c>
      <c r="Y147" s="124">
        <f t="shared" si="98"/>
        <v>1007.0812575398804</v>
      </c>
      <c r="Z147" s="124">
        <f t="shared" si="98"/>
        <v>1032.1867283831136</v>
      </c>
      <c r="AA147" s="124">
        <f t="shared" si="98"/>
        <v>1836.637052764052</v>
      </c>
      <c r="AC147" s="71">
        <f t="shared" si="70"/>
        <v>0.90360751928289373</v>
      </c>
      <c r="AD147" s="71"/>
      <c r="AF147" s="73">
        <f t="shared" si="71"/>
        <v>1.1047053903478925</v>
      </c>
      <c r="AG147" s="73">
        <f t="shared" si="72"/>
        <v>1.0009687553601956</v>
      </c>
      <c r="AH147" s="73">
        <f>Wgted_Floorspace!AB77</f>
        <v>0.99386784149718654</v>
      </c>
      <c r="AI147" s="73">
        <f t="shared" si="73"/>
        <v>1.110058576282932</v>
      </c>
      <c r="AJ147" s="73">
        <f t="shared" si="74"/>
        <v>0.99791784471064704</v>
      </c>
      <c r="AK147" s="73">
        <f t="shared" si="95"/>
        <v>0.9091827721497433</v>
      </c>
      <c r="AL147" s="73">
        <f t="shared" si="91"/>
        <v>1.105775579616229</v>
      </c>
      <c r="AM147" s="73">
        <f t="shared" si="92"/>
        <v>1.105775579616229</v>
      </c>
      <c r="AN147" s="73"/>
      <c r="AO147" s="73">
        <f t="shared" si="93"/>
        <v>1.1009543801555173</v>
      </c>
      <c r="AR147" s="53"/>
      <c r="BD147" s="94">
        <v>2006</v>
      </c>
      <c r="BE147" s="9">
        <f t="shared" si="83"/>
        <v>0.98504583892348985</v>
      </c>
      <c r="BF147" s="9">
        <f t="shared" si="84"/>
        <v>1.1242827557497963</v>
      </c>
      <c r="BG147" s="9">
        <f t="shared" si="85"/>
        <v>1.1518446203293198</v>
      </c>
      <c r="BH147" s="9">
        <f t="shared" si="87"/>
        <v>0.90866735640809382</v>
      </c>
      <c r="BI147" s="9">
        <f t="shared" si="86"/>
        <v>0.83710910673082606</v>
      </c>
    </row>
    <row r="148" spans="1:61" x14ac:dyDescent="0.2">
      <c r="A148" s="50" t="s">
        <v>122</v>
      </c>
      <c r="B148" s="50">
        <f>B147+1</f>
        <v>2001</v>
      </c>
      <c r="D148" s="79">
        <f t="shared" si="63"/>
        <v>2492.7860000000001</v>
      </c>
      <c r="F148" s="124">
        <f t="shared" si="96"/>
        <v>12786.042100626948</v>
      </c>
      <c r="G148" s="124">
        <f t="shared" si="96"/>
        <v>6962.362581959188</v>
      </c>
      <c r="H148" s="124">
        <f t="shared" si="96"/>
        <v>582.28350103299863</v>
      </c>
      <c r="I148" s="124">
        <f t="shared" si="88"/>
        <v>20330.688183619135</v>
      </c>
      <c r="K148" s="84">
        <f t="shared" si="97"/>
        <v>29.919547002518438</v>
      </c>
      <c r="L148" s="84">
        <f t="shared" si="97"/>
        <v>7.0903277377890292</v>
      </c>
      <c r="M148" s="84">
        <f t="shared" si="97"/>
        <v>0.60612169329892229</v>
      </c>
      <c r="N148" s="84">
        <f t="shared" si="89"/>
        <v>37.615996433606391</v>
      </c>
      <c r="P148" s="79">
        <f t="shared" si="66"/>
        <v>122.61198329766773</v>
      </c>
      <c r="R148" s="84">
        <f t="shared" si="94"/>
        <v>66.26930658077498</v>
      </c>
      <c r="T148" s="84">
        <f t="shared" si="68"/>
        <v>70.448502730937236</v>
      </c>
      <c r="V148" s="118">
        <f t="shared" si="90"/>
        <v>0.94067728925164262</v>
      </c>
      <c r="X148" s="124">
        <f t="shared" si="98"/>
        <v>2340.0163058317612</v>
      </c>
      <c r="Y148" s="124">
        <f t="shared" si="98"/>
        <v>1018.3795592837155</v>
      </c>
      <c r="Z148" s="124">
        <f t="shared" si="98"/>
        <v>1040.9391511585568</v>
      </c>
      <c r="AA148" s="124">
        <f t="shared" si="98"/>
        <v>1850.2077300026858</v>
      </c>
      <c r="AC148" s="71">
        <f t="shared" si="70"/>
        <v>0.92405274241865587</v>
      </c>
      <c r="AD148" s="71"/>
      <c r="AF148" s="73">
        <f t="shared" si="71"/>
        <v>1.1103446445041547</v>
      </c>
      <c r="AG148" s="73">
        <f t="shared" si="72"/>
        <v>0.96571063750689423</v>
      </c>
      <c r="AH148" s="73">
        <f>Wgted_Floorspace!AB78</f>
        <v>0.99337559123576236</v>
      </c>
      <c r="AI148" s="73">
        <f t="shared" si="73"/>
        <v>1.1182606577078069</v>
      </c>
      <c r="AJ148" s="73">
        <f t="shared" si="74"/>
        <v>0.93456004335906184</v>
      </c>
      <c r="AK148" s="73">
        <f t="shared" si="95"/>
        <v>0.93021486592914127</v>
      </c>
      <c r="AL148" s="73">
        <f t="shared" si="91"/>
        <v>1.0722716344964729</v>
      </c>
      <c r="AM148" s="73">
        <f t="shared" si="92"/>
        <v>1.0722716344964731</v>
      </c>
      <c r="AN148" s="73"/>
      <c r="AO148" s="73">
        <f t="shared" si="93"/>
        <v>1.0381586801908376</v>
      </c>
      <c r="AR148" s="53"/>
      <c r="BD148" s="94">
        <v>2007</v>
      </c>
      <c r="BE148" s="9">
        <f t="shared" si="83"/>
        <v>1.0609814902198966</v>
      </c>
      <c r="BF148" s="9">
        <f t="shared" si="84"/>
        <v>1.1190603297308797</v>
      </c>
      <c r="BG148" s="9">
        <f t="shared" si="85"/>
        <v>1.1572118826378419</v>
      </c>
      <c r="BH148" s="9">
        <f t="shared" si="87"/>
        <v>0.97700817399101725</v>
      </c>
      <c r="BI148" s="9">
        <f t="shared" si="86"/>
        <v>0.83857753783867761</v>
      </c>
    </row>
    <row r="149" spans="1:61" x14ac:dyDescent="0.2">
      <c r="A149" s="50" t="s">
        <v>122</v>
      </c>
      <c r="B149" s="50">
        <f t="shared" ref="B149:B156" si="99">B148+1</f>
        <v>2002</v>
      </c>
      <c r="D149" s="79">
        <f t="shared" si="63"/>
        <v>2458.3540000000003</v>
      </c>
      <c r="F149" s="124">
        <f t="shared" si="96"/>
        <v>12839.174344722856</v>
      </c>
      <c r="G149" s="124">
        <f t="shared" si="96"/>
        <v>7013.1894708199261</v>
      </c>
      <c r="H149" s="124">
        <f t="shared" si="96"/>
        <v>529.43546288106768</v>
      </c>
      <c r="I149" s="124">
        <f t="shared" si="88"/>
        <v>20381.799278423852</v>
      </c>
      <c r="K149" s="84">
        <f t="shared" si="97"/>
        <v>30.145023050508854</v>
      </c>
      <c r="L149" s="84">
        <f t="shared" si="97"/>
        <v>7.2271539006826746</v>
      </c>
      <c r="M149" s="84">
        <f t="shared" si="97"/>
        <v>0.55103925124315933</v>
      </c>
      <c r="N149" s="84">
        <f t="shared" si="89"/>
        <v>37.923216202434688</v>
      </c>
      <c r="P149" s="79">
        <f t="shared" si="66"/>
        <v>120.61516092950687</v>
      </c>
      <c r="R149" s="84">
        <f t="shared" si="94"/>
        <v>64.82451242735506</v>
      </c>
      <c r="T149" s="84">
        <f t="shared" si="68"/>
        <v>67.148035406441977</v>
      </c>
      <c r="V149" s="118">
        <f t="shared" si="90"/>
        <v>0.96539700729853362</v>
      </c>
      <c r="X149" s="124">
        <f t="shared" si="98"/>
        <v>2347.8942057437698</v>
      </c>
      <c r="Y149" s="124">
        <f t="shared" si="98"/>
        <v>1030.5088620167755</v>
      </c>
      <c r="Z149" s="124">
        <f t="shared" si="98"/>
        <v>1040.8053292171417</v>
      </c>
      <c r="AA149" s="124">
        <f t="shared" si="98"/>
        <v>1860.6412360551583</v>
      </c>
      <c r="AC149" s="71">
        <f t="shared" si="70"/>
        <v>0.88076146206155481</v>
      </c>
      <c r="AD149" s="71"/>
      <c r="AF149" s="73">
        <f t="shared" si="71"/>
        <v>1.1131360369980343</v>
      </c>
      <c r="AG149" s="73">
        <f t="shared" si="72"/>
        <v>0.94998336069200773</v>
      </c>
      <c r="AH149" s="73">
        <f>Wgted_Floorspace!AB79</f>
        <v>0.99369052623128151</v>
      </c>
      <c r="AI149" s="73">
        <f t="shared" si="73"/>
        <v>1.1245666411664423</v>
      </c>
      <c r="AJ149" s="73">
        <f t="shared" si="74"/>
        <v>0.95911900851501364</v>
      </c>
      <c r="AK149" s="73">
        <f t="shared" si="95"/>
        <v>0.8863538886719321</v>
      </c>
      <c r="AL149" s="73">
        <f t="shared" si="91"/>
        <v>1.057460713334776</v>
      </c>
      <c r="AM149" s="73">
        <f t="shared" si="92"/>
        <v>1.0574607133347758</v>
      </c>
      <c r="AN149" s="73"/>
      <c r="AO149" s="73">
        <f t="shared" si="93"/>
        <v>1.0717878861178292</v>
      </c>
      <c r="AR149" s="53"/>
      <c r="BD149">
        <v>2008</v>
      </c>
      <c r="BE149" s="9">
        <f t="shared" si="83"/>
        <v>1.0718974040884026</v>
      </c>
      <c r="BF149" s="9">
        <f t="shared" si="84"/>
        <v>1.1225216532604365</v>
      </c>
      <c r="BG149" s="9">
        <f t="shared" si="85"/>
        <v>1.1604422140352884</v>
      </c>
      <c r="BH149" s="9">
        <f t="shared" si="87"/>
        <v>0.97425582337822192</v>
      </c>
      <c r="BI149" s="9">
        <f t="shared" si="86"/>
        <v>0.84462116997042092</v>
      </c>
    </row>
    <row r="150" spans="1:61" x14ac:dyDescent="0.2">
      <c r="A150" s="50" t="s">
        <v>122</v>
      </c>
      <c r="B150" s="50">
        <f t="shared" si="99"/>
        <v>2003</v>
      </c>
      <c r="D150" s="79">
        <f t="shared" si="63"/>
        <v>2689.2069999999999</v>
      </c>
      <c r="F150" s="124">
        <f t="shared" si="96"/>
        <v>12898.395673473922</v>
      </c>
      <c r="G150" s="124">
        <f t="shared" si="96"/>
        <v>7062.2447881695625</v>
      </c>
      <c r="H150" s="124">
        <f t="shared" si="96"/>
        <v>477.14473603747382</v>
      </c>
      <c r="I150" s="124">
        <f t="shared" si="88"/>
        <v>20437.785197680958</v>
      </c>
      <c r="K150" s="84">
        <f t="shared" si="97"/>
        <v>30.382749425090839</v>
      </c>
      <c r="L150" s="84">
        <f t="shared" si="97"/>
        <v>7.3520578310238296</v>
      </c>
      <c r="M150" s="84">
        <f t="shared" si="97"/>
        <v>0.49655094847617892</v>
      </c>
      <c r="N150" s="84">
        <f t="shared" si="89"/>
        <v>38.231358204590848</v>
      </c>
      <c r="P150" s="79">
        <f t="shared" si="66"/>
        <v>131.58015773182407</v>
      </c>
      <c r="R150" s="84">
        <f t="shared" si="94"/>
        <v>70.340346937427881</v>
      </c>
      <c r="T150" s="84">
        <f t="shared" si="68"/>
        <v>67.35007736770352</v>
      </c>
      <c r="V150" s="118">
        <f t="shared" si="90"/>
        <v>1.0443989032618142</v>
      </c>
      <c r="X150" s="124">
        <f t="shared" si="98"/>
        <v>2355.5448440439927</v>
      </c>
      <c r="Y150" s="124">
        <f t="shared" si="98"/>
        <v>1041.0369580136548</v>
      </c>
      <c r="Z150" s="124">
        <f t="shared" si="98"/>
        <v>1040.6715425593231</v>
      </c>
      <c r="AA150" s="124">
        <f t="shared" si="98"/>
        <v>1870.6213924260687</v>
      </c>
      <c r="AC150" s="71">
        <f t="shared" si="70"/>
        <v>0.8834115883403264</v>
      </c>
      <c r="AD150" s="71"/>
      <c r="AF150" s="73">
        <f t="shared" si="71"/>
        <v>1.1161936642191757</v>
      </c>
      <c r="AG150" s="73">
        <f t="shared" si="72"/>
        <v>1.0363453439780919</v>
      </c>
      <c r="AH150" s="73">
        <f>Wgted_Floorspace!AB80</f>
        <v>0.99388840426839864</v>
      </c>
      <c r="AI150" s="73">
        <f t="shared" si="73"/>
        <v>1.1305986212767756</v>
      </c>
      <c r="AJ150" s="73">
        <f t="shared" si="74"/>
        <v>1.037607153344819</v>
      </c>
      <c r="AK150" s="73">
        <f t="shared" si="95"/>
        <v>0.88884384257466553</v>
      </c>
      <c r="AL150" s="73">
        <f t="shared" si="91"/>
        <v>1.1567621068913883</v>
      </c>
      <c r="AM150" s="73">
        <f t="shared" si="92"/>
        <v>1.1567621068913883</v>
      </c>
      <c r="AN150" s="73"/>
      <c r="AO150" s="73">
        <f t="shared" si="93"/>
        <v>1.1659475988224959</v>
      </c>
      <c r="AR150" s="53"/>
      <c r="BD150">
        <v>2009</v>
      </c>
      <c r="BE150" s="9">
        <f t="shared" si="83"/>
        <v>1.0205362162552787</v>
      </c>
      <c r="BF150" s="9">
        <f t="shared" si="84"/>
        <v>1.1232829128594419</v>
      </c>
      <c r="BG150" s="9">
        <f t="shared" si="85"/>
        <v>1.1617527488904151</v>
      </c>
      <c r="BH150" s="9">
        <f t="shared" si="87"/>
        <v>0.98722315484193135</v>
      </c>
      <c r="BI150" s="9">
        <f t="shared" si="86"/>
        <v>0.7921551081458702</v>
      </c>
    </row>
    <row r="151" spans="1:61" x14ac:dyDescent="0.2">
      <c r="A151" s="50" t="s">
        <v>122</v>
      </c>
      <c r="B151" s="50">
        <f t="shared" si="99"/>
        <v>2004</v>
      </c>
      <c r="D151" s="79">
        <f t="shared" si="63"/>
        <v>2637.0329999999999</v>
      </c>
      <c r="F151" s="124">
        <f t="shared" si="96"/>
        <v>12928.641250419496</v>
      </c>
      <c r="G151" s="124">
        <f t="shared" si="96"/>
        <v>7059.3982026130261</v>
      </c>
      <c r="H151" s="124">
        <f t="shared" si="96"/>
        <v>546.2131329300986</v>
      </c>
      <c r="I151" s="124">
        <f t="shared" si="88"/>
        <v>20534.252585962618</v>
      </c>
      <c r="K151" s="84">
        <f t="shared" si="97"/>
        <v>30.584632822516181</v>
      </c>
      <c r="L151" s="84">
        <f t="shared" si="97"/>
        <v>7.4354166356947413</v>
      </c>
      <c r="M151" s="84">
        <f t="shared" si="97"/>
        <v>0.56850603456068538</v>
      </c>
      <c r="N151" s="84">
        <f t="shared" si="89"/>
        <v>38.588555492771604</v>
      </c>
      <c r="P151" s="79">
        <f t="shared" si="66"/>
        <v>128.42118255634475</v>
      </c>
      <c r="R151" s="84">
        <f t="shared" si="94"/>
        <v>68.337178376474029</v>
      </c>
      <c r="T151" s="84">
        <f t="shared" si="68"/>
        <v>68.159654089354291</v>
      </c>
      <c r="V151" s="118">
        <f t="shared" si="90"/>
        <v>1.0026045362097498</v>
      </c>
      <c r="X151" s="124">
        <f t="shared" si="98"/>
        <v>2365.649431375768</v>
      </c>
      <c r="Y151" s="124">
        <f t="shared" si="98"/>
        <v>1053.2649416125205</v>
      </c>
      <c r="Z151" s="124">
        <f t="shared" si="98"/>
        <v>1040.8135584565664</v>
      </c>
      <c r="AA151" s="124">
        <f t="shared" si="98"/>
        <v>1879.2286366999817</v>
      </c>
      <c r="AC151" s="71">
        <f t="shared" si="70"/>
        <v>0.8940305732845043</v>
      </c>
      <c r="AD151" s="71"/>
      <c r="AF151" s="73">
        <f t="shared" si="71"/>
        <v>1.1214621552304218</v>
      </c>
      <c r="AG151" s="73">
        <f t="shared" si="72"/>
        <v>1.0114647748156598</v>
      </c>
      <c r="AH151" s="73">
        <f>Wgted_Floorspace!AB81</f>
        <v>0.99452390727685513</v>
      </c>
      <c r="AI151" s="73">
        <f t="shared" si="73"/>
        <v>1.1358008169474119</v>
      </c>
      <c r="AJ151" s="73">
        <f t="shared" si="74"/>
        <v>0.99608457601607792</v>
      </c>
      <c r="AK151" s="73">
        <f t="shared" si="95"/>
        <v>0.89895332504623682</v>
      </c>
      <c r="AL151" s="73">
        <f t="shared" si="91"/>
        <v>1.1343194663044229</v>
      </c>
      <c r="AM151" s="73">
        <f t="shared" si="92"/>
        <v>1.1343194663044232</v>
      </c>
      <c r="AN151" s="73"/>
      <c r="AO151" s="73">
        <f t="shared" si="93"/>
        <v>1.1251582775597788</v>
      </c>
      <c r="AR151" s="53"/>
    </row>
    <row r="152" spans="1:61" x14ac:dyDescent="0.2">
      <c r="A152" s="50" t="s">
        <v>122</v>
      </c>
      <c r="B152" s="50">
        <f t="shared" si="99"/>
        <v>2005</v>
      </c>
      <c r="D152" s="79">
        <f t="shared" si="63"/>
        <v>2612.7460000000001</v>
      </c>
      <c r="F152" s="124">
        <f t="shared" si="96"/>
        <v>12971.196476644878</v>
      </c>
      <c r="G152" s="124">
        <f t="shared" si="96"/>
        <v>7056.2378817607714</v>
      </c>
      <c r="H152" s="124">
        <f t="shared" si="96"/>
        <v>618.12369729465024</v>
      </c>
      <c r="I152" s="124">
        <f t="shared" si="88"/>
        <v>20645.558055700298</v>
      </c>
      <c r="K152" s="84">
        <f t="shared" si="97"/>
        <v>30.834466306642089</v>
      </c>
      <c r="L152" s="84">
        <f t="shared" si="97"/>
        <v>7.5149658145430314</v>
      </c>
      <c r="M152" s="84">
        <f t="shared" si="97"/>
        <v>0.64343933172342471</v>
      </c>
      <c r="N152" s="84">
        <f t="shared" si="89"/>
        <v>38.992871452908545</v>
      </c>
      <c r="P152" s="79">
        <f t="shared" si="66"/>
        <v>126.55245224909837</v>
      </c>
      <c r="R152" s="84">
        <f t="shared" si="94"/>
        <v>67.005734706032044</v>
      </c>
      <c r="T152" s="84">
        <f t="shared" si="68"/>
        <v>65.846646604966324</v>
      </c>
      <c r="V152" s="118">
        <f t="shared" si="90"/>
        <v>1.0176028417668623</v>
      </c>
      <c r="X152" s="124">
        <f t="shared" si="98"/>
        <v>2377.1489671103736</v>
      </c>
      <c r="Y152" s="124">
        <f t="shared" si="98"/>
        <v>1065.0102704116591</v>
      </c>
      <c r="Z152" s="124">
        <f t="shared" si="98"/>
        <v>1040.9556121850267</v>
      </c>
      <c r="AA152" s="124">
        <f t="shared" si="98"/>
        <v>1888.6809137204457</v>
      </c>
      <c r="AC152" s="71">
        <f t="shared" si="70"/>
        <v>0.86369151955973344</v>
      </c>
      <c r="AD152" s="71"/>
      <c r="AF152" s="73">
        <f t="shared" si="71"/>
        <v>1.1275410164628137</v>
      </c>
      <c r="AG152" s="73">
        <f t="shared" si="72"/>
        <v>0.99674637056345738</v>
      </c>
      <c r="AH152" s="73">
        <f>Wgted_Floorspace!AB82</f>
        <v>0.99504216065324624</v>
      </c>
      <c r="AI152" s="73">
        <f t="shared" si="73"/>
        <v>1.1415137481747206</v>
      </c>
      <c r="AJ152" s="73">
        <f t="shared" si="74"/>
        <v>1.0109853472496628</v>
      </c>
      <c r="AK152" s="73">
        <f t="shared" si="95"/>
        <v>0.86799489882189407</v>
      </c>
      <c r="AL152" s="73">
        <f t="shared" si="91"/>
        <v>1.1238724158207409</v>
      </c>
      <c r="AM152" s="73">
        <f t="shared" si="92"/>
        <v>1.1238724158207412</v>
      </c>
      <c r="AN152" s="73"/>
      <c r="AO152" s="73">
        <f t="shared" si="93"/>
        <v>1.1483320603799794</v>
      </c>
      <c r="AR152" s="53"/>
    </row>
    <row r="153" spans="1:61" x14ac:dyDescent="0.2">
      <c r="A153" s="50" t="s">
        <v>122</v>
      </c>
      <c r="B153" s="50">
        <f t="shared" si="99"/>
        <v>2006</v>
      </c>
      <c r="D153" s="79">
        <f t="shared" si="63"/>
        <v>2290.0060000000003</v>
      </c>
      <c r="F153" s="124">
        <f t="shared" si="96"/>
        <v>13021.749637110312</v>
      </c>
      <c r="G153" s="124">
        <f t="shared" si="96"/>
        <v>6977.8877261702655</v>
      </c>
      <c r="H153" s="124">
        <f t="shared" si="96"/>
        <v>586.26112373969431</v>
      </c>
      <c r="I153" s="124">
        <f t="shared" si="88"/>
        <v>20585.898487020273</v>
      </c>
      <c r="K153" s="84">
        <f t="shared" si="97"/>
        <v>31.083748484210247</v>
      </c>
      <c r="L153" s="84">
        <f t="shared" si="97"/>
        <v>7.5345398573724918</v>
      </c>
      <c r="M153" s="84">
        <f t="shared" si="97"/>
        <v>0.61377685773788981</v>
      </c>
      <c r="N153" s="84">
        <f t="shared" si="89"/>
        <v>39.23206519932063</v>
      </c>
      <c r="P153" s="79">
        <f t="shared" si="66"/>
        <v>111.24148899519176</v>
      </c>
      <c r="R153" s="84">
        <f t="shared" si="94"/>
        <v>58.3707737118987</v>
      </c>
      <c r="T153" s="84">
        <f t="shared" si="68"/>
        <v>63.472232771745759</v>
      </c>
      <c r="V153" s="118">
        <f t="shared" si="90"/>
        <v>0.91962691657322726</v>
      </c>
      <c r="X153" s="124">
        <f t="shared" si="98"/>
        <v>2387.0639008160288</v>
      </c>
      <c r="Y153" s="124">
        <f t="shared" si="98"/>
        <v>1079.7737299662372</v>
      </c>
      <c r="Z153" s="124">
        <f t="shared" si="98"/>
        <v>1046.9342633921822</v>
      </c>
      <c r="AA153" s="124">
        <f t="shared" si="98"/>
        <v>1905.7737617844105</v>
      </c>
      <c r="AC153" s="71">
        <f t="shared" si="70"/>
        <v>0.83254701642381745</v>
      </c>
      <c r="AD153" s="71"/>
      <c r="AF153" s="73">
        <f t="shared" si="71"/>
        <v>1.1242827557497963</v>
      </c>
      <c r="AG153" s="73">
        <f t="shared" si="72"/>
        <v>0.87615489420768722</v>
      </c>
      <c r="AH153" s="73">
        <f>Wgted_Floorspace!AB83</f>
        <v>0.99455018435431342</v>
      </c>
      <c r="AI153" s="73">
        <f t="shared" si="73"/>
        <v>1.1518446203293198</v>
      </c>
      <c r="AJ153" s="73">
        <f t="shared" si="74"/>
        <v>0.91364656173486425</v>
      </c>
      <c r="AK153" s="73">
        <f t="shared" si="95"/>
        <v>0.83710910673082606</v>
      </c>
      <c r="AL153" s="73">
        <f t="shared" si="91"/>
        <v>0.98504583892348996</v>
      </c>
      <c r="AM153" s="73">
        <f t="shared" si="92"/>
        <v>0.98504583892348985</v>
      </c>
      <c r="AN153" s="73"/>
      <c r="AO153" s="73">
        <f t="shared" si="93"/>
        <v>1.0466436061475275</v>
      </c>
      <c r="AR153" s="53"/>
    </row>
    <row r="154" spans="1:61" x14ac:dyDescent="0.2">
      <c r="A154" s="50" t="s">
        <v>122</v>
      </c>
      <c r="B154" s="50">
        <f t="shared" si="99"/>
        <v>2007</v>
      </c>
      <c r="D154" s="79">
        <f t="shared" si="63"/>
        <v>2466.5389999999998</v>
      </c>
      <c r="F154" s="124">
        <f t="shared" si="96"/>
        <v>13038.223289521238</v>
      </c>
      <c r="G154" s="124">
        <f t="shared" si="96"/>
        <v>6897.9588636503922</v>
      </c>
      <c r="H154" s="124">
        <f t="shared" si="96"/>
        <v>554.09240709928076</v>
      </c>
      <c r="I154" s="124">
        <f t="shared" si="88"/>
        <v>20490.274560270911</v>
      </c>
      <c r="K154" s="84">
        <f t="shared" si="97"/>
        <v>31.11403173989277</v>
      </c>
      <c r="L154" s="84">
        <f t="shared" si="97"/>
        <v>7.5343466427437233</v>
      </c>
      <c r="M154" s="84">
        <f t="shared" si="97"/>
        <v>0.58341013237852424</v>
      </c>
      <c r="N154" s="84">
        <f t="shared" si="89"/>
        <v>39.231788515015019</v>
      </c>
      <c r="P154" s="79">
        <f t="shared" si="66"/>
        <v>120.37608343142614</v>
      </c>
      <c r="R154" s="84">
        <f t="shared" si="94"/>
        <v>62.870929247999783</v>
      </c>
      <c r="T154" s="84">
        <f t="shared" si="68"/>
        <v>63.569427522742821</v>
      </c>
      <c r="V154" s="118">
        <f t="shared" si="90"/>
        <v>0.98901204081957261</v>
      </c>
      <c r="X154" s="124">
        <f t="shared" si="98"/>
        <v>2386.3705237276445</v>
      </c>
      <c r="Y154" s="124">
        <f t="shared" si="98"/>
        <v>1092.2574042079102</v>
      </c>
      <c r="Z154" s="124">
        <f t="shared" si="98"/>
        <v>1052.9112561435811</v>
      </c>
      <c r="AA154" s="124">
        <f t="shared" si="98"/>
        <v>1914.6541155228092</v>
      </c>
      <c r="AC154" s="71">
        <f t="shared" si="70"/>
        <v>0.83382189200989709</v>
      </c>
      <c r="AD154" s="71"/>
      <c r="AF154" s="73">
        <f t="shared" si="71"/>
        <v>1.1190603297308797</v>
      </c>
      <c r="AG154" s="73">
        <f t="shared" si="72"/>
        <v>0.94810034993828241</v>
      </c>
      <c r="AH154" s="73">
        <f>Wgted_Floorspace!AB84</f>
        <v>0.99432891341087259</v>
      </c>
      <c r="AI154" s="73">
        <f t="shared" si="73"/>
        <v>1.1572118826378419</v>
      </c>
      <c r="AJ154" s="73">
        <f t="shared" si="74"/>
        <v>0.98258047293381068</v>
      </c>
      <c r="AK154" s="73">
        <f t="shared" si="95"/>
        <v>0.83857753783867761</v>
      </c>
      <c r="AL154" s="73">
        <f t="shared" si="91"/>
        <v>1.0609814902198966</v>
      </c>
      <c r="AM154" s="73">
        <f t="shared" si="92"/>
        <v>1.0609814902198966</v>
      </c>
      <c r="AN154" s="73"/>
      <c r="AO154" s="73">
        <f t="shared" si="93"/>
        <v>1.1306054683767053</v>
      </c>
      <c r="AR154" s="53"/>
    </row>
    <row r="155" spans="1:61" x14ac:dyDescent="0.2">
      <c r="A155" s="50" t="s">
        <v>122</v>
      </c>
      <c r="B155" s="50">
        <f t="shared" si="99"/>
        <v>2008</v>
      </c>
      <c r="D155" s="79">
        <f t="shared" si="63"/>
        <v>2491.9160000000002</v>
      </c>
      <c r="F155" s="124">
        <f t="shared" si="96"/>
        <v>13176.872533616734</v>
      </c>
      <c r="G155" s="124">
        <f t="shared" si="96"/>
        <v>6808.5924913194467</v>
      </c>
      <c r="H155" s="124">
        <f t="shared" si="96"/>
        <v>568.1872349799354</v>
      </c>
      <c r="I155" s="124">
        <f t="shared" si="88"/>
        <v>20553.652259916114</v>
      </c>
      <c r="K155" s="84">
        <f t="shared" si="97"/>
        <v>31.376865403237655</v>
      </c>
      <c r="L155" s="84">
        <f t="shared" si="97"/>
        <v>7.4845760476052119</v>
      </c>
      <c r="M155" s="84">
        <f t="shared" si="97"/>
        <v>0.60154684401625302</v>
      </c>
      <c r="N155" s="84">
        <f t="shared" si="89"/>
        <v>39.462988294859123</v>
      </c>
      <c r="P155" s="79">
        <f t="shared" si="66"/>
        <v>121.23957185262657</v>
      </c>
      <c r="R155" s="84">
        <f t="shared" si="94"/>
        <v>63.145648813539651</v>
      </c>
      <c r="T155" s="84">
        <f t="shared" si="68"/>
        <v>63.977912024402976</v>
      </c>
      <c r="V155" s="118">
        <f t="shared" si="90"/>
        <v>0.98699139774136613</v>
      </c>
      <c r="X155" s="124">
        <f t="shared" si="98"/>
        <v>2381.2073254248489</v>
      </c>
      <c r="Y155" s="124">
        <f t="shared" si="98"/>
        <v>1099.2838912223935</v>
      </c>
      <c r="Z155" s="124">
        <f t="shared" si="98"/>
        <v>1058.7123521659119</v>
      </c>
      <c r="AA155" s="124">
        <f t="shared" si="98"/>
        <v>1919.9988301748267</v>
      </c>
      <c r="AC155" s="71">
        <f t="shared" si="70"/>
        <v>0.83917986569794289</v>
      </c>
      <c r="AD155" s="71"/>
      <c r="AF155" s="73">
        <f t="shared" si="71"/>
        <v>1.1225216532604365</v>
      </c>
      <c r="AG155" s="73">
        <f t="shared" si="72"/>
        <v>0.95490131613497842</v>
      </c>
      <c r="AH155" s="73">
        <f>Wgted_Floorspace!AB85</f>
        <v>0.99355769844998276</v>
      </c>
      <c r="AI155" s="73">
        <f t="shared" si="73"/>
        <v>1.1604422140352884</v>
      </c>
      <c r="AJ155" s="73">
        <f t="shared" si="74"/>
        <v>0.98057297014368361</v>
      </c>
      <c r="AK155" s="73">
        <f t="shared" si="95"/>
        <v>0.84462116997042092</v>
      </c>
      <c r="AL155" s="73">
        <f>AF155*AH155*AI155*AJ155*AK155</f>
        <v>1.0718974040884026</v>
      </c>
      <c r="AM155" s="73">
        <f>AF155*AG155</f>
        <v>1.0718974040884026</v>
      </c>
      <c r="AN155" s="73"/>
      <c r="AO155" s="73">
        <f>AH155*AI155*AJ155</f>
        <v>1.1305675847177967</v>
      </c>
      <c r="AR155" s="53"/>
    </row>
    <row r="156" spans="1:61" x14ac:dyDescent="0.2">
      <c r="A156" s="50" t="s">
        <v>122</v>
      </c>
      <c r="B156" s="50">
        <f t="shared" si="99"/>
        <v>2009</v>
      </c>
      <c r="D156" s="79">
        <f t="shared" si="63"/>
        <v>2372.5129999999999</v>
      </c>
      <c r="F156" s="124">
        <f t="shared" si="96"/>
        <v>13267.957495898203</v>
      </c>
      <c r="G156" s="124">
        <f t="shared" si="96"/>
        <v>6718.367930551628</v>
      </c>
      <c r="H156" s="124">
        <f t="shared" si="96"/>
        <v>581.26568714632481</v>
      </c>
      <c r="I156" s="124">
        <f t="shared" si="88"/>
        <v>20567.591113596158</v>
      </c>
      <c r="K156" s="84">
        <f t="shared" si="97"/>
        <v>31.49478926726982</v>
      </c>
      <c r="L156" s="84">
        <f t="shared" si="97"/>
        <v>7.4207959044166367</v>
      </c>
      <c r="M156" s="84">
        <f t="shared" si="97"/>
        <v>0.61876309675407781</v>
      </c>
      <c r="N156" s="84">
        <f t="shared" si="89"/>
        <v>39.534348268440539</v>
      </c>
      <c r="P156" s="79">
        <f t="shared" si="66"/>
        <v>115.35201117605143</v>
      </c>
      <c r="R156" s="84">
        <f t="shared" si="94"/>
        <v>60.011435723955728</v>
      </c>
      <c r="T156" s="84">
        <f t="shared" si="68"/>
        <v>59.96733466827213</v>
      </c>
      <c r="V156" s="118">
        <f t="shared" si="90"/>
        <v>1.0007354179725938</v>
      </c>
      <c r="X156" s="124">
        <f t="shared" si="98"/>
        <v>2373.7481279244716</v>
      </c>
      <c r="Y156" s="124">
        <f t="shared" si="98"/>
        <v>1104.5533649133347</v>
      </c>
      <c r="Z156" s="124">
        <f t="shared" si="98"/>
        <v>1064.5099314082058</v>
      </c>
      <c r="AA156" s="124">
        <f t="shared" si="98"/>
        <v>1922.1671633829033</v>
      </c>
      <c r="AC156" s="71">
        <f t="shared" si="70"/>
        <v>0.78657427635321153</v>
      </c>
      <c r="AD156" s="71"/>
      <c r="AF156" s="73">
        <f t="shared" si="71"/>
        <v>1.1232829128594419</v>
      </c>
      <c r="AG156" s="73">
        <f t="shared" si="72"/>
        <v>0.90852999237510867</v>
      </c>
      <c r="AH156" s="73">
        <f>Wgted_Floorspace!AB86</f>
        <v>0.99295487495407186</v>
      </c>
      <c r="AI156" s="73">
        <f t="shared" si="73"/>
        <v>1.1617527488904151</v>
      </c>
      <c r="AJ156" s="73">
        <f t="shared" si="74"/>
        <v>0.99422761269749982</v>
      </c>
      <c r="AK156" s="73">
        <f t="shared" si="95"/>
        <v>0.7921551081458702</v>
      </c>
      <c r="AL156" s="73">
        <f>AF156*AH156*AI156*AJ156*AK156</f>
        <v>1.0205362162552785</v>
      </c>
      <c r="AM156" s="73">
        <f>AF156*AG156</f>
        <v>1.0205362162552787</v>
      </c>
      <c r="AN156" s="73"/>
      <c r="AO156" s="73">
        <f>AH156*AI156*AJ156</f>
        <v>1.1469092139058816</v>
      </c>
      <c r="AR156" s="53"/>
    </row>
    <row r="157" spans="1:61" x14ac:dyDescent="0.2">
      <c r="A157" s="50" t="s">
        <v>122</v>
      </c>
      <c r="B157" s="50">
        <f>B156+1</f>
        <v>2010</v>
      </c>
      <c r="D157" s="79">
        <f t="shared" si="63"/>
        <v>2358.9259999999999</v>
      </c>
      <c r="F157" s="124">
        <f t="shared" ref="F157:H158" si="100">F76</f>
        <v>13268.366090606991</v>
      </c>
      <c r="G157" s="124">
        <f t="shared" si="100"/>
        <v>6790.2961648840528</v>
      </c>
      <c r="H157" s="124">
        <f t="shared" si="100"/>
        <v>585.64189597277129</v>
      </c>
      <c r="I157" s="124">
        <f t="shared" si="88"/>
        <v>20644.304151463813</v>
      </c>
      <c r="K157" s="84">
        <f t="shared" ref="K157:M158" si="101">K76</f>
        <v>31.365741722154102</v>
      </c>
      <c r="L157" s="84">
        <f t="shared" si="101"/>
        <v>7.5406186044344157</v>
      </c>
      <c r="M157" s="84">
        <f t="shared" si="101"/>
        <v>0.63337958192791532</v>
      </c>
      <c r="N157" s="84">
        <f t="shared" si="89"/>
        <v>39.539739908516438</v>
      </c>
      <c r="P157" s="79">
        <f t="shared" si="66"/>
        <v>114.26522215003973</v>
      </c>
      <c r="R157" s="84">
        <f>D157/N157</f>
        <v>59.65962359534673</v>
      </c>
      <c r="T157" s="84">
        <f t="shared" si="68"/>
        <v>62.189385200219469</v>
      </c>
      <c r="V157" s="118">
        <f>R157/T157</f>
        <v>0.95932164955919497</v>
      </c>
      <c r="X157" s="124">
        <f t="shared" ref="X157:AA158" si="102">X76</f>
        <v>2363.9490731536794</v>
      </c>
      <c r="Y157" s="124">
        <f t="shared" si="102"/>
        <v>1110.4992214375932</v>
      </c>
      <c r="Z157" s="124">
        <f t="shared" si="102"/>
        <v>1081.5134406937368</v>
      </c>
      <c r="AA157" s="124">
        <f t="shared" si="102"/>
        <v>1915.2856700046641</v>
      </c>
      <c r="AC157" s="71">
        <f t="shared" si="70"/>
        <v>0.81572027390096458</v>
      </c>
      <c r="AD157" s="71"/>
      <c r="AF157" s="73">
        <f t="shared" si="71"/>
        <v>1.1274725354630006</v>
      </c>
      <c r="AG157" s="73">
        <f t="shared" si="72"/>
        <v>0.89997027663674312</v>
      </c>
      <c r="AH157" s="73">
        <f>Wgted_Floorspace!AB87</f>
        <v>0.99416373328492769</v>
      </c>
      <c r="AI157" s="73">
        <f t="shared" si="73"/>
        <v>1.1575935924960405</v>
      </c>
      <c r="AJ157" s="73">
        <f t="shared" si="74"/>
        <v>0.9530831589657861</v>
      </c>
      <c r="AK157" s="73">
        <f t="shared" si="95"/>
        <v>0.82050898316885101</v>
      </c>
      <c r="AL157" s="73">
        <f>AF157*AH157*AI157*AJ157*AK157</f>
        <v>1.014691769640967</v>
      </c>
      <c r="AM157" s="73">
        <f>AF157*AG157</f>
        <v>1.0146917696409667</v>
      </c>
      <c r="AN157" s="73"/>
      <c r="AO157" s="73">
        <f>AH157*AI157*AJ157</f>
        <v>1.0968439043299785</v>
      </c>
      <c r="AR157" s="53"/>
    </row>
    <row r="158" spans="1:61" x14ac:dyDescent="0.2">
      <c r="A158" s="50" t="s">
        <v>122</v>
      </c>
      <c r="B158" s="50">
        <f>B157+1</f>
        <v>2011</v>
      </c>
      <c r="D158" s="79">
        <f t="shared" si="63"/>
        <v>2318.6679999999997</v>
      </c>
      <c r="F158" s="124">
        <f t="shared" si="100"/>
        <v>13262.746037956804</v>
      </c>
      <c r="G158" s="124">
        <f t="shared" si="100"/>
        <v>6853.480050913281</v>
      </c>
      <c r="H158" s="124">
        <f t="shared" si="100"/>
        <v>589.92335438292071</v>
      </c>
      <c r="I158" s="124">
        <f>SUM(F158:H158)</f>
        <v>20706.149443253005</v>
      </c>
      <c r="K158" s="84">
        <f t="shared" si="101"/>
        <v>31.227983069201024</v>
      </c>
      <c r="L158" s="84">
        <f t="shared" si="101"/>
        <v>7.6613661481913891</v>
      </c>
      <c r="M158" s="84">
        <f t="shared" si="101"/>
        <v>0.64804080397826469</v>
      </c>
      <c r="N158" s="84">
        <f>SUM(K158:M158)</f>
        <v>39.537390021370676</v>
      </c>
      <c r="P158" s="79">
        <f t="shared" si="66"/>
        <v>111.97968054632805</v>
      </c>
      <c r="R158" s="84">
        <f>D158/N158</f>
        <v>58.644943400328593</v>
      </c>
      <c r="T158" s="84">
        <f t="shared" si="68"/>
        <v>61.398512145063229</v>
      </c>
      <c r="V158" s="118">
        <f>R158/T158</f>
        <v>0.95515251675433244</v>
      </c>
      <c r="X158" s="124">
        <f t="shared" si="102"/>
        <v>2354.5639025153091</v>
      </c>
      <c r="Y158" s="124">
        <f t="shared" si="102"/>
        <v>1117.8796890450496</v>
      </c>
      <c r="Z158" s="124">
        <f t="shared" si="102"/>
        <v>1098.5169499792676</v>
      </c>
      <c r="AA158" s="124">
        <f t="shared" si="102"/>
        <v>1909.4515921333571</v>
      </c>
      <c r="AC158" s="71">
        <f t="shared" si="70"/>
        <v>0.80534661956918541</v>
      </c>
      <c r="AD158" s="71"/>
      <c r="AF158" s="73">
        <f t="shared" si="71"/>
        <v>1.1308501677352449</v>
      </c>
      <c r="AG158" s="73">
        <f t="shared" si="72"/>
        <v>0.88196900319016214</v>
      </c>
      <c r="AH158" s="73">
        <f>Wgted_Floorspace!AB88</f>
        <v>0.99539603353207784</v>
      </c>
      <c r="AI158" s="73">
        <f t="shared" si="73"/>
        <v>1.1540674912633553</v>
      </c>
      <c r="AJ158" s="73">
        <f t="shared" si="74"/>
        <v>0.94894113812675662</v>
      </c>
      <c r="AK158" s="73">
        <f>AG158/(AH158*AI158*AJ158)</f>
        <v>0.80907155789186924</v>
      </c>
      <c r="AL158" s="73">
        <f>AF158*AH158*AI158*AJ158*AK158</f>
        <v>0.99737479519488137</v>
      </c>
      <c r="AM158" s="73">
        <f>AF158*AG158</f>
        <v>0.99737479519488159</v>
      </c>
      <c r="AN158" s="73"/>
      <c r="AO158" s="73">
        <f>AH158*AI158*AJ158</f>
        <v>1.0901001210427366</v>
      </c>
      <c r="AR158" s="53"/>
    </row>
    <row r="159" spans="1:61" x14ac:dyDescent="0.2">
      <c r="A159" s="50" t="s">
        <v>122</v>
      </c>
      <c r="B159" s="50">
        <f>B158+1</f>
        <v>2012</v>
      </c>
      <c r="D159" s="79">
        <f t="shared" si="63"/>
        <v>2153.7269999999999</v>
      </c>
      <c r="F159" s="124">
        <f t="shared" ref="F159:H159" si="103">F78</f>
        <v>13403.29839551334</v>
      </c>
      <c r="G159" s="124">
        <f t="shared" si="103"/>
        <v>6873.6645303990972</v>
      </c>
      <c r="H159" s="124">
        <f t="shared" si="103"/>
        <v>571.18021968742573</v>
      </c>
      <c r="I159" s="124">
        <f t="shared" ref="I159:I160" si="104">SUM(F159:H159)</f>
        <v>20848.143145599865</v>
      </c>
      <c r="K159" s="84">
        <f t="shared" ref="K159:M159" si="105">K78</f>
        <v>31.472598636543168</v>
      </c>
      <c r="L159" s="84">
        <f t="shared" si="105"/>
        <v>7.6957199739876998</v>
      </c>
      <c r="M159" s="84">
        <f t="shared" si="105"/>
        <v>0.63727930679658928</v>
      </c>
      <c r="N159" s="84">
        <f t="shared" ref="N159:N160" si="106">SUM(K159:M159)</f>
        <v>39.805597917327454</v>
      </c>
      <c r="P159" s="79">
        <f t="shared" si="66"/>
        <v>103.30545914610903</v>
      </c>
      <c r="R159" s="84">
        <f t="shared" ref="R159:R160" si="107">D159/N159</f>
        <v>54.10613362655905</v>
      </c>
      <c r="T159" s="84">
        <f t="shared" si="68"/>
        <v>60.993359537787654</v>
      </c>
      <c r="V159" s="118">
        <f t="shared" ref="V159:V160" si="108">R159/T159</f>
        <v>0.8870823649751296</v>
      </c>
      <c r="X159" s="124">
        <f t="shared" ref="X159:AA159" si="109">X78</f>
        <v>2348.123402749759</v>
      </c>
      <c r="Y159" s="124">
        <f t="shared" si="109"/>
        <v>1119.594932216</v>
      </c>
      <c r="Z159" s="124">
        <f t="shared" si="109"/>
        <v>1115.7236977592393</v>
      </c>
      <c r="AA159" s="124">
        <f t="shared" si="109"/>
        <v>1909.3114259304518</v>
      </c>
      <c r="AC159" s="71">
        <f t="shared" si="70"/>
        <v>0.80003234938120238</v>
      </c>
      <c r="AD159" s="71"/>
      <c r="AF159" s="73">
        <f t="shared" si="71"/>
        <v>1.1386050428053953</v>
      </c>
      <c r="AG159" s="73">
        <f t="shared" si="72"/>
        <v>0.81364951554314358</v>
      </c>
      <c r="AH159" s="73">
        <f>Wgted_Floorspace!AB89</f>
        <v>0.9951251323769309</v>
      </c>
      <c r="AI159" s="73">
        <f t="shared" si="73"/>
        <v>1.1539827751810974</v>
      </c>
      <c r="AJ159" s="73">
        <f t="shared" si="74"/>
        <v>0.88131364809897117</v>
      </c>
      <c r="AK159" s="73">
        <f t="shared" ref="AK159:AK160" si="110">AG159/(AH159*AI159*AJ159)</f>
        <v>0.80395150655100556</v>
      </c>
      <c r="AL159" s="73">
        <f t="shared" ref="AL159:AL160" si="111">AF159*AH159*AI159*AJ159*AK159</f>
        <v>0.92642544147359018</v>
      </c>
      <c r="AM159" s="73">
        <f t="shared" ref="AM159:AM160" si="112">AF159*AG159</f>
        <v>0.92642544147359018</v>
      </c>
      <c r="AN159" s="73"/>
      <c r="AO159" s="73">
        <f t="shared" ref="AO159:AO160" si="113">AH159*AI159*AJ159</f>
        <v>1.0120629278173046</v>
      </c>
      <c r="AR159" s="53"/>
    </row>
    <row r="160" spans="1:61" x14ac:dyDescent="0.2">
      <c r="A160" s="50" t="s">
        <v>122</v>
      </c>
      <c r="B160" s="50">
        <f>B159+1</f>
        <v>2013</v>
      </c>
      <c r="D160" s="79">
        <f t="shared" si="63"/>
        <v>2354.8720000000003</v>
      </c>
      <c r="F160" s="124">
        <f t="shared" ref="F160:H161" si="114">F79</f>
        <v>13552.896685952008</v>
      </c>
      <c r="G160" s="124">
        <f t="shared" si="114"/>
        <v>6897.0084649147357</v>
      </c>
      <c r="H160" s="124">
        <f t="shared" si="114"/>
        <v>552.36646002781913</v>
      </c>
      <c r="I160" s="124">
        <f t="shared" si="104"/>
        <v>21002.271610894564</v>
      </c>
      <c r="K160" s="84">
        <f t="shared" ref="K160:M161" si="115">K79</f>
        <v>31.762734325518728</v>
      </c>
      <c r="L160" s="84">
        <f t="shared" si="115"/>
        <v>7.7331958274115218</v>
      </c>
      <c r="M160" s="84">
        <f t="shared" si="115"/>
        <v>0.62579624354670593</v>
      </c>
      <c r="N160" s="84">
        <f t="shared" si="106"/>
        <v>40.121726396476959</v>
      </c>
      <c r="P160" s="79">
        <f t="shared" si="66"/>
        <v>112.12463316484541</v>
      </c>
      <c r="R160" s="84">
        <f t="shared" si="107"/>
        <v>58.693187245471542</v>
      </c>
      <c r="T160" s="84">
        <f t="shared" si="68"/>
        <v>59.096217679409804</v>
      </c>
      <c r="V160" s="118">
        <f t="shared" si="108"/>
        <v>0.99318009764813275</v>
      </c>
      <c r="X160" s="124">
        <f t="shared" ref="X160:AA161" si="116">X79</f>
        <v>2343.6122226506586</v>
      </c>
      <c r="Y160" s="124">
        <f t="shared" si="116"/>
        <v>1121.2391382076003</v>
      </c>
      <c r="Z160" s="124">
        <f t="shared" si="116"/>
        <v>1132.9367165326958</v>
      </c>
      <c r="AA160" s="124">
        <f t="shared" si="116"/>
        <v>1910.351753362932</v>
      </c>
      <c r="AC160" s="71">
        <f t="shared" si="70"/>
        <v>0.7751480854290399</v>
      </c>
      <c r="AD160" s="71"/>
      <c r="AF160" s="73">
        <f t="shared" si="71"/>
        <v>1.1470226484693051</v>
      </c>
      <c r="AG160" s="73">
        <f t="shared" si="72"/>
        <v>0.88311067207008598</v>
      </c>
      <c r="AH160" s="73">
        <f>Wgted_Floorspace!AB90</f>
        <v>0.99479136062690199</v>
      </c>
      <c r="AI160" s="73">
        <f t="shared" si="73"/>
        <v>1.1546115463293376</v>
      </c>
      <c r="AJ160" s="73">
        <f t="shared" si="74"/>
        <v>0.98672142479363623</v>
      </c>
      <c r="AK160" s="73">
        <f t="shared" si="110"/>
        <v>0.7792066920852162</v>
      </c>
      <c r="AL160" s="73">
        <f t="shared" si="111"/>
        <v>1.0129479419693379</v>
      </c>
      <c r="AM160" s="73">
        <f t="shared" si="112"/>
        <v>1.0129479419693381</v>
      </c>
      <c r="AN160" s="73"/>
      <c r="AO160" s="73">
        <f t="shared" si="113"/>
        <v>1.1333458516723141</v>
      </c>
      <c r="AR160" s="53"/>
    </row>
    <row r="161" spans="1:44" x14ac:dyDescent="0.2">
      <c r="A161" s="50" t="s">
        <v>122</v>
      </c>
      <c r="B161" s="50">
        <f>B160+1</f>
        <v>2014</v>
      </c>
      <c r="D161" s="79">
        <f t="shared" si="63"/>
        <v>2509.7730000000001</v>
      </c>
      <c r="F161" s="124">
        <f t="shared" si="114"/>
        <v>13601.338168709615</v>
      </c>
      <c r="G161" s="124">
        <f t="shared" si="114"/>
        <v>7010.2804434498757</v>
      </c>
      <c r="H161" s="124">
        <f t="shared" si="114"/>
        <v>534.2543324430726</v>
      </c>
      <c r="I161" s="124">
        <f t="shared" ref="I161" si="117">SUM(F161:H161)</f>
        <v>21145.872944602565</v>
      </c>
      <c r="K161" s="84">
        <f t="shared" si="115"/>
        <v>31.950285825088894</v>
      </c>
      <c r="L161" s="84">
        <f t="shared" si="115"/>
        <v>7.8598169972608609</v>
      </c>
      <c r="M161" s="84">
        <f t="shared" si="115"/>
        <v>0.61407625769569618</v>
      </c>
      <c r="N161" s="84">
        <f t="shared" ref="N161" si="118">SUM(K161:M161)</f>
        <v>40.424179080045448</v>
      </c>
      <c r="P161" s="79">
        <f t="shared" si="66"/>
        <v>118.68855008138192</v>
      </c>
      <c r="R161" s="84">
        <f t="shared" ref="R161" si="119">D161/N161</f>
        <v>62.085936118339063</v>
      </c>
      <c r="T161" s="84">
        <f t="shared" si="68"/>
        <v>60.12861729499069</v>
      </c>
      <c r="V161" s="118">
        <f t="shared" ref="V161" si="120">R161/T161</f>
        <v>1.0325522007889485</v>
      </c>
      <c r="X161" s="124">
        <f t="shared" si="116"/>
        <v>2349.0545877751733</v>
      </c>
      <c r="Y161" s="124">
        <f t="shared" si="116"/>
        <v>1121.1843892215122</v>
      </c>
      <c r="Z161" s="124">
        <f t="shared" si="116"/>
        <v>1149.4081009836809</v>
      </c>
      <c r="AA161" s="124">
        <f t="shared" si="116"/>
        <v>1911.6817350576025</v>
      </c>
      <c r="AC161" s="71">
        <f t="shared" si="70"/>
        <v>0.78868977416716746</v>
      </c>
      <c r="AD161" s="71"/>
      <c r="AF161" s="73">
        <f t="shared" si="71"/>
        <v>1.1548653230697057</v>
      </c>
      <c r="AG161" s="73">
        <f t="shared" si="72"/>
        <v>0.93480908049254674</v>
      </c>
      <c r="AH161" s="73">
        <f>Wgted_Floorspace!AB91</f>
        <v>0.9952970142680303</v>
      </c>
      <c r="AI161" s="73">
        <f t="shared" si="73"/>
        <v>1.1554153837474308</v>
      </c>
      <c r="AJ161" s="73">
        <f t="shared" si="74"/>
        <v>1.0258374902486564</v>
      </c>
      <c r="AK161" s="73">
        <f t="shared" ref="AK161" si="121">AG161/(AH161*AI161*AJ161)</f>
        <v>0.79241649764939015</v>
      </c>
      <c r="AL161" s="73">
        <f t="shared" ref="AL161" si="122">AF161*AH161*AI161*AJ161*AK161</f>
        <v>1.0795785907515194</v>
      </c>
      <c r="AM161" s="73">
        <f t="shared" ref="AM161" si="123">AF161*AG161</f>
        <v>1.0795785907515194</v>
      </c>
      <c r="AN161" s="73"/>
      <c r="AO161" s="73">
        <f t="shared" ref="AO161" si="124">AH161*AI161*AJ161</f>
        <v>1.1796941170022928</v>
      </c>
      <c r="AR161" s="53"/>
    </row>
    <row r="162" spans="1:44" x14ac:dyDescent="0.2">
      <c r="A162" s="50" t="s">
        <v>122</v>
      </c>
      <c r="B162" s="50">
        <f t="shared" ref="B162:B164" si="125">B161+1</f>
        <v>2015</v>
      </c>
      <c r="D162" s="79">
        <f t="shared" ref="D162:D165" si="126">D242+D324</f>
        <v>2522.1000000000004</v>
      </c>
      <c r="F162" s="124">
        <f t="shared" ref="F162:H162" si="127">F81</f>
        <v>13654.210899253439</v>
      </c>
      <c r="G162" s="124">
        <f t="shared" si="127"/>
        <v>7132.7012183771149</v>
      </c>
      <c r="H162" s="124">
        <f t="shared" si="127"/>
        <v>516.27074502977337</v>
      </c>
      <c r="I162" s="124">
        <f t="shared" ref="I162:I165" si="128">SUM(F162:H162)</f>
        <v>21303.182862660331</v>
      </c>
      <c r="K162" s="84">
        <f t="shared" ref="K162:M162" si="129">K81</f>
        <v>32.198301355774696</v>
      </c>
      <c r="L162" s="84">
        <f t="shared" si="129"/>
        <v>7.994742949814694</v>
      </c>
      <c r="M162" s="84">
        <f t="shared" si="129"/>
        <v>0.6019015126564834</v>
      </c>
      <c r="N162" s="84">
        <f t="shared" ref="N162:N165" si="130">SUM(K162:M162)</f>
        <v>40.794945818245871</v>
      </c>
      <c r="P162" s="79">
        <f t="shared" ref="P162:P165" si="131">P242+P324</f>
        <v>118.39075955268036</v>
      </c>
      <c r="R162" s="84">
        <f t="shared" ref="R162:R165" si="132">D162/N162</f>
        <v>61.823835022032817</v>
      </c>
      <c r="T162" s="84">
        <f t="shared" si="68"/>
        <v>62.189451846084161</v>
      </c>
      <c r="V162" s="118">
        <f t="shared" ref="V162:V165" si="133">R162/T162</f>
        <v>0.99412091901121391</v>
      </c>
      <c r="X162" s="124">
        <f t="shared" ref="X162:AA162" si="134">X81</f>
        <v>2358.1224571194502</v>
      </c>
      <c r="Y162" s="124">
        <f t="shared" si="134"/>
        <v>1120.8576814091923</v>
      </c>
      <c r="Z162" s="124">
        <f t="shared" si="134"/>
        <v>1165.8640712283081</v>
      </c>
      <c r="AA162" s="124">
        <f t="shared" si="134"/>
        <v>1914.9695179939613</v>
      </c>
      <c r="AC162" s="71">
        <f t="shared" ref="AC162:AC165" si="135">T162/T$167</f>
        <v>0.81572114807559781</v>
      </c>
      <c r="AD162" s="71"/>
      <c r="AF162" s="73">
        <f t="shared" ref="AF162:AF165" si="136">I162/I$167</f>
        <v>1.1634566812896188</v>
      </c>
      <c r="AG162" s="73">
        <f t="shared" ref="AG162:AG165" si="137">P162/P$167</f>
        <v>0.93246363697567825</v>
      </c>
      <c r="AH162" s="73">
        <f>Wgted_Floorspace!AB92</f>
        <v>0.99573907831506392</v>
      </c>
      <c r="AI162" s="73">
        <f t="shared" ref="AI162:AI165" si="138">AA162/AA$167</f>
        <v>1.1574025110570805</v>
      </c>
      <c r="AJ162" s="73">
        <f t="shared" ref="AJ162:AJ165" si="139">V162/V$167</f>
        <v>0.98765612797390934</v>
      </c>
      <c r="AK162" s="73">
        <f t="shared" ref="AK162:AK165" si="140">AG162/(AH162*AI162*AJ162)</f>
        <v>0.81921174516512629</v>
      </c>
      <c r="AL162" s="73">
        <f t="shared" ref="AL162:AL165" si="141">AF162*AH162*AI162*AJ162*AK162</f>
        <v>1.0848810484989704</v>
      </c>
      <c r="AM162" s="73">
        <f t="shared" ref="AM162:AM165" si="142">AF162*AG162</f>
        <v>1.0848810484989704</v>
      </c>
      <c r="AN162" s="73"/>
      <c r="AO162" s="73">
        <f t="shared" ref="AO162:AO165" si="143">AH162*AI162*AJ162</f>
        <v>1.1382449561776291</v>
      </c>
      <c r="AR162" s="53"/>
    </row>
    <row r="163" spans="1:44" x14ac:dyDescent="0.2">
      <c r="A163" s="50" t="s">
        <v>122</v>
      </c>
      <c r="B163" s="50">
        <f t="shared" si="125"/>
        <v>2016</v>
      </c>
      <c r="D163" s="79">
        <f t="shared" si="126"/>
        <v>2276.4740000000002</v>
      </c>
      <c r="F163" s="124">
        <f t="shared" ref="F163:H163" si="144">F82</f>
        <v>13726.103784523679</v>
      </c>
      <c r="G163" s="124">
        <f t="shared" si="144"/>
        <v>7133.9820303176293</v>
      </c>
      <c r="H163" s="124">
        <f t="shared" si="144"/>
        <v>513.05647169513531</v>
      </c>
      <c r="I163" s="124">
        <f t="shared" si="128"/>
        <v>21373.142286536444</v>
      </c>
      <c r="K163" s="84">
        <f t="shared" ref="K163:M163" si="145">K82</f>
        <v>32.530052800837289</v>
      </c>
      <c r="L163" s="84">
        <f t="shared" si="145"/>
        <v>8.0024931736238276</v>
      </c>
      <c r="M163" s="84">
        <f t="shared" si="145"/>
        <v>0.60079083682079626</v>
      </c>
      <c r="N163" s="84">
        <f t="shared" si="130"/>
        <v>41.133336811281914</v>
      </c>
      <c r="P163" s="79">
        <f t="shared" si="131"/>
        <v>106.51096453112635</v>
      </c>
      <c r="R163" s="84">
        <f t="shared" si="132"/>
        <v>55.343771657630668</v>
      </c>
      <c r="T163" s="84">
        <f t="shared" si="68"/>
        <v>59.088093245646519</v>
      </c>
      <c r="V163" s="118">
        <f t="shared" si="133"/>
        <v>0.93663153805878274</v>
      </c>
      <c r="X163" s="124">
        <f t="shared" ref="X163:AA163" si="146">X82</f>
        <v>2369.9407575160008</v>
      </c>
      <c r="Y163" s="124">
        <f t="shared" si="146"/>
        <v>1121.7428274440902</v>
      </c>
      <c r="Z163" s="124">
        <f t="shared" si="146"/>
        <v>1171.003329976108</v>
      </c>
      <c r="AA163" s="124">
        <f t="shared" si="146"/>
        <v>1924.5338967865753</v>
      </c>
      <c r="AC163" s="71">
        <f t="shared" si="135"/>
        <v>0.77504151956875134</v>
      </c>
      <c r="AD163" s="71"/>
      <c r="AF163" s="73">
        <f t="shared" si="136"/>
        <v>1.1672774605437133</v>
      </c>
      <c r="AG163" s="73">
        <f t="shared" si="137"/>
        <v>0.83889656371609111</v>
      </c>
      <c r="AH163" s="73">
        <f>Wgted_Floorspace!AB93</f>
        <v>0.99517360303037439</v>
      </c>
      <c r="AI163" s="73">
        <f t="shared" si="138"/>
        <v>1.1631831962989367</v>
      </c>
      <c r="AJ163" s="73">
        <f t="shared" si="139"/>
        <v>0.93054060177859477</v>
      </c>
      <c r="AK163" s="73">
        <f t="shared" si="140"/>
        <v>0.77880031906864777</v>
      </c>
      <c r="AL163" s="73">
        <f t="shared" si="141"/>
        <v>0.97922505055336628</v>
      </c>
      <c r="AM163" s="73">
        <f t="shared" si="142"/>
        <v>0.97922505055336617</v>
      </c>
      <c r="AN163" s="73"/>
      <c r="AO163" s="73">
        <f t="shared" si="143"/>
        <v>1.0771651515491305</v>
      </c>
      <c r="AR163" s="53"/>
    </row>
    <row r="164" spans="1:44" x14ac:dyDescent="0.2">
      <c r="A164" s="50" t="s">
        <v>122</v>
      </c>
      <c r="B164" s="50">
        <f t="shared" si="125"/>
        <v>2017</v>
      </c>
      <c r="D164" s="79">
        <f t="shared" si="126"/>
        <v>2310.665</v>
      </c>
      <c r="F164" s="124">
        <f t="shared" ref="F164:H164" si="147">F83</f>
        <v>13806.74167477463</v>
      </c>
      <c r="G164" s="124">
        <f t="shared" si="147"/>
        <v>7137.1008796410742</v>
      </c>
      <c r="H164" s="124">
        <f t="shared" si="147"/>
        <v>509.91435289336312</v>
      </c>
      <c r="I164" s="124">
        <f t="shared" si="128"/>
        <v>21453.756907309067</v>
      </c>
      <c r="K164" s="84">
        <f t="shared" ref="K164:M164" si="148">K83</f>
        <v>32.893714517534775</v>
      </c>
      <c r="L164" s="84">
        <f t="shared" si="148"/>
        <v>8.0113407452346692</v>
      </c>
      <c r="M164" s="84">
        <f t="shared" si="148"/>
        <v>0.59982199595256658</v>
      </c>
      <c r="N164" s="84">
        <f t="shared" si="130"/>
        <v>41.504877258722011</v>
      </c>
      <c r="P164" s="79">
        <f t="shared" si="131"/>
        <v>107.70444589184197</v>
      </c>
      <c r="R164" s="84">
        <f t="shared" si="132"/>
        <v>55.672131870102739</v>
      </c>
      <c r="T164" s="84">
        <f t="shared" si="68"/>
        <v>60.016645053077582</v>
      </c>
      <c r="V164" s="118">
        <f t="shared" si="133"/>
        <v>0.92761152878284614</v>
      </c>
      <c r="X164" s="124">
        <f t="shared" ref="X164:AA164" si="149">X83</f>
        <v>2382.4386153057872</v>
      </c>
      <c r="Y164" s="124">
        <f t="shared" si="149"/>
        <v>1122.4922948878875</v>
      </c>
      <c r="Z164" s="124">
        <f t="shared" si="149"/>
        <v>1176.3191064323807</v>
      </c>
      <c r="AA164" s="124">
        <f t="shared" si="149"/>
        <v>1934.6204694144615</v>
      </c>
      <c r="AC164" s="71">
        <f t="shared" si="135"/>
        <v>0.78722106648419876</v>
      </c>
      <c r="AD164" s="71"/>
      <c r="AF164" s="73">
        <f t="shared" si="136"/>
        <v>1.1716801650481155</v>
      </c>
      <c r="AG164" s="73">
        <f t="shared" si="137"/>
        <v>0.84829660451725153</v>
      </c>
      <c r="AH164" s="73">
        <f>Wgted_Floorspace!AB94</f>
        <v>0.99456806298398948</v>
      </c>
      <c r="AI164" s="73">
        <f t="shared" si="138"/>
        <v>1.1692794941134861</v>
      </c>
      <c r="AJ164" s="73">
        <f t="shared" si="139"/>
        <v>0.92157924982895356</v>
      </c>
      <c r="AK164" s="73">
        <f t="shared" si="140"/>
        <v>0.79152055629285933</v>
      </c>
      <c r="AL164" s="73">
        <f t="shared" si="141"/>
        <v>0.99393230559052925</v>
      </c>
      <c r="AM164" s="73">
        <f t="shared" si="142"/>
        <v>0.99393230559052914</v>
      </c>
      <c r="AN164" s="73"/>
      <c r="AO164" s="73">
        <f t="shared" si="143"/>
        <v>1.07173035213426</v>
      </c>
      <c r="AR164" s="53"/>
    </row>
    <row r="165" spans="1:44" x14ac:dyDescent="0.2">
      <c r="A165" s="783" t="s">
        <v>122</v>
      </c>
      <c r="B165" s="50">
        <v>2018</v>
      </c>
      <c r="D165" s="79">
        <f t="shared" si="126"/>
        <v>0</v>
      </c>
      <c r="F165" s="124">
        <f t="shared" ref="F165:H165" si="150">F84</f>
        <v>13912.342021603421</v>
      </c>
      <c r="G165" s="124">
        <f t="shared" si="150"/>
        <v>7178.7837819373008</v>
      </c>
      <c r="H165" s="124">
        <f t="shared" si="150"/>
        <v>509.06421643587015</v>
      </c>
      <c r="I165" s="124">
        <f t="shared" si="128"/>
        <v>21600.190019976591</v>
      </c>
      <c r="K165" s="84">
        <f t="shared" ref="K165:M165" si="151">K84</f>
        <v>33.317529915117156</v>
      </c>
      <c r="L165" s="84">
        <f t="shared" si="151"/>
        <v>8.0604232618520548</v>
      </c>
      <c r="M165" s="84">
        <f t="shared" si="151"/>
        <v>0.5988219641945427</v>
      </c>
      <c r="N165" s="84">
        <f t="shared" si="130"/>
        <v>41.976775141163756</v>
      </c>
      <c r="P165" s="79">
        <f t="shared" si="131"/>
        <v>0</v>
      </c>
      <c r="R165" s="84">
        <f t="shared" si="132"/>
        <v>0</v>
      </c>
      <c r="T165" s="84">
        <f t="shared" si="68"/>
        <v>0</v>
      </c>
      <c r="V165" s="118" t="e">
        <f t="shared" si="133"/>
        <v>#DIV/0!</v>
      </c>
      <c r="X165" s="124">
        <f t="shared" ref="X165:AA165" si="152">X84</f>
        <v>2394.8182026707577</v>
      </c>
      <c r="Y165" s="124">
        <f t="shared" si="152"/>
        <v>1122.8118169728232</v>
      </c>
      <c r="Z165" s="124">
        <f t="shared" si="152"/>
        <v>1176.3191064323805</v>
      </c>
      <c r="AA165" s="124">
        <f t="shared" si="152"/>
        <v>1943.3521233999427</v>
      </c>
      <c r="AC165" s="71">
        <f t="shared" si="135"/>
        <v>0</v>
      </c>
      <c r="AD165" s="71"/>
      <c r="AF165" s="73">
        <f t="shared" si="136"/>
        <v>1.1796774950430471</v>
      </c>
      <c r="AG165" s="73">
        <f t="shared" si="137"/>
        <v>0</v>
      </c>
      <c r="AH165" s="73">
        <f>Wgted_Floorspace!AB95</f>
        <v>0.99414733826071455</v>
      </c>
      <c r="AI165" s="73">
        <f t="shared" si="138"/>
        <v>1.1745568826846964</v>
      </c>
      <c r="AJ165" s="73" t="e">
        <f t="shared" si="139"/>
        <v>#DIV/0!</v>
      </c>
      <c r="AK165" s="73" t="e">
        <f t="shared" si="140"/>
        <v>#DIV/0!</v>
      </c>
      <c r="AL165" s="73" t="e">
        <f t="shared" si="141"/>
        <v>#DIV/0!</v>
      </c>
      <c r="AM165" s="73">
        <f t="shared" si="142"/>
        <v>0</v>
      </c>
      <c r="AN165" s="73"/>
      <c r="AO165" s="73" t="e">
        <f t="shared" si="143"/>
        <v>#DIV/0!</v>
      </c>
      <c r="AR165" s="53"/>
    </row>
    <row r="166" spans="1:44" x14ac:dyDescent="0.2">
      <c r="A166" s="50"/>
      <c r="B166" s="50"/>
      <c r="D166" s="79"/>
      <c r="F166" s="124"/>
      <c r="G166" s="124"/>
      <c r="H166" s="124"/>
      <c r="I166" s="124"/>
      <c r="P166" s="70"/>
      <c r="X166" s="124"/>
      <c r="Y166" s="124"/>
      <c r="Z166" s="124"/>
      <c r="AA166" s="124"/>
      <c r="AC166" s="71"/>
      <c r="AD166" s="71"/>
      <c r="AF166" s="73"/>
      <c r="AG166" s="73"/>
      <c r="AH166" s="73"/>
      <c r="AI166" s="73"/>
      <c r="AJ166" s="73"/>
      <c r="AK166" s="73"/>
      <c r="AL166" s="73"/>
      <c r="AM166" s="73"/>
      <c r="AN166" s="73"/>
      <c r="AO166" s="73"/>
      <c r="AR166" s="53"/>
    </row>
    <row r="167" spans="1:44" x14ac:dyDescent="0.2">
      <c r="A167" s="18" t="s">
        <v>167</v>
      </c>
      <c r="B167" s="91">
        <f>Base_year</f>
        <v>1985</v>
      </c>
      <c r="D167" s="79"/>
      <c r="F167" s="124"/>
      <c r="G167" s="124"/>
      <c r="H167" s="124"/>
      <c r="I167" s="124">
        <f>INDEX(I96:I157,base_row,1)</f>
        <v>18310.250141025524</v>
      </c>
      <c r="K167" s="84"/>
      <c r="L167" s="84"/>
      <c r="M167" s="84"/>
      <c r="N167" s="79"/>
      <c r="P167" s="74">
        <f>INDEX(P96:P157,base_row,1)</f>
        <v>126.96555110359589</v>
      </c>
      <c r="R167" s="74">
        <f>INDEX(R96:R157,base_row,1)</f>
        <v>76.737643228382368</v>
      </c>
      <c r="T167" s="74">
        <f>INDEX(T96:T157,base_row,1)</f>
        <v>76.238616582146875</v>
      </c>
      <c r="V167" s="71">
        <f>INDEX(V96:V157,base_row,1)</f>
        <v>1.0065455889496342</v>
      </c>
      <c r="X167" s="124"/>
      <c r="Y167" s="124"/>
      <c r="Z167" s="124"/>
      <c r="AA167" s="74">
        <f>INDEX(AA96:AA157,base_row,1)</f>
        <v>1654.5406629928414</v>
      </c>
      <c r="AC167" s="71"/>
      <c r="AD167" s="71"/>
      <c r="AF167" s="73"/>
      <c r="AG167" s="73"/>
      <c r="AH167" s="73"/>
      <c r="AI167" s="73"/>
      <c r="AJ167" s="73"/>
      <c r="AK167" s="73"/>
      <c r="AL167" s="73"/>
      <c r="AM167" s="73"/>
      <c r="AN167" s="73"/>
      <c r="AO167" s="73"/>
      <c r="AR167" s="53"/>
    </row>
    <row r="168" spans="1:44" x14ac:dyDescent="0.2">
      <c r="A168" s="18" t="s">
        <v>168</v>
      </c>
      <c r="B168" s="91">
        <f>Base_year2</f>
        <v>1996</v>
      </c>
      <c r="D168" s="79"/>
      <c r="F168" s="124"/>
      <c r="G168" s="124"/>
      <c r="H168" s="124"/>
      <c r="I168" s="124"/>
      <c r="K168" s="84"/>
      <c r="L168" s="84"/>
      <c r="M168" s="84"/>
      <c r="N168" s="79"/>
      <c r="X168" s="124"/>
      <c r="Y168" s="124"/>
      <c r="Z168" s="124"/>
      <c r="AA168" s="124"/>
      <c r="AC168" s="71"/>
      <c r="AD168" s="71"/>
      <c r="AF168" s="73"/>
      <c r="AG168" s="73"/>
      <c r="AH168" s="73"/>
      <c r="AI168" s="73"/>
      <c r="AJ168" s="73"/>
      <c r="AK168" s="73"/>
      <c r="AL168" s="73"/>
      <c r="AM168" s="73"/>
      <c r="AN168" s="73"/>
      <c r="AO168" s="73"/>
      <c r="AR168" s="53"/>
    </row>
    <row r="169" spans="1:44" x14ac:dyDescent="0.2">
      <c r="A169" s="16"/>
      <c r="B169" s="92"/>
      <c r="D169" s="79"/>
      <c r="F169" s="124"/>
      <c r="G169" s="124"/>
      <c r="H169" s="124"/>
      <c r="I169" s="124"/>
      <c r="P169" s="70"/>
      <c r="X169" s="124"/>
      <c r="Y169" s="124"/>
      <c r="Z169" s="124"/>
      <c r="AA169" s="124"/>
      <c r="AC169" s="71"/>
      <c r="AD169" s="71"/>
      <c r="AF169" s="72"/>
      <c r="AG169" s="72"/>
      <c r="AH169" s="72"/>
      <c r="AI169" s="72"/>
      <c r="AJ169" s="72"/>
      <c r="AK169" s="72"/>
      <c r="AL169" s="72"/>
      <c r="AM169" s="72"/>
      <c r="AN169" s="72"/>
      <c r="AO169" s="72"/>
      <c r="AP169" s="142"/>
      <c r="AR169" s="53"/>
    </row>
    <row r="170" spans="1:44" x14ac:dyDescent="0.2">
      <c r="A170" s="16"/>
      <c r="B170" s="92"/>
      <c r="D170" s="79"/>
      <c r="F170" s="124"/>
      <c r="G170" s="124"/>
      <c r="H170" s="124"/>
      <c r="I170" s="124"/>
      <c r="P170" s="70"/>
      <c r="X170" s="124"/>
      <c r="Y170" s="124"/>
      <c r="Z170" s="124"/>
      <c r="AA170" s="124"/>
      <c r="AC170" s="71"/>
      <c r="AD170" s="71"/>
      <c r="AF170" s="72"/>
      <c r="AG170" s="72"/>
      <c r="AH170" s="72"/>
      <c r="AI170" s="72"/>
      <c r="AJ170" s="72"/>
      <c r="AK170" s="72"/>
      <c r="AL170" s="72"/>
      <c r="AM170" s="72"/>
      <c r="AN170" s="72"/>
      <c r="AO170" s="72"/>
      <c r="AP170" s="142"/>
      <c r="AR170" s="53"/>
    </row>
    <row r="171" spans="1:44" x14ac:dyDescent="0.2">
      <c r="A171" s="75"/>
      <c r="B171" s="50"/>
      <c r="D171" s="83"/>
      <c r="F171" s="125" t="s">
        <v>127</v>
      </c>
      <c r="G171" s="124"/>
      <c r="H171" s="124"/>
      <c r="I171" s="124"/>
      <c r="K171" s="54" t="s">
        <v>129</v>
      </c>
      <c r="W171" s="54"/>
      <c r="X171" s="125" t="s">
        <v>698</v>
      </c>
      <c r="Y171" s="124"/>
      <c r="Z171" s="124"/>
      <c r="AA171" s="124"/>
      <c r="AR171" s="53"/>
    </row>
    <row r="172" spans="1:44" ht="24.75" customHeight="1" x14ac:dyDescent="0.2">
      <c r="A172" s="50"/>
      <c r="B172" s="50"/>
      <c r="D172" s="83"/>
      <c r="F172" s="124"/>
      <c r="G172" s="124"/>
      <c r="H172" s="124"/>
      <c r="I172" s="124"/>
      <c r="X172" s="124"/>
      <c r="Y172" s="124"/>
      <c r="Z172" s="124"/>
      <c r="AA172" s="124"/>
      <c r="AR172" s="53"/>
    </row>
    <row r="173" spans="1:44" ht="55.5" customHeight="1" x14ac:dyDescent="0.2">
      <c r="A173" s="50"/>
      <c r="B173" s="50"/>
      <c r="D173" s="78" t="s">
        <v>32</v>
      </c>
      <c r="F173" s="323" t="str">
        <f>F5</f>
        <v xml:space="preserve">Single-Family </v>
      </c>
      <c r="G173" s="323" t="str">
        <f>G5</f>
        <v>Multi-Family</v>
      </c>
      <c r="H173" s="323" t="str">
        <f>H5</f>
        <v>Manufactured Homes</v>
      </c>
      <c r="I173" s="126" t="s">
        <v>32</v>
      </c>
      <c r="K173" s="56" t="str">
        <f>F173</f>
        <v xml:space="preserve">Single-Family </v>
      </c>
      <c r="L173" s="56" t="str">
        <f>G173</f>
        <v>Multi-Family</v>
      </c>
      <c r="M173" s="56" t="str">
        <f>H173</f>
        <v>Manufactured Homes</v>
      </c>
      <c r="N173" s="56" t="s">
        <v>32</v>
      </c>
      <c r="P173" s="56" t="s">
        <v>32</v>
      </c>
      <c r="R173" s="78" t="s">
        <v>32</v>
      </c>
      <c r="T173" s="78" t="str">
        <f>R173</f>
        <v>Total</v>
      </c>
      <c r="V173" s="78" t="str">
        <f>R173</f>
        <v>Total</v>
      </c>
      <c r="X173" s="126" t="str">
        <f>F5</f>
        <v xml:space="preserve">Single-Family </v>
      </c>
      <c r="Y173" s="126" t="str">
        <f>G5</f>
        <v>Multi-Family</v>
      </c>
      <c r="Z173" s="126" t="str">
        <f>H5</f>
        <v>Manufactured Homes</v>
      </c>
      <c r="AA173" s="126" t="str">
        <f>T173</f>
        <v>Total</v>
      </c>
      <c r="AC173" s="324" t="s">
        <v>32</v>
      </c>
      <c r="AR173" s="53"/>
    </row>
    <row r="174" spans="1:44" ht="38.25" x14ac:dyDescent="0.2">
      <c r="A174" s="136" t="s">
        <v>303</v>
      </c>
      <c r="B174" s="50"/>
      <c r="D174" s="80" t="s">
        <v>123</v>
      </c>
      <c r="F174" s="127"/>
      <c r="G174" s="127"/>
      <c r="H174" s="127"/>
      <c r="I174" s="127"/>
      <c r="K174" s="61"/>
      <c r="L174" s="61"/>
      <c r="M174" s="61"/>
      <c r="N174" s="61"/>
      <c r="P174" s="80" t="s">
        <v>123</v>
      </c>
      <c r="R174" s="80" t="s">
        <v>123</v>
      </c>
      <c r="T174" s="80" t="s">
        <v>123</v>
      </c>
      <c r="V174" s="62"/>
      <c r="X174" s="127"/>
      <c r="Y174" s="127"/>
      <c r="Z174" s="127"/>
      <c r="AA174" s="127"/>
      <c r="AC174" s="80" t="s">
        <v>123</v>
      </c>
      <c r="AD174" s="133"/>
      <c r="AR174" s="53"/>
    </row>
    <row r="175" spans="1:44" x14ac:dyDescent="0.2">
      <c r="A175" s="50"/>
      <c r="B175" s="50"/>
      <c r="D175" s="82" t="s">
        <v>120</v>
      </c>
      <c r="F175" s="340" t="s">
        <v>700</v>
      </c>
      <c r="G175" s="340" t="s">
        <v>700</v>
      </c>
      <c r="H175" s="340" t="s">
        <v>700</v>
      </c>
      <c r="I175" s="340" t="s">
        <v>700</v>
      </c>
      <c r="K175" s="80" t="s">
        <v>130</v>
      </c>
      <c r="L175" s="80" t="s">
        <v>130</v>
      </c>
      <c r="M175" s="80" t="s">
        <v>130</v>
      </c>
      <c r="N175" s="80" t="s">
        <v>130</v>
      </c>
      <c r="P175" s="76" t="s">
        <v>696</v>
      </c>
      <c r="R175" s="76" t="s">
        <v>148</v>
      </c>
      <c r="T175" s="76" t="s">
        <v>148</v>
      </c>
      <c r="V175" s="76" t="s">
        <v>148</v>
      </c>
      <c r="X175" s="128" t="s">
        <v>697</v>
      </c>
      <c r="Y175" s="128" t="s">
        <v>697</v>
      </c>
      <c r="Z175" s="128" t="s">
        <v>697</v>
      </c>
      <c r="AA175" s="128" t="s">
        <v>697</v>
      </c>
      <c r="AC175" s="61" t="s">
        <v>121</v>
      </c>
      <c r="AR175" s="53"/>
    </row>
    <row r="176" spans="1:44" x14ac:dyDescent="0.2">
      <c r="A176" s="75" t="s">
        <v>44</v>
      </c>
      <c r="B176" s="50">
        <v>1949</v>
      </c>
      <c r="D176" s="79"/>
      <c r="F176" s="124"/>
      <c r="G176" s="124"/>
      <c r="H176" s="124"/>
      <c r="I176" s="124"/>
      <c r="P176" s="70"/>
      <c r="X176" s="124"/>
      <c r="Y176" s="124"/>
      <c r="Z176" s="124"/>
      <c r="AA176" s="124"/>
      <c r="AC176" s="71"/>
      <c r="AD176" s="72"/>
      <c r="AF176" s="73"/>
      <c r="AG176" s="73"/>
      <c r="AH176" s="73"/>
      <c r="AI176" s="73"/>
      <c r="AJ176" s="73"/>
      <c r="AK176" s="73"/>
      <c r="AL176" s="73"/>
      <c r="AM176" s="73"/>
      <c r="AN176" s="73"/>
      <c r="AO176" s="73"/>
      <c r="AR176" s="53"/>
    </row>
    <row r="177" spans="1:44" x14ac:dyDescent="0.2">
      <c r="A177" s="75" t="s">
        <v>44</v>
      </c>
      <c r="B177" s="50">
        <f t="shared" ref="B177:B204" si="153">B176+1</f>
        <v>1950</v>
      </c>
      <c r="D177" s="79"/>
      <c r="F177" s="124"/>
      <c r="G177" s="124"/>
      <c r="H177" s="124"/>
      <c r="I177" s="124"/>
      <c r="P177" s="70"/>
      <c r="X177" s="124"/>
      <c r="Y177" s="124"/>
      <c r="Z177" s="124"/>
      <c r="AA177" s="124"/>
      <c r="AC177" s="71"/>
      <c r="AD177" s="71"/>
      <c r="AF177" s="73"/>
      <c r="AG177" s="73"/>
      <c r="AH177" s="73"/>
      <c r="AI177" s="73"/>
      <c r="AJ177" s="73"/>
      <c r="AK177" s="73"/>
      <c r="AL177" s="73"/>
      <c r="AM177" s="73"/>
      <c r="AN177" s="73"/>
      <c r="AO177" s="73"/>
      <c r="AR177" s="53"/>
    </row>
    <row r="178" spans="1:44" x14ac:dyDescent="0.2">
      <c r="A178" s="75" t="s">
        <v>44</v>
      </c>
      <c r="B178" s="50">
        <f t="shared" si="153"/>
        <v>1951</v>
      </c>
      <c r="D178" s="79"/>
      <c r="F178" s="124"/>
      <c r="G178" s="124"/>
      <c r="H178" s="124"/>
      <c r="I178" s="124"/>
      <c r="P178" s="70"/>
      <c r="X178" s="124"/>
      <c r="Y178" s="124"/>
      <c r="Z178" s="124"/>
      <c r="AA178" s="124"/>
      <c r="AC178" s="71"/>
      <c r="AD178" s="71"/>
      <c r="AF178" s="73"/>
      <c r="AG178" s="73"/>
      <c r="AH178" s="73"/>
      <c r="AI178" s="73"/>
      <c r="AJ178" s="73"/>
      <c r="AK178" s="73"/>
      <c r="AL178" s="73"/>
      <c r="AM178" s="73"/>
      <c r="AN178" s="73"/>
      <c r="AO178" s="73"/>
      <c r="AR178" s="53"/>
    </row>
    <row r="179" spans="1:44" x14ac:dyDescent="0.2">
      <c r="A179" s="75" t="s">
        <v>44</v>
      </c>
      <c r="B179" s="50">
        <f t="shared" si="153"/>
        <v>1952</v>
      </c>
      <c r="D179" s="79"/>
      <c r="F179" s="124"/>
      <c r="G179" s="124"/>
      <c r="H179" s="124"/>
      <c r="I179" s="124"/>
      <c r="P179" s="70"/>
      <c r="X179" s="124"/>
      <c r="Y179" s="124"/>
      <c r="Z179" s="124"/>
      <c r="AA179" s="124"/>
      <c r="AC179" s="71"/>
      <c r="AD179" s="71"/>
      <c r="AF179" s="73"/>
      <c r="AG179" s="73"/>
      <c r="AH179" s="73"/>
      <c r="AI179" s="73"/>
      <c r="AJ179" s="73"/>
      <c r="AK179" s="73"/>
      <c r="AL179" s="73"/>
      <c r="AM179" s="73"/>
      <c r="AN179" s="73"/>
      <c r="AO179" s="73"/>
      <c r="AR179" s="53"/>
    </row>
    <row r="180" spans="1:44" x14ac:dyDescent="0.2">
      <c r="A180" s="75" t="s">
        <v>44</v>
      </c>
      <c r="B180" s="50">
        <f t="shared" si="153"/>
        <v>1953</v>
      </c>
      <c r="D180" s="79"/>
      <c r="F180" s="124"/>
      <c r="G180" s="124"/>
      <c r="H180" s="124"/>
      <c r="I180" s="124"/>
      <c r="P180" s="70"/>
      <c r="X180" s="124"/>
      <c r="Y180" s="124"/>
      <c r="Z180" s="124"/>
      <c r="AA180" s="124"/>
      <c r="AC180" s="71"/>
      <c r="AD180" s="71"/>
      <c r="AF180" s="73"/>
      <c r="AG180" s="73"/>
      <c r="AH180" s="73"/>
      <c r="AI180" s="73"/>
      <c r="AJ180" s="73"/>
      <c r="AK180" s="73"/>
      <c r="AL180" s="73"/>
      <c r="AM180" s="73"/>
      <c r="AN180" s="73"/>
      <c r="AO180" s="73"/>
      <c r="AR180" s="53"/>
    </row>
    <row r="181" spans="1:44" x14ac:dyDescent="0.2">
      <c r="A181" s="75" t="s">
        <v>44</v>
      </c>
      <c r="B181" s="50">
        <f t="shared" si="153"/>
        <v>1954</v>
      </c>
      <c r="D181" s="79"/>
      <c r="F181" s="124"/>
      <c r="G181" s="124"/>
      <c r="H181" s="124"/>
      <c r="I181" s="124"/>
      <c r="P181" s="70"/>
      <c r="X181" s="124"/>
      <c r="Y181" s="124"/>
      <c r="Z181" s="124"/>
      <c r="AA181" s="124"/>
      <c r="AC181" s="71"/>
      <c r="AD181" s="71"/>
      <c r="AF181" s="73"/>
      <c r="AG181" s="73"/>
      <c r="AH181" s="73"/>
      <c r="AI181" s="73"/>
      <c r="AJ181" s="73"/>
      <c r="AK181" s="73"/>
      <c r="AL181" s="73"/>
      <c r="AM181" s="73"/>
      <c r="AN181" s="73"/>
      <c r="AO181" s="73"/>
      <c r="AR181" s="53"/>
    </row>
    <row r="182" spans="1:44" x14ac:dyDescent="0.2">
      <c r="A182" s="75" t="s">
        <v>44</v>
      </c>
      <c r="B182" s="50">
        <f t="shared" si="153"/>
        <v>1955</v>
      </c>
      <c r="D182" s="79"/>
      <c r="F182" s="124"/>
      <c r="G182" s="124"/>
      <c r="H182" s="124"/>
      <c r="I182" s="124"/>
      <c r="P182" s="70"/>
      <c r="X182" s="124"/>
      <c r="Y182" s="124"/>
      <c r="Z182" s="124"/>
      <c r="AA182" s="124"/>
      <c r="AC182" s="71"/>
      <c r="AD182" s="71"/>
      <c r="AF182" s="73"/>
      <c r="AG182" s="73"/>
      <c r="AH182" s="73"/>
      <c r="AI182" s="73"/>
      <c r="AJ182" s="73"/>
      <c r="AK182" s="73"/>
      <c r="AL182" s="73"/>
      <c r="AM182" s="73"/>
      <c r="AN182" s="73"/>
      <c r="AO182" s="73"/>
      <c r="AR182" s="53"/>
    </row>
    <row r="183" spans="1:44" x14ac:dyDescent="0.2">
      <c r="A183" s="75" t="s">
        <v>44</v>
      </c>
      <c r="B183" s="50">
        <f t="shared" si="153"/>
        <v>1956</v>
      </c>
      <c r="D183" s="79"/>
      <c r="F183" s="124"/>
      <c r="G183" s="124"/>
      <c r="H183" s="124"/>
      <c r="I183" s="124"/>
      <c r="P183" s="70"/>
      <c r="X183" s="124"/>
      <c r="Y183" s="124"/>
      <c r="Z183" s="124"/>
      <c r="AA183" s="124"/>
      <c r="AC183" s="71"/>
      <c r="AD183" s="71"/>
      <c r="AF183" s="73"/>
      <c r="AG183" s="73"/>
      <c r="AH183" s="73"/>
      <c r="AI183" s="73"/>
      <c r="AJ183" s="73"/>
      <c r="AK183" s="73"/>
      <c r="AL183" s="73"/>
      <c r="AM183" s="73"/>
      <c r="AN183" s="73"/>
      <c r="AO183" s="73"/>
      <c r="AR183" s="53"/>
    </row>
    <row r="184" spans="1:44" x14ac:dyDescent="0.2">
      <c r="A184" s="75" t="s">
        <v>44</v>
      </c>
      <c r="B184" s="50">
        <f t="shared" si="153"/>
        <v>1957</v>
      </c>
      <c r="D184" s="79"/>
      <c r="F184" s="124"/>
      <c r="G184" s="124"/>
      <c r="H184" s="124"/>
      <c r="I184" s="124"/>
      <c r="P184" s="70"/>
      <c r="X184" s="124"/>
      <c r="Y184" s="124"/>
      <c r="Z184" s="124"/>
      <c r="AA184" s="124"/>
      <c r="AC184" s="71"/>
      <c r="AD184" s="71"/>
      <c r="AF184" s="73"/>
      <c r="AG184" s="73"/>
      <c r="AH184" s="73"/>
      <c r="AI184" s="73"/>
      <c r="AJ184" s="73"/>
      <c r="AK184" s="73"/>
      <c r="AL184" s="73"/>
      <c r="AM184" s="73"/>
      <c r="AN184" s="73"/>
      <c r="AO184" s="73"/>
      <c r="AR184" s="53"/>
    </row>
    <row r="185" spans="1:44" x14ac:dyDescent="0.2">
      <c r="A185" s="75" t="s">
        <v>44</v>
      </c>
      <c r="B185" s="50">
        <f t="shared" si="153"/>
        <v>1958</v>
      </c>
      <c r="D185" s="79"/>
      <c r="F185" s="124"/>
      <c r="G185" s="124"/>
      <c r="H185" s="124"/>
      <c r="I185" s="124"/>
      <c r="P185" s="70"/>
      <c r="X185" s="124"/>
      <c r="Y185" s="124"/>
      <c r="Z185" s="124"/>
      <c r="AA185" s="124"/>
      <c r="AC185" s="71"/>
      <c r="AD185" s="71"/>
      <c r="AF185" s="73"/>
      <c r="AG185" s="73"/>
      <c r="AH185" s="73"/>
      <c r="AI185" s="73"/>
      <c r="AJ185" s="73"/>
      <c r="AK185" s="73"/>
      <c r="AL185" s="73"/>
      <c r="AM185" s="73"/>
      <c r="AN185" s="73"/>
      <c r="AO185" s="73"/>
      <c r="AR185" s="53"/>
    </row>
    <row r="186" spans="1:44" x14ac:dyDescent="0.2">
      <c r="A186" s="75" t="s">
        <v>44</v>
      </c>
      <c r="B186" s="50">
        <f t="shared" si="153"/>
        <v>1959</v>
      </c>
      <c r="D186" s="79"/>
      <c r="F186" s="124"/>
      <c r="G186" s="124"/>
      <c r="H186" s="124"/>
      <c r="I186" s="124"/>
      <c r="P186" s="70"/>
      <c r="X186" s="124"/>
      <c r="Y186" s="124"/>
      <c r="Z186" s="124"/>
      <c r="AA186" s="124"/>
      <c r="AC186" s="71"/>
      <c r="AD186" s="71"/>
      <c r="AF186" s="73"/>
      <c r="AG186" s="73"/>
      <c r="AH186" s="73"/>
      <c r="AI186" s="73"/>
      <c r="AJ186" s="73"/>
      <c r="AK186" s="73"/>
      <c r="AL186" s="73"/>
      <c r="AM186" s="73"/>
      <c r="AN186" s="73"/>
      <c r="AO186" s="73"/>
      <c r="AR186" s="53"/>
    </row>
    <row r="187" spans="1:44" x14ac:dyDescent="0.2">
      <c r="A187" s="75" t="s">
        <v>44</v>
      </c>
      <c r="B187" s="50">
        <f t="shared" si="153"/>
        <v>1960</v>
      </c>
      <c r="D187" s="79">
        <f>SEDS_CensusRgn!C5</f>
        <v>130.565</v>
      </c>
      <c r="F187" s="124"/>
      <c r="G187" s="124"/>
      <c r="H187" s="124"/>
      <c r="I187" s="124"/>
      <c r="P187" s="70"/>
      <c r="X187" s="124"/>
      <c r="Y187" s="124"/>
      <c r="Z187" s="124"/>
      <c r="AA187" s="124"/>
      <c r="AC187" s="71"/>
      <c r="AD187" s="71"/>
      <c r="AF187" s="73"/>
      <c r="AG187" s="73"/>
      <c r="AH187" s="73"/>
      <c r="AI187" s="73"/>
      <c r="AJ187" s="73"/>
      <c r="AK187" s="73"/>
      <c r="AL187" s="73"/>
      <c r="AM187" s="73"/>
      <c r="AN187" s="73"/>
      <c r="AO187" s="73"/>
      <c r="AR187" s="53"/>
    </row>
    <row r="188" spans="1:44" x14ac:dyDescent="0.2">
      <c r="A188" s="75" t="s">
        <v>44</v>
      </c>
      <c r="B188" s="50">
        <f t="shared" si="153"/>
        <v>1961</v>
      </c>
      <c r="D188" s="79">
        <f>SEDS_CensusRgn!C6</f>
        <v>140.405</v>
      </c>
      <c r="F188" s="124"/>
      <c r="G188" s="124"/>
      <c r="H188" s="124"/>
      <c r="I188" s="124"/>
      <c r="P188" s="70"/>
      <c r="X188" s="124"/>
      <c r="Y188" s="124"/>
      <c r="Z188" s="124"/>
      <c r="AA188" s="124"/>
      <c r="AC188" s="71"/>
      <c r="AD188" s="71"/>
      <c r="AF188" s="73"/>
      <c r="AG188" s="73"/>
      <c r="AH188" s="73"/>
      <c r="AI188" s="73"/>
      <c r="AJ188" s="73"/>
      <c r="AK188" s="73"/>
      <c r="AL188" s="73"/>
      <c r="AM188" s="73"/>
      <c r="AN188" s="73"/>
      <c r="AO188" s="73"/>
      <c r="AR188" s="53"/>
    </row>
    <row r="189" spans="1:44" x14ac:dyDescent="0.2">
      <c r="A189" s="75" t="s">
        <v>44</v>
      </c>
      <c r="B189" s="50">
        <f t="shared" si="153"/>
        <v>1962</v>
      </c>
      <c r="D189" s="79">
        <f>SEDS_CensusRgn!C7</f>
        <v>146.70500000000001</v>
      </c>
      <c r="F189" s="124"/>
      <c r="G189" s="124"/>
      <c r="H189" s="124"/>
      <c r="I189" s="124"/>
      <c r="P189" s="70"/>
      <c r="X189" s="124"/>
      <c r="Y189" s="124"/>
      <c r="Z189" s="124"/>
      <c r="AA189" s="124"/>
      <c r="AC189" s="71"/>
      <c r="AD189" s="71"/>
      <c r="AF189" s="73"/>
      <c r="AG189" s="73"/>
      <c r="AH189" s="73"/>
      <c r="AI189" s="73"/>
      <c r="AJ189" s="73"/>
      <c r="AK189" s="73"/>
      <c r="AL189" s="73"/>
      <c r="AM189" s="73"/>
      <c r="AN189" s="73"/>
      <c r="AO189" s="73"/>
      <c r="AR189" s="53"/>
    </row>
    <row r="190" spans="1:44" x14ac:dyDescent="0.2">
      <c r="A190" s="75" t="s">
        <v>44</v>
      </c>
      <c r="B190" s="50">
        <f t="shared" si="153"/>
        <v>1963</v>
      </c>
      <c r="D190" s="79">
        <f>SEDS_CensusRgn!C8</f>
        <v>156.00200000000001</v>
      </c>
      <c r="F190" s="124"/>
      <c r="G190" s="124"/>
      <c r="H190" s="124"/>
      <c r="I190" s="124"/>
      <c r="P190" s="70"/>
      <c r="X190" s="124"/>
      <c r="Y190" s="124"/>
      <c r="Z190" s="124"/>
      <c r="AA190" s="124"/>
      <c r="AC190" s="71"/>
      <c r="AD190" s="71"/>
      <c r="AF190" s="73"/>
      <c r="AG190" s="73"/>
      <c r="AH190" s="73"/>
      <c r="AI190" s="73"/>
      <c r="AJ190" s="73"/>
      <c r="AK190" s="73"/>
      <c r="AL190" s="73"/>
      <c r="AM190" s="73"/>
      <c r="AN190" s="73"/>
      <c r="AO190" s="73"/>
      <c r="AR190" s="53"/>
    </row>
    <row r="191" spans="1:44" x14ac:dyDescent="0.2">
      <c r="A191" s="75" t="s">
        <v>44</v>
      </c>
      <c r="B191" s="50">
        <f t="shared" si="153"/>
        <v>1964</v>
      </c>
      <c r="D191" s="79">
        <f>SEDS_CensusRgn!C9</f>
        <v>166.33199999999999</v>
      </c>
      <c r="F191" s="124"/>
      <c r="G191" s="124"/>
      <c r="H191" s="124"/>
      <c r="I191" s="124"/>
      <c r="P191" s="70"/>
      <c r="X191" s="124"/>
      <c r="Y191" s="124"/>
      <c r="Z191" s="124"/>
      <c r="AA191" s="124"/>
      <c r="AC191" s="71"/>
      <c r="AD191" s="71"/>
      <c r="AF191" s="73"/>
      <c r="AG191" s="73"/>
      <c r="AH191" s="73"/>
      <c r="AI191" s="73"/>
      <c r="AJ191" s="73"/>
      <c r="AK191" s="73"/>
      <c r="AL191" s="73"/>
      <c r="AM191" s="73"/>
      <c r="AN191" s="73"/>
      <c r="AO191" s="73"/>
      <c r="AR191" s="53"/>
    </row>
    <row r="192" spans="1:44" x14ac:dyDescent="0.2">
      <c r="A192" s="75" t="s">
        <v>44</v>
      </c>
      <c r="B192" s="50">
        <f t="shared" si="153"/>
        <v>1965</v>
      </c>
      <c r="D192" s="79">
        <f>SEDS_CensusRgn!C10</f>
        <v>179.00300000000001</v>
      </c>
      <c r="F192" s="124"/>
      <c r="G192" s="124"/>
      <c r="H192" s="124"/>
      <c r="I192" s="124"/>
      <c r="P192" s="70"/>
      <c r="X192" s="124"/>
      <c r="Y192" s="124"/>
      <c r="Z192" s="124"/>
      <c r="AA192" s="124"/>
      <c r="AC192" s="71"/>
      <c r="AD192" s="71"/>
      <c r="AF192" s="73"/>
      <c r="AG192" s="73"/>
      <c r="AH192" s="73"/>
      <c r="AI192" s="73"/>
      <c r="AJ192" s="73"/>
      <c r="AK192" s="73"/>
      <c r="AL192" s="73"/>
      <c r="AM192" s="73"/>
      <c r="AN192" s="73"/>
      <c r="AO192" s="73"/>
      <c r="AR192" s="53"/>
    </row>
    <row r="193" spans="1:44" x14ac:dyDescent="0.2">
      <c r="A193" s="75" t="s">
        <v>44</v>
      </c>
      <c r="B193" s="50">
        <f t="shared" si="153"/>
        <v>1966</v>
      </c>
      <c r="D193" s="79">
        <f>SEDS_CensusRgn!C11</f>
        <v>194.239</v>
      </c>
      <c r="F193" s="124"/>
      <c r="G193" s="124"/>
      <c r="H193" s="124"/>
      <c r="I193" s="124"/>
      <c r="P193" s="70"/>
      <c r="X193" s="124"/>
      <c r="Y193" s="124"/>
      <c r="Z193" s="124"/>
      <c r="AA193" s="124"/>
      <c r="AC193" s="71"/>
      <c r="AD193" s="71"/>
      <c r="AF193" s="73"/>
      <c r="AG193" s="73"/>
      <c r="AH193" s="73"/>
      <c r="AI193" s="73"/>
      <c r="AJ193" s="73"/>
      <c r="AK193" s="73"/>
      <c r="AL193" s="73"/>
      <c r="AM193" s="73"/>
      <c r="AN193" s="73"/>
      <c r="AO193" s="73"/>
      <c r="AR193" s="53"/>
    </row>
    <row r="194" spans="1:44" x14ac:dyDescent="0.2">
      <c r="A194" s="75" t="s">
        <v>44</v>
      </c>
      <c r="B194" s="50">
        <f t="shared" si="153"/>
        <v>1967</v>
      </c>
      <c r="D194" s="79">
        <f>SEDS_CensusRgn!C12</f>
        <v>210.958</v>
      </c>
      <c r="F194" s="124"/>
      <c r="G194" s="124"/>
      <c r="H194" s="124"/>
      <c r="I194" s="124"/>
      <c r="P194" s="70"/>
      <c r="X194" s="124"/>
      <c r="Y194" s="124"/>
      <c r="Z194" s="124"/>
      <c r="AA194" s="124"/>
      <c r="AC194" s="71"/>
      <c r="AD194" s="71"/>
      <c r="AF194" s="73"/>
      <c r="AG194" s="73"/>
      <c r="AH194" s="73"/>
      <c r="AI194" s="73"/>
      <c r="AJ194" s="73"/>
      <c r="AK194" s="73"/>
      <c r="AL194" s="73"/>
      <c r="AM194" s="73"/>
      <c r="AN194" s="73"/>
      <c r="AO194" s="73"/>
      <c r="AR194" s="53"/>
    </row>
    <row r="195" spans="1:44" x14ac:dyDescent="0.2">
      <c r="A195" s="75" t="s">
        <v>44</v>
      </c>
      <c r="B195" s="50">
        <f t="shared" si="153"/>
        <v>1968</v>
      </c>
      <c r="D195" s="79">
        <f>SEDS_CensusRgn!C13</f>
        <v>232.03800000000001</v>
      </c>
      <c r="F195" s="124"/>
      <c r="G195" s="124"/>
      <c r="H195" s="124"/>
      <c r="I195" s="124"/>
      <c r="P195" s="70"/>
      <c r="X195" s="124"/>
      <c r="Y195" s="124"/>
      <c r="Z195" s="124"/>
      <c r="AA195" s="124"/>
      <c r="AC195" s="71"/>
      <c r="AD195" s="71"/>
      <c r="AF195" s="73"/>
      <c r="AG195" s="73"/>
      <c r="AH195" s="73"/>
      <c r="AI195" s="73"/>
      <c r="AJ195" s="73"/>
      <c r="AK195" s="73"/>
      <c r="AL195" s="73"/>
      <c r="AM195" s="73"/>
      <c r="AN195" s="73"/>
      <c r="AO195" s="73"/>
      <c r="AR195" s="53"/>
    </row>
    <row r="196" spans="1:44" x14ac:dyDescent="0.2">
      <c r="A196" s="75" t="s">
        <v>44</v>
      </c>
      <c r="B196" s="50">
        <f t="shared" si="153"/>
        <v>1969</v>
      </c>
      <c r="D196" s="79">
        <f>SEDS_CensusRgn!C14</f>
        <v>254.52199999999999</v>
      </c>
      <c r="F196" s="124"/>
      <c r="G196" s="124"/>
      <c r="H196" s="124"/>
      <c r="I196" s="124"/>
      <c r="P196" s="70"/>
      <c r="X196" s="124"/>
      <c r="Y196" s="124"/>
      <c r="Z196" s="124"/>
      <c r="AA196" s="124"/>
      <c r="AC196" s="71"/>
      <c r="AD196" s="71"/>
      <c r="AF196" s="73"/>
      <c r="AG196" s="73"/>
      <c r="AH196" s="73"/>
      <c r="AI196" s="73"/>
      <c r="AJ196" s="73"/>
      <c r="AK196" s="73"/>
      <c r="AL196" s="73"/>
      <c r="AM196" s="73"/>
      <c r="AN196" s="73"/>
      <c r="AO196" s="73"/>
      <c r="AR196" s="53"/>
    </row>
    <row r="197" spans="1:44" x14ac:dyDescent="0.2">
      <c r="A197" s="75" t="s">
        <v>44</v>
      </c>
      <c r="B197" s="50">
        <f t="shared" si="153"/>
        <v>1970</v>
      </c>
      <c r="D197" s="79">
        <f>SEDS_CensusRgn!C15</f>
        <v>280.35300000000001</v>
      </c>
      <c r="F197" s="124">
        <f t="shared" ref="F197:H216" si="154">F36</f>
        <v>8412</v>
      </c>
      <c r="G197" s="124">
        <f t="shared" si="154"/>
        <v>6828</v>
      </c>
      <c r="H197" s="124">
        <f t="shared" si="154"/>
        <v>241</v>
      </c>
      <c r="I197" s="124">
        <f>SUM(F197:H197)</f>
        <v>15481</v>
      </c>
      <c r="K197" s="84">
        <f t="shared" ref="K197:M216" si="155">K36</f>
        <v>18.209240878077207</v>
      </c>
      <c r="L197" s="84">
        <f t="shared" si="155"/>
        <v>5.7939694092525862</v>
      </c>
      <c r="M197" s="84">
        <f t="shared" si="155"/>
        <v>0.1651854155446679</v>
      </c>
      <c r="N197" s="79">
        <f>SUM(K197:M197)</f>
        <v>24.168395702874459</v>
      </c>
      <c r="P197" s="84">
        <f>D197/I197*1000</f>
        <v>18.10948905109489</v>
      </c>
      <c r="R197" s="84">
        <f>D197/N197</f>
        <v>11.599983856878689</v>
      </c>
      <c r="T197" s="74">
        <f t="shared" ref="T197:T211" si="156">R197/V197</f>
        <v>11.428056048454135</v>
      </c>
      <c r="V197" s="118">
        <f>Weather_Factors!AL29</f>
        <v>1.0150443616740759</v>
      </c>
      <c r="X197" s="124">
        <f t="shared" ref="X197:AA216" si="157">X36</f>
        <v>2164.67437922934</v>
      </c>
      <c r="Y197" s="124">
        <f t="shared" si="157"/>
        <v>848.56025325901976</v>
      </c>
      <c r="Z197" s="124">
        <f t="shared" si="157"/>
        <v>685.41666201107012</v>
      </c>
      <c r="AA197" s="124">
        <f t="shared" si="157"/>
        <v>1561.1650218251054</v>
      </c>
      <c r="AC197" s="71">
        <f t="shared" ref="AC197:AC240" si="158">T197/T$247</f>
        <v>0.87446400440780625</v>
      </c>
      <c r="AD197" s="71"/>
      <c r="AF197" s="73">
        <f t="shared" ref="AF197:AF240" si="159">I197/I$247</f>
        <v>0.84548271491461646</v>
      </c>
      <c r="AG197" s="73">
        <f t="shared" ref="AG197:AG240" si="160">P197/P$247</f>
        <v>0.85289913923259852</v>
      </c>
      <c r="AH197" s="73">
        <f>Wgted_Floorspace!M47</f>
        <v>1.0012415288710772</v>
      </c>
      <c r="AI197" s="73">
        <f t="shared" ref="AI197:AI240" si="161">AA197/AA$247</f>
        <v>0.94356400948234664</v>
      </c>
      <c r="AJ197" s="73">
        <f t="shared" ref="AJ197:AJ240" si="162">V197/V$247</f>
        <v>1.0336758542108568</v>
      </c>
      <c r="AK197" s="73">
        <f>AG197/(AH197*AI197*AJ197)</f>
        <v>0.87337967832175767</v>
      </c>
      <c r="AL197" s="73">
        <f>AF197*AH197*AI197*AJ197*AK197</f>
        <v>0.72111147978671675</v>
      </c>
      <c r="AM197" s="73">
        <f>AF197*AG197</f>
        <v>0.72111147978671686</v>
      </c>
      <c r="AN197" s="73"/>
      <c r="AO197" s="73">
        <f>AH197*AI197*AJ197</f>
        <v>0.9765502454459285</v>
      </c>
      <c r="AR197" s="53"/>
    </row>
    <row r="198" spans="1:44" x14ac:dyDescent="0.2">
      <c r="A198" s="75" t="s">
        <v>44</v>
      </c>
      <c r="B198" s="50">
        <f t="shared" si="153"/>
        <v>1971</v>
      </c>
      <c r="D198" s="79">
        <f>SEDS_CensusRgn!C16</f>
        <v>297.86599999999999</v>
      </c>
      <c r="F198" s="124">
        <f t="shared" si="154"/>
        <v>8567.4</v>
      </c>
      <c r="G198" s="124">
        <f t="shared" si="154"/>
        <v>6836.0999999999995</v>
      </c>
      <c r="H198" s="124">
        <f t="shared" si="154"/>
        <v>278.79999999999995</v>
      </c>
      <c r="I198" s="124">
        <f t="shared" ref="I198:I211" si="163">SUM(F198:H198)</f>
        <v>15682.3</v>
      </c>
      <c r="K198" s="84">
        <f t="shared" si="155"/>
        <v>18.572993838111802</v>
      </c>
      <c r="L198" s="84">
        <f t="shared" si="155"/>
        <v>5.8183887153329277</v>
      </c>
      <c r="M198" s="84">
        <f t="shared" si="155"/>
        <v>0.1969530023699913</v>
      </c>
      <c r="N198" s="79">
        <f t="shared" ref="N198:N211" si="164">SUM(K198:M198)</f>
        <v>24.588335555814719</v>
      </c>
      <c r="P198" s="84">
        <f t="shared" ref="P198:P211" si="165">D198/I198*1000</f>
        <v>18.993770046485526</v>
      </c>
      <c r="R198" s="84">
        <f t="shared" ref="R198:R211" si="166">D198/N198</f>
        <v>12.114118067237772</v>
      </c>
      <c r="T198" s="74">
        <f t="shared" si="156"/>
        <v>12.082420833597739</v>
      </c>
      <c r="V198" s="118">
        <f>Weather_Factors!AL30</f>
        <v>1.0026234174489181</v>
      </c>
      <c r="X198" s="124">
        <f t="shared" si="157"/>
        <v>2167.8681791572476</v>
      </c>
      <c r="Y198" s="124">
        <f t="shared" si="157"/>
        <v>851.12691671171115</v>
      </c>
      <c r="Z198" s="124">
        <f t="shared" si="157"/>
        <v>706.43114192966766</v>
      </c>
      <c r="AA198" s="124">
        <f t="shared" si="157"/>
        <v>1567.9036592728567</v>
      </c>
      <c r="AC198" s="71">
        <f t="shared" si="158"/>
        <v>0.92453537682092402</v>
      </c>
      <c r="AD198" s="71"/>
      <c r="AF198" s="73">
        <f t="shared" si="159"/>
        <v>0.85647655707677084</v>
      </c>
      <c r="AG198" s="73">
        <f t="shared" si="160"/>
        <v>0.89454595199912545</v>
      </c>
      <c r="AH198" s="73">
        <f>Wgted_Floorspace!M48</f>
        <v>1.0016857065124103</v>
      </c>
      <c r="AI198" s="73">
        <f t="shared" si="161"/>
        <v>0.94763682413022721</v>
      </c>
      <c r="AJ198" s="73">
        <f t="shared" si="162"/>
        <v>1.0210269192314338</v>
      </c>
      <c r="AK198" s="73">
        <f t="shared" ref="AK198:AK211" si="167">AG198/(AH198*AI198*AJ198)</f>
        <v>0.92297950425977193</v>
      </c>
      <c r="AL198" s="73">
        <f t="shared" ref="AL198:AL211" si="168">AF198*AH198*AI198*AJ198*AK198</f>
        <v>0.76615763711517326</v>
      </c>
      <c r="AM198" s="73">
        <f t="shared" ref="AM198:AM211" si="169">AF198*AG198</f>
        <v>0.76615763711517326</v>
      </c>
      <c r="AN198" s="73"/>
      <c r="AO198" s="73">
        <f t="shared" ref="AO198:AO211" si="170">AH198*AI198*AJ198</f>
        <v>0.9691937338484562</v>
      </c>
      <c r="AR198" s="53"/>
    </row>
    <row r="199" spans="1:44" x14ac:dyDescent="0.2">
      <c r="A199" s="75" t="s">
        <v>44</v>
      </c>
      <c r="B199" s="50">
        <f t="shared" si="153"/>
        <v>1972</v>
      </c>
      <c r="D199" s="79">
        <f>SEDS_CensusRgn!C17</f>
        <v>315.50200000000001</v>
      </c>
      <c r="F199" s="124">
        <f t="shared" si="154"/>
        <v>8748.7000000000007</v>
      </c>
      <c r="G199" s="124">
        <f t="shared" si="154"/>
        <v>6845.5499999999993</v>
      </c>
      <c r="H199" s="124">
        <f t="shared" si="154"/>
        <v>322.89999999999998</v>
      </c>
      <c r="I199" s="124">
        <f t="shared" si="163"/>
        <v>15917.15</v>
      </c>
      <c r="K199" s="84">
        <f t="shared" si="155"/>
        <v>18.994736067345684</v>
      </c>
      <c r="L199" s="84">
        <f t="shared" si="155"/>
        <v>5.8445546371464507</v>
      </c>
      <c r="M199" s="84">
        <f t="shared" si="155"/>
        <v>0.23491087828707577</v>
      </c>
      <c r="N199" s="79">
        <f t="shared" si="164"/>
        <v>25.07420158277921</v>
      </c>
      <c r="P199" s="84">
        <f t="shared" si="165"/>
        <v>19.821513273418923</v>
      </c>
      <c r="R199" s="84">
        <f t="shared" si="166"/>
        <v>12.582733649899529</v>
      </c>
      <c r="T199" s="74">
        <f t="shared" si="156"/>
        <v>12.601172828866249</v>
      </c>
      <c r="V199" s="118">
        <f>Weather_Factors!AL31</f>
        <v>0.99853670930340066</v>
      </c>
      <c r="X199" s="124">
        <f t="shared" si="157"/>
        <v>2171.1495499154944</v>
      </c>
      <c r="Y199" s="124">
        <f t="shared" si="157"/>
        <v>853.77429675430767</v>
      </c>
      <c r="Z199" s="124">
        <f t="shared" si="157"/>
        <v>727.50349423064665</v>
      </c>
      <c r="AA199" s="124">
        <f t="shared" si="157"/>
        <v>1575.2946716453141</v>
      </c>
      <c r="AC199" s="71">
        <f t="shared" si="158"/>
        <v>0.96422978723978103</v>
      </c>
      <c r="AD199" s="71"/>
      <c r="AF199" s="73">
        <f t="shared" si="159"/>
        <v>0.86930270626595096</v>
      </c>
      <c r="AG199" s="73">
        <f t="shared" si="160"/>
        <v>0.93353001630735755</v>
      </c>
      <c r="AH199" s="73">
        <f>Wgted_Floorspace!M49</f>
        <v>1.002209708625841</v>
      </c>
      <c r="AI199" s="73">
        <f t="shared" si="161"/>
        <v>0.95210393245688996</v>
      </c>
      <c r="AJ199" s="73">
        <f t="shared" si="162"/>
        <v>1.0168651981355588</v>
      </c>
      <c r="AK199" s="73">
        <f t="shared" si="167"/>
        <v>0.96210381813389589</v>
      </c>
      <c r="AL199" s="73">
        <f t="shared" si="168"/>
        <v>0.81152016955648332</v>
      </c>
      <c r="AM199" s="73">
        <f t="shared" si="169"/>
        <v>0.81152016955648321</v>
      </c>
      <c r="AN199" s="73"/>
      <c r="AO199" s="73">
        <f t="shared" si="170"/>
        <v>0.97030070841839056</v>
      </c>
      <c r="AR199" s="53"/>
    </row>
    <row r="200" spans="1:44" x14ac:dyDescent="0.2">
      <c r="A200" s="75" t="s">
        <v>44</v>
      </c>
      <c r="B200" s="50">
        <f t="shared" si="153"/>
        <v>1973</v>
      </c>
      <c r="D200" s="79">
        <f>SEDS_CensusRgn!C18</f>
        <v>336.72300000000001</v>
      </c>
      <c r="F200" s="124">
        <f t="shared" si="154"/>
        <v>8987.513579407736</v>
      </c>
      <c r="G200" s="124">
        <f t="shared" si="154"/>
        <v>6754.7588805824871</v>
      </c>
      <c r="H200" s="124">
        <f t="shared" si="154"/>
        <v>381.40498612429582</v>
      </c>
      <c r="I200" s="124">
        <f t="shared" si="163"/>
        <v>16123.67744611452</v>
      </c>
      <c r="K200" s="84">
        <f t="shared" si="155"/>
        <v>19.523045496919924</v>
      </c>
      <c r="L200" s="84">
        <f t="shared" si="155"/>
        <v>5.7842654508650586</v>
      </c>
      <c r="M200" s="84">
        <f t="shared" si="155"/>
        <v>0.28554202306289739</v>
      </c>
      <c r="N200" s="79">
        <f t="shared" si="164"/>
        <v>25.592852970847883</v>
      </c>
      <c r="P200" s="84">
        <f t="shared" si="165"/>
        <v>20.883759373463739</v>
      </c>
      <c r="R200" s="84">
        <f t="shared" si="166"/>
        <v>13.156915345997257</v>
      </c>
      <c r="T200" s="74">
        <f t="shared" si="156"/>
        <v>13.066865521722965</v>
      </c>
      <c r="V200" s="118">
        <f>Weather_Factors!AL32</f>
        <v>1.0068914633065282</v>
      </c>
      <c r="X200" s="124">
        <f t="shared" si="157"/>
        <v>2172.2410012988785</v>
      </c>
      <c r="Y200" s="124">
        <f t="shared" si="157"/>
        <v>856.32448961172406</v>
      </c>
      <c r="Z200" s="124">
        <f t="shared" si="157"/>
        <v>748.65833812104984</v>
      </c>
      <c r="AA200" s="124">
        <f t="shared" si="157"/>
        <v>1587.2838598005596</v>
      </c>
      <c r="AC200" s="71">
        <f t="shared" si="158"/>
        <v>0.99986415018762687</v>
      </c>
      <c r="AD200" s="71"/>
      <c r="AF200" s="73">
        <f t="shared" si="159"/>
        <v>0.88058204131183215</v>
      </c>
      <c r="AG200" s="73">
        <f t="shared" si="160"/>
        <v>0.98355841754083317</v>
      </c>
      <c r="AH200" s="73">
        <f>Wgted_Floorspace!M50</f>
        <v>1.0023131751640209</v>
      </c>
      <c r="AI200" s="73">
        <f t="shared" si="161"/>
        <v>0.95935016606323642</v>
      </c>
      <c r="AJ200" s="73">
        <f t="shared" si="162"/>
        <v>1.0253733065562205</v>
      </c>
      <c r="AK200" s="73">
        <f t="shared" si="167"/>
        <v>0.99755662697340719</v>
      </c>
      <c r="AL200" s="73">
        <f t="shared" si="168"/>
        <v>0.86610387906754216</v>
      </c>
      <c r="AM200" s="73">
        <f t="shared" si="169"/>
        <v>0.86610387906754227</v>
      </c>
      <c r="AN200" s="73"/>
      <c r="AO200" s="73">
        <f t="shared" si="170"/>
        <v>0.9859675039450696</v>
      </c>
      <c r="AR200" s="53"/>
    </row>
    <row r="201" spans="1:44" x14ac:dyDescent="0.2">
      <c r="A201" s="75" t="s">
        <v>44</v>
      </c>
      <c r="B201" s="50">
        <f t="shared" si="153"/>
        <v>1974</v>
      </c>
      <c r="D201" s="79">
        <f>SEDS_CensusRgn!C19</f>
        <v>329.476</v>
      </c>
      <c r="F201" s="124">
        <f t="shared" si="154"/>
        <v>9195.6889297793114</v>
      </c>
      <c r="G201" s="124">
        <f t="shared" si="154"/>
        <v>6665.0376838471693</v>
      </c>
      <c r="H201" s="124">
        <f t="shared" si="154"/>
        <v>406.15609678745358</v>
      </c>
      <c r="I201" s="124">
        <f t="shared" si="163"/>
        <v>16266.882710413935</v>
      </c>
      <c r="K201" s="84">
        <f t="shared" si="155"/>
        <v>19.988557444802314</v>
      </c>
      <c r="L201" s="84">
        <f t="shared" si="155"/>
        <v>5.7218214866725186</v>
      </c>
      <c r="M201" s="84">
        <f t="shared" si="155"/>
        <v>0.31269811574109041</v>
      </c>
      <c r="N201" s="79">
        <f t="shared" si="164"/>
        <v>26.023077047215921</v>
      </c>
      <c r="P201" s="84">
        <f t="shared" si="165"/>
        <v>20.254403124765382</v>
      </c>
      <c r="R201" s="84">
        <f t="shared" si="166"/>
        <v>12.660916286041163</v>
      </c>
      <c r="T201" s="74">
        <f t="shared" si="156"/>
        <v>12.805821798324528</v>
      </c>
      <c r="V201" s="118">
        <f>Weather_Factors!AL33</f>
        <v>0.98868440350291897</v>
      </c>
      <c r="X201" s="124">
        <f t="shared" si="157"/>
        <v>2173.6878658510714</v>
      </c>
      <c r="Y201" s="124">
        <f t="shared" si="157"/>
        <v>858.48299110737946</v>
      </c>
      <c r="Z201" s="124">
        <f t="shared" si="157"/>
        <v>769.89639750435447</v>
      </c>
      <c r="AA201" s="124">
        <f t="shared" si="157"/>
        <v>1599.7580796814957</v>
      </c>
      <c r="AC201" s="71">
        <f t="shared" si="158"/>
        <v>0.9798893321852773</v>
      </c>
      <c r="AD201" s="71"/>
      <c r="AF201" s="73">
        <f t="shared" si="159"/>
        <v>0.88840308489105413</v>
      </c>
      <c r="AG201" s="73">
        <f t="shared" si="160"/>
        <v>0.9539177467703327</v>
      </c>
      <c r="AH201" s="73">
        <f>Wgted_Floorspace!M51</f>
        <v>1.0016993063960276</v>
      </c>
      <c r="AI201" s="73">
        <f t="shared" si="161"/>
        <v>0.96688955156154865</v>
      </c>
      <c r="AJ201" s="73">
        <f t="shared" si="162"/>
        <v>1.0068320498330912</v>
      </c>
      <c r="AK201" s="73">
        <f t="shared" si="167"/>
        <v>0.97822702474536016</v>
      </c>
      <c r="AL201" s="73">
        <f t="shared" si="168"/>
        <v>0.847463468963087</v>
      </c>
      <c r="AM201" s="73">
        <f t="shared" si="169"/>
        <v>0.847463468963087</v>
      </c>
      <c r="AN201" s="73"/>
      <c r="AO201" s="73">
        <f t="shared" si="170"/>
        <v>0.97514965610221682</v>
      </c>
      <c r="AR201" s="53"/>
    </row>
    <row r="202" spans="1:44" x14ac:dyDescent="0.2">
      <c r="A202" s="75" t="s">
        <v>44</v>
      </c>
      <c r="B202" s="50">
        <f t="shared" si="153"/>
        <v>1975</v>
      </c>
      <c r="D202" s="79">
        <f>SEDS_CensusRgn!C20</f>
        <v>330.03300000000002</v>
      </c>
      <c r="F202" s="124">
        <f t="shared" si="154"/>
        <v>9345.6749297326787</v>
      </c>
      <c r="G202" s="124">
        <f t="shared" si="154"/>
        <v>6786.7806296829449</v>
      </c>
      <c r="H202" s="124">
        <f t="shared" si="154"/>
        <v>349.03227754151715</v>
      </c>
      <c r="I202" s="124">
        <f t="shared" si="163"/>
        <v>16481.487836957142</v>
      </c>
      <c r="K202" s="84">
        <f t="shared" si="155"/>
        <v>20.348711863293683</v>
      </c>
      <c r="L202" s="84">
        <f t="shared" si="155"/>
        <v>5.8404554704138656</v>
      </c>
      <c r="M202" s="84">
        <f t="shared" si="155"/>
        <v>0.27146406512789645</v>
      </c>
      <c r="N202" s="79">
        <f t="shared" si="164"/>
        <v>26.460631398835446</v>
      </c>
      <c r="P202" s="84">
        <f t="shared" si="165"/>
        <v>20.024466435606193</v>
      </c>
      <c r="R202" s="84">
        <f t="shared" si="166"/>
        <v>12.472604868171251</v>
      </c>
      <c r="T202" s="74">
        <f t="shared" si="156"/>
        <v>12.529235433257826</v>
      </c>
      <c r="V202" s="118">
        <f>Weather_Factors!AL34</f>
        <v>0.99548012603097447</v>
      </c>
      <c r="X202" s="124">
        <f t="shared" si="157"/>
        <v>2177.3400012614961</v>
      </c>
      <c r="Y202" s="124">
        <f t="shared" si="157"/>
        <v>860.56346728960227</v>
      </c>
      <c r="Z202" s="124">
        <f t="shared" si="157"/>
        <v>777.76206556027182</v>
      </c>
      <c r="AA202" s="124">
        <f t="shared" si="157"/>
        <v>1605.4758927468699</v>
      </c>
      <c r="AC202" s="71">
        <f t="shared" si="158"/>
        <v>0.95872520599134381</v>
      </c>
      <c r="AD202" s="71"/>
      <c r="AF202" s="73">
        <f t="shared" si="159"/>
        <v>0.90012357613996219</v>
      </c>
      <c r="AG202" s="73">
        <f t="shared" si="160"/>
        <v>0.94308846253660616</v>
      </c>
      <c r="AH202" s="73">
        <f>Wgted_Floorspace!M52</f>
        <v>1.0001161682248554</v>
      </c>
      <c r="AI202" s="73">
        <f t="shared" si="161"/>
        <v>0.97034538265308035</v>
      </c>
      <c r="AJ202" s="73">
        <f t="shared" si="162"/>
        <v>1.0137525102133471</v>
      </c>
      <c r="AK202" s="73">
        <f t="shared" si="167"/>
        <v>0.95861384552258766</v>
      </c>
      <c r="AL202" s="73">
        <f t="shared" si="168"/>
        <v>0.8488961595147887</v>
      </c>
      <c r="AM202" s="73">
        <f t="shared" si="169"/>
        <v>0.8488961595147887</v>
      </c>
      <c r="AN202" s="73"/>
      <c r="AO202" s="73">
        <f t="shared" si="170"/>
        <v>0.98380434096743319</v>
      </c>
      <c r="AR202" s="53"/>
    </row>
    <row r="203" spans="1:44" x14ac:dyDescent="0.2">
      <c r="A203" s="75" t="s">
        <v>44</v>
      </c>
      <c r="B203" s="50">
        <f t="shared" si="153"/>
        <v>1976</v>
      </c>
      <c r="D203" s="79">
        <f>SEDS_CensusRgn!C21</f>
        <v>343.87299999999999</v>
      </c>
      <c r="F203" s="124">
        <f t="shared" si="154"/>
        <v>9425.2590430841374</v>
      </c>
      <c r="G203" s="124">
        <f t="shared" si="154"/>
        <v>6740.382384978403</v>
      </c>
      <c r="H203" s="124">
        <f t="shared" si="154"/>
        <v>353.06421002417301</v>
      </c>
      <c r="I203" s="124">
        <f t="shared" si="163"/>
        <v>16518.705638086714</v>
      </c>
      <c r="K203" s="84">
        <f t="shared" si="155"/>
        <v>20.551210254766822</v>
      </c>
      <c r="L203" s="84">
        <f t="shared" si="155"/>
        <v>5.8160799395283131</v>
      </c>
      <c r="M203" s="84">
        <f t="shared" si="155"/>
        <v>0.27700915686975286</v>
      </c>
      <c r="N203" s="79">
        <f t="shared" si="164"/>
        <v>26.644299351164889</v>
      </c>
      <c r="P203" s="84">
        <f t="shared" si="165"/>
        <v>20.817187952495608</v>
      </c>
      <c r="R203" s="84">
        <f t="shared" si="166"/>
        <v>12.906062774173337</v>
      </c>
      <c r="T203" s="74">
        <f t="shared" si="156"/>
        <v>12.928109496965993</v>
      </c>
      <c r="V203" s="118">
        <f>Weather_Factors!AL35</f>
        <v>0.99829466769307384</v>
      </c>
      <c r="X203" s="124">
        <f t="shared" si="157"/>
        <v>2180.4398330936533</v>
      </c>
      <c r="Y203" s="124">
        <f t="shared" si="157"/>
        <v>862.87091849418107</v>
      </c>
      <c r="Z203" s="124">
        <f t="shared" si="157"/>
        <v>784.58577506563768</v>
      </c>
      <c r="AA203" s="124">
        <f t="shared" si="157"/>
        <v>1612.9774290385003</v>
      </c>
      <c r="AC203" s="71">
        <f t="shared" si="158"/>
        <v>0.98924667084291329</v>
      </c>
      <c r="AD203" s="71"/>
      <c r="AF203" s="73">
        <f t="shared" si="159"/>
        <v>0.90215619725889395</v>
      </c>
      <c r="AG203" s="73">
        <f t="shared" si="160"/>
        <v>0.98042311607092358</v>
      </c>
      <c r="AH203" s="73">
        <f>Wgted_Floorspace!M53</f>
        <v>0.99966504130877076</v>
      </c>
      <c r="AI203" s="73">
        <f t="shared" si="161"/>
        <v>0.97487929134412521</v>
      </c>
      <c r="AJ203" s="73">
        <f t="shared" si="162"/>
        <v>1.0166187137672336</v>
      </c>
      <c r="AK203" s="73">
        <f t="shared" si="167"/>
        <v>0.98957813864110178</v>
      </c>
      <c r="AL203" s="73">
        <f t="shared" si="168"/>
        <v>0.88449479009925969</v>
      </c>
      <c r="AM203" s="73">
        <f t="shared" si="169"/>
        <v>0.88449479009925958</v>
      </c>
      <c r="AN203" s="73"/>
      <c r="AO203" s="73">
        <f t="shared" si="170"/>
        <v>0.99074856020692825</v>
      </c>
      <c r="AR203" s="53"/>
    </row>
    <row r="204" spans="1:44" x14ac:dyDescent="0.2">
      <c r="A204" s="75" t="s">
        <v>44</v>
      </c>
      <c r="B204" s="50">
        <f t="shared" si="153"/>
        <v>1977</v>
      </c>
      <c r="D204" s="79">
        <f>SEDS_CensusRgn!C22</f>
        <v>350.99900000000002</v>
      </c>
      <c r="F204" s="124">
        <f t="shared" si="154"/>
        <v>9455.4953699531761</v>
      </c>
      <c r="G204" s="124">
        <f t="shared" si="154"/>
        <v>6794.9837048053978</v>
      </c>
      <c r="H204" s="124">
        <f t="shared" si="154"/>
        <v>362.57500035619245</v>
      </c>
      <c r="I204" s="124">
        <f t="shared" si="163"/>
        <v>16613.054075114767</v>
      </c>
      <c r="K204" s="84">
        <f t="shared" si="155"/>
        <v>20.650327097969758</v>
      </c>
      <c r="L204" s="84">
        <f t="shared" si="155"/>
        <v>5.8805894310790707</v>
      </c>
      <c r="M204" s="84">
        <f t="shared" si="155"/>
        <v>0.28733175373753084</v>
      </c>
      <c r="N204" s="79">
        <f t="shared" si="164"/>
        <v>26.818248282786357</v>
      </c>
      <c r="P204" s="84">
        <f t="shared" si="165"/>
        <v>21.127903298995022</v>
      </c>
      <c r="R204" s="84">
        <f t="shared" si="166"/>
        <v>13.088065868392057</v>
      </c>
      <c r="T204" s="74">
        <f t="shared" si="156"/>
        <v>13.071068755963214</v>
      </c>
      <c r="V204" s="118">
        <f>Weather_Factors!AL36</f>
        <v>1.0013003613358769</v>
      </c>
      <c r="X204" s="124">
        <f t="shared" si="157"/>
        <v>2183.9497868710837</v>
      </c>
      <c r="Y204" s="124">
        <f t="shared" si="157"/>
        <v>865.43098358283498</v>
      </c>
      <c r="Z204" s="124">
        <f t="shared" si="157"/>
        <v>792.4753594573732</v>
      </c>
      <c r="AA204" s="124">
        <f t="shared" si="157"/>
        <v>1614.2876656832341</v>
      </c>
      <c r="AC204" s="71">
        <f t="shared" si="158"/>
        <v>1.0001857776831176</v>
      </c>
      <c r="AD204" s="71"/>
      <c r="AF204" s="73">
        <f t="shared" si="159"/>
        <v>0.90730896340361522</v>
      </c>
      <c r="AG204" s="73">
        <f t="shared" si="160"/>
        <v>0.99505681726635764</v>
      </c>
      <c r="AH204" s="73">
        <f>Wgted_Floorspace!M54</f>
        <v>1.0002282960267916</v>
      </c>
      <c r="AI204" s="73">
        <f t="shared" si="161"/>
        <v>0.97567119490626786</v>
      </c>
      <c r="AJ204" s="73">
        <f t="shared" si="162"/>
        <v>1.0196795779629584</v>
      </c>
      <c r="AK204" s="73">
        <f t="shared" si="167"/>
        <v>0.99995749136087919</v>
      </c>
      <c r="AL204" s="73">
        <f t="shared" si="168"/>
        <v>0.90282396940163956</v>
      </c>
      <c r="AM204" s="73">
        <f t="shared" si="169"/>
        <v>0.90282396940163956</v>
      </c>
      <c r="AN204" s="73"/>
      <c r="AO204" s="73">
        <f t="shared" si="170"/>
        <v>0.99509911757563607</v>
      </c>
      <c r="AR204" s="53"/>
    </row>
    <row r="205" spans="1:44" x14ac:dyDescent="0.2">
      <c r="A205" s="75" t="s">
        <v>44</v>
      </c>
      <c r="B205" s="50">
        <f>B204+1</f>
        <v>1978</v>
      </c>
      <c r="D205" s="79">
        <f>SEDS_CensusRgn!C23</f>
        <v>356.452</v>
      </c>
      <c r="F205" s="124">
        <f t="shared" si="154"/>
        <v>9577.6417381178835</v>
      </c>
      <c r="G205" s="124">
        <f t="shared" si="154"/>
        <v>6977.5185676313931</v>
      </c>
      <c r="H205" s="124">
        <f t="shared" si="154"/>
        <v>372.21139274706127</v>
      </c>
      <c r="I205" s="124">
        <f t="shared" si="163"/>
        <v>16927.371698496336</v>
      </c>
      <c r="K205" s="84">
        <f t="shared" si="155"/>
        <v>20.94992520454544</v>
      </c>
      <c r="L205" s="84">
        <f t="shared" si="155"/>
        <v>6.0572045170961104</v>
      </c>
      <c r="M205" s="84">
        <f t="shared" si="155"/>
        <v>0.2976649859187952</v>
      </c>
      <c r="N205" s="79">
        <f t="shared" si="164"/>
        <v>27.304794707560347</v>
      </c>
      <c r="P205" s="84">
        <f t="shared" si="165"/>
        <v>21.057728650908267</v>
      </c>
      <c r="R205" s="84">
        <f t="shared" si="166"/>
        <v>13.05455704090326</v>
      </c>
      <c r="T205" s="74">
        <f t="shared" si="156"/>
        <v>12.964432425691614</v>
      </c>
      <c r="V205" s="118">
        <f>Weather_Factors!AL37</f>
        <v>1.0069516822836799</v>
      </c>
      <c r="X205" s="124">
        <f t="shared" si="157"/>
        <v>2187.3782479425195</v>
      </c>
      <c r="Y205" s="124">
        <f t="shared" si="157"/>
        <v>868.10295929492668</v>
      </c>
      <c r="Z205" s="124">
        <f t="shared" si="157"/>
        <v>799.7202442459236</v>
      </c>
      <c r="AA205" s="124">
        <f t="shared" si="157"/>
        <v>1613.0557769925879</v>
      </c>
      <c r="AC205" s="71">
        <f t="shared" si="158"/>
        <v>0.99202606688109796</v>
      </c>
      <c r="AD205" s="71"/>
      <c r="AF205" s="73">
        <f t="shared" si="159"/>
        <v>0.92447517473118823</v>
      </c>
      <c r="AG205" s="73">
        <f t="shared" si="160"/>
        <v>0.99175181529858958</v>
      </c>
      <c r="AH205" s="73">
        <f>Wgted_Floorspace!M55</f>
        <v>1.0010404412530123</v>
      </c>
      <c r="AI205" s="73">
        <f t="shared" si="161"/>
        <v>0.97492664464032397</v>
      </c>
      <c r="AJ205" s="73">
        <f t="shared" si="162"/>
        <v>1.0254346308736564</v>
      </c>
      <c r="AK205" s="73">
        <f t="shared" si="167"/>
        <v>0.99099499480697206</v>
      </c>
      <c r="AL205" s="73">
        <f t="shared" si="168"/>
        <v>0.91684993273813664</v>
      </c>
      <c r="AM205" s="73">
        <f t="shared" si="169"/>
        <v>0.91684993273813675</v>
      </c>
      <c r="AN205" s="73"/>
      <c r="AO205" s="73">
        <f t="shared" si="170"/>
        <v>1.000763697592403</v>
      </c>
      <c r="AR205" s="53"/>
    </row>
    <row r="206" spans="1:44" x14ac:dyDescent="0.2">
      <c r="A206" s="75" t="s">
        <v>44</v>
      </c>
      <c r="B206" s="50">
        <f t="shared" ref="B206:B245" si="171">B205+1</f>
        <v>1979</v>
      </c>
      <c r="D206" s="79">
        <f>SEDS_CensusRgn!C24</f>
        <v>361.65500000000003</v>
      </c>
      <c r="F206" s="124">
        <f t="shared" si="154"/>
        <v>9799.9564112439075</v>
      </c>
      <c r="G206" s="124">
        <f t="shared" si="154"/>
        <v>6922.1627298190915</v>
      </c>
      <c r="H206" s="124">
        <f t="shared" si="154"/>
        <v>377.43957844666943</v>
      </c>
      <c r="I206" s="124">
        <f t="shared" si="163"/>
        <v>17099.558719509667</v>
      </c>
      <c r="K206" s="84">
        <f t="shared" si="155"/>
        <v>21.459454220436026</v>
      </c>
      <c r="L206" s="84">
        <f t="shared" si="155"/>
        <v>6.0270830955270904</v>
      </c>
      <c r="M206" s="84">
        <f t="shared" si="155"/>
        <v>0.30465065831589927</v>
      </c>
      <c r="N206" s="79">
        <f t="shared" si="164"/>
        <v>27.791187974279016</v>
      </c>
      <c r="P206" s="84">
        <f t="shared" si="165"/>
        <v>21.149960997962559</v>
      </c>
      <c r="R206" s="84">
        <f t="shared" si="166"/>
        <v>13.013297608389928</v>
      </c>
      <c r="T206" s="74">
        <f t="shared" si="156"/>
        <v>13.148936321940363</v>
      </c>
      <c r="V206" s="118">
        <f>Weather_Factors!AL38</f>
        <v>0.98968443452539134</v>
      </c>
      <c r="X206" s="124">
        <f t="shared" si="157"/>
        <v>2189.7499662156333</v>
      </c>
      <c r="Y206" s="124">
        <f t="shared" si="157"/>
        <v>870.69364456917458</v>
      </c>
      <c r="Z206" s="124">
        <f t="shared" si="157"/>
        <v>807.15080164531571</v>
      </c>
      <c r="AA206" s="124">
        <f t="shared" si="157"/>
        <v>1625.2576122078976</v>
      </c>
      <c r="AC206" s="71">
        <f t="shared" si="158"/>
        <v>1.0061441299408558</v>
      </c>
      <c r="AD206" s="71"/>
      <c r="AF206" s="73">
        <f t="shared" si="159"/>
        <v>0.93387903430094543</v>
      </c>
      <c r="AG206" s="73">
        <f t="shared" si="160"/>
        <v>0.9960956644922393</v>
      </c>
      <c r="AH206" s="73">
        <f>Wgted_Floorspace!M56</f>
        <v>0.99989738022528463</v>
      </c>
      <c r="AI206" s="73">
        <f t="shared" si="161"/>
        <v>0.98230140156726364</v>
      </c>
      <c r="AJ206" s="73">
        <f t="shared" si="162"/>
        <v>1.0078504367730339</v>
      </c>
      <c r="AK206" s="73">
        <f t="shared" si="167"/>
        <v>1.00624739082141</v>
      </c>
      <c r="AL206" s="73">
        <f t="shared" si="168"/>
        <v>0.93023285722737103</v>
      </c>
      <c r="AM206" s="73">
        <f t="shared" si="169"/>
        <v>0.93023285722737092</v>
      </c>
      <c r="AN206" s="73"/>
      <c r="AO206" s="73">
        <f t="shared" si="170"/>
        <v>0.98991130171191433</v>
      </c>
      <c r="AR206" s="53"/>
    </row>
    <row r="207" spans="1:44" x14ac:dyDescent="0.2">
      <c r="A207" s="75" t="s">
        <v>44</v>
      </c>
      <c r="B207" s="50">
        <f t="shared" si="171"/>
        <v>1980</v>
      </c>
      <c r="D207" s="79">
        <f>SEDS_CensusRgn!C25</f>
        <v>367.74299999999999</v>
      </c>
      <c r="F207" s="124">
        <f t="shared" si="154"/>
        <v>9967.9555003395853</v>
      </c>
      <c r="G207" s="124">
        <f t="shared" si="154"/>
        <v>6892.2950846866433</v>
      </c>
      <c r="H207" s="124">
        <f t="shared" si="154"/>
        <v>384.96606903604504</v>
      </c>
      <c r="I207" s="124">
        <f t="shared" si="163"/>
        <v>17245.216654062271</v>
      </c>
      <c r="K207" s="84">
        <f t="shared" si="155"/>
        <v>21.853051430146216</v>
      </c>
      <c r="L207" s="84">
        <f t="shared" si="155"/>
        <v>6.017755922234616</v>
      </c>
      <c r="M207" s="84">
        <f t="shared" si="155"/>
        <v>0.31342018593428561</v>
      </c>
      <c r="N207" s="79">
        <f t="shared" si="164"/>
        <v>28.18422753831512</v>
      </c>
      <c r="P207" s="84">
        <f t="shared" si="165"/>
        <v>21.324347926552417</v>
      </c>
      <c r="R207" s="84">
        <f t="shared" si="166"/>
        <v>13.04782965933946</v>
      </c>
      <c r="T207" s="74">
        <f t="shared" si="156"/>
        <v>12.735126203542963</v>
      </c>
      <c r="V207" s="118">
        <f>Weather_Factors!AL39</f>
        <v>1.0245544057277973</v>
      </c>
      <c r="X207" s="124">
        <f t="shared" si="157"/>
        <v>2192.3303559492952</v>
      </c>
      <c r="Y207" s="124">
        <f t="shared" si="157"/>
        <v>873.11350548599034</v>
      </c>
      <c r="Z207" s="124">
        <f t="shared" si="157"/>
        <v>814.15015801026232</v>
      </c>
      <c r="AA207" s="124">
        <f t="shared" si="157"/>
        <v>1634.3214529390134</v>
      </c>
      <c r="AC207" s="71">
        <f t="shared" si="158"/>
        <v>0.97447977235772976</v>
      </c>
      <c r="AD207" s="71"/>
      <c r="AF207" s="73">
        <f t="shared" si="159"/>
        <v>0.94183402854901677</v>
      </c>
      <c r="AG207" s="73">
        <f t="shared" si="160"/>
        <v>1.0043087322860385</v>
      </c>
      <c r="AH207" s="73">
        <f>Wgted_Floorspace!M57</f>
        <v>0.9992446082581018</v>
      </c>
      <c r="AI207" s="73">
        <f t="shared" si="161"/>
        <v>0.98777956292881064</v>
      </c>
      <c r="AJ207" s="73">
        <f t="shared" si="162"/>
        <v>1.0433604584330809</v>
      </c>
      <c r="AK207" s="73">
        <f t="shared" si="167"/>
        <v>0.97521644280518793</v>
      </c>
      <c r="AL207" s="73">
        <f t="shared" si="168"/>
        <v>0.94589213923591553</v>
      </c>
      <c r="AM207" s="73">
        <f t="shared" si="169"/>
        <v>0.94589213923591553</v>
      </c>
      <c r="AN207" s="73"/>
      <c r="AO207" s="73">
        <f t="shared" si="170"/>
        <v>1.0298316232211664</v>
      </c>
      <c r="AR207" s="53"/>
    </row>
    <row r="208" spans="1:44" x14ac:dyDescent="0.2">
      <c r="A208" s="75" t="s">
        <v>44</v>
      </c>
      <c r="B208" s="50">
        <f t="shared" si="171"/>
        <v>1981</v>
      </c>
      <c r="D208" s="79">
        <f>SEDS_CensusRgn!C26</f>
        <v>366.97800000000001</v>
      </c>
      <c r="F208" s="124">
        <f t="shared" si="154"/>
        <v>10416.371913649569</v>
      </c>
      <c r="G208" s="124">
        <f t="shared" si="154"/>
        <v>7012.4324178437837</v>
      </c>
      <c r="H208" s="124">
        <f t="shared" si="154"/>
        <v>410.02815118844376</v>
      </c>
      <c r="I208" s="124">
        <f t="shared" si="163"/>
        <v>17838.832482681795</v>
      </c>
      <c r="K208" s="84">
        <f t="shared" si="155"/>
        <v>22.802612125884025</v>
      </c>
      <c r="L208" s="84">
        <f t="shared" si="155"/>
        <v>6.1340617377488869</v>
      </c>
      <c r="M208" s="84">
        <f t="shared" si="155"/>
        <v>0.33561339161790155</v>
      </c>
      <c r="N208" s="79">
        <f t="shared" si="164"/>
        <v>29.272287255250813</v>
      </c>
      <c r="P208" s="84">
        <f t="shared" si="165"/>
        <v>20.571861995804252</v>
      </c>
      <c r="R208" s="84">
        <f t="shared" si="166"/>
        <v>12.536703975333261</v>
      </c>
      <c r="T208" s="74">
        <f t="shared" si="156"/>
        <v>12.512271414489224</v>
      </c>
      <c r="V208" s="118">
        <f>Weather_Factors!AL40</f>
        <v>1.0019526878881275</v>
      </c>
      <c r="X208" s="124">
        <f t="shared" si="157"/>
        <v>2189.1127078521054</v>
      </c>
      <c r="Y208" s="124">
        <f t="shared" si="157"/>
        <v>874.74094183641603</v>
      </c>
      <c r="Z208" s="124">
        <f t="shared" si="157"/>
        <v>818.51304756794104</v>
      </c>
      <c r="AA208" s="124">
        <f t="shared" si="157"/>
        <v>1640.9306653711103</v>
      </c>
      <c r="AC208" s="71">
        <f t="shared" si="158"/>
        <v>0.95742713537282886</v>
      </c>
      <c r="AD208" s="71"/>
      <c r="AF208" s="73">
        <f t="shared" si="159"/>
        <v>0.97425389305373378</v>
      </c>
      <c r="AG208" s="73">
        <f t="shared" si="160"/>
        <v>0.96886904645012317</v>
      </c>
      <c r="AH208" s="73">
        <f>Wgted_Floorspace!M58</f>
        <v>0.99863427672268801</v>
      </c>
      <c r="AI208" s="73">
        <f t="shared" si="161"/>
        <v>0.9917741534395943</v>
      </c>
      <c r="AJ208" s="73">
        <f t="shared" si="162"/>
        <v>1.0203438781961127</v>
      </c>
      <c r="AK208" s="73">
        <f t="shared" si="167"/>
        <v>0.95873650413333245</v>
      </c>
      <c r="AL208" s="73">
        <f t="shared" si="168"/>
        <v>0.94392444036329137</v>
      </c>
      <c r="AM208" s="73">
        <f t="shared" si="169"/>
        <v>0.94392444036329137</v>
      </c>
      <c r="AN208" s="73"/>
      <c r="AO208" s="73">
        <f t="shared" si="170"/>
        <v>1.0105686414078394</v>
      </c>
      <c r="AR208" s="53"/>
    </row>
    <row r="209" spans="1:44" x14ac:dyDescent="0.2">
      <c r="A209" s="75" t="s">
        <v>44</v>
      </c>
      <c r="B209" s="50">
        <f t="shared" si="171"/>
        <v>1982</v>
      </c>
      <c r="D209" s="79">
        <f>SEDS_CensusRgn!C27</f>
        <v>367.012</v>
      </c>
      <c r="F209" s="124">
        <f t="shared" si="154"/>
        <v>10472.253853068192</v>
      </c>
      <c r="G209" s="124">
        <f t="shared" si="154"/>
        <v>7144.1741891415568</v>
      </c>
      <c r="H209" s="124">
        <f t="shared" si="154"/>
        <v>413.53921911313887</v>
      </c>
      <c r="I209" s="124">
        <f t="shared" si="163"/>
        <v>18029.96726132289</v>
      </c>
      <c r="K209" s="84">
        <f t="shared" si="155"/>
        <v>22.902320432158167</v>
      </c>
      <c r="L209" s="84">
        <f t="shared" si="155"/>
        <v>6.2582281611384492</v>
      </c>
      <c r="M209" s="84">
        <f t="shared" si="155"/>
        <v>0.34016406256366449</v>
      </c>
      <c r="N209" s="79">
        <f t="shared" si="164"/>
        <v>29.500712655860283</v>
      </c>
      <c r="P209" s="84">
        <f t="shared" si="165"/>
        <v>20.355666467975144</v>
      </c>
      <c r="R209" s="84">
        <f t="shared" si="166"/>
        <v>12.440784203465453</v>
      </c>
      <c r="T209" s="74">
        <f t="shared" si="156"/>
        <v>12.67035845384537</v>
      </c>
      <c r="V209" s="118">
        <f>Weather_Factors!AL41</f>
        <v>0.98188099798311212</v>
      </c>
      <c r="X209" s="124">
        <f t="shared" si="157"/>
        <v>2186.9523746741661</v>
      </c>
      <c r="Y209" s="124">
        <f t="shared" si="157"/>
        <v>875.99042176915873</v>
      </c>
      <c r="Z209" s="124">
        <f t="shared" si="157"/>
        <v>822.5678408281758</v>
      </c>
      <c r="AA209" s="124">
        <f t="shared" si="157"/>
        <v>1636.2044494192701</v>
      </c>
      <c r="AC209" s="71">
        <f t="shared" si="158"/>
        <v>0.96952380561090057</v>
      </c>
      <c r="AD209" s="71"/>
      <c r="AF209" s="73">
        <f t="shared" si="159"/>
        <v>0.98469256959659779</v>
      </c>
      <c r="AG209" s="73">
        <f t="shared" si="160"/>
        <v>0.95868692706115932</v>
      </c>
      <c r="AH209" s="73">
        <f>Wgted_Floorspace!M59</f>
        <v>0.99932832778068148</v>
      </c>
      <c r="AI209" s="73">
        <f t="shared" si="161"/>
        <v>0.98891764102043678</v>
      </c>
      <c r="AJ209" s="73">
        <f t="shared" si="162"/>
        <v>0.99990376543709614</v>
      </c>
      <c r="AK209" s="73">
        <f t="shared" si="167"/>
        <v>0.97017544550551149</v>
      </c>
      <c r="AL209" s="73">
        <f t="shared" si="168"/>
        <v>0.94401189364651905</v>
      </c>
      <c r="AM209" s="73">
        <f t="shared" si="169"/>
        <v>0.94401189364651905</v>
      </c>
      <c r="AN209" s="73"/>
      <c r="AO209" s="73">
        <f t="shared" si="170"/>
        <v>0.98815830837857777</v>
      </c>
      <c r="AR209" s="53"/>
    </row>
    <row r="210" spans="1:44" x14ac:dyDescent="0.2">
      <c r="A210" s="75" t="s">
        <v>44</v>
      </c>
      <c r="B210" s="50">
        <f t="shared" si="171"/>
        <v>1983</v>
      </c>
      <c r="D210" s="79">
        <f>SEDS_CensusRgn!C28</f>
        <v>380.84300000000002</v>
      </c>
      <c r="F210" s="124">
        <f t="shared" si="154"/>
        <v>10545.103891425293</v>
      </c>
      <c r="G210" s="124">
        <f t="shared" si="154"/>
        <v>7245.7068664238304</v>
      </c>
      <c r="H210" s="124">
        <f t="shared" si="154"/>
        <v>416.29611949938624</v>
      </c>
      <c r="I210" s="124">
        <f t="shared" si="163"/>
        <v>18207.106877348513</v>
      </c>
      <c r="K210" s="84">
        <f t="shared" si="155"/>
        <v>23.041607132957768</v>
      </c>
      <c r="L210" s="84">
        <f t="shared" si="155"/>
        <v>6.3567613331933677</v>
      </c>
      <c r="M210" s="84">
        <f t="shared" si="155"/>
        <v>0.34410353935496368</v>
      </c>
      <c r="N210" s="79">
        <f t="shared" si="164"/>
        <v>29.742472005506102</v>
      </c>
      <c r="P210" s="84">
        <f t="shared" si="165"/>
        <v>20.917271621764758</v>
      </c>
      <c r="R210" s="84">
        <f t="shared" si="166"/>
        <v>12.804685499224682</v>
      </c>
      <c r="T210" s="74">
        <f t="shared" si="156"/>
        <v>12.656997475091012</v>
      </c>
      <c r="V210" s="118">
        <f>Weather_Factors!AL42</f>
        <v>1.0116684880773912</v>
      </c>
      <c r="X210" s="124">
        <f t="shared" si="157"/>
        <v>2185.0526434067619</v>
      </c>
      <c r="Y210" s="124">
        <f t="shared" si="157"/>
        <v>877.31417381100766</v>
      </c>
      <c r="Z210" s="124">
        <f t="shared" si="157"/>
        <v>826.58358614719452</v>
      </c>
      <c r="AA210" s="124">
        <f t="shared" si="157"/>
        <v>1633.5638718367031</v>
      </c>
      <c r="AC210" s="71">
        <f t="shared" si="158"/>
        <v>0.96850143619524443</v>
      </c>
      <c r="AD210" s="71"/>
      <c r="AF210" s="73">
        <f t="shared" si="159"/>
        <v>0.99436691127195953</v>
      </c>
      <c r="AG210" s="73">
        <f t="shared" si="160"/>
        <v>0.985136737483988</v>
      </c>
      <c r="AH210" s="73">
        <f>Wgted_Floorspace!M60</f>
        <v>0.99975309211544072</v>
      </c>
      <c r="AI210" s="73">
        <f t="shared" si="161"/>
        <v>0.98732168291458366</v>
      </c>
      <c r="AJ210" s="73">
        <f t="shared" si="162"/>
        <v>1.0302380152793587</v>
      </c>
      <c r="AK210" s="73">
        <f t="shared" si="167"/>
        <v>0.96874062589387044</v>
      </c>
      <c r="AL210" s="73">
        <f t="shared" si="168"/>
        <v>0.97958737483248859</v>
      </c>
      <c r="AM210" s="73">
        <f t="shared" si="169"/>
        <v>0.97958737483248837</v>
      </c>
      <c r="AN210" s="73"/>
      <c r="AO210" s="73">
        <f t="shared" si="170"/>
        <v>1.016925182192074</v>
      </c>
      <c r="AR210" s="53"/>
    </row>
    <row r="211" spans="1:44" x14ac:dyDescent="0.2">
      <c r="A211" s="75" t="s">
        <v>44</v>
      </c>
      <c r="B211" s="50">
        <f t="shared" si="171"/>
        <v>1984</v>
      </c>
      <c r="D211" s="79">
        <f>SEDS_CensusRgn!C29</f>
        <v>390.13900000000001</v>
      </c>
      <c r="F211" s="124">
        <f t="shared" si="154"/>
        <v>10611.332117007547</v>
      </c>
      <c r="G211" s="124">
        <f t="shared" si="154"/>
        <v>7267.5621963593912</v>
      </c>
      <c r="H211" s="124">
        <f t="shared" si="154"/>
        <v>434.97811453752877</v>
      </c>
      <c r="I211" s="124">
        <f t="shared" si="163"/>
        <v>18313.872427904465</v>
      </c>
      <c r="K211" s="84">
        <f t="shared" si="155"/>
        <v>23.180067513252517</v>
      </c>
      <c r="L211" s="84">
        <f t="shared" si="155"/>
        <v>6.3866443996580626</v>
      </c>
      <c r="M211" s="84">
        <f t="shared" si="155"/>
        <v>0.36137571707054128</v>
      </c>
      <c r="N211" s="79">
        <f t="shared" si="164"/>
        <v>29.928087629981121</v>
      </c>
      <c r="P211" s="84">
        <f t="shared" si="165"/>
        <v>21.302922226626048</v>
      </c>
      <c r="R211" s="84">
        <f t="shared" si="166"/>
        <v>13.035881370822025</v>
      </c>
      <c r="T211" s="74">
        <f t="shared" si="156"/>
        <v>13.073516416843226</v>
      </c>
      <c r="V211" s="118">
        <f>Weather_Factors!AL43</f>
        <v>0.99712127595811073</v>
      </c>
      <c r="X211" s="124">
        <f t="shared" si="157"/>
        <v>2184.4634827799005</v>
      </c>
      <c r="Y211" s="124">
        <f t="shared" si="157"/>
        <v>878.78771823341049</v>
      </c>
      <c r="Z211" s="124">
        <f t="shared" si="157"/>
        <v>830.79057311827751</v>
      </c>
      <c r="AA211" s="124">
        <f t="shared" si="157"/>
        <v>1634.175827520799</v>
      </c>
      <c r="AC211" s="71">
        <f t="shared" si="158"/>
        <v>1.0003730703709983</v>
      </c>
      <c r="AD211" s="71"/>
      <c r="AF211" s="73">
        <f t="shared" si="159"/>
        <v>1.0001978283666821</v>
      </c>
      <c r="AG211" s="73">
        <f t="shared" si="160"/>
        <v>1.0032996501980185</v>
      </c>
      <c r="AH211" s="73">
        <f>Wgted_Floorspace!M61</f>
        <v>1.0001882489233778</v>
      </c>
      <c r="AI211" s="73">
        <f t="shared" si="161"/>
        <v>0.98769154731126096</v>
      </c>
      <c r="AJ211" s="73">
        <f t="shared" si="162"/>
        <v>1.0154237840185854</v>
      </c>
      <c r="AK211" s="73">
        <f t="shared" si="167"/>
        <v>1.0001847866617304</v>
      </c>
      <c r="AL211" s="73">
        <f t="shared" si="168"/>
        <v>1.0034981313291098</v>
      </c>
      <c r="AM211" s="73">
        <f t="shared" si="169"/>
        <v>1.0034981313291098</v>
      </c>
      <c r="AN211" s="73"/>
      <c r="AO211" s="73">
        <f t="shared" si="170"/>
        <v>1.0031142880573942</v>
      </c>
      <c r="AR211" s="53"/>
    </row>
    <row r="212" spans="1:44" x14ac:dyDescent="0.2">
      <c r="A212" s="75" t="s">
        <v>44</v>
      </c>
      <c r="B212" s="50">
        <f t="shared" si="171"/>
        <v>1985</v>
      </c>
      <c r="D212" s="79">
        <f>SEDS_CensusRgn!C30</f>
        <v>388.779</v>
      </c>
      <c r="F212" s="124">
        <f t="shared" si="154"/>
        <v>10661.946838373824</v>
      </c>
      <c r="G212" s="124">
        <f t="shared" si="154"/>
        <v>7184.2602261481088</v>
      </c>
      <c r="H212" s="124">
        <f t="shared" si="154"/>
        <v>464.04307650359141</v>
      </c>
      <c r="I212" s="124">
        <f t="shared" ref="I212:I237" si="172">SUM(F212:H212)</f>
        <v>18310.250141025524</v>
      </c>
      <c r="K212" s="84">
        <f t="shared" si="155"/>
        <v>23.572235695262115</v>
      </c>
      <c r="L212" s="84">
        <f t="shared" si="155"/>
        <v>6.3305993480232257</v>
      </c>
      <c r="M212" s="84">
        <f t="shared" si="155"/>
        <v>0.39221836461179749</v>
      </c>
      <c r="N212" s="79">
        <f t="shared" ref="N212:N237" si="173">SUM(K212:M212)</f>
        <v>30.295053407897139</v>
      </c>
      <c r="P212" s="84">
        <f t="shared" ref="P212:P237" si="174">D212/I212*1000</f>
        <v>21.232861211923627</v>
      </c>
      <c r="R212" s="84">
        <f t="shared" ref="R212:R237" si="175">D212/N212</f>
        <v>12.833085149757661</v>
      </c>
      <c r="T212" s="74">
        <f t="shared" ref="T212:T237" si="176">R212/V212</f>
        <v>13.068640894136406</v>
      </c>
      <c r="V212" s="118">
        <f>Weather_Factors!AL44</f>
        <v>0.98197549796594119</v>
      </c>
      <c r="X212" s="124">
        <f t="shared" si="157"/>
        <v>2210.8753731937936</v>
      </c>
      <c r="Y212" s="124">
        <f t="shared" si="157"/>
        <v>881.17623091966152</v>
      </c>
      <c r="Z212" s="124">
        <f t="shared" si="157"/>
        <v>845.21973168316833</v>
      </c>
      <c r="AA212" s="124">
        <f t="shared" si="157"/>
        <v>1654.5406629928414</v>
      </c>
      <c r="AC212" s="71">
        <f t="shared" si="158"/>
        <v>1</v>
      </c>
      <c r="AD212" s="71"/>
      <c r="AE212" s="71">
        <f t="shared" ref="AE212:AE240" si="177">D212/D$247</f>
        <v>1</v>
      </c>
      <c r="AF212" s="73">
        <f t="shared" si="159"/>
        <v>1</v>
      </c>
      <c r="AG212" s="73">
        <f t="shared" si="160"/>
        <v>1</v>
      </c>
      <c r="AH212" s="73">
        <f>Wgted_Floorspace!M62</f>
        <v>1</v>
      </c>
      <c r="AI212" s="73">
        <f t="shared" si="161"/>
        <v>1</v>
      </c>
      <c r="AJ212" s="73">
        <f t="shared" si="162"/>
        <v>1</v>
      </c>
      <c r="AK212" s="73">
        <f>AG212/(AH212*AI212*AJ212)</f>
        <v>1</v>
      </c>
      <c r="AL212" s="73">
        <f t="shared" ref="AL212:AL234" si="178">AF212*AH212*AI212*AJ212*AK212</f>
        <v>1</v>
      </c>
      <c r="AM212" s="73">
        <f t="shared" ref="AM212:AM234" si="179">AF212*AG212</f>
        <v>1</v>
      </c>
      <c r="AN212" s="73"/>
      <c r="AO212" s="73">
        <f t="shared" ref="AO212:AO234" si="180">AH212*AI212*AJ212</f>
        <v>1</v>
      </c>
      <c r="AR212" s="53"/>
    </row>
    <row r="213" spans="1:44" x14ac:dyDescent="0.2">
      <c r="A213" s="75" t="s">
        <v>44</v>
      </c>
      <c r="B213" s="50">
        <f t="shared" si="171"/>
        <v>1986</v>
      </c>
      <c r="D213" s="79">
        <f>SEDS_CensusRgn!C31</f>
        <v>404.87</v>
      </c>
      <c r="F213" s="124">
        <f t="shared" si="154"/>
        <v>10765.150022483866</v>
      </c>
      <c r="G213" s="124">
        <f t="shared" si="154"/>
        <v>7236.9094652954536</v>
      </c>
      <c r="H213" s="124">
        <f t="shared" si="154"/>
        <v>491.65783301069712</v>
      </c>
      <c r="I213" s="124">
        <f t="shared" si="172"/>
        <v>18493.717320790016</v>
      </c>
      <c r="K213" s="84">
        <f t="shared" si="155"/>
        <v>23.689603185068016</v>
      </c>
      <c r="L213" s="84">
        <f t="shared" si="155"/>
        <v>6.5350534810347556</v>
      </c>
      <c r="M213" s="84">
        <f t="shared" si="155"/>
        <v>0.4186189928449538</v>
      </c>
      <c r="N213" s="79">
        <f t="shared" si="173"/>
        <v>30.643275658947726</v>
      </c>
      <c r="P213" s="84">
        <f t="shared" si="174"/>
        <v>21.892299583537959</v>
      </c>
      <c r="R213" s="84">
        <f t="shared" si="175"/>
        <v>13.2123603398705</v>
      </c>
      <c r="T213" s="74">
        <f t="shared" si="176"/>
        <v>13.485750282290926</v>
      </c>
      <c r="V213" s="118">
        <f>Weather_Factors!AL45</f>
        <v>0.97972749482248433</v>
      </c>
      <c r="X213" s="124">
        <f t="shared" si="157"/>
        <v>2200.5827262593102</v>
      </c>
      <c r="Y213" s="124">
        <f t="shared" si="157"/>
        <v>903.0171667026591</v>
      </c>
      <c r="Z213" s="124">
        <f t="shared" si="157"/>
        <v>851.44375770749866</v>
      </c>
      <c r="AA213" s="124">
        <f t="shared" si="157"/>
        <v>1656.9559882100925</v>
      </c>
      <c r="AC213" s="71">
        <f t="shared" si="158"/>
        <v>1.0319168145741664</v>
      </c>
      <c r="AD213" s="71"/>
      <c r="AE213" s="71">
        <f t="shared" si="177"/>
        <v>1.0413885523652255</v>
      </c>
      <c r="AF213" s="73">
        <f t="shared" si="159"/>
        <v>1.0100199166232808</v>
      </c>
      <c r="AG213" s="73">
        <f t="shared" si="160"/>
        <v>1.0310574427550072</v>
      </c>
      <c r="AH213" s="73">
        <f>Wgted_Floorspace!M63</f>
        <v>1.0017697793218396</v>
      </c>
      <c r="AI213" s="73">
        <f t="shared" si="161"/>
        <v>1.0014598161721104</v>
      </c>
      <c r="AJ213" s="73">
        <f t="shared" si="162"/>
        <v>0.99771073397644505</v>
      </c>
      <c r="AK213" s="73">
        <f t="shared" ref="AK213:AK236" si="181">AG213/(AH213*AI213*AJ213)</f>
        <v>1.0300937759100051</v>
      </c>
      <c r="AL213" s="73">
        <f t="shared" si="178"/>
        <v>1.0413885523652255</v>
      </c>
      <c r="AM213" s="73">
        <f t="shared" si="179"/>
        <v>1.0413885523652255</v>
      </c>
      <c r="AN213" s="73"/>
      <c r="AO213" s="73">
        <f t="shared" si="180"/>
        <v>1.0009355137051972</v>
      </c>
      <c r="AR213" s="53"/>
    </row>
    <row r="214" spans="1:44" x14ac:dyDescent="0.2">
      <c r="A214" s="75" t="s">
        <v>44</v>
      </c>
      <c r="B214" s="50">
        <f t="shared" si="171"/>
        <v>1987</v>
      </c>
      <c r="D214" s="79">
        <f>SEDS_CensusRgn!C32</f>
        <v>426.81</v>
      </c>
      <c r="F214" s="124">
        <f t="shared" si="154"/>
        <v>10869.675808334023</v>
      </c>
      <c r="G214" s="124">
        <f t="shared" si="154"/>
        <v>7280.5166624420408</v>
      </c>
      <c r="H214" s="124">
        <f t="shared" si="154"/>
        <v>518.52315973181669</v>
      </c>
      <c r="I214" s="124">
        <f t="shared" si="172"/>
        <v>18668.715630507879</v>
      </c>
      <c r="K214" s="84">
        <f t="shared" si="155"/>
        <v>24.032321779090307</v>
      </c>
      <c r="L214" s="84">
        <f t="shared" si="155"/>
        <v>6.7019073517347891</v>
      </c>
      <c r="M214" s="84">
        <f t="shared" si="155"/>
        <v>0.44104702695796039</v>
      </c>
      <c r="N214" s="79">
        <f t="shared" si="173"/>
        <v>31.175276157783056</v>
      </c>
      <c r="P214" s="84">
        <f t="shared" si="174"/>
        <v>22.862311925868074</v>
      </c>
      <c r="R214" s="84">
        <f t="shared" si="175"/>
        <v>13.690656590814028</v>
      </c>
      <c r="T214" s="74">
        <f t="shared" si="176"/>
        <v>13.654146676915426</v>
      </c>
      <c r="V214" s="118">
        <f>Weather_Factors!AL46</f>
        <v>1.002673906671907</v>
      </c>
      <c r="X214" s="124">
        <f t="shared" si="157"/>
        <v>2210.9511086489065</v>
      </c>
      <c r="Y214" s="124">
        <f t="shared" si="157"/>
        <v>920.52633933356401</v>
      </c>
      <c r="Z214" s="124">
        <f t="shared" si="157"/>
        <v>850.58308135372886</v>
      </c>
      <c r="AA214" s="124">
        <f t="shared" si="157"/>
        <v>1669.9207794904389</v>
      </c>
      <c r="AC214" s="71">
        <f t="shared" si="158"/>
        <v>1.0448023468945209</v>
      </c>
      <c r="AD214" s="71"/>
      <c r="AE214" s="71">
        <f t="shared" si="177"/>
        <v>1.0978216416010125</v>
      </c>
      <c r="AF214" s="73">
        <f t="shared" si="159"/>
        <v>1.0195773125283081</v>
      </c>
      <c r="AG214" s="73">
        <f t="shared" si="160"/>
        <v>1.0767419283572299</v>
      </c>
      <c r="AH214" s="73">
        <f>Wgted_Floorspace!M64</f>
        <v>1.0026803453977533</v>
      </c>
      <c r="AI214" s="73">
        <f t="shared" si="161"/>
        <v>1.0092957017265305</v>
      </c>
      <c r="AJ214" s="73">
        <f t="shared" si="162"/>
        <v>1.0210783352016832</v>
      </c>
      <c r="AK214" s="73">
        <f t="shared" si="181"/>
        <v>1.042009401790017</v>
      </c>
      <c r="AL214" s="73">
        <f t="shared" si="178"/>
        <v>1.0978216416010123</v>
      </c>
      <c r="AM214" s="73">
        <f t="shared" si="179"/>
        <v>1.0978216416010125</v>
      </c>
      <c r="AN214" s="73"/>
      <c r="AO214" s="73">
        <f t="shared" si="180"/>
        <v>1.0333322583342794</v>
      </c>
      <c r="AR214" s="53"/>
    </row>
    <row r="215" spans="1:44" x14ac:dyDescent="0.2">
      <c r="A215" s="75" t="s">
        <v>44</v>
      </c>
      <c r="B215" s="50">
        <f t="shared" si="171"/>
        <v>1988</v>
      </c>
      <c r="D215" s="79">
        <f>SEDS_CensusRgn!C33</f>
        <v>453.84500000000003</v>
      </c>
      <c r="F215" s="124">
        <f t="shared" si="154"/>
        <v>11075.257528735498</v>
      </c>
      <c r="G215" s="124">
        <f t="shared" si="154"/>
        <v>7277.1893741698768</v>
      </c>
      <c r="H215" s="124">
        <f t="shared" si="154"/>
        <v>506.52345251219231</v>
      </c>
      <c r="I215" s="124">
        <f t="shared" si="172"/>
        <v>18858.970355417565</v>
      </c>
      <c r="K215" s="84">
        <f t="shared" si="155"/>
        <v>24.589092998876396</v>
      </c>
      <c r="L215" s="84">
        <f t="shared" si="155"/>
        <v>6.7923529145528567</v>
      </c>
      <c r="M215" s="84">
        <f t="shared" si="155"/>
        <v>0.44364626625618742</v>
      </c>
      <c r="N215" s="79">
        <f t="shared" si="173"/>
        <v>31.825092179685441</v>
      </c>
      <c r="P215" s="84">
        <f t="shared" si="174"/>
        <v>24.065205652631253</v>
      </c>
      <c r="R215" s="84">
        <f t="shared" si="175"/>
        <v>14.260602842485964</v>
      </c>
      <c r="T215" s="74">
        <f t="shared" si="176"/>
        <v>13.836273441485744</v>
      </c>
      <c r="V215" s="118">
        <f>Weather_Factors!AL47</f>
        <v>1.0306678964386422</v>
      </c>
      <c r="X215" s="124">
        <f t="shared" si="157"/>
        <v>2220.1825045673518</v>
      </c>
      <c r="Y215" s="124">
        <f t="shared" si="157"/>
        <v>933.37586330542263</v>
      </c>
      <c r="Z215" s="124">
        <f t="shared" si="157"/>
        <v>875.86520240246648</v>
      </c>
      <c r="AA215" s="124">
        <f t="shared" si="157"/>
        <v>1687.5307389484883</v>
      </c>
      <c r="AC215" s="71">
        <f t="shared" si="158"/>
        <v>1.0587385140939756</v>
      </c>
      <c r="AD215" s="71"/>
      <c r="AE215" s="71">
        <f t="shared" si="177"/>
        <v>1.167359862544016</v>
      </c>
      <c r="AF215" s="73">
        <f t="shared" si="159"/>
        <v>1.0299679256244889</v>
      </c>
      <c r="AG215" s="73">
        <f t="shared" si="160"/>
        <v>1.1333943839428047</v>
      </c>
      <c r="AH215" s="73">
        <f>Wgted_Floorspace!M65</f>
        <v>1.0020940313848545</v>
      </c>
      <c r="AI215" s="73">
        <f t="shared" si="161"/>
        <v>1.0199391146398133</v>
      </c>
      <c r="AJ215" s="73">
        <f t="shared" si="162"/>
        <v>1.0495861643936759</v>
      </c>
      <c r="AK215" s="73">
        <f t="shared" si="181"/>
        <v>1.0565261152497243</v>
      </c>
      <c r="AL215" s="73">
        <f t="shared" si="178"/>
        <v>1.1673598625440162</v>
      </c>
      <c r="AM215" s="73">
        <f t="shared" si="179"/>
        <v>1.167359862544016</v>
      </c>
      <c r="AN215" s="73"/>
      <c r="AO215" s="73">
        <f t="shared" si="180"/>
        <v>1.0727556731287342</v>
      </c>
      <c r="AR215" s="53"/>
    </row>
    <row r="216" spans="1:44" x14ac:dyDescent="0.2">
      <c r="A216" s="75" t="s">
        <v>44</v>
      </c>
      <c r="B216" s="50">
        <f t="shared" si="171"/>
        <v>1989</v>
      </c>
      <c r="D216" s="79">
        <f>SEDS_CensusRgn!C34</f>
        <v>459.10700000000003</v>
      </c>
      <c r="F216" s="124">
        <f t="shared" si="154"/>
        <v>11274.278554757284</v>
      </c>
      <c r="G216" s="124">
        <f t="shared" si="154"/>
        <v>7258.3255836811659</v>
      </c>
      <c r="H216" s="124">
        <f t="shared" si="154"/>
        <v>492.47619174243727</v>
      </c>
      <c r="I216" s="124">
        <f t="shared" si="172"/>
        <v>19025.080330180888</v>
      </c>
      <c r="K216" s="84">
        <f t="shared" si="155"/>
        <v>25.128582252943009</v>
      </c>
      <c r="L216" s="84">
        <f t="shared" si="155"/>
        <v>6.8532239536196116</v>
      </c>
      <c r="M216" s="84">
        <f t="shared" si="155"/>
        <v>0.44378897884938528</v>
      </c>
      <c r="N216" s="79">
        <f t="shared" si="173"/>
        <v>32.425595185412007</v>
      </c>
      <c r="P216" s="84">
        <f t="shared" si="174"/>
        <v>24.13167208927285</v>
      </c>
      <c r="R216" s="84">
        <f t="shared" si="175"/>
        <v>14.158784052375646</v>
      </c>
      <c r="T216" s="74">
        <f t="shared" si="176"/>
        <v>14.037544264165136</v>
      </c>
      <c r="V216" s="118">
        <f>Weather_Factors!AL48</f>
        <v>1.0086368232170073</v>
      </c>
      <c r="X216" s="124">
        <f t="shared" si="157"/>
        <v>2228.8417064469086</v>
      </c>
      <c r="Y216" s="124">
        <f t="shared" si="157"/>
        <v>944.18800515475073</v>
      </c>
      <c r="Z216" s="124">
        <f t="shared" si="157"/>
        <v>901.13793578367506</v>
      </c>
      <c r="AA216" s="124">
        <f t="shared" si="157"/>
        <v>1704.3604874547045</v>
      </c>
      <c r="AC216" s="71">
        <f t="shared" si="158"/>
        <v>1.0741395664535747</v>
      </c>
      <c r="AD216" s="71"/>
      <c r="AE216" s="71">
        <f t="shared" si="177"/>
        <v>1.1808945442012044</v>
      </c>
      <c r="AF216" s="73">
        <f t="shared" si="159"/>
        <v>1.0390398920631745</v>
      </c>
      <c r="AG216" s="73">
        <f t="shared" si="160"/>
        <v>1.1365247409859842</v>
      </c>
      <c r="AH216" s="73">
        <f>Wgted_Floorspace!M66</f>
        <v>1.0013322706315537</v>
      </c>
      <c r="AI216" s="73">
        <f t="shared" si="161"/>
        <v>1.0301109701176796</v>
      </c>
      <c r="AJ216" s="73">
        <f t="shared" si="162"/>
        <v>1.0271507031553153</v>
      </c>
      <c r="AK216" s="73">
        <f t="shared" si="181"/>
        <v>1.0727104258570437</v>
      </c>
      <c r="AL216" s="73">
        <f t="shared" si="178"/>
        <v>1.1808945442012044</v>
      </c>
      <c r="AM216" s="73">
        <f t="shared" si="179"/>
        <v>1.1808945442012044</v>
      </c>
      <c r="AN216" s="73"/>
      <c r="AO216" s="73">
        <f t="shared" si="180"/>
        <v>1.0594888551381012</v>
      </c>
      <c r="AR216" s="53"/>
    </row>
    <row r="217" spans="1:44" x14ac:dyDescent="0.2">
      <c r="A217" s="75" t="s">
        <v>44</v>
      </c>
      <c r="B217" s="50">
        <f t="shared" si="171"/>
        <v>1990</v>
      </c>
      <c r="D217" s="79">
        <f>SEDS_CensusRgn!C35</f>
        <v>459.78500000000003</v>
      </c>
      <c r="F217" s="124">
        <f t="shared" ref="F217:H236" si="182">F56</f>
        <v>11323.682417035505</v>
      </c>
      <c r="G217" s="124">
        <f t="shared" si="182"/>
        <v>7182.2265373233122</v>
      </c>
      <c r="H217" s="124">
        <f t="shared" si="182"/>
        <v>521.31621472598306</v>
      </c>
      <c r="I217" s="124">
        <f t="shared" si="172"/>
        <v>19027.225169084799</v>
      </c>
      <c r="K217" s="84">
        <f t="shared" ref="K217:M236" si="183">K56</f>
        <v>25.347694205895827</v>
      </c>
      <c r="L217" s="84">
        <f t="shared" si="183"/>
        <v>6.8413359176121871</v>
      </c>
      <c r="M217" s="84">
        <f t="shared" si="183"/>
        <v>0.48320956002363885</v>
      </c>
      <c r="N217" s="79">
        <f t="shared" si="173"/>
        <v>32.67223968353165</v>
      </c>
      <c r="P217" s="84">
        <f t="shared" si="174"/>
        <v>24.164585004599253</v>
      </c>
      <c r="R217" s="84">
        <f t="shared" si="175"/>
        <v>14.072650190300648</v>
      </c>
      <c r="T217" s="74">
        <f t="shared" si="176"/>
        <v>14.581830831293864</v>
      </c>
      <c r="V217" s="118">
        <f>Weather_Factors!AL49</f>
        <v>0.96508115840293041</v>
      </c>
      <c r="X217" s="124">
        <f t="shared" ref="X217:AA236" si="184">X56</f>
        <v>2238.4674236149899</v>
      </c>
      <c r="Y217" s="124">
        <f t="shared" si="184"/>
        <v>952.53691624183045</v>
      </c>
      <c r="Z217" s="124">
        <f t="shared" si="184"/>
        <v>926.90299356528942</v>
      </c>
      <c r="AA217" s="124">
        <f t="shared" si="184"/>
        <v>1717.1310789245877</v>
      </c>
      <c r="AC217" s="71">
        <f t="shared" si="158"/>
        <v>1.1157878580806664</v>
      </c>
      <c r="AD217" s="71"/>
      <c r="AE217" s="71">
        <f t="shared" si="177"/>
        <v>1.1826384655549811</v>
      </c>
      <c r="AF217" s="73">
        <f t="shared" si="159"/>
        <v>1.0391570307634868</v>
      </c>
      <c r="AG217" s="73">
        <f t="shared" si="160"/>
        <v>1.1380748342587608</v>
      </c>
      <c r="AH217" s="73">
        <f>Wgted_Floorspace!M67</f>
        <v>1.0019801176560443</v>
      </c>
      <c r="AI217" s="73">
        <f t="shared" si="161"/>
        <v>1.0378294818203675</v>
      </c>
      <c r="AJ217" s="73">
        <f t="shared" si="162"/>
        <v>0.98279555895436732</v>
      </c>
      <c r="AK217" s="73">
        <f t="shared" si="181"/>
        <v>1.113582833051473</v>
      </c>
      <c r="AL217" s="73">
        <f t="shared" si="178"/>
        <v>1.1826384655549811</v>
      </c>
      <c r="AM217" s="73">
        <f t="shared" si="179"/>
        <v>1.1826384655549811</v>
      </c>
      <c r="AN217" s="73"/>
      <c r="AO217" s="73">
        <f t="shared" si="180"/>
        <v>1.0219938746183561</v>
      </c>
      <c r="AR217" s="53"/>
    </row>
    <row r="218" spans="1:44" x14ac:dyDescent="0.2">
      <c r="A218" s="75" t="s">
        <v>44</v>
      </c>
      <c r="B218" s="50">
        <f t="shared" si="171"/>
        <v>1991</v>
      </c>
      <c r="D218" s="79">
        <f>SEDS_CensusRgn!C36</f>
        <v>469.01300000000003</v>
      </c>
      <c r="F218" s="124">
        <f t="shared" si="182"/>
        <v>11356.287754787172</v>
      </c>
      <c r="G218" s="124">
        <f t="shared" si="182"/>
        <v>7094.4160499057189</v>
      </c>
      <c r="H218" s="124">
        <f t="shared" si="182"/>
        <v>550.18077859830441</v>
      </c>
      <c r="I218" s="124">
        <f t="shared" si="172"/>
        <v>19000.884583291194</v>
      </c>
      <c r="K218" s="84">
        <f t="shared" si="183"/>
        <v>25.496602282894951</v>
      </c>
      <c r="L218" s="84">
        <f t="shared" si="183"/>
        <v>6.7880580472827603</v>
      </c>
      <c r="M218" s="84">
        <f t="shared" si="183"/>
        <v>0.51858822759856893</v>
      </c>
      <c r="N218" s="79">
        <f t="shared" si="173"/>
        <v>32.803248557776286</v>
      </c>
      <c r="P218" s="84">
        <f t="shared" si="174"/>
        <v>24.683745535322913</v>
      </c>
      <c r="R218" s="84">
        <f t="shared" si="175"/>
        <v>14.297760759088495</v>
      </c>
      <c r="T218" s="74">
        <f t="shared" si="176"/>
        <v>14.289115992850929</v>
      </c>
      <c r="V218" s="118">
        <f>Weather_Factors!AL50</f>
        <v>1.0006049895768143</v>
      </c>
      <c r="X218" s="124">
        <f t="shared" si="184"/>
        <v>2245.1528909301387</v>
      </c>
      <c r="Y218" s="124">
        <f t="shared" si="184"/>
        <v>956.81702335077614</v>
      </c>
      <c r="Z218" s="124">
        <f t="shared" si="184"/>
        <v>942.57787216735608</v>
      </c>
      <c r="AA218" s="124">
        <f t="shared" si="184"/>
        <v>1726.4063898699999</v>
      </c>
      <c r="AC218" s="71">
        <f t="shared" si="158"/>
        <v>1.0933895964087683</v>
      </c>
      <c r="AD218" s="71"/>
      <c r="AE218" s="71">
        <f t="shared" si="177"/>
        <v>1.2063743154851472</v>
      </c>
      <c r="AF218" s="73">
        <f t="shared" si="159"/>
        <v>1.037718460258402</v>
      </c>
      <c r="AG218" s="73">
        <f t="shared" si="160"/>
        <v>1.1625256383940092</v>
      </c>
      <c r="AH218" s="73">
        <f>Wgted_Floorspace!M68</f>
        <v>1.0024211230378508</v>
      </c>
      <c r="AI218" s="73">
        <f t="shared" si="161"/>
        <v>1.0434354552200387</v>
      </c>
      <c r="AJ218" s="73">
        <f t="shared" si="162"/>
        <v>1.0189714424132397</v>
      </c>
      <c r="AK218" s="73">
        <f t="shared" si="181"/>
        <v>1.0907487594587351</v>
      </c>
      <c r="AL218" s="73">
        <f t="shared" si="178"/>
        <v>1.206374315485147</v>
      </c>
      <c r="AM218" s="73">
        <f t="shared" si="179"/>
        <v>1.2063743154851472</v>
      </c>
      <c r="AN218" s="73"/>
      <c r="AO218" s="73">
        <f t="shared" si="180"/>
        <v>1.0658051437719647</v>
      </c>
      <c r="AR218" s="53"/>
    </row>
    <row r="219" spans="1:44" x14ac:dyDescent="0.2">
      <c r="A219" s="75" t="s">
        <v>44</v>
      </c>
      <c r="B219" s="50">
        <f t="shared" si="171"/>
        <v>1992</v>
      </c>
      <c r="D219" s="79">
        <f>SEDS_CensusRgn!C37</f>
        <v>464.428</v>
      </c>
      <c r="F219" s="124">
        <f t="shared" si="182"/>
        <v>11428.553626159308</v>
      </c>
      <c r="G219" s="124">
        <f t="shared" si="182"/>
        <v>7122.1208649558721</v>
      </c>
      <c r="H219" s="124">
        <f t="shared" si="182"/>
        <v>522.76187392489555</v>
      </c>
      <c r="I219" s="124">
        <f t="shared" si="172"/>
        <v>19073.436365040077</v>
      </c>
      <c r="K219" s="84">
        <f t="shared" si="183"/>
        <v>25.798751224363617</v>
      </c>
      <c r="L219" s="84">
        <f t="shared" si="183"/>
        <v>6.8248393919382142</v>
      </c>
      <c r="M219" s="84">
        <f t="shared" si="183"/>
        <v>0.50022019485114955</v>
      </c>
      <c r="N219" s="79">
        <f t="shared" si="173"/>
        <v>33.123810811152985</v>
      </c>
      <c r="P219" s="84">
        <f t="shared" si="174"/>
        <v>24.349466509939209</v>
      </c>
      <c r="R219" s="84">
        <f t="shared" si="175"/>
        <v>14.020971277967337</v>
      </c>
      <c r="T219" s="74">
        <f t="shared" si="176"/>
        <v>14.44741739867864</v>
      </c>
      <c r="V219" s="118">
        <f>Weather_Factors!AL51</f>
        <v>0.9704828822381566</v>
      </c>
      <c r="X219" s="124">
        <f t="shared" si="184"/>
        <v>2257.3942484998056</v>
      </c>
      <c r="Y219" s="124">
        <f t="shared" si="184"/>
        <v>958.25941757315297</v>
      </c>
      <c r="Z219" s="124">
        <f t="shared" si="184"/>
        <v>956.87964215044394</v>
      </c>
      <c r="AA219" s="124">
        <f t="shared" si="184"/>
        <v>1736.646201408468</v>
      </c>
      <c r="AC219" s="71">
        <f t="shared" si="158"/>
        <v>1.1055026697658255</v>
      </c>
      <c r="AD219" s="71"/>
      <c r="AE219" s="71">
        <f t="shared" si="177"/>
        <v>1.1945809830263465</v>
      </c>
      <c r="AF219" s="73">
        <f t="shared" si="159"/>
        <v>1.0416808191115081</v>
      </c>
      <c r="AG219" s="73">
        <f t="shared" si="160"/>
        <v>1.1467821631248363</v>
      </c>
      <c r="AH219" s="73">
        <f>Wgted_Floorspace!M69</f>
        <v>1.0014844008056967</v>
      </c>
      <c r="AI219" s="73">
        <f t="shared" si="161"/>
        <v>1.0496243702267847</v>
      </c>
      <c r="AJ219" s="73">
        <f t="shared" si="162"/>
        <v>0.9882964333106169</v>
      </c>
      <c r="AK219" s="73">
        <f t="shared" si="181"/>
        <v>1.1038640930167716</v>
      </c>
      <c r="AL219" s="73">
        <f t="shared" si="178"/>
        <v>1.1945809830263465</v>
      </c>
      <c r="AM219" s="73">
        <f t="shared" si="179"/>
        <v>1.1945809830263465</v>
      </c>
      <c r="AN219" s="73"/>
      <c r="AO219" s="73">
        <f t="shared" si="180"/>
        <v>1.0388798497745977</v>
      </c>
      <c r="AR219" s="53"/>
    </row>
    <row r="220" spans="1:44" x14ac:dyDescent="0.2">
      <c r="A220" s="75" t="s">
        <v>44</v>
      </c>
      <c r="B220" s="50">
        <f t="shared" si="171"/>
        <v>1993</v>
      </c>
      <c r="D220" s="79">
        <f>SEDS_CensusRgn!C38</f>
        <v>482.63400000000001</v>
      </c>
      <c r="F220" s="124">
        <f t="shared" si="182"/>
        <v>11512.545365176451</v>
      </c>
      <c r="G220" s="124">
        <f t="shared" si="182"/>
        <v>7141.2859033117056</v>
      </c>
      <c r="H220" s="124">
        <f t="shared" si="182"/>
        <v>496.41428909229745</v>
      </c>
      <c r="I220" s="124">
        <f t="shared" si="172"/>
        <v>19150.245557580452</v>
      </c>
      <c r="K220" s="84">
        <f t="shared" si="183"/>
        <v>26.119452132801445</v>
      </c>
      <c r="L220" s="84">
        <f t="shared" si="183"/>
        <v>6.8404590708350179</v>
      </c>
      <c r="M220" s="84">
        <f t="shared" si="183"/>
        <v>0.4820928844189396</v>
      </c>
      <c r="N220" s="79">
        <f t="shared" si="173"/>
        <v>33.442004088055405</v>
      </c>
      <c r="P220" s="84">
        <f t="shared" si="174"/>
        <v>25.202496675503657</v>
      </c>
      <c r="R220" s="84">
        <f t="shared" si="175"/>
        <v>14.431970007813737</v>
      </c>
      <c r="T220" s="74">
        <f t="shared" si="176"/>
        <v>14.168257759770693</v>
      </c>
      <c r="V220" s="118">
        <f>Weather_Factors!AL52</f>
        <v>1.0186128917552466</v>
      </c>
      <c r="X220" s="124">
        <f t="shared" si="184"/>
        <v>2268.7816902601294</v>
      </c>
      <c r="Y220" s="124">
        <f t="shared" si="184"/>
        <v>957.87497706299905</v>
      </c>
      <c r="Z220" s="124">
        <f t="shared" si="184"/>
        <v>971.15029726572789</v>
      </c>
      <c r="AA220" s="124">
        <f t="shared" si="184"/>
        <v>1746.2963588379519</v>
      </c>
      <c r="AC220" s="71">
        <f t="shared" si="158"/>
        <v>1.0841416390994154</v>
      </c>
      <c r="AD220" s="71"/>
      <c r="AE220" s="71">
        <f t="shared" si="177"/>
        <v>1.2414096440394158</v>
      </c>
      <c r="AF220" s="73">
        <f t="shared" si="159"/>
        <v>1.0458756931273623</v>
      </c>
      <c r="AG220" s="73">
        <f t="shared" si="160"/>
        <v>1.1869571615412255</v>
      </c>
      <c r="AH220" s="73">
        <f>Wgted_Floorspace!M70</f>
        <v>1.0004240292230042</v>
      </c>
      <c r="AI220" s="73">
        <f t="shared" si="161"/>
        <v>1.0554568998498572</v>
      </c>
      <c r="AJ220" s="73">
        <f t="shared" si="162"/>
        <v>1.0373098859036665</v>
      </c>
      <c r="AK220" s="73">
        <f t="shared" si="181"/>
        <v>1.0836821262094551</v>
      </c>
      <c r="AL220" s="73">
        <f t="shared" si="178"/>
        <v>1.2414096440394158</v>
      </c>
      <c r="AM220" s="73">
        <f t="shared" si="179"/>
        <v>1.2414096440394158</v>
      </c>
      <c r="AN220" s="73"/>
      <c r="AO220" s="73">
        <f t="shared" si="180"/>
        <v>1.095300118765463</v>
      </c>
      <c r="AR220" s="53"/>
    </row>
    <row r="221" spans="1:44" x14ac:dyDescent="0.2">
      <c r="A221" s="75" t="s">
        <v>44</v>
      </c>
      <c r="B221" s="50">
        <f t="shared" si="171"/>
        <v>1994</v>
      </c>
      <c r="D221" s="79">
        <f>SEDS_CensusRgn!C39</f>
        <v>488.029</v>
      </c>
      <c r="F221" s="124">
        <f t="shared" si="182"/>
        <v>11562.432278319018</v>
      </c>
      <c r="G221" s="124">
        <f t="shared" si="182"/>
        <v>7199.4876601438691</v>
      </c>
      <c r="H221" s="124">
        <f t="shared" si="182"/>
        <v>523.91661116987689</v>
      </c>
      <c r="I221" s="124">
        <f t="shared" si="172"/>
        <v>19285.836549632764</v>
      </c>
      <c r="K221" s="84">
        <f t="shared" si="183"/>
        <v>26.371031425154495</v>
      </c>
      <c r="L221" s="84">
        <f t="shared" si="183"/>
        <v>6.9103545573378744</v>
      </c>
      <c r="M221" s="84">
        <f t="shared" si="183"/>
        <v>0.51345809844436929</v>
      </c>
      <c r="N221" s="79">
        <f t="shared" si="173"/>
        <v>33.794844080936734</v>
      </c>
      <c r="P221" s="84">
        <f t="shared" si="174"/>
        <v>25.30504698326363</v>
      </c>
      <c r="R221" s="84">
        <f t="shared" si="175"/>
        <v>14.440930658866135</v>
      </c>
      <c r="T221" s="74">
        <f t="shared" si="176"/>
        <v>14.228592914379528</v>
      </c>
      <c r="V221" s="118">
        <f>Weather_Factors!AL53</f>
        <v>1.0149233129209858</v>
      </c>
      <c r="X221" s="124">
        <f t="shared" si="184"/>
        <v>2280.7512113695507</v>
      </c>
      <c r="Y221" s="124">
        <f t="shared" si="184"/>
        <v>959.8397668758256</v>
      </c>
      <c r="Z221" s="124">
        <f t="shared" si="184"/>
        <v>980.03782948940227</v>
      </c>
      <c r="AA221" s="124">
        <f t="shared" si="184"/>
        <v>1752.3141396518913</v>
      </c>
      <c r="AC221" s="71">
        <f t="shared" si="158"/>
        <v>1.0887584278762732</v>
      </c>
      <c r="AD221" s="71"/>
      <c r="AE221" s="71">
        <f t="shared" si="177"/>
        <v>1.2552864223633478</v>
      </c>
      <c r="AF221" s="73">
        <f t="shared" si="159"/>
        <v>1.0532808891791905</v>
      </c>
      <c r="AG221" s="73">
        <f t="shared" si="160"/>
        <v>1.1917869537551165</v>
      </c>
      <c r="AH221" s="73">
        <f>Wgted_Floorspace!M71</f>
        <v>1.0011993192976441</v>
      </c>
      <c r="AI221" s="73">
        <f t="shared" si="161"/>
        <v>1.0590940306551251</v>
      </c>
      <c r="AJ221" s="73">
        <f t="shared" si="162"/>
        <v>1.0335525835657737</v>
      </c>
      <c r="AK221" s="73">
        <f t="shared" si="181"/>
        <v>1.0874542230412754</v>
      </c>
      <c r="AL221" s="73">
        <f t="shared" si="178"/>
        <v>1.255286422363348</v>
      </c>
      <c r="AM221" s="73">
        <f t="shared" si="179"/>
        <v>1.2552864223633478</v>
      </c>
      <c r="AN221" s="73"/>
      <c r="AO221" s="73">
        <f t="shared" si="180"/>
        <v>1.0959421817518484</v>
      </c>
      <c r="AR221" s="53"/>
    </row>
    <row r="222" spans="1:44" x14ac:dyDescent="0.2">
      <c r="A222" s="75" t="s">
        <v>44</v>
      </c>
      <c r="B222" s="50">
        <f t="shared" si="171"/>
        <v>1995</v>
      </c>
      <c r="D222" s="79">
        <f>SEDS_CensusRgn!C40</f>
        <v>489.11</v>
      </c>
      <c r="F222" s="124">
        <f t="shared" si="182"/>
        <v>11610.539400629194</v>
      </c>
      <c r="G222" s="124">
        <f t="shared" si="182"/>
        <v>7264.8137789393613</v>
      </c>
      <c r="H222" s="124">
        <f t="shared" si="182"/>
        <v>554.300309137976</v>
      </c>
      <c r="I222" s="124">
        <f t="shared" si="172"/>
        <v>19429.653488706532</v>
      </c>
      <c r="K222" s="84">
        <f t="shared" si="183"/>
        <v>26.559984568236739</v>
      </c>
      <c r="L222" s="84">
        <f t="shared" si="183"/>
        <v>7.0126773771973854</v>
      </c>
      <c r="M222" s="84">
        <f t="shared" si="183"/>
        <v>0.54816102873634476</v>
      </c>
      <c r="N222" s="79">
        <f t="shared" si="173"/>
        <v>34.120822974170473</v>
      </c>
      <c r="P222" s="84">
        <f t="shared" si="174"/>
        <v>25.173377398845261</v>
      </c>
      <c r="R222" s="84">
        <f t="shared" si="175"/>
        <v>14.33464838671263</v>
      </c>
      <c r="T222" s="74">
        <f t="shared" si="176"/>
        <v>14.045390780517875</v>
      </c>
      <c r="V222" s="118">
        <f>Weather_Factors!AL54</f>
        <v>1.0205944861709351</v>
      </c>
      <c r="X222" s="124">
        <f t="shared" si="184"/>
        <v>2287.5754219306482</v>
      </c>
      <c r="Y222" s="124">
        <f t="shared" si="184"/>
        <v>965.29348040924094</v>
      </c>
      <c r="Z222" s="124">
        <f t="shared" si="184"/>
        <v>988.92427029099304</v>
      </c>
      <c r="AA222" s="124">
        <f t="shared" si="184"/>
        <v>1756.1210236715322</v>
      </c>
      <c r="AC222" s="71">
        <f t="shared" si="158"/>
        <v>1.0747399744390953</v>
      </c>
      <c r="AD222" s="71"/>
      <c r="AE222" s="71">
        <f t="shared" si="177"/>
        <v>1.2580669223389125</v>
      </c>
      <c r="AF222" s="73">
        <f t="shared" si="159"/>
        <v>1.0611353388981235</v>
      </c>
      <c r="AG222" s="73">
        <f t="shared" si="160"/>
        <v>1.1855857365425992</v>
      </c>
      <c r="AH222" s="73">
        <f>Wgted_Floorspace!M72</f>
        <v>1.0023405328790667</v>
      </c>
      <c r="AI222" s="73">
        <f t="shared" si="161"/>
        <v>1.0613949012863459</v>
      </c>
      <c r="AJ222" s="73">
        <f t="shared" si="162"/>
        <v>1.0393278531745334</v>
      </c>
      <c r="AK222" s="73">
        <f t="shared" si="181"/>
        <v>1.0722303839714757</v>
      </c>
      <c r="AL222" s="73">
        <f t="shared" si="178"/>
        <v>1.2580669223389125</v>
      </c>
      <c r="AM222" s="73">
        <f t="shared" si="179"/>
        <v>1.2580669223389125</v>
      </c>
      <c r="AN222" s="73"/>
      <c r="AO222" s="73">
        <f t="shared" si="180"/>
        <v>1.105719213207951</v>
      </c>
      <c r="AR222" s="53"/>
    </row>
    <row r="223" spans="1:44" x14ac:dyDescent="0.2">
      <c r="A223" s="75" t="s">
        <v>44</v>
      </c>
      <c r="B223" s="50">
        <f t="shared" si="171"/>
        <v>1996</v>
      </c>
      <c r="D223" s="79">
        <f>SEDS_CensusRgn!C41</f>
        <v>495.95100000000002</v>
      </c>
      <c r="F223" s="124">
        <f t="shared" si="182"/>
        <v>11790.626557823442</v>
      </c>
      <c r="G223" s="124">
        <f t="shared" si="182"/>
        <v>7261.4451196645268</v>
      </c>
      <c r="H223" s="124">
        <f t="shared" si="182"/>
        <v>538.39014456359087</v>
      </c>
      <c r="I223" s="124">
        <f t="shared" si="172"/>
        <v>19590.461822051559</v>
      </c>
      <c r="K223" s="84">
        <f t="shared" si="183"/>
        <v>27.081840165488771</v>
      </c>
      <c r="L223" s="84">
        <f t="shared" si="183"/>
        <v>7.0668442236898006</v>
      </c>
      <c r="M223" s="84">
        <f t="shared" si="183"/>
        <v>0.53700920371161331</v>
      </c>
      <c r="N223" s="79">
        <f t="shared" si="173"/>
        <v>34.685693592890182</v>
      </c>
      <c r="P223" s="84">
        <f t="shared" si="174"/>
        <v>25.315942242961523</v>
      </c>
      <c r="R223" s="84">
        <f t="shared" si="175"/>
        <v>14.298431100183024</v>
      </c>
      <c r="T223" s="74">
        <f t="shared" si="176"/>
        <v>14.359350861271583</v>
      </c>
      <c r="V223" s="118">
        <f>Weather_Factors!AL55</f>
        <v>0.99575748502302663</v>
      </c>
      <c r="X223" s="124">
        <f t="shared" si="184"/>
        <v>2296.895761448669</v>
      </c>
      <c r="Y223" s="124">
        <f t="shared" si="184"/>
        <v>973.20080331561928</v>
      </c>
      <c r="Z223" s="124">
        <f t="shared" si="184"/>
        <v>997.43505547803636</v>
      </c>
      <c r="AA223" s="124">
        <f t="shared" si="184"/>
        <v>1770.5398631208895</v>
      </c>
      <c r="AC223" s="71">
        <f t="shared" si="158"/>
        <v>1.0987639018923756</v>
      </c>
      <c r="AD223" s="71"/>
      <c r="AE223" s="71">
        <f t="shared" si="177"/>
        <v>1.2756630373554128</v>
      </c>
      <c r="AF223" s="73">
        <f t="shared" si="159"/>
        <v>1.0699177603345582</v>
      </c>
      <c r="AG223" s="73">
        <f t="shared" si="160"/>
        <v>1.1923000857154844</v>
      </c>
      <c r="AH223" s="73">
        <f>Wgted_Floorspace!M73</f>
        <v>1.0013137688637579</v>
      </c>
      <c r="AI223" s="73">
        <f t="shared" si="161"/>
        <v>1.0701096097077609</v>
      </c>
      <c r="AJ223" s="73">
        <f t="shared" si="162"/>
        <v>1.0140349602262311</v>
      </c>
      <c r="AK223" s="73">
        <f t="shared" si="181"/>
        <v>1.0973222740552142</v>
      </c>
      <c r="AL223" s="73">
        <f t="shared" si="178"/>
        <v>1.275663037355413</v>
      </c>
      <c r="AM223" s="73">
        <f t="shared" si="179"/>
        <v>1.2756630373554128</v>
      </c>
      <c r="AN223" s="73"/>
      <c r="AO223" s="73">
        <f t="shared" si="180"/>
        <v>1.0865541636271308</v>
      </c>
      <c r="AR223" s="53"/>
    </row>
    <row r="224" spans="1:44" x14ac:dyDescent="0.2">
      <c r="A224" s="75" t="s">
        <v>44</v>
      </c>
      <c r="B224" s="50">
        <f t="shared" si="171"/>
        <v>1997</v>
      </c>
      <c r="D224" s="79">
        <f>SEDS_CensusRgn!C42</f>
        <v>490.625</v>
      </c>
      <c r="F224" s="124">
        <f t="shared" si="182"/>
        <v>11974.026987158602</v>
      </c>
      <c r="G224" s="124">
        <f t="shared" si="182"/>
        <v>7260.2641171652749</v>
      </c>
      <c r="H224" s="124">
        <f t="shared" si="182"/>
        <v>521.74653680964639</v>
      </c>
      <c r="I224" s="124">
        <f t="shared" si="172"/>
        <v>19756.037641133524</v>
      </c>
      <c r="K224" s="84">
        <f t="shared" si="183"/>
        <v>27.599563935463181</v>
      </c>
      <c r="L224" s="84">
        <f t="shared" si="183"/>
        <v>7.1259738979612628</v>
      </c>
      <c r="M224" s="84">
        <f t="shared" si="183"/>
        <v>0.52484488142185226</v>
      </c>
      <c r="N224" s="79">
        <f t="shared" si="173"/>
        <v>35.250382714846289</v>
      </c>
      <c r="P224" s="84">
        <f t="shared" si="174"/>
        <v>24.834180259835232</v>
      </c>
      <c r="R224" s="84">
        <f t="shared" si="175"/>
        <v>13.918288603243024</v>
      </c>
      <c r="T224" s="74">
        <f t="shared" si="176"/>
        <v>14.134489752304308</v>
      </c>
      <c r="V224" s="118">
        <f>Weather_Factors!AL56</f>
        <v>0.98470400043793327</v>
      </c>
      <c r="X224" s="124">
        <f t="shared" si="184"/>
        <v>2304.9525414517602</v>
      </c>
      <c r="Y224" s="124">
        <f t="shared" si="184"/>
        <v>981.50339752977959</v>
      </c>
      <c r="Z224" s="124">
        <f t="shared" si="184"/>
        <v>1005.9384095410609</v>
      </c>
      <c r="AA224" s="124">
        <f t="shared" si="184"/>
        <v>1784.284042942518</v>
      </c>
      <c r="AC224" s="71">
        <f t="shared" si="158"/>
        <v>1.0815577432115473</v>
      </c>
      <c r="AD224" s="71"/>
      <c r="AE224" s="71">
        <f t="shared" si="177"/>
        <v>1.2619637377533253</v>
      </c>
      <c r="AF224" s="73">
        <f t="shared" si="159"/>
        <v>1.0789605542782073</v>
      </c>
      <c r="AG224" s="73">
        <f t="shared" si="160"/>
        <v>1.1696106338174166</v>
      </c>
      <c r="AH224" s="73">
        <f>Wgted_Floorspace!M74</f>
        <v>1.0003251522353351</v>
      </c>
      <c r="AI224" s="73">
        <f t="shared" si="161"/>
        <v>1.078416555634836</v>
      </c>
      <c r="AJ224" s="73">
        <f t="shared" si="162"/>
        <v>1.0027785850844995</v>
      </c>
      <c r="AK224" s="73">
        <f t="shared" si="181"/>
        <v>1.0812061866031148</v>
      </c>
      <c r="AL224" s="73">
        <f t="shared" si="178"/>
        <v>1.2619637377533248</v>
      </c>
      <c r="AM224" s="73">
        <f t="shared" si="179"/>
        <v>1.261963737753325</v>
      </c>
      <c r="AN224" s="73"/>
      <c r="AO224" s="73">
        <f t="shared" si="180"/>
        <v>1.0817646516545072</v>
      </c>
      <c r="AR224" s="53"/>
    </row>
    <row r="225" spans="1:44" x14ac:dyDescent="0.2">
      <c r="A225" s="75" t="s">
        <v>44</v>
      </c>
      <c r="B225" s="50">
        <f t="shared" si="171"/>
        <v>1998</v>
      </c>
      <c r="D225" s="79">
        <f>SEDS_CensusRgn!C43</f>
        <v>496.31900000000002</v>
      </c>
      <c r="F225" s="124">
        <f t="shared" si="182"/>
        <v>12233.293258748883</v>
      </c>
      <c r="G225" s="124">
        <f t="shared" si="182"/>
        <v>7160.1786872791254</v>
      </c>
      <c r="H225" s="124">
        <f t="shared" si="182"/>
        <v>533.97509728313241</v>
      </c>
      <c r="I225" s="124">
        <f t="shared" si="172"/>
        <v>19927.447043311142</v>
      </c>
      <c r="K225" s="84">
        <f t="shared" si="183"/>
        <v>28.316499423209848</v>
      </c>
      <c r="L225" s="84">
        <f t="shared" si="183"/>
        <v>7.0713252783495761</v>
      </c>
      <c r="M225" s="84">
        <f t="shared" si="183"/>
        <v>0.54181730938322803</v>
      </c>
      <c r="N225" s="79">
        <f t="shared" si="173"/>
        <v>35.929642010942651</v>
      </c>
      <c r="P225" s="84">
        <f t="shared" si="174"/>
        <v>24.90630128993843</v>
      </c>
      <c r="R225" s="84">
        <f t="shared" si="175"/>
        <v>13.813636101602187</v>
      </c>
      <c r="T225" s="74">
        <f t="shared" si="176"/>
        <v>14.148899097864632</v>
      </c>
      <c r="V225" s="118">
        <f>Weather_Factors!AL57</f>
        <v>0.97630465847953896</v>
      </c>
      <c r="X225" s="124">
        <f t="shared" si="184"/>
        <v>2314.7078079697585</v>
      </c>
      <c r="Y225" s="124">
        <f t="shared" si="184"/>
        <v>987.59061570803999</v>
      </c>
      <c r="Z225" s="124">
        <f t="shared" si="184"/>
        <v>1014.6864753431329</v>
      </c>
      <c r="AA225" s="124">
        <f t="shared" si="184"/>
        <v>1803.0228324206143</v>
      </c>
      <c r="AC225" s="71">
        <f t="shared" si="158"/>
        <v>1.0826603326603697</v>
      </c>
      <c r="AD225" s="71"/>
      <c r="AE225" s="71">
        <f t="shared" si="177"/>
        <v>1.2766095905385837</v>
      </c>
      <c r="AF225" s="73">
        <f t="shared" si="159"/>
        <v>1.0883219448030457</v>
      </c>
      <c r="AG225" s="73">
        <f t="shared" si="160"/>
        <v>1.1730073041664271</v>
      </c>
      <c r="AH225" s="73">
        <f>Wgted_Floorspace!M75</f>
        <v>0.99922347473454787</v>
      </c>
      <c r="AI225" s="73">
        <f t="shared" si="161"/>
        <v>1.0897422304261708</v>
      </c>
      <c r="AJ225" s="73">
        <f t="shared" si="162"/>
        <v>0.99422507028113349</v>
      </c>
      <c r="AK225" s="73">
        <f t="shared" si="181"/>
        <v>1.0835016991048849</v>
      </c>
      <c r="AL225" s="73">
        <f t="shared" si="178"/>
        <v>1.2766095905385837</v>
      </c>
      <c r="AM225" s="73">
        <f t="shared" si="179"/>
        <v>1.2766095905385837</v>
      </c>
      <c r="AN225" s="73"/>
      <c r="AO225" s="73">
        <f t="shared" si="180"/>
        <v>1.0826077200760142</v>
      </c>
      <c r="AR225" s="53"/>
    </row>
    <row r="226" spans="1:44" x14ac:dyDescent="0.2">
      <c r="A226" s="75" t="s">
        <v>44</v>
      </c>
      <c r="B226" s="50">
        <f t="shared" si="171"/>
        <v>1999</v>
      </c>
      <c r="D226" s="79">
        <f>SEDS_CensusRgn!C44</f>
        <v>520.73199999999997</v>
      </c>
      <c r="F226" s="124">
        <f t="shared" si="182"/>
        <v>12506.823037756811</v>
      </c>
      <c r="G226" s="124">
        <f t="shared" si="182"/>
        <v>7063.351086919648</v>
      </c>
      <c r="H226" s="124">
        <f t="shared" si="182"/>
        <v>545.77910530013207</v>
      </c>
      <c r="I226" s="124">
        <f t="shared" si="172"/>
        <v>20115.953229976589</v>
      </c>
      <c r="K226" s="84">
        <f t="shared" si="183"/>
        <v>29.098000851417197</v>
      </c>
      <c r="L226" s="84">
        <f t="shared" si="183"/>
        <v>7.0294296436595465</v>
      </c>
      <c r="M226" s="84">
        <f t="shared" si="183"/>
        <v>0.5585673938607868</v>
      </c>
      <c r="N226" s="79">
        <f t="shared" si="173"/>
        <v>36.685997888937528</v>
      </c>
      <c r="P226" s="84">
        <f t="shared" si="174"/>
        <v>25.886518727037526</v>
      </c>
      <c r="R226" s="84">
        <f t="shared" si="175"/>
        <v>14.194298368997726</v>
      </c>
      <c r="T226" s="74">
        <f t="shared" si="176"/>
        <v>13.999884432567942</v>
      </c>
      <c r="V226" s="118">
        <f>Weather_Factors!AL58</f>
        <v>1.0138868243781727</v>
      </c>
      <c r="X226" s="124">
        <f t="shared" si="184"/>
        <v>2326.5701260482642</v>
      </c>
      <c r="Y226" s="124">
        <f t="shared" si="184"/>
        <v>995.19754252016173</v>
      </c>
      <c r="Z226" s="124">
        <f t="shared" si="184"/>
        <v>1023.4312534805125</v>
      </c>
      <c r="AA226" s="124">
        <f t="shared" si="184"/>
        <v>1823.7265452709657</v>
      </c>
      <c r="AC226" s="71">
        <f t="shared" si="158"/>
        <v>1.071257871876284</v>
      </c>
      <c r="AD226" s="71"/>
      <c r="AE226" s="71">
        <f t="shared" si="177"/>
        <v>1.3394036200514945</v>
      </c>
      <c r="AF226" s="73">
        <f t="shared" si="159"/>
        <v>1.0986170628496903</v>
      </c>
      <c r="AG226" s="73">
        <f t="shared" si="160"/>
        <v>1.2191724171634752</v>
      </c>
      <c r="AH226" s="73">
        <f>Wgted_Floorspace!M76</f>
        <v>0.99811047118728868</v>
      </c>
      <c r="AI226" s="73">
        <f t="shared" si="161"/>
        <v>1.1022554997059364</v>
      </c>
      <c r="AJ226" s="73">
        <f t="shared" si="162"/>
        <v>1.0324970699150156</v>
      </c>
      <c r="AK226" s="73">
        <f t="shared" si="181"/>
        <v>1.0732858764641389</v>
      </c>
      <c r="AL226" s="73">
        <f t="shared" si="178"/>
        <v>1.3394036200514943</v>
      </c>
      <c r="AM226" s="73">
        <f t="shared" si="179"/>
        <v>1.3394036200514945</v>
      </c>
      <c r="AN226" s="73"/>
      <c r="AO226" s="73">
        <f t="shared" si="180"/>
        <v>1.1359251471564582</v>
      </c>
      <c r="AR226" s="53"/>
    </row>
    <row r="227" spans="1:44" x14ac:dyDescent="0.2">
      <c r="A227" s="75" t="s">
        <v>44</v>
      </c>
      <c r="B227" s="50">
        <f t="shared" si="171"/>
        <v>2000</v>
      </c>
      <c r="D227" s="79">
        <f>SEDS_CensusRgn!C45</f>
        <v>525.02200000000005</v>
      </c>
      <c r="F227" s="124">
        <f t="shared" si="182"/>
        <v>12647.682758919735</v>
      </c>
      <c r="G227" s="124">
        <f t="shared" si="182"/>
        <v>7014.006190627073</v>
      </c>
      <c r="H227" s="124">
        <f t="shared" si="182"/>
        <v>565.74307986234908</v>
      </c>
      <c r="I227" s="124">
        <f t="shared" si="172"/>
        <v>20227.432029409156</v>
      </c>
      <c r="K227" s="84">
        <f t="shared" si="183"/>
        <v>29.502824473921493</v>
      </c>
      <c r="L227" s="84">
        <f t="shared" si="183"/>
        <v>7.0636741748492184</v>
      </c>
      <c r="M227" s="84">
        <f t="shared" si="183"/>
        <v>0.58395249870850474</v>
      </c>
      <c r="N227" s="79">
        <f t="shared" si="173"/>
        <v>37.150451147479217</v>
      </c>
      <c r="P227" s="84">
        <f t="shared" si="174"/>
        <v>25.95593940133665</v>
      </c>
      <c r="R227" s="84">
        <f t="shared" si="175"/>
        <v>14.132318283720885</v>
      </c>
      <c r="T227" s="74">
        <f t="shared" si="176"/>
        <v>14.510420291901422</v>
      </c>
      <c r="V227" s="118">
        <f>Weather_Factors!AL59</f>
        <v>0.97394272525713377</v>
      </c>
      <c r="X227" s="124">
        <f t="shared" si="184"/>
        <v>2332.666389273144</v>
      </c>
      <c r="Y227" s="124">
        <f t="shared" si="184"/>
        <v>1007.0812575398804</v>
      </c>
      <c r="Z227" s="124">
        <f t="shared" si="184"/>
        <v>1032.1867283831136</v>
      </c>
      <c r="AA227" s="124">
        <f t="shared" si="184"/>
        <v>1836.637052764052</v>
      </c>
      <c r="AC227" s="71">
        <f t="shared" si="158"/>
        <v>1.1103235913699265</v>
      </c>
      <c r="AD227" s="71"/>
      <c r="AE227" s="71">
        <f t="shared" si="177"/>
        <v>1.350438166670525</v>
      </c>
      <c r="AF227" s="73">
        <f t="shared" si="159"/>
        <v>1.1047053903478925</v>
      </c>
      <c r="AG227" s="73">
        <f t="shared" si="160"/>
        <v>1.2224419093720966</v>
      </c>
      <c r="AH227" s="73">
        <f>Wgted_Floorspace!M77</f>
        <v>0.99825483402848414</v>
      </c>
      <c r="AI227" s="73">
        <f t="shared" si="161"/>
        <v>1.110058576282932</v>
      </c>
      <c r="AJ227" s="73">
        <f t="shared" si="162"/>
        <v>0.99181978295237871</v>
      </c>
      <c r="AK227" s="73">
        <f t="shared" si="181"/>
        <v>1.1122646778370062</v>
      </c>
      <c r="AL227" s="73">
        <f t="shared" si="178"/>
        <v>1.3504381666705247</v>
      </c>
      <c r="AM227" s="73">
        <f t="shared" si="179"/>
        <v>1.350438166670525</v>
      </c>
      <c r="AN227" s="73"/>
      <c r="AO227" s="73">
        <f t="shared" si="180"/>
        <v>1.09905666675431</v>
      </c>
      <c r="AR227" s="53"/>
    </row>
    <row r="228" spans="1:44" x14ac:dyDescent="0.2">
      <c r="A228" s="75" t="s">
        <v>44</v>
      </c>
      <c r="B228" s="50">
        <f t="shared" si="171"/>
        <v>2001</v>
      </c>
      <c r="D228" s="79">
        <f>SEDS_CensusRgn!C46</f>
        <v>539.49099999999999</v>
      </c>
      <c r="F228" s="124">
        <f t="shared" si="182"/>
        <v>12786.042100626948</v>
      </c>
      <c r="G228" s="124">
        <f t="shared" si="182"/>
        <v>6962.362581959188</v>
      </c>
      <c r="H228" s="124">
        <f t="shared" si="182"/>
        <v>582.28350103299863</v>
      </c>
      <c r="I228" s="124">
        <f t="shared" si="172"/>
        <v>20330.688183619135</v>
      </c>
      <c r="K228" s="84">
        <f t="shared" si="183"/>
        <v>29.919547002518438</v>
      </c>
      <c r="L228" s="84">
        <f t="shared" si="183"/>
        <v>7.0903277377890292</v>
      </c>
      <c r="M228" s="84">
        <f t="shared" si="183"/>
        <v>0.60612169329892229</v>
      </c>
      <c r="N228" s="79">
        <f t="shared" si="173"/>
        <v>37.615996433606391</v>
      </c>
      <c r="P228" s="84">
        <f t="shared" si="174"/>
        <v>26.535796286260457</v>
      </c>
      <c r="R228" s="84">
        <f t="shared" si="175"/>
        <v>14.342063248336949</v>
      </c>
      <c r="T228" s="74">
        <f t="shared" si="176"/>
        <v>14.519924605636101</v>
      </c>
      <c r="V228" s="118">
        <f>Weather_Factors!AL60</f>
        <v>0.98775053162258752</v>
      </c>
      <c r="X228" s="124">
        <f t="shared" si="184"/>
        <v>2340.0163058317612</v>
      </c>
      <c r="Y228" s="124">
        <f t="shared" si="184"/>
        <v>1018.3795592837155</v>
      </c>
      <c r="Z228" s="124">
        <f t="shared" si="184"/>
        <v>1040.9391511585568</v>
      </c>
      <c r="AA228" s="124">
        <f t="shared" si="184"/>
        <v>1850.2077300026858</v>
      </c>
      <c r="AC228" s="71">
        <f t="shared" si="158"/>
        <v>1.1110508524379801</v>
      </c>
      <c r="AE228" s="71">
        <f t="shared" si="177"/>
        <v>1.387654682994709</v>
      </c>
      <c r="AF228" s="73">
        <f t="shared" si="159"/>
        <v>1.1103446445041547</v>
      </c>
      <c r="AG228" s="73">
        <f t="shared" si="160"/>
        <v>1.249751318082317</v>
      </c>
      <c r="AH228" s="73">
        <f>Wgted_Floorspace!M78</f>
        <v>0.99825783554176473</v>
      </c>
      <c r="AI228" s="73">
        <f t="shared" si="161"/>
        <v>1.1182606577078069</v>
      </c>
      <c r="AJ228" s="73">
        <f t="shared" si="162"/>
        <v>1.0058810364093693</v>
      </c>
      <c r="AK228" s="73">
        <f t="shared" si="181"/>
        <v>1.1129898638211058</v>
      </c>
      <c r="AL228" s="73">
        <f t="shared" si="178"/>
        <v>1.3876546829947092</v>
      </c>
      <c r="AM228" s="73">
        <f t="shared" si="179"/>
        <v>1.387654682994709</v>
      </c>
      <c r="AN228" s="73"/>
      <c r="AO228" s="73">
        <f t="shared" si="180"/>
        <v>1.1228775379783633</v>
      </c>
      <c r="AR228" s="53"/>
    </row>
    <row r="229" spans="1:44" x14ac:dyDescent="0.2">
      <c r="A229" s="75" t="s">
        <v>44</v>
      </c>
      <c r="B229" s="50">
        <f t="shared" si="171"/>
        <v>2002</v>
      </c>
      <c r="D229" s="79">
        <f>SEDS_CensusRgn!C47</f>
        <v>567.91800000000001</v>
      </c>
      <c r="F229" s="124">
        <f t="shared" si="182"/>
        <v>12839.174344722856</v>
      </c>
      <c r="G229" s="124">
        <f t="shared" si="182"/>
        <v>7013.1894708199261</v>
      </c>
      <c r="H229" s="124">
        <f t="shared" si="182"/>
        <v>529.43546288106768</v>
      </c>
      <c r="I229" s="124">
        <f t="shared" si="172"/>
        <v>20381.799278423852</v>
      </c>
      <c r="K229" s="84">
        <f t="shared" si="183"/>
        <v>30.145023050508854</v>
      </c>
      <c r="L229" s="84">
        <f t="shared" si="183"/>
        <v>7.2271539006826746</v>
      </c>
      <c r="M229" s="84">
        <f t="shared" si="183"/>
        <v>0.55103925124315933</v>
      </c>
      <c r="N229" s="79">
        <f t="shared" si="173"/>
        <v>37.923216202434688</v>
      </c>
      <c r="P229" s="84">
        <f t="shared" si="174"/>
        <v>27.863977671549211</v>
      </c>
      <c r="R229" s="84">
        <f t="shared" si="175"/>
        <v>14.975470354846628</v>
      </c>
      <c r="T229" s="74">
        <f t="shared" si="176"/>
        <v>14.806471701791885</v>
      </c>
      <c r="V229" s="118">
        <f>Weather_Factors!AL61</f>
        <v>1.0114138368990562</v>
      </c>
      <c r="X229" s="124">
        <f t="shared" si="184"/>
        <v>2347.8942057437698</v>
      </c>
      <c r="Y229" s="124">
        <f t="shared" si="184"/>
        <v>1030.5088620167755</v>
      </c>
      <c r="Z229" s="124">
        <f t="shared" si="184"/>
        <v>1040.8053292171417</v>
      </c>
      <c r="AA229" s="124">
        <f t="shared" si="184"/>
        <v>1860.6412360551583</v>
      </c>
      <c r="AC229" s="71">
        <f t="shared" si="158"/>
        <v>1.1329771643228181</v>
      </c>
      <c r="AE229" s="71">
        <f t="shared" si="177"/>
        <v>1.4607733442392723</v>
      </c>
      <c r="AF229" s="73">
        <f t="shared" si="159"/>
        <v>1.1131360369980343</v>
      </c>
      <c r="AG229" s="73">
        <f t="shared" si="160"/>
        <v>1.3123044225382956</v>
      </c>
      <c r="AH229" s="73">
        <f>Wgted_Floorspace!M79</f>
        <v>0.99715104722381942</v>
      </c>
      <c r="AI229" s="73">
        <f t="shared" si="161"/>
        <v>1.1245666411664423</v>
      </c>
      <c r="AJ229" s="73">
        <f t="shared" si="162"/>
        <v>1.0299786898900161</v>
      </c>
      <c r="AK229" s="73">
        <f t="shared" si="181"/>
        <v>1.1362141848791654</v>
      </c>
      <c r="AL229" s="73">
        <f t="shared" si="178"/>
        <v>1.4607733442392721</v>
      </c>
      <c r="AM229" s="73">
        <f t="shared" si="179"/>
        <v>1.4607733442392723</v>
      </c>
      <c r="AN229" s="73"/>
      <c r="AO229" s="73">
        <f t="shared" si="180"/>
        <v>1.1549797916647706</v>
      </c>
      <c r="AR229" s="53"/>
    </row>
    <row r="230" spans="1:44" x14ac:dyDescent="0.2">
      <c r="A230" s="75" t="s">
        <v>44</v>
      </c>
      <c r="B230" s="50">
        <f t="shared" si="171"/>
        <v>2003</v>
      </c>
      <c r="D230" s="79">
        <f>SEDS_CensusRgn!C48</f>
        <v>581.34799999999996</v>
      </c>
      <c r="F230" s="124">
        <f t="shared" si="182"/>
        <v>12898.395673473922</v>
      </c>
      <c r="G230" s="124">
        <f t="shared" si="182"/>
        <v>7062.2447881695625</v>
      </c>
      <c r="H230" s="124">
        <f t="shared" si="182"/>
        <v>477.14473603747382</v>
      </c>
      <c r="I230" s="124">
        <f t="shared" si="172"/>
        <v>20437.785197680958</v>
      </c>
      <c r="K230" s="84">
        <f t="shared" si="183"/>
        <v>30.382749425090839</v>
      </c>
      <c r="L230" s="84">
        <f t="shared" si="183"/>
        <v>7.3520578310238296</v>
      </c>
      <c r="M230" s="84">
        <f t="shared" si="183"/>
        <v>0.49655094847617892</v>
      </c>
      <c r="N230" s="79">
        <f t="shared" si="173"/>
        <v>38.231358204590848</v>
      </c>
      <c r="P230" s="84">
        <f t="shared" si="174"/>
        <v>28.444765143434651</v>
      </c>
      <c r="R230" s="84">
        <f t="shared" si="175"/>
        <v>15.206051453599452</v>
      </c>
      <c r="T230" s="74">
        <f t="shared" si="176"/>
        <v>14.995124298706635</v>
      </c>
      <c r="V230" s="118">
        <f>Weather_Factors!AL62</f>
        <v>1.0140663825581633</v>
      </c>
      <c r="X230" s="124">
        <f t="shared" si="184"/>
        <v>2355.5448440439927</v>
      </c>
      <c r="Y230" s="124">
        <f t="shared" si="184"/>
        <v>1041.0369580136548</v>
      </c>
      <c r="Z230" s="124">
        <f t="shared" si="184"/>
        <v>1040.6715425593231</v>
      </c>
      <c r="AA230" s="124">
        <f t="shared" si="184"/>
        <v>1870.6213924260687</v>
      </c>
      <c r="AC230" s="71">
        <f t="shared" si="158"/>
        <v>1.147412682020714</v>
      </c>
      <c r="AE230" s="71">
        <f t="shared" si="177"/>
        <v>1.4953173911142319</v>
      </c>
      <c r="AF230" s="73">
        <f t="shared" si="159"/>
        <v>1.1161936642191757</v>
      </c>
      <c r="AG230" s="73">
        <f t="shared" si="160"/>
        <v>1.3396576589245106</v>
      </c>
      <c r="AH230" s="73">
        <f>Wgted_Floorspace!M80</f>
        <v>0.9960007767408311</v>
      </c>
      <c r="AI230" s="73">
        <f t="shared" si="161"/>
        <v>1.1305986212767756</v>
      </c>
      <c r="AJ230" s="73">
        <f t="shared" si="162"/>
        <v>1.0326799239478939</v>
      </c>
      <c r="AK230" s="73">
        <f t="shared" si="181"/>
        <v>1.1520198666665113</v>
      </c>
      <c r="AL230" s="73">
        <f t="shared" si="178"/>
        <v>1.4953173911142321</v>
      </c>
      <c r="AM230" s="73">
        <f t="shared" si="179"/>
        <v>1.4953173911142321</v>
      </c>
      <c r="AN230" s="73"/>
      <c r="AO230" s="73">
        <f t="shared" si="180"/>
        <v>1.1628772191237888</v>
      </c>
      <c r="AR230" s="53"/>
    </row>
    <row r="231" spans="1:44" x14ac:dyDescent="0.2">
      <c r="A231" s="75" t="s">
        <v>44</v>
      </c>
      <c r="B231" s="50">
        <f t="shared" si="171"/>
        <v>2004</v>
      </c>
      <c r="D231" s="79">
        <f>SEDS_CensusRgn!C49</f>
        <v>589.47400000000005</v>
      </c>
      <c r="F231" s="124">
        <f t="shared" si="182"/>
        <v>12928.641250419496</v>
      </c>
      <c r="G231" s="124">
        <f t="shared" si="182"/>
        <v>7059.3982026130261</v>
      </c>
      <c r="H231" s="124">
        <f t="shared" si="182"/>
        <v>546.2131329300986</v>
      </c>
      <c r="I231" s="124">
        <f t="shared" si="172"/>
        <v>20534.252585962618</v>
      </c>
      <c r="K231" s="84">
        <f t="shared" si="183"/>
        <v>30.584632822516181</v>
      </c>
      <c r="L231" s="84">
        <f t="shared" si="183"/>
        <v>7.4354166356947413</v>
      </c>
      <c r="M231" s="84">
        <f t="shared" si="183"/>
        <v>0.56850603456068538</v>
      </c>
      <c r="N231" s="79">
        <f t="shared" si="173"/>
        <v>38.588555492771604</v>
      </c>
      <c r="P231" s="84">
        <f t="shared" si="174"/>
        <v>28.706864178877844</v>
      </c>
      <c r="R231" s="84">
        <f t="shared" si="175"/>
        <v>15.275876292141076</v>
      </c>
      <c r="T231" s="74">
        <f t="shared" si="176"/>
        <v>15.362166537241105</v>
      </c>
      <c r="V231" s="118">
        <f>Weather_Factors!AL63</f>
        <v>0.99438293779130416</v>
      </c>
      <c r="X231" s="124">
        <f t="shared" si="184"/>
        <v>2365.649431375768</v>
      </c>
      <c r="Y231" s="124">
        <f t="shared" si="184"/>
        <v>1053.2649416125205</v>
      </c>
      <c r="Z231" s="124">
        <f t="shared" si="184"/>
        <v>1040.8135584565664</v>
      </c>
      <c r="AA231" s="124">
        <f t="shared" si="184"/>
        <v>1879.2286366999817</v>
      </c>
      <c r="AC231" s="71">
        <f t="shared" si="158"/>
        <v>1.1754984058161511</v>
      </c>
      <c r="AE231" s="71">
        <f t="shared" si="177"/>
        <v>1.5162187258056634</v>
      </c>
      <c r="AF231" s="73">
        <f t="shared" si="159"/>
        <v>1.1214621552304218</v>
      </c>
      <c r="AG231" s="73">
        <f t="shared" si="160"/>
        <v>1.3520016870245015</v>
      </c>
      <c r="AH231" s="73">
        <f>Wgted_Floorspace!M81</f>
        <v>0.9978689235155187</v>
      </c>
      <c r="AI231" s="73">
        <f t="shared" si="161"/>
        <v>1.1358008169474119</v>
      </c>
      <c r="AJ231" s="73">
        <f t="shared" si="162"/>
        <v>1.01263518270167</v>
      </c>
      <c r="AK231" s="73">
        <f t="shared" si="181"/>
        <v>1.1780088327381104</v>
      </c>
      <c r="AL231" s="73">
        <f t="shared" si="178"/>
        <v>1.5162187258056639</v>
      </c>
      <c r="AM231" s="73">
        <f t="shared" si="179"/>
        <v>1.5162187258056636</v>
      </c>
      <c r="AN231" s="73"/>
      <c r="AO231" s="73">
        <f t="shared" si="180"/>
        <v>1.1477008061832354</v>
      </c>
      <c r="AR231" s="53"/>
    </row>
    <row r="232" spans="1:44" x14ac:dyDescent="0.2">
      <c r="A232" s="75" t="s">
        <v>44</v>
      </c>
      <c r="B232" s="50">
        <f t="shared" si="171"/>
        <v>2005</v>
      </c>
      <c r="D232" s="79">
        <f>SEDS_CensusRgn!C50</f>
        <v>623.94900000000007</v>
      </c>
      <c r="F232" s="124">
        <f t="shared" si="182"/>
        <v>12971.196476644878</v>
      </c>
      <c r="G232" s="124">
        <f t="shared" si="182"/>
        <v>7056.2378817607714</v>
      </c>
      <c r="H232" s="124">
        <f t="shared" si="182"/>
        <v>618.12369729465024</v>
      </c>
      <c r="I232" s="124">
        <f t="shared" si="172"/>
        <v>20645.558055700298</v>
      </c>
      <c r="K232" s="84">
        <f t="shared" si="183"/>
        <v>30.834466306642089</v>
      </c>
      <c r="L232" s="84">
        <f t="shared" si="183"/>
        <v>7.5149658145430314</v>
      </c>
      <c r="M232" s="84">
        <f t="shared" si="183"/>
        <v>0.64343933172342471</v>
      </c>
      <c r="N232" s="79">
        <f t="shared" si="173"/>
        <v>38.992871452908545</v>
      </c>
      <c r="P232" s="84">
        <f t="shared" si="174"/>
        <v>30.221948872325395</v>
      </c>
      <c r="R232" s="84">
        <f t="shared" si="175"/>
        <v>16.001617135417675</v>
      </c>
      <c r="T232" s="74">
        <f t="shared" si="176"/>
        <v>15.296898191105097</v>
      </c>
      <c r="V232" s="118">
        <f>Weather_Factors!AL64</f>
        <v>1.0460694014896668</v>
      </c>
      <c r="X232" s="124">
        <f t="shared" si="184"/>
        <v>2377.1489671103736</v>
      </c>
      <c r="Y232" s="124">
        <f t="shared" si="184"/>
        <v>1065.0102704116591</v>
      </c>
      <c r="Z232" s="124">
        <f t="shared" si="184"/>
        <v>1040.9556121850267</v>
      </c>
      <c r="AA232" s="124">
        <f t="shared" si="184"/>
        <v>1888.6809137204457</v>
      </c>
      <c r="AC232" s="71">
        <f t="shared" si="158"/>
        <v>1.1705041339048852</v>
      </c>
      <c r="AE232" s="71">
        <f t="shared" si="177"/>
        <v>1.6048937828432093</v>
      </c>
      <c r="AF232" s="73">
        <f t="shared" si="159"/>
        <v>1.1275410164628137</v>
      </c>
      <c r="AG232" s="73">
        <f t="shared" si="160"/>
        <v>1.4233573408068911</v>
      </c>
      <c r="AH232" s="73">
        <f>Wgted_Floorspace!M82</f>
        <v>0.99968003852524856</v>
      </c>
      <c r="AI232" s="73">
        <f t="shared" si="161"/>
        <v>1.1415137481747206</v>
      </c>
      <c r="AJ232" s="73">
        <f t="shared" si="162"/>
        <v>1.0652703694302854</v>
      </c>
      <c r="AK232" s="73">
        <f t="shared" si="181"/>
        <v>1.1708787700028906</v>
      </c>
      <c r="AL232" s="73">
        <f t="shared" si="178"/>
        <v>1.6048937828432095</v>
      </c>
      <c r="AM232" s="73">
        <f t="shared" si="179"/>
        <v>1.6048937828432095</v>
      </c>
      <c r="AN232" s="73"/>
      <c r="AO232" s="73">
        <f t="shared" si="180"/>
        <v>1.215631692428224</v>
      </c>
      <c r="AR232" s="53"/>
    </row>
    <row r="233" spans="1:44" x14ac:dyDescent="0.2">
      <c r="A233" s="75" t="s">
        <v>44</v>
      </c>
      <c r="B233" s="50">
        <f t="shared" si="171"/>
        <v>2006</v>
      </c>
      <c r="D233" s="79">
        <f>SEDS_CensusRgn!C51</f>
        <v>598.22199999999998</v>
      </c>
      <c r="F233" s="124">
        <f t="shared" si="182"/>
        <v>13021.749637110312</v>
      </c>
      <c r="G233" s="124">
        <f t="shared" si="182"/>
        <v>6977.8877261702655</v>
      </c>
      <c r="H233" s="124">
        <f t="shared" si="182"/>
        <v>586.26112373969431</v>
      </c>
      <c r="I233" s="124">
        <f t="shared" si="172"/>
        <v>20585.898487020273</v>
      </c>
      <c r="K233" s="84">
        <f t="shared" si="183"/>
        <v>31.083748484210247</v>
      </c>
      <c r="L233" s="84">
        <f t="shared" si="183"/>
        <v>7.5345398573724918</v>
      </c>
      <c r="M233" s="84">
        <f t="shared" si="183"/>
        <v>0.61377685773788981</v>
      </c>
      <c r="N233" s="79">
        <f t="shared" si="173"/>
        <v>39.23206519932063</v>
      </c>
      <c r="P233" s="84">
        <f t="shared" si="174"/>
        <v>29.059795489479761</v>
      </c>
      <c r="R233" s="84">
        <f t="shared" si="175"/>
        <v>15.248292358832011</v>
      </c>
      <c r="T233" s="74">
        <f t="shared" si="176"/>
        <v>15.452315653284643</v>
      </c>
      <c r="V233" s="118">
        <f>Weather_Factors!AL65</f>
        <v>0.98679658770695222</v>
      </c>
      <c r="X233" s="124">
        <f t="shared" si="184"/>
        <v>2387.0639008160288</v>
      </c>
      <c r="Y233" s="124">
        <f t="shared" si="184"/>
        <v>1079.7737299662372</v>
      </c>
      <c r="Z233" s="124">
        <f t="shared" si="184"/>
        <v>1046.9342633921822</v>
      </c>
      <c r="AA233" s="124">
        <f t="shared" si="184"/>
        <v>1905.7737617844105</v>
      </c>
      <c r="AC233" s="71">
        <f t="shared" si="158"/>
        <v>1.1823965306306439</v>
      </c>
      <c r="AE233" s="71">
        <f t="shared" si="177"/>
        <v>1.5387199411490846</v>
      </c>
      <c r="AF233" s="73">
        <f t="shared" si="159"/>
        <v>1.1242827557497963</v>
      </c>
      <c r="AG233" s="73">
        <f t="shared" si="160"/>
        <v>1.3686236254000852</v>
      </c>
      <c r="AH233" s="73">
        <f>Wgted_Floorspace!M83</f>
        <v>0.99864388258719106</v>
      </c>
      <c r="AI233" s="73">
        <f t="shared" si="161"/>
        <v>1.1518446203293198</v>
      </c>
      <c r="AJ233" s="73">
        <f t="shared" si="162"/>
        <v>1.0049095825211498</v>
      </c>
      <c r="AK233" s="73">
        <f t="shared" si="181"/>
        <v>1.1840021765991338</v>
      </c>
      <c r="AL233" s="73">
        <f t="shared" si="178"/>
        <v>1.5387199411490846</v>
      </c>
      <c r="AM233" s="73">
        <f t="shared" si="179"/>
        <v>1.5387199411490846</v>
      </c>
      <c r="AN233" s="73"/>
      <c r="AO233" s="73">
        <f t="shared" si="180"/>
        <v>1.1559299910505643</v>
      </c>
      <c r="AR233" s="53"/>
    </row>
    <row r="234" spans="1:44" x14ac:dyDescent="0.2">
      <c r="A234" s="75" t="s">
        <v>44</v>
      </c>
      <c r="B234" s="50">
        <f t="shared" si="171"/>
        <v>2007</v>
      </c>
      <c r="D234" s="79">
        <f>SEDS_CensusRgn!C52</f>
        <v>621.99900000000002</v>
      </c>
      <c r="F234" s="124">
        <f t="shared" si="182"/>
        <v>13038.223289521238</v>
      </c>
      <c r="G234" s="124">
        <f t="shared" si="182"/>
        <v>6897.9588636503922</v>
      </c>
      <c r="H234" s="124">
        <f t="shared" si="182"/>
        <v>554.09240709928076</v>
      </c>
      <c r="I234" s="124">
        <f t="shared" si="172"/>
        <v>20490.274560270911</v>
      </c>
      <c r="K234" s="84">
        <f t="shared" si="183"/>
        <v>31.11403173989277</v>
      </c>
      <c r="L234" s="84">
        <f t="shared" si="183"/>
        <v>7.5343466427437233</v>
      </c>
      <c r="M234" s="84">
        <f t="shared" si="183"/>
        <v>0.58341013237852424</v>
      </c>
      <c r="N234" s="79">
        <f t="shared" si="173"/>
        <v>39.231788515015019</v>
      </c>
      <c r="P234" s="84">
        <f t="shared" si="174"/>
        <v>30.355815788140237</v>
      </c>
      <c r="R234" s="84">
        <f t="shared" si="175"/>
        <v>15.854464543770288</v>
      </c>
      <c r="T234" s="74">
        <f t="shared" si="176"/>
        <v>15.753373381031929</v>
      </c>
      <c r="V234" s="118">
        <f>Weather_Factors!AL66</f>
        <v>1.0064171120872485</v>
      </c>
      <c r="X234" s="124">
        <f t="shared" si="184"/>
        <v>2386.3705237276445</v>
      </c>
      <c r="Y234" s="124">
        <f t="shared" si="184"/>
        <v>1092.2574042079102</v>
      </c>
      <c r="Z234" s="124">
        <f t="shared" si="184"/>
        <v>1052.9112561435811</v>
      </c>
      <c r="AA234" s="124">
        <f t="shared" si="184"/>
        <v>1914.6541155228092</v>
      </c>
      <c r="AC234" s="71">
        <f t="shared" si="158"/>
        <v>1.2054331822752968</v>
      </c>
      <c r="AE234" s="71">
        <f t="shared" si="177"/>
        <v>1.5998780798345591</v>
      </c>
      <c r="AF234" s="73">
        <f t="shared" si="159"/>
        <v>1.1190603297308797</v>
      </c>
      <c r="AG234" s="73">
        <f t="shared" si="160"/>
        <v>1.429662045315564</v>
      </c>
      <c r="AH234" s="73">
        <f>Wgted_Floorspace!M84</f>
        <v>0.99785512271555055</v>
      </c>
      <c r="AI234" s="73">
        <f t="shared" si="161"/>
        <v>1.1572118826378419</v>
      </c>
      <c r="AJ234" s="73">
        <f t="shared" si="162"/>
        <v>1.0248902484552165</v>
      </c>
      <c r="AK234" s="73">
        <f t="shared" si="181"/>
        <v>1.2080242460396917</v>
      </c>
      <c r="AL234" s="73">
        <f t="shared" si="178"/>
        <v>1.5998780798345587</v>
      </c>
      <c r="AM234" s="73">
        <f t="shared" si="179"/>
        <v>1.5998780798345589</v>
      </c>
      <c r="AN234" s="73"/>
      <c r="AO234" s="73">
        <f t="shared" si="180"/>
        <v>1.1834713169064903</v>
      </c>
      <c r="AR234" s="53"/>
    </row>
    <row r="235" spans="1:44" x14ac:dyDescent="0.2">
      <c r="A235" s="75" t="s">
        <v>44</v>
      </c>
      <c r="B235" s="50">
        <f t="shared" si="171"/>
        <v>2008</v>
      </c>
      <c r="D235" s="79">
        <f>SEDS_CensusRgn!C53</f>
        <v>609.024</v>
      </c>
      <c r="F235" s="124">
        <f t="shared" si="182"/>
        <v>13176.872533616734</v>
      </c>
      <c r="G235" s="124">
        <f t="shared" si="182"/>
        <v>6808.5924913194467</v>
      </c>
      <c r="H235" s="124">
        <f t="shared" si="182"/>
        <v>568.1872349799354</v>
      </c>
      <c r="I235" s="124">
        <f t="shared" si="172"/>
        <v>20553.652259916114</v>
      </c>
      <c r="K235" s="84">
        <f t="shared" si="183"/>
        <v>31.376865403237655</v>
      </c>
      <c r="L235" s="84">
        <f t="shared" si="183"/>
        <v>7.4845760476052119</v>
      </c>
      <c r="M235" s="84">
        <f t="shared" si="183"/>
        <v>0.60154684401625302</v>
      </c>
      <c r="N235" s="79">
        <f t="shared" si="173"/>
        <v>39.462988294859123</v>
      </c>
      <c r="P235" s="84">
        <f t="shared" si="174"/>
        <v>29.630938204969205</v>
      </c>
      <c r="R235" s="84">
        <f t="shared" si="175"/>
        <v>15.432789718039119</v>
      </c>
      <c r="T235" s="74">
        <f t="shared" si="176"/>
        <v>15.388126476714023</v>
      </c>
      <c r="V235" s="118">
        <f>Weather_Factors!AL67</f>
        <v>1.0029024482865203</v>
      </c>
      <c r="X235" s="124">
        <f t="shared" si="184"/>
        <v>2381.2073254248489</v>
      </c>
      <c r="Y235" s="124">
        <f t="shared" si="184"/>
        <v>1099.2838912223935</v>
      </c>
      <c r="Z235" s="124">
        <f t="shared" si="184"/>
        <v>1058.7123521659119</v>
      </c>
      <c r="AA235" s="124">
        <f t="shared" si="184"/>
        <v>1919.9988301748267</v>
      </c>
      <c r="AC235" s="71">
        <f t="shared" si="158"/>
        <v>1.1774848357504655</v>
      </c>
      <c r="AE235" s="71">
        <f t="shared" si="177"/>
        <v>1.5665043636616176</v>
      </c>
      <c r="AF235" s="73">
        <f t="shared" si="159"/>
        <v>1.1225216532604365</v>
      </c>
      <c r="AG235" s="73">
        <f t="shared" si="160"/>
        <v>1.3955226245405643</v>
      </c>
      <c r="AH235" s="73">
        <f>Wgted_Floorspace!M85</f>
        <v>0.99765544430493625</v>
      </c>
      <c r="AI235" s="73">
        <f t="shared" si="161"/>
        <v>1.1604422140352884</v>
      </c>
      <c r="AJ235" s="73">
        <f t="shared" si="162"/>
        <v>1.0213110717771747</v>
      </c>
      <c r="AK235" s="73">
        <f t="shared" si="181"/>
        <v>1.1802520023040781</v>
      </c>
      <c r="AL235" s="73">
        <f>AF235*AH235*AI235*AJ235*AK235</f>
        <v>1.5665043636616176</v>
      </c>
      <c r="AM235" s="73">
        <f>AF235*AG235</f>
        <v>1.5665043636616176</v>
      </c>
      <c r="AN235" s="73"/>
      <c r="AO235" s="73">
        <f>AH235*AI235*AJ235</f>
        <v>1.1823937784610716</v>
      </c>
      <c r="AP235" s="71"/>
      <c r="AQ235" s="71"/>
      <c r="AR235" s="53"/>
    </row>
    <row r="236" spans="1:44" x14ac:dyDescent="0.2">
      <c r="A236" s="75" t="s">
        <v>44</v>
      </c>
      <c r="B236" s="50">
        <f t="shared" si="171"/>
        <v>2009</v>
      </c>
      <c r="D236" s="79">
        <f>SEDS_CensusRgn!C54</f>
        <v>596.68200000000002</v>
      </c>
      <c r="F236" s="124">
        <f t="shared" si="182"/>
        <v>13267.957495898203</v>
      </c>
      <c r="G236" s="124">
        <f t="shared" si="182"/>
        <v>6718.367930551628</v>
      </c>
      <c r="H236" s="124">
        <f t="shared" si="182"/>
        <v>581.26568714632481</v>
      </c>
      <c r="I236" s="124">
        <f t="shared" si="172"/>
        <v>20567.591113596158</v>
      </c>
      <c r="K236" s="84">
        <f t="shared" si="183"/>
        <v>31.49478926726982</v>
      </c>
      <c r="L236" s="84">
        <f t="shared" si="183"/>
        <v>7.4207959044166367</v>
      </c>
      <c r="M236" s="84">
        <f t="shared" si="183"/>
        <v>0.61876309675407781</v>
      </c>
      <c r="N236" s="79">
        <f t="shared" si="173"/>
        <v>39.534348268440539</v>
      </c>
      <c r="P236" s="84">
        <f t="shared" si="174"/>
        <v>29.010786761779055</v>
      </c>
      <c r="R236" s="84">
        <f t="shared" si="175"/>
        <v>15.092749119031742</v>
      </c>
      <c r="T236" s="74">
        <f t="shared" si="176"/>
        <v>15.328035399361678</v>
      </c>
      <c r="V236" s="118">
        <f>Weather_Factors!AL68</f>
        <v>0.9846499388734623</v>
      </c>
      <c r="X236" s="124">
        <f t="shared" si="184"/>
        <v>2373.7481279244716</v>
      </c>
      <c r="Y236" s="124">
        <f t="shared" si="184"/>
        <v>1104.5533649133347</v>
      </c>
      <c r="Z236" s="124">
        <f t="shared" si="184"/>
        <v>1064.5099314082058</v>
      </c>
      <c r="AA236" s="124">
        <f t="shared" si="184"/>
        <v>1922.1671633829033</v>
      </c>
      <c r="AC236" s="71">
        <f t="shared" si="158"/>
        <v>1.1728867235336622</v>
      </c>
      <c r="AE236" s="71">
        <f t="shared" si="177"/>
        <v>1.5347588218499457</v>
      </c>
      <c r="AF236" s="73">
        <f t="shared" si="159"/>
        <v>1.1232829128594419</v>
      </c>
      <c r="AG236" s="73">
        <f t="shared" si="160"/>
        <v>1.3663154707330549</v>
      </c>
      <c r="AH236" s="73">
        <f>Wgted_Floorspace!M86</f>
        <v>0.99759638281848806</v>
      </c>
      <c r="AI236" s="73">
        <f t="shared" si="161"/>
        <v>1.1617527488904151</v>
      </c>
      <c r="AJ236" s="73">
        <f t="shared" si="162"/>
        <v>1.0027235312011968</v>
      </c>
      <c r="AK236" s="73">
        <f t="shared" si="181"/>
        <v>1.175712686748051</v>
      </c>
      <c r="AL236" s="73">
        <f>AF236*AH236*AI236*AJ236*AK236</f>
        <v>1.5347588218499455</v>
      </c>
      <c r="AM236" s="73">
        <f>AF236*AG236</f>
        <v>1.5347588218499455</v>
      </c>
      <c r="AN236" s="73"/>
      <c r="AO236" s="73">
        <f>AH236*AI236*AJ236</f>
        <v>1.1621168046695145</v>
      </c>
      <c r="AP236" s="71"/>
      <c r="AQ236" s="71"/>
      <c r="AR236" s="53"/>
    </row>
    <row r="237" spans="1:44" x14ac:dyDescent="0.2">
      <c r="A237" s="75" t="s">
        <v>44</v>
      </c>
      <c r="B237" s="50">
        <f t="shared" si="171"/>
        <v>2010</v>
      </c>
      <c r="D237" s="79">
        <f>SEDS_CensusRgn!C55</f>
        <v>631.505</v>
      </c>
      <c r="F237" s="124">
        <f t="shared" ref="F237:H238" si="185">F76</f>
        <v>13268.366090606991</v>
      </c>
      <c r="G237" s="124">
        <f t="shared" si="185"/>
        <v>6790.2961648840528</v>
      </c>
      <c r="H237" s="124">
        <f t="shared" si="185"/>
        <v>585.64189597277129</v>
      </c>
      <c r="I237" s="124">
        <f t="shared" si="172"/>
        <v>20644.304151463813</v>
      </c>
      <c r="K237" s="84">
        <f t="shared" ref="K237:M238" si="186">K76</f>
        <v>31.365741722154102</v>
      </c>
      <c r="L237" s="84">
        <f t="shared" si="186"/>
        <v>7.5406186044344157</v>
      </c>
      <c r="M237" s="84">
        <f t="shared" si="186"/>
        <v>0.63337958192791532</v>
      </c>
      <c r="N237" s="79">
        <f t="shared" si="173"/>
        <v>39.539739908516438</v>
      </c>
      <c r="P237" s="84">
        <f t="shared" si="174"/>
        <v>30.589793454250298</v>
      </c>
      <c r="R237" s="84">
        <f t="shared" si="175"/>
        <v>15.971399950053302</v>
      </c>
      <c r="T237" s="74">
        <f t="shared" si="176"/>
        <v>15.475522237369937</v>
      </c>
      <c r="V237" s="118">
        <f>Weather_Factors!AL69</f>
        <v>1.0320427126837717</v>
      </c>
      <c r="X237" s="124">
        <f t="shared" ref="X237:AA238" si="187">X76</f>
        <v>2363.9490731536794</v>
      </c>
      <c r="Y237" s="124">
        <f t="shared" si="187"/>
        <v>1110.4992214375932</v>
      </c>
      <c r="Z237" s="124">
        <f t="shared" si="187"/>
        <v>1081.5134406937368</v>
      </c>
      <c r="AA237" s="124">
        <f t="shared" si="187"/>
        <v>1915.2856700046641</v>
      </c>
      <c r="AC237" s="71">
        <f t="shared" si="158"/>
        <v>1.1841722764234377</v>
      </c>
      <c r="AE237" s="71">
        <f t="shared" si="177"/>
        <v>1.6243289889628811</v>
      </c>
      <c r="AF237" s="73">
        <f t="shared" si="159"/>
        <v>1.1274725354630006</v>
      </c>
      <c r="AG237" s="73">
        <f t="shared" si="160"/>
        <v>1.4406816466672023</v>
      </c>
      <c r="AH237" s="73">
        <f>Wgted_Floorspace!M87</f>
        <v>0.99869945089365253</v>
      </c>
      <c r="AI237" s="73">
        <f t="shared" si="161"/>
        <v>1.1575935924960405</v>
      </c>
      <c r="AJ237" s="73">
        <f t="shared" si="162"/>
        <v>1.0509862158694789</v>
      </c>
      <c r="AK237" s="73">
        <f>AG237/(AH237*AI237*AJ237)</f>
        <v>1.1857143561697376</v>
      </c>
      <c r="AL237" s="73">
        <f>AF237*AH237*AI237*AJ237*AK237</f>
        <v>1.6243289889628814</v>
      </c>
      <c r="AM237" s="73">
        <f>AF237*AG237</f>
        <v>1.6243289889628814</v>
      </c>
      <c r="AN237" s="73"/>
      <c r="AO237" s="73">
        <f>AH237*AI237*AJ237</f>
        <v>1.2150326418591204</v>
      </c>
      <c r="AR237" s="53"/>
    </row>
    <row r="238" spans="1:44" x14ac:dyDescent="0.2">
      <c r="A238" s="75" t="s">
        <v>44</v>
      </c>
      <c r="B238" s="50">
        <f t="shared" si="171"/>
        <v>2011</v>
      </c>
      <c r="D238" s="79">
        <f>SEDS_CensusRgn!C56</f>
        <v>624.10699999999997</v>
      </c>
      <c r="F238" s="124">
        <f t="shared" si="185"/>
        <v>13262.746037956804</v>
      </c>
      <c r="G238" s="124">
        <f t="shared" si="185"/>
        <v>6853.480050913281</v>
      </c>
      <c r="H238" s="124">
        <f t="shared" si="185"/>
        <v>589.92335438292071</v>
      </c>
      <c r="I238" s="124">
        <f>SUM(F238:H238)</f>
        <v>20706.149443253005</v>
      </c>
      <c r="K238" s="84">
        <f t="shared" si="186"/>
        <v>31.227983069201024</v>
      </c>
      <c r="L238" s="84">
        <f t="shared" si="186"/>
        <v>7.6613661481913891</v>
      </c>
      <c r="M238" s="84">
        <f t="shared" si="186"/>
        <v>0.64804080397826469</v>
      </c>
      <c r="N238" s="79">
        <f>SUM(K238:M238)</f>
        <v>39.537390021370676</v>
      </c>
      <c r="P238" s="84">
        <f>D238/I238*1000</f>
        <v>30.141142451928072</v>
      </c>
      <c r="R238" s="84">
        <f>D238/N238</f>
        <v>15.78523518276393</v>
      </c>
      <c r="T238" s="74">
        <f>R238/V238</f>
        <v>15.492997615651248</v>
      </c>
      <c r="V238" s="118">
        <f>Weather_Factors!AL70</f>
        <v>1.0188625580641322</v>
      </c>
      <c r="X238" s="124">
        <f t="shared" si="187"/>
        <v>2354.5639025153091</v>
      </c>
      <c r="Y238" s="124">
        <f t="shared" si="187"/>
        <v>1117.8796890450496</v>
      </c>
      <c r="Z238" s="124">
        <f t="shared" si="187"/>
        <v>1098.5169499792676</v>
      </c>
      <c r="AA238" s="124">
        <f t="shared" si="187"/>
        <v>1909.4515921333571</v>
      </c>
      <c r="AC238" s="71">
        <f t="shared" si="158"/>
        <v>1.1855094757866209</v>
      </c>
      <c r="AE238" s="71">
        <f t="shared" si="177"/>
        <v>1.6053001833946792</v>
      </c>
      <c r="AF238" s="73">
        <f t="shared" si="159"/>
        <v>1.1308501677352449</v>
      </c>
      <c r="AG238" s="73">
        <f t="shared" si="160"/>
        <v>1.4195516162937978</v>
      </c>
      <c r="AH238" s="73">
        <f>Wgted_Floorspace!M88</f>
        <v>0.99982151157595545</v>
      </c>
      <c r="AI238" s="73">
        <f t="shared" si="161"/>
        <v>1.1540674912633553</v>
      </c>
      <c r="AJ238" s="73">
        <f t="shared" si="162"/>
        <v>1.0375641349245461</v>
      </c>
      <c r="AK238" s="73">
        <f>AG238/(AH238*AI238*AJ238)</f>
        <v>1.1857211132794865</v>
      </c>
      <c r="AL238" s="73">
        <f>AF238*AH238*AI238*AJ238*AK238</f>
        <v>1.6053001833946792</v>
      </c>
      <c r="AM238" s="73">
        <f>AF238*AG238</f>
        <v>1.6053001833946792</v>
      </c>
      <c r="AN238" s="73"/>
      <c r="AO238" s="73">
        <f>AH238*AI238*AJ238</f>
        <v>1.1972053127801521</v>
      </c>
      <c r="AR238" s="53"/>
    </row>
    <row r="239" spans="1:44" x14ac:dyDescent="0.2">
      <c r="A239" s="75" t="s">
        <v>44</v>
      </c>
      <c r="B239" s="50">
        <f t="shared" si="171"/>
        <v>2012</v>
      </c>
      <c r="D239" s="79">
        <f>SEDS_CensusRgn!C57</f>
        <v>612.24300000000005</v>
      </c>
      <c r="F239" s="124">
        <f t="shared" ref="F239:H239" si="188">F78</f>
        <v>13403.29839551334</v>
      </c>
      <c r="G239" s="124">
        <f t="shared" si="188"/>
        <v>6873.6645303990972</v>
      </c>
      <c r="H239" s="124">
        <f t="shared" si="188"/>
        <v>571.18021968742573</v>
      </c>
      <c r="I239" s="124">
        <f t="shared" ref="I239:I240" si="189">SUM(F239:H239)</f>
        <v>20848.143145599865</v>
      </c>
      <c r="K239" s="84">
        <f t="shared" ref="K239:M239" si="190">K78</f>
        <v>31.472598636543168</v>
      </c>
      <c r="L239" s="84">
        <f t="shared" si="190"/>
        <v>7.6957199739876998</v>
      </c>
      <c r="M239" s="84">
        <f t="shared" si="190"/>
        <v>0.63727930679658928</v>
      </c>
      <c r="N239" s="79">
        <f t="shared" ref="N239:N240" si="191">SUM(K239:M239)</f>
        <v>39.805597917327454</v>
      </c>
      <c r="P239" s="84">
        <f t="shared" ref="P239:P240" si="192">D239/I239*1000</f>
        <v>29.366788002375067</v>
      </c>
      <c r="R239" s="84">
        <f>D239/N239</f>
        <v>15.380826618195062</v>
      </c>
      <c r="T239" s="74">
        <f t="shared" ref="T239:T240" si="193">R239/V239</f>
        <v>15.422580522809405</v>
      </c>
      <c r="V239" s="118">
        <f>Weather_Factors!AL71</f>
        <v>0.99729267715266001</v>
      </c>
      <c r="X239" s="124">
        <f t="shared" ref="X239:AA239" si="194">X78</f>
        <v>2348.123402749759</v>
      </c>
      <c r="Y239" s="124">
        <f t="shared" si="194"/>
        <v>1119.594932216</v>
      </c>
      <c r="Z239" s="124">
        <f t="shared" si="194"/>
        <v>1115.7236977592393</v>
      </c>
      <c r="AA239" s="124">
        <f t="shared" si="194"/>
        <v>1909.3114259304518</v>
      </c>
      <c r="AC239" s="71">
        <f t="shared" si="158"/>
        <v>1.1801212266632222</v>
      </c>
      <c r="AE239" s="71">
        <f t="shared" si="177"/>
        <v>1.5747841318589739</v>
      </c>
      <c r="AF239" s="73">
        <f t="shared" si="159"/>
        <v>1.1386050428053953</v>
      </c>
      <c r="AG239" s="73">
        <f t="shared" si="160"/>
        <v>1.3830819930139095</v>
      </c>
      <c r="AH239" s="73">
        <f>Wgted_Floorspace!M89</f>
        <v>0.99932648194049101</v>
      </c>
      <c r="AI239" s="73">
        <f t="shared" si="161"/>
        <v>1.1539827751810974</v>
      </c>
      <c r="AJ239" s="73">
        <f t="shared" si="162"/>
        <v>1.0155983313417154</v>
      </c>
      <c r="AK239" s="73">
        <f t="shared" ref="AK239:AK240" si="195">AG239/(AH239*AI239*AJ239)</f>
        <v>1.180916595316942</v>
      </c>
      <c r="AL239" s="73">
        <f t="shared" ref="AL239:AL240" si="196">AF239*AH239*AI239*AJ239*AK239</f>
        <v>1.5747841318589739</v>
      </c>
      <c r="AM239" s="73">
        <f t="shared" ref="AM239:AM240" si="197">AF239*AG239</f>
        <v>1.5747841318589739</v>
      </c>
      <c r="AN239" s="73"/>
      <c r="AO239" s="73">
        <f t="shared" ref="AO239:AO240" si="198">AH239*AI239*AJ239</f>
        <v>1.1711936291679508</v>
      </c>
      <c r="AR239" s="53"/>
    </row>
    <row r="240" spans="1:44" x14ac:dyDescent="0.2">
      <c r="A240" s="75" t="s">
        <v>44</v>
      </c>
      <c r="B240" s="50">
        <f t="shared" si="171"/>
        <v>2013</v>
      </c>
      <c r="D240" s="79">
        <f>SEDS_CensusRgn!C58</f>
        <v>620.79</v>
      </c>
      <c r="F240" s="124">
        <f t="shared" ref="F240:H241" si="199">F79</f>
        <v>13552.896685952008</v>
      </c>
      <c r="G240" s="124">
        <f t="shared" si="199"/>
        <v>6897.0084649147357</v>
      </c>
      <c r="H240" s="124">
        <f t="shared" si="199"/>
        <v>552.36646002781913</v>
      </c>
      <c r="I240" s="124">
        <f t="shared" si="189"/>
        <v>21002.271610894564</v>
      </c>
      <c r="K240" s="84">
        <f t="shared" ref="K240:M241" si="200">K79</f>
        <v>31.762734325518728</v>
      </c>
      <c r="L240" s="84">
        <f t="shared" si="200"/>
        <v>7.7331958274115218</v>
      </c>
      <c r="M240" s="84">
        <f t="shared" si="200"/>
        <v>0.62579624354670593</v>
      </c>
      <c r="N240" s="79">
        <f t="shared" si="191"/>
        <v>40.121726396476959</v>
      </c>
      <c r="P240" s="84">
        <f t="shared" si="192"/>
        <v>29.558231199999142</v>
      </c>
      <c r="R240" s="84">
        <f t="shared" ref="R240" si="201">D240/N240</f>
        <v>15.47266420854988</v>
      </c>
      <c r="T240" s="74">
        <f t="shared" si="193"/>
        <v>15.32955060058573</v>
      </c>
      <c r="V240" s="118">
        <f>Weather_Factors!AL72</f>
        <v>1.0093357993129088</v>
      </c>
      <c r="X240" s="124">
        <f t="shared" ref="X240:AA241" si="202">X79</f>
        <v>2343.6122226506586</v>
      </c>
      <c r="Y240" s="124">
        <f t="shared" si="202"/>
        <v>1121.2391382076003</v>
      </c>
      <c r="Z240" s="124">
        <f t="shared" si="202"/>
        <v>1132.9367165326958</v>
      </c>
      <c r="AA240" s="124">
        <f t="shared" si="202"/>
        <v>1910.351753362932</v>
      </c>
      <c r="AC240" s="71">
        <f t="shared" si="158"/>
        <v>1.1730026652935075</v>
      </c>
      <c r="AE240" s="71">
        <f t="shared" si="177"/>
        <v>1.5967683439691958</v>
      </c>
      <c r="AF240" s="73">
        <f t="shared" si="159"/>
        <v>1.1470226484693051</v>
      </c>
      <c r="AG240" s="73">
        <f t="shared" si="160"/>
        <v>1.392098356645419</v>
      </c>
      <c r="AH240" s="73">
        <f>Wgted_Floorspace!M90</f>
        <v>0.99876374789797406</v>
      </c>
      <c r="AI240" s="73">
        <f t="shared" si="161"/>
        <v>1.1546115463293376</v>
      </c>
      <c r="AJ240" s="73">
        <f t="shared" si="162"/>
        <v>1.0278625092007303</v>
      </c>
      <c r="AK240" s="73">
        <f t="shared" si="195"/>
        <v>1.1744545872457235</v>
      </c>
      <c r="AL240" s="73">
        <f t="shared" si="196"/>
        <v>1.5967683439691955</v>
      </c>
      <c r="AM240" s="73">
        <f t="shared" si="197"/>
        <v>1.5967683439691958</v>
      </c>
      <c r="AN240" s="73"/>
      <c r="AO240" s="73">
        <f t="shared" si="198"/>
        <v>1.1853147595175251</v>
      </c>
      <c r="AR240" s="53"/>
    </row>
    <row r="241" spans="1:44" x14ac:dyDescent="0.2">
      <c r="A241" s="75" t="s">
        <v>44</v>
      </c>
      <c r="B241" s="50">
        <f t="shared" si="171"/>
        <v>2014</v>
      </c>
      <c r="D241" s="79">
        <f>SEDS_CensusRgn!C59</f>
        <v>611.68299999999999</v>
      </c>
      <c r="F241" s="124">
        <f t="shared" si="199"/>
        <v>13601.338168709615</v>
      </c>
      <c r="G241" s="124">
        <f t="shared" si="199"/>
        <v>7010.2804434498757</v>
      </c>
      <c r="H241" s="124">
        <f t="shared" si="199"/>
        <v>534.2543324430726</v>
      </c>
      <c r="I241" s="124">
        <f t="shared" ref="I241" si="203">SUM(F241:H241)</f>
        <v>21145.872944602565</v>
      </c>
      <c r="K241" s="84">
        <f t="shared" si="200"/>
        <v>31.950285825088894</v>
      </c>
      <c r="L241" s="84">
        <f t="shared" si="200"/>
        <v>7.8598169972608609</v>
      </c>
      <c r="M241" s="84">
        <f t="shared" si="200"/>
        <v>0.61407625769569618</v>
      </c>
      <c r="N241" s="79">
        <f t="shared" ref="N241" si="204">SUM(K241:M241)</f>
        <v>40.424179080045448</v>
      </c>
      <c r="P241" s="84">
        <f t="shared" ref="P241" si="205">D241/I241*1000</f>
        <v>28.926826601222469</v>
      </c>
      <c r="R241" s="84">
        <f t="shared" ref="R241" si="206">D241/N241</f>
        <v>15.131612166787193</v>
      </c>
      <c r="T241" s="74">
        <f t="shared" ref="T241" si="207">R241/V241</f>
        <v>15.053221440946448</v>
      </c>
      <c r="V241" s="118">
        <f>Weather_Factors!AL73</f>
        <v>1.0052075714257092</v>
      </c>
      <c r="X241" s="124">
        <f t="shared" si="202"/>
        <v>2349.0545877751733</v>
      </c>
      <c r="Y241" s="124">
        <f t="shared" si="202"/>
        <v>1121.1843892215122</v>
      </c>
      <c r="Z241" s="124">
        <f t="shared" si="202"/>
        <v>1149.4081009836809</v>
      </c>
      <c r="AA241" s="124">
        <f t="shared" si="202"/>
        <v>1911.6817350576025</v>
      </c>
      <c r="AC241" s="71">
        <f t="shared" ref="AC241:AC245" si="208">T241/T$247</f>
        <v>1.1518582202148102</v>
      </c>
      <c r="AE241" s="71">
        <f t="shared" ref="AE241" si="209">D241/D$247</f>
        <v>1.5733437248411051</v>
      </c>
      <c r="AF241" s="73">
        <f t="shared" ref="AF241" si="210">I241/I$247</f>
        <v>1.1548653230697057</v>
      </c>
      <c r="AG241" s="73">
        <f t="shared" ref="AG241" si="211">P241/P$247</f>
        <v>1.3623612151233855</v>
      </c>
      <c r="AH241" s="73">
        <f>Wgted_Floorspace!M91</f>
        <v>0.9987597875735913</v>
      </c>
      <c r="AI241" s="73">
        <f t="shared" ref="AI241" si="212">AA241/AA$247</f>
        <v>1.1554153837474308</v>
      </c>
      <c r="AJ241" s="73">
        <f t="shared" ref="AJ241" si="213">V241/V$247</f>
        <v>1.0236585062538635</v>
      </c>
      <c r="AK241" s="73">
        <f t="shared" ref="AK241" si="214">AG241/(AH241*AI241*AJ241)</f>
        <v>1.1532885429970701</v>
      </c>
      <c r="AL241" s="73">
        <f t="shared" ref="AL241" si="215">AF241*AH241*AI241*AJ241*AK241</f>
        <v>1.5733437248411053</v>
      </c>
      <c r="AM241" s="73">
        <f t="shared" ref="AM241" si="216">AF241*AG241</f>
        <v>1.5733437248411053</v>
      </c>
      <c r="AN241" s="73"/>
      <c r="AO241" s="73">
        <f t="shared" ref="AO241" si="217">AH241*AI241*AJ241</f>
        <v>1.1812839236076991</v>
      </c>
      <c r="AR241" s="53"/>
    </row>
    <row r="242" spans="1:44" x14ac:dyDescent="0.2">
      <c r="A242" s="75" t="s">
        <v>44</v>
      </c>
      <c r="B242" s="50">
        <f t="shared" si="171"/>
        <v>2015</v>
      </c>
      <c r="D242" s="79">
        <f>SEDS_CensusRgn!C60</f>
        <v>621.17100000000005</v>
      </c>
      <c r="F242" s="124">
        <f t="shared" ref="F242:H242" si="218">F81</f>
        <v>13654.210899253439</v>
      </c>
      <c r="G242" s="124">
        <f t="shared" si="218"/>
        <v>7132.7012183771149</v>
      </c>
      <c r="H242" s="124">
        <f t="shared" si="218"/>
        <v>516.27074502977337</v>
      </c>
      <c r="I242" s="124">
        <f t="shared" ref="I242:I245" si="219">SUM(F242:H242)</f>
        <v>21303.182862660331</v>
      </c>
      <c r="K242" s="84">
        <f t="shared" ref="K242:M242" si="220">K81</f>
        <v>32.198301355774696</v>
      </c>
      <c r="L242" s="84">
        <f t="shared" si="220"/>
        <v>7.994742949814694</v>
      </c>
      <c r="M242" s="84">
        <f t="shared" si="220"/>
        <v>0.6019015126564834</v>
      </c>
      <c r="N242" s="79">
        <f t="shared" ref="N242:N245" si="221">SUM(K242:M242)</f>
        <v>40.794945818245871</v>
      </c>
      <c r="P242" s="84">
        <f t="shared" ref="P242:P245" si="222">D242/I242*1000</f>
        <v>29.158600571784628</v>
      </c>
      <c r="R242" s="84">
        <f t="shared" ref="R242:R245" si="223">D242/N242</f>
        <v>15.226665645482393</v>
      </c>
      <c r="T242" s="74">
        <f t="shared" ref="T242:T245" si="224">R242/V242</f>
        <v>14.831907642312245</v>
      </c>
      <c r="V242" s="118">
        <f>Weather_Factors!AL74</f>
        <v>1.0266154572082142</v>
      </c>
      <c r="X242" s="124">
        <f t="shared" ref="X242:AA242" si="225">X81</f>
        <v>2358.1224571194502</v>
      </c>
      <c r="Y242" s="124">
        <f t="shared" si="225"/>
        <v>1120.8576814091923</v>
      </c>
      <c r="Z242" s="124">
        <f t="shared" si="225"/>
        <v>1165.8640712283081</v>
      </c>
      <c r="AA242" s="124">
        <f t="shared" si="225"/>
        <v>1914.9695179939613</v>
      </c>
      <c r="AC242" s="71">
        <f t="shared" si="208"/>
        <v>1.1349234983545211</v>
      </c>
      <c r="AE242" s="71"/>
      <c r="AF242" s="73">
        <f t="shared" ref="AF242:AF245" si="226">I242/I$247</f>
        <v>1.1634566812896188</v>
      </c>
      <c r="AG242" s="73">
        <f t="shared" ref="AG242:AG245" si="227">P242/P$247</f>
        <v>1.3732770294476462</v>
      </c>
      <c r="AH242" s="73">
        <f>Wgted_Floorspace!M92</f>
        <v>0.99868904774925193</v>
      </c>
      <c r="AI242" s="73">
        <f t="shared" ref="AI242:AI245" si="228">AA242/AA$247</f>
        <v>1.1574025110570805</v>
      </c>
      <c r="AJ242" s="73">
        <f t="shared" ref="AJ242:AJ245" si="229">V242/V$247</f>
        <v>1.0454593412307538</v>
      </c>
      <c r="AK242" s="73">
        <f t="shared" ref="AK242:AK245" si="230">AG242/(AH242*AI242*AJ242)</f>
        <v>1.1364132819042132</v>
      </c>
      <c r="AL242" s="73">
        <f t="shared" ref="AL242:AL245" si="231">AF242*AH242*AI242*AJ242*AK242</f>
        <v>1.5977483351724244</v>
      </c>
      <c r="AM242" s="73">
        <f t="shared" ref="AM242:AM245" si="232">AF242*AG242</f>
        <v>1.5977483351724244</v>
      </c>
      <c r="AN242" s="73"/>
      <c r="AO242" s="73">
        <f t="shared" ref="AO242:AO245" si="233">AH242*AI242*AJ242</f>
        <v>1.2084309918892675</v>
      </c>
      <c r="AR242" s="53"/>
    </row>
    <row r="243" spans="1:44" x14ac:dyDescent="0.2">
      <c r="A243" s="75" t="s">
        <v>44</v>
      </c>
      <c r="B243" s="50">
        <f t="shared" si="171"/>
        <v>2016</v>
      </c>
      <c r="D243" s="79">
        <f>SEDS_CensusRgn!C61</f>
        <v>615.29</v>
      </c>
      <c r="F243" s="124">
        <f t="shared" ref="F243:H243" si="234">F82</f>
        <v>13726.103784523679</v>
      </c>
      <c r="G243" s="124">
        <f t="shared" si="234"/>
        <v>7133.9820303176293</v>
      </c>
      <c r="H243" s="124">
        <f t="shared" si="234"/>
        <v>513.05647169513531</v>
      </c>
      <c r="I243" s="124">
        <f t="shared" si="219"/>
        <v>21373.142286536444</v>
      </c>
      <c r="K243" s="84">
        <f t="shared" ref="K243:M243" si="235">K82</f>
        <v>32.530052800837289</v>
      </c>
      <c r="L243" s="84">
        <f t="shared" si="235"/>
        <v>8.0024931736238276</v>
      </c>
      <c r="M243" s="84">
        <f t="shared" si="235"/>
        <v>0.60079083682079626</v>
      </c>
      <c r="N243" s="79">
        <f t="shared" si="221"/>
        <v>41.133336811281914</v>
      </c>
      <c r="P243" s="84">
        <f t="shared" si="222"/>
        <v>28.787999057470778</v>
      </c>
      <c r="R243" s="84">
        <f t="shared" si="223"/>
        <v>14.958426612042821</v>
      </c>
      <c r="T243" s="74">
        <f t="shared" si="224"/>
        <v>14.605071582536691</v>
      </c>
      <c r="V243" s="118">
        <f>Weather_Factors!AL75</f>
        <v>1.024193995045436</v>
      </c>
      <c r="X243" s="124">
        <f t="shared" ref="X243:AA243" si="236">X82</f>
        <v>2369.9407575160008</v>
      </c>
      <c r="Y243" s="124">
        <f t="shared" si="236"/>
        <v>1121.7428274440902</v>
      </c>
      <c r="Z243" s="124">
        <f t="shared" si="236"/>
        <v>1171.003329976108</v>
      </c>
      <c r="AA243" s="124">
        <f t="shared" si="236"/>
        <v>1924.5338967865753</v>
      </c>
      <c r="AC243" s="71">
        <f t="shared" si="208"/>
        <v>1.1175662183119321</v>
      </c>
      <c r="AE243" s="71"/>
      <c r="AF243" s="73">
        <f t="shared" si="226"/>
        <v>1.1672774605437133</v>
      </c>
      <c r="AG243" s="73">
        <f t="shared" si="227"/>
        <v>1.3558228808703583</v>
      </c>
      <c r="AH243" s="73">
        <f>Wgted_Floorspace!M93</f>
        <v>0.9981926092544916</v>
      </c>
      <c r="AI243" s="73">
        <f t="shared" si="228"/>
        <v>1.1631831962989367</v>
      </c>
      <c r="AJ243" s="73">
        <f t="shared" si="229"/>
        <v>1.0429934322872068</v>
      </c>
      <c r="AK243" s="73">
        <f t="shared" si="230"/>
        <v>1.1195897544729325</v>
      </c>
      <c r="AL243" s="73">
        <f t="shared" si="231"/>
        <v>1.5826214893294135</v>
      </c>
      <c r="AM243" s="73">
        <f t="shared" si="232"/>
        <v>1.5826214893294133</v>
      </c>
      <c r="AN243" s="73"/>
      <c r="AO243" s="73">
        <f t="shared" si="233"/>
        <v>1.2109997215083812</v>
      </c>
      <c r="AR243" s="53"/>
    </row>
    <row r="244" spans="1:44" x14ac:dyDescent="0.2">
      <c r="A244" s="75" t="s">
        <v>44</v>
      </c>
      <c r="B244" s="50">
        <f t="shared" si="171"/>
        <v>2017</v>
      </c>
      <c r="D244" s="79">
        <f>SEDS_CensusRgn!C62</f>
        <v>595.10900000000004</v>
      </c>
      <c r="F244" s="124">
        <f t="shared" ref="F244:H244" si="237">F83</f>
        <v>13806.74167477463</v>
      </c>
      <c r="G244" s="124">
        <f t="shared" si="237"/>
        <v>7137.1008796410742</v>
      </c>
      <c r="H244" s="124">
        <f t="shared" si="237"/>
        <v>509.91435289336312</v>
      </c>
      <c r="I244" s="124">
        <f t="shared" si="219"/>
        <v>21453.756907309067</v>
      </c>
      <c r="K244" s="84">
        <f t="shared" ref="K244:M244" si="238">K83</f>
        <v>32.893714517534775</v>
      </c>
      <c r="L244" s="84">
        <f t="shared" si="238"/>
        <v>8.0113407452346692</v>
      </c>
      <c r="M244" s="84">
        <f t="shared" si="238"/>
        <v>0.59982199595256658</v>
      </c>
      <c r="N244" s="79">
        <f t="shared" si="221"/>
        <v>41.504877258722011</v>
      </c>
      <c r="P244" s="84">
        <f t="shared" si="222"/>
        <v>27.739150889569963</v>
      </c>
      <c r="R244" s="84">
        <f t="shared" si="223"/>
        <v>14.338290805930315</v>
      </c>
      <c r="T244" s="74">
        <f t="shared" si="224"/>
        <v>14.554084335033057</v>
      </c>
      <c r="V244" s="118">
        <f>Weather_Factors!AL76</f>
        <v>0.9851729917090486</v>
      </c>
      <c r="X244" s="124">
        <f t="shared" ref="X244:AA244" si="239">X83</f>
        <v>2382.4386153057872</v>
      </c>
      <c r="Y244" s="124">
        <f t="shared" si="239"/>
        <v>1122.4922948878875</v>
      </c>
      <c r="Z244" s="124">
        <f t="shared" si="239"/>
        <v>1176.3191064323807</v>
      </c>
      <c r="AA244" s="124">
        <f t="shared" si="239"/>
        <v>1934.6204694144615</v>
      </c>
      <c r="AC244" s="71">
        <f t="shared" si="208"/>
        <v>1.113664722516259</v>
      </c>
      <c r="AE244" s="71"/>
      <c r="AF244" s="73">
        <f t="shared" si="226"/>
        <v>1.1716801650481155</v>
      </c>
      <c r="AG244" s="73">
        <f t="shared" si="227"/>
        <v>1.3064254794823711</v>
      </c>
      <c r="AH244" s="73">
        <f>Wgted_Floorspace!M94</f>
        <v>0.99766498590843611</v>
      </c>
      <c r="AI244" s="73">
        <f t="shared" si="228"/>
        <v>1.1692794941134861</v>
      </c>
      <c r="AJ244" s="73">
        <f t="shared" si="229"/>
        <v>1.0032561848536248</v>
      </c>
      <c r="AK244" s="73">
        <f t="shared" si="230"/>
        <v>1.1162712315719872</v>
      </c>
      <c r="AL244" s="73">
        <f t="shared" si="231"/>
        <v>1.5307128214229682</v>
      </c>
      <c r="AM244" s="73">
        <f t="shared" si="232"/>
        <v>1.5307128214229679</v>
      </c>
      <c r="AN244" s="73"/>
      <c r="AO244" s="73">
        <f t="shared" si="233"/>
        <v>1.1703477098864221</v>
      </c>
      <c r="AR244" s="53"/>
    </row>
    <row r="245" spans="1:44" x14ac:dyDescent="0.2">
      <c r="A245" s="75" t="s">
        <v>44</v>
      </c>
      <c r="B245" s="50">
        <f t="shared" si="171"/>
        <v>2018</v>
      </c>
      <c r="D245" s="79">
        <f>SEDS_CensusRgn!C63</f>
        <v>0</v>
      </c>
      <c r="F245" s="124">
        <f t="shared" ref="F245:H245" si="240">F84</f>
        <v>13912.342021603421</v>
      </c>
      <c r="G245" s="124">
        <f t="shared" si="240"/>
        <v>7178.7837819373008</v>
      </c>
      <c r="H245" s="124">
        <f t="shared" si="240"/>
        <v>509.06421643587015</v>
      </c>
      <c r="I245" s="124">
        <f t="shared" si="219"/>
        <v>21600.190019976591</v>
      </c>
      <c r="K245" s="84">
        <f t="shared" ref="K245:M245" si="241">K84</f>
        <v>33.317529915117156</v>
      </c>
      <c r="L245" s="84">
        <f t="shared" si="241"/>
        <v>8.0604232618520548</v>
      </c>
      <c r="M245" s="84">
        <f t="shared" si="241"/>
        <v>0.5988219641945427</v>
      </c>
      <c r="N245" s="79">
        <f t="shared" si="221"/>
        <v>41.976775141163756</v>
      </c>
      <c r="P245" s="84">
        <f t="shared" si="222"/>
        <v>0</v>
      </c>
      <c r="R245" s="84">
        <f t="shared" si="223"/>
        <v>0</v>
      </c>
      <c r="T245" s="74">
        <f t="shared" si="224"/>
        <v>0</v>
      </c>
      <c r="V245" s="118">
        <f>Weather_Factors!AL77</f>
        <v>1.042207510836634</v>
      </c>
      <c r="X245" s="124">
        <f t="shared" ref="X245:AA245" si="242">X84</f>
        <v>2394.8182026707577</v>
      </c>
      <c r="Y245" s="124">
        <f t="shared" si="242"/>
        <v>1122.8118169728232</v>
      </c>
      <c r="Z245" s="124">
        <f t="shared" si="242"/>
        <v>1176.3191064323805</v>
      </c>
      <c r="AA245" s="124">
        <f t="shared" si="242"/>
        <v>1943.3521233999427</v>
      </c>
      <c r="AC245" s="71">
        <f t="shared" si="208"/>
        <v>0</v>
      </c>
      <c r="AE245" s="71"/>
      <c r="AF245" s="73">
        <f t="shared" si="226"/>
        <v>1.1796774950430471</v>
      </c>
      <c r="AG245" s="73">
        <f t="shared" si="227"/>
        <v>0</v>
      </c>
      <c r="AH245" s="73">
        <f>Wgted_Floorspace!M95</f>
        <v>0.99723260055992802</v>
      </c>
      <c r="AI245" s="73">
        <f t="shared" si="228"/>
        <v>1.1745568826846964</v>
      </c>
      <c r="AJ245" s="73">
        <f t="shared" si="229"/>
        <v>1.0613375924302155</v>
      </c>
      <c r="AK245" s="73">
        <f t="shared" si="230"/>
        <v>0</v>
      </c>
      <c r="AL245" s="73">
        <f t="shared" si="231"/>
        <v>0</v>
      </c>
      <c r="AM245" s="73">
        <f t="shared" si="232"/>
        <v>0</v>
      </c>
      <c r="AN245" s="73"/>
      <c r="AO245" s="73">
        <f t="shared" si="233"/>
        <v>1.2431515300964011</v>
      </c>
      <c r="AR245" s="53"/>
    </row>
    <row r="246" spans="1:44" x14ac:dyDescent="0.2">
      <c r="A246" s="75"/>
      <c r="B246" s="50"/>
      <c r="D246" s="79"/>
      <c r="F246" s="124"/>
      <c r="G246" s="124"/>
      <c r="H246" s="124"/>
      <c r="I246" s="124"/>
      <c r="K246" s="84"/>
      <c r="L246" s="84"/>
      <c r="M246" s="84"/>
      <c r="N246" s="79"/>
      <c r="X246" s="124"/>
      <c r="Y246" s="124"/>
      <c r="Z246" s="124"/>
      <c r="AA246" s="124"/>
      <c r="AR246" s="53"/>
    </row>
    <row r="247" spans="1:44" x14ac:dyDescent="0.2">
      <c r="A247" s="18" t="s">
        <v>167</v>
      </c>
      <c r="B247" s="91">
        <f>Base_year</f>
        <v>1985</v>
      </c>
      <c r="D247" s="124">
        <f>INDEX(D176:D237,base_row,1)</f>
        <v>388.779</v>
      </c>
      <c r="F247" s="124"/>
      <c r="G247" s="124"/>
      <c r="H247" s="124"/>
      <c r="I247" s="124">
        <f>INDEX(I176:I237,base_row,1)</f>
        <v>18310.250141025524</v>
      </c>
      <c r="K247" s="84"/>
      <c r="L247" s="84"/>
      <c r="M247" s="84"/>
      <c r="N247" s="79"/>
      <c r="P247" s="74">
        <f>INDEX(P176:P237,base_row,1)</f>
        <v>21.232861211923627</v>
      </c>
      <c r="R247" s="74">
        <f>R212</f>
        <v>12.833085149757661</v>
      </c>
      <c r="T247" s="74">
        <f>INDEX(T176:T237,base_row,1)</f>
        <v>13.068640894136406</v>
      </c>
      <c r="V247" s="71">
        <f>INDEX(V176:V237,base_row,1)</f>
        <v>0.98197549796594119</v>
      </c>
      <c r="X247" s="124"/>
      <c r="Y247" s="124"/>
      <c r="Z247" s="124"/>
      <c r="AA247" s="74">
        <f>INDEX(AA176:AA237,base_row,1)</f>
        <v>1654.5406629928414</v>
      </c>
      <c r="AR247" s="53"/>
    </row>
    <row r="248" spans="1:44" x14ac:dyDescent="0.2">
      <c r="A248" s="18" t="s">
        <v>168</v>
      </c>
      <c r="B248" s="91">
        <f>Base_year2</f>
        <v>1996</v>
      </c>
      <c r="D248" s="79"/>
      <c r="F248" s="124"/>
      <c r="G248" s="124"/>
      <c r="H248" s="124"/>
      <c r="I248" s="124"/>
      <c r="K248" s="84"/>
      <c r="L248" s="84"/>
      <c r="M248" s="84"/>
      <c r="N248" s="79"/>
      <c r="X248" s="124"/>
      <c r="Y248" s="124"/>
      <c r="Z248" s="124"/>
      <c r="AA248" s="124"/>
      <c r="AR248" s="53"/>
    </row>
    <row r="249" spans="1:44" x14ac:dyDescent="0.2">
      <c r="A249" s="75"/>
      <c r="B249" s="50"/>
      <c r="D249" s="79"/>
      <c r="F249" s="124"/>
      <c r="G249" s="124"/>
      <c r="H249" s="124"/>
      <c r="I249" s="124"/>
      <c r="K249" s="84"/>
      <c r="L249" s="84"/>
      <c r="M249" s="84"/>
      <c r="N249" s="79"/>
      <c r="X249" s="124"/>
      <c r="Y249" s="124"/>
      <c r="Z249" s="124"/>
      <c r="AA249" s="124"/>
      <c r="AR249" s="53"/>
    </row>
    <row r="250" spans="1:44" x14ac:dyDescent="0.2">
      <c r="A250" s="75"/>
      <c r="B250" s="50"/>
      <c r="D250" s="79"/>
      <c r="F250" s="124"/>
      <c r="G250" s="124"/>
      <c r="H250" s="124"/>
      <c r="I250" s="124"/>
      <c r="K250" s="84"/>
      <c r="L250" s="84"/>
      <c r="M250" s="84"/>
      <c r="N250" s="79"/>
      <c r="X250" s="124"/>
      <c r="Y250" s="124"/>
      <c r="Z250" s="124"/>
      <c r="AA250" s="124"/>
      <c r="AR250" s="53"/>
    </row>
    <row r="251" spans="1:44" x14ac:dyDescent="0.2">
      <c r="A251" s="75"/>
      <c r="B251" s="50"/>
      <c r="D251" s="79"/>
      <c r="F251" s="124"/>
      <c r="G251" s="124"/>
      <c r="H251" s="124"/>
      <c r="I251" s="124"/>
      <c r="K251" s="84"/>
      <c r="L251" s="84"/>
      <c r="M251" s="84"/>
      <c r="N251" s="79"/>
      <c r="X251" s="124"/>
      <c r="Y251" s="124"/>
      <c r="Z251" s="124"/>
      <c r="AA251" s="124"/>
      <c r="AR251" s="53"/>
    </row>
    <row r="252" spans="1:44" x14ac:dyDescent="0.2">
      <c r="A252" s="50"/>
      <c r="B252" s="50"/>
      <c r="D252" s="83"/>
      <c r="F252" s="124"/>
      <c r="G252" s="124"/>
      <c r="H252" s="124"/>
      <c r="I252" s="124"/>
      <c r="X252" s="124"/>
      <c r="Y252" s="124"/>
      <c r="Z252" s="124"/>
      <c r="AA252" s="124"/>
      <c r="AF252" s="265"/>
      <c r="AR252" s="53"/>
    </row>
    <row r="253" spans="1:44" x14ac:dyDescent="0.2">
      <c r="A253" s="50"/>
      <c r="B253" s="50"/>
      <c r="D253" s="83"/>
      <c r="F253" s="124"/>
      <c r="G253" s="124"/>
      <c r="H253" s="124"/>
      <c r="I253" s="124"/>
      <c r="X253" s="125" t="s">
        <v>698</v>
      </c>
      <c r="Y253" s="124"/>
      <c r="Z253" s="124"/>
      <c r="AA253" s="124"/>
      <c r="AF253" s="54"/>
      <c r="AG253" s="54"/>
      <c r="AJ253" s="54"/>
      <c r="AR253" s="53"/>
    </row>
    <row r="254" spans="1:44" x14ac:dyDescent="0.2">
      <c r="A254" s="50"/>
      <c r="B254" s="50"/>
      <c r="D254" s="83"/>
      <c r="F254" s="124"/>
      <c r="G254" s="124"/>
      <c r="H254" s="124"/>
      <c r="I254" s="124"/>
      <c r="X254" s="124"/>
      <c r="Y254" s="124"/>
      <c r="Z254" s="124"/>
      <c r="AA254" s="124"/>
      <c r="AR254" s="53"/>
    </row>
    <row r="255" spans="1:44" ht="38.25" x14ac:dyDescent="0.2">
      <c r="A255" s="50"/>
      <c r="B255" s="50"/>
      <c r="D255" s="78" t="s">
        <v>32</v>
      </c>
      <c r="F255" s="322" t="str">
        <f>F5</f>
        <v xml:space="preserve">Single-Family </v>
      </c>
      <c r="G255" s="322" t="str">
        <f>G5</f>
        <v>Multi-Family</v>
      </c>
      <c r="H255" s="322" t="str">
        <f>H5</f>
        <v>Manufactured Homes</v>
      </c>
      <c r="I255" s="126" t="s">
        <v>32</v>
      </c>
      <c r="K255" s="56" t="str">
        <f>F255</f>
        <v xml:space="preserve">Single-Family </v>
      </c>
      <c r="L255" s="56" t="str">
        <f>G255</f>
        <v>Multi-Family</v>
      </c>
      <c r="M255" s="56" t="str">
        <f>H255</f>
        <v>Manufactured Homes</v>
      </c>
      <c r="N255" s="56" t="s">
        <v>32</v>
      </c>
      <c r="P255" s="56" t="s">
        <v>32</v>
      </c>
      <c r="R255" s="78" t="s">
        <v>32</v>
      </c>
      <c r="T255" s="78" t="str">
        <f>R255</f>
        <v>Total</v>
      </c>
      <c r="V255" s="78" t="str">
        <f>R255</f>
        <v>Total</v>
      </c>
      <c r="X255" s="126" t="str">
        <f>F5</f>
        <v xml:space="preserve">Single-Family </v>
      </c>
      <c r="Y255" s="126" t="str">
        <f>G5</f>
        <v>Multi-Family</v>
      </c>
      <c r="Z255" s="126" t="str">
        <f>H5</f>
        <v>Manufactured Homes</v>
      </c>
      <c r="AA255" s="126" t="s">
        <v>32</v>
      </c>
      <c r="AR255" s="53"/>
    </row>
    <row r="256" spans="1:44" ht="25.5" x14ac:dyDescent="0.2">
      <c r="A256" s="136" t="s">
        <v>303</v>
      </c>
      <c r="B256" s="50"/>
      <c r="D256" s="80" t="s">
        <v>79</v>
      </c>
      <c r="F256" s="127"/>
      <c r="G256" s="127"/>
      <c r="H256" s="127"/>
      <c r="I256" s="127"/>
      <c r="K256" s="61"/>
      <c r="L256" s="61"/>
      <c r="M256" s="61"/>
      <c r="N256" s="61"/>
      <c r="P256" s="61"/>
      <c r="R256" s="61"/>
      <c r="T256" s="61"/>
      <c r="V256" s="62"/>
      <c r="X256" s="127"/>
      <c r="Y256" s="127"/>
      <c r="Z256" s="127"/>
      <c r="AA256" s="127"/>
      <c r="AR256" s="53"/>
    </row>
    <row r="257" spans="1:44" x14ac:dyDescent="0.2">
      <c r="A257" s="50"/>
      <c r="B257" s="50"/>
      <c r="D257" s="82" t="s">
        <v>120</v>
      </c>
      <c r="F257" s="128" t="s">
        <v>128</v>
      </c>
      <c r="G257" s="128" t="s">
        <v>128</v>
      </c>
      <c r="H257" s="128" t="s">
        <v>128</v>
      </c>
      <c r="I257" s="128" t="s">
        <v>128</v>
      </c>
      <c r="K257" s="80" t="s">
        <v>130</v>
      </c>
      <c r="L257" s="80" t="s">
        <v>130</v>
      </c>
      <c r="M257" s="80" t="s">
        <v>130</v>
      </c>
      <c r="N257" s="80" t="s">
        <v>130</v>
      </c>
      <c r="P257" s="76" t="s">
        <v>696</v>
      </c>
      <c r="R257" s="76" t="s">
        <v>148</v>
      </c>
      <c r="T257" s="76" t="s">
        <v>148</v>
      </c>
      <c r="V257" s="76" t="s">
        <v>148</v>
      </c>
      <c r="X257" s="128" t="s">
        <v>697</v>
      </c>
      <c r="Y257" s="128" t="s">
        <v>697</v>
      </c>
      <c r="Z257" s="128" t="s">
        <v>697</v>
      </c>
      <c r="AA257" s="128" t="s">
        <v>697</v>
      </c>
      <c r="AR257" s="53"/>
    </row>
    <row r="258" spans="1:44" x14ac:dyDescent="0.2">
      <c r="A258" s="75" t="s">
        <v>79</v>
      </c>
      <c r="B258" s="50">
        <v>1949</v>
      </c>
      <c r="D258" s="79"/>
      <c r="F258" s="124"/>
      <c r="G258" s="124"/>
      <c r="H258" s="124"/>
      <c r="I258" s="124"/>
      <c r="P258" s="70"/>
      <c r="X258" s="124"/>
      <c r="Y258" s="124"/>
      <c r="Z258" s="124"/>
      <c r="AA258" s="124"/>
      <c r="AC258" s="71"/>
      <c r="AD258" s="72"/>
      <c r="AF258" s="73"/>
      <c r="AG258" s="73"/>
      <c r="AH258" s="73"/>
      <c r="AI258" s="73"/>
      <c r="AJ258" s="73"/>
      <c r="AK258" s="73"/>
      <c r="AL258" s="73"/>
      <c r="AM258" s="73"/>
      <c r="AN258" s="73"/>
      <c r="AO258" s="73"/>
      <c r="AR258" s="53"/>
    </row>
    <row r="259" spans="1:44" x14ac:dyDescent="0.2">
      <c r="A259" s="75" t="s">
        <v>79</v>
      </c>
      <c r="B259" s="50">
        <f t="shared" ref="B259:B286" si="243">B258+1</f>
        <v>1950</v>
      </c>
      <c r="D259" s="79"/>
      <c r="F259" s="124"/>
      <c r="G259" s="124"/>
      <c r="H259" s="124"/>
      <c r="I259" s="124"/>
      <c r="P259" s="70"/>
      <c r="X259" s="124"/>
      <c r="Y259" s="124"/>
      <c r="Z259" s="124"/>
      <c r="AA259" s="124"/>
      <c r="AC259" s="71"/>
      <c r="AD259" s="71"/>
      <c r="AF259" s="73"/>
      <c r="AG259" s="73"/>
      <c r="AH259" s="73"/>
      <c r="AI259" s="73"/>
      <c r="AJ259" s="73"/>
      <c r="AK259" s="73"/>
      <c r="AL259" s="73"/>
      <c r="AM259" s="73"/>
      <c r="AN259" s="73"/>
      <c r="AO259" s="73"/>
      <c r="AR259" s="53"/>
    </row>
    <row r="260" spans="1:44" x14ac:dyDescent="0.2">
      <c r="A260" s="75" t="s">
        <v>79</v>
      </c>
      <c r="B260" s="50">
        <f t="shared" si="243"/>
        <v>1951</v>
      </c>
      <c r="D260" s="79"/>
      <c r="F260" s="124"/>
      <c r="G260" s="124"/>
      <c r="H260" s="124"/>
      <c r="I260" s="124"/>
      <c r="P260" s="70"/>
      <c r="X260" s="124"/>
      <c r="Y260" s="124"/>
      <c r="Z260" s="124"/>
      <c r="AA260" s="124"/>
      <c r="AC260" s="71"/>
      <c r="AD260" s="71"/>
      <c r="AF260" s="73"/>
      <c r="AG260" s="73"/>
      <c r="AH260" s="73"/>
      <c r="AI260" s="73"/>
      <c r="AJ260" s="73"/>
      <c r="AK260" s="73"/>
      <c r="AL260" s="73"/>
      <c r="AM260" s="73"/>
      <c r="AN260" s="73"/>
      <c r="AO260" s="73"/>
      <c r="AR260" s="53"/>
    </row>
    <row r="261" spans="1:44" x14ac:dyDescent="0.2">
      <c r="A261" s="75" t="s">
        <v>79</v>
      </c>
      <c r="B261" s="50">
        <f t="shared" si="243"/>
        <v>1952</v>
      </c>
      <c r="D261" s="79"/>
      <c r="F261" s="124"/>
      <c r="G261" s="124"/>
      <c r="H261" s="124"/>
      <c r="I261" s="124"/>
      <c r="P261" s="70"/>
      <c r="X261" s="124"/>
      <c r="Y261" s="124"/>
      <c r="Z261" s="124"/>
      <c r="AA261" s="124"/>
      <c r="AC261" s="71"/>
      <c r="AD261" s="71"/>
      <c r="AF261" s="73"/>
      <c r="AG261" s="73"/>
      <c r="AH261" s="73"/>
      <c r="AI261" s="73"/>
      <c r="AJ261" s="73"/>
      <c r="AK261" s="73"/>
      <c r="AL261" s="73"/>
      <c r="AM261" s="73"/>
      <c r="AN261" s="73"/>
      <c r="AO261" s="73"/>
      <c r="AR261" s="53"/>
    </row>
    <row r="262" spans="1:44" x14ac:dyDescent="0.2">
      <c r="A262" s="75" t="s">
        <v>79</v>
      </c>
      <c r="B262" s="50">
        <f t="shared" si="243"/>
        <v>1953</v>
      </c>
      <c r="D262" s="79"/>
      <c r="F262" s="124"/>
      <c r="G262" s="124"/>
      <c r="H262" s="124"/>
      <c r="I262" s="124"/>
      <c r="P262" s="70"/>
      <c r="X262" s="124"/>
      <c r="Y262" s="124"/>
      <c r="Z262" s="124"/>
      <c r="AA262" s="124"/>
      <c r="AC262" s="71"/>
      <c r="AD262" s="71"/>
      <c r="AF262" s="73"/>
      <c r="AG262" s="73"/>
      <c r="AH262" s="73"/>
      <c r="AI262" s="73"/>
      <c r="AJ262" s="73"/>
      <c r="AK262" s="73"/>
      <c r="AL262" s="73"/>
      <c r="AM262" s="73"/>
      <c r="AN262" s="73"/>
      <c r="AO262" s="73"/>
      <c r="AR262" s="53"/>
    </row>
    <row r="263" spans="1:44" x14ac:dyDescent="0.2">
      <c r="A263" s="75" t="s">
        <v>79</v>
      </c>
      <c r="B263" s="50">
        <f t="shared" si="243"/>
        <v>1954</v>
      </c>
      <c r="D263" s="79"/>
      <c r="F263" s="124"/>
      <c r="G263" s="124"/>
      <c r="H263" s="124"/>
      <c r="I263" s="124"/>
      <c r="P263" s="70"/>
      <c r="X263" s="124"/>
      <c r="Y263" s="124"/>
      <c r="Z263" s="124"/>
      <c r="AA263" s="124"/>
      <c r="AC263" s="71"/>
      <c r="AD263" s="71"/>
      <c r="AF263" s="73"/>
      <c r="AG263" s="73"/>
      <c r="AH263" s="73"/>
      <c r="AI263" s="73"/>
      <c r="AJ263" s="73"/>
      <c r="AK263" s="73"/>
      <c r="AL263" s="73"/>
      <c r="AM263" s="73"/>
      <c r="AN263" s="73"/>
      <c r="AO263" s="73"/>
      <c r="AR263" s="53"/>
    </row>
    <row r="264" spans="1:44" x14ac:dyDescent="0.2">
      <c r="A264" s="75" t="s">
        <v>79</v>
      </c>
      <c r="B264" s="50">
        <f t="shared" si="243"/>
        <v>1955</v>
      </c>
      <c r="D264" s="79"/>
      <c r="F264" s="124"/>
      <c r="G264" s="124"/>
      <c r="H264" s="124"/>
      <c r="I264" s="124"/>
      <c r="P264" s="70"/>
      <c r="X264" s="124"/>
      <c r="Y264" s="124"/>
      <c r="Z264" s="124"/>
      <c r="AA264" s="124"/>
      <c r="AC264" s="71"/>
      <c r="AD264" s="71"/>
      <c r="AF264" s="73"/>
      <c r="AG264" s="73"/>
      <c r="AH264" s="73"/>
      <c r="AI264" s="73"/>
      <c r="AJ264" s="73"/>
      <c r="AK264" s="73"/>
      <c r="AL264" s="73"/>
      <c r="AM264" s="73"/>
      <c r="AN264" s="73"/>
      <c r="AO264" s="73"/>
      <c r="AR264" s="53"/>
    </row>
    <row r="265" spans="1:44" x14ac:dyDescent="0.2">
      <c r="A265" s="75" t="s">
        <v>79</v>
      </c>
      <c r="B265" s="50">
        <f t="shared" si="243"/>
        <v>1956</v>
      </c>
      <c r="D265" s="79"/>
      <c r="F265" s="124"/>
      <c r="G265" s="124"/>
      <c r="H265" s="124"/>
      <c r="I265" s="124"/>
      <c r="P265" s="70"/>
      <c r="X265" s="124"/>
      <c r="Y265" s="124"/>
      <c r="Z265" s="124"/>
      <c r="AA265" s="124"/>
      <c r="AC265" s="71"/>
      <c r="AD265" s="71"/>
      <c r="AF265" s="73"/>
      <c r="AG265" s="73"/>
      <c r="AH265" s="73"/>
      <c r="AI265" s="73"/>
      <c r="AJ265" s="73"/>
      <c r="AK265" s="73"/>
      <c r="AL265" s="73"/>
      <c r="AM265" s="73"/>
      <c r="AN265" s="73"/>
      <c r="AO265" s="73"/>
      <c r="AR265" s="53"/>
    </row>
    <row r="266" spans="1:44" x14ac:dyDescent="0.2">
      <c r="A266" s="75" t="s">
        <v>79</v>
      </c>
      <c r="B266" s="50">
        <f t="shared" si="243"/>
        <v>1957</v>
      </c>
      <c r="D266" s="79"/>
      <c r="F266" s="124"/>
      <c r="G266" s="124"/>
      <c r="H266" s="124"/>
      <c r="I266" s="124"/>
      <c r="P266" s="70"/>
      <c r="X266" s="124"/>
      <c r="Y266" s="124"/>
      <c r="Z266" s="124"/>
      <c r="AA266" s="124"/>
      <c r="AC266" s="71"/>
      <c r="AD266" s="71"/>
      <c r="AF266" s="73"/>
      <c r="AG266" s="73"/>
      <c r="AH266" s="73"/>
      <c r="AI266" s="73"/>
      <c r="AJ266" s="73"/>
      <c r="AK266" s="73"/>
      <c r="AL266" s="73"/>
      <c r="AM266" s="73"/>
      <c r="AN266" s="73"/>
      <c r="AO266" s="73"/>
      <c r="AR266" s="53"/>
    </row>
    <row r="267" spans="1:44" x14ac:dyDescent="0.2">
      <c r="A267" s="75" t="s">
        <v>79</v>
      </c>
      <c r="B267" s="50">
        <f t="shared" si="243"/>
        <v>1958</v>
      </c>
      <c r="D267" s="79"/>
      <c r="F267" s="124"/>
      <c r="G267" s="124"/>
      <c r="H267" s="124"/>
      <c r="I267" s="124"/>
      <c r="P267" s="70"/>
      <c r="X267" s="124"/>
      <c r="Y267" s="124"/>
      <c r="Z267" s="124"/>
      <c r="AA267" s="124"/>
      <c r="AC267" s="71"/>
      <c r="AD267" s="71"/>
      <c r="AF267" s="73"/>
      <c r="AG267" s="73"/>
      <c r="AH267" s="73"/>
      <c r="AI267" s="73"/>
      <c r="AJ267" s="73"/>
      <c r="AK267" s="73"/>
      <c r="AL267" s="73"/>
      <c r="AM267" s="73"/>
      <c r="AN267" s="73"/>
      <c r="AO267" s="73"/>
      <c r="AR267" s="53"/>
    </row>
    <row r="268" spans="1:44" x14ac:dyDescent="0.2">
      <c r="A268" s="75" t="s">
        <v>79</v>
      </c>
      <c r="B268" s="50">
        <f t="shared" si="243"/>
        <v>1959</v>
      </c>
      <c r="D268" s="79"/>
      <c r="F268" s="124"/>
      <c r="G268" s="124"/>
      <c r="H268" s="124"/>
      <c r="I268" s="124"/>
      <c r="P268" s="70"/>
      <c r="X268" s="124"/>
      <c r="Y268" s="124"/>
      <c r="Z268" s="124"/>
      <c r="AA268" s="124"/>
      <c r="AC268" s="71"/>
      <c r="AD268" s="71"/>
      <c r="AF268" s="73"/>
      <c r="AG268" s="73"/>
      <c r="AH268" s="73"/>
      <c r="AI268" s="73"/>
      <c r="AJ268" s="73"/>
      <c r="AK268" s="73"/>
      <c r="AL268" s="73"/>
      <c r="AM268" s="73"/>
      <c r="AN268" s="73"/>
      <c r="AO268" s="73"/>
      <c r="AR268" s="53"/>
    </row>
    <row r="269" spans="1:44" x14ac:dyDescent="0.2">
      <c r="A269" s="75" t="s">
        <v>79</v>
      </c>
      <c r="B269" s="50">
        <f t="shared" si="243"/>
        <v>1960</v>
      </c>
      <c r="D269" s="79">
        <f>SEDS_CensusRgn!J5</f>
        <v>1964.0050000000001</v>
      </c>
      <c r="F269" s="124"/>
      <c r="G269" s="124"/>
      <c r="H269" s="124"/>
      <c r="I269" s="124"/>
      <c r="P269" s="70"/>
      <c r="X269" s="124"/>
      <c r="Y269" s="124"/>
      <c r="Z269" s="124"/>
      <c r="AA269" s="124"/>
      <c r="AC269" s="71"/>
      <c r="AD269" s="71"/>
      <c r="AF269" s="73"/>
      <c r="AG269" s="73"/>
      <c r="AH269" s="73"/>
      <c r="AI269" s="73"/>
      <c r="AJ269" s="73"/>
      <c r="AK269" s="73"/>
      <c r="AL269" s="73"/>
      <c r="AM269" s="73"/>
      <c r="AN269" s="73"/>
      <c r="AO269" s="73"/>
      <c r="AR269" s="53"/>
    </row>
    <row r="270" spans="1:44" x14ac:dyDescent="0.2">
      <c r="A270" s="75" t="s">
        <v>79</v>
      </c>
      <c r="B270" s="50">
        <f t="shared" si="243"/>
        <v>1961</v>
      </c>
      <c r="D270" s="79">
        <f>SEDS_CensusRgn!J6</f>
        <v>2030.0330000000001</v>
      </c>
      <c r="F270" s="124"/>
      <c r="G270" s="124"/>
      <c r="H270" s="124"/>
      <c r="I270" s="124"/>
      <c r="P270" s="70"/>
      <c r="X270" s="124"/>
      <c r="Y270" s="124"/>
      <c r="Z270" s="124"/>
      <c r="AA270" s="124"/>
      <c r="AC270" s="71"/>
      <c r="AD270" s="71"/>
      <c r="AF270" s="73"/>
      <c r="AG270" s="73"/>
      <c r="AH270" s="73"/>
      <c r="AI270" s="73"/>
      <c r="AJ270" s="73"/>
      <c r="AK270" s="73"/>
      <c r="AL270" s="73"/>
      <c r="AM270" s="73"/>
      <c r="AN270" s="73"/>
      <c r="AO270" s="73"/>
      <c r="AR270" s="53"/>
    </row>
    <row r="271" spans="1:44" x14ac:dyDescent="0.2">
      <c r="A271" s="75" t="s">
        <v>79</v>
      </c>
      <c r="B271" s="50">
        <f t="shared" si="243"/>
        <v>1962</v>
      </c>
      <c r="D271" s="79">
        <f>SEDS_CensusRgn!J7</f>
        <v>2105.4720000000002</v>
      </c>
      <c r="F271" s="124"/>
      <c r="G271" s="124"/>
      <c r="H271" s="124"/>
      <c r="I271" s="124"/>
      <c r="P271" s="70"/>
      <c r="X271" s="124"/>
      <c r="Y271" s="124"/>
      <c r="Z271" s="124"/>
      <c r="AA271" s="124"/>
      <c r="AC271" s="71"/>
      <c r="AD271" s="71"/>
      <c r="AF271" s="73"/>
      <c r="AG271" s="73"/>
      <c r="AH271" s="73"/>
      <c r="AI271" s="73"/>
      <c r="AJ271" s="73"/>
      <c r="AK271" s="73"/>
      <c r="AL271" s="73"/>
      <c r="AM271" s="73"/>
      <c r="AN271" s="73"/>
      <c r="AO271" s="73"/>
      <c r="AR271" s="53"/>
    </row>
    <row r="272" spans="1:44" x14ac:dyDescent="0.2">
      <c r="A272" s="75" t="s">
        <v>79</v>
      </c>
      <c r="B272" s="50">
        <f t="shared" si="243"/>
        <v>1963</v>
      </c>
      <c r="D272" s="79">
        <f>SEDS_CensusRgn!J8</f>
        <v>2113.366</v>
      </c>
      <c r="F272" s="124"/>
      <c r="G272" s="124"/>
      <c r="H272" s="124"/>
      <c r="I272" s="124"/>
      <c r="P272" s="70"/>
      <c r="X272" s="124"/>
      <c r="Y272" s="124"/>
      <c r="Z272" s="124"/>
      <c r="AA272" s="124"/>
      <c r="AC272" s="71"/>
      <c r="AD272" s="71"/>
      <c r="AF272" s="73"/>
      <c r="AG272" s="73"/>
      <c r="AH272" s="73"/>
      <c r="AI272" s="73"/>
      <c r="AJ272" s="73"/>
      <c r="AK272" s="73"/>
      <c r="AL272" s="73"/>
      <c r="AM272" s="73"/>
      <c r="AN272" s="73"/>
      <c r="AO272" s="73"/>
      <c r="AR272" s="53"/>
    </row>
    <row r="273" spans="1:44" x14ac:dyDescent="0.2">
      <c r="A273" s="75" t="s">
        <v>79</v>
      </c>
      <c r="B273" s="50">
        <f t="shared" si="243"/>
        <v>1964</v>
      </c>
      <c r="D273" s="79">
        <f>SEDS_CensusRgn!J9</f>
        <v>2061.7660000000001</v>
      </c>
      <c r="F273" s="124"/>
      <c r="G273" s="124"/>
      <c r="H273" s="124"/>
      <c r="I273" s="124"/>
      <c r="P273" s="70"/>
      <c r="X273" s="124"/>
      <c r="Y273" s="124"/>
      <c r="Z273" s="124"/>
      <c r="AA273" s="124"/>
      <c r="AC273" s="71"/>
      <c r="AD273" s="71"/>
      <c r="AF273" s="73"/>
      <c r="AG273" s="73"/>
      <c r="AH273" s="73"/>
      <c r="AI273" s="73"/>
      <c r="AJ273" s="73"/>
      <c r="AK273" s="73"/>
      <c r="AL273" s="73"/>
      <c r="AM273" s="73"/>
      <c r="AN273" s="73"/>
      <c r="AO273" s="73"/>
      <c r="AR273" s="53"/>
    </row>
    <row r="274" spans="1:44" x14ac:dyDescent="0.2">
      <c r="A274" s="75" t="s">
        <v>79</v>
      </c>
      <c r="B274" s="50">
        <f t="shared" si="243"/>
        <v>1965</v>
      </c>
      <c r="D274" s="79">
        <f>SEDS_CensusRgn!J10</f>
        <v>2148.71</v>
      </c>
      <c r="F274" s="124"/>
      <c r="G274" s="124"/>
      <c r="H274" s="124"/>
      <c r="I274" s="124"/>
      <c r="P274" s="70"/>
      <c r="X274" s="124"/>
      <c r="Y274" s="124"/>
      <c r="Z274" s="124"/>
      <c r="AA274" s="124"/>
      <c r="AC274" s="71"/>
      <c r="AD274" s="71"/>
      <c r="AF274" s="73"/>
      <c r="AG274" s="73"/>
      <c r="AH274" s="73"/>
      <c r="AI274" s="73"/>
      <c r="AJ274" s="73"/>
      <c r="AK274" s="73"/>
      <c r="AL274" s="73"/>
      <c r="AM274" s="73"/>
      <c r="AN274" s="73"/>
      <c r="AO274" s="73"/>
      <c r="AR274" s="53"/>
    </row>
    <row r="275" spans="1:44" x14ac:dyDescent="0.2">
      <c r="A275" s="75" t="s">
        <v>79</v>
      </c>
      <c r="B275" s="50">
        <f t="shared" si="243"/>
        <v>1966</v>
      </c>
      <c r="D275" s="79">
        <f>SEDS_CensusRgn!J11</f>
        <v>2146.41</v>
      </c>
      <c r="F275" s="124"/>
      <c r="G275" s="124"/>
      <c r="H275" s="124"/>
      <c r="I275" s="124"/>
      <c r="P275" s="70"/>
      <c r="X275" s="124"/>
      <c r="Y275" s="124"/>
      <c r="Z275" s="124"/>
      <c r="AA275" s="124"/>
      <c r="AC275" s="71"/>
      <c r="AD275" s="71"/>
      <c r="AF275" s="73"/>
      <c r="AG275" s="73"/>
      <c r="AH275" s="73"/>
      <c r="AI275" s="73"/>
      <c r="AJ275" s="73"/>
      <c r="AK275" s="73"/>
      <c r="AL275" s="73"/>
      <c r="AM275" s="73"/>
      <c r="AN275" s="73"/>
      <c r="AO275" s="73"/>
      <c r="AR275" s="53"/>
    </row>
    <row r="276" spans="1:44" x14ac:dyDescent="0.2">
      <c r="A276" s="75" t="s">
        <v>79</v>
      </c>
      <c r="B276" s="50">
        <f t="shared" si="243"/>
        <v>1967</v>
      </c>
      <c r="D276" s="79">
        <f>SEDS_CensusRgn!J12</f>
        <v>2213.1089999999999</v>
      </c>
      <c r="F276" s="124"/>
      <c r="G276" s="124"/>
      <c r="H276" s="124"/>
      <c r="I276" s="124"/>
      <c r="P276" s="70"/>
      <c r="X276" s="124"/>
      <c r="Y276" s="124"/>
      <c r="Z276" s="124"/>
      <c r="AA276" s="124"/>
      <c r="AC276" s="71"/>
      <c r="AD276" s="71"/>
      <c r="AF276" s="73"/>
      <c r="AG276" s="73"/>
      <c r="AH276" s="73"/>
      <c r="AI276" s="73"/>
      <c r="AJ276" s="73"/>
      <c r="AK276" s="73"/>
      <c r="AL276" s="73"/>
      <c r="AM276" s="73"/>
      <c r="AN276" s="73"/>
      <c r="AO276" s="73"/>
      <c r="AR276" s="53"/>
    </row>
    <row r="277" spans="1:44" x14ac:dyDescent="0.2">
      <c r="A277" s="75" t="s">
        <v>79</v>
      </c>
      <c r="B277" s="50">
        <f t="shared" si="243"/>
        <v>1968</v>
      </c>
      <c r="D277" s="79">
        <f>SEDS_CensusRgn!J13</f>
        <v>2269.4769999999999</v>
      </c>
      <c r="F277" s="124"/>
      <c r="G277" s="124"/>
      <c r="H277" s="124"/>
      <c r="I277" s="124"/>
      <c r="P277" s="70"/>
      <c r="X277" s="124"/>
      <c r="Y277" s="124"/>
      <c r="Z277" s="124"/>
      <c r="AA277" s="124"/>
      <c r="AC277" s="71"/>
      <c r="AD277" s="71"/>
      <c r="AF277" s="73"/>
      <c r="AG277" s="73"/>
      <c r="AH277" s="73"/>
      <c r="AI277" s="73"/>
      <c r="AJ277" s="73"/>
      <c r="AK277" s="73"/>
      <c r="AL277" s="73"/>
      <c r="AM277" s="73"/>
      <c r="AN277" s="73"/>
      <c r="AO277" s="73"/>
      <c r="AR277" s="53"/>
    </row>
    <row r="278" spans="1:44" x14ac:dyDescent="0.2">
      <c r="A278" s="75" t="s">
        <v>79</v>
      </c>
      <c r="B278" s="50">
        <f t="shared" si="243"/>
        <v>1969</v>
      </c>
      <c r="D278" s="79">
        <f>SEDS_CensusRgn!J14</f>
        <v>2322.1559999999999</v>
      </c>
      <c r="F278" s="124"/>
      <c r="G278" s="124"/>
      <c r="H278" s="124"/>
      <c r="I278" s="124"/>
      <c r="P278" s="70"/>
      <c r="X278" s="124"/>
      <c r="Y278" s="124"/>
      <c r="Z278" s="124"/>
      <c r="AA278" s="124"/>
      <c r="AC278" s="71"/>
      <c r="AD278" s="71"/>
      <c r="AF278" s="73"/>
      <c r="AG278" s="73"/>
      <c r="AH278" s="73"/>
      <c r="AI278" s="73"/>
      <c r="AJ278" s="73"/>
      <c r="AK278" s="73"/>
      <c r="AL278" s="73"/>
      <c r="AM278" s="73"/>
      <c r="AN278" s="73"/>
      <c r="AO278" s="73"/>
      <c r="AR278" s="53"/>
    </row>
    <row r="279" spans="1:44" x14ac:dyDescent="0.2">
      <c r="A279" s="75" t="s">
        <v>79</v>
      </c>
      <c r="B279" s="50">
        <f t="shared" si="243"/>
        <v>1970</v>
      </c>
      <c r="D279" s="79">
        <f>SEDS_CensusRgn!J15</f>
        <v>2359.3919999999998</v>
      </c>
      <c r="F279" s="124">
        <f t="shared" ref="F279:H298" si="244">F36</f>
        <v>8412</v>
      </c>
      <c r="G279" s="124">
        <f t="shared" si="244"/>
        <v>6828</v>
      </c>
      <c r="H279" s="124">
        <f t="shared" si="244"/>
        <v>241</v>
      </c>
      <c r="I279" s="124">
        <f>SUM(F279:H279)</f>
        <v>15481</v>
      </c>
      <c r="K279" s="84">
        <f t="shared" ref="K279:M298" si="245">K36</f>
        <v>18.209240878077207</v>
      </c>
      <c r="L279" s="84">
        <f t="shared" si="245"/>
        <v>5.7939694092525862</v>
      </c>
      <c r="M279" s="84">
        <f t="shared" si="245"/>
        <v>0.1651854155446679</v>
      </c>
      <c r="N279" s="79">
        <f>SUM(K279:M279)</f>
        <v>24.168395702874459</v>
      </c>
      <c r="P279" s="84">
        <f t="shared" ref="P279:P293" si="246">D279/I279*1000</f>
        <v>152.4056585491893</v>
      </c>
      <c r="R279" s="84">
        <f t="shared" ref="R279:R293" si="247">D279/N279</f>
        <v>97.623029224045112</v>
      </c>
      <c r="T279" s="74">
        <f t="shared" ref="T279:T293" si="248">R279/V279</f>
        <v>96.908431453682354</v>
      </c>
      <c r="V279" s="118">
        <f>Weather_Factors!BF29</f>
        <v>1.0073739483721218</v>
      </c>
      <c r="X279" s="124">
        <f t="shared" ref="X279:AA298" si="249">X36</f>
        <v>2164.67437922934</v>
      </c>
      <c r="Y279" s="124">
        <f t="shared" si="249"/>
        <v>848.56025325901976</v>
      </c>
      <c r="Z279" s="124">
        <f t="shared" si="249"/>
        <v>685.41666201107012</v>
      </c>
      <c r="AA279" s="124">
        <f t="shared" si="249"/>
        <v>1561.1650218251054</v>
      </c>
      <c r="AC279" s="71"/>
      <c r="AD279" s="71"/>
      <c r="AF279" s="73">
        <f t="shared" ref="AF279:AF322" si="250">I279/J$329</f>
        <v>0.84548271491461646</v>
      </c>
      <c r="AG279" s="73">
        <f t="shared" ref="AG279:AG322" si="251">P279/Q$329</f>
        <v>1.4414242057525968</v>
      </c>
      <c r="AH279" s="73">
        <f>Wgted_Floorspace!U47</f>
        <v>1.0116601366529838</v>
      </c>
      <c r="AI279" s="73">
        <f>AA279/AA$247</f>
        <v>0.94356400948234664</v>
      </c>
      <c r="AJ279" s="73">
        <f t="shared" ref="AJ279:AJ322" si="252">V279/W$329</f>
        <v>0.99579419278837711</v>
      </c>
      <c r="AK279" s="73">
        <f>AG279/(AH279*AI279*AJ279)</f>
        <v>1.5164085240101648</v>
      </c>
      <c r="AL279" s="73">
        <f>AF279*AH279*AI279*AJ279*AK279</f>
        <v>1.2186992508233505</v>
      </c>
      <c r="AM279" s="73">
        <f>AF279*AG279</f>
        <v>1.2186992508233503</v>
      </c>
      <c r="AN279" s="73"/>
      <c r="AO279" s="73">
        <f>AH279*AI279*AJ279</f>
        <v>0.95055137380837795</v>
      </c>
      <c r="AR279" s="53"/>
    </row>
    <row r="280" spans="1:44" x14ac:dyDescent="0.2">
      <c r="A280" s="75" t="s">
        <v>79</v>
      </c>
      <c r="B280" s="50">
        <f t="shared" si="243"/>
        <v>1971</v>
      </c>
      <c r="D280" s="79">
        <f>SEDS_CensusRgn!J16</f>
        <v>2373.377</v>
      </c>
      <c r="F280" s="124">
        <f t="shared" si="244"/>
        <v>8567.4</v>
      </c>
      <c r="G280" s="124">
        <f t="shared" si="244"/>
        <v>6836.0999999999995</v>
      </c>
      <c r="H280" s="124">
        <f t="shared" si="244"/>
        <v>278.79999999999995</v>
      </c>
      <c r="I280" s="124">
        <f t="shared" ref="I280:I293" si="253">SUM(F280:H280)</f>
        <v>15682.3</v>
      </c>
      <c r="K280" s="84">
        <f t="shared" si="245"/>
        <v>18.572993838111802</v>
      </c>
      <c r="L280" s="84">
        <f t="shared" si="245"/>
        <v>5.8183887153329277</v>
      </c>
      <c r="M280" s="84">
        <f t="shared" si="245"/>
        <v>0.1969530023699913</v>
      </c>
      <c r="N280" s="79">
        <f t="shared" ref="N280:N293" si="254">SUM(K280:M280)</f>
        <v>24.588335555814719</v>
      </c>
      <c r="P280" s="84">
        <f t="shared" si="246"/>
        <v>151.34112980876529</v>
      </c>
      <c r="R280" s="84">
        <f t="shared" si="247"/>
        <v>96.524508322757825</v>
      </c>
      <c r="T280" s="74">
        <f t="shared" si="248"/>
        <v>96.618538397309678</v>
      </c>
      <c r="V280" s="118">
        <f>Weather_Factors!BF30</f>
        <v>0.99902679055063759</v>
      </c>
      <c r="X280" s="124">
        <f t="shared" si="249"/>
        <v>2167.8681791572476</v>
      </c>
      <c r="Y280" s="124">
        <f t="shared" si="249"/>
        <v>851.12691671171115</v>
      </c>
      <c r="Z280" s="124">
        <f t="shared" si="249"/>
        <v>706.43114192966766</v>
      </c>
      <c r="AA280" s="124">
        <f t="shared" si="249"/>
        <v>1567.9036592728567</v>
      </c>
      <c r="AC280" s="71"/>
      <c r="AD280" s="71"/>
      <c r="AF280" s="73">
        <f t="shared" si="250"/>
        <v>0.85647655707677084</v>
      </c>
      <c r="AG280" s="73">
        <f t="shared" si="251"/>
        <v>1.4313560920829771</v>
      </c>
      <c r="AH280" s="73">
        <f>Wgted_Floorspace!U48</f>
        <v>1.0105470367362532</v>
      </c>
      <c r="AI280" s="73">
        <f t="shared" ref="AI280:AI293" si="255">AA280/AA$247</f>
        <v>0.94763682413022721</v>
      </c>
      <c r="AJ280" s="73">
        <f t="shared" si="252"/>
        <v>0.98754298548015351</v>
      </c>
      <c r="AK280" s="73">
        <f t="shared" ref="AK280:AK293" si="256">AG280/(AH280*AI280*AJ280)</f>
        <v>1.513537622137052</v>
      </c>
      <c r="AL280" s="73">
        <f t="shared" ref="AL280:AL293" si="257">AF280*AH280*AI280*AJ280*AK280</f>
        <v>1.2259229376980898</v>
      </c>
      <c r="AM280" s="73">
        <f t="shared" ref="AM280:AM293" si="258">AF280*AG280</f>
        <v>1.2259229376980896</v>
      </c>
      <c r="AN280" s="73"/>
      <c r="AO280" s="73">
        <f t="shared" ref="AO280:AO293" si="259">AH280*AI280*AJ280</f>
        <v>0.94570235397383917</v>
      </c>
      <c r="AR280" s="53"/>
    </row>
    <row r="281" spans="1:44" x14ac:dyDescent="0.2">
      <c r="A281" s="75" t="s">
        <v>79</v>
      </c>
      <c r="B281" s="50">
        <f t="shared" si="243"/>
        <v>1972</v>
      </c>
      <c r="D281" s="79">
        <f>SEDS_CensusRgn!J17</f>
        <v>2453.9070000000002</v>
      </c>
      <c r="F281" s="124">
        <f t="shared" si="244"/>
        <v>8748.7000000000007</v>
      </c>
      <c r="G281" s="124">
        <f t="shared" si="244"/>
        <v>6845.5499999999993</v>
      </c>
      <c r="H281" s="124">
        <f t="shared" si="244"/>
        <v>322.89999999999998</v>
      </c>
      <c r="I281" s="124">
        <f t="shared" si="253"/>
        <v>15917.15</v>
      </c>
      <c r="K281" s="84">
        <f t="shared" si="245"/>
        <v>18.994736067345684</v>
      </c>
      <c r="L281" s="84">
        <f t="shared" si="245"/>
        <v>5.8445546371464507</v>
      </c>
      <c r="M281" s="84">
        <f t="shared" si="245"/>
        <v>0.23491087828707577</v>
      </c>
      <c r="N281" s="79">
        <f t="shared" si="254"/>
        <v>25.07420158277921</v>
      </c>
      <c r="P281" s="84">
        <f t="shared" si="246"/>
        <v>154.16748601351375</v>
      </c>
      <c r="R281" s="84">
        <f t="shared" si="247"/>
        <v>97.865808085603277</v>
      </c>
      <c r="T281" s="74">
        <f t="shared" si="248"/>
        <v>96.506871146769441</v>
      </c>
      <c r="V281" s="118">
        <f>Weather_Factors!BF31</f>
        <v>1.0140812454355415</v>
      </c>
      <c r="X281" s="124">
        <f t="shared" si="249"/>
        <v>2171.1495499154944</v>
      </c>
      <c r="Y281" s="124">
        <f t="shared" si="249"/>
        <v>853.77429675430767</v>
      </c>
      <c r="Z281" s="124">
        <f t="shared" si="249"/>
        <v>727.50349423064665</v>
      </c>
      <c r="AA281" s="124">
        <f t="shared" si="249"/>
        <v>1575.2946716453141</v>
      </c>
      <c r="AC281" s="71"/>
      <c r="AD281" s="71"/>
      <c r="AF281" s="73">
        <f t="shared" si="250"/>
        <v>0.86930270626595096</v>
      </c>
      <c r="AG281" s="73">
        <f t="shared" si="251"/>
        <v>1.4580872402987672</v>
      </c>
      <c r="AH281" s="73">
        <f>Wgted_Floorspace!U49</f>
        <v>1.0092776689498797</v>
      </c>
      <c r="AI281" s="73">
        <f t="shared" si="255"/>
        <v>0.95210393245688996</v>
      </c>
      <c r="AJ281" s="73">
        <f t="shared" si="252"/>
        <v>1.002424389525004</v>
      </c>
      <c r="AK281" s="73">
        <f t="shared" si="256"/>
        <v>1.5136897202556543</v>
      </c>
      <c r="AL281" s="73">
        <f t="shared" si="257"/>
        <v>1.2675191839635707</v>
      </c>
      <c r="AM281" s="73">
        <f t="shared" si="258"/>
        <v>1.2675191839635702</v>
      </c>
      <c r="AN281" s="73"/>
      <c r="AO281" s="73">
        <f t="shared" si="259"/>
        <v>0.96326692372100142</v>
      </c>
      <c r="AR281" s="53"/>
    </row>
    <row r="282" spans="1:44" x14ac:dyDescent="0.2">
      <c r="A282" s="75" t="s">
        <v>79</v>
      </c>
      <c r="B282" s="50">
        <f t="shared" si="243"/>
        <v>1973</v>
      </c>
      <c r="D282" s="79">
        <f>SEDS_CensusRgn!J18</f>
        <v>2378.8110000000001</v>
      </c>
      <c r="F282" s="124">
        <f t="shared" si="244"/>
        <v>8987.513579407736</v>
      </c>
      <c r="G282" s="124">
        <f t="shared" si="244"/>
        <v>6754.7588805824871</v>
      </c>
      <c r="H282" s="124">
        <f t="shared" si="244"/>
        <v>381.40498612429582</v>
      </c>
      <c r="I282" s="124">
        <f t="shared" si="253"/>
        <v>16123.67744611452</v>
      </c>
      <c r="K282" s="84">
        <f t="shared" si="245"/>
        <v>19.523045496919924</v>
      </c>
      <c r="L282" s="84">
        <f t="shared" si="245"/>
        <v>5.7842654508650586</v>
      </c>
      <c r="M282" s="84">
        <f t="shared" si="245"/>
        <v>0.28554202306289739</v>
      </c>
      <c r="N282" s="79">
        <f t="shared" si="254"/>
        <v>25.592852970847883</v>
      </c>
      <c r="P282" s="84">
        <f t="shared" si="246"/>
        <v>147.53526346269382</v>
      </c>
      <c r="R282" s="84">
        <f t="shared" si="247"/>
        <v>92.948254057866805</v>
      </c>
      <c r="T282" s="74">
        <f t="shared" si="248"/>
        <v>95.698333742063269</v>
      </c>
      <c r="V282" s="118">
        <f>Weather_Factors!BF32</f>
        <v>0.97126303482348209</v>
      </c>
      <c r="X282" s="124">
        <f t="shared" si="249"/>
        <v>2172.2410012988785</v>
      </c>
      <c r="Y282" s="124">
        <f t="shared" si="249"/>
        <v>856.32448961172406</v>
      </c>
      <c r="Z282" s="124">
        <f t="shared" si="249"/>
        <v>748.65833812104984</v>
      </c>
      <c r="AA282" s="124">
        <f t="shared" si="249"/>
        <v>1587.2838598005596</v>
      </c>
      <c r="AC282" s="71"/>
      <c r="AD282" s="71"/>
      <c r="AF282" s="73">
        <f t="shared" si="250"/>
        <v>0.88058204131183215</v>
      </c>
      <c r="AG282" s="73">
        <f t="shared" si="251"/>
        <v>1.3953609202021637</v>
      </c>
      <c r="AH282" s="73">
        <f>Wgted_Floorspace!U50</f>
        <v>1.0066373228063419</v>
      </c>
      <c r="AI282" s="73">
        <f t="shared" si="255"/>
        <v>0.95935016606323642</v>
      </c>
      <c r="AJ282" s="73">
        <f t="shared" si="252"/>
        <v>0.96009837390589847</v>
      </c>
      <c r="AK282" s="73">
        <f t="shared" si="256"/>
        <v>1.5049450324359397</v>
      </c>
      <c r="AL282" s="73">
        <f t="shared" si="257"/>
        <v>1.2287297674783779</v>
      </c>
      <c r="AM282" s="73">
        <f t="shared" si="258"/>
        <v>1.2287297674783779</v>
      </c>
      <c r="AN282" s="73"/>
      <c r="AO282" s="73">
        <f t="shared" si="259"/>
        <v>0.92718397690817944</v>
      </c>
      <c r="AR282" s="53"/>
    </row>
    <row r="283" spans="1:44" x14ac:dyDescent="0.2">
      <c r="A283" s="75" t="s">
        <v>79</v>
      </c>
      <c r="B283" s="50">
        <f t="shared" si="243"/>
        <v>1974</v>
      </c>
      <c r="D283" s="79">
        <f>SEDS_CensusRgn!J19</f>
        <v>2232.9259999999999</v>
      </c>
      <c r="F283" s="124">
        <f t="shared" si="244"/>
        <v>9195.6889297793114</v>
      </c>
      <c r="G283" s="124">
        <f t="shared" si="244"/>
        <v>6665.0376838471693</v>
      </c>
      <c r="H283" s="124">
        <f t="shared" si="244"/>
        <v>406.15609678745358</v>
      </c>
      <c r="I283" s="124">
        <f t="shared" si="253"/>
        <v>16266.882710413935</v>
      </c>
      <c r="K283" s="84">
        <f t="shared" si="245"/>
        <v>19.988557444802314</v>
      </c>
      <c r="L283" s="84">
        <f t="shared" si="245"/>
        <v>5.7218214866725186</v>
      </c>
      <c r="M283" s="84">
        <f t="shared" si="245"/>
        <v>0.31269811574109041</v>
      </c>
      <c r="N283" s="79">
        <f t="shared" si="254"/>
        <v>26.023077047215921</v>
      </c>
      <c r="P283" s="84">
        <f t="shared" si="246"/>
        <v>137.26821787253053</v>
      </c>
      <c r="R283" s="84">
        <f t="shared" si="247"/>
        <v>85.805609995643835</v>
      </c>
      <c r="T283" s="74">
        <f t="shared" si="248"/>
        <v>86.329194060317917</v>
      </c>
      <c r="V283" s="118">
        <f>Weather_Factors!BF33</f>
        <v>0.99393502892766195</v>
      </c>
      <c r="X283" s="124">
        <f t="shared" si="249"/>
        <v>2173.6878658510714</v>
      </c>
      <c r="Y283" s="124">
        <f t="shared" si="249"/>
        <v>858.48299110737946</v>
      </c>
      <c r="Z283" s="124">
        <f t="shared" si="249"/>
        <v>769.89639750435447</v>
      </c>
      <c r="AA283" s="124">
        <f t="shared" si="249"/>
        <v>1599.7580796814957</v>
      </c>
      <c r="AC283" s="71"/>
      <c r="AD283" s="71"/>
      <c r="AF283" s="73">
        <f t="shared" si="250"/>
        <v>0.88840308489105413</v>
      </c>
      <c r="AG283" s="73">
        <f t="shared" si="251"/>
        <v>1.2982571238201526</v>
      </c>
      <c r="AH283" s="73">
        <f>Wgted_Floorspace!U51</f>
        <v>1.0042719915705218</v>
      </c>
      <c r="AI283" s="73">
        <f t="shared" si="255"/>
        <v>0.96688955156154865</v>
      </c>
      <c r="AJ283" s="73">
        <f t="shared" si="252"/>
        <v>0.98250975361683668</v>
      </c>
      <c r="AK283" s="73">
        <f t="shared" si="256"/>
        <v>1.3608041531289901</v>
      </c>
      <c r="AL283" s="73">
        <f t="shared" si="257"/>
        <v>1.153375633783611</v>
      </c>
      <c r="AM283" s="73">
        <f t="shared" si="258"/>
        <v>1.1533756337836107</v>
      </c>
      <c r="AN283" s="73"/>
      <c r="AO283" s="73">
        <f t="shared" si="259"/>
        <v>0.95403671486082786</v>
      </c>
      <c r="AR283" s="53"/>
    </row>
    <row r="284" spans="1:44" x14ac:dyDescent="0.2">
      <c r="A284" s="75" t="s">
        <v>79</v>
      </c>
      <c r="B284" s="50">
        <f t="shared" si="243"/>
        <v>1975</v>
      </c>
      <c r="D284" s="79">
        <f>SEDS_CensusRgn!J20</f>
        <v>2180.799</v>
      </c>
      <c r="F284" s="124">
        <f t="shared" si="244"/>
        <v>9345.6749297326787</v>
      </c>
      <c r="G284" s="124">
        <f t="shared" si="244"/>
        <v>6786.7806296829449</v>
      </c>
      <c r="H284" s="124">
        <f t="shared" si="244"/>
        <v>349.03227754151715</v>
      </c>
      <c r="I284" s="124">
        <f t="shared" si="253"/>
        <v>16481.487836957142</v>
      </c>
      <c r="K284" s="84">
        <f t="shared" si="245"/>
        <v>20.348711863293683</v>
      </c>
      <c r="L284" s="84">
        <f t="shared" si="245"/>
        <v>5.8404554704138656</v>
      </c>
      <c r="M284" s="84">
        <f t="shared" si="245"/>
        <v>0.27146406512789645</v>
      </c>
      <c r="N284" s="79">
        <f t="shared" si="254"/>
        <v>26.460631398835446</v>
      </c>
      <c r="P284" s="84">
        <f t="shared" si="246"/>
        <v>132.31809054944065</v>
      </c>
      <c r="R284" s="84">
        <f t="shared" si="247"/>
        <v>82.416740822593482</v>
      </c>
      <c r="T284" s="74">
        <f t="shared" si="248"/>
        <v>84.171865469619945</v>
      </c>
      <c r="V284" s="118">
        <f>Weather_Factors!BF34</f>
        <v>0.97914832186225054</v>
      </c>
      <c r="X284" s="124">
        <f t="shared" si="249"/>
        <v>2177.3400012614961</v>
      </c>
      <c r="Y284" s="124">
        <f t="shared" si="249"/>
        <v>860.56346728960227</v>
      </c>
      <c r="Z284" s="124">
        <f t="shared" si="249"/>
        <v>777.76206556027182</v>
      </c>
      <c r="AA284" s="124">
        <f t="shared" si="249"/>
        <v>1605.4758927468699</v>
      </c>
      <c r="AC284" s="71"/>
      <c r="AD284" s="71"/>
      <c r="AF284" s="73">
        <f t="shared" si="250"/>
        <v>0.90012357613996219</v>
      </c>
      <c r="AG284" s="73">
        <f t="shared" si="251"/>
        <v>1.2514397456927115</v>
      </c>
      <c r="AH284" s="73">
        <f>Wgted_Floorspace!U52</f>
        <v>1.0044166099416296</v>
      </c>
      <c r="AI284" s="73">
        <f t="shared" si="255"/>
        <v>0.97034538265308035</v>
      </c>
      <c r="AJ284" s="73">
        <f t="shared" si="252"/>
        <v>0.96789301963240737</v>
      </c>
      <c r="AK284" s="73">
        <f t="shared" si="256"/>
        <v>1.326607220171796</v>
      </c>
      <c r="AL284" s="73">
        <f t="shared" si="257"/>
        <v>1.1264504192166085</v>
      </c>
      <c r="AM284" s="73">
        <f t="shared" si="258"/>
        <v>1.1264504192166083</v>
      </c>
      <c r="AN284" s="73"/>
      <c r="AO284" s="73">
        <f t="shared" si="259"/>
        <v>0.94333856070122235</v>
      </c>
      <c r="AR284" s="53"/>
    </row>
    <row r="285" spans="1:44" x14ac:dyDescent="0.2">
      <c r="A285" s="75" t="s">
        <v>79</v>
      </c>
      <c r="B285" s="50">
        <f t="shared" si="243"/>
        <v>1976</v>
      </c>
      <c r="D285" s="79">
        <f>SEDS_CensusRgn!J21</f>
        <v>2368.8609999999999</v>
      </c>
      <c r="F285" s="124">
        <f t="shared" si="244"/>
        <v>9425.2590430841374</v>
      </c>
      <c r="G285" s="124">
        <f t="shared" si="244"/>
        <v>6740.382384978403</v>
      </c>
      <c r="H285" s="124">
        <f t="shared" si="244"/>
        <v>353.06421002417301</v>
      </c>
      <c r="I285" s="124">
        <f t="shared" si="253"/>
        <v>16518.705638086714</v>
      </c>
      <c r="K285" s="84">
        <f t="shared" si="245"/>
        <v>20.551210254766822</v>
      </c>
      <c r="L285" s="84">
        <f t="shared" si="245"/>
        <v>5.8160799395283131</v>
      </c>
      <c r="M285" s="84">
        <f t="shared" si="245"/>
        <v>0.27700915686975286</v>
      </c>
      <c r="N285" s="79">
        <f t="shared" si="254"/>
        <v>26.644299351164889</v>
      </c>
      <c r="P285" s="84">
        <f t="shared" si="246"/>
        <v>143.40475893814485</v>
      </c>
      <c r="R285" s="84">
        <f t="shared" si="247"/>
        <v>88.906860292291128</v>
      </c>
      <c r="T285" s="74">
        <f t="shared" si="248"/>
        <v>87.506671692047561</v>
      </c>
      <c r="V285" s="118">
        <f>Weather_Factors!BF35</f>
        <v>1.0160009353934873</v>
      </c>
      <c r="X285" s="124">
        <f t="shared" si="249"/>
        <v>2180.4398330936533</v>
      </c>
      <c r="Y285" s="124">
        <f t="shared" si="249"/>
        <v>862.87091849418107</v>
      </c>
      <c r="Z285" s="124">
        <f t="shared" si="249"/>
        <v>784.58577506563768</v>
      </c>
      <c r="AA285" s="124">
        <f t="shared" si="249"/>
        <v>1612.9774290385003</v>
      </c>
      <c r="AC285" s="71"/>
      <c r="AD285" s="71"/>
      <c r="AF285" s="73">
        <f t="shared" si="250"/>
        <v>0.90215619725889395</v>
      </c>
      <c r="AG285" s="73">
        <f t="shared" si="251"/>
        <v>1.3562953811642291</v>
      </c>
      <c r="AH285" s="73">
        <f>Wgted_Floorspace!U53</f>
        <v>1.0034547993391831</v>
      </c>
      <c r="AI285" s="73">
        <f t="shared" si="255"/>
        <v>0.97487929134412521</v>
      </c>
      <c r="AJ285" s="73">
        <f t="shared" si="252"/>
        <v>1.0043220126620385</v>
      </c>
      <c r="AK285" s="73">
        <f t="shared" si="256"/>
        <v>1.3804880182837482</v>
      </c>
      <c r="AL285" s="73">
        <f t="shared" si="257"/>
        <v>1.2235902834309234</v>
      </c>
      <c r="AM285" s="73">
        <f t="shared" si="258"/>
        <v>1.2235902834309231</v>
      </c>
      <c r="AN285" s="73"/>
      <c r="AO285" s="73">
        <f t="shared" si="259"/>
        <v>0.98247530090873525</v>
      </c>
      <c r="AR285" s="53"/>
    </row>
    <row r="286" spans="1:44" x14ac:dyDescent="0.2">
      <c r="A286" s="75" t="s">
        <v>79</v>
      </c>
      <c r="B286" s="50">
        <f t="shared" si="243"/>
        <v>1977</v>
      </c>
      <c r="D286" s="79">
        <f>SEDS_CensusRgn!J22</f>
        <v>2314.3380000000002</v>
      </c>
      <c r="F286" s="124">
        <f t="shared" si="244"/>
        <v>9455.4953699531761</v>
      </c>
      <c r="G286" s="124">
        <f t="shared" si="244"/>
        <v>6794.9837048053978</v>
      </c>
      <c r="H286" s="124">
        <f t="shared" si="244"/>
        <v>362.57500035619245</v>
      </c>
      <c r="I286" s="124">
        <f t="shared" si="253"/>
        <v>16613.054075114767</v>
      </c>
      <c r="K286" s="84">
        <f t="shared" si="245"/>
        <v>20.650327097969758</v>
      </c>
      <c r="L286" s="84">
        <f t="shared" si="245"/>
        <v>5.8805894310790707</v>
      </c>
      <c r="M286" s="84">
        <f t="shared" si="245"/>
        <v>0.28733175373753084</v>
      </c>
      <c r="N286" s="79">
        <f t="shared" si="254"/>
        <v>26.818248282786357</v>
      </c>
      <c r="P286" s="84">
        <f t="shared" si="246"/>
        <v>139.30840106436071</v>
      </c>
      <c r="R286" s="84">
        <f t="shared" si="247"/>
        <v>86.297135278797768</v>
      </c>
      <c r="T286" s="74">
        <f t="shared" si="248"/>
        <v>86.38129347037912</v>
      </c>
      <c r="V286" s="118">
        <f>Weather_Factors!BF36</f>
        <v>0.999025735918041</v>
      </c>
      <c r="X286" s="124">
        <f t="shared" si="249"/>
        <v>2183.9497868710837</v>
      </c>
      <c r="Y286" s="124">
        <f t="shared" si="249"/>
        <v>865.43098358283498</v>
      </c>
      <c r="Z286" s="124">
        <f t="shared" si="249"/>
        <v>792.4753594573732</v>
      </c>
      <c r="AA286" s="124">
        <f t="shared" si="249"/>
        <v>1614.2876656832341</v>
      </c>
      <c r="AC286" s="71"/>
      <c r="AD286" s="71"/>
      <c r="AF286" s="73">
        <f t="shared" si="250"/>
        <v>0.90730896340361522</v>
      </c>
      <c r="AG286" s="73">
        <f t="shared" si="251"/>
        <v>1.3175527947609036</v>
      </c>
      <c r="AH286" s="73">
        <f>Wgted_Floorspace!U54</f>
        <v>1.0038869484467785</v>
      </c>
      <c r="AI286" s="73">
        <f t="shared" si="255"/>
        <v>0.97567119490626786</v>
      </c>
      <c r="AJ286" s="73">
        <f t="shared" si="252"/>
        <v>0.98754194297055031</v>
      </c>
      <c r="AK286" s="73">
        <f t="shared" si="256"/>
        <v>1.3621476488786439</v>
      </c>
      <c r="AL286" s="73">
        <f t="shared" si="257"/>
        <v>1.1954274604440516</v>
      </c>
      <c r="AM286" s="73">
        <f t="shared" si="258"/>
        <v>1.1954274604440516</v>
      </c>
      <c r="AN286" s="73"/>
      <c r="AO286" s="73">
        <f t="shared" si="259"/>
        <v>0.9672613654221317</v>
      </c>
      <c r="AR286" s="53"/>
    </row>
    <row r="287" spans="1:44" x14ac:dyDescent="0.2">
      <c r="A287" s="75" t="s">
        <v>79</v>
      </c>
      <c r="B287" s="50">
        <f>B286+1</f>
        <v>1978</v>
      </c>
      <c r="D287" s="79">
        <f>SEDS_CensusRgn!J23</f>
        <v>2302.25</v>
      </c>
      <c r="F287" s="124">
        <f t="shared" si="244"/>
        <v>9577.6417381178835</v>
      </c>
      <c r="G287" s="124">
        <f t="shared" si="244"/>
        <v>6977.5185676313931</v>
      </c>
      <c r="H287" s="124">
        <f t="shared" si="244"/>
        <v>372.21139274706127</v>
      </c>
      <c r="I287" s="124">
        <f t="shared" si="253"/>
        <v>16927.371698496336</v>
      </c>
      <c r="K287" s="84">
        <f t="shared" si="245"/>
        <v>20.94992520454544</v>
      </c>
      <c r="L287" s="84">
        <f t="shared" si="245"/>
        <v>6.0572045170961104</v>
      </c>
      <c r="M287" s="84">
        <f t="shared" si="245"/>
        <v>0.2976649859187952</v>
      </c>
      <c r="N287" s="79">
        <f t="shared" si="254"/>
        <v>27.304794707560347</v>
      </c>
      <c r="P287" s="84">
        <f t="shared" si="246"/>
        <v>136.00752916677015</v>
      </c>
      <c r="R287" s="84">
        <f t="shared" si="247"/>
        <v>84.316693264224995</v>
      </c>
      <c r="T287" s="74">
        <f t="shared" si="248"/>
        <v>81.614430948131229</v>
      </c>
      <c r="V287" s="118">
        <f>Weather_Factors!BF37</f>
        <v>1.0331101042389323</v>
      </c>
      <c r="X287" s="124">
        <f t="shared" si="249"/>
        <v>2187.3782479425195</v>
      </c>
      <c r="Y287" s="124">
        <f t="shared" si="249"/>
        <v>868.10295929492668</v>
      </c>
      <c r="Z287" s="124">
        <f t="shared" si="249"/>
        <v>799.7202442459236</v>
      </c>
      <c r="AA287" s="124">
        <f t="shared" si="249"/>
        <v>1613.0557769925879</v>
      </c>
      <c r="AC287" s="71"/>
      <c r="AD287" s="71"/>
      <c r="AF287" s="73">
        <f t="shared" si="250"/>
        <v>0.92447517473118823</v>
      </c>
      <c r="AG287" s="73">
        <f t="shared" si="251"/>
        <v>1.2863337658969596</v>
      </c>
      <c r="AH287" s="73">
        <f>Wgted_Floorspace!U55</f>
        <v>1.0049348532068683</v>
      </c>
      <c r="AI287" s="73">
        <f t="shared" si="255"/>
        <v>0.97492664464032397</v>
      </c>
      <c r="AJ287" s="73">
        <f t="shared" si="252"/>
        <v>1.0212345117466748</v>
      </c>
      <c r="AK287" s="73">
        <f t="shared" si="256"/>
        <v>1.2856369280696107</v>
      </c>
      <c r="AL287" s="73">
        <f t="shared" si="257"/>
        <v>1.1891836329902192</v>
      </c>
      <c r="AM287" s="73">
        <f t="shared" si="258"/>
        <v>1.189183632990219</v>
      </c>
      <c r="AN287" s="73"/>
      <c r="AO287" s="73">
        <f t="shared" si="259"/>
        <v>1.0005420175884301</v>
      </c>
      <c r="AR287" s="53"/>
    </row>
    <row r="288" spans="1:44" x14ac:dyDescent="0.2">
      <c r="A288" s="75" t="s">
        <v>79</v>
      </c>
      <c r="B288" s="50">
        <f t="shared" ref="B288:B318" si="260">B287+1</f>
        <v>1979</v>
      </c>
      <c r="D288" s="79">
        <f>SEDS_CensusRgn!J24</f>
        <v>2043.539</v>
      </c>
      <c r="F288" s="124">
        <f t="shared" si="244"/>
        <v>9799.9564112439075</v>
      </c>
      <c r="G288" s="124">
        <f t="shared" si="244"/>
        <v>6922.1627298190915</v>
      </c>
      <c r="H288" s="124">
        <f t="shared" si="244"/>
        <v>377.43957844666943</v>
      </c>
      <c r="I288" s="124">
        <f t="shared" si="253"/>
        <v>17099.558719509667</v>
      </c>
      <c r="K288" s="84">
        <f t="shared" si="245"/>
        <v>21.459454220436026</v>
      </c>
      <c r="L288" s="84">
        <f t="shared" si="245"/>
        <v>6.0270830955270904</v>
      </c>
      <c r="M288" s="84">
        <f t="shared" si="245"/>
        <v>0.30465065831589927</v>
      </c>
      <c r="N288" s="79">
        <f t="shared" si="254"/>
        <v>27.791187974279016</v>
      </c>
      <c r="P288" s="84">
        <f t="shared" si="246"/>
        <v>119.50828869451661</v>
      </c>
      <c r="R288" s="84">
        <f t="shared" si="247"/>
        <v>73.53190521726934</v>
      </c>
      <c r="T288" s="74">
        <f t="shared" si="248"/>
        <v>74.245085079833487</v>
      </c>
      <c r="V288" s="118">
        <f>Weather_Factors!BF38</f>
        <v>0.99039424816070598</v>
      </c>
      <c r="X288" s="124">
        <f t="shared" si="249"/>
        <v>2189.7499662156333</v>
      </c>
      <c r="Y288" s="124">
        <f t="shared" si="249"/>
        <v>870.69364456917458</v>
      </c>
      <c r="Z288" s="124">
        <f t="shared" si="249"/>
        <v>807.15080164531571</v>
      </c>
      <c r="AA288" s="124">
        <f t="shared" si="249"/>
        <v>1625.2576122078976</v>
      </c>
      <c r="AC288" s="71"/>
      <c r="AD288" s="71"/>
      <c r="AF288" s="73">
        <f t="shared" si="250"/>
        <v>0.93387903430094543</v>
      </c>
      <c r="AG288" s="73">
        <f t="shared" si="251"/>
        <v>1.1302870362700321</v>
      </c>
      <c r="AH288" s="73">
        <f>Wgted_Floorspace!U56</f>
        <v>1.0029498669871793</v>
      </c>
      <c r="AI288" s="73">
        <f t="shared" si="255"/>
        <v>0.98230140156726364</v>
      </c>
      <c r="AJ288" s="73">
        <f t="shared" si="252"/>
        <v>0.97900967409684392</v>
      </c>
      <c r="AK288" s="73">
        <f t="shared" si="256"/>
        <v>1.1718655153424449</v>
      </c>
      <c r="AL288" s="73">
        <f t="shared" si="257"/>
        <v>1.0555513659147355</v>
      </c>
      <c r="AM288" s="73">
        <f t="shared" si="258"/>
        <v>1.0555513659147353</v>
      </c>
      <c r="AN288" s="73"/>
      <c r="AO288" s="73">
        <f t="shared" si="259"/>
        <v>0.96451941069341685</v>
      </c>
      <c r="AR288" s="53"/>
    </row>
    <row r="289" spans="1:44" x14ac:dyDescent="0.2">
      <c r="A289" s="75" t="s">
        <v>79</v>
      </c>
      <c r="B289" s="50">
        <f t="shared" si="260"/>
        <v>1980</v>
      </c>
      <c r="D289" s="79">
        <f>SEDS_CensusRgn!J25</f>
        <v>1993.8030000000001</v>
      </c>
      <c r="F289" s="124">
        <f t="shared" si="244"/>
        <v>9967.9555003395853</v>
      </c>
      <c r="G289" s="124">
        <f t="shared" si="244"/>
        <v>6892.2950846866433</v>
      </c>
      <c r="H289" s="124">
        <f t="shared" si="244"/>
        <v>384.96606903604504</v>
      </c>
      <c r="I289" s="124">
        <f t="shared" si="253"/>
        <v>17245.216654062271</v>
      </c>
      <c r="K289" s="84">
        <f t="shared" si="245"/>
        <v>21.853051430146216</v>
      </c>
      <c r="L289" s="84">
        <f t="shared" si="245"/>
        <v>6.017755922234616</v>
      </c>
      <c r="M289" s="84">
        <f t="shared" si="245"/>
        <v>0.31342018593428561</v>
      </c>
      <c r="N289" s="79">
        <f t="shared" si="254"/>
        <v>28.18422753831512</v>
      </c>
      <c r="P289" s="84">
        <f t="shared" si="246"/>
        <v>115.61484207450309</v>
      </c>
      <c r="R289" s="84">
        <f t="shared" si="247"/>
        <v>70.741800437479426</v>
      </c>
      <c r="T289" s="74">
        <f t="shared" si="248"/>
        <v>69.340675493553277</v>
      </c>
      <c r="V289" s="118">
        <f>Weather_Factors!BF39</f>
        <v>1.020206393057945</v>
      </c>
      <c r="X289" s="124">
        <f t="shared" si="249"/>
        <v>2192.3303559492952</v>
      </c>
      <c r="Y289" s="124">
        <f t="shared" si="249"/>
        <v>873.11350548599034</v>
      </c>
      <c r="Z289" s="124">
        <f t="shared" si="249"/>
        <v>814.15015801026232</v>
      </c>
      <c r="AA289" s="124">
        <f t="shared" si="249"/>
        <v>1634.3214529390134</v>
      </c>
      <c r="AC289" s="71"/>
      <c r="AD289" s="71"/>
      <c r="AF289" s="73">
        <f t="shared" si="250"/>
        <v>0.94183402854901677</v>
      </c>
      <c r="AG289" s="73">
        <f t="shared" si="251"/>
        <v>1.0934635465432265</v>
      </c>
      <c r="AH289" s="73">
        <f>Wgted_Floorspace!U57</f>
        <v>1.0016218565867026</v>
      </c>
      <c r="AI289" s="73">
        <f t="shared" si="255"/>
        <v>0.98777956292881064</v>
      </c>
      <c r="AJ289" s="73">
        <f t="shared" si="252"/>
        <v>1.0084791286238435</v>
      </c>
      <c r="AK289" s="73">
        <f t="shared" si="256"/>
        <v>1.0959066583128838</v>
      </c>
      <c r="AL289" s="73">
        <f t="shared" si="257"/>
        <v>1.0298611771123025</v>
      </c>
      <c r="AM289" s="73">
        <f t="shared" si="258"/>
        <v>1.0298611771123023</v>
      </c>
      <c r="AN289" s="73"/>
      <c r="AO289" s="73">
        <f t="shared" si="259"/>
        <v>0.9977706935612396</v>
      </c>
      <c r="AR289" s="53"/>
    </row>
    <row r="290" spans="1:44" x14ac:dyDescent="0.2">
      <c r="A290" s="75" t="s">
        <v>79</v>
      </c>
      <c r="B290" s="50">
        <f t="shared" si="260"/>
        <v>1981</v>
      </c>
      <c r="D290" s="79">
        <f>SEDS_CensusRgn!J26</f>
        <v>1897.519</v>
      </c>
      <c r="F290" s="124">
        <f t="shared" si="244"/>
        <v>10416.371913649569</v>
      </c>
      <c r="G290" s="124">
        <f t="shared" si="244"/>
        <v>7012.4324178437837</v>
      </c>
      <c r="H290" s="124">
        <f t="shared" si="244"/>
        <v>410.02815118844376</v>
      </c>
      <c r="I290" s="124">
        <f t="shared" si="253"/>
        <v>17838.832482681795</v>
      </c>
      <c r="K290" s="84">
        <f t="shared" si="245"/>
        <v>22.802612125884025</v>
      </c>
      <c r="L290" s="84">
        <f t="shared" si="245"/>
        <v>6.1340617377488869</v>
      </c>
      <c r="M290" s="84">
        <f t="shared" si="245"/>
        <v>0.33561339161790155</v>
      </c>
      <c r="N290" s="79">
        <f t="shared" si="254"/>
        <v>29.272287255250813</v>
      </c>
      <c r="P290" s="84">
        <f t="shared" si="246"/>
        <v>106.37013391106956</v>
      </c>
      <c r="R290" s="84">
        <f t="shared" si="247"/>
        <v>64.823052037371156</v>
      </c>
      <c r="T290" s="74">
        <f t="shared" si="248"/>
        <v>64.583661312950142</v>
      </c>
      <c r="V290" s="118">
        <f>Weather_Factors!BF40</f>
        <v>1.0037066762638465</v>
      </c>
      <c r="X290" s="124">
        <f t="shared" si="249"/>
        <v>2189.1127078521054</v>
      </c>
      <c r="Y290" s="124">
        <f t="shared" si="249"/>
        <v>874.74094183641603</v>
      </c>
      <c r="Z290" s="124">
        <f t="shared" si="249"/>
        <v>818.51304756794104</v>
      </c>
      <c r="AA290" s="124">
        <f t="shared" si="249"/>
        <v>1640.9306653711103</v>
      </c>
      <c r="AC290" s="71"/>
      <c r="AD290" s="71"/>
      <c r="AF290" s="73">
        <f t="shared" si="250"/>
        <v>0.97425389305373378</v>
      </c>
      <c r="AG290" s="73">
        <f t="shared" si="251"/>
        <v>1.0060288262792747</v>
      </c>
      <c r="AH290" s="73">
        <f>Wgted_Floorspace!U58</f>
        <v>1.0000707841011218</v>
      </c>
      <c r="AI290" s="73">
        <f t="shared" si="255"/>
        <v>0.9917741534395943</v>
      </c>
      <c r="AJ290" s="73">
        <f t="shared" si="252"/>
        <v>0.99216907594403481</v>
      </c>
      <c r="AK290" s="73">
        <f t="shared" si="256"/>
        <v>1.0223067119584202</v>
      </c>
      <c r="AL290" s="73">
        <f t="shared" si="257"/>
        <v>0.98012750052686182</v>
      </c>
      <c r="AM290" s="73">
        <f t="shared" si="258"/>
        <v>0.98012750052686182</v>
      </c>
      <c r="AN290" s="73"/>
      <c r="AO290" s="73">
        <f t="shared" si="259"/>
        <v>0.98407729746001371</v>
      </c>
      <c r="AR290" s="53"/>
    </row>
    <row r="291" spans="1:44" x14ac:dyDescent="0.2">
      <c r="A291" s="75" t="s">
        <v>79</v>
      </c>
      <c r="B291" s="50">
        <f t="shared" si="260"/>
        <v>1982</v>
      </c>
      <c r="D291" s="79">
        <f>SEDS_CensusRgn!J27</f>
        <v>2058.509</v>
      </c>
      <c r="F291" s="124">
        <f t="shared" si="244"/>
        <v>10472.253853068192</v>
      </c>
      <c r="G291" s="124">
        <f t="shared" si="244"/>
        <v>7144.1741891415568</v>
      </c>
      <c r="H291" s="124">
        <f t="shared" si="244"/>
        <v>413.53921911313887</v>
      </c>
      <c r="I291" s="124">
        <f t="shared" si="253"/>
        <v>18029.96726132289</v>
      </c>
      <c r="K291" s="84">
        <f t="shared" si="245"/>
        <v>22.902320432158167</v>
      </c>
      <c r="L291" s="84">
        <f t="shared" si="245"/>
        <v>6.2582281611384492</v>
      </c>
      <c r="M291" s="84">
        <f t="shared" si="245"/>
        <v>0.34016406256366449</v>
      </c>
      <c r="N291" s="79">
        <f t="shared" si="254"/>
        <v>29.500712655860283</v>
      </c>
      <c r="P291" s="84">
        <f t="shared" si="246"/>
        <v>114.17153287991958</v>
      </c>
      <c r="R291" s="84">
        <f t="shared" si="247"/>
        <v>69.778280410154082</v>
      </c>
      <c r="T291" s="74">
        <f t="shared" si="248"/>
        <v>69.958170642311899</v>
      </c>
      <c r="V291" s="118">
        <f>Weather_Factors!BF41</f>
        <v>0.99742860297080138</v>
      </c>
      <c r="X291" s="124">
        <f t="shared" si="249"/>
        <v>2186.9523746741661</v>
      </c>
      <c r="Y291" s="124">
        <f t="shared" si="249"/>
        <v>875.99042176915873</v>
      </c>
      <c r="Z291" s="124">
        <f t="shared" si="249"/>
        <v>822.5678408281758</v>
      </c>
      <c r="AA291" s="124">
        <f t="shared" si="249"/>
        <v>1636.2044494192701</v>
      </c>
      <c r="AC291" s="71"/>
      <c r="AD291" s="71"/>
      <c r="AF291" s="73">
        <f t="shared" si="250"/>
        <v>0.98469256959659779</v>
      </c>
      <c r="AG291" s="73">
        <f t="shared" si="251"/>
        <v>1.0798129982022902</v>
      </c>
      <c r="AH291" s="73">
        <f>Wgted_Floorspace!U59</f>
        <v>1.00111529863288</v>
      </c>
      <c r="AI291" s="73">
        <f t="shared" si="255"/>
        <v>0.98891764102043678</v>
      </c>
      <c r="AJ291" s="73">
        <f t="shared" si="252"/>
        <v>0.98596316905393055</v>
      </c>
      <c r="AK291" s="73">
        <f t="shared" si="256"/>
        <v>1.1062254267559419</v>
      </c>
      <c r="AL291" s="73">
        <f t="shared" si="257"/>
        <v>1.0632838358836194</v>
      </c>
      <c r="AM291" s="73">
        <f t="shared" si="258"/>
        <v>1.0632838358836194</v>
      </c>
      <c r="AN291" s="73"/>
      <c r="AO291" s="73">
        <f t="shared" si="259"/>
        <v>0.97612382800573705</v>
      </c>
      <c r="AR291" s="53"/>
    </row>
    <row r="292" spans="1:44" x14ac:dyDescent="0.2">
      <c r="A292" s="75" t="s">
        <v>79</v>
      </c>
      <c r="B292" s="50">
        <f t="shared" si="260"/>
        <v>1983</v>
      </c>
      <c r="D292" s="79">
        <f>SEDS_CensusRgn!J28</f>
        <v>1846.684</v>
      </c>
      <c r="F292" s="124">
        <f t="shared" si="244"/>
        <v>10545.103891425293</v>
      </c>
      <c r="G292" s="124">
        <f t="shared" si="244"/>
        <v>7245.7068664238304</v>
      </c>
      <c r="H292" s="124">
        <f t="shared" si="244"/>
        <v>416.29611949938624</v>
      </c>
      <c r="I292" s="124">
        <f t="shared" si="253"/>
        <v>18207.106877348513</v>
      </c>
      <c r="K292" s="84">
        <f t="shared" si="245"/>
        <v>23.041607132957768</v>
      </c>
      <c r="L292" s="84">
        <f t="shared" si="245"/>
        <v>6.3567613331933677</v>
      </c>
      <c r="M292" s="84">
        <f t="shared" si="245"/>
        <v>0.34410353935496368</v>
      </c>
      <c r="N292" s="79">
        <f t="shared" si="254"/>
        <v>29.742472005506102</v>
      </c>
      <c r="P292" s="84">
        <f t="shared" si="246"/>
        <v>101.42654801996369</v>
      </c>
      <c r="R292" s="84">
        <f t="shared" si="247"/>
        <v>62.089122910097416</v>
      </c>
      <c r="T292" s="74">
        <f t="shared" si="248"/>
        <v>63.843546912348103</v>
      </c>
      <c r="V292" s="118">
        <f>Weather_Factors!BF42</f>
        <v>0.97251994779269757</v>
      </c>
      <c r="X292" s="124">
        <f t="shared" si="249"/>
        <v>2185.0526434067619</v>
      </c>
      <c r="Y292" s="124">
        <f t="shared" si="249"/>
        <v>877.31417381100766</v>
      </c>
      <c r="Z292" s="124">
        <f t="shared" si="249"/>
        <v>826.58358614719452</v>
      </c>
      <c r="AA292" s="124">
        <f t="shared" si="249"/>
        <v>1633.5638718367031</v>
      </c>
      <c r="AC292" s="71"/>
      <c r="AD292" s="71"/>
      <c r="AF292" s="73">
        <f t="shared" si="250"/>
        <v>0.99436691127195953</v>
      </c>
      <c r="AG292" s="73">
        <f t="shared" si="251"/>
        <v>0.95927331579173492</v>
      </c>
      <c r="AH292" s="73">
        <f>Wgted_Floorspace!U60</f>
        <v>1.0017566683390373</v>
      </c>
      <c r="AI292" s="73">
        <f t="shared" si="255"/>
        <v>0.98732168291458366</v>
      </c>
      <c r="AJ292" s="73">
        <f t="shared" si="252"/>
        <v>0.96134083867045572</v>
      </c>
      <c r="AK292" s="73">
        <f t="shared" si="256"/>
        <v>1.0088905520223006</v>
      </c>
      <c r="AL292" s="73">
        <f t="shared" si="257"/>
        <v>0.95386964408943831</v>
      </c>
      <c r="AM292" s="73">
        <f t="shared" si="258"/>
        <v>0.95386964408943853</v>
      </c>
      <c r="AN292" s="73"/>
      <c r="AO292" s="73">
        <f t="shared" si="259"/>
        <v>0.95082000110803988</v>
      </c>
      <c r="AR292" s="53"/>
    </row>
    <row r="293" spans="1:44" x14ac:dyDescent="0.2">
      <c r="A293" s="75" t="s">
        <v>79</v>
      </c>
      <c r="B293" s="50">
        <f t="shared" si="260"/>
        <v>1984</v>
      </c>
      <c r="D293" s="79">
        <f>SEDS_CensusRgn!J29</f>
        <v>1956.547</v>
      </c>
      <c r="F293" s="124">
        <f t="shared" si="244"/>
        <v>10611.332117007547</v>
      </c>
      <c r="G293" s="124">
        <f t="shared" si="244"/>
        <v>7267.5621963593912</v>
      </c>
      <c r="H293" s="124">
        <f t="shared" si="244"/>
        <v>434.97811453752877</v>
      </c>
      <c r="I293" s="124">
        <f t="shared" si="253"/>
        <v>18313.872427904465</v>
      </c>
      <c r="K293" s="84">
        <f t="shared" si="245"/>
        <v>23.180067513252517</v>
      </c>
      <c r="L293" s="84">
        <f t="shared" si="245"/>
        <v>6.3866443996580626</v>
      </c>
      <c r="M293" s="84">
        <f t="shared" si="245"/>
        <v>0.36137571707054128</v>
      </c>
      <c r="N293" s="79">
        <f t="shared" si="254"/>
        <v>29.928087629981121</v>
      </c>
      <c r="P293" s="84">
        <f t="shared" si="246"/>
        <v>106.83415032523925</v>
      </c>
      <c r="R293" s="84">
        <f t="shared" si="247"/>
        <v>65.374942234531076</v>
      </c>
      <c r="T293" s="74">
        <f t="shared" si="248"/>
        <v>66.74365291355808</v>
      </c>
      <c r="V293" s="118">
        <f>Weather_Factors!BF43</f>
        <v>0.9794930211446522</v>
      </c>
      <c r="X293" s="124">
        <f t="shared" si="249"/>
        <v>2184.4634827799005</v>
      </c>
      <c r="Y293" s="124">
        <f t="shared" si="249"/>
        <v>878.78771823341049</v>
      </c>
      <c r="Z293" s="124">
        <f t="shared" si="249"/>
        <v>830.79057311827751</v>
      </c>
      <c r="AA293" s="124">
        <f t="shared" si="249"/>
        <v>1634.175827520799</v>
      </c>
      <c r="AC293" s="71"/>
      <c r="AD293" s="71"/>
      <c r="AF293" s="73">
        <f t="shared" si="250"/>
        <v>1.0001978283666821</v>
      </c>
      <c r="AG293" s="73">
        <f t="shared" si="251"/>
        <v>1.0104174067140019</v>
      </c>
      <c r="AH293" s="73">
        <f>Wgted_Floorspace!U61</f>
        <v>1.0016816777170019</v>
      </c>
      <c r="AI293" s="73">
        <f t="shared" si="255"/>
        <v>0.98769154731126096</v>
      </c>
      <c r="AJ293" s="73">
        <f t="shared" si="252"/>
        <v>0.96823375659927902</v>
      </c>
      <c r="AK293" s="73">
        <f t="shared" si="256"/>
        <v>1.0547985702197287</v>
      </c>
      <c r="AL293" s="73">
        <f t="shared" si="257"/>
        <v>1.0106172959392392</v>
      </c>
      <c r="AM293" s="73">
        <f t="shared" si="258"/>
        <v>1.0106172959392394</v>
      </c>
      <c r="AN293" s="73"/>
      <c r="AO293" s="73">
        <f t="shared" si="259"/>
        <v>0.95792451302196824</v>
      </c>
      <c r="AR293" s="53"/>
    </row>
    <row r="294" spans="1:44" x14ac:dyDescent="0.2">
      <c r="A294" s="75" t="s">
        <v>79</v>
      </c>
      <c r="B294" s="50">
        <f t="shared" si="260"/>
        <v>1985</v>
      </c>
      <c r="D294" s="79">
        <f>SEDS_CensusRgn!J30</f>
        <v>1935.992</v>
      </c>
      <c r="F294" s="124">
        <f t="shared" si="244"/>
        <v>10661.946838373824</v>
      </c>
      <c r="G294" s="124">
        <f t="shared" si="244"/>
        <v>7184.2602261481088</v>
      </c>
      <c r="H294" s="124">
        <f t="shared" si="244"/>
        <v>464.04307650359141</v>
      </c>
      <c r="I294" s="124">
        <f t="shared" ref="I294:I319" si="261">SUM(F294:H294)</f>
        <v>18310.250141025524</v>
      </c>
      <c r="K294" s="84">
        <f t="shared" si="245"/>
        <v>23.572235695262115</v>
      </c>
      <c r="L294" s="84">
        <f t="shared" si="245"/>
        <v>6.3305993480232257</v>
      </c>
      <c r="M294" s="84">
        <f t="shared" si="245"/>
        <v>0.39221836461179749</v>
      </c>
      <c r="N294" s="79">
        <f t="shared" ref="N294:N318" si="262">SUM(K294:M294)</f>
        <v>30.295053407897139</v>
      </c>
      <c r="P294" s="84">
        <f t="shared" ref="P294:P319" si="263">D294/I294*1000</f>
        <v>105.73268989167225</v>
      </c>
      <c r="R294" s="84">
        <f t="shared" ref="R294:R318" si="264">D294/N294</f>
        <v>63.904558078624703</v>
      </c>
      <c r="T294" s="74">
        <f t="shared" ref="T294:T318" si="265">R294/V294</f>
        <v>63.169975688010467</v>
      </c>
      <c r="V294" s="118">
        <f>Weather_Factors!BF44</f>
        <v>1.0116286635005569</v>
      </c>
      <c r="X294" s="124">
        <f t="shared" si="249"/>
        <v>2210.8753731937936</v>
      </c>
      <c r="Y294" s="124">
        <f t="shared" si="249"/>
        <v>881.17623091966152</v>
      </c>
      <c r="Z294" s="124">
        <f t="shared" si="249"/>
        <v>845.21973168316833</v>
      </c>
      <c r="AA294" s="124">
        <f t="shared" si="249"/>
        <v>1654.5406629928414</v>
      </c>
      <c r="AC294" s="71">
        <f t="shared" ref="AC294:AC322" si="266">T294/U$329</f>
        <v>1</v>
      </c>
      <c r="AD294" s="71"/>
      <c r="AF294" s="73">
        <f t="shared" si="250"/>
        <v>1</v>
      </c>
      <c r="AG294" s="73">
        <f t="shared" si="251"/>
        <v>1</v>
      </c>
      <c r="AH294" s="73">
        <f>Wgted_Floorspace!U62</f>
        <v>1</v>
      </c>
      <c r="AI294" s="73">
        <f>AA294/AA$247</f>
        <v>1</v>
      </c>
      <c r="AJ294" s="73">
        <f t="shared" si="252"/>
        <v>1</v>
      </c>
      <c r="AK294" s="73">
        <f>AG294/(AH294*AI294*AJ294)</f>
        <v>1</v>
      </c>
      <c r="AL294" s="73">
        <f t="shared" ref="AL294:AL316" si="267">AF294*AH294*AI294*AJ294*AK294</f>
        <v>1</v>
      </c>
      <c r="AM294" s="73">
        <f t="shared" ref="AM294:AM316" si="268">AF294*AG294</f>
        <v>1</v>
      </c>
      <c r="AN294" s="73"/>
      <c r="AO294" s="73">
        <f t="shared" ref="AO294:AO316" si="269">AH294*AI294*AJ294</f>
        <v>1</v>
      </c>
      <c r="AR294" s="53"/>
    </row>
    <row r="295" spans="1:44" x14ac:dyDescent="0.2">
      <c r="A295" s="75" t="s">
        <v>79</v>
      </c>
      <c r="B295" s="50">
        <f t="shared" si="260"/>
        <v>1986</v>
      </c>
      <c r="D295" s="79">
        <f>SEDS_CensusRgn!J31</f>
        <v>1961.1010000000001</v>
      </c>
      <c r="F295" s="124">
        <f t="shared" si="244"/>
        <v>10765.150022483866</v>
      </c>
      <c r="G295" s="124">
        <f t="shared" si="244"/>
        <v>7236.9094652954536</v>
      </c>
      <c r="H295" s="124">
        <f t="shared" si="244"/>
        <v>491.65783301069712</v>
      </c>
      <c r="I295" s="124">
        <f t="shared" si="261"/>
        <v>18493.717320790016</v>
      </c>
      <c r="K295" s="84">
        <f t="shared" si="245"/>
        <v>23.689603185068016</v>
      </c>
      <c r="L295" s="84">
        <f t="shared" si="245"/>
        <v>6.5350534810347556</v>
      </c>
      <c r="M295" s="84">
        <f t="shared" si="245"/>
        <v>0.4186189928449538</v>
      </c>
      <c r="N295" s="79">
        <f t="shared" si="262"/>
        <v>30.643275658947726</v>
      </c>
      <c r="P295" s="84">
        <f t="shared" si="263"/>
        <v>106.04147159724326</v>
      </c>
      <c r="R295" s="84">
        <f t="shared" si="264"/>
        <v>63.997759959691699</v>
      </c>
      <c r="T295" s="74">
        <f t="shared" si="265"/>
        <v>63.38734232241557</v>
      </c>
      <c r="V295" s="118">
        <f>Weather_Factors!BF45</f>
        <v>1.0096299610444508</v>
      </c>
      <c r="X295" s="124">
        <f t="shared" si="249"/>
        <v>2200.5827262593102</v>
      </c>
      <c r="Y295" s="124">
        <f t="shared" si="249"/>
        <v>903.0171667026591</v>
      </c>
      <c r="Z295" s="124">
        <f t="shared" si="249"/>
        <v>851.44375770749866</v>
      </c>
      <c r="AA295" s="124">
        <f t="shared" si="249"/>
        <v>1656.9559882100925</v>
      </c>
      <c r="AC295" s="71">
        <f t="shared" si="266"/>
        <v>1.0034409801814497</v>
      </c>
      <c r="AD295" s="71"/>
      <c r="AF295" s="73">
        <f t="shared" si="250"/>
        <v>1.0100199166232808</v>
      </c>
      <c r="AG295" s="73">
        <f t="shared" si="251"/>
        <v>1.0029203996028793</v>
      </c>
      <c r="AH295" s="73">
        <f>Wgted_Floorspace!U63</f>
        <v>1.0018028594216721</v>
      </c>
      <c r="AI295" s="73">
        <f t="shared" ref="AI295:AI318" si="270">AA295/AA$247</f>
        <v>1.0014598161721104</v>
      </c>
      <c r="AJ295" s="73">
        <f t="shared" si="252"/>
        <v>0.99802427261284787</v>
      </c>
      <c r="AK295" s="73">
        <f t="shared" ref="AK295:AK318" si="271">AG295/(AH295*AI295*AJ295)</f>
        <v>1.0016351727731374</v>
      </c>
      <c r="AL295" s="73">
        <f t="shared" si="267"/>
        <v>1.0129695783866877</v>
      </c>
      <c r="AM295" s="73">
        <f t="shared" si="268"/>
        <v>1.0129695783866877</v>
      </c>
      <c r="AN295" s="73"/>
      <c r="AO295" s="73">
        <f t="shared" si="269"/>
        <v>1.0012831286926391</v>
      </c>
      <c r="AR295" s="53"/>
    </row>
    <row r="296" spans="1:44" x14ac:dyDescent="0.2">
      <c r="A296" s="75" t="s">
        <v>79</v>
      </c>
      <c r="B296" s="50">
        <f t="shared" si="260"/>
        <v>1987</v>
      </c>
      <c r="D296" s="79">
        <f>SEDS_CensusRgn!J32</f>
        <v>1988.1010000000001</v>
      </c>
      <c r="F296" s="124">
        <f t="shared" si="244"/>
        <v>10869.675808334023</v>
      </c>
      <c r="G296" s="124">
        <f t="shared" si="244"/>
        <v>7280.5166624420408</v>
      </c>
      <c r="H296" s="124">
        <f t="shared" si="244"/>
        <v>518.52315973181669</v>
      </c>
      <c r="I296" s="124">
        <f t="shared" si="261"/>
        <v>18668.715630507879</v>
      </c>
      <c r="K296" s="84">
        <f t="shared" si="245"/>
        <v>24.032321779090307</v>
      </c>
      <c r="L296" s="84">
        <f t="shared" si="245"/>
        <v>6.7019073517347891</v>
      </c>
      <c r="M296" s="84">
        <f t="shared" si="245"/>
        <v>0.44104702695796039</v>
      </c>
      <c r="N296" s="79">
        <f t="shared" si="262"/>
        <v>31.175276157783056</v>
      </c>
      <c r="P296" s="84">
        <f t="shared" si="263"/>
        <v>106.49372133298246</v>
      </c>
      <c r="R296" s="84">
        <f t="shared" si="264"/>
        <v>63.771720575558113</v>
      </c>
      <c r="T296" s="74">
        <f t="shared" si="265"/>
        <v>63.108708817575845</v>
      </c>
      <c r="V296" s="118">
        <f>Weather_Factors!BF46</f>
        <v>1.0105058678969141</v>
      </c>
      <c r="X296" s="124">
        <f t="shared" si="249"/>
        <v>2210.9511086489065</v>
      </c>
      <c r="Y296" s="124">
        <f t="shared" si="249"/>
        <v>920.52633933356401</v>
      </c>
      <c r="Z296" s="124">
        <f t="shared" si="249"/>
        <v>850.58308135372886</v>
      </c>
      <c r="AA296" s="124">
        <f t="shared" si="249"/>
        <v>1669.9207794904389</v>
      </c>
      <c r="AC296" s="71">
        <f t="shared" si="266"/>
        <v>0.99903012673715097</v>
      </c>
      <c r="AD296" s="71"/>
      <c r="AF296" s="73">
        <f t="shared" si="250"/>
        <v>1.0195773125283081</v>
      </c>
      <c r="AG296" s="73">
        <f t="shared" si="251"/>
        <v>1.0071976929943798</v>
      </c>
      <c r="AH296" s="73">
        <f>Wgted_Floorspace!U64</f>
        <v>1.0025438281148573</v>
      </c>
      <c r="AI296" s="73">
        <f t="shared" si="270"/>
        <v>1.0092957017265305</v>
      </c>
      <c r="AJ296" s="73">
        <f t="shared" si="252"/>
        <v>0.9988901109229571</v>
      </c>
      <c r="AK296" s="73">
        <f t="shared" si="271"/>
        <v>0.99649521419496101</v>
      </c>
      <c r="AL296" s="73">
        <f t="shared" si="267"/>
        <v>1.0269159170079214</v>
      </c>
      <c r="AM296" s="73">
        <f t="shared" si="268"/>
        <v>1.0269159170079216</v>
      </c>
      <c r="AN296" s="73"/>
      <c r="AO296" s="73">
        <f t="shared" si="269"/>
        <v>1.0107401206217181</v>
      </c>
      <c r="AR296" s="53"/>
    </row>
    <row r="297" spans="1:44" x14ac:dyDescent="0.2">
      <c r="A297" s="75" t="s">
        <v>79</v>
      </c>
      <c r="B297" s="50">
        <f t="shared" si="260"/>
        <v>1988</v>
      </c>
      <c r="D297" s="79">
        <f>SEDS_CensusRgn!J33</f>
        <v>2092.8580000000002</v>
      </c>
      <c r="F297" s="124">
        <f t="shared" si="244"/>
        <v>11075.257528735498</v>
      </c>
      <c r="G297" s="124">
        <f t="shared" si="244"/>
        <v>7277.1893741698768</v>
      </c>
      <c r="H297" s="124">
        <f t="shared" si="244"/>
        <v>506.52345251219231</v>
      </c>
      <c r="I297" s="124">
        <f t="shared" si="261"/>
        <v>18858.970355417565</v>
      </c>
      <c r="K297" s="84">
        <f t="shared" si="245"/>
        <v>24.589092998876396</v>
      </c>
      <c r="L297" s="84">
        <f t="shared" si="245"/>
        <v>6.7923529145528567</v>
      </c>
      <c r="M297" s="84">
        <f t="shared" si="245"/>
        <v>0.44364626625618742</v>
      </c>
      <c r="N297" s="79">
        <f t="shared" si="262"/>
        <v>31.825092179685441</v>
      </c>
      <c r="P297" s="84">
        <f t="shared" si="263"/>
        <v>110.97413912625355</v>
      </c>
      <c r="R297" s="84">
        <f t="shared" si="264"/>
        <v>65.761254930030049</v>
      </c>
      <c r="T297" s="74">
        <f t="shared" si="265"/>
        <v>62.783314235809087</v>
      </c>
      <c r="V297" s="118">
        <f>Weather_Factors!BF47</f>
        <v>1.0474320403512956</v>
      </c>
      <c r="X297" s="124">
        <f t="shared" si="249"/>
        <v>2220.1825045673518</v>
      </c>
      <c r="Y297" s="124">
        <f t="shared" si="249"/>
        <v>933.37586330542263</v>
      </c>
      <c r="Z297" s="124">
        <f t="shared" si="249"/>
        <v>875.86520240246648</v>
      </c>
      <c r="AA297" s="124">
        <f t="shared" si="249"/>
        <v>1687.5307389484883</v>
      </c>
      <c r="AC297" s="71">
        <f t="shared" si="266"/>
        <v>0.99387903116963261</v>
      </c>
      <c r="AD297" s="71"/>
      <c r="AF297" s="73">
        <f t="shared" si="250"/>
        <v>1.0299679256244889</v>
      </c>
      <c r="AG297" s="73">
        <f t="shared" si="251"/>
        <v>1.0495726462643804</v>
      </c>
      <c r="AH297" s="73">
        <f>Wgted_Floorspace!U65</f>
        <v>1.0019001965425851</v>
      </c>
      <c r="AI297" s="73">
        <f t="shared" si="270"/>
        <v>1.0199391146398133</v>
      </c>
      <c r="AJ297" s="73">
        <f t="shared" si="252"/>
        <v>1.035391817316492</v>
      </c>
      <c r="AK297" s="73">
        <f t="shared" si="271"/>
        <v>0.99199404751028863</v>
      </c>
      <c r="AL297" s="73">
        <f t="shared" si="267"/>
        <v>1.0810261612651293</v>
      </c>
      <c r="AM297" s="73">
        <f t="shared" si="268"/>
        <v>1.0810261612651293</v>
      </c>
      <c r="AN297" s="73"/>
      <c r="AO297" s="73">
        <f t="shared" si="269"/>
        <v>1.0580432905808284</v>
      </c>
      <c r="AR297" s="53"/>
    </row>
    <row r="298" spans="1:44" x14ac:dyDescent="0.2">
      <c r="A298" s="75" t="s">
        <v>79</v>
      </c>
      <c r="B298" s="50">
        <f t="shared" si="260"/>
        <v>1989</v>
      </c>
      <c r="D298" s="79">
        <f>SEDS_CensusRgn!J34</f>
        <v>2113.8389999999999</v>
      </c>
      <c r="F298" s="124">
        <f t="shared" si="244"/>
        <v>11274.278554757284</v>
      </c>
      <c r="G298" s="124">
        <f t="shared" si="244"/>
        <v>7258.3255836811659</v>
      </c>
      <c r="H298" s="124">
        <f t="shared" si="244"/>
        <v>492.47619174243727</v>
      </c>
      <c r="I298" s="124">
        <f t="shared" si="261"/>
        <v>19025.080330180888</v>
      </c>
      <c r="K298" s="84">
        <f t="shared" si="245"/>
        <v>25.128582252943009</v>
      </c>
      <c r="L298" s="84">
        <f t="shared" si="245"/>
        <v>6.8532239536196116</v>
      </c>
      <c r="M298" s="84">
        <f t="shared" si="245"/>
        <v>0.44378897884938528</v>
      </c>
      <c r="N298" s="79">
        <f t="shared" si="262"/>
        <v>32.425595185412007</v>
      </c>
      <c r="P298" s="84">
        <f t="shared" si="263"/>
        <v>111.10801969370196</v>
      </c>
      <c r="R298" s="84">
        <f t="shared" si="264"/>
        <v>65.190445631388059</v>
      </c>
      <c r="T298" s="74">
        <f t="shared" si="265"/>
        <v>61.664728304933519</v>
      </c>
      <c r="V298" s="118">
        <f>Weather_Factors!BF48</f>
        <v>1.0571755916773002</v>
      </c>
      <c r="X298" s="124">
        <f t="shared" si="249"/>
        <v>2228.8417064469086</v>
      </c>
      <c r="Y298" s="124">
        <f t="shared" si="249"/>
        <v>944.18800515475073</v>
      </c>
      <c r="Z298" s="124">
        <f t="shared" si="249"/>
        <v>901.13793578367506</v>
      </c>
      <c r="AA298" s="124">
        <f t="shared" si="249"/>
        <v>1704.3604874547045</v>
      </c>
      <c r="AC298" s="71">
        <f t="shared" si="266"/>
        <v>0.97617147439614038</v>
      </c>
      <c r="AD298" s="71"/>
      <c r="AF298" s="73">
        <f t="shared" si="250"/>
        <v>1.0390398920631745</v>
      </c>
      <c r="AG298" s="73">
        <f t="shared" si="251"/>
        <v>1.0508388636242676</v>
      </c>
      <c r="AH298" s="73">
        <f>Wgted_Floorspace!U66</f>
        <v>1.0010397109173474</v>
      </c>
      <c r="AI298" s="73">
        <f t="shared" si="270"/>
        <v>1.0301109701176796</v>
      </c>
      <c r="AJ298" s="73">
        <f t="shared" si="252"/>
        <v>1.0450233665969255</v>
      </c>
      <c r="AK298" s="73">
        <f t="shared" si="271"/>
        <v>0.97515759240118638</v>
      </c>
      <c r="AL298" s="73">
        <f t="shared" si="267"/>
        <v>1.091863499435948</v>
      </c>
      <c r="AM298" s="73">
        <f t="shared" si="268"/>
        <v>1.091863499435948</v>
      </c>
      <c r="AN298" s="73"/>
      <c r="AO298" s="73">
        <f t="shared" si="269"/>
        <v>1.0776092724015274</v>
      </c>
      <c r="AR298" s="53"/>
    </row>
    <row r="299" spans="1:44" x14ac:dyDescent="0.2">
      <c r="A299" s="75" t="s">
        <v>79</v>
      </c>
      <c r="B299" s="50">
        <f t="shared" si="260"/>
        <v>1990</v>
      </c>
      <c r="D299" s="79">
        <f>SEDS_CensusRgn!J35</f>
        <v>1816.2160000000001</v>
      </c>
      <c r="F299" s="124">
        <f t="shared" ref="F299:H318" si="272">F56</f>
        <v>11323.682417035505</v>
      </c>
      <c r="G299" s="124">
        <f t="shared" si="272"/>
        <v>7182.2265373233122</v>
      </c>
      <c r="H299" s="124">
        <f t="shared" si="272"/>
        <v>521.31621472598306</v>
      </c>
      <c r="I299" s="124">
        <f t="shared" si="261"/>
        <v>19027.225169084799</v>
      </c>
      <c r="K299" s="84">
        <f t="shared" ref="K299:M318" si="273">K56</f>
        <v>25.347694205895827</v>
      </c>
      <c r="L299" s="84">
        <f t="shared" si="273"/>
        <v>6.8413359176121871</v>
      </c>
      <c r="M299" s="84">
        <f t="shared" si="273"/>
        <v>0.48320956002363885</v>
      </c>
      <c r="N299" s="79">
        <f t="shared" si="262"/>
        <v>32.67223968353165</v>
      </c>
      <c r="P299" s="84">
        <f t="shared" si="263"/>
        <v>95.45354006484169</v>
      </c>
      <c r="R299" s="84">
        <f t="shared" si="264"/>
        <v>55.588965359955374</v>
      </c>
      <c r="T299" s="74">
        <f t="shared" si="265"/>
        <v>60.063794748325904</v>
      </c>
      <c r="V299" s="118">
        <f>Weather_Factors!BF49</f>
        <v>0.92549872336370731</v>
      </c>
      <c r="X299" s="124">
        <f t="shared" ref="X299:AA318" si="274">X56</f>
        <v>2238.4674236149899</v>
      </c>
      <c r="Y299" s="124">
        <f t="shared" si="274"/>
        <v>952.53691624183045</v>
      </c>
      <c r="Z299" s="124">
        <f t="shared" si="274"/>
        <v>926.90299356528942</v>
      </c>
      <c r="AA299" s="124">
        <f t="shared" si="274"/>
        <v>1717.1310789245877</v>
      </c>
      <c r="AC299" s="71">
        <f t="shared" si="266"/>
        <v>0.95082820745371743</v>
      </c>
      <c r="AD299" s="71"/>
      <c r="AF299" s="73">
        <f t="shared" si="250"/>
        <v>1.0391570307634868</v>
      </c>
      <c r="AG299" s="73">
        <f t="shared" si="251"/>
        <v>0.90278172401211021</v>
      </c>
      <c r="AH299" s="73">
        <f>Wgted_Floorspace!U67</f>
        <v>1.0003765430493274</v>
      </c>
      <c r="AI299" s="73">
        <f t="shared" si="270"/>
        <v>1.0378294818203675</v>
      </c>
      <c r="AJ299" s="73">
        <f t="shared" si="252"/>
        <v>0.91486012284506391</v>
      </c>
      <c r="AK299" s="73">
        <f t="shared" si="271"/>
        <v>0.95047031446321406</v>
      </c>
      <c r="AL299" s="73">
        <f t="shared" si="267"/>
        <v>0.93813197575196605</v>
      </c>
      <c r="AM299" s="73">
        <f t="shared" si="268"/>
        <v>0.93813197575196605</v>
      </c>
      <c r="AN299" s="73"/>
      <c r="AO299" s="73">
        <f t="shared" si="269"/>
        <v>0.94982632311032633</v>
      </c>
      <c r="AR299" s="53"/>
    </row>
    <row r="300" spans="1:44" x14ac:dyDescent="0.2">
      <c r="A300" s="75" t="s">
        <v>79</v>
      </c>
      <c r="B300" s="50">
        <f t="shared" si="260"/>
        <v>1991</v>
      </c>
      <c r="D300" s="79">
        <f>SEDS_CensusRgn!J36</f>
        <v>1801.961</v>
      </c>
      <c r="F300" s="124">
        <f t="shared" si="272"/>
        <v>11356.287754787172</v>
      </c>
      <c r="G300" s="124">
        <f t="shared" si="272"/>
        <v>7094.4160499057189</v>
      </c>
      <c r="H300" s="124">
        <f t="shared" si="272"/>
        <v>550.18077859830441</v>
      </c>
      <c r="I300" s="124">
        <f t="shared" si="261"/>
        <v>19000.884583291194</v>
      </c>
      <c r="K300" s="84">
        <f t="shared" si="273"/>
        <v>25.496602282894951</v>
      </c>
      <c r="L300" s="84">
        <f t="shared" si="273"/>
        <v>6.7880580472827603</v>
      </c>
      <c r="M300" s="84">
        <f t="shared" si="273"/>
        <v>0.51858822759856893</v>
      </c>
      <c r="N300" s="79">
        <f t="shared" si="262"/>
        <v>32.803248557776286</v>
      </c>
      <c r="P300" s="84">
        <f t="shared" si="263"/>
        <v>94.835637367356597</v>
      </c>
      <c r="R300" s="84">
        <f t="shared" si="264"/>
        <v>54.93239478480951</v>
      </c>
      <c r="T300" s="74">
        <f t="shared" si="265"/>
        <v>58.257068637257717</v>
      </c>
      <c r="V300" s="118">
        <f>Weather_Factors!BF50</f>
        <v>0.94293097936064108</v>
      </c>
      <c r="X300" s="124">
        <f t="shared" si="274"/>
        <v>2245.1528909301387</v>
      </c>
      <c r="Y300" s="124">
        <f t="shared" si="274"/>
        <v>956.81702335077614</v>
      </c>
      <c r="Z300" s="124">
        <f t="shared" si="274"/>
        <v>942.57787216735608</v>
      </c>
      <c r="AA300" s="124">
        <f t="shared" si="274"/>
        <v>1726.4063898699999</v>
      </c>
      <c r="AC300" s="71">
        <f t="shared" si="266"/>
        <v>0.92222718154876204</v>
      </c>
      <c r="AD300" s="71"/>
      <c r="AF300" s="73">
        <f t="shared" si="250"/>
        <v>1.037718460258402</v>
      </c>
      <c r="AG300" s="73">
        <f t="shared" si="251"/>
        <v>0.89693771589959392</v>
      </c>
      <c r="AH300" s="73">
        <f>Wgted_Floorspace!U68</f>
        <v>0.99950311504511524</v>
      </c>
      <c r="AI300" s="73">
        <f t="shared" si="270"/>
        <v>1.0434354552200387</v>
      </c>
      <c r="AJ300" s="73">
        <f t="shared" si="252"/>
        <v>0.9320919951969332</v>
      </c>
      <c r="AK300" s="73">
        <f t="shared" si="271"/>
        <v>0.92268565016641779</v>
      </c>
      <c r="AL300" s="73">
        <f t="shared" si="267"/>
        <v>0.93076882549101458</v>
      </c>
      <c r="AM300" s="73">
        <f t="shared" si="268"/>
        <v>0.93076882549101458</v>
      </c>
      <c r="AN300" s="73"/>
      <c r="AO300" s="73">
        <f t="shared" si="269"/>
        <v>0.97209457602144356</v>
      </c>
      <c r="AR300" s="53"/>
    </row>
    <row r="301" spans="1:44" x14ac:dyDescent="0.2">
      <c r="A301" s="75" t="s">
        <v>79</v>
      </c>
      <c r="B301" s="50">
        <f t="shared" si="260"/>
        <v>1992</v>
      </c>
      <c r="D301" s="79">
        <f>SEDS_CensusRgn!J37</f>
        <v>1984.0450000000001</v>
      </c>
      <c r="F301" s="124">
        <f t="shared" si="272"/>
        <v>11428.553626159308</v>
      </c>
      <c r="G301" s="124">
        <f t="shared" si="272"/>
        <v>7122.1208649558721</v>
      </c>
      <c r="H301" s="124">
        <f t="shared" si="272"/>
        <v>522.76187392489555</v>
      </c>
      <c r="I301" s="124">
        <f t="shared" si="261"/>
        <v>19073.436365040077</v>
      </c>
      <c r="K301" s="84">
        <f t="shared" si="273"/>
        <v>25.798751224363617</v>
      </c>
      <c r="L301" s="84">
        <f t="shared" si="273"/>
        <v>6.8248393919382142</v>
      </c>
      <c r="M301" s="84">
        <f t="shared" si="273"/>
        <v>0.50022019485114955</v>
      </c>
      <c r="N301" s="79">
        <f t="shared" si="262"/>
        <v>33.123810811152985</v>
      </c>
      <c r="P301" s="84">
        <f t="shared" si="263"/>
        <v>104.02137098045841</v>
      </c>
      <c r="R301" s="84">
        <f t="shared" si="264"/>
        <v>59.89784844840257</v>
      </c>
      <c r="T301" s="74">
        <f t="shared" si="265"/>
        <v>57.338079965479771</v>
      </c>
      <c r="V301" s="118">
        <f>Weather_Factors!BF51</f>
        <v>1.0446434286684154</v>
      </c>
      <c r="X301" s="124">
        <f t="shared" si="274"/>
        <v>2257.3942484998056</v>
      </c>
      <c r="Y301" s="124">
        <f t="shared" si="274"/>
        <v>958.25941757315297</v>
      </c>
      <c r="Z301" s="124">
        <f t="shared" si="274"/>
        <v>956.87964215044394</v>
      </c>
      <c r="AA301" s="124">
        <f t="shared" si="274"/>
        <v>1736.646201408468</v>
      </c>
      <c r="AC301" s="71">
        <f t="shared" si="266"/>
        <v>0.90767931032087479</v>
      </c>
      <c r="AD301" s="71"/>
      <c r="AF301" s="73">
        <f t="shared" si="250"/>
        <v>1.0416808191115081</v>
      </c>
      <c r="AG301" s="73">
        <f t="shared" si="251"/>
        <v>0.98381466589975952</v>
      </c>
      <c r="AH301" s="73">
        <f>Wgted_Floorspace!U69</f>
        <v>0.99906666407815703</v>
      </c>
      <c r="AI301" s="73">
        <f t="shared" si="270"/>
        <v>1.0496243702267847</v>
      </c>
      <c r="AJ301" s="73">
        <f t="shared" si="252"/>
        <v>1.0326352607028917</v>
      </c>
      <c r="AK301" s="73">
        <f t="shared" si="271"/>
        <v>0.90852727145930179</v>
      </c>
      <c r="AL301" s="73">
        <f t="shared" si="267"/>
        <v>1.0248208670283763</v>
      </c>
      <c r="AM301" s="73">
        <f t="shared" si="268"/>
        <v>1.0248208670283763</v>
      </c>
      <c r="AN301" s="73"/>
      <c r="AO301" s="73">
        <f t="shared" si="269"/>
        <v>1.082867511857436</v>
      </c>
      <c r="AR301" s="53"/>
    </row>
    <row r="302" spans="1:44" x14ac:dyDescent="0.2">
      <c r="A302" s="75" t="s">
        <v>79</v>
      </c>
      <c r="B302" s="50">
        <f t="shared" si="260"/>
        <v>1993</v>
      </c>
      <c r="D302" s="79">
        <f>SEDS_CensusRgn!J38</f>
        <v>1988.306</v>
      </c>
      <c r="F302" s="124">
        <f t="shared" si="272"/>
        <v>11512.545365176451</v>
      </c>
      <c r="G302" s="124">
        <f t="shared" si="272"/>
        <v>7141.2859033117056</v>
      </c>
      <c r="H302" s="124">
        <f t="shared" si="272"/>
        <v>496.41428909229745</v>
      </c>
      <c r="I302" s="124">
        <f t="shared" si="261"/>
        <v>19150.245557580452</v>
      </c>
      <c r="K302" s="84">
        <f t="shared" si="273"/>
        <v>26.119452132801445</v>
      </c>
      <c r="L302" s="84">
        <f t="shared" si="273"/>
        <v>6.8404590708350179</v>
      </c>
      <c r="M302" s="84">
        <f t="shared" si="273"/>
        <v>0.4820928844189396</v>
      </c>
      <c r="N302" s="79">
        <f t="shared" si="262"/>
        <v>33.442004088055405</v>
      </c>
      <c r="P302" s="84">
        <f t="shared" si="263"/>
        <v>103.82665820245563</v>
      </c>
      <c r="R302" s="84">
        <f t="shared" si="264"/>
        <v>59.455348272927523</v>
      </c>
      <c r="T302" s="74">
        <f t="shared" si="265"/>
        <v>57.266898189613975</v>
      </c>
      <c r="V302" s="118">
        <f>Weather_Factors!BF52</f>
        <v>1.0382149226254138</v>
      </c>
      <c r="X302" s="124">
        <f t="shared" si="274"/>
        <v>2268.7816902601294</v>
      </c>
      <c r="Y302" s="124">
        <f t="shared" si="274"/>
        <v>957.87497706299905</v>
      </c>
      <c r="Z302" s="124">
        <f t="shared" si="274"/>
        <v>971.15029726572789</v>
      </c>
      <c r="AA302" s="124">
        <f t="shared" si="274"/>
        <v>1746.2963588379519</v>
      </c>
      <c r="AC302" s="71">
        <f t="shared" si="266"/>
        <v>0.90655248107817643</v>
      </c>
      <c r="AD302" s="71"/>
      <c r="AF302" s="73">
        <f t="shared" si="250"/>
        <v>1.0458756931273623</v>
      </c>
      <c r="AG302" s="73">
        <f t="shared" si="251"/>
        <v>0.9819731088732403</v>
      </c>
      <c r="AH302" s="73">
        <f>Wgted_Floorspace!U70</f>
        <v>0.9983915482555511</v>
      </c>
      <c r="AI302" s="73">
        <f t="shared" si="270"/>
        <v>1.0554568998498572</v>
      </c>
      <c r="AJ302" s="73">
        <f t="shared" si="252"/>
        <v>1.0262806502861039</v>
      </c>
      <c r="AK302" s="73">
        <f t="shared" si="271"/>
        <v>0.90801297613362086</v>
      </c>
      <c r="AL302" s="73">
        <f t="shared" si="267"/>
        <v>1.0270218058752312</v>
      </c>
      <c r="AM302" s="73">
        <f t="shared" si="268"/>
        <v>1.027021805875231</v>
      </c>
      <c r="AN302" s="73"/>
      <c r="AO302" s="73">
        <f t="shared" si="269"/>
        <v>1.0814527266499501</v>
      </c>
      <c r="AR302" s="53"/>
    </row>
    <row r="303" spans="1:44" x14ac:dyDescent="0.2">
      <c r="A303" s="75" t="s">
        <v>79</v>
      </c>
      <c r="B303" s="50">
        <f t="shared" si="260"/>
        <v>1994</v>
      </c>
      <c r="D303" s="79">
        <f>SEDS_CensusRgn!J39</f>
        <v>1996.8579999999999</v>
      </c>
      <c r="F303" s="124">
        <f t="shared" si="272"/>
        <v>11562.432278319018</v>
      </c>
      <c r="G303" s="124">
        <f t="shared" si="272"/>
        <v>7199.4876601438691</v>
      </c>
      <c r="H303" s="124">
        <f t="shared" si="272"/>
        <v>523.91661116987689</v>
      </c>
      <c r="I303" s="124">
        <f t="shared" si="261"/>
        <v>19285.836549632764</v>
      </c>
      <c r="K303" s="84">
        <f t="shared" si="273"/>
        <v>26.371031425154495</v>
      </c>
      <c r="L303" s="84">
        <f t="shared" si="273"/>
        <v>6.9103545573378744</v>
      </c>
      <c r="M303" s="84">
        <f t="shared" si="273"/>
        <v>0.51345809844436929</v>
      </c>
      <c r="N303" s="79">
        <f t="shared" si="262"/>
        <v>33.794844080936734</v>
      </c>
      <c r="P303" s="84">
        <f t="shared" si="263"/>
        <v>103.54012878108851</v>
      </c>
      <c r="R303" s="84">
        <f t="shared" si="264"/>
        <v>59.087652400988695</v>
      </c>
      <c r="T303" s="74">
        <f t="shared" si="265"/>
        <v>57.016035442415664</v>
      </c>
      <c r="V303" s="118">
        <f>Weather_Factors!BF53</f>
        <v>1.0363339355761643</v>
      </c>
      <c r="X303" s="124">
        <f t="shared" si="274"/>
        <v>2280.7512113695507</v>
      </c>
      <c r="Y303" s="124">
        <f t="shared" si="274"/>
        <v>959.8397668758256</v>
      </c>
      <c r="Z303" s="124">
        <f t="shared" si="274"/>
        <v>980.03782948940227</v>
      </c>
      <c r="AA303" s="124">
        <f t="shared" si="274"/>
        <v>1752.3141396518913</v>
      </c>
      <c r="AC303" s="71">
        <f t="shared" si="266"/>
        <v>0.90258124720534272</v>
      </c>
      <c r="AD303" s="71"/>
      <c r="AF303" s="73">
        <f t="shared" si="250"/>
        <v>1.0532808891791905</v>
      </c>
      <c r="AG303" s="73">
        <f t="shared" si="251"/>
        <v>0.97926316721129369</v>
      </c>
      <c r="AH303" s="73">
        <f>Wgted_Floorspace!U71</f>
        <v>0.99845095552106811</v>
      </c>
      <c r="AI303" s="73">
        <f t="shared" si="270"/>
        <v>1.0590940306551251</v>
      </c>
      <c r="AJ303" s="73">
        <f t="shared" si="252"/>
        <v>1.024421285168136</v>
      </c>
      <c r="AK303" s="73">
        <f t="shared" si="271"/>
        <v>0.90398155484192666</v>
      </c>
      <c r="AL303" s="73">
        <f t="shared" si="267"/>
        <v>1.0314391795007418</v>
      </c>
      <c r="AM303" s="73">
        <f t="shared" si="268"/>
        <v>1.0314391795007418</v>
      </c>
      <c r="AN303" s="73"/>
      <c r="AO303" s="73">
        <f t="shared" si="269"/>
        <v>1.0832778190729024</v>
      </c>
      <c r="AR303" s="53"/>
    </row>
    <row r="304" spans="1:44" x14ac:dyDescent="0.2">
      <c r="A304" s="75" t="s">
        <v>79</v>
      </c>
      <c r="B304" s="50">
        <f t="shared" si="260"/>
        <v>1995</v>
      </c>
      <c r="D304" s="79">
        <f>SEDS_CensusRgn!J40</f>
        <v>1906.482</v>
      </c>
      <c r="F304" s="124">
        <f t="shared" si="272"/>
        <v>11610.539400629194</v>
      </c>
      <c r="G304" s="124">
        <f t="shared" si="272"/>
        <v>7264.8137789393613</v>
      </c>
      <c r="H304" s="124">
        <f t="shared" si="272"/>
        <v>554.300309137976</v>
      </c>
      <c r="I304" s="124">
        <f t="shared" si="261"/>
        <v>19429.653488706532</v>
      </c>
      <c r="K304" s="84">
        <f t="shared" si="273"/>
        <v>26.559984568236739</v>
      </c>
      <c r="L304" s="84">
        <f t="shared" si="273"/>
        <v>7.0126773771973854</v>
      </c>
      <c r="M304" s="84">
        <f t="shared" si="273"/>
        <v>0.54816102873634476</v>
      </c>
      <c r="N304" s="79">
        <f t="shared" si="262"/>
        <v>34.120822974170473</v>
      </c>
      <c r="P304" s="84">
        <f t="shared" si="263"/>
        <v>98.122285150794937</v>
      </c>
      <c r="R304" s="84">
        <f t="shared" si="264"/>
        <v>55.874443633531655</v>
      </c>
      <c r="T304" s="74">
        <f t="shared" si="265"/>
        <v>54.642248026782994</v>
      </c>
      <c r="V304" s="118">
        <f>Weather_Factors!BF54</f>
        <v>1.0225502363326029</v>
      </c>
      <c r="X304" s="124">
        <f t="shared" si="274"/>
        <v>2287.5754219306482</v>
      </c>
      <c r="Y304" s="124">
        <f t="shared" si="274"/>
        <v>965.29348040924094</v>
      </c>
      <c r="Z304" s="124">
        <f t="shared" si="274"/>
        <v>988.92427029099304</v>
      </c>
      <c r="AA304" s="124">
        <f t="shared" si="274"/>
        <v>1756.1210236715322</v>
      </c>
      <c r="AC304" s="71">
        <f t="shared" si="266"/>
        <v>0.86500346773370662</v>
      </c>
      <c r="AD304" s="71"/>
      <c r="AF304" s="73">
        <f t="shared" si="250"/>
        <v>1.0611353388981235</v>
      </c>
      <c r="AG304" s="73">
        <f t="shared" si="251"/>
        <v>0.92802221575300403</v>
      </c>
      <c r="AH304" s="73">
        <f>Wgted_Floorspace!U72</f>
        <v>0.9989670761650804</v>
      </c>
      <c r="AI304" s="73">
        <f t="shared" si="270"/>
        <v>1.0613949012863459</v>
      </c>
      <c r="AJ304" s="73">
        <f t="shared" si="252"/>
        <v>1.0107960294385627</v>
      </c>
      <c r="AK304" s="73">
        <f t="shared" si="271"/>
        <v>0.86589787428666354</v>
      </c>
      <c r="AL304" s="73">
        <f t="shared" si="267"/>
        <v>0.9847571684180515</v>
      </c>
      <c r="AM304" s="73">
        <f t="shared" si="268"/>
        <v>0.98475716841805139</v>
      </c>
      <c r="AN304" s="73"/>
      <c r="AO304" s="73">
        <f t="shared" si="269"/>
        <v>1.0717455756748673</v>
      </c>
      <c r="AR304" s="53"/>
    </row>
    <row r="305" spans="1:44" x14ac:dyDescent="0.2">
      <c r="A305" s="75" t="s">
        <v>79</v>
      </c>
      <c r="B305" s="50">
        <f t="shared" si="260"/>
        <v>1996</v>
      </c>
      <c r="D305" s="79">
        <f>SEDS_CensusRgn!J41</f>
        <v>2019.4680000000001</v>
      </c>
      <c r="F305" s="124">
        <f t="shared" si="272"/>
        <v>11790.626557823442</v>
      </c>
      <c r="G305" s="124">
        <f t="shared" si="272"/>
        <v>7261.4451196645268</v>
      </c>
      <c r="H305" s="124">
        <f t="shared" si="272"/>
        <v>538.39014456359087</v>
      </c>
      <c r="I305" s="124">
        <f t="shared" si="261"/>
        <v>19590.461822051559</v>
      </c>
      <c r="K305" s="84">
        <f t="shared" si="273"/>
        <v>27.081840165488771</v>
      </c>
      <c r="L305" s="84">
        <f t="shared" si="273"/>
        <v>7.0668442236898006</v>
      </c>
      <c r="M305" s="84">
        <f t="shared" si="273"/>
        <v>0.53700920371161331</v>
      </c>
      <c r="N305" s="79">
        <f t="shared" si="262"/>
        <v>34.685693592890182</v>
      </c>
      <c r="P305" s="84">
        <f t="shared" si="263"/>
        <v>103.08424672902973</v>
      </c>
      <c r="R305" s="84">
        <f t="shared" si="264"/>
        <v>58.221929297499976</v>
      </c>
      <c r="T305" s="74">
        <f t="shared" si="265"/>
        <v>55.871059982976796</v>
      </c>
      <c r="V305" s="118">
        <f>Weather_Factors!BF55</f>
        <v>1.0420766907812284</v>
      </c>
      <c r="X305" s="124">
        <f t="shared" si="274"/>
        <v>2296.895761448669</v>
      </c>
      <c r="Y305" s="124">
        <f t="shared" si="274"/>
        <v>973.20080331561928</v>
      </c>
      <c r="Z305" s="124">
        <f t="shared" si="274"/>
        <v>997.43505547803636</v>
      </c>
      <c r="AA305" s="124">
        <f t="shared" si="274"/>
        <v>1770.5398631208895</v>
      </c>
      <c r="AC305" s="71">
        <f t="shared" si="266"/>
        <v>0.88445593613836093</v>
      </c>
      <c r="AD305" s="71"/>
      <c r="AF305" s="73">
        <f t="shared" si="250"/>
        <v>1.0699177603345582</v>
      </c>
      <c r="AG305" s="73">
        <f t="shared" si="251"/>
        <v>0.97495152005159458</v>
      </c>
      <c r="AH305" s="73">
        <f>Wgted_Floorspace!U73</f>
        <v>0.99818624065830686</v>
      </c>
      <c r="AI305" s="73">
        <f t="shared" si="270"/>
        <v>1.0701096097077609</v>
      </c>
      <c r="AJ305" s="73">
        <f t="shared" si="252"/>
        <v>1.0300980274474545</v>
      </c>
      <c r="AK305" s="73">
        <f t="shared" si="271"/>
        <v>0.8860630412567696</v>
      </c>
      <c r="AL305" s="73">
        <f t="shared" si="267"/>
        <v>1.0431179467683751</v>
      </c>
      <c r="AM305" s="73">
        <f t="shared" si="268"/>
        <v>1.0431179467683751</v>
      </c>
      <c r="AN305" s="73"/>
      <c r="AO305" s="73">
        <f t="shared" si="269"/>
        <v>1.1003184589086887</v>
      </c>
      <c r="AR305" s="53"/>
    </row>
    <row r="306" spans="1:44" x14ac:dyDescent="0.2">
      <c r="A306" s="75" t="s">
        <v>79</v>
      </c>
      <c r="B306" s="50">
        <f t="shared" si="260"/>
        <v>1997</v>
      </c>
      <c r="D306" s="79">
        <f>SEDS_CensusRgn!J42</f>
        <v>1938.1079999999999</v>
      </c>
      <c r="F306" s="124">
        <f t="shared" si="272"/>
        <v>11974.026987158602</v>
      </c>
      <c r="G306" s="124">
        <f t="shared" si="272"/>
        <v>7260.2641171652749</v>
      </c>
      <c r="H306" s="124">
        <f t="shared" si="272"/>
        <v>521.74653680964639</v>
      </c>
      <c r="I306" s="124">
        <f t="shared" si="261"/>
        <v>19756.037641133524</v>
      </c>
      <c r="K306" s="84">
        <f t="shared" si="273"/>
        <v>27.599563935463181</v>
      </c>
      <c r="L306" s="84">
        <f t="shared" si="273"/>
        <v>7.1259738979612628</v>
      </c>
      <c r="M306" s="84">
        <f t="shared" si="273"/>
        <v>0.52484488142185226</v>
      </c>
      <c r="N306" s="79">
        <f t="shared" si="262"/>
        <v>35.250382714846289</v>
      </c>
      <c r="P306" s="84">
        <f t="shared" si="263"/>
        <v>98.102060504517183</v>
      </c>
      <c r="R306" s="84">
        <f t="shared" si="264"/>
        <v>54.981190294530712</v>
      </c>
      <c r="T306" s="74">
        <f t="shared" si="265"/>
        <v>53.604807131263229</v>
      </c>
      <c r="V306" s="118">
        <f>Weather_Factors!BF56</f>
        <v>1.0256764875563698</v>
      </c>
      <c r="X306" s="124">
        <f t="shared" si="274"/>
        <v>2304.9525414517602</v>
      </c>
      <c r="Y306" s="124">
        <f t="shared" si="274"/>
        <v>981.50339752977959</v>
      </c>
      <c r="Z306" s="124">
        <f t="shared" si="274"/>
        <v>1005.9384095410609</v>
      </c>
      <c r="AA306" s="124">
        <f t="shared" si="274"/>
        <v>1784.284042942518</v>
      </c>
      <c r="AC306" s="71">
        <f t="shared" si="266"/>
        <v>0.8485804616422753</v>
      </c>
      <c r="AD306" s="71"/>
      <c r="AF306" s="73">
        <f t="shared" si="250"/>
        <v>1.0789605542782073</v>
      </c>
      <c r="AG306" s="73">
        <f t="shared" si="251"/>
        <v>0.92783093483223611</v>
      </c>
      <c r="AH306" s="73">
        <f>Wgted_Floorspace!U74</f>
        <v>0.99748412502538331</v>
      </c>
      <c r="AI306" s="73">
        <f t="shared" si="270"/>
        <v>1.078416555634836</v>
      </c>
      <c r="AJ306" s="73">
        <f t="shared" si="252"/>
        <v>1.013886344429193</v>
      </c>
      <c r="AK306" s="73">
        <f t="shared" si="271"/>
        <v>0.85072076873472158</v>
      </c>
      <c r="AL306" s="73">
        <f t="shared" si="267"/>
        <v>1.0010929797230566</v>
      </c>
      <c r="AM306" s="73">
        <f t="shared" si="268"/>
        <v>1.0010929797230566</v>
      </c>
      <c r="AN306" s="73"/>
      <c r="AO306" s="73">
        <f t="shared" si="269"/>
        <v>1.0906409822487355</v>
      </c>
      <c r="AR306" s="53"/>
    </row>
    <row r="307" spans="1:44" x14ac:dyDescent="0.2">
      <c r="A307" s="75" t="s">
        <v>79</v>
      </c>
      <c r="B307" s="50">
        <f t="shared" si="260"/>
        <v>1998</v>
      </c>
      <c r="D307" s="79">
        <f>SEDS_CensusRgn!J43</f>
        <v>1740.1970000000001</v>
      </c>
      <c r="F307" s="124">
        <f t="shared" si="272"/>
        <v>12233.293258748883</v>
      </c>
      <c r="G307" s="124">
        <f t="shared" si="272"/>
        <v>7160.1786872791254</v>
      </c>
      <c r="H307" s="124">
        <f t="shared" si="272"/>
        <v>533.97509728313241</v>
      </c>
      <c r="I307" s="124">
        <f t="shared" si="261"/>
        <v>19927.447043311142</v>
      </c>
      <c r="K307" s="84">
        <f t="shared" si="273"/>
        <v>28.316499423209848</v>
      </c>
      <c r="L307" s="84">
        <f t="shared" si="273"/>
        <v>7.0713252783495761</v>
      </c>
      <c r="M307" s="84">
        <f t="shared" si="273"/>
        <v>0.54181730938322803</v>
      </c>
      <c r="N307" s="79">
        <f t="shared" si="262"/>
        <v>35.929642010942651</v>
      </c>
      <c r="P307" s="84">
        <f t="shared" si="263"/>
        <v>87.326640297564637</v>
      </c>
      <c r="R307" s="84">
        <f t="shared" si="264"/>
        <v>48.4334633634816</v>
      </c>
      <c r="T307" s="74">
        <f t="shared" si="265"/>
        <v>54.372207968620479</v>
      </c>
      <c r="V307" s="118">
        <f>Weather_Factors!BF57</f>
        <v>0.89077610001480401</v>
      </c>
      <c r="X307" s="124">
        <f t="shared" si="274"/>
        <v>2314.7078079697585</v>
      </c>
      <c r="Y307" s="124">
        <f t="shared" si="274"/>
        <v>987.59061570803999</v>
      </c>
      <c r="Z307" s="124">
        <f t="shared" si="274"/>
        <v>1014.6864753431329</v>
      </c>
      <c r="AA307" s="124">
        <f t="shared" si="274"/>
        <v>1803.0228324206143</v>
      </c>
      <c r="AC307" s="71">
        <f t="shared" si="266"/>
        <v>0.8607286511737603</v>
      </c>
      <c r="AD307" s="71"/>
      <c r="AF307" s="73">
        <f t="shared" si="250"/>
        <v>1.0883219448030457</v>
      </c>
      <c r="AG307" s="73">
        <f t="shared" si="251"/>
        <v>0.82591902643387383</v>
      </c>
      <c r="AH307" s="73">
        <f>Wgted_Floorspace!U75</f>
        <v>0.99536268129736338</v>
      </c>
      <c r="AI307" s="73">
        <f t="shared" si="270"/>
        <v>1.0897422304261708</v>
      </c>
      <c r="AJ307" s="73">
        <f t="shared" si="252"/>
        <v>0.88053663577743579</v>
      </c>
      <c r="AK307" s="73">
        <f t="shared" si="271"/>
        <v>0.86473872021390219</v>
      </c>
      <c r="AL307" s="73">
        <f t="shared" si="267"/>
        <v>0.89886580109835157</v>
      </c>
      <c r="AM307" s="73">
        <f t="shared" si="268"/>
        <v>0.89886580109835168</v>
      </c>
      <c r="AN307" s="73"/>
      <c r="AO307" s="73">
        <f t="shared" si="269"/>
        <v>0.95510818138174047</v>
      </c>
      <c r="AR307" s="53"/>
    </row>
    <row r="308" spans="1:44" x14ac:dyDescent="0.2">
      <c r="A308" s="75" t="s">
        <v>79</v>
      </c>
      <c r="B308" s="50">
        <f t="shared" si="260"/>
        <v>1999</v>
      </c>
      <c r="D308" s="79">
        <f>SEDS_CensusRgn!J44</f>
        <v>1870.9010000000001</v>
      </c>
      <c r="F308" s="124">
        <f t="shared" si="272"/>
        <v>12506.823037756811</v>
      </c>
      <c r="G308" s="124">
        <f t="shared" si="272"/>
        <v>7063.351086919648</v>
      </c>
      <c r="H308" s="124">
        <f t="shared" si="272"/>
        <v>545.77910530013207</v>
      </c>
      <c r="I308" s="124">
        <f t="shared" si="261"/>
        <v>20115.953229976589</v>
      </c>
      <c r="K308" s="84">
        <f t="shared" si="273"/>
        <v>29.098000851417197</v>
      </c>
      <c r="L308" s="84">
        <f t="shared" si="273"/>
        <v>7.0294296436595465</v>
      </c>
      <c r="M308" s="84">
        <f t="shared" si="273"/>
        <v>0.5585673938607868</v>
      </c>
      <c r="N308" s="79">
        <f t="shared" si="262"/>
        <v>36.685997888937528</v>
      </c>
      <c r="P308" s="84">
        <f t="shared" si="263"/>
        <v>93.005833659028525</v>
      </c>
      <c r="R308" s="84">
        <f t="shared" si="264"/>
        <v>50.997685974467132</v>
      </c>
      <c r="T308" s="74">
        <f t="shared" si="265"/>
        <v>53.536252842153395</v>
      </c>
      <c r="V308" s="118">
        <f>Weather_Factors!BF58</f>
        <v>0.95258228335160122</v>
      </c>
      <c r="X308" s="124">
        <f t="shared" si="274"/>
        <v>2326.5701260482642</v>
      </c>
      <c r="Y308" s="124">
        <f t="shared" si="274"/>
        <v>995.19754252016173</v>
      </c>
      <c r="Z308" s="124">
        <f t="shared" si="274"/>
        <v>1023.4312534805125</v>
      </c>
      <c r="AA308" s="124">
        <f t="shared" si="274"/>
        <v>1823.7265452709657</v>
      </c>
      <c r="AC308" s="71">
        <f t="shared" si="266"/>
        <v>0.84749522631705665</v>
      </c>
      <c r="AD308" s="71"/>
      <c r="AF308" s="73">
        <f t="shared" si="250"/>
        <v>1.0986170628496903</v>
      </c>
      <c r="AG308" s="73">
        <f t="shared" si="251"/>
        <v>0.8796317747549699</v>
      </c>
      <c r="AH308" s="73">
        <f>Wgted_Floorspace!U76</f>
        <v>0.99329359969795317</v>
      </c>
      <c r="AI308" s="73">
        <f t="shared" si="270"/>
        <v>1.1022554997059364</v>
      </c>
      <c r="AJ308" s="73">
        <f t="shared" si="252"/>
        <v>0.94163235752471031</v>
      </c>
      <c r="AK308" s="73">
        <f t="shared" si="271"/>
        <v>0.85321724269115218</v>
      </c>
      <c r="AL308" s="73">
        <f t="shared" si="267"/>
        <v>0.96637847677056543</v>
      </c>
      <c r="AM308" s="73">
        <f t="shared" si="268"/>
        <v>0.96637847677056543</v>
      </c>
      <c r="AN308" s="73"/>
      <c r="AO308" s="73">
        <f t="shared" si="269"/>
        <v>1.0309587415046877</v>
      </c>
      <c r="AR308" s="53"/>
    </row>
    <row r="309" spans="1:44" x14ac:dyDescent="0.2">
      <c r="A309" s="75" t="s">
        <v>79</v>
      </c>
      <c r="B309" s="50">
        <f t="shared" si="260"/>
        <v>2000</v>
      </c>
      <c r="D309" s="79">
        <f>SEDS_CensusRgn!J45</f>
        <v>2045.653</v>
      </c>
      <c r="F309" s="124">
        <f t="shared" si="272"/>
        <v>12647.682758919735</v>
      </c>
      <c r="G309" s="124">
        <f t="shared" si="272"/>
        <v>7014.006190627073</v>
      </c>
      <c r="H309" s="124">
        <f t="shared" si="272"/>
        <v>565.74307986234908</v>
      </c>
      <c r="I309" s="124">
        <f t="shared" si="261"/>
        <v>20227.432029409156</v>
      </c>
      <c r="K309" s="84">
        <f t="shared" si="273"/>
        <v>29.502824473921493</v>
      </c>
      <c r="L309" s="84">
        <f t="shared" si="273"/>
        <v>7.0636741748492184</v>
      </c>
      <c r="M309" s="84">
        <f t="shared" si="273"/>
        <v>0.58395249870850474</v>
      </c>
      <c r="N309" s="79">
        <f t="shared" si="262"/>
        <v>37.150451147479217</v>
      </c>
      <c r="P309" s="84">
        <f t="shared" si="263"/>
        <v>101.13261026045102</v>
      </c>
      <c r="R309" s="84">
        <f t="shared" si="264"/>
        <v>55.06401502041529</v>
      </c>
      <c r="T309" s="74">
        <f t="shared" si="265"/>
        <v>54.379366911451996</v>
      </c>
      <c r="V309" s="118">
        <f>Weather_Factors!BF59</f>
        <v>1.0125902184569036</v>
      </c>
      <c r="X309" s="124">
        <f t="shared" si="274"/>
        <v>2332.666389273144</v>
      </c>
      <c r="Y309" s="124">
        <f t="shared" si="274"/>
        <v>1007.0812575398804</v>
      </c>
      <c r="Z309" s="124">
        <f t="shared" si="274"/>
        <v>1032.1867283831136</v>
      </c>
      <c r="AA309" s="124">
        <f t="shared" si="274"/>
        <v>1836.637052764052</v>
      </c>
      <c r="AC309" s="71">
        <f t="shared" si="266"/>
        <v>0.86084197942430252</v>
      </c>
      <c r="AD309" s="71"/>
      <c r="AF309" s="73">
        <f t="shared" si="250"/>
        <v>1.1047053903478925</v>
      </c>
      <c r="AG309" s="73">
        <f t="shared" si="251"/>
        <v>0.95649330745359629</v>
      </c>
      <c r="AH309" s="73">
        <f>Wgted_Floorspace!U77</f>
        <v>0.99275736379571056</v>
      </c>
      <c r="AI309" s="73">
        <f t="shared" si="270"/>
        <v>1.110058576282932</v>
      </c>
      <c r="AJ309" s="73">
        <f t="shared" si="252"/>
        <v>1.0009505018897145</v>
      </c>
      <c r="AK309" s="73">
        <f t="shared" si="271"/>
        <v>0.8671222302828937</v>
      </c>
      <c r="AL309" s="73">
        <f t="shared" si="267"/>
        <v>1.0566433125756718</v>
      </c>
      <c r="AM309" s="73">
        <f t="shared" si="268"/>
        <v>1.0566433125756718</v>
      </c>
      <c r="AN309" s="73"/>
      <c r="AO309" s="73">
        <f t="shared" si="269"/>
        <v>1.1030662968259339</v>
      </c>
      <c r="AR309" s="53"/>
    </row>
    <row r="310" spans="1:44" x14ac:dyDescent="0.2">
      <c r="A310" s="75" t="s">
        <v>79</v>
      </c>
      <c r="B310" s="50">
        <f t="shared" si="260"/>
        <v>2001</v>
      </c>
      <c r="D310" s="79">
        <f>SEDS_CensusRgn!J46</f>
        <v>1953.2950000000001</v>
      </c>
      <c r="F310" s="124">
        <f t="shared" si="272"/>
        <v>12786.042100626948</v>
      </c>
      <c r="G310" s="124">
        <f t="shared" si="272"/>
        <v>6962.362581959188</v>
      </c>
      <c r="H310" s="124">
        <f t="shared" si="272"/>
        <v>582.28350103299863</v>
      </c>
      <c r="I310" s="124">
        <f t="shared" si="261"/>
        <v>20330.688183619135</v>
      </c>
      <c r="K310" s="84">
        <f t="shared" si="273"/>
        <v>29.919547002518438</v>
      </c>
      <c r="L310" s="84">
        <f t="shared" si="273"/>
        <v>7.0903277377890292</v>
      </c>
      <c r="M310" s="84">
        <f t="shared" si="273"/>
        <v>0.60612169329892229</v>
      </c>
      <c r="N310" s="79">
        <f t="shared" si="262"/>
        <v>37.615996433606391</v>
      </c>
      <c r="P310" s="84">
        <f t="shared" si="263"/>
        <v>96.076187011407271</v>
      </c>
      <c r="R310" s="84">
        <f t="shared" si="264"/>
        <v>51.927243332438024</v>
      </c>
      <c r="T310" s="74">
        <f t="shared" si="265"/>
        <v>55.928578125301136</v>
      </c>
      <c r="V310" s="118">
        <f>Weather_Factors!BF60</f>
        <v>0.92845634688050516</v>
      </c>
      <c r="X310" s="124">
        <f t="shared" si="274"/>
        <v>2340.0163058317612</v>
      </c>
      <c r="Y310" s="124">
        <f t="shared" si="274"/>
        <v>1018.3795592837155</v>
      </c>
      <c r="Z310" s="124">
        <f t="shared" si="274"/>
        <v>1040.9391511585568</v>
      </c>
      <c r="AA310" s="124">
        <f t="shared" si="274"/>
        <v>1850.2077300026858</v>
      </c>
      <c r="AC310" s="71">
        <f t="shared" si="266"/>
        <v>0.88536646589079293</v>
      </c>
      <c r="AF310" s="73">
        <f t="shared" si="250"/>
        <v>1.1103446445041547</v>
      </c>
      <c r="AG310" s="73">
        <f t="shared" si="251"/>
        <v>0.90867060234485197</v>
      </c>
      <c r="AH310" s="73">
        <f>Wgted_Floorspace!U78</f>
        <v>0.99214168817320847</v>
      </c>
      <c r="AI310" s="73">
        <f t="shared" si="270"/>
        <v>1.1182606577078069</v>
      </c>
      <c r="AJ310" s="73">
        <f t="shared" si="252"/>
        <v>0.91778374850288535</v>
      </c>
      <c r="AK310" s="73">
        <f t="shared" si="271"/>
        <v>0.8923790588025623</v>
      </c>
      <c r="AL310" s="73">
        <f t="shared" si="267"/>
        <v>1.0089375369319711</v>
      </c>
      <c r="AM310" s="73">
        <f t="shared" si="268"/>
        <v>1.0089375369319709</v>
      </c>
      <c r="AN310" s="73"/>
      <c r="AO310" s="73">
        <f t="shared" si="269"/>
        <v>1.01825630418104</v>
      </c>
      <c r="AR310" s="53"/>
    </row>
    <row r="311" spans="1:44" x14ac:dyDescent="0.2">
      <c r="A311" s="75" t="s">
        <v>79</v>
      </c>
      <c r="B311" s="50">
        <f t="shared" si="260"/>
        <v>2002</v>
      </c>
      <c r="D311" s="79">
        <f>SEDS_CensusRgn!J47</f>
        <v>1890.4360000000001</v>
      </c>
      <c r="F311" s="124">
        <f t="shared" si="272"/>
        <v>12839.174344722856</v>
      </c>
      <c r="G311" s="124">
        <f t="shared" si="272"/>
        <v>7013.1894708199261</v>
      </c>
      <c r="H311" s="124">
        <f t="shared" si="272"/>
        <v>529.43546288106768</v>
      </c>
      <c r="I311" s="124">
        <f t="shared" si="261"/>
        <v>20381.799278423852</v>
      </c>
      <c r="K311" s="84">
        <f t="shared" si="273"/>
        <v>30.145023050508854</v>
      </c>
      <c r="L311" s="84">
        <f t="shared" si="273"/>
        <v>7.2271539006826746</v>
      </c>
      <c r="M311" s="84">
        <f t="shared" si="273"/>
        <v>0.55103925124315933</v>
      </c>
      <c r="N311" s="79">
        <f t="shared" si="262"/>
        <v>37.923216202434688</v>
      </c>
      <c r="P311" s="84">
        <f t="shared" si="263"/>
        <v>92.751183257957663</v>
      </c>
      <c r="R311" s="84">
        <f t="shared" si="264"/>
        <v>49.849042072508432</v>
      </c>
      <c r="T311" s="74">
        <f t="shared" si="265"/>
        <v>52.341563704650092</v>
      </c>
      <c r="V311" s="118">
        <f>Weather_Factors!BF61</f>
        <v>0.95237968727479538</v>
      </c>
      <c r="X311" s="124">
        <f t="shared" si="274"/>
        <v>2347.8942057437698</v>
      </c>
      <c r="Y311" s="124">
        <f t="shared" si="274"/>
        <v>1030.5088620167755</v>
      </c>
      <c r="Z311" s="124">
        <f t="shared" si="274"/>
        <v>1040.8053292171417</v>
      </c>
      <c r="AA311" s="124">
        <f t="shared" si="274"/>
        <v>1860.6412360551583</v>
      </c>
      <c r="AC311" s="71">
        <f t="shared" si="266"/>
        <v>0.82858293254946458</v>
      </c>
      <c r="AF311" s="73">
        <f t="shared" si="250"/>
        <v>1.1131360369980343</v>
      </c>
      <c r="AG311" s="73">
        <f t="shared" si="251"/>
        <v>0.87722333890290027</v>
      </c>
      <c r="AH311" s="73">
        <f>Wgted_Floorspace!U79</f>
        <v>0.99280030347013781</v>
      </c>
      <c r="AI311" s="73">
        <f t="shared" si="270"/>
        <v>1.1245666411664423</v>
      </c>
      <c r="AJ311" s="73">
        <f t="shared" si="252"/>
        <v>0.94143209028820785</v>
      </c>
      <c r="AK311" s="73">
        <f t="shared" si="271"/>
        <v>0.83459173980237122</v>
      </c>
      <c r="AL311" s="73">
        <f t="shared" si="267"/>
        <v>0.97646891102855804</v>
      </c>
      <c r="AM311" s="73">
        <f t="shared" si="268"/>
        <v>0.97646891102855804</v>
      </c>
      <c r="AN311" s="73"/>
      <c r="AO311" s="73">
        <f t="shared" si="269"/>
        <v>1.0510807824561312</v>
      </c>
      <c r="AR311" s="53"/>
    </row>
    <row r="312" spans="1:44" x14ac:dyDescent="0.2">
      <c r="A312" s="75" t="s">
        <v>79</v>
      </c>
      <c r="B312" s="50">
        <f t="shared" si="260"/>
        <v>2003</v>
      </c>
      <c r="D312" s="79">
        <f>SEDS_CensusRgn!J48</f>
        <v>2107.8589999999999</v>
      </c>
      <c r="F312" s="124">
        <f t="shared" si="272"/>
        <v>12898.395673473922</v>
      </c>
      <c r="G312" s="124">
        <f t="shared" si="272"/>
        <v>7062.2447881695625</v>
      </c>
      <c r="H312" s="124">
        <f t="shared" si="272"/>
        <v>477.14473603747382</v>
      </c>
      <c r="I312" s="124">
        <f t="shared" si="261"/>
        <v>20437.785197680958</v>
      </c>
      <c r="K312" s="84">
        <f t="shared" si="273"/>
        <v>30.382749425090839</v>
      </c>
      <c r="L312" s="84">
        <f t="shared" si="273"/>
        <v>7.3520578310238296</v>
      </c>
      <c r="M312" s="84">
        <f t="shared" si="273"/>
        <v>0.49655094847617892</v>
      </c>
      <c r="N312" s="79">
        <f t="shared" si="262"/>
        <v>38.231358204590848</v>
      </c>
      <c r="P312" s="84">
        <f t="shared" si="263"/>
        <v>103.13539258838942</v>
      </c>
      <c r="R312" s="84">
        <f t="shared" si="264"/>
        <v>55.134295483828424</v>
      </c>
      <c r="T312" s="74">
        <f t="shared" si="265"/>
        <v>52.354953068996885</v>
      </c>
      <c r="V312" s="118">
        <f>Weather_Factors!BF62</f>
        <v>1.0530865228962909</v>
      </c>
      <c r="X312" s="124">
        <f t="shared" si="274"/>
        <v>2355.5448440439927</v>
      </c>
      <c r="Y312" s="124">
        <f t="shared" si="274"/>
        <v>1041.0369580136548</v>
      </c>
      <c r="Z312" s="124">
        <f t="shared" si="274"/>
        <v>1040.6715425593231</v>
      </c>
      <c r="AA312" s="124">
        <f t="shared" si="274"/>
        <v>1870.6213924260687</v>
      </c>
      <c r="AC312" s="71">
        <f t="shared" si="266"/>
        <v>0.82879489027464903</v>
      </c>
      <c r="AF312" s="73">
        <f t="shared" si="250"/>
        <v>1.1161936642191757</v>
      </c>
      <c r="AG312" s="73">
        <f t="shared" si="251"/>
        <v>0.97543524802079784</v>
      </c>
      <c r="AH312" s="73">
        <f>Wgted_Floorspace!U80</f>
        <v>0.99332310016253267</v>
      </c>
      <c r="AI312" s="73">
        <f t="shared" si="270"/>
        <v>1.1305986212767756</v>
      </c>
      <c r="AJ312" s="73">
        <f t="shared" si="252"/>
        <v>1.0409813016292724</v>
      </c>
      <c r="AK312" s="73">
        <f t="shared" si="271"/>
        <v>0.83436586760041842</v>
      </c>
      <c r="AL312" s="73">
        <f t="shared" si="267"/>
        <v>1.0887746436968746</v>
      </c>
      <c r="AM312" s="73">
        <f t="shared" si="268"/>
        <v>1.0887746436968748</v>
      </c>
      <c r="AN312" s="73"/>
      <c r="AO312" s="73">
        <f t="shared" si="269"/>
        <v>1.1690737671545526</v>
      </c>
      <c r="AR312" s="53"/>
    </row>
    <row r="313" spans="1:44" x14ac:dyDescent="0.2">
      <c r="A313" s="75" t="s">
        <v>79</v>
      </c>
      <c r="B313" s="50">
        <f t="shared" si="260"/>
        <v>2004</v>
      </c>
      <c r="D313" s="79">
        <f>SEDS_CensusRgn!J49</f>
        <v>2047.559</v>
      </c>
      <c r="F313" s="124">
        <f t="shared" si="272"/>
        <v>12928.641250419496</v>
      </c>
      <c r="G313" s="124">
        <f t="shared" si="272"/>
        <v>7059.3982026130261</v>
      </c>
      <c r="H313" s="124">
        <f t="shared" si="272"/>
        <v>546.2131329300986</v>
      </c>
      <c r="I313" s="124">
        <f t="shared" si="261"/>
        <v>20534.252585962618</v>
      </c>
      <c r="K313" s="84">
        <f t="shared" si="273"/>
        <v>30.584632822516181</v>
      </c>
      <c r="L313" s="84">
        <f t="shared" si="273"/>
        <v>7.4354166356947413</v>
      </c>
      <c r="M313" s="84">
        <f t="shared" si="273"/>
        <v>0.56850603456068538</v>
      </c>
      <c r="N313" s="79">
        <f t="shared" si="262"/>
        <v>38.588555492771604</v>
      </c>
      <c r="P313" s="84">
        <f t="shared" si="263"/>
        <v>99.71431837746691</v>
      </c>
      <c r="R313" s="84">
        <f t="shared" si="264"/>
        <v>53.061302084332958</v>
      </c>
      <c r="T313" s="74">
        <f t="shared" si="265"/>
        <v>52.797487552113182</v>
      </c>
      <c r="V313" s="118">
        <f>Weather_Factors!BF63</f>
        <v>1.0049967251180159</v>
      </c>
      <c r="X313" s="124">
        <f t="shared" si="274"/>
        <v>2365.649431375768</v>
      </c>
      <c r="Y313" s="124">
        <f t="shared" si="274"/>
        <v>1053.2649416125205</v>
      </c>
      <c r="Z313" s="124">
        <f t="shared" si="274"/>
        <v>1040.8135584565664</v>
      </c>
      <c r="AA313" s="124">
        <f t="shared" si="274"/>
        <v>1879.2286366999817</v>
      </c>
      <c r="AC313" s="71">
        <f t="shared" si="266"/>
        <v>0.83580034624160915</v>
      </c>
      <c r="AF313" s="73">
        <f t="shared" si="250"/>
        <v>1.1214621552304218</v>
      </c>
      <c r="AG313" s="73">
        <f t="shared" si="251"/>
        <v>0.94307936816540439</v>
      </c>
      <c r="AH313" s="73">
        <f>Wgted_Floorspace!U81</f>
        <v>0.99366943109366923</v>
      </c>
      <c r="AI313" s="73">
        <f t="shared" si="270"/>
        <v>1.1358008169474119</v>
      </c>
      <c r="AJ313" s="73">
        <f t="shared" si="252"/>
        <v>0.99344429569680992</v>
      </c>
      <c r="AK313" s="73">
        <f t="shared" si="271"/>
        <v>0.84112514694318063</v>
      </c>
      <c r="AL313" s="73">
        <f t="shared" si="267"/>
        <v>1.0576278207761192</v>
      </c>
      <c r="AM313" s="73">
        <f t="shared" si="268"/>
        <v>1.0576278207761189</v>
      </c>
      <c r="AN313" s="73"/>
      <c r="AO313" s="73">
        <f t="shared" si="269"/>
        <v>1.1212117145620317</v>
      </c>
      <c r="AR313" s="53"/>
    </row>
    <row r="314" spans="1:44" x14ac:dyDescent="0.2">
      <c r="A314" s="75" t="s">
        <v>79</v>
      </c>
      <c r="B314" s="50">
        <f t="shared" si="260"/>
        <v>2005</v>
      </c>
      <c r="D314" s="79">
        <f>SEDS_CensusRgn!J50</f>
        <v>1988.797</v>
      </c>
      <c r="F314" s="124">
        <f t="shared" si="272"/>
        <v>12971.196476644878</v>
      </c>
      <c r="G314" s="124">
        <f t="shared" si="272"/>
        <v>7056.2378817607714</v>
      </c>
      <c r="H314" s="124">
        <f t="shared" si="272"/>
        <v>618.12369729465024</v>
      </c>
      <c r="I314" s="124">
        <f t="shared" si="261"/>
        <v>20645.558055700298</v>
      </c>
      <c r="K314" s="84">
        <f t="shared" si="273"/>
        <v>30.834466306642089</v>
      </c>
      <c r="L314" s="84">
        <f t="shared" si="273"/>
        <v>7.5149658145430314</v>
      </c>
      <c r="M314" s="84">
        <f t="shared" si="273"/>
        <v>0.64343933172342471</v>
      </c>
      <c r="N314" s="79">
        <f t="shared" si="262"/>
        <v>38.992871452908545</v>
      </c>
      <c r="P314" s="84">
        <f t="shared" si="263"/>
        <v>96.330503376772967</v>
      </c>
      <c r="R314" s="84">
        <f t="shared" si="264"/>
        <v>51.004117570614362</v>
      </c>
      <c r="T314" s="74">
        <f t="shared" si="265"/>
        <v>50.549748413861231</v>
      </c>
      <c r="V314" s="118">
        <f>Weather_Factors!BF64</f>
        <v>1.0089885542660493</v>
      </c>
      <c r="X314" s="124">
        <f t="shared" si="274"/>
        <v>2377.1489671103736</v>
      </c>
      <c r="Y314" s="124">
        <f t="shared" si="274"/>
        <v>1065.0102704116591</v>
      </c>
      <c r="Z314" s="124">
        <f t="shared" si="274"/>
        <v>1040.9556121850267</v>
      </c>
      <c r="AA314" s="124">
        <f t="shared" si="274"/>
        <v>1888.6809137204457</v>
      </c>
      <c r="AC314" s="71">
        <f t="shared" si="266"/>
        <v>0.80021794948158376</v>
      </c>
      <c r="AF314" s="73">
        <f t="shared" si="250"/>
        <v>1.1275410164628137</v>
      </c>
      <c r="AG314" s="73">
        <f t="shared" si="251"/>
        <v>0.9110758789497152</v>
      </c>
      <c r="AH314" s="73">
        <f>Wgted_Floorspace!U82</f>
        <v>0.99388294905550345</v>
      </c>
      <c r="AI314" s="73">
        <f t="shared" si="270"/>
        <v>1.1415137481747206</v>
      </c>
      <c r="AJ314" s="73">
        <f t="shared" si="252"/>
        <v>0.99739023880030053</v>
      </c>
      <c r="AK314" s="73">
        <f t="shared" si="271"/>
        <v>0.8051430505393401</v>
      </c>
      <c r="AL314" s="73">
        <f t="shared" si="267"/>
        <v>1.0272754226257133</v>
      </c>
      <c r="AM314" s="73">
        <f t="shared" si="268"/>
        <v>1.0272754226257133</v>
      </c>
      <c r="AN314" s="73"/>
      <c r="AO314" s="73">
        <f t="shared" si="269"/>
        <v>1.1315701953080437</v>
      </c>
      <c r="AR314" s="53"/>
    </row>
    <row r="315" spans="1:44" x14ac:dyDescent="0.2">
      <c r="A315" s="75" t="s">
        <v>79</v>
      </c>
      <c r="B315" s="50">
        <f t="shared" si="260"/>
        <v>2006</v>
      </c>
      <c r="D315" s="79">
        <f>SEDS_CensusRgn!J51</f>
        <v>1691.7840000000001</v>
      </c>
      <c r="F315" s="124">
        <f t="shared" si="272"/>
        <v>13021.749637110312</v>
      </c>
      <c r="G315" s="124">
        <f t="shared" si="272"/>
        <v>6977.8877261702655</v>
      </c>
      <c r="H315" s="124">
        <f t="shared" si="272"/>
        <v>586.26112373969431</v>
      </c>
      <c r="I315" s="124">
        <f t="shared" si="261"/>
        <v>20585.898487020273</v>
      </c>
      <c r="K315" s="84">
        <f t="shared" si="273"/>
        <v>31.083748484210247</v>
      </c>
      <c r="L315" s="84">
        <f t="shared" si="273"/>
        <v>7.5345398573724918</v>
      </c>
      <c r="M315" s="84">
        <f t="shared" si="273"/>
        <v>0.61377685773788981</v>
      </c>
      <c r="N315" s="79">
        <f t="shared" si="262"/>
        <v>39.23206519932063</v>
      </c>
      <c r="P315" s="84">
        <f t="shared" si="263"/>
        <v>82.181693505711991</v>
      </c>
      <c r="R315" s="84">
        <f t="shared" si="264"/>
        <v>43.122481353066682</v>
      </c>
      <c r="T315" s="74">
        <f t="shared" si="265"/>
        <v>48.019917118461116</v>
      </c>
      <c r="V315" s="118">
        <f>Weather_Factors!BF65</f>
        <v>0.89801240694953988</v>
      </c>
      <c r="X315" s="124">
        <f t="shared" si="274"/>
        <v>2387.0639008160288</v>
      </c>
      <c r="Y315" s="124">
        <f t="shared" si="274"/>
        <v>1079.7737299662372</v>
      </c>
      <c r="Z315" s="124">
        <f t="shared" si="274"/>
        <v>1046.9342633921822</v>
      </c>
      <c r="AA315" s="124">
        <f t="shared" si="274"/>
        <v>1905.7737617844105</v>
      </c>
      <c r="AC315" s="71">
        <f t="shared" si="266"/>
        <v>0.76016994775534164</v>
      </c>
      <c r="AF315" s="73">
        <f t="shared" si="250"/>
        <v>1.1242827557497963</v>
      </c>
      <c r="AG315" s="73">
        <f t="shared" si="251"/>
        <v>0.77725908221866591</v>
      </c>
      <c r="AH315" s="73">
        <f>Wgted_Floorspace!U83</f>
        <v>0.99351658659284769</v>
      </c>
      <c r="AI315" s="73">
        <f t="shared" si="270"/>
        <v>1.1518446203293198</v>
      </c>
      <c r="AJ315" s="73">
        <f t="shared" si="252"/>
        <v>0.88768976142108447</v>
      </c>
      <c r="AK315" s="73">
        <f t="shared" si="271"/>
        <v>0.76513060578309833</v>
      </c>
      <c r="AL315" s="73">
        <f t="shared" si="267"/>
        <v>0.87385898288835906</v>
      </c>
      <c r="AM315" s="73">
        <f t="shared" si="268"/>
        <v>0.87385898288835917</v>
      </c>
      <c r="AN315" s="73"/>
      <c r="AO315" s="73">
        <f t="shared" si="269"/>
        <v>1.0158515112895716</v>
      </c>
      <c r="AR315" s="53"/>
    </row>
    <row r="316" spans="1:44" x14ac:dyDescent="0.2">
      <c r="A316" s="75" t="s">
        <v>79</v>
      </c>
      <c r="B316" s="50">
        <f t="shared" si="260"/>
        <v>2007</v>
      </c>
      <c r="D316" s="79">
        <f>SEDS_CensusRgn!J52</f>
        <v>1844.54</v>
      </c>
      <c r="F316" s="124">
        <f t="shared" si="272"/>
        <v>13038.223289521238</v>
      </c>
      <c r="G316" s="124">
        <f t="shared" si="272"/>
        <v>6897.9588636503922</v>
      </c>
      <c r="H316" s="124">
        <f t="shared" si="272"/>
        <v>554.09240709928076</v>
      </c>
      <c r="I316" s="124">
        <f t="shared" si="261"/>
        <v>20490.274560270911</v>
      </c>
      <c r="K316" s="84">
        <f t="shared" si="273"/>
        <v>31.11403173989277</v>
      </c>
      <c r="L316" s="84">
        <f t="shared" si="273"/>
        <v>7.5343466427437233</v>
      </c>
      <c r="M316" s="84">
        <f t="shared" si="273"/>
        <v>0.58341013237852424</v>
      </c>
      <c r="N316" s="79">
        <f t="shared" si="262"/>
        <v>39.231788515015019</v>
      </c>
      <c r="P316" s="84">
        <f t="shared" si="263"/>
        <v>90.020267643285905</v>
      </c>
      <c r="R316" s="84">
        <f t="shared" si="264"/>
        <v>47.016464704229499</v>
      </c>
      <c r="T316" s="74">
        <f t="shared" si="265"/>
        <v>47.816054141710893</v>
      </c>
      <c r="V316" s="118">
        <f>Weather_Factors!BF66</f>
        <v>0.98327780382898855</v>
      </c>
      <c r="X316" s="124">
        <f t="shared" si="274"/>
        <v>2386.3705237276445</v>
      </c>
      <c r="Y316" s="124">
        <f t="shared" si="274"/>
        <v>1092.2574042079102</v>
      </c>
      <c r="Z316" s="124">
        <f t="shared" si="274"/>
        <v>1052.9112561435811</v>
      </c>
      <c r="AA316" s="124">
        <f t="shared" si="274"/>
        <v>1914.6541155228092</v>
      </c>
      <c r="AC316" s="71">
        <f t="shared" si="266"/>
        <v>0.75694273459703554</v>
      </c>
      <c r="AF316" s="73">
        <f t="shared" si="250"/>
        <v>1.1190603297308797</v>
      </c>
      <c r="AG316" s="73">
        <f t="shared" si="251"/>
        <v>0.85139484993255721</v>
      </c>
      <c r="AH316" s="73">
        <f>Wgted_Floorspace!U84</f>
        <v>0.9934291364377249</v>
      </c>
      <c r="AI316" s="73">
        <f t="shared" si="270"/>
        <v>1.1572118826378419</v>
      </c>
      <c r="AJ316" s="73">
        <f t="shared" si="252"/>
        <v>0.97197503323653822</v>
      </c>
      <c r="AK316" s="73">
        <f t="shared" si="271"/>
        <v>0.76194940014675716</v>
      </c>
      <c r="AL316" s="73">
        <f t="shared" si="267"/>
        <v>0.9527622014967001</v>
      </c>
      <c r="AM316" s="73">
        <f t="shared" si="268"/>
        <v>0.95276220149670032</v>
      </c>
      <c r="AN316" s="73"/>
      <c r="AO316" s="73">
        <f t="shared" si="269"/>
        <v>1.1173902752185016</v>
      </c>
      <c r="AR316" s="53"/>
    </row>
    <row r="317" spans="1:44" x14ac:dyDescent="0.2">
      <c r="A317" s="75" t="s">
        <v>79</v>
      </c>
      <c r="B317" s="50">
        <f t="shared" si="260"/>
        <v>2008</v>
      </c>
      <c r="D317" s="79">
        <f>SEDS_CensusRgn!J53</f>
        <v>1882.8920000000001</v>
      </c>
      <c r="F317" s="124">
        <f t="shared" si="272"/>
        <v>13176.872533616734</v>
      </c>
      <c r="G317" s="124">
        <f t="shared" si="272"/>
        <v>6808.5924913194467</v>
      </c>
      <c r="H317" s="124">
        <f t="shared" si="272"/>
        <v>568.1872349799354</v>
      </c>
      <c r="I317" s="124">
        <f t="shared" si="261"/>
        <v>20553.652259916114</v>
      </c>
      <c r="K317" s="84">
        <f t="shared" si="273"/>
        <v>31.376865403237655</v>
      </c>
      <c r="L317" s="84">
        <f t="shared" si="273"/>
        <v>7.4845760476052119</v>
      </c>
      <c r="M317" s="84">
        <f t="shared" si="273"/>
        <v>0.60154684401625302</v>
      </c>
      <c r="N317" s="79">
        <f t="shared" si="262"/>
        <v>39.462988294859123</v>
      </c>
      <c r="P317" s="84">
        <f t="shared" si="263"/>
        <v>91.608633647657356</v>
      </c>
      <c r="R317" s="84">
        <f t="shared" si="264"/>
        <v>47.712859095500527</v>
      </c>
      <c r="T317" s="74">
        <f t="shared" si="265"/>
        <v>48.589785547688955</v>
      </c>
      <c r="V317" s="118">
        <f>Weather_Factors!BF67</f>
        <v>0.9819524527160598</v>
      </c>
      <c r="X317" s="124">
        <f t="shared" si="274"/>
        <v>2381.2073254248489</v>
      </c>
      <c r="Y317" s="124">
        <f t="shared" si="274"/>
        <v>1099.2838912223935</v>
      </c>
      <c r="Z317" s="124">
        <f t="shared" si="274"/>
        <v>1058.7123521659119</v>
      </c>
      <c r="AA317" s="124">
        <f t="shared" si="274"/>
        <v>1919.9988301748267</v>
      </c>
      <c r="AC317" s="71">
        <f t="shared" si="266"/>
        <v>0.76919113896241686</v>
      </c>
      <c r="AF317" s="73">
        <f t="shared" si="250"/>
        <v>1.1225216532604365</v>
      </c>
      <c r="AG317" s="73">
        <f t="shared" si="251"/>
        <v>0.86641731844252134</v>
      </c>
      <c r="AH317" s="73">
        <f>Wgted_Floorspace!U85</f>
        <v>0.99251351680164324</v>
      </c>
      <c r="AI317" s="73">
        <f t="shared" si="270"/>
        <v>1.1604422140352884</v>
      </c>
      <c r="AJ317" s="73">
        <f t="shared" si="252"/>
        <v>0.97066491702418956</v>
      </c>
      <c r="AK317" s="73">
        <f t="shared" si="271"/>
        <v>0.77499311187329845</v>
      </c>
      <c r="AL317" s="73">
        <f>AF317*AH317*AI317*AJ317*AK317</f>
        <v>0.97257220071157302</v>
      </c>
      <c r="AM317" s="73">
        <f>AF317*AG317</f>
        <v>0.97257220071157313</v>
      </c>
      <c r="AN317" s="73"/>
      <c r="AO317" s="73">
        <f>AH317*AI317*AJ317</f>
        <v>1.1179677666401886</v>
      </c>
      <c r="AR317" s="53"/>
    </row>
    <row r="318" spans="1:44" x14ac:dyDescent="0.2">
      <c r="A318" s="75" t="s">
        <v>79</v>
      </c>
      <c r="B318" s="50">
        <f t="shared" si="260"/>
        <v>2009</v>
      </c>
      <c r="D318" s="79">
        <f>SEDS_CensusRgn!J54</f>
        <v>1775.8310000000001</v>
      </c>
      <c r="F318" s="124">
        <f t="shared" si="272"/>
        <v>13267.957495898203</v>
      </c>
      <c r="G318" s="124">
        <f t="shared" si="272"/>
        <v>6718.367930551628</v>
      </c>
      <c r="H318" s="124">
        <f t="shared" si="272"/>
        <v>581.26568714632481</v>
      </c>
      <c r="I318" s="124">
        <f t="shared" si="261"/>
        <v>20567.591113596158</v>
      </c>
      <c r="K318" s="84">
        <f t="shared" si="273"/>
        <v>31.49478926726982</v>
      </c>
      <c r="L318" s="84">
        <f t="shared" si="273"/>
        <v>7.4207959044166367</v>
      </c>
      <c r="M318" s="84">
        <f t="shared" si="273"/>
        <v>0.61876309675407781</v>
      </c>
      <c r="N318" s="79">
        <f t="shared" si="262"/>
        <v>39.534348268440539</v>
      </c>
      <c r="P318" s="345">
        <f t="shared" si="263"/>
        <v>86.341224414272375</v>
      </c>
      <c r="R318" s="84">
        <f t="shared" si="264"/>
        <v>44.918686604923991</v>
      </c>
      <c r="T318" s="74">
        <f t="shared" si="265"/>
        <v>44.639299268910449</v>
      </c>
      <c r="V318" s="118">
        <f>Weather_Factors!BF68</f>
        <v>1.0062587751284018</v>
      </c>
      <c r="X318" s="124">
        <f t="shared" si="274"/>
        <v>2373.7481279244716</v>
      </c>
      <c r="Y318" s="124">
        <f t="shared" si="274"/>
        <v>1104.5533649133347</v>
      </c>
      <c r="Z318" s="124">
        <f t="shared" si="274"/>
        <v>1064.5099314082058</v>
      </c>
      <c r="AA318" s="124">
        <f t="shared" si="274"/>
        <v>1922.1671633829033</v>
      </c>
      <c r="AC318" s="71">
        <f t="shared" si="266"/>
        <v>0.70665373514435115</v>
      </c>
      <c r="AF318" s="73">
        <f t="shared" si="250"/>
        <v>1.1232829128594419</v>
      </c>
      <c r="AG318" s="73">
        <f t="shared" si="251"/>
        <v>0.81659914736618089</v>
      </c>
      <c r="AH318" s="73">
        <f>Wgted_Floorspace!U86</f>
        <v>0.99177457430336913</v>
      </c>
      <c r="AI318" s="73">
        <f t="shared" si="270"/>
        <v>1.1617527488904151</v>
      </c>
      <c r="AJ318" s="73">
        <f t="shared" si="252"/>
        <v>0.99469183845228981</v>
      </c>
      <c r="AK318" s="73">
        <f t="shared" si="271"/>
        <v>0.71251446997490409</v>
      </c>
      <c r="AL318" s="73">
        <f>AF318*AH318*AI318*AJ318*AK318</f>
        <v>0.91727186889202028</v>
      </c>
      <c r="AM318" s="73">
        <f>AF318*AG318</f>
        <v>0.91727186889202039</v>
      </c>
      <c r="AN318" s="73"/>
      <c r="AO318" s="73">
        <f>AH318*AI318*AJ318</f>
        <v>1.1460807910258199</v>
      </c>
      <c r="AP318" s="142"/>
      <c r="AR318" s="53"/>
    </row>
    <row r="319" spans="1:44" x14ac:dyDescent="0.2">
      <c r="A319" s="75" t="s">
        <v>79</v>
      </c>
      <c r="B319" s="50">
        <f>B318+1</f>
        <v>2010</v>
      </c>
      <c r="C319" s="555"/>
      <c r="D319" s="79">
        <f>SEDS_CensusRgn!J55</f>
        <v>1727.421</v>
      </c>
      <c r="E319" s="344"/>
      <c r="F319" s="124">
        <f t="shared" ref="F319:H320" si="275">F76</f>
        <v>13268.366090606991</v>
      </c>
      <c r="G319" s="124">
        <f t="shared" si="275"/>
        <v>6790.2961648840528</v>
      </c>
      <c r="H319" s="124">
        <f t="shared" si="275"/>
        <v>585.64189597277129</v>
      </c>
      <c r="I319" s="124">
        <f t="shared" si="261"/>
        <v>20644.304151463813</v>
      </c>
      <c r="J319" s="124"/>
      <c r="K319" s="84">
        <f t="shared" ref="K319:M320" si="276">K76</f>
        <v>31.365741722154102</v>
      </c>
      <c r="L319" s="84">
        <f t="shared" si="276"/>
        <v>7.5406186044344157</v>
      </c>
      <c r="M319" s="84">
        <f t="shared" si="276"/>
        <v>0.63337958192791532</v>
      </c>
      <c r="N319" s="79">
        <f>SUM(K319:M319)</f>
        <v>39.539739908516438</v>
      </c>
      <c r="O319" s="79"/>
      <c r="P319" s="345">
        <f t="shared" si="263"/>
        <v>83.675428695789435</v>
      </c>
      <c r="Q319" s="345"/>
      <c r="R319" s="84">
        <f>D319/N319</f>
        <v>43.688223645293427</v>
      </c>
      <c r="T319" s="74">
        <f>R319/V319</f>
        <v>46.713862962849532</v>
      </c>
      <c r="U319" s="74"/>
      <c r="V319" s="118">
        <f>Weather_Factors!BF69</f>
        <v>0.93523037647384621</v>
      </c>
      <c r="X319" s="124">
        <f t="shared" ref="X319:AA320" si="277">X76</f>
        <v>2363.9490731536794</v>
      </c>
      <c r="Y319" s="124">
        <f t="shared" si="277"/>
        <v>1110.4992214375932</v>
      </c>
      <c r="Z319" s="124">
        <f t="shared" si="277"/>
        <v>1081.5134406937368</v>
      </c>
      <c r="AA319" s="124">
        <f t="shared" si="277"/>
        <v>1915.2856700046641</v>
      </c>
      <c r="AC319" s="71">
        <f t="shared" si="266"/>
        <v>0.73949471175300341</v>
      </c>
      <c r="AD319" s="71"/>
      <c r="AF319" s="73">
        <f t="shared" si="250"/>
        <v>1.1274725354630006</v>
      </c>
      <c r="AG319" s="73">
        <f t="shared" si="251"/>
        <v>0.79138655019103887</v>
      </c>
      <c r="AH319" s="73">
        <f>Wgted_Floorspace!U87</f>
        <v>0.9930204889374864</v>
      </c>
      <c r="AI319" s="73">
        <f>AA319/AA$247</f>
        <v>1.1575935924960405</v>
      </c>
      <c r="AJ319" s="73">
        <f t="shared" si="252"/>
        <v>0.92447991067952906</v>
      </c>
      <c r="AK319" s="73">
        <f>AG319/(AH319*AI319*AJ319)</f>
        <v>0.74469229989831243</v>
      </c>
      <c r="AL319" s="73">
        <f>AF319*AH319*AI319*AJ319*AK319</f>
        <v>0.89226660027520788</v>
      </c>
      <c r="AM319" s="73">
        <f>AF319*AG319</f>
        <v>0.89226660027520777</v>
      </c>
      <c r="AN319" s="73"/>
      <c r="AO319" s="73">
        <f>AH319*AI319*AJ319</f>
        <v>1.062702743534615</v>
      </c>
      <c r="AP319" s="72"/>
      <c r="AR319" s="53"/>
    </row>
    <row r="320" spans="1:44" x14ac:dyDescent="0.2">
      <c r="A320" s="75" t="s">
        <v>79</v>
      </c>
      <c r="B320" s="50">
        <f>B319+1</f>
        <v>2011</v>
      </c>
      <c r="C320" s="555"/>
      <c r="D320" s="79">
        <f>SEDS_CensusRgn!J56</f>
        <v>1694.5609999999999</v>
      </c>
      <c r="E320" s="344"/>
      <c r="F320" s="124">
        <f t="shared" si="275"/>
        <v>13262.746037956804</v>
      </c>
      <c r="G320" s="124">
        <f t="shared" si="275"/>
        <v>6853.480050913281</v>
      </c>
      <c r="H320" s="124">
        <f t="shared" si="275"/>
        <v>589.92335438292071</v>
      </c>
      <c r="I320" s="124">
        <f>SUM(F320:H320)</f>
        <v>20706.149443253005</v>
      </c>
      <c r="J320" s="124"/>
      <c r="K320" s="84">
        <f t="shared" si="276"/>
        <v>31.227983069201024</v>
      </c>
      <c r="L320" s="84">
        <f t="shared" si="276"/>
        <v>7.6613661481913891</v>
      </c>
      <c r="M320" s="84">
        <f t="shared" si="276"/>
        <v>0.64804080397826469</v>
      </c>
      <c r="N320" s="79">
        <f>SUM(K320:M320)</f>
        <v>39.537390021370676</v>
      </c>
      <c r="O320" s="79"/>
      <c r="P320" s="345">
        <f>D320/I320*1000</f>
        <v>81.838538094399979</v>
      </c>
      <c r="Q320" s="345"/>
      <c r="R320" s="84">
        <f>D320/N320</f>
        <v>42.859708217564666</v>
      </c>
      <c r="T320" s="74">
        <f>R320/V320</f>
        <v>45.905514529411981</v>
      </c>
      <c r="U320" s="74"/>
      <c r="V320" s="118">
        <f>Weather_Factors!BF70</f>
        <v>0.93365053538620413</v>
      </c>
      <c r="X320" s="124">
        <f t="shared" si="277"/>
        <v>2354.5639025153091</v>
      </c>
      <c r="Y320" s="124">
        <f t="shared" si="277"/>
        <v>1117.8796890450496</v>
      </c>
      <c r="Z320" s="124">
        <f t="shared" si="277"/>
        <v>1098.5169499792676</v>
      </c>
      <c r="AA320" s="124">
        <f t="shared" si="277"/>
        <v>1909.4515921333571</v>
      </c>
      <c r="AB320" s="124"/>
      <c r="AC320" s="71">
        <f t="shared" si="266"/>
        <v>0.72669830927487211</v>
      </c>
      <c r="AD320" s="71"/>
      <c r="AF320" s="73">
        <f t="shared" si="250"/>
        <v>1.1308501677352449</v>
      </c>
      <c r="AG320" s="73">
        <f t="shared" si="251"/>
        <v>0.77401358253769126</v>
      </c>
      <c r="AH320" s="73">
        <f>Wgted_Floorspace!U88</f>
        <v>0.9942911385740334</v>
      </c>
      <c r="AI320" s="73">
        <f>AA320/AA$247</f>
        <v>1.1540674912633553</v>
      </c>
      <c r="AJ320" s="73">
        <f t="shared" si="252"/>
        <v>0.92291822985271721</v>
      </c>
      <c r="AK320" s="73">
        <f>AG320/(AH320*AI320*AJ320)</f>
        <v>0.73087074910178662</v>
      </c>
      <c r="AL320" s="73">
        <f>AF320*AH320*AI320*AJ320*AK320</f>
        <v>0.87529338964210612</v>
      </c>
      <c r="AM320" s="73">
        <f>AF320*AG320</f>
        <v>0.87529338964210601</v>
      </c>
      <c r="AN320" s="73"/>
      <c r="AO320" s="73">
        <f>AH320*AI320*AJ320</f>
        <v>1.0590293611954311</v>
      </c>
      <c r="AP320" s="72"/>
      <c r="AR320" s="53"/>
    </row>
    <row r="321" spans="1:44" x14ac:dyDescent="0.2">
      <c r="A321" s="75" t="s">
        <v>79</v>
      </c>
      <c r="B321" s="50">
        <f>B320+1</f>
        <v>2012</v>
      </c>
      <c r="C321" s="555"/>
      <c r="D321" s="79">
        <f>SEDS_CensusRgn!J57</f>
        <v>1541.4839999999999</v>
      </c>
      <c r="E321" s="344"/>
      <c r="F321" s="124">
        <f t="shared" ref="F321:H321" si="278">F78</f>
        <v>13403.29839551334</v>
      </c>
      <c r="G321" s="124">
        <f t="shared" si="278"/>
        <v>6873.6645303990972</v>
      </c>
      <c r="H321" s="124">
        <f t="shared" si="278"/>
        <v>571.18021968742573</v>
      </c>
      <c r="I321" s="124">
        <f t="shared" ref="I321:I322" si="279">SUM(F321:H321)</f>
        <v>20848.143145599865</v>
      </c>
      <c r="J321" s="124"/>
      <c r="K321" s="84">
        <f t="shared" ref="K321:M321" si="280">K78</f>
        <v>31.472598636543168</v>
      </c>
      <c r="L321" s="84">
        <f t="shared" si="280"/>
        <v>7.6957199739876998</v>
      </c>
      <c r="M321" s="84">
        <f t="shared" si="280"/>
        <v>0.63727930679658928</v>
      </c>
      <c r="N321" s="79">
        <f t="shared" ref="N321:N322" si="281">SUM(K321:M321)</f>
        <v>39.805597917327454</v>
      </c>
      <c r="O321" s="79"/>
      <c r="P321" s="345">
        <f t="shared" ref="P321:P322" si="282">D321/I321*1000</f>
        <v>73.93867114373397</v>
      </c>
      <c r="Q321" s="345"/>
      <c r="R321" s="84">
        <f t="shared" ref="R321:R322" si="283">D321/N321</f>
        <v>38.725307008363991</v>
      </c>
      <c r="T321" s="74">
        <f t="shared" ref="T321:T322" si="284">R321/V321</f>
        <v>45.57077901497825</v>
      </c>
      <c r="U321" s="74"/>
      <c r="V321" s="118">
        <f>Weather_Factors!BF71</f>
        <v>0.84978373961164277</v>
      </c>
      <c r="X321" s="124">
        <f t="shared" ref="X321:AA321" si="285">X78</f>
        <v>2348.123402749759</v>
      </c>
      <c r="Y321" s="124">
        <f t="shared" si="285"/>
        <v>1119.594932216</v>
      </c>
      <c r="Z321" s="124">
        <f t="shared" si="285"/>
        <v>1115.7236977592393</v>
      </c>
      <c r="AA321" s="124">
        <f t="shared" si="285"/>
        <v>1909.3114259304518</v>
      </c>
      <c r="AB321" s="124"/>
      <c r="AC321" s="71">
        <f t="shared" si="266"/>
        <v>0.721399343891587</v>
      </c>
      <c r="AD321" s="71"/>
      <c r="AF321" s="73">
        <f t="shared" si="250"/>
        <v>1.1386050428053953</v>
      </c>
      <c r="AG321" s="73">
        <f t="shared" si="251"/>
        <v>0.69929811886453808</v>
      </c>
      <c r="AH321" s="73">
        <f>Wgted_Floorspace!U89</f>
        <v>0.99407131198799292</v>
      </c>
      <c r="AI321" s="73">
        <f t="shared" ref="AI321:AI322" si="286">AA321/AA$247</f>
        <v>1.1539827751810974</v>
      </c>
      <c r="AJ321" s="73">
        <f t="shared" si="252"/>
        <v>0.84001548223349143</v>
      </c>
      <c r="AK321" s="73">
        <f t="shared" ref="AK321:AK322" si="287">AG321/(AH321*AI321*AJ321)</f>
        <v>0.72570180347413582</v>
      </c>
      <c r="AL321" s="73">
        <f t="shared" ref="AL321:AL322" si="288">AF321*AH321*AI321*AJ321*AK321</f>
        <v>0.79622436456348966</v>
      </c>
      <c r="AM321" s="73">
        <f t="shared" ref="AM321:AM322" si="289">AF321*AG321</f>
        <v>0.79622436456348977</v>
      </c>
      <c r="AN321" s="73"/>
      <c r="AO321" s="73">
        <f t="shared" ref="AO321:AO322" si="290">AH321*AI321*AJ321</f>
        <v>0.96361634422954989</v>
      </c>
      <c r="AP321" s="72"/>
      <c r="AR321" s="53"/>
    </row>
    <row r="322" spans="1:44" x14ac:dyDescent="0.2">
      <c r="A322" s="75" t="s">
        <v>79</v>
      </c>
      <c r="B322" s="50">
        <f>B321+1</f>
        <v>2013</v>
      </c>
      <c r="C322" s="555"/>
      <c r="D322" s="79">
        <f>SEDS_CensusRgn!J58</f>
        <v>1734.0820000000001</v>
      </c>
      <c r="E322" s="344"/>
      <c r="F322" s="124">
        <f t="shared" ref="F322:H323" si="291">F79</f>
        <v>13552.896685952008</v>
      </c>
      <c r="G322" s="124">
        <f t="shared" si="291"/>
        <v>6897.0084649147357</v>
      </c>
      <c r="H322" s="124">
        <f t="shared" si="291"/>
        <v>552.36646002781913</v>
      </c>
      <c r="I322" s="124">
        <f t="shared" si="279"/>
        <v>21002.271610894564</v>
      </c>
      <c r="J322" s="124"/>
      <c r="K322" s="84">
        <f t="shared" ref="K322:M323" si="292">K79</f>
        <v>31.762734325518728</v>
      </c>
      <c r="L322" s="84">
        <f t="shared" si="292"/>
        <v>7.7331958274115218</v>
      </c>
      <c r="M322" s="84">
        <f t="shared" si="292"/>
        <v>0.62579624354670593</v>
      </c>
      <c r="N322" s="79">
        <f t="shared" si="281"/>
        <v>40.121726396476959</v>
      </c>
      <c r="O322" s="79"/>
      <c r="P322" s="345">
        <f t="shared" si="282"/>
        <v>82.566401964846264</v>
      </c>
      <c r="Q322" s="345"/>
      <c r="R322" s="84">
        <f t="shared" si="283"/>
        <v>43.220523036921655</v>
      </c>
      <c r="T322" s="74">
        <f t="shared" si="284"/>
        <v>43.766667078824078</v>
      </c>
      <c r="U322" s="74"/>
      <c r="V322" s="118">
        <f>Weather_Factors!BF72</f>
        <v>0.98752146146018349</v>
      </c>
      <c r="X322" s="124">
        <f t="shared" ref="X322:AA323" si="293">X79</f>
        <v>2343.6122226506586</v>
      </c>
      <c r="Y322" s="124">
        <f t="shared" si="293"/>
        <v>1121.2391382076003</v>
      </c>
      <c r="Z322" s="124">
        <f t="shared" si="293"/>
        <v>1132.9367165326958</v>
      </c>
      <c r="AA322" s="124">
        <f t="shared" si="293"/>
        <v>1910.351753362932</v>
      </c>
      <c r="AB322" s="124"/>
      <c r="AC322" s="71">
        <f t="shared" si="266"/>
        <v>0.6928397011735894</v>
      </c>
      <c r="AD322" s="71"/>
      <c r="AF322" s="73">
        <f t="shared" si="250"/>
        <v>1.1470226484693051</v>
      </c>
      <c r="AG322" s="73">
        <f t="shared" si="251"/>
        <v>0.78089758285199351</v>
      </c>
      <c r="AH322" s="73">
        <f>Wgted_Floorspace!U90</f>
        <v>0.99378916391456151</v>
      </c>
      <c r="AI322" s="73">
        <f t="shared" si="286"/>
        <v>1.1546115463293376</v>
      </c>
      <c r="AJ322" s="73">
        <f t="shared" si="252"/>
        <v>0.97616991005676446</v>
      </c>
      <c r="AK322" s="73">
        <f t="shared" si="287"/>
        <v>0.69716970795342104</v>
      </c>
      <c r="AL322" s="73">
        <f t="shared" si="288"/>
        <v>0.89570721366617223</v>
      </c>
      <c r="AM322" s="73">
        <f t="shared" si="289"/>
        <v>0.89570721366617223</v>
      </c>
      <c r="AN322" s="73"/>
      <c r="AO322" s="73">
        <f t="shared" si="290"/>
        <v>1.1200968343050361</v>
      </c>
      <c r="AP322" s="142"/>
      <c r="AR322" s="53"/>
    </row>
    <row r="323" spans="1:44" x14ac:dyDescent="0.2">
      <c r="A323" s="75" t="s">
        <v>79</v>
      </c>
      <c r="B323" s="50">
        <f>B322+1</f>
        <v>2014</v>
      </c>
      <c r="C323" s="555"/>
      <c r="D323" s="79">
        <f>SEDS_CensusRgn!J59</f>
        <v>1898.0900000000001</v>
      </c>
      <c r="E323" s="344"/>
      <c r="F323" s="124">
        <f t="shared" si="291"/>
        <v>13601.338168709615</v>
      </c>
      <c r="G323" s="124">
        <f t="shared" si="291"/>
        <v>7010.2804434498757</v>
      </c>
      <c r="H323" s="124">
        <f t="shared" si="291"/>
        <v>534.2543324430726</v>
      </c>
      <c r="I323" s="124">
        <f t="shared" ref="I323" si="294">SUM(F323:H323)</f>
        <v>21145.872944602565</v>
      </c>
      <c r="J323" s="124"/>
      <c r="K323" s="84">
        <f t="shared" si="292"/>
        <v>31.950285825088894</v>
      </c>
      <c r="L323" s="84">
        <f t="shared" si="292"/>
        <v>7.8598169972608609</v>
      </c>
      <c r="M323" s="84">
        <f t="shared" si="292"/>
        <v>0.61407625769569618</v>
      </c>
      <c r="N323" s="79">
        <f t="shared" ref="N323" si="295">SUM(K323:M323)</f>
        <v>40.424179080045448</v>
      </c>
      <c r="O323" s="79"/>
      <c r="P323" s="345">
        <f t="shared" ref="P323" si="296">D323/I323*1000</f>
        <v>89.761723480159446</v>
      </c>
      <c r="Q323" s="345"/>
      <c r="R323" s="84">
        <f t="shared" ref="R323" si="297">D323/N323</f>
        <v>46.954323951551871</v>
      </c>
      <c r="T323" s="74">
        <f t="shared" ref="T323" si="298">R323/V323</f>
        <v>45.075395854044238</v>
      </c>
      <c r="U323" s="74"/>
      <c r="V323" s="118">
        <f>Weather_Factors!BF73</f>
        <v>1.0416841175081784</v>
      </c>
      <c r="X323" s="124">
        <f t="shared" si="293"/>
        <v>2349.0545877751733</v>
      </c>
      <c r="Y323" s="124">
        <f t="shared" si="293"/>
        <v>1121.1843892215122</v>
      </c>
      <c r="Z323" s="124">
        <f t="shared" si="293"/>
        <v>1149.4081009836809</v>
      </c>
      <c r="AA323" s="124">
        <f t="shared" si="293"/>
        <v>1911.6817350576025</v>
      </c>
      <c r="AB323" s="124"/>
      <c r="AC323" s="71">
        <f t="shared" ref="AC323:AC327" si="299">T323/U$329</f>
        <v>0.71355727722085316</v>
      </c>
      <c r="AD323" s="71"/>
      <c r="AF323" s="73">
        <f t="shared" ref="AF323" si="300">I323/J$329</f>
        <v>1.1548653230697057</v>
      </c>
      <c r="AG323" s="73">
        <f t="shared" ref="AG323" si="301">P323/Q$329</f>
        <v>0.84894958760743011</v>
      </c>
      <c r="AH323" s="73">
        <f>Wgted_Floorspace!U91</f>
        <v>0.99442181377992489</v>
      </c>
      <c r="AI323" s="73">
        <f t="shared" ref="AI323" si="302">AA323/AA$247</f>
        <v>1.1554153837474308</v>
      </c>
      <c r="AJ323" s="73">
        <f t="shared" ref="AJ323" si="303">V323/W$329</f>
        <v>1.029709966801079</v>
      </c>
      <c r="AK323" s="73">
        <f t="shared" ref="AK323" si="304">AG323/(AH323*AI323*AJ323)</f>
        <v>0.71755996030349589</v>
      </c>
      <c r="AL323" s="73">
        <f t="shared" ref="AL323" si="305">AF323*AH323*AI323*AJ323*AK323</f>
        <v>0.98042243976214805</v>
      </c>
      <c r="AM323" s="73">
        <f t="shared" ref="AM323" si="306">AF323*AG323</f>
        <v>0.98042243976214816</v>
      </c>
      <c r="AN323" s="73"/>
      <c r="AO323" s="73">
        <f t="shared" ref="AO323" si="307">AH323*AI323*AJ323</f>
        <v>1.1831061299021788</v>
      </c>
      <c r="AP323" s="142"/>
      <c r="AR323" s="53"/>
    </row>
    <row r="324" spans="1:44" x14ac:dyDescent="0.2">
      <c r="A324" s="75" t="s">
        <v>79</v>
      </c>
      <c r="B324" s="50">
        <f t="shared" ref="B324:B327" si="308">B323+1</f>
        <v>2015</v>
      </c>
      <c r="C324" s="555"/>
      <c r="D324" s="79">
        <f>SEDS_CensusRgn!J60</f>
        <v>1900.9290000000001</v>
      </c>
      <c r="E324" s="344"/>
      <c r="F324" s="124">
        <f t="shared" ref="F324:H324" si="309">F81</f>
        <v>13654.210899253439</v>
      </c>
      <c r="G324" s="124">
        <f t="shared" si="309"/>
        <v>7132.7012183771149</v>
      </c>
      <c r="H324" s="124">
        <f t="shared" si="309"/>
        <v>516.27074502977337</v>
      </c>
      <c r="I324" s="124">
        <f t="shared" ref="I324:I327" si="310">SUM(F324:H324)</f>
        <v>21303.182862660331</v>
      </c>
      <c r="J324" s="124"/>
      <c r="K324" s="84">
        <f t="shared" ref="K324:M324" si="311">K81</f>
        <v>32.198301355774696</v>
      </c>
      <c r="L324" s="84">
        <f t="shared" si="311"/>
        <v>7.994742949814694</v>
      </c>
      <c r="M324" s="84">
        <f t="shared" si="311"/>
        <v>0.6019015126564834</v>
      </c>
      <c r="N324" s="79">
        <f t="shared" ref="N324:N327" si="312">SUM(K324:M324)</f>
        <v>40.794945818245871</v>
      </c>
      <c r="O324" s="79"/>
      <c r="P324" s="345">
        <f t="shared" ref="P324:P327" si="313">D324/I324*1000</f>
        <v>89.232158980895733</v>
      </c>
      <c r="Q324" s="345"/>
      <c r="R324" s="84">
        <f t="shared" ref="R324:R327" si="314">D324/N324</f>
        <v>46.597169376550418</v>
      </c>
      <c r="T324" s="74">
        <f t="shared" ref="T324:T327" si="315">R324/V324</f>
        <v>47.357544203771916</v>
      </c>
      <c r="U324" s="74"/>
      <c r="V324" s="118">
        <f>Weather_Factors!BF74</f>
        <v>0.98394395570957549</v>
      </c>
      <c r="X324" s="124">
        <f t="shared" ref="X324:AA324" si="316">X81</f>
        <v>2358.1224571194502</v>
      </c>
      <c r="Y324" s="124">
        <f t="shared" si="316"/>
        <v>1120.8576814091923</v>
      </c>
      <c r="Z324" s="124">
        <f t="shared" si="316"/>
        <v>1165.8640712283081</v>
      </c>
      <c r="AA324" s="124">
        <f t="shared" si="316"/>
        <v>1914.9695179939613</v>
      </c>
      <c r="AB324" s="124"/>
      <c r="AC324" s="71">
        <f t="shared" si="299"/>
        <v>0.74968438230316248</v>
      </c>
      <c r="AD324" s="71"/>
      <c r="AF324" s="73">
        <f t="shared" ref="AF324:AF327" si="317">I324/J$329</f>
        <v>1.1634566812896188</v>
      </c>
      <c r="AG324" s="73">
        <f t="shared" ref="AG324:AG327" si="318">P324/Q$329</f>
        <v>0.84394106564694393</v>
      </c>
      <c r="AH324" s="73">
        <f>Wgted_Floorspace!U92</f>
        <v>0.99499102233160397</v>
      </c>
      <c r="AI324" s="73">
        <f t="shared" ref="AI324:AI327" si="319">AA324/AA$247</f>
        <v>1.1574025110570805</v>
      </c>
      <c r="AJ324" s="73">
        <f t="shared" ref="AJ324:AJ327" si="320">V324/W$329</f>
        <v>0.97263352770651679</v>
      </c>
      <c r="AK324" s="73">
        <f t="shared" ref="AK324:AK327" si="321">AG324/(AH324*AI324*AJ324)</f>
        <v>0.75345843879716212</v>
      </c>
      <c r="AL324" s="73">
        <f t="shared" ref="AL324:AL327" si="322">AF324*AH324*AI324*AJ324*AK324</f>
        <v>0.98188887144161774</v>
      </c>
      <c r="AM324" s="73">
        <f t="shared" ref="AM324:AM327" si="323">AF324*AG324</f>
        <v>0.98188887144161763</v>
      </c>
      <c r="AN324" s="73"/>
      <c r="AO324" s="73">
        <f t="shared" ref="AO324:AO327" si="324">AH324*AI324*AJ324</f>
        <v>1.1200897384522368</v>
      </c>
      <c r="AP324" s="142"/>
      <c r="AR324" s="53"/>
    </row>
    <row r="325" spans="1:44" x14ac:dyDescent="0.2">
      <c r="A325" s="75" t="s">
        <v>79</v>
      </c>
      <c r="B325" s="50">
        <f t="shared" si="308"/>
        <v>2016</v>
      </c>
      <c r="C325" s="555"/>
      <c r="D325" s="79">
        <f>SEDS_CensusRgn!J61</f>
        <v>1661.184</v>
      </c>
      <c r="E325" s="344"/>
      <c r="F325" s="124">
        <f t="shared" ref="F325:H325" si="325">F82</f>
        <v>13726.103784523679</v>
      </c>
      <c r="G325" s="124">
        <f t="shared" si="325"/>
        <v>7133.9820303176293</v>
      </c>
      <c r="H325" s="124">
        <f t="shared" si="325"/>
        <v>513.05647169513531</v>
      </c>
      <c r="I325" s="124">
        <f t="shared" si="310"/>
        <v>21373.142286536444</v>
      </c>
      <c r="J325" s="124"/>
      <c r="K325" s="84">
        <f t="shared" ref="K325:M325" si="326">K82</f>
        <v>32.530052800837289</v>
      </c>
      <c r="L325" s="84">
        <f t="shared" si="326"/>
        <v>8.0024931736238276</v>
      </c>
      <c r="M325" s="84">
        <f t="shared" si="326"/>
        <v>0.60079083682079626</v>
      </c>
      <c r="N325" s="79">
        <f t="shared" si="312"/>
        <v>41.133336811281914</v>
      </c>
      <c r="O325" s="79"/>
      <c r="P325" s="345">
        <f t="shared" si="313"/>
        <v>77.722965473655577</v>
      </c>
      <c r="Q325" s="345"/>
      <c r="R325" s="84">
        <f t="shared" si="314"/>
        <v>40.38534504558784</v>
      </c>
      <c r="T325" s="74">
        <f t="shared" si="315"/>
        <v>44.483021663109831</v>
      </c>
      <c r="U325" s="74"/>
      <c r="V325" s="118">
        <f>Weather_Factors!BF75</f>
        <v>0.90788223316852079</v>
      </c>
      <c r="X325" s="124">
        <f t="shared" ref="X325:AA325" si="327">X82</f>
        <v>2369.9407575160008</v>
      </c>
      <c r="Y325" s="124">
        <f t="shared" si="327"/>
        <v>1121.7428274440902</v>
      </c>
      <c r="Z325" s="124">
        <f t="shared" si="327"/>
        <v>1171.003329976108</v>
      </c>
      <c r="AA325" s="124">
        <f t="shared" si="327"/>
        <v>1924.5338967865753</v>
      </c>
      <c r="AB325" s="124"/>
      <c r="AC325" s="71">
        <f t="shared" si="299"/>
        <v>0.70417981293528686</v>
      </c>
      <c r="AD325" s="71"/>
      <c r="AF325" s="73">
        <f t="shared" si="317"/>
        <v>1.1672774605437133</v>
      </c>
      <c r="AG325" s="73">
        <f t="shared" si="318"/>
        <v>0.73508926665240559</v>
      </c>
      <c r="AH325" s="73">
        <f>Wgted_Floorspace!U93</f>
        <v>0.99440352887002348</v>
      </c>
      <c r="AI325" s="73">
        <f t="shared" si="319"/>
        <v>1.1631831962989367</v>
      </c>
      <c r="AJ325" s="73">
        <f t="shared" si="320"/>
        <v>0.89744613406559626</v>
      </c>
      <c r="AK325" s="73">
        <f t="shared" si="321"/>
        <v>0.70814291431112653</v>
      </c>
      <c r="AL325" s="73">
        <f t="shared" si="322"/>
        <v>0.8580531324509606</v>
      </c>
      <c r="AM325" s="73">
        <f t="shared" si="323"/>
        <v>0.85805313245096049</v>
      </c>
      <c r="AN325" s="73"/>
      <c r="AO325" s="73">
        <f t="shared" si="324"/>
        <v>1.0380521386244359</v>
      </c>
      <c r="AP325" s="142"/>
      <c r="AR325" s="53"/>
    </row>
    <row r="326" spans="1:44" x14ac:dyDescent="0.2">
      <c r="A326" s="75" t="s">
        <v>79</v>
      </c>
      <c r="B326" s="50">
        <f t="shared" si="308"/>
        <v>2017</v>
      </c>
      <c r="C326" s="555"/>
      <c r="D326" s="79">
        <f>SEDS_CensusRgn!J62</f>
        <v>1715.556</v>
      </c>
      <c r="E326" s="344"/>
      <c r="F326" s="124">
        <f t="shared" ref="F326:H326" si="328">F83</f>
        <v>13806.74167477463</v>
      </c>
      <c r="G326" s="124">
        <f t="shared" si="328"/>
        <v>7137.1008796410742</v>
      </c>
      <c r="H326" s="124">
        <f t="shared" si="328"/>
        <v>509.91435289336312</v>
      </c>
      <c r="I326" s="124">
        <f t="shared" si="310"/>
        <v>21453.756907309067</v>
      </c>
      <c r="J326" s="124"/>
      <c r="K326" s="84">
        <f t="shared" ref="K326:M326" si="329">K83</f>
        <v>32.893714517534775</v>
      </c>
      <c r="L326" s="84">
        <f t="shared" si="329"/>
        <v>8.0113407452346692</v>
      </c>
      <c r="M326" s="84">
        <f t="shared" si="329"/>
        <v>0.59982199595256658</v>
      </c>
      <c r="N326" s="79">
        <f t="shared" si="312"/>
        <v>41.504877258722011</v>
      </c>
      <c r="O326" s="79"/>
      <c r="P326" s="345">
        <f t="shared" si="313"/>
        <v>79.965295002272001</v>
      </c>
      <c r="Q326" s="345"/>
      <c r="R326" s="84">
        <f t="shared" si="314"/>
        <v>41.333841064172425</v>
      </c>
      <c r="T326" s="74">
        <f t="shared" si="315"/>
        <v>45.462560718044529</v>
      </c>
      <c r="U326" s="74"/>
      <c r="V326" s="118">
        <f>Weather_Factors!BF76</f>
        <v>0.90918418169451298</v>
      </c>
      <c r="X326" s="124">
        <f t="shared" ref="X326:AA326" si="330">X83</f>
        <v>2382.4386153057872</v>
      </c>
      <c r="Y326" s="124">
        <f t="shared" si="330"/>
        <v>1122.4922948878875</v>
      </c>
      <c r="Z326" s="124">
        <f t="shared" si="330"/>
        <v>1176.3191064323807</v>
      </c>
      <c r="AA326" s="124">
        <f t="shared" si="330"/>
        <v>1934.6204694144615</v>
      </c>
      <c r="AB326" s="124"/>
      <c r="AC326" s="71">
        <f t="shared" si="299"/>
        <v>0.71968621521368148</v>
      </c>
      <c r="AD326" s="71"/>
      <c r="AF326" s="73">
        <f t="shared" si="317"/>
        <v>1.1716801650481155</v>
      </c>
      <c r="AG326" s="73">
        <f t="shared" si="318"/>
        <v>0.75629679982794284</v>
      </c>
      <c r="AH326" s="73">
        <f>Wgted_Floorspace!U94</f>
        <v>0.99377345501240855</v>
      </c>
      <c r="AI326" s="73">
        <f t="shared" si="319"/>
        <v>1.1692794941134861</v>
      </c>
      <c r="AJ326" s="73">
        <f t="shared" si="320"/>
        <v>0.89873311670356049</v>
      </c>
      <c r="AK326" s="73">
        <f t="shared" si="321"/>
        <v>0.72419545076769576</v>
      </c>
      <c r="AL326" s="73">
        <f t="shared" si="322"/>
        <v>0.88613795924776562</v>
      </c>
      <c r="AM326" s="73">
        <f t="shared" si="323"/>
        <v>0.88613795924776562</v>
      </c>
      <c r="AN326" s="73"/>
      <c r="AO326" s="73">
        <f t="shared" si="324"/>
        <v>1.0443269134405877</v>
      </c>
      <c r="AP326" s="142"/>
      <c r="AR326" s="53"/>
    </row>
    <row r="327" spans="1:44" x14ac:dyDescent="0.2">
      <c r="A327" s="75" t="s">
        <v>79</v>
      </c>
      <c r="B327" s="50">
        <f t="shared" si="308"/>
        <v>2018</v>
      </c>
      <c r="C327" s="555"/>
      <c r="D327" s="79">
        <f>SEDS_CensusRgn!J63</f>
        <v>0</v>
      </c>
      <c r="E327" s="344"/>
      <c r="F327" s="124">
        <f t="shared" ref="F327:H327" si="331">F84</f>
        <v>13912.342021603421</v>
      </c>
      <c r="G327" s="124">
        <f t="shared" si="331"/>
        <v>7178.7837819373008</v>
      </c>
      <c r="H327" s="124">
        <f t="shared" si="331"/>
        <v>509.06421643587015</v>
      </c>
      <c r="I327" s="124">
        <f t="shared" si="310"/>
        <v>21600.190019976591</v>
      </c>
      <c r="J327" s="124"/>
      <c r="K327" s="84">
        <f t="shared" ref="K327:M327" si="332">K84</f>
        <v>33.317529915117156</v>
      </c>
      <c r="L327" s="84">
        <f t="shared" si="332"/>
        <v>8.0604232618520548</v>
      </c>
      <c r="M327" s="84">
        <f t="shared" si="332"/>
        <v>0.5988219641945427</v>
      </c>
      <c r="N327" s="79">
        <f t="shared" si="312"/>
        <v>41.976775141163756</v>
      </c>
      <c r="O327" s="79"/>
      <c r="P327" s="345">
        <f t="shared" si="313"/>
        <v>0</v>
      </c>
      <c r="Q327" s="345"/>
      <c r="R327" s="84">
        <f t="shared" si="314"/>
        <v>0</v>
      </c>
      <c r="T327" s="74">
        <f t="shared" si="315"/>
        <v>0</v>
      </c>
      <c r="U327" s="74"/>
      <c r="V327" s="118">
        <f>Weather_Factors!BF77</f>
        <v>0.97555850133154753</v>
      </c>
      <c r="X327" s="124">
        <f t="shared" ref="X327:AA327" si="333">X84</f>
        <v>2394.8182026707577</v>
      </c>
      <c r="Y327" s="124">
        <f t="shared" si="333"/>
        <v>1122.8118169728232</v>
      </c>
      <c r="Z327" s="124">
        <f t="shared" si="333"/>
        <v>1176.3191064323805</v>
      </c>
      <c r="AA327" s="124">
        <f t="shared" si="333"/>
        <v>1943.3521233999427</v>
      </c>
      <c r="AB327" s="124"/>
      <c r="AC327" s="71">
        <f t="shared" si="299"/>
        <v>0</v>
      </c>
      <c r="AD327" s="71"/>
      <c r="AF327" s="73">
        <f t="shared" si="317"/>
        <v>1.1796774950430471</v>
      </c>
      <c r="AG327" s="73">
        <f t="shared" si="318"/>
        <v>0</v>
      </c>
      <c r="AH327" s="73">
        <f>Wgted_Floorspace!U95</f>
        <v>0.99335144852705692</v>
      </c>
      <c r="AI327" s="73">
        <f t="shared" si="319"/>
        <v>1.1745568826846964</v>
      </c>
      <c r="AJ327" s="73">
        <f t="shared" si="320"/>
        <v>0.96434446406036467</v>
      </c>
      <c r="AK327" s="73">
        <f t="shared" si="321"/>
        <v>0</v>
      </c>
      <c r="AL327" s="73">
        <f t="shared" si="322"/>
        <v>0</v>
      </c>
      <c r="AM327" s="73">
        <f t="shared" si="323"/>
        <v>0</v>
      </c>
      <c r="AN327" s="73"/>
      <c r="AO327" s="73">
        <f t="shared" si="324"/>
        <v>1.1251467633617391</v>
      </c>
      <c r="AP327" s="142"/>
      <c r="AR327" s="53"/>
    </row>
    <row r="328" spans="1:44" x14ac:dyDescent="0.2">
      <c r="A328" s="50"/>
      <c r="B328" s="50"/>
      <c r="C328" s="555"/>
      <c r="D328" s="79"/>
      <c r="E328" s="83"/>
      <c r="AP328" s="142"/>
      <c r="AR328" s="53"/>
    </row>
    <row r="329" spans="1:44" x14ac:dyDescent="0.2">
      <c r="A329" s="18" t="s">
        <v>167</v>
      </c>
      <c r="B329" s="91">
        <f>Base_year</f>
        <v>1985</v>
      </c>
      <c r="C329" s="91"/>
      <c r="E329" s="79"/>
      <c r="G329" s="69"/>
      <c r="H329" s="69"/>
      <c r="I329" s="69"/>
      <c r="J329" s="74">
        <f>INDEX(I258:I319,base_row,1)</f>
        <v>18310.250141025524</v>
      </c>
      <c r="L329" s="84"/>
      <c r="M329" s="84"/>
      <c r="N329" s="84"/>
      <c r="O329" s="79"/>
      <c r="Q329" s="74">
        <f>INDEX(P258:P319,base_row,1)</f>
        <v>105.73268989167225</v>
      </c>
      <c r="S329" s="74">
        <f>R294</f>
        <v>63.904558078624703</v>
      </c>
      <c r="U329" s="74">
        <f>INDEX(T258:T319,base_row,1)</f>
        <v>63.169975688010467</v>
      </c>
      <c r="W329" s="71">
        <f>INDEX(V258:V319,base_row,1)</f>
        <v>1.0116286635005569</v>
      </c>
      <c r="AR329" s="53"/>
    </row>
    <row r="330" spans="1:44" x14ac:dyDescent="0.2">
      <c r="A330" s="18" t="s">
        <v>168</v>
      </c>
      <c r="B330" s="91">
        <f>Base_year2</f>
        <v>1996</v>
      </c>
      <c r="C330" s="91"/>
      <c r="E330" s="79"/>
      <c r="G330" s="69"/>
      <c r="H330" s="69"/>
      <c r="I330" s="69"/>
      <c r="J330" s="69"/>
      <c r="L330" s="84"/>
      <c r="M330" s="84"/>
      <c r="N330" s="84"/>
      <c r="O330" s="79"/>
      <c r="AR330" s="53"/>
    </row>
    <row r="331" spans="1:44" x14ac:dyDescent="0.2">
      <c r="E331" s="83"/>
      <c r="AR331" s="53"/>
    </row>
    <row r="332" spans="1:44" x14ac:dyDescent="0.2">
      <c r="D332" s="83"/>
      <c r="AR332" s="53"/>
    </row>
    <row r="333" spans="1:44" x14ac:dyDescent="0.2">
      <c r="D333" s="83"/>
      <c r="AR333" s="53"/>
    </row>
    <row r="334" spans="1:44" x14ac:dyDescent="0.2">
      <c r="D334" s="83"/>
      <c r="AR334" s="53"/>
    </row>
    <row r="335" spans="1:44" x14ac:dyDescent="0.2">
      <c r="AR335" s="53"/>
    </row>
    <row r="336" spans="1:44" x14ac:dyDescent="0.2">
      <c r="AR336" s="53"/>
    </row>
    <row r="337" spans="44:44" x14ac:dyDescent="0.2">
      <c r="AR337" s="53"/>
    </row>
    <row r="338" spans="44:44" x14ac:dyDescent="0.2">
      <c r="AR338" s="53"/>
    </row>
    <row r="339" spans="44:44" x14ac:dyDescent="0.2">
      <c r="AR339" s="53"/>
    </row>
    <row r="340" spans="44:44" x14ac:dyDescent="0.2">
      <c r="AR340" s="53"/>
    </row>
    <row r="341" spans="44:44" x14ac:dyDescent="0.2">
      <c r="AR341" s="53"/>
    </row>
    <row r="342" spans="44:44" x14ac:dyDescent="0.2">
      <c r="AR342" s="53"/>
    </row>
    <row r="343" spans="44:44" x14ac:dyDescent="0.2">
      <c r="AR343" s="53"/>
    </row>
    <row r="344" spans="44:44" x14ac:dyDescent="0.2">
      <c r="AR344" s="53"/>
    </row>
    <row r="345" spans="44:44" x14ac:dyDescent="0.2">
      <c r="AR345" s="53"/>
    </row>
    <row r="346" spans="44:44" x14ac:dyDescent="0.2">
      <c r="AR346" s="53"/>
    </row>
    <row r="347" spans="44:44" x14ac:dyDescent="0.2">
      <c r="AR347" s="53"/>
    </row>
    <row r="348" spans="44:44" x14ac:dyDescent="0.2">
      <c r="AR348" s="53"/>
    </row>
    <row r="349" spans="44:44" x14ac:dyDescent="0.2">
      <c r="AR349" s="53"/>
    </row>
    <row r="350" spans="44:44" x14ac:dyDescent="0.2">
      <c r="AR350" s="53"/>
    </row>
    <row r="351" spans="44:44" x14ac:dyDescent="0.2">
      <c r="AR351" s="53"/>
    </row>
    <row r="352" spans="44:44" x14ac:dyDescent="0.2">
      <c r="AR352" s="53"/>
    </row>
    <row r="353" spans="44:44" x14ac:dyDescent="0.2">
      <c r="AR353" s="53"/>
    </row>
    <row r="354" spans="44:44" x14ac:dyDescent="0.2">
      <c r="AR354" s="53"/>
    </row>
    <row r="355" spans="44:44" x14ac:dyDescent="0.2">
      <c r="AR355" s="53"/>
    </row>
    <row r="356" spans="44:44" x14ac:dyDescent="0.2">
      <c r="AR356" s="53"/>
    </row>
    <row r="357" spans="44:44" x14ac:dyDescent="0.2">
      <c r="AR357" s="53"/>
    </row>
    <row r="358" spans="44:44" x14ac:dyDescent="0.2">
      <c r="AR358" s="53"/>
    </row>
    <row r="359" spans="44:44" x14ac:dyDescent="0.2">
      <c r="AR359" s="53"/>
    </row>
    <row r="360" spans="44:44" x14ac:dyDescent="0.2">
      <c r="AR360" s="53"/>
    </row>
    <row r="361" spans="44:44" x14ac:dyDescent="0.2">
      <c r="AR361" s="53"/>
    </row>
    <row r="362" spans="44:44" x14ac:dyDescent="0.2">
      <c r="AR362" s="53"/>
    </row>
    <row r="363" spans="44:44" x14ac:dyDescent="0.2">
      <c r="AR363" s="53"/>
    </row>
    <row r="364" spans="44:44" x14ac:dyDescent="0.2">
      <c r="AR364" s="53"/>
    </row>
    <row r="365" spans="44:44" x14ac:dyDescent="0.2">
      <c r="AR365" s="53"/>
    </row>
    <row r="366" spans="44:44" x14ac:dyDescent="0.2">
      <c r="AR366" s="53"/>
    </row>
    <row r="367" spans="44:44" x14ac:dyDescent="0.2">
      <c r="AR367" s="53"/>
    </row>
    <row r="368" spans="44:44" x14ac:dyDescent="0.2">
      <c r="AR368" s="53"/>
    </row>
    <row r="369" spans="44:44" x14ac:dyDescent="0.2">
      <c r="AR369" s="53"/>
    </row>
    <row r="370" spans="44:44" x14ac:dyDescent="0.2">
      <c r="AR370" s="53"/>
    </row>
    <row r="371" spans="44:44" x14ac:dyDescent="0.2">
      <c r="AR371" s="53"/>
    </row>
    <row r="372" spans="44:44" x14ac:dyDescent="0.2">
      <c r="AR372" s="53"/>
    </row>
    <row r="373" spans="44:44" x14ac:dyDescent="0.2">
      <c r="AR373" s="53"/>
    </row>
    <row r="374" spans="44:44" x14ac:dyDescent="0.2">
      <c r="AR374" s="53"/>
    </row>
    <row r="375" spans="44:44" x14ac:dyDescent="0.2">
      <c r="AR375" s="53"/>
    </row>
    <row r="376" spans="44:44" x14ac:dyDescent="0.2">
      <c r="AR376" s="53"/>
    </row>
    <row r="377" spans="44:44" x14ac:dyDescent="0.2">
      <c r="AR377" s="53"/>
    </row>
    <row r="378" spans="44:44" x14ac:dyDescent="0.2">
      <c r="AR378" s="53"/>
    </row>
    <row r="379" spans="44:44" x14ac:dyDescent="0.2">
      <c r="AR379" s="53"/>
    </row>
    <row r="380" spans="44:44" x14ac:dyDescent="0.2">
      <c r="AR380" s="53"/>
    </row>
    <row r="381" spans="44:44" x14ac:dyDescent="0.2">
      <c r="AR381" s="53"/>
    </row>
    <row r="382" spans="44:44" x14ac:dyDescent="0.2">
      <c r="AR382" s="53"/>
    </row>
    <row r="383" spans="44:44" x14ac:dyDescent="0.2">
      <c r="AR383" s="53"/>
    </row>
    <row r="384" spans="44:44" x14ac:dyDescent="0.2">
      <c r="AR384" s="53"/>
    </row>
    <row r="385" spans="44:44" x14ac:dyDescent="0.2">
      <c r="AR385" s="53"/>
    </row>
    <row r="386" spans="44:44" x14ac:dyDescent="0.2">
      <c r="AR386" s="53"/>
    </row>
    <row r="387" spans="44:44" x14ac:dyDescent="0.2">
      <c r="AR387" s="53"/>
    </row>
    <row r="388" spans="44:44" x14ac:dyDescent="0.2">
      <c r="AR388" s="53"/>
    </row>
    <row r="389" spans="44:44" x14ac:dyDescent="0.2">
      <c r="AR389" s="53"/>
    </row>
    <row r="390" spans="44:44" x14ac:dyDescent="0.2">
      <c r="AR390" s="53"/>
    </row>
    <row r="391" spans="44:44" x14ac:dyDescent="0.2">
      <c r="AR391" s="53"/>
    </row>
    <row r="392" spans="44:44" x14ac:dyDescent="0.2">
      <c r="AR392" s="53"/>
    </row>
    <row r="393" spans="44:44" x14ac:dyDescent="0.2">
      <c r="AR393" s="53"/>
    </row>
    <row r="394" spans="44:44" x14ac:dyDescent="0.2">
      <c r="AR394" s="53"/>
    </row>
    <row r="395" spans="44:44" x14ac:dyDescent="0.2">
      <c r="AR395" s="53"/>
    </row>
    <row r="396" spans="44:44" x14ac:dyDescent="0.2">
      <c r="AR396" s="53"/>
    </row>
    <row r="397" spans="44:44" x14ac:dyDescent="0.2">
      <c r="AR397" s="53"/>
    </row>
    <row r="398" spans="44:44" x14ac:dyDescent="0.2">
      <c r="AR398" s="53"/>
    </row>
    <row r="399" spans="44:44" x14ac:dyDescent="0.2">
      <c r="AR399" s="53"/>
    </row>
    <row r="400" spans="44:44" x14ac:dyDescent="0.2">
      <c r="AR400" s="53"/>
    </row>
    <row r="401" spans="44:44" x14ac:dyDescent="0.2">
      <c r="AR401" s="53"/>
    </row>
    <row r="402" spans="44:44" x14ac:dyDescent="0.2">
      <c r="AR402" s="53"/>
    </row>
    <row r="403" spans="44:44" x14ac:dyDescent="0.2">
      <c r="AR403" s="53"/>
    </row>
    <row r="404" spans="44:44" x14ac:dyDescent="0.2">
      <c r="AR404" s="53"/>
    </row>
    <row r="405" spans="44:44" x14ac:dyDescent="0.2">
      <c r="AR405" s="53"/>
    </row>
    <row r="406" spans="44:44" x14ac:dyDescent="0.2">
      <c r="AR406" s="53"/>
    </row>
    <row r="407" spans="44:44" x14ac:dyDescent="0.2">
      <c r="AR407" s="53"/>
    </row>
    <row r="408" spans="44:44" x14ac:dyDescent="0.2">
      <c r="AR408" s="53"/>
    </row>
    <row r="409" spans="44:44" x14ac:dyDescent="0.2">
      <c r="AR409" s="53"/>
    </row>
    <row r="410" spans="44:44" x14ac:dyDescent="0.2">
      <c r="AR410" s="53"/>
    </row>
    <row r="411" spans="44:44" x14ac:dyDescent="0.2">
      <c r="AR411" s="53"/>
    </row>
    <row r="412" spans="44:44" x14ac:dyDescent="0.2">
      <c r="AR412" s="53"/>
    </row>
    <row r="413" spans="44:44" x14ac:dyDescent="0.2">
      <c r="AR413" s="53"/>
    </row>
    <row r="414" spans="44:44" x14ac:dyDescent="0.2">
      <c r="AR414" s="53"/>
    </row>
    <row r="415" spans="44:44" x14ac:dyDescent="0.2">
      <c r="AR415" s="53"/>
    </row>
    <row r="416" spans="44:44" x14ac:dyDescent="0.2">
      <c r="AR416" s="53"/>
    </row>
    <row r="417" spans="44:44" x14ac:dyDescent="0.2">
      <c r="AR417" s="53"/>
    </row>
    <row r="418" spans="44:44" x14ac:dyDescent="0.2">
      <c r="AR418" s="53"/>
    </row>
    <row r="419" spans="44:44" x14ac:dyDescent="0.2">
      <c r="AR419" s="53"/>
    </row>
    <row r="420" spans="44:44" x14ac:dyDescent="0.2">
      <c r="AR420" s="53"/>
    </row>
    <row r="421" spans="44:44" x14ac:dyDescent="0.2">
      <c r="AR421" s="53"/>
    </row>
    <row r="422" spans="44:44" x14ac:dyDescent="0.2">
      <c r="AR422" s="53"/>
    </row>
    <row r="423" spans="44:44" x14ac:dyDescent="0.2">
      <c r="AR423" s="53"/>
    </row>
    <row r="424" spans="44:44" x14ac:dyDescent="0.2">
      <c r="AR424" s="53"/>
    </row>
    <row r="425" spans="44:44" x14ac:dyDescent="0.2">
      <c r="AR425" s="53"/>
    </row>
    <row r="426" spans="44:44" x14ac:dyDescent="0.2">
      <c r="AR426" s="53"/>
    </row>
    <row r="427" spans="44:44" x14ac:dyDescent="0.2">
      <c r="AR427" s="53"/>
    </row>
    <row r="428" spans="44:44" x14ac:dyDescent="0.2">
      <c r="AR428" s="53"/>
    </row>
    <row r="429" spans="44:44" x14ac:dyDescent="0.2">
      <c r="AR429" s="53"/>
    </row>
    <row r="430" spans="44:44" x14ac:dyDescent="0.2">
      <c r="AR430" s="53"/>
    </row>
    <row r="431" spans="44:44" x14ac:dyDescent="0.2">
      <c r="AR431" s="53"/>
    </row>
    <row r="432" spans="44:44" x14ac:dyDescent="0.2">
      <c r="AR432" s="53"/>
    </row>
    <row r="433" spans="44:44" x14ac:dyDescent="0.2">
      <c r="AR433" s="53"/>
    </row>
    <row r="434" spans="44:44" x14ac:dyDescent="0.2">
      <c r="AR434" s="53"/>
    </row>
    <row r="435" spans="44:44" x14ac:dyDescent="0.2">
      <c r="AR435" s="53"/>
    </row>
    <row r="436" spans="44:44" x14ac:dyDescent="0.2">
      <c r="AR436" s="53"/>
    </row>
    <row r="437" spans="44:44" x14ac:dyDescent="0.2">
      <c r="AR437" s="53"/>
    </row>
    <row r="438" spans="44:44" x14ac:dyDescent="0.2">
      <c r="AR438" s="53"/>
    </row>
    <row r="439" spans="44:44" x14ac:dyDescent="0.2">
      <c r="AR439" s="53"/>
    </row>
    <row r="440" spans="44:44" x14ac:dyDescent="0.2">
      <c r="AR440" s="53"/>
    </row>
    <row r="441" spans="44:44" x14ac:dyDescent="0.2">
      <c r="AR441" s="53"/>
    </row>
    <row r="442" spans="44:44" x14ac:dyDescent="0.2">
      <c r="AR442" s="53"/>
    </row>
    <row r="443" spans="44:44" x14ac:dyDescent="0.2">
      <c r="AR443" s="53"/>
    </row>
    <row r="444" spans="44:44" x14ac:dyDescent="0.2">
      <c r="AR444" s="53"/>
    </row>
    <row r="445" spans="44:44" x14ac:dyDescent="0.2">
      <c r="AR445" s="53"/>
    </row>
    <row r="446" spans="44:44" x14ac:dyDescent="0.2">
      <c r="AR446" s="53"/>
    </row>
    <row r="447" spans="44:44" x14ac:dyDescent="0.2">
      <c r="AR447" s="53"/>
    </row>
    <row r="448" spans="44:44" x14ac:dyDescent="0.2">
      <c r="AR448" s="53"/>
    </row>
    <row r="449" spans="44:44" x14ac:dyDescent="0.2">
      <c r="AR449" s="53"/>
    </row>
    <row r="450" spans="44:44" x14ac:dyDescent="0.2">
      <c r="AR450" s="53"/>
    </row>
    <row r="451" spans="44:44" x14ac:dyDescent="0.2">
      <c r="AR451" s="53"/>
    </row>
    <row r="452" spans="44:44" x14ac:dyDescent="0.2">
      <c r="AR452" s="53"/>
    </row>
    <row r="453" spans="44:44" x14ac:dyDescent="0.2">
      <c r="AR453" s="53"/>
    </row>
    <row r="454" spans="44:44" x14ac:dyDescent="0.2">
      <c r="AR454" s="53"/>
    </row>
    <row r="455" spans="44:44" x14ac:dyDescent="0.2">
      <c r="AR455" s="53"/>
    </row>
    <row r="456" spans="44:44" x14ac:dyDescent="0.2">
      <c r="AR456" s="53"/>
    </row>
    <row r="457" spans="44:44" x14ac:dyDescent="0.2">
      <c r="AR457" s="53"/>
    </row>
    <row r="458" spans="44:44" x14ac:dyDescent="0.2">
      <c r="AR458" s="53"/>
    </row>
    <row r="459" spans="44:44" x14ac:dyDescent="0.2">
      <c r="AR459" s="53"/>
    </row>
    <row r="460" spans="44:44" x14ac:dyDescent="0.2">
      <c r="AR460" s="53"/>
    </row>
    <row r="461" spans="44:44" x14ac:dyDescent="0.2">
      <c r="AR461" s="53"/>
    </row>
    <row r="462" spans="44:44" x14ac:dyDescent="0.2">
      <c r="AR462" s="53"/>
    </row>
    <row r="463" spans="44:44" x14ac:dyDescent="0.2">
      <c r="AR463" s="53"/>
    </row>
    <row r="464" spans="44:44" x14ac:dyDescent="0.2">
      <c r="AR464" s="53"/>
    </row>
    <row r="465" spans="44:44" x14ac:dyDescent="0.2">
      <c r="AR465" s="53"/>
    </row>
    <row r="466" spans="44:44" x14ac:dyDescent="0.2">
      <c r="AR466" s="53"/>
    </row>
    <row r="467" spans="44:44" x14ac:dyDescent="0.2">
      <c r="AR467" s="53"/>
    </row>
    <row r="468" spans="44:44" x14ac:dyDescent="0.2">
      <c r="AR468" s="53"/>
    </row>
    <row r="469" spans="44:44" x14ac:dyDescent="0.2">
      <c r="AR469" s="53"/>
    </row>
    <row r="470" spans="44:44" x14ac:dyDescent="0.2">
      <c r="AR470" s="53"/>
    </row>
    <row r="471" spans="44:44" x14ac:dyDescent="0.2">
      <c r="AR471" s="53"/>
    </row>
    <row r="472" spans="44:44" x14ac:dyDescent="0.2">
      <c r="AR472" s="53"/>
    </row>
    <row r="473" spans="44:44" x14ac:dyDescent="0.2">
      <c r="AR473" s="53"/>
    </row>
    <row r="474" spans="44:44" x14ac:dyDescent="0.2">
      <c r="AR474" s="53"/>
    </row>
    <row r="475" spans="44:44" x14ac:dyDescent="0.2">
      <c r="AR475" s="53"/>
    </row>
    <row r="476" spans="44:44" x14ac:dyDescent="0.2">
      <c r="AR476" s="53"/>
    </row>
    <row r="477" spans="44:44" x14ac:dyDescent="0.2">
      <c r="AR477" s="53"/>
    </row>
    <row r="478" spans="44:44" x14ac:dyDescent="0.2">
      <c r="AR478" s="53"/>
    </row>
    <row r="479" spans="44:44" x14ac:dyDescent="0.2">
      <c r="AR479" s="53"/>
    </row>
    <row r="480" spans="44:44" x14ac:dyDescent="0.2">
      <c r="AR480" s="53"/>
    </row>
    <row r="481" spans="44:44" x14ac:dyDescent="0.2">
      <c r="AR481" s="53"/>
    </row>
    <row r="482" spans="44:44" x14ac:dyDescent="0.2">
      <c r="AR482" s="53"/>
    </row>
    <row r="483" spans="44:44" x14ac:dyDescent="0.2">
      <c r="AR483" s="53"/>
    </row>
    <row r="484" spans="44:44" x14ac:dyDescent="0.2">
      <c r="AR484" s="53"/>
    </row>
    <row r="485" spans="44:44" x14ac:dyDescent="0.2">
      <c r="AR485" s="53"/>
    </row>
    <row r="486" spans="44:44" x14ac:dyDescent="0.2">
      <c r="AR486" s="53"/>
    </row>
    <row r="487" spans="44:44" x14ac:dyDescent="0.2">
      <c r="AR487" s="53"/>
    </row>
    <row r="488" spans="44:44" x14ac:dyDescent="0.2">
      <c r="AR488" s="53"/>
    </row>
    <row r="489" spans="44:44" x14ac:dyDescent="0.2">
      <c r="AR489" s="53"/>
    </row>
    <row r="490" spans="44:44" x14ac:dyDescent="0.2">
      <c r="AR490" s="53"/>
    </row>
    <row r="491" spans="44:44" x14ac:dyDescent="0.2">
      <c r="AR491" s="53"/>
    </row>
    <row r="492" spans="44:44" x14ac:dyDescent="0.2">
      <c r="AR492" s="53"/>
    </row>
    <row r="493" spans="44:44" x14ac:dyDescent="0.2">
      <c r="AR493" s="53"/>
    </row>
    <row r="494" spans="44:44" x14ac:dyDescent="0.2">
      <c r="AR494" s="53"/>
    </row>
    <row r="495" spans="44:44" x14ac:dyDescent="0.2">
      <c r="AR495" s="53"/>
    </row>
    <row r="496" spans="44:44" x14ac:dyDescent="0.2">
      <c r="AR496" s="53"/>
    </row>
    <row r="497" spans="44:44" x14ac:dyDescent="0.2">
      <c r="AR497" s="53"/>
    </row>
    <row r="498" spans="44:44" x14ac:dyDescent="0.2">
      <c r="AR498" s="53"/>
    </row>
    <row r="499" spans="44:44" x14ac:dyDescent="0.2">
      <c r="AR499" s="53"/>
    </row>
    <row r="500" spans="44:44" x14ac:dyDescent="0.2">
      <c r="AR500" s="53"/>
    </row>
    <row r="501" spans="44:44" x14ac:dyDescent="0.2">
      <c r="AR501" s="53"/>
    </row>
    <row r="502" spans="44:44" x14ac:dyDescent="0.2">
      <c r="AR502" s="53"/>
    </row>
    <row r="503" spans="44:44" x14ac:dyDescent="0.2">
      <c r="AR503" s="53"/>
    </row>
    <row r="504" spans="44:44" x14ac:dyDescent="0.2">
      <c r="AR504" s="53"/>
    </row>
    <row r="505" spans="44:44" x14ac:dyDescent="0.2">
      <c r="AR505" s="53"/>
    </row>
    <row r="506" spans="44:44" x14ac:dyDescent="0.2">
      <c r="AR506" s="53"/>
    </row>
    <row r="507" spans="44:44" x14ac:dyDescent="0.2">
      <c r="AR507" s="53"/>
    </row>
    <row r="508" spans="44:44" x14ac:dyDescent="0.2">
      <c r="AR508" s="53"/>
    </row>
    <row r="509" spans="44:44" x14ac:dyDescent="0.2">
      <c r="AR509" s="53"/>
    </row>
    <row r="510" spans="44:44" x14ac:dyDescent="0.2">
      <c r="AR510" s="53"/>
    </row>
    <row r="511" spans="44:44" x14ac:dyDescent="0.2">
      <c r="AR511" s="53"/>
    </row>
    <row r="512" spans="44:44" x14ac:dyDescent="0.2">
      <c r="AR512" s="53"/>
    </row>
    <row r="513" spans="44:44" x14ac:dyDescent="0.2">
      <c r="AR513" s="53"/>
    </row>
    <row r="514" spans="44:44" x14ac:dyDescent="0.2">
      <c r="AR514" s="53"/>
    </row>
    <row r="515" spans="44:44" x14ac:dyDescent="0.2">
      <c r="AR515" s="53"/>
    </row>
    <row r="516" spans="44:44" x14ac:dyDescent="0.2">
      <c r="AR516" s="53"/>
    </row>
    <row r="517" spans="44:44" x14ac:dyDescent="0.2">
      <c r="AR517" s="53"/>
    </row>
    <row r="518" spans="44:44" x14ac:dyDescent="0.2">
      <c r="AR518" s="53"/>
    </row>
    <row r="519" spans="44:44" x14ac:dyDescent="0.2">
      <c r="AR519" s="53"/>
    </row>
    <row r="520" spans="44:44" x14ac:dyDescent="0.2">
      <c r="AR520" s="53"/>
    </row>
    <row r="521" spans="44:44" x14ac:dyDescent="0.2">
      <c r="AR521" s="53"/>
    </row>
    <row r="522" spans="44:44" x14ac:dyDescent="0.2">
      <c r="AR522" s="53"/>
    </row>
    <row r="523" spans="44:44" x14ac:dyDescent="0.2">
      <c r="AR523" s="53"/>
    </row>
    <row r="524" spans="44:44" x14ac:dyDescent="0.2">
      <c r="AR524" s="53"/>
    </row>
    <row r="525" spans="44:44" x14ac:dyDescent="0.2">
      <c r="AR525" s="53"/>
    </row>
    <row r="526" spans="44:44" x14ac:dyDescent="0.2">
      <c r="AR526" s="53"/>
    </row>
    <row r="527" spans="44:44" x14ac:dyDescent="0.2">
      <c r="AR527" s="53"/>
    </row>
    <row r="528" spans="44:44" x14ac:dyDescent="0.2">
      <c r="AR528" s="53"/>
    </row>
    <row r="529" spans="44:44" x14ac:dyDescent="0.2">
      <c r="AR529" s="53"/>
    </row>
    <row r="530" spans="44:44" x14ac:dyDescent="0.2">
      <c r="AR530" s="53"/>
    </row>
    <row r="531" spans="44:44" x14ac:dyDescent="0.2">
      <c r="AR531" s="53"/>
    </row>
    <row r="532" spans="44:44" x14ac:dyDescent="0.2">
      <c r="AR532" s="53"/>
    </row>
    <row r="533" spans="44:44" x14ac:dyDescent="0.2">
      <c r="AR533" s="53"/>
    </row>
    <row r="534" spans="44:44" x14ac:dyDescent="0.2">
      <c r="AR534" s="53"/>
    </row>
    <row r="535" spans="44:44" x14ac:dyDescent="0.2">
      <c r="AR535" s="53"/>
    </row>
    <row r="536" spans="44:44" x14ac:dyDescent="0.2">
      <c r="AR536" s="53"/>
    </row>
    <row r="537" spans="44:44" x14ac:dyDescent="0.2">
      <c r="AR537" s="53"/>
    </row>
    <row r="538" spans="44:44" x14ac:dyDescent="0.2">
      <c r="AR538" s="53"/>
    </row>
    <row r="539" spans="44:44" x14ac:dyDescent="0.2">
      <c r="AR539" s="53"/>
    </row>
    <row r="540" spans="44:44" x14ac:dyDescent="0.2">
      <c r="AR540" s="53"/>
    </row>
    <row r="541" spans="44:44" x14ac:dyDescent="0.2">
      <c r="AR541" s="53"/>
    </row>
    <row r="542" spans="44:44" x14ac:dyDescent="0.2">
      <c r="AR542" s="53"/>
    </row>
    <row r="543" spans="44:44" x14ac:dyDescent="0.2">
      <c r="AR543" s="53"/>
    </row>
    <row r="544" spans="44:44" x14ac:dyDescent="0.2">
      <c r="AR544" s="53"/>
    </row>
    <row r="545" spans="44:44" x14ac:dyDescent="0.2">
      <c r="AR545" s="53"/>
    </row>
    <row r="546" spans="44:44" x14ac:dyDescent="0.2">
      <c r="AR546" s="53"/>
    </row>
    <row r="547" spans="44:44" x14ac:dyDescent="0.2">
      <c r="AR547" s="53"/>
    </row>
    <row r="548" spans="44:44" x14ac:dyDescent="0.2">
      <c r="AR548" s="53"/>
    </row>
    <row r="549" spans="44:44" x14ac:dyDescent="0.2">
      <c r="AR549" s="53"/>
    </row>
    <row r="550" spans="44:44" x14ac:dyDescent="0.2">
      <c r="AR550" s="53"/>
    </row>
    <row r="551" spans="44:44" x14ac:dyDescent="0.2">
      <c r="AR551" s="53"/>
    </row>
    <row r="552" spans="44:44" x14ac:dyDescent="0.2">
      <c r="AR552" s="53"/>
    </row>
    <row r="553" spans="44:44" x14ac:dyDescent="0.2">
      <c r="AR553" s="53"/>
    </row>
    <row r="554" spans="44:44" x14ac:dyDescent="0.2">
      <c r="AR554" s="53"/>
    </row>
    <row r="555" spans="44:44" x14ac:dyDescent="0.2">
      <c r="AR555" s="53"/>
    </row>
    <row r="556" spans="44:44" x14ac:dyDescent="0.2">
      <c r="AR556" s="53"/>
    </row>
    <row r="557" spans="44:44" x14ac:dyDescent="0.2">
      <c r="AR557" s="53"/>
    </row>
    <row r="558" spans="44:44" x14ac:dyDescent="0.2">
      <c r="AR558" s="53"/>
    </row>
    <row r="559" spans="44:44" x14ac:dyDescent="0.2">
      <c r="AR559" s="53"/>
    </row>
    <row r="560" spans="44:44" x14ac:dyDescent="0.2">
      <c r="AR560" s="53"/>
    </row>
    <row r="561" spans="44:44" x14ac:dyDescent="0.2">
      <c r="AR561" s="53"/>
    </row>
    <row r="562" spans="44:44" x14ac:dyDescent="0.2">
      <c r="AR562" s="53"/>
    </row>
    <row r="563" spans="44:44" x14ac:dyDescent="0.2">
      <c r="AR563" s="53"/>
    </row>
    <row r="564" spans="44:44" x14ac:dyDescent="0.2">
      <c r="AR564" s="53"/>
    </row>
    <row r="565" spans="44:44" x14ac:dyDescent="0.2">
      <c r="AR565" s="53"/>
    </row>
    <row r="566" spans="44:44" x14ac:dyDescent="0.2">
      <c r="AR566" s="53"/>
    </row>
    <row r="567" spans="44:44" x14ac:dyDescent="0.2">
      <c r="AR567" s="53"/>
    </row>
    <row r="568" spans="44:44" x14ac:dyDescent="0.2">
      <c r="AR568" s="53"/>
    </row>
    <row r="569" spans="44:44" x14ac:dyDescent="0.2">
      <c r="AR569" s="53"/>
    </row>
    <row r="570" spans="44:44" x14ac:dyDescent="0.2">
      <c r="AR570" s="53"/>
    </row>
    <row r="571" spans="44:44" x14ac:dyDescent="0.2">
      <c r="AR571" s="53"/>
    </row>
    <row r="572" spans="44:44" x14ac:dyDescent="0.2">
      <c r="AR572" s="53"/>
    </row>
    <row r="573" spans="44:44" x14ac:dyDescent="0.2">
      <c r="AR573" s="53"/>
    </row>
    <row r="574" spans="44:44" x14ac:dyDescent="0.2">
      <c r="AR574" s="53"/>
    </row>
    <row r="575" spans="44:44" x14ac:dyDescent="0.2">
      <c r="AR575" s="53"/>
    </row>
    <row r="576" spans="44:44" x14ac:dyDescent="0.2">
      <c r="AR576" s="53"/>
    </row>
    <row r="577" spans="44:44" x14ac:dyDescent="0.2">
      <c r="AR577" s="53"/>
    </row>
    <row r="578" spans="44:44" x14ac:dyDescent="0.2">
      <c r="AR578" s="53"/>
    </row>
    <row r="579" spans="44:44" x14ac:dyDescent="0.2">
      <c r="AR579" s="53"/>
    </row>
    <row r="580" spans="44:44" x14ac:dyDescent="0.2">
      <c r="AR580" s="53"/>
    </row>
    <row r="581" spans="44:44" x14ac:dyDescent="0.2">
      <c r="AR581" s="53"/>
    </row>
    <row r="582" spans="44:44" x14ac:dyDescent="0.2">
      <c r="AR582" s="53"/>
    </row>
    <row r="583" spans="44:44" x14ac:dyDescent="0.2">
      <c r="AR583" s="53"/>
    </row>
    <row r="584" spans="44:44" x14ac:dyDescent="0.2">
      <c r="AR584" s="53"/>
    </row>
    <row r="585" spans="44:44" x14ac:dyDescent="0.2">
      <c r="AR585" s="53"/>
    </row>
    <row r="586" spans="44:44" x14ac:dyDescent="0.2">
      <c r="AR586" s="53"/>
    </row>
    <row r="587" spans="44:44" x14ac:dyDescent="0.2">
      <c r="AR587" s="53"/>
    </row>
    <row r="588" spans="44:44" x14ac:dyDescent="0.2">
      <c r="AR588" s="53"/>
    </row>
    <row r="589" spans="44:44" x14ac:dyDescent="0.2">
      <c r="AR589" s="53"/>
    </row>
    <row r="590" spans="44:44" x14ac:dyDescent="0.2">
      <c r="AR590" s="53"/>
    </row>
    <row r="591" spans="44:44" x14ac:dyDescent="0.2">
      <c r="AR591" s="53"/>
    </row>
    <row r="592" spans="44:44" x14ac:dyDescent="0.2">
      <c r="AR592" s="53"/>
    </row>
    <row r="593" spans="44:44" x14ac:dyDescent="0.2">
      <c r="AR593" s="53"/>
    </row>
    <row r="594" spans="44:44" x14ac:dyDescent="0.2">
      <c r="AR594" s="53"/>
    </row>
    <row r="595" spans="44:44" x14ac:dyDescent="0.2">
      <c r="AR595" s="53"/>
    </row>
    <row r="596" spans="44:44" x14ac:dyDescent="0.2">
      <c r="AR596" s="53"/>
    </row>
    <row r="597" spans="44:44" x14ac:dyDescent="0.2">
      <c r="AR597" s="53"/>
    </row>
    <row r="598" spans="44:44" x14ac:dyDescent="0.2">
      <c r="AR598" s="53"/>
    </row>
    <row r="599" spans="44:44" x14ac:dyDescent="0.2">
      <c r="AR599" s="53"/>
    </row>
    <row r="600" spans="44:44" x14ac:dyDescent="0.2">
      <c r="AR600" s="53"/>
    </row>
    <row r="601" spans="44:44" x14ac:dyDescent="0.2">
      <c r="AR601" s="53"/>
    </row>
    <row r="602" spans="44:44" x14ac:dyDescent="0.2">
      <c r="AR602" s="53"/>
    </row>
    <row r="603" spans="44:44" x14ac:dyDescent="0.2">
      <c r="AR603" s="53"/>
    </row>
    <row r="604" spans="44:44" x14ac:dyDescent="0.2">
      <c r="AR604" s="53"/>
    </row>
    <row r="605" spans="44:44" x14ac:dyDescent="0.2">
      <c r="AR605" s="53"/>
    </row>
    <row r="606" spans="44:44" x14ac:dyDescent="0.2">
      <c r="AR606" s="53"/>
    </row>
    <row r="607" spans="44:44" x14ac:dyDescent="0.2">
      <c r="AR607" s="53"/>
    </row>
    <row r="608" spans="44:44" x14ac:dyDescent="0.2">
      <c r="AR608" s="53"/>
    </row>
    <row r="609" spans="44:44" x14ac:dyDescent="0.2">
      <c r="AR609" s="53"/>
    </row>
    <row r="610" spans="44:44" x14ac:dyDescent="0.2">
      <c r="AR610" s="53"/>
    </row>
    <row r="611" spans="44:44" x14ac:dyDescent="0.2">
      <c r="AR611" s="53"/>
    </row>
    <row r="612" spans="44:44" x14ac:dyDescent="0.2">
      <c r="AR612" s="53"/>
    </row>
    <row r="613" spans="44:44" x14ac:dyDescent="0.2">
      <c r="AR613" s="53"/>
    </row>
    <row r="614" spans="44:44" x14ac:dyDescent="0.2">
      <c r="AR614" s="53"/>
    </row>
    <row r="615" spans="44:44" x14ac:dyDescent="0.2">
      <c r="AR615" s="53"/>
    </row>
    <row r="616" spans="44:44" x14ac:dyDescent="0.2">
      <c r="AR616" s="53"/>
    </row>
    <row r="617" spans="44:44" x14ac:dyDescent="0.2">
      <c r="AR617" s="53"/>
    </row>
    <row r="618" spans="44:44" x14ac:dyDescent="0.2">
      <c r="AR618" s="53"/>
    </row>
    <row r="619" spans="44:44" x14ac:dyDescent="0.2">
      <c r="AR619" s="53"/>
    </row>
    <row r="620" spans="44:44" x14ac:dyDescent="0.2">
      <c r="AR620" s="53"/>
    </row>
    <row r="621" spans="44:44" x14ac:dyDescent="0.2">
      <c r="AR621" s="53"/>
    </row>
    <row r="622" spans="44:44" x14ac:dyDescent="0.2">
      <c r="AR622" s="53"/>
    </row>
    <row r="623" spans="44:44" x14ac:dyDescent="0.2">
      <c r="AR623" s="53"/>
    </row>
    <row r="624" spans="44:44" x14ac:dyDescent="0.2">
      <c r="AR624" s="53"/>
    </row>
    <row r="625" spans="44:44" x14ac:dyDescent="0.2">
      <c r="AR625" s="53"/>
    </row>
    <row r="626" spans="44:44" x14ac:dyDescent="0.2">
      <c r="AR626" s="53"/>
    </row>
    <row r="627" spans="44:44" x14ac:dyDescent="0.2">
      <c r="AR627" s="53"/>
    </row>
    <row r="628" spans="44:44" x14ac:dyDescent="0.2">
      <c r="AR628" s="53"/>
    </row>
    <row r="629" spans="44:44" x14ac:dyDescent="0.2">
      <c r="AR629" s="53"/>
    </row>
    <row r="630" spans="44:44" x14ac:dyDescent="0.2">
      <c r="AR630" s="53"/>
    </row>
    <row r="631" spans="44:44" x14ac:dyDescent="0.2">
      <c r="AR631" s="53"/>
    </row>
    <row r="632" spans="44:44" x14ac:dyDescent="0.2">
      <c r="AR632" s="53"/>
    </row>
    <row r="633" spans="44:44" x14ac:dyDescent="0.2">
      <c r="AR633" s="53"/>
    </row>
    <row r="634" spans="44:44" x14ac:dyDescent="0.2">
      <c r="AR634" s="53"/>
    </row>
    <row r="635" spans="44:44" x14ac:dyDescent="0.2">
      <c r="AR635" s="53"/>
    </row>
    <row r="636" spans="44:44" x14ac:dyDescent="0.2">
      <c r="AR636" s="53"/>
    </row>
    <row r="637" spans="44:44" x14ac:dyDescent="0.2">
      <c r="AR637" s="53"/>
    </row>
    <row r="638" spans="44:44" x14ac:dyDescent="0.2">
      <c r="AR638" s="53"/>
    </row>
    <row r="639" spans="44:44" x14ac:dyDescent="0.2">
      <c r="AR639" s="53"/>
    </row>
    <row r="640" spans="44:44" x14ac:dyDescent="0.2">
      <c r="AR640" s="53"/>
    </row>
    <row r="641" spans="44:44" x14ac:dyDescent="0.2">
      <c r="AR641" s="53"/>
    </row>
    <row r="642" spans="44:44" x14ac:dyDescent="0.2">
      <c r="AR642" s="53"/>
    </row>
    <row r="643" spans="44:44" x14ac:dyDescent="0.2">
      <c r="AR643" s="53"/>
    </row>
    <row r="644" spans="44:44" x14ac:dyDescent="0.2">
      <c r="AR644" s="53"/>
    </row>
    <row r="645" spans="44:44" x14ac:dyDescent="0.2">
      <c r="AR645" s="53"/>
    </row>
    <row r="646" spans="44:44" x14ac:dyDescent="0.2">
      <c r="AR646" s="53"/>
    </row>
    <row r="647" spans="44:44" x14ac:dyDescent="0.2">
      <c r="AR647" s="53"/>
    </row>
    <row r="648" spans="44:44" x14ac:dyDescent="0.2">
      <c r="AR648" s="53"/>
    </row>
    <row r="649" spans="44:44" x14ac:dyDescent="0.2">
      <c r="AR649" s="53"/>
    </row>
    <row r="650" spans="44:44" x14ac:dyDescent="0.2">
      <c r="AR650" s="53"/>
    </row>
    <row r="651" spans="44:44" x14ac:dyDescent="0.2">
      <c r="AR651" s="53"/>
    </row>
    <row r="652" spans="44:44" x14ac:dyDescent="0.2">
      <c r="AR652" s="53"/>
    </row>
    <row r="653" spans="44:44" x14ac:dyDescent="0.2">
      <c r="AR653" s="53"/>
    </row>
    <row r="654" spans="44:44" x14ac:dyDescent="0.2">
      <c r="AR654" s="53"/>
    </row>
    <row r="655" spans="44:44" x14ac:dyDescent="0.2">
      <c r="AR655" s="53"/>
    </row>
    <row r="656" spans="44:44" x14ac:dyDescent="0.2">
      <c r="AR656" s="53"/>
    </row>
    <row r="657" spans="44:44" x14ac:dyDescent="0.2">
      <c r="AR657" s="53"/>
    </row>
    <row r="658" spans="44:44" x14ac:dyDescent="0.2">
      <c r="AR658" s="53"/>
    </row>
    <row r="659" spans="44:44" x14ac:dyDescent="0.2">
      <c r="AR659" s="53"/>
    </row>
    <row r="660" spans="44:44" x14ac:dyDescent="0.2">
      <c r="AR660" s="53"/>
    </row>
    <row r="661" spans="44:44" x14ac:dyDescent="0.2">
      <c r="AR661" s="53"/>
    </row>
    <row r="662" spans="44:44" x14ac:dyDescent="0.2">
      <c r="AR662" s="53"/>
    </row>
    <row r="663" spans="44:44" x14ac:dyDescent="0.2">
      <c r="AR663" s="53"/>
    </row>
    <row r="664" spans="44:44" x14ac:dyDescent="0.2">
      <c r="AR664" s="53"/>
    </row>
    <row r="665" spans="44:44" x14ac:dyDescent="0.2">
      <c r="AR665" s="53"/>
    </row>
    <row r="666" spans="44:44" x14ac:dyDescent="0.2">
      <c r="AR666" s="53"/>
    </row>
    <row r="667" spans="44:44" x14ac:dyDescent="0.2">
      <c r="AR667" s="53"/>
    </row>
    <row r="668" spans="44:44" x14ac:dyDescent="0.2">
      <c r="AR668" s="53"/>
    </row>
    <row r="669" spans="44:44" x14ac:dyDescent="0.2">
      <c r="AR669" s="53"/>
    </row>
    <row r="670" spans="44:44" x14ac:dyDescent="0.2">
      <c r="AR670" s="53"/>
    </row>
    <row r="671" spans="44:44" x14ac:dyDescent="0.2">
      <c r="AR671" s="53"/>
    </row>
    <row r="672" spans="44:44" x14ac:dyDescent="0.2">
      <c r="AR672" s="53"/>
    </row>
    <row r="673" spans="44:44" x14ac:dyDescent="0.2">
      <c r="AR673" s="53"/>
    </row>
    <row r="674" spans="44:44" x14ac:dyDescent="0.2">
      <c r="AR674" s="53"/>
    </row>
    <row r="675" spans="44:44" x14ac:dyDescent="0.2">
      <c r="AR675" s="53"/>
    </row>
    <row r="676" spans="44:44" x14ac:dyDescent="0.2">
      <c r="AR676" s="53"/>
    </row>
    <row r="677" spans="44:44" x14ac:dyDescent="0.2">
      <c r="AR677" s="53"/>
    </row>
    <row r="678" spans="44:44" x14ac:dyDescent="0.2">
      <c r="AR678" s="53"/>
    </row>
    <row r="679" spans="44:44" x14ac:dyDescent="0.2">
      <c r="AR679" s="53"/>
    </row>
    <row r="680" spans="44:44" x14ac:dyDescent="0.2">
      <c r="AR680" s="53"/>
    </row>
    <row r="681" spans="44:44" x14ac:dyDescent="0.2">
      <c r="AR681" s="53"/>
    </row>
    <row r="682" spans="44:44" x14ac:dyDescent="0.2">
      <c r="AR682" s="53"/>
    </row>
    <row r="683" spans="44:44" x14ac:dyDescent="0.2">
      <c r="AR683" s="53"/>
    </row>
    <row r="684" spans="44:44" x14ac:dyDescent="0.2">
      <c r="AR684" s="53"/>
    </row>
    <row r="685" spans="44:44" x14ac:dyDescent="0.2">
      <c r="AR685" s="53"/>
    </row>
    <row r="686" spans="44:44" x14ac:dyDescent="0.2">
      <c r="AR686" s="53"/>
    </row>
    <row r="687" spans="44:44" x14ac:dyDescent="0.2">
      <c r="AR687" s="53"/>
    </row>
    <row r="688" spans="44:44" x14ac:dyDescent="0.2">
      <c r="AR688" s="53"/>
    </row>
    <row r="689" spans="44:44" x14ac:dyDescent="0.2">
      <c r="AR689" s="53"/>
    </row>
    <row r="690" spans="44:44" x14ac:dyDescent="0.2">
      <c r="AR690" s="53"/>
    </row>
    <row r="691" spans="44:44" x14ac:dyDescent="0.2">
      <c r="AR691" s="53"/>
    </row>
    <row r="692" spans="44:44" x14ac:dyDescent="0.2">
      <c r="AR692" s="53"/>
    </row>
    <row r="693" spans="44:44" x14ac:dyDescent="0.2">
      <c r="AR693" s="53"/>
    </row>
    <row r="694" spans="44:44" x14ac:dyDescent="0.2">
      <c r="AR694" s="53"/>
    </row>
    <row r="695" spans="44:44" x14ac:dyDescent="0.2">
      <c r="AR695" s="53"/>
    </row>
    <row r="696" spans="44:44" x14ac:dyDescent="0.2">
      <c r="AR696" s="53"/>
    </row>
    <row r="697" spans="44:44" x14ac:dyDescent="0.2">
      <c r="AR697" s="53"/>
    </row>
    <row r="698" spans="44:44" x14ac:dyDescent="0.2">
      <c r="AR698" s="53"/>
    </row>
    <row r="699" spans="44:44" x14ac:dyDescent="0.2">
      <c r="AR699" s="53"/>
    </row>
    <row r="700" spans="44:44" x14ac:dyDescent="0.2">
      <c r="AR700" s="53"/>
    </row>
    <row r="701" spans="44:44" x14ac:dyDescent="0.2">
      <c r="AR701" s="53"/>
    </row>
    <row r="702" spans="44:44" x14ac:dyDescent="0.2">
      <c r="AR702" s="53"/>
    </row>
    <row r="703" spans="44:44" x14ac:dyDescent="0.2">
      <c r="AR703" s="53"/>
    </row>
    <row r="704" spans="44:44" x14ac:dyDescent="0.2">
      <c r="AR704" s="53"/>
    </row>
    <row r="705" spans="44:44" x14ac:dyDescent="0.2">
      <c r="AR705" s="53"/>
    </row>
    <row r="706" spans="44:44" x14ac:dyDescent="0.2">
      <c r="AR706" s="53"/>
    </row>
    <row r="707" spans="44:44" x14ac:dyDescent="0.2">
      <c r="AR707" s="53"/>
    </row>
    <row r="708" spans="44:44" x14ac:dyDescent="0.2">
      <c r="AR708" s="53"/>
    </row>
    <row r="709" spans="44:44" x14ac:dyDescent="0.2">
      <c r="AR709" s="53"/>
    </row>
    <row r="710" spans="44:44" x14ac:dyDescent="0.2">
      <c r="AR710" s="53"/>
    </row>
    <row r="711" spans="44:44" x14ac:dyDescent="0.2">
      <c r="AR711" s="53"/>
    </row>
    <row r="712" spans="44:44" x14ac:dyDescent="0.2">
      <c r="AR712" s="53"/>
    </row>
    <row r="713" spans="44:44" x14ac:dyDescent="0.2">
      <c r="AR713" s="53"/>
    </row>
    <row r="714" spans="44:44" x14ac:dyDescent="0.2">
      <c r="AR714" s="53"/>
    </row>
    <row r="715" spans="44:44" x14ac:dyDescent="0.2">
      <c r="AR715" s="53"/>
    </row>
    <row r="716" spans="44:44" x14ac:dyDescent="0.2">
      <c r="AR716" s="53"/>
    </row>
    <row r="717" spans="44:44" x14ac:dyDescent="0.2">
      <c r="AR717" s="53"/>
    </row>
    <row r="718" spans="44:44" x14ac:dyDescent="0.2">
      <c r="AR718" s="53"/>
    </row>
    <row r="719" spans="44:44" x14ac:dyDescent="0.2">
      <c r="AR719" s="53"/>
    </row>
    <row r="720" spans="44:44" x14ac:dyDescent="0.2">
      <c r="AR720" s="53"/>
    </row>
    <row r="721" spans="44:44" x14ac:dyDescent="0.2">
      <c r="AR721" s="53"/>
    </row>
    <row r="722" spans="44:44" x14ac:dyDescent="0.2">
      <c r="AR722" s="53"/>
    </row>
    <row r="723" spans="44:44" x14ac:dyDescent="0.2">
      <c r="AR723" s="53"/>
    </row>
    <row r="724" spans="44:44" x14ac:dyDescent="0.2">
      <c r="AR724" s="53"/>
    </row>
    <row r="725" spans="44:44" x14ac:dyDescent="0.2">
      <c r="AR725" s="53"/>
    </row>
    <row r="726" spans="44:44" x14ac:dyDescent="0.2">
      <c r="AR726" s="53"/>
    </row>
    <row r="727" spans="44:44" x14ac:dyDescent="0.2">
      <c r="AR727" s="53"/>
    </row>
    <row r="728" spans="44:44" x14ac:dyDescent="0.2">
      <c r="AR728" s="53"/>
    </row>
    <row r="729" spans="44:44" x14ac:dyDescent="0.2">
      <c r="AR729" s="53"/>
    </row>
    <row r="730" spans="44:44" x14ac:dyDescent="0.2">
      <c r="AR730" s="53"/>
    </row>
    <row r="731" spans="44:44" x14ac:dyDescent="0.2">
      <c r="AR731" s="53"/>
    </row>
    <row r="732" spans="44:44" x14ac:dyDescent="0.2">
      <c r="AR732" s="53"/>
    </row>
    <row r="733" spans="44:44" x14ac:dyDescent="0.2">
      <c r="AR733" s="53"/>
    </row>
    <row r="734" spans="44:44" x14ac:dyDescent="0.2">
      <c r="AR734" s="53"/>
    </row>
    <row r="735" spans="44:44" x14ac:dyDescent="0.2">
      <c r="AR735" s="53"/>
    </row>
    <row r="736" spans="44:44" x14ac:dyDescent="0.2">
      <c r="AR736" s="53"/>
    </row>
    <row r="737" spans="44:44" x14ac:dyDescent="0.2">
      <c r="AR737" s="53"/>
    </row>
    <row r="738" spans="44:44" x14ac:dyDescent="0.2">
      <c r="AR738" s="53"/>
    </row>
    <row r="739" spans="44:44" x14ac:dyDescent="0.2">
      <c r="AR739" s="53"/>
    </row>
    <row r="740" spans="44:44" x14ac:dyDescent="0.2">
      <c r="AR740" s="53"/>
    </row>
    <row r="741" spans="44:44" x14ac:dyDescent="0.2">
      <c r="AR741" s="53"/>
    </row>
    <row r="742" spans="44:44" x14ac:dyDescent="0.2">
      <c r="AR742" s="53"/>
    </row>
    <row r="743" spans="44:44" x14ac:dyDescent="0.2">
      <c r="AR743" s="53"/>
    </row>
    <row r="744" spans="44:44" x14ac:dyDescent="0.2">
      <c r="AR744" s="53"/>
    </row>
    <row r="745" spans="44:44" x14ac:dyDescent="0.2">
      <c r="AR745" s="53"/>
    </row>
    <row r="746" spans="44:44" x14ac:dyDescent="0.2">
      <c r="AR746" s="53"/>
    </row>
    <row r="747" spans="44:44" x14ac:dyDescent="0.2">
      <c r="AR747" s="53"/>
    </row>
    <row r="748" spans="44:44" x14ac:dyDescent="0.2">
      <c r="AR748" s="53"/>
    </row>
    <row r="749" spans="44:44" x14ac:dyDescent="0.2">
      <c r="AR749" s="53"/>
    </row>
    <row r="750" spans="44:44" x14ac:dyDescent="0.2">
      <c r="AR750" s="53"/>
    </row>
    <row r="751" spans="44:44" x14ac:dyDescent="0.2">
      <c r="AR751" s="53"/>
    </row>
    <row r="752" spans="44:44" x14ac:dyDescent="0.2">
      <c r="AR752" s="53"/>
    </row>
    <row r="753" spans="44:44" x14ac:dyDescent="0.2">
      <c r="AR753" s="53"/>
    </row>
    <row r="754" spans="44:44" x14ac:dyDescent="0.2">
      <c r="AR754" s="53"/>
    </row>
    <row r="755" spans="44:44" x14ac:dyDescent="0.2">
      <c r="AR755" s="53"/>
    </row>
    <row r="756" spans="44:44" x14ac:dyDescent="0.2">
      <c r="AR756" s="53"/>
    </row>
    <row r="757" spans="44:44" x14ac:dyDescent="0.2">
      <c r="AR757" s="53"/>
    </row>
    <row r="758" spans="44:44" x14ac:dyDescent="0.2">
      <c r="AR758" s="53"/>
    </row>
    <row r="759" spans="44:44" x14ac:dyDescent="0.2">
      <c r="AR759" s="53"/>
    </row>
    <row r="760" spans="44:44" x14ac:dyDescent="0.2">
      <c r="AR760" s="53"/>
    </row>
    <row r="761" spans="44:44" x14ac:dyDescent="0.2">
      <c r="AR761" s="53"/>
    </row>
    <row r="762" spans="44:44" x14ac:dyDescent="0.2">
      <c r="AR762" s="53"/>
    </row>
    <row r="763" spans="44:44" x14ac:dyDescent="0.2">
      <c r="AR763" s="53"/>
    </row>
    <row r="764" spans="44:44" x14ac:dyDescent="0.2">
      <c r="AR764" s="53"/>
    </row>
    <row r="765" spans="44:44" x14ac:dyDescent="0.2">
      <c r="AR765" s="53"/>
    </row>
    <row r="766" spans="44:44" x14ac:dyDescent="0.2">
      <c r="AR766" s="53"/>
    </row>
    <row r="767" spans="44:44" x14ac:dyDescent="0.2">
      <c r="AR767" s="53"/>
    </row>
    <row r="768" spans="44:44" x14ac:dyDescent="0.2">
      <c r="AR768" s="53"/>
    </row>
    <row r="769" spans="44:44" x14ac:dyDescent="0.2">
      <c r="AR769" s="53"/>
    </row>
    <row r="770" spans="44:44" x14ac:dyDescent="0.2">
      <c r="AR770" s="53"/>
    </row>
    <row r="771" spans="44:44" x14ac:dyDescent="0.2">
      <c r="AR771" s="53"/>
    </row>
    <row r="772" spans="44:44" x14ac:dyDescent="0.2">
      <c r="AR772" s="53"/>
    </row>
    <row r="773" spans="44:44" x14ac:dyDescent="0.2">
      <c r="AR773" s="53"/>
    </row>
    <row r="774" spans="44:44" x14ac:dyDescent="0.2">
      <c r="AR774" s="53"/>
    </row>
    <row r="775" spans="44:44" x14ac:dyDescent="0.2">
      <c r="AR775" s="53"/>
    </row>
    <row r="776" spans="44:44" x14ac:dyDescent="0.2">
      <c r="AR776" s="53"/>
    </row>
    <row r="777" spans="44:44" x14ac:dyDescent="0.2">
      <c r="AR777" s="53"/>
    </row>
    <row r="778" spans="44:44" x14ac:dyDescent="0.2">
      <c r="AR778" s="53"/>
    </row>
    <row r="779" spans="44:44" x14ac:dyDescent="0.2">
      <c r="AR779" s="53"/>
    </row>
    <row r="780" spans="44:44" x14ac:dyDescent="0.2">
      <c r="AR780" s="53"/>
    </row>
    <row r="781" spans="44:44" x14ac:dyDescent="0.2">
      <c r="AR781" s="53"/>
    </row>
    <row r="782" spans="44:44" x14ac:dyDescent="0.2">
      <c r="AR782" s="53"/>
    </row>
    <row r="783" spans="44:44" x14ac:dyDescent="0.2">
      <c r="AR783" s="53"/>
    </row>
    <row r="784" spans="44:44" x14ac:dyDescent="0.2">
      <c r="AR784" s="53"/>
    </row>
    <row r="785" spans="44:44" x14ac:dyDescent="0.2">
      <c r="AR785" s="53"/>
    </row>
    <row r="786" spans="44:44" x14ac:dyDescent="0.2">
      <c r="AR786" s="53"/>
    </row>
    <row r="787" spans="44:44" x14ac:dyDescent="0.2">
      <c r="AR787" s="53"/>
    </row>
    <row r="788" spans="44:44" x14ac:dyDescent="0.2">
      <c r="AR788" s="53"/>
    </row>
    <row r="789" spans="44:44" x14ac:dyDescent="0.2">
      <c r="AR789" s="53"/>
    </row>
    <row r="790" spans="44:44" x14ac:dyDescent="0.2">
      <c r="AR790" s="53"/>
    </row>
    <row r="791" spans="44:44" x14ac:dyDescent="0.2">
      <c r="AR791" s="53"/>
    </row>
    <row r="792" spans="44:44" x14ac:dyDescent="0.2">
      <c r="AR792" s="53"/>
    </row>
    <row r="793" spans="44:44" x14ac:dyDescent="0.2">
      <c r="AR793" s="53"/>
    </row>
    <row r="794" spans="44:44" x14ac:dyDescent="0.2">
      <c r="AR794" s="53"/>
    </row>
    <row r="795" spans="44:44" x14ac:dyDescent="0.2">
      <c r="AR795" s="53"/>
    </row>
    <row r="796" spans="44:44" x14ac:dyDescent="0.2">
      <c r="AR796" s="53"/>
    </row>
    <row r="797" spans="44:44" x14ac:dyDescent="0.2">
      <c r="AR797" s="53"/>
    </row>
    <row r="798" spans="44:44" x14ac:dyDescent="0.2">
      <c r="AR798" s="53"/>
    </row>
    <row r="799" spans="44:44" x14ac:dyDescent="0.2">
      <c r="AR799" s="53"/>
    </row>
    <row r="800" spans="44:44" x14ac:dyDescent="0.2">
      <c r="AR800" s="53"/>
    </row>
    <row r="801" spans="44:44" x14ac:dyDescent="0.2">
      <c r="AR801" s="53"/>
    </row>
    <row r="802" spans="44:44" x14ac:dyDescent="0.2">
      <c r="AR802" s="53"/>
    </row>
    <row r="803" spans="44:44" x14ac:dyDescent="0.2">
      <c r="AR803" s="53"/>
    </row>
    <row r="804" spans="44:44" x14ac:dyDescent="0.2">
      <c r="AR804" s="53"/>
    </row>
    <row r="805" spans="44:44" x14ac:dyDescent="0.2">
      <c r="AR805" s="53"/>
    </row>
    <row r="806" spans="44:44" x14ac:dyDescent="0.2">
      <c r="AR806" s="53"/>
    </row>
    <row r="807" spans="44:44" x14ac:dyDescent="0.2">
      <c r="AR807" s="53"/>
    </row>
  </sheetData>
  <pageMargins left="0.75" right="0.75" top="1" bottom="1" header="0.5" footer="0.5"/>
  <pageSetup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BI807"/>
  <sheetViews>
    <sheetView workbookViewId="0">
      <pane xSplit="2" ySplit="7" topLeftCell="AC236" activePane="bottomRight" state="frozen"/>
      <selection pane="topRight" activeCell="C1" sqref="C1"/>
      <selection pane="bottomLeft" activeCell="A7" sqref="A7"/>
      <selection pane="bottomRight" activeCell="AP243" sqref="AP243"/>
    </sheetView>
  </sheetViews>
  <sheetFormatPr defaultColWidth="9.140625" defaultRowHeight="12.75" x14ac:dyDescent="0.2"/>
  <cols>
    <col min="1" max="1" width="7.85546875" style="51" customWidth="1"/>
    <col min="2" max="2" width="6.85546875" style="51" customWidth="1"/>
    <col min="3" max="3" width="9.140625" style="51"/>
    <col min="4" max="4" width="13.5703125" style="51" customWidth="1"/>
    <col min="5" max="5" width="9.140625" style="51"/>
    <col min="6" max="6" width="14.140625" style="51" customWidth="1"/>
    <col min="7" max="7" width="11.85546875" style="51" customWidth="1"/>
    <col min="8" max="8" width="12.5703125" style="51" customWidth="1"/>
    <col min="9" max="9" width="9.85546875" style="51" customWidth="1"/>
    <col min="10" max="10" width="9.140625" style="51"/>
    <col min="11" max="11" width="13.28515625" style="51" customWidth="1"/>
    <col min="12" max="15" width="9.140625" style="51"/>
    <col min="16" max="16" width="12.42578125" style="51" customWidth="1"/>
    <col min="17" max="21" width="9.140625" style="51"/>
    <col min="22" max="22" width="10" style="51" customWidth="1"/>
    <col min="23" max="28" width="9.140625" style="51"/>
    <col min="29" max="29" width="11.140625" style="51" customWidth="1"/>
    <col min="30" max="30" width="10.140625" style="51" customWidth="1"/>
    <col min="31" max="31" width="9.140625" style="51"/>
    <col min="32" max="32" width="11.85546875" style="51" customWidth="1"/>
    <col min="33" max="33" width="10.28515625" style="51" customWidth="1"/>
    <col min="34" max="34" width="9.5703125" style="51" bestFit="1" customWidth="1"/>
    <col min="35" max="35" width="9.85546875" style="51" customWidth="1"/>
    <col min="36" max="36" width="9.5703125" style="51" bestFit="1" customWidth="1"/>
    <col min="37" max="37" width="10.42578125" style="51" customWidth="1"/>
    <col min="38" max="38" width="10.28515625" style="51" customWidth="1"/>
    <col min="39" max="39" width="9.7109375" style="51" bestFit="1" customWidth="1"/>
    <col min="40" max="40" width="5.7109375" style="51" customWidth="1"/>
    <col min="41" max="41" width="9.5703125" style="51" bestFit="1" customWidth="1"/>
    <col min="42" max="43" width="9.140625" style="51"/>
    <col min="44" max="44" width="6.42578125" style="51" customWidth="1"/>
    <col min="45" max="57" width="9.140625" style="51"/>
    <col min="58" max="58" width="10.5703125" style="51" customWidth="1"/>
    <col min="59" max="16384" width="9.140625" style="51"/>
  </cols>
  <sheetData>
    <row r="1" spans="1:61" x14ac:dyDescent="0.2">
      <c r="A1" s="50"/>
      <c r="B1" s="50"/>
      <c r="AR1" s="53"/>
    </row>
    <row r="2" spans="1:61" x14ac:dyDescent="0.2">
      <c r="A2" s="50"/>
      <c r="B2" s="50"/>
      <c r="AR2" s="53"/>
    </row>
    <row r="3" spans="1:61" ht="102" x14ac:dyDescent="0.2">
      <c r="A3" s="50"/>
      <c r="B3" s="50"/>
      <c r="D3" s="334" t="s">
        <v>689</v>
      </c>
      <c r="E3" s="57"/>
      <c r="F3" s="54" t="s">
        <v>690</v>
      </c>
      <c r="G3" s="57"/>
      <c r="H3" s="57"/>
      <c r="I3" s="57"/>
      <c r="J3" s="57"/>
      <c r="K3" s="87" t="s">
        <v>300</v>
      </c>
      <c r="L3" s="57"/>
      <c r="M3" s="57"/>
      <c r="N3" s="57"/>
      <c r="O3" s="57"/>
      <c r="P3" s="339" t="s">
        <v>693</v>
      </c>
      <c r="Q3" s="137"/>
      <c r="R3" s="339" t="s">
        <v>274</v>
      </c>
      <c r="S3" s="137"/>
      <c r="T3" s="339" t="s">
        <v>277</v>
      </c>
      <c r="U3" s="137"/>
      <c r="V3" s="339" t="s">
        <v>298</v>
      </c>
      <c r="W3" s="57"/>
      <c r="X3" s="87" t="s">
        <v>694</v>
      </c>
      <c r="Y3" s="57"/>
      <c r="Z3" s="57"/>
      <c r="AA3" s="57"/>
      <c r="AB3" s="57"/>
      <c r="AC3" s="334" t="s">
        <v>283</v>
      </c>
      <c r="AF3" s="54" t="s">
        <v>40</v>
      </c>
      <c r="AG3" s="54"/>
      <c r="AH3" s="54" t="str">
        <f>index_label</f>
        <v>1985 = 1</v>
      </c>
      <c r="AR3" s="53"/>
    </row>
    <row r="4" spans="1:61" x14ac:dyDescent="0.2">
      <c r="A4" s="50"/>
      <c r="B4" s="50"/>
      <c r="AF4" s="55" t="s">
        <v>103</v>
      </c>
      <c r="AG4" s="55" t="s">
        <v>104</v>
      </c>
      <c r="AH4" s="55" t="s">
        <v>105</v>
      </c>
      <c r="AI4" s="55" t="s">
        <v>106</v>
      </c>
      <c r="AJ4" s="55" t="s">
        <v>107</v>
      </c>
      <c r="AK4" s="55" t="s">
        <v>108</v>
      </c>
      <c r="AL4" s="55" t="s">
        <v>109</v>
      </c>
      <c r="AM4" s="55" t="s">
        <v>110</v>
      </c>
      <c r="AR4" s="53"/>
    </row>
    <row r="5" spans="1:61" ht="54" customHeight="1" x14ac:dyDescent="0.2">
      <c r="A5" s="50"/>
      <c r="B5" s="50"/>
      <c r="D5" s="77" t="str">
        <f>D12</f>
        <v>Total Consumption (Trillion Btu)</v>
      </c>
      <c r="F5" s="77" t="s">
        <v>272</v>
      </c>
      <c r="G5" s="77" t="s">
        <v>273</v>
      </c>
      <c r="H5" s="77" t="s">
        <v>624</v>
      </c>
      <c r="I5" s="77" t="str">
        <f>I12</f>
        <v>Total</v>
      </c>
      <c r="K5" s="77" t="str">
        <f>K12</f>
        <v xml:space="preserve">Single-Family </v>
      </c>
      <c r="L5" s="77" t="str">
        <f>L12</f>
        <v>Multi-Family</v>
      </c>
      <c r="M5" s="77" t="str">
        <f>M12</f>
        <v>Manufactured Homes</v>
      </c>
      <c r="N5" s="77" t="str">
        <f>N12</f>
        <v>Total</v>
      </c>
      <c r="P5" s="77" t="str">
        <f>P12</f>
        <v>Total</v>
      </c>
      <c r="R5" s="77" t="str">
        <f>R12</f>
        <v>Total</v>
      </c>
      <c r="T5" s="77" t="str">
        <f>T12</f>
        <v>Total</v>
      </c>
      <c r="V5" s="77" t="str">
        <f>V12</f>
        <v>Total</v>
      </c>
      <c r="X5" s="77" t="str">
        <f>X12</f>
        <v xml:space="preserve">Single-Family </v>
      </c>
      <c r="Y5" s="77" t="str">
        <f>Y12</f>
        <v>Multi-Family</v>
      </c>
      <c r="Z5" s="77" t="str">
        <f>Z12</f>
        <v>Manufactured Homes</v>
      </c>
      <c r="AA5" s="77" t="str">
        <f>AA12</f>
        <v>Total</v>
      </c>
      <c r="AC5" s="324" t="s">
        <v>32</v>
      </c>
      <c r="AD5" s="133"/>
      <c r="AF5" s="335" t="s">
        <v>690</v>
      </c>
      <c r="AG5" s="130" t="s">
        <v>112</v>
      </c>
      <c r="AH5" s="121" t="s">
        <v>287</v>
      </c>
      <c r="AI5" s="335" t="s">
        <v>701</v>
      </c>
      <c r="AJ5" s="119" t="s">
        <v>289</v>
      </c>
      <c r="AK5" s="130" t="s">
        <v>113</v>
      </c>
      <c r="AL5" s="131" t="s">
        <v>114</v>
      </c>
      <c r="AM5" s="130" t="s">
        <v>115</v>
      </c>
      <c r="AN5" s="59"/>
      <c r="AO5" s="131" t="s">
        <v>116</v>
      </c>
      <c r="AR5" s="53"/>
    </row>
    <row r="6" spans="1:61" ht="24.75" customHeight="1" x14ac:dyDescent="0.2">
      <c r="A6" s="136" t="s">
        <v>303</v>
      </c>
      <c r="B6" s="50"/>
      <c r="D6" s="77"/>
      <c r="F6" s="77"/>
      <c r="G6" s="77"/>
      <c r="H6" s="77"/>
      <c r="I6" s="77"/>
      <c r="K6" s="77"/>
      <c r="L6" s="77"/>
      <c r="M6" s="77"/>
      <c r="N6" s="77"/>
      <c r="P6" s="77"/>
      <c r="R6" s="77"/>
      <c r="T6" s="77"/>
      <c r="V6" s="77"/>
      <c r="X6" s="77"/>
      <c r="Y6" s="77"/>
      <c r="Z6" s="77"/>
      <c r="AA6" s="77"/>
      <c r="AC6" s="77"/>
      <c r="AD6" s="133"/>
      <c r="AF6" s="63"/>
      <c r="AG6" s="119"/>
      <c r="AH6" s="63"/>
      <c r="AI6" s="63"/>
      <c r="AJ6" s="63"/>
      <c r="AK6" s="63"/>
      <c r="AL6" s="120" t="s">
        <v>291</v>
      </c>
      <c r="AM6" s="64" t="s">
        <v>118</v>
      </c>
      <c r="AN6" s="65"/>
      <c r="AO6" s="341" t="s">
        <v>702</v>
      </c>
      <c r="AR6" s="53"/>
    </row>
    <row r="7" spans="1:61" ht="27.75" customHeight="1" thickBot="1" x14ac:dyDescent="0.25">
      <c r="A7" s="50"/>
      <c r="B7" s="50"/>
      <c r="D7" s="82" t="str">
        <f>D14</f>
        <v xml:space="preserve">   (TBtu)</v>
      </c>
      <c r="F7" s="82" t="str">
        <f>F14</f>
        <v>Thousand HU</v>
      </c>
      <c r="G7" s="82" t="str">
        <f>G14</f>
        <v>Thousand HU</v>
      </c>
      <c r="H7" s="82" t="str">
        <f>H14</f>
        <v>Thousand HU</v>
      </c>
      <c r="I7" s="82" t="str">
        <f>I14</f>
        <v>Thousand HU</v>
      </c>
      <c r="K7" s="82" t="str">
        <f>K14</f>
        <v>Billion SF</v>
      </c>
      <c r="L7" s="82" t="str">
        <f>L14</f>
        <v>Billion SF</v>
      </c>
      <c r="M7" s="82" t="str">
        <f>M14</f>
        <v>Billion SF</v>
      </c>
      <c r="N7" s="82" t="str">
        <f>N14</f>
        <v>Billion SF</v>
      </c>
      <c r="P7" s="82" t="str">
        <f>P14</f>
        <v>MMBtu/HU</v>
      </c>
      <c r="R7" s="82" t="str">
        <f>R14</f>
        <v xml:space="preserve"> kBtu/SF</v>
      </c>
      <c r="T7" s="82" t="str">
        <f>T14</f>
        <v xml:space="preserve"> kBtu/SF</v>
      </c>
      <c r="V7" s="82" t="str">
        <f>V14</f>
        <v xml:space="preserve"> kBtu/SF</v>
      </c>
      <c r="X7" s="82" t="str">
        <f>X14</f>
        <v>SF/HU</v>
      </c>
      <c r="Y7" s="82" t="str">
        <f>Y14</f>
        <v>SF/HU</v>
      </c>
      <c r="Z7" s="82" t="str">
        <f>Z14</f>
        <v>SF/HU</v>
      </c>
      <c r="AA7" s="82" t="str">
        <f>AA14</f>
        <v>SF/HU</v>
      </c>
      <c r="AC7" s="82" t="str">
        <f>AC14</f>
        <v>1985 = 1.0</v>
      </c>
      <c r="AD7" s="132"/>
      <c r="AF7" s="66"/>
      <c r="AG7" s="135" t="s">
        <v>695</v>
      </c>
      <c r="AH7" s="66"/>
      <c r="AI7" s="66"/>
      <c r="AJ7" s="66"/>
      <c r="AK7" s="122" t="s">
        <v>293</v>
      </c>
      <c r="AL7" s="67"/>
      <c r="AM7" s="66"/>
      <c r="AN7" s="67"/>
      <c r="AO7" s="67"/>
      <c r="AR7" s="53"/>
    </row>
    <row r="8" spans="1:61" x14ac:dyDescent="0.2">
      <c r="A8" s="50"/>
      <c r="B8" s="50"/>
      <c r="AE8"/>
      <c r="AF8"/>
      <c r="AG8"/>
      <c r="AH8"/>
      <c r="AI8"/>
      <c r="AJ8"/>
      <c r="AK8"/>
      <c r="AL8"/>
      <c r="AM8"/>
      <c r="AN8"/>
      <c r="AO8"/>
      <c r="AP8"/>
      <c r="AR8" s="53"/>
    </row>
    <row r="9" spans="1:61" x14ac:dyDescent="0.2">
      <c r="A9" s="50"/>
      <c r="B9" s="50"/>
      <c r="H9" s="606" t="s">
        <v>1477</v>
      </c>
      <c r="I9" s="799" t="s">
        <v>1626</v>
      </c>
      <c r="AE9"/>
      <c r="AF9"/>
      <c r="AG9"/>
      <c r="AH9"/>
      <c r="AI9"/>
      <c r="AJ9"/>
      <c r="AK9"/>
      <c r="AL9"/>
      <c r="AM9"/>
      <c r="AN9"/>
      <c r="AO9"/>
      <c r="AP9"/>
      <c r="AR9" s="53"/>
    </row>
    <row r="10" spans="1:61" x14ac:dyDescent="0.2">
      <c r="A10" s="50"/>
      <c r="B10" s="50"/>
      <c r="F10" s="54" t="s">
        <v>690</v>
      </c>
      <c r="I10" s="556">
        <v>1.0027007601036291</v>
      </c>
      <c r="K10" s="54" t="s">
        <v>300</v>
      </c>
      <c r="X10" s="54" t="s">
        <v>694</v>
      </c>
      <c r="AF10" s="54" t="s">
        <v>40</v>
      </c>
      <c r="AG10" s="54"/>
      <c r="AH10" s="54" t="str">
        <f>index_label</f>
        <v>1985 = 1</v>
      </c>
      <c r="AR10" s="53"/>
    </row>
    <row r="11" spans="1:61" x14ac:dyDescent="0.2">
      <c r="A11" s="75"/>
      <c r="B11" s="50"/>
      <c r="AF11" s="55" t="s">
        <v>103</v>
      </c>
      <c r="AG11" s="55" t="s">
        <v>104</v>
      </c>
      <c r="AH11" s="55" t="s">
        <v>105</v>
      </c>
      <c r="AI11" s="55" t="s">
        <v>106</v>
      </c>
      <c r="AJ11" s="55" t="s">
        <v>107</v>
      </c>
      <c r="AK11" s="55" t="s">
        <v>108</v>
      </c>
      <c r="AL11" s="55" t="s">
        <v>109</v>
      </c>
      <c r="AM11" s="55" t="s">
        <v>110</v>
      </c>
      <c r="AR11" s="53"/>
    </row>
    <row r="12" spans="1:61" ht="48.75" customHeight="1" x14ac:dyDescent="0.2">
      <c r="A12" s="50"/>
      <c r="B12" s="50"/>
      <c r="D12" s="324" t="s">
        <v>688</v>
      </c>
      <c r="E12" s="57"/>
      <c r="F12" s="324" t="str">
        <f>F5</f>
        <v xml:space="preserve">Single-Family </v>
      </c>
      <c r="G12" s="324" t="str">
        <f>G5</f>
        <v>Multi-Family</v>
      </c>
      <c r="H12" s="324" t="str">
        <f>H5</f>
        <v>Manufactured Homes</v>
      </c>
      <c r="I12" s="78" t="s">
        <v>32</v>
      </c>
      <c r="J12" s="57"/>
      <c r="K12" s="324" t="s">
        <v>272</v>
      </c>
      <c r="L12" s="324" t="s">
        <v>273</v>
      </c>
      <c r="M12" s="324" t="s">
        <v>624</v>
      </c>
      <c r="N12" s="56" t="s">
        <v>32</v>
      </c>
      <c r="O12" s="57"/>
      <c r="P12" s="78" t="s">
        <v>32</v>
      </c>
      <c r="Q12" s="57"/>
      <c r="R12" s="78" t="s">
        <v>32</v>
      </c>
      <c r="S12" s="57"/>
      <c r="T12" s="56" t="s">
        <v>32</v>
      </c>
      <c r="U12" s="57"/>
      <c r="V12" s="78" t="s">
        <v>32</v>
      </c>
      <c r="W12" s="57"/>
      <c r="X12" s="324" t="s">
        <v>272</v>
      </c>
      <c r="Y12" s="324" t="s">
        <v>273</v>
      </c>
      <c r="Z12" s="324" t="s">
        <v>624</v>
      </c>
      <c r="AA12" s="78" t="s">
        <v>32</v>
      </c>
      <c r="AB12" s="57"/>
      <c r="AC12" s="324" t="s">
        <v>32</v>
      </c>
      <c r="AD12" s="58"/>
      <c r="AE12" s="57"/>
      <c r="AF12" s="119" t="s">
        <v>127</v>
      </c>
      <c r="AG12" s="130" t="s">
        <v>112</v>
      </c>
      <c r="AH12" s="121" t="s">
        <v>287</v>
      </c>
      <c r="AI12" s="121" t="s">
        <v>292</v>
      </c>
      <c r="AJ12" s="119" t="s">
        <v>289</v>
      </c>
      <c r="AK12" s="130" t="s">
        <v>113</v>
      </c>
      <c r="AL12" s="59" t="s">
        <v>114</v>
      </c>
      <c r="AM12" s="130" t="s">
        <v>115</v>
      </c>
      <c r="AN12" s="59"/>
      <c r="AO12" s="131" t="s">
        <v>116</v>
      </c>
      <c r="AR12" s="53"/>
    </row>
    <row r="13" spans="1:61" ht="27" customHeight="1" x14ac:dyDescent="0.2">
      <c r="A13" s="136" t="s">
        <v>303</v>
      </c>
      <c r="B13" s="50"/>
      <c r="D13" s="80" t="s">
        <v>147</v>
      </c>
      <c r="E13" s="57"/>
      <c r="F13" s="61"/>
      <c r="G13" s="61"/>
      <c r="H13" s="61"/>
      <c r="I13" s="61"/>
      <c r="J13" s="57"/>
      <c r="K13" s="61"/>
      <c r="L13" s="61"/>
      <c r="M13" s="61"/>
      <c r="N13" s="61"/>
      <c r="O13" s="57"/>
      <c r="P13" s="80" t="s">
        <v>147</v>
      </c>
      <c r="Q13" s="57"/>
      <c r="R13" s="80" t="s">
        <v>147</v>
      </c>
      <c r="S13" s="57"/>
      <c r="T13" s="80" t="s">
        <v>147</v>
      </c>
      <c r="U13" s="57"/>
      <c r="V13" s="62"/>
      <c r="W13" s="57"/>
      <c r="X13" s="61"/>
      <c r="Y13" s="61"/>
      <c r="Z13" s="61"/>
      <c r="AA13" s="61"/>
      <c r="AB13" s="57"/>
      <c r="AC13" s="80" t="s">
        <v>147</v>
      </c>
      <c r="AD13" s="133"/>
      <c r="AE13" s="57"/>
      <c r="AF13" s="63"/>
      <c r="AG13" s="119"/>
      <c r="AH13" s="63"/>
      <c r="AI13" s="63"/>
      <c r="AJ13" s="63"/>
      <c r="AK13" s="63"/>
      <c r="AL13" s="120" t="s">
        <v>291</v>
      </c>
      <c r="AM13" s="64" t="s">
        <v>118</v>
      </c>
      <c r="AN13" s="65"/>
      <c r="AO13" s="120" t="s">
        <v>294</v>
      </c>
      <c r="AR13" s="53"/>
    </row>
    <row r="14" spans="1:61" ht="27.75" customHeight="1" thickBot="1" x14ac:dyDescent="0.25">
      <c r="A14" s="75"/>
      <c r="B14" s="50"/>
      <c r="D14" s="82" t="s">
        <v>120</v>
      </c>
      <c r="E14" s="57"/>
      <c r="F14" s="320" t="s">
        <v>699</v>
      </c>
      <c r="G14" s="320" t="s">
        <v>699</v>
      </c>
      <c r="H14" s="320" t="s">
        <v>699</v>
      </c>
      <c r="I14" s="320" t="s">
        <v>699</v>
      </c>
      <c r="J14" s="57"/>
      <c r="K14" s="80" t="s">
        <v>130</v>
      </c>
      <c r="L14" s="80" t="s">
        <v>130</v>
      </c>
      <c r="M14" s="80" t="s">
        <v>130</v>
      </c>
      <c r="N14" s="80" t="s">
        <v>130</v>
      </c>
      <c r="O14" s="57"/>
      <c r="P14" s="76" t="s">
        <v>696</v>
      </c>
      <c r="Q14" s="57"/>
      <c r="R14" s="76" t="s">
        <v>148</v>
      </c>
      <c r="S14" s="57"/>
      <c r="T14" s="61" t="s">
        <v>148</v>
      </c>
      <c r="U14" s="57"/>
      <c r="V14" s="76" t="s">
        <v>148</v>
      </c>
      <c r="W14" s="57"/>
      <c r="X14" s="80" t="s">
        <v>697</v>
      </c>
      <c r="Y14" s="80" t="s">
        <v>697</v>
      </c>
      <c r="Z14" s="80" t="s">
        <v>697</v>
      </c>
      <c r="AA14" s="80" t="s">
        <v>697</v>
      </c>
      <c r="AB14" s="57"/>
      <c r="AC14" s="61" t="s">
        <v>121</v>
      </c>
      <c r="AD14" s="58"/>
      <c r="AE14" s="57"/>
      <c r="AF14" s="66"/>
      <c r="AG14" s="134" t="s">
        <v>695</v>
      </c>
      <c r="AH14" s="66"/>
      <c r="AI14" s="66"/>
      <c r="AJ14" s="66"/>
      <c r="AK14" s="122" t="s">
        <v>293</v>
      </c>
      <c r="AL14" s="67"/>
      <c r="AM14" s="66"/>
      <c r="AN14" s="67"/>
      <c r="AO14" s="67"/>
      <c r="AR14" s="53"/>
      <c r="BD14"/>
      <c r="BE14" s="1" t="s">
        <v>549</v>
      </c>
      <c r="BF14"/>
      <c r="BG14"/>
      <c r="BH14"/>
      <c r="BI14"/>
    </row>
    <row r="15" spans="1:61" x14ac:dyDescent="0.2">
      <c r="A15" s="75" t="s">
        <v>147</v>
      </c>
      <c r="B15" s="50">
        <v>1949</v>
      </c>
      <c r="D15" s="79"/>
      <c r="F15" s="69"/>
      <c r="G15" s="69"/>
      <c r="H15" s="69"/>
      <c r="I15" s="69"/>
      <c r="P15" s="70"/>
      <c r="AC15" s="71"/>
      <c r="AD15" s="72"/>
      <c r="AF15" s="73"/>
      <c r="AG15" s="73"/>
      <c r="AH15" s="73"/>
      <c r="AI15" s="73"/>
      <c r="AJ15" s="73"/>
      <c r="AK15" s="73"/>
      <c r="AL15" s="73"/>
      <c r="AM15" s="73"/>
      <c r="AN15" s="73"/>
      <c r="AO15" s="73"/>
      <c r="AR15" s="53"/>
      <c r="BD15"/>
      <c r="BE15"/>
      <c r="BF15"/>
      <c r="BG15"/>
      <c r="BH15"/>
      <c r="BI15"/>
    </row>
    <row r="16" spans="1:61" ht="51.75" thickBot="1" x14ac:dyDescent="0.25">
      <c r="A16" s="75" t="s">
        <v>147</v>
      </c>
      <c r="B16" s="50">
        <f t="shared" ref="B16:B81" si="0">B15+1</f>
        <v>1950</v>
      </c>
      <c r="D16" s="79"/>
      <c r="F16" s="69"/>
      <c r="G16" s="69"/>
      <c r="H16" s="69"/>
      <c r="I16" s="69"/>
      <c r="P16" s="70"/>
      <c r="AC16" s="71"/>
      <c r="AD16" s="71"/>
      <c r="AF16" s="73"/>
      <c r="AG16" s="73"/>
      <c r="AH16" s="73"/>
      <c r="AI16" s="73"/>
      <c r="AJ16" s="73"/>
      <c r="AK16" s="73"/>
      <c r="AL16" s="73"/>
      <c r="AM16" s="73"/>
      <c r="AN16" s="73"/>
      <c r="AO16" s="73"/>
      <c r="AR16" s="53"/>
      <c r="BD16" s="94"/>
      <c r="BE16" s="252" t="s">
        <v>412</v>
      </c>
      <c r="BF16" s="252" t="s">
        <v>416</v>
      </c>
      <c r="BG16" s="252" t="s">
        <v>413</v>
      </c>
      <c r="BH16" s="252" t="s">
        <v>414</v>
      </c>
      <c r="BI16" s="252" t="s">
        <v>581</v>
      </c>
    </row>
    <row r="17" spans="1:61" x14ac:dyDescent="0.2">
      <c r="A17" s="75" t="s">
        <v>147</v>
      </c>
      <c r="B17" s="50">
        <f t="shared" si="0"/>
        <v>1951</v>
      </c>
      <c r="D17" s="79"/>
      <c r="F17" s="69"/>
      <c r="G17" s="69"/>
      <c r="H17" s="69"/>
      <c r="I17" s="69"/>
      <c r="P17" s="70"/>
      <c r="AC17" s="71"/>
      <c r="AD17" s="71"/>
      <c r="AF17" s="73"/>
      <c r="AG17" s="73"/>
      <c r="AH17" s="73"/>
      <c r="AI17" s="73"/>
      <c r="AJ17" s="73"/>
      <c r="AK17" s="73"/>
      <c r="AL17" s="73"/>
      <c r="AM17" s="73"/>
      <c r="AN17" s="73"/>
      <c r="AO17" s="73"/>
      <c r="AR17" s="53"/>
      <c r="BD17" s="94">
        <v>1985</v>
      </c>
      <c r="BE17" s="9">
        <v>1</v>
      </c>
      <c r="BF17" s="9">
        <v>1</v>
      </c>
      <c r="BG17" s="9">
        <v>1</v>
      </c>
      <c r="BH17" s="9">
        <v>1</v>
      </c>
      <c r="BI17" s="17">
        <v>1</v>
      </c>
    </row>
    <row r="18" spans="1:61" x14ac:dyDescent="0.2">
      <c r="A18" s="75" t="s">
        <v>147</v>
      </c>
      <c r="B18" s="50">
        <f t="shared" si="0"/>
        <v>1952</v>
      </c>
      <c r="D18" s="79"/>
      <c r="F18" s="69"/>
      <c r="G18" s="69"/>
      <c r="H18" s="69"/>
      <c r="I18" s="69"/>
      <c r="P18" s="70"/>
      <c r="AC18" s="71"/>
      <c r="AD18" s="71"/>
      <c r="AF18" s="73"/>
      <c r="AG18" s="73"/>
      <c r="AH18" s="73"/>
      <c r="AI18" s="73"/>
      <c r="AJ18" s="73"/>
      <c r="AK18" s="73"/>
      <c r="AL18" s="73"/>
      <c r="AM18" s="73"/>
      <c r="AN18" s="73"/>
      <c r="AO18" s="73"/>
      <c r="AR18" s="53"/>
      <c r="BD18" s="94">
        <v>1986</v>
      </c>
      <c r="BE18" s="9">
        <v>1.0020336592800534</v>
      </c>
      <c r="BF18" s="9">
        <v>1.0192305476500476</v>
      </c>
      <c r="BG18" s="9">
        <v>1.0121109621818536</v>
      </c>
      <c r="BH18" s="9">
        <v>0.97592898535522632</v>
      </c>
      <c r="BI18" s="17">
        <v>0.99532183831316356</v>
      </c>
    </row>
    <row r="19" spans="1:61" x14ac:dyDescent="0.2">
      <c r="A19" s="75" t="s">
        <v>147</v>
      </c>
      <c r="B19" s="50">
        <f t="shared" si="0"/>
        <v>1953</v>
      </c>
      <c r="D19" s="79"/>
      <c r="F19" s="69"/>
      <c r="G19" s="69"/>
      <c r="H19" s="69"/>
      <c r="I19" s="69"/>
      <c r="P19" s="70"/>
      <c r="AC19" s="71"/>
      <c r="AD19" s="71"/>
      <c r="AF19" s="73"/>
      <c r="AG19" s="73"/>
      <c r="AH19" s="73"/>
      <c r="AI19" s="73"/>
      <c r="AJ19" s="73"/>
      <c r="AK19" s="73"/>
      <c r="AL19" s="73"/>
      <c r="AM19" s="73"/>
      <c r="AN19" s="73"/>
      <c r="AO19" s="73"/>
      <c r="AR19" s="53"/>
      <c r="BD19" s="94">
        <v>1987</v>
      </c>
      <c r="BE19" s="9">
        <v>1.0257750890035429</v>
      </c>
      <c r="BF19" s="9">
        <v>1.0309947113113413</v>
      </c>
      <c r="BG19" s="9">
        <v>1.023930061536239</v>
      </c>
      <c r="BH19" s="9">
        <v>0.98057998928525658</v>
      </c>
      <c r="BI19" s="17">
        <v>0.99092866255128809</v>
      </c>
    </row>
    <row r="20" spans="1:61" x14ac:dyDescent="0.2">
      <c r="A20" s="75" t="s">
        <v>147</v>
      </c>
      <c r="B20" s="50">
        <f t="shared" si="0"/>
        <v>1954</v>
      </c>
      <c r="D20" s="79"/>
      <c r="F20" s="69"/>
      <c r="G20" s="69"/>
      <c r="H20" s="69"/>
      <c r="I20" s="69"/>
      <c r="P20" s="70"/>
      <c r="AC20" s="71"/>
      <c r="AD20" s="71"/>
      <c r="AF20" s="73"/>
      <c r="AG20" s="73"/>
      <c r="AH20" s="73"/>
      <c r="AI20" s="73"/>
      <c r="AJ20" s="73"/>
      <c r="AK20" s="73"/>
      <c r="AL20" s="73"/>
      <c r="AM20" s="73"/>
      <c r="AN20" s="73"/>
      <c r="AO20" s="73"/>
      <c r="AR20" s="53"/>
      <c r="BD20" s="94">
        <v>1988</v>
      </c>
      <c r="BE20" s="9">
        <v>1.0874416489199918</v>
      </c>
      <c r="BF20" s="9">
        <v>1.0499487262210647</v>
      </c>
      <c r="BG20" s="9">
        <v>1.0353979241746722</v>
      </c>
      <c r="BH20" s="9">
        <v>1.0078030115503169</v>
      </c>
      <c r="BI20" s="17">
        <v>0.99255579580702868</v>
      </c>
    </row>
    <row r="21" spans="1:61" x14ac:dyDescent="0.2">
      <c r="A21" s="75" t="s">
        <v>147</v>
      </c>
      <c r="B21" s="50">
        <f t="shared" si="0"/>
        <v>1955</v>
      </c>
      <c r="D21" s="79"/>
      <c r="F21" s="69"/>
      <c r="G21" s="69"/>
      <c r="H21" s="69"/>
      <c r="I21" s="69"/>
      <c r="P21" s="70"/>
      <c r="AC21" s="71"/>
      <c r="AD21" s="71"/>
      <c r="AF21" s="73"/>
      <c r="AG21" s="73"/>
      <c r="AH21" s="73"/>
      <c r="AI21" s="73"/>
      <c r="AJ21" s="73"/>
      <c r="AK21" s="73"/>
      <c r="AL21" s="73"/>
      <c r="AM21" s="73"/>
      <c r="AN21" s="73"/>
      <c r="AO21" s="73"/>
      <c r="AR21" s="53"/>
      <c r="BD21" s="94">
        <v>1989</v>
      </c>
      <c r="BE21" s="9">
        <v>1.137475938364702</v>
      </c>
      <c r="BF21" s="9">
        <v>1.0696055951791124</v>
      </c>
      <c r="BG21" s="9">
        <v>1.0463300716022612</v>
      </c>
      <c r="BH21" s="9">
        <v>1.0082335311188568</v>
      </c>
      <c r="BI21" s="17">
        <v>1.0080653997436821</v>
      </c>
    </row>
    <row r="22" spans="1:61" x14ac:dyDescent="0.2">
      <c r="A22" s="75" t="s">
        <v>147</v>
      </c>
      <c r="B22" s="50">
        <f t="shared" si="0"/>
        <v>1956</v>
      </c>
      <c r="D22" s="79"/>
      <c r="F22" s="69"/>
      <c r="G22" s="69"/>
      <c r="H22" s="69"/>
      <c r="I22" s="69"/>
      <c r="P22" s="70"/>
      <c r="AC22" s="71"/>
      <c r="AD22" s="71"/>
      <c r="AF22" s="73"/>
      <c r="AG22" s="73"/>
      <c r="AH22" s="73"/>
      <c r="AI22" s="73"/>
      <c r="AJ22" s="73"/>
      <c r="AK22" s="73"/>
      <c r="AL22" s="73"/>
      <c r="AM22" s="73"/>
      <c r="AN22" s="73"/>
      <c r="AO22" s="73"/>
      <c r="AR22" s="53"/>
      <c r="BD22" s="94">
        <v>1990</v>
      </c>
      <c r="BE22" s="9">
        <v>1.0914935388431937</v>
      </c>
      <c r="BF22" s="9">
        <v>1.0755625712935968</v>
      </c>
      <c r="BG22" s="9">
        <v>1.056464136933756</v>
      </c>
      <c r="BH22" s="9">
        <v>0.95314900400077218</v>
      </c>
      <c r="BI22" s="17">
        <v>1.0077897366393302</v>
      </c>
    </row>
    <row r="23" spans="1:61" x14ac:dyDescent="0.2">
      <c r="A23" s="75" t="s">
        <v>147</v>
      </c>
      <c r="B23" s="50">
        <f t="shared" si="0"/>
        <v>1957</v>
      </c>
      <c r="D23" s="79"/>
      <c r="F23" s="69"/>
      <c r="G23" s="69"/>
      <c r="H23" s="69"/>
      <c r="I23" s="69"/>
      <c r="P23" s="70"/>
      <c r="AC23" s="71"/>
      <c r="AD23" s="71"/>
      <c r="AF23" s="73"/>
      <c r="AG23" s="73"/>
      <c r="AH23" s="73"/>
      <c r="AI23" s="73"/>
      <c r="AJ23" s="73"/>
      <c r="AK23" s="73"/>
      <c r="AL23" s="73"/>
      <c r="AM23" s="73"/>
      <c r="AN23" s="73"/>
      <c r="AO23" s="73"/>
      <c r="AR23" s="53"/>
      <c r="BD23" s="94">
        <v>1991</v>
      </c>
      <c r="BE23" s="9">
        <v>1.1232655394460189</v>
      </c>
      <c r="BF23" s="9">
        <v>1.0866814918941341</v>
      </c>
      <c r="BG23" s="9">
        <v>1.0738063702406406</v>
      </c>
      <c r="BH23" s="9">
        <v>0.97593598364286249</v>
      </c>
      <c r="BI23" s="17">
        <v>0.98635410854565708</v>
      </c>
    </row>
    <row r="24" spans="1:61" x14ac:dyDescent="0.2">
      <c r="A24" s="75" t="s">
        <v>147</v>
      </c>
      <c r="B24" s="50">
        <f t="shared" si="0"/>
        <v>1958</v>
      </c>
      <c r="D24" s="79"/>
      <c r="F24" s="69"/>
      <c r="G24" s="69"/>
      <c r="H24" s="69"/>
      <c r="I24" s="69"/>
      <c r="P24" s="70"/>
      <c r="AC24" s="71"/>
      <c r="AD24" s="71"/>
      <c r="AF24" s="73"/>
      <c r="AG24" s="73"/>
      <c r="AH24" s="73"/>
      <c r="AI24" s="73"/>
      <c r="AJ24" s="73"/>
      <c r="AK24" s="73"/>
      <c r="AL24" s="73"/>
      <c r="AM24" s="73"/>
      <c r="AN24" s="73"/>
      <c r="AO24" s="73"/>
      <c r="AR24" s="53"/>
      <c r="BD24" s="94">
        <v>1992</v>
      </c>
      <c r="BE24" s="9">
        <v>1.1203299959180515</v>
      </c>
      <c r="BF24" s="9">
        <v>1.102317113919967</v>
      </c>
      <c r="BG24" s="9">
        <v>1.0912023211145085</v>
      </c>
      <c r="BH24" s="9">
        <v>0.96762157726603337</v>
      </c>
      <c r="BI24" s="17">
        <v>0.96256172510150295</v>
      </c>
    </row>
    <row r="25" spans="1:61" x14ac:dyDescent="0.2">
      <c r="A25" s="75" t="s">
        <v>147</v>
      </c>
      <c r="B25" s="50">
        <f t="shared" si="0"/>
        <v>1959</v>
      </c>
      <c r="D25" s="79"/>
      <c r="F25" s="69"/>
      <c r="G25" s="69"/>
      <c r="H25" s="69"/>
      <c r="I25" s="69"/>
      <c r="P25" s="70"/>
      <c r="AC25" s="71"/>
      <c r="AD25" s="71"/>
      <c r="AF25" s="73"/>
      <c r="AG25" s="73"/>
      <c r="AH25" s="73"/>
      <c r="AI25" s="73"/>
      <c r="AJ25" s="73"/>
      <c r="AK25" s="73"/>
      <c r="AL25" s="73"/>
      <c r="AM25" s="73"/>
      <c r="AN25" s="73"/>
      <c r="AO25" s="73"/>
      <c r="AR25" s="53"/>
      <c r="BD25" s="94">
        <v>1993</v>
      </c>
      <c r="BE25" s="9">
        <v>1.177349641673664</v>
      </c>
      <c r="BF25" s="9">
        <v>1.1110394174376939</v>
      </c>
      <c r="BG25" s="9">
        <v>1.108518507200039</v>
      </c>
      <c r="BH25" s="9">
        <v>1.0076488428657537</v>
      </c>
      <c r="BI25" s="17">
        <v>0.94868892379392955</v>
      </c>
    </row>
    <row r="26" spans="1:61" x14ac:dyDescent="0.2">
      <c r="A26" s="75" t="s">
        <v>147</v>
      </c>
      <c r="B26" s="50">
        <f t="shared" si="0"/>
        <v>1960</v>
      </c>
      <c r="D26" s="79"/>
      <c r="F26" s="69"/>
      <c r="G26" s="69"/>
      <c r="H26" s="69"/>
      <c r="I26" s="69"/>
      <c r="P26" s="70"/>
      <c r="AC26" s="71"/>
      <c r="AD26" s="71"/>
      <c r="AF26" s="73"/>
      <c r="AG26" s="73"/>
      <c r="AH26" s="73"/>
      <c r="AI26" s="73"/>
      <c r="AJ26" s="73"/>
      <c r="AK26" s="73"/>
      <c r="AL26" s="73"/>
      <c r="AM26" s="73"/>
      <c r="AN26" s="73"/>
      <c r="AO26" s="73"/>
      <c r="AR26" s="53"/>
      <c r="BD26" s="94">
        <v>1994</v>
      </c>
      <c r="BE26" s="9">
        <v>1.1710367279175466</v>
      </c>
      <c r="BF26" s="9">
        <v>1.1188860339443942</v>
      </c>
      <c r="BG26" s="9">
        <v>1.1232146924431996</v>
      </c>
      <c r="BH26" s="9">
        <v>0.98893846031021859</v>
      </c>
      <c r="BI26" s="17">
        <v>0.94222065511706909</v>
      </c>
    </row>
    <row r="27" spans="1:61" x14ac:dyDescent="0.2">
      <c r="A27" s="75" t="s">
        <v>147</v>
      </c>
      <c r="B27" s="50">
        <f t="shared" si="0"/>
        <v>1961</v>
      </c>
      <c r="D27" s="79"/>
      <c r="F27" s="69"/>
      <c r="G27" s="69"/>
      <c r="H27" s="69"/>
      <c r="I27" s="69"/>
      <c r="P27" s="70"/>
      <c r="AC27" s="71"/>
      <c r="AD27" s="71"/>
      <c r="AF27" s="73"/>
      <c r="AG27" s="73"/>
      <c r="AH27" s="73"/>
      <c r="AI27" s="73"/>
      <c r="AJ27" s="73"/>
      <c r="AK27" s="73"/>
      <c r="AL27" s="73"/>
      <c r="AM27" s="73"/>
      <c r="AN27" s="73"/>
      <c r="AO27" s="73"/>
      <c r="AR27" s="53"/>
      <c r="BD27" s="94">
        <v>1995</v>
      </c>
      <c r="BE27" s="9">
        <v>1.1972270107574494</v>
      </c>
      <c r="BF27" s="9">
        <v>1.1405823318623329</v>
      </c>
      <c r="BG27" s="9">
        <v>1.1378982019065542</v>
      </c>
      <c r="BH27" s="9">
        <v>1.0043976576628382</v>
      </c>
      <c r="BI27" s="17">
        <v>0.91841879795217218</v>
      </c>
    </row>
    <row r="28" spans="1:61" x14ac:dyDescent="0.2">
      <c r="A28" s="75" t="s">
        <v>147</v>
      </c>
      <c r="B28" s="50">
        <f t="shared" si="0"/>
        <v>1962</v>
      </c>
      <c r="D28" s="79"/>
      <c r="F28" s="69"/>
      <c r="G28" s="69"/>
      <c r="H28" s="69"/>
      <c r="I28" s="69"/>
      <c r="P28" s="70"/>
      <c r="AC28" s="71"/>
      <c r="AD28" s="71"/>
      <c r="AF28" s="73"/>
      <c r="AG28" s="73"/>
      <c r="AH28" s="73"/>
      <c r="AI28" s="73"/>
      <c r="AJ28" s="73"/>
      <c r="AK28" s="73"/>
      <c r="AL28" s="73"/>
      <c r="AM28" s="73"/>
      <c r="AN28" s="73"/>
      <c r="AO28" s="73"/>
      <c r="AR28" s="53"/>
      <c r="BD28" s="94">
        <v>1996</v>
      </c>
      <c r="BE28" s="9">
        <v>1.2613833671974832</v>
      </c>
      <c r="BF28" s="9">
        <v>1.1479219716784383</v>
      </c>
      <c r="BG28" s="9">
        <v>1.1525811381445978</v>
      </c>
      <c r="BH28" s="9">
        <v>1.0091397392680514</v>
      </c>
      <c r="BI28" s="17">
        <v>0.94473915374165451</v>
      </c>
    </row>
    <row r="29" spans="1:61" x14ac:dyDescent="0.2">
      <c r="A29" s="75" t="s">
        <v>147</v>
      </c>
      <c r="B29" s="50">
        <f t="shared" si="0"/>
        <v>1963</v>
      </c>
      <c r="D29" s="79"/>
      <c r="F29" s="69"/>
      <c r="G29" s="69"/>
      <c r="H29" s="69"/>
      <c r="I29" s="69"/>
      <c r="P29" s="70"/>
      <c r="AC29" s="71"/>
      <c r="AD29" s="71"/>
      <c r="AF29" s="73"/>
      <c r="AG29" s="73"/>
      <c r="AH29" s="73"/>
      <c r="AI29" s="73"/>
      <c r="AJ29" s="73"/>
      <c r="AK29" s="73"/>
      <c r="AL29" s="73"/>
      <c r="AM29" s="73"/>
      <c r="AN29" s="73"/>
      <c r="AO29" s="73"/>
      <c r="AR29" s="53"/>
      <c r="BD29" s="94">
        <v>1997</v>
      </c>
      <c r="BE29" s="9">
        <v>1.2271672516723804</v>
      </c>
      <c r="BF29" s="9">
        <v>1.1639493484197307</v>
      </c>
      <c r="BG29" s="9">
        <v>1.1672711524536317</v>
      </c>
      <c r="BH29" s="9">
        <v>0.99832307214588223</v>
      </c>
      <c r="BI29" s="17">
        <v>0.90474629804485285</v>
      </c>
    </row>
    <row r="30" spans="1:61" x14ac:dyDescent="0.2">
      <c r="A30" s="75" t="s">
        <v>147</v>
      </c>
      <c r="B30" s="50">
        <f t="shared" si="0"/>
        <v>1964</v>
      </c>
      <c r="D30" s="79"/>
      <c r="F30" s="69"/>
      <c r="G30" s="69"/>
      <c r="H30" s="69"/>
      <c r="I30" s="69"/>
      <c r="P30" s="70"/>
      <c r="AC30" s="71"/>
      <c r="AD30" s="71"/>
      <c r="AF30" s="73"/>
      <c r="AG30" s="73"/>
      <c r="AH30" s="73"/>
      <c r="AI30" s="73"/>
      <c r="AJ30" s="73"/>
      <c r="AK30" s="73"/>
      <c r="AL30" s="73"/>
      <c r="AM30" s="73"/>
      <c r="AN30" s="73"/>
      <c r="AO30" s="73"/>
      <c r="AR30" s="53"/>
      <c r="BD30" s="94">
        <v>1998</v>
      </c>
      <c r="BE30" s="9">
        <v>1.2237950682545191</v>
      </c>
      <c r="BF30" s="9">
        <v>1.1852395771411801</v>
      </c>
      <c r="BG30" s="9">
        <v>1.1820896843370592</v>
      </c>
      <c r="BH30" s="9">
        <v>0.96430950279715122</v>
      </c>
      <c r="BI30" s="17">
        <v>0.90580701527539031</v>
      </c>
    </row>
    <row r="31" spans="1:61" x14ac:dyDescent="0.2">
      <c r="A31" s="75" t="s">
        <v>147</v>
      </c>
      <c r="B31" s="50">
        <f t="shared" si="0"/>
        <v>1965</v>
      </c>
      <c r="D31" s="79"/>
      <c r="F31" s="69"/>
      <c r="G31" s="69"/>
      <c r="H31" s="69"/>
      <c r="I31" s="69"/>
      <c r="P31" s="70"/>
      <c r="AC31" s="71"/>
      <c r="AD31" s="71"/>
      <c r="AF31" s="73"/>
      <c r="AG31" s="73"/>
      <c r="AH31" s="73"/>
      <c r="AI31" s="73"/>
      <c r="AJ31" s="73"/>
      <c r="AK31" s="73"/>
      <c r="AL31" s="73"/>
      <c r="AM31" s="73"/>
      <c r="AN31" s="73"/>
      <c r="AO31" s="73"/>
      <c r="AR31" s="53"/>
      <c r="BD31" s="94">
        <v>1999</v>
      </c>
      <c r="BE31" s="9">
        <v>1.2594882071335987</v>
      </c>
      <c r="BF31" s="9">
        <v>1.2065342017192668</v>
      </c>
      <c r="BG31" s="9">
        <v>1.1970575741248244</v>
      </c>
      <c r="BH31" s="9">
        <v>0.9708699594666691</v>
      </c>
      <c r="BI31" s="17">
        <v>0.89821099250336756</v>
      </c>
    </row>
    <row r="32" spans="1:61" x14ac:dyDescent="0.2">
      <c r="A32" s="75" t="s">
        <v>147</v>
      </c>
      <c r="B32" s="50">
        <f t="shared" si="0"/>
        <v>1966</v>
      </c>
      <c r="D32" s="79"/>
      <c r="F32" s="69"/>
      <c r="G32" s="69"/>
      <c r="H32" s="69"/>
      <c r="I32" s="69"/>
      <c r="P32" s="70"/>
      <c r="AC32" s="71"/>
      <c r="AD32" s="71"/>
      <c r="AF32" s="73"/>
      <c r="AG32" s="73"/>
      <c r="AH32" s="73"/>
      <c r="AI32" s="73"/>
      <c r="AJ32" s="73"/>
      <c r="AK32" s="73"/>
      <c r="AL32" s="73"/>
      <c r="AM32" s="73"/>
      <c r="AN32" s="73"/>
      <c r="AO32" s="73"/>
      <c r="AR32" s="53"/>
      <c r="BD32" s="94">
        <v>2000</v>
      </c>
      <c r="BE32" s="9">
        <v>1.3120110399230065</v>
      </c>
      <c r="BF32" s="9">
        <v>1.2278330473187848</v>
      </c>
      <c r="BG32" s="9">
        <v>1.2121567372590638</v>
      </c>
      <c r="BH32" s="9">
        <v>0.98505988960515678</v>
      </c>
      <c r="BI32" s="17">
        <v>0.89490463192244396</v>
      </c>
    </row>
    <row r="33" spans="1:61" x14ac:dyDescent="0.2">
      <c r="A33" s="75" t="s">
        <v>147</v>
      </c>
      <c r="B33" s="50">
        <f t="shared" si="0"/>
        <v>1967</v>
      </c>
      <c r="D33" s="79"/>
      <c r="F33" s="69"/>
      <c r="G33" s="69"/>
      <c r="H33" s="69"/>
      <c r="I33" s="69"/>
      <c r="P33" s="70"/>
      <c r="AC33" s="71"/>
      <c r="AD33" s="71"/>
      <c r="AF33" s="73"/>
      <c r="AG33" s="73"/>
      <c r="AH33" s="73"/>
      <c r="AI33" s="73"/>
      <c r="AJ33" s="73"/>
      <c r="AK33" s="73"/>
      <c r="AL33" s="73"/>
      <c r="AM33" s="73"/>
      <c r="AN33" s="73"/>
      <c r="AO33" s="73"/>
      <c r="AR33" s="53"/>
      <c r="BD33" s="94">
        <v>2001</v>
      </c>
      <c r="BE33" s="9">
        <v>1.2849900105145728</v>
      </c>
      <c r="BF33" s="9">
        <v>1.2491359482547804</v>
      </c>
      <c r="BG33" s="9">
        <v>1.2273855042536923</v>
      </c>
      <c r="BH33" s="9">
        <v>0.96333847727625754</v>
      </c>
      <c r="BI33" s="17">
        <v>0.87002182585690058</v>
      </c>
    </row>
    <row r="34" spans="1:61" x14ac:dyDescent="0.2">
      <c r="A34" s="75" t="s">
        <v>147</v>
      </c>
      <c r="B34" s="50">
        <f t="shared" si="0"/>
        <v>1968</v>
      </c>
      <c r="D34" s="79"/>
      <c r="F34" s="69"/>
      <c r="G34" s="69"/>
      <c r="H34" s="69"/>
      <c r="I34" s="69"/>
      <c r="P34" s="70"/>
      <c r="AC34" s="71"/>
      <c r="AD34" s="71"/>
      <c r="AF34" s="73"/>
      <c r="AG34" s="73"/>
      <c r="AH34" s="73"/>
      <c r="AI34" s="73"/>
      <c r="AJ34" s="73"/>
      <c r="AK34" s="73"/>
      <c r="AL34" s="73"/>
      <c r="AM34" s="73"/>
      <c r="AN34" s="73"/>
      <c r="AO34" s="73"/>
      <c r="AR34" s="53"/>
      <c r="BD34" s="94">
        <v>2002</v>
      </c>
      <c r="BE34" s="9">
        <v>1.3348647201320571</v>
      </c>
      <c r="BF34" s="9">
        <v>1.2613125040516688</v>
      </c>
      <c r="BG34" s="9">
        <v>1.2379104474234053</v>
      </c>
      <c r="BH34" s="9">
        <v>0.98781886221902981</v>
      </c>
      <c r="BI34" s="17">
        <v>0.86546201394197686</v>
      </c>
    </row>
    <row r="35" spans="1:61" x14ac:dyDescent="0.2">
      <c r="A35" s="75" t="s">
        <v>147</v>
      </c>
      <c r="B35" s="50">
        <f t="shared" si="0"/>
        <v>1969</v>
      </c>
      <c r="D35" s="79"/>
      <c r="F35" s="69"/>
      <c r="G35" s="69"/>
      <c r="H35" s="69"/>
      <c r="I35" s="69"/>
      <c r="P35" s="70"/>
      <c r="AC35" s="71"/>
      <c r="AD35" s="71"/>
      <c r="AF35" s="73"/>
      <c r="AG35" s="73"/>
      <c r="AH35" s="73"/>
      <c r="AI35" s="73"/>
      <c r="AJ35" s="73"/>
      <c r="AK35" s="73"/>
      <c r="AL35" s="73"/>
      <c r="AM35" s="73"/>
      <c r="AN35" s="73"/>
      <c r="AO35" s="73"/>
      <c r="AR35" s="53"/>
      <c r="BD35" s="94">
        <v>2003</v>
      </c>
      <c r="BE35" s="9">
        <v>1.3538184128610296</v>
      </c>
      <c r="BF35" s="9">
        <v>1.2839307360292607</v>
      </c>
      <c r="BG35" s="9">
        <v>1.2485187833655684</v>
      </c>
      <c r="BH35" s="9">
        <v>0.98861808546133256</v>
      </c>
      <c r="BI35" s="17">
        <v>0.8542700672870972</v>
      </c>
    </row>
    <row r="36" spans="1:61" x14ac:dyDescent="0.2">
      <c r="A36" s="75" t="s">
        <v>147</v>
      </c>
      <c r="B36" s="50">
        <f t="shared" si="0"/>
        <v>1970</v>
      </c>
      <c r="D36" s="79">
        <f>Conversion_Factors!$O32*D197+D279</f>
        <v>4430.9500442022327</v>
      </c>
      <c r="F36" s="357">
        <f>'Final Floorspace Estimates'!D121</f>
        <v>12707</v>
      </c>
      <c r="G36" s="357">
        <f>'Final Floorspace Estimates'!E121</f>
        <v>4330</v>
      </c>
      <c r="H36" s="357">
        <f>'Final Floorspace Estimates'!F121</f>
        <v>499</v>
      </c>
      <c r="I36" s="321">
        <f t="shared" ref="I36:I50" si="1">SUM(F36:H36)</f>
        <v>17536</v>
      </c>
      <c r="K36" s="85">
        <f>'Final Floorspace Estimates'!U121</f>
        <v>21.854655920760749</v>
      </c>
      <c r="L36" s="85">
        <f>'Final Floorspace Estimates'!V121</f>
        <v>3.5479479679075436</v>
      </c>
      <c r="M36" s="85">
        <f>'Final Floorspace Estimates'!W121</f>
        <v>0.329468603984029</v>
      </c>
      <c r="N36" s="81">
        <f>SUM(K36:M36)</f>
        <v>25.732072492652321</v>
      </c>
      <c r="P36" s="84">
        <f>D36/I36*1000</f>
        <v>252.67735197321127</v>
      </c>
      <c r="R36" s="79">
        <f>Conversion_Factors!$O32*R197+R279</f>
        <v>172.19561484864738</v>
      </c>
      <c r="T36" s="79">
        <f>Conversion_Factors!$O32*T197+T279</f>
        <v>170.54039842212532</v>
      </c>
      <c r="V36" s="118">
        <f>R36/T36</f>
        <v>1.0097057145511354</v>
      </c>
      <c r="X36" s="124">
        <f>'Final Floorspace Estimates'!Q121</f>
        <v>1719.8910774188048</v>
      </c>
      <c r="Y36" s="124">
        <f>'Final Floorspace Estimates'!R121</f>
        <v>819.38752145670753</v>
      </c>
      <c r="Z36" s="124">
        <f>'Final Floorspace Estimates'!S121</f>
        <v>660.25772341488789</v>
      </c>
      <c r="AA36" s="124">
        <f>N36/I36*1000000</f>
        <v>1467.3855207944982</v>
      </c>
      <c r="AC36" s="71">
        <f t="shared" ref="AC36:AC80" si="2">T36/T$86</f>
        <v>1.3212284502830105</v>
      </c>
      <c r="AD36" s="71"/>
      <c r="AF36" s="73">
        <f t="shared" ref="AF36:AF80" si="3">I36/I$86</f>
        <v>0.79942987223225892</v>
      </c>
      <c r="AG36" s="73">
        <f t="shared" ref="AG36:AG80" si="4">P36/P$86</f>
        <v>1.2297845501089499</v>
      </c>
      <c r="AH36" s="73">
        <f>Wgted_Floorspace!AI101</f>
        <v>0.99367703049963596</v>
      </c>
      <c r="AI36" s="73">
        <f t="shared" ref="AI36:AI80" si="5">AA36/AA$86</f>
        <v>0.93602147603006192</v>
      </c>
      <c r="AJ36" s="73">
        <f t="shared" ref="AJ36:AJ80" si="6">V36/V$86</f>
        <v>0.99440958669273793</v>
      </c>
      <c r="AK36" s="73">
        <f>AG36/(AH36*AI36*AJ36)</f>
        <v>1.3296356962369118</v>
      </c>
      <c r="AL36" s="73">
        <f>AF36*AH36*AI36*AJ36*AK36</f>
        <v>0.98312650576680383</v>
      </c>
      <c r="AM36" s="73">
        <f>AF36*AG36</f>
        <v>0.98312650576680383</v>
      </c>
      <c r="AN36" s="73"/>
      <c r="AO36" s="73">
        <f>AH36*AI36*AJ36</f>
        <v>0.92490338036910635</v>
      </c>
      <c r="AR36" s="53"/>
      <c r="BD36" s="94">
        <v>2004</v>
      </c>
      <c r="BE36" s="9">
        <v>1.3533069322582358</v>
      </c>
      <c r="BF36" s="9">
        <v>1.2919515838359581</v>
      </c>
      <c r="BG36" s="9">
        <v>1.259215000039327</v>
      </c>
      <c r="BH36" s="9">
        <v>0.96825126287272922</v>
      </c>
      <c r="BI36" s="17">
        <v>0.859136375408182</v>
      </c>
    </row>
    <row r="37" spans="1:61" x14ac:dyDescent="0.2">
      <c r="A37" s="75" t="s">
        <v>147</v>
      </c>
      <c r="B37" s="50">
        <f t="shared" si="0"/>
        <v>1971</v>
      </c>
      <c r="D37" s="79">
        <f>Conversion_Factors!$O33*D198+D280</f>
        <v>4531.4413084411372</v>
      </c>
      <c r="F37" s="357">
        <f>'Final Floorspace Estimates'!D122</f>
        <v>12944.9</v>
      </c>
      <c r="G37" s="357">
        <f>'Final Floorspace Estimates'!E122</f>
        <v>4387.3</v>
      </c>
      <c r="H37" s="357">
        <f>'Final Floorspace Estimates'!F122</f>
        <v>565.29999999999995</v>
      </c>
      <c r="I37" s="321">
        <f t="shared" si="1"/>
        <v>17897.5</v>
      </c>
      <c r="K37" s="85">
        <f>'Final Floorspace Estimates'!U122</f>
        <v>22.351128148408549</v>
      </c>
      <c r="L37" s="85">
        <f>'Final Floorspace Estimates'!V122</f>
        <v>3.6037057222572542</v>
      </c>
      <c r="M37" s="85">
        <f>'Final Floorspace Estimates'!W122</f>
        <v>0.38468712755004397</v>
      </c>
      <c r="N37" s="81">
        <f t="shared" ref="N37:N44" si="7">SUM(K37:M37)</f>
        <v>26.339520998215846</v>
      </c>
      <c r="P37" s="84">
        <f t="shared" ref="P37:P50" si="8">D37/I37*1000</f>
        <v>253.18850724632696</v>
      </c>
      <c r="R37" s="79">
        <f>Conversion_Factors!$O33*R198+R280</f>
        <v>172.03962474291322</v>
      </c>
      <c r="T37" s="79">
        <f>Conversion_Factors!$O33*T198+T280</f>
        <v>173.24158123270772</v>
      </c>
      <c r="V37" s="118">
        <f t="shared" ref="V37:V50" si="9">R37/T37</f>
        <v>0.99306196306197436</v>
      </c>
      <c r="X37" s="124">
        <f>'Final Floorspace Estimates'!Q122</f>
        <v>1726.6358294315562</v>
      </c>
      <c r="Y37" s="124">
        <f>'Final Floorspace Estimates'!R122</f>
        <v>821.39487207559409</v>
      </c>
      <c r="Z37" s="124">
        <f>'Final Floorspace Estimates'!S122</f>
        <v>680.50084477276494</v>
      </c>
      <c r="AA37" s="124">
        <f t="shared" ref="AA37:AA50" si="10">N37/I37*1000000</f>
        <v>1471.6871629119066</v>
      </c>
      <c r="AC37" s="71">
        <f t="shared" si="2"/>
        <v>1.3421553368845249</v>
      </c>
      <c r="AD37" s="71"/>
      <c r="AF37" s="73">
        <f t="shared" si="3"/>
        <v>0.81590990752034975</v>
      </c>
      <c r="AG37" s="73">
        <f t="shared" si="4"/>
        <v>1.2322723506683408</v>
      </c>
      <c r="AH37" s="73">
        <f>Wgted_Floorspace!AI102</f>
        <v>0.9942682446067459</v>
      </c>
      <c r="AI37" s="73">
        <f t="shared" si="5"/>
        <v>0.93876542392039519</v>
      </c>
      <c r="AJ37" s="73">
        <f t="shared" si="6"/>
        <v>0.97801797297714077</v>
      </c>
      <c r="AK37" s="73">
        <f t="shared" ref="AK37:AK50" si="11">AG37/(AH37*AI37*AJ37)</f>
        <v>1.3498925910234367</v>
      </c>
      <c r="AL37" s="73">
        <f t="shared" ref="AL37:AL50" si="12">AF37*AH37*AI37*AJ37*AK37</f>
        <v>1.0054232196736901</v>
      </c>
      <c r="AM37" s="73">
        <f t="shared" ref="AM37:AM50" si="13">AF37*AG37</f>
        <v>1.0054232196736901</v>
      </c>
      <c r="AN37" s="73"/>
      <c r="AO37" s="73">
        <f t="shared" ref="AO37:AO50" si="14">AH37*AI37*AJ37</f>
        <v>0.912866963536765</v>
      </c>
      <c r="AR37" s="53"/>
      <c r="BD37" s="94">
        <v>2005</v>
      </c>
      <c r="BE37" s="9">
        <v>1.3880661081613228</v>
      </c>
      <c r="BF37" s="9">
        <v>1.3071359147114285</v>
      </c>
      <c r="BG37" s="9">
        <v>1.2700095573830721</v>
      </c>
      <c r="BH37" s="9">
        <v>0.97254925868545694</v>
      </c>
      <c r="BI37" s="17">
        <v>0.85974727213556335</v>
      </c>
    </row>
    <row r="38" spans="1:61" x14ac:dyDescent="0.2">
      <c r="A38" s="75" t="s">
        <v>147</v>
      </c>
      <c r="B38" s="50">
        <f t="shared" si="0"/>
        <v>1972</v>
      </c>
      <c r="D38" s="79">
        <f>Conversion_Factors!$O34*D199+D281</f>
        <v>4732.600362094644</v>
      </c>
      <c r="F38" s="357">
        <f>'Final Floorspace Estimates'!D123</f>
        <v>13222.45</v>
      </c>
      <c r="G38" s="357">
        <f>'Final Floorspace Estimates'!E123</f>
        <v>4454.1499999999996</v>
      </c>
      <c r="H38" s="357">
        <f>'Final Floorspace Estimates'!F123</f>
        <v>642.65</v>
      </c>
      <c r="I38" s="321">
        <f t="shared" si="1"/>
        <v>18319.25</v>
      </c>
      <c r="K38" s="85">
        <f>'Final Floorspace Estimates'!U123</f>
        <v>22.920837473754105</v>
      </c>
      <c r="L38" s="85">
        <f>'Final Floorspace Estimates'!V123</f>
        <v>3.6678935324718274</v>
      </c>
      <c r="M38" s="85">
        <f>'Final Floorspace Estimates'!W123</f>
        <v>0.45036893636047098</v>
      </c>
      <c r="N38" s="81">
        <f t="shared" si="7"/>
        <v>27.0390999425864</v>
      </c>
      <c r="P38" s="84">
        <f t="shared" si="8"/>
        <v>258.34029024630615</v>
      </c>
      <c r="R38" s="79">
        <f>Conversion_Factors!$O34*R199+R281</f>
        <v>175.02802874887232</v>
      </c>
      <c r="T38" s="79">
        <f>Conversion_Factors!$O34*T199+T281</f>
        <v>171.61292176187689</v>
      </c>
      <c r="V38" s="118">
        <f t="shared" si="9"/>
        <v>1.0199000573612638</v>
      </c>
      <c r="X38" s="124">
        <f>'Final Floorspace Estimates'!Q123</f>
        <v>1733.478854051564</v>
      </c>
      <c r="Y38" s="124">
        <f>'Final Floorspace Estimates'!R123</f>
        <v>823.47777521453656</v>
      </c>
      <c r="Z38" s="124">
        <f>'Final Floorspace Estimates'!S123</f>
        <v>700.79971424643429</v>
      </c>
      <c r="AA38" s="124">
        <f t="shared" si="10"/>
        <v>1475.9938284911445</v>
      </c>
      <c r="AC38" s="71">
        <f t="shared" si="2"/>
        <v>1.3295376155200052</v>
      </c>
      <c r="AD38" s="71"/>
      <c r="AF38" s="73">
        <f t="shared" si="3"/>
        <v>0.83513661535645578</v>
      </c>
      <c r="AG38" s="73">
        <f t="shared" si="4"/>
        <v>1.2573461575980576</v>
      </c>
      <c r="AH38" s="73">
        <f>Wgted_Floorspace!AI103</f>
        <v>0.99492850375196173</v>
      </c>
      <c r="AI38" s="73">
        <f t="shared" si="5"/>
        <v>0.94151257619573148</v>
      </c>
      <c r="AJ38" s="73">
        <f t="shared" si="6"/>
        <v>1.0044494944345006</v>
      </c>
      <c r="AK38" s="73">
        <f t="shared" si="11"/>
        <v>1.3363147306627594</v>
      </c>
      <c r="AL38" s="73">
        <f t="shared" si="12"/>
        <v>1.0500558143878866</v>
      </c>
      <c r="AM38" s="73">
        <f t="shared" si="13"/>
        <v>1.0500558143878866</v>
      </c>
      <c r="AN38" s="73"/>
      <c r="AO38" s="73">
        <f t="shared" si="14"/>
        <v>0.94090570787501793</v>
      </c>
      <c r="AR38" s="53"/>
      <c r="BD38" s="94">
        <v>2006</v>
      </c>
      <c r="BE38" s="9">
        <v>1.329579451609175</v>
      </c>
      <c r="BF38" s="9">
        <v>1.3179550403853022</v>
      </c>
      <c r="BG38" s="9">
        <v>1.280909322633667</v>
      </c>
      <c r="BH38" s="9">
        <v>0.94529311874657995</v>
      </c>
      <c r="BI38" s="17">
        <v>0.83316077680597644</v>
      </c>
    </row>
    <row r="39" spans="1:61" x14ac:dyDescent="0.2">
      <c r="A39" s="75" t="s">
        <v>147</v>
      </c>
      <c r="B39" s="50">
        <f t="shared" si="0"/>
        <v>1973</v>
      </c>
      <c r="D39" s="79">
        <f>Conversion_Factors!$O35*D200+D282</f>
        <v>4627.4270620455927</v>
      </c>
      <c r="F39" s="357">
        <f>'Final Floorspace Estimates'!D124</f>
        <v>13434.683324269568</v>
      </c>
      <c r="G39" s="357">
        <f>'Final Floorspace Estimates'!E124</f>
        <v>4629.2174092124778</v>
      </c>
      <c r="H39" s="357">
        <f>'Final Floorspace Estimates'!F124</f>
        <v>753.04691356951082</v>
      </c>
      <c r="I39" s="321">
        <f t="shared" si="1"/>
        <v>18816.947647051555</v>
      </c>
      <c r="K39" s="85">
        <f>'Final Floorspace Estimates'!U124</f>
        <v>23.357513424262393</v>
      </c>
      <c r="L39" s="85">
        <f>'Final Floorspace Estimates'!V124</f>
        <v>3.8212551366259695</v>
      </c>
      <c r="M39" s="85">
        <f>'Final Floorspace Estimates'!W124</f>
        <v>0.54308090270537379</v>
      </c>
      <c r="N39" s="81">
        <f t="shared" si="7"/>
        <v>27.721849463593735</v>
      </c>
      <c r="P39" s="84">
        <f t="shared" si="8"/>
        <v>245.91804945424656</v>
      </c>
      <c r="R39" s="79">
        <f>Conversion_Factors!$O35*R200+R282</f>
        <v>166.9234611537247</v>
      </c>
      <c r="T39" s="79">
        <f>Conversion_Factors!$O35*T200+T282</f>
        <v>171.45915458418062</v>
      </c>
      <c r="V39" s="118">
        <f t="shared" si="9"/>
        <v>0.97354650767142881</v>
      </c>
      <c r="X39" s="124">
        <f>'Final Floorspace Estimates'!Q124</f>
        <v>1738.5979900298335</v>
      </c>
      <c r="Y39" s="124">
        <f>'Final Floorspace Estimates'!R124</f>
        <v>825.46460855811074</v>
      </c>
      <c r="Z39" s="124">
        <f>'Final Floorspace Estimates'!S124</f>
        <v>721.17804736908226</v>
      </c>
      <c r="AA39" s="124">
        <f t="shared" si="10"/>
        <v>1473.2383797612094</v>
      </c>
      <c r="AC39" s="71">
        <f t="shared" si="2"/>
        <v>1.3283463343234574</v>
      </c>
      <c r="AD39" s="71"/>
      <c r="AF39" s="73">
        <f t="shared" si="3"/>
        <v>0.85782561891443476</v>
      </c>
      <c r="AG39" s="73">
        <f t="shared" si="4"/>
        <v>1.1968869210083544</v>
      </c>
      <c r="AH39" s="73">
        <f>Wgted_Floorspace!AI104</f>
        <v>0.99819802975364191</v>
      </c>
      <c r="AI39" s="73">
        <f t="shared" si="5"/>
        <v>0.93975492004418204</v>
      </c>
      <c r="AJ39" s="73">
        <f t="shared" si="6"/>
        <v>0.95879815907556243</v>
      </c>
      <c r="AK39" s="73">
        <f t="shared" si="11"/>
        <v>1.3307442959502702</v>
      </c>
      <c r="AL39" s="73">
        <f t="shared" si="12"/>
        <v>1.0267202637845838</v>
      </c>
      <c r="AM39" s="73">
        <f t="shared" si="13"/>
        <v>1.0267202637845838</v>
      </c>
      <c r="AN39" s="73"/>
      <c r="AO39" s="73">
        <f t="shared" si="14"/>
        <v>0.89941164854189382</v>
      </c>
      <c r="AR39" s="53"/>
      <c r="BD39" s="94">
        <v>2007</v>
      </c>
      <c r="BE39" s="9">
        <v>1.3846805531013671</v>
      </c>
      <c r="BF39" s="9">
        <v>1.3367016557397824</v>
      </c>
      <c r="BG39" s="9">
        <v>1.2919078510814088</v>
      </c>
      <c r="BH39" s="9">
        <v>0.97127280749018507</v>
      </c>
      <c r="BI39" s="17">
        <v>0.8255480184550299</v>
      </c>
    </row>
    <row r="40" spans="1:61" x14ac:dyDescent="0.2">
      <c r="A40" s="75" t="s">
        <v>147</v>
      </c>
      <c r="B40" s="50">
        <f t="shared" si="0"/>
        <v>1974</v>
      </c>
      <c r="D40" s="79">
        <f>Conversion_Factors!$O36*D201+D283</f>
        <v>4650.6056200795538</v>
      </c>
      <c r="F40" s="357">
        <f>'Final Floorspace Estimates'!D125</f>
        <v>13638.02869370119</v>
      </c>
      <c r="G40" s="357">
        <f>'Final Floorspace Estimates'!E125</f>
        <v>4607.1965814975219</v>
      </c>
      <c r="H40" s="357">
        <f>'Final Floorspace Estimates'!F125</f>
        <v>842.89224689704656</v>
      </c>
      <c r="I40" s="321">
        <f t="shared" si="1"/>
        <v>19088.117522095756</v>
      </c>
      <c r="K40" s="85">
        <f>'Final Floorspace Estimates'!U125</f>
        <v>23.785031788543989</v>
      </c>
      <c r="L40" s="85">
        <f>'Final Floorspace Estimates'!V125</f>
        <v>3.8104824087968083</v>
      </c>
      <c r="M40" s="85">
        <f>'Final Floorspace Estimates'!W125</f>
        <v>0.62511969082275087</v>
      </c>
      <c r="N40" s="81">
        <f t="shared" si="7"/>
        <v>28.220633888163547</v>
      </c>
      <c r="P40" s="84">
        <f t="shared" si="8"/>
        <v>243.63877761629303</v>
      </c>
      <c r="R40" s="79">
        <f>Conversion_Factors!$O36*R201+R283</f>
        <v>164.79451306833104</v>
      </c>
      <c r="T40" s="79">
        <f>Conversion_Factors!$O36*T201+T283</f>
        <v>166.64560056250906</v>
      </c>
      <c r="V40" s="118">
        <f t="shared" si="9"/>
        <v>0.98889207103019994</v>
      </c>
      <c r="X40" s="124">
        <f>'Final Floorspace Estimates'!Q125</f>
        <v>1744.0227119869062</v>
      </c>
      <c r="Y40" s="124">
        <f>'Final Floorspace Estimates'!R125</f>
        <v>827.07180850491307</v>
      </c>
      <c r="Z40" s="124">
        <f>'Final Floorspace Estimates'!S125</f>
        <v>741.63654147254829</v>
      </c>
      <c r="AA40" s="124">
        <f t="shared" si="10"/>
        <v>1478.4398647743183</v>
      </c>
      <c r="AC40" s="71">
        <f t="shared" si="2"/>
        <v>1.2910542640618135</v>
      </c>
      <c r="AD40" s="71"/>
      <c r="AF40" s="73">
        <f t="shared" si="3"/>
        <v>0.87018769114070205</v>
      </c>
      <c r="AG40" s="73">
        <f t="shared" si="4"/>
        <v>1.1857936699911011</v>
      </c>
      <c r="AH40" s="73">
        <f>Wgted_Floorspace!AI105</f>
        <v>0.99804077043280259</v>
      </c>
      <c r="AI40" s="73">
        <f t="shared" si="5"/>
        <v>0.94307286315492111</v>
      </c>
      <c r="AJ40" s="73">
        <f t="shared" si="6"/>
        <v>0.97391125103617049</v>
      </c>
      <c r="AK40" s="73">
        <f t="shared" si="11"/>
        <v>1.2935887012931797</v>
      </c>
      <c r="AL40" s="73">
        <f t="shared" si="12"/>
        <v>1.031863055858816</v>
      </c>
      <c r="AM40" s="73">
        <f t="shared" si="13"/>
        <v>1.031863055858816</v>
      </c>
      <c r="AN40" s="73"/>
      <c r="AO40" s="73">
        <f t="shared" si="14"/>
        <v>0.91666977981925968</v>
      </c>
      <c r="AR40" s="53"/>
      <c r="BD40">
        <v>2008</v>
      </c>
      <c r="BE40" s="9">
        <v>1.3848214917888673</v>
      </c>
      <c r="BF40" s="9">
        <v>1.3455967922202123</v>
      </c>
      <c r="BG40" s="9">
        <v>1.3029953188763594</v>
      </c>
      <c r="BH40" s="9">
        <v>0.97628719021262722</v>
      </c>
      <c r="BI40" s="17">
        <v>0.80901841155589971</v>
      </c>
    </row>
    <row r="41" spans="1:61" x14ac:dyDescent="0.2">
      <c r="A41" s="75" t="s">
        <v>147</v>
      </c>
      <c r="B41" s="50">
        <f t="shared" si="0"/>
        <v>1975</v>
      </c>
      <c r="D41" s="79">
        <f>Conversion_Factors!$O37*D202+D284</f>
        <v>4684.9959555830746</v>
      </c>
      <c r="F41" s="357">
        <f>'Final Floorspace Estimates'!D126</f>
        <v>13922.693802050759</v>
      </c>
      <c r="G41" s="357">
        <f>'Final Floorspace Estimates'!E126</f>
        <v>4801.054584948809</v>
      </c>
      <c r="H41" s="357">
        <f>'Final Floorspace Estimates'!F126</f>
        <v>780.56706170904317</v>
      </c>
      <c r="I41" s="321">
        <f t="shared" si="1"/>
        <v>19504.31544870861</v>
      </c>
      <c r="K41" s="85">
        <f>'Final Floorspace Estimates'!U126</f>
        <v>24.382021249409895</v>
      </c>
      <c r="L41" s="85">
        <f>'Final Floorspace Estimates'!V126</f>
        <v>3.9781636367165798</v>
      </c>
      <c r="M41" s="85">
        <f>'Final Floorspace Estimates'!W126</f>
        <v>0.58481137398056304</v>
      </c>
      <c r="N41" s="81">
        <f t="shared" si="7"/>
        <v>28.94499626010704</v>
      </c>
      <c r="P41" s="84">
        <f t="shared" si="8"/>
        <v>240.20304470071881</v>
      </c>
      <c r="R41" s="79">
        <f>Conversion_Factors!$O37*R202+R284</f>
        <v>161.85857871538551</v>
      </c>
      <c r="T41" s="79">
        <f>Conversion_Factors!$O37*T202+T284</f>
        <v>162.91773950908299</v>
      </c>
      <c r="V41" s="118">
        <f t="shared" si="9"/>
        <v>0.99349880008838176</v>
      </c>
      <c r="X41" s="124">
        <f>'Final Floorspace Estimates'!Q126</f>
        <v>1751.2430852870239</v>
      </c>
      <c r="Y41" s="124">
        <f>'Final Floorspace Estimates'!R126</f>
        <v>828.60204280701737</v>
      </c>
      <c r="Z41" s="124">
        <f>'Final Floorspace Estimates'!S126</f>
        <v>749.21349191973957</v>
      </c>
      <c r="AA41" s="124">
        <f t="shared" si="10"/>
        <v>1484.0303591389822</v>
      </c>
      <c r="AC41" s="71">
        <f t="shared" si="2"/>
        <v>1.2621733881634403</v>
      </c>
      <c r="AD41" s="71"/>
      <c r="AF41" s="73">
        <f t="shared" si="3"/>
        <v>0.88916129146548795</v>
      </c>
      <c r="AG41" s="73">
        <f t="shared" si="4"/>
        <v>1.1690719051598712</v>
      </c>
      <c r="AH41" s="73">
        <f>Wgted_Floorspace!AI106</f>
        <v>0.99825587320729037</v>
      </c>
      <c r="AI41" s="73">
        <f t="shared" si="5"/>
        <v>0.94663894903541779</v>
      </c>
      <c r="AJ41" s="73">
        <f t="shared" si="6"/>
        <v>0.9784481923179067</v>
      </c>
      <c r="AK41" s="73">
        <f t="shared" si="11"/>
        <v>1.2643786247990818</v>
      </c>
      <c r="AL41" s="73">
        <f t="shared" si="12"/>
        <v>1.0394934850079696</v>
      </c>
      <c r="AM41" s="73">
        <f t="shared" si="13"/>
        <v>1.0394934850079696</v>
      </c>
      <c r="AN41" s="73"/>
      <c r="AO41" s="73">
        <f t="shared" si="14"/>
        <v>0.9246216933995105</v>
      </c>
      <c r="AR41" s="53"/>
      <c r="BD41">
        <v>2009</v>
      </c>
      <c r="BE41" s="9">
        <v>1.3603989110484105</v>
      </c>
      <c r="BF41" s="9">
        <v>1.350182626830589</v>
      </c>
      <c r="BG41" s="9">
        <v>1.3141783689815587</v>
      </c>
      <c r="BH41" s="9">
        <v>0.97153860951814597</v>
      </c>
      <c r="BI41" s="17">
        <v>0.78914967351611298</v>
      </c>
    </row>
    <row r="42" spans="1:61" x14ac:dyDescent="0.2">
      <c r="A42" s="75" t="s">
        <v>147</v>
      </c>
      <c r="B42" s="50">
        <f t="shared" si="0"/>
        <v>1976</v>
      </c>
      <c r="D42" s="79">
        <f>Conversion_Factors!$O38*D203+D285</f>
        <v>4822.6691531691968</v>
      </c>
      <c r="F42" s="357">
        <f>'Final Floorspace Estimates'!D127</f>
        <v>14162.358426573099</v>
      </c>
      <c r="G42" s="357">
        <f>'Final Floorspace Estimates'!E127</f>
        <v>4895.7463252871285</v>
      </c>
      <c r="H42" s="357">
        <f>'Final Floorspace Estimates'!F127</f>
        <v>796.00613989397743</v>
      </c>
      <c r="I42" s="321">
        <f t="shared" si="1"/>
        <v>19854.110891754204</v>
      </c>
      <c r="K42" s="85">
        <f>'Final Floorspace Estimates'!U127</f>
        <v>24.898119202235318</v>
      </c>
      <c r="L42" s="85">
        <f>'Final Floorspace Estimates'!V127</f>
        <v>4.0651778117319362</v>
      </c>
      <c r="M42" s="85">
        <f>'Final Floorspace Estimates'!W127</f>
        <v>0.60161087753002174</v>
      </c>
      <c r="N42" s="81">
        <f t="shared" si="7"/>
        <v>29.564907891497274</v>
      </c>
      <c r="P42" s="84">
        <f t="shared" si="8"/>
        <v>242.90531968229033</v>
      </c>
      <c r="R42" s="79">
        <f>Conversion_Factors!$O38*R203+R285</f>
        <v>163.12139956154482</v>
      </c>
      <c r="T42" s="79">
        <f>Conversion_Factors!$O38*T203+T285</f>
        <v>161.86897685236596</v>
      </c>
      <c r="V42" s="118">
        <f t="shared" si="9"/>
        <v>1.0077372621581537</v>
      </c>
      <c r="X42" s="124">
        <f>'Final Floorspace Estimates'!Q127</f>
        <v>1758.0489387642181</v>
      </c>
      <c r="Y42" s="124">
        <f>'Final Floorspace Estimates'!R127</f>
        <v>830.34894817462168</v>
      </c>
      <c r="Z42" s="124">
        <f>'Final Floorspace Estimates'!S127</f>
        <v>755.78672999953517</v>
      </c>
      <c r="AA42" s="124">
        <f t="shared" si="10"/>
        <v>1489.1076237403383</v>
      </c>
      <c r="AC42" s="71">
        <f t="shared" si="2"/>
        <v>1.2540483041805874</v>
      </c>
      <c r="AD42" s="71"/>
      <c r="AF42" s="73">
        <f t="shared" si="3"/>
        <v>0.90510774027601293</v>
      </c>
      <c r="AG42" s="73">
        <f t="shared" si="4"/>
        <v>1.1822239189693042</v>
      </c>
      <c r="AH42" s="73">
        <f>Wgted_Floorspace!AI107</f>
        <v>0.99846416732205379</v>
      </c>
      <c r="AI42" s="73">
        <f t="shared" si="5"/>
        <v>0.94987765395584212</v>
      </c>
      <c r="AJ42" s="73">
        <f t="shared" si="6"/>
        <v>0.99247095457219037</v>
      </c>
      <c r="AK42" s="73">
        <f t="shared" si="11"/>
        <v>1.2559772751224785</v>
      </c>
      <c r="AL42" s="73">
        <f t="shared" si="12"/>
        <v>1.0700400197985591</v>
      </c>
      <c r="AM42" s="73">
        <f t="shared" si="13"/>
        <v>1.0700400197985591</v>
      </c>
      <c r="AN42" s="73"/>
      <c r="AO42" s="73">
        <f t="shared" si="14"/>
        <v>0.94127811257892213</v>
      </c>
      <c r="AR42" s="53"/>
      <c r="BD42"/>
      <c r="BE42"/>
      <c r="BF42"/>
      <c r="BG42"/>
      <c r="BH42"/>
      <c r="BI42"/>
    </row>
    <row r="43" spans="1:61" x14ac:dyDescent="0.2">
      <c r="A43" s="75" t="s">
        <v>147</v>
      </c>
      <c r="B43" s="50">
        <f t="shared" si="0"/>
        <v>1977</v>
      </c>
      <c r="D43" s="79">
        <f>Conversion_Factors!$O39*D204+D286</f>
        <v>4818.1662718723819</v>
      </c>
      <c r="F43" s="357">
        <f>'Final Floorspace Estimates'!D128</f>
        <v>14167.381637950633</v>
      </c>
      <c r="G43" s="357">
        <f>'Final Floorspace Estimates'!E128</f>
        <v>5003.2279737218887</v>
      </c>
      <c r="H43" s="357">
        <f>'Final Floorspace Estimates'!F128</f>
        <v>840.62139366087035</v>
      </c>
      <c r="I43" s="321">
        <f t="shared" si="1"/>
        <v>20011.231005333393</v>
      </c>
      <c r="K43" s="85">
        <f>'Final Floorspace Estimates'!U128</f>
        <v>25.008475376340286</v>
      </c>
      <c r="L43" s="85">
        <f>'Final Floorspace Estimates'!V128</f>
        <v>4.1643708200663552</v>
      </c>
      <c r="M43" s="85">
        <f>'Final Floorspace Estimates'!W128</f>
        <v>0.64171920755090661</v>
      </c>
      <c r="N43" s="81">
        <f t="shared" si="7"/>
        <v>29.814565403957548</v>
      </c>
      <c r="P43" s="84">
        <f t="shared" si="8"/>
        <v>240.7731073909568</v>
      </c>
      <c r="R43" s="79">
        <f>Conversion_Factors!$O39*R204+R286</f>
        <v>161.60444422352117</v>
      </c>
      <c r="T43" s="79">
        <f>Conversion_Factors!$O39*T204+T286</f>
        <v>160.89970378692655</v>
      </c>
      <c r="V43" s="118">
        <f t="shared" si="9"/>
        <v>1.0043799983468451</v>
      </c>
      <c r="X43" s="124">
        <f>'Final Floorspace Estimates'!Q128</f>
        <v>1765.2150563481157</v>
      </c>
      <c r="Y43" s="124">
        <f>'Final Floorspace Estimates'!R128</f>
        <v>832.33681174205833</v>
      </c>
      <c r="Z43" s="124">
        <f>'Final Floorspace Estimates'!S128</f>
        <v>763.38671890831483</v>
      </c>
      <c r="AA43" s="124">
        <f t="shared" si="10"/>
        <v>1489.8916211607057</v>
      </c>
      <c r="AC43" s="71">
        <f t="shared" si="2"/>
        <v>1.2465390502911851</v>
      </c>
      <c r="AD43" s="71"/>
      <c r="AF43" s="73">
        <f t="shared" si="3"/>
        <v>0.91227052040396284</v>
      </c>
      <c r="AG43" s="73">
        <f t="shared" si="4"/>
        <v>1.1718464090224989</v>
      </c>
      <c r="AH43" s="73">
        <f>Wgted_Floorspace!AI108</f>
        <v>1.0006846907519984</v>
      </c>
      <c r="AI43" s="73">
        <f t="shared" si="5"/>
        <v>0.95037775322233797</v>
      </c>
      <c r="AJ43" s="73">
        <f t="shared" si="6"/>
        <v>0.98916455026952088</v>
      </c>
      <c r="AK43" s="73">
        <f t="shared" si="11"/>
        <v>1.2456861405108848</v>
      </c>
      <c r="AL43" s="73">
        <f t="shared" si="12"/>
        <v>1.0690409333924704</v>
      </c>
      <c r="AM43" s="73">
        <f t="shared" si="13"/>
        <v>1.0690409333924702</v>
      </c>
      <c r="AN43" s="73"/>
      <c r="AO43" s="73">
        <f t="shared" si="14"/>
        <v>0.94072364692272936</v>
      </c>
      <c r="AR43" s="53"/>
      <c r="BD43" s="1" t="s">
        <v>575</v>
      </c>
      <c r="BE43"/>
      <c r="BF43"/>
      <c r="BG43"/>
      <c r="BH43"/>
      <c r="BI43"/>
    </row>
    <row r="44" spans="1:61" ht="51.75" thickBot="1" x14ac:dyDescent="0.25">
      <c r="A44" s="75" t="s">
        <v>147</v>
      </c>
      <c r="B44" s="50">
        <f>B43+1</f>
        <v>1978</v>
      </c>
      <c r="D44" s="79">
        <f>Conversion_Factors!$O40*D205+D287</f>
        <v>5019.7301804866684</v>
      </c>
      <c r="F44" s="357">
        <f>'Final Floorspace Estimates'!D129</f>
        <v>14339.17399286107</v>
      </c>
      <c r="G44" s="357">
        <f>'Final Floorspace Estimates'!E129</f>
        <v>5187.8118066808556</v>
      </c>
      <c r="H44" s="357">
        <f>'Final Floorspace Estimates'!F129</f>
        <v>820.27843618173847</v>
      </c>
      <c r="I44" s="321">
        <f t="shared" si="1"/>
        <v>20347.264235723665</v>
      </c>
      <c r="K44" s="85">
        <f>'Final Floorspace Estimates'!U129</f>
        <v>25.413973651048426</v>
      </c>
      <c r="L44" s="85">
        <f>'Final Floorspace Estimates'!V129</f>
        <v>4.3288656778745231</v>
      </c>
      <c r="M44" s="85">
        <f>'Final Floorspace Estimates'!W129</f>
        <v>0.63191434920029121</v>
      </c>
      <c r="N44" s="81">
        <f t="shared" si="7"/>
        <v>30.374753678123238</v>
      </c>
      <c r="P44" s="84">
        <f t="shared" si="8"/>
        <v>246.70295339623763</v>
      </c>
      <c r="R44" s="79">
        <f>Conversion_Factors!$O40*R205+R287</f>
        <v>165.25994691775958</v>
      </c>
      <c r="T44" s="79">
        <f>Conversion_Factors!$O40*T205+T287</f>
        <v>161.20995656559711</v>
      </c>
      <c r="V44" s="118">
        <f t="shared" si="9"/>
        <v>1.0251224579327674</v>
      </c>
      <c r="X44" s="124">
        <f>'Final Floorspace Estimates'!Q129</f>
        <v>1772.3457197535281</v>
      </c>
      <c r="Y44" s="124">
        <f>'Final Floorspace Estimates'!R129</f>
        <v>834.42997533176072</v>
      </c>
      <c r="Z44" s="124">
        <f>'Final Floorspace Estimates'!S129</f>
        <v>770.36567259008882</v>
      </c>
      <c r="AA44" s="124">
        <f t="shared" si="10"/>
        <v>1492.8175761729344</v>
      </c>
      <c r="AC44" s="71">
        <f t="shared" si="2"/>
        <v>1.2489426731380384</v>
      </c>
      <c r="AD44" s="71"/>
      <c r="AF44" s="73">
        <f t="shared" si="3"/>
        <v>0.92758957848087253</v>
      </c>
      <c r="AG44" s="73">
        <f t="shared" si="4"/>
        <v>1.2007070605406167</v>
      </c>
      <c r="AH44" s="73">
        <f>Wgted_Floorspace!AI109</f>
        <v>1.0019972581923646</v>
      </c>
      <c r="AI44" s="73">
        <f t="shared" si="5"/>
        <v>0.95224417257194482</v>
      </c>
      <c r="AJ44" s="73">
        <f t="shared" si="6"/>
        <v>1.0095927803632738</v>
      </c>
      <c r="AK44" s="73">
        <f t="shared" si="11"/>
        <v>1.2464531843042874</v>
      </c>
      <c r="AL44" s="73">
        <f t="shared" si="12"/>
        <v>1.1137633561658782</v>
      </c>
      <c r="AM44" s="73">
        <f t="shared" si="13"/>
        <v>1.1137633561658782</v>
      </c>
      <c r="AN44" s="73"/>
      <c r="AO44" s="73">
        <f t="shared" si="14"/>
        <v>0.96329896353932931</v>
      </c>
      <c r="AR44" s="53"/>
      <c r="BD44" s="94"/>
      <c r="BE44" s="252" t="s">
        <v>412</v>
      </c>
      <c r="BF44" s="336" t="s">
        <v>691</v>
      </c>
      <c r="BG44" s="252" t="s">
        <v>413</v>
      </c>
      <c r="BH44" s="336" t="s">
        <v>692</v>
      </c>
      <c r="BI44" s="252" t="s">
        <v>584</v>
      </c>
    </row>
    <row r="45" spans="1:61" x14ac:dyDescent="0.2">
      <c r="A45" s="75" t="s">
        <v>147</v>
      </c>
      <c r="B45" s="50">
        <f t="shared" si="0"/>
        <v>1979</v>
      </c>
      <c r="D45" s="79">
        <f>Conversion_Factors!$O41*D206+D288</f>
        <v>4823.3656330139611</v>
      </c>
      <c r="F45" s="357">
        <f>'Final Floorspace Estimates'!D130</f>
        <v>14846.17563232252</v>
      </c>
      <c r="G45" s="357">
        <f>'Final Floorspace Estimates'!E130</f>
        <v>5073.1268343860829</v>
      </c>
      <c r="H45" s="357">
        <f>'Final Floorspace Estimates'!F130</f>
        <v>828.89134152743509</v>
      </c>
      <c r="I45" s="321">
        <f t="shared" si="1"/>
        <v>20748.193808236039</v>
      </c>
      <c r="K45" s="85">
        <f>'Final Floorspace Estimates'!U130</f>
        <v>26.406127400088444</v>
      </c>
      <c r="L45" s="85">
        <f>'Final Floorspace Estimates'!V130</f>
        <v>4.2433796922351759</v>
      </c>
      <c r="M45" s="85">
        <f>'Final Floorspace Estimates'!W130</f>
        <v>0.64448248336913372</v>
      </c>
      <c r="N45" s="81">
        <f t="shared" ref="N45:N50" si="15">SUM(K45:M45)</f>
        <v>31.293989575692756</v>
      </c>
      <c r="P45" s="84">
        <f t="shared" si="8"/>
        <v>232.47159138735807</v>
      </c>
      <c r="R45" s="79">
        <f>Conversion_Factors!$O41*R206+R288</f>
        <v>154.13073559532512</v>
      </c>
      <c r="T45" s="79">
        <f>Conversion_Factors!$O41*T206+T288</f>
        <v>151.99804077392753</v>
      </c>
      <c r="V45" s="118">
        <f t="shared" si="9"/>
        <v>1.0140310678383653</v>
      </c>
      <c r="X45" s="124">
        <f>'Final Floorspace Estimates'!Q130</f>
        <v>1778.6484583004692</v>
      </c>
      <c r="Y45" s="124">
        <f>'Final Floorspace Estimates'!R130</f>
        <v>836.44265770632614</v>
      </c>
      <c r="Z45" s="124">
        <f>'Final Floorspace Estimates'!S130</f>
        <v>777.52348357447806</v>
      </c>
      <c r="AA45" s="124">
        <f t="shared" si="10"/>
        <v>1508.2753643486085</v>
      </c>
      <c r="AC45" s="71">
        <f t="shared" si="2"/>
        <v>1.1775751535463512</v>
      </c>
      <c r="AD45" s="71"/>
      <c r="AF45" s="73">
        <f t="shared" si="3"/>
        <v>0.94586712620713287</v>
      </c>
      <c r="AG45" s="73">
        <f t="shared" si="4"/>
        <v>1.131442803222521</v>
      </c>
      <c r="AH45" s="73">
        <f>Wgted_Floorspace!AI110</f>
        <v>0.99755116418775713</v>
      </c>
      <c r="AI45" s="73">
        <f t="shared" si="5"/>
        <v>0.96210444548544649</v>
      </c>
      <c r="AJ45" s="73">
        <f t="shared" si="6"/>
        <v>0.99866941479182558</v>
      </c>
      <c r="AK45" s="73">
        <f t="shared" si="11"/>
        <v>1.1804659207682608</v>
      </c>
      <c r="AL45" s="73">
        <f t="shared" si="12"/>
        <v>1.0701945527518286</v>
      </c>
      <c r="AM45" s="73">
        <f t="shared" si="13"/>
        <v>1.0701945527518284</v>
      </c>
      <c r="AN45" s="73"/>
      <c r="AO45" s="73">
        <f t="shared" si="14"/>
        <v>0.95847138262675557</v>
      </c>
      <c r="AR45" s="53"/>
      <c r="BD45" s="94">
        <v>1985</v>
      </c>
      <c r="BE45" s="9">
        <f t="shared" ref="BE45:BE69" si="16">AM51</f>
        <v>1</v>
      </c>
      <c r="BF45" s="9">
        <f t="shared" ref="BF45:BF69" si="17">AF51</f>
        <v>1</v>
      </c>
      <c r="BG45" s="9">
        <f t="shared" ref="BG45:BG69" si="18">AI51</f>
        <v>1</v>
      </c>
      <c r="BH45" s="9">
        <f>AO51/AI51</f>
        <v>1</v>
      </c>
      <c r="BI45" s="9">
        <f t="shared" ref="BI45:BI69" si="19">AK51</f>
        <v>1</v>
      </c>
    </row>
    <row r="46" spans="1:61" x14ac:dyDescent="0.2">
      <c r="A46" s="75" t="s">
        <v>147</v>
      </c>
      <c r="B46" s="50">
        <f t="shared" si="0"/>
        <v>1980</v>
      </c>
      <c r="D46" s="79">
        <f>Conversion_Factors!$O42*D207+D289</f>
        <v>4515.281048058223</v>
      </c>
      <c r="F46" s="357">
        <f>'Final Floorspace Estimates'!D131</f>
        <v>15042.250471454377</v>
      </c>
      <c r="G46" s="357">
        <f>'Final Floorspace Estimates'!E131</f>
        <v>5160.7927947100134</v>
      </c>
      <c r="H46" s="357">
        <f>'Final Floorspace Estimates'!F131</f>
        <v>839.70620023383424</v>
      </c>
      <c r="I46" s="321">
        <f t="shared" si="1"/>
        <v>21042.749466398225</v>
      </c>
      <c r="K46" s="85">
        <f>'Final Floorspace Estimates'!U131</f>
        <v>26.852635349971866</v>
      </c>
      <c r="L46" s="85">
        <f>'Final Floorspace Estimates'!V131</f>
        <v>4.3262360051101094</v>
      </c>
      <c r="M46" s="85">
        <f>'Final Floorspace Estimates'!W131</f>
        <v>0.6585529566732784</v>
      </c>
      <c r="N46" s="81">
        <f t="shared" si="15"/>
        <v>31.837424311755253</v>
      </c>
      <c r="P46" s="84">
        <f t="shared" si="8"/>
        <v>214.57657209997092</v>
      </c>
      <c r="R46" s="79">
        <f>Conversion_Factors!$O42*R207+R289</f>
        <v>141.82306344395636</v>
      </c>
      <c r="T46" s="79">
        <f>Conversion_Factors!$O42*T207+T289</f>
        <v>140.0105568654314</v>
      </c>
      <c r="V46" s="118">
        <f t="shared" si="9"/>
        <v>1.0129454993902141</v>
      </c>
      <c r="X46" s="124">
        <f>'Final Floorspace Estimates'!Q131</f>
        <v>1785.1474685207518</v>
      </c>
      <c r="Y46" s="124">
        <f>'Final Floorspace Estimates'!R131</f>
        <v>838.28903372068089</v>
      </c>
      <c r="Z46" s="124">
        <f>'Final Floorspace Estimates'!S131</f>
        <v>784.26592121135968</v>
      </c>
      <c r="AA46" s="124">
        <f t="shared" si="10"/>
        <v>1512.9878518296448</v>
      </c>
      <c r="AC46" s="71">
        <f t="shared" si="2"/>
        <v>1.084704461711729</v>
      </c>
      <c r="AD46" s="71"/>
      <c r="AF46" s="73">
        <f t="shared" si="3"/>
        <v>0.95929530778616368</v>
      </c>
      <c r="AG46" s="73">
        <f t="shared" si="4"/>
        <v>1.0443474697006487</v>
      </c>
      <c r="AH46" s="73">
        <f>Wgted_Floorspace!AI111</f>
        <v>0.99783723880666897</v>
      </c>
      <c r="AI46" s="73">
        <f t="shared" si="5"/>
        <v>0.96511046498425179</v>
      </c>
      <c r="AJ46" s="73">
        <f t="shared" si="6"/>
        <v>0.99760029172329612</v>
      </c>
      <c r="AK46" s="73">
        <f t="shared" si="11"/>
        <v>1.0870555031689795</v>
      </c>
      <c r="AL46" s="73">
        <f t="shared" si="12"/>
        <v>1.001837627382185</v>
      </c>
      <c r="AM46" s="73">
        <f t="shared" si="13"/>
        <v>1.0018376273821852</v>
      </c>
      <c r="AN46" s="73"/>
      <c r="AO46" s="73">
        <f t="shared" si="14"/>
        <v>0.96071218687194115</v>
      </c>
      <c r="AR46" s="53"/>
      <c r="BD46" s="94">
        <v>1986</v>
      </c>
      <c r="BE46" s="9">
        <f t="shared" si="16"/>
        <v>0.99077657984935874</v>
      </c>
      <c r="BF46" s="9">
        <f t="shared" si="17"/>
        <v>0.99908867623133124</v>
      </c>
      <c r="BG46" s="9">
        <f t="shared" si="18"/>
        <v>1.0054999512251483</v>
      </c>
      <c r="BH46" s="9">
        <f t="shared" ref="BH46:BH69" si="20">AO52/AI52</f>
        <v>0.97563064564562796</v>
      </c>
      <c r="BI46" s="9">
        <f t="shared" si="19"/>
        <v>1.0108907160846836</v>
      </c>
    </row>
    <row r="47" spans="1:61" x14ac:dyDescent="0.2">
      <c r="A47" s="75" t="s">
        <v>147</v>
      </c>
      <c r="B47" s="50">
        <f t="shared" si="0"/>
        <v>1981</v>
      </c>
      <c r="D47" s="79">
        <f>Conversion_Factors!$O43*D208+D290</f>
        <v>4566.3386318893936</v>
      </c>
      <c r="F47" s="357">
        <f>'Final Floorspace Estimates'!D132</f>
        <v>15538.488147723396</v>
      </c>
      <c r="G47" s="357">
        <f>'Final Floorspace Estimates'!E132</f>
        <v>5371.8923652731009</v>
      </c>
      <c r="H47" s="357">
        <f>'Final Floorspace Estimates'!F132</f>
        <v>882.6525102417213</v>
      </c>
      <c r="I47" s="321">
        <f t="shared" si="1"/>
        <v>21793.033023238218</v>
      </c>
      <c r="K47" s="85">
        <f>'Final Floorspace Estimates'!U132</f>
        <v>27.766361162945987</v>
      </c>
      <c r="L47" s="85">
        <f>'Final Floorspace Estimates'!V132</f>
        <v>4.509020982692773</v>
      </c>
      <c r="M47" s="85">
        <f>'Final Floorspace Estimates'!W132</f>
        <v>0.69594384757843142</v>
      </c>
      <c r="N47" s="81">
        <f t="shared" si="15"/>
        <v>32.971325993217192</v>
      </c>
      <c r="P47" s="84">
        <f t="shared" si="8"/>
        <v>209.53203838218582</v>
      </c>
      <c r="R47" s="79">
        <f>Conversion_Factors!$O43*R208+R290</f>
        <v>138.49423686595964</v>
      </c>
      <c r="T47" s="79">
        <f>Conversion_Factors!$O43*T208+T290</f>
        <v>139.63722131628327</v>
      </c>
      <c r="V47" s="118">
        <f t="shared" si="9"/>
        <v>0.99181461475995192</v>
      </c>
      <c r="X47" s="124">
        <f>'Final Floorspace Estimates'!Q132</f>
        <v>1786.9409751433345</v>
      </c>
      <c r="Y47" s="124">
        <f>'Final Floorspace Estimates'!R132</f>
        <v>839.37292039609588</v>
      </c>
      <c r="Z47" s="124">
        <f>'Final Floorspace Estimates'!S132</f>
        <v>788.46866632469198</v>
      </c>
      <c r="AA47" s="124">
        <f t="shared" si="10"/>
        <v>1512.9296577516036</v>
      </c>
      <c r="AC47" s="71">
        <f t="shared" si="2"/>
        <v>1.0818121174132502</v>
      </c>
      <c r="AD47" s="71"/>
      <c r="AF47" s="73">
        <f t="shared" si="3"/>
        <v>0.99349917913553421</v>
      </c>
      <c r="AG47" s="73">
        <f t="shared" si="4"/>
        <v>1.019795646673417</v>
      </c>
      <c r="AH47" s="73">
        <f>Wgted_Floorspace!AI112</f>
        <v>0.99860015418592707</v>
      </c>
      <c r="AI47" s="73">
        <f t="shared" si="5"/>
        <v>0.96507334392366317</v>
      </c>
      <c r="AJ47" s="73">
        <f t="shared" si="6"/>
        <v>0.97678952087312598</v>
      </c>
      <c r="AK47" s="73">
        <f t="shared" si="11"/>
        <v>1.0833286104338313</v>
      </c>
      <c r="AL47" s="73">
        <f t="shared" si="12"/>
        <v>1.0131661378560313</v>
      </c>
      <c r="AM47" s="73">
        <f t="shared" si="13"/>
        <v>1.013166137856031</v>
      </c>
      <c r="AN47" s="73"/>
      <c r="AO47" s="73">
        <f t="shared" si="14"/>
        <v>0.94135393162470649</v>
      </c>
      <c r="AR47" s="53"/>
      <c r="BD47" s="94">
        <v>1987</v>
      </c>
      <c r="BE47" s="9">
        <f t="shared" si="16"/>
        <v>0.97940143133361357</v>
      </c>
      <c r="BF47" s="9">
        <f t="shared" si="17"/>
        <v>0.9974802703459682</v>
      </c>
      <c r="BG47" s="9">
        <f t="shared" si="18"/>
        <v>1.0184339759728682</v>
      </c>
      <c r="BH47" s="9">
        <f t="shared" si="20"/>
        <v>0.96082566669819491</v>
      </c>
      <c r="BI47" s="9">
        <f t="shared" si="19"/>
        <v>1.0034112010648426</v>
      </c>
    </row>
    <row r="48" spans="1:61" x14ac:dyDescent="0.2">
      <c r="A48" s="75" t="s">
        <v>147</v>
      </c>
      <c r="B48" s="50">
        <f t="shared" si="0"/>
        <v>1982</v>
      </c>
      <c r="D48" s="79">
        <f>Conversion_Factors!$O44*D209+D291</f>
        <v>4708.1119983725184</v>
      </c>
      <c r="F48" s="357">
        <f>'Final Floorspace Estimates'!D133</f>
        <v>15509.414062985663</v>
      </c>
      <c r="G48" s="357">
        <f>'Final Floorspace Estimates'!E133</f>
        <v>5428.1564725031421</v>
      </c>
      <c r="H48" s="357">
        <f>'Final Floorspace Estimates'!F133</f>
        <v>903.88030914347075</v>
      </c>
      <c r="I48" s="321">
        <f t="shared" si="1"/>
        <v>21841.450844632276</v>
      </c>
      <c r="K48" s="85">
        <f>'Final Floorspace Estimates'!U133</f>
        <v>27.7557052896375</v>
      </c>
      <c r="L48" s="85">
        <f>'Final Floorspace Estimates'!V133</f>
        <v>4.5601568213199251</v>
      </c>
      <c r="M48" s="85">
        <f>'Final Floorspace Estimates'!W133</f>
        <v>0.71621182022404462</v>
      </c>
      <c r="N48" s="81">
        <f t="shared" si="15"/>
        <v>33.032073931181472</v>
      </c>
      <c r="P48" s="84">
        <f t="shared" si="8"/>
        <v>215.55857400972872</v>
      </c>
      <c r="R48" s="79">
        <f>Conversion_Factors!$O44*R209+R291</f>
        <v>142.53152884621559</v>
      </c>
      <c r="T48" s="79">
        <f>Conversion_Factors!$O44*T209+T291</f>
        <v>142.56249665015983</v>
      </c>
      <c r="V48" s="118">
        <f t="shared" si="9"/>
        <v>0.99978277734557197</v>
      </c>
      <c r="X48" s="124">
        <f>'Final Floorspace Estimates'!Q133</f>
        <v>1789.6037320893056</v>
      </c>
      <c r="Y48" s="124">
        <f>'Final Floorspace Estimates'!R133</f>
        <v>840.09310424632133</v>
      </c>
      <c r="Z48" s="124">
        <f>'Final Floorspace Estimates'!S133</f>
        <v>792.37462413882724</v>
      </c>
      <c r="AA48" s="124">
        <f t="shared" si="10"/>
        <v>1512.3571307672257</v>
      </c>
      <c r="AC48" s="71">
        <f t="shared" si="2"/>
        <v>1.1044751171000589</v>
      </c>
      <c r="AD48" s="71"/>
      <c r="AF48" s="73">
        <f t="shared" si="3"/>
        <v>0.99570644719956336</v>
      </c>
      <c r="AG48" s="73">
        <f t="shared" si="4"/>
        <v>1.0491268880670626</v>
      </c>
      <c r="AH48" s="73">
        <f>Wgted_Floorspace!AI113</f>
        <v>0.99980671632655704</v>
      </c>
      <c r="AI48" s="73">
        <f t="shared" si="5"/>
        <v>0.96470813822591694</v>
      </c>
      <c r="AJ48" s="73">
        <f t="shared" si="6"/>
        <v>0.98463697300623532</v>
      </c>
      <c r="AK48" s="73">
        <f t="shared" si="11"/>
        <v>1.1046886353775154</v>
      </c>
      <c r="AL48" s="73">
        <f t="shared" si="12"/>
        <v>1.0446224063787888</v>
      </c>
      <c r="AM48" s="73">
        <f t="shared" si="13"/>
        <v>1.0446224063787888</v>
      </c>
      <c r="AN48" s="73"/>
      <c r="AO48" s="73">
        <f t="shared" si="14"/>
        <v>0.94970370335034249</v>
      </c>
      <c r="AR48" s="53"/>
      <c r="BD48" s="94">
        <v>1988</v>
      </c>
      <c r="BE48" s="9">
        <f t="shared" si="16"/>
        <v>1.0595157204059695</v>
      </c>
      <c r="BF48" s="9">
        <f t="shared" si="17"/>
        <v>1.0131900861299583</v>
      </c>
      <c r="BG48" s="9">
        <f t="shared" si="18"/>
        <v>1.0263594672776628</v>
      </c>
      <c r="BH48" s="9">
        <f t="shared" si="20"/>
        <v>1.0159197902509602</v>
      </c>
      <c r="BI48" s="9">
        <f t="shared" si="19"/>
        <v>1.0028998354186345</v>
      </c>
    </row>
    <row r="49" spans="1:61" x14ac:dyDescent="0.2">
      <c r="A49" s="75" t="s">
        <v>147</v>
      </c>
      <c r="B49" s="50">
        <f t="shared" si="0"/>
        <v>1983</v>
      </c>
      <c r="D49" s="79">
        <f>Conversion_Factors!$O45*D210+D292</f>
        <v>4516.227245313954</v>
      </c>
      <c r="F49" s="357">
        <f>'Final Floorspace Estimates'!D134</f>
        <v>15468.852374087506</v>
      </c>
      <c r="G49" s="357">
        <f>'Final Floorspace Estimates'!E134</f>
        <v>5491.9035353605832</v>
      </c>
      <c r="H49" s="357">
        <f>'Final Floorspace Estimates'!F134</f>
        <v>929.49629623993155</v>
      </c>
      <c r="I49" s="321">
        <f t="shared" si="1"/>
        <v>21890.252205688023</v>
      </c>
      <c r="K49" s="85">
        <f>'Final Floorspace Estimates'!U134</f>
        <v>27.727742013586102</v>
      </c>
      <c r="L49" s="85">
        <f>'Final Floorspace Estimates'!V134</f>
        <v>4.6180519238109632</v>
      </c>
      <c r="M49" s="85">
        <f>'Final Floorspace Estimates'!W134</f>
        <v>0.74010488901936566</v>
      </c>
      <c r="N49" s="81">
        <f t="shared" si="15"/>
        <v>33.085898826416425</v>
      </c>
      <c r="P49" s="84">
        <f t="shared" si="8"/>
        <v>206.31225272682997</v>
      </c>
      <c r="R49" s="79">
        <f>Conversion_Factors!$O45*R210+R292</f>
        <v>136.50006212640989</v>
      </c>
      <c r="T49" s="79">
        <f>Conversion_Factors!$O45*T210+T292</f>
        <v>135.19431303367071</v>
      </c>
      <c r="V49" s="118">
        <f t="shared" si="9"/>
        <v>1.0096583137518067</v>
      </c>
      <c r="X49" s="124">
        <f>'Final Floorspace Estimates'!Q134</f>
        <v>1792.4886308976581</v>
      </c>
      <c r="Y49" s="124">
        <f>'Final Floorspace Estimates'!R134</f>
        <v>840.88365610882033</v>
      </c>
      <c r="Z49" s="124">
        <f>'Final Floorspace Estimates'!S134</f>
        <v>796.24296730744788</v>
      </c>
      <c r="AA49" s="124">
        <f t="shared" si="10"/>
        <v>1511.4443870052487</v>
      </c>
      <c r="AC49" s="71">
        <f t="shared" si="2"/>
        <v>1.0473915526714233</v>
      </c>
      <c r="AD49" s="71"/>
      <c r="AF49" s="73">
        <f t="shared" si="3"/>
        <v>0.99793120004134916</v>
      </c>
      <c r="AG49" s="73">
        <f t="shared" si="4"/>
        <v>1.0041249004719972</v>
      </c>
      <c r="AH49" s="73">
        <f>Wgted_Floorspace!AI114</f>
        <v>1.0012310019742492</v>
      </c>
      <c r="AI49" s="73">
        <f t="shared" si="5"/>
        <v>0.96412591375169665</v>
      </c>
      <c r="AJ49" s="73">
        <f t="shared" si="6"/>
        <v>0.9943629039726245</v>
      </c>
      <c r="AK49" s="73">
        <f t="shared" si="11"/>
        <v>1.0461037968322533</v>
      </c>
      <c r="AL49" s="73">
        <f t="shared" si="12"/>
        <v>1.0020475669194204</v>
      </c>
      <c r="AM49" s="73">
        <f t="shared" si="13"/>
        <v>1.0020475669194204</v>
      </c>
      <c r="AN49" s="73"/>
      <c r="AO49" s="73">
        <f t="shared" si="14"/>
        <v>0.95987119396050946</v>
      </c>
      <c r="AR49" s="53"/>
      <c r="BD49" s="94">
        <v>1989</v>
      </c>
      <c r="BE49" s="9">
        <f t="shared" si="16"/>
        <v>1.0903865151403667</v>
      </c>
      <c r="BF49" s="9">
        <f t="shared" si="17"/>
        <v>1.0279034235447071</v>
      </c>
      <c r="BG49" s="9">
        <f t="shared" si="18"/>
        <v>1.0339471509040101</v>
      </c>
      <c r="BH49" s="9">
        <f t="shared" si="20"/>
        <v>1.0085032546447819</v>
      </c>
      <c r="BI49" s="9">
        <f t="shared" si="19"/>
        <v>1.0173081281302894</v>
      </c>
    </row>
    <row r="50" spans="1:61" x14ac:dyDescent="0.2">
      <c r="A50" s="75" t="s">
        <v>147</v>
      </c>
      <c r="B50" s="50">
        <f t="shared" si="0"/>
        <v>1984</v>
      </c>
      <c r="D50" s="79">
        <f>Conversion_Factors!$O46*D211+D293</f>
        <v>4552.155241899738</v>
      </c>
      <c r="F50" s="357">
        <f>'Final Floorspace Estimates'!D135</f>
        <v>15547.300310781038</v>
      </c>
      <c r="G50" s="357">
        <f>'Final Floorspace Estimates'!E135</f>
        <v>5435.1832672172413</v>
      </c>
      <c r="H50" s="357">
        <f>'Final Floorspace Estimates'!F135</f>
        <v>956.45826243782517</v>
      </c>
      <c r="I50" s="321">
        <f t="shared" si="1"/>
        <v>21938.941840436102</v>
      </c>
      <c r="K50" s="85">
        <f>'Final Floorspace Estimates'!U135</f>
        <v>27.930115380881112</v>
      </c>
      <c r="L50" s="85">
        <f>'Final Floorspace Estimates'!V135</f>
        <v>4.5754285799058492</v>
      </c>
      <c r="M50" s="85">
        <f>'Final Floorspace Estimates'!W135</f>
        <v>0.76544927435835175</v>
      </c>
      <c r="N50" s="81">
        <f t="shared" si="15"/>
        <v>33.270993235145312</v>
      </c>
      <c r="P50" s="84">
        <f t="shared" si="8"/>
        <v>207.49201465631171</v>
      </c>
      <c r="R50" s="79">
        <f>Conversion_Factors!$O46*R211+R293</f>
        <v>136.8205394328636</v>
      </c>
      <c r="T50" s="79">
        <f>Conversion_Factors!$O46*T211+T293</f>
        <v>137.04181146424702</v>
      </c>
      <c r="V50" s="118">
        <f t="shared" si="9"/>
        <v>0.99838536845785086</v>
      </c>
      <c r="X50" s="124">
        <f>'Final Floorspace Estimates'!Q135</f>
        <v>1796.4607888556318</v>
      </c>
      <c r="Y50" s="124">
        <f>'Final Floorspace Estimates'!R135</f>
        <v>841.81679898503626</v>
      </c>
      <c r="Z50" s="124">
        <f>'Final Floorspace Estimates'!S135</f>
        <v>800.29553240239807</v>
      </c>
      <c r="AA50" s="124">
        <f t="shared" si="10"/>
        <v>1516.5267986545675</v>
      </c>
      <c r="AC50" s="71">
        <f t="shared" si="2"/>
        <v>1.0617046861630473</v>
      </c>
      <c r="AD50" s="71"/>
      <c r="AF50" s="73">
        <f t="shared" si="3"/>
        <v>1.0001508595124766</v>
      </c>
      <c r="AG50" s="73">
        <f t="shared" si="4"/>
        <v>1.0098668198895997</v>
      </c>
      <c r="AH50" s="73">
        <f>Wgted_Floorspace!AI115</f>
        <v>1.0004211440147606</v>
      </c>
      <c r="AI50" s="73">
        <f t="shared" si="5"/>
        <v>0.96736790189071831</v>
      </c>
      <c r="AJ50" s="73">
        <f t="shared" si="6"/>
        <v>0.98326073359860033</v>
      </c>
      <c r="AK50" s="73">
        <f t="shared" si="11"/>
        <v>1.061257743816121</v>
      </c>
      <c r="AL50" s="73">
        <f t="shared" si="12"/>
        <v>1.0100191679057147</v>
      </c>
      <c r="AM50" s="73">
        <f t="shared" si="13"/>
        <v>1.0100191679057147</v>
      </c>
      <c r="AN50" s="73"/>
      <c r="AO50" s="73">
        <f t="shared" si="14"/>
        <v>0.95157545447750758</v>
      </c>
      <c r="AR50" s="53"/>
      <c r="BD50" s="94">
        <v>1990</v>
      </c>
      <c r="BE50" s="9">
        <f t="shared" si="16"/>
        <v>1.0070669018610308</v>
      </c>
      <c r="BF50" s="9">
        <f t="shared" si="17"/>
        <v>1.0300573853068866</v>
      </c>
      <c r="BG50" s="9">
        <f t="shared" si="18"/>
        <v>1.0406406614582642</v>
      </c>
      <c r="BH50" s="9">
        <f t="shared" si="20"/>
        <v>0.94458534798565685</v>
      </c>
      <c r="BI50" s="9">
        <f t="shared" si="19"/>
        <v>0.9946147752055351</v>
      </c>
    </row>
    <row r="51" spans="1:61" x14ac:dyDescent="0.2">
      <c r="A51" s="75" t="s">
        <v>147</v>
      </c>
      <c r="B51" s="50">
        <f t="shared" si="0"/>
        <v>1985</v>
      </c>
      <c r="D51" s="79">
        <f>Conversion_Factors!$O47*D212+D294</f>
        <v>4506.9988635351147</v>
      </c>
      <c r="F51" s="357">
        <f>'Final Floorspace Estimates'!D136</f>
        <v>15571.196605823206</v>
      </c>
      <c r="G51" s="357">
        <f>'Final Floorspace Estimates'!E136</f>
        <v>5286.4120661769584</v>
      </c>
      <c r="H51" s="357">
        <f>'Final Floorspace Estimates'!F136</f>
        <v>1078.0239695897578</v>
      </c>
      <c r="I51" s="321">
        <f t="shared" ref="I51:I77" si="21">SUM(F51:H51)</f>
        <v>21935.632641589924</v>
      </c>
      <c r="K51" s="85">
        <f>'Final Floorspace Estimates'!U136</f>
        <v>29.016674770874502</v>
      </c>
      <c r="L51" s="85">
        <f>'Final Floorspace Estimates'!V136</f>
        <v>4.4958751156543775</v>
      </c>
      <c r="M51" s="85">
        <f>'Final Floorspace Estimates'!W136</f>
        <v>0.8755817450817307</v>
      </c>
      <c r="N51" s="81">
        <f t="shared" ref="N51:N77" si="22">SUM(K51:M51)</f>
        <v>34.388131631610612</v>
      </c>
      <c r="P51" s="84">
        <f t="shared" ref="P51:P77" si="23">D51/I51*1000</f>
        <v>205.46473116028812</v>
      </c>
      <c r="R51" s="79">
        <f>Conversion_Factors!$O47*R212+R294</f>
        <v>131.06262683350161</v>
      </c>
      <c r="T51" s="79">
        <f>Conversion_Factors!$O47*T212+T294</f>
        <v>129.07714664000395</v>
      </c>
      <c r="V51" s="118">
        <f t="shared" ref="V51:V76" si="24">R51/T51</f>
        <v>1.0153821202682389</v>
      </c>
      <c r="X51" s="124">
        <f>'Final Floorspace Estimates'!Q136</f>
        <v>1863.4839380310086</v>
      </c>
      <c r="Y51" s="124">
        <f>'Final Floorspace Estimates'!R136</f>
        <v>850.45869663083533</v>
      </c>
      <c r="Z51" s="124">
        <f>'Final Floorspace Estimates'!S136</f>
        <v>812.20990421477688</v>
      </c>
      <c r="AA51" s="124">
        <f t="shared" ref="AA51:AA76" si="25">N51/I51*1000000</f>
        <v>1567.6836038186914</v>
      </c>
      <c r="AC51" s="71">
        <f t="shared" si="2"/>
        <v>1</v>
      </c>
      <c r="AD51" s="71"/>
      <c r="AF51" s="73">
        <f t="shared" si="3"/>
        <v>1</v>
      </c>
      <c r="AG51" s="73">
        <f t="shared" si="4"/>
        <v>1</v>
      </c>
      <c r="AH51" s="73">
        <f>Wgted_Floorspace!AI116</f>
        <v>1</v>
      </c>
      <c r="AI51" s="73">
        <f t="shared" si="5"/>
        <v>1</v>
      </c>
      <c r="AJ51" s="73">
        <f t="shared" si="6"/>
        <v>1</v>
      </c>
      <c r="AK51" s="73">
        <f>AG51/(AH51*AI51*AJ51)</f>
        <v>1</v>
      </c>
      <c r="AL51" s="73">
        <f t="shared" ref="AL51:AL73" si="26">AF51*AH51*AI51*AJ51*AK51</f>
        <v>1</v>
      </c>
      <c r="AM51" s="73">
        <f t="shared" ref="AM51:AM73" si="27">AF51*AG51</f>
        <v>1</v>
      </c>
      <c r="AN51" s="73"/>
      <c r="AO51" s="73">
        <f t="shared" ref="AO51:AO73" si="28">AH51*AI51*AJ51</f>
        <v>1</v>
      </c>
      <c r="AR51" s="53"/>
      <c r="BD51" s="94">
        <v>1991</v>
      </c>
      <c r="BE51" s="9">
        <f t="shared" si="16"/>
        <v>1.0664632363008906</v>
      </c>
      <c r="BF51" s="9">
        <f t="shared" si="17"/>
        <v>1.0305628410427972</v>
      </c>
      <c r="BG51" s="9">
        <f t="shared" si="18"/>
        <v>1.0453380184886913</v>
      </c>
      <c r="BH51" s="9">
        <f t="shared" si="20"/>
        <v>0.98108249020799365</v>
      </c>
      <c r="BI51" s="9">
        <f t="shared" si="19"/>
        <v>1.0090417576161741</v>
      </c>
    </row>
    <row r="52" spans="1:61" x14ac:dyDescent="0.2">
      <c r="A52" s="75" t="s">
        <v>147</v>
      </c>
      <c r="B52" s="50">
        <f t="shared" si="0"/>
        <v>1986</v>
      </c>
      <c r="D52" s="79">
        <f>Conversion_Factors!$O48*D213+D295</f>
        <v>4465.4289193982677</v>
      </c>
      <c r="F52" s="357">
        <f>'Final Floorspace Estimates'!D137</f>
        <v>15662.459601981938</v>
      </c>
      <c r="G52" s="357">
        <f>'Final Floorspace Estimates'!E137</f>
        <v>5215.0971773341626</v>
      </c>
      <c r="H52" s="357">
        <f>'Final Floorspace Estimates'!F137</f>
        <v>1038.0853988667566</v>
      </c>
      <c r="I52" s="321">
        <f t="shared" si="21"/>
        <v>21915.642178182858</v>
      </c>
      <c r="K52" s="85">
        <f>'Final Floorspace Estimates'!U137</f>
        <v>29.154670013245031</v>
      </c>
      <c r="L52" s="85">
        <f>'Final Floorspace Estimates'!V137</f>
        <v>4.5417316043463414</v>
      </c>
      <c r="M52" s="85">
        <f>'Final Floorspace Estimates'!W137</f>
        <v>0.8493519775601871</v>
      </c>
      <c r="N52" s="81">
        <f t="shared" si="22"/>
        <v>34.54575359515156</v>
      </c>
      <c r="P52" s="84">
        <f t="shared" si="23"/>
        <v>203.75533069451311</v>
      </c>
      <c r="R52" s="79">
        <f>Conversion_Factors!$O48*R213+R295</f>
        <v>129.26129711134695</v>
      </c>
      <c r="T52" s="79">
        <f>Conversion_Factors!$O48*T213+T295</f>
        <v>130.22219074421724</v>
      </c>
      <c r="V52" s="118">
        <f t="shared" si="24"/>
        <v>0.99262112219600351</v>
      </c>
      <c r="X52" s="124">
        <f>'Final Floorspace Estimates'!Q137</f>
        <v>1861.4362465494105</v>
      </c>
      <c r="Y52" s="124">
        <f>'Final Floorspace Estimates'!R137</f>
        <v>870.88149077750643</v>
      </c>
      <c r="Z52" s="124">
        <f>'Final Floorspace Estimates'!S137</f>
        <v>818.19085259015924</v>
      </c>
      <c r="AA52" s="124">
        <f t="shared" si="25"/>
        <v>1576.3057871761589</v>
      </c>
      <c r="AC52" s="71">
        <f t="shared" si="2"/>
        <v>1.0088710057048815</v>
      </c>
      <c r="AD52" s="71"/>
      <c r="AF52" s="73">
        <f t="shared" si="3"/>
        <v>0.99908867623133124</v>
      </c>
      <c r="AG52" s="73">
        <f t="shared" si="4"/>
        <v>0.99168032169744269</v>
      </c>
      <c r="AH52" s="73">
        <f>Wgted_Floorspace!AI117</f>
        <v>0.99800204874012011</v>
      </c>
      <c r="AI52" s="73">
        <f t="shared" si="5"/>
        <v>1.0054999512251483</v>
      </c>
      <c r="AJ52" s="73">
        <f t="shared" si="6"/>
        <v>0.97758381045135745</v>
      </c>
      <c r="AK52" s="73">
        <f t="shared" ref="AK52:AK76" si="29">AG52/(AH52*AI52*AJ52)</f>
        <v>1.0108907160846836</v>
      </c>
      <c r="AL52" s="73">
        <f t="shared" si="26"/>
        <v>0.99077657984935863</v>
      </c>
      <c r="AM52" s="73">
        <f t="shared" si="27"/>
        <v>0.99077657984935874</v>
      </c>
      <c r="AN52" s="73"/>
      <c r="AO52" s="73">
        <f t="shared" si="28"/>
        <v>0.98099656661043888</v>
      </c>
      <c r="AR52" s="53"/>
      <c r="BD52" s="94">
        <v>1992</v>
      </c>
      <c r="BE52" s="9">
        <f t="shared" si="16"/>
        <v>1.0330151926351063</v>
      </c>
      <c r="BF52" s="9">
        <f t="shared" si="17"/>
        <v>1.0473371125781685</v>
      </c>
      <c r="BG52" s="9">
        <f t="shared" si="18"/>
        <v>1.0554631890492223</v>
      </c>
      <c r="BH52" s="9">
        <f t="shared" si="20"/>
        <v>0.95644283900179605</v>
      </c>
      <c r="BI52" s="9">
        <f t="shared" si="19"/>
        <v>0.97705295952503801</v>
      </c>
    </row>
    <row r="53" spans="1:61" x14ac:dyDescent="0.2">
      <c r="A53" s="75" t="s">
        <v>147</v>
      </c>
      <c r="B53" s="50">
        <f t="shared" si="0"/>
        <v>1987</v>
      </c>
      <c r="D53" s="79">
        <f>Conversion_Factors!$O49*D214+D296</f>
        <v>4414.1611379652604</v>
      </c>
      <c r="F53" s="357">
        <f>'Final Floorspace Estimates'!D138</f>
        <v>15753.527543237458</v>
      </c>
      <c r="G53" s="357">
        <f>'Final Floorspace Estimates'!E138</f>
        <v>5136.1237057496346</v>
      </c>
      <c r="H53" s="357">
        <f>'Final Floorspace Estimates'!F138</f>
        <v>990.70952855586631</v>
      </c>
      <c r="I53" s="321">
        <f t="shared" si="21"/>
        <v>21880.360777542963</v>
      </c>
      <c r="K53" s="85">
        <f>'Final Floorspace Estimates'!U138</f>
        <v>29.567774916095573</v>
      </c>
      <c r="L53" s="85">
        <f>'Final Floorspace Estimates'!V138</f>
        <v>4.5562505361694008</v>
      </c>
      <c r="M53" s="85">
        <f>'Final Floorspace Estimates'!W138</f>
        <v>0.80977009477019846</v>
      </c>
      <c r="N53" s="81">
        <f t="shared" si="22"/>
        <v>34.933795547035174</v>
      </c>
      <c r="P53" s="84">
        <f t="shared" si="23"/>
        <v>201.7407840228924</v>
      </c>
      <c r="R53" s="79">
        <f>Conversion_Factors!$O49*R214+R296</f>
        <v>126.35790267971296</v>
      </c>
      <c r="T53" s="79">
        <f>Conversion_Factors!$O49*T214+T296</f>
        <v>128.97267696891566</v>
      </c>
      <c r="V53" s="118">
        <f t="shared" si="24"/>
        <v>0.97972613773200268</v>
      </c>
      <c r="X53" s="124">
        <f>'Final Floorspace Estimates'!Q138</f>
        <v>1876.8986714209402</v>
      </c>
      <c r="Y53" s="124">
        <f>'Final Floorspace Estimates'!R138</f>
        <v>887.09906481981852</v>
      </c>
      <c r="Z53" s="124">
        <f>'Final Floorspace Estimates'!S138</f>
        <v>817.36378971804288</v>
      </c>
      <c r="AA53" s="124">
        <f t="shared" si="25"/>
        <v>1596.5822457045444</v>
      </c>
      <c r="AC53" s="71">
        <f t="shared" si="2"/>
        <v>0.99919064161388971</v>
      </c>
      <c r="AD53" s="71"/>
      <c r="AF53" s="73">
        <f t="shared" si="3"/>
        <v>0.9974802703459682</v>
      </c>
      <c r="AG53" s="73">
        <f t="shared" si="4"/>
        <v>0.98187549212769476</v>
      </c>
      <c r="AH53" s="73">
        <f>Wgted_Floorspace!AI118</f>
        <v>0.99579378878123537</v>
      </c>
      <c r="AI53" s="73">
        <f t="shared" si="5"/>
        <v>1.0184339759728682</v>
      </c>
      <c r="AJ53" s="73">
        <f t="shared" si="6"/>
        <v>0.96488417333287613</v>
      </c>
      <c r="AK53" s="73">
        <f t="shared" si="29"/>
        <v>1.0034112010648426</v>
      </c>
      <c r="AL53" s="73">
        <f t="shared" si="26"/>
        <v>0.97940143133361357</v>
      </c>
      <c r="AM53" s="73">
        <f t="shared" si="27"/>
        <v>0.97940143133361357</v>
      </c>
      <c r="AN53" s="73"/>
      <c r="AO53" s="73">
        <f t="shared" si="28"/>
        <v>0.9785375039522245</v>
      </c>
      <c r="AR53" s="53"/>
      <c r="BD53" s="94">
        <v>1993</v>
      </c>
      <c r="BE53" s="9">
        <f t="shared" si="16"/>
        <v>1.0905932439989869</v>
      </c>
      <c r="BF53" s="9">
        <f t="shared" si="17"/>
        <v>1.0651498565239885</v>
      </c>
      <c r="BG53" s="9">
        <f t="shared" si="18"/>
        <v>1.0652521986720285</v>
      </c>
      <c r="BH53" s="9">
        <f t="shared" si="20"/>
        <v>1.0074890270189558</v>
      </c>
      <c r="BI53" s="9">
        <f t="shared" si="19"/>
        <v>0.9540240561569433</v>
      </c>
    </row>
    <row r="54" spans="1:61" x14ac:dyDescent="0.2">
      <c r="A54" s="75" t="s">
        <v>147</v>
      </c>
      <c r="B54" s="50">
        <f t="shared" si="0"/>
        <v>1988</v>
      </c>
      <c r="D54" s="79">
        <f>Conversion_Factors!$O50*D215+D297</f>
        <v>4775.236147767293</v>
      </c>
      <c r="F54" s="357">
        <f>'Final Floorspace Estimates'!D139</f>
        <v>15959.481604125898</v>
      </c>
      <c r="G54" s="357">
        <f>'Final Floorspace Estimates'!E139</f>
        <v>5241.7147107419714</v>
      </c>
      <c r="H54" s="357">
        <f>'Final Floorspace Estimates'!F139</f>
        <v>1023.7692105797508</v>
      </c>
      <c r="I54" s="321">
        <f t="shared" si="21"/>
        <v>22224.96552544762</v>
      </c>
      <c r="K54" s="85">
        <f>'Final Floorspace Estimates'!U139</f>
        <v>30.18717870535642</v>
      </c>
      <c r="L54" s="85">
        <f>'Final Floorspace Estimates'!V139</f>
        <v>4.7112802826277855</v>
      </c>
      <c r="M54" s="85">
        <f>'Final Floorspace Estimates'!W139</f>
        <v>0.86166408308592279</v>
      </c>
      <c r="N54" s="81">
        <f t="shared" si="22"/>
        <v>35.760123071070126</v>
      </c>
      <c r="P54" s="84">
        <f t="shared" si="23"/>
        <v>214.85910258441751</v>
      </c>
      <c r="R54" s="79">
        <f>Conversion_Factors!$O50*R215+R297</f>
        <v>133.53522688601848</v>
      </c>
      <c r="T54" s="79">
        <f>Conversion_Factors!$O50*T215+T297</f>
        <v>129.00904156501451</v>
      </c>
      <c r="V54" s="118">
        <f t="shared" si="24"/>
        <v>1.0350842488719907</v>
      </c>
      <c r="X54" s="124">
        <f>'Final Floorspace Estimates'!Q139</f>
        <v>1891.488674516366</v>
      </c>
      <c r="Y54" s="124">
        <f>'Final Floorspace Estimates'!R139</f>
        <v>898.80517018082764</v>
      </c>
      <c r="Z54" s="124">
        <f>'Final Floorspace Estimates'!S139</f>
        <v>841.65852438360662</v>
      </c>
      <c r="AA54" s="124">
        <f t="shared" si="25"/>
        <v>1609.0069084752788</v>
      </c>
      <c r="AC54" s="71">
        <f t="shared" si="2"/>
        <v>0.99947236922443461</v>
      </c>
      <c r="AD54" s="71"/>
      <c r="AF54" s="73">
        <f t="shared" si="3"/>
        <v>1.0131900861299583</v>
      </c>
      <c r="AG54" s="73">
        <f t="shared" si="4"/>
        <v>1.0457225499046872</v>
      </c>
      <c r="AH54" s="73">
        <f>Wgted_Floorspace!AI119</f>
        <v>0.99658244415528374</v>
      </c>
      <c r="AI54" s="73">
        <f t="shared" si="5"/>
        <v>1.0263594672776628</v>
      </c>
      <c r="AJ54" s="73">
        <f t="shared" si="6"/>
        <v>1.0194036591845315</v>
      </c>
      <c r="AK54" s="73">
        <f t="shared" si="29"/>
        <v>1.0028998354186345</v>
      </c>
      <c r="AL54" s="73">
        <f t="shared" si="26"/>
        <v>1.0595157204059695</v>
      </c>
      <c r="AM54" s="73">
        <f t="shared" si="27"/>
        <v>1.0595157204059695</v>
      </c>
      <c r="AN54" s="73"/>
      <c r="AO54" s="73">
        <f t="shared" si="28"/>
        <v>1.0426988947188105</v>
      </c>
      <c r="AR54" s="53"/>
      <c r="BD54" s="94">
        <v>1994</v>
      </c>
      <c r="BE54" s="9">
        <f t="shared" si="16"/>
        <v>1.0679722199692767</v>
      </c>
      <c r="BF54" s="9">
        <f t="shared" si="17"/>
        <v>1.0849725244026518</v>
      </c>
      <c r="BG54" s="9">
        <f t="shared" si="18"/>
        <v>1.0787141639353923</v>
      </c>
      <c r="BH54" s="9">
        <f t="shared" si="20"/>
        <v>0.97793573121711941</v>
      </c>
      <c r="BI54" s="9">
        <f t="shared" si="19"/>
        <v>0.93309211615173515</v>
      </c>
    </row>
    <row r="55" spans="1:61" x14ac:dyDescent="0.2">
      <c r="A55" s="75" t="s">
        <v>147</v>
      </c>
      <c r="B55" s="50">
        <f t="shared" si="0"/>
        <v>1989</v>
      </c>
      <c r="D55" s="79">
        <f>Conversion_Factors!$O51*D216+D298</f>
        <v>4914.3707845516474</v>
      </c>
      <c r="F55" s="357">
        <f>'Final Floorspace Estimates'!D140</f>
        <v>16153.305616541074</v>
      </c>
      <c r="G55" s="357">
        <f>'Final Floorspace Estimates'!E140</f>
        <v>5339.6277328528331</v>
      </c>
      <c r="H55" s="357">
        <f>'Final Floorspace Estimates'!F140</f>
        <v>1054.7785405154</v>
      </c>
      <c r="I55" s="321">
        <f t="shared" si="21"/>
        <v>22547.711889909308</v>
      </c>
      <c r="K55" s="85">
        <f>'Final Floorspace Estimates'!U140</f>
        <v>30.783022587826235</v>
      </c>
      <c r="L55" s="85">
        <f>'Final Floorspace Estimates'!V140</f>
        <v>4.8512292131686756</v>
      </c>
      <c r="M55" s="85">
        <f>'Final Floorspace Estimates'!W140</f>
        <v>0.91337939954060343</v>
      </c>
      <c r="N55" s="81">
        <f t="shared" si="22"/>
        <v>36.547631200535513</v>
      </c>
      <c r="P55" s="84">
        <f t="shared" si="23"/>
        <v>217.95430101938445</v>
      </c>
      <c r="R55" s="79">
        <f>Conversion_Factors!$O51*R216+R298</f>
        <v>134.4648236594781</v>
      </c>
      <c r="T55" s="79">
        <f>Conversion_Factors!$O51*T216+T298</f>
        <v>130.9543578423592</v>
      </c>
      <c r="V55" s="118">
        <f t="shared" si="24"/>
        <v>1.0268067888305386</v>
      </c>
      <c r="X55" s="124">
        <f>'Final Floorspace Estimates'!Q140</f>
        <v>1905.6794515361767</v>
      </c>
      <c r="Y55" s="124">
        <f>'Final Floorspace Estimates'!R140</f>
        <v>908.53322663690312</v>
      </c>
      <c r="Z55" s="124">
        <f>'Final Floorspace Estimates'!S140</f>
        <v>865.94423801445168</v>
      </c>
      <c r="AA55" s="124">
        <f t="shared" si="25"/>
        <v>1620.9019956872669</v>
      </c>
      <c r="AC55" s="71">
        <f t="shared" si="2"/>
        <v>1.0145433273915698</v>
      </c>
      <c r="AD55" s="71"/>
      <c r="AF55" s="73">
        <f t="shared" si="3"/>
        <v>1.0279034235447071</v>
      </c>
      <c r="AG55" s="73">
        <f t="shared" si="4"/>
        <v>1.0607869281923274</v>
      </c>
      <c r="AH55" s="73">
        <f>Wgted_Floorspace!AI120</f>
        <v>0.99728223862341348</v>
      </c>
      <c r="AI55" s="73">
        <f t="shared" si="5"/>
        <v>1.0339471509040101</v>
      </c>
      <c r="AJ55" s="73">
        <f t="shared" si="6"/>
        <v>1.0112515951721521</v>
      </c>
      <c r="AK55" s="73">
        <f t="shared" si="29"/>
        <v>1.0173081281302894</v>
      </c>
      <c r="AL55" s="73">
        <f t="shared" si="26"/>
        <v>1.0903865151403664</v>
      </c>
      <c r="AM55" s="73">
        <f t="shared" si="27"/>
        <v>1.0903865151403667</v>
      </c>
      <c r="AN55" s="73"/>
      <c r="AO55" s="73">
        <f t="shared" si="28"/>
        <v>1.0427390668173937</v>
      </c>
      <c r="AR55" s="53"/>
      <c r="BD55" s="94">
        <v>1995</v>
      </c>
      <c r="BE55" s="9">
        <f t="shared" si="16"/>
        <v>1.1209476547456014</v>
      </c>
      <c r="BF55" s="9">
        <f t="shared" si="17"/>
        <v>1.1056017566655132</v>
      </c>
      <c r="BG55" s="9">
        <f t="shared" si="18"/>
        <v>1.0905125250334176</v>
      </c>
      <c r="BH55" s="9">
        <f t="shared" si="20"/>
        <v>1.0090409926531585</v>
      </c>
      <c r="BI55" s="9">
        <f t="shared" si="19"/>
        <v>0.92139774413037456</v>
      </c>
    </row>
    <row r="56" spans="1:61" x14ac:dyDescent="0.2">
      <c r="A56" s="75" t="s">
        <v>147</v>
      </c>
      <c r="B56" s="50">
        <f t="shared" si="0"/>
        <v>1990</v>
      </c>
      <c r="D56" s="79">
        <f>Conversion_Factors!$O52*D217+D299</f>
        <v>4538.8493821914944</v>
      </c>
      <c r="F56" s="357">
        <f>'Final Floorspace Estimates'!D141</f>
        <v>16115.33439296062</v>
      </c>
      <c r="G56" s="357">
        <f>'Final Floorspace Estimates'!E141</f>
        <v>5392.9687188862044</v>
      </c>
      <c r="H56" s="357">
        <f>'Final Floorspace Estimates'!F141</f>
        <v>1086.6572920016877</v>
      </c>
      <c r="I56" s="321">
        <f t="shared" si="21"/>
        <v>22594.960403848512</v>
      </c>
      <c r="K56" s="85">
        <f>'Final Floorspace Estimates'!U141</f>
        <v>30.954120638715168</v>
      </c>
      <c r="L56" s="85">
        <f>'Final Floorspace Estimates'!V141</f>
        <v>4.9393026602256755</v>
      </c>
      <c r="M56" s="85">
        <f>'Final Floorspace Estimates'!W141</f>
        <v>0.96788896260602231</v>
      </c>
      <c r="N56" s="81">
        <f t="shared" si="22"/>
        <v>36.861312261546871</v>
      </c>
      <c r="P56" s="84">
        <f t="shared" si="23"/>
        <v>200.87883762869572</v>
      </c>
      <c r="R56" s="79">
        <f>Conversion_Factors!$O52*R217+R299</f>
        <v>123.13314702380657</v>
      </c>
      <c r="T56" s="79">
        <f>Conversion_Factors!$O52*T217+T299</f>
        <v>128.20279133425731</v>
      </c>
      <c r="V56" s="118">
        <f t="shared" si="24"/>
        <v>0.96045605358753161</v>
      </c>
      <c r="X56" s="124">
        <f>'Final Floorspace Estimates'!Q141</f>
        <v>1920.7867416165016</v>
      </c>
      <c r="Y56" s="124">
        <f>'Final Floorspace Estimates'!R141</f>
        <v>915.87823287908418</v>
      </c>
      <c r="Z56" s="124">
        <f>'Final Floorspace Estimates'!S141</f>
        <v>890.70304844972145</v>
      </c>
      <c r="AA56" s="124">
        <f t="shared" si="25"/>
        <v>1631.3953024351583</v>
      </c>
      <c r="AC56" s="71">
        <f t="shared" si="2"/>
        <v>0.99322610292753677</v>
      </c>
      <c r="AD56" s="71"/>
      <c r="AF56" s="73">
        <f t="shared" si="3"/>
        <v>1.0300573853068866</v>
      </c>
      <c r="AG56" s="73">
        <f t="shared" si="4"/>
        <v>0.97768038579811134</v>
      </c>
      <c r="AH56" s="73">
        <f>Wgted_Floorspace!AI121</f>
        <v>0.99860380891917522</v>
      </c>
      <c r="AI56" s="73">
        <f t="shared" si="5"/>
        <v>1.0406406614582642</v>
      </c>
      <c r="AJ56" s="73">
        <f t="shared" si="6"/>
        <v>0.945906013525039</v>
      </c>
      <c r="AK56" s="73">
        <f t="shared" si="29"/>
        <v>0.9946147752055351</v>
      </c>
      <c r="AL56" s="73">
        <f t="shared" si="26"/>
        <v>1.0070669018610308</v>
      </c>
      <c r="AM56" s="73">
        <f t="shared" si="27"/>
        <v>1.0070669018610308</v>
      </c>
      <c r="AN56" s="73"/>
      <c r="AO56" s="73">
        <f t="shared" si="28"/>
        <v>0.98297392133157857</v>
      </c>
      <c r="AR56" s="53"/>
      <c r="BD56" s="94">
        <v>1996</v>
      </c>
      <c r="BE56" s="9">
        <f t="shared" si="16"/>
        <v>1.1769174103181106</v>
      </c>
      <c r="BF56" s="9">
        <f t="shared" si="17"/>
        <v>1.1056515588614308</v>
      </c>
      <c r="BG56" s="9">
        <f t="shared" si="18"/>
        <v>1.0988732141348232</v>
      </c>
      <c r="BH56" s="9">
        <f t="shared" si="20"/>
        <v>1.0122123454252487</v>
      </c>
      <c r="BI56" s="9">
        <f t="shared" si="19"/>
        <v>0.95699239772264533</v>
      </c>
    </row>
    <row r="57" spans="1:61" x14ac:dyDescent="0.2">
      <c r="A57" s="75" t="s">
        <v>147</v>
      </c>
      <c r="B57" s="50">
        <f t="shared" si="0"/>
        <v>1991</v>
      </c>
      <c r="D57" s="79">
        <f>Conversion_Factors!$O53*D218+D300</f>
        <v>4806.5485940100934</v>
      </c>
      <c r="F57" s="357">
        <f>'Final Floorspace Estimates'!D142</f>
        <v>16052.005582430296</v>
      </c>
      <c r="G57" s="357">
        <f>'Final Floorspace Estimates'!E142</f>
        <v>5436.9321994959737</v>
      </c>
      <c r="H57" s="357">
        <f>'Final Floorspace Estimates'!F142</f>
        <v>1117.110113261758</v>
      </c>
      <c r="I57" s="321">
        <f t="shared" si="21"/>
        <v>22606.047895188029</v>
      </c>
      <c r="K57" s="85">
        <f>'Final Floorspace Estimates'!U142</f>
        <v>31.035842796883749</v>
      </c>
      <c r="L57" s="85">
        <f>'Final Floorspace Estimates'!V142</f>
        <v>4.9981877170165889</v>
      </c>
      <c r="M57" s="85">
        <f>'Final Floorspace Estimates'!W142</f>
        <v>1.0118400783620651</v>
      </c>
      <c r="N57" s="81">
        <f t="shared" si="22"/>
        <v>37.045870592262403</v>
      </c>
      <c r="P57" s="84">
        <f t="shared" si="23"/>
        <v>212.62224234397141</v>
      </c>
      <c r="R57" s="79">
        <f>Conversion_Factors!$O53*R218+R300</f>
        <v>129.74586687170512</v>
      </c>
      <c r="T57" s="79">
        <f>Conversion_Factors!$O53*T218+T300</f>
        <v>130.23306532507286</v>
      </c>
      <c r="V57" s="118">
        <f t="shared" si="24"/>
        <v>0.99625902644499953</v>
      </c>
      <c r="X57" s="124">
        <f>'Final Floorspace Estimates'!Q142</f>
        <v>1933.455768969704</v>
      </c>
      <c r="Y57" s="124">
        <f>'Final Floorspace Estimates'!R142</f>
        <v>919.30293290763166</v>
      </c>
      <c r="Z57" s="124">
        <f>'Final Floorspace Estimates'!S142</f>
        <v>905.76574891769303</v>
      </c>
      <c r="AA57" s="124">
        <f t="shared" si="25"/>
        <v>1638.7592720330415</v>
      </c>
      <c r="AC57" s="71">
        <f t="shared" si="2"/>
        <v>1.0089552543975331</v>
      </c>
      <c r="AD57" s="71"/>
      <c r="AF57" s="73">
        <f t="shared" si="3"/>
        <v>1.0305628410427972</v>
      </c>
      <c r="AG57" s="73">
        <f t="shared" si="4"/>
        <v>1.0348357167834294</v>
      </c>
      <c r="AH57" s="73">
        <f>Wgted_Floorspace!AI122</f>
        <v>0.99991427191393389</v>
      </c>
      <c r="AI57" s="73">
        <f t="shared" si="5"/>
        <v>1.0453380184886913</v>
      </c>
      <c r="AJ57" s="73">
        <f t="shared" si="6"/>
        <v>0.98116660374304454</v>
      </c>
      <c r="AK57" s="73">
        <f t="shared" si="29"/>
        <v>1.0090417576161741</v>
      </c>
      <c r="AL57" s="73">
        <f t="shared" si="26"/>
        <v>1.0664632363008903</v>
      </c>
      <c r="AM57" s="73">
        <f t="shared" si="27"/>
        <v>1.0664632363008906</v>
      </c>
      <c r="AN57" s="73"/>
      <c r="AO57" s="73">
        <f t="shared" si="28"/>
        <v>1.025562826287975</v>
      </c>
      <c r="AR57" s="53"/>
      <c r="BD57" s="94">
        <v>1997</v>
      </c>
      <c r="BE57" s="9">
        <f t="shared" si="16"/>
        <v>1.1260445962430876</v>
      </c>
      <c r="BF57" s="9">
        <f t="shared" si="17"/>
        <v>1.1057727557791808</v>
      </c>
      <c r="BG57" s="9">
        <f t="shared" si="18"/>
        <v>1.1067912111538234</v>
      </c>
      <c r="BH57" s="9">
        <f t="shared" si="20"/>
        <v>0.98455100857144418</v>
      </c>
      <c r="BI57" s="9">
        <f t="shared" si="19"/>
        <v>0.93451393567937269</v>
      </c>
    </row>
    <row r="58" spans="1:61" x14ac:dyDescent="0.2">
      <c r="A58" s="75" t="s">
        <v>147</v>
      </c>
      <c r="B58" s="50">
        <f t="shared" si="0"/>
        <v>1992</v>
      </c>
      <c r="D58" s="79">
        <f>Conversion_Factors!$O54*D219+D301</f>
        <v>4655.7982992209309</v>
      </c>
      <c r="F58" s="357">
        <f>'Final Floorspace Estimates'!D143</f>
        <v>16370.458386455215</v>
      </c>
      <c r="G58" s="357">
        <f>'Final Floorspace Estimates'!E143</f>
        <v>5516.5624781360848</v>
      </c>
      <c r="H58" s="357">
        <f>'Final Floorspace Estimates'!F143</f>
        <v>1086.9812888269164</v>
      </c>
      <c r="I58" s="321">
        <f t="shared" si="21"/>
        <v>22974.002153418216</v>
      </c>
      <c r="K58" s="85">
        <f>'Final Floorspace Estimates'!U143</f>
        <v>31.938810886132917</v>
      </c>
      <c r="L58" s="85">
        <f>'Final Floorspace Estimates'!V143</f>
        <v>5.0752269198996771</v>
      </c>
      <c r="M58" s="85">
        <f>'Final Floorspace Estimates'!W143</f>
        <v>0.99948904220227497</v>
      </c>
      <c r="N58" s="81">
        <f t="shared" si="22"/>
        <v>38.013526848234868</v>
      </c>
      <c r="P58" s="84">
        <f t="shared" si="23"/>
        <v>202.65508238964853</v>
      </c>
      <c r="R58" s="79">
        <f>Conversion_Factors!$O54*R219+R301</f>
        <v>122.47740962864957</v>
      </c>
      <c r="T58" s="79">
        <f>Conversion_Factors!$O54*T219+T301</f>
        <v>125.97218652901147</v>
      </c>
      <c r="V58" s="118">
        <f t="shared" si="24"/>
        <v>0.97225755147500714</v>
      </c>
      <c r="X58" s="124">
        <f>'Final Floorspace Estimates'!Q143</f>
        <v>1951.0028450125033</v>
      </c>
      <c r="Y58" s="124">
        <f>'Final Floorspace Estimates'!R143</f>
        <v>919.9980857670763</v>
      </c>
      <c r="Z58" s="124">
        <f>'Final Floorspace Estimates'!S143</f>
        <v>919.5089671515284</v>
      </c>
      <c r="AA58" s="124">
        <f t="shared" si="25"/>
        <v>1654.6323359066535</v>
      </c>
      <c r="AC58" s="71">
        <f t="shared" si="2"/>
        <v>0.97594492757380047</v>
      </c>
      <c r="AD58" s="71"/>
      <c r="AF58" s="73">
        <f t="shared" si="3"/>
        <v>1.0473371125781685</v>
      </c>
      <c r="AG58" s="73">
        <f t="shared" si="4"/>
        <v>0.98632539631121552</v>
      </c>
      <c r="AH58" s="73">
        <f>Wgted_Floorspace!AI123</f>
        <v>0.99886594483908409</v>
      </c>
      <c r="AI58" s="73">
        <f t="shared" si="5"/>
        <v>1.0554631890492223</v>
      </c>
      <c r="AJ58" s="73">
        <f t="shared" si="6"/>
        <v>0.95752872939909628</v>
      </c>
      <c r="AK58" s="73">
        <f t="shared" si="29"/>
        <v>0.97705295952503801</v>
      </c>
      <c r="AL58" s="73">
        <f t="shared" si="26"/>
        <v>1.0330151926351061</v>
      </c>
      <c r="AM58" s="73">
        <f t="shared" si="27"/>
        <v>1.0330151926351063</v>
      </c>
      <c r="AN58" s="73"/>
      <c r="AO58" s="73">
        <f t="shared" si="28"/>
        <v>1.0094902089961275</v>
      </c>
      <c r="AR58" s="53"/>
      <c r="BD58" s="94">
        <v>1998</v>
      </c>
      <c r="BE58" s="9">
        <f t="shared" si="16"/>
        <v>1.0645693222877475</v>
      </c>
      <c r="BF58" s="9">
        <f t="shared" si="17"/>
        <v>1.1087888536144539</v>
      </c>
      <c r="BG58" s="9">
        <f t="shared" si="18"/>
        <v>1.1182475015249287</v>
      </c>
      <c r="BH58" s="9">
        <f t="shared" si="20"/>
        <v>0.92526080445386905</v>
      </c>
      <c r="BI58" s="9">
        <f t="shared" si="19"/>
        <v>0.92794661926118538</v>
      </c>
    </row>
    <row r="59" spans="1:61" x14ac:dyDescent="0.2">
      <c r="A59" s="75" t="s">
        <v>147</v>
      </c>
      <c r="B59" s="50">
        <f t="shared" si="0"/>
        <v>1993</v>
      </c>
      <c r="D59" s="79">
        <f>Conversion_Factors!$O55*D220+D302</f>
        <v>4915.3025112825089</v>
      </c>
      <c r="F59" s="357">
        <f>'Final Floorspace Estimates'!D144</f>
        <v>16714.017218843761</v>
      </c>
      <c r="G59" s="357">
        <f>'Final Floorspace Estimates'!E144</f>
        <v>5591.0619998649299</v>
      </c>
      <c r="H59" s="357">
        <f>'Final Floorspace Estimates'!F144</f>
        <v>1059.6567422437383</v>
      </c>
      <c r="I59" s="321">
        <f t="shared" si="21"/>
        <v>23364.735960952428</v>
      </c>
      <c r="K59" s="85">
        <f>'Final Floorspace Estimates'!U144</f>
        <v>32.89186084517808</v>
      </c>
      <c r="L59" s="85">
        <f>'Final Floorspace Estimates'!V144</f>
        <v>5.1378483795419649</v>
      </c>
      <c r="M59" s="85">
        <f>'Final Floorspace Estimates'!W144</f>
        <v>0.98889528705442042</v>
      </c>
      <c r="N59" s="81">
        <f t="shared" si="22"/>
        <v>39.018604511774463</v>
      </c>
      <c r="P59" s="84">
        <f t="shared" si="23"/>
        <v>210.3726966783212</v>
      </c>
      <c r="R59" s="79">
        <f>Conversion_Factors!$O55*R220+R302</f>
        <v>125.9733035762271</v>
      </c>
      <c r="T59" s="79">
        <f>Conversion_Factors!$O55*T220+T302</f>
        <v>122.85906308537795</v>
      </c>
      <c r="V59" s="118">
        <f t="shared" si="24"/>
        <v>1.0253480729271471</v>
      </c>
      <c r="X59" s="124">
        <f>'Final Floorspace Estimates'!Q144</f>
        <v>1967.9207227389386</v>
      </c>
      <c r="Y59" s="124">
        <f>'Final Floorspace Estimates'!R144</f>
        <v>918.93961820957929</v>
      </c>
      <c r="Z59" s="124">
        <f>'Final Floorspace Estimates'!S144</f>
        <v>933.22228570028619</v>
      </c>
      <c r="AA59" s="124">
        <f t="shared" si="25"/>
        <v>1669.9784057899503</v>
      </c>
      <c r="AC59" s="71">
        <f t="shared" si="2"/>
        <v>0.95182661132130364</v>
      </c>
      <c r="AD59" s="71"/>
      <c r="AF59" s="73">
        <f t="shared" si="3"/>
        <v>1.0651498565239885</v>
      </c>
      <c r="AG59" s="73">
        <f t="shared" si="4"/>
        <v>1.0238871435030095</v>
      </c>
      <c r="AH59" s="73">
        <f>Wgted_Floorspace!AI124</f>
        <v>0.99769665678610719</v>
      </c>
      <c r="AI59" s="73">
        <f t="shared" si="5"/>
        <v>1.0652521986720285</v>
      </c>
      <c r="AJ59" s="73">
        <f t="shared" si="6"/>
        <v>1.0098149774946554</v>
      </c>
      <c r="AK59" s="73">
        <f t="shared" si="29"/>
        <v>0.9540240561569433</v>
      </c>
      <c r="AL59" s="73">
        <f t="shared" si="26"/>
        <v>1.0905932439989869</v>
      </c>
      <c r="AM59" s="73">
        <f t="shared" si="27"/>
        <v>1.0905932439989869</v>
      </c>
      <c r="AN59" s="73"/>
      <c r="AO59" s="73">
        <f t="shared" si="28"/>
        <v>1.0732299011698854</v>
      </c>
      <c r="AR59" s="53"/>
      <c r="BD59" s="94">
        <v>1999</v>
      </c>
      <c r="BE59" s="9">
        <f t="shared" si="16"/>
        <v>1.1207545202794904</v>
      </c>
      <c r="BF59" s="9">
        <f t="shared" si="17"/>
        <v>1.112485458628006</v>
      </c>
      <c r="BG59" s="9">
        <f t="shared" si="18"/>
        <v>1.1309375376439603</v>
      </c>
      <c r="BH59" s="9">
        <f t="shared" si="20"/>
        <v>0.95017731478210476</v>
      </c>
      <c r="BI59" s="9">
        <f t="shared" si="19"/>
        <v>0.93750346029313336</v>
      </c>
    </row>
    <row r="60" spans="1:61" x14ac:dyDescent="0.2">
      <c r="A60" s="75" t="s">
        <v>147</v>
      </c>
      <c r="B60" s="50">
        <f t="shared" si="0"/>
        <v>1994</v>
      </c>
      <c r="D60" s="79">
        <f>Conversion_Factors!$O56*D221+D303</f>
        <v>4813.3495816886034</v>
      </c>
      <c r="F60" s="357">
        <f>'Final Floorspace Estimates'!D145</f>
        <v>17201.523596345658</v>
      </c>
      <c r="G60" s="357">
        <f>'Final Floorspace Estimates'!E145</f>
        <v>5528.5186735802299</v>
      </c>
      <c r="H60" s="357">
        <f>'Final Floorspace Estimates'!F145</f>
        <v>1069.5164515891424</v>
      </c>
      <c r="I60" s="321">
        <f t="shared" si="21"/>
        <v>23799.55872151503</v>
      </c>
      <c r="K60" s="85">
        <f>'Final Floorspace Estimates'!U145</f>
        <v>34.152804375420672</v>
      </c>
      <c r="L60" s="85">
        <f>'Final Floorspace Estimates'!V145</f>
        <v>5.0869823567142776</v>
      </c>
      <c r="M60" s="85">
        <f>'Final Floorspace Estimates'!W145</f>
        <v>1.0072307201403132</v>
      </c>
      <c r="N60" s="81">
        <f t="shared" si="22"/>
        <v>40.247017452275266</v>
      </c>
      <c r="P60" s="84">
        <f t="shared" si="23"/>
        <v>202.24532891600589</v>
      </c>
      <c r="R60" s="79">
        <f>Conversion_Factors!$O56*R221+R303</f>
        <v>119.59518708178194</v>
      </c>
      <c r="T60" s="79">
        <f>Conversion_Factors!$O56*T221+T303</f>
        <v>119.7962028453403</v>
      </c>
      <c r="V60" s="118">
        <f t="shared" si="24"/>
        <v>0.99832201890557515</v>
      </c>
      <c r="X60" s="124">
        <f>'Final Floorspace Estimates'!Q145</f>
        <v>1985.4522876494614</v>
      </c>
      <c r="Y60" s="124">
        <f>'Final Floorspace Estimates'!R145</f>
        <v>920.13478782734819</v>
      </c>
      <c r="Z60" s="124">
        <f>'Final Floorspace Estimates'!S145</f>
        <v>941.7627177625161</v>
      </c>
      <c r="AA60" s="124">
        <f t="shared" si="25"/>
        <v>1691.0825080085024</v>
      </c>
      <c r="AC60" s="71">
        <f t="shared" si="2"/>
        <v>0.92809769942817077</v>
      </c>
      <c r="AD60" s="71"/>
      <c r="AF60" s="73">
        <f t="shared" si="3"/>
        <v>1.0849725244026518</v>
      </c>
      <c r="AG60" s="73">
        <f t="shared" si="4"/>
        <v>0.98433111986615995</v>
      </c>
      <c r="AH60" s="73">
        <f>Wgted_Floorspace!AI125</f>
        <v>0.99464745587588677</v>
      </c>
      <c r="AI60" s="73">
        <f t="shared" si="5"/>
        <v>1.0787141639353923</v>
      </c>
      <c r="AJ60" s="73">
        <f t="shared" si="6"/>
        <v>0.98319834373471449</v>
      </c>
      <c r="AK60" s="73">
        <f t="shared" si="29"/>
        <v>0.93309211615173515</v>
      </c>
      <c r="AL60" s="73">
        <f t="shared" si="26"/>
        <v>1.0679722199692767</v>
      </c>
      <c r="AM60" s="73">
        <f t="shared" si="27"/>
        <v>1.0679722199692767</v>
      </c>
      <c r="AN60" s="73"/>
      <c r="AO60" s="73">
        <f t="shared" si="28"/>
        <v>1.0549131246824215</v>
      </c>
      <c r="AR60" s="53"/>
      <c r="BD60" s="94">
        <v>2000</v>
      </c>
      <c r="BE60" s="9">
        <f t="shared" si="16"/>
        <v>1.1507711098489606</v>
      </c>
      <c r="BF60" s="9">
        <f t="shared" si="17"/>
        <v>1.1162507701059199</v>
      </c>
      <c r="BG60" s="9">
        <f t="shared" si="18"/>
        <v>1.1376344467841168</v>
      </c>
      <c r="BH60" s="9">
        <f t="shared" si="20"/>
        <v>0.96720124552141684</v>
      </c>
      <c r="BI60" s="9">
        <f t="shared" si="19"/>
        <v>0.93693097721303853</v>
      </c>
    </row>
    <row r="61" spans="1:61" x14ac:dyDescent="0.2">
      <c r="A61" s="75" t="s">
        <v>147</v>
      </c>
      <c r="B61" s="50">
        <f t="shared" si="0"/>
        <v>1995</v>
      </c>
      <c r="D61" s="79">
        <f>Conversion_Factors!$O57*D222+D304</f>
        <v>5052.1098060207787</v>
      </c>
      <c r="F61" s="357">
        <f>'Final Floorspace Estimates'!D146</f>
        <v>17699.389918736448</v>
      </c>
      <c r="G61" s="357">
        <f>'Final Floorspace Estimates'!E146</f>
        <v>5469.8691957177589</v>
      </c>
      <c r="H61" s="357">
        <f>'Final Floorspace Estimates'!F146</f>
        <v>1082.8148676569872</v>
      </c>
      <c r="I61" s="321">
        <f t="shared" si="21"/>
        <v>24252.073982111193</v>
      </c>
      <c r="K61" s="85">
        <f>'Final Floorspace Estimates'!U146</f>
        <v>35.374000171302974</v>
      </c>
      <c r="L61" s="85">
        <f>'Final Floorspace Estimates'!V146</f>
        <v>5.0578253977882257</v>
      </c>
      <c r="M61" s="85">
        <f>'Final Floorspace Estimates'!W146</f>
        <v>1.0290012437586347</v>
      </c>
      <c r="N61" s="81">
        <f t="shared" si="22"/>
        <v>41.460826812849838</v>
      </c>
      <c r="P61" s="84">
        <f t="shared" si="23"/>
        <v>208.31660870519008</v>
      </c>
      <c r="R61" s="79">
        <f>Conversion_Factors!$O57*R222+R304</f>
        <v>121.85260628847357</v>
      </c>
      <c r="T61" s="79">
        <f>Conversion_Factors!$O57*T222+T304</f>
        <v>117.95048025888094</v>
      </c>
      <c r="V61" s="118">
        <f t="shared" si="24"/>
        <v>1.0330827481247056</v>
      </c>
      <c r="X61" s="124">
        <f>'Final Floorspace Estimates'!Q146</f>
        <v>1998.5999706044281</v>
      </c>
      <c r="Y61" s="124">
        <f>'Final Floorspace Estimates'!R146</f>
        <v>924.67026482971232</v>
      </c>
      <c r="Z61" s="124">
        <f>'Final Floorspace Estimates'!S146</f>
        <v>950.302101027856</v>
      </c>
      <c r="AA61" s="124">
        <f t="shared" si="25"/>
        <v>1709.578605253809</v>
      </c>
      <c r="AC61" s="71">
        <f t="shared" si="2"/>
        <v>0.91379832394222915</v>
      </c>
      <c r="AD61" s="71"/>
      <c r="AF61" s="73">
        <f t="shared" si="3"/>
        <v>1.1056017566655132</v>
      </c>
      <c r="AG61" s="73">
        <f t="shared" si="4"/>
        <v>1.0138801317812405</v>
      </c>
      <c r="AH61" s="73">
        <f>Wgted_Floorspace!AI126</f>
        <v>0.99175229130247311</v>
      </c>
      <c r="AI61" s="73">
        <f t="shared" si="5"/>
        <v>1.0905125250334176</v>
      </c>
      <c r="AJ61" s="73">
        <f t="shared" si="6"/>
        <v>1.0174324793623415</v>
      </c>
      <c r="AK61" s="73">
        <f t="shared" si="29"/>
        <v>0.92139774413037456</v>
      </c>
      <c r="AL61" s="73">
        <f t="shared" si="26"/>
        <v>1.1209476547456012</v>
      </c>
      <c r="AM61" s="73">
        <f t="shared" si="27"/>
        <v>1.1209476547456014</v>
      </c>
      <c r="AN61" s="73"/>
      <c r="AO61" s="73">
        <f t="shared" si="28"/>
        <v>1.1003718407604219</v>
      </c>
      <c r="AR61" s="53"/>
      <c r="BD61" s="94">
        <v>2001</v>
      </c>
      <c r="BE61" s="9">
        <f t="shared" si="16"/>
        <v>1.1306354630344613</v>
      </c>
      <c r="BF61" s="9">
        <f t="shared" si="17"/>
        <v>1.1192552190763481</v>
      </c>
      <c r="BG61" s="9">
        <f t="shared" si="18"/>
        <v>1.1449547979371359</v>
      </c>
      <c r="BH61" s="9">
        <f t="shared" si="20"/>
        <v>0.94472533445483386</v>
      </c>
      <c r="BI61" s="9">
        <f t="shared" si="19"/>
        <v>0.93389827202358533</v>
      </c>
    </row>
    <row r="62" spans="1:61" x14ac:dyDescent="0.2">
      <c r="A62" s="75" t="s">
        <v>147</v>
      </c>
      <c r="B62" s="50">
        <f t="shared" si="0"/>
        <v>1996</v>
      </c>
      <c r="D62" s="79">
        <f>Conversion_Factors!$O58*D223+D305</f>
        <v>5304.3654307784154</v>
      </c>
      <c r="F62" s="357">
        <f>'Final Floorspace Estimates'!D147</f>
        <v>17698.708254350502</v>
      </c>
      <c r="G62" s="357">
        <f>'Final Floorspace Estimates'!E147</f>
        <v>5466.34475984033</v>
      </c>
      <c r="H62" s="357">
        <f>'Final Floorspace Estimates'!F147</f>
        <v>1088.1134105947567</v>
      </c>
      <c r="I62" s="321">
        <f t="shared" si="21"/>
        <v>24253.166424785588</v>
      </c>
      <c r="K62" s="85">
        <f>'Final Floorspace Estimates'!U147</f>
        <v>35.645483063226685</v>
      </c>
      <c r="L62" s="85">
        <f>'Final Floorspace Estimates'!V147</f>
        <v>5.0921600767814157</v>
      </c>
      <c r="M62" s="85">
        <f>'Final Floorspace Estimates'!W147</f>
        <v>1.0429354856333748</v>
      </c>
      <c r="N62" s="81">
        <f t="shared" si="22"/>
        <v>41.780578625641475</v>
      </c>
      <c r="P62" s="84">
        <f t="shared" si="23"/>
        <v>218.70816114788232</v>
      </c>
      <c r="R62" s="79">
        <f>Conversion_Factors!$O58*R223+R305</f>
        <v>126.95768237932046</v>
      </c>
      <c r="T62" s="79">
        <f>Conversion_Factors!$O58*T223+T305</f>
        <v>122.51047273449309</v>
      </c>
      <c r="V62" s="118">
        <f t="shared" si="24"/>
        <v>1.0363006487981272</v>
      </c>
      <c r="X62" s="124">
        <f>'Final Floorspace Estimates'!Q147</f>
        <v>2014.0160824711434</v>
      </c>
      <c r="Y62" s="124">
        <f>'Final Floorspace Estimates'!R147</f>
        <v>931.5475515178</v>
      </c>
      <c r="Z62" s="124">
        <f>'Final Floorspace Estimates'!S147</f>
        <v>958.48049980682822</v>
      </c>
      <c r="AA62" s="124">
        <f t="shared" si="25"/>
        <v>1722.685520474708</v>
      </c>
      <c r="AC62" s="71">
        <f t="shared" si="2"/>
        <v>0.94912597561654111</v>
      </c>
      <c r="AD62" s="71"/>
      <c r="AF62" s="73">
        <f t="shared" si="3"/>
        <v>1.1056515588614308</v>
      </c>
      <c r="AG62" s="73">
        <f t="shared" si="4"/>
        <v>1.0644559770078625</v>
      </c>
      <c r="AH62" s="73">
        <f>Wgted_Floorspace!AI127</f>
        <v>0.99178005789301549</v>
      </c>
      <c r="AI62" s="73">
        <f t="shared" si="5"/>
        <v>1.0988732141348232</v>
      </c>
      <c r="AJ62" s="73">
        <f t="shared" si="6"/>
        <v>1.0206016317525486</v>
      </c>
      <c r="AK62" s="73">
        <f t="shared" si="29"/>
        <v>0.95699239772264533</v>
      </c>
      <c r="AL62" s="73">
        <f t="shared" si="26"/>
        <v>1.1769174103181108</v>
      </c>
      <c r="AM62" s="73">
        <f t="shared" si="27"/>
        <v>1.1769174103181106</v>
      </c>
      <c r="AN62" s="73"/>
      <c r="AO62" s="73">
        <f t="shared" si="28"/>
        <v>1.112293033404391</v>
      </c>
      <c r="AR62" s="53"/>
      <c r="BD62" s="94">
        <v>2002</v>
      </c>
      <c r="BE62" s="9">
        <f t="shared" si="16"/>
        <v>1.1957228054720477</v>
      </c>
      <c r="BF62" s="9">
        <f t="shared" si="17"/>
        <v>1.1251015073174142</v>
      </c>
      <c r="BG62" s="9">
        <f t="shared" si="18"/>
        <v>1.1548167483249812</v>
      </c>
      <c r="BH62" s="9">
        <f t="shared" si="20"/>
        <v>0.97309830622794802</v>
      </c>
      <c r="BI62" s="9">
        <f t="shared" si="19"/>
        <v>0.94573402797325734</v>
      </c>
    </row>
    <row r="63" spans="1:61" x14ac:dyDescent="0.2">
      <c r="A63" s="75" t="s">
        <v>147</v>
      </c>
      <c r="B63" s="50">
        <f t="shared" si="0"/>
        <v>1997</v>
      </c>
      <c r="D63" s="79">
        <f>Conversion_Factors!$O59*D224+D306</f>
        <v>5075.0817155574532</v>
      </c>
      <c r="F63" s="357">
        <f>'Final Floorspace Estimates'!D148</f>
        <v>17698.406515525097</v>
      </c>
      <c r="G63" s="357">
        <f>'Final Floorspace Estimates'!E148</f>
        <v>5464.4553148070008</v>
      </c>
      <c r="H63" s="357">
        <f>'Final Floorspace Estimates'!F148</f>
        <v>1092.9631255185466</v>
      </c>
      <c r="I63" s="321">
        <f t="shared" si="21"/>
        <v>24255.824955850643</v>
      </c>
      <c r="K63" s="85">
        <f>'Final Floorspace Estimates'!U148</f>
        <v>35.899738812454423</v>
      </c>
      <c r="L63" s="85">
        <f>'Final Floorspace Estimates'!V148</f>
        <v>5.129990371438689</v>
      </c>
      <c r="M63" s="85">
        <f>'Final Floorspace Estimates'!W148</f>
        <v>1.0565147263644608</v>
      </c>
      <c r="N63" s="81">
        <f t="shared" si="22"/>
        <v>42.086243910257572</v>
      </c>
      <c r="P63" s="84">
        <f t="shared" si="23"/>
        <v>209.23146191873036</v>
      </c>
      <c r="R63" s="79">
        <f>Conversion_Factors!$O59*R224+R306</f>
        <v>120.58766105094298</v>
      </c>
      <c r="T63" s="79">
        <f>Conversion_Factors!$O59*T224+T306</f>
        <v>119.63774070690496</v>
      </c>
      <c r="V63" s="118">
        <f t="shared" si="24"/>
        <v>1.0079399722731741</v>
      </c>
      <c r="X63" s="124">
        <f>'Final Floorspace Estimates'!Q148</f>
        <v>2028.4164442128199</v>
      </c>
      <c r="Y63" s="124">
        <f>'Final Floorspace Estimates'!R148</f>
        <v>938.79262907283476</v>
      </c>
      <c r="Z63" s="124">
        <f>'Final Floorspace Estimates'!S148</f>
        <v>966.65175768231586</v>
      </c>
      <c r="AA63" s="124">
        <f t="shared" si="25"/>
        <v>1735.09843457648</v>
      </c>
      <c r="AC63" s="71">
        <f t="shared" si="2"/>
        <v>0.92687004493967107</v>
      </c>
      <c r="AD63" s="71"/>
      <c r="AF63" s="73">
        <f t="shared" si="3"/>
        <v>1.1057727557791808</v>
      </c>
      <c r="AG63" s="73">
        <f t="shared" si="4"/>
        <v>1.0183327364125754</v>
      </c>
      <c r="AH63" s="73">
        <f>Wgted_Floorspace!AI128</f>
        <v>0.99182046361444054</v>
      </c>
      <c r="AI63" s="73">
        <f t="shared" si="5"/>
        <v>1.1067912111538234</v>
      </c>
      <c r="AJ63" s="73">
        <f t="shared" si="6"/>
        <v>0.99267059381240752</v>
      </c>
      <c r="AK63" s="73">
        <f t="shared" si="29"/>
        <v>0.93451393567937269</v>
      </c>
      <c r="AL63" s="73">
        <f t="shared" si="26"/>
        <v>1.1260445962430874</v>
      </c>
      <c r="AM63" s="73">
        <f t="shared" si="27"/>
        <v>1.1260445962430876</v>
      </c>
      <c r="AN63" s="73"/>
      <c r="AO63" s="73">
        <f t="shared" si="28"/>
        <v>1.089692403219507</v>
      </c>
      <c r="AR63" s="53"/>
      <c r="BD63" s="94">
        <v>2003</v>
      </c>
      <c r="BE63" s="9">
        <f t="shared" si="16"/>
        <v>1.1983794172366307</v>
      </c>
      <c r="BF63" s="9">
        <f t="shared" si="17"/>
        <v>1.1311732944433148</v>
      </c>
      <c r="BG63" s="9">
        <f t="shared" si="18"/>
        <v>1.1646337069401305</v>
      </c>
      <c r="BH63" s="9">
        <f t="shared" si="20"/>
        <v>0.97412419108608805</v>
      </c>
      <c r="BI63" s="9">
        <f t="shared" si="19"/>
        <v>0.93381643637246781</v>
      </c>
    </row>
    <row r="64" spans="1:61" x14ac:dyDescent="0.2">
      <c r="A64" s="75" t="s">
        <v>147</v>
      </c>
      <c r="B64" s="50">
        <f t="shared" si="0"/>
        <v>1998</v>
      </c>
      <c r="D64" s="79">
        <f>Conversion_Factors!$O60*D225+D307</f>
        <v>4798.0127257052245</v>
      </c>
      <c r="F64" s="357">
        <f>'Final Floorspace Estimates'!D149</f>
        <v>17851.36998822631</v>
      </c>
      <c r="G64" s="357">
        <f>'Final Floorspace Estimates'!E149</f>
        <v>5355.4021783219323</v>
      </c>
      <c r="H64" s="357">
        <f>'Final Floorspace Estimates'!F149</f>
        <v>1115.2128034280433</v>
      </c>
      <c r="I64" s="321">
        <f t="shared" si="21"/>
        <v>24321.984969976285</v>
      </c>
      <c r="K64" s="85">
        <f>'Final Floorspace Estimates'!U149</f>
        <v>36.49544464986981</v>
      </c>
      <c r="L64" s="85">
        <f>'Final Floorspace Estimates'!V149</f>
        <v>5.0550149657878203</v>
      </c>
      <c r="M64" s="85">
        <f>'Final Floorspace Estimates'!W149</f>
        <v>1.0873973554341922</v>
      </c>
      <c r="N64" s="81">
        <f t="shared" si="22"/>
        <v>42.637856971091821</v>
      </c>
      <c r="P64" s="84">
        <f t="shared" si="23"/>
        <v>197.27060647508915</v>
      </c>
      <c r="R64" s="79">
        <f>Conversion_Factors!$O60*R225+R307</f>
        <v>112.52940617907333</v>
      </c>
      <c r="T64" s="79">
        <f>Conversion_Factors!$O60*T225+T307</f>
        <v>118.58651466501033</v>
      </c>
      <c r="V64" s="118">
        <f t="shared" si="24"/>
        <v>0.94892245123277763</v>
      </c>
      <c r="X64" s="124">
        <f>'Final Floorspace Estimates'!Q149</f>
        <v>2044.4058172532423</v>
      </c>
      <c r="Y64" s="124">
        <f>'Final Floorspace Estimates'!R149</f>
        <v>943.90949502353988</v>
      </c>
      <c r="Z64" s="124">
        <f>'Final Floorspace Estimates'!S149</f>
        <v>975.05817014622744</v>
      </c>
      <c r="AA64" s="124">
        <f t="shared" si="25"/>
        <v>1753.0582731518477</v>
      </c>
      <c r="AC64" s="71">
        <f t="shared" si="2"/>
        <v>0.91872587636096437</v>
      </c>
      <c r="AD64" s="71"/>
      <c r="AF64" s="73">
        <f t="shared" si="3"/>
        <v>1.1087888536144539</v>
      </c>
      <c r="AG64" s="73">
        <f t="shared" si="4"/>
        <v>0.96011906939489999</v>
      </c>
      <c r="AH64" s="73">
        <f>Wgted_Floorspace!AI129</f>
        <v>0.99006328305009339</v>
      </c>
      <c r="AI64" s="73">
        <f t="shared" si="5"/>
        <v>1.1182475015249287</v>
      </c>
      <c r="AJ64" s="73">
        <f t="shared" si="6"/>
        <v>0.93454713480881035</v>
      </c>
      <c r="AK64" s="73">
        <f t="shared" si="29"/>
        <v>0.92794661926118538</v>
      </c>
      <c r="AL64" s="73">
        <f t="shared" si="26"/>
        <v>1.0645693222877475</v>
      </c>
      <c r="AM64" s="73">
        <f t="shared" si="27"/>
        <v>1.0645693222877475</v>
      </c>
      <c r="AN64" s="73"/>
      <c r="AO64" s="73">
        <f t="shared" si="28"/>
        <v>1.0346705828394847</v>
      </c>
      <c r="AR64" s="53"/>
      <c r="BD64" s="94">
        <v>2004</v>
      </c>
      <c r="BE64" s="9">
        <f t="shared" si="16"/>
        <v>1.1648858125318784</v>
      </c>
      <c r="BF64" s="9">
        <f t="shared" si="17"/>
        <v>1.1393234099183289</v>
      </c>
      <c r="BG64" s="9">
        <f t="shared" si="18"/>
        <v>1.175297837880952</v>
      </c>
      <c r="BH64" s="9">
        <f t="shared" si="20"/>
        <v>0.9432404277591806</v>
      </c>
      <c r="BI64" s="9">
        <f t="shared" si="19"/>
        <v>0.92228679610688569</v>
      </c>
    </row>
    <row r="65" spans="1:61" x14ac:dyDescent="0.2">
      <c r="A65" s="75" t="s">
        <v>147</v>
      </c>
      <c r="B65" s="50">
        <f t="shared" si="0"/>
        <v>1999</v>
      </c>
      <c r="D65" s="79">
        <f>Conversion_Factors!$O61*D226+D308</f>
        <v>5051.2393492015053</v>
      </c>
      <c r="F65" s="357">
        <f>'Final Floorspace Estimates'!D150</f>
        <v>18017.557041831653</v>
      </c>
      <c r="G65" s="357">
        <f>'Final Floorspace Estimates'!E150</f>
        <v>5249.1779995855195</v>
      </c>
      <c r="H65" s="357">
        <f>'Final Floorspace Estimates'!F150</f>
        <v>1136.3372981574516</v>
      </c>
      <c r="I65" s="321">
        <f t="shared" si="21"/>
        <v>24403.072339574624</v>
      </c>
      <c r="K65" s="85">
        <f>'Final Floorspace Estimates'!U150</f>
        <v>37.158750836148918</v>
      </c>
      <c r="L65" s="85">
        <f>'Final Floorspace Estimates'!V150</f>
        <v>4.9891869053840461</v>
      </c>
      <c r="M65" s="85">
        <f>'Final Floorspace Estimates'!W150</f>
        <v>1.1175438966451436</v>
      </c>
      <c r="N65" s="81">
        <f t="shared" si="22"/>
        <v>43.265481638178109</v>
      </c>
      <c r="P65" s="84">
        <f t="shared" si="23"/>
        <v>206.99194260920487</v>
      </c>
      <c r="R65" s="79">
        <f>Conversion_Factors!$O61*R226+R308</f>
        <v>116.74986982565372</v>
      </c>
      <c r="T65" s="79">
        <f>Conversion_Factors!$O61*T226+T308</f>
        <v>119.59174336605034</v>
      </c>
      <c r="V65" s="118">
        <f t="shared" si="24"/>
        <v>0.97623687505166545</v>
      </c>
      <c r="X65" s="124">
        <f>'Final Floorspace Estimates'!Q150</f>
        <v>2062.3634352802019</v>
      </c>
      <c r="Y65" s="124">
        <f>'Final Floorspace Estimates'!R150</f>
        <v>950.47013185264382</v>
      </c>
      <c r="Z65" s="124">
        <f>'Final Floorspace Estimates'!S150</f>
        <v>983.4614233443001</v>
      </c>
      <c r="AA65" s="124">
        <f t="shared" si="25"/>
        <v>1772.9522347075206</v>
      </c>
      <c r="AC65" s="71">
        <f t="shared" si="2"/>
        <v>0.92651368951927338</v>
      </c>
      <c r="AD65" s="71"/>
      <c r="AF65" s="73">
        <f t="shared" si="3"/>
        <v>1.112485458628006</v>
      </c>
      <c r="AG65" s="73">
        <f t="shared" si="4"/>
        <v>1.0074329615612976</v>
      </c>
      <c r="AH65" s="73">
        <f>Wgted_Floorspace!AI130</f>
        <v>0.98827762110827411</v>
      </c>
      <c r="AI65" s="73">
        <f t="shared" si="5"/>
        <v>1.1309375376439603</v>
      </c>
      <c r="AJ65" s="73">
        <f t="shared" si="6"/>
        <v>0.96144776982459346</v>
      </c>
      <c r="AK65" s="73">
        <f t="shared" si="29"/>
        <v>0.93750346029313336</v>
      </c>
      <c r="AL65" s="73">
        <f t="shared" si="26"/>
        <v>1.1207545202794904</v>
      </c>
      <c r="AM65" s="73">
        <f t="shared" si="27"/>
        <v>1.1207545202794904</v>
      </c>
      <c r="AN65" s="73"/>
      <c r="AO65" s="73">
        <f t="shared" si="28"/>
        <v>1.0745911927048237</v>
      </c>
      <c r="AR65" s="53"/>
      <c r="BD65" s="94">
        <v>2005</v>
      </c>
      <c r="BE65" s="9">
        <f t="shared" si="16"/>
        <v>1.2147092804575721</v>
      </c>
      <c r="BF65" s="9">
        <f t="shared" si="17"/>
        <v>1.1484680095575721</v>
      </c>
      <c r="BG65" s="9">
        <f t="shared" si="18"/>
        <v>1.1867202996356343</v>
      </c>
      <c r="BH65" s="9">
        <f t="shared" si="20"/>
        <v>0.97104828632112516</v>
      </c>
      <c r="BI65" s="9">
        <f t="shared" si="19"/>
        <v>0.91783422831179828</v>
      </c>
    </row>
    <row r="66" spans="1:61" x14ac:dyDescent="0.2">
      <c r="A66" s="75" t="s">
        <v>147</v>
      </c>
      <c r="B66" s="50">
        <f t="shared" si="0"/>
        <v>2000</v>
      </c>
      <c r="D66" s="79">
        <f>Conversion_Factors!$O62*D227+D309</f>
        <v>5186.5240842783078</v>
      </c>
      <c r="F66" s="357">
        <f>'Final Floorspace Estimates'!D151</f>
        <v>18068.187408970996</v>
      </c>
      <c r="G66" s="357">
        <f>'Final Floorspace Estimates'!E151</f>
        <v>5260.7501168144336</v>
      </c>
      <c r="H66" s="357">
        <f>'Final Floorspace Estimates'!F151</f>
        <v>1156.7293031498789</v>
      </c>
      <c r="I66" s="321">
        <f t="shared" si="21"/>
        <v>24485.666828935307</v>
      </c>
      <c r="K66" s="85">
        <f>'Final Floorspace Estimates'!U151</f>
        <v>37.47211820055545</v>
      </c>
      <c r="L66" s="85">
        <f>'Final Floorspace Estimates'!V151</f>
        <v>5.0495347662940508</v>
      </c>
      <c r="M66" s="85">
        <f>'Final Floorspace Estimates'!W151</f>
        <v>1.1473308261432349</v>
      </c>
      <c r="N66" s="81">
        <f t="shared" si="22"/>
        <v>43.668983792992734</v>
      </c>
      <c r="P66" s="84">
        <f t="shared" si="23"/>
        <v>211.81878037110536</v>
      </c>
      <c r="R66" s="79">
        <f>Conversion_Factors!$O62*R227+R309</f>
        <v>118.76905835190411</v>
      </c>
      <c r="T66" s="79">
        <f>Conversion_Factors!$O62*T227+T309</f>
        <v>119.54073724189564</v>
      </c>
      <c r="V66" s="118">
        <f t="shared" si="24"/>
        <v>0.99354463668372728</v>
      </c>
      <c r="X66" s="124">
        <f>'Final Floorspace Estimates'!Q151</f>
        <v>2073.9279127661835</v>
      </c>
      <c r="Y66" s="124">
        <f>'Final Floorspace Estimates'!R151</f>
        <v>959.85071599479795</v>
      </c>
      <c r="Z66" s="124">
        <f>'Final Floorspace Estimates'!S151</f>
        <v>991.87495554832833</v>
      </c>
      <c r="AA66" s="124">
        <f t="shared" si="25"/>
        <v>1783.4508693628077</v>
      </c>
      <c r="AC66" s="71">
        <f t="shared" si="2"/>
        <v>0.92611852952788509</v>
      </c>
      <c r="AD66" s="71"/>
      <c r="AF66" s="73">
        <f t="shared" si="3"/>
        <v>1.1162507701059199</v>
      </c>
      <c r="AG66" s="73">
        <f t="shared" si="4"/>
        <v>1.0309252550300727</v>
      </c>
      <c r="AH66" s="73">
        <f>Wgted_Floorspace!AI131</f>
        <v>0.98845971800685239</v>
      </c>
      <c r="AI66" s="73">
        <f t="shared" si="5"/>
        <v>1.1376344467841168</v>
      </c>
      <c r="AJ66" s="73">
        <f t="shared" si="6"/>
        <v>0.97849333453031184</v>
      </c>
      <c r="AK66" s="73">
        <f t="shared" si="29"/>
        <v>0.93693097721303853</v>
      </c>
      <c r="AL66" s="73">
        <f t="shared" si="26"/>
        <v>1.1507711098489601</v>
      </c>
      <c r="AM66" s="73">
        <f t="shared" si="27"/>
        <v>1.1507711098489606</v>
      </c>
      <c r="AN66" s="73"/>
      <c r="AO66" s="73">
        <f t="shared" si="28"/>
        <v>1.1003214538776658</v>
      </c>
      <c r="AR66" s="53"/>
      <c r="BD66" s="94">
        <v>2006</v>
      </c>
      <c r="BE66" s="9">
        <f t="shared" si="16"/>
        <v>1.1277562954046361</v>
      </c>
      <c r="BF66" s="9">
        <f t="shared" si="17"/>
        <v>1.1515988070779737</v>
      </c>
      <c r="BG66" s="9">
        <f t="shared" si="18"/>
        <v>1.1949601127911387</v>
      </c>
      <c r="BH66" s="9">
        <f t="shared" si="20"/>
        <v>0.92583964915018957</v>
      </c>
      <c r="BI66" s="9">
        <f t="shared" si="19"/>
        <v>0.88516629619049869</v>
      </c>
    </row>
    <row r="67" spans="1:61" x14ac:dyDescent="0.2">
      <c r="A67" s="75" t="s">
        <v>147</v>
      </c>
      <c r="B67" s="50">
        <f t="shared" si="0"/>
        <v>2001</v>
      </c>
      <c r="D67" s="79">
        <f>Conversion_Factors!$O63*D228+D310</f>
        <v>5095.7727469688152</v>
      </c>
      <c r="F67" s="357">
        <f>'Final Floorspace Estimates'!D152</f>
        <v>18111.331174203544</v>
      </c>
      <c r="G67" s="357">
        <f>'Final Floorspace Estimates'!E152</f>
        <v>5270.9880917323426</v>
      </c>
      <c r="H67" s="357">
        <f>'Final Floorspace Estimates'!F152</f>
        <v>1169.2520519051377</v>
      </c>
      <c r="I67" s="321">
        <f t="shared" si="21"/>
        <v>24551.571317841022</v>
      </c>
      <c r="K67" s="85">
        <f>'Final Floorspace Estimates'!U152</f>
        <v>37.793030994263376</v>
      </c>
      <c r="L67" s="85">
        <f>'Final Floorspace Estimates'!V152</f>
        <v>5.1056579761326315</v>
      </c>
      <c r="M67" s="85">
        <f>'Final Floorspace Estimates'!W152</f>
        <v>1.1695859374704314</v>
      </c>
      <c r="N67" s="81">
        <f t="shared" si="22"/>
        <v>44.068274907866439</v>
      </c>
      <c r="P67" s="84">
        <f t="shared" si="23"/>
        <v>207.55383356118813</v>
      </c>
      <c r="R67" s="79">
        <f>Conversion_Factors!$O63*R228+R310</f>
        <v>115.63358805450292</v>
      </c>
      <c r="T67" s="79">
        <f>Conversion_Factors!$O63*T228+T310</f>
        <v>119.16544679185017</v>
      </c>
      <c r="V67" s="118">
        <f t="shared" si="24"/>
        <v>0.97036172118318453</v>
      </c>
      <c r="W67" s="118">
        <f>(X67/X59)^(1/8)</f>
        <v>1.0073530810579239</v>
      </c>
      <c r="X67" s="124">
        <f>'Final Floorspace Estimates'!Q152</f>
        <v>2086.7064176979443</v>
      </c>
      <c r="Y67" s="124">
        <f>'Final Floorspace Estimates'!R152</f>
        <v>968.63394249381156</v>
      </c>
      <c r="Z67" s="124">
        <f>'Final Floorspace Estimates'!S152</f>
        <v>1000.2855548251976</v>
      </c>
      <c r="AA67" s="124">
        <f t="shared" si="25"/>
        <v>1794.9268638395909</v>
      </c>
      <c r="AB67" s="71">
        <f>AA67/AA51</f>
        <v>1.1449547979371359</v>
      </c>
      <c r="AC67" s="71">
        <f t="shared" si="2"/>
        <v>0.92321104001626642</v>
      </c>
      <c r="AD67" s="71"/>
      <c r="AF67" s="73">
        <f t="shared" si="3"/>
        <v>1.1192552190763481</v>
      </c>
      <c r="AG67" s="73">
        <f t="shared" si="4"/>
        <v>1.0101676934484207</v>
      </c>
      <c r="AH67" s="73">
        <f>Wgted_Floorspace!AI132</f>
        <v>0.98855632103894797</v>
      </c>
      <c r="AI67" s="73">
        <f t="shared" si="5"/>
        <v>1.1449547979371359</v>
      </c>
      <c r="AJ67" s="73">
        <f t="shared" si="6"/>
        <v>0.95566161922059345</v>
      </c>
      <c r="AK67" s="73">
        <f t="shared" si="29"/>
        <v>0.93389827202358533</v>
      </c>
      <c r="AL67" s="73">
        <f t="shared" si="26"/>
        <v>1.1306354630344613</v>
      </c>
      <c r="AM67" s="73">
        <f t="shared" si="27"/>
        <v>1.1306354630344613</v>
      </c>
      <c r="AN67" s="73"/>
      <c r="AO67" s="73">
        <f t="shared" si="28"/>
        <v>1.0816678044168275</v>
      </c>
      <c r="AR67" s="53"/>
      <c r="BD67" s="94">
        <v>2007</v>
      </c>
      <c r="BE67" s="9">
        <f t="shared" si="16"/>
        <v>1.1960779341313106</v>
      </c>
      <c r="BF67" s="9">
        <f t="shared" si="17"/>
        <v>1.1523518889829987</v>
      </c>
      <c r="BG67" s="9">
        <f t="shared" si="18"/>
        <v>1.1980480340912678</v>
      </c>
      <c r="BH67" s="9">
        <f t="shared" si="20"/>
        <v>0.96620523275206216</v>
      </c>
      <c r="BI67" s="9">
        <f t="shared" si="19"/>
        <v>0.89666608643900392</v>
      </c>
    </row>
    <row r="68" spans="1:61" x14ac:dyDescent="0.2">
      <c r="A68" s="75" t="s">
        <v>147</v>
      </c>
      <c r="B68" s="50">
        <f t="shared" si="0"/>
        <v>2002</v>
      </c>
      <c r="D68" s="79">
        <f>Conversion_Factors!$O64*D229+D311</f>
        <v>5389.1213253655369</v>
      </c>
      <c r="F68" s="357">
        <f>'Final Floorspace Estimates'!D153</f>
        <v>18285.026441394628</v>
      </c>
      <c r="G68" s="357">
        <f>'Final Floorspace Estimates'!E153</f>
        <v>5250.3686608330027</v>
      </c>
      <c r="H68" s="357">
        <f>'Final Floorspace Estimates'!F153</f>
        <v>1144.4182467862613</v>
      </c>
      <c r="I68" s="321">
        <f t="shared" si="21"/>
        <v>24679.813349013893</v>
      </c>
      <c r="K68" s="85">
        <f>'Final Floorspace Estimates'!U153</f>
        <v>38.399680357508053</v>
      </c>
      <c r="L68" s="85">
        <f>'Final Floorspace Estimates'!V153</f>
        <v>5.1357419720318997</v>
      </c>
      <c r="M68" s="85">
        <f>'Final Floorspace Estimates'!W153</f>
        <v>1.1445978738313247</v>
      </c>
      <c r="N68" s="81">
        <f t="shared" si="22"/>
        <v>44.680020203371278</v>
      </c>
      <c r="P68" s="84">
        <f t="shared" si="23"/>
        <v>218.36151064654891</v>
      </c>
      <c r="R68" s="79">
        <f>Conversion_Factors!$O64*R229+R311</f>
        <v>120.61591066511889</v>
      </c>
      <c r="T68" s="79">
        <f>Conversion_Factors!$O64*T229+T311</f>
        <v>120.51314200346786</v>
      </c>
      <c r="V68" s="118">
        <f t="shared" si="24"/>
        <v>1.0008527589600815</v>
      </c>
      <c r="X68" s="124">
        <f>'Final Floorspace Estimates'!Q153</f>
        <v>2100.0615164863416</v>
      </c>
      <c r="Y68" s="124">
        <f>'Final Floorspace Estimates'!R153</f>
        <v>978.1678780661249</v>
      </c>
      <c r="Z68" s="124">
        <f>'Final Floorspace Estimates'!S153</f>
        <v>1000.156959263423</v>
      </c>
      <c r="AA68" s="124">
        <f t="shared" si="25"/>
        <v>1810.3872817642891</v>
      </c>
      <c r="AB68" s="71">
        <f>AA68/AA52</f>
        <v>1.1485000540456498</v>
      </c>
      <c r="AC68" s="71">
        <f t="shared" si="2"/>
        <v>0.93365204562182424</v>
      </c>
      <c r="AD68" s="71"/>
      <c r="AF68" s="73">
        <f t="shared" si="3"/>
        <v>1.1251015073174142</v>
      </c>
      <c r="AG68" s="73">
        <f t="shared" si="4"/>
        <v>1.0627688236975312</v>
      </c>
      <c r="AH68" s="73">
        <f>Wgted_Floorspace!AI133</f>
        <v>0.98722475665031795</v>
      </c>
      <c r="AI68" s="73">
        <f t="shared" si="5"/>
        <v>1.1548167483249812</v>
      </c>
      <c r="AJ68" s="73">
        <f t="shared" si="6"/>
        <v>0.98569074536754786</v>
      </c>
      <c r="AK68" s="73">
        <f t="shared" si="29"/>
        <v>0.94573402797325734</v>
      </c>
      <c r="AL68" s="73">
        <f t="shared" si="26"/>
        <v>1.1957228054720475</v>
      </c>
      <c r="AM68" s="73">
        <f t="shared" si="27"/>
        <v>1.1957228054720477</v>
      </c>
      <c r="AN68" s="73"/>
      <c r="AO68" s="73">
        <f t="shared" si="28"/>
        <v>1.1237502217987057</v>
      </c>
      <c r="AR68" s="53"/>
      <c r="BD68">
        <v>2008</v>
      </c>
      <c r="BE68" s="9">
        <f t="shared" si="16"/>
        <v>1.2190105638944921</v>
      </c>
      <c r="BF68" s="9">
        <f t="shared" si="17"/>
        <v>1.1552212002168818</v>
      </c>
      <c r="BG68" s="9">
        <f t="shared" si="18"/>
        <v>1.2017686353574315</v>
      </c>
      <c r="BH68" s="9">
        <f t="shared" si="20"/>
        <v>0.99161416541303116</v>
      </c>
      <c r="BI68" s="9">
        <f t="shared" si="19"/>
        <v>0.8854799492026012</v>
      </c>
    </row>
    <row r="69" spans="1:61" x14ac:dyDescent="0.2">
      <c r="A69" s="75" t="s">
        <v>147</v>
      </c>
      <c r="B69" s="50">
        <f t="shared" si="0"/>
        <v>2003</v>
      </c>
      <c r="D69" s="79">
        <f>Conversion_Factors!$O65*D230+D312</f>
        <v>5401.0946715693672</v>
      </c>
      <c r="F69" s="357">
        <f>'Final Floorspace Estimates'!D154</f>
        <v>18469.422882614355</v>
      </c>
      <c r="G69" s="357">
        <f>'Final Floorspace Estimates'!E154</f>
        <v>5227.1831504438451</v>
      </c>
      <c r="H69" s="357">
        <f>'Final Floorspace Estimates'!F154</f>
        <v>1116.395807827387</v>
      </c>
      <c r="I69" s="321">
        <f t="shared" si="21"/>
        <v>24813.001840885587</v>
      </c>
      <c r="K69" s="85">
        <f>'Final Floorspace Estimates'!U154</f>
        <v>39.031829902655062</v>
      </c>
      <c r="L69" s="85">
        <f>'Final Floorspace Estimates'!V154</f>
        <v>5.1547547880141575</v>
      </c>
      <c r="M69" s="85">
        <f>'Final Floorspace Estimates'!W154</f>
        <v>1.1164275107970778</v>
      </c>
      <c r="N69" s="81">
        <f t="shared" si="22"/>
        <v>45.303012201466302</v>
      </c>
      <c r="P69" s="84">
        <f t="shared" si="23"/>
        <v>217.67195707331635</v>
      </c>
      <c r="R69" s="79">
        <f>Conversion_Factors!$O65*R230+R312</f>
        <v>119.22153537054544</v>
      </c>
      <c r="T69" s="79">
        <f>Conversion_Factors!$O65*T230+T312</f>
        <v>118.82145434866624</v>
      </c>
      <c r="V69" s="118">
        <f t="shared" si="24"/>
        <v>1.003367077301589</v>
      </c>
      <c r="X69" s="124">
        <f>'Final Floorspace Estimates'!Q154</f>
        <v>2113.3215775462331</v>
      </c>
      <c r="Y69" s="124">
        <f>'Final Floorspace Estimates'!R154</f>
        <v>986.14390191712778</v>
      </c>
      <c r="Z69" s="124">
        <f>'Final Floorspace Estimates'!S154</f>
        <v>1000.0283976072541</v>
      </c>
      <c r="AA69" s="124">
        <f t="shared" si="25"/>
        <v>1825.7771668246255</v>
      </c>
      <c r="AC69" s="71">
        <f t="shared" si="2"/>
        <v>0.92054602570398592</v>
      </c>
      <c r="AD69" s="71"/>
      <c r="AF69" s="73">
        <f t="shared" si="3"/>
        <v>1.1311732944433148</v>
      </c>
      <c r="AG69" s="73">
        <f t="shared" si="4"/>
        <v>1.0594127558734403</v>
      </c>
      <c r="AH69" s="73">
        <f>Wgted_Floorspace!AI134</f>
        <v>0.98578905858625465</v>
      </c>
      <c r="AI69" s="73">
        <f t="shared" si="5"/>
        <v>1.1646337069401305</v>
      </c>
      <c r="AJ69" s="73">
        <f t="shared" si="6"/>
        <v>0.98816697406147369</v>
      </c>
      <c r="AK69" s="73">
        <f t="shared" si="29"/>
        <v>0.93381643637246781</v>
      </c>
      <c r="AL69" s="73">
        <f t="shared" si="26"/>
        <v>1.1983794172366307</v>
      </c>
      <c r="AM69" s="73">
        <f t="shared" si="27"/>
        <v>1.1983794172366307</v>
      </c>
      <c r="AN69" s="73"/>
      <c r="AO69" s="73">
        <f t="shared" si="28"/>
        <v>1.1344978676846467</v>
      </c>
      <c r="AR69" s="53"/>
      <c r="BD69">
        <v>2009</v>
      </c>
      <c r="BE69" s="9">
        <f t="shared" si="16"/>
        <v>1.1595385430721477</v>
      </c>
      <c r="BF69" s="9">
        <f t="shared" si="17"/>
        <v>1.1548543146069239</v>
      </c>
      <c r="BG69" s="9">
        <f t="shared" si="18"/>
        <v>1.2037913592308667</v>
      </c>
      <c r="BH69" s="9">
        <f t="shared" si="20"/>
        <v>0.96461162932243483</v>
      </c>
      <c r="BI69" s="9">
        <f t="shared" si="19"/>
        <v>0.86467772814739874</v>
      </c>
    </row>
    <row r="70" spans="1:61" x14ac:dyDescent="0.2">
      <c r="A70" s="75" t="s">
        <v>147</v>
      </c>
      <c r="B70" s="50">
        <f t="shared" si="0"/>
        <v>2004</v>
      </c>
      <c r="D70" s="79">
        <f>Conversion_Factors!$O66*D231+D313</f>
        <v>5250.139033229354</v>
      </c>
      <c r="F70" s="357">
        <f>'Final Floorspace Estimates'!D155</f>
        <v>18670.879745359354</v>
      </c>
      <c r="G70" s="357">
        <f>'Final Floorspace Estimates'!E155</f>
        <v>5171.8411797432454</v>
      </c>
      <c r="H70" s="357">
        <f>'Final Floorspace Estimates'!F155</f>
        <v>1149.0588548294309</v>
      </c>
      <c r="I70" s="321">
        <f t="shared" si="21"/>
        <v>24991.779779932032</v>
      </c>
      <c r="K70" s="85">
        <f>'Final Floorspace Estimates'!U155</f>
        <v>39.748423177983867</v>
      </c>
      <c r="L70" s="85">
        <f>'Final Floorspace Estimates'!V155</f>
        <v>5.149561560802244</v>
      </c>
      <c r="M70" s="85">
        <f>'Final Floorspace Estimates'!W155</f>
        <v>1.1492482968444975</v>
      </c>
      <c r="N70" s="81">
        <f t="shared" si="22"/>
        <v>46.047233035630605</v>
      </c>
      <c r="P70" s="84">
        <f t="shared" si="23"/>
        <v>210.07463571862635</v>
      </c>
      <c r="R70" s="79">
        <f>Conversion_Factors!$O66*R231+R313</f>
        <v>114.01638463633378</v>
      </c>
      <c r="T70" s="79">
        <f>Conversion_Factors!$O66*T231+T313</f>
        <v>117.22213276310623</v>
      </c>
      <c r="V70" s="118">
        <f t="shared" si="24"/>
        <v>0.97265236477781092</v>
      </c>
      <c r="X70" s="124">
        <f>'Final Floorspace Estimates'!Q155</f>
        <v>2128.8993191583986</v>
      </c>
      <c r="Y70" s="124">
        <f>'Final Floorspace Estimates'!R155</f>
        <v>995.69213010092722</v>
      </c>
      <c r="Z70" s="124">
        <f>'Final Floorspace Estimates'!S155</f>
        <v>1000.164867112133</v>
      </c>
      <c r="AA70" s="124">
        <f t="shared" si="25"/>
        <v>1842.495150049527</v>
      </c>
      <c r="AC70" s="71">
        <f t="shared" si="2"/>
        <v>0.90815559387936162</v>
      </c>
      <c r="AD70" s="71"/>
      <c r="AF70" s="73">
        <f t="shared" si="3"/>
        <v>1.1393234099183289</v>
      </c>
      <c r="AG70" s="73">
        <f t="shared" si="4"/>
        <v>1.0224364762375784</v>
      </c>
      <c r="AH70" s="73">
        <f>Wgted_Floorspace!AI135</f>
        <v>0.98467808247155408</v>
      </c>
      <c r="AI70" s="73">
        <f t="shared" si="5"/>
        <v>1.175297837880952</v>
      </c>
      <c r="AJ70" s="73">
        <f t="shared" si="6"/>
        <v>0.95791756163764252</v>
      </c>
      <c r="AK70" s="73">
        <f t="shared" si="29"/>
        <v>0.92228679610688569</v>
      </c>
      <c r="AL70" s="73">
        <f t="shared" si="26"/>
        <v>1.1648858125318782</v>
      </c>
      <c r="AM70" s="73">
        <f t="shared" si="27"/>
        <v>1.1648858125318784</v>
      </c>
      <c r="AN70" s="73"/>
      <c r="AO70" s="73">
        <f t="shared" si="28"/>
        <v>1.1085884353472693</v>
      </c>
      <c r="AR70" s="53"/>
    </row>
    <row r="71" spans="1:61" x14ac:dyDescent="0.2">
      <c r="A71" s="75" t="s">
        <v>147</v>
      </c>
      <c r="B71" s="50">
        <f t="shared" si="0"/>
        <v>2005</v>
      </c>
      <c r="D71" s="79">
        <f>Conversion_Factors!$O67*D232+D314</f>
        <v>5474.6933465478342</v>
      </c>
      <c r="F71" s="357">
        <f>'Final Floorspace Estimates'!D156</f>
        <v>18894.909268777141</v>
      </c>
      <c r="G71" s="357">
        <f>'Final Floorspace Estimates'!E156</f>
        <v>5116.3151051567384</v>
      </c>
      <c r="H71" s="357">
        <f>'Final Floorspace Estimates'!F156</f>
        <v>1181.147984339003</v>
      </c>
      <c r="I71" s="321">
        <f t="shared" si="21"/>
        <v>25192.372358272885</v>
      </c>
      <c r="K71" s="85">
        <f>'Final Floorspace Estimates'!U156</f>
        <v>40.545848697156337</v>
      </c>
      <c r="L71" s="85">
        <f>'Final Floorspace Estimates'!V156</f>
        <v>5.1405861654897285</v>
      </c>
      <c r="M71" s="85">
        <f>'Final Floorspace Estimates'!W156</f>
        <v>1.1815039504159284</v>
      </c>
      <c r="N71" s="81">
        <f t="shared" si="22"/>
        <v>46.867938813061997</v>
      </c>
      <c r="P71" s="84">
        <f t="shared" si="23"/>
        <v>217.31551394563314</v>
      </c>
      <c r="R71" s="79">
        <f>Conversion_Factors!$O67*R232+R314</f>
        <v>116.81105431976133</v>
      </c>
      <c r="T71" s="79">
        <f>Conversion_Factors!$O67*T232+T314</f>
        <v>116.51436746002719</v>
      </c>
      <c r="V71" s="118">
        <f t="shared" si="24"/>
        <v>1.0025463542926234</v>
      </c>
      <c r="X71" s="124">
        <f>'Final Floorspace Estimates'!Q156</f>
        <v>2145.8609893489279</v>
      </c>
      <c r="Y71" s="124">
        <f>'Final Floorspace Estimates'!R156</f>
        <v>1004.7438556527778</v>
      </c>
      <c r="Z71" s="124">
        <f>'Final Floorspace Estimates'!S156</f>
        <v>1000.3013729707415</v>
      </c>
      <c r="AA71" s="124">
        <f t="shared" si="25"/>
        <v>1860.4019560575884</v>
      </c>
      <c r="AC71" s="71">
        <f t="shared" si="2"/>
        <v>0.90267232033712108</v>
      </c>
      <c r="AD71" s="71"/>
      <c r="AF71" s="73">
        <f t="shared" si="3"/>
        <v>1.1484680095575721</v>
      </c>
      <c r="AG71" s="73">
        <f t="shared" si="4"/>
        <v>1.0576779417003686</v>
      </c>
      <c r="AH71" s="73">
        <f>Wgted_Floorspace!AI136</f>
        <v>0.98348077734847017</v>
      </c>
      <c r="AI71" s="73">
        <f t="shared" si="5"/>
        <v>1.1867202996356343</v>
      </c>
      <c r="AJ71" s="73">
        <f t="shared" si="6"/>
        <v>0.98735868426339368</v>
      </c>
      <c r="AK71" s="73">
        <f t="shared" si="29"/>
        <v>0.91783422831179828</v>
      </c>
      <c r="AL71" s="73">
        <f t="shared" si="26"/>
        <v>1.2147092804575719</v>
      </c>
      <c r="AM71" s="73">
        <f t="shared" si="27"/>
        <v>1.2147092804575721</v>
      </c>
      <c r="AN71" s="73"/>
      <c r="AO71" s="73">
        <f t="shared" si="28"/>
        <v>1.1523627133036749</v>
      </c>
      <c r="AR71" s="53"/>
    </row>
    <row r="72" spans="1:61" x14ac:dyDescent="0.2">
      <c r="A72" s="75" t="s">
        <v>147</v>
      </c>
      <c r="B72" s="50">
        <f t="shared" si="0"/>
        <v>2006</v>
      </c>
      <c r="D72" s="79">
        <f>Conversion_Factors!$O68*D233+D315</f>
        <v>5082.7963417332658</v>
      </c>
      <c r="F72" s="357">
        <f>'Final Floorspace Estimates'!D157</f>
        <v>18913.135888832599</v>
      </c>
      <c r="G72" s="357">
        <f>'Final Floorspace Estimates'!E157</f>
        <v>5169.9748748866132</v>
      </c>
      <c r="H72" s="357">
        <f>'Final Floorspace Estimates'!F157</f>
        <v>1177.9376188364092</v>
      </c>
      <c r="I72" s="321">
        <f t="shared" si="21"/>
        <v>25261.048382555618</v>
      </c>
      <c r="K72" s="85">
        <f>'Final Floorspace Estimates'!U157</f>
        <v>40.88116520955726</v>
      </c>
      <c r="L72" s="85">
        <f>'Final Floorspace Estimates'!V157</f>
        <v>5.255786131080864</v>
      </c>
      <c r="M72" s="85">
        <f>'Final Floorspace Estimates'!W157</f>
        <v>1.1850600534872788</v>
      </c>
      <c r="N72" s="81">
        <f t="shared" si="22"/>
        <v>47.322011394125397</v>
      </c>
      <c r="P72" s="84">
        <f t="shared" si="23"/>
        <v>201.21082327063132</v>
      </c>
      <c r="R72" s="79">
        <f>Conversion_Factors!$O68*R233+R315</f>
        <v>107.4087130278712</v>
      </c>
      <c r="T72" s="79">
        <f>Conversion_Factors!$O68*T233+T315</f>
        <v>112.42877641335076</v>
      </c>
      <c r="V72" s="118">
        <f t="shared" si="24"/>
        <v>0.95534894583373375</v>
      </c>
      <c r="X72" s="124">
        <f>'Final Floorspace Estimates'!Q157</f>
        <v>2161.5223117862674</v>
      </c>
      <c r="Y72" s="124">
        <f>'Final Floorspace Estimates'!R157</f>
        <v>1016.5980025572431</v>
      </c>
      <c r="Z72" s="124">
        <f>'Final Floorspace Estimates'!S157</f>
        <v>1006.0465295759086</v>
      </c>
      <c r="AA72" s="124">
        <f t="shared" si="25"/>
        <v>1873.3193760400022</v>
      </c>
      <c r="AC72" s="71">
        <f t="shared" si="2"/>
        <v>0.87102000113865641</v>
      </c>
      <c r="AD72" s="71"/>
      <c r="AF72" s="73">
        <f t="shared" si="3"/>
        <v>1.1515988070779737</v>
      </c>
      <c r="AG72" s="73">
        <f t="shared" si="4"/>
        <v>0.97929616501267935</v>
      </c>
      <c r="AH72" s="73">
        <f>Wgted_Floorspace!AI137</f>
        <v>0.98401848882777843</v>
      </c>
      <c r="AI72" s="73">
        <f t="shared" si="5"/>
        <v>1.1949601127911387</v>
      </c>
      <c r="AJ72" s="73">
        <f t="shared" si="6"/>
        <v>0.94087627383211569</v>
      </c>
      <c r="AK72" s="73">
        <f t="shared" si="29"/>
        <v>0.88516629619049869</v>
      </c>
      <c r="AL72" s="73">
        <f t="shared" si="26"/>
        <v>1.1277562954046361</v>
      </c>
      <c r="AM72" s="73">
        <f t="shared" si="27"/>
        <v>1.1277562954046361</v>
      </c>
      <c r="AN72" s="73"/>
      <c r="AO72" s="73">
        <f t="shared" si="28"/>
        <v>1.1063414515750187</v>
      </c>
      <c r="AR72" s="53"/>
    </row>
    <row r="73" spans="1:61" x14ac:dyDescent="0.2">
      <c r="A73" s="75" t="s">
        <v>147</v>
      </c>
      <c r="B73" s="50">
        <f t="shared" si="0"/>
        <v>2007</v>
      </c>
      <c r="D73" s="79">
        <f>Conversion_Factors!$O69*D234+D316</f>
        <v>5390.7218898292449</v>
      </c>
      <c r="F73" s="357">
        <f>'Final Floorspace Estimates'!D158</f>
        <v>18880.903573506337</v>
      </c>
      <c r="G73" s="357">
        <f>'Final Floorspace Estimates'!E158</f>
        <v>5223.0868437713698</v>
      </c>
      <c r="H73" s="357">
        <f>'Final Floorspace Estimates'!F158</f>
        <v>1173.5772932955681</v>
      </c>
      <c r="I73" s="321">
        <f t="shared" si="21"/>
        <v>25277.567710573276</v>
      </c>
      <c r="K73" s="85">
        <f>'Final Floorspace Estimates'!U158</f>
        <v>40.927666208147215</v>
      </c>
      <c r="L73" s="85">
        <f>'Final Floorspace Estimates'!V158</f>
        <v>5.3602430478764393</v>
      </c>
      <c r="M73" s="85">
        <f>'Final Floorspace Estimates'!W158</f>
        <v>1.1874138781345633</v>
      </c>
      <c r="N73" s="81">
        <f t="shared" si="22"/>
        <v>47.475323134158216</v>
      </c>
      <c r="P73" s="84">
        <f t="shared" si="23"/>
        <v>213.261099784311</v>
      </c>
      <c r="R73" s="79">
        <f>Conversion_Factors!$O69*R234+R316</f>
        <v>113.54787148253558</v>
      </c>
      <c r="T73" s="79">
        <f>Conversion_Factors!$O69*T234+T316</f>
        <v>113.97295952920199</v>
      </c>
      <c r="V73" s="118">
        <f t="shared" si="24"/>
        <v>0.99627027280486224</v>
      </c>
      <c r="X73" s="124">
        <f>'Final Floorspace Estimates'!Q158</f>
        <v>2167.6751882561848</v>
      </c>
      <c r="Y73" s="124">
        <f>'Final Floorspace Estimates'!R158</f>
        <v>1026.2596062840946</v>
      </c>
      <c r="Z73" s="124">
        <f>'Final Floorspace Estimates'!S158</f>
        <v>1011.7900924958595</v>
      </c>
      <c r="AA73" s="124">
        <f t="shared" si="25"/>
        <v>1878.160259632097</v>
      </c>
      <c r="AC73" s="71">
        <f t="shared" si="2"/>
        <v>0.88298325843127345</v>
      </c>
      <c r="AD73" s="71"/>
      <c r="AF73" s="73">
        <f t="shared" si="3"/>
        <v>1.1523518889829987</v>
      </c>
      <c r="AG73" s="73">
        <f t="shared" si="4"/>
        <v>1.0379450457506536</v>
      </c>
      <c r="AH73" s="73">
        <f>Wgted_Floorspace!AI138</f>
        <v>0.98474033063738342</v>
      </c>
      <c r="AI73" s="73">
        <f t="shared" si="5"/>
        <v>1.1980480340912678</v>
      </c>
      <c r="AJ73" s="73">
        <f t="shared" si="6"/>
        <v>0.98117767973073244</v>
      </c>
      <c r="AK73" s="73">
        <f t="shared" si="29"/>
        <v>0.89666608643900392</v>
      </c>
      <c r="AL73" s="73">
        <f t="shared" si="26"/>
        <v>1.1960779341313106</v>
      </c>
      <c r="AM73" s="73">
        <f t="shared" si="27"/>
        <v>1.1960779341313106</v>
      </c>
      <c r="AN73" s="73"/>
      <c r="AO73" s="73">
        <f t="shared" si="28"/>
        <v>1.1575602796273039</v>
      </c>
      <c r="AR73" s="53"/>
    </row>
    <row r="74" spans="1:61" x14ac:dyDescent="0.2">
      <c r="A74" s="75" t="s">
        <v>147</v>
      </c>
      <c r="B74" s="50">
        <f t="shared" si="0"/>
        <v>2008</v>
      </c>
      <c r="D74" s="79">
        <f>Conversion_Factors!$O70*D235+D317</f>
        <v>5494.0792261097749</v>
      </c>
      <c r="F74" s="357">
        <f>'Final Floorspace Estimates'!D159</f>
        <v>18994.644561948757</v>
      </c>
      <c r="G74" s="357">
        <f>'Final Floorspace Estimates'!E159</f>
        <v>5243.298327199901</v>
      </c>
      <c r="H74" s="357">
        <f>'Final Floorspace Estimates'!F159</f>
        <v>1102.5649785854653</v>
      </c>
      <c r="I74" s="321">
        <f t="shared" si="21"/>
        <v>25340.507867734123</v>
      </c>
      <c r="K74" s="85">
        <f>'Final Floorspace Estimates'!U159</f>
        <v>41.215032624572032</v>
      </c>
      <c r="L74" s="85">
        <f>'Final Floorspace Estimates'!V159</f>
        <v>5.4045958308915072</v>
      </c>
      <c r="M74" s="85">
        <f>'Final Floorspace Estimates'!W159</f>
        <v>1.1217106095995508</v>
      </c>
      <c r="N74" s="81">
        <f t="shared" si="22"/>
        <v>47.741339065063094</v>
      </c>
      <c r="P74" s="84">
        <f t="shared" si="23"/>
        <v>216.81014661530699</v>
      </c>
      <c r="R74" s="79">
        <f>Conversion_Factors!$O70*R235+R317</f>
        <v>115.08012413774792</v>
      </c>
      <c r="T74" s="79">
        <f>Conversion_Factors!$O70*T235+T317</f>
        <v>112.42334463720064</v>
      </c>
      <c r="V74" s="118">
        <f t="shared" si="24"/>
        <v>1.0236319201240713</v>
      </c>
      <c r="X74" s="124">
        <f>'Final Floorspace Estimates'!Q159</f>
        <v>2169.8238411439679</v>
      </c>
      <c r="Y74" s="124">
        <f>'Final Floorspace Estimates'!R159</f>
        <v>1030.7626027790307</v>
      </c>
      <c r="Z74" s="124">
        <f>'Final Floorspace Estimates'!S159</f>
        <v>1017.3646282858073</v>
      </c>
      <c r="AA74" s="124">
        <f t="shared" si="25"/>
        <v>1883.9929852334089</v>
      </c>
      <c r="AC74" s="71">
        <f t="shared" si="2"/>
        <v>0.87097791951312076</v>
      </c>
      <c r="AD74" s="71"/>
      <c r="AF74" s="73">
        <f t="shared" si="3"/>
        <v>1.1552212002168818</v>
      </c>
      <c r="AG74" s="73">
        <f t="shared" si="4"/>
        <v>1.0552183111473667</v>
      </c>
      <c r="AH74" s="73">
        <f>Wgted_Floorspace!AI139</f>
        <v>0.98362240759653563</v>
      </c>
      <c r="AI74" s="73">
        <f t="shared" si="5"/>
        <v>1.2017686353574315</v>
      </c>
      <c r="AJ74" s="73">
        <f t="shared" si="6"/>
        <v>1.0081248228535411</v>
      </c>
      <c r="AK74" s="73">
        <f t="shared" si="29"/>
        <v>0.8854799492026012</v>
      </c>
      <c r="AL74" s="73">
        <f>AF74*AH74*AI74*AJ74*AK74</f>
        <v>1.2190105638944921</v>
      </c>
      <c r="AM74" s="73">
        <f>AF74*AG74</f>
        <v>1.2190105638944921</v>
      </c>
      <c r="AN74" s="73"/>
      <c r="AO74" s="73">
        <f>AH74*AI74*AJ74</f>
        <v>1.1916908023695167</v>
      </c>
      <c r="AR74" s="53"/>
    </row>
    <row r="75" spans="1:61" x14ac:dyDescent="0.2">
      <c r="A75" s="75" t="s">
        <v>147</v>
      </c>
      <c r="B75" s="50">
        <f t="shared" si="0"/>
        <v>2009</v>
      </c>
      <c r="D75" s="79">
        <f>Conversion_Factors!$O71*D236+D318</f>
        <v>5226.0388958513322</v>
      </c>
      <c r="F75" s="357">
        <f>'Final Floorspace Estimates'!D160</f>
        <v>19038.577958580951</v>
      </c>
      <c r="G75" s="357">
        <f>'Final Floorspace Estimates'!E160</f>
        <v>5262.3380403102701</v>
      </c>
      <c r="H75" s="357">
        <f>'Final Floorspace Estimates'!F160</f>
        <v>1031.5440008813787</v>
      </c>
      <c r="I75" s="321">
        <f t="shared" si="21"/>
        <v>25332.4599997726</v>
      </c>
      <c r="K75" s="85">
        <f>'Final Floorspace Estimates'!U160</f>
        <v>41.312145700038862</v>
      </c>
      <c r="L75" s="85">
        <f>'Final Floorspace Estimates'!V160</f>
        <v>5.4391569702738316</v>
      </c>
      <c r="M75" s="85">
        <f>'Final Floorspace Estimates'!W160</f>
        <v>1.0552032719349693</v>
      </c>
      <c r="N75" s="81">
        <f t="shared" si="22"/>
        <v>47.806505942247668</v>
      </c>
      <c r="P75" s="84">
        <f t="shared" si="23"/>
        <v>206.29812090488821</v>
      </c>
      <c r="R75" s="79">
        <f>Conversion_Factors!$O71*R236+R318</f>
        <v>109.31647885257738</v>
      </c>
      <c r="T75" s="79">
        <f>Conversion_Factors!$O71*T236+T318</f>
        <v>109.68791949389939</v>
      </c>
      <c r="V75" s="118">
        <f t="shared" si="24"/>
        <v>0.99661365952571768</v>
      </c>
      <c r="X75" s="124">
        <f>'Final Floorspace Estimates'!Q160</f>
        <v>2169.9176162166518</v>
      </c>
      <c r="Y75" s="124">
        <f>'Final Floorspace Estimates'!R160</f>
        <v>1033.6008307731474</v>
      </c>
      <c r="Z75" s="124">
        <f>'Final Floorspace Estimates'!S160</f>
        <v>1022.9357846426092</v>
      </c>
      <c r="AA75" s="124">
        <f t="shared" si="25"/>
        <v>1887.1639762848461</v>
      </c>
      <c r="AC75" s="71">
        <f t="shared" si="2"/>
        <v>0.84978574712236943</v>
      </c>
      <c r="AD75" s="71"/>
      <c r="AF75" s="73">
        <f t="shared" si="3"/>
        <v>1.1548543146069239</v>
      </c>
      <c r="AG75" s="73">
        <f t="shared" si="4"/>
        <v>1.0040561206777134</v>
      </c>
      <c r="AH75" s="73">
        <f>Wgted_Floorspace!AI140</f>
        <v>0.98277742037263316</v>
      </c>
      <c r="AI75" s="73">
        <f t="shared" si="5"/>
        <v>1.2037913592308667</v>
      </c>
      <c r="AJ75" s="73">
        <f t="shared" si="6"/>
        <v>0.98151586445350925</v>
      </c>
      <c r="AK75" s="73">
        <f t="shared" si="29"/>
        <v>0.86467772814739874</v>
      </c>
      <c r="AL75" s="73">
        <f>AF75*AH75*AI75*AJ75*AK75</f>
        <v>1.1595385430721477</v>
      </c>
      <c r="AM75" s="73">
        <f>AF75*AG75</f>
        <v>1.1595385430721477</v>
      </c>
      <c r="AN75" s="73"/>
      <c r="AO75" s="73">
        <f>AH75*AI75*AJ75</f>
        <v>1.1611911443919547</v>
      </c>
      <c r="AR75" s="53"/>
    </row>
    <row r="76" spans="1:61" x14ac:dyDescent="0.2">
      <c r="A76" s="75" t="s">
        <v>147</v>
      </c>
      <c r="B76" s="50">
        <f t="shared" si="0"/>
        <v>2010</v>
      </c>
      <c r="D76" s="79">
        <f>Conversion_Factors!$O72*D237+D319</f>
        <v>5312.7160045441124</v>
      </c>
      <c r="F76" s="357">
        <f>'Final Floorspace Estimates'!D161</f>
        <v>19071.417953813114</v>
      </c>
      <c r="G76" s="357">
        <f>'Final Floorspace Estimates'!E161</f>
        <v>5319.1205917871439</v>
      </c>
      <c r="H76" s="357">
        <f>'Final Floorspace Estimates'!F161</f>
        <v>1039.3102462685565</v>
      </c>
      <c r="I76" s="321">
        <f t="shared" si="21"/>
        <v>25429.848791868815</v>
      </c>
      <c r="K76" s="85">
        <f>'Final Floorspace Estimates'!U161</f>
        <v>41.390484067016807</v>
      </c>
      <c r="L76" s="85">
        <f>'Final Floorspace Estimates'!V161</f>
        <v>5.5202835216759851</v>
      </c>
      <c r="M76" s="85">
        <f>'Final Floorspace Estimates'!W161</f>
        <v>1.0801293915767685</v>
      </c>
      <c r="N76" s="81">
        <f t="shared" si="22"/>
        <v>47.990896980269561</v>
      </c>
      <c r="P76" s="84">
        <f t="shared" si="23"/>
        <v>208.91653930096712</v>
      </c>
      <c r="R76" s="79">
        <f>Conversion_Factors!$O72*R237+R319</f>
        <v>110.70257775611742</v>
      </c>
      <c r="T76" s="79">
        <f>Conversion_Factors!$O72*T237+T319</f>
        <v>109.53177460149438</v>
      </c>
      <c r="V76" s="118">
        <f t="shared" si="24"/>
        <v>1.0106891644811082</v>
      </c>
      <c r="X76" s="124">
        <f>'Final Floorspace Estimates'!Q161</f>
        <v>2170.288762338264</v>
      </c>
      <c r="Y76" s="124">
        <f>'Final Floorspace Estimates'!R161</f>
        <v>1037.8188323459788</v>
      </c>
      <c r="Z76" s="124">
        <f>'Final Floorspace Estimates'!S161</f>
        <v>1039.2752264829153</v>
      </c>
      <c r="AA76" s="124">
        <f t="shared" si="25"/>
        <v>1887.1876656857917</v>
      </c>
      <c r="AC76" s="71">
        <f t="shared" si="2"/>
        <v>0.8485760450452039</v>
      </c>
      <c r="AD76" s="71"/>
      <c r="AF76" s="73">
        <f t="shared" si="3"/>
        <v>1.1592940676647667</v>
      </c>
      <c r="AG76" s="73">
        <f t="shared" si="4"/>
        <v>1.0168000031985351</v>
      </c>
      <c r="AH76" s="73">
        <f>Wgted_Floorspace!AI141</f>
        <v>0.98343078715942156</v>
      </c>
      <c r="AI76" s="73">
        <f t="shared" si="5"/>
        <v>1.2038064703163485</v>
      </c>
      <c r="AJ76" s="73">
        <f t="shared" si="6"/>
        <v>0.99537813824622901</v>
      </c>
      <c r="AK76" s="73">
        <f t="shared" si="29"/>
        <v>0.86287317432502086</v>
      </c>
      <c r="AL76" s="73">
        <f>AF76*AH76*AI76*AJ76*AK76</f>
        <v>1.1787702117095777</v>
      </c>
      <c r="AM76" s="73">
        <f>AF76*AG76</f>
        <v>1.1787702117095775</v>
      </c>
      <c r="AN76" s="73"/>
      <c r="AO76" s="73">
        <f>AH76*AI76*AJ76</f>
        <v>1.1783887058418787</v>
      </c>
      <c r="AR76" s="53"/>
    </row>
    <row r="77" spans="1:61" x14ac:dyDescent="0.2">
      <c r="A77" s="75" t="s">
        <v>147</v>
      </c>
      <c r="B77" s="50">
        <f t="shared" si="0"/>
        <v>2011</v>
      </c>
      <c r="D77" s="79">
        <f>Conversion_Factors!$O73*D238+D320</f>
        <v>5237.3182871836734</v>
      </c>
      <c r="F77" s="357">
        <f>'Final Floorspace Estimates'!D162</f>
        <v>19096.058543430641</v>
      </c>
      <c r="G77" s="357">
        <f>'Final Floorspace Estimates'!E162</f>
        <v>5369.0661439367486</v>
      </c>
      <c r="H77" s="357">
        <f>'Final Floorspace Estimates'!F162</f>
        <v>1046.9083426910295</v>
      </c>
      <c r="I77" s="321">
        <f t="shared" si="21"/>
        <v>25512.033030058417</v>
      </c>
      <c r="K77" s="85">
        <f>'Final Floorspace Estimates'!U162</f>
        <v>41.481666293706482</v>
      </c>
      <c r="L77" s="85">
        <f>'Final Floorspace Estimates'!V162</f>
        <v>5.6029154890340749</v>
      </c>
      <c r="M77" s="85">
        <f>'Final Floorspace Estimates'!W162</f>
        <v>1.1051318029346042</v>
      </c>
      <c r="N77" s="81">
        <f t="shared" si="22"/>
        <v>48.189713585675165</v>
      </c>
      <c r="P77" s="84">
        <f t="shared" si="23"/>
        <v>205.28815876857155</v>
      </c>
      <c r="R77" s="79">
        <f>Conversion_Factors!$O73*R238+R320</f>
        <v>108.68124953414363</v>
      </c>
      <c r="T77" s="79">
        <f>Conversion_Factors!$O73*T238+T320</f>
        <v>108.36063263183041</v>
      </c>
      <c r="V77" s="118">
        <f>R77/T77</f>
        <v>1.0029587950395469</v>
      </c>
      <c r="X77" s="124">
        <f>'Final Floorspace Estimates'!Q162</f>
        <v>2172.263255234775</v>
      </c>
      <c r="Y77" s="124">
        <f>'Final Floorspace Estimates'!R162</f>
        <v>1043.5549383874534</v>
      </c>
      <c r="Z77" s="124">
        <f>'Final Floorspace Estimates'!S162</f>
        <v>1055.6146683232212</v>
      </c>
      <c r="AA77" s="124">
        <f>N77/I77*1000000</f>
        <v>1888.901348195096</v>
      </c>
      <c r="AC77" s="71">
        <f t="shared" si="2"/>
        <v>0.83950285122158863</v>
      </c>
      <c r="AD77" s="71"/>
      <c r="AF77" s="73">
        <f t="shared" si="3"/>
        <v>1.1630406766426078</v>
      </c>
      <c r="AG77" s="73">
        <f t="shared" si="4"/>
        <v>0.99914061945950794</v>
      </c>
      <c r="AH77" s="73">
        <f>Wgted_Floorspace!AI142</f>
        <v>0.98402822712420412</v>
      </c>
      <c r="AI77" s="73">
        <f t="shared" si="5"/>
        <v>1.2048996006553594</v>
      </c>
      <c r="AJ77" s="73">
        <f t="shared" si="6"/>
        <v>0.98776487690623294</v>
      </c>
      <c r="AK77" s="73">
        <f>AG77/(AH77*AI77*AJ77)</f>
        <v>0.85312883114645299</v>
      </c>
      <c r="AL77" s="73">
        <f>AF77*AH77*AI77*AJ77*AK77</f>
        <v>1.1620411821173005</v>
      </c>
      <c r="AM77" s="73">
        <f>AF77*AG77</f>
        <v>1.1620411821173005</v>
      </c>
      <c r="AN77" s="73"/>
      <c r="AO77" s="73">
        <f>AH77*AI77*AJ77</f>
        <v>1.1711485803578354</v>
      </c>
      <c r="AR77" s="53"/>
    </row>
    <row r="78" spans="1:61" x14ac:dyDescent="0.2">
      <c r="A78" s="75" t="s">
        <v>147</v>
      </c>
      <c r="B78" s="50">
        <f t="shared" si="0"/>
        <v>2012</v>
      </c>
      <c r="D78" s="79">
        <f>Conversion_Factors!$O74*D239+D321</f>
        <v>4812.7432509241244</v>
      </c>
      <c r="F78" s="357">
        <f>'Final Floorspace Estimates'!D163</f>
        <v>19224.730619573424</v>
      </c>
      <c r="G78" s="357">
        <f>'Final Floorspace Estimates'!E163</f>
        <v>5385.3351991244081</v>
      </c>
      <c r="H78" s="357">
        <f>'Final Floorspace Estimates'!F163</f>
        <v>1079.0300172057325</v>
      </c>
      <c r="I78" s="321">
        <f t="shared" ref="I78:I79" si="30">SUM(F78:H78)</f>
        <v>25689.095835903565</v>
      </c>
      <c r="K78" s="85">
        <f>'Final Floorspace Estimates'!U163</f>
        <v>41.863765257287362</v>
      </c>
      <c r="L78" s="85">
        <f>'Final Floorspace Estimates'!V163</f>
        <v>5.6230331521776371</v>
      </c>
      <c r="M78" s="85">
        <f>'Final Floorspace Estimates'!W163</f>
        <v>1.1568813976505814</v>
      </c>
      <c r="N78" s="81">
        <f t="shared" ref="N78:N79" si="31">SUM(K78:M78)</f>
        <v>48.643679807115575</v>
      </c>
      <c r="P78" s="84">
        <f t="shared" ref="P78:P79" si="32">D78/I78*1000</f>
        <v>187.34576264057313</v>
      </c>
      <c r="R78" s="79">
        <f>Conversion_Factors!$O74*R239+R321</f>
        <v>98.938716602195029</v>
      </c>
      <c r="T78" s="79">
        <f>Conversion_Factors!$O74*T239+T321</f>
        <v>104.7730952463657</v>
      </c>
      <c r="V78" s="118">
        <f t="shared" ref="V78:V79" si="33">R78/T78</f>
        <v>0.94431415211651826</v>
      </c>
      <c r="X78" s="124">
        <f>'Final Floorspace Estimates'!Q163</f>
        <v>2177.599576592469</v>
      </c>
      <c r="Y78" s="124">
        <f>'Final Floorspace Estimates'!R163</f>
        <v>1044.1380052056697</v>
      </c>
      <c r="Z78" s="124">
        <f>'Final Floorspace Estimates'!S163</f>
        <v>1072.1494112336686</v>
      </c>
      <c r="AA78" s="124">
        <f t="shared" ref="AA78:AA79" si="34">N78/I78*1000000</f>
        <v>1893.5535963523578</v>
      </c>
      <c r="AC78" s="71">
        <f t="shared" si="2"/>
        <v>0.81170910555202913</v>
      </c>
      <c r="AD78" s="71"/>
      <c r="AF78" s="73">
        <f t="shared" si="3"/>
        <v>1.1711126027519754</v>
      </c>
      <c r="AG78" s="73">
        <f t="shared" si="4"/>
        <v>0.91181470212724758</v>
      </c>
      <c r="AH78" s="73">
        <f>Wgted_Floorspace!AI143</f>
        <v>0.98410214904559057</v>
      </c>
      <c r="AI78" s="73">
        <f t="shared" si="5"/>
        <v>1.2078671944644224</v>
      </c>
      <c r="AJ78" s="73">
        <f t="shared" si="6"/>
        <v>0.93000864725395571</v>
      </c>
      <c r="AK78" s="73">
        <f t="shared" ref="AK78:AK79" si="35">AG78/(AH78*AI78*AJ78)</f>
        <v>0.8248220028167268</v>
      </c>
      <c r="AL78" s="73">
        <f t="shared" ref="AL78:AL79" si="36">AF78*AH78*AI78*AJ78*AK78</f>
        <v>1.0678376890357582</v>
      </c>
      <c r="AM78" s="73">
        <f t="shared" ref="AM78:AM79" si="37">AF78*AG78</f>
        <v>1.0678376890357582</v>
      </c>
      <c r="AN78" s="73"/>
      <c r="AO78" s="73">
        <f t="shared" ref="AO78:AO79" si="38">AH78*AI78*AJ78</f>
        <v>1.1054684513912638</v>
      </c>
      <c r="AR78" s="53"/>
    </row>
    <row r="79" spans="1:61" x14ac:dyDescent="0.2">
      <c r="A79" s="75" t="s">
        <v>147</v>
      </c>
      <c r="B79" s="50">
        <f t="shared" si="0"/>
        <v>2013</v>
      </c>
      <c r="D79" s="79">
        <f>Conversion_Factors!$O75*D240+D322</f>
        <v>5289.2787969792189</v>
      </c>
      <c r="F79" s="357">
        <f>'Final Floorspace Estimates'!D164</f>
        <v>19365.497463267569</v>
      </c>
      <c r="G79" s="357">
        <f>'Final Floorspace Estimates'!E164</f>
        <v>5404.0866282832185</v>
      </c>
      <c r="H79" s="357">
        <f>'Final Floorspace Estimates'!F164</f>
        <v>1111.5726446423062</v>
      </c>
      <c r="I79" s="321">
        <f t="shared" si="30"/>
        <v>25881.156736193094</v>
      </c>
      <c r="K79" s="85">
        <f>'Final Floorspace Estimates'!U164</f>
        <v>42.315509001202201</v>
      </c>
      <c r="L79" s="85">
        <f>'Final Floorspace Estimates'!V164</f>
        <v>5.6459757628467866</v>
      </c>
      <c r="M79" s="85">
        <f>'Final Floorspace Estimates'!W164</f>
        <v>1.2101582228295351</v>
      </c>
      <c r="N79" s="81">
        <f t="shared" si="31"/>
        <v>49.171642986878524</v>
      </c>
      <c r="P79" s="84">
        <f t="shared" si="32"/>
        <v>204.3679442496676</v>
      </c>
      <c r="R79" s="79">
        <f>Conversion_Factors!$O75*R240+R322</f>
        <v>107.56766452547996</v>
      </c>
      <c r="T79" s="79">
        <f>Conversion_Factors!$O75*T240+T322</f>
        <v>104.88883001607644</v>
      </c>
      <c r="V79" s="118">
        <f t="shared" si="33"/>
        <v>1.0255397501239447</v>
      </c>
      <c r="X79" s="124">
        <f>'Final Floorspace Estimates'!Q164</f>
        <v>2185.0979599912762</v>
      </c>
      <c r="Y79" s="124">
        <f>'Final Floorspace Estimates'!R164</f>
        <v>1044.7604102601908</v>
      </c>
      <c r="Z79" s="124">
        <f>'Final Floorspace Estimates'!S164</f>
        <v>1088.6901802256505</v>
      </c>
      <c r="AA79" s="124">
        <f t="shared" si="34"/>
        <v>1899.9012867966298</v>
      </c>
      <c r="AC79" s="71">
        <f t="shared" si="2"/>
        <v>0.81260573809096737</v>
      </c>
      <c r="AD79" s="71"/>
      <c r="AF79" s="73">
        <f t="shared" si="3"/>
        <v>1.1798682608826363</v>
      </c>
      <c r="AG79" s="73">
        <f t="shared" si="4"/>
        <v>0.9946619212726836</v>
      </c>
      <c r="AH79" s="73">
        <f>Wgted_Floorspace!AI144</f>
        <v>0.98416110151818914</v>
      </c>
      <c r="AI79" s="73">
        <f t="shared" si="5"/>
        <v>1.2119162834698887</v>
      </c>
      <c r="AJ79" s="73">
        <f t="shared" si="6"/>
        <v>1.0100037509553768</v>
      </c>
      <c r="AK79" s="73">
        <f t="shared" si="35"/>
        <v>0.82568365772374419</v>
      </c>
      <c r="AL79" s="73">
        <f t="shared" si="36"/>
        <v>1.1735700312181829</v>
      </c>
      <c r="AM79" s="73">
        <f t="shared" si="37"/>
        <v>1.1735700312181829</v>
      </c>
      <c r="AN79" s="73"/>
      <c r="AO79" s="73">
        <f t="shared" si="38"/>
        <v>1.2046525469751708</v>
      </c>
      <c r="AR79" s="53"/>
    </row>
    <row r="80" spans="1:61" x14ac:dyDescent="0.2">
      <c r="A80" s="75" t="s">
        <v>147</v>
      </c>
      <c r="B80" s="50">
        <f t="shared" si="0"/>
        <v>2014</v>
      </c>
      <c r="D80" s="79">
        <f>Conversion_Factors!$O76*D241+D323</f>
        <v>5427.6153808511899</v>
      </c>
      <c r="F80" s="357">
        <f>'Final Floorspace Estimates'!D165</f>
        <v>19526.654973644352</v>
      </c>
      <c r="G80" s="357">
        <f>'Final Floorspace Estimates'!E165</f>
        <v>5466.5593697520681</v>
      </c>
      <c r="H80" s="357">
        <f>'Final Floorspace Estimates'!F165</f>
        <v>1051.632235150779</v>
      </c>
      <c r="I80" s="321">
        <f t="shared" ref="I80" si="39">SUM(F80:H80)</f>
        <v>26044.8465785472</v>
      </c>
      <c r="K80" s="85">
        <f>'Final Floorspace Estimates'!U165</f>
        <v>42.882004994533425</v>
      </c>
      <c r="L80" s="85">
        <f>'Final Floorspace Estimates'!V165</f>
        <v>5.7072331674055938</v>
      </c>
      <c r="M80" s="85">
        <f>'Final Floorspace Estimates'!W165</f>
        <v>1.1615470267437094</v>
      </c>
      <c r="N80" s="81">
        <f t="shared" ref="N80" si="40">SUM(K80:M80)</f>
        <v>49.750785188682734</v>
      </c>
      <c r="P80" s="84">
        <f t="shared" ref="P80" si="41">D80/I80*1000</f>
        <v>208.39498380158804</v>
      </c>
      <c r="R80" s="79">
        <f>Conversion_Factors!$O76*R241+R323</f>
        <v>109.09607477081306</v>
      </c>
      <c r="T80" s="79">
        <f>Conversion_Factors!$O76*T241+T323</f>
        <v>103.42863460318915</v>
      </c>
      <c r="V80" s="118">
        <f t="shared" ref="V80" si="42">R80/T80</f>
        <v>1.0547956587589831</v>
      </c>
      <c r="X80" s="124">
        <f>'Final Floorspace Estimates'!Q165</f>
        <v>2196.0753161466937</v>
      </c>
      <c r="Y80" s="124">
        <f>'Final Floorspace Estimates'!R165</f>
        <v>1044.0265588233137</v>
      </c>
      <c r="Z80" s="124">
        <f>'Final Floorspace Estimates'!S165</f>
        <v>1104.5182792225564</v>
      </c>
      <c r="AA80" s="124">
        <f t="shared" ref="AA80" si="43">N80/I80*1000000</f>
        <v>1910.1968997452957</v>
      </c>
      <c r="AC80" s="71">
        <f t="shared" si="2"/>
        <v>0.80129315913413801</v>
      </c>
      <c r="AD80" s="71"/>
      <c r="AF80" s="73">
        <f t="shared" si="3"/>
        <v>1.1873305413205277</v>
      </c>
      <c r="AG80" s="73">
        <f t="shared" si="4"/>
        <v>1.014261584578299</v>
      </c>
      <c r="AH80" s="73">
        <f>Wgted_Floorspace!AI145</f>
        <v>0.9835189708132932</v>
      </c>
      <c r="AI80" s="73">
        <f t="shared" si="5"/>
        <v>1.2184836883490282</v>
      </c>
      <c r="AJ80" s="73">
        <f t="shared" si="6"/>
        <v>1.0388164590492612</v>
      </c>
      <c r="AK80" s="73">
        <f t="shared" ref="AK80" si="44">AG80/(AH80*AI80*AJ80)</f>
        <v>0.8147205930064888</v>
      </c>
      <c r="AL80" s="73">
        <f t="shared" ref="AL80" si="45">AF80*AH80*AI80*AJ80*AK80</f>
        <v>1.2042637562579679</v>
      </c>
      <c r="AM80" s="73">
        <f t="shared" ref="AM80" si="46">AF80*AG80</f>
        <v>1.2042637562579679</v>
      </c>
      <c r="AN80" s="73"/>
      <c r="AO80" s="73">
        <f t="shared" ref="AO80" si="47">AH80*AI80*AJ80</f>
        <v>1.2449195384094347</v>
      </c>
      <c r="AR80" s="53"/>
    </row>
    <row r="81" spans="1:61" x14ac:dyDescent="0.2">
      <c r="A81" s="75" t="s">
        <v>147</v>
      </c>
      <c r="B81" s="50">
        <f t="shared" si="0"/>
        <v>2015</v>
      </c>
      <c r="D81" s="79">
        <f>Conversion_Factors!$O77*D242+D324</f>
        <v>4953.1369244725847</v>
      </c>
      <c r="F81" s="357">
        <f>'Final Floorspace Estimates'!D166</f>
        <v>19695.845207911709</v>
      </c>
      <c r="G81" s="357">
        <f>'Final Floorspace Estimates'!E166</f>
        <v>5535.7251971774294</v>
      </c>
      <c r="H81" s="357">
        <f>'Final Floorspace Estimates'!F166</f>
        <v>992.32765475727842</v>
      </c>
      <c r="I81" s="321">
        <f t="shared" ref="I81:I84" si="48">SUM(F81:H81)</f>
        <v>26223.898059846415</v>
      </c>
      <c r="K81" s="85">
        <f>'Final Floorspace Estimates'!U166</f>
        <v>43.479127730107663</v>
      </c>
      <c r="L81" s="85">
        <f>'Final Floorspace Estimates'!V166</f>
        <v>5.7749270050392392</v>
      </c>
      <c r="M81" s="85">
        <f>'Final Floorspace Estimates'!W166</f>
        <v>1.1117359954500015</v>
      </c>
      <c r="N81" s="81">
        <f t="shared" ref="N81:N84" si="49">SUM(K81:M81)</f>
        <v>50.365790730596906</v>
      </c>
      <c r="P81" s="84">
        <f t="shared" ref="P81:P84" si="50">D81/I81*1000</f>
        <v>188.87874385298741</v>
      </c>
      <c r="R81" s="79">
        <f>Conversion_Factors!$O77*R242+R324</f>
        <v>98.343277304362573</v>
      </c>
      <c r="T81" s="79">
        <f>Conversion_Factors!$O77*T242+T324</f>
        <v>100.54093865848532</v>
      </c>
      <c r="V81" s="118">
        <f t="shared" ref="V81:V84" si="51">R81/T81</f>
        <v>0.97814162684926087</v>
      </c>
      <c r="X81" s="124">
        <f>'Final Floorspace Estimates'!Q166</f>
        <v>2207.5278959159541</v>
      </c>
      <c r="Y81" s="124">
        <f>'Final Floorspace Estimates'!R166</f>
        <v>1043.2105639896602</v>
      </c>
      <c r="Z81" s="124">
        <f>'Final Floorspace Estimates'!S166</f>
        <v>1120.3315660107548</v>
      </c>
      <c r="AA81" s="124">
        <f t="shared" ref="AA81:AA84" si="52">N81/I81*1000000</f>
        <v>1920.6065633589442</v>
      </c>
      <c r="AC81" s="71">
        <f t="shared" ref="AC81:AC84" si="53">T81/T$86</f>
        <v>0.77892129843010793</v>
      </c>
      <c r="AD81" s="71"/>
      <c r="AF81" s="73">
        <f t="shared" ref="AF81:AF84" si="54">I81/I$86</f>
        <v>1.1954931270195484</v>
      </c>
      <c r="AG81" s="73">
        <f t="shared" ref="AG81:AG84" si="55">P81/P$86</f>
        <v>0.91927574521604116</v>
      </c>
      <c r="AH81" s="73">
        <f>Wgted_Floorspace!AI146</f>
        <v>0.98293979144508647</v>
      </c>
      <c r="AI81" s="73">
        <f t="shared" ref="AI81:AI84" si="56">AA81/AA$86</f>
        <v>1.2251238443016017</v>
      </c>
      <c r="AJ81" s="73">
        <f t="shared" ref="AJ81:AJ84" si="57">V81/V$86</f>
        <v>0.96332366635612998</v>
      </c>
      <c r="AK81" s="73">
        <f t="shared" ref="AK81:AK84" si="58">AG81/(AH81*AI81*AJ81)</f>
        <v>0.79244049860364563</v>
      </c>
      <c r="AL81" s="73">
        <f t="shared" ref="AL81:AL84" si="59">AF81*AH81*AI81*AJ81*AK81</f>
        <v>1.0989878352415507</v>
      </c>
      <c r="AM81" s="73">
        <f t="shared" ref="AM81:AM84" si="60">AF81*AG81</f>
        <v>1.0989878352415507</v>
      </c>
      <c r="AN81" s="73"/>
      <c r="AO81" s="73">
        <f t="shared" ref="AO81:AO84" si="61">AH81*AI81*AJ81</f>
        <v>1.1600564923623806</v>
      </c>
      <c r="AR81" s="53"/>
    </row>
    <row r="82" spans="1:61" x14ac:dyDescent="0.2">
      <c r="A82" s="75" t="s">
        <v>147</v>
      </c>
      <c r="B82" s="50">
        <f t="shared" ref="B82:B84" si="62">B81+1</f>
        <v>2016</v>
      </c>
      <c r="D82" s="79">
        <f>Conversion_Factors!$O78*D243+D325</f>
        <v>4889.5980281194643</v>
      </c>
      <c r="F82" s="357">
        <f>'Final Floorspace Estimates'!D167</f>
        <v>19990.696532212085</v>
      </c>
      <c r="G82" s="357">
        <f>'Final Floorspace Estimates'!E167</f>
        <v>5427.736110263093</v>
      </c>
      <c r="H82" s="357">
        <f>'Final Floorspace Estimates'!F167</f>
        <v>1020.3143191131045</v>
      </c>
      <c r="I82" s="321">
        <f t="shared" si="48"/>
        <v>26438.746961588284</v>
      </c>
      <c r="K82" s="85">
        <f>'Final Floorspace Estimates'!U167</f>
        <v>44.381138250558003</v>
      </c>
      <c r="L82" s="85">
        <f>'Final Floorspace Estimates'!V167</f>
        <v>5.6646588421894934</v>
      </c>
      <c r="M82" s="85">
        <f>'Final Floorspace Estimates'!W167</f>
        <v>1.1481292085532568</v>
      </c>
      <c r="N82" s="81">
        <f t="shared" si="49"/>
        <v>51.193926301300756</v>
      </c>
      <c r="P82" s="84">
        <f t="shared" si="50"/>
        <v>184.940611414881</v>
      </c>
      <c r="R82" s="79">
        <f>Conversion_Factors!$O78*R243+R325</f>
        <v>95.511291697804921</v>
      </c>
      <c r="T82" s="79">
        <f>Conversion_Factors!$O78*T243+T325</f>
        <v>99.430119046277525</v>
      </c>
      <c r="V82" s="118">
        <f t="shared" si="51"/>
        <v>0.96058712001894841</v>
      </c>
      <c r="X82" s="124">
        <f>'Final Floorspace Estimates'!Q167</f>
        <v>2220.089639150106</v>
      </c>
      <c r="Y82" s="124">
        <f>'Final Floorspace Estimates'!R167</f>
        <v>1043.6503778211347</v>
      </c>
      <c r="Z82" s="124">
        <f>'Final Floorspace Estimates'!S167</f>
        <v>1125.2701124014941</v>
      </c>
      <c r="AA82" s="124">
        <f t="shared" si="52"/>
        <v>1936.3219586646146</v>
      </c>
      <c r="AC82" s="71">
        <f t="shared" si="53"/>
        <v>0.77031544029701904</v>
      </c>
      <c r="AD82" s="71"/>
      <c r="AF82" s="73">
        <f t="shared" si="54"/>
        <v>1.2052876428765706</v>
      </c>
      <c r="AG82" s="73">
        <f t="shared" si="55"/>
        <v>0.90010879419789203</v>
      </c>
      <c r="AH82" s="73">
        <f>Wgted_Floorspace!AI147</f>
        <v>0.98087640480470895</v>
      </c>
      <c r="AI82" s="73">
        <f t="shared" si="56"/>
        <v>1.235148440634299</v>
      </c>
      <c r="AJ82" s="73">
        <f t="shared" si="57"/>
        <v>0.94603509441862632</v>
      </c>
      <c r="AK82" s="73">
        <f t="shared" si="58"/>
        <v>0.78533384687787211</v>
      </c>
      <c r="AL82" s="73">
        <f t="shared" si="59"/>
        <v>1.0848900068912495</v>
      </c>
      <c r="AM82" s="73">
        <f t="shared" si="60"/>
        <v>1.0848900068912495</v>
      </c>
      <c r="AN82" s="73"/>
      <c r="AO82" s="73">
        <f t="shared" si="61"/>
        <v>1.1461479697791106</v>
      </c>
      <c r="AR82" s="53"/>
    </row>
    <row r="83" spans="1:61" x14ac:dyDescent="0.2">
      <c r="A83" s="75" t="s">
        <v>147</v>
      </c>
      <c r="B83" s="50">
        <f t="shared" si="62"/>
        <v>2017</v>
      </c>
      <c r="D83" s="79">
        <f>Conversion_Factors!$O79*D244+D326</f>
        <v>4773.6893383342413</v>
      </c>
      <c r="F83" s="357">
        <f>'Final Floorspace Estimates'!D168</f>
        <v>20302.802772139959</v>
      </c>
      <c r="G83" s="357">
        <f>'Final Floorspace Estimates'!E168</f>
        <v>5319.7329807551423</v>
      </c>
      <c r="H83" s="357">
        <f>'Final Floorspace Estimates'!F168</f>
        <v>1048.5891411866314</v>
      </c>
      <c r="I83" s="321">
        <f t="shared" si="48"/>
        <v>26671.124894081735</v>
      </c>
      <c r="K83" s="85">
        <f>'Final Floorspace Estimates'!U168</f>
        <v>45.327044325626801</v>
      </c>
      <c r="L83" s="85">
        <f>'Final Floorspace Estimates'!V168</f>
        <v>5.5541179287924596</v>
      </c>
      <c r="M83" s="85">
        <f>'Final Floorspace Estimates'!W168</f>
        <v>1.1853023926194146</v>
      </c>
      <c r="N83" s="81">
        <f t="shared" si="49"/>
        <v>52.066464647038671</v>
      </c>
      <c r="P83" s="84">
        <f t="shared" si="50"/>
        <v>178.98342710672514</v>
      </c>
      <c r="R83" s="79">
        <f>Conversion_Factors!$O79*R244+R326</f>
        <v>91.684529969440689</v>
      </c>
      <c r="T83" s="79">
        <f>Conversion_Factors!$O79*T244+T326</f>
        <v>97.142044449454303</v>
      </c>
      <c r="V83" s="118">
        <f t="shared" si="51"/>
        <v>0.94381923387608635</v>
      </c>
      <c r="X83" s="124">
        <f>'Final Floorspace Estimates'!Q168</f>
        <v>2232.5510834309916</v>
      </c>
      <c r="Y83" s="124">
        <f>'Final Floorspace Estimates'!R168</f>
        <v>1044.0595324775204</v>
      </c>
      <c r="Z83" s="124">
        <f>'Final Floorspace Estimates'!S168</f>
        <v>1130.3782826494582</v>
      </c>
      <c r="AA83" s="124">
        <f t="shared" si="52"/>
        <v>1952.1660542556308</v>
      </c>
      <c r="AC83" s="71">
        <f t="shared" si="53"/>
        <v>0.75258902895013158</v>
      </c>
      <c r="AD83" s="71"/>
      <c r="AF83" s="73">
        <f t="shared" si="54"/>
        <v>1.2158812708922433</v>
      </c>
      <c r="AG83" s="73">
        <f t="shared" si="55"/>
        <v>0.87111508674009719</v>
      </c>
      <c r="AH83" s="73">
        <f>Wgted_Floorspace!AI148</f>
        <v>0.97878584510596234</v>
      </c>
      <c r="AI83" s="73">
        <f t="shared" si="56"/>
        <v>1.2452551327961749</v>
      </c>
      <c r="AJ83" s="73">
        <f t="shared" si="57"/>
        <v>0.92952122657699798</v>
      </c>
      <c r="AK83" s="73">
        <f t="shared" si="58"/>
        <v>0.76890060549318318</v>
      </c>
      <c r="AL83" s="73">
        <f t="shared" si="59"/>
        <v>1.059172518758956</v>
      </c>
      <c r="AM83" s="73">
        <f t="shared" si="60"/>
        <v>1.059172518758956</v>
      </c>
      <c r="AN83" s="73"/>
      <c r="AO83" s="73">
        <f t="shared" si="61"/>
        <v>1.1329358834115526</v>
      </c>
      <c r="AR83" s="53"/>
    </row>
    <row r="84" spans="1:61" x14ac:dyDescent="0.2">
      <c r="A84" s="75" t="s">
        <v>147</v>
      </c>
      <c r="B84" s="50">
        <f t="shared" si="62"/>
        <v>2018</v>
      </c>
      <c r="D84" s="79">
        <f>Conversion_Factors!$O80*D245+D327</f>
        <v>0</v>
      </c>
      <c r="F84" s="357">
        <f>'Final Floorspace Estimates'!D169</f>
        <v>20458.087999084681</v>
      </c>
      <c r="G84" s="357">
        <f>'Final Floorspace Estimates'!E169</f>
        <v>5350.8018858775786</v>
      </c>
      <c r="H84" s="357">
        <f>'Final Floorspace Estimates'!F169</f>
        <v>1046.840918464922</v>
      </c>
      <c r="I84" s="321">
        <f t="shared" si="48"/>
        <v>26855.730803427181</v>
      </c>
      <c r="K84" s="85">
        <f>'Final Floorspace Estimates'!U169</f>
        <v>45.918810577268786</v>
      </c>
      <c r="L84" s="85">
        <f>'Final Floorspace Estimates'!V169</f>
        <v>5.586989497329415</v>
      </c>
      <c r="M84" s="85">
        <f>'Final Floorspace Estimates'!W169</f>
        <v>1.18332623962156</v>
      </c>
      <c r="N84" s="81">
        <f t="shared" si="49"/>
        <v>52.689126314219756</v>
      </c>
      <c r="P84" s="84">
        <f t="shared" si="50"/>
        <v>0</v>
      </c>
      <c r="R84" s="79">
        <f>Conversion_Factors!$O80*R245+R327</f>
        <v>0</v>
      </c>
      <c r="T84" s="79">
        <f>Conversion_Factors!$O80*T245+T327</f>
        <v>0</v>
      </c>
      <c r="V84" s="118" t="e">
        <f t="shared" si="51"/>
        <v>#DIV/0!</v>
      </c>
      <c r="X84" s="124">
        <f>'Final Floorspace Estimates'!Q169</f>
        <v>2244.5308955227511</v>
      </c>
      <c r="Y84" s="124">
        <f>'Final Floorspace Estimates'!R169</f>
        <v>1044.1406010705066</v>
      </c>
      <c r="Z84" s="124">
        <f>'Final Floorspace Estimates'!S169</f>
        <v>1130.3782826494582</v>
      </c>
      <c r="AA84" s="124">
        <f t="shared" si="52"/>
        <v>1961.9323227463933</v>
      </c>
      <c r="AC84" s="71">
        <f t="shared" si="53"/>
        <v>0</v>
      </c>
      <c r="AD84" s="71"/>
      <c r="AF84" s="73">
        <f t="shared" si="54"/>
        <v>1.2242970714466086</v>
      </c>
      <c r="AG84" s="73">
        <f t="shared" si="55"/>
        <v>0</v>
      </c>
      <c r="AH84" s="73">
        <f>Wgted_Floorspace!AI149</f>
        <v>0.9785559987344935</v>
      </c>
      <c r="AI84" s="73">
        <f t="shared" si="56"/>
        <v>1.2514848774123546</v>
      </c>
      <c r="AJ84" s="73" t="e">
        <f t="shared" si="57"/>
        <v>#DIV/0!</v>
      </c>
      <c r="AK84" s="73" t="e">
        <f t="shared" si="58"/>
        <v>#DIV/0!</v>
      </c>
      <c r="AL84" s="73" t="e">
        <f t="shared" si="59"/>
        <v>#DIV/0!</v>
      </c>
      <c r="AM84" s="73">
        <f t="shared" si="60"/>
        <v>0</v>
      </c>
      <c r="AN84" s="73"/>
      <c r="AO84" s="73" t="e">
        <f t="shared" si="61"/>
        <v>#DIV/0!</v>
      </c>
      <c r="AR84" s="53"/>
    </row>
    <row r="85" spans="1:61" x14ac:dyDescent="0.2">
      <c r="A85" s="75"/>
      <c r="B85" s="50"/>
      <c r="D85" s="79"/>
      <c r="F85" s="557"/>
      <c r="G85" s="557"/>
      <c r="H85" s="557"/>
      <c r="I85" s="558"/>
      <c r="J85" s="142"/>
      <c r="K85" s="559"/>
      <c r="L85" s="559"/>
      <c r="M85" s="559"/>
      <c r="P85" s="70"/>
      <c r="AC85" s="71"/>
      <c r="AD85" s="71"/>
      <c r="AF85" s="73"/>
      <c r="AG85" s="73"/>
      <c r="AH85" s="73"/>
      <c r="AI85" s="73"/>
      <c r="AJ85" s="73"/>
      <c r="AK85" s="73"/>
      <c r="AL85" s="73"/>
      <c r="AM85" s="73"/>
      <c r="AN85" s="73"/>
      <c r="AO85" s="73"/>
      <c r="AR85" s="53"/>
    </row>
    <row r="86" spans="1:61" x14ac:dyDescent="0.2">
      <c r="A86" s="18" t="s">
        <v>167</v>
      </c>
      <c r="B86" s="91">
        <f>Base_year</f>
        <v>1985</v>
      </c>
      <c r="D86" s="79"/>
      <c r="F86" s="69"/>
      <c r="G86" s="69"/>
      <c r="H86" s="69"/>
      <c r="I86" s="74">
        <f>INDEX(I15:I76,base_row,1)</f>
        <v>21935.632641589924</v>
      </c>
      <c r="K86" s="84"/>
      <c r="L86" s="84"/>
      <c r="M86" s="84"/>
      <c r="N86" s="79"/>
      <c r="P86" s="74">
        <f>INDEX(P15:P76,base_row,1)</f>
        <v>205.46473116028812</v>
      </c>
      <c r="R86" s="74">
        <f>INDEX(R15:R76,base_row,1)</f>
        <v>131.06262683350161</v>
      </c>
      <c r="T86" s="74">
        <f>INDEX(T15:T76,base_row,1)</f>
        <v>129.07714664000395</v>
      </c>
      <c r="V86" s="118">
        <f>INDEX(V15:V76,base_row,1)</f>
        <v>1.0153821202682389</v>
      </c>
      <c r="AA86" s="74">
        <f>INDEX(AA15:AA76,base_row,1)</f>
        <v>1567.6836038186914</v>
      </c>
      <c r="AC86" s="71"/>
      <c r="AD86" s="71"/>
      <c r="AF86" s="73"/>
      <c r="AG86" s="73"/>
      <c r="AH86" s="73"/>
      <c r="AI86" s="73"/>
      <c r="AJ86" s="73"/>
      <c r="AK86" s="73"/>
      <c r="AL86" s="73"/>
      <c r="AM86" s="73"/>
      <c r="AN86" s="73"/>
      <c r="AO86" s="73"/>
      <c r="AR86" s="53"/>
    </row>
    <row r="87" spans="1:61" x14ac:dyDescent="0.2">
      <c r="A87" s="18" t="s">
        <v>168</v>
      </c>
      <c r="B87" s="91">
        <f>Base_year2</f>
        <v>1996</v>
      </c>
      <c r="D87" s="79"/>
      <c r="F87" s="69"/>
      <c r="G87" s="69"/>
      <c r="H87" s="69"/>
      <c r="I87" s="69"/>
      <c r="K87" s="84"/>
      <c r="L87" s="84"/>
      <c r="M87" s="84"/>
      <c r="N87" s="79"/>
      <c r="AC87" s="71"/>
      <c r="AD87" s="71"/>
      <c r="AF87" s="73"/>
      <c r="AG87" s="73"/>
      <c r="AH87" s="73"/>
      <c r="AI87" s="73"/>
      <c r="AJ87" s="73"/>
      <c r="AK87" s="73"/>
      <c r="AL87" s="73"/>
      <c r="AM87" s="73"/>
      <c r="AN87" s="73"/>
      <c r="AO87" s="73"/>
      <c r="AR87" s="53"/>
    </row>
    <row r="88" spans="1:61" x14ac:dyDescent="0.2">
      <c r="A88" s="75"/>
      <c r="B88" s="75"/>
      <c r="D88" s="79"/>
      <c r="F88" s="69"/>
      <c r="G88" s="69"/>
      <c r="H88" s="69"/>
      <c r="I88" s="69"/>
      <c r="K88" s="84"/>
      <c r="L88" s="84"/>
      <c r="M88" s="84"/>
      <c r="N88" s="79"/>
      <c r="AC88" s="71"/>
      <c r="AD88" s="71"/>
      <c r="AF88" s="72"/>
      <c r="AG88" s="72"/>
      <c r="AH88" s="72"/>
      <c r="AI88" s="72"/>
      <c r="AJ88" s="72"/>
      <c r="AK88" s="72"/>
      <c r="AL88" s="72"/>
      <c r="AM88" s="72"/>
      <c r="AN88" s="72"/>
      <c r="AO88" s="72"/>
      <c r="AP88" s="142"/>
      <c r="AQ88" s="142"/>
      <c r="AR88" s="53"/>
    </row>
    <row r="89" spans="1:61" x14ac:dyDescent="0.2">
      <c r="A89" s="75"/>
      <c r="B89" s="50"/>
      <c r="D89" s="79"/>
      <c r="F89" s="69"/>
      <c r="G89" s="69"/>
      <c r="H89" s="69"/>
      <c r="I89" s="69"/>
      <c r="P89" s="70"/>
      <c r="AC89" s="71"/>
      <c r="AD89" s="71"/>
      <c r="AE89" s="142"/>
      <c r="AF89" s="72"/>
      <c r="AG89" s="72"/>
      <c r="AH89" s="72"/>
      <c r="AI89" s="72"/>
      <c r="AJ89" s="72"/>
      <c r="AK89" s="72"/>
      <c r="AL89" s="72"/>
      <c r="AM89" s="72"/>
      <c r="AN89" s="72"/>
      <c r="AO89" s="72"/>
      <c r="AR89" s="53"/>
    </row>
    <row r="90" spans="1:61" x14ac:dyDescent="0.2">
      <c r="A90" s="50"/>
      <c r="B90" s="50"/>
      <c r="D90" s="83"/>
      <c r="F90" s="69"/>
      <c r="G90" s="69"/>
      <c r="H90" s="69"/>
      <c r="I90" s="69"/>
      <c r="P90" s="74"/>
      <c r="AR90" s="53"/>
    </row>
    <row r="91" spans="1:61" x14ac:dyDescent="0.2">
      <c r="A91" s="50"/>
      <c r="B91" s="50"/>
      <c r="D91" s="83"/>
      <c r="F91" s="69"/>
      <c r="G91" s="69"/>
      <c r="H91" s="69"/>
      <c r="I91" s="69"/>
      <c r="P91" s="74"/>
      <c r="AR91" s="53"/>
    </row>
    <row r="92" spans="1:61" x14ac:dyDescent="0.2">
      <c r="A92" s="50"/>
      <c r="B92" s="50"/>
      <c r="D92" s="83"/>
      <c r="AR92" s="53"/>
    </row>
    <row r="93" spans="1:61" ht="38.25" x14ac:dyDescent="0.2">
      <c r="A93" s="50"/>
      <c r="B93" s="50"/>
      <c r="D93" s="78" t="s">
        <v>32</v>
      </c>
      <c r="F93" s="77" t="str">
        <f>F5</f>
        <v xml:space="preserve">Single-Family </v>
      </c>
      <c r="G93" s="77" t="str">
        <f>G5</f>
        <v>Multi-Family</v>
      </c>
      <c r="H93" s="77" t="str">
        <f>H5</f>
        <v>Manufactured Homes</v>
      </c>
      <c r="I93" s="78" t="s">
        <v>32</v>
      </c>
      <c r="K93" s="56" t="e">
        <f>#REF!</f>
        <v>#REF!</v>
      </c>
      <c r="L93" s="56" t="e">
        <f>#REF!</f>
        <v>#REF!</v>
      </c>
      <c r="M93" s="56" t="e">
        <f>#REF!</f>
        <v>#REF!</v>
      </c>
      <c r="N93" s="56" t="s">
        <v>32</v>
      </c>
      <c r="P93" s="56" t="s">
        <v>32</v>
      </c>
      <c r="R93" s="78" t="s">
        <v>32</v>
      </c>
      <c r="T93" s="56" t="s">
        <v>32</v>
      </c>
      <c r="V93" s="78" t="s">
        <v>32</v>
      </c>
      <c r="X93" s="78" t="str">
        <f>F5</f>
        <v xml:space="preserve">Single-Family </v>
      </c>
      <c r="Y93" s="78" t="str">
        <f>G5</f>
        <v>Multi-Family</v>
      </c>
      <c r="Z93" s="78" t="str">
        <f>H5</f>
        <v>Manufactured Homes</v>
      </c>
      <c r="AA93" s="78" t="s">
        <v>32</v>
      </c>
      <c r="AC93" s="324" t="s">
        <v>32</v>
      </c>
      <c r="AR93" s="53"/>
    </row>
    <row r="94" spans="1:61" ht="23.25" customHeight="1" x14ac:dyDescent="0.2">
      <c r="A94" s="136" t="s">
        <v>303</v>
      </c>
      <c r="B94" s="50"/>
      <c r="D94" s="82" t="s">
        <v>117</v>
      </c>
      <c r="F94" s="61"/>
      <c r="G94" s="61"/>
      <c r="H94" s="61"/>
      <c r="I94" s="61"/>
      <c r="K94" s="61"/>
      <c r="L94" s="61"/>
      <c r="M94" s="61"/>
      <c r="N94" s="61"/>
      <c r="P94" s="82" t="s">
        <v>117</v>
      </c>
      <c r="R94" s="82" t="s">
        <v>117</v>
      </c>
      <c r="T94" s="82" t="s">
        <v>117</v>
      </c>
      <c r="V94" s="62"/>
      <c r="X94" s="61"/>
      <c r="Y94" s="61"/>
      <c r="Z94" s="61"/>
      <c r="AA94" s="61"/>
      <c r="AC94" s="82" t="s">
        <v>117</v>
      </c>
      <c r="AD94" s="132"/>
      <c r="AR94" s="53"/>
      <c r="BD94"/>
      <c r="BE94" s="1" t="s">
        <v>575</v>
      </c>
      <c r="BF94"/>
      <c r="BG94"/>
      <c r="BH94"/>
      <c r="BI94"/>
    </row>
    <row r="95" spans="1:61" x14ac:dyDescent="0.2">
      <c r="A95" s="50"/>
      <c r="B95" s="50"/>
      <c r="D95" s="82" t="s">
        <v>120</v>
      </c>
      <c r="F95" s="80" t="s">
        <v>128</v>
      </c>
      <c r="G95" s="80" t="s">
        <v>128</v>
      </c>
      <c r="H95" s="80" t="s">
        <v>128</v>
      </c>
      <c r="I95" s="80" t="s">
        <v>128</v>
      </c>
      <c r="K95" s="80" t="s">
        <v>130</v>
      </c>
      <c r="L95" s="80" t="s">
        <v>130</v>
      </c>
      <c r="M95" s="80" t="s">
        <v>130</v>
      </c>
      <c r="N95" s="80" t="s">
        <v>130</v>
      </c>
      <c r="P95" s="76" t="s">
        <v>696</v>
      </c>
      <c r="R95" s="76" t="s">
        <v>148</v>
      </c>
      <c r="T95" s="61" t="s">
        <v>148</v>
      </c>
      <c r="V95" s="76" t="s">
        <v>148</v>
      </c>
      <c r="X95" s="80" t="s">
        <v>697</v>
      </c>
      <c r="Y95" s="80" t="s">
        <v>697</v>
      </c>
      <c r="Z95" s="80" t="s">
        <v>697</v>
      </c>
      <c r="AA95" s="80" t="s">
        <v>697</v>
      </c>
      <c r="AC95" s="61" t="s">
        <v>121</v>
      </c>
      <c r="AR95" s="53"/>
      <c r="BD95"/>
      <c r="BE95"/>
      <c r="BF95"/>
      <c r="BG95"/>
      <c r="BH95"/>
      <c r="BI95"/>
    </row>
    <row r="96" spans="1:61" ht="51.75" thickBot="1" x14ac:dyDescent="0.25">
      <c r="A96" s="50" t="s">
        <v>122</v>
      </c>
      <c r="B96" s="50">
        <v>1949</v>
      </c>
      <c r="D96" s="79"/>
      <c r="F96" s="69"/>
      <c r="G96" s="69"/>
      <c r="H96" s="69"/>
      <c r="I96" s="69"/>
      <c r="P96" s="70"/>
      <c r="AC96" s="71"/>
      <c r="AD96" s="72"/>
      <c r="AF96" s="73"/>
      <c r="AG96" s="73"/>
      <c r="AH96" s="73"/>
      <c r="AI96" s="73"/>
      <c r="AJ96" s="73"/>
      <c r="AK96" s="73"/>
      <c r="AL96" s="73"/>
      <c r="AM96" s="73"/>
      <c r="AN96" s="73"/>
      <c r="AO96" s="73"/>
      <c r="AR96" s="53"/>
      <c r="BD96" s="94"/>
      <c r="BE96" s="252" t="s">
        <v>412</v>
      </c>
      <c r="BF96" s="252" t="s">
        <v>416</v>
      </c>
      <c r="BG96" s="252" t="s">
        <v>413</v>
      </c>
      <c r="BH96" s="252" t="s">
        <v>414</v>
      </c>
      <c r="BI96" s="252" t="s">
        <v>581</v>
      </c>
    </row>
    <row r="97" spans="1:61" x14ac:dyDescent="0.2">
      <c r="A97" s="50" t="s">
        <v>122</v>
      </c>
      <c r="B97" s="50">
        <f t="shared" ref="B97:B124" si="63">B96+1</f>
        <v>1950</v>
      </c>
      <c r="D97" s="79"/>
      <c r="F97" s="69"/>
      <c r="G97" s="69"/>
      <c r="H97" s="69"/>
      <c r="I97" s="69"/>
      <c r="P97" s="70"/>
      <c r="AC97" s="71"/>
      <c r="AD97" s="71"/>
      <c r="AF97" s="73"/>
      <c r="AG97" s="73"/>
      <c r="AH97" s="73"/>
      <c r="AI97" s="73"/>
      <c r="AJ97" s="73"/>
      <c r="AK97" s="73"/>
      <c r="AL97" s="73"/>
      <c r="AM97" s="73"/>
      <c r="AN97" s="73"/>
      <c r="AO97" s="73"/>
      <c r="AR97" s="53"/>
      <c r="BD97" s="94">
        <v>1985</v>
      </c>
      <c r="BE97" s="9">
        <v>1</v>
      </c>
      <c r="BF97" s="9">
        <v>1</v>
      </c>
      <c r="BG97" s="9">
        <v>1</v>
      </c>
      <c r="BH97" s="9">
        <v>1</v>
      </c>
      <c r="BI97" s="17">
        <v>1</v>
      </c>
    </row>
    <row r="98" spans="1:61" x14ac:dyDescent="0.2">
      <c r="A98" s="50" t="s">
        <v>122</v>
      </c>
      <c r="B98" s="50">
        <f t="shared" si="63"/>
        <v>1951</v>
      </c>
      <c r="D98" s="79"/>
      <c r="F98" s="69"/>
      <c r="G98" s="69"/>
      <c r="H98" s="69"/>
      <c r="I98" s="69"/>
      <c r="P98" s="70"/>
      <c r="AC98" s="71"/>
      <c r="AD98" s="71"/>
      <c r="AF98" s="73"/>
      <c r="AG98" s="73"/>
      <c r="AH98" s="73"/>
      <c r="AI98" s="73"/>
      <c r="AJ98" s="73"/>
      <c r="AK98" s="73"/>
      <c r="AL98" s="73"/>
      <c r="AM98" s="73"/>
      <c r="AN98" s="73"/>
      <c r="AO98" s="73"/>
      <c r="AR98" s="53"/>
      <c r="BD98" s="94">
        <v>1986</v>
      </c>
      <c r="BE98" s="9">
        <v>1.0020336592800534</v>
      </c>
      <c r="BF98" s="9">
        <v>1.0192305476500476</v>
      </c>
      <c r="BG98" s="9">
        <v>1.0121109621818536</v>
      </c>
      <c r="BH98" s="9">
        <v>0.97592898535522632</v>
      </c>
      <c r="BI98" s="17">
        <v>0.99532183831316356</v>
      </c>
    </row>
    <row r="99" spans="1:61" x14ac:dyDescent="0.2">
      <c r="A99" s="50" t="s">
        <v>122</v>
      </c>
      <c r="B99" s="50">
        <f t="shared" si="63"/>
        <v>1952</v>
      </c>
      <c r="D99" s="79"/>
      <c r="F99" s="69"/>
      <c r="G99" s="69"/>
      <c r="H99" s="69"/>
      <c r="I99" s="69"/>
      <c r="P99" s="70"/>
      <c r="AC99" s="71"/>
      <c r="AD99" s="71"/>
      <c r="AF99" s="73"/>
      <c r="AG99" s="73"/>
      <c r="AH99" s="73"/>
      <c r="AI99" s="73"/>
      <c r="AJ99" s="73"/>
      <c r="AK99" s="73"/>
      <c r="AL99" s="73"/>
      <c r="AM99" s="73"/>
      <c r="AN99" s="73"/>
      <c r="AO99" s="73"/>
      <c r="AR99" s="53"/>
      <c r="BD99" s="94">
        <v>1987</v>
      </c>
      <c r="BE99" s="9">
        <v>1.0257750890035429</v>
      </c>
      <c r="BF99" s="9">
        <v>1.0309947113113413</v>
      </c>
      <c r="BG99" s="9">
        <v>1.023930061536239</v>
      </c>
      <c r="BH99" s="9">
        <v>0.98057998928525658</v>
      </c>
      <c r="BI99" s="17">
        <v>0.99092866255128809</v>
      </c>
    </row>
    <row r="100" spans="1:61" x14ac:dyDescent="0.2">
      <c r="A100" s="50" t="s">
        <v>122</v>
      </c>
      <c r="B100" s="50">
        <f t="shared" si="63"/>
        <v>1953</v>
      </c>
      <c r="D100" s="79"/>
      <c r="F100" s="69"/>
      <c r="G100" s="69"/>
      <c r="H100" s="69"/>
      <c r="I100" s="69"/>
      <c r="P100" s="70"/>
      <c r="AC100" s="71"/>
      <c r="AD100" s="71"/>
      <c r="AF100" s="73"/>
      <c r="AG100" s="73"/>
      <c r="AH100" s="73"/>
      <c r="AI100" s="73"/>
      <c r="AJ100" s="73"/>
      <c r="AK100" s="73"/>
      <c r="AL100" s="73"/>
      <c r="AM100" s="73"/>
      <c r="AN100" s="73"/>
      <c r="AO100" s="73"/>
      <c r="AR100" s="53"/>
      <c r="BD100" s="94">
        <v>1988</v>
      </c>
      <c r="BE100" s="9">
        <v>1.0874416489199918</v>
      </c>
      <c r="BF100" s="9">
        <v>1.0499487262210647</v>
      </c>
      <c r="BG100" s="9">
        <v>1.0353979241746722</v>
      </c>
      <c r="BH100" s="9">
        <v>1.0078030115503169</v>
      </c>
      <c r="BI100" s="17">
        <v>0.99255579580702868</v>
      </c>
    </row>
    <row r="101" spans="1:61" x14ac:dyDescent="0.2">
      <c r="A101" s="50" t="s">
        <v>122</v>
      </c>
      <c r="B101" s="50">
        <f t="shared" si="63"/>
        <v>1954</v>
      </c>
      <c r="D101" s="79"/>
      <c r="F101" s="69"/>
      <c r="G101" s="69"/>
      <c r="H101" s="69"/>
      <c r="I101" s="69"/>
      <c r="P101" s="70"/>
      <c r="AC101" s="71"/>
      <c r="AD101" s="71"/>
      <c r="AF101" s="73"/>
      <c r="AG101" s="73"/>
      <c r="AH101" s="73"/>
      <c r="AI101" s="73"/>
      <c r="AJ101" s="73"/>
      <c r="AK101" s="73"/>
      <c r="AL101" s="73"/>
      <c r="AM101" s="73"/>
      <c r="AN101" s="73"/>
      <c r="AO101" s="73"/>
      <c r="AR101" s="53"/>
      <c r="BD101" s="94">
        <v>1989</v>
      </c>
      <c r="BE101" s="9">
        <v>1.137475938364702</v>
      </c>
      <c r="BF101" s="9">
        <v>1.0696055951791124</v>
      </c>
      <c r="BG101" s="9">
        <v>1.0463300716022612</v>
      </c>
      <c r="BH101" s="9">
        <v>1.0082335311188568</v>
      </c>
      <c r="BI101" s="17">
        <v>1.0080653997436821</v>
      </c>
    </row>
    <row r="102" spans="1:61" x14ac:dyDescent="0.2">
      <c r="A102" s="50" t="s">
        <v>122</v>
      </c>
      <c r="B102" s="50">
        <f t="shared" si="63"/>
        <v>1955</v>
      </c>
      <c r="D102" s="79"/>
      <c r="F102" s="69"/>
      <c r="G102" s="69"/>
      <c r="H102" s="69"/>
      <c r="I102" s="69"/>
      <c r="P102" s="70"/>
      <c r="AC102" s="71"/>
      <c r="AD102" s="71"/>
      <c r="AF102" s="73"/>
      <c r="AG102" s="73"/>
      <c r="AH102" s="73"/>
      <c r="AI102" s="73"/>
      <c r="AJ102" s="73"/>
      <c r="AK102" s="73"/>
      <c r="AL102" s="73"/>
      <c r="AM102" s="73"/>
      <c r="AN102" s="73"/>
      <c r="AO102" s="73"/>
      <c r="AR102" s="53"/>
      <c r="BD102" s="94">
        <v>1990</v>
      </c>
      <c r="BE102" s="9">
        <v>1.0914935388431937</v>
      </c>
      <c r="BF102" s="9">
        <v>1.0755625712935968</v>
      </c>
      <c r="BG102" s="9">
        <v>1.056464136933756</v>
      </c>
      <c r="BH102" s="9">
        <v>0.95314900400077218</v>
      </c>
      <c r="BI102" s="17">
        <v>1.0077897366393302</v>
      </c>
    </row>
    <row r="103" spans="1:61" x14ac:dyDescent="0.2">
      <c r="A103" s="50" t="s">
        <v>122</v>
      </c>
      <c r="B103" s="50">
        <f t="shared" si="63"/>
        <v>1956</v>
      </c>
      <c r="D103" s="79"/>
      <c r="F103" s="69"/>
      <c r="G103" s="69"/>
      <c r="H103" s="69"/>
      <c r="I103" s="69"/>
      <c r="P103" s="70"/>
      <c r="AC103" s="71"/>
      <c r="AD103" s="71"/>
      <c r="AF103" s="73"/>
      <c r="AG103" s="73"/>
      <c r="AH103" s="73"/>
      <c r="AI103" s="73"/>
      <c r="AJ103" s="73"/>
      <c r="AK103" s="73"/>
      <c r="AL103" s="73"/>
      <c r="AM103" s="73"/>
      <c r="AN103" s="73"/>
      <c r="AO103" s="73"/>
      <c r="AR103" s="53"/>
      <c r="BD103" s="94">
        <v>1991</v>
      </c>
      <c r="BE103" s="9">
        <v>1.1232655394460189</v>
      </c>
      <c r="BF103" s="9">
        <v>1.0866814918941341</v>
      </c>
      <c r="BG103" s="9">
        <v>1.0738063702406406</v>
      </c>
      <c r="BH103" s="9">
        <v>0.97593598364286249</v>
      </c>
      <c r="BI103" s="17">
        <v>0.98635410854565708</v>
      </c>
    </row>
    <row r="104" spans="1:61" x14ac:dyDescent="0.2">
      <c r="A104" s="50" t="s">
        <v>122</v>
      </c>
      <c r="B104" s="50">
        <f t="shared" si="63"/>
        <v>1957</v>
      </c>
      <c r="D104" s="79"/>
      <c r="F104" s="69"/>
      <c r="G104" s="69"/>
      <c r="H104" s="69"/>
      <c r="I104" s="69"/>
      <c r="P104" s="70"/>
      <c r="AC104" s="71"/>
      <c r="AD104" s="71"/>
      <c r="AF104" s="73"/>
      <c r="AG104" s="73"/>
      <c r="AH104" s="73"/>
      <c r="AI104" s="73"/>
      <c r="AJ104" s="73"/>
      <c r="AK104" s="73"/>
      <c r="AL104" s="73"/>
      <c r="AM104" s="73"/>
      <c r="AN104" s="73"/>
      <c r="AO104" s="73"/>
      <c r="AR104" s="53"/>
      <c r="BD104" s="94">
        <v>1992</v>
      </c>
      <c r="BE104" s="9">
        <v>1.1203299959180515</v>
      </c>
      <c r="BF104" s="9">
        <v>1.102317113919967</v>
      </c>
      <c r="BG104" s="9">
        <v>1.0912023211145085</v>
      </c>
      <c r="BH104" s="9">
        <v>0.96762157726603337</v>
      </c>
      <c r="BI104" s="17">
        <v>0.96256172510150295</v>
      </c>
    </row>
    <row r="105" spans="1:61" x14ac:dyDescent="0.2">
      <c r="A105" s="50" t="s">
        <v>122</v>
      </c>
      <c r="B105" s="50">
        <f t="shared" si="63"/>
        <v>1958</v>
      </c>
      <c r="D105" s="79"/>
      <c r="F105" s="69"/>
      <c r="G105" s="69"/>
      <c r="H105" s="69"/>
      <c r="I105" s="69"/>
      <c r="P105" s="70"/>
      <c r="AC105" s="71"/>
      <c r="AD105" s="71"/>
      <c r="AF105" s="73"/>
      <c r="AG105" s="73"/>
      <c r="AH105" s="73"/>
      <c r="AI105" s="73"/>
      <c r="AJ105" s="73"/>
      <c r="AK105" s="73"/>
      <c r="AL105" s="73"/>
      <c r="AM105" s="73"/>
      <c r="AN105" s="73"/>
      <c r="AO105" s="73"/>
      <c r="AR105" s="53"/>
      <c r="BD105" s="94">
        <v>1993</v>
      </c>
      <c r="BE105" s="9">
        <v>1.177349641673664</v>
      </c>
      <c r="BF105" s="9">
        <v>1.1110394174376939</v>
      </c>
      <c r="BG105" s="9">
        <v>1.108518507200039</v>
      </c>
      <c r="BH105" s="9">
        <v>1.0076488428657537</v>
      </c>
      <c r="BI105" s="17">
        <v>0.94868892379392955</v>
      </c>
    </row>
    <row r="106" spans="1:61" x14ac:dyDescent="0.2">
      <c r="A106" s="50" t="s">
        <v>122</v>
      </c>
      <c r="B106" s="50">
        <f t="shared" si="63"/>
        <v>1959</v>
      </c>
      <c r="D106" s="79"/>
      <c r="F106" s="69"/>
      <c r="G106" s="69"/>
      <c r="H106" s="69"/>
      <c r="I106" s="69"/>
      <c r="P106" s="70"/>
      <c r="AC106" s="71"/>
      <c r="AD106" s="71"/>
      <c r="AF106" s="73"/>
      <c r="AG106" s="73"/>
      <c r="AH106" s="73"/>
      <c r="AI106" s="73"/>
      <c r="AJ106" s="73"/>
      <c r="AK106" s="73"/>
      <c r="AL106" s="73"/>
      <c r="AM106" s="73"/>
      <c r="AN106" s="73"/>
      <c r="AO106" s="73"/>
      <c r="AR106" s="53"/>
      <c r="BD106" s="94">
        <v>1994</v>
      </c>
      <c r="BE106" s="9">
        <v>1.1710367279175466</v>
      </c>
      <c r="BF106" s="9">
        <v>1.1188860339443942</v>
      </c>
      <c r="BG106" s="9">
        <v>1.1232146924431996</v>
      </c>
      <c r="BH106" s="9">
        <v>0.98893846031021859</v>
      </c>
      <c r="BI106" s="17">
        <v>0.94222065511706909</v>
      </c>
    </row>
    <row r="107" spans="1:61" x14ac:dyDescent="0.2">
      <c r="A107" s="50" t="s">
        <v>122</v>
      </c>
      <c r="B107" s="50">
        <f t="shared" si="63"/>
        <v>1960</v>
      </c>
      <c r="D107" s="79"/>
      <c r="F107" s="69"/>
      <c r="G107" s="69"/>
      <c r="H107" s="69"/>
      <c r="I107" s="69"/>
      <c r="P107" s="70"/>
      <c r="AC107" s="71"/>
      <c r="AD107" s="71"/>
      <c r="AF107" s="73"/>
      <c r="AG107" s="73"/>
      <c r="AH107" s="73"/>
      <c r="AI107" s="73"/>
      <c r="AJ107" s="73"/>
      <c r="AK107" s="73"/>
      <c r="AL107" s="73"/>
      <c r="AM107" s="73"/>
      <c r="AN107" s="73"/>
      <c r="AO107" s="73"/>
      <c r="AR107" s="53"/>
      <c r="BD107" s="94">
        <v>1995</v>
      </c>
      <c r="BE107" s="9">
        <v>1.1972270107574494</v>
      </c>
      <c r="BF107" s="9">
        <v>1.1405823318623329</v>
      </c>
      <c r="BG107" s="9">
        <v>1.1378982019065542</v>
      </c>
      <c r="BH107" s="9">
        <v>1.0043976576628382</v>
      </c>
      <c r="BI107" s="17">
        <v>0.91841879795217218</v>
      </c>
    </row>
    <row r="108" spans="1:61" x14ac:dyDescent="0.2">
      <c r="A108" s="50" t="s">
        <v>122</v>
      </c>
      <c r="B108" s="50">
        <f t="shared" si="63"/>
        <v>1961</v>
      </c>
      <c r="D108" s="79"/>
      <c r="F108" s="69"/>
      <c r="G108" s="69"/>
      <c r="H108" s="69"/>
      <c r="I108" s="69"/>
      <c r="P108" s="70"/>
      <c r="AC108" s="71"/>
      <c r="AD108" s="71"/>
      <c r="AF108" s="73"/>
      <c r="AG108" s="73"/>
      <c r="AH108" s="73"/>
      <c r="AI108" s="73"/>
      <c r="AJ108" s="73"/>
      <c r="AK108" s="73"/>
      <c r="AL108" s="73"/>
      <c r="AM108" s="73"/>
      <c r="AN108" s="73"/>
      <c r="AO108" s="73"/>
      <c r="AR108" s="53"/>
      <c r="BD108" s="94">
        <v>1996</v>
      </c>
      <c r="BE108" s="9">
        <v>1.2613833671974832</v>
      </c>
      <c r="BF108" s="9">
        <v>1.1479219716784383</v>
      </c>
      <c r="BG108" s="9">
        <v>1.1525811381445978</v>
      </c>
      <c r="BH108" s="9">
        <v>1.0091397392680514</v>
      </c>
      <c r="BI108" s="17">
        <v>0.94473915374165451</v>
      </c>
    </row>
    <row r="109" spans="1:61" x14ac:dyDescent="0.2">
      <c r="A109" s="50" t="s">
        <v>122</v>
      </c>
      <c r="B109" s="50">
        <f t="shared" si="63"/>
        <v>1962</v>
      </c>
      <c r="D109" s="79"/>
      <c r="F109" s="69"/>
      <c r="G109" s="69"/>
      <c r="H109" s="69"/>
      <c r="I109" s="69"/>
      <c r="P109" s="70"/>
      <c r="AC109" s="71"/>
      <c r="AD109" s="71"/>
      <c r="AF109" s="73"/>
      <c r="AG109" s="73"/>
      <c r="AH109" s="73"/>
      <c r="AI109" s="73"/>
      <c r="AJ109" s="73"/>
      <c r="AK109" s="73"/>
      <c r="AL109" s="73"/>
      <c r="AM109" s="73"/>
      <c r="AN109" s="73"/>
      <c r="AO109" s="73"/>
      <c r="AR109" s="53"/>
      <c r="BD109" s="94">
        <v>1997</v>
      </c>
      <c r="BE109" s="9">
        <v>1.2271672516723804</v>
      </c>
      <c r="BF109" s="9">
        <v>1.1639493484197307</v>
      </c>
      <c r="BG109" s="9">
        <v>1.1672711524536317</v>
      </c>
      <c r="BH109" s="9">
        <v>0.99832307214588223</v>
      </c>
      <c r="BI109" s="17">
        <v>0.90474629804485285</v>
      </c>
    </row>
    <row r="110" spans="1:61" x14ac:dyDescent="0.2">
      <c r="A110" s="50" t="s">
        <v>122</v>
      </c>
      <c r="B110" s="50">
        <f t="shared" si="63"/>
        <v>1963</v>
      </c>
      <c r="D110" s="79"/>
      <c r="F110" s="69"/>
      <c r="G110" s="69"/>
      <c r="H110" s="69"/>
      <c r="I110" s="69"/>
      <c r="P110" s="70"/>
      <c r="AC110" s="71"/>
      <c r="AD110" s="71"/>
      <c r="AF110" s="73"/>
      <c r="AG110" s="73"/>
      <c r="AH110" s="73"/>
      <c r="AI110" s="73"/>
      <c r="AJ110" s="73"/>
      <c r="AK110" s="73"/>
      <c r="AL110" s="73"/>
      <c r="AM110" s="73"/>
      <c r="AN110" s="73"/>
      <c r="AO110" s="73"/>
      <c r="AR110" s="53"/>
      <c r="BD110" s="94">
        <v>1998</v>
      </c>
      <c r="BE110" s="9">
        <v>1.2237950682545191</v>
      </c>
      <c r="BF110" s="9">
        <v>1.1852395771411801</v>
      </c>
      <c r="BG110" s="9">
        <v>1.1820896843370592</v>
      </c>
      <c r="BH110" s="9">
        <v>0.96430950279715122</v>
      </c>
      <c r="BI110" s="17">
        <v>0.90580701527539031</v>
      </c>
    </row>
    <row r="111" spans="1:61" x14ac:dyDescent="0.2">
      <c r="A111" s="50" t="s">
        <v>122</v>
      </c>
      <c r="B111" s="50">
        <f t="shared" si="63"/>
        <v>1964</v>
      </c>
      <c r="D111" s="79"/>
      <c r="F111" s="69"/>
      <c r="G111" s="69"/>
      <c r="H111" s="69"/>
      <c r="I111" s="69"/>
      <c r="P111" s="70"/>
      <c r="AC111" s="71"/>
      <c r="AD111" s="71"/>
      <c r="AF111" s="73"/>
      <c r="AG111" s="73"/>
      <c r="AH111" s="73"/>
      <c r="AI111" s="73"/>
      <c r="AJ111" s="73"/>
      <c r="AK111" s="73"/>
      <c r="AL111" s="73"/>
      <c r="AM111" s="73"/>
      <c r="AN111" s="73"/>
      <c r="AO111" s="73"/>
      <c r="AR111" s="53"/>
      <c r="BD111" s="94">
        <v>1999</v>
      </c>
      <c r="BE111" s="9">
        <v>1.2594882071335987</v>
      </c>
      <c r="BF111" s="9">
        <v>1.2065342017192668</v>
      </c>
      <c r="BG111" s="9">
        <v>1.1970575741248244</v>
      </c>
      <c r="BH111" s="9">
        <v>0.9708699594666691</v>
      </c>
      <c r="BI111" s="17">
        <v>0.89821099250336756</v>
      </c>
    </row>
    <row r="112" spans="1:61" x14ac:dyDescent="0.2">
      <c r="A112" s="50" t="s">
        <v>122</v>
      </c>
      <c r="B112" s="50">
        <f t="shared" si="63"/>
        <v>1965</v>
      </c>
      <c r="D112" s="79"/>
      <c r="F112" s="69"/>
      <c r="G112" s="69"/>
      <c r="H112" s="69"/>
      <c r="I112" s="69"/>
      <c r="P112" s="70"/>
      <c r="AC112" s="71"/>
      <c r="AD112" s="71"/>
      <c r="AF112" s="73"/>
      <c r="AG112" s="73"/>
      <c r="AH112" s="73"/>
      <c r="AI112" s="73"/>
      <c r="AJ112" s="73"/>
      <c r="AK112" s="73"/>
      <c r="AL112" s="73"/>
      <c r="AM112" s="73"/>
      <c r="AN112" s="73"/>
      <c r="AO112" s="73"/>
      <c r="AR112" s="53"/>
      <c r="BD112" s="94">
        <v>2000</v>
      </c>
      <c r="BE112" s="9">
        <v>1.3120110399230065</v>
      </c>
      <c r="BF112" s="9">
        <v>1.2278330473187848</v>
      </c>
      <c r="BG112" s="9">
        <v>1.2121567372590638</v>
      </c>
      <c r="BH112" s="9">
        <v>0.98505988960515678</v>
      </c>
      <c r="BI112" s="17">
        <v>0.89490463192244396</v>
      </c>
    </row>
    <row r="113" spans="1:61" x14ac:dyDescent="0.2">
      <c r="A113" s="50" t="s">
        <v>122</v>
      </c>
      <c r="B113" s="50">
        <f t="shared" si="63"/>
        <v>1966</v>
      </c>
      <c r="D113" s="79"/>
      <c r="F113" s="69"/>
      <c r="G113" s="69"/>
      <c r="H113" s="69"/>
      <c r="I113" s="69"/>
      <c r="P113" s="70"/>
      <c r="AC113" s="71"/>
      <c r="AD113" s="71"/>
      <c r="AF113" s="73"/>
      <c r="AG113" s="73"/>
      <c r="AH113" s="73"/>
      <c r="AI113" s="73"/>
      <c r="AJ113" s="73"/>
      <c r="AK113" s="73"/>
      <c r="AL113" s="73"/>
      <c r="AM113" s="73"/>
      <c r="AN113" s="73"/>
      <c r="AO113" s="73"/>
      <c r="AR113" s="53"/>
      <c r="BD113" s="94">
        <v>2001</v>
      </c>
      <c r="BE113" s="9">
        <v>1.2849900105145728</v>
      </c>
      <c r="BF113" s="9">
        <v>1.2491359482547804</v>
      </c>
      <c r="BG113" s="9">
        <v>1.2273855042536923</v>
      </c>
      <c r="BH113" s="9">
        <v>0.96333847727625754</v>
      </c>
      <c r="BI113" s="17">
        <v>0.87002182585690058</v>
      </c>
    </row>
    <row r="114" spans="1:61" x14ac:dyDescent="0.2">
      <c r="A114" s="50" t="s">
        <v>122</v>
      </c>
      <c r="B114" s="50">
        <f t="shared" si="63"/>
        <v>1967</v>
      </c>
      <c r="D114" s="79"/>
      <c r="F114" s="69"/>
      <c r="G114" s="69"/>
      <c r="H114" s="69"/>
      <c r="I114" s="69"/>
      <c r="P114" s="70"/>
      <c r="AC114" s="71"/>
      <c r="AD114" s="71"/>
      <c r="AF114" s="73"/>
      <c r="AG114" s="73"/>
      <c r="AH114" s="73"/>
      <c r="AI114" s="73"/>
      <c r="AJ114" s="73"/>
      <c r="AK114" s="73"/>
      <c r="AL114" s="73"/>
      <c r="AM114" s="73"/>
      <c r="AN114" s="73"/>
      <c r="AO114" s="73"/>
      <c r="AR114" s="53"/>
      <c r="BD114" s="94">
        <v>2002</v>
      </c>
      <c r="BE114" s="9">
        <v>1.3348647201320571</v>
      </c>
      <c r="BF114" s="9">
        <v>1.2613125040516688</v>
      </c>
      <c r="BG114" s="9">
        <v>1.2379104474234053</v>
      </c>
      <c r="BH114" s="9">
        <v>0.98781886221902981</v>
      </c>
      <c r="BI114" s="17">
        <v>0.86546201394197686</v>
      </c>
    </row>
    <row r="115" spans="1:61" x14ac:dyDescent="0.2">
      <c r="A115" s="50" t="s">
        <v>122</v>
      </c>
      <c r="B115" s="50">
        <f t="shared" si="63"/>
        <v>1968</v>
      </c>
      <c r="D115" s="79"/>
      <c r="F115" s="69"/>
      <c r="G115" s="69"/>
      <c r="H115" s="69"/>
      <c r="I115" s="69"/>
      <c r="P115" s="70"/>
      <c r="AC115" s="71"/>
      <c r="AD115" s="71"/>
      <c r="AF115" s="73"/>
      <c r="AG115" s="73"/>
      <c r="AH115" s="73"/>
      <c r="AI115" s="73"/>
      <c r="AJ115" s="73"/>
      <c r="AK115" s="73"/>
      <c r="AL115" s="73"/>
      <c r="AM115" s="73"/>
      <c r="AN115" s="73"/>
      <c r="AO115" s="73"/>
      <c r="AR115" s="53"/>
      <c r="BD115" s="94">
        <v>2003</v>
      </c>
      <c r="BE115" s="9">
        <v>1.3538184128610296</v>
      </c>
      <c r="BF115" s="9">
        <v>1.2839307360292607</v>
      </c>
      <c r="BG115" s="9">
        <v>1.2485187833655684</v>
      </c>
      <c r="BH115" s="9">
        <v>0.98861808546133256</v>
      </c>
      <c r="BI115" s="17">
        <v>0.8542700672870972</v>
      </c>
    </row>
    <row r="116" spans="1:61" x14ac:dyDescent="0.2">
      <c r="A116" s="50" t="s">
        <v>122</v>
      </c>
      <c r="B116" s="50">
        <f t="shared" si="63"/>
        <v>1969</v>
      </c>
      <c r="D116" s="79"/>
      <c r="F116" s="69"/>
      <c r="G116" s="69"/>
      <c r="H116" s="69"/>
      <c r="I116" s="69"/>
      <c r="P116" s="70"/>
      <c r="AC116" s="71"/>
      <c r="AD116" s="71"/>
      <c r="AF116" s="73"/>
      <c r="AG116" s="73"/>
      <c r="AH116" s="73"/>
      <c r="AI116" s="73"/>
      <c r="AJ116" s="73"/>
      <c r="AK116" s="73"/>
      <c r="AL116" s="73"/>
      <c r="AM116" s="73"/>
      <c r="AN116" s="73"/>
      <c r="AO116" s="73"/>
      <c r="AR116" s="53"/>
      <c r="BD116" s="94">
        <v>2004</v>
      </c>
      <c r="BE116" s="9">
        <v>1.3533069322582358</v>
      </c>
      <c r="BF116" s="9">
        <v>1.2919515838359581</v>
      </c>
      <c r="BG116" s="9">
        <v>1.259215000039327</v>
      </c>
      <c r="BH116" s="9">
        <v>0.96825126287272922</v>
      </c>
      <c r="BI116" s="17">
        <v>0.859136375408182</v>
      </c>
    </row>
    <row r="117" spans="1:61" x14ac:dyDescent="0.2">
      <c r="A117" s="50" t="s">
        <v>122</v>
      </c>
      <c r="B117" s="50">
        <f t="shared" si="63"/>
        <v>1970</v>
      </c>
      <c r="D117" s="79">
        <f t="shared" ref="D117:D161" si="64">D197+D279</f>
        <v>3416.0929999999998</v>
      </c>
      <c r="F117" s="321">
        <f t="shared" ref="F117:H136" si="65">F36</f>
        <v>12707</v>
      </c>
      <c r="G117" s="321">
        <f t="shared" si="65"/>
        <v>4330</v>
      </c>
      <c r="H117" s="321">
        <f t="shared" si="65"/>
        <v>499</v>
      </c>
      <c r="I117" s="321">
        <f>SUM(F117:H117)</f>
        <v>17536</v>
      </c>
      <c r="K117" s="84">
        <f t="shared" ref="K117:M136" si="66">K36</f>
        <v>21.854655920760749</v>
      </c>
      <c r="L117" s="84">
        <f t="shared" si="66"/>
        <v>3.5479479679075436</v>
      </c>
      <c r="M117" s="84">
        <f t="shared" si="66"/>
        <v>0.329468603984029</v>
      </c>
      <c r="N117" s="84">
        <f>SUM(K117:M117)</f>
        <v>25.732072492652321</v>
      </c>
      <c r="P117" s="79">
        <f t="shared" ref="P117:P161" si="67">P197+P279</f>
        <v>194.8045734489051</v>
      </c>
      <c r="R117" s="84">
        <f t="shared" ref="R117:R132" si="68">R197+R279</f>
        <v>132.7562325566839</v>
      </c>
      <c r="T117" s="84">
        <f t="shared" ref="T117:T165" si="69">T197+T279</f>
        <v>131.55577277355968</v>
      </c>
      <c r="V117" s="118">
        <f>R117/T117</f>
        <v>1.0091251015277796</v>
      </c>
      <c r="X117" s="51">
        <f t="shared" ref="X117:AA136" si="70">X36</f>
        <v>1719.8910774188048</v>
      </c>
      <c r="Y117" s="51">
        <f t="shared" si="70"/>
        <v>819.38752145670753</v>
      </c>
      <c r="Z117" s="51">
        <f t="shared" si="70"/>
        <v>660.25772341488789</v>
      </c>
      <c r="AA117" s="51">
        <f t="shared" si="70"/>
        <v>1467.3855207944982</v>
      </c>
      <c r="AC117" s="71">
        <f t="shared" ref="AC117:AC161" si="71">T117/T$167</f>
        <v>1.5115192028496269</v>
      </c>
      <c r="AD117" s="71"/>
      <c r="AF117" s="73">
        <f t="shared" ref="AF117:AF161" si="72">I117/I$167</f>
        <v>0.79942987223225892</v>
      </c>
      <c r="AG117" s="73">
        <f t="shared" ref="AG117:AG161" si="73">P117/P$167</f>
        <v>1.3905486488389878</v>
      </c>
      <c r="AH117" s="73">
        <f>Wgted_Floorspace!AB101</f>
        <v>0.99587459458563443</v>
      </c>
      <c r="AI117" s="73">
        <f t="shared" ref="AI117:AI161" si="74">AA117/AA$167</f>
        <v>0.93602147603006192</v>
      </c>
      <c r="AJ117" s="73">
        <f t="shared" ref="AJ117:AJ161" si="75">V117/V$167</f>
        <v>0.98284878507408469</v>
      </c>
      <c r="AK117" s="73">
        <f>AG117/(AH117*AI117*AJ117)</f>
        <v>1.5177806634163034</v>
      </c>
      <c r="AL117" s="73">
        <f>AF117*AH117*AI117*AJ117*AK117</f>
        <v>1.1116461286740922</v>
      </c>
      <c r="AM117" s="73">
        <f>AF117*AG117</f>
        <v>1.1116461286740922</v>
      </c>
      <c r="AN117" s="73"/>
      <c r="AO117" s="73">
        <f>AH117*AI117*AJ117</f>
        <v>0.91617233132293641</v>
      </c>
      <c r="AR117" s="53"/>
      <c r="BD117" s="94">
        <v>2005</v>
      </c>
      <c r="BE117" s="9">
        <v>1.3880661081613228</v>
      </c>
      <c r="BF117" s="9">
        <v>1.3071359147114285</v>
      </c>
      <c r="BG117" s="9">
        <v>1.2700095573830721</v>
      </c>
      <c r="BH117" s="9">
        <v>0.97254925868545694</v>
      </c>
      <c r="BI117" s="17">
        <v>0.85974727213556335</v>
      </c>
    </row>
    <row r="118" spans="1:61" x14ac:dyDescent="0.2">
      <c r="A118" s="50" t="s">
        <v>122</v>
      </c>
      <c r="B118" s="50">
        <f t="shared" si="63"/>
        <v>1971</v>
      </c>
      <c r="D118" s="79">
        <f t="shared" si="64"/>
        <v>3460.2889999999998</v>
      </c>
      <c r="F118" s="321">
        <f t="shared" si="65"/>
        <v>12944.9</v>
      </c>
      <c r="G118" s="321">
        <f t="shared" si="65"/>
        <v>4387.3</v>
      </c>
      <c r="H118" s="321">
        <f t="shared" si="65"/>
        <v>565.29999999999995</v>
      </c>
      <c r="I118" s="321">
        <f t="shared" ref="I118:I131" si="76">SUM(F118:H118)</f>
        <v>17897.5</v>
      </c>
      <c r="K118" s="84">
        <f t="shared" si="66"/>
        <v>22.351128148408549</v>
      </c>
      <c r="L118" s="84">
        <f t="shared" si="66"/>
        <v>3.6037057222572542</v>
      </c>
      <c r="M118" s="84">
        <f t="shared" si="66"/>
        <v>0.38468712755004397</v>
      </c>
      <c r="N118" s="84">
        <f t="shared" ref="N118:N131" si="77">SUM(K118:M118)</f>
        <v>26.339520998215846</v>
      </c>
      <c r="P118" s="79">
        <f t="shared" si="67"/>
        <v>193.33923732364855</v>
      </c>
      <c r="R118" s="84">
        <f t="shared" si="68"/>
        <v>131.37251054164534</v>
      </c>
      <c r="T118" s="84">
        <f t="shared" si="69"/>
        <v>132.47554179521518</v>
      </c>
      <c r="V118" s="118">
        <f t="shared" ref="V118:V131" si="78">R118/T118</f>
        <v>0.9916736988683168</v>
      </c>
      <c r="X118" s="51">
        <f t="shared" si="70"/>
        <v>1726.6358294315562</v>
      </c>
      <c r="Y118" s="51">
        <f t="shared" si="70"/>
        <v>821.39487207559409</v>
      </c>
      <c r="Z118" s="51">
        <f t="shared" si="70"/>
        <v>680.50084477276494</v>
      </c>
      <c r="AA118" s="51">
        <f t="shared" si="70"/>
        <v>1471.6871629119066</v>
      </c>
      <c r="AC118" s="71">
        <f t="shared" si="71"/>
        <v>1.5220869530069039</v>
      </c>
      <c r="AD118" s="71"/>
      <c r="AF118" s="73">
        <f t="shared" si="72"/>
        <v>0.81590990752034975</v>
      </c>
      <c r="AG118" s="73">
        <f t="shared" si="73"/>
        <v>1.3800888268081415</v>
      </c>
      <c r="AH118" s="73">
        <f>Wgted_Floorspace!AB102</f>
        <v>0.99611114304541781</v>
      </c>
      <c r="AI118" s="73">
        <f t="shared" si="74"/>
        <v>0.93876542392039519</v>
      </c>
      <c r="AJ118" s="73">
        <f t="shared" si="75"/>
        <v>0.96585179443761759</v>
      </c>
      <c r="AK118" s="73">
        <f t="shared" ref="AK118:AK131" si="79">AG118/(AH118*AI118*AJ118)</f>
        <v>1.5280292401442437</v>
      </c>
      <c r="AL118" s="73">
        <f t="shared" ref="AL118:AL131" si="80">AF118*AH118*AI118*AJ118*AK118</f>
        <v>1.1260281470508988</v>
      </c>
      <c r="AM118" s="73">
        <f t="shared" ref="AM118:AM131" si="81">AF118*AG118</f>
        <v>1.1260281470508988</v>
      </c>
      <c r="AN118" s="73"/>
      <c r="AO118" s="73">
        <f t="shared" ref="AO118:AO131" si="82">AH118*AI118*AJ118</f>
        <v>0.90318221049085634</v>
      </c>
      <c r="AR118" s="53"/>
      <c r="BD118" s="94">
        <v>2006</v>
      </c>
      <c r="BE118" s="9">
        <v>1.329579451609175</v>
      </c>
      <c r="BF118" s="9">
        <v>1.3179550403853022</v>
      </c>
      <c r="BG118" s="9">
        <v>1.280909322633667</v>
      </c>
      <c r="BH118" s="9">
        <v>0.94529311874657995</v>
      </c>
      <c r="BI118" s="17">
        <v>0.83316077680597644</v>
      </c>
    </row>
    <row r="119" spans="1:61" x14ac:dyDescent="0.2">
      <c r="A119" s="50" t="s">
        <v>122</v>
      </c>
      <c r="B119" s="50">
        <f t="shared" si="63"/>
        <v>1972</v>
      </c>
      <c r="D119" s="79">
        <f t="shared" si="64"/>
        <v>3604.3420000000001</v>
      </c>
      <c r="F119" s="321">
        <f t="shared" si="65"/>
        <v>13222.45</v>
      </c>
      <c r="G119" s="321">
        <f t="shared" si="65"/>
        <v>4454.1499999999996</v>
      </c>
      <c r="H119" s="321">
        <f t="shared" si="65"/>
        <v>642.65</v>
      </c>
      <c r="I119" s="321">
        <f t="shared" si="76"/>
        <v>18319.25</v>
      </c>
      <c r="K119" s="84">
        <f t="shared" si="66"/>
        <v>22.920837473754105</v>
      </c>
      <c r="L119" s="84">
        <f t="shared" si="66"/>
        <v>3.6678935324718274</v>
      </c>
      <c r="M119" s="84">
        <f t="shared" si="66"/>
        <v>0.45036893636047098</v>
      </c>
      <c r="N119" s="84">
        <f t="shared" si="77"/>
        <v>27.0390999425864</v>
      </c>
      <c r="P119" s="79">
        <f t="shared" si="67"/>
        <v>196.75161373964548</v>
      </c>
      <c r="R119" s="84">
        <f t="shared" si="68"/>
        <v>133.30110867792555</v>
      </c>
      <c r="T119" s="84">
        <f t="shared" si="69"/>
        <v>129.95370487518426</v>
      </c>
      <c r="V119" s="118">
        <f t="shared" si="78"/>
        <v>1.0257584330201002</v>
      </c>
      <c r="X119" s="51">
        <f t="shared" si="70"/>
        <v>1733.478854051564</v>
      </c>
      <c r="Y119" s="51">
        <f t="shared" si="70"/>
        <v>823.47777521453656</v>
      </c>
      <c r="Z119" s="51">
        <f t="shared" si="70"/>
        <v>700.79971424643429</v>
      </c>
      <c r="AA119" s="51">
        <f t="shared" si="70"/>
        <v>1475.9938284911445</v>
      </c>
      <c r="AC119" s="71">
        <f t="shared" si="71"/>
        <v>1.4931121322847227</v>
      </c>
      <c r="AD119" s="71"/>
      <c r="AF119" s="73">
        <f t="shared" si="72"/>
        <v>0.83513661535645578</v>
      </c>
      <c r="AG119" s="73">
        <f t="shared" si="73"/>
        <v>1.4044469582964616</v>
      </c>
      <c r="AH119" s="73">
        <f>Wgted_Floorspace!AB103</f>
        <v>0.99637531685653025</v>
      </c>
      <c r="AI119" s="73">
        <f t="shared" si="74"/>
        <v>0.94151257619573148</v>
      </c>
      <c r="AJ119" s="73">
        <f t="shared" si="75"/>
        <v>0.9990490060617615</v>
      </c>
      <c r="AK119" s="73">
        <f t="shared" si="79"/>
        <v>1.4985438790227663</v>
      </c>
      <c r="AL119" s="73">
        <f t="shared" si="80"/>
        <v>1.1729050791993765</v>
      </c>
      <c r="AM119" s="73">
        <f t="shared" si="81"/>
        <v>1.1729050791993763</v>
      </c>
      <c r="AN119" s="73"/>
      <c r="AO119" s="73">
        <f t="shared" si="82"/>
        <v>0.93720776412121654</v>
      </c>
      <c r="AR119" s="53"/>
      <c r="BD119" s="94">
        <v>2007</v>
      </c>
      <c r="BE119" s="9">
        <v>1.3846805531013671</v>
      </c>
      <c r="BF119" s="9">
        <v>1.3367016557397824</v>
      </c>
      <c r="BG119" s="9">
        <v>1.2919078510814088</v>
      </c>
      <c r="BH119" s="9">
        <v>0.97127280749018507</v>
      </c>
      <c r="BI119" s="17">
        <v>0.8255480184550299</v>
      </c>
    </row>
    <row r="120" spans="1:61" x14ac:dyDescent="0.2">
      <c r="A120" s="50" t="s">
        <v>122</v>
      </c>
      <c r="B120" s="50">
        <f t="shared" si="63"/>
        <v>1973</v>
      </c>
      <c r="D120" s="79">
        <f t="shared" si="64"/>
        <v>3440.4880000000003</v>
      </c>
      <c r="F120" s="321">
        <f t="shared" si="65"/>
        <v>13434.683324269568</v>
      </c>
      <c r="G120" s="321">
        <f t="shared" si="65"/>
        <v>4629.2174092124778</v>
      </c>
      <c r="H120" s="321">
        <f t="shared" si="65"/>
        <v>753.04691356951082</v>
      </c>
      <c r="I120" s="321">
        <f t="shared" si="76"/>
        <v>18816.947647051555</v>
      </c>
      <c r="K120" s="84">
        <f t="shared" si="66"/>
        <v>23.357513424262393</v>
      </c>
      <c r="L120" s="84">
        <f t="shared" si="66"/>
        <v>3.8212551366259695</v>
      </c>
      <c r="M120" s="84">
        <f t="shared" si="66"/>
        <v>0.54308090270537379</v>
      </c>
      <c r="N120" s="84">
        <f t="shared" si="77"/>
        <v>27.721849463593735</v>
      </c>
      <c r="P120" s="79">
        <f t="shared" si="67"/>
        <v>182.83985609850458</v>
      </c>
      <c r="R120" s="84">
        <f t="shared" si="68"/>
        <v>124.10744833306626</v>
      </c>
      <c r="T120" s="84">
        <f t="shared" si="69"/>
        <v>128.37777833743758</v>
      </c>
      <c r="V120" s="118">
        <f t="shared" si="78"/>
        <v>0.96673622133304982</v>
      </c>
      <c r="X120" s="51">
        <f t="shared" si="70"/>
        <v>1738.5979900298335</v>
      </c>
      <c r="Y120" s="51">
        <f t="shared" si="70"/>
        <v>825.46460855811074</v>
      </c>
      <c r="Z120" s="51">
        <f t="shared" si="70"/>
        <v>721.17804736908226</v>
      </c>
      <c r="AA120" s="51">
        <f t="shared" si="70"/>
        <v>1473.2383797612094</v>
      </c>
      <c r="AC120" s="71">
        <f t="shared" si="71"/>
        <v>1.4750054147012646</v>
      </c>
      <c r="AD120" s="71"/>
      <c r="AF120" s="73">
        <f t="shared" si="72"/>
        <v>0.85782561891443476</v>
      </c>
      <c r="AG120" s="73">
        <f t="shared" si="73"/>
        <v>1.3051424324921028</v>
      </c>
      <c r="AH120" s="73">
        <f>Wgted_Floorspace!AB104</f>
        <v>0.99922738097203523</v>
      </c>
      <c r="AI120" s="73">
        <f t="shared" si="74"/>
        <v>0.93975492004418204</v>
      </c>
      <c r="AJ120" s="73">
        <f t="shared" si="75"/>
        <v>0.94156365666238784</v>
      </c>
      <c r="AK120" s="73">
        <f t="shared" si="79"/>
        <v>1.4761459131217953</v>
      </c>
      <c r="AL120" s="73">
        <f t="shared" si="80"/>
        <v>1.1195846149240289</v>
      </c>
      <c r="AM120" s="73">
        <f t="shared" si="81"/>
        <v>1.1195846149240289</v>
      </c>
      <c r="AN120" s="73"/>
      <c r="AO120" s="73">
        <f t="shared" si="82"/>
        <v>0.88415543537423791</v>
      </c>
      <c r="AR120" s="53"/>
      <c r="BD120">
        <v>2008</v>
      </c>
      <c r="BE120" s="9">
        <v>1.3848214917888673</v>
      </c>
      <c r="BF120" s="9">
        <v>1.3455967922202123</v>
      </c>
      <c r="BG120" s="9">
        <v>1.3029953188763594</v>
      </c>
      <c r="BH120" s="9">
        <v>0.97628719021262722</v>
      </c>
      <c r="BI120" s="17">
        <v>0.80901841155589971</v>
      </c>
    </row>
    <row r="121" spans="1:61" x14ac:dyDescent="0.2">
      <c r="A121" s="50" t="s">
        <v>122</v>
      </c>
      <c r="B121" s="50">
        <f t="shared" si="63"/>
        <v>1974</v>
      </c>
      <c r="D121" s="79">
        <f t="shared" si="64"/>
        <v>3432.672</v>
      </c>
      <c r="F121" s="321">
        <f t="shared" si="65"/>
        <v>13638.02869370119</v>
      </c>
      <c r="G121" s="321">
        <f t="shared" si="65"/>
        <v>4607.1965814975219</v>
      </c>
      <c r="H121" s="321">
        <f t="shared" si="65"/>
        <v>842.89224689704656</v>
      </c>
      <c r="I121" s="321">
        <f t="shared" si="76"/>
        <v>19088.117522095756</v>
      </c>
      <c r="K121" s="84">
        <f t="shared" si="66"/>
        <v>23.785031788543989</v>
      </c>
      <c r="L121" s="84">
        <f t="shared" si="66"/>
        <v>3.8104824087968083</v>
      </c>
      <c r="M121" s="84">
        <f t="shared" si="66"/>
        <v>0.62511969082275087</v>
      </c>
      <c r="N121" s="84">
        <f t="shared" si="77"/>
        <v>28.220633888163547</v>
      </c>
      <c r="P121" s="79">
        <f t="shared" si="67"/>
        <v>179.83292464678382</v>
      </c>
      <c r="R121" s="84">
        <f t="shared" si="68"/>
        <v>121.636955909759</v>
      </c>
      <c r="T121" s="84">
        <f t="shared" si="69"/>
        <v>122.85678482161613</v>
      </c>
      <c r="V121" s="118">
        <f t="shared" si="78"/>
        <v>0.99007113108463418</v>
      </c>
      <c r="X121" s="51">
        <f t="shared" si="70"/>
        <v>1744.0227119869062</v>
      </c>
      <c r="Y121" s="51">
        <f t="shared" si="70"/>
        <v>827.07180850491307</v>
      </c>
      <c r="Z121" s="51">
        <f t="shared" si="70"/>
        <v>741.63654147254829</v>
      </c>
      <c r="AA121" s="51">
        <f t="shared" si="70"/>
        <v>1478.4398647743183</v>
      </c>
      <c r="AC121" s="71">
        <f t="shared" si="71"/>
        <v>1.4115715756379164</v>
      </c>
      <c r="AD121" s="71"/>
      <c r="AF121" s="73">
        <f t="shared" si="72"/>
        <v>0.87018769114070205</v>
      </c>
      <c r="AG121" s="73">
        <f t="shared" si="73"/>
        <v>1.2836784370975671</v>
      </c>
      <c r="AH121" s="73">
        <f>Wgted_Floorspace!AB105</f>
        <v>0.99854398164062552</v>
      </c>
      <c r="AI121" s="73">
        <f t="shared" si="74"/>
        <v>0.94307286315492111</v>
      </c>
      <c r="AJ121" s="73">
        <f t="shared" si="75"/>
        <v>0.96429095545263277</v>
      </c>
      <c r="AK121" s="73">
        <f t="shared" si="79"/>
        <v>1.4136298466479957</v>
      </c>
      <c r="AL121" s="73">
        <f t="shared" si="80"/>
        <v>1.1170411753450369</v>
      </c>
      <c r="AM121" s="73">
        <f t="shared" si="81"/>
        <v>1.1170411753450369</v>
      </c>
      <c r="AN121" s="73"/>
      <c r="AO121" s="73">
        <f t="shared" si="82"/>
        <v>0.90807253408056587</v>
      </c>
      <c r="AR121" s="53"/>
      <c r="BD121">
        <v>2009</v>
      </c>
      <c r="BE121" s="9">
        <v>1.3603989110484105</v>
      </c>
      <c r="BF121" s="9">
        <v>1.350182626830589</v>
      </c>
      <c r="BG121" s="9">
        <v>1.3141783689815587</v>
      </c>
      <c r="BH121" s="9">
        <v>0.97153860951814597</v>
      </c>
      <c r="BI121" s="17">
        <v>0.78914967351611298</v>
      </c>
    </row>
    <row r="122" spans="1:61" x14ac:dyDescent="0.2">
      <c r="A122" s="50" t="s">
        <v>122</v>
      </c>
      <c r="B122" s="50">
        <f t="shared" si="63"/>
        <v>1975</v>
      </c>
      <c r="D122" s="79">
        <f t="shared" si="64"/>
        <v>3457.7809999999999</v>
      </c>
      <c r="F122" s="321">
        <f t="shared" si="65"/>
        <v>13922.693802050759</v>
      </c>
      <c r="G122" s="321">
        <f t="shared" si="65"/>
        <v>4801.054584948809</v>
      </c>
      <c r="H122" s="321">
        <f t="shared" si="65"/>
        <v>780.56706170904317</v>
      </c>
      <c r="I122" s="321">
        <f t="shared" si="76"/>
        <v>19504.31544870861</v>
      </c>
      <c r="K122" s="84">
        <f t="shared" si="66"/>
        <v>24.382021249409895</v>
      </c>
      <c r="L122" s="84">
        <f t="shared" si="66"/>
        <v>3.9781636367165798</v>
      </c>
      <c r="M122" s="84">
        <f t="shared" si="66"/>
        <v>0.58481137398056304</v>
      </c>
      <c r="N122" s="84">
        <f t="shared" si="77"/>
        <v>28.94499626010704</v>
      </c>
      <c r="P122" s="79">
        <f t="shared" si="67"/>
        <v>177.28286896779764</v>
      </c>
      <c r="R122" s="84">
        <f t="shared" si="68"/>
        <v>119.4604058306834</v>
      </c>
      <c r="T122" s="84">
        <f t="shared" si="69"/>
        <v>120.53754844151503</v>
      </c>
      <c r="V122" s="118">
        <f t="shared" si="78"/>
        <v>0.99106384172601403</v>
      </c>
      <c r="X122" s="51">
        <f t="shared" si="70"/>
        <v>1751.2430852870239</v>
      </c>
      <c r="Y122" s="51">
        <f t="shared" si="70"/>
        <v>828.60204280701737</v>
      </c>
      <c r="Z122" s="51">
        <f t="shared" si="70"/>
        <v>749.21349191973957</v>
      </c>
      <c r="AA122" s="51">
        <f t="shared" si="70"/>
        <v>1484.0303591389822</v>
      </c>
      <c r="AC122" s="71">
        <f t="shared" si="71"/>
        <v>1.3849245479129968</v>
      </c>
      <c r="AD122" s="71"/>
      <c r="AF122" s="73">
        <f t="shared" si="72"/>
        <v>0.88916129146548795</v>
      </c>
      <c r="AG122" s="73">
        <f t="shared" si="73"/>
        <v>1.2654756997793466</v>
      </c>
      <c r="AH122" s="73">
        <f>Wgted_Floorspace!AB106</f>
        <v>0.99928866941241845</v>
      </c>
      <c r="AI122" s="73">
        <f t="shared" si="74"/>
        <v>0.94663894903541779</v>
      </c>
      <c r="AJ122" s="73">
        <f t="shared" si="75"/>
        <v>0.96525781718893588</v>
      </c>
      <c r="AK122" s="73">
        <f t="shared" si="79"/>
        <v>1.385910388363887</v>
      </c>
      <c r="AL122" s="73">
        <f t="shared" si="80"/>
        <v>1.125212007533996</v>
      </c>
      <c r="AM122" s="73">
        <f t="shared" si="81"/>
        <v>1.125212007533996</v>
      </c>
      <c r="AN122" s="73"/>
      <c r="AO122" s="73">
        <f t="shared" si="82"/>
        <v>0.91310066682830948</v>
      </c>
      <c r="AR122" s="53"/>
      <c r="BD122"/>
      <c r="BE122"/>
      <c r="BF122"/>
      <c r="BG122"/>
      <c r="BH122"/>
      <c r="BI122"/>
    </row>
    <row r="123" spans="1:61" x14ac:dyDescent="0.2">
      <c r="A123" s="50" t="s">
        <v>122</v>
      </c>
      <c r="B123" s="50">
        <f t="shared" si="63"/>
        <v>1976</v>
      </c>
      <c r="D123" s="79">
        <f t="shared" si="64"/>
        <v>3581.7869999999998</v>
      </c>
      <c r="F123" s="321">
        <f t="shared" si="65"/>
        <v>14162.358426573099</v>
      </c>
      <c r="G123" s="321">
        <f t="shared" si="65"/>
        <v>4895.7463252871285</v>
      </c>
      <c r="H123" s="321">
        <f t="shared" si="65"/>
        <v>796.00613989397743</v>
      </c>
      <c r="I123" s="321">
        <f t="shared" si="76"/>
        <v>19854.110891754204</v>
      </c>
      <c r="K123" s="84">
        <f t="shared" si="66"/>
        <v>24.898119202235318</v>
      </c>
      <c r="L123" s="84">
        <f t="shared" si="66"/>
        <v>4.0651778117319362</v>
      </c>
      <c r="M123" s="84">
        <f t="shared" si="66"/>
        <v>0.60161087753002174</v>
      </c>
      <c r="N123" s="84">
        <f t="shared" si="77"/>
        <v>29.564907891497274</v>
      </c>
      <c r="P123" s="79">
        <f t="shared" si="67"/>
        <v>180.40530847883926</v>
      </c>
      <c r="R123" s="84">
        <f t="shared" si="68"/>
        <v>121.14994618434461</v>
      </c>
      <c r="T123" s="84">
        <f t="shared" si="69"/>
        <v>119.77811243110392</v>
      </c>
      <c r="V123" s="118">
        <f t="shared" si="78"/>
        <v>1.0114531254951089</v>
      </c>
      <c r="X123" s="51">
        <f t="shared" si="70"/>
        <v>1758.0489387642181</v>
      </c>
      <c r="Y123" s="51">
        <f t="shared" si="70"/>
        <v>830.34894817462168</v>
      </c>
      <c r="Z123" s="51">
        <f t="shared" si="70"/>
        <v>755.78672999953517</v>
      </c>
      <c r="AA123" s="51">
        <f t="shared" si="70"/>
        <v>1489.1076237403383</v>
      </c>
      <c r="AC123" s="71">
        <f t="shared" si="71"/>
        <v>1.3761989550418445</v>
      </c>
      <c r="AD123" s="71"/>
      <c r="AF123" s="73">
        <f t="shared" si="72"/>
        <v>0.90510774027601293</v>
      </c>
      <c r="AG123" s="73">
        <f t="shared" si="73"/>
        <v>1.2877642116263195</v>
      </c>
      <c r="AH123" s="73">
        <f>Wgted_Floorspace!AB107</f>
        <v>0.99950058990056989</v>
      </c>
      <c r="AI123" s="73">
        <f t="shared" si="74"/>
        <v>0.94987765395584212</v>
      </c>
      <c r="AJ123" s="73">
        <f t="shared" si="75"/>
        <v>0.98511619029911468</v>
      </c>
      <c r="AK123" s="73">
        <f t="shared" si="79"/>
        <v>1.3768865861087169</v>
      </c>
      <c r="AL123" s="73">
        <f t="shared" si="80"/>
        <v>1.1655653555934193</v>
      </c>
      <c r="AM123" s="73">
        <f t="shared" si="81"/>
        <v>1.1655653555934193</v>
      </c>
      <c r="AN123" s="73"/>
      <c r="AO123" s="73">
        <f t="shared" si="82"/>
        <v>0.93527253778085651</v>
      </c>
      <c r="AR123" s="53"/>
      <c r="BD123" s="1" t="s">
        <v>575</v>
      </c>
      <c r="BE123"/>
      <c r="BF123"/>
      <c r="BG123"/>
      <c r="BH123"/>
      <c r="BI123"/>
    </row>
    <row r="124" spans="1:61" x14ac:dyDescent="0.2">
      <c r="A124" s="50" t="s">
        <v>122</v>
      </c>
      <c r="B124" s="50">
        <f t="shared" si="63"/>
        <v>1977</v>
      </c>
      <c r="D124" s="79">
        <f t="shared" si="64"/>
        <v>3511.1260000000002</v>
      </c>
      <c r="F124" s="321">
        <f t="shared" si="65"/>
        <v>14167.381637950633</v>
      </c>
      <c r="G124" s="321">
        <f t="shared" si="65"/>
        <v>5003.2279737218887</v>
      </c>
      <c r="H124" s="321">
        <f t="shared" si="65"/>
        <v>840.62139366087035</v>
      </c>
      <c r="I124" s="321">
        <f t="shared" si="76"/>
        <v>20011.231005333393</v>
      </c>
      <c r="K124" s="84">
        <f t="shared" si="66"/>
        <v>25.008475376340286</v>
      </c>
      <c r="L124" s="84">
        <f t="shared" si="66"/>
        <v>4.1643708200663552</v>
      </c>
      <c r="M124" s="84">
        <f t="shared" si="66"/>
        <v>0.64171920755090661</v>
      </c>
      <c r="N124" s="84">
        <f t="shared" si="77"/>
        <v>29.814565403957548</v>
      </c>
      <c r="P124" s="79">
        <f t="shared" si="67"/>
        <v>175.45777164154543</v>
      </c>
      <c r="R124" s="84">
        <f t="shared" si="68"/>
        <v>117.7654596814595</v>
      </c>
      <c r="T124" s="84">
        <f t="shared" si="69"/>
        <v>117.52232821036267</v>
      </c>
      <c r="V124" s="118">
        <f t="shared" si="78"/>
        <v>1.0020688108787432</v>
      </c>
      <c r="X124" s="51">
        <f t="shared" si="70"/>
        <v>1765.2150563481157</v>
      </c>
      <c r="Y124" s="51">
        <f t="shared" si="70"/>
        <v>832.33681174205833</v>
      </c>
      <c r="Z124" s="51">
        <f t="shared" si="70"/>
        <v>763.38671890831483</v>
      </c>
      <c r="AA124" s="51">
        <f t="shared" si="70"/>
        <v>1489.8916211607057</v>
      </c>
      <c r="AC124" s="71">
        <f t="shared" si="71"/>
        <v>1.3502809653158865</v>
      </c>
      <c r="AD124" s="71"/>
      <c r="AF124" s="73">
        <f t="shared" si="72"/>
        <v>0.91227052040396284</v>
      </c>
      <c r="AG124" s="73">
        <f t="shared" si="73"/>
        <v>1.2524478402374077</v>
      </c>
      <c r="AH124" s="73">
        <f>Wgted_Floorspace!AB108</f>
        <v>1.0016172952732501</v>
      </c>
      <c r="AI124" s="73">
        <f t="shared" si="74"/>
        <v>0.95037775322233797</v>
      </c>
      <c r="AJ124" s="73">
        <f t="shared" si="75"/>
        <v>0.97597623113499898</v>
      </c>
      <c r="AK124" s="73">
        <f t="shared" si="79"/>
        <v>1.3481006884446001</v>
      </c>
      <c r="AL124" s="73">
        <f t="shared" si="80"/>
        <v>1.1425712429921993</v>
      </c>
      <c r="AM124" s="73">
        <f t="shared" si="81"/>
        <v>1.1425712429921993</v>
      </c>
      <c r="AN124" s="73"/>
      <c r="AO124" s="73">
        <f t="shared" si="82"/>
        <v>0.92904621366408924</v>
      </c>
      <c r="AR124" s="53"/>
      <c r="BD124" s="337"/>
      <c r="BE124" s="338"/>
      <c r="BF124" s="338"/>
      <c r="BG124" s="338"/>
      <c r="BH124" s="338"/>
      <c r="BI124" s="338"/>
    </row>
    <row r="125" spans="1:61" ht="38.25" customHeight="1" thickBot="1" x14ac:dyDescent="0.25">
      <c r="A125" s="50" t="s">
        <v>122</v>
      </c>
      <c r="B125" s="50">
        <f>B124+1</f>
        <v>1978</v>
      </c>
      <c r="D125" s="79">
        <f t="shared" si="64"/>
        <v>3635.404</v>
      </c>
      <c r="F125" s="321">
        <f t="shared" si="65"/>
        <v>14339.17399286107</v>
      </c>
      <c r="G125" s="321">
        <f t="shared" si="65"/>
        <v>5187.8118066808556</v>
      </c>
      <c r="H125" s="321">
        <f t="shared" si="65"/>
        <v>820.27843618173847</v>
      </c>
      <c r="I125" s="321">
        <f t="shared" si="76"/>
        <v>20347.264235723665</v>
      </c>
      <c r="K125" s="84">
        <f t="shared" si="66"/>
        <v>25.413973651048426</v>
      </c>
      <c r="L125" s="84">
        <f t="shared" si="66"/>
        <v>4.3288656778745231</v>
      </c>
      <c r="M125" s="84">
        <f t="shared" si="66"/>
        <v>0.63191434920029121</v>
      </c>
      <c r="N125" s="84">
        <f t="shared" si="77"/>
        <v>30.374753678123238</v>
      </c>
      <c r="P125" s="79">
        <f t="shared" si="67"/>
        <v>178.66795053544965</v>
      </c>
      <c r="R125" s="84">
        <f t="shared" si="68"/>
        <v>119.68505287397018</v>
      </c>
      <c r="T125" s="84">
        <f t="shared" si="69"/>
        <v>116.49287068307325</v>
      </c>
      <c r="V125" s="118">
        <f t="shared" si="78"/>
        <v>1.0274023824134395</v>
      </c>
      <c r="X125" s="51">
        <f t="shared" si="70"/>
        <v>1772.3457197535281</v>
      </c>
      <c r="Y125" s="51">
        <f t="shared" si="70"/>
        <v>834.42997533176072</v>
      </c>
      <c r="Z125" s="51">
        <f t="shared" si="70"/>
        <v>770.36567259008882</v>
      </c>
      <c r="AA125" s="51">
        <f t="shared" si="70"/>
        <v>1492.8175761729344</v>
      </c>
      <c r="AC125" s="71">
        <f t="shared" si="71"/>
        <v>1.3384529414427389</v>
      </c>
      <c r="AD125" s="71"/>
      <c r="AF125" s="73">
        <f t="shared" si="72"/>
        <v>0.92758957848087253</v>
      </c>
      <c r="AG125" s="73">
        <f t="shared" si="73"/>
        <v>1.2753626509341944</v>
      </c>
      <c r="AH125" s="73">
        <f>Wgted_Floorspace!AB109</f>
        <v>1.0032211664652908</v>
      </c>
      <c r="AI125" s="73">
        <f t="shared" si="74"/>
        <v>0.95224417257194482</v>
      </c>
      <c r="AJ125" s="73">
        <f t="shared" si="75"/>
        <v>1.000650149132646</v>
      </c>
      <c r="AK125" s="73">
        <f t="shared" si="79"/>
        <v>1.3341554047933322</v>
      </c>
      <c r="AL125" s="73">
        <f t="shared" si="80"/>
        <v>1.1830131037902976</v>
      </c>
      <c r="AM125" s="73">
        <f t="shared" si="81"/>
        <v>1.1830131037902976</v>
      </c>
      <c r="AN125" s="73"/>
      <c r="AO125" s="73">
        <f t="shared" si="82"/>
        <v>0.95593260451675421</v>
      </c>
      <c r="AR125" s="53"/>
      <c r="BD125" s="94"/>
      <c r="BE125" s="252" t="s">
        <v>412</v>
      </c>
      <c r="BF125" s="252" t="s">
        <v>416</v>
      </c>
      <c r="BG125" s="252" t="s">
        <v>413</v>
      </c>
      <c r="BH125" s="336" t="s">
        <v>692</v>
      </c>
      <c r="BI125" s="252" t="s">
        <v>584</v>
      </c>
    </row>
    <row r="126" spans="1:61" x14ac:dyDescent="0.2">
      <c r="A126" s="50" t="s">
        <v>122</v>
      </c>
      <c r="B126" s="50">
        <f t="shared" ref="B126:B147" si="83">B125+1</f>
        <v>1979</v>
      </c>
      <c r="D126" s="79">
        <f t="shared" si="64"/>
        <v>3445.1419999999998</v>
      </c>
      <c r="F126" s="321">
        <f t="shared" si="65"/>
        <v>14846.17563232252</v>
      </c>
      <c r="G126" s="321">
        <f t="shared" si="65"/>
        <v>5073.1268343860829</v>
      </c>
      <c r="H126" s="321">
        <f t="shared" si="65"/>
        <v>828.89134152743509</v>
      </c>
      <c r="I126" s="321">
        <f t="shared" si="76"/>
        <v>20748.193808236039</v>
      </c>
      <c r="K126" s="84">
        <f t="shared" si="66"/>
        <v>26.406127400088444</v>
      </c>
      <c r="L126" s="84">
        <f t="shared" si="66"/>
        <v>4.2433796922351759</v>
      </c>
      <c r="M126" s="84">
        <f t="shared" si="66"/>
        <v>0.64448248336913372</v>
      </c>
      <c r="N126" s="84">
        <f t="shared" si="77"/>
        <v>31.293989575692756</v>
      </c>
      <c r="P126" s="79">
        <f t="shared" si="67"/>
        <v>166.04539324442032</v>
      </c>
      <c r="R126" s="84">
        <f t="shared" si="68"/>
        <v>110.08957460240143</v>
      </c>
      <c r="T126" s="84">
        <f t="shared" si="69"/>
        <v>108.12129356815751</v>
      </c>
      <c r="V126" s="118">
        <f t="shared" si="78"/>
        <v>1.0182043792604383</v>
      </c>
      <c r="X126" s="51">
        <f t="shared" si="70"/>
        <v>1778.6484583004692</v>
      </c>
      <c r="Y126" s="51">
        <f t="shared" si="70"/>
        <v>836.44265770632614</v>
      </c>
      <c r="Z126" s="51">
        <f t="shared" si="70"/>
        <v>777.52348357447806</v>
      </c>
      <c r="AA126" s="51">
        <f t="shared" si="70"/>
        <v>1508.2753643486085</v>
      </c>
      <c r="AC126" s="71">
        <f t="shared" si="71"/>
        <v>1.2422671238191219</v>
      </c>
      <c r="AD126" s="71"/>
      <c r="AF126" s="73">
        <f t="shared" si="72"/>
        <v>0.94586712620713287</v>
      </c>
      <c r="AG126" s="73">
        <f t="shared" si="73"/>
        <v>1.1852606596144819</v>
      </c>
      <c r="AH126" s="73">
        <f>Wgted_Floorspace!AB110</f>
        <v>0.99854981732331449</v>
      </c>
      <c r="AI126" s="73">
        <f t="shared" si="74"/>
        <v>0.96210444548544649</v>
      </c>
      <c r="AJ126" s="73">
        <f t="shared" si="75"/>
        <v>0.9916916501216233</v>
      </c>
      <c r="AK126" s="73">
        <f t="shared" si="79"/>
        <v>1.2440712544008161</v>
      </c>
      <c r="AL126" s="73">
        <f t="shared" si="80"/>
        <v>1.1210990939159209</v>
      </c>
      <c r="AM126" s="73">
        <f t="shared" si="81"/>
        <v>1.1210990939159207</v>
      </c>
      <c r="AN126" s="73"/>
      <c r="AO126" s="73">
        <f t="shared" si="82"/>
        <v>0.95272730996854416</v>
      </c>
      <c r="AR126" s="53"/>
      <c r="BD126" s="94">
        <v>1985</v>
      </c>
      <c r="BE126" s="9">
        <f t="shared" ref="BE126:BE150" si="84">AM132</f>
        <v>1</v>
      </c>
      <c r="BF126" s="9">
        <f t="shared" ref="BF126:BF150" si="85">AF132</f>
        <v>1</v>
      </c>
      <c r="BG126" s="9">
        <f t="shared" ref="BG126:BG150" si="86">AI132</f>
        <v>1</v>
      </c>
      <c r="BH126" s="9">
        <f>AO132/AI132</f>
        <v>1</v>
      </c>
      <c r="BI126" s="9">
        <f t="shared" ref="BI126:BI150" si="87">AK132</f>
        <v>1</v>
      </c>
    </row>
    <row r="127" spans="1:61" x14ac:dyDescent="0.2">
      <c r="A127" s="50" t="s">
        <v>122</v>
      </c>
      <c r="B127" s="50">
        <f t="shared" si="83"/>
        <v>1980</v>
      </c>
      <c r="D127" s="79">
        <f t="shared" si="64"/>
        <v>3104.6019999999999</v>
      </c>
      <c r="F127" s="321">
        <f t="shared" si="65"/>
        <v>15042.250471454377</v>
      </c>
      <c r="G127" s="321">
        <f t="shared" si="65"/>
        <v>5160.7927947100134</v>
      </c>
      <c r="H127" s="321">
        <f t="shared" si="65"/>
        <v>839.70620023383424</v>
      </c>
      <c r="I127" s="321">
        <f t="shared" si="76"/>
        <v>21042.749466398225</v>
      </c>
      <c r="K127" s="84">
        <f t="shared" si="66"/>
        <v>26.852635349971866</v>
      </c>
      <c r="L127" s="84">
        <f t="shared" si="66"/>
        <v>4.3262360051101094</v>
      </c>
      <c r="M127" s="84">
        <f t="shared" si="66"/>
        <v>0.6585529566732784</v>
      </c>
      <c r="N127" s="84">
        <f t="shared" si="77"/>
        <v>31.837424311755253</v>
      </c>
      <c r="P127" s="79">
        <f t="shared" si="67"/>
        <v>147.53784931753017</v>
      </c>
      <c r="R127" s="84">
        <f t="shared" si="68"/>
        <v>97.514232608750817</v>
      </c>
      <c r="T127" s="84">
        <f t="shared" si="69"/>
        <v>96.533913034398779</v>
      </c>
      <c r="V127" s="118">
        <f t="shared" si="78"/>
        <v>1.010155183225637</v>
      </c>
      <c r="X127" s="51">
        <f t="shared" si="70"/>
        <v>1785.1474685207518</v>
      </c>
      <c r="Y127" s="51">
        <f t="shared" si="70"/>
        <v>838.28903372068089</v>
      </c>
      <c r="Z127" s="51">
        <f t="shared" si="70"/>
        <v>784.26592121135968</v>
      </c>
      <c r="AA127" s="51">
        <f t="shared" si="70"/>
        <v>1512.9878518296448</v>
      </c>
      <c r="AC127" s="71">
        <f t="shared" si="71"/>
        <v>1.1091331091100205</v>
      </c>
      <c r="AD127" s="71"/>
      <c r="AF127" s="73">
        <f t="shared" si="72"/>
        <v>0.95929530778616368</v>
      </c>
      <c r="AG127" s="73">
        <f t="shared" si="73"/>
        <v>1.0531506185346946</v>
      </c>
      <c r="AH127" s="73">
        <f>Wgted_Floorspace!AB111</f>
        <v>0.99885895923561152</v>
      </c>
      <c r="AI127" s="73">
        <f t="shared" si="74"/>
        <v>0.96511046498425179</v>
      </c>
      <c r="AJ127" s="73">
        <f t="shared" si="75"/>
        <v>0.98385204477274202</v>
      </c>
      <c r="AK127" s="73">
        <f t="shared" si="79"/>
        <v>1.1104001209127639</v>
      </c>
      <c r="AL127" s="73">
        <f t="shared" si="80"/>
        <v>1.0102824467524285</v>
      </c>
      <c r="AM127" s="73">
        <f t="shared" si="81"/>
        <v>1.0102824467524285</v>
      </c>
      <c r="AN127" s="73"/>
      <c r="AO127" s="73">
        <f t="shared" si="82"/>
        <v>0.94844245664255755</v>
      </c>
      <c r="AR127" s="53"/>
      <c r="BD127" s="94">
        <v>1986</v>
      </c>
      <c r="BE127" s="9">
        <f t="shared" si="84"/>
        <v>0.98102996286369937</v>
      </c>
      <c r="BF127" s="9">
        <f t="shared" si="85"/>
        <v>0.99908867623133124</v>
      </c>
      <c r="BG127" s="9">
        <f t="shared" si="86"/>
        <v>1.0054999512251483</v>
      </c>
      <c r="BH127" s="9">
        <f t="shared" ref="BH127:BH150" si="88">AO133/AI133</f>
        <v>0.96324624185146845</v>
      </c>
      <c r="BI127" s="9">
        <f t="shared" si="87"/>
        <v>1.0138153397334944</v>
      </c>
    </row>
    <row r="128" spans="1:61" x14ac:dyDescent="0.2">
      <c r="A128" s="50" t="s">
        <v>122</v>
      </c>
      <c r="B128" s="50">
        <f t="shared" si="83"/>
        <v>1981</v>
      </c>
      <c r="D128" s="79">
        <f t="shared" si="64"/>
        <v>3174.7240000000002</v>
      </c>
      <c r="F128" s="321">
        <f t="shared" si="65"/>
        <v>15538.488147723396</v>
      </c>
      <c r="G128" s="321">
        <f t="shared" si="65"/>
        <v>5371.8923652731009</v>
      </c>
      <c r="H128" s="321">
        <f t="shared" si="65"/>
        <v>882.6525102417213</v>
      </c>
      <c r="I128" s="321">
        <f t="shared" si="76"/>
        <v>21793.033023238218</v>
      </c>
      <c r="K128" s="84">
        <f t="shared" si="66"/>
        <v>27.766361162945987</v>
      </c>
      <c r="L128" s="84">
        <f t="shared" si="66"/>
        <v>4.509020982692773</v>
      </c>
      <c r="M128" s="84">
        <f t="shared" si="66"/>
        <v>0.69594384757843142</v>
      </c>
      <c r="N128" s="84">
        <f t="shared" si="77"/>
        <v>32.971325993217192</v>
      </c>
      <c r="P128" s="79">
        <f t="shared" si="67"/>
        <v>145.67609733875716</v>
      </c>
      <c r="R128" s="84">
        <f t="shared" si="68"/>
        <v>96.287422612396583</v>
      </c>
      <c r="T128" s="84">
        <f t="shared" si="69"/>
        <v>96.938579752139816</v>
      </c>
      <c r="V128" s="118">
        <f t="shared" si="78"/>
        <v>0.99328278646738832</v>
      </c>
      <c r="X128" s="51">
        <f t="shared" si="70"/>
        <v>1786.9409751433345</v>
      </c>
      <c r="Y128" s="51">
        <f t="shared" si="70"/>
        <v>839.37292039609588</v>
      </c>
      <c r="Z128" s="51">
        <f t="shared" si="70"/>
        <v>788.46866632469198</v>
      </c>
      <c r="AA128" s="51">
        <f t="shared" si="70"/>
        <v>1512.9296577516036</v>
      </c>
      <c r="AC128" s="71">
        <f t="shared" si="71"/>
        <v>1.1137825555138094</v>
      </c>
      <c r="AD128" s="71"/>
      <c r="AF128" s="73">
        <f t="shared" si="72"/>
        <v>0.99349917913553421</v>
      </c>
      <c r="AG128" s="73">
        <f t="shared" si="73"/>
        <v>1.0398611117601775</v>
      </c>
      <c r="AH128" s="73">
        <f>Wgted_Floorspace!AB112</f>
        <v>0.99959382382359319</v>
      </c>
      <c r="AI128" s="73">
        <f t="shared" si="74"/>
        <v>0.96507334392366317</v>
      </c>
      <c r="AJ128" s="73">
        <f t="shared" si="75"/>
        <v>0.96741898347040534</v>
      </c>
      <c r="AK128" s="73">
        <f t="shared" si="79"/>
        <v>1.1142351312790504</v>
      </c>
      <c r="AL128" s="73">
        <f t="shared" si="80"/>
        <v>1.0331011609487004</v>
      </c>
      <c r="AM128" s="73">
        <f t="shared" si="81"/>
        <v>1.0331011609487004</v>
      </c>
      <c r="AN128" s="73"/>
      <c r="AO128" s="73">
        <f t="shared" si="82"/>
        <v>0.93325105497840699</v>
      </c>
      <c r="AR128" s="53"/>
      <c r="BD128" s="94">
        <v>1987</v>
      </c>
      <c r="BE128" s="9">
        <f t="shared" si="84"/>
        <v>0.95850574877221129</v>
      </c>
      <c r="BF128" s="9">
        <f t="shared" si="85"/>
        <v>0.9974802703459682</v>
      </c>
      <c r="BG128" s="9">
        <f t="shared" si="86"/>
        <v>1.0184339759728682</v>
      </c>
      <c r="BH128" s="9">
        <f t="shared" si="88"/>
        <v>0.93655746144938712</v>
      </c>
      <c r="BI128" s="9">
        <f t="shared" si="87"/>
        <v>1.0074490694854104</v>
      </c>
    </row>
    <row r="129" spans="1:61" x14ac:dyDescent="0.2">
      <c r="A129" s="50" t="s">
        <v>122</v>
      </c>
      <c r="B129" s="50">
        <f t="shared" si="83"/>
        <v>1982</v>
      </c>
      <c r="D129" s="79">
        <f t="shared" si="64"/>
        <v>3279.942</v>
      </c>
      <c r="F129" s="321">
        <f t="shared" si="65"/>
        <v>15509.414062985663</v>
      </c>
      <c r="G129" s="321">
        <f t="shared" si="65"/>
        <v>5428.1564725031421</v>
      </c>
      <c r="H129" s="321">
        <f t="shared" si="65"/>
        <v>903.88030914347075</v>
      </c>
      <c r="I129" s="321">
        <f t="shared" si="76"/>
        <v>21841.450844632276</v>
      </c>
      <c r="K129" s="84">
        <f t="shared" si="66"/>
        <v>27.7557052896375</v>
      </c>
      <c r="L129" s="84">
        <f t="shared" si="66"/>
        <v>4.5601568213199251</v>
      </c>
      <c r="M129" s="84">
        <f t="shared" si="66"/>
        <v>0.71621182022404462</v>
      </c>
      <c r="N129" s="84">
        <f t="shared" si="77"/>
        <v>33.032073931181472</v>
      </c>
      <c r="P129" s="79">
        <f t="shared" si="67"/>
        <v>150.17051858558534</v>
      </c>
      <c r="R129" s="84">
        <f t="shared" si="68"/>
        <v>99.29567264935838</v>
      </c>
      <c r="T129" s="84">
        <f t="shared" si="69"/>
        <v>99.127517749778761</v>
      </c>
      <c r="V129" s="118">
        <f t="shared" si="78"/>
        <v>1.0016963493427131</v>
      </c>
      <c r="X129" s="51">
        <f t="shared" si="70"/>
        <v>1789.6037320893056</v>
      </c>
      <c r="Y129" s="51">
        <f t="shared" si="70"/>
        <v>840.09310424632133</v>
      </c>
      <c r="Z129" s="51">
        <f t="shared" si="70"/>
        <v>792.37462413882724</v>
      </c>
      <c r="AA129" s="51">
        <f t="shared" si="70"/>
        <v>1512.3571307672257</v>
      </c>
      <c r="AC129" s="71">
        <f t="shared" si="71"/>
        <v>1.1389325109093318</v>
      </c>
      <c r="AD129" s="71"/>
      <c r="AF129" s="73">
        <f t="shared" si="72"/>
        <v>0.99570644719956336</v>
      </c>
      <c r="AG129" s="73">
        <f t="shared" si="73"/>
        <v>1.0719430659024369</v>
      </c>
      <c r="AH129" s="73">
        <f>Wgted_Floorspace!AB113</f>
        <v>1.0007637312770514</v>
      </c>
      <c r="AI129" s="73">
        <f t="shared" si="74"/>
        <v>0.96470813822591694</v>
      </c>
      <c r="AJ129" s="73">
        <f t="shared" si="75"/>
        <v>0.97561346801710636</v>
      </c>
      <c r="AK129" s="73">
        <f t="shared" si="79"/>
        <v>1.1380633363441002</v>
      </c>
      <c r="AL129" s="73">
        <f t="shared" si="80"/>
        <v>1.0673406217499226</v>
      </c>
      <c r="AM129" s="73">
        <f t="shared" si="81"/>
        <v>1.0673406217499228</v>
      </c>
      <c r="AN129" s="73"/>
      <c r="AO129" s="73">
        <f t="shared" si="82"/>
        <v>0.94190106268244511</v>
      </c>
      <c r="AR129" s="53"/>
      <c r="BD129" s="94">
        <v>1988</v>
      </c>
      <c r="BE129" s="9">
        <f t="shared" si="84"/>
        <v>1.0491942086635748</v>
      </c>
      <c r="BF129" s="9">
        <f t="shared" si="85"/>
        <v>1.0131900861299583</v>
      </c>
      <c r="BG129" s="9">
        <f t="shared" si="86"/>
        <v>1.0263594672776628</v>
      </c>
      <c r="BH129" s="9">
        <f t="shared" si="88"/>
        <v>1.0003088948639496</v>
      </c>
      <c r="BI129" s="9">
        <f t="shared" si="87"/>
        <v>1.0086287189437699</v>
      </c>
    </row>
    <row r="130" spans="1:61" x14ac:dyDescent="0.2">
      <c r="A130" s="50" t="s">
        <v>122</v>
      </c>
      <c r="B130" s="50">
        <f t="shared" si="83"/>
        <v>1983</v>
      </c>
      <c r="D130" s="79">
        <f t="shared" si="64"/>
        <v>3036.8020000000001</v>
      </c>
      <c r="F130" s="321">
        <f t="shared" si="65"/>
        <v>15468.852374087506</v>
      </c>
      <c r="G130" s="321">
        <f t="shared" si="65"/>
        <v>5491.9035353605832</v>
      </c>
      <c r="H130" s="321">
        <f t="shared" si="65"/>
        <v>929.49629623993155</v>
      </c>
      <c r="I130" s="321">
        <f t="shared" si="76"/>
        <v>21890.252205688023</v>
      </c>
      <c r="K130" s="84">
        <f t="shared" si="66"/>
        <v>27.727742013586102</v>
      </c>
      <c r="L130" s="84">
        <f t="shared" si="66"/>
        <v>4.6180519238109632</v>
      </c>
      <c r="M130" s="84">
        <f t="shared" si="66"/>
        <v>0.74010488901936566</v>
      </c>
      <c r="N130" s="84">
        <f t="shared" si="77"/>
        <v>33.085898826416425</v>
      </c>
      <c r="P130" s="79">
        <f t="shared" si="67"/>
        <v>138.7285067099825</v>
      </c>
      <c r="R130" s="84">
        <f t="shared" si="68"/>
        <v>91.785386152947979</v>
      </c>
      <c r="T130" s="84">
        <f t="shared" si="69"/>
        <v>91.405364455920648</v>
      </c>
      <c r="V130" s="118">
        <f t="shared" si="78"/>
        <v>1.0041575426047407</v>
      </c>
      <c r="X130" s="51">
        <f t="shared" si="70"/>
        <v>1792.4886308976581</v>
      </c>
      <c r="Y130" s="51">
        <f t="shared" si="70"/>
        <v>840.88365610882033</v>
      </c>
      <c r="Z130" s="51">
        <f t="shared" si="70"/>
        <v>796.24296730744788</v>
      </c>
      <c r="AA130" s="51">
        <f t="shared" si="70"/>
        <v>1511.4443870052487</v>
      </c>
      <c r="AC130" s="71">
        <f t="shared" si="71"/>
        <v>1.0502082934543837</v>
      </c>
      <c r="AD130" s="71"/>
      <c r="AF130" s="73">
        <f t="shared" si="72"/>
        <v>0.99793120004134916</v>
      </c>
      <c r="AG130" s="73">
        <f t="shared" si="73"/>
        <v>0.99026801140073972</v>
      </c>
      <c r="AH130" s="73">
        <f>Wgted_Floorspace!AB114</f>
        <v>1.0021401740943254</v>
      </c>
      <c r="AI130" s="73">
        <f t="shared" si="74"/>
        <v>0.96412591375169665</v>
      </c>
      <c r="AJ130" s="73">
        <f t="shared" si="75"/>
        <v>0.97801057498011224</v>
      </c>
      <c r="AK130" s="73">
        <f t="shared" si="79"/>
        <v>1.0479654649146257</v>
      </c>
      <c r="AL130" s="73">
        <f t="shared" si="80"/>
        <v>0.98821934497970065</v>
      </c>
      <c r="AM130" s="73">
        <f t="shared" si="81"/>
        <v>0.98821934497970065</v>
      </c>
      <c r="AN130" s="73"/>
      <c r="AO130" s="73">
        <f t="shared" si="82"/>
        <v>0.94494336364549347</v>
      </c>
      <c r="AR130" s="53"/>
      <c r="BD130" s="94">
        <v>1989</v>
      </c>
      <c r="BE130" s="9">
        <f t="shared" si="84"/>
        <v>1.0794776056262863</v>
      </c>
      <c r="BF130" s="9">
        <f t="shared" si="85"/>
        <v>1.0279034235447071</v>
      </c>
      <c r="BG130" s="9">
        <f t="shared" si="86"/>
        <v>1.0339471509040101</v>
      </c>
      <c r="BH130" s="9">
        <f t="shared" si="88"/>
        <v>1.0115829291061456</v>
      </c>
      <c r="BI130" s="9">
        <f t="shared" si="87"/>
        <v>1.0040642216119962</v>
      </c>
    </row>
    <row r="131" spans="1:61" x14ac:dyDescent="0.2">
      <c r="A131" s="50" t="s">
        <v>122</v>
      </c>
      <c r="B131" s="50">
        <f t="shared" si="83"/>
        <v>1984</v>
      </c>
      <c r="D131" s="79">
        <f t="shared" si="64"/>
        <v>3111.01</v>
      </c>
      <c r="F131" s="321">
        <f t="shared" si="65"/>
        <v>15547.300310781038</v>
      </c>
      <c r="G131" s="321">
        <f t="shared" si="65"/>
        <v>5435.1832672172413</v>
      </c>
      <c r="H131" s="321">
        <f t="shared" si="65"/>
        <v>956.45826243782517</v>
      </c>
      <c r="I131" s="321">
        <f t="shared" si="76"/>
        <v>21938.941840436102</v>
      </c>
      <c r="K131" s="84">
        <f t="shared" si="66"/>
        <v>27.930115380881112</v>
      </c>
      <c r="L131" s="84">
        <f t="shared" si="66"/>
        <v>4.5754285799058492</v>
      </c>
      <c r="M131" s="84">
        <f t="shared" si="66"/>
        <v>0.76544927435835175</v>
      </c>
      <c r="N131" s="84">
        <f t="shared" si="77"/>
        <v>33.270993235145312</v>
      </c>
      <c r="P131" s="79">
        <f t="shared" si="67"/>
        <v>141.80310165488635</v>
      </c>
      <c r="R131" s="84">
        <f t="shared" si="68"/>
        <v>93.505173651195093</v>
      </c>
      <c r="T131" s="84">
        <f t="shared" si="69"/>
        <v>93.61990322967435</v>
      </c>
      <c r="V131" s="118">
        <f t="shared" si="78"/>
        <v>0.99877451722848087</v>
      </c>
      <c r="X131" s="51">
        <f t="shared" si="70"/>
        <v>1796.4607888556318</v>
      </c>
      <c r="Y131" s="51">
        <f t="shared" si="70"/>
        <v>841.81679898503626</v>
      </c>
      <c r="Z131" s="51">
        <f t="shared" si="70"/>
        <v>800.29553240239807</v>
      </c>
      <c r="AA131" s="51">
        <f t="shared" si="70"/>
        <v>1516.5267986545675</v>
      </c>
      <c r="AC131" s="71">
        <f t="shared" si="71"/>
        <v>1.0756523907479731</v>
      </c>
      <c r="AD131" s="71"/>
      <c r="AF131" s="73">
        <f t="shared" si="72"/>
        <v>1.0001508595124766</v>
      </c>
      <c r="AG131" s="73">
        <f t="shared" si="73"/>
        <v>1.0122150004814896</v>
      </c>
      <c r="AH131" s="73">
        <f>Wgted_Floorspace!AB115</f>
        <v>1.0011393715723877</v>
      </c>
      <c r="AI131" s="73">
        <f t="shared" si="74"/>
        <v>0.96736790189071831</v>
      </c>
      <c r="AJ131" s="73">
        <f t="shared" si="75"/>
        <v>0.97276771664364836</v>
      </c>
      <c r="AK131" s="73">
        <f t="shared" si="79"/>
        <v>1.0744282177800635</v>
      </c>
      <c r="AL131" s="73">
        <f t="shared" si="80"/>
        <v>1.0123677027429836</v>
      </c>
      <c r="AM131" s="73">
        <f t="shared" si="81"/>
        <v>1.0123677027429838</v>
      </c>
      <c r="AN131" s="73"/>
      <c r="AO131" s="73">
        <f t="shared" si="82"/>
        <v>0.9420964413731463</v>
      </c>
      <c r="AR131" s="53"/>
      <c r="BD131" s="94">
        <v>1990</v>
      </c>
      <c r="BE131" s="9">
        <f t="shared" si="84"/>
        <v>0.95788258004219984</v>
      </c>
      <c r="BF131" s="9">
        <f t="shared" si="85"/>
        <v>1.0300573853068866</v>
      </c>
      <c r="BG131" s="9">
        <f t="shared" si="86"/>
        <v>1.0406406614582642</v>
      </c>
      <c r="BH131" s="9">
        <f t="shared" si="88"/>
        <v>0.92817796724461832</v>
      </c>
      <c r="BI131" s="9">
        <f t="shared" si="87"/>
        <v>0.96276170787111537</v>
      </c>
    </row>
    <row r="132" spans="1:61" x14ac:dyDescent="0.2">
      <c r="A132" s="50" t="s">
        <v>122</v>
      </c>
      <c r="B132" s="50">
        <f t="shared" si="83"/>
        <v>1985</v>
      </c>
      <c r="D132" s="79">
        <f t="shared" si="64"/>
        <v>3073.0039999999999</v>
      </c>
      <c r="F132" s="321">
        <f t="shared" si="65"/>
        <v>15571.196605823206</v>
      </c>
      <c r="G132" s="321">
        <f t="shared" si="65"/>
        <v>5286.4120661769584</v>
      </c>
      <c r="H132" s="321">
        <f t="shared" si="65"/>
        <v>1078.0239695897578</v>
      </c>
      <c r="I132" s="321">
        <f t="shared" ref="I132:I157" si="89">SUM(F132:H132)</f>
        <v>21935.632641589924</v>
      </c>
      <c r="K132" s="84">
        <f t="shared" si="66"/>
        <v>29.016674770874502</v>
      </c>
      <c r="L132" s="84">
        <f t="shared" si="66"/>
        <v>4.4958751156543775</v>
      </c>
      <c r="M132" s="84">
        <f t="shared" si="66"/>
        <v>0.8755817450817307</v>
      </c>
      <c r="N132" s="84">
        <f t="shared" ref="N132:N157" si="90">SUM(K132:M132)</f>
        <v>34.388131631610612</v>
      </c>
      <c r="P132" s="79">
        <f t="shared" si="67"/>
        <v>140.0918792820039</v>
      </c>
      <c r="R132" s="84">
        <f t="shared" si="68"/>
        <v>89.36234259308236</v>
      </c>
      <c r="T132" s="84">
        <f t="shared" si="69"/>
        <v>87.035462417904512</v>
      </c>
      <c r="V132" s="118">
        <f t="shared" ref="V132:V157" si="91">R132/T132</f>
        <v>1.0267348516401882</v>
      </c>
      <c r="X132" s="51">
        <f t="shared" si="70"/>
        <v>1863.4839380310086</v>
      </c>
      <c r="Y132" s="51">
        <f t="shared" si="70"/>
        <v>850.45869663083533</v>
      </c>
      <c r="Z132" s="51">
        <f t="shared" si="70"/>
        <v>812.20990421477688</v>
      </c>
      <c r="AA132" s="51">
        <f t="shared" si="70"/>
        <v>1567.6836038186914</v>
      </c>
      <c r="AC132" s="71">
        <f t="shared" si="71"/>
        <v>1</v>
      </c>
      <c r="AD132" s="71"/>
      <c r="AF132" s="73">
        <f t="shared" si="72"/>
        <v>1</v>
      </c>
      <c r="AG132" s="73">
        <f t="shared" si="73"/>
        <v>1</v>
      </c>
      <c r="AH132" s="73">
        <f>Wgted_Floorspace!AB116</f>
        <v>1</v>
      </c>
      <c r="AI132" s="73">
        <f t="shared" si="74"/>
        <v>1</v>
      </c>
      <c r="AJ132" s="73">
        <f t="shared" si="75"/>
        <v>1</v>
      </c>
      <c r="AK132" s="73">
        <f>AG132/(AH132*AI132*AJ132)</f>
        <v>1</v>
      </c>
      <c r="AL132" s="73">
        <f t="shared" ref="AL132:AL154" si="92">AF132*AH132*AI132*AJ132*AK132</f>
        <v>1</v>
      </c>
      <c r="AM132" s="73">
        <f t="shared" ref="AM132:AM154" si="93">AF132*AG132</f>
        <v>1</v>
      </c>
      <c r="AN132" s="73"/>
      <c r="AO132" s="73">
        <f t="shared" ref="AO132:AO154" si="94">AH132*AI132*AJ132</f>
        <v>1</v>
      </c>
      <c r="AR132" s="53"/>
      <c r="BD132" s="94">
        <v>1991</v>
      </c>
      <c r="BE132" s="9">
        <f t="shared" si="84"/>
        <v>1.0120273191964606</v>
      </c>
      <c r="BF132" s="9">
        <f t="shared" si="85"/>
        <v>1.0305628410427972</v>
      </c>
      <c r="BG132" s="9">
        <f t="shared" si="86"/>
        <v>1.0453380184886913</v>
      </c>
      <c r="BH132" s="9">
        <f t="shared" si="88"/>
        <v>0.95757555529570071</v>
      </c>
      <c r="BI132" s="9">
        <f t="shared" si="87"/>
        <v>0.98104281265333759</v>
      </c>
    </row>
    <row r="133" spans="1:61" x14ac:dyDescent="0.2">
      <c r="A133" s="50" t="s">
        <v>122</v>
      </c>
      <c r="B133" s="50">
        <f t="shared" si="83"/>
        <v>1986</v>
      </c>
      <c r="D133" s="79">
        <f t="shared" si="64"/>
        <v>3014.7089999999998</v>
      </c>
      <c r="F133" s="321">
        <f t="shared" si="65"/>
        <v>15662.459601981938</v>
      </c>
      <c r="G133" s="321">
        <f t="shared" si="65"/>
        <v>5215.0971773341626</v>
      </c>
      <c r="H133" s="321">
        <f t="shared" si="65"/>
        <v>1038.0853988667566</v>
      </c>
      <c r="I133" s="321">
        <f t="shared" si="89"/>
        <v>21915.642178182858</v>
      </c>
      <c r="K133" s="84">
        <f t="shared" si="66"/>
        <v>29.154670013245031</v>
      </c>
      <c r="L133" s="84">
        <f t="shared" si="66"/>
        <v>4.5417316043463414</v>
      </c>
      <c r="M133" s="84">
        <f t="shared" si="66"/>
        <v>0.8493519775601871</v>
      </c>
      <c r="N133" s="84">
        <f t="shared" si="90"/>
        <v>34.54575359515156</v>
      </c>
      <c r="P133" s="79">
        <f t="shared" si="67"/>
        <v>137.55969254695896</v>
      </c>
      <c r="R133" s="84">
        <f t="shared" ref="R133:R157" si="95">D133/N133</f>
        <v>87.26713665968802</v>
      </c>
      <c r="T133" s="84">
        <f t="shared" si="69"/>
        <v>88.070437418282069</v>
      </c>
      <c r="V133" s="118">
        <f t="shared" si="91"/>
        <v>0.9908788830606251</v>
      </c>
      <c r="X133" s="51">
        <f t="shared" si="70"/>
        <v>1861.4362465494105</v>
      </c>
      <c r="Y133" s="51">
        <f t="shared" si="70"/>
        <v>870.88149077750643</v>
      </c>
      <c r="Z133" s="51">
        <f t="shared" si="70"/>
        <v>818.19085259015924</v>
      </c>
      <c r="AA133" s="51">
        <f t="shared" si="70"/>
        <v>1576.3057871761589</v>
      </c>
      <c r="AC133" s="71">
        <f t="shared" si="71"/>
        <v>1.0118914172640123</v>
      </c>
      <c r="AD133" s="71"/>
      <c r="AF133" s="73">
        <f t="shared" si="72"/>
        <v>0.99908867623133124</v>
      </c>
      <c r="AG133" s="73">
        <f t="shared" si="73"/>
        <v>0.98192481428600387</v>
      </c>
      <c r="AH133" s="73">
        <f>Wgted_Floorspace!AB117</f>
        <v>0.99810229497021807</v>
      </c>
      <c r="AI133" s="73">
        <f t="shared" si="74"/>
        <v>1.0054999512251483</v>
      </c>
      <c r="AJ133" s="73">
        <f t="shared" si="75"/>
        <v>0.96507767460870364</v>
      </c>
      <c r="AK133" s="73">
        <f t="shared" ref="AK133:AK157" si="96">AG133/(AH133*AI133*AJ133)</f>
        <v>1.0138153397334944</v>
      </c>
      <c r="AL133" s="73">
        <f t="shared" si="92"/>
        <v>0.98102996286369926</v>
      </c>
      <c r="AM133" s="73">
        <f t="shared" si="93"/>
        <v>0.98102996286369937</v>
      </c>
      <c r="AN133" s="73"/>
      <c r="AO133" s="73">
        <f t="shared" si="94"/>
        <v>0.96854404919945902</v>
      </c>
      <c r="AR133" s="53"/>
      <c r="BD133" s="94">
        <v>1992</v>
      </c>
      <c r="BE133" s="9">
        <f t="shared" si="84"/>
        <v>1.0026134036922829</v>
      </c>
      <c r="BF133" s="9">
        <f t="shared" si="85"/>
        <v>1.0473371125781685</v>
      </c>
      <c r="BG133" s="9">
        <f t="shared" si="86"/>
        <v>1.0554631890492223</v>
      </c>
      <c r="BH133" s="9">
        <f t="shared" si="88"/>
        <v>0.95961451175908274</v>
      </c>
      <c r="BI133" s="9">
        <f t="shared" si="87"/>
        <v>0.94516387688575287</v>
      </c>
    </row>
    <row r="134" spans="1:61" x14ac:dyDescent="0.2">
      <c r="A134" s="50" t="s">
        <v>122</v>
      </c>
      <c r="B134" s="50">
        <f t="shared" si="83"/>
        <v>1987</v>
      </c>
      <c r="D134" s="79">
        <f t="shared" si="64"/>
        <v>2945.4920000000002</v>
      </c>
      <c r="F134" s="321">
        <f t="shared" si="65"/>
        <v>15753.527543237458</v>
      </c>
      <c r="G134" s="321">
        <f t="shared" si="65"/>
        <v>5136.1237057496346</v>
      </c>
      <c r="H134" s="321">
        <f t="shared" si="65"/>
        <v>990.70952855586631</v>
      </c>
      <c r="I134" s="321">
        <f t="shared" si="89"/>
        <v>21880.360777542963</v>
      </c>
      <c r="K134" s="84">
        <f t="shared" si="66"/>
        <v>29.567774916095573</v>
      </c>
      <c r="L134" s="84">
        <f t="shared" si="66"/>
        <v>4.5562505361694008</v>
      </c>
      <c r="M134" s="84">
        <f t="shared" si="66"/>
        <v>0.80977009477019846</v>
      </c>
      <c r="N134" s="84">
        <f t="shared" si="90"/>
        <v>34.933795547035174</v>
      </c>
      <c r="P134" s="79">
        <f t="shared" si="67"/>
        <v>134.61807279810137</v>
      </c>
      <c r="R134" s="84">
        <f t="shared" si="95"/>
        <v>84.316403467643923</v>
      </c>
      <c r="T134" s="84">
        <f t="shared" si="69"/>
        <v>87.334843483849554</v>
      </c>
      <c r="V134" s="118">
        <f t="shared" si="91"/>
        <v>0.96543830737197323</v>
      </c>
      <c r="X134" s="51">
        <f t="shared" si="70"/>
        <v>1876.8986714209402</v>
      </c>
      <c r="Y134" s="51">
        <f t="shared" si="70"/>
        <v>887.09906481981852</v>
      </c>
      <c r="Z134" s="51">
        <f t="shared" si="70"/>
        <v>817.36378971804288</v>
      </c>
      <c r="AA134" s="51">
        <f t="shared" si="70"/>
        <v>1596.5822457045444</v>
      </c>
      <c r="AC134" s="71">
        <f t="shared" si="71"/>
        <v>1.0034397595833702</v>
      </c>
      <c r="AD134" s="71"/>
      <c r="AF134" s="73">
        <f t="shared" si="72"/>
        <v>0.9974802703459682</v>
      </c>
      <c r="AG134" s="73">
        <f t="shared" si="73"/>
        <v>0.9609270250926979</v>
      </c>
      <c r="AH134" s="73">
        <f>Wgted_Floorspace!AB118</f>
        <v>0.99602033489981956</v>
      </c>
      <c r="AI134" s="73">
        <f t="shared" si="74"/>
        <v>1.0184339759728682</v>
      </c>
      <c r="AJ134" s="73">
        <f t="shared" si="75"/>
        <v>0.94029953870729632</v>
      </c>
      <c r="AK134" s="73">
        <f t="shared" si="96"/>
        <v>1.0074490694854104</v>
      </c>
      <c r="AL134" s="73">
        <f t="shared" si="92"/>
        <v>0.95850574877221117</v>
      </c>
      <c r="AM134" s="73">
        <f t="shared" si="93"/>
        <v>0.95850574877221129</v>
      </c>
      <c r="AN134" s="73"/>
      <c r="AO134" s="73">
        <f t="shared" si="94"/>
        <v>0.95382193919095559</v>
      </c>
      <c r="AR134" s="53"/>
      <c r="BD134" s="94">
        <v>1993</v>
      </c>
      <c r="BE134" s="9">
        <f t="shared" si="84"/>
        <v>1.0452101591797471</v>
      </c>
      <c r="BF134" s="9">
        <f t="shared" si="85"/>
        <v>1.0651498565239885</v>
      </c>
      <c r="BG134" s="9">
        <f t="shared" si="86"/>
        <v>1.0652521986720285</v>
      </c>
      <c r="BH134" s="9">
        <f t="shared" si="88"/>
        <v>1.0090624419670129</v>
      </c>
      <c r="BI134" s="9">
        <f t="shared" si="87"/>
        <v>0.91289836263001833</v>
      </c>
    </row>
    <row r="135" spans="1:61" x14ac:dyDescent="0.2">
      <c r="A135" s="50" t="s">
        <v>122</v>
      </c>
      <c r="B135" s="50">
        <f t="shared" si="83"/>
        <v>1988</v>
      </c>
      <c r="D135" s="79">
        <f t="shared" si="64"/>
        <v>3224.1779999999999</v>
      </c>
      <c r="F135" s="321">
        <f t="shared" si="65"/>
        <v>15959.481604125898</v>
      </c>
      <c r="G135" s="321">
        <f t="shared" si="65"/>
        <v>5241.7147107419714</v>
      </c>
      <c r="H135" s="321">
        <f t="shared" si="65"/>
        <v>1023.7692105797508</v>
      </c>
      <c r="I135" s="321">
        <f t="shared" si="89"/>
        <v>22224.96552544762</v>
      </c>
      <c r="K135" s="84">
        <f t="shared" si="66"/>
        <v>30.18717870535642</v>
      </c>
      <c r="L135" s="84">
        <f t="shared" si="66"/>
        <v>4.7112802826277855</v>
      </c>
      <c r="M135" s="84">
        <f t="shared" si="66"/>
        <v>0.86166408308592279</v>
      </c>
      <c r="N135" s="84">
        <f t="shared" si="90"/>
        <v>35.760123071070126</v>
      </c>
      <c r="P135" s="79">
        <f t="shared" si="67"/>
        <v>145.07010129254468</v>
      </c>
      <c r="R135" s="84">
        <f t="shared" si="95"/>
        <v>90.161266883568246</v>
      </c>
      <c r="T135" s="84">
        <f t="shared" si="69"/>
        <v>87.501947586477939</v>
      </c>
      <c r="V135" s="118">
        <f t="shared" si="91"/>
        <v>1.0303915440792002</v>
      </c>
      <c r="X135" s="51">
        <f t="shared" si="70"/>
        <v>1891.488674516366</v>
      </c>
      <c r="Y135" s="51">
        <f t="shared" si="70"/>
        <v>898.80517018082764</v>
      </c>
      <c r="Z135" s="51">
        <f t="shared" si="70"/>
        <v>841.65852438360662</v>
      </c>
      <c r="AA135" s="51">
        <f t="shared" si="70"/>
        <v>1609.0069084752788</v>
      </c>
      <c r="AC135" s="71">
        <f t="shared" si="71"/>
        <v>1.0053597137949768</v>
      </c>
      <c r="AD135" s="71"/>
      <c r="AF135" s="73">
        <f t="shared" si="72"/>
        <v>1.0131900861299583</v>
      </c>
      <c r="AG135" s="73">
        <f t="shared" si="73"/>
        <v>1.0355354074487049</v>
      </c>
      <c r="AH135" s="73">
        <f>Wgted_Floorspace!AB119</f>
        <v>0.99675896086697147</v>
      </c>
      <c r="AI135" s="73">
        <f t="shared" si="74"/>
        <v>1.0263594672776628</v>
      </c>
      <c r="AJ135" s="73">
        <f t="shared" si="75"/>
        <v>1.0035614768829271</v>
      </c>
      <c r="AK135" s="73">
        <f t="shared" si="96"/>
        <v>1.0086287189437699</v>
      </c>
      <c r="AL135" s="73">
        <f t="shared" si="92"/>
        <v>1.0491942086635746</v>
      </c>
      <c r="AM135" s="73">
        <f t="shared" si="93"/>
        <v>1.0491942086635748</v>
      </c>
      <c r="AN135" s="73"/>
      <c r="AO135" s="73">
        <f t="shared" si="94"/>
        <v>1.0266765044456709</v>
      </c>
      <c r="AR135" s="53"/>
      <c r="BD135" s="94">
        <v>1994</v>
      </c>
      <c r="BE135" s="9">
        <f t="shared" si="84"/>
        <v>1.0142401376633419</v>
      </c>
      <c r="BF135" s="9">
        <f t="shared" si="85"/>
        <v>1.0849725244026518</v>
      </c>
      <c r="BG135" s="9">
        <f t="shared" si="86"/>
        <v>1.0787141639353923</v>
      </c>
      <c r="BH135" s="9">
        <f t="shared" si="88"/>
        <v>0.97357963018304927</v>
      </c>
      <c r="BI135" s="9">
        <f t="shared" si="87"/>
        <v>0.89011105117394984</v>
      </c>
    </row>
    <row r="136" spans="1:61" x14ac:dyDescent="0.2">
      <c r="A136" s="50" t="s">
        <v>122</v>
      </c>
      <c r="B136" s="50">
        <f t="shared" si="83"/>
        <v>1989</v>
      </c>
      <c r="D136" s="79">
        <f t="shared" si="64"/>
        <v>3317.239</v>
      </c>
      <c r="F136" s="321">
        <f t="shared" si="65"/>
        <v>16153.305616541074</v>
      </c>
      <c r="G136" s="321">
        <f t="shared" si="65"/>
        <v>5339.6277328528331</v>
      </c>
      <c r="H136" s="321">
        <f t="shared" si="65"/>
        <v>1054.7785405154</v>
      </c>
      <c r="I136" s="321">
        <f t="shared" si="89"/>
        <v>22547.711889909308</v>
      </c>
      <c r="K136" s="84">
        <f t="shared" si="66"/>
        <v>30.783022587826235</v>
      </c>
      <c r="L136" s="84">
        <f t="shared" si="66"/>
        <v>4.8512292131686756</v>
      </c>
      <c r="M136" s="84">
        <f t="shared" si="66"/>
        <v>0.91337939954060343</v>
      </c>
      <c r="N136" s="84">
        <f t="shared" si="90"/>
        <v>36.547631200535513</v>
      </c>
      <c r="P136" s="79">
        <f t="shared" si="67"/>
        <v>147.12087045446734</v>
      </c>
      <c r="R136" s="84">
        <f t="shared" si="95"/>
        <v>90.764815421235681</v>
      </c>
      <c r="T136" s="84">
        <f t="shared" si="69"/>
        <v>87.163030113796665</v>
      </c>
      <c r="V136" s="118">
        <f t="shared" si="91"/>
        <v>1.0413223966942942</v>
      </c>
      <c r="X136" s="51">
        <f t="shared" si="70"/>
        <v>1905.6794515361767</v>
      </c>
      <c r="Y136" s="51">
        <f t="shared" si="70"/>
        <v>908.53322663690312</v>
      </c>
      <c r="Z136" s="51">
        <f t="shared" si="70"/>
        <v>865.94423801445168</v>
      </c>
      <c r="AA136" s="51">
        <f t="shared" si="70"/>
        <v>1620.9019956872669</v>
      </c>
      <c r="AC136" s="71">
        <f t="shared" si="71"/>
        <v>1.0014656979160934</v>
      </c>
      <c r="AD136" s="71"/>
      <c r="AF136" s="73">
        <f t="shared" si="72"/>
        <v>1.0279034235447071</v>
      </c>
      <c r="AG136" s="73">
        <f t="shared" si="73"/>
        <v>1.0501741514817866</v>
      </c>
      <c r="AH136" s="73">
        <f>Wgted_Floorspace!AB120</f>
        <v>0.99741199453185303</v>
      </c>
      <c r="AI136" s="73">
        <f t="shared" si="74"/>
        <v>1.0339471509040101</v>
      </c>
      <c r="AJ136" s="73">
        <f t="shared" si="75"/>
        <v>1.0142077041904272</v>
      </c>
      <c r="AK136" s="73">
        <f t="shared" si="96"/>
        <v>1.0040642216119962</v>
      </c>
      <c r="AL136" s="73">
        <f t="shared" si="92"/>
        <v>1.0794776056262865</v>
      </c>
      <c r="AM136" s="73">
        <f t="shared" si="93"/>
        <v>1.0794776056262863</v>
      </c>
      <c r="AN136" s="73"/>
      <c r="AO136" s="73">
        <f t="shared" si="94"/>
        <v>1.0459232874524325</v>
      </c>
      <c r="AR136" s="53"/>
      <c r="BD136" s="94">
        <v>1995</v>
      </c>
      <c r="BE136" s="9">
        <f t="shared" si="84"/>
        <v>1.0557103082195793</v>
      </c>
      <c r="BF136" s="9">
        <f t="shared" si="85"/>
        <v>1.1056017566655132</v>
      </c>
      <c r="BG136" s="9">
        <f t="shared" si="86"/>
        <v>1.0905125250334176</v>
      </c>
      <c r="BH136" s="9">
        <f t="shared" si="88"/>
        <v>1.0013000422410026</v>
      </c>
      <c r="BI136" s="9">
        <f t="shared" si="87"/>
        <v>0.87448255374681927</v>
      </c>
    </row>
    <row r="137" spans="1:61" x14ac:dyDescent="0.2">
      <c r="A137" s="50" t="s">
        <v>122</v>
      </c>
      <c r="B137" s="50">
        <f t="shared" si="83"/>
        <v>1990</v>
      </c>
      <c r="D137" s="79">
        <f t="shared" si="64"/>
        <v>2943.5770000000002</v>
      </c>
      <c r="F137" s="321">
        <f t="shared" ref="F137:H156" si="97">F56</f>
        <v>16115.33439296062</v>
      </c>
      <c r="G137" s="321">
        <f t="shared" si="97"/>
        <v>5392.9687188862044</v>
      </c>
      <c r="H137" s="321">
        <f t="shared" si="97"/>
        <v>1086.6572920016877</v>
      </c>
      <c r="I137" s="321">
        <f t="shared" si="89"/>
        <v>22594.960403848512</v>
      </c>
      <c r="K137" s="84">
        <f t="shared" ref="K137:M156" si="98">K56</f>
        <v>30.954120638715168</v>
      </c>
      <c r="L137" s="84">
        <f t="shared" si="98"/>
        <v>4.9393026602256755</v>
      </c>
      <c r="M137" s="84">
        <f t="shared" si="98"/>
        <v>0.96788896260602231</v>
      </c>
      <c r="N137" s="84">
        <f t="shared" si="90"/>
        <v>36.861312261546871</v>
      </c>
      <c r="P137" s="79">
        <f t="shared" si="67"/>
        <v>130.27582024435114</v>
      </c>
      <c r="R137" s="84">
        <f t="shared" si="95"/>
        <v>79.855458729034254</v>
      </c>
      <c r="T137" s="84">
        <f t="shared" si="69"/>
        <v>83.681298087469884</v>
      </c>
      <c r="V137" s="118">
        <f t="shared" si="91"/>
        <v>0.95428083160903432</v>
      </c>
      <c r="X137" s="51">
        <f t="shared" ref="X137:AA156" si="99">X56</f>
        <v>1920.7867416165016</v>
      </c>
      <c r="Y137" s="51">
        <f t="shared" si="99"/>
        <v>915.87823287908418</v>
      </c>
      <c r="Z137" s="51">
        <f t="shared" si="99"/>
        <v>890.70304844972145</v>
      </c>
      <c r="AA137" s="51">
        <f t="shared" si="99"/>
        <v>1631.3953024351583</v>
      </c>
      <c r="AC137" s="71">
        <f t="shared" si="71"/>
        <v>0.96146209559582207</v>
      </c>
      <c r="AD137" s="71"/>
      <c r="AF137" s="73">
        <f t="shared" si="72"/>
        <v>1.0300573853068866</v>
      </c>
      <c r="AG137" s="73">
        <f t="shared" si="73"/>
        <v>0.92993127733055025</v>
      </c>
      <c r="AH137" s="73">
        <f>Wgted_Floorspace!AB121</f>
        <v>0.99865012051822555</v>
      </c>
      <c r="AI137" s="73">
        <f t="shared" si="74"/>
        <v>1.0406406614582642</v>
      </c>
      <c r="AJ137" s="73">
        <f t="shared" si="75"/>
        <v>0.92943258922650762</v>
      </c>
      <c r="AK137" s="73">
        <f t="shared" si="96"/>
        <v>0.96276170787111537</v>
      </c>
      <c r="AL137" s="73">
        <f t="shared" si="92"/>
        <v>0.95788258004219984</v>
      </c>
      <c r="AM137" s="73">
        <f t="shared" si="93"/>
        <v>0.95788258004219984</v>
      </c>
      <c r="AN137" s="73"/>
      <c r="AO137" s="73">
        <f t="shared" si="94"/>
        <v>0.96589973378442662</v>
      </c>
      <c r="AR137" s="53"/>
      <c r="BD137" s="94">
        <v>1996</v>
      </c>
      <c r="BE137" s="9">
        <f t="shared" si="84"/>
        <v>1.1312351041521584</v>
      </c>
      <c r="BF137" s="9">
        <f t="shared" si="85"/>
        <v>1.1056515588614308</v>
      </c>
      <c r="BG137" s="9">
        <f t="shared" si="86"/>
        <v>1.0988732141348232</v>
      </c>
      <c r="BH137" s="9">
        <f t="shared" si="88"/>
        <v>1.0214665970966048</v>
      </c>
      <c r="BI137" s="9">
        <f t="shared" si="87"/>
        <v>0.91151293162134217</v>
      </c>
    </row>
    <row r="138" spans="1:61" x14ac:dyDescent="0.2">
      <c r="A138" s="50" t="s">
        <v>122</v>
      </c>
      <c r="B138" s="50">
        <f t="shared" si="83"/>
        <v>1991</v>
      </c>
      <c r="D138" s="79">
        <f t="shared" si="64"/>
        <v>3109.9639999999999</v>
      </c>
      <c r="F138" s="321">
        <f t="shared" si="97"/>
        <v>16052.005582430296</v>
      </c>
      <c r="G138" s="321">
        <f t="shared" si="97"/>
        <v>5436.9321994959737</v>
      </c>
      <c r="H138" s="321">
        <f t="shared" si="97"/>
        <v>1117.110113261758</v>
      </c>
      <c r="I138" s="321">
        <f t="shared" si="89"/>
        <v>22606.047895188029</v>
      </c>
      <c r="K138" s="84">
        <f t="shared" si="98"/>
        <v>31.035842796883749</v>
      </c>
      <c r="L138" s="84">
        <f t="shared" si="98"/>
        <v>4.9981877170165889</v>
      </c>
      <c r="M138" s="84">
        <f t="shared" si="98"/>
        <v>1.0118400783620651</v>
      </c>
      <c r="N138" s="84">
        <f t="shared" si="90"/>
        <v>37.045870592262403</v>
      </c>
      <c r="P138" s="79">
        <f t="shared" si="67"/>
        <v>137.57221140197592</v>
      </c>
      <c r="R138" s="84">
        <f t="shared" si="95"/>
        <v>83.949005659204659</v>
      </c>
      <c r="T138" s="84">
        <f t="shared" si="69"/>
        <v>85.374855047893888</v>
      </c>
      <c r="V138" s="118">
        <f t="shared" si="91"/>
        <v>0.98329895391459987</v>
      </c>
      <c r="X138" s="51">
        <f t="shared" si="99"/>
        <v>1933.455768969704</v>
      </c>
      <c r="Y138" s="51">
        <f t="shared" si="99"/>
        <v>919.30293290763166</v>
      </c>
      <c r="Z138" s="51">
        <f t="shared" si="99"/>
        <v>905.76574891769303</v>
      </c>
      <c r="AA138" s="51">
        <f t="shared" si="99"/>
        <v>1638.7592720330415</v>
      </c>
      <c r="AC138" s="71">
        <f t="shared" si="71"/>
        <v>0.98092033610349372</v>
      </c>
      <c r="AD138" s="71"/>
      <c r="AF138" s="73">
        <f t="shared" si="72"/>
        <v>1.0305628410427972</v>
      </c>
      <c r="AG138" s="73">
        <f t="shared" si="73"/>
        <v>0.98201417603260277</v>
      </c>
      <c r="AH138" s="73">
        <f>Wgted_Floorspace!AB122</f>
        <v>0.99987515677372685</v>
      </c>
      <c r="AI138" s="73">
        <f t="shared" si="74"/>
        <v>1.0453380184886913</v>
      </c>
      <c r="AJ138" s="73">
        <f t="shared" si="75"/>
        <v>0.95769511704389854</v>
      </c>
      <c r="AK138" s="73">
        <f t="shared" si="96"/>
        <v>0.98104281265333759</v>
      </c>
      <c r="AL138" s="73">
        <f t="shared" si="92"/>
        <v>1.0120273191964606</v>
      </c>
      <c r="AM138" s="73">
        <f t="shared" si="93"/>
        <v>1.0120273191964606</v>
      </c>
      <c r="AN138" s="73"/>
      <c r="AO138" s="73">
        <f t="shared" si="94"/>
        <v>1.0009901335260161</v>
      </c>
      <c r="AR138" s="53"/>
      <c r="BD138" s="94">
        <v>1997</v>
      </c>
      <c r="BE138" s="9">
        <f t="shared" si="84"/>
        <v>1.062583712875089</v>
      </c>
      <c r="BF138" s="9">
        <f t="shared" si="85"/>
        <v>1.1057727557791808</v>
      </c>
      <c r="BG138" s="9">
        <f t="shared" si="86"/>
        <v>1.1067912111538234</v>
      </c>
      <c r="BH138" s="9">
        <f t="shared" si="88"/>
        <v>0.98671259474785999</v>
      </c>
      <c r="BI138" s="9">
        <f t="shared" si="87"/>
        <v>0.8799153536296388</v>
      </c>
    </row>
    <row r="139" spans="1:61" x14ac:dyDescent="0.2">
      <c r="A139" s="50" t="s">
        <v>122</v>
      </c>
      <c r="B139" s="50">
        <f t="shared" si="83"/>
        <v>1992</v>
      </c>
      <c r="D139" s="79">
        <f t="shared" si="64"/>
        <v>3081.0349999999999</v>
      </c>
      <c r="F139" s="321">
        <f t="shared" si="97"/>
        <v>16370.458386455215</v>
      </c>
      <c r="G139" s="321">
        <f t="shared" si="97"/>
        <v>5516.5624781360848</v>
      </c>
      <c r="H139" s="321">
        <f t="shared" si="97"/>
        <v>1086.9812888269164</v>
      </c>
      <c r="I139" s="321">
        <f t="shared" si="89"/>
        <v>22974.002153418216</v>
      </c>
      <c r="K139" s="84">
        <f t="shared" si="98"/>
        <v>31.938810886132917</v>
      </c>
      <c r="L139" s="84">
        <f t="shared" si="98"/>
        <v>5.0752269198996771</v>
      </c>
      <c r="M139" s="84">
        <f t="shared" si="98"/>
        <v>0.99948904220227497</v>
      </c>
      <c r="N139" s="84">
        <f t="shared" si="90"/>
        <v>38.013526848234868</v>
      </c>
      <c r="P139" s="79">
        <f t="shared" si="67"/>
        <v>134.10963311595165</v>
      </c>
      <c r="R139" s="84">
        <f t="shared" si="95"/>
        <v>81.051016715726433</v>
      </c>
      <c r="T139" s="84">
        <f t="shared" si="69"/>
        <v>82.182609964844517</v>
      </c>
      <c r="V139" s="118">
        <f t="shared" si="91"/>
        <v>0.98623074577940339</v>
      </c>
      <c r="X139" s="51">
        <f t="shared" si="99"/>
        <v>1951.0028450125033</v>
      </c>
      <c r="Y139" s="51">
        <f t="shared" si="99"/>
        <v>919.9980857670763</v>
      </c>
      <c r="Z139" s="51">
        <f t="shared" si="99"/>
        <v>919.5089671515284</v>
      </c>
      <c r="AA139" s="51">
        <f t="shared" si="99"/>
        <v>1654.6323359066535</v>
      </c>
      <c r="AC139" s="71">
        <f t="shared" si="71"/>
        <v>0.94424281415592626</v>
      </c>
      <c r="AD139" s="71"/>
      <c r="AF139" s="73">
        <f t="shared" si="72"/>
        <v>1.0473371125781685</v>
      </c>
      <c r="AG139" s="73">
        <f t="shared" si="73"/>
        <v>0.95729769493626371</v>
      </c>
      <c r="AH139" s="73">
        <f>Wgted_Floorspace!AB123</f>
        <v>0.99902549943734464</v>
      </c>
      <c r="AI139" s="73">
        <f t="shared" si="74"/>
        <v>1.0554631890492223</v>
      </c>
      <c r="AJ139" s="73">
        <f t="shared" si="75"/>
        <v>0.96055056882886536</v>
      </c>
      <c r="AK139" s="73">
        <f t="shared" si="96"/>
        <v>0.94516387688575287</v>
      </c>
      <c r="AL139" s="73">
        <f t="shared" si="92"/>
        <v>1.0026134036922831</v>
      </c>
      <c r="AM139" s="73">
        <f t="shared" si="93"/>
        <v>1.0026134036922829</v>
      </c>
      <c r="AN139" s="73"/>
      <c r="AO139" s="73">
        <f t="shared" si="94"/>
        <v>1.0128377928391539</v>
      </c>
      <c r="AR139" s="53"/>
      <c r="BD139" s="94">
        <v>1998</v>
      </c>
      <c r="BE139" s="9">
        <f t="shared" si="84"/>
        <v>0.94980026059191591</v>
      </c>
      <c r="BF139" s="9">
        <f t="shared" si="85"/>
        <v>1.1087888536144539</v>
      </c>
      <c r="BG139" s="9">
        <f t="shared" si="86"/>
        <v>1.1182475015249287</v>
      </c>
      <c r="BH139" s="9">
        <f t="shared" si="88"/>
        <v>0.88669602702060135</v>
      </c>
      <c r="BI139" s="9">
        <f t="shared" si="87"/>
        <v>0.86391444155202779</v>
      </c>
    </row>
    <row r="140" spans="1:61" x14ac:dyDescent="0.2">
      <c r="A140" s="50" t="s">
        <v>122</v>
      </c>
      <c r="B140" s="50">
        <f t="shared" si="83"/>
        <v>1993</v>
      </c>
      <c r="D140" s="79">
        <f t="shared" si="64"/>
        <v>3211.9349999999999</v>
      </c>
      <c r="F140" s="321">
        <f t="shared" si="97"/>
        <v>16714.017218843761</v>
      </c>
      <c r="G140" s="321">
        <f t="shared" si="97"/>
        <v>5591.0619998649299</v>
      </c>
      <c r="H140" s="321">
        <f t="shared" si="97"/>
        <v>1059.6567422437383</v>
      </c>
      <c r="I140" s="321">
        <f t="shared" si="89"/>
        <v>23364.735960952428</v>
      </c>
      <c r="K140" s="84">
        <f t="shared" si="98"/>
        <v>32.89186084517808</v>
      </c>
      <c r="L140" s="84">
        <f t="shared" si="98"/>
        <v>5.1378483795419649</v>
      </c>
      <c r="M140" s="84">
        <f t="shared" si="98"/>
        <v>0.98889528705442042</v>
      </c>
      <c r="N140" s="84">
        <f t="shared" si="90"/>
        <v>39.018604511774463</v>
      </c>
      <c r="P140" s="79">
        <f t="shared" si="67"/>
        <v>137.46934719775322</v>
      </c>
      <c r="R140" s="84">
        <f t="shared" si="95"/>
        <v>82.318038796870582</v>
      </c>
      <c r="T140" s="84">
        <f t="shared" si="69"/>
        <v>79.297987418798527</v>
      </c>
      <c r="V140" s="118">
        <f t="shared" si="91"/>
        <v>1.0380848427100953</v>
      </c>
      <c r="X140" s="51">
        <f t="shared" si="99"/>
        <v>1967.9207227389386</v>
      </c>
      <c r="Y140" s="51">
        <f t="shared" si="99"/>
        <v>918.93961820957929</v>
      </c>
      <c r="Z140" s="51">
        <f t="shared" si="99"/>
        <v>933.22228570028619</v>
      </c>
      <c r="AA140" s="51">
        <f t="shared" si="99"/>
        <v>1669.9784057899503</v>
      </c>
      <c r="AC140" s="71">
        <f t="shared" si="71"/>
        <v>0.91109974274676497</v>
      </c>
      <c r="AD140" s="71"/>
      <c r="AF140" s="73">
        <f t="shared" si="72"/>
        <v>1.0651498565239885</v>
      </c>
      <c r="AG140" s="73">
        <f t="shared" si="73"/>
        <v>0.98127991359890643</v>
      </c>
      <c r="AH140" s="73">
        <f>Wgted_Floorspace!AB124</f>
        <v>0.99802976984417902</v>
      </c>
      <c r="AI140" s="73">
        <f t="shared" si="74"/>
        <v>1.0652521986720285</v>
      </c>
      <c r="AJ140" s="73">
        <f t="shared" si="75"/>
        <v>1.0110544519373972</v>
      </c>
      <c r="AK140" s="73">
        <f t="shared" si="96"/>
        <v>0.91289836263001833</v>
      </c>
      <c r="AL140" s="73">
        <f t="shared" si="92"/>
        <v>1.0452101591797474</v>
      </c>
      <c r="AM140" s="73">
        <f t="shared" si="93"/>
        <v>1.0452101591797471</v>
      </c>
      <c r="AN140" s="73"/>
      <c r="AO140" s="73">
        <f t="shared" si="94"/>
        <v>1.0749059849027267</v>
      </c>
      <c r="AR140" s="53"/>
      <c r="BD140" s="94">
        <v>1999</v>
      </c>
      <c r="BE140" s="9">
        <f t="shared" si="84"/>
        <v>1.0162775577252747</v>
      </c>
      <c r="BF140" s="9">
        <f t="shared" si="85"/>
        <v>1.112485458628006</v>
      </c>
      <c r="BG140" s="9">
        <f t="shared" si="86"/>
        <v>1.1309375376439603</v>
      </c>
      <c r="BH140" s="9">
        <f t="shared" si="88"/>
        <v>0.92685352985983127</v>
      </c>
      <c r="BI140" s="9">
        <f t="shared" si="87"/>
        <v>0.87150175244483219</v>
      </c>
    </row>
    <row r="141" spans="1:61" x14ac:dyDescent="0.2">
      <c r="A141" s="50" t="s">
        <v>122</v>
      </c>
      <c r="B141" s="50">
        <f t="shared" si="83"/>
        <v>1994</v>
      </c>
      <c r="D141" s="79">
        <f t="shared" si="64"/>
        <v>3116.7640000000001</v>
      </c>
      <c r="F141" s="321">
        <f t="shared" si="97"/>
        <v>17201.523596345658</v>
      </c>
      <c r="G141" s="321">
        <f t="shared" si="97"/>
        <v>5528.5186735802299</v>
      </c>
      <c r="H141" s="321">
        <f t="shared" si="97"/>
        <v>1069.5164515891424</v>
      </c>
      <c r="I141" s="321">
        <f t="shared" si="89"/>
        <v>23799.55872151503</v>
      </c>
      <c r="K141" s="84">
        <f t="shared" si="98"/>
        <v>34.152804375420672</v>
      </c>
      <c r="L141" s="84">
        <f t="shared" si="98"/>
        <v>5.0869823567142776</v>
      </c>
      <c r="M141" s="84">
        <f t="shared" si="98"/>
        <v>1.0072307201403132</v>
      </c>
      <c r="N141" s="84">
        <f t="shared" si="90"/>
        <v>40.247017452275266</v>
      </c>
      <c r="P141" s="79">
        <f t="shared" si="67"/>
        <v>130.9588987119503</v>
      </c>
      <c r="R141" s="84">
        <f t="shared" si="95"/>
        <v>77.440868846886474</v>
      </c>
      <c r="T141" s="84">
        <f t="shared" si="69"/>
        <v>77.071990707793105</v>
      </c>
      <c r="V141" s="118">
        <f t="shared" si="91"/>
        <v>1.0047861503992017</v>
      </c>
      <c r="X141" s="51">
        <f t="shared" si="99"/>
        <v>1985.4522876494614</v>
      </c>
      <c r="Y141" s="51">
        <f t="shared" si="99"/>
        <v>920.13478782734819</v>
      </c>
      <c r="Z141" s="51">
        <f t="shared" si="99"/>
        <v>941.7627177625161</v>
      </c>
      <c r="AA141" s="51">
        <f t="shared" si="99"/>
        <v>1691.0825080085024</v>
      </c>
      <c r="AC141" s="71">
        <f t="shared" si="71"/>
        <v>0.88552399868606002</v>
      </c>
      <c r="AD141" s="71"/>
      <c r="AF141" s="73">
        <f t="shared" si="72"/>
        <v>1.0849725244026518</v>
      </c>
      <c r="AG141" s="73">
        <f t="shared" si="73"/>
        <v>0.93480720926250849</v>
      </c>
      <c r="AH141" s="73">
        <f>Wgted_Floorspace!AB125</f>
        <v>0.99484665145788265</v>
      </c>
      <c r="AI141" s="73">
        <f t="shared" si="74"/>
        <v>1.0787141639353923</v>
      </c>
      <c r="AJ141" s="73">
        <f t="shared" si="75"/>
        <v>0.97862281463814749</v>
      </c>
      <c r="AK141" s="73">
        <f t="shared" si="96"/>
        <v>0.89011105117394984</v>
      </c>
      <c r="AL141" s="73">
        <f t="shared" si="92"/>
        <v>1.0142401376633419</v>
      </c>
      <c r="AM141" s="73">
        <f t="shared" si="93"/>
        <v>1.0142401376633419</v>
      </c>
      <c r="AN141" s="73"/>
      <c r="AO141" s="73">
        <f t="shared" si="94"/>
        <v>1.0502141367974365</v>
      </c>
      <c r="AR141" s="53"/>
      <c r="BD141" s="94">
        <v>2000</v>
      </c>
      <c r="BE141" s="9">
        <f t="shared" si="84"/>
        <v>1.0506686616743746</v>
      </c>
      <c r="BF141" s="9">
        <f t="shared" si="85"/>
        <v>1.1162507701059199</v>
      </c>
      <c r="BG141" s="9">
        <f t="shared" si="86"/>
        <v>1.1376344467841168</v>
      </c>
      <c r="BH141" s="9">
        <f t="shared" si="88"/>
        <v>0.95649246465814486</v>
      </c>
      <c r="BI141" s="9">
        <f t="shared" si="87"/>
        <v>0.86500719631148659</v>
      </c>
    </row>
    <row r="142" spans="1:61" x14ac:dyDescent="0.2">
      <c r="A142" s="50" t="s">
        <v>122</v>
      </c>
      <c r="B142" s="50">
        <f t="shared" si="83"/>
        <v>1995</v>
      </c>
      <c r="D142" s="79">
        <f t="shared" si="64"/>
        <v>3244.2020000000002</v>
      </c>
      <c r="F142" s="321">
        <f t="shared" si="97"/>
        <v>17699.389918736448</v>
      </c>
      <c r="G142" s="321">
        <f t="shared" si="97"/>
        <v>5469.8691957177589</v>
      </c>
      <c r="H142" s="321">
        <f t="shared" si="97"/>
        <v>1082.8148676569872</v>
      </c>
      <c r="I142" s="321">
        <f t="shared" si="89"/>
        <v>24252.073982111193</v>
      </c>
      <c r="K142" s="84">
        <f t="shared" si="98"/>
        <v>35.374000171302974</v>
      </c>
      <c r="L142" s="84">
        <f t="shared" si="98"/>
        <v>5.0578253977882257</v>
      </c>
      <c r="M142" s="84">
        <f t="shared" si="98"/>
        <v>1.0290012437586347</v>
      </c>
      <c r="N142" s="84">
        <f t="shared" si="90"/>
        <v>41.460826812849838</v>
      </c>
      <c r="P142" s="79">
        <f t="shared" si="67"/>
        <v>133.77008508191867</v>
      </c>
      <c r="R142" s="84">
        <f t="shared" si="95"/>
        <v>78.247402412981643</v>
      </c>
      <c r="T142" s="84">
        <f t="shared" si="69"/>
        <v>75.487754631263769</v>
      </c>
      <c r="V142" s="118">
        <f t="shared" si="91"/>
        <v>1.0365575555293434</v>
      </c>
      <c r="X142" s="51">
        <f t="shared" si="99"/>
        <v>1998.5999706044281</v>
      </c>
      <c r="Y142" s="51">
        <f t="shared" si="99"/>
        <v>924.67026482971232</v>
      </c>
      <c r="Z142" s="51">
        <f t="shared" si="99"/>
        <v>950.302101027856</v>
      </c>
      <c r="AA142" s="51">
        <f t="shared" si="99"/>
        <v>1709.578605253809</v>
      </c>
      <c r="AC142" s="71">
        <f t="shared" si="71"/>
        <v>0.86732180807871251</v>
      </c>
      <c r="AD142" s="71"/>
      <c r="AF142" s="73">
        <f t="shared" si="72"/>
        <v>1.1056017566655132</v>
      </c>
      <c r="AG142" s="73">
        <f t="shared" si="73"/>
        <v>0.95487394249769819</v>
      </c>
      <c r="AH142" s="73">
        <f>Wgted_Floorspace!AB126</f>
        <v>0.99181144822452338</v>
      </c>
      <c r="AI142" s="73">
        <f t="shared" si="74"/>
        <v>1.0905125250334176</v>
      </c>
      <c r="AJ142" s="73">
        <f t="shared" si="75"/>
        <v>1.0095669333455113</v>
      </c>
      <c r="AK142" s="73">
        <f t="shared" si="96"/>
        <v>0.87448255374681927</v>
      </c>
      <c r="AL142" s="73">
        <f t="shared" si="92"/>
        <v>1.0557103082195793</v>
      </c>
      <c r="AM142" s="73">
        <f t="shared" si="93"/>
        <v>1.0557103082195793</v>
      </c>
      <c r="AN142" s="73"/>
      <c r="AO142" s="73">
        <f t="shared" si="94"/>
        <v>1.0919302373803033</v>
      </c>
      <c r="AR142" s="53"/>
      <c r="BD142" s="94">
        <v>2001</v>
      </c>
      <c r="BE142" s="9">
        <f t="shared" si="84"/>
        <v>1.0166996203063845</v>
      </c>
      <c r="BF142" s="9">
        <f t="shared" si="85"/>
        <v>1.1192552190763481</v>
      </c>
      <c r="BG142" s="9">
        <f t="shared" si="86"/>
        <v>1.1449547979371359</v>
      </c>
      <c r="BH142" s="9">
        <f t="shared" si="88"/>
        <v>0.92085162362156203</v>
      </c>
      <c r="BI142" s="9">
        <f t="shared" si="87"/>
        <v>0.86156001205931509</v>
      </c>
    </row>
    <row r="143" spans="1:61" x14ac:dyDescent="0.2">
      <c r="A143" s="50" t="s">
        <v>122</v>
      </c>
      <c r="B143" s="50">
        <f t="shared" si="83"/>
        <v>1996</v>
      </c>
      <c r="D143" s="79">
        <f t="shared" si="64"/>
        <v>3476.29</v>
      </c>
      <c r="F143" s="321">
        <f t="shared" si="97"/>
        <v>17698.708254350502</v>
      </c>
      <c r="G143" s="321">
        <f t="shared" si="97"/>
        <v>5466.34475984033</v>
      </c>
      <c r="H143" s="321">
        <f t="shared" si="97"/>
        <v>1088.1134105947567</v>
      </c>
      <c r="I143" s="321">
        <f t="shared" si="89"/>
        <v>24253.166424785588</v>
      </c>
      <c r="K143" s="84">
        <f t="shared" si="98"/>
        <v>35.645483063226685</v>
      </c>
      <c r="L143" s="84">
        <f t="shared" si="98"/>
        <v>5.0921600767814157</v>
      </c>
      <c r="M143" s="84">
        <f t="shared" si="98"/>
        <v>1.0429354856333748</v>
      </c>
      <c r="N143" s="84">
        <f t="shared" si="90"/>
        <v>41.780578625641475</v>
      </c>
      <c r="P143" s="79">
        <f t="shared" si="67"/>
        <v>143.33344929540402</v>
      </c>
      <c r="R143" s="84">
        <f t="shared" si="95"/>
        <v>83.203491056165987</v>
      </c>
      <c r="T143" s="84">
        <f t="shared" si="69"/>
        <v>78.684512760866625</v>
      </c>
      <c r="V143" s="118">
        <f t="shared" si="91"/>
        <v>1.0574316105766985</v>
      </c>
      <c r="X143" s="51">
        <f t="shared" si="99"/>
        <v>2014.0160824711434</v>
      </c>
      <c r="Y143" s="51">
        <f t="shared" si="99"/>
        <v>931.5475515178</v>
      </c>
      <c r="Z143" s="51">
        <f t="shared" si="99"/>
        <v>958.48049980682822</v>
      </c>
      <c r="AA143" s="51">
        <f t="shared" si="99"/>
        <v>1722.685520474708</v>
      </c>
      <c r="AC143" s="71">
        <f t="shared" si="71"/>
        <v>0.90405118298860243</v>
      </c>
      <c r="AD143" s="71"/>
      <c r="AF143" s="73">
        <f t="shared" si="72"/>
        <v>1.1056515588614308</v>
      </c>
      <c r="AG143" s="73">
        <f t="shared" si="73"/>
        <v>1.0231388859226798</v>
      </c>
      <c r="AH143" s="73">
        <f>Wgted_Floorspace!AB127</f>
        <v>0.99181388615138222</v>
      </c>
      <c r="AI143" s="73">
        <f t="shared" si="74"/>
        <v>1.0988732141348232</v>
      </c>
      <c r="AJ143" s="73">
        <f t="shared" si="75"/>
        <v>1.0298974549149402</v>
      </c>
      <c r="AK143" s="73">
        <f t="shared" si="96"/>
        <v>0.91151293162134217</v>
      </c>
      <c r="AL143" s="73">
        <f t="shared" si="92"/>
        <v>1.1312351041521587</v>
      </c>
      <c r="AM143" s="73">
        <f t="shared" si="93"/>
        <v>1.1312351041521584</v>
      </c>
      <c r="AN143" s="73"/>
      <c r="AO143" s="73">
        <f t="shared" si="94"/>
        <v>1.1224622826829065</v>
      </c>
      <c r="AR143" s="53"/>
      <c r="BD143" s="94">
        <v>2002</v>
      </c>
      <c r="BE143" s="9">
        <f t="shared" si="84"/>
        <v>1.0711242159138095</v>
      </c>
      <c r="BF143" s="9">
        <f t="shared" si="85"/>
        <v>1.1251015073174142</v>
      </c>
      <c r="BG143" s="9">
        <f t="shared" si="86"/>
        <v>1.1548167483249812</v>
      </c>
      <c r="BH143" s="9">
        <f t="shared" si="88"/>
        <v>0.95046716465267622</v>
      </c>
      <c r="BI143" s="9">
        <f t="shared" si="87"/>
        <v>0.86735710320299608</v>
      </c>
    </row>
    <row r="144" spans="1:61" x14ac:dyDescent="0.2">
      <c r="A144" s="50" t="s">
        <v>122</v>
      </c>
      <c r="B144" s="50">
        <f t="shared" si="83"/>
        <v>1997</v>
      </c>
      <c r="D144" s="79">
        <f t="shared" si="64"/>
        <v>3265.3240000000001</v>
      </c>
      <c r="F144" s="321">
        <f t="shared" si="97"/>
        <v>17698.406515525097</v>
      </c>
      <c r="G144" s="321">
        <f t="shared" si="97"/>
        <v>5464.4553148070008</v>
      </c>
      <c r="H144" s="321">
        <f t="shared" si="97"/>
        <v>1092.9631255185466</v>
      </c>
      <c r="I144" s="321">
        <f t="shared" si="89"/>
        <v>24255.824955850643</v>
      </c>
      <c r="K144" s="84">
        <f t="shared" si="98"/>
        <v>35.899738812454423</v>
      </c>
      <c r="L144" s="84">
        <f t="shared" si="98"/>
        <v>5.129990371438689</v>
      </c>
      <c r="M144" s="84">
        <f t="shared" si="98"/>
        <v>1.0565147263644608</v>
      </c>
      <c r="N144" s="84">
        <f t="shared" si="90"/>
        <v>42.086243910257572</v>
      </c>
      <c r="P144" s="79">
        <f t="shared" si="67"/>
        <v>134.62019972288701</v>
      </c>
      <c r="R144" s="84">
        <f t="shared" si="95"/>
        <v>77.586491371451444</v>
      </c>
      <c r="T144" s="84">
        <f t="shared" si="69"/>
        <v>75.958334148963758</v>
      </c>
      <c r="V144" s="118">
        <f t="shared" si="91"/>
        <v>1.0214348726934253</v>
      </c>
      <c r="X144" s="51">
        <f t="shared" si="99"/>
        <v>2028.4164442128199</v>
      </c>
      <c r="Y144" s="51">
        <f t="shared" si="99"/>
        <v>938.79262907283476</v>
      </c>
      <c r="Z144" s="51">
        <f t="shared" si="99"/>
        <v>966.65175768231586</v>
      </c>
      <c r="AA144" s="51">
        <f t="shared" si="99"/>
        <v>1735.09843457648</v>
      </c>
      <c r="AC144" s="71">
        <f t="shared" si="71"/>
        <v>0.87272856418279887</v>
      </c>
      <c r="AD144" s="71"/>
      <c r="AF144" s="73">
        <f t="shared" si="72"/>
        <v>1.1057727557791808</v>
      </c>
      <c r="AG144" s="73">
        <f t="shared" si="73"/>
        <v>0.96094220744870984</v>
      </c>
      <c r="AH144" s="73">
        <f>Wgted_Floorspace!AB128</f>
        <v>0.99183240817745211</v>
      </c>
      <c r="AI144" s="73">
        <f t="shared" si="74"/>
        <v>1.1067912111538234</v>
      </c>
      <c r="AJ144" s="73">
        <f t="shared" si="75"/>
        <v>0.99483802567109092</v>
      </c>
      <c r="AK144" s="73">
        <f t="shared" si="96"/>
        <v>0.8799153536296388</v>
      </c>
      <c r="AL144" s="73">
        <f t="shared" si="92"/>
        <v>1.0625837128750892</v>
      </c>
      <c r="AM144" s="73">
        <f t="shared" si="93"/>
        <v>1.062583712875089</v>
      </c>
      <c r="AN144" s="73"/>
      <c r="AO144" s="73">
        <f t="shared" si="94"/>
        <v>1.0920848278017157</v>
      </c>
      <c r="AR144" s="53"/>
      <c r="BD144" s="94">
        <v>2003</v>
      </c>
      <c r="BE144" s="9">
        <f t="shared" si="84"/>
        <v>1.095506546688517</v>
      </c>
      <c r="BF144" s="9">
        <f t="shared" si="85"/>
        <v>1.1311732944433148</v>
      </c>
      <c r="BG144" s="9">
        <f t="shared" si="86"/>
        <v>1.1646337069401305</v>
      </c>
      <c r="BH144" s="9">
        <f t="shared" si="88"/>
        <v>0.96975014367219869</v>
      </c>
      <c r="BI144" s="9">
        <f t="shared" si="87"/>
        <v>0.85750493048186183</v>
      </c>
    </row>
    <row r="145" spans="1:61" x14ac:dyDescent="0.2">
      <c r="A145" s="50" t="s">
        <v>122</v>
      </c>
      <c r="B145" s="50">
        <f t="shared" si="83"/>
        <v>1998</v>
      </c>
      <c r="D145" s="79">
        <f t="shared" si="64"/>
        <v>2918.74</v>
      </c>
      <c r="F145" s="321">
        <f t="shared" si="97"/>
        <v>17851.36998822631</v>
      </c>
      <c r="G145" s="321">
        <f t="shared" si="97"/>
        <v>5355.4021783219323</v>
      </c>
      <c r="H145" s="321">
        <f t="shared" si="97"/>
        <v>1115.2128034280433</v>
      </c>
      <c r="I145" s="321">
        <f t="shared" si="89"/>
        <v>24321.984969976285</v>
      </c>
      <c r="K145" s="84">
        <f t="shared" si="98"/>
        <v>36.49544464986981</v>
      </c>
      <c r="L145" s="84">
        <f t="shared" si="98"/>
        <v>5.0550149657878203</v>
      </c>
      <c r="M145" s="84">
        <f t="shared" si="98"/>
        <v>1.0873973554341922</v>
      </c>
      <c r="N145" s="84">
        <f t="shared" si="90"/>
        <v>42.637856971091821</v>
      </c>
      <c r="P145" s="79">
        <f t="shared" si="67"/>
        <v>120.00418566177765</v>
      </c>
      <c r="R145" s="84">
        <f t="shared" si="95"/>
        <v>68.454190884379713</v>
      </c>
      <c r="T145" s="84">
        <f t="shared" si="69"/>
        <v>74.429458111498462</v>
      </c>
      <c r="V145" s="118">
        <f t="shared" si="91"/>
        <v>0.91971905507940754</v>
      </c>
      <c r="X145" s="51">
        <f t="shared" si="99"/>
        <v>2044.4058172532423</v>
      </c>
      <c r="Y145" s="51">
        <f t="shared" si="99"/>
        <v>943.90949502353988</v>
      </c>
      <c r="Z145" s="51">
        <f t="shared" si="99"/>
        <v>975.05817014622744</v>
      </c>
      <c r="AA145" s="51">
        <f t="shared" si="99"/>
        <v>1753.0582731518477</v>
      </c>
      <c r="AC145" s="71">
        <f t="shared" si="71"/>
        <v>0.85516243659535263</v>
      </c>
      <c r="AD145" s="71"/>
      <c r="AF145" s="73">
        <f t="shared" si="72"/>
        <v>1.1087888536144539</v>
      </c>
      <c r="AG145" s="73">
        <f t="shared" si="73"/>
        <v>0.85661057783520866</v>
      </c>
      <c r="AH145" s="73">
        <f>Wgted_Floorspace!AB129</f>
        <v>0.98986936143705129</v>
      </c>
      <c r="AI145" s="73">
        <f t="shared" si="74"/>
        <v>1.1182475015249287</v>
      </c>
      <c r="AJ145" s="73">
        <f t="shared" si="75"/>
        <v>0.8957707567929295</v>
      </c>
      <c r="AK145" s="73">
        <f t="shared" si="96"/>
        <v>0.86391444155202779</v>
      </c>
      <c r="AL145" s="73">
        <f t="shared" si="92"/>
        <v>0.94980026059191591</v>
      </c>
      <c r="AM145" s="73">
        <f t="shared" si="93"/>
        <v>0.94980026059191591</v>
      </c>
      <c r="AN145" s="73"/>
      <c r="AO145" s="73">
        <f t="shared" si="94"/>
        <v>0.99154561682786813</v>
      </c>
      <c r="AR145" s="53"/>
      <c r="BD145" s="94">
        <v>2004</v>
      </c>
      <c r="BE145" s="9">
        <f t="shared" si="84"/>
        <v>1.0442527897783409</v>
      </c>
      <c r="BF145" s="9">
        <f t="shared" si="85"/>
        <v>1.1393234099183289</v>
      </c>
      <c r="BG145" s="9">
        <f t="shared" si="86"/>
        <v>1.175297837880952</v>
      </c>
      <c r="BH145" s="9">
        <f t="shared" si="88"/>
        <v>0.93335529485513269</v>
      </c>
      <c r="BI145" s="9">
        <f t="shared" si="87"/>
        <v>0.83553315981042242</v>
      </c>
    </row>
    <row r="146" spans="1:61" x14ac:dyDescent="0.2">
      <c r="A146" s="50" t="s">
        <v>122</v>
      </c>
      <c r="B146" s="50">
        <f t="shared" si="83"/>
        <v>1999</v>
      </c>
      <c r="D146" s="79">
        <f t="shared" si="64"/>
        <v>3123.0250000000001</v>
      </c>
      <c r="F146" s="321">
        <f t="shared" si="97"/>
        <v>18017.557041831653</v>
      </c>
      <c r="G146" s="321">
        <f t="shared" si="97"/>
        <v>5249.1779995855195</v>
      </c>
      <c r="H146" s="321">
        <f t="shared" si="97"/>
        <v>1136.3372981574516</v>
      </c>
      <c r="I146" s="321">
        <f t="shared" si="89"/>
        <v>24403.072339574624</v>
      </c>
      <c r="K146" s="84">
        <f t="shared" si="98"/>
        <v>37.158750836148918</v>
      </c>
      <c r="L146" s="84">
        <f t="shared" si="98"/>
        <v>4.9891869053840461</v>
      </c>
      <c r="M146" s="84">
        <f t="shared" si="98"/>
        <v>1.1175438966451436</v>
      </c>
      <c r="N146" s="84">
        <f t="shared" si="90"/>
        <v>43.265481638178109</v>
      </c>
      <c r="P146" s="79">
        <f t="shared" si="67"/>
        <v>127.97671360976011</v>
      </c>
      <c r="R146" s="84">
        <f t="shared" si="95"/>
        <v>72.182832173632761</v>
      </c>
      <c r="T146" s="84">
        <f t="shared" si="69"/>
        <v>74.932688647730785</v>
      </c>
      <c r="V146" s="118">
        <f t="shared" si="91"/>
        <v>0.96330231139809375</v>
      </c>
      <c r="X146" s="51">
        <f t="shared" si="99"/>
        <v>2062.3634352802019</v>
      </c>
      <c r="Y146" s="51">
        <f t="shared" si="99"/>
        <v>950.47013185264382</v>
      </c>
      <c r="Z146" s="51">
        <f t="shared" si="99"/>
        <v>983.4614233443001</v>
      </c>
      <c r="AA146" s="51">
        <f t="shared" si="99"/>
        <v>1772.9522347075206</v>
      </c>
      <c r="AC146" s="71">
        <f t="shared" si="71"/>
        <v>0.8609443388482072</v>
      </c>
      <c r="AD146" s="71"/>
      <c r="AF146" s="73">
        <f t="shared" si="72"/>
        <v>1.112485458628006</v>
      </c>
      <c r="AG146" s="73">
        <f t="shared" si="73"/>
        <v>0.91351985757963849</v>
      </c>
      <c r="AH146" s="73">
        <f>Wgted_Floorspace!AB130</f>
        <v>0.98788595253307476</v>
      </c>
      <c r="AI146" s="73">
        <f t="shared" si="74"/>
        <v>1.1309375376439603</v>
      </c>
      <c r="AJ146" s="73">
        <f t="shared" si="75"/>
        <v>0.93821916131437222</v>
      </c>
      <c r="AK146" s="73">
        <f t="shared" si="96"/>
        <v>0.87150175244483219</v>
      </c>
      <c r="AL146" s="73">
        <f t="shared" si="92"/>
        <v>1.0162775577252747</v>
      </c>
      <c r="AM146" s="73">
        <f t="shared" si="93"/>
        <v>1.0162775577252747</v>
      </c>
      <c r="AN146" s="73"/>
      <c r="AO146" s="73">
        <f t="shared" si="94"/>
        <v>1.0482134488162904</v>
      </c>
      <c r="AR146" s="53"/>
      <c r="BD146" s="94">
        <v>2005</v>
      </c>
      <c r="BE146" s="9">
        <f t="shared" si="84"/>
        <v>1.0703015681072983</v>
      </c>
      <c r="BF146" s="9">
        <f t="shared" si="85"/>
        <v>1.1484680095575721</v>
      </c>
      <c r="BG146" s="9">
        <f t="shared" si="86"/>
        <v>1.1867202996356343</v>
      </c>
      <c r="BH146" s="9">
        <f t="shared" si="88"/>
        <v>0.9464999576443035</v>
      </c>
      <c r="BI146" s="9">
        <f t="shared" si="87"/>
        <v>0.82969464875374122</v>
      </c>
    </row>
    <row r="147" spans="1:61" x14ac:dyDescent="0.2">
      <c r="A147" s="50" t="s">
        <v>122</v>
      </c>
      <c r="B147" s="50">
        <f t="shared" si="83"/>
        <v>2000</v>
      </c>
      <c r="D147" s="79">
        <f t="shared" si="64"/>
        <v>3228.7089999999998</v>
      </c>
      <c r="F147" s="321">
        <f t="shared" si="97"/>
        <v>18068.187408970996</v>
      </c>
      <c r="G147" s="321">
        <f t="shared" si="97"/>
        <v>5260.7501168144336</v>
      </c>
      <c r="H147" s="321">
        <f t="shared" si="97"/>
        <v>1156.7293031498789</v>
      </c>
      <c r="I147" s="321">
        <f t="shared" si="89"/>
        <v>24485.666828935307</v>
      </c>
      <c r="K147" s="84">
        <f t="shared" si="98"/>
        <v>37.47211820055545</v>
      </c>
      <c r="L147" s="84">
        <f t="shared" si="98"/>
        <v>5.0495347662940508</v>
      </c>
      <c r="M147" s="84">
        <f t="shared" si="98"/>
        <v>1.1473308261432349</v>
      </c>
      <c r="N147" s="84">
        <f t="shared" si="90"/>
        <v>43.668983792992734</v>
      </c>
      <c r="P147" s="79">
        <f t="shared" si="67"/>
        <v>131.86118322024035</v>
      </c>
      <c r="R147" s="84">
        <f t="shared" si="95"/>
        <v>73.935977427486847</v>
      </c>
      <c r="T147" s="84">
        <f t="shared" si="69"/>
        <v>74.38247321244225</v>
      </c>
      <c r="V147" s="118">
        <f t="shared" si="91"/>
        <v>0.99399729848078355</v>
      </c>
      <c r="X147" s="51">
        <f t="shared" si="99"/>
        <v>2073.9279127661835</v>
      </c>
      <c r="Y147" s="51">
        <f t="shared" si="99"/>
        <v>959.85071599479795</v>
      </c>
      <c r="Z147" s="51">
        <f t="shared" si="99"/>
        <v>991.87495554832833</v>
      </c>
      <c r="AA147" s="51">
        <f t="shared" si="99"/>
        <v>1783.4508693628077</v>
      </c>
      <c r="AC147" s="71">
        <f t="shared" si="71"/>
        <v>0.85462260032918091</v>
      </c>
      <c r="AD147" s="71"/>
      <c r="AF147" s="73">
        <f t="shared" si="72"/>
        <v>1.1162507701059199</v>
      </c>
      <c r="AG147" s="73">
        <f t="shared" si="73"/>
        <v>0.94124787172570346</v>
      </c>
      <c r="AH147" s="73">
        <f>Wgted_Floorspace!AB131</f>
        <v>0.98799478660225371</v>
      </c>
      <c r="AI147" s="73">
        <f t="shared" si="74"/>
        <v>1.1376344467841168</v>
      </c>
      <c r="AJ147" s="73">
        <f t="shared" si="75"/>
        <v>0.96811489051228072</v>
      </c>
      <c r="AK147" s="73">
        <f t="shared" si="96"/>
        <v>0.86500719631148659</v>
      </c>
      <c r="AL147" s="73">
        <f t="shared" si="92"/>
        <v>1.0506686616743746</v>
      </c>
      <c r="AM147" s="73">
        <f t="shared" si="93"/>
        <v>1.0506686616743746</v>
      </c>
      <c r="AN147" s="73"/>
      <c r="AO147" s="73">
        <f t="shared" si="94"/>
        <v>1.0881387758845451</v>
      </c>
      <c r="AR147" s="53"/>
      <c r="BD147" s="94">
        <v>2006</v>
      </c>
      <c r="BE147" s="9">
        <f t="shared" si="84"/>
        <v>0.97130234780039337</v>
      </c>
      <c r="BF147" s="9">
        <f t="shared" si="85"/>
        <v>1.1515988070779737</v>
      </c>
      <c r="BG147" s="9">
        <f t="shared" si="86"/>
        <v>1.1949601127911387</v>
      </c>
      <c r="BH147" s="9">
        <f t="shared" si="88"/>
        <v>0.89318830974891195</v>
      </c>
      <c r="BI147" s="9">
        <f t="shared" si="87"/>
        <v>0.79023596793829853</v>
      </c>
    </row>
    <row r="148" spans="1:61" x14ac:dyDescent="0.2">
      <c r="A148" s="50" t="s">
        <v>122</v>
      </c>
      <c r="B148" s="50">
        <f>B147+1</f>
        <v>2001</v>
      </c>
      <c r="D148" s="79">
        <f t="shared" si="64"/>
        <v>3124.3220000000001</v>
      </c>
      <c r="F148" s="321">
        <f t="shared" si="97"/>
        <v>18111.331174203544</v>
      </c>
      <c r="G148" s="321">
        <f t="shared" si="97"/>
        <v>5270.9880917323426</v>
      </c>
      <c r="H148" s="321">
        <f t="shared" si="97"/>
        <v>1169.2520519051377</v>
      </c>
      <c r="I148" s="321">
        <f t="shared" si="89"/>
        <v>24551.571317841022</v>
      </c>
      <c r="K148" s="84">
        <f t="shared" si="98"/>
        <v>37.793030994263376</v>
      </c>
      <c r="L148" s="84">
        <f t="shared" si="98"/>
        <v>5.1056579761326315</v>
      </c>
      <c r="M148" s="84">
        <f t="shared" si="98"/>
        <v>1.1695859374704314</v>
      </c>
      <c r="N148" s="84">
        <f t="shared" si="90"/>
        <v>44.068274907866439</v>
      </c>
      <c r="P148" s="79">
        <f t="shared" si="67"/>
        <v>127.25548029301214</v>
      </c>
      <c r="R148" s="84">
        <f t="shared" si="95"/>
        <v>70.897306657272637</v>
      </c>
      <c r="T148" s="84">
        <f t="shared" si="69"/>
        <v>74.090145491550487</v>
      </c>
      <c r="V148" s="118">
        <f t="shared" si="91"/>
        <v>0.95690602558417204</v>
      </c>
      <c r="X148" s="51">
        <f t="shared" si="99"/>
        <v>2086.7064176979443</v>
      </c>
      <c r="Y148" s="51">
        <f t="shared" si="99"/>
        <v>968.63394249381156</v>
      </c>
      <c r="Z148" s="51">
        <f t="shared" si="99"/>
        <v>1000.2855548251976</v>
      </c>
      <c r="AA148" s="51">
        <f t="shared" si="99"/>
        <v>1794.9268638395909</v>
      </c>
      <c r="AC148" s="71">
        <f t="shared" si="71"/>
        <v>0.85126388064446046</v>
      </c>
      <c r="AD148" s="71"/>
      <c r="AF148" s="73">
        <f t="shared" si="72"/>
        <v>1.1192552190763481</v>
      </c>
      <c r="AG148" s="73">
        <f t="shared" si="73"/>
        <v>0.90837156975278932</v>
      </c>
      <c r="AH148" s="73">
        <f>Wgted_Floorspace!AB132</f>
        <v>0.9880494321106611</v>
      </c>
      <c r="AI148" s="73">
        <f t="shared" si="74"/>
        <v>1.1449547979371359</v>
      </c>
      <c r="AJ148" s="73">
        <f t="shared" si="75"/>
        <v>0.93198942653552086</v>
      </c>
      <c r="AK148" s="73">
        <f t="shared" si="96"/>
        <v>0.86156001205931509</v>
      </c>
      <c r="AL148" s="73">
        <f t="shared" si="92"/>
        <v>1.0166996203063843</v>
      </c>
      <c r="AM148" s="73">
        <f t="shared" si="93"/>
        <v>1.0166996203063845</v>
      </c>
      <c r="AN148" s="73"/>
      <c r="AO148" s="73">
        <f t="shared" si="94"/>
        <v>1.0543334846537091</v>
      </c>
      <c r="AR148" s="53"/>
      <c r="BD148" s="94">
        <v>2007</v>
      </c>
      <c r="BE148" s="9">
        <f t="shared" si="84"/>
        <v>1.0421678592022658</v>
      </c>
      <c r="BF148" s="9">
        <f t="shared" si="85"/>
        <v>1.1523518889829987</v>
      </c>
      <c r="BG148" s="9">
        <f t="shared" si="86"/>
        <v>1.1980480340912678</v>
      </c>
      <c r="BH148" s="9">
        <f t="shared" si="88"/>
        <v>0.94056034341133954</v>
      </c>
      <c r="BI148" s="9">
        <f t="shared" si="87"/>
        <v>0.80258615298869673</v>
      </c>
    </row>
    <row r="149" spans="1:61" x14ac:dyDescent="0.2">
      <c r="A149" s="50" t="s">
        <v>122</v>
      </c>
      <c r="B149" s="50">
        <f t="shared" ref="B149:B156" si="100">B148+1</f>
        <v>2002</v>
      </c>
      <c r="D149" s="79">
        <f t="shared" si="64"/>
        <v>3291.569</v>
      </c>
      <c r="F149" s="321">
        <f t="shared" si="97"/>
        <v>18285.026441394628</v>
      </c>
      <c r="G149" s="321">
        <f t="shared" si="97"/>
        <v>5250.3686608330027</v>
      </c>
      <c r="H149" s="321">
        <f t="shared" si="97"/>
        <v>1144.4182467862613</v>
      </c>
      <c r="I149" s="321">
        <f t="shared" si="89"/>
        <v>24679.813349013893</v>
      </c>
      <c r="K149" s="84">
        <f t="shared" si="98"/>
        <v>38.399680357508053</v>
      </c>
      <c r="L149" s="84">
        <f t="shared" si="98"/>
        <v>5.1357419720318997</v>
      </c>
      <c r="M149" s="84">
        <f t="shared" si="98"/>
        <v>1.1445978738313247</v>
      </c>
      <c r="N149" s="84">
        <f t="shared" si="90"/>
        <v>44.680020203371278</v>
      </c>
      <c r="P149" s="79">
        <f t="shared" si="67"/>
        <v>133.37090331485501</v>
      </c>
      <c r="R149" s="84">
        <f t="shared" si="95"/>
        <v>73.669818970933193</v>
      </c>
      <c r="T149" s="84">
        <f t="shared" si="69"/>
        <v>74.493841497998204</v>
      </c>
      <c r="V149" s="118">
        <f t="shared" si="91"/>
        <v>0.98893838053596483</v>
      </c>
      <c r="X149" s="51">
        <f t="shared" si="99"/>
        <v>2100.0615164863416</v>
      </c>
      <c r="Y149" s="51">
        <f t="shared" si="99"/>
        <v>978.1678780661249</v>
      </c>
      <c r="Z149" s="51">
        <f t="shared" si="99"/>
        <v>1000.156959263423</v>
      </c>
      <c r="AA149" s="51">
        <f t="shared" si="99"/>
        <v>1810.3872817642891</v>
      </c>
      <c r="AC149" s="71">
        <f t="shared" si="71"/>
        <v>0.85590217399331803</v>
      </c>
      <c r="AD149" s="71"/>
      <c r="AF149" s="73">
        <f t="shared" si="72"/>
        <v>1.1251015073174142</v>
      </c>
      <c r="AG149" s="73">
        <f t="shared" si="73"/>
        <v>0.95202451418601064</v>
      </c>
      <c r="AH149" s="73">
        <f>Wgted_Floorspace!AB133</f>
        <v>0.98679329520980807</v>
      </c>
      <c r="AI149" s="73">
        <f t="shared" si="74"/>
        <v>1.1548167483249812</v>
      </c>
      <c r="AJ149" s="73">
        <f t="shared" si="75"/>
        <v>0.96318770026765499</v>
      </c>
      <c r="AK149" s="73">
        <f t="shared" si="96"/>
        <v>0.86735710320299608</v>
      </c>
      <c r="AL149" s="73">
        <f t="shared" si="92"/>
        <v>1.0711242159138095</v>
      </c>
      <c r="AM149" s="73">
        <f t="shared" si="93"/>
        <v>1.0711242159138095</v>
      </c>
      <c r="AN149" s="73"/>
      <c r="AO149" s="73">
        <f t="shared" si="94"/>
        <v>1.0976154004738681</v>
      </c>
      <c r="AR149" s="53"/>
      <c r="BD149">
        <v>2008</v>
      </c>
      <c r="BE149" s="9">
        <f t="shared" si="84"/>
        <v>1.0897454087270957</v>
      </c>
      <c r="BF149" s="9">
        <f t="shared" si="85"/>
        <v>1.1552212002168818</v>
      </c>
      <c r="BG149" s="9">
        <f t="shared" si="86"/>
        <v>1.2017686353574315</v>
      </c>
      <c r="BH149" s="9">
        <f t="shared" si="88"/>
        <v>0.99456935409408542</v>
      </c>
      <c r="BI149" s="9">
        <f t="shared" si="87"/>
        <v>0.78923067978978445</v>
      </c>
    </row>
    <row r="150" spans="1:61" x14ac:dyDescent="0.2">
      <c r="A150" s="50" t="s">
        <v>122</v>
      </c>
      <c r="B150" s="50">
        <f t="shared" si="100"/>
        <v>2003</v>
      </c>
      <c r="D150" s="79">
        <f t="shared" si="64"/>
        <v>3366.4960000000001</v>
      </c>
      <c r="F150" s="321">
        <f t="shared" si="97"/>
        <v>18469.422882614355</v>
      </c>
      <c r="G150" s="321">
        <f t="shared" si="97"/>
        <v>5227.1831504438451</v>
      </c>
      <c r="H150" s="321">
        <f t="shared" si="97"/>
        <v>1116.395807827387</v>
      </c>
      <c r="I150" s="321">
        <f t="shared" si="89"/>
        <v>24813.001840885587</v>
      </c>
      <c r="K150" s="84">
        <f t="shared" si="98"/>
        <v>39.031829902655062</v>
      </c>
      <c r="L150" s="84">
        <f t="shared" si="98"/>
        <v>5.1547547880141575</v>
      </c>
      <c r="M150" s="84">
        <f t="shared" si="98"/>
        <v>1.1164275107970778</v>
      </c>
      <c r="N150" s="84">
        <f t="shared" si="90"/>
        <v>45.303012201466302</v>
      </c>
      <c r="P150" s="79">
        <f t="shared" si="67"/>
        <v>135.67467659043416</v>
      </c>
      <c r="R150" s="84">
        <f t="shared" si="95"/>
        <v>74.310643738851397</v>
      </c>
      <c r="T150" s="84">
        <f t="shared" si="69"/>
        <v>73.546843237226312</v>
      </c>
      <c r="V150" s="118">
        <f t="shared" si="91"/>
        <v>1.0103852248173513</v>
      </c>
      <c r="X150" s="51">
        <f t="shared" si="99"/>
        <v>2113.3215775462331</v>
      </c>
      <c r="Y150" s="51">
        <f t="shared" si="99"/>
        <v>986.14390191712778</v>
      </c>
      <c r="Z150" s="51">
        <f t="shared" si="99"/>
        <v>1000.0283976072541</v>
      </c>
      <c r="AA150" s="51">
        <f t="shared" si="99"/>
        <v>1825.7771668246255</v>
      </c>
      <c r="AC150" s="71">
        <f t="shared" si="71"/>
        <v>0.84502157159903379</v>
      </c>
      <c r="AD150" s="71"/>
      <c r="AF150" s="73">
        <f t="shared" si="72"/>
        <v>1.1311732944433148</v>
      </c>
      <c r="AG150" s="73">
        <f t="shared" si="73"/>
        <v>0.96846924522528577</v>
      </c>
      <c r="AH150" s="73">
        <f>Wgted_Floorspace!AB134</f>
        <v>0.9854422307801618</v>
      </c>
      <c r="AI150" s="73">
        <f t="shared" si="74"/>
        <v>1.1646337069401305</v>
      </c>
      <c r="AJ150" s="73">
        <f t="shared" si="75"/>
        <v>0.98407609637802917</v>
      </c>
      <c r="AK150" s="73">
        <f t="shared" si="96"/>
        <v>0.85750493048186183</v>
      </c>
      <c r="AL150" s="73">
        <f t="shared" si="92"/>
        <v>1.095506546688517</v>
      </c>
      <c r="AM150" s="73">
        <f t="shared" si="93"/>
        <v>1.095506546688517</v>
      </c>
      <c r="AN150" s="73"/>
      <c r="AO150" s="73">
        <f t="shared" si="94"/>
        <v>1.1294037046306769</v>
      </c>
      <c r="AR150" s="53"/>
      <c r="BD150">
        <v>2009</v>
      </c>
      <c r="BE150" s="9">
        <f t="shared" si="84"/>
        <v>1.037178278973929</v>
      </c>
      <c r="BF150" s="9">
        <f t="shared" si="85"/>
        <v>1.1548543146069239</v>
      </c>
      <c r="BG150" s="9">
        <f t="shared" si="86"/>
        <v>1.2037913592308667</v>
      </c>
      <c r="BH150" s="9">
        <f t="shared" si="88"/>
        <v>0.96768156579009479</v>
      </c>
      <c r="BI150" s="9">
        <f t="shared" si="87"/>
        <v>0.77097895276585893</v>
      </c>
    </row>
    <row r="151" spans="1:61" x14ac:dyDescent="0.2">
      <c r="A151" s="50" t="s">
        <v>122</v>
      </c>
      <c r="B151" s="50">
        <f t="shared" si="100"/>
        <v>2004</v>
      </c>
      <c r="D151" s="79">
        <f t="shared" si="64"/>
        <v>3208.9930000000004</v>
      </c>
      <c r="F151" s="321">
        <f t="shared" si="97"/>
        <v>18670.879745359354</v>
      </c>
      <c r="G151" s="321">
        <f t="shared" si="97"/>
        <v>5171.8411797432454</v>
      </c>
      <c r="H151" s="321">
        <f t="shared" si="97"/>
        <v>1149.0588548294309</v>
      </c>
      <c r="I151" s="321">
        <f t="shared" si="89"/>
        <v>24991.779779932032</v>
      </c>
      <c r="K151" s="84">
        <f t="shared" si="98"/>
        <v>39.748423177983867</v>
      </c>
      <c r="L151" s="84">
        <f t="shared" si="98"/>
        <v>5.149561560802244</v>
      </c>
      <c r="M151" s="84">
        <f t="shared" si="98"/>
        <v>1.1492482968444975</v>
      </c>
      <c r="N151" s="84">
        <f t="shared" si="90"/>
        <v>46.047233035630605</v>
      </c>
      <c r="P151" s="79">
        <f t="shared" si="67"/>
        <v>128.40193968805562</v>
      </c>
      <c r="R151" s="84">
        <f t="shared" si="95"/>
        <v>69.689160204630184</v>
      </c>
      <c r="T151" s="84">
        <f t="shared" si="69"/>
        <v>71.567707197319791</v>
      </c>
      <c r="V151" s="118">
        <f t="shared" si="91"/>
        <v>0.9737514716307698</v>
      </c>
      <c r="X151" s="51">
        <f t="shared" si="99"/>
        <v>2128.8993191583986</v>
      </c>
      <c r="Y151" s="51">
        <f t="shared" si="99"/>
        <v>995.69213010092722</v>
      </c>
      <c r="Z151" s="51">
        <f t="shared" si="99"/>
        <v>1000.164867112133</v>
      </c>
      <c r="AA151" s="51">
        <f t="shared" si="99"/>
        <v>1842.495150049527</v>
      </c>
      <c r="AC151" s="71">
        <f t="shared" si="71"/>
        <v>0.82228215039157682</v>
      </c>
      <c r="AD151" s="71"/>
      <c r="AF151" s="73">
        <f t="shared" si="72"/>
        <v>1.1393234099183289</v>
      </c>
      <c r="AG151" s="73">
        <f t="shared" si="73"/>
        <v>0.91655519467751212</v>
      </c>
      <c r="AH151" s="73">
        <f>Wgted_Floorspace!AB135</f>
        <v>0.98414065406829321</v>
      </c>
      <c r="AI151" s="73">
        <f t="shared" si="74"/>
        <v>1.175297837880952</v>
      </c>
      <c r="AJ151" s="73">
        <f t="shared" si="75"/>
        <v>0.94839623888798696</v>
      </c>
      <c r="AK151" s="73">
        <f t="shared" si="96"/>
        <v>0.83553315981042242</v>
      </c>
      <c r="AL151" s="73">
        <f t="shared" si="92"/>
        <v>1.0442527897783409</v>
      </c>
      <c r="AM151" s="73">
        <f t="shared" si="93"/>
        <v>1.0442527897783409</v>
      </c>
      <c r="AN151" s="73"/>
      <c r="AO151" s="73">
        <f t="shared" si="94"/>
        <v>1.0969704600179759</v>
      </c>
      <c r="AR151" s="53"/>
    </row>
    <row r="152" spans="1:61" x14ac:dyDescent="0.2">
      <c r="A152" s="50" t="s">
        <v>122</v>
      </c>
      <c r="B152" s="50">
        <f t="shared" si="100"/>
        <v>2005</v>
      </c>
      <c r="D152" s="79">
        <f t="shared" si="64"/>
        <v>3289.0410000000002</v>
      </c>
      <c r="F152" s="321">
        <f t="shared" si="97"/>
        <v>18894.909268777141</v>
      </c>
      <c r="G152" s="321">
        <f t="shared" si="97"/>
        <v>5116.3151051567384</v>
      </c>
      <c r="H152" s="321">
        <f t="shared" si="97"/>
        <v>1181.147984339003</v>
      </c>
      <c r="I152" s="321">
        <f t="shared" si="89"/>
        <v>25192.372358272885</v>
      </c>
      <c r="K152" s="84">
        <f t="shared" si="98"/>
        <v>40.545848697156337</v>
      </c>
      <c r="L152" s="84">
        <f t="shared" si="98"/>
        <v>5.1405861654897285</v>
      </c>
      <c r="M152" s="84">
        <f t="shared" si="98"/>
        <v>1.1815039504159284</v>
      </c>
      <c r="N152" s="84">
        <f t="shared" si="90"/>
        <v>46.867938813061997</v>
      </c>
      <c r="P152" s="79">
        <f t="shared" si="67"/>
        <v>130.5570175458254</v>
      </c>
      <c r="R152" s="84">
        <f t="shared" si="95"/>
        <v>70.176779335628709</v>
      </c>
      <c r="T152" s="84">
        <f t="shared" si="69"/>
        <v>70.967702503781595</v>
      </c>
      <c r="V152" s="118">
        <f t="shared" si="91"/>
        <v>0.98885516734727685</v>
      </c>
      <c r="X152" s="51">
        <f t="shared" si="99"/>
        <v>2145.8609893489279</v>
      </c>
      <c r="Y152" s="51">
        <f t="shared" si="99"/>
        <v>1004.7438556527778</v>
      </c>
      <c r="Z152" s="51">
        <f t="shared" si="99"/>
        <v>1000.3013729707415</v>
      </c>
      <c r="AA152" s="51">
        <f t="shared" si="99"/>
        <v>1860.4019560575884</v>
      </c>
      <c r="AC152" s="71">
        <f t="shared" si="71"/>
        <v>0.81538835472634275</v>
      </c>
      <c r="AD152" s="71"/>
      <c r="AF152" s="73">
        <f t="shared" si="72"/>
        <v>1.1484680095575721</v>
      </c>
      <c r="AG152" s="73">
        <f t="shared" si="73"/>
        <v>0.9319385121746786</v>
      </c>
      <c r="AH152" s="73">
        <f>Wgted_Floorspace!AB136</f>
        <v>0.98275715764963945</v>
      </c>
      <c r="AI152" s="73">
        <f t="shared" si="74"/>
        <v>1.1867202996356343</v>
      </c>
      <c r="AJ152" s="73">
        <f t="shared" si="75"/>
        <v>0.96310665384310346</v>
      </c>
      <c r="AK152" s="73">
        <f t="shared" si="96"/>
        <v>0.82969464875374122</v>
      </c>
      <c r="AL152" s="73">
        <f t="shared" si="92"/>
        <v>1.0703015681072983</v>
      </c>
      <c r="AM152" s="73">
        <f t="shared" si="93"/>
        <v>1.0703015681072983</v>
      </c>
      <c r="AN152" s="73"/>
      <c r="AO152" s="73">
        <f t="shared" si="94"/>
        <v>1.1232307133407631</v>
      </c>
      <c r="AR152" s="53"/>
    </row>
    <row r="153" spans="1:61" x14ac:dyDescent="0.2">
      <c r="A153" s="50" t="s">
        <v>122</v>
      </c>
      <c r="B153" s="50">
        <f t="shared" si="100"/>
        <v>2006</v>
      </c>
      <c r="D153" s="79">
        <f t="shared" si="64"/>
        <v>2984.8160000000003</v>
      </c>
      <c r="F153" s="321">
        <f t="shared" si="97"/>
        <v>18913.135888832599</v>
      </c>
      <c r="G153" s="321">
        <f t="shared" si="97"/>
        <v>5169.9748748866132</v>
      </c>
      <c r="H153" s="321">
        <f t="shared" si="97"/>
        <v>1177.9376188364092</v>
      </c>
      <c r="I153" s="321">
        <f t="shared" si="89"/>
        <v>25261.048382555618</v>
      </c>
      <c r="K153" s="84">
        <f t="shared" si="98"/>
        <v>40.88116520955726</v>
      </c>
      <c r="L153" s="84">
        <f t="shared" si="98"/>
        <v>5.255786131080864</v>
      </c>
      <c r="M153" s="84">
        <f t="shared" si="98"/>
        <v>1.1850600534872788</v>
      </c>
      <c r="N153" s="84">
        <f t="shared" si="90"/>
        <v>47.322011394125397</v>
      </c>
      <c r="P153" s="79">
        <f t="shared" si="67"/>
        <v>118.15883310928646</v>
      </c>
      <c r="R153" s="84">
        <f t="shared" si="95"/>
        <v>63.074580138631603</v>
      </c>
      <c r="T153" s="84">
        <f t="shared" si="69"/>
        <v>67.63403507469377</v>
      </c>
      <c r="V153" s="118">
        <f t="shared" si="91"/>
        <v>0.93258638300928243</v>
      </c>
      <c r="X153" s="51">
        <f t="shared" si="99"/>
        <v>2161.5223117862674</v>
      </c>
      <c r="Y153" s="51">
        <f t="shared" si="99"/>
        <v>1016.5980025572431</v>
      </c>
      <c r="Z153" s="51">
        <f t="shared" si="99"/>
        <v>1006.0465295759086</v>
      </c>
      <c r="AA153" s="51">
        <f t="shared" si="99"/>
        <v>1873.3193760400022</v>
      </c>
      <c r="AC153" s="71">
        <f t="shared" si="71"/>
        <v>0.77708595089603871</v>
      </c>
      <c r="AD153" s="71"/>
      <c r="AF153" s="73">
        <f t="shared" si="72"/>
        <v>1.1515988070779737</v>
      </c>
      <c r="AG153" s="73">
        <f t="shared" si="73"/>
        <v>0.84343813299437309</v>
      </c>
      <c r="AH153" s="73">
        <f>Wgted_Floorspace!AB137</f>
        <v>0.98335937925406258</v>
      </c>
      <c r="AI153" s="73">
        <f t="shared" si="74"/>
        <v>1.1949601127911387</v>
      </c>
      <c r="AJ153" s="73">
        <f t="shared" si="75"/>
        <v>0.90830303609495144</v>
      </c>
      <c r="AK153" s="73">
        <f t="shared" si="96"/>
        <v>0.79023596793829853</v>
      </c>
      <c r="AL153" s="73">
        <f t="shared" si="92"/>
        <v>0.97130234780039326</v>
      </c>
      <c r="AM153" s="73">
        <f t="shared" si="93"/>
        <v>0.97130234780039337</v>
      </c>
      <c r="AN153" s="73"/>
      <c r="AO153" s="73">
        <f t="shared" si="94"/>
        <v>1.0673244033612863</v>
      </c>
      <c r="AR153" s="53"/>
    </row>
    <row r="154" spans="1:61" x14ac:dyDescent="0.2">
      <c r="A154" s="50" t="s">
        <v>122</v>
      </c>
      <c r="B154" s="50">
        <f t="shared" si="100"/>
        <v>2007</v>
      </c>
      <c r="D154" s="79">
        <f t="shared" si="64"/>
        <v>3202.5859999999998</v>
      </c>
      <c r="F154" s="321">
        <f t="shared" si="97"/>
        <v>18880.903573506337</v>
      </c>
      <c r="G154" s="321">
        <f t="shared" si="97"/>
        <v>5223.0868437713698</v>
      </c>
      <c r="H154" s="321">
        <f t="shared" si="97"/>
        <v>1173.5772932955681</v>
      </c>
      <c r="I154" s="321">
        <f t="shared" si="89"/>
        <v>25277.567710573276</v>
      </c>
      <c r="K154" s="84">
        <f t="shared" si="98"/>
        <v>40.927666208147215</v>
      </c>
      <c r="L154" s="84">
        <f t="shared" si="98"/>
        <v>5.3602430478764393</v>
      </c>
      <c r="M154" s="84">
        <f t="shared" si="98"/>
        <v>1.1874138781345633</v>
      </c>
      <c r="N154" s="84">
        <f t="shared" si="90"/>
        <v>47.475323134158216</v>
      </c>
      <c r="P154" s="79">
        <f t="shared" si="67"/>
        <v>126.69676278467253</v>
      </c>
      <c r="R154" s="84">
        <f t="shared" si="95"/>
        <v>67.457908415914659</v>
      </c>
      <c r="T154" s="84">
        <f t="shared" si="69"/>
        <v>68.746314768403693</v>
      </c>
      <c r="V154" s="118">
        <f t="shared" si="91"/>
        <v>0.9812585393583716</v>
      </c>
      <c r="X154" s="51">
        <f t="shared" si="99"/>
        <v>2167.6751882561848</v>
      </c>
      <c r="Y154" s="51">
        <f t="shared" si="99"/>
        <v>1026.2596062840946</v>
      </c>
      <c r="Z154" s="51">
        <f t="shared" si="99"/>
        <v>1011.7900924958595</v>
      </c>
      <c r="AA154" s="51">
        <f t="shared" si="99"/>
        <v>1878.160259632097</v>
      </c>
      <c r="AC154" s="71">
        <f t="shared" si="71"/>
        <v>0.78986556581172984</v>
      </c>
      <c r="AD154" s="71"/>
      <c r="AF154" s="73">
        <f t="shared" si="72"/>
        <v>1.1523518889829987</v>
      </c>
      <c r="AG154" s="73">
        <f t="shared" si="73"/>
        <v>0.90438334780014551</v>
      </c>
      <c r="AH154" s="73">
        <f>Wgted_Floorspace!AB138</f>
        <v>0.98415050256025793</v>
      </c>
      <c r="AI154" s="73">
        <f t="shared" si="74"/>
        <v>1.1980480340912678</v>
      </c>
      <c r="AJ154" s="73">
        <f t="shared" si="75"/>
        <v>0.95570783225175504</v>
      </c>
      <c r="AK154" s="73">
        <f t="shared" si="96"/>
        <v>0.80258615298869673</v>
      </c>
      <c r="AL154" s="73">
        <f t="shared" si="92"/>
        <v>1.0421678592022656</v>
      </c>
      <c r="AM154" s="73">
        <f t="shared" si="93"/>
        <v>1.0421678592022658</v>
      </c>
      <c r="AN154" s="73"/>
      <c r="AO154" s="73">
        <f t="shared" si="94"/>
        <v>1.126836470368163</v>
      </c>
      <c r="AR154" s="53"/>
    </row>
    <row r="155" spans="1:61" x14ac:dyDescent="0.2">
      <c r="A155" s="50" t="s">
        <v>122</v>
      </c>
      <c r="B155" s="50">
        <f t="shared" si="100"/>
        <v>2008</v>
      </c>
      <c r="D155" s="79">
        <f t="shared" si="64"/>
        <v>3348.7919999999999</v>
      </c>
      <c r="F155" s="321">
        <f t="shared" si="97"/>
        <v>18994.644561948757</v>
      </c>
      <c r="G155" s="321">
        <f t="shared" si="97"/>
        <v>5243.298327199901</v>
      </c>
      <c r="H155" s="321">
        <f t="shared" si="97"/>
        <v>1102.5649785854653</v>
      </c>
      <c r="I155" s="321">
        <f t="shared" si="89"/>
        <v>25340.507867734123</v>
      </c>
      <c r="K155" s="84">
        <f t="shared" si="98"/>
        <v>41.215032624572032</v>
      </c>
      <c r="L155" s="84">
        <f t="shared" si="98"/>
        <v>5.4045958308915072</v>
      </c>
      <c r="M155" s="84">
        <f t="shared" si="98"/>
        <v>1.1217106095995508</v>
      </c>
      <c r="N155" s="84">
        <f t="shared" si="90"/>
        <v>47.741339065063094</v>
      </c>
      <c r="P155" s="79">
        <f t="shared" si="67"/>
        <v>132.15173182318068</v>
      </c>
      <c r="R155" s="84">
        <f t="shared" si="95"/>
        <v>70.144492500224644</v>
      </c>
      <c r="T155" s="84">
        <f t="shared" si="69"/>
        <v>67.545888827338857</v>
      </c>
      <c r="V155" s="118">
        <f t="shared" si="91"/>
        <v>1.0384716778178513</v>
      </c>
      <c r="X155" s="51">
        <f t="shared" si="99"/>
        <v>2169.8238411439679</v>
      </c>
      <c r="Y155" s="51">
        <f t="shared" si="99"/>
        <v>1030.7626027790307</v>
      </c>
      <c r="Z155" s="51">
        <f t="shared" si="99"/>
        <v>1017.3646282858073</v>
      </c>
      <c r="AA155" s="51">
        <f t="shared" si="99"/>
        <v>1883.9929852334089</v>
      </c>
      <c r="AC155" s="71">
        <f t="shared" si="71"/>
        <v>0.7760731884552341</v>
      </c>
      <c r="AD155" s="71"/>
      <c r="AF155" s="73">
        <f t="shared" si="72"/>
        <v>1.1552212002168818</v>
      </c>
      <c r="AG155" s="73">
        <f t="shared" si="73"/>
        <v>0.94332185777278521</v>
      </c>
      <c r="AH155" s="73">
        <f>Wgted_Floorspace!AB139</f>
        <v>0.98332871279401479</v>
      </c>
      <c r="AI155" s="73">
        <f t="shared" si="74"/>
        <v>1.2017686353574315</v>
      </c>
      <c r="AJ155" s="73">
        <f t="shared" si="75"/>
        <v>1.0114312143577417</v>
      </c>
      <c r="AK155" s="73">
        <f t="shared" si="96"/>
        <v>0.78923067978978445</v>
      </c>
      <c r="AL155" s="73">
        <f>AF155*AH155*AI155*AJ155*AK155</f>
        <v>1.0897454087270955</v>
      </c>
      <c r="AM155" s="73">
        <f>AF155*AG155</f>
        <v>1.0897454087270957</v>
      </c>
      <c r="AN155" s="73"/>
      <c r="AO155" s="73">
        <f>AH155*AI155*AJ155</f>
        <v>1.1952422554379711</v>
      </c>
      <c r="AR155" s="53"/>
    </row>
    <row r="156" spans="1:61" x14ac:dyDescent="0.2">
      <c r="A156" s="50" t="s">
        <v>122</v>
      </c>
      <c r="B156" s="50">
        <f t="shared" si="100"/>
        <v>2009</v>
      </c>
      <c r="D156" s="79">
        <f t="shared" si="64"/>
        <v>3187.2529999999997</v>
      </c>
      <c r="F156" s="321">
        <f t="shared" si="97"/>
        <v>19038.577958580951</v>
      </c>
      <c r="G156" s="321">
        <f t="shared" si="97"/>
        <v>5262.3380403102701</v>
      </c>
      <c r="H156" s="321">
        <f t="shared" si="97"/>
        <v>1031.5440008813787</v>
      </c>
      <c r="I156" s="321">
        <f t="shared" si="89"/>
        <v>25332.4599997726</v>
      </c>
      <c r="K156" s="84">
        <f t="shared" si="98"/>
        <v>41.312145700038862</v>
      </c>
      <c r="L156" s="84">
        <f t="shared" si="98"/>
        <v>5.4391569702738316</v>
      </c>
      <c r="M156" s="84">
        <f t="shared" si="98"/>
        <v>1.0552032719349693</v>
      </c>
      <c r="N156" s="84">
        <f t="shared" si="90"/>
        <v>47.806505942247668</v>
      </c>
      <c r="P156" s="79">
        <f t="shared" si="67"/>
        <v>125.81695579618444</v>
      </c>
      <c r="R156" s="84">
        <f t="shared" si="95"/>
        <v>66.669858781362095</v>
      </c>
      <c r="T156" s="84">
        <f t="shared" si="69"/>
        <v>65.947038630742156</v>
      </c>
      <c r="V156" s="118">
        <f t="shared" si="91"/>
        <v>1.0109606157551247</v>
      </c>
      <c r="X156" s="51">
        <f t="shared" si="99"/>
        <v>2169.9176162166518</v>
      </c>
      <c r="Y156" s="51">
        <f t="shared" si="99"/>
        <v>1033.6008307731474</v>
      </c>
      <c r="Z156" s="51">
        <f t="shared" si="99"/>
        <v>1022.9357846426092</v>
      </c>
      <c r="AA156" s="51">
        <f t="shared" si="99"/>
        <v>1887.1639762848461</v>
      </c>
      <c r="AC156" s="71">
        <f t="shared" si="71"/>
        <v>0.75770308789875351</v>
      </c>
      <c r="AD156" s="71"/>
      <c r="AF156" s="73">
        <f t="shared" si="72"/>
        <v>1.1548543146069239</v>
      </c>
      <c r="AG156" s="73">
        <f t="shared" si="73"/>
        <v>0.89810313375064277</v>
      </c>
      <c r="AH156" s="73">
        <f>Wgted_Floorspace!AB140</f>
        <v>0.98278050935180705</v>
      </c>
      <c r="AI156" s="73">
        <f t="shared" si="74"/>
        <v>1.2037913592308667</v>
      </c>
      <c r="AJ156" s="73">
        <f t="shared" si="75"/>
        <v>0.98463650487770582</v>
      </c>
      <c r="AK156" s="73">
        <f t="shared" si="96"/>
        <v>0.77097895276585893</v>
      </c>
      <c r="AL156" s="73">
        <f>AF156*AH156*AI156*AJ156*AK156</f>
        <v>1.0371782789739292</v>
      </c>
      <c r="AM156" s="73">
        <f>AF156*AG156</f>
        <v>1.037178278973929</v>
      </c>
      <c r="AN156" s="73"/>
      <c r="AO156" s="73">
        <f>AH156*AI156*AJ156</f>
        <v>1.1648867073851115</v>
      </c>
      <c r="AR156" s="53"/>
    </row>
    <row r="157" spans="1:61" x14ac:dyDescent="0.2">
      <c r="A157" s="50" t="s">
        <v>122</v>
      </c>
      <c r="B157" s="50">
        <f>B156+1</f>
        <v>2010</v>
      </c>
      <c r="D157" s="79">
        <f t="shared" si="64"/>
        <v>3150.3360000000002</v>
      </c>
      <c r="F157" s="321">
        <f t="shared" ref="F157:H158" si="101">F76</f>
        <v>19071.417953813114</v>
      </c>
      <c r="G157" s="321">
        <f t="shared" si="101"/>
        <v>5319.1205917871439</v>
      </c>
      <c r="H157" s="321">
        <f t="shared" si="101"/>
        <v>1039.3102462685565</v>
      </c>
      <c r="I157" s="321">
        <f t="shared" si="89"/>
        <v>25429.848791868815</v>
      </c>
      <c r="K157" s="84">
        <f t="shared" ref="K157:M158" si="102">K76</f>
        <v>41.390484067016807</v>
      </c>
      <c r="L157" s="84">
        <f t="shared" si="102"/>
        <v>5.5202835216759851</v>
      </c>
      <c r="M157" s="84">
        <f t="shared" si="102"/>
        <v>1.0801293915767685</v>
      </c>
      <c r="N157" s="84">
        <f t="shared" si="90"/>
        <v>47.990896980269561</v>
      </c>
      <c r="P157" s="79">
        <f t="shared" si="67"/>
        <v>123.88339489487325</v>
      </c>
      <c r="R157" s="84">
        <f t="shared" si="95"/>
        <v>65.644449223259869</v>
      </c>
      <c r="T157" s="84">
        <f t="shared" si="69"/>
        <v>65.816719497868206</v>
      </c>
      <c r="V157" s="118">
        <f t="shared" si="91"/>
        <v>0.99738257579650536</v>
      </c>
      <c r="X157" s="51">
        <f t="shared" ref="X157:AA158" si="103">X76</f>
        <v>2170.288762338264</v>
      </c>
      <c r="Y157" s="51">
        <f t="shared" si="103"/>
        <v>1037.8188323459788</v>
      </c>
      <c r="Z157" s="51">
        <f t="shared" si="103"/>
        <v>1039.2752264829153</v>
      </c>
      <c r="AA157" s="51">
        <f t="shared" si="103"/>
        <v>1887.1876656857917</v>
      </c>
      <c r="AC157" s="71">
        <f t="shared" si="71"/>
        <v>0.75620577715605619</v>
      </c>
      <c r="AD157" s="71"/>
      <c r="AF157" s="73">
        <f t="shared" si="72"/>
        <v>1.1592940676647667</v>
      </c>
      <c r="AG157" s="73">
        <f t="shared" si="73"/>
        <v>0.88430104250009312</v>
      </c>
      <c r="AH157" s="73">
        <f>Wgted_Floorspace!AB141</f>
        <v>0.98345499779292367</v>
      </c>
      <c r="AI157" s="73">
        <f t="shared" si="74"/>
        <v>1.2038064703163485</v>
      </c>
      <c r="AJ157" s="73">
        <f t="shared" si="75"/>
        <v>0.97141201957175882</v>
      </c>
      <c r="AK157" s="73">
        <f t="shared" si="96"/>
        <v>0.76892768744186391</v>
      </c>
      <c r="AL157" s="73">
        <f>AF157*AH157*AI157*AJ157*AK157</f>
        <v>1.025164952600127</v>
      </c>
      <c r="AM157" s="73">
        <f>AF157*AG157</f>
        <v>1.0251649526001267</v>
      </c>
      <c r="AN157" s="73"/>
      <c r="AO157" s="73">
        <f>AH157*AI157*AJ157</f>
        <v>1.1500444800499556</v>
      </c>
      <c r="AR157" s="53"/>
    </row>
    <row r="158" spans="1:61" x14ac:dyDescent="0.2">
      <c r="A158" s="50" t="s">
        <v>122</v>
      </c>
      <c r="B158" s="50">
        <f>B157+1</f>
        <v>2011</v>
      </c>
      <c r="D158" s="79">
        <f t="shared" si="64"/>
        <v>3132.2200000000003</v>
      </c>
      <c r="F158" s="321">
        <f t="shared" si="101"/>
        <v>19096.058543430641</v>
      </c>
      <c r="G158" s="321">
        <f t="shared" si="101"/>
        <v>5369.0661439367486</v>
      </c>
      <c r="H158" s="321">
        <f t="shared" si="101"/>
        <v>1046.9083426910295</v>
      </c>
      <c r="I158" s="321">
        <f>SUM(F158:H158)</f>
        <v>25512.033030058417</v>
      </c>
      <c r="K158" s="84">
        <f t="shared" si="102"/>
        <v>41.481666293706482</v>
      </c>
      <c r="L158" s="84">
        <f t="shared" si="102"/>
        <v>5.6029154890340749</v>
      </c>
      <c r="M158" s="84">
        <f t="shared" si="102"/>
        <v>1.1051318029346042</v>
      </c>
      <c r="N158" s="84">
        <f>SUM(K158:M158)</f>
        <v>48.189713585675165</v>
      </c>
      <c r="P158" s="79">
        <f t="shared" si="67"/>
        <v>122.77422172939339</v>
      </c>
      <c r="R158" s="84">
        <f>D158/N158</f>
        <v>64.997688654681724</v>
      </c>
      <c r="T158" s="84">
        <f t="shared" si="69"/>
        <v>65.492235445372472</v>
      </c>
      <c r="V158" s="118">
        <f>R158/T158</f>
        <v>0.99244877217386707</v>
      </c>
      <c r="X158" s="51">
        <f t="shared" si="103"/>
        <v>2172.263255234775</v>
      </c>
      <c r="Y158" s="51">
        <f t="shared" si="103"/>
        <v>1043.5549383874534</v>
      </c>
      <c r="Z158" s="51">
        <f t="shared" si="103"/>
        <v>1055.6146683232212</v>
      </c>
      <c r="AA158" s="51">
        <f t="shared" si="103"/>
        <v>1888.901348195096</v>
      </c>
      <c r="AC158" s="71">
        <f t="shared" si="71"/>
        <v>0.75247759506244349</v>
      </c>
      <c r="AD158" s="71"/>
      <c r="AF158" s="73">
        <f t="shared" si="72"/>
        <v>1.1630406766426078</v>
      </c>
      <c r="AG158" s="73">
        <f t="shared" si="73"/>
        <v>0.87638357311382631</v>
      </c>
      <c r="AH158" s="73">
        <f>Wgted_Floorspace!AB142</f>
        <v>0.98406806822354853</v>
      </c>
      <c r="AI158" s="73">
        <f t="shared" si="74"/>
        <v>1.2048996006553594</v>
      </c>
      <c r="AJ158" s="73">
        <f t="shared" si="75"/>
        <v>0.96660668583368936</v>
      </c>
      <c r="AK158" s="73">
        <f>AG158/(AH158*AI158*AJ158)</f>
        <v>0.76466010773098769</v>
      </c>
      <c r="AL158" s="73">
        <f>AF158*AH158*AI158*AJ158*AK158</f>
        <v>1.0192697438727709</v>
      </c>
      <c r="AM158" s="73">
        <f>AF158*AG158</f>
        <v>1.0192697438727709</v>
      </c>
      <c r="AN158" s="73"/>
      <c r="AO158" s="73">
        <f>AH158*AI158*AJ158</f>
        <v>1.1461086622059584</v>
      </c>
      <c r="AR158" s="53"/>
    </row>
    <row r="159" spans="1:61" x14ac:dyDescent="0.2">
      <c r="A159" s="50" t="s">
        <v>122</v>
      </c>
      <c r="B159" s="50">
        <f t="shared" ref="B159:B165" si="104">B158+1</f>
        <v>2012</v>
      </c>
      <c r="D159" s="79">
        <f t="shared" si="64"/>
        <v>2799.2939999999999</v>
      </c>
      <c r="F159" s="321">
        <f t="shared" ref="F159:H159" si="105">F78</f>
        <v>19224.730619573424</v>
      </c>
      <c r="G159" s="321">
        <f t="shared" si="105"/>
        <v>5385.3351991244081</v>
      </c>
      <c r="H159" s="321">
        <f t="shared" si="105"/>
        <v>1079.0300172057325</v>
      </c>
      <c r="I159" s="321">
        <f t="shared" ref="I159:I160" si="106">SUM(F159:H159)</f>
        <v>25689.095835903565</v>
      </c>
      <c r="K159" s="84">
        <f t="shared" ref="K159:M159" si="107">K78</f>
        <v>41.863765257287362</v>
      </c>
      <c r="L159" s="84">
        <f t="shared" si="107"/>
        <v>5.6230331521776371</v>
      </c>
      <c r="M159" s="84">
        <f t="shared" si="107"/>
        <v>1.1568813976505814</v>
      </c>
      <c r="N159" s="84">
        <f t="shared" ref="N159:N160" si="108">SUM(K159:M159)</f>
        <v>48.643679807115575</v>
      </c>
      <c r="P159" s="79">
        <f t="shared" si="67"/>
        <v>108.9681792571171</v>
      </c>
      <c r="R159" s="84">
        <f t="shared" ref="R159:R160" si="109">D159/N159</f>
        <v>57.54692102036492</v>
      </c>
      <c r="T159" s="84">
        <f t="shared" si="69"/>
        <v>64.001115683815229</v>
      </c>
      <c r="V159" s="118">
        <f t="shared" ref="V159:V160" si="110">R159/T159</f>
        <v>0.89915496637064929</v>
      </c>
      <c r="X159" s="51">
        <f t="shared" ref="X159:AA159" si="111">X78</f>
        <v>2177.599576592469</v>
      </c>
      <c r="Y159" s="51">
        <f t="shared" si="111"/>
        <v>1044.1380052056697</v>
      </c>
      <c r="Z159" s="51">
        <f t="shared" si="111"/>
        <v>1072.1494112336686</v>
      </c>
      <c r="AA159" s="51">
        <f t="shared" si="111"/>
        <v>1893.5535963523578</v>
      </c>
      <c r="AC159" s="71">
        <f t="shared" si="71"/>
        <v>0.73534527083352674</v>
      </c>
      <c r="AD159" s="71"/>
      <c r="AF159" s="73">
        <f t="shared" si="72"/>
        <v>1.1711126027519754</v>
      </c>
      <c r="AG159" s="73">
        <f t="shared" si="73"/>
        <v>0.77783366042056568</v>
      </c>
      <c r="AH159" s="73">
        <f>Wgted_Floorspace!AB143</f>
        <v>0.98402571546617912</v>
      </c>
      <c r="AI159" s="73">
        <f t="shared" si="74"/>
        <v>1.2078671944644224</v>
      </c>
      <c r="AJ159" s="73">
        <f t="shared" si="75"/>
        <v>0.8757421304383185</v>
      </c>
      <c r="AK159" s="73">
        <f t="shared" ref="AK159:AK160" si="112">AG159/(AH159*AI159*AJ159)</f>
        <v>0.74728257531883646</v>
      </c>
      <c r="AL159" s="73">
        <f t="shared" ref="AL159:AL160" si="113">AF159*AH159*AI159*AJ159*AK159</f>
        <v>0.91093080256322501</v>
      </c>
      <c r="AM159" s="73">
        <f t="shared" ref="AM159:AM160" si="114">AF159*AG159</f>
        <v>0.9109308025632249</v>
      </c>
      <c r="AN159" s="73"/>
      <c r="AO159" s="73">
        <f t="shared" ref="AO159:AO160" si="115">AH159*AI159*AJ159</f>
        <v>1.0408829084348639</v>
      </c>
      <c r="AR159" s="53"/>
    </row>
    <row r="160" spans="1:61" x14ac:dyDescent="0.2">
      <c r="A160" s="50" t="s">
        <v>122</v>
      </c>
      <c r="B160" s="50">
        <f t="shared" si="104"/>
        <v>2013</v>
      </c>
      <c r="D160" s="79">
        <f t="shared" si="64"/>
        <v>3262.4989999999998</v>
      </c>
      <c r="F160" s="321">
        <f t="shared" ref="F160:H161" si="116">F79</f>
        <v>19365.497463267569</v>
      </c>
      <c r="G160" s="321">
        <f t="shared" si="116"/>
        <v>5404.0866282832185</v>
      </c>
      <c r="H160" s="321">
        <f t="shared" si="116"/>
        <v>1111.5726446423062</v>
      </c>
      <c r="I160" s="321">
        <f t="shared" si="106"/>
        <v>25881.156736193094</v>
      </c>
      <c r="K160" s="84">
        <f t="shared" ref="K160:M161" si="117">K79</f>
        <v>42.315509001202201</v>
      </c>
      <c r="L160" s="84">
        <f t="shared" si="117"/>
        <v>5.6459757628467866</v>
      </c>
      <c r="M160" s="84">
        <f t="shared" si="117"/>
        <v>1.2101582228295351</v>
      </c>
      <c r="N160" s="84">
        <f t="shared" si="108"/>
        <v>49.171642986878524</v>
      </c>
      <c r="P160" s="79">
        <f t="shared" si="67"/>
        <v>126.05692370146693</v>
      </c>
      <c r="R160" s="84">
        <f t="shared" si="109"/>
        <v>66.349196443783654</v>
      </c>
      <c r="T160" s="84">
        <f t="shared" si="69"/>
        <v>63.887990377960492</v>
      </c>
      <c r="V160" s="118">
        <f t="shared" si="110"/>
        <v>1.0385237671628533</v>
      </c>
      <c r="X160" s="51">
        <f t="shared" ref="X160:AA161" si="118">X79</f>
        <v>2185.0979599912762</v>
      </c>
      <c r="Y160" s="51">
        <f t="shared" si="118"/>
        <v>1044.7604102601908</v>
      </c>
      <c r="Z160" s="51">
        <f t="shared" si="118"/>
        <v>1088.6901802256505</v>
      </c>
      <c r="AA160" s="51">
        <f t="shared" si="118"/>
        <v>1899.9012867966298</v>
      </c>
      <c r="AC160" s="71">
        <f t="shared" si="71"/>
        <v>0.73404550976244098</v>
      </c>
      <c r="AD160" s="71"/>
      <c r="AF160" s="73">
        <f t="shared" si="72"/>
        <v>1.1798682608826363</v>
      </c>
      <c r="AG160" s="73">
        <f t="shared" si="73"/>
        <v>0.89981606605273168</v>
      </c>
      <c r="AH160" s="73">
        <f>Wgted_Floorspace!AB144</f>
        <v>0.98397021253710504</v>
      </c>
      <c r="AI160" s="73">
        <f t="shared" si="74"/>
        <v>1.2119162834698887</v>
      </c>
      <c r="AJ160" s="73">
        <f t="shared" si="75"/>
        <v>1.0114819473633652</v>
      </c>
      <c r="AK160" s="73">
        <f t="shared" si="112"/>
        <v>0.74600379199462863</v>
      </c>
      <c r="AL160" s="73">
        <f t="shared" si="113"/>
        <v>1.0616644169678922</v>
      </c>
      <c r="AM160" s="73">
        <f t="shared" si="114"/>
        <v>1.0616644169678919</v>
      </c>
      <c r="AN160" s="73"/>
      <c r="AO160" s="73">
        <f t="shared" si="115"/>
        <v>1.2061816249577597</v>
      </c>
      <c r="AR160" s="53"/>
    </row>
    <row r="161" spans="1:44" x14ac:dyDescent="0.2">
      <c r="A161" s="50" t="s">
        <v>122</v>
      </c>
      <c r="B161" s="50">
        <f t="shared" si="104"/>
        <v>2014</v>
      </c>
      <c r="D161" s="79">
        <f t="shared" si="64"/>
        <v>3408.0860000000002</v>
      </c>
      <c r="F161" s="321">
        <f t="shared" si="116"/>
        <v>19526.654973644352</v>
      </c>
      <c r="G161" s="321">
        <f t="shared" si="116"/>
        <v>5466.5593697520681</v>
      </c>
      <c r="H161" s="321">
        <f t="shared" si="116"/>
        <v>1051.632235150779</v>
      </c>
      <c r="I161" s="321">
        <f t="shared" ref="I161" si="119">SUM(F161:H161)</f>
        <v>26044.8465785472</v>
      </c>
      <c r="K161" s="84">
        <f t="shared" si="117"/>
        <v>42.882004994533425</v>
      </c>
      <c r="L161" s="84">
        <f t="shared" si="117"/>
        <v>5.7072331674055938</v>
      </c>
      <c r="M161" s="84">
        <f t="shared" si="117"/>
        <v>1.1615470267437094</v>
      </c>
      <c r="N161" s="84">
        <f t="shared" ref="N161" si="120">SUM(K161:M161)</f>
        <v>49.750785188682734</v>
      </c>
      <c r="P161" s="79">
        <f t="shared" si="67"/>
        <v>130.85452393515715</v>
      </c>
      <c r="R161" s="84">
        <f t="shared" ref="R161" si="121">D161/N161</f>
        <v>68.503160042090528</v>
      </c>
      <c r="T161" s="84">
        <f t="shared" si="69"/>
        <v>62.98152832818694</v>
      </c>
      <c r="V161" s="118">
        <f t="shared" ref="V161" si="122">R161/T161</f>
        <v>1.0876706529751268</v>
      </c>
      <c r="X161" s="51">
        <f t="shared" si="118"/>
        <v>2196.0753161466937</v>
      </c>
      <c r="Y161" s="51">
        <f t="shared" si="118"/>
        <v>1044.0265588233137</v>
      </c>
      <c r="Z161" s="51">
        <f t="shared" si="118"/>
        <v>1104.5182792225564</v>
      </c>
      <c r="AA161" s="51">
        <f t="shared" si="118"/>
        <v>1910.1968997452957</v>
      </c>
      <c r="AC161" s="71">
        <f t="shared" si="71"/>
        <v>0.72363065098428991</v>
      </c>
      <c r="AD161" s="71"/>
      <c r="AF161" s="73">
        <f t="shared" si="72"/>
        <v>1.1873305413205277</v>
      </c>
      <c r="AG161" s="73">
        <f t="shared" si="73"/>
        <v>0.93406216410123222</v>
      </c>
      <c r="AH161" s="73">
        <f>Wgted_Floorspace!AB145</f>
        <v>0.98360995748928448</v>
      </c>
      <c r="AI161" s="73">
        <f t="shared" si="74"/>
        <v>1.2184836883490282</v>
      </c>
      <c r="AJ161" s="73">
        <f t="shared" si="75"/>
        <v>1.0593491116402594</v>
      </c>
      <c r="AK161" s="73">
        <f t="shared" ref="AK161" si="123">AG161/(AH161*AI161*AJ161)</f>
        <v>0.73568861871975622</v>
      </c>
      <c r="AL161" s="73">
        <f t="shared" ref="AL161" si="124">AF161*AH161*AI161*AJ161*AK161</f>
        <v>1.1090405349293397</v>
      </c>
      <c r="AM161" s="73">
        <f t="shared" ref="AM161" si="125">AF161*AG161</f>
        <v>1.1090405349293397</v>
      </c>
      <c r="AN161" s="73"/>
      <c r="AO161" s="73">
        <f t="shared" ref="AO161" si="126">AH161*AI161*AJ161</f>
        <v>1.2696433522740711</v>
      </c>
      <c r="AR161" s="53"/>
    </row>
    <row r="162" spans="1:44" x14ac:dyDescent="0.2">
      <c r="A162" s="50" t="s">
        <v>122</v>
      </c>
      <c r="B162" s="50">
        <f t="shared" si="104"/>
        <v>2015</v>
      </c>
      <c r="D162" s="79">
        <f t="shared" ref="D162:D165" si="127">D242+D324</f>
        <v>3054.3519999999999</v>
      </c>
      <c r="F162" s="321">
        <f t="shared" ref="F162:H162" si="128">F81</f>
        <v>19695.845207911709</v>
      </c>
      <c r="G162" s="321">
        <f t="shared" si="128"/>
        <v>5535.7251971774294</v>
      </c>
      <c r="H162" s="321">
        <f t="shared" si="128"/>
        <v>992.32765475727842</v>
      </c>
      <c r="I162" s="321">
        <f t="shared" ref="I162:I165" si="129">SUM(F162:H162)</f>
        <v>26223.898059846415</v>
      </c>
      <c r="K162" s="84">
        <f t="shared" ref="K162:M162" si="130">K81</f>
        <v>43.479127730107663</v>
      </c>
      <c r="L162" s="84">
        <f t="shared" si="130"/>
        <v>5.7749270050392392</v>
      </c>
      <c r="M162" s="84">
        <f t="shared" si="130"/>
        <v>1.1117359954500015</v>
      </c>
      <c r="N162" s="84">
        <f t="shared" ref="N162:N165" si="131">SUM(K162:M162)</f>
        <v>50.365790730596906</v>
      </c>
      <c r="P162" s="79">
        <f t="shared" ref="P162:P165" si="132">P242+P324</f>
        <v>116.47208180223868</v>
      </c>
      <c r="R162" s="84">
        <f t="shared" ref="R162:R165" si="133">D162/N162</f>
        <v>60.643384243434504</v>
      </c>
      <c r="T162" s="84">
        <f t="shared" si="69"/>
        <v>62.602705574191134</v>
      </c>
      <c r="V162" s="118">
        <f t="shared" ref="V162:V165" si="134">R162/T162</f>
        <v>0.96870228989648666</v>
      </c>
      <c r="X162" s="51">
        <f t="shared" ref="X162:AA162" si="135">X81</f>
        <v>2207.5278959159541</v>
      </c>
      <c r="Y162" s="51">
        <f t="shared" si="135"/>
        <v>1043.2105639896602</v>
      </c>
      <c r="Z162" s="51">
        <f t="shared" si="135"/>
        <v>1120.3315660107548</v>
      </c>
      <c r="AA162" s="51">
        <f t="shared" si="135"/>
        <v>1920.6065633589442</v>
      </c>
      <c r="AC162" s="71">
        <f t="shared" ref="AC162:AC165" si="136">T162/T$167</f>
        <v>0.71927814059976558</v>
      </c>
      <c r="AD162" s="71"/>
      <c r="AF162" s="73">
        <f t="shared" ref="AF162:AF165" si="137">I162/I$167</f>
        <v>1.1954931270195484</v>
      </c>
      <c r="AG162" s="73">
        <f t="shared" ref="AG162:AG165" si="138">P162/P$167</f>
        <v>0.83139781120204159</v>
      </c>
      <c r="AH162" s="73">
        <f>Wgted_Floorspace!AB146</f>
        <v>0.98331221718673945</v>
      </c>
      <c r="AI162" s="73">
        <f t="shared" ref="AI162:AI165" si="139">AA162/AA$167</f>
        <v>1.2251238443016017</v>
      </c>
      <c r="AJ162" s="73">
        <f t="shared" ref="AJ162:AJ165" si="140">V162/V$167</f>
        <v>0.94347853133552861</v>
      </c>
      <c r="AK162" s="73">
        <f t="shared" ref="AK162:AK165" si="141">AG162/(AH162*AI162*AJ162)</f>
        <v>0.73148500346881018</v>
      </c>
      <c r="AL162" s="73">
        <f t="shared" ref="AL162:AL165" si="142">AF162*AH162*AI162*AJ162*AK162</f>
        <v>0.99393036911113686</v>
      </c>
      <c r="AM162" s="73">
        <f t="shared" ref="AM162:AM165" si="143">AF162*AG162</f>
        <v>0.99393036911113675</v>
      </c>
      <c r="AN162" s="73"/>
      <c r="AO162" s="73">
        <f t="shared" ref="AO162:AO165" si="144">AH162*AI162*AJ162</f>
        <v>1.1365890035467987</v>
      </c>
      <c r="AR162" s="53"/>
    </row>
    <row r="163" spans="1:44" x14ac:dyDescent="0.2">
      <c r="A163" s="50" t="s">
        <v>122</v>
      </c>
      <c r="B163" s="50">
        <f t="shared" si="104"/>
        <v>2016</v>
      </c>
      <c r="D163" s="79">
        <f t="shared" si="127"/>
        <v>2966.2070000000003</v>
      </c>
      <c r="F163" s="321">
        <f t="shared" ref="F163:H163" si="145">F82</f>
        <v>19990.696532212085</v>
      </c>
      <c r="G163" s="321">
        <f t="shared" si="145"/>
        <v>5427.736110263093</v>
      </c>
      <c r="H163" s="321">
        <f t="shared" si="145"/>
        <v>1020.3143191131045</v>
      </c>
      <c r="I163" s="321">
        <f t="shared" si="129"/>
        <v>26438.746961588284</v>
      </c>
      <c r="K163" s="84">
        <f t="shared" ref="K163:M163" si="146">K82</f>
        <v>44.381138250558003</v>
      </c>
      <c r="L163" s="84">
        <f t="shared" si="146"/>
        <v>5.6646588421894934</v>
      </c>
      <c r="M163" s="84">
        <f t="shared" si="146"/>
        <v>1.1481292085532568</v>
      </c>
      <c r="N163" s="84">
        <f t="shared" si="131"/>
        <v>51.193926301300756</v>
      </c>
      <c r="P163" s="79">
        <f t="shared" si="132"/>
        <v>112.19166340634352</v>
      </c>
      <c r="R163" s="84">
        <f t="shared" si="133"/>
        <v>57.940603784567188</v>
      </c>
      <c r="T163" s="84">
        <f t="shared" si="69"/>
        <v>62.406076605079534</v>
      </c>
      <c r="V163" s="118">
        <f t="shared" si="134"/>
        <v>0.92844490371072486</v>
      </c>
      <c r="X163" s="51">
        <f t="shared" ref="X163:AA163" si="147">X82</f>
        <v>2220.089639150106</v>
      </c>
      <c r="Y163" s="51">
        <f t="shared" si="147"/>
        <v>1043.6503778211347</v>
      </c>
      <c r="Z163" s="51">
        <f t="shared" si="147"/>
        <v>1125.2701124014941</v>
      </c>
      <c r="AA163" s="51">
        <f t="shared" si="147"/>
        <v>1936.3219586646146</v>
      </c>
      <c r="AC163" s="71">
        <f t="shared" si="136"/>
        <v>0.7170189583808273</v>
      </c>
      <c r="AD163" s="71"/>
      <c r="AF163" s="73">
        <f t="shared" si="137"/>
        <v>1.2052876428765706</v>
      </c>
      <c r="AG163" s="73">
        <f t="shared" si="138"/>
        <v>0.80084344632498328</v>
      </c>
      <c r="AH163" s="73">
        <f>Wgted_Floorspace!AB147</f>
        <v>0.98102946315858908</v>
      </c>
      <c r="AI163" s="73">
        <f t="shared" si="139"/>
        <v>1.235148440634299</v>
      </c>
      <c r="AJ163" s="73">
        <f t="shared" si="140"/>
        <v>0.90426939557720565</v>
      </c>
      <c r="AK163" s="73">
        <f t="shared" si="141"/>
        <v>0.73088422448828838</v>
      </c>
      <c r="AL163" s="73">
        <f t="shared" si="142"/>
        <v>0.96524670973418847</v>
      </c>
      <c r="AM163" s="73">
        <f t="shared" si="143"/>
        <v>0.96524670973418847</v>
      </c>
      <c r="AN163" s="73"/>
      <c r="AO163" s="73">
        <f t="shared" si="144"/>
        <v>1.0957186097232776</v>
      </c>
      <c r="AR163" s="53"/>
    </row>
    <row r="164" spans="1:44" x14ac:dyDescent="0.2">
      <c r="A164" s="50" t="s">
        <v>122</v>
      </c>
      <c r="B164" s="50">
        <f t="shared" si="104"/>
        <v>2017</v>
      </c>
      <c r="D164" s="79">
        <f t="shared" si="127"/>
        <v>2929.7719999999999</v>
      </c>
      <c r="F164" s="321">
        <f t="shared" ref="F164:H164" si="148">F83</f>
        <v>20302.802772139959</v>
      </c>
      <c r="G164" s="321">
        <f t="shared" si="148"/>
        <v>5319.7329807551423</v>
      </c>
      <c r="H164" s="321">
        <f t="shared" si="148"/>
        <v>1048.5891411866314</v>
      </c>
      <c r="I164" s="321">
        <f t="shared" si="129"/>
        <v>26671.124894081735</v>
      </c>
      <c r="K164" s="84">
        <f t="shared" ref="K164:M164" si="149">K83</f>
        <v>45.327044325626801</v>
      </c>
      <c r="L164" s="84">
        <f t="shared" si="149"/>
        <v>5.5541179287924596</v>
      </c>
      <c r="M164" s="84">
        <f t="shared" si="149"/>
        <v>1.1853023926194146</v>
      </c>
      <c r="N164" s="84">
        <f t="shared" si="131"/>
        <v>52.066464647038671</v>
      </c>
      <c r="P164" s="79">
        <f t="shared" si="132"/>
        <v>109.84808520956346</v>
      </c>
      <c r="R164" s="84">
        <f t="shared" si="133"/>
        <v>56.269847009223305</v>
      </c>
      <c r="T164" s="84">
        <f t="shared" si="69"/>
        <v>61.020486582515815</v>
      </c>
      <c r="V164" s="118">
        <f t="shared" si="134"/>
        <v>0.92214680938559235</v>
      </c>
      <c r="X164" s="51">
        <f t="shared" ref="X164:AA164" si="150">X83</f>
        <v>2232.5510834309916</v>
      </c>
      <c r="Y164" s="51">
        <f t="shared" si="150"/>
        <v>1044.0595324775204</v>
      </c>
      <c r="Z164" s="51">
        <f t="shared" si="150"/>
        <v>1130.3782826494582</v>
      </c>
      <c r="AA164" s="51">
        <f t="shared" si="150"/>
        <v>1952.1660542556308</v>
      </c>
      <c r="AC164" s="71">
        <f t="shared" si="136"/>
        <v>0.70109912542916508</v>
      </c>
      <c r="AD164" s="71"/>
      <c r="AF164" s="73">
        <f t="shared" si="137"/>
        <v>1.2158812708922433</v>
      </c>
      <c r="AG164" s="73">
        <f t="shared" si="138"/>
        <v>0.7841145808918738</v>
      </c>
      <c r="AH164" s="73">
        <f>Wgted_Floorspace!AB148</f>
        <v>0.97872127114145624</v>
      </c>
      <c r="AI164" s="73">
        <f t="shared" si="139"/>
        <v>1.2452551327961749</v>
      </c>
      <c r="AJ164" s="73">
        <f t="shared" si="140"/>
        <v>0.8981352955073858</v>
      </c>
      <c r="AK164" s="73">
        <f t="shared" si="141"/>
        <v>0.71634197202181171</v>
      </c>
      <c r="AL164" s="73">
        <f t="shared" si="142"/>
        <v>0.95339023313995008</v>
      </c>
      <c r="AM164" s="73">
        <f t="shared" si="143"/>
        <v>0.95339023313995019</v>
      </c>
      <c r="AN164" s="73"/>
      <c r="AO164" s="73">
        <f t="shared" si="144"/>
        <v>1.0946092948857651</v>
      </c>
      <c r="AR164" s="53"/>
    </row>
    <row r="165" spans="1:44" x14ac:dyDescent="0.2">
      <c r="A165" s="50" t="s">
        <v>122</v>
      </c>
      <c r="B165" s="50">
        <f t="shared" si="104"/>
        <v>2018</v>
      </c>
      <c r="D165" s="79">
        <f t="shared" si="127"/>
        <v>0</v>
      </c>
      <c r="F165" s="321">
        <f t="shared" ref="F165:H165" si="151">F84</f>
        <v>20458.087999084681</v>
      </c>
      <c r="G165" s="321">
        <f t="shared" si="151"/>
        <v>5350.8018858775786</v>
      </c>
      <c r="H165" s="321">
        <f t="shared" si="151"/>
        <v>1046.840918464922</v>
      </c>
      <c r="I165" s="321">
        <f t="shared" si="129"/>
        <v>26855.730803427181</v>
      </c>
      <c r="K165" s="84">
        <f t="shared" ref="K165:M165" si="152">K84</f>
        <v>45.918810577268786</v>
      </c>
      <c r="L165" s="84">
        <f t="shared" si="152"/>
        <v>5.586989497329415</v>
      </c>
      <c r="M165" s="84">
        <f t="shared" si="152"/>
        <v>1.18332623962156</v>
      </c>
      <c r="N165" s="84">
        <f t="shared" si="131"/>
        <v>52.689126314219756</v>
      </c>
      <c r="P165" s="79">
        <f t="shared" si="132"/>
        <v>0</v>
      </c>
      <c r="R165" s="84">
        <f t="shared" si="133"/>
        <v>0</v>
      </c>
      <c r="T165" s="84">
        <f t="shared" si="69"/>
        <v>0</v>
      </c>
      <c r="V165" s="118" t="e">
        <f t="shared" si="134"/>
        <v>#DIV/0!</v>
      </c>
      <c r="X165" s="51">
        <f t="shared" ref="X165:AA165" si="153">X84</f>
        <v>2244.5308955227511</v>
      </c>
      <c r="Y165" s="51">
        <f t="shared" si="153"/>
        <v>1044.1406010705066</v>
      </c>
      <c r="Z165" s="51">
        <f t="shared" si="153"/>
        <v>1130.3782826494582</v>
      </c>
      <c r="AA165" s="51">
        <f t="shared" si="153"/>
        <v>1961.9323227463933</v>
      </c>
      <c r="AC165" s="71">
        <f t="shared" si="136"/>
        <v>0</v>
      </c>
      <c r="AD165" s="71"/>
      <c r="AF165" s="73">
        <f t="shared" si="137"/>
        <v>1.2242970714466086</v>
      </c>
      <c r="AG165" s="73">
        <f t="shared" si="138"/>
        <v>0</v>
      </c>
      <c r="AH165" s="73">
        <f>Wgted_Floorspace!AB149</f>
        <v>0.97851929170829643</v>
      </c>
      <c r="AI165" s="73">
        <f t="shared" si="139"/>
        <v>1.2514848774123546</v>
      </c>
      <c r="AJ165" s="73" t="e">
        <f t="shared" si="140"/>
        <v>#DIV/0!</v>
      </c>
      <c r="AK165" s="73" t="e">
        <f t="shared" si="141"/>
        <v>#DIV/0!</v>
      </c>
      <c r="AL165" s="73" t="e">
        <f t="shared" si="142"/>
        <v>#DIV/0!</v>
      </c>
      <c r="AM165" s="73">
        <f t="shared" si="143"/>
        <v>0</v>
      </c>
      <c r="AN165" s="73"/>
      <c r="AO165" s="73" t="e">
        <f t="shared" si="144"/>
        <v>#DIV/0!</v>
      </c>
      <c r="AR165" s="53"/>
    </row>
    <row r="166" spans="1:44" x14ac:dyDescent="0.2">
      <c r="A166" s="50"/>
      <c r="B166" s="50"/>
      <c r="D166" s="79"/>
      <c r="F166" s="124"/>
      <c r="G166" s="124"/>
      <c r="H166" s="124"/>
      <c r="I166" s="124"/>
      <c r="P166" s="70"/>
      <c r="X166" s="124"/>
      <c r="Y166" s="124"/>
      <c r="Z166" s="124"/>
      <c r="AA166" s="124"/>
      <c r="AC166" s="71"/>
      <c r="AD166" s="71"/>
      <c r="AF166" s="73"/>
      <c r="AG166" s="73"/>
      <c r="AH166" s="73"/>
      <c r="AI166" s="73"/>
      <c r="AJ166" s="73"/>
      <c r="AK166" s="73"/>
      <c r="AL166" s="73"/>
      <c r="AM166" s="73"/>
      <c r="AN166" s="73"/>
      <c r="AO166" s="73"/>
      <c r="AR166" s="53"/>
    </row>
    <row r="167" spans="1:44" x14ac:dyDescent="0.2">
      <c r="A167" s="18" t="s">
        <v>167</v>
      </c>
      <c r="B167" s="91">
        <f>Base_year</f>
        <v>1985</v>
      </c>
      <c r="D167" s="79"/>
      <c r="F167" s="124"/>
      <c r="G167" s="124"/>
      <c r="H167" s="124"/>
      <c r="I167" s="124">
        <f>INDEX(I96:I157,base_row,1)</f>
        <v>21935.632641589924</v>
      </c>
      <c r="K167" s="84"/>
      <c r="L167" s="84"/>
      <c r="M167" s="84"/>
      <c r="N167" s="79"/>
      <c r="P167" s="74">
        <f>INDEX(P96:P157,base_row,1)</f>
        <v>140.0918792820039</v>
      </c>
      <c r="R167" s="74">
        <f>INDEX(R96:R157,base_row,1)</f>
        <v>89.36234259308236</v>
      </c>
      <c r="T167" s="74">
        <f>INDEX(T96:T157,base_row,1)</f>
        <v>87.035462417904512</v>
      </c>
      <c r="V167" s="71">
        <f>INDEX(V96:V157,base_row,1)</f>
        <v>1.0267348516401882</v>
      </c>
      <c r="X167" s="124"/>
      <c r="Y167" s="124"/>
      <c r="Z167" s="124"/>
      <c r="AA167" s="74">
        <f>INDEX(AA96:AA157,base_row,1)</f>
        <v>1567.6836038186914</v>
      </c>
      <c r="AC167" s="71"/>
      <c r="AD167" s="71"/>
      <c r="AF167" s="73"/>
      <c r="AG167" s="73"/>
      <c r="AH167" s="73"/>
      <c r="AI167" s="73"/>
      <c r="AJ167" s="73"/>
      <c r="AK167" s="73"/>
      <c r="AL167" s="73"/>
      <c r="AM167" s="73"/>
      <c r="AN167" s="73"/>
      <c r="AO167" s="73"/>
      <c r="AR167" s="53"/>
    </row>
    <row r="168" spans="1:44" x14ac:dyDescent="0.2">
      <c r="A168" s="18" t="s">
        <v>168</v>
      </c>
      <c r="B168" s="91">
        <f>Base_year2</f>
        <v>1996</v>
      </c>
      <c r="D168" s="79"/>
      <c r="F168" s="124"/>
      <c r="G168" s="124"/>
      <c r="H168" s="124"/>
      <c r="I168" s="124"/>
      <c r="K168" s="84"/>
      <c r="L168" s="84"/>
      <c r="M168" s="84"/>
      <c r="N168" s="79"/>
      <c r="X168" s="124"/>
      <c r="Y168" s="124"/>
      <c r="Z168" s="124"/>
      <c r="AA168" s="124"/>
      <c r="AC168" s="71"/>
      <c r="AD168" s="71"/>
      <c r="AF168" s="73"/>
      <c r="AG168" s="73"/>
      <c r="AH168" s="73"/>
      <c r="AI168" s="73"/>
      <c r="AJ168" s="73"/>
      <c r="AK168" s="73"/>
      <c r="AL168" s="73"/>
      <c r="AM168" s="73"/>
      <c r="AN168" s="73"/>
      <c r="AO168" s="73"/>
      <c r="AR168" s="53"/>
    </row>
    <row r="169" spans="1:44" x14ac:dyDescent="0.2">
      <c r="A169" s="16"/>
      <c r="B169" s="92"/>
      <c r="D169" s="79"/>
      <c r="F169" s="124"/>
      <c r="G169" s="124"/>
      <c r="H169" s="124"/>
      <c r="I169" s="124"/>
      <c r="P169" s="70"/>
      <c r="X169" s="124"/>
      <c r="Y169" s="124"/>
      <c r="Z169" s="124"/>
      <c r="AA169" s="124"/>
      <c r="AC169" s="71"/>
      <c r="AD169" s="71"/>
      <c r="AF169" s="72"/>
      <c r="AG169" s="72"/>
      <c r="AH169" s="72"/>
      <c r="AI169" s="72"/>
      <c r="AJ169" s="72"/>
      <c r="AK169" s="72"/>
      <c r="AL169" s="72"/>
      <c r="AM169" s="72"/>
      <c r="AN169" s="72"/>
      <c r="AO169" s="72"/>
      <c r="AP169" s="142"/>
      <c r="AR169" s="53"/>
    </row>
    <row r="170" spans="1:44" x14ac:dyDescent="0.2">
      <c r="A170" s="16"/>
      <c r="B170" s="92"/>
      <c r="D170" s="79"/>
      <c r="F170" s="124"/>
      <c r="G170" s="124"/>
      <c r="H170" s="124"/>
      <c r="I170" s="124"/>
      <c r="P170" s="70"/>
      <c r="X170" s="124"/>
      <c r="Y170" s="124"/>
      <c r="Z170" s="124"/>
      <c r="AA170" s="124"/>
      <c r="AC170" s="71"/>
      <c r="AD170" s="71"/>
      <c r="AF170" s="72"/>
      <c r="AG170" s="72"/>
      <c r="AH170" s="72"/>
      <c r="AI170" s="72"/>
      <c r="AJ170" s="72"/>
      <c r="AK170" s="72"/>
      <c r="AL170" s="72"/>
      <c r="AM170" s="72"/>
      <c r="AN170" s="72"/>
      <c r="AO170" s="72"/>
      <c r="AP170" s="142"/>
      <c r="AR170" s="53"/>
    </row>
    <row r="171" spans="1:44" x14ac:dyDescent="0.2">
      <c r="A171" s="75"/>
      <c r="B171" s="50"/>
      <c r="D171" s="83"/>
      <c r="F171" s="125" t="s">
        <v>127</v>
      </c>
      <c r="G171" s="124"/>
      <c r="H171" s="124"/>
      <c r="I171" s="124"/>
      <c r="K171" s="54" t="s">
        <v>129</v>
      </c>
      <c r="W171" s="54"/>
      <c r="X171" s="125" t="s">
        <v>698</v>
      </c>
      <c r="Y171" s="124"/>
      <c r="Z171" s="124"/>
      <c r="AA171" s="124"/>
      <c r="AR171" s="53"/>
    </row>
    <row r="172" spans="1:44" ht="24.75" customHeight="1" x14ac:dyDescent="0.2">
      <c r="A172" s="50"/>
      <c r="B172" s="50"/>
      <c r="D172" s="83"/>
      <c r="F172" s="124"/>
      <c r="G172" s="124"/>
      <c r="H172" s="124"/>
      <c r="I172" s="124"/>
      <c r="X172" s="124"/>
      <c r="Y172" s="124"/>
      <c r="Z172" s="124"/>
      <c r="AA172" s="124"/>
      <c r="AR172" s="53"/>
    </row>
    <row r="173" spans="1:44" ht="55.5" customHeight="1" x14ac:dyDescent="0.2">
      <c r="A173" s="50"/>
      <c r="B173" s="50"/>
      <c r="D173" s="78" t="s">
        <v>32</v>
      </c>
      <c r="F173" s="323" t="str">
        <f>F5</f>
        <v xml:space="preserve">Single-Family </v>
      </c>
      <c r="G173" s="323" t="str">
        <f>G5</f>
        <v>Multi-Family</v>
      </c>
      <c r="H173" s="323" t="str">
        <f>H5</f>
        <v>Manufactured Homes</v>
      </c>
      <c r="I173" s="126" t="s">
        <v>32</v>
      </c>
      <c r="K173" s="56" t="str">
        <f>F173</f>
        <v xml:space="preserve">Single-Family </v>
      </c>
      <c r="L173" s="56" t="str">
        <f>G173</f>
        <v>Multi-Family</v>
      </c>
      <c r="M173" s="56" t="str">
        <f>H173</f>
        <v>Manufactured Homes</v>
      </c>
      <c r="N173" s="56" t="s">
        <v>32</v>
      </c>
      <c r="P173" s="56" t="s">
        <v>32</v>
      </c>
      <c r="R173" s="78" t="s">
        <v>32</v>
      </c>
      <c r="T173" s="78" t="str">
        <f>R173</f>
        <v>Total</v>
      </c>
      <c r="V173" s="78" t="str">
        <f>R173</f>
        <v>Total</v>
      </c>
      <c r="X173" s="126" t="str">
        <f>F5</f>
        <v xml:space="preserve">Single-Family </v>
      </c>
      <c r="Y173" s="126" t="str">
        <f>G5</f>
        <v>Multi-Family</v>
      </c>
      <c r="Z173" s="126" t="str">
        <f>H5</f>
        <v>Manufactured Homes</v>
      </c>
      <c r="AA173" s="126" t="str">
        <f>T173</f>
        <v>Total</v>
      </c>
      <c r="AC173" s="324" t="s">
        <v>32</v>
      </c>
      <c r="AR173" s="53"/>
    </row>
    <row r="174" spans="1:44" ht="38.25" x14ac:dyDescent="0.2">
      <c r="A174" s="136" t="s">
        <v>303</v>
      </c>
      <c r="B174" s="50"/>
      <c r="D174" s="80" t="s">
        <v>123</v>
      </c>
      <c r="F174" s="127"/>
      <c r="G174" s="127"/>
      <c r="H174" s="127"/>
      <c r="I174" s="127"/>
      <c r="K174" s="61"/>
      <c r="L174" s="61"/>
      <c r="M174" s="61"/>
      <c r="N174" s="61"/>
      <c r="P174" s="76" t="s">
        <v>123</v>
      </c>
      <c r="R174" s="80" t="s">
        <v>123</v>
      </c>
      <c r="T174" s="80" t="s">
        <v>123</v>
      </c>
      <c r="V174" s="62"/>
      <c r="X174" s="127"/>
      <c r="Y174" s="127"/>
      <c r="Z174" s="127"/>
      <c r="AA174" s="127"/>
      <c r="AC174" s="80" t="s">
        <v>123</v>
      </c>
      <c r="AD174" s="133"/>
      <c r="AR174" s="53"/>
    </row>
    <row r="175" spans="1:44" x14ac:dyDescent="0.2">
      <c r="A175" s="50"/>
      <c r="B175" s="50"/>
      <c r="D175" s="82" t="s">
        <v>120</v>
      </c>
      <c r="F175" s="340" t="s">
        <v>700</v>
      </c>
      <c r="G175" s="340" t="s">
        <v>700</v>
      </c>
      <c r="H175" s="340" t="s">
        <v>700</v>
      </c>
      <c r="I175" s="340" t="s">
        <v>700</v>
      </c>
      <c r="K175" s="80" t="s">
        <v>130</v>
      </c>
      <c r="L175" s="80" t="s">
        <v>130</v>
      </c>
      <c r="M175" s="80" t="s">
        <v>130</v>
      </c>
      <c r="N175" s="80" t="s">
        <v>130</v>
      </c>
      <c r="P175" s="76" t="s">
        <v>696</v>
      </c>
      <c r="R175" s="76" t="s">
        <v>148</v>
      </c>
      <c r="T175" s="76" t="s">
        <v>148</v>
      </c>
      <c r="V175" s="76" t="s">
        <v>148</v>
      </c>
      <c r="X175" s="128" t="s">
        <v>697</v>
      </c>
      <c r="Y175" s="128" t="s">
        <v>697</v>
      </c>
      <c r="Z175" s="128" t="s">
        <v>697</v>
      </c>
      <c r="AA175" s="128" t="s">
        <v>697</v>
      </c>
      <c r="AC175" s="61" t="s">
        <v>121</v>
      </c>
      <c r="AR175" s="53"/>
    </row>
    <row r="176" spans="1:44" x14ac:dyDescent="0.2">
      <c r="A176" s="75" t="s">
        <v>44</v>
      </c>
      <c r="B176" s="50">
        <v>1949</v>
      </c>
      <c r="D176" s="79"/>
      <c r="F176" s="124"/>
      <c r="G176" s="124"/>
      <c r="H176" s="124"/>
      <c r="I176" s="124"/>
      <c r="P176" s="70"/>
      <c r="X176" s="124"/>
      <c r="Y176" s="124"/>
      <c r="Z176" s="124"/>
      <c r="AA176" s="124"/>
      <c r="AC176" s="71"/>
      <c r="AD176" s="72"/>
      <c r="AF176" s="73"/>
      <c r="AG176" s="73"/>
      <c r="AH176" s="73"/>
      <c r="AI176" s="73"/>
      <c r="AJ176" s="73"/>
      <c r="AK176" s="73"/>
      <c r="AL176" s="73"/>
      <c r="AM176" s="73"/>
      <c r="AN176" s="73"/>
      <c r="AO176" s="73"/>
      <c r="AR176" s="53"/>
    </row>
    <row r="177" spans="1:44" x14ac:dyDescent="0.2">
      <c r="A177" s="75" t="s">
        <v>44</v>
      </c>
      <c r="B177" s="50">
        <f t="shared" ref="B177:B204" si="154">B176+1</f>
        <v>1950</v>
      </c>
      <c r="D177" s="79"/>
      <c r="F177" s="124"/>
      <c r="G177" s="124"/>
      <c r="H177" s="124"/>
      <c r="I177" s="124"/>
      <c r="P177" s="70"/>
      <c r="X177" s="124"/>
      <c r="Y177" s="124"/>
      <c r="Z177" s="124"/>
      <c r="AA177" s="124"/>
      <c r="AC177" s="71"/>
      <c r="AD177" s="71"/>
      <c r="AF177" s="73"/>
      <c r="AG177" s="73"/>
      <c r="AH177" s="73"/>
      <c r="AI177" s="73"/>
      <c r="AJ177" s="73"/>
      <c r="AK177" s="73"/>
      <c r="AL177" s="73"/>
      <c r="AM177" s="73"/>
      <c r="AN177" s="73"/>
      <c r="AO177" s="73"/>
      <c r="AR177" s="53"/>
    </row>
    <row r="178" spans="1:44" x14ac:dyDescent="0.2">
      <c r="A178" s="75" t="s">
        <v>44</v>
      </c>
      <c r="B178" s="50">
        <f t="shared" si="154"/>
        <v>1951</v>
      </c>
      <c r="D178" s="79"/>
      <c r="F178" s="124"/>
      <c r="G178" s="124"/>
      <c r="H178" s="124"/>
      <c r="I178" s="124"/>
      <c r="P178" s="70"/>
      <c r="X178" s="124"/>
      <c r="Y178" s="124"/>
      <c r="Z178" s="124"/>
      <c r="AA178" s="124"/>
      <c r="AC178" s="71"/>
      <c r="AD178" s="71"/>
      <c r="AF178" s="73"/>
      <c r="AG178" s="73"/>
      <c r="AH178" s="73"/>
      <c r="AI178" s="73"/>
      <c r="AJ178" s="73"/>
      <c r="AK178" s="73"/>
      <c r="AL178" s="73"/>
      <c r="AM178" s="73"/>
      <c r="AN178" s="73"/>
      <c r="AO178" s="73"/>
      <c r="AR178" s="53"/>
    </row>
    <row r="179" spans="1:44" x14ac:dyDescent="0.2">
      <c r="A179" s="75" t="s">
        <v>44</v>
      </c>
      <c r="B179" s="50">
        <f t="shared" si="154"/>
        <v>1952</v>
      </c>
      <c r="D179" s="79"/>
      <c r="F179" s="124"/>
      <c r="G179" s="124"/>
      <c r="H179" s="124"/>
      <c r="I179" s="124"/>
      <c r="P179" s="70"/>
      <c r="X179" s="124"/>
      <c r="Y179" s="124"/>
      <c r="Z179" s="124"/>
      <c r="AA179" s="124"/>
      <c r="AC179" s="71"/>
      <c r="AD179" s="71"/>
      <c r="AF179" s="73"/>
      <c r="AG179" s="73"/>
      <c r="AH179" s="73"/>
      <c r="AI179" s="73"/>
      <c r="AJ179" s="73"/>
      <c r="AK179" s="73"/>
      <c r="AL179" s="73"/>
      <c r="AM179" s="73"/>
      <c r="AN179" s="73"/>
      <c r="AO179" s="73"/>
      <c r="AR179" s="53"/>
    </row>
    <row r="180" spans="1:44" x14ac:dyDescent="0.2">
      <c r="A180" s="75" t="s">
        <v>44</v>
      </c>
      <c r="B180" s="50">
        <f t="shared" si="154"/>
        <v>1953</v>
      </c>
      <c r="D180" s="79"/>
      <c r="F180" s="124"/>
      <c r="G180" s="124"/>
      <c r="H180" s="124"/>
      <c r="I180" s="124"/>
      <c r="P180" s="70"/>
      <c r="X180" s="124"/>
      <c r="Y180" s="124"/>
      <c r="Z180" s="124"/>
      <c r="AA180" s="124"/>
      <c r="AC180" s="71"/>
      <c r="AD180" s="71"/>
      <c r="AF180" s="73"/>
      <c r="AG180" s="73"/>
      <c r="AH180" s="73"/>
      <c r="AI180" s="73"/>
      <c r="AJ180" s="73"/>
      <c r="AK180" s="73"/>
      <c r="AL180" s="73"/>
      <c r="AM180" s="73"/>
      <c r="AN180" s="73"/>
      <c r="AO180" s="73"/>
      <c r="AR180" s="53"/>
    </row>
    <row r="181" spans="1:44" x14ac:dyDescent="0.2">
      <c r="A181" s="75" t="s">
        <v>44</v>
      </c>
      <c r="B181" s="50">
        <f t="shared" si="154"/>
        <v>1954</v>
      </c>
      <c r="D181" s="79"/>
      <c r="F181" s="124"/>
      <c r="G181" s="124"/>
      <c r="H181" s="124"/>
      <c r="I181" s="124"/>
      <c r="P181" s="70"/>
      <c r="X181" s="124"/>
      <c r="Y181" s="124"/>
      <c r="Z181" s="124"/>
      <c r="AA181" s="124"/>
      <c r="AC181" s="71"/>
      <c r="AD181" s="71"/>
      <c r="AF181" s="73"/>
      <c r="AG181" s="73"/>
      <c r="AH181" s="73"/>
      <c r="AI181" s="73"/>
      <c r="AJ181" s="73"/>
      <c r="AK181" s="73"/>
      <c r="AL181" s="73"/>
      <c r="AM181" s="73"/>
      <c r="AN181" s="73"/>
      <c r="AO181" s="73"/>
      <c r="AR181" s="53"/>
    </row>
    <row r="182" spans="1:44" x14ac:dyDescent="0.2">
      <c r="A182" s="75" t="s">
        <v>44</v>
      </c>
      <c r="B182" s="50">
        <f t="shared" si="154"/>
        <v>1955</v>
      </c>
      <c r="D182" s="79"/>
      <c r="F182" s="124"/>
      <c r="G182" s="124"/>
      <c r="H182" s="124"/>
      <c r="I182" s="124"/>
      <c r="P182" s="70"/>
      <c r="X182" s="124"/>
      <c r="Y182" s="124"/>
      <c r="Z182" s="124"/>
      <c r="AA182" s="124"/>
      <c r="AC182" s="71"/>
      <c r="AD182" s="71"/>
      <c r="AF182" s="73"/>
      <c r="AG182" s="73"/>
      <c r="AH182" s="73"/>
      <c r="AI182" s="73"/>
      <c r="AJ182" s="73"/>
      <c r="AK182" s="73"/>
      <c r="AL182" s="73"/>
      <c r="AM182" s="73"/>
      <c r="AN182" s="73"/>
      <c r="AO182" s="73"/>
      <c r="AR182" s="53"/>
    </row>
    <row r="183" spans="1:44" x14ac:dyDescent="0.2">
      <c r="A183" s="75" t="s">
        <v>44</v>
      </c>
      <c r="B183" s="50">
        <f t="shared" si="154"/>
        <v>1956</v>
      </c>
      <c r="D183" s="79"/>
      <c r="F183" s="124"/>
      <c r="G183" s="124"/>
      <c r="H183" s="124"/>
      <c r="I183" s="124"/>
      <c r="P183" s="70"/>
      <c r="X183" s="124"/>
      <c r="Y183" s="124"/>
      <c r="Z183" s="124"/>
      <c r="AA183" s="124"/>
      <c r="AC183" s="71"/>
      <c r="AD183" s="71"/>
      <c r="AF183" s="73"/>
      <c r="AG183" s="73"/>
      <c r="AH183" s="73"/>
      <c r="AI183" s="73"/>
      <c r="AJ183" s="73"/>
      <c r="AK183" s="73"/>
      <c r="AL183" s="73"/>
      <c r="AM183" s="73"/>
      <c r="AN183" s="73"/>
      <c r="AO183" s="73"/>
      <c r="AR183" s="53"/>
    </row>
    <row r="184" spans="1:44" x14ac:dyDescent="0.2">
      <c r="A184" s="75" t="s">
        <v>44</v>
      </c>
      <c r="B184" s="50">
        <f t="shared" si="154"/>
        <v>1957</v>
      </c>
      <c r="D184" s="79"/>
      <c r="F184" s="124"/>
      <c r="G184" s="124"/>
      <c r="H184" s="124"/>
      <c r="I184" s="124"/>
      <c r="P184" s="70"/>
      <c r="X184" s="124"/>
      <c r="Y184" s="124"/>
      <c r="Z184" s="124"/>
      <c r="AA184" s="124"/>
      <c r="AC184" s="71"/>
      <c r="AD184" s="71"/>
      <c r="AF184" s="73"/>
      <c r="AG184" s="73"/>
      <c r="AH184" s="73"/>
      <c r="AI184" s="73"/>
      <c r="AJ184" s="73"/>
      <c r="AK184" s="73"/>
      <c r="AL184" s="73"/>
      <c r="AM184" s="73"/>
      <c r="AN184" s="73"/>
      <c r="AO184" s="73"/>
      <c r="AR184" s="53"/>
    </row>
    <row r="185" spans="1:44" x14ac:dyDescent="0.2">
      <c r="A185" s="75" t="s">
        <v>44</v>
      </c>
      <c r="B185" s="50">
        <f t="shared" si="154"/>
        <v>1958</v>
      </c>
      <c r="D185" s="79"/>
      <c r="F185" s="124"/>
      <c r="G185" s="124"/>
      <c r="H185" s="124"/>
      <c r="I185" s="124"/>
      <c r="P185" s="70"/>
      <c r="X185" s="124"/>
      <c r="Y185" s="124"/>
      <c r="Z185" s="124"/>
      <c r="AA185" s="124"/>
      <c r="AC185" s="71"/>
      <c r="AD185" s="71"/>
      <c r="AF185" s="73"/>
      <c r="AG185" s="73"/>
      <c r="AH185" s="73"/>
      <c r="AI185" s="73"/>
      <c r="AJ185" s="73"/>
      <c r="AK185" s="73"/>
      <c r="AL185" s="73"/>
      <c r="AM185" s="73"/>
      <c r="AN185" s="73"/>
      <c r="AO185" s="73"/>
      <c r="AR185" s="53"/>
    </row>
    <row r="186" spans="1:44" x14ac:dyDescent="0.2">
      <c r="A186" s="75" t="s">
        <v>44</v>
      </c>
      <c r="B186" s="50">
        <f t="shared" si="154"/>
        <v>1959</v>
      </c>
      <c r="D186" s="79"/>
      <c r="F186" s="124"/>
      <c r="G186" s="124"/>
      <c r="H186" s="124"/>
      <c r="I186" s="124"/>
      <c r="P186" s="70"/>
      <c r="X186" s="124"/>
      <c r="Y186" s="124"/>
      <c r="Z186" s="124"/>
      <c r="AA186" s="124"/>
      <c r="AC186" s="71"/>
      <c r="AD186" s="71"/>
      <c r="AF186" s="73"/>
      <c r="AG186" s="73"/>
      <c r="AH186" s="73"/>
      <c r="AI186" s="73"/>
      <c r="AJ186" s="73"/>
      <c r="AK186" s="73"/>
      <c r="AL186" s="73"/>
      <c r="AM186" s="73"/>
      <c r="AN186" s="73"/>
      <c r="AO186" s="73"/>
      <c r="AR186" s="53"/>
    </row>
    <row r="187" spans="1:44" x14ac:dyDescent="0.2">
      <c r="A187" s="75" t="s">
        <v>44</v>
      </c>
      <c r="B187" s="50">
        <f t="shared" si="154"/>
        <v>1960</v>
      </c>
      <c r="D187" s="79">
        <f>SEDS_CensusRgn!D5</f>
        <v>201.72800000000001</v>
      </c>
      <c r="F187" s="124"/>
      <c r="G187" s="124"/>
      <c r="H187" s="124"/>
      <c r="I187" s="124"/>
      <c r="P187" s="70"/>
      <c r="X187" s="124"/>
      <c r="Y187" s="124"/>
      <c r="Z187" s="124"/>
      <c r="AA187" s="124"/>
      <c r="AC187" s="71"/>
      <c r="AD187" s="71"/>
      <c r="AF187" s="73"/>
      <c r="AG187" s="73"/>
      <c r="AH187" s="73"/>
      <c r="AI187" s="73"/>
      <c r="AJ187" s="73"/>
      <c r="AK187" s="73"/>
      <c r="AL187" s="73"/>
      <c r="AM187" s="73"/>
      <c r="AN187" s="73"/>
      <c r="AO187" s="73"/>
      <c r="AR187" s="53"/>
    </row>
    <row r="188" spans="1:44" x14ac:dyDescent="0.2">
      <c r="A188" s="75" t="s">
        <v>44</v>
      </c>
      <c r="B188" s="50">
        <f t="shared" si="154"/>
        <v>1961</v>
      </c>
      <c r="D188" s="79">
        <f>SEDS_CensusRgn!D6</f>
        <v>214.33199999999999</v>
      </c>
      <c r="F188" s="124"/>
      <c r="G188" s="124"/>
      <c r="H188" s="124"/>
      <c r="I188" s="124"/>
      <c r="P188" s="70"/>
      <c r="X188" s="124"/>
      <c r="Y188" s="124"/>
      <c r="Z188" s="124"/>
      <c r="AA188" s="124"/>
      <c r="AC188" s="71"/>
      <c r="AD188" s="71"/>
      <c r="AF188" s="73"/>
      <c r="AG188" s="73"/>
      <c r="AH188" s="73"/>
      <c r="AI188" s="73"/>
      <c r="AJ188" s="73"/>
      <c r="AK188" s="73"/>
      <c r="AL188" s="73"/>
      <c r="AM188" s="73"/>
      <c r="AN188" s="73"/>
      <c r="AO188" s="73"/>
      <c r="AR188" s="53"/>
    </row>
    <row r="189" spans="1:44" x14ac:dyDescent="0.2">
      <c r="A189" s="75" t="s">
        <v>44</v>
      </c>
      <c r="B189" s="50">
        <f t="shared" si="154"/>
        <v>1962</v>
      </c>
      <c r="D189" s="79">
        <f>SEDS_CensusRgn!D7</f>
        <v>227.179</v>
      </c>
      <c r="F189" s="124"/>
      <c r="G189" s="124"/>
      <c r="H189" s="124"/>
      <c r="I189" s="124"/>
      <c r="P189" s="70"/>
      <c r="X189" s="124"/>
      <c r="Y189" s="124"/>
      <c r="Z189" s="124"/>
      <c r="AA189" s="124"/>
      <c r="AC189" s="71"/>
      <c r="AD189" s="71"/>
      <c r="AF189" s="73"/>
      <c r="AG189" s="73"/>
      <c r="AH189" s="73"/>
      <c r="AI189" s="73"/>
      <c r="AJ189" s="73"/>
      <c r="AK189" s="73"/>
      <c r="AL189" s="73"/>
      <c r="AM189" s="73"/>
      <c r="AN189" s="73"/>
      <c r="AO189" s="73"/>
      <c r="AR189" s="53"/>
    </row>
    <row r="190" spans="1:44" x14ac:dyDescent="0.2">
      <c r="A190" s="75" t="s">
        <v>44</v>
      </c>
      <c r="B190" s="50">
        <f t="shared" si="154"/>
        <v>1963</v>
      </c>
      <c r="D190" s="79">
        <f>SEDS_CensusRgn!D8</f>
        <v>241.00900000000001</v>
      </c>
      <c r="F190" s="124"/>
      <c r="G190" s="124"/>
      <c r="H190" s="124"/>
      <c r="I190" s="124"/>
      <c r="P190" s="70"/>
      <c r="X190" s="124"/>
      <c r="Y190" s="124"/>
      <c r="Z190" s="124"/>
      <c r="AA190" s="124"/>
      <c r="AC190" s="71"/>
      <c r="AD190" s="71"/>
      <c r="AF190" s="73"/>
      <c r="AG190" s="73"/>
      <c r="AH190" s="73"/>
      <c r="AI190" s="73"/>
      <c r="AJ190" s="73"/>
      <c r="AK190" s="73"/>
      <c r="AL190" s="73"/>
      <c r="AM190" s="73"/>
      <c r="AN190" s="73"/>
      <c r="AO190" s="73"/>
      <c r="AR190" s="53"/>
    </row>
    <row r="191" spans="1:44" x14ac:dyDescent="0.2">
      <c r="A191" s="75" t="s">
        <v>44</v>
      </c>
      <c r="B191" s="50">
        <f t="shared" si="154"/>
        <v>1964</v>
      </c>
      <c r="D191" s="79">
        <f>SEDS_CensusRgn!D9</f>
        <v>258.26600000000002</v>
      </c>
      <c r="F191" s="124"/>
      <c r="G191" s="124"/>
      <c r="H191" s="124"/>
      <c r="I191" s="124"/>
      <c r="P191" s="70"/>
      <c r="X191" s="124"/>
      <c r="Y191" s="124"/>
      <c r="Z191" s="124"/>
      <c r="AA191" s="124"/>
      <c r="AC191" s="71"/>
      <c r="AD191" s="71"/>
      <c r="AF191" s="73"/>
      <c r="AG191" s="73"/>
      <c r="AH191" s="73"/>
      <c r="AI191" s="73"/>
      <c r="AJ191" s="73"/>
      <c r="AK191" s="73"/>
      <c r="AL191" s="73"/>
      <c r="AM191" s="73"/>
      <c r="AN191" s="73"/>
      <c r="AO191" s="73"/>
      <c r="AR191" s="53"/>
    </row>
    <row r="192" spans="1:44" x14ac:dyDescent="0.2">
      <c r="A192" s="75" t="s">
        <v>44</v>
      </c>
      <c r="B192" s="50">
        <f t="shared" si="154"/>
        <v>1965</v>
      </c>
      <c r="D192" s="79">
        <f>SEDS_CensusRgn!D10</f>
        <v>275.84000000000003</v>
      </c>
      <c r="F192" s="124"/>
      <c r="G192" s="124"/>
      <c r="H192" s="124"/>
      <c r="I192" s="124"/>
      <c r="P192" s="70"/>
      <c r="X192" s="124"/>
      <c r="Y192" s="124"/>
      <c r="Z192" s="124"/>
      <c r="AA192" s="124"/>
      <c r="AC192" s="71"/>
      <c r="AD192" s="71"/>
      <c r="AF192" s="73"/>
      <c r="AG192" s="73"/>
      <c r="AH192" s="73"/>
      <c r="AI192" s="73"/>
      <c r="AJ192" s="73"/>
      <c r="AK192" s="73"/>
      <c r="AL192" s="73"/>
      <c r="AM192" s="73"/>
      <c r="AN192" s="73"/>
      <c r="AO192" s="73"/>
      <c r="AR192" s="53"/>
    </row>
    <row r="193" spans="1:44" x14ac:dyDescent="0.2">
      <c r="A193" s="75" t="s">
        <v>44</v>
      </c>
      <c r="B193" s="50">
        <f t="shared" si="154"/>
        <v>1966</v>
      </c>
      <c r="D193" s="79">
        <f>SEDS_CensusRgn!D11</f>
        <v>297.166</v>
      </c>
      <c r="F193" s="124"/>
      <c r="G193" s="124"/>
      <c r="H193" s="124"/>
      <c r="I193" s="124"/>
      <c r="P193" s="70"/>
      <c r="X193" s="124"/>
      <c r="Y193" s="124"/>
      <c r="Z193" s="124"/>
      <c r="AA193" s="124"/>
      <c r="AC193" s="71"/>
      <c r="AD193" s="71"/>
      <c r="AF193" s="73"/>
      <c r="AG193" s="73"/>
      <c r="AH193" s="73"/>
      <c r="AI193" s="73"/>
      <c r="AJ193" s="73"/>
      <c r="AK193" s="73"/>
      <c r="AL193" s="73"/>
      <c r="AM193" s="73"/>
      <c r="AN193" s="73"/>
      <c r="AO193" s="73"/>
      <c r="AR193" s="53"/>
    </row>
    <row r="194" spans="1:44" x14ac:dyDescent="0.2">
      <c r="A194" s="75" t="s">
        <v>44</v>
      </c>
      <c r="B194" s="50">
        <f t="shared" si="154"/>
        <v>1967</v>
      </c>
      <c r="D194" s="79">
        <f>SEDS_CensusRgn!D12</f>
        <v>314.81799999999998</v>
      </c>
      <c r="F194" s="124"/>
      <c r="G194" s="124"/>
      <c r="H194" s="124"/>
      <c r="I194" s="124"/>
      <c r="P194" s="70"/>
      <c r="X194" s="124"/>
      <c r="Y194" s="124"/>
      <c r="Z194" s="124"/>
      <c r="AA194" s="124"/>
      <c r="AC194" s="71"/>
      <c r="AD194" s="71"/>
      <c r="AF194" s="73"/>
      <c r="AG194" s="73"/>
      <c r="AH194" s="73"/>
      <c r="AI194" s="73"/>
      <c r="AJ194" s="73"/>
      <c r="AK194" s="73"/>
      <c r="AL194" s="73"/>
      <c r="AM194" s="73"/>
      <c r="AN194" s="73"/>
      <c r="AO194" s="73"/>
      <c r="AR194" s="53"/>
    </row>
    <row r="195" spans="1:44" x14ac:dyDescent="0.2">
      <c r="A195" s="75" t="s">
        <v>44</v>
      </c>
      <c r="B195" s="50">
        <f t="shared" si="154"/>
        <v>1968</v>
      </c>
      <c r="D195" s="79">
        <f>SEDS_CensusRgn!D13</f>
        <v>349.31600000000003</v>
      </c>
      <c r="F195" s="124"/>
      <c r="G195" s="124"/>
      <c r="H195" s="124"/>
      <c r="I195" s="124"/>
      <c r="P195" s="70"/>
      <c r="X195" s="124"/>
      <c r="Y195" s="124"/>
      <c r="Z195" s="124"/>
      <c r="AA195" s="124"/>
      <c r="AC195" s="71"/>
      <c r="AD195" s="71"/>
      <c r="AF195" s="73"/>
      <c r="AG195" s="73"/>
      <c r="AH195" s="73"/>
      <c r="AI195" s="73"/>
      <c r="AJ195" s="73"/>
      <c r="AK195" s="73"/>
      <c r="AL195" s="73"/>
      <c r="AM195" s="73"/>
      <c r="AN195" s="73"/>
      <c r="AO195" s="73"/>
      <c r="AR195" s="53"/>
    </row>
    <row r="196" spans="1:44" x14ac:dyDescent="0.2">
      <c r="A196" s="75" t="s">
        <v>44</v>
      </c>
      <c r="B196" s="50">
        <f t="shared" si="154"/>
        <v>1969</v>
      </c>
      <c r="D196" s="79">
        <f>SEDS_CensusRgn!D14</f>
        <v>384.55799999999999</v>
      </c>
      <c r="F196" s="124"/>
      <c r="G196" s="124"/>
      <c r="H196" s="124"/>
      <c r="I196" s="124"/>
      <c r="P196" s="70"/>
      <c r="X196" s="124"/>
      <c r="Y196" s="124"/>
      <c r="Z196" s="124"/>
      <c r="AA196" s="124"/>
      <c r="AC196" s="71"/>
      <c r="AD196" s="71"/>
      <c r="AF196" s="73"/>
      <c r="AG196" s="73"/>
      <c r="AH196" s="73"/>
      <c r="AI196" s="73"/>
      <c r="AJ196" s="73"/>
      <c r="AK196" s="73"/>
      <c r="AL196" s="73"/>
      <c r="AM196" s="73"/>
      <c r="AN196" s="73"/>
      <c r="AO196" s="73"/>
      <c r="AR196" s="53"/>
    </row>
    <row r="197" spans="1:44" x14ac:dyDescent="0.2">
      <c r="A197" s="75" t="s">
        <v>44</v>
      </c>
      <c r="B197" s="50">
        <f t="shared" si="154"/>
        <v>1970</v>
      </c>
      <c r="D197" s="79">
        <f>SEDS_CensusRgn!D15</f>
        <v>419.12400000000002</v>
      </c>
      <c r="F197" s="321">
        <f t="shared" ref="F197:H216" si="155">F36</f>
        <v>12707</v>
      </c>
      <c r="G197" s="321">
        <f t="shared" si="155"/>
        <v>4330</v>
      </c>
      <c r="H197" s="321">
        <f t="shared" si="155"/>
        <v>499</v>
      </c>
      <c r="I197" s="321">
        <f>SUM(F197:H197)</f>
        <v>17536</v>
      </c>
      <c r="K197" s="84">
        <f t="shared" ref="K197:M216" si="156">K36</f>
        <v>21.854655920760749</v>
      </c>
      <c r="L197" s="84">
        <f t="shared" si="156"/>
        <v>3.5479479679075436</v>
      </c>
      <c r="M197" s="84">
        <f t="shared" si="156"/>
        <v>0.329468603984029</v>
      </c>
      <c r="N197" s="79">
        <f>SUM(K197:M197)</f>
        <v>25.732072492652321</v>
      </c>
      <c r="P197" s="84">
        <f t="shared" ref="P197:P211" si="157">D197/I197*1000</f>
        <v>23.90077554744526</v>
      </c>
      <c r="R197" s="84">
        <f>D197/N197</f>
        <v>16.288000125900432</v>
      </c>
      <c r="T197" s="74">
        <f>R197/V197</f>
        <v>16.100190991110129</v>
      </c>
      <c r="V197" s="118">
        <f>Weather_Factors!CH29</f>
        <v>1.0116650252716879</v>
      </c>
      <c r="X197" s="124">
        <f t="shared" ref="X197:AA216" si="158">X36</f>
        <v>1719.8910774188048</v>
      </c>
      <c r="Y197" s="124">
        <f t="shared" si="158"/>
        <v>819.38752145670753</v>
      </c>
      <c r="Z197" s="124">
        <f t="shared" si="158"/>
        <v>660.25772341488789</v>
      </c>
      <c r="AA197" s="124">
        <f t="shared" si="158"/>
        <v>1467.3855207944982</v>
      </c>
      <c r="AC197" s="71">
        <f t="shared" ref="AC197:AC240" si="159">T197/T$247</f>
        <v>0.87426293712696912</v>
      </c>
      <c r="AD197" s="71"/>
      <c r="AF197" s="73">
        <f t="shared" ref="AF197:AF240" si="160">I197/I$247</f>
        <v>0.79942987223225892</v>
      </c>
      <c r="AG197" s="73">
        <f t="shared" ref="AG197:AG240" si="161">P197/P$247</f>
        <v>0.83465251736532386</v>
      </c>
      <c r="AH197" s="73">
        <f>Wgted_Floorspace!M101</f>
        <v>0.98826253553720511</v>
      </c>
      <c r="AI197" s="73">
        <f t="shared" ref="AI197:AI240" si="162">AA197/AA$247</f>
        <v>0.93602147603006192</v>
      </c>
      <c r="AJ197" s="73">
        <f t="shared" ref="AJ197:AJ240" si="163">V197/V$247</f>
        <v>1.0199475208801823</v>
      </c>
      <c r="AK197" s="73">
        <f>AG197/(AH197*AI197*AJ197)</f>
        <v>0.88464644331754672</v>
      </c>
      <c r="AL197" s="73">
        <f>AF197*AH197*AI197*AJ197*AK197</f>
        <v>0.66724615531569409</v>
      </c>
      <c r="AM197" s="73">
        <f>AF197*AG197</f>
        <v>0.66724615531569409</v>
      </c>
      <c r="AN197" s="73"/>
      <c r="AO197" s="73">
        <f>AH197*AI197*AJ197</f>
        <v>0.94348711134276575</v>
      </c>
      <c r="AR197" s="53"/>
    </row>
    <row r="198" spans="1:44" x14ac:dyDescent="0.2">
      <c r="A198" s="75" t="s">
        <v>44</v>
      </c>
      <c r="B198" s="50">
        <f t="shared" si="154"/>
        <v>1971</v>
      </c>
      <c r="D198" s="79">
        <f>SEDS_CensusRgn!D16</f>
        <v>443.73400000000004</v>
      </c>
      <c r="F198" s="321">
        <f t="shared" si="155"/>
        <v>12944.9</v>
      </c>
      <c r="G198" s="321">
        <f t="shared" si="155"/>
        <v>4387.3</v>
      </c>
      <c r="H198" s="321">
        <f t="shared" si="155"/>
        <v>565.29999999999995</v>
      </c>
      <c r="I198" s="321">
        <f t="shared" ref="I198:I211" si="164">SUM(F198:H198)</f>
        <v>17897.5</v>
      </c>
      <c r="K198" s="84">
        <f t="shared" si="156"/>
        <v>22.351128148408549</v>
      </c>
      <c r="L198" s="84">
        <f t="shared" si="156"/>
        <v>3.6037057222572542</v>
      </c>
      <c r="M198" s="84">
        <f t="shared" si="156"/>
        <v>0.38468712755004397</v>
      </c>
      <c r="N198" s="79">
        <f t="shared" ref="N198:N211" si="165">SUM(K198:M198)</f>
        <v>26.339520998215846</v>
      </c>
      <c r="P198" s="84">
        <f t="shared" si="157"/>
        <v>24.793071658052803</v>
      </c>
      <c r="R198" s="84">
        <f t="shared" ref="R198:R211" si="166">D198/N198</f>
        <v>16.846699681063189</v>
      </c>
      <c r="T198" s="74">
        <f t="shared" ref="T198:T211" si="167">R198/V198</f>
        <v>16.887680305783853</v>
      </c>
      <c r="V198" s="118">
        <f>Weather_Factors!CH30</f>
        <v>0.99757334198784964</v>
      </c>
      <c r="X198" s="124">
        <f t="shared" si="158"/>
        <v>1726.6358294315562</v>
      </c>
      <c r="Y198" s="124">
        <f t="shared" si="158"/>
        <v>821.39487207559409</v>
      </c>
      <c r="Z198" s="124">
        <f t="shared" si="158"/>
        <v>680.50084477276494</v>
      </c>
      <c r="AA198" s="124">
        <f t="shared" si="158"/>
        <v>1471.6871629119066</v>
      </c>
      <c r="AC198" s="71">
        <f t="shared" si="159"/>
        <v>0.91702471067256874</v>
      </c>
      <c r="AD198" s="71"/>
      <c r="AF198" s="73">
        <f t="shared" si="160"/>
        <v>0.81590990752034975</v>
      </c>
      <c r="AG198" s="73">
        <f t="shared" si="161"/>
        <v>0.86581289513111892</v>
      </c>
      <c r="AH198" s="73">
        <f>Wgted_Floorspace!M102</f>
        <v>0.98971435717207112</v>
      </c>
      <c r="AI198" s="73">
        <f t="shared" si="162"/>
        <v>0.93876542392039519</v>
      </c>
      <c r="AJ198" s="73">
        <f t="shared" si="163"/>
        <v>1.0057404690682252</v>
      </c>
      <c r="AK198" s="73">
        <f t="shared" ref="AK198:AK211" si="168">AG198/(AH198*AI198*AJ198)</f>
        <v>0.92655492367797909</v>
      </c>
      <c r="AL198" s="73">
        <f t="shared" ref="AL198:AL211" si="169">AF198*AH198*AI198*AJ198*AK198</f>
        <v>0.70642531919635754</v>
      </c>
      <c r="AM198" s="73">
        <f t="shared" ref="AM198:AM211" si="170">AF198*AG198</f>
        <v>0.70642531919635754</v>
      </c>
      <c r="AN198" s="73"/>
      <c r="AO198" s="73">
        <f t="shared" ref="AO198:AO211" si="171">AH198*AI198*AJ198</f>
        <v>0.93444314309426646</v>
      </c>
      <c r="AR198" s="53"/>
    </row>
    <row r="199" spans="1:44" x14ac:dyDescent="0.2">
      <c r="A199" s="75" t="s">
        <v>44</v>
      </c>
      <c r="B199" s="50">
        <f t="shared" si="154"/>
        <v>1972</v>
      </c>
      <c r="D199" s="79">
        <f>SEDS_CensusRgn!D17</f>
        <v>472.10200000000003</v>
      </c>
      <c r="F199" s="321">
        <f t="shared" si="155"/>
        <v>13222.45</v>
      </c>
      <c r="G199" s="321">
        <f t="shared" si="155"/>
        <v>4454.1499999999996</v>
      </c>
      <c r="H199" s="321">
        <f t="shared" si="155"/>
        <v>642.65</v>
      </c>
      <c r="I199" s="321">
        <f t="shared" si="164"/>
        <v>18319.25</v>
      </c>
      <c r="K199" s="84">
        <f t="shared" si="156"/>
        <v>22.920837473754105</v>
      </c>
      <c r="L199" s="84">
        <f t="shared" si="156"/>
        <v>3.6678935324718274</v>
      </c>
      <c r="M199" s="84">
        <f t="shared" si="156"/>
        <v>0.45036893636047098</v>
      </c>
      <c r="N199" s="79">
        <f t="shared" si="165"/>
        <v>27.0390999425864</v>
      </c>
      <c r="P199" s="84">
        <f t="shared" si="157"/>
        <v>25.770814853228163</v>
      </c>
      <c r="R199" s="84">
        <f t="shared" si="166"/>
        <v>17.459974666406797</v>
      </c>
      <c r="T199" s="74">
        <f t="shared" si="167"/>
        <v>17.431645331773368</v>
      </c>
      <c r="V199" s="118">
        <f>Weather_Factors!CH31</f>
        <v>1.0016251669933758</v>
      </c>
      <c r="X199" s="124">
        <f t="shared" si="158"/>
        <v>1733.478854051564</v>
      </c>
      <c r="Y199" s="124">
        <f t="shared" si="158"/>
        <v>823.47777521453656</v>
      </c>
      <c r="Z199" s="124">
        <f t="shared" si="158"/>
        <v>700.79971424643429</v>
      </c>
      <c r="AA199" s="124">
        <f t="shared" si="158"/>
        <v>1475.9938284911445</v>
      </c>
      <c r="AC199" s="71">
        <f t="shared" si="159"/>
        <v>0.94656277401470734</v>
      </c>
      <c r="AD199" s="71"/>
      <c r="AF199" s="73">
        <f t="shared" si="160"/>
        <v>0.83513661535645578</v>
      </c>
      <c r="AG199" s="73">
        <f t="shared" si="161"/>
        <v>0.89995721892387381</v>
      </c>
      <c r="AH199" s="73">
        <f>Wgted_Floorspace!M103</f>
        <v>0.99133573003871023</v>
      </c>
      <c r="AI199" s="73">
        <f t="shared" si="162"/>
        <v>0.94151257619573148</v>
      </c>
      <c r="AJ199" s="73">
        <f t="shared" si="163"/>
        <v>1.0098254663412276</v>
      </c>
      <c r="AK199" s="73">
        <f t="shared" si="168"/>
        <v>0.95483572853542298</v>
      </c>
      <c r="AL199" s="73">
        <f t="shared" si="169"/>
        <v>0.75158722577769288</v>
      </c>
      <c r="AM199" s="73">
        <f t="shared" si="170"/>
        <v>0.75158722577769288</v>
      </c>
      <c r="AN199" s="73"/>
      <c r="AO199" s="73">
        <f t="shared" si="171"/>
        <v>0.94252570576121542</v>
      </c>
      <c r="AR199" s="53"/>
    </row>
    <row r="200" spans="1:44" x14ac:dyDescent="0.2">
      <c r="A200" s="75" t="s">
        <v>44</v>
      </c>
      <c r="B200" s="50">
        <f t="shared" si="154"/>
        <v>1973</v>
      </c>
      <c r="D200" s="79">
        <f>SEDS_CensusRgn!D18</f>
        <v>499.56100000000004</v>
      </c>
      <c r="F200" s="321">
        <f t="shared" si="155"/>
        <v>13434.683324269568</v>
      </c>
      <c r="G200" s="321">
        <f t="shared" si="155"/>
        <v>4629.2174092124778</v>
      </c>
      <c r="H200" s="321">
        <f t="shared" si="155"/>
        <v>753.04691356951082</v>
      </c>
      <c r="I200" s="321">
        <f t="shared" si="164"/>
        <v>18816.947647051555</v>
      </c>
      <c r="K200" s="84">
        <f t="shared" si="156"/>
        <v>23.357513424262393</v>
      </c>
      <c r="L200" s="84">
        <f t="shared" si="156"/>
        <v>3.8212551366259695</v>
      </c>
      <c r="M200" s="84">
        <f t="shared" si="156"/>
        <v>0.54308090270537379</v>
      </c>
      <c r="N200" s="79">
        <f t="shared" si="165"/>
        <v>27.721849463593735</v>
      </c>
      <c r="P200" s="84">
        <f t="shared" si="157"/>
        <v>26.548460960312909</v>
      </c>
      <c r="R200" s="84">
        <f t="shared" si="166"/>
        <v>18.020478779962296</v>
      </c>
      <c r="T200" s="74">
        <f t="shared" si="167"/>
        <v>18.13216540544903</v>
      </c>
      <c r="V200" s="118">
        <f>Weather_Factors!CH32</f>
        <v>0.99384041436919768</v>
      </c>
      <c r="X200" s="124">
        <f t="shared" si="158"/>
        <v>1738.5979900298335</v>
      </c>
      <c r="Y200" s="124">
        <f t="shared" si="158"/>
        <v>825.46460855811074</v>
      </c>
      <c r="Z200" s="124">
        <f t="shared" si="158"/>
        <v>721.17804736908226</v>
      </c>
      <c r="AA200" s="124">
        <f t="shared" si="158"/>
        <v>1473.2383797612094</v>
      </c>
      <c r="AC200" s="71">
        <f t="shared" si="159"/>
        <v>0.98460199587650077</v>
      </c>
      <c r="AD200" s="71"/>
      <c r="AF200" s="73">
        <f t="shared" si="160"/>
        <v>0.85782561891443476</v>
      </c>
      <c r="AG200" s="73">
        <f t="shared" si="161"/>
        <v>0.92711383899292454</v>
      </c>
      <c r="AH200" s="73">
        <f>Wgted_Floorspace!M104</f>
        <v>0.99569762106672066</v>
      </c>
      <c r="AI200" s="73">
        <f t="shared" si="162"/>
        <v>0.93975492004418204</v>
      </c>
      <c r="AJ200" s="73">
        <f t="shared" si="163"/>
        <v>1.0019769799931268</v>
      </c>
      <c r="AK200" s="73">
        <f t="shared" si="168"/>
        <v>0.98885643095307107</v>
      </c>
      <c r="AL200" s="73">
        <f t="shared" si="169"/>
        <v>0.79530200273824325</v>
      </c>
      <c r="AM200" s="73">
        <f t="shared" si="170"/>
        <v>0.79530200273824314</v>
      </c>
      <c r="AN200" s="73"/>
      <c r="AO200" s="73">
        <f t="shared" si="171"/>
        <v>0.93756162165963941</v>
      </c>
      <c r="AR200" s="53"/>
    </row>
    <row r="201" spans="1:44" x14ac:dyDescent="0.2">
      <c r="A201" s="75" t="s">
        <v>44</v>
      </c>
      <c r="B201" s="50">
        <f t="shared" si="154"/>
        <v>1974</v>
      </c>
      <c r="D201" s="79">
        <f>SEDS_CensusRgn!D19</f>
        <v>503.32300000000004</v>
      </c>
      <c r="F201" s="321">
        <f t="shared" si="155"/>
        <v>13638.02869370119</v>
      </c>
      <c r="G201" s="321">
        <f t="shared" si="155"/>
        <v>4607.1965814975219</v>
      </c>
      <c r="H201" s="321">
        <f t="shared" si="155"/>
        <v>842.89224689704656</v>
      </c>
      <c r="I201" s="321">
        <f t="shared" si="164"/>
        <v>19088.117522095756</v>
      </c>
      <c r="K201" s="84">
        <f t="shared" si="156"/>
        <v>23.785031788543989</v>
      </c>
      <c r="L201" s="84">
        <f t="shared" si="156"/>
        <v>3.8104824087968083</v>
      </c>
      <c r="M201" s="84">
        <f t="shared" si="156"/>
        <v>0.62511969082275087</v>
      </c>
      <c r="N201" s="79">
        <f t="shared" si="165"/>
        <v>28.220633888163547</v>
      </c>
      <c r="P201" s="84">
        <f t="shared" si="157"/>
        <v>26.368393814495874</v>
      </c>
      <c r="R201" s="84">
        <f t="shared" si="166"/>
        <v>17.835283289334846</v>
      </c>
      <c r="T201" s="74">
        <f t="shared" si="167"/>
        <v>18.096157082611644</v>
      </c>
      <c r="V201" s="118">
        <f>Weather_Factors!CH33</f>
        <v>0.98558402250345922</v>
      </c>
      <c r="X201" s="124">
        <f t="shared" si="158"/>
        <v>1744.0227119869062</v>
      </c>
      <c r="Y201" s="124">
        <f t="shared" si="158"/>
        <v>827.07180850491307</v>
      </c>
      <c r="Z201" s="124">
        <f t="shared" si="158"/>
        <v>741.63654147254829</v>
      </c>
      <c r="AA201" s="124">
        <f t="shared" si="158"/>
        <v>1478.4398647743183</v>
      </c>
      <c r="AC201" s="71">
        <f t="shared" si="159"/>
        <v>0.98264669347653466</v>
      </c>
      <c r="AD201" s="71"/>
      <c r="AF201" s="73">
        <f t="shared" si="160"/>
        <v>0.87018769114070205</v>
      </c>
      <c r="AG201" s="73">
        <f t="shared" si="161"/>
        <v>0.9208256122258629</v>
      </c>
      <c r="AH201" s="73">
        <f>Wgted_Floorspace!M105</f>
        <v>0.99678515518306898</v>
      </c>
      <c r="AI201" s="73">
        <f t="shared" si="162"/>
        <v>0.94307286315492111</v>
      </c>
      <c r="AJ201" s="73">
        <f t="shared" si="163"/>
        <v>0.99365299309577038</v>
      </c>
      <c r="AK201" s="73">
        <f t="shared" si="168"/>
        <v>0.98581593873763351</v>
      </c>
      <c r="AL201" s="73">
        <f t="shared" si="169"/>
        <v>0.80129111344604709</v>
      </c>
      <c r="AM201" s="73">
        <f t="shared" si="170"/>
        <v>0.80129111344604709</v>
      </c>
      <c r="AN201" s="73"/>
      <c r="AO201" s="73">
        <f t="shared" si="171"/>
        <v>0.93407458333957083</v>
      </c>
      <c r="AR201" s="53"/>
    </row>
    <row r="202" spans="1:44" x14ac:dyDescent="0.2">
      <c r="A202" s="75" t="s">
        <v>44</v>
      </c>
      <c r="B202" s="50">
        <f t="shared" si="154"/>
        <v>1975</v>
      </c>
      <c r="D202" s="79">
        <f>SEDS_CensusRgn!D20</f>
        <v>511.24700000000001</v>
      </c>
      <c r="F202" s="321">
        <f t="shared" si="155"/>
        <v>13922.693802050759</v>
      </c>
      <c r="G202" s="321">
        <f t="shared" si="155"/>
        <v>4801.054584948809</v>
      </c>
      <c r="H202" s="321">
        <f t="shared" si="155"/>
        <v>780.56706170904317</v>
      </c>
      <c r="I202" s="321">
        <f t="shared" si="164"/>
        <v>19504.31544870861</v>
      </c>
      <c r="K202" s="84">
        <f t="shared" si="156"/>
        <v>24.382021249409895</v>
      </c>
      <c r="L202" s="84">
        <f t="shared" si="156"/>
        <v>3.9781636367165798</v>
      </c>
      <c r="M202" s="84">
        <f t="shared" si="156"/>
        <v>0.58481137398056304</v>
      </c>
      <c r="N202" s="79">
        <f t="shared" si="165"/>
        <v>28.94499626010704</v>
      </c>
      <c r="P202" s="84">
        <f t="shared" si="157"/>
        <v>26.211994024832585</v>
      </c>
      <c r="R202" s="84">
        <f t="shared" si="166"/>
        <v>17.66270741256297</v>
      </c>
      <c r="T202" s="74">
        <f t="shared" si="167"/>
        <v>17.655216345066965</v>
      </c>
      <c r="V202" s="118">
        <f>Weather_Factors!CH34</f>
        <v>1.0004242976891131</v>
      </c>
      <c r="X202" s="124">
        <f t="shared" si="158"/>
        <v>1751.2430852870239</v>
      </c>
      <c r="Y202" s="124">
        <f t="shared" si="158"/>
        <v>828.60204280701737</v>
      </c>
      <c r="Z202" s="124">
        <f t="shared" si="158"/>
        <v>749.21349191973957</v>
      </c>
      <c r="AA202" s="124">
        <f t="shared" si="158"/>
        <v>1484.0303591389822</v>
      </c>
      <c r="AC202" s="71">
        <f t="shared" si="159"/>
        <v>0.95870299339759779</v>
      </c>
      <c r="AD202" s="71"/>
      <c r="AF202" s="73">
        <f t="shared" si="160"/>
        <v>0.88916129146548795</v>
      </c>
      <c r="AG202" s="73">
        <f t="shared" si="161"/>
        <v>0.91536388660533907</v>
      </c>
      <c r="AH202" s="73">
        <f>Wgted_Floorspace!M106</f>
        <v>0.99574906638238514</v>
      </c>
      <c r="AI202" s="73">
        <f t="shared" si="162"/>
        <v>0.94663894903541779</v>
      </c>
      <c r="AJ202" s="73">
        <f t="shared" si="163"/>
        <v>1.0086147655270379</v>
      </c>
      <c r="AK202" s="73">
        <f t="shared" si="168"/>
        <v>0.96279577432155872</v>
      </c>
      <c r="AL202" s="73">
        <f t="shared" si="169"/>
        <v>0.81390613557487179</v>
      </c>
      <c r="AM202" s="73">
        <f t="shared" si="170"/>
        <v>0.81390613557487179</v>
      </c>
      <c r="AN202" s="73"/>
      <c r="AO202" s="73">
        <f t="shared" si="171"/>
        <v>0.95073525561571681</v>
      </c>
      <c r="AR202" s="53"/>
    </row>
    <row r="203" spans="1:44" x14ac:dyDescent="0.2">
      <c r="A203" s="75" t="s">
        <v>44</v>
      </c>
      <c r="B203" s="50">
        <f t="shared" si="154"/>
        <v>1976</v>
      </c>
      <c r="D203" s="79">
        <f>SEDS_CensusRgn!D21</f>
        <v>518.72699999999998</v>
      </c>
      <c r="F203" s="321">
        <f t="shared" si="155"/>
        <v>14162.358426573099</v>
      </c>
      <c r="G203" s="321">
        <f t="shared" si="155"/>
        <v>4895.7463252871285</v>
      </c>
      <c r="H203" s="321">
        <f t="shared" si="155"/>
        <v>796.00613989397743</v>
      </c>
      <c r="I203" s="321">
        <f t="shared" si="164"/>
        <v>19854.110891754204</v>
      </c>
      <c r="K203" s="84">
        <f t="shared" si="156"/>
        <v>24.898119202235318</v>
      </c>
      <c r="L203" s="84">
        <f t="shared" si="156"/>
        <v>4.0651778117319362</v>
      </c>
      <c r="M203" s="84">
        <f t="shared" si="156"/>
        <v>0.60161087753002174</v>
      </c>
      <c r="N203" s="79">
        <f t="shared" si="165"/>
        <v>29.564907891497274</v>
      </c>
      <c r="P203" s="84">
        <f t="shared" si="157"/>
        <v>26.126931738627356</v>
      </c>
      <c r="R203" s="84">
        <f t="shared" si="166"/>
        <v>17.54536161261586</v>
      </c>
      <c r="T203" s="74">
        <f t="shared" si="167"/>
        <v>17.595279110820549</v>
      </c>
      <c r="V203" s="118">
        <f>Weather_Factors!CH35</f>
        <v>0.99716301754065428</v>
      </c>
      <c r="X203" s="124">
        <f t="shared" si="158"/>
        <v>1758.0489387642181</v>
      </c>
      <c r="Y203" s="124">
        <f t="shared" si="158"/>
        <v>830.34894817462168</v>
      </c>
      <c r="Z203" s="124">
        <f t="shared" si="158"/>
        <v>755.78672999953517</v>
      </c>
      <c r="AA203" s="124">
        <f t="shared" si="158"/>
        <v>1489.1076237403383</v>
      </c>
      <c r="AC203" s="71">
        <f t="shared" si="159"/>
        <v>0.95544831756894011</v>
      </c>
      <c r="AD203" s="71"/>
      <c r="AF203" s="73">
        <f t="shared" si="160"/>
        <v>0.90510774027601293</v>
      </c>
      <c r="AG203" s="73">
        <f t="shared" si="161"/>
        <v>0.91239337833990186</v>
      </c>
      <c r="AH203" s="73">
        <f>Wgted_Floorspace!M107</f>
        <v>0.99595517200299033</v>
      </c>
      <c r="AI203" s="73">
        <f t="shared" si="162"/>
        <v>0.94987765395584212</v>
      </c>
      <c r="AJ203" s="73">
        <f t="shared" si="163"/>
        <v>1.0053267852971954</v>
      </c>
      <c r="AK203" s="73">
        <f t="shared" si="168"/>
        <v>0.95932863689779735</v>
      </c>
      <c r="AL203" s="73">
        <f t="shared" si="169"/>
        <v>0.82581430891202579</v>
      </c>
      <c r="AM203" s="73">
        <f t="shared" si="170"/>
        <v>0.8258143089120259</v>
      </c>
      <c r="AN203" s="73"/>
      <c r="AO203" s="73">
        <f t="shared" si="171"/>
        <v>0.95107489055088457</v>
      </c>
      <c r="AR203" s="53"/>
    </row>
    <row r="204" spans="1:44" x14ac:dyDescent="0.2">
      <c r="A204" s="75" t="s">
        <v>44</v>
      </c>
      <c r="B204" s="50">
        <f t="shared" si="154"/>
        <v>1977</v>
      </c>
      <c r="D204" s="79">
        <f>SEDS_CensusRgn!D22</f>
        <v>546.37800000000004</v>
      </c>
      <c r="F204" s="321">
        <f t="shared" si="155"/>
        <v>14167.381637950633</v>
      </c>
      <c r="G204" s="321">
        <f t="shared" si="155"/>
        <v>5003.2279737218887</v>
      </c>
      <c r="H204" s="321">
        <f t="shared" si="155"/>
        <v>840.62139366087035</v>
      </c>
      <c r="I204" s="321">
        <f t="shared" si="164"/>
        <v>20011.231005333393</v>
      </c>
      <c r="K204" s="84">
        <f t="shared" si="156"/>
        <v>25.008475376340286</v>
      </c>
      <c r="L204" s="84">
        <f t="shared" si="156"/>
        <v>4.1643708200663552</v>
      </c>
      <c r="M204" s="84">
        <f t="shared" si="156"/>
        <v>0.64171920755090661</v>
      </c>
      <c r="N204" s="79">
        <f t="shared" si="165"/>
        <v>29.814565403957548</v>
      </c>
      <c r="P204" s="84">
        <f t="shared" si="157"/>
        <v>27.303567674291472</v>
      </c>
      <c r="R204" s="84">
        <f t="shared" si="166"/>
        <v>18.325875041179522</v>
      </c>
      <c r="T204" s="74">
        <f t="shared" si="167"/>
        <v>18.13291007385725</v>
      </c>
      <c r="V204" s="118">
        <f>Weather_Factors!CH36</f>
        <v>1.0106416987971762</v>
      </c>
      <c r="X204" s="124">
        <f t="shared" si="158"/>
        <v>1765.2150563481157</v>
      </c>
      <c r="Y204" s="124">
        <f t="shared" si="158"/>
        <v>832.33681174205833</v>
      </c>
      <c r="Z204" s="124">
        <f t="shared" si="158"/>
        <v>763.38671890831483</v>
      </c>
      <c r="AA204" s="124">
        <f t="shared" si="158"/>
        <v>1489.8916211607057</v>
      </c>
      <c r="AC204" s="71">
        <f t="shared" si="159"/>
        <v>0.98464243241480742</v>
      </c>
      <c r="AD204" s="71"/>
      <c r="AF204" s="73">
        <f t="shared" si="160"/>
        <v>0.91227052040396284</v>
      </c>
      <c r="AG204" s="73">
        <f t="shared" si="161"/>
        <v>0.9534833481517615</v>
      </c>
      <c r="AH204" s="73">
        <f>Wgted_Floorspace!M108</f>
        <v>0.99849076463559217</v>
      </c>
      <c r="AI204" s="73">
        <f t="shared" si="162"/>
        <v>0.95037775322233797</v>
      </c>
      <c r="AJ204" s="73">
        <f t="shared" si="163"/>
        <v>1.0189158164378458</v>
      </c>
      <c r="AK204" s="73">
        <f t="shared" si="168"/>
        <v>0.98613073579519883</v>
      </c>
      <c r="AL204" s="73">
        <f t="shared" si="169"/>
        <v>0.86983475021492029</v>
      </c>
      <c r="AM204" s="73">
        <f t="shared" si="170"/>
        <v>0.86983475021492029</v>
      </c>
      <c r="AN204" s="73"/>
      <c r="AO204" s="73">
        <f t="shared" si="171"/>
        <v>0.96689344885177819</v>
      </c>
      <c r="AR204" s="53"/>
    </row>
    <row r="205" spans="1:44" x14ac:dyDescent="0.2">
      <c r="A205" s="75" t="s">
        <v>44</v>
      </c>
      <c r="B205" s="50">
        <f>B204+1</f>
        <v>1978</v>
      </c>
      <c r="D205" s="79">
        <f>SEDS_CensusRgn!D23</f>
        <v>571.83299999999997</v>
      </c>
      <c r="F205" s="321">
        <f t="shared" si="155"/>
        <v>14339.17399286107</v>
      </c>
      <c r="G205" s="321">
        <f t="shared" si="155"/>
        <v>5187.8118066808556</v>
      </c>
      <c r="H205" s="321">
        <f t="shared" si="155"/>
        <v>820.27843618173847</v>
      </c>
      <c r="I205" s="321">
        <f t="shared" si="164"/>
        <v>20347.264235723665</v>
      </c>
      <c r="K205" s="84">
        <f t="shared" si="156"/>
        <v>25.413973651048426</v>
      </c>
      <c r="L205" s="84">
        <f t="shared" si="156"/>
        <v>4.3288656778745231</v>
      </c>
      <c r="M205" s="84">
        <f t="shared" si="156"/>
        <v>0.63191434920029121</v>
      </c>
      <c r="N205" s="79">
        <f t="shared" si="165"/>
        <v>30.374753678123238</v>
      </c>
      <c r="P205" s="84">
        <f t="shared" si="157"/>
        <v>28.103679854711551</v>
      </c>
      <c r="R205" s="84">
        <f t="shared" si="166"/>
        <v>18.825930444066461</v>
      </c>
      <c r="T205" s="74">
        <f t="shared" si="167"/>
        <v>18.471589811637976</v>
      </c>
      <c r="V205" s="118">
        <f>Weather_Factors!CH37</f>
        <v>1.0191830067710379</v>
      </c>
      <c r="X205" s="124">
        <f t="shared" si="158"/>
        <v>1772.3457197535281</v>
      </c>
      <c r="Y205" s="124">
        <f t="shared" si="158"/>
        <v>834.42997533176072</v>
      </c>
      <c r="Z205" s="124">
        <f t="shared" si="158"/>
        <v>770.36567259008882</v>
      </c>
      <c r="AA205" s="124">
        <f t="shared" si="158"/>
        <v>1492.8175761729344</v>
      </c>
      <c r="AC205" s="71">
        <f t="shared" si="159"/>
        <v>1.0030332168757532</v>
      </c>
      <c r="AD205" s="71"/>
      <c r="AF205" s="73">
        <f t="shared" si="160"/>
        <v>0.92758957848087253</v>
      </c>
      <c r="AG205" s="73">
        <f t="shared" si="161"/>
        <v>0.98142451868978864</v>
      </c>
      <c r="AH205" s="73">
        <f>Wgted_Floorspace!M109</f>
        <v>0.99915193614937992</v>
      </c>
      <c r="AI205" s="73">
        <f t="shared" si="162"/>
        <v>0.95224417257194482</v>
      </c>
      <c r="AJ205" s="73">
        <f t="shared" si="163"/>
        <v>1.0275270520498259</v>
      </c>
      <c r="AK205" s="73">
        <f t="shared" si="168"/>
        <v>1.0038845750940857</v>
      </c>
      <c r="AL205" s="73">
        <f t="shared" si="169"/>
        <v>0.91035915560225433</v>
      </c>
      <c r="AM205" s="73">
        <f t="shared" si="170"/>
        <v>0.91035915560225422</v>
      </c>
      <c r="AN205" s="73"/>
      <c r="AO205" s="73">
        <f t="shared" si="171"/>
        <v>0.97762685376235403</v>
      </c>
      <c r="AR205" s="53"/>
    </row>
    <row r="206" spans="1:44" x14ac:dyDescent="0.2">
      <c r="A206" s="75" t="s">
        <v>44</v>
      </c>
      <c r="B206" s="50">
        <f t="shared" ref="B206:B245" si="172">B205+1</f>
        <v>1979</v>
      </c>
      <c r="D206" s="79">
        <f>SEDS_CensusRgn!D24</f>
        <v>577.09100000000001</v>
      </c>
      <c r="F206" s="321">
        <f t="shared" si="155"/>
        <v>14846.17563232252</v>
      </c>
      <c r="G206" s="321">
        <f t="shared" si="155"/>
        <v>5073.1268343860829</v>
      </c>
      <c r="H206" s="321">
        <f t="shared" si="155"/>
        <v>828.89134152743509</v>
      </c>
      <c r="I206" s="321">
        <f t="shared" si="164"/>
        <v>20748.193808236039</v>
      </c>
      <c r="K206" s="84">
        <f t="shared" si="156"/>
        <v>26.406127400088444</v>
      </c>
      <c r="L206" s="84">
        <f t="shared" si="156"/>
        <v>4.2433796922351759</v>
      </c>
      <c r="M206" s="84">
        <f t="shared" si="156"/>
        <v>0.64448248336913372</v>
      </c>
      <c r="N206" s="79">
        <f t="shared" si="165"/>
        <v>31.293989575692756</v>
      </c>
      <c r="P206" s="84">
        <f t="shared" si="157"/>
        <v>27.814035541297216</v>
      </c>
      <c r="R206" s="84">
        <f t="shared" si="166"/>
        <v>18.440953289261934</v>
      </c>
      <c r="T206" s="74">
        <f t="shared" si="167"/>
        <v>18.372109805106305</v>
      </c>
      <c r="V206" s="118">
        <f>Weather_Factors!CH38</f>
        <v>1.0037471735628585</v>
      </c>
      <c r="X206" s="124">
        <f t="shared" si="158"/>
        <v>1778.6484583004692</v>
      </c>
      <c r="Y206" s="124">
        <f t="shared" si="158"/>
        <v>836.44265770632614</v>
      </c>
      <c r="Z206" s="124">
        <f t="shared" si="158"/>
        <v>777.52348357447806</v>
      </c>
      <c r="AA206" s="124">
        <f t="shared" si="158"/>
        <v>1508.2753643486085</v>
      </c>
      <c r="AC206" s="71">
        <f t="shared" si="159"/>
        <v>0.997631313088164</v>
      </c>
      <c r="AD206" s="71"/>
      <c r="AF206" s="73">
        <f t="shared" si="160"/>
        <v>0.94586712620713287</v>
      </c>
      <c r="AG206" s="73">
        <f t="shared" si="161"/>
        <v>0.97130968560197006</v>
      </c>
      <c r="AH206" s="73">
        <f>Wgted_Floorspace!M110</f>
        <v>0.99510371528719732</v>
      </c>
      <c r="AI206" s="73">
        <f t="shared" si="162"/>
        <v>0.96210444548544649</v>
      </c>
      <c r="AJ206" s="73">
        <f t="shared" si="163"/>
        <v>1.0119648457660073</v>
      </c>
      <c r="AK206" s="73">
        <f t="shared" si="168"/>
        <v>1.0025400345332218</v>
      </c>
      <c r="AL206" s="73">
        <f t="shared" si="169"/>
        <v>0.9187299009774893</v>
      </c>
      <c r="AM206" s="73">
        <f t="shared" si="170"/>
        <v>0.91872990097748919</v>
      </c>
      <c r="AN206" s="73"/>
      <c r="AO206" s="73">
        <f t="shared" si="171"/>
        <v>0.96884877625281829</v>
      </c>
      <c r="AR206" s="53"/>
    </row>
    <row r="207" spans="1:44" x14ac:dyDescent="0.2">
      <c r="A207" s="75" t="s">
        <v>44</v>
      </c>
      <c r="B207" s="50">
        <f t="shared" si="172"/>
        <v>1980</v>
      </c>
      <c r="D207" s="79">
        <f>SEDS_CensusRgn!D25</f>
        <v>588.73900000000003</v>
      </c>
      <c r="F207" s="321">
        <f t="shared" si="155"/>
        <v>15042.250471454377</v>
      </c>
      <c r="G207" s="321">
        <f t="shared" si="155"/>
        <v>5160.7927947100134</v>
      </c>
      <c r="H207" s="321">
        <f t="shared" si="155"/>
        <v>839.70620023383424</v>
      </c>
      <c r="I207" s="321">
        <f t="shared" si="164"/>
        <v>21042.749466398225</v>
      </c>
      <c r="K207" s="84">
        <f t="shared" si="156"/>
        <v>26.852635349971866</v>
      </c>
      <c r="L207" s="84">
        <f t="shared" si="156"/>
        <v>4.3262360051101094</v>
      </c>
      <c r="M207" s="84">
        <f t="shared" si="156"/>
        <v>0.6585529566732784</v>
      </c>
      <c r="N207" s="79">
        <f t="shared" si="165"/>
        <v>31.837424311755253</v>
      </c>
      <c r="P207" s="84">
        <f t="shared" si="157"/>
        <v>27.978235493423441</v>
      </c>
      <c r="R207" s="84">
        <f t="shared" si="166"/>
        <v>18.492042391212575</v>
      </c>
      <c r="T207" s="74">
        <f t="shared" si="167"/>
        <v>18.144733805801774</v>
      </c>
      <c r="V207" s="118">
        <f>Weather_Factors!CH39</f>
        <v>1.0191410129863547</v>
      </c>
      <c r="X207" s="124">
        <f t="shared" si="158"/>
        <v>1785.1474685207518</v>
      </c>
      <c r="Y207" s="124">
        <f t="shared" si="158"/>
        <v>838.28903372068089</v>
      </c>
      <c r="Z207" s="124">
        <f t="shared" si="158"/>
        <v>784.26592121135968</v>
      </c>
      <c r="AA207" s="124">
        <f t="shared" si="158"/>
        <v>1512.9878518296448</v>
      </c>
      <c r="AC207" s="71">
        <f t="shared" si="159"/>
        <v>0.98528447763174487</v>
      </c>
      <c r="AD207" s="71"/>
      <c r="AF207" s="73">
        <f t="shared" si="160"/>
        <v>0.95929530778616368</v>
      </c>
      <c r="AG207" s="73">
        <f t="shared" si="161"/>
        <v>0.97704380511291899</v>
      </c>
      <c r="AH207" s="73">
        <f>Wgted_Floorspace!M111</f>
        <v>0.99534382599935911</v>
      </c>
      <c r="AI207" s="73">
        <f t="shared" si="162"/>
        <v>0.96511046498425179</v>
      </c>
      <c r="AJ207" s="73">
        <f t="shared" si="163"/>
        <v>1.0274847144622745</v>
      </c>
      <c r="AK207" s="73">
        <f t="shared" si="168"/>
        <v>0.98989359444962211</v>
      </c>
      <c r="AL207" s="73">
        <f t="shared" si="169"/>
        <v>0.93727353774636224</v>
      </c>
      <c r="AM207" s="73">
        <f t="shared" si="170"/>
        <v>0.93727353774636213</v>
      </c>
      <c r="AN207" s="73"/>
      <c r="AO207" s="73">
        <f t="shared" si="171"/>
        <v>0.98701901961104466</v>
      </c>
      <c r="AR207" s="53"/>
    </row>
    <row r="208" spans="1:44" x14ac:dyDescent="0.2">
      <c r="A208" s="75" t="s">
        <v>44</v>
      </c>
      <c r="B208" s="50">
        <f t="shared" si="172"/>
        <v>1981</v>
      </c>
      <c r="D208" s="79">
        <f>SEDS_CensusRgn!D26</f>
        <v>596.23</v>
      </c>
      <c r="F208" s="321">
        <f t="shared" si="155"/>
        <v>15538.488147723396</v>
      </c>
      <c r="G208" s="321">
        <f t="shared" si="155"/>
        <v>5371.8923652731009</v>
      </c>
      <c r="H208" s="321">
        <f t="shared" si="155"/>
        <v>882.6525102417213</v>
      </c>
      <c r="I208" s="321">
        <f t="shared" si="164"/>
        <v>21793.033023238218</v>
      </c>
      <c r="K208" s="84">
        <f t="shared" si="156"/>
        <v>27.766361162945987</v>
      </c>
      <c r="L208" s="84">
        <f t="shared" si="156"/>
        <v>4.509020982692773</v>
      </c>
      <c r="M208" s="84">
        <f t="shared" si="156"/>
        <v>0.69594384757843142</v>
      </c>
      <c r="N208" s="79">
        <f t="shared" si="165"/>
        <v>32.971325993217192</v>
      </c>
      <c r="P208" s="84">
        <f t="shared" si="157"/>
        <v>27.358743473853849</v>
      </c>
      <c r="R208" s="84">
        <f t="shared" si="166"/>
        <v>18.083288495059481</v>
      </c>
      <c r="T208" s="74">
        <f t="shared" si="167"/>
        <v>18.294009330172596</v>
      </c>
      <c r="V208" s="118">
        <f>Weather_Factors!CH40</f>
        <v>0.98848142955926177</v>
      </c>
      <c r="X208" s="124">
        <f t="shared" si="158"/>
        <v>1786.9409751433345</v>
      </c>
      <c r="Y208" s="124">
        <f t="shared" si="158"/>
        <v>839.37292039609588</v>
      </c>
      <c r="Z208" s="124">
        <f t="shared" si="158"/>
        <v>788.46866632469198</v>
      </c>
      <c r="AA208" s="124">
        <f t="shared" si="158"/>
        <v>1512.9296577516036</v>
      </c>
      <c r="AC208" s="71">
        <f t="shared" si="159"/>
        <v>0.99339034783226998</v>
      </c>
      <c r="AD208" s="71"/>
      <c r="AF208" s="73">
        <f t="shared" si="160"/>
        <v>0.99349917913553421</v>
      </c>
      <c r="AG208" s="73">
        <f t="shared" si="161"/>
        <v>0.95541017349309676</v>
      </c>
      <c r="AH208" s="73">
        <f>Wgted_Floorspace!M112</f>
        <v>0.99619689642950815</v>
      </c>
      <c r="AI208" s="73">
        <f t="shared" si="162"/>
        <v>0.96507334392366317</v>
      </c>
      <c r="AJ208" s="73">
        <f t="shared" si="163"/>
        <v>0.99657412120608824</v>
      </c>
      <c r="AK208" s="73">
        <f t="shared" si="168"/>
        <v>0.9971827370600157</v>
      </c>
      <c r="AL208" s="73">
        <f t="shared" si="169"/>
        <v>0.94919922310312999</v>
      </c>
      <c r="AM208" s="73">
        <f t="shared" si="170"/>
        <v>0.94919922310312999</v>
      </c>
      <c r="AN208" s="73"/>
      <c r="AO208" s="73">
        <f t="shared" si="171"/>
        <v>0.95810941965353658</v>
      </c>
      <c r="AR208" s="53"/>
    </row>
    <row r="209" spans="1:44" x14ac:dyDescent="0.2">
      <c r="A209" s="75" t="s">
        <v>44</v>
      </c>
      <c r="B209" s="50">
        <f t="shared" si="172"/>
        <v>1982</v>
      </c>
      <c r="D209" s="79">
        <f>SEDS_CensusRgn!D27</f>
        <v>603.01099999999997</v>
      </c>
      <c r="F209" s="321">
        <f t="shared" si="155"/>
        <v>15509.414062985663</v>
      </c>
      <c r="G209" s="321">
        <f t="shared" si="155"/>
        <v>5428.1564725031421</v>
      </c>
      <c r="H209" s="321">
        <f t="shared" si="155"/>
        <v>903.88030914347075</v>
      </c>
      <c r="I209" s="321">
        <f t="shared" si="164"/>
        <v>21841.450844632276</v>
      </c>
      <c r="K209" s="84">
        <f t="shared" si="156"/>
        <v>27.7557052896375</v>
      </c>
      <c r="L209" s="84">
        <f t="shared" si="156"/>
        <v>4.5601568213199251</v>
      </c>
      <c r="M209" s="84">
        <f t="shared" si="156"/>
        <v>0.71621182022404462</v>
      </c>
      <c r="N209" s="79">
        <f t="shared" si="165"/>
        <v>33.032073931181472</v>
      </c>
      <c r="P209" s="84">
        <f t="shared" si="157"/>
        <v>27.608559719291499</v>
      </c>
      <c r="R209" s="84">
        <f t="shared" si="166"/>
        <v>18.255317581823778</v>
      </c>
      <c r="T209" s="74">
        <f t="shared" si="167"/>
        <v>18.339392433355073</v>
      </c>
      <c r="V209" s="118">
        <f>Weather_Factors!CH41</f>
        <v>0.99541561413024882</v>
      </c>
      <c r="X209" s="124">
        <f t="shared" si="158"/>
        <v>1789.6037320893056</v>
      </c>
      <c r="Y209" s="124">
        <f t="shared" si="158"/>
        <v>840.09310424632133</v>
      </c>
      <c r="Z209" s="124">
        <f t="shared" si="158"/>
        <v>792.37462413882724</v>
      </c>
      <c r="AA209" s="124">
        <f t="shared" si="158"/>
        <v>1512.3571307672257</v>
      </c>
      <c r="AC209" s="71">
        <f t="shared" si="159"/>
        <v>0.99585471394483083</v>
      </c>
      <c r="AD209" s="71"/>
      <c r="AF209" s="73">
        <f t="shared" si="160"/>
        <v>0.99570644719956336</v>
      </c>
      <c r="AG209" s="73">
        <f t="shared" si="161"/>
        <v>0.96413414806536013</v>
      </c>
      <c r="AH209" s="73">
        <f>Wgted_Floorspace!M113</f>
        <v>0.99752773259456906</v>
      </c>
      <c r="AI209" s="73">
        <f t="shared" si="162"/>
        <v>0.96470813822591694</v>
      </c>
      <c r="AJ209" s="73">
        <f t="shared" si="163"/>
        <v>1.003565075905352</v>
      </c>
      <c r="AK209" s="73">
        <f t="shared" si="168"/>
        <v>0.99832283494977436</v>
      </c>
      <c r="AL209" s="73">
        <f t="shared" si="169"/>
        <v>0.95999458719393738</v>
      </c>
      <c r="AM209" s="73">
        <f t="shared" si="170"/>
        <v>0.95999458719393749</v>
      </c>
      <c r="AN209" s="73"/>
      <c r="AO209" s="73">
        <f t="shared" si="171"/>
        <v>0.96575387671450563</v>
      </c>
      <c r="AR209" s="53"/>
    </row>
    <row r="210" spans="1:44" x14ac:dyDescent="0.2">
      <c r="A210" s="75" t="s">
        <v>44</v>
      </c>
      <c r="B210" s="50">
        <f t="shared" si="172"/>
        <v>1983</v>
      </c>
      <c r="D210" s="79">
        <f>SEDS_CensusRgn!D28</f>
        <v>628.529</v>
      </c>
      <c r="F210" s="321">
        <f t="shared" si="155"/>
        <v>15468.852374087506</v>
      </c>
      <c r="G210" s="321">
        <f t="shared" si="155"/>
        <v>5491.9035353605832</v>
      </c>
      <c r="H210" s="321">
        <f t="shared" si="155"/>
        <v>929.49629623993155</v>
      </c>
      <c r="I210" s="321">
        <f t="shared" si="164"/>
        <v>21890.252205688023</v>
      </c>
      <c r="K210" s="84">
        <f t="shared" si="156"/>
        <v>27.727742013586102</v>
      </c>
      <c r="L210" s="84">
        <f t="shared" si="156"/>
        <v>4.6180519238109632</v>
      </c>
      <c r="M210" s="84">
        <f t="shared" si="156"/>
        <v>0.74010488901936566</v>
      </c>
      <c r="N210" s="79">
        <f t="shared" si="165"/>
        <v>33.085898826416425</v>
      </c>
      <c r="P210" s="84">
        <f t="shared" si="157"/>
        <v>28.712734512792927</v>
      </c>
      <c r="R210" s="84">
        <f t="shared" si="166"/>
        <v>18.99688454279411</v>
      </c>
      <c r="T210" s="74">
        <f t="shared" si="167"/>
        <v>18.603592271932598</v>
      </c>
      <c r="V210" s="118">
        <f>Weather_Factors!CH42</f>
        <v>1.0211406627877389</v>
      </c>
      <c r="X210" s="124">
        <f t="shared" si="158"/>
        <v>1792.4886308976581</v>
      </c>
      <c r="Y210" s="124">
        <f t="shared" si="158"/>
        <v>840.88365610882033</v>
      </c>
      <c r="Z210" s="124">
        <f t="shared" si="158"/>
        <v>796.24296730744788</v>
      </c>
      <c r="AA210" s="124">
        <f t="shared" si="158"/>
        <v>1511.4443870052487</v>
      </c>
      <c r="AC210" s="71">
        <f t="shared" si="159"/>
        <v>1.0102011354867118</v>
      </c>
      <c r="AD210" s="71"/>
      <c r="AF210" s="73">
        <f t="shared" si="160"/>
        <v>0.99793120004134916</v>
      </c>
      <c r="AG210" s="73">
        <f t="shared" si="161"/>
        <v>1.0026936612986375</v>
      </c>
      <c r="AH210" s="73">
        <f>Wgted_Floorspace!M114</f>
        <v>0.99910958081521861</v>
      </c>
      <c r="AI210" s="73">
        <f t="shared" si="162"/>
        <v>0.96412591375169665</v>
      </c>
      <c r="AJ210" s="73">
        <f t="shared" si="163"/>
        <v>1.0295007353848151</v>
      </c>
      <c r="AK210" s="73">
        <f t="shared" si="168"/>
        <v>1.0111014396062974</v>
      </c>
      <c r="AL210" s="73">
        <f t="shared" si="169"/>
        <v>1.0006192886936034</v>
      </c>
      <c r="AM210" s="73">
        <f t="shared" si="170"/>
        <v>1.0006192886936034</v>
      </c>
      <c r="AN210" s="73"/>
      <c r="AO210" s="73">
        <f t="shared" si="171"/>
        <v>0.99168453532126932</v>
      </c>
      <c r="AR210" s="53"/>
    </row>
    <row r="211" spans="1:44" x14ac:dyDescent="0.2">
      <c r="A211" s="75" t="s">
        <v>44</v>
      </c>
      <c r="B211" s="50">
        <f t="shared" si="172"/>
        <v>1984</v>
      </c>
      <c r="D211" s="79">
        <f>SEDS_CensusRgn!D29</f>
        <v>630.173</v>
      </c>
      <c r="F211" s="321">
        <f t="shared" si="155"/>
        <v>15547.300310781038</v>
      </c>
      <c r="G211" s="321">
        <f t="shared" si="155"/>
        <v>5435.1832672172413</v>
      </c>
      <c r="H211" s="321">
        <f t="shared" si="155"/>
        <v>956.45826243782517</v>
      </c>
      <c r="I211" s="321">
        <f t="shared" si="164"/>
        <v>21938.941840436102</v>
      </c>
      <c r="K211" s="84">
        <f t="shared" si="156"/>
        <v>27.930115380881112</v>
      </c>
      <c r="L211" s="84">
        <f t="shared" si="156"/>
        <v>4.5754285799058492</v>
      </c>
      <c r="M211" s="84">
        <f t="shared" si="156"/>
        <v>0.76544927435835175</v>
      </c>
      <c r="N211" s="79">
        <f t="shared" si="165"/>
        <v>33.270993235145312</v>
      </c>
      <c r="P211" s="84">
        <f t="shared" si="157"/>
        <v>28.723946878719353</v>
      </c>
      <c r="R211" s="84">
        <f t="shared" si="166"/>
        <v>18.940612789831782</v>
      </c>
      <c r="T211" s="74">
        <f t="shared" si="167"/>
        <v>18.987200861055932</v>
      </c>
      <c r="V211" s="118">
        <f>Weather_Factors!CH43</f>
        <v>0.99754634337282932</v>
      </c>
      <c r="X211" s="124">
        <f t="shared" si="158"/>
        <v>1796.4607888556318</v>
      </c>
      <c r="Y211" s="124">
        <f t="shared" si="158"/>
        <v>841.81679898503626</v>
      </c>
      <c r="Z211" s="124">
        <f t="shared" si="158"/>
        <v>800.29553240239807</v>
      </c>
      <c r="AA211" s="124">
        <f t="shared" si="158"/>
        <v>1516.5267986545675</v>
      </c>
      <c r="AC211" s="71">
        <f t="shared" si="159"/>
        <v>1.0310316195486262</v>
      </c>
      <c r="AD211" s="71"/>
      <c r="AF211" s="73">
        <f t="shared" si="160"/>
        <v>1.0001508595124766</v>
      </c>
      <c r="AG211" s="73">
        <f t="shared" si="161"/>
        <v>1.0030852146784655</v>
      </c>
      <c r="AH211" s="73">
        <f>Wgted_Floorspace!M115</f>
        <v>0.99872825943209975</v>
      </c>
      <c r="AI211" s="73">
        <f t="shared" si="162"/>
        <v>0.96736790189071831</v>
      </c>
      <c r="AJ211" s="73">
        <f t="shared" si="163"/>
        <v>1.0057132494157026</v>
      </c>
      <c r="AK211" s="73">
        <f t="shared" si="168"/>
        <v>1.0323444939215949</v>
      </c>
      <c r="AL211" s="73">
        <f t="shared" si="169"/>
        <v>1.0032365396249243</v>
      </c>
      <c r="AM211" s="73">
        <f t="shared" si="170"/>
        <v>1.0032365396249243</v>
      </c>
      <c r="AN211" s="73"/>
      <c r="AO211" s="73">
        <f t="shared" si="171"/>
        <v>0.97165744631234341</v>
      </c>
      <c r="AR211" s="53"/>
    </row>
    <row r="212" spans="1:44" x14ac:dyDescent="0.2">
      <c r="A212" s="75" t="s">
        <v>44</v>
      </c>
      <c r="B212" s="50">
        <f t="shared" si="172"/>
        <v>1985</v>
      </c>
      <c r="D212" s="79">
        <f>SEDS_CensusRgn!D30</f>
        <v>628.14</v>
      </c>
      <c r="F212" s="321">
        <f t="shared" si="155"/>
        <v>15571.196605823206</v>
      </c>
      <c r="G212" s="321">
        <f t="shared" si="155"/>
        <v>5286.4120661769584</v>
      </c>
      <c r="H212" s="321">
        <f t="shared" si="155"/>
        <v>1078.0239695897578</v>
      </c>
      <c r="I212" s="321">
        <f t="shared" ref="I212:I237" si="173">SUM(F212:H212)</f>
        <v>21935.632641589924</v>
      </c>
      <c r="K212" s="84">
        <f t="shared" si="156"/>
        <v>29.016674770874502</v>
      </c>
      <c r="L212" s="84">
        <f t="shared" si="156"/>
        <v>4.4958751156543775</v>
      </c>
      <c r="M212" s="84">
        <f t="shared" si="156"/>
        <v>0.8755817450817307</v>
      </c>
      <c r="N212" s="79">
        <f t="shared" ref="N212:N237" si="174">SUM(K212:M212)</f>
        <v>34.388131631610612</v>
      </c>
      <c r="P212" s="84">
        <f t="shared" ref="P212:P238" si="175">D212/I212*1000</f>
        <v>28.635599905564046</v>
      </c>
      <c r="R212" s="84">
        <f t="shared" ref="R212:R237" si="176">D212/N212</f>
        <v>18.266185750626668</v>
      </c>
      <c r="T212" s="74">
        <f t="shared" ref="T212:T237" si="177">R212/V212</f>
        <v>18.415730905874945</v>
      </c>
      <c r="V212" s="118">
        <f>Weather_Factors!CH44</f>
        <v>0.9918794884649097</v>
      </c>
      <c r="X212" s="124">
        <f t="shared" si="158"/>
        <v>1863.4839380310086</v>
      </c>
      <c r="Y212" s="124">
        <f t="shared" si="158"/>
        <v>850.45869663083533</v>
      </c>
      <c r="Z212" s="124">
        <f t="shared" si="158"/>
        <v>812.20990421477688</v>
      </c>
      <c r="AA212" s="124">
        <f t="shared" si="158"/>
        <v>1567.6836038186914</v>
      </c>
      <c r="AC212" s="71">
        <f t="shared" si="159"/>
        <v>1</v>
      </c>
      <c r="AD212" s="71"/>
      <c r="AE212" s="71"/>
      <c r="AF212" s="73">
        <f t="shared" si="160"/>
        <v>1</v>
      </c>
      <c r="AG212" s="73">
        <f t="shared" si="161"/>
        <v>1</v>
      </c>
      <c r="AH212" s="73">
        <f>Wgted_Floorspace!M116</f>
        <v>1</v>
      </c>
      <c r="AI212" s="73">
        <f t="shared" si="162"/>
        <v>1</v>
      </c>
      <c r="AJ212" s="73">
        <f t="shared" si="163"/>
        <v>1</v>
      </c>
      <c r="AK212" s="73">
        <f>AG212/(AH212*AI212*AJ212)</f>
        <v>1</v>
      </c>
      <c r="AL212" s="73">
        <f t="shared" ref="AL212:AL234" si="178">AF212*AH212*AI212*AJ212*AK212</f>
        <v>1</v>
      </c>
      <c r="AM212" s="73">
        <f t="shared" ref="AM212:AM234" si="179">AF212*AG212</f>
        <v>1</v>
      </c>
      <c r="AN212" s="73"/>
      <c r="AO212" s="73">
        <f t="shared" ref="AO212:AO234" si="180">AH212*AI212*AJ212</f>
        <v>1</v>
      </c>
      <c r="AR212" s="53"/>
    </row>
    <row r="213" spans="1:44" x14ac:dyDescent="0.2">
      <c r="A213" s="75" t="s">
        <v>44</v>
      </c>
      <c r="B213" s="50">
        <f t="shared" si="172"/>
        <v>1986</v>
      </c>
      <c r="D213" s="79">
        <f>SEDS_CensusRgn!D31</f>
        <v>646.19799999999998</v>
      </c>
      <c r="F213" s="321">
        <f t="shared" si="155"/>
        <v>15662.459601981938</v>
      </c>
      <c r="G213" s="321">
        <f t="shared" si="155"/>
        <v>5215.0971773341626</v>
      </c>
      <c r="H213" s="321">
        <f t="shared" si="155"/>
        <v>1038.0853988667566</v>
      </c>
      <c r="I213" s="321">
        <f t="shared" si="173"/>
        <v>21915.642178182858</v>
      </c>
      <c r="K213" s="84">
        <f t="shared" si="156"/>
        <v>29.154670013245031</v>
      </c>
      <c r="L213" s="84">
        <f t="shared" si="156"/>
        <v>4.5417316043463414</v>
      </c>
      <c r="M213" s="84">
        <f t="shared" si="156"/>
        <v>0.8493519775601871</v>
      </c>
      <c r="N213" s="79">
        <f t="shared" si="174"/>
        <v>34.54575359515156</v>
      </c>
      <c r="P213" s="84">
        <f t="shared" si="175"/>
        <v>29.485697692367584</v>
      </c>
      <c r="R213" s="84">
        <f t="shared" si="176"/>
        <v>18.705569650409736</v>
      </c>
      <c r="T213" s="74">
        <f t="shared" si="177"/>
        <v>18.775766660052923</v>
      </c>
      <c r="V213" s="118">
        <f>Weather_Factors!CH45</f>
        <v>0.9962612972927205</v>
      </c>
      <c r="X213" s="124">
        <f t="shared" si="158"/>
        <v>1861.4362465494105</v>
      </c>
      <c r="Y213" s="124">
        <f t="shared" si="158"/>
        <v>870.88149077750643</v>
      </c>
      <c r="Z213" s="124">
        <f t="shared" si="158"/>
        <v>818.19085259015924</v>
      </c>
      <c r="AA213" s="124">
        <f t="shared" si="158"/>
        <v>1576.3057871761589</v>
      </c>
      <c r="AC213" s="71">
        <f t="shared" si="159"/>
        <v>1.0195504460842832</v>
      </c>
      <c r="AD213" s="71"/>
      <c r="AE213" s="71"/>
      <c r="AF213" s="73">
        <f t="shared" si="160"/>
        <v>0.99908867623133124</v>
      </c>
      <c r="AG213" s="73">
        <f t="shared" si="161"/>
        <v>1.0296867462042714</v>
      </c>
      <c r="AH213" s="73">
        <f>Wgted_Floorspace!M117</f>
        <v>0.9977023279976589</v>
      </c>
      <c r="AI213" s="73">
        <f t="shared" si="162"/>
        <v>1.0054999512251483</v>
      </c>
      <c r="AJ213" s="73">
        <f t="shared" si="163"/>
        <v>1.0044176826708981</v>
      </c>
      <c r="AK213" s="73">
        <f t="shared" ref="AK213:AK237" si="181">AG213/(AH213*AI213*AJ213)</f>
        <v>1.0218984335041819</v>
      </c>
      <c r="AL213" s="73">
        <f t="shared" si="178"/>
        <v>1.0287483681981719</v>
      </c>
      <c r="AM213" s="73">
        <f t="shared" si="179"/>
        <v>1.0287483681981722</v>
      </c>
      <c r="AN213" s="73"/>
      <c r="AO213" s="73">
        <f t="shared" si="180"/>
        <v>1.0076214156365644</v>
      </c>
      <c r="AR213" s="53"/>
    </row>
    <row r="214" spans="1:44" x14ac:dyDescent="0.2">
      <c r="A214" s="75" t="s">
        <v>44</v>
      </c>
      <c r="B214" s="50">
        <f t="shared" si="172"/>
        <v>1987</v>
      </c>
      <c r="D214" s="79">
        <f>SEDS_CensusRgn!D32</f>
        <v>661.90300000000002</v>
      </c>
      <c r="F214" s="321">
        <f t="shared" si="155"/>
        <v>15753.527543237458</v>
      </c>
      <c r="G214" s="321">
        <f t="shared" si="155"/>
        <v>5136.1237057496346</v>
      </c>
      <c r="H214" s="321">
        <f t="shared" si="155"/>
        <v>990.70952855586631</v>
      </c>
      <c r="I214" s="321">
        <f t="shared" si="173"/>
        <v>21880.360777542963</v>
      </c>
      <c r="K214" s="84">
        <f t="shared" si="156"/>
        <v>29.567774916095573</v>
      </c>
      <c r="L214" s="84">
        <f t="shared" si="156"/>
        <v>4.5562505361694008</v>
      </c>
      <c r="M214" s="84">
        <f t="shared" si="156"/>
        <v>0.80977009477019846</v>
      </c>
      <c r="N214" s="79">
        <f t="shared" si="174"/>
        <v>34.933795547035174</v>
      </c>
      <c r="P214" s="84">
        <f t="shared" si="175"/>
        <v>30.251009420253624</v>
      </c>
      <c r="R214" s="84">
        <f t="shared" si="176"/>
        <v>18.947354263547112</v>
      </c>
      <c r="T214" s="74">
        <f t="shared" si="177"/>
        <v>18.765429316127982</v>
      </c>
      <c r="V214" s="118">
        <f>Weather_Factors!CH46</f>
        <v>1.0096946861355725</v>
      </c>
      <c r="X214" s="124">
        <f t="shared" si="158"/>
        <v>1876.8986714209402</v>
      </c>
      <c r="Y214" s="124">
        <f t="shared" si="158"/>
        <v>887.09906481981852</v>
      </c>
      <c r="Z214" s="124">
        <f t="shared" si="158"/>
        <v>817.36378971804288</v>
      </c>
      <c r="AA214" s="124">
        <f t="shared" si="158"/>
        <v>1596.5822457045444</v>
      </c>
      <c r="AC214" s="71">
        <f t="shared" si="159"/>
        <v>1.0189891138201568</v>
      </c>
      <c r="AD214" s="71"/>
      <c r="AE214" s="71"/>
      <c r="AF214" s="73">
        <f t="shared" si="160"/>
        <v>0.9974802703459682</v>
      </c>
      <c r="AG214" s="73">
        <f t="shared" si="161"/>
        <v>1.0564126304326418</v>
      </c>
      <c r="AH214" s="73">
        <f>Wgted_Floorspace!M118</f>
        <v>0.99512598011552156</v>
      </c>
      <c r="AI214" s="73">
        <f t="shared" si="162"/>
        <v>1.0184339759728682</v>
      </c>
      <c r="AJ214" s="73">
        <f t="shared" si="163"/>
        <v>1.0179610505891543</v>
      </c>
      <c r="AK214" s="73">
        <f t="shared" si="181"/>
        <v>1.0239800127636749</v>
      </c>
      <c r="AL214" s="73">
        <f t="shared" si="178"/>
        <v>1.0537507562008466</v>
      </c>
      <c r="AM214" s="73">
        <f t="shared" si="179"/>
        <v>1.053750756200847</v>
      </c>
      <c r="AN214" s="73"/>
      <c r="AO214" s="73">
        <f t="shared" si="180"/>
        <v>1.0316730964127245</v>
      </c>
      <c r="AR214" s="53"/>
    </row>
    <row r="215" spans="1:44" x14ac:dyDescent="0.2">
      <c r="A215" s="75" t="s">
        <v>44</v>
      </c>
      <c r="B215" s="50">
        <f t="shared" si="172"/>
        <v>1988</v>
      </c>
      <c r="D215" s="79">
        <f>SEDS_CensusRgn!D33</f>
        <v>702.18100000000004</v>
      </c>
      <c r="F215" s="321">
        <f t="shared" si="155"/>
        <v>15959.481604125898</v>
      </c>
      <c r="G215" s="321">
        <f t="shared" si="155"/>
        <v>5241.7147107419714</v>
      </c>
      <c r="H215" s="321">
        <f t="shared" si="155"/>
        <v>1023.7692105797508</v>
      </c>
      <c r="I215" s="321">
        <f t="shared" si="173"/>
        <v>22224.96552544762</v>
      </c>
      <c r="K215" s="84">
        <f t="shared" si="156"/>
        <v>30.18717870535642</v>
      </c>
      <c r="L215" s="84">
        <f t="shared" si="156"/>
        <v>4.7112802826277855</v>
      </c>
      <c r="M215" s="84">
        <f t="shared" si="156"/>
        <v>0.86166408308592279</v>
      </c>
      <c r="N215" s="79">
        <f t="shared" si="174"/>
        <v>35.760123071070126</v>
      </c>
      <c r="P215" s="84">
        <f t="shared" si="175"/>
        <v>31.594244733293365</v>
      </c>
      <c r="R215" s="84">
        <f t="shared" si="176"/>
        <v>19.635866425976122</v>
      </c>
      <c r="T215" s="74">
        <f t="shared" si="177"/>
        <v>18.790715743891958</v>
      </c>
      <c r="V215" s="118">
        <f>Weather_Factors!CH47</f>
        <v>1.0449770351275143</v>
      </c>
      <c r="X215" s="124">
        <f t="shared" si="158"/>
        <v>1891.488674516366</v>
      </c>
      <c r="Y215" s="124">
        <f t="shared" si="158"/>
        <v>898.80517018082764</v>
      </c>
      <c r="Z215" s="124">
        <f t="shared" si="158"/>
        <v>841.65852438360662</v>
      </c>
      <c r="AA215" s="124">
        <f t="shared" si="158"/>
        <v>1609.0069084752788</v>
      </c>
      <c r="AC215" s="71">
        <f t="shared" si="159"/>
        <v>1.0203622022896406</v>
      </c>
      <c r="AD215" s="71"/>
      <c r="AE215" s="71"/>
      <c r="AF215" s="73">
        <f t="shared" si="160"/>
        <v>1.0131900861299583</v>
      </c>
      <c r="AG215" s="73">
        <f t="shared" si="161"/>
        <v>1.1033205114433255</v>
      </c>
      <c r="AH215" s="73">
        <f>Wgted_Floorspace!M119</f>
        <v>0.9960577862336164</v>
      </c>
      <c r="AI215" s="73">
        <f t="shared" si="162"/>
        <v>1.0263594672776628</v>
      </c>
      <c r="AJ215" s="73">
        <f t="shared" si="163"/>
        <v>1.0535322559646652</v>
      </c>
      <c r="AK215" s="73">
        <f t="shared" si="181"/>
        <v>1.0244006084706454</v>
      </c>
      <c r="AL215" s="73">
        <f t="shared" si="178"/>
        <v>1.1178734040182126</v>
      </c>
      <c r="AM215" s="73">
        <f t="shared" si="179"/>
        <v>1.1178734040182126</v>
      </c>
      <c r="AN215" s="73"/>
      <c r="AO215" s="73">
        <f t="shared" si="180"/>
        <v>1.0770400781882605</v>
      </c>
      <c r="AR215" s="53"/>
    </row>
    <row r="216" spans="1:44" x14ac:dyDescent="0.2">
      <c r="A216" s="75" t="s">
        <v>44</v>
      </c>
      <c r="B216" s="50">
        <f t="shared" si="172"/>
        <v>1989</v>
      </c>
      <c r="D216" s="79">
        <f>SEDS_CensusRgn!D34</f>
        <v>692.17</v>
      </c>
      <c r="F216" s="321">
        <f t="shared" si="155"/>
        <v>16153.305616541074</v>
      </c>
      <c r="G216" s="321">
        <f t="shared" si="155"/>
        <v>5339.6277328528331</v>
      </c>
      <c r="H216" s="321">
        <f t="shared" si="155"/>
        <v>1054.7785405154</v>
      </c>
      <c r="I216" s="321">
        <f t="shared" si="173"/>
        <v>22547.711889909308</v>
      </c>
      <c r="K216" s="84">
        <f t="shared" si="156"/>
        <v>30.783022587826235</v>
      </c>
      <c r="L216" s="84">
        <f t="shared" si="156"/>
        <v>4.8512292131686756</v>
      </c>
      <c r="M216" s="84">
        <f t="shared" si="156"/>
        <v>0.91337939954060343</v>
      </c>
      <c r="N216" s="79">
        <f t="shared" si="174"/>
        <v>36.547631200535513</v>
      </c>
      <c r="P216" s="84">
        <f t="shared" si="175"/>
        <v>30.698015097033601</v>
      </c>
      <c r="R216" s="84">
        <f t="shared" si="176"/>
        <v>18.938847122597043</v>
      </c>
      <c r="T216" s="74">
        <f t="shared" si="177"/>
        <v>18.978423450753713</v>
      </c>
      <c r="V216" s="118">
        <f>Weather_Factors!CH48</f>
        <v>0.9979146672399124</v>
      </c>
      <c r="X216" s="124">
        <f t="shared" si="158"/>
        <v>1905.6794515361767</v>
      </c>
      <c r="Y216" s="124">
        <f t="shared" si="158"/>
        <v>908.53322663690312</v>
      </c>
      <c r="Z216" s="124">
        <f t="shared" si="158"/>
        <v>865.94423801445168</v>
      </c>
      <c r="AA216" s="124">
        <f t="shared" si="158"/>
        <v>1620.9019956872669</v>
      </c>
      <c r="AC216" s="71">
        <f t="shared" si="159"/>
        <v>1.0305549938666436</v>
      </c>
      <c r="AD216" s="71"/>
      <c r="AE216" s="71"/>
      <c r="AF216" s="73">
        <f t="shared" si="160"/>
        <v>1.0279034235447071</v>
      </c>
      <c r="AG216" s="73">
        <f t="shared" si="161"/>
        <v>1.0720227688007617</v>
      </c>
      <c r="AH216" s="73">
        <f>Wgted_Floorspace!M120</f>
        <v>0.99689022732981103</v>
      </c>
      <c r="AI216" s="73">
        <f t="shared" si="162"/>
        <v>1.0339471509040101</v>
      </c>
      <c r="AJ216" s="73">
        <f t="shared" si="163"/>
        <v>1.006084588748118</v>
      </c>
      <c r="AK216" s="73">
        <f t="shared" si="181"/>
        <v>1.0337697828847257</v>
      </c>
      <c r="AL216" s="73">
        <f t="shared" si="178"/>
        <v>1.1019358741681788</v>
      </c>
      <c r="AM216" s="73">
        <f t="shared" si="179"/>
        <v>1.1019358741681791</v>
      </c>
      <c r="AN216" s="73"/>
      <c r="AO216" s="73">
        <f t="shared" si="180"/>
        <v>1.0370033894870592</v>
      </c>
      <c r="AR216" s="53"/>
    </row>
    <row r="217" spans="1:44" x14ac:dyDescent="0.2">
      <c r="A217" s="75" t="s">
        <v>44</v>
      </c>
      <c r="B217" s="50">
        <f t="shared" si="172"/>
        <v>1990</v>
      </c>
      <c r="D217" s="79">
        <f>SEDS_CensusRgn!D35</f>
        <v>695.13900000000001</v>
      </c>
      <c r="F217" s="321">
        <f t="shared" ref="F217:H236" si="182">F56</f>
        <v>16115.33439296062</v>
      </c>
      <c r="G217" s="321">
        <f t="shared" si="182"/>
        <v>5392.9687188862044</v>
      </c>
      <c r="H217" s="321">
        <f t="shared" si="182"/>
        <v>1086.6572920016877</v>
      </c>
      <c r="I217" s="321">
        <f t="shared" si="173"/>
        <v>22594.960403848512</v>
      </c>
      <c r="K217" s="84">
        <f t="shared" ref="K217:M236" si="183">K56</f>
        <v>30.954120638715168</v>
      </c>
      <c r="L217" s="84">
        <f t="shared" si="183"/>
        <v>4.9393026602256755</v>
      </c>
      <c r="M217" s="84">
        <f t="shared" si="183"/>
        <v>0.96788896260602231</v>
      </c>
      <c r="N217" s="79">
        <f t="shared" si="174"/>
        <v>36.861312261546871</v>
      </c>
      <c r="P217" s="84">
        <f t="shared" si="175"/>
        <v>30.765223199134248</v>
      </c>
      <c r="R217" s="84">
        <f t="shared" si="176"/>
        <v>18.85822715880785</v>
      </c>
      <c r="T217" s="74">
        <f t="shared" si="177"/>
        <v>19.400214433326475</v>
      </c>
      <c r="V217" s="118">
        <f>Weather_Factors!CH49</f>
        <v>0.97206282041977965</v>
      </c>
      <c r="X217" s="124">
        <f t="shared" ref="X217:AA236" si="184">X56</f>
        <v>1920.7867416165016</v>
      </c>
      <c r="Y217" s="124">
        <f t="shared" si="184"/>
        <v>915.87823287908418</v>
      </c>
      <c r="Z217" s="124">
        <f t="shared" si="184"/>
        <v>890.70304844972145</v>
      </c>
      <c r="AA217" s="124">
        <f t="shared" si="184"/>
        <v>1631.3953024351583</v>
      </c>
      <c r="AC217" s="71">
        <f t="shared" si="159"/>
        <v>1.0534588354099734</v>
      </c>
      <c r="AD217" s="71"/>
      <c r="AE217" s="71"/>
      <c r="AF217" s="73">
        <f t="shared" si="160"/>
        <v>1.0300573853068866</v>
      </c>
      <c r="AG217" s="73">
        <f t="shared" si="161"/>
        <v>1.0743697809926589</v>
      </c>
      <c r="AH217" s="73">
        <f>Wgted_Floorspace!M121</f>
        <v>0.99845074974033143</v>
      </c>
      <c r="AI217" s="73">
        <f t="shared" si="162"/>
        <v>1.0406406614582642</v>
      </c>
      <c r="AJ217" s="73">
        <f t="shared" si="163"/>
        <v>0.98002109301020079</v>
      </c>
      <c r="AK217" s="73">
        <f t="shared" si="181"/>
        <v>1.0550934391946201</v>
      </c>
      <c r="AL217" s="73">
        <f t="shared" si="178"/>
        <v>1.1066625274620305</v>
      </c>
      <c r="AM217" s="73">
        <f t="shared" si="179"/>
        <v>1.1066625274620305</v>
      </c>
      <c r="AN217" s="73"/>
      <c r="AO217" s="73">
        <f t="shared" si="180"/>
        <v>1.0182697959080789</v>
      </c>
      <c r="AR217" s="53"/>
    </row>
    <row r="218" spans="1:44" x14ac:dyDescent="0.2">
      <c r="A218" s="75" t="s">
        <v>44</v>
      </c>
      <c r="B218" s="50">
        <f t="shared" si="172"/>
        <v>1991</v>
      </c>
      <c r="D218" s="79">
        <f>SEDS_CensusRgn!D36</f>
        <v>746.01</v>
      </c>
      <c r="F218" s="321">
        <f t="shared" si="182"/>
        <v>16052.005582430296</v>
      </c>
      <c r="G218" s="321">
        <f t="shared" si="182"/>
        <v>5436.9321994959737</v>
      </c>
      <c r="H218" s="321">
        <f t="shared" si="182"/>
        <v>1117.110113261758</v>
      </c>
      <c r="I218" s="321">
        <f t="shared" si="173"/>
        <v>22606.047895188029</v>
      </c>
      <c r="K218" s="84">
        <f t="shared" si="183"/>
        <v>31.035842796883749</v>
      </c>
      <c r="L218" s="84">
        <f t="shared" si="183"/>
        <v>4.9981877170165889</v>
      </c>
      <c r="M218" s="84">
        <f t="shared" si="183"/>
        <v>1.0118400783620651</v>
      </c>
      <c r="N218" s="79">
        <f t="shared" si="174"/>
        <v>37.045870592262403</v>
      </c>
      <c r="P218" s="84">
        <f t="shared" si="175"/>
        <v>33.000460914656266</v>
      </c>
      <c r="R218" s="84">
        <f t="shared" si="176"/>
        <v>20.137467093452937</v>
      </c>
      <c r="T218" s="74">
        <f t="shared" si="177"/>
        <v>19.724730241585096</v>
      </c>
      <c r="V218" s="118">
        <f>Weather_Factors!CH50</f>
        <v>1.0209248413951781</v>
      </c>
      <c r="X218" s="124">
        <f t="shared" si="184"/>
        <v>1933.455768969704</v>
      </c>
      <c r="Y218" s="124">
        <f t="shared" si="184"/>
        <v>919.30293290763166</v>
      </c>
      <c r="Z218" s="124">
        <f t="shared" si="184"/>
        <v>905.76574891769303</v>
      </c>
      <c r="AA218" s="124">
        <f t="shared" si="184"/>
        <v>1638.7592720330415</v>
      </c>
      <c r="AC218" s="71">
        <f t="shared" si="159"/>
        <v>1.0710804986454574</v>
      </c>
      <c r="AD218" s="71"/>
      <c r="AE218" s="71"/>
      <c r="AF218" s="73">
        <f t="shared" si="160"/>
        <v>1.0305628410427972</v>
      </c>
      <c r="AG218" s="73">
        <f t="shared" si="161"/>
        <v>1.1524277830213749</v>
      </c>
      <c r="AH218" s="73">
        <f>Wgted_Floorspace!M122</f>
        <v>1.0000045307615384</v>
      </c>
      <c r="AI218" s="73">
        <f t="shared" si="162"/>
        <v>1.0453380184886913</v>
      </c>
      <c r="AJ218" s="73">
        <f t="shared" si="163"/>
        <v>1.0292831470637835</v>
      </c>
      <c r="AK218" s="73">
        <f t="shared" si="181"/>
        <v>1.0710756458571165</v>
      </c>
      <c r="AL218" s="73">
        <f t="shared" si="178"/>
        <v>1.1876492501671603</v>
      </c>
      <c r="AM218" s="73">
        <f t="shared" si="179"/>
        <v>1.1876492501671603</v>
      </c>
      <c r="AN218" s="73"/>
      <c r="AO218" s="73">
        <f t="shared" si="180"/>
        <v>1.0759536802829246</v>
      </c>
      <c r="AR218" s="53"/>
    </row>
    <row r="219" spans="1:44" x14ac:dyDescent="0.2">
      <c r="A219" s="75" t="s">
        <v>44</v>
      </c>
      <c r="B219" s="50">
        <f t="shared" si="172"/>
        <v>1992</v>
      </c>
      <c r="D219" s="79">
        <f>SEDS_CensusRgn!D37</f>
        <v>697.27200000000005</v>
      </c>
      <c r="F219" s="321">
        <f t="shared" si="182"/>
        <v>16370.458386455215</v>
      </c>
      <c r="G219" s="321">
        <f t="shared" si="182"/>
        <v>5516.5624781360848</v>
      </c>
      <c r="H219" s="321">
        <f t="shared" si="182"/>
        <v>1086.9812888269164</v>
      </c>
      <c r="I219" s="321">
        <f t="shared" si="173"/>
        <v>22974.002153418216</v>
      </c>
      <c r="K219" s="84">
        <f t="shared" si="183"/>
        <v>31.938810886132917</v>
      </c>
      <c r="L219" s="84">
        <f t="shared" si="183"/>
        <v>5.0752269198996771</v>
      </c>
      <c r="M219" s="84">
        <f t="shared" si="183"/>
        <v>0.99948904220227497</v>
      </c>
      <c r="N219" s="79">
        <f t="shared" si="174"/>
        <v>38.013526848234868</v>
      </c>
      <c r="P219" s="84">
        <f t="shared" si="175"/>
        <v>30.350480310034076</v>
      </c>
      <c r="R219" s="84">
        <f t="shared" si="176"/>
        <v>18.342733700658385</v>
      </c>
      <c r="T219" s="74">
        <f t="shared" si="177"/>
        <v>19.389101616195447</v>
      </c>
      <c r="V219" s="118">
        <f>Weather_Factors!CH51</f>
        <v>0.94603319244750128</v>
      </c>
      <c r="X219" s="124">
        <f t="shared" si="184"/>
        <v>1951.0028450125033</v>
      </c>
      <c r="Y219" s="124">
        <f t="shared" si="184"/>
        <v>919.9980857670763</v>
      </c>
      <c r="Z219" s="124">
        <f t="shared" si="184"/>
        <v>919.5089671515284</v>
      </c>
      <c r="AA219" s="124">
        <f t="shared" si="184"/>
        <v>1654.6323359066535</v>
      </c>
      <c r="AC219" s="71">
        <f t="shared" si="159"/>
        <v>1.0528553938638394</v>
      </c>
      <c r="AD219" s="71"/>
      <c r="AE219" s="71"/>
      <c r="AF219" s="73">
        <f t="shared" si="160"/>
        <v>1.0473371125781685</v>
      </c>
      <c r="AG219" s="73">
        <f t="shared" si="161"/>
        <v>1.0598863097027982</v>
      </c>
      <c r="AH219" s="73">
        <f>Wgted_Floorspace!M123</f>
        <v>0.99845200557450231</v>
      </c>
      <c r="AI219" s="73">
        <f t="shared" si="162"/>
        <v>1.0554631890492223</v>
      </c>
      <c r="AJ219" s="73">
        <f t="shared" si="163"/>
        <v>0.95377836062689147</v>
      </c>
      <c r="AK219" s="73">
        <f t="shared" si="181"/>
        <v>1.0544877349993738</v>
      </c>
      <c r="AL219" s="73">
        <f t="shared" si="178"/>
        <v>1.1100582672652592</v>
      </c>
      <c r="AM219" s="73">
        <f t="shared" si="179"/>
        <v>1.110058267265259</v>
      </c>
      <c r="AN219" s="73"/>
      <c r="AO219" s="73">
        <f t="shared" si="180"/>
        <v>1.0051196182982893</v>
      </c>
      <c r="AR219" s="53"/>
    </row>
    <row r="220" spans="1:44" x14ac:dyDescent="0.2">
      <c r="A220" s="75" t="s">
        <v>44</v>
      </c>
      <c r="B220" s="50">
        <f t="shared" si="172"/>
        <v>1993</v>
      </c>
      <c r="D220" s="79">
        <f>SEDS_CensusRgn!D38</f>
        <v>753.06500000000005</v>
      </c>
      <c r="F220" s="321">
        <f t="shared" si="182"/>
        <v>16714.017218843761</v>
      </c>
      <c r="G220" s="321">
        <f t="shared" si="182"/>
        <v>5591.0619998649299</v>
      </c>
      <c r="H220" s="321">
        <f t="shared" si="182"/>
        <v>1059.6567422437383</v>
      </c>
      <c r="I220" s="321">
        <f t="shared" si="173"/>
        <v>23364.735960952428</v>
      </c>
      <c r="K220" s="84">
        <f t="shared" si="183"/>
        <v>32.89186084517808</v>
      </c>
      <c r="L220" s="84">
        <f t="shared" si="183"/>
        <v>5.1378483795419649</v>
      </c>
      <c r="M220" s="84">
        <f t="shared" si="183"/>
        <v>0.98889528705442042</v>
      </c>
      <c r="N220" s="79">
        <f t="shared" si="174"/>
        <v>39.018604511774463</v>
      </c>
      <c r="P220" s="84">
        <f t="shared" si="175"/>
        <v>32.230837158123073</v>
      </c>
      <c r="R220" s="84">
        <f t="shared" si="176"/>
        <v>19.300152053688929</v>
      </c>
      <c r="T220" s="74">
        <f t="shared" si="177"/>
        <v>19.258510702809772</v>
      </c>
      <c r="V220" s="118">
        <f>Weather_Factors!CH52</f>
        <v>1.0021622311050813</v>
      </c>
      <c r="X220" s="124">
        <f t="shared" si="184"/>
        <v>1967.9207227389386</v>
      </c>
      <c r="Y220" s="124">
        <f t="shared" si="184"/>
        <v>918.93961820957929</v>
      </c>
      <c r="Z220" s="124">
        <f t="shared" si="184"/>
        <v>933.22228570028619</v>
      </c>
      <c r="AA220" s="124">
        <f t="shared" si="184"/>
        <v>1669.9784057899503</v>
      </c>
      <c r="AC220" s="71">
        <f t="shared" si="159"/>
        <v>1.0457641242284859</v>
      </c>
      <c r="AD220" s="71"/>
      <c r="AE220" s="71"/>
      <c r="AF220" s="73">
        <f t="shared" si="160"/>
        <v>1.0651498565239885</v>
      </c>
      <c r="AG220" s="73">
        <f t="shared" si="161"/>
        <v>1.1255513159988122</v>
      </c>
      <c r="AH220" s="73">
        <f>Wgted_Floorspace!M124</f>
        <v>0.99683443073868772</v>
      </c>
      <c r="AI220" s="73">
        <f t="shared" si="162"/>
        <v>1.0652521986720285</v>
      </c>
      <c r="AJ220" s="73">
        <f t="shared" si="163"/>
        <v>1.0103669273936553</v>
      </c>
      <c r="AK220" s="73">
        <f t="shared" si="181"/>
        <v>1.0490850756966124</v>
      </c>
      <c r="AL220" s="73">
        <f t="shared" si="178"/>
        <v>1.1988808227465209</v>
      </c>
      <c r="AM220" s="73">
        <f t="shared" si="179"/>
        <v>1.1988808227465213</v>
      </c>
      <c r="AN220" s="73"/>
      <c r="AO220" s="73">
        <f t="shared" si="180"/>
        <v>1.0728885026330441</v>
      </c>
      <c r="AR220" s="53"/>
    </row>
    <row r="221" spans="1:44" x14ac:dyDescent="0.2">
      <c r="A221" s="75" t="s">
        <v>44</v>
      </c>
      <c r="B221" s="50">
        <f t="shared" si="172"/>
        <v>1994</v>
      </c>
      <c r="D221" s="79">
        <f>SEDS_CensusRgn!D39</f>
        <v>758.84299999999996</v>
      </c>
      <c r="F221" s="321">
        <f t="shared" si="182"/>
        <v>17201.523596345658</v>
      </c>
      <c r="G221" s="321">
        <f t="shared" si="182"/>
        <v>5528.5186735802299</v>
      </c>
      <c r="H221" s="321">
        <f t="shared" si="182"/>
        <v>1069.5164515891424</v>
      </c>
      <c r="I221" s="321">
        <f t="shared" si="173"/>
        <v>23799.55872151503</v>
      </c>
      <c r="K221" s="84">
        <f t="shared" si="183"/>
        <v>34.152804375420672</v>
      </c>
      <c r="L221" s="84">
        <f t="shared" si="183"/>
        <v>5.0869823567142776</v>
      </c>
      <c r="M221" s="84">
        <f t="shared" si="183"/>
        <v>1.0072307201403132</v>
      </c>
      <c r="N221" s="79">
        <f t="shared" si="174"/>
        <v>40.247017452275266</v>
      </c>
      <c r="P221" s="84">
        <f t="shared" si="175"/>
        <v>31.884750842627955</v>
      </c>
      <c r="R221" s="84">
        <f t="shared" si="176"/>
        <v>18.8546393754477</v>
      </c>
      <c r="T221" s="74">
        <f t="shared" si="177"/>
        <v>19.109539572312226</v>
      </c>
      <c r="V221" s="118">
        <f>Weather_Factors!CH53</f>
        <v>0.98666110212127511</v>
      </c>
      <c r="X221" s="124">
        <f t="shared" si="184"/>
        <v>1985.4522876494614</v>
      </c>
      <c r="Y221" s="124">
        <f t="shared" si="184"/>
        <v>920.13478782734819</v>
      </c>
      <c r="Z221" s="124">
        <f t="shared" si="184"/>
        <v>941.7627177625161</v>
      </c>
      <c r="AA221" s="124">
        <f t="shared" si="184"/>
        <v>1691.0825080085024</v>
      </c>
      <c r="AC221" s="71">
        <f t="shared" si="159"/>
        <v>1.0376747830419233</v>
      </c>
      <c r="AD221" s="71"/>
      <c r="AE221" s="71"/>
      <c r="AF221" s="73">
        <f t="shared" si="160"/>
        <v>1.0849725244026518</v>
      </c>
      <c r="AG221" s="73">
        <f t="shared" si="161"/>
        <v>1.113465439794491</v>
      </c>
      <c r="AH221" s="73">
        <f>Wgted_Floorspace!M125</f>
        <v>0.99400925075220325</v>
      </c>
      <c r="AI221" s="73">
        <f t="shared" si="162"/>
        <v>1.0787141639353923</v>
      </c>
      <c r="AJ221" s="73">
        <f t="shared" si="163"/>
        <v>0.99473889075807898</v>
      </c>
      <c r="AK221" s="73">
        <f t="shared" si="181"/>
        <v>1.0439286981048483</v>
      </c>
      <c r="AL221" s="73">
        <f t="shared" si="178"/>
        <v>1.2080794090489382</v>
      </c>
      <c r="AM221" s="73">
        <f t="shared" si="179"/>
        <v>1.2080794090489377</v>
      </c>
      <c r="AN221" s="73"/>
      <c r="AO221" s="73">
        <f t="shared" si="180"/>
        <v>1.0666106237101058</v>
      </c>
      <c r="AR221" s="53"/>
    </row>
    <row r="222" spans="1:44" x14ac:dyDescent="0.2">
      <c r="A222" s="75" t="s">
        <v>44</v>
      </c>
      <c r="B222" s="50">
        <f t="shared" si="172"/>
        <v>1995</v>
      </c>
      <c r="D222" s="79">
        <f>SEDS_CensusRgn!D40</f>
        <v>801.28100000000006</v>
      </c>
      <c r="F222" s="321">
        <f t="shared" si="182"/>
        <v>17699.389918736448</v>
      </c>
      <c r="G222" s="321">
        <f t="shared" si="182"/>
        <v>5469.8691957177589</v>
      </c>
      <c r="H222" s="321">
        <f t="shared" si="182"/>
        <v>1082.8148676569872</v>
      </c>
      <c r="I222" s="321">
        <f t="shared" si="173"/>
        <v>24252.073982111193</v>
      </c>
      <c r="K222" s="84">
        <f t="shared" si="183"/>
        <v>35.374000171302974</v>
      </c>
      <c r="L222" s="84">
        <f t="shared" si="183"/>
        <v>5.0578253977882257</v>
      </c>
      <c r="M222" s="84">
        <f t="shared" si="183"/>
        <v>1.0290012437586347</v>
      </c>
      <c r="N222" s="79">
        <f t="shared" si="174"/>
        <v>41.460826812849838</v>
      </c>
      <c r="P222" s="84">
        <f t="shared" si="175"/>
        <v>33.039689743278892</v>
      </c>
      <c r="R222" s="84">
        <f t="shared" si="176"/>
        <v>19.326218543998291</v>
      </c>
      <c r="T222" s="74">
        <f t="shared" si="177"/>
        <v>18.819861909060013</v>
      </c>
      <c r="V222" s="118">
        <f>Weather_Factors!CH54</f>
        <v>1.0269054383812728</v>
      </c>
      <c r="X222" s="124">
        <f t="shared" si="184"/>
        <v>1998.5999706044281</v>
      </c>
      <c r="Y222" s="124">
        <f t="shared" si="184"/>
        <v>924.67026482971232</v>
      </c>
      <c r="Z222" s="124">
        <f t="shared" si="184"/>
        <v>950.302101027856</v>
      </c>
      <c r="AA222" s="124">
        <f t="shared" si="184"/>
        <v>1709.578605253809</v>
      </c>
      <c r="AC222" s="71">
        <f t="shared" si="159"/>
        <v>1.0219448799100417</v>
      </c>
      <c r="AD222" s="71"/>
      <c r="AE222" s="71"/>
      <c r="AF222" s="73">
        <f t="shared" si="160"/>
        <v>1.1056017566655132</v>
      </c>
      <c r="AG222" s="73">
        <f t="shared" si="161"/>
        <v>1.1537977151601111</v>
      </c>
      <c r="AH222" s="73">
        <f>Wgted_Floorspace!M126</f>
        <v>0.99135739668212708</v>
      </c>
      <c r="AI222" s="73">
        <f t="shared" si="162"/>
        <v>1.0905125250334176</v>
      </c>
      <c r="AJ222" s="73">
        <f t="shared" si="163"/>
        <v>1.035312707162209</v>
      </c>
      <c r="AK222" s="73">
        <f t="shared" si="181"/>
        <v>1.0308541433495977</v>
      </c>
      <c r="AL222" s="73">
        <f t="shared" si="178"/>
        <v>1.2756407807176742</v>
      </c>
      <c r="AM222" s="73">
        <f t="shared" si="179"/>
        <v>1.2756407807176742</v>
      </c>
      <c r="AN222" s="73"/>
      <c r="AO222" s="73">
        <f t="shared" si="180"/>
        <v>1.1192637897452957</v>
      </c>
      <c r="AR222" s="53"/>
    </row>
    <row r="223" spans="1:44" x14ac:dyDescent="0.2">
      <c r="A223" s="75" t="s">
        <v>44</v>
      </c>
      <c r="B223" s="50">
        <f t="shared" si="172"/>
        <v>1996</v>
      </c>
      <c r="D223" s="79">
        <f>SEDS_CensusRgn!D41</f>
        <v>809.18100000000004</v>
      </c>
      <c r="F223" s="321">
        <f t="shared" si="182"/>
        <v>17698.708254350502</v>
      </c>
      <c r="G223" s="321">
        <f t="shared" si="182"/>
        <v>5466.34475984033</v>
      </c>
      <c r="H223" s="321">
        <f t="shared" si="182"/>
        <v>1088.1134105947567</v>
      </c>
      <c r="I223" s="321">
        <f t="shared" si="173"/>
        <v>24253.166424785588</v>
      </c>
      <c r="K223" s="84">
        <f t="shared" si="183"/>
        <v>35.645483063226685</v>
      </c>
      <c r="L223" s="84">
        <f t="shared" si="183"/>
        <v>5.0921600767814157</v>
      </c>
      <c r="M223" s="84">
        <f t="shared" si="183"/>
        <v>1.0429354856333748</v>
      </c>
      <c r="N223" s="79">
        <f t="shared" si="174"/>
        <v>41.780578625641475</v>
      </c>
      <c r="P223" s="84">
        <f t="shared" si="175"/>
        <v>33.363932190439897</v>
      </c>
      <c r="R223" s="84">
        <f t="shared" si="176"/>
        <v>19.367395728296387</v>
      </c>
      <c r="T223" s="74">
        <f t="shared" si="177"/>
        <v>19.399163470141072</v>
      </c>
      <c r="V223" s="118">
        <f>Weather_Factors!CH55</f>
        <v>0.99836241692103977</v>
      </c>
      <c r="X223" s="124">
        <f t="shared" si="184"/>
        <v>2014.0160824711434</v>
      </c>
      <c r="Y223" s="124">
        <f t="shared" si="184"/>
        <v>931.5475515178</v>
      </c>
      <c r="Z223" s="124">
        <f t="shared" si="184"/>
        <v>958.48049980682822</v>
      </c>
      <c r="AA223" s="124">
        <f t="shared" si="184"/>
        <v>1722.685520474708</v>
      </c>
      <c r="AC223" s="71">
        <f t="shared" si="159"/>
        <v>1.0534017666359576</v>
      </c>
      <c r="AD223" s="71"/>
      <c r="AE223" s="71"/>
      <c r="AF223" s="73">
        <f t="shared" si="160"/>
        <v>1.1056515588614308</v>
      </c>
      <c r="AG223" s="73">
        <f t="shared" si="161"/>
        <v>1.1651207692686443</v>
      </c>
      <c r="AH223" s="73">
        <f>Wgted_Floorspace!M127</f>
        <v>0.9914461782285181</v>
      </c>
      <c r="AI223" s="73">
        <f t="shared" si="162"/>
        <v>1.0988732141348232</v>
      </c>
      <c r="AJ223" s="73">
        <f t="shared" si="163"/>
        <v>1.0065360041532498</v>
      </c>
      <c r="AK223" s="73">
        <f t="shared" si="181"/>
        <v>1.0624901177370409</v>
      </c>
      <c r="AL223" s="73">
        <f t="shared" si="178"/>
        <v>1.2882175948037058</v>
      </c>
      <c r="AM223" s="73">
        <f t="shared" si="179"/>
        <v>1.288217594803706</v>
      </c>
      <c r="AN223" s="73"/>
      <c r="AO223" s="73">
        <f t="shared" si="180"/>
        <v>1.096594452803187</v>
      </c>
      <c r="AR223" s="53"/>
    </row>
    <row r="224" spans="1:44" x14ac:dyDescent="0.2">
      <c r="A224" s="75" t="s">
        <v>44</v>
      </c>
      <c r="B224" s="50">
        <f t="shared" si="172"/>
        <v>1997</v>
      </c>
      <c r="D224" s="79">
        <f>SEDS_CensusRgn!D42</f>
        <v>804.18299999999999</v>
      </c>
      <c r="F224" s="321">
        <f t="shared" si="182"/>
        <v>17698.406515525097</v>
      </c>
      <c r="G224" s="321">
        <f t="shared" si="182"/>
        <v>5464.4553148070008</v>
      </c>
      <c r="H224" s="321">
        <f t="shared" si="182"/>
        <v>1092.9631255185466</v>
      </c>
      <c r="I224" s="321">
        <f t="shared" si="173"/>
        <v>24255.824955850643</v>
      </c>
      <c r="K224" s="84">
        <f t="shared" si="183"/>
        <v>35.899738812454423</v>
      </c>
      <c r="L224" s="84">
        <f t="shared" si="183"/>
        <v>5.129990371438689</v>
      </c>
      <c r="M224" s="84">
        <f t="shared" si="183"/>
        <v>1.0565147263644608</v>
      </c>
      <c r="N224" s="79">
        <f t="shared" si="174"/>
        <v>42.086243910257572</v>
      </c>
      <c r="P224" s="84">
        <f t="shared" si="175"/>
        <v>33.154221778221832</v>
      </c>
      <c r="R224" s="84">
        <f t="shared" si="176"/>
        <v>19.10797745968484</v>
      </c>
      <c r="T224" s="74">
        <f t="shared" si="177"/>
        <v>19.409358447279796</v>
      </c>
      <c r="V224" s="118">
        <f>Weather_Factors!CH56</f>
        <v>0.98447238797647141</v>
      </c>
      <c r="X224" s="124">
        <f t="shared" si="184"/>
        <v>2028.4164442128199</v>
      </c>
      <c r="Y224" s="124">
        <f t="shared" si="184"/>
        <v>938.79262907283476</v>
      </c>
      <c r="Z224" s="124">
        <f t="shared" si="184"/>
        <v>966.65175768231586</v>
      </c>
      <c r="AA224" s="124">
        <f t="shared" si="184"/>
        <v>1735.09843457648</v>
      </c>
      <c r="AC224" s="71">
        <f t="shared" si="159"/>
        <v>1.053955368184049</v>
      </c>
      <c r="AD224" s="71"/>
      <c r="AE224" s="71"/>
      <c r="AF224" s="73">
        <f t="shared" si="160"/>
        <v>1.1057727557791808</v>
      </c>
      <c r="AG224" s="73">
        <f t="shared" si="161"/>
        <v>1.1577973532092756</v>
      </c>
      <c r="AH224" s="73">
        <f>Wgted_Floorspace!M128</f>
        <v>0.99153980654198326</v>
      </c>
      <c r="AI224" s="73">
        <f t="shared" si="162"/>
        <v>1.1067912111538234</v>
      </c>
      <c r="AJ224" s="73">
        <f t="shared" si="163"/>
        <v>0.99253225762345187</v>
      </c>
      <c r="AK224" s="73">
        <f t="shared" si="181"/>
        <v>1.0629481148716979</v>
      </c>
      <c r="AL224" s="73">
        <f t="shared" si="178"/>
        <v>1.2802607698920623</v>
      </c>
      <c r="AM224" s="73">
        <f t="shared" si="179"/>
        <v>1.2802607698920623</v>
      </c>
      <c r="AN224" s="73"/>
      <c r="AO224" s="73">
        <f t="shared" si="180"/>
        <v>1.0892322372188659</v>
      </c>
      <c r="AR224" s="53"/>
    </row>
    <row r="225" spans="1:44" x14ac:dyDescent="0.2">
      <c r="A225" s="75" t="s">
        <v>44</v>
      </c>
      <c r="B225" s="50">
        <f t="shared" si="172"/>
        <v>1998</v>
      </c>
      <c r="D225" s="79">
        <f>SEDS_CensusRgn!D43</f>
        <v>834.298</v>
      </c>
      <c r="F225" s="321">
        <f t="shared" si="182"/>
        <v>17851.36998822631</v>
      </c>
      <c r="G225" s="321">
        <f t="shared" si="182"/>
        <v>5355.4021783219323</v>
      </c>
      <c r="H225" s="321">
        <f t="shared" si="182"/>
        <v>1115.2128034280433</v>
      </c>
      <c r="I225" s="321">
        <f t="shared" si="173"/>
        <v>24321.984969976285</v>
      </c>
      <c r="K225" s="84">
        <f t="shared" si="183"/>
        <v>36.49544464986981</v>
      </c>
      <c r="L225" s="84">
        <f t="shared" si="183"/>
        <v>5.0550149657878203</v>
      </c>
      <c r="M225" s="84">
        <f t="shared" si="183"/>
        <v>1.0873973554341922</v>
      </c>
      <c r="N225" s="79">
        <f t="shared" si="174"/>
        <v>42.637856971091821</v>
      </c>
      <c r="P225" s="84">
        <f t="shared" si="175"/>
        <v>34.302216740528372</v>
      </c>
      <c r="R225" s="84">
        <f t="shared" si="176"/>
        <v>19.567071594748498</v>
      </c>
      <c r="T225" s="74">
        <f t="shared" si="177"/>
        <v>19.603404798341344</v>
      </c>
      <c r="V225" s="118">
        <f>Weather_Factors!CH57</f>
        <v>0.99814658708695736</v>
      </c>
      <c r="X225" s="124">
        <f t="shared" si="184"/>
        <v>2044.4058172532423</v>
      </c>
      <c r="Y225" s="124">
        <f t="shared" si="184"/>
        <v>943.90949502353988</v>
      </c>
      <c r="Z225" s="124">
        <f t="shared" si="184"/>
        <v>975.05817014622744</v>
      </c>
      <c r="AA225" s="124">
        <f t="shared" si="184"/>
        <v>1753.0582731518477</v>
      </c>
      <c r="AC225" s="71">
        <f t="shared" si="159"/>
        <v>1.0644923570254554</v>
      </c>
      <c r="AD225" s="71"/>
      <c r="AE225" s="71"/>
      <c r="AF225" s="73">
        <f t="shared" si="160"/>
        <v>1.1087888536144539</v>
      </c>
      <c r="AG225" s="73">
        <f t="shared" si="161"/>
        <v>1.1978871353717746</v>
      </c>
      <c r="AH225" s="73">
        <f>Wgted_Floorspace!M129</f>
        <v>0.99021738417238092</v>
      </c>
      <c r="AI225" s="73">
        <f t="shared" si="162"/>
        <v>1.1182475015249287</v>
      </c>
      <c r="AJ225" s="73">
        <f t="shared" si="163"/>
        <v>1.0063184073215861</v>
      </c>
      <c r="AK225" s="73">
        <f t="shared" si="181"/>
        <v>1.0750087546838545</v>
      </c>
      <c r="AL225" s="73">
        <f t="shared" si="178"/>
        <v>1.3282039035883721</v>
      </c>
      <c r="AM225" s="73">
        <f t="shared" si="179"/>
        <v>1.3282039035883721</v>
      </c>
      <c r="AN225" s="73"/>
      <c r="AO225" s="73">
        <f t="shared" si="180"/>
        <v>1.1143045395235474</v>
      </c>
      <c r="AR225" s="53"/>
    </row>
    <row r="226" spans="1:44" x14ac:dyDescent="0.2">
      <c r="A226" s="75" t="s">
        <v>44</v>
      </c>
      <c r="B226" s="50">
        <f t="shared" si="172"/>
        <v>1999</v>
      </c>
      <c r="D226" s="79">
        <f>SEDS_CensusRgn!D44</f>
        <v>848.71199999999999</v>
      </c>
      <c r="F226" s="321">
        <f t="shared" si="182"/>
        <v>18017.557041831653</v>
      </c>
      <c r="G226" s="321">
        <f t="shared" si="182"/>
        <v>5249.1779995855195</v>
      </c>
      <c r="H226" s="321">
        <f t="shared" si="182"/>
        <v>1136.3372981574516</v>
      </c>
      <c r="I226" s="321">
        <f t="shared" si="173"/>
        <v>24403.072339574624</v>
      </c>
      <c r="K226" s="84">
        <f t="shared" si="183"/>
        <v>37.158750836148918</v>
      </c>
      <c r="L226" s="84">
        <f t="shared" si="183"/>
        <v>4.9891869053840461</v>
      </c>
      <c r="M226" s="84">
        <f t="shared" si="183"/>
        <v>1.1175438966451436</v>
      </c>
      <c r="N226" s="79">
        <f t="shared" si="174"/>
        <v>43.265481638178109</v>
      </c>
      <c r="P226" s="84">
        <f t="shared" si="175"/>
        <v>34.778899484047265</v>
      </c>
      <c r="R226" s="84">
        <f t="shared" si="176"/>
        <v>19.616377025399476</v>
      </c>
      <c r="T226" s="74">
        <f t="shared" si="177"/>
        <v>19.656878740576911</v>
      </c>
      <c r="V226" s="118">
        <f>Weather_Factors!CH58</f>
        <v>0.99793956529355654</v>
      </c>
      <c r="X226" s="124">
        <f t="shared" si="184"/>
        <v>2062.3634352802019</v>
      </c>
      <c r="Y226" s="124">
        <f t="shared" si="184"/>
        <v>950.47013185264382</v>
      </c>
      <c r="Z226" s="124">
        <f t="shared" si="184"/>
        <v>983.4614233443001</v>
      </c>
      <c r="AA226" s="124">
        <f t="shared" si="184"/>
        <v>1772.9522347075206</v>
      </c>
      <c r="AC226" s="71">
        <f t="shared" si="159"/>
        <v>1.0673960670388607</v>
      </c>
      <c r="AD226" s="71"/>
      <c r="AE226" s="71"/>
      <c r="AF226" s="73">
        <f t="shared" si="160"/>
        <v>1.112485458628006</v>
      </c>
      <c r="AG226" s="73">
        <f t="shared" si="161"/>
        <v>1.2145336433929412</v>
      </c>
      <c r="AH226" s="73">
        <f>Wgted_Floorspace!M130</f>
        <v>0.98884631787351351</v>
      </c>
      <c r="AI226" s="73">
        <f t="shared" si="162"/>
        <v>1.1309375376439603</v>
      </c>
      <c r="AJ226" s="73">
        <f t="shared" si="163"/>
        <v>1.0061096906419809</v>
      </c>
      <c r="AK226" s="73">
        <f t="shared" si="181"/>
        <v>1.0794357502733751</v>
      </c>
      <c r="AL226" s="73">
        <f t="shared" si="178"/>
        <v>1.3511510172891392</v>
      </c>
      <c r="AM226" s="73">
        <f t="shared" si="179"/>
        <v>1.3511510172891392</v>
      </c>
      <c r="AN226" s="73"/>
      <c r="AO226" s="73">
        <f t="shared" si="180"/>
        <v>1.1251560299770982</v>
      </c>
      <c r="AR226" s="53"/>
    </row>
    <row r="227" spans="1:44" x14ac:dyDescent="0.2">
      <c r="A227" s="75" t="s">
        <v>44</v>
      </c>
      <c r="B227" s="50">
        <f t="shared" si="172"/>
        <v>2000</v>
      </c>
      <c r="D227" s="79">
        <f>SEDS_CensusRgn!D45</f>
        <v>866.12700000000007</v>
      </c>
      <c r="F227" s="321">
        <f t="shared" si="182"/>
        <v>18068.187408970996</v>
      </c>
      <c r="G227" s="321">
        <f t="shared" si="182"/>
        <v>5260.7501168144336</v>
      </c>
      <c r="H227" s="321">
        <f t="shared" si="182"/>
        <v>1156.7293031498789</v>
      </c>
      <c r="I227" s="321">
        <f t="shared" si="173"/>
        <v>24485.666828935307</v>
      </c>
      <c r="K227" s="84">
        <f t="shared" si="183"/>
        <v>37.47211820055545</v>
      </c>
      <c r="L227" s="84">
        <f t="shared" si="183"/>
        <v>5.0495347662940508</v>
      </c>
      <c r="M227" s="84">
        <f t="shared" si="183"/>
        <v>1.1473308261432349</v>
      </c>
      <c r="N227" s="79">
        <f t="shared" si="174"/>
        <v>43.668983792992734</v>
      </c>
      <c r="P227" s="84">
        <f t="shared" si="175"/>
        <v>35.372816515516611</v>
      </c>
      <c r="R227" s="84">
        <f t="shared" si="176"/>
        <v>19.83391699943752</v>
      </c>
      <c r="T227" s="74">
        <f t="shared" si="177"/>
        <v>19.9777762788339</v>
      </c>
      <c r="V227" s="118">
        <f>Weather_Factors!CH59</f>
        <v>0.99279903441761952</v>
      </c>
      <c r="X227" s="124">
        <f t="shared" si="184"/>
        <v>2073.9279127661835</v>
      </c>
      <c r="Y227" s="124">
        <f t="shared" si="184"/>
        <v>959.85071599479795</v>
      </c>
      <c r="Z227" s="124">
        <f t="shared" si="184"/>
        <v>991.87495554832833</v>
      </c>
      <c r="AA227" s="124">
        <f t="shared" si="184"/>
        <v>1783.4508693628077</v>
      </c>
      <c r="AC227" s="71">
        <f t="shared" si="159"/>
        <v>1.0848212531418253</v>
      </c>
      <c r="AD227" s="71"/>
      <c r="AE227" s="71"/>
      <c r="AF227" s="73">
        <f t="shared" si="160"/>
        <v>1.1162507701059199</v>
      </c>
      <c r="AG227" s="73">
        <f t="shared" si="161"/>
        <v>1.235274156370773</v>
      </c>
      <c r="AH227" s="73">
        <f>Wgted_Floorspace!M131</f>
        <v>0.98920803908411747</v>
      </c>
      <c r="AI227" s="73">
        <f t="shared" si="162"/>
        <v>1.1376344467841168</v>
      </c>
      <c r="AJ227" s="73">
        <f t="shared" si="163"/>
        <v>1.0009270742700134</v>
      </c>
      <c r="AK227" s="73">
        <f t="shared" si="181"/>
        <v>1.0966563253430832</v>
      </c>
      <c r="AL227" s="73">
        <f t="shared" si="178"/>
        <v>1.378875728340816</v>
      </c>
      <c r="AM227" s="73">
        <f t="shared" si="179"/>
        <v>1.378875728340816</v>
      </c>
      <c r="AN227" s="73"/>
      <c r="AO227" s="73">
        <f t="shared" si="180"/>
        <v>1.126400429947207</v>
      </c>
      <c r="AR227" s="53"/>
    </row>
    <row r="228" spans="1:44" x14ac:dyDescent="0.2">
      <c r="A228" s="75" t="s">
        <v>44</v>
      </c>
      <c r="B228" s="50">
        <f t="shared" si="172"/>
        <v>2001</v>
      </c>
      <c r="D228" s="79">
        <f>SEDS_CensusRgn!D46</f>
        <v>890.76099999999997</v>
      </c>
      <c r="F228" s="321">
        <f t="shared" si="182"/>
        <v>18111.331174203544</v>
      </c>
      <c r="G228" s="321">
        <f t="shared" si="182"/>
        <v>5270.9880917323426</v>
      </c>
      <c r="H228" s="321">
        <f t="shared" si="182"/>
        <v>1169.2520519051377</v>
      </c>
      <c r="I228" s="321">
        <f t="shared" si="173"/>
        <v>24551.571317841022</v>
      </c>
      <c r="K228" s="84">
        <f t="shared" si="183"/>
        <v>37.793030994263376</v>
      </c>
      <c r="L228" s="84">
        <f t="shared" si="183"/>
        <v>5.1056579761326315</v>
      </c>
      <c r="M228" s="84">
        <f t="shared" si="183"/>
        <v>1.1695859374704314</v>
      </c>
      <c r="N228" s="79">
        <f t="shared" si="174"/>
        <v>44.068274907866439</v>
      </c>
      <c r="P228" s="84">
        <f t="shared" si="175"/>
        <v>36.28122161585258</v>
      </c>
      <c r="R228" s="84">
        <f t="shared" si="176"/>
        <v>20.213203304697412</v>
      </c>
      <c r="T228" s="74">
        <f t="shared" si="177"/>
        <v>20.366382737834318</v>
      </c>
      <c r="V228" s="118">
        <f>Weather_Factors!CH60</f>
        <v>0.99247881005141148</v>
      </c>
      <c r="X228" s="124">
        <f t="shared" si="184"/>
        <v>2086.7064176979443</v>
      </c>
      <c r="Y228" s="124">
        <f t="shared" si="184"/>
        <v>968.63394249381156</v>
      </c>
      <c r="Z228" s="124">
        <f t="shared" si="184"/>
        <v>1000.2855548251976</v>
      </c>
      <c r="AA228" s="124">
        <f t="shared" si="184"/>
        <v>1794.9268638395909</v>
      </c>
      <c r="AC228" s="71">
        <f t="shared" si="159"/>
        <v>1.1059231285431674</v>
      </c>
      <c r="AE228" s="71"/>
      <c r="AF228" s="73">
        <f t="shared" si="160"/>
        <v>1.1192552190763481</v>
      </c>
      <c r="AG228" s="73">
        <f t="shared" si="161"/>
        <v>1.266997085289034</v>
      </c>
      <c r="AH228" s="73">
        <f>Wgted_Floorspace!M132</f>
        <v>0.9894072757263761</v>
      </c>
      <c r="AI228" s="73">
        <f t="shared" si="162"/>
        <v>1.1449547979371359</v>
      </c>
      <c r="AJ228" s="73">
        <f t="shared" si="163"/>
        <v>1.0006042282288037</v>
      </c>
      <c r="AK228" s="73">
        <f t="shared" si="181"/>
        <v>1.117763286843884</v>
      </c>
      <c r="AL228" s="73">
        <f t="shared" si="178"/>
        <v>1.4180931002642718</v>
      </c>
      <c r="AM228" s="73">
        <f t="shared" si="179"/>
        <v>1.4180931002642723</v>
      </c>
      <c r="AN228" s="73"/>
      <c r="AO228" s="73">
        <f t="shared" si="180"/>
        <v>1.1335110932713905</v>
      </c>
      <c r="AR228" s="53"/>
    </row>
    <row r="229" spans="1:44" x14ac:dyDescent="0.2">
      <c r="A229" s="75" t="s">
        <v>44</v>
      </c>
      <c r="B229" s="50">
        <f t="shared" si="172"/>
        <v>2002</v>
      </c>
      <c r="D229" s="79">
        <f>SEDS_CensusRgn!D47</f>
        <v>946.92399999999998</v>
      </c>
      <c r="F229" s="321">
        <f t="shared" si="182"/>
        <v>18285.026441394628</v>
      </c>
      <c r="G229" s="321">
        <f t="shared" si="182"/>
        <v>5250.3686608330027</v>
      </c>
      <c r="H229" s="321">
        <f t="shared" si="182"/>
        <v>1144.4182467862613</v>
      </c>
      <c r="I229" s="321">
        <f t="shared" si="173"/>
        <v>24679.813349013893</v>
      </c>
      <c r="K229" s="84">
        <f t="shared" si="183"/>
        <v>38.399680357508053</v>
      </c>
      <c r="L229" s="84">
        <f t="shared" si="183"/>
        <v>5.1357419720318997</v>
      </c>
      <c r="M229" s="84">
        <f t="shared" si="183"/>
        <v>1.1445978738313247</v>
      </c>
      <c r="N229" s="79">
        <f t="shared" si="174"/>
        <v>44.680020203371278</v>
      </c>
      <c r="P229" s="84">
        <f t="shared" si="175"/>
        <v>38.368361486730421</v>
      </c>
      <c r="R229" s="84">
        <f t="shared" si="176"/>
        <v>21.193455054179921</v>
      </c>
      <c r="T229" s="74">
        <f t="shared" si="177"/>
        <v>20.775062240341153</v>
      </c>
      <c r="V229" s="118">
        <f>Weather_Factors!CH61</f>
        <v>1.0201391846146353</v>
      </c>
      <c r="X229" s="124">
        <f t="shared" si="184"/>
        <v>2100.0615164863416</v>
      </c>
      <c r="Y229" s="124">
        <f t="shared" si="184"/>
        <v>978.1678780661249</v>
      </c>
      <c r="Z229" s="124">
        <f t="shared" si="184"/>
        <v>1000.156959263423</v>
      </c>
      <c r="AA229" s="124">
        <f t="shared" si="184"/>
        <v>1810.3872817642891</v>
      </c>
      <c r="AC229" s="71">
        <f t="shared" si="159"/>
        <v>1.1281149983416374</v>
      </c>
      <c r="AE229" s="71"/>
      <c r="AF229" s="73">
        <f t="shared" si="160"/>
        <v>1.1251015073174142</v>
      </c>
      <c r="AG229" s="73">
        <f t="shared" si="161"/>
        <v>1.3398832786204438</v>
      </c>
      <c r="AH229" s="73">
        <f>Wgted_Floorspace!M133</f>
        <v>0.98785549185447041</v>
      </c>
      <c r="AI229" s="73">
        <f t="shared" si="162"/>
        <v>1.1548167483249812</v>
      </c>
      <c r="AJ229" s="73">
        <f t="shared" si="163"/>
        <v>1.0284910581158018</v>
      </c>
      <c r="AK229" s="73">
        <f t="shared" si="181"/>
        <v>1.1419838302704195</v>
      </c>
      <c r="AL229" s="73">
        <f t="shared" si="178"/>
        <v>1.5075046964052603</v>
      </c>
      <c r="AM229" s="73">
        <f t="shared" si="179"/>
        <v>1.5075046964052601</v>
      </c>
      <c r="AN229" s="73"/>
      <c r="AO229" s="73">
        <f t="shared" si="180"/>
        <v>1.173294439994971</v>
      </c>
      <c r="AR229" s="53"/>
    </row>
    <row r="230" spans="1:44" x14ac:dyDescent="0.2">
      <c r="A230" s="75" t="s">
        <v>44</v>
      </c>
      <c r="B230" s="50">
        <f t="shared" si="172"/>
        <v>2003</v>
      </c>
      <c r="D230" s="79">
        <f>SEDS_CensusRgn!D48</f>
        <v>928.98699999999997</v>
      </c>
      <c r="F230" s="321">
        <f t="shared" si="182"/>
        <v>18469.422882614355</v>
      </c>
      <c r="G230" s="321">
        <f t="shared" si="182"/>
        <v>5227.1831504438451</v>
      </c>
      <c r="H230" s="321">
        <f t="shared" si="182"/>
        <v>1116.395807827387</v>
      </c>
      <c r="I230" s="321">
        <f t="shared" si="173"/>
        <v>24813.001840885587</v>
      </c>
      <c r="K230" s="84">
        <f t="shared" si="183"/>
        <v>39.031829902655062</v>
      </c>
      <c r="L230" s="84">
        <f t="shared" si="183"/>
        <v>5.1547547880141575</v>
      </c>
      <c r="M230" s="84">
        <f t="shared" si="183"/>
        <v>1.1164275107970778</v>
      </c>
      <c r="N230" s="79">
        <f t="shared" si="174"/>
        <v>45.303012201466302</v>
      </c>
      <c r="P230" s="84">
        <f t="shared" si="175"/>
        <v>37.439524889296663</v>
      </c>
      <c r="R230" s="84">
        <f t="shared" si="176"/>
        <v>20.506075752065154</v>
      </c>
      <c r="T230" s="74">
        <f t="shared" si="177"/>
        <v>20.672148144155162</v>
      </c>
      <c r="V230" s="118">
        <f>Weather_Factors!CH62</f>
        <v>0.99196636987448428</v>
      </c>
      <c r="X230" s="124">
        <f t="shared" si="184"/>
        <v>2113.3215775462331</v>
      </c>
      <c r="Y230" s="124">
        <f t="shared" si="184"/>
        <v>986.14390191712778</v>
      </c>
      <c r="Z230" s="124">
        <f t="shared" si="184"/>
        <v>1000.0283976072541</v>
      </c>
      <c r="AA230" s="124">
        <f t="shared" si="184"/>
        <v>1825.7771668246255</v>
      </c>
      <c r="AC230" s="71">
        <f t="shared" si="159"/>
        <v>1.1225266186725382</v>
      </c>
      <c r="AE230" s="71"/>
      <c r="AF230" s="73">
        <f t="shared" si="160"/>
        <v>1.1311732944433148</v>
      </c>
      <c r="AG230" s="73">
        <f t="shared" si="161"/>
        <v>1.3074468498221323</v>
      </c>
      <c r="AH230" s="73">
        <f>Wgted_Floorspace!M134</f>
        <v>0.98617449676487667</v>
      </c>
      <c r="AI230" s="73">
        <f t="shared" si="162"/>
        <v>1.1646337069401305</v>
      </c>
      <c r="AJ230" s="73">
        <f t="shared" si="163"/>
        <v>1.0000875927071635</v>
      </c>
      <c r="AK230" s="73">
        <f t="shared" si="181"/>
        <v>1.1382636869590133</v>
      </c>
      <c r="AL230" s="73">
        <f t="shared" si="178"/>
        <v>1.4789489604228352</v>
      </c>
      <c r="AM230" s="73">
        <f t="shared" si="179"/>
        <v>1.4789489604228354</v>
      </c>
      <c r="AN230" s="73"/>
      <c r="AO230" s="73">
        <f t="shared" si="180"/>
        <v>1.148632662889483</v>
      </c>
      <c r="AR230" s="53"/>
    </row>
    <row r="231" spans="1:44" x14ac:dyDescent="0.2">
      <c r="A231" s="75" t="s">
        <v>44</v>
      </c>
      <c r="B231" s="50">
        <f t="shared" si="172"/>
        <v>2004</v>
      </c>
      <c r="D231" s="79">
        <f>SEDS_CensusRgn!D49</f>
        <v>928.90100000000007</v>
      </c>
      <c r="F231" s="321">
        <f t="shared" si="182"/>
        <v>18670.879745359354</v>
      </c>
      <c r="G231" s="321">
        <f t="shared" si="182"/>
        <v>5171.8411797432454</v>
      </c>
      <c r="H231" s="321">
        <f t="shared" si="182"/>
        <v>1149.0588548294309</v>
      </c>
      <c r="I231" s="321">
        <f t="shared" si="173"/>
        <v>24991.779779932032</v>
      </c>
      <c r="K231" s="84">
        <f t="shared" si="183"/>
        <v>39.748423177983867</v>
      </c>
      <c r="L231" s="84">
        <f t="shared" si="183"/>
        <v>5.149561560802244</v>
      </c>
      <c r="M231" s="84">
        <f t="shared" si="183"/>
        <v>1.1492482968444975</v>
      </c>
      <c r="N231" s="79">
        <f t="shared" si="174"/>
        <v>46.047233035630605</v>
      </c>
      <c r="P231" s="84">
        <f t="shared" si="175"/>
        <v>37.16826125148124</v>
      </c>
      <c r="R231" s="84">
        <f t="shared" si="176"/>
        <v>20.172786479509671</v>
      </c>
      <c r="T231" s="74">
        <f t="shared" si="177"/>
        <v>20.776779746321736</v>
      </c>
      <c r="V231" s="118">
        <f>Weather_Factors!CH63</f>
        <v>0.97092940897546964</v>
      </c>
      <c r="X231" s="124">
        <f t="shared" si="184"/>
        <v>2128.8993191583986</v>
      </c>
      <c r="Y231" s="124">
        <f t="shared" si="184"/>
        <v>995.69213010092722</v>
      </c>
      <c r="Z231" s="124">
        <f t="shared" si="184"/>
        <v>1000.164867112133</v>
      </c>
      <c r="AA231" s="124">
        <f t="shared" si="184"/>
        <v>1842.495150049527</v>
      </c>
      <c r="AC231" s="71">
        <f t="shared" si="159"/>
        <v>1.1282082613236695</v>
      </c>
      <c r="AE231" s="71"/>
      <c r="AF231" s="73">
        <f t="shared" si="160"/>
        <v>1.1393234099183289</v>
      </c>
      <c r="AG231" s="73">
        <f t="shared" si="161"/>
        <v>1.2979738987154676</v>
      </c>
      <c r="AH231" s="73">
        <f>Wgted_Floorspace!M135</f>
        <v>0.98548195266437333</v>
      </c>
      <c r="AI231" s="73">
        <f t="shared" si="162"/>
        <v>1.175297837880952</v>
      </c>
      <c r="AJ231" s="73">
        <f t="shared" si="163"/>
        <v>0.97887840233306611</v>
      </c>
      <c r="AK231" s="73">
        <f t="shared" si="181"/>
        <v>1.1448289420962179</v>
      </c>
      <c r="AL231" s="73">
        <f t="shared" si="178"/>
        <v>1.4788120482694946</v>
      </c>
      <c r="AM231" s="73">
        <f t="shared" si="179"/>
        <v>1.4788120482694942</v>
      </c>
      <c r="AN231" s="73"/>
      <c r="AO231" s="73">
        <f t="shared" si="180"/>
        <v>1.1337710386137134</v>
      </c>
      <c r="AR231" s="53"/>
    </row>
    <row r="232" spans="1:44" x14ac:dyDescent="0.2">
      <c r="A232" s="75" t="s">
        <v>44</v>
      </c>
      <c r="B232" s="50">
        <f t="shared" si="172"/>
        <v>2005</v>
      </c>
      <c r="D232" s="79">
        <f>SEDS_CensusRgn!D50</f>
        <v>1006.1610000000001</v>
      </c>
      <c r="F232" s="321">
        <f t="shared" si="182"/>
        <v>18894.909268777141</v>
      </c>
      <c r="G232" s="321">
        <f t="shared" si="182"/>
        <v>5116.3151051567384</v>
      </c>
      <c r="H232" s="321">
        <f t="shared" si="182"/>
        <v>1181.147984339003</v>
      </c>
      <c r="I232" s="321">
        <f t="shared" si="173"/>
        <v>25192.372358272885</v>
      </c>
      <c r="K232" s="84">
        <f t="shared" si="183"/>
        <v>40.545848697156337</v>
      </c>
      <c r="L232" s="84">
        <f t="shared" si="183"/>
        <v>5.1405861654897285</v>
      </c>
      <c r="M232" s="84">
        <f t="shared" si="183"/>
        <v>1.1815039504159284</v>
      </c>
      <c r="N232" s="79">
        <f t="shared" si="174"/>
        <v>46.867938813061997</v>
      </c>
      <c r="P232" s="84">
        <f t="shared" si="175"/>
        <v>39.939112747735656</v>
      </c>
      <c r="R232" s="84">
        <f t="shared" si="176"/>
        <v>21.468001910926475</v>
      </c>
      <c r="T232" s="74">
        <f t="shared" si="177"/>
        <v>20.967322653771401</v>
      </c>
      <c r="V232" s="118">
        <f>Weather_Factors!CH64</f>
        <v>1.02387902668465</v>
      </c>
      <c r="X232" s="124">
        <f t="shared" si="184"/>
        <v>2145.8609893489279</v>
      </c>
      <c r="Y232" s="124">
        <f t="shared" si="184"/>
        <v>1004.7438556527778</v>
      </c>
      <c r="Z232" s="124">
        <f t="shared" si="184"/>
        <v>1000.3013729707415</v>
      </c>
      <c r="AA232" s="124">
        <f t="shared" si="184"/>
        <v>1860.4019560575884</v>
      </c>
      <c r="AC232" s="71">
        <f t="shared" si="159"/>
        <v>1.1385550082664628</v>
      </c>
      <c r="AE232" s="71"/>
      <c r="AF232" s="73">
        <f t="shared" si="160"/>
        <v>1.1484680095575721</v>
      </c>
      <c r="AG232" s="73">
        <f t="shared" si="161"/>
        <v>1.3947363728872073</v>
      </c>
      <c r="AH232" s="73">
        <f>Wgted_Floorspace!M136</f>
        <v>0.98468994424195244</v>
      </c>
      <c r="AI232" s="73">
        <f t="shared" si="162"/>
        <v>1.1867202996356343</v>
      </c>
      <c r="AJ232" s="73">
        <f t="shared" si="163"/>
        <v>1.0322615182508357</v>
      </c>
      <c r="AK232" s="73">
        <f t="shared" si="181"/>
        <v>1.1562573731195767</v>
      </c>
      <c r="AL232" s="73">
        <f t="shared" si="178"/>
        <v>1.6018101060273182</v>
      </c>
      <c r="AM232" s="73">
        <f t="shared" si="179"/>
        <v>1.6018101060273187</v>
      </c>
      <c r="AN232" s="73"/>
      <c r="AO232" s="73">
        <f t="shared" si="180"/>
        <v>1.2062507926969714</v>
      </c>
      <c r="AR232" s="53"/>
    </row>
    <row r="233" spans="1:44" x14ac:dyDescent="0.2">
      <c r="A233" s="75" t="s">
        <v>44</v>
      </c>
      <c r="B233" s="50">
        <f t="shared" si="172"/>
        <v>2006</v>
      </c>
      <c r="D233" s="79">
        <f>SEDS_CensusRgn!D51</f>
        <v>976.78399999999999</v>
      </c>
      <c r="F233" s="321">
        <f t="shared" si="182"/>
        <v>18913.135888832599</v>
      </c>
      <c r="G233" s="321">
        <f t="shared" si="182"/>
        <v>5169.9748748866132</v>
      </c>
      <c r="H233" s="321">
        <f t="shared" si="182"/>
        <v>1177.9376188364092</v>
      </c>
      <c r="I233" s="321">
        <f t="shared" si="173"/>
        <v>25261.048382555618</v>
      </c>
      <c r="K233" s="84">
        <f t="shared" si="183"/>
        <v>40.88116520955726</v>
      </c>
      <c r="L233" s="84">
        <f t="shared" si="183"/>
        <v>5.255786131080864</v>
      </c>
      <c r="M233" s="84">
        <f t="shared" si="183"/>
        <v>1.1850600534872788</v>
      </c>
      <c r="N233" s="79">
        <f t="shared" si="174"/>
        <v>47.322011394125397</v>
      </c>
      <c r="P233" s="84">
        <f t="shared" si="175"/>
        <v>38.667595469811623</v>
      </c>
      <c r="R233" s="84">
        <f t="shared" si="176"/>
        <v>20.641218985067464</v>
      </c>
      <c r="T233" s="74">
        <f t="shared" si="177"/>
        <v>20.85567045284624</v>
      </c>
      <c r="V233" s="118">
        <f>Weather_Factors!CH65</f>
        <v>0.98971735441142294</v>
      </c>
      <c r="X233" s="124">
        <f t="shared" si="184"/>
        <v>2161.5223117862674</v>
      </c>
      <c r="Y233" s="124">
        <f t="shared" si="184"/>
        <v>1016.5980025572431</v>
      </c>
      <c r="Z233" s="124">
        <f t="shared" si="184"/>
        <v>1006.0465295759086</v>
      </c>
      <c r="AA233" s="124">
        <f t="shared" si="184"/>
        <v>1873.3193760400022</v>
      </c>
      <c r="AC233" s="71">
        <f t="shared" si="159"/>
        <v>1.1324921372625461</v>
      </c>
      <c r="AE233" s="71"/>
      <c r="AF233" s="73">
        <f t="shared" si="160"/>
        <v>1.1515988070779737</v>
      </c>
      <c r="AG233" s="73">
        <f t="shared" si="161"/>
        <v>1.3503329979931138</v>
      </c>
      <c r="AH233" s="73">
        <f>Wgted_Floorspace!M137</f>
        <v>0.98509102167203499</v>
      </c>
      <c r="AI233" s="73">
        <f t="shared" si="162"/>
        <v>1.1949601127911387</v>
      </c>
      <c r="AJ233" s="73">
        <f t="shared" si="163"/>
        <v>0.99782016456774103</v>
      </c>
      <c r="AK233" s="73">
        <f t="shared" si="181"/>
        <v>1.1496319754699629</v>
      </c>
      <c r="AL233" s="73">
        <f t="shared" si="178"/>
        <v>1.5550418696468933</v>
      </c>
      <c r="AM233" s="73">
        <f t="shared" si="179"/>
        <v>1.5550418696468937</v>
      </c>
      <c r="AN233" s="73"/>
      <c r="AO233" s="73">
        <f t="shared" si="180"/>
        <v>1.1745784971239213</v>
      </c>
      <c r="AR233" s="53"/>
    </row>
    <row r="234" spans="1:44" x14ac:dyDescent="0.2">
      <c r="A234" s="75" t="s">
        <v>44</v>
      </c>
      <c r="B234" s="50">
        <f t="shared" si="172"/>
        <v>2007</v>
      </c>
      <c r="D234" s="79">
        <f>SEDS_CensusRgn!D52</f>
        <v>1021.071</v>
      </c>
      <c r="F234" s="321">
        <f t="shared" si="182"/>
        <v>18880.903573506337</v>
      </c>
      <c r="G234" s="321">
        <f t="shared" si="182"/>
        <v>5223.0868437713698</v>
      </c>
      <c r="H234" s="321">
        <f t="shared" si="182"/>
        <v>1173.5772932955681</v>
      </c>
      <c r="I234" s="321">
        <f t="shared" si="173"/>
        <v>25277.567710573276</v>
      </c>
      <c r="K234" s="84">
        <f t="shared" si="183"/>
        <v>40.927666208147215</v>
      </c>
      <c r="L234" s="84">
        <f t="shared" si="183"/>
        <v>5.3602430478764393</v>
      </c>
      <c r="M234" s="84">
        <f t="shared" si="183"/>
        <v>1.1874138781345633</v>
      </c>
      <c r="N234" s="79">
        <f t="shared" si="174"/>
        <v>47.475323134158216</v>
      </c>
      <c r="P234" s="84">
        <f t="shared" si="175"/>
        <v>40.39435327366958</v>
      </c>
      <c r="R234" s="84">
        <f t="shared" si="176"/>
        <v>21.507404954666764</v>
      </c>
      <c r="T234" s="74">
        <f t="shared" si="177"/>
        <v>21.104546389098694</v>
      </c>
      <c r="V234" s="118">
        <f>Weather_Factors!CH66</f>
        <v>1.0190887099936041</v>
      </c>
      <c r="X234" s="124">
        <f t="shared" si="184"/>
        <v>2167.6751882561848</v>
      </c>
      <c r="Y234" s="124">
        <f t="shared" si="184"/>
        <v>1026.2596062840946</v>
      </c>
      <c r="Z234" s="124">
        <f t="shared" si="184"/>
        <v>1011.7900924958595</v>
      </c>
      <c r="AA234" s="124">
        <f t="shared" si="184"/>
        <v>1878.160259632097</v>
      </c>
      <c r="AC234" s="71">
        <f t="shared" si="159"/>
        <v>1.1460064494299256</v>
      </c>
      <c r="AE234" s="71"/>
      <c r="AF234" s="73">
        <f t="shared" si="160"/>
        <v>1.1523518889829987</v>
      </c>
      <c r="AG234" s="73">
        <f t="shared" si="161"/>
        <v>1.4106340850858425</v>
      </c>
      <c r="AH234" s="73">
        <f>Wgted_Floorspace!M138</f>
        <v>0.98567057613319509</v>
      </c>
      <c r="AI234" s="73">
        <f t="shared" si="162"/>
        <v>1.1980480340912678</v>
      </c>
      <c r="AJ234" s="73">
        <f t="shared" si="163"/>
        <v>1.0274319832652301</v>
      </c>
      <c r="AK234" s="73">
        <f t="shared" si="181"/>
        <v>1.1626667947477252</v>
      </c>
      <c r="AL234" s="73">
        <f t="shared" si="178"/>
        <v>1.6255468526124748</v>
      </c>
      <c r="AM234" s="73">
        <f t="shared" si="179"/>
        <v>1.6255468526124748</v>
      </c>
      <c r="AN234" s="73"/>
      <c r="AO234" s="73">
        <f t="shared" si="180"/>
        <v>1.2132745954888315</v>
      </c>
      <c r="AR234" s="53"/>
    </row>
    <row r="235" spans="1:44" x14ac:dyDescent="0.2">
      <c r="A235" s="75" t="s">
        <v>44</v>
      </c>
      <c r="B235" s="50">
        <f t="shared" si="172"/>
        <v>2008</v>
      </c>
      <c r="D235" s="79">
        <f>SEDS_CensusRgn!D53</f>
        <v>1003.768</v>
      </c>
      <c r="F235" s="321">
        <f t="shared" si="182"/>
        <v>18994.644561948757</v>
      </c>
      <c r="G235" s="321">
        <f t="shared" si="182"/>
        <v>5243.298327199901</v>
      </c>
      <c r="H235" s="321">
        <f t="shared" si="182"/>
        <v>1102.5649785854653</v>
      </c>
      <c r="I235" s="321">
        <f t="shared" si="173"/>
        <v>25340.507867734123</v>
      </c>
      <c r="K235" s="84">
        <f t="shared" si="183"/>
        <v>41.215032624572032</v>
      </c>
      <c r="L235" s="84">
        <f t="shared" si="183"/>
        <v>5.4045958308915072</v>
      </c>
      <c r="M235" s="84">
        <f t="shared" si="183"/>
        <v>1.1217106095995508</v>
      </c>
      <c r="N235" s="79">
        <f t="shared" si="174"/>
        <v>47.741339065063094</v>
      </c>
      <c r="P235" s="84">
        <f t="shared" si="175"/>
        <v>39.611202949807108</v>
      </c>
      <c r="R235" s="84">
        <f t="shared" si="176"/>
        <v>21.02513292792311</v>
      </c>
      <c r="T235" s="74">
        <f t="shared" si="177"/>
        <v>20.997912780676895</v>
      </c>
      <c r="V235" s="118">
        <f>Weather_Factors!CH67</f>
        <v>1.0012963263315993</v>
      </c>
      <c r="X235" s="124">
        <f t="shared" si="184"/>
        <v>2169.8238411439679</v>
      </c>
      <c r="Y235" s="124">
        <f t="shared" si="184"/>
        <v>1030.7626027790307</v>
      </c>
      <c r="Z235" s="124">
        <f t="shared" si="184"/>
        <v>1017.3646282858073</v>
      </c>
      <c r="AA235" s="124">
        <f t="shared" si="184"/>
        <v>1883.9929852334089</v>
      </c>
      <c r="AC235" s="71">
        <f t="shared" si="159"/>
        <v>1.1402160950330886</v>
      </c>
      <c r="AE235" s="71"/>
      <c r="AF235" s="73">
        <f t="shared" si="160"/>
        <v>1.1552212002168818</v>
      </c>
      <c r="AG235" s="73">
        <f t="shared" si="161"/>
        <v>1.3832852491457825</v>
      </c>
      <c r="AH235" s="73">
        <f>Wgted_Floorspace!M139</f>
        <v>0.98381482111402385</v>
      </c>
      <c r="AI235" s="73">
        <f t="shared" si="162"/>
        <v>1.2017686353574315</v>
      </c>
      <c r="AJ235" s="73">
        <f t="shared" si="163"/>
        <v>1.0094939334628883</v>
      </c>
      <c r="AK235" s="73">
        <f t="shared" si="181"/>
        <v>1.1589743014259166</v>
      </c>
      <c r="AL235" s="73">
        <f>AF235*AH235*AI235*AJ235*AK235</f>
        <v>1.5980004457604993</v>
      </c>
      <c r="AM235" s="73">
        <f>AF235*AG235</f>
        <v>1.5980004457604993</v>
      </c>
      <c r="AN235" s="73"/>
      <c r="AO235" s="73">
        <f>AH235*AI235*AJ235</f>
        <v>1.1935426414924735</v>
      </c>
      <c r="AP235" s="71"/>
      <c r="AQ235" s="71"/>
      <c r="AR235" s="53"/>
    </row>
    <row r="236" spans="1:44" x14ac:dyDescent="0.2">
      <c r="A236" s="75" t="s">
        <v>44</v>
      </c>
      <c r="B236" s="50">
        <f t="shared" si="172"/>
        <v>2009</v>
      </c>
      <c r="D236" s="79">
        <f>SEDS_CensusRgn!D54</f>
        <v>969.92100000000005</v>
      </c>
      <c r="F236" s="321">
        <f t="shared" si="182"/>
        <v>19038.577958580951</v>
      </c>
      <c r="G236" s="321">
        <f t="shared" si="182"/>
        <v>5262.3380403102701</v>
      </c>
      <c r="H236" s="321">
        <f t="shared" si="182"/>
        <v>1031.5440008813787</v>
      </c>
      <c r="I236" s="321">
        <f t="shared" si="173"/>
        <v>25332.4599997726</v>
      </c>
      <c r="K236" s="84">
        <f t="shared" si="183"/>
        <v>41.312145700038862</v>
      </c>
      <c r="L236" s="84">
        <f t="shared" si="183"/>
        <v>5.4391569702738316</v>
      </c>
      <c r="M236" s="84">
        <f t="shared" si="183"/>
        <v>1.0552032719349693</v>
      </c>
      <c r="N236" s="79">
        <f t="shared" si="174"/>
        <v>47.806505942247668</v>
      </c>
      <c r="P236" s="84">
        <f t="shared" si="175"/>
        <v>38.287675180724918</v>
      </c>
      <c r="R236" s="84">
        <f t="shared" si="176"/>
        <v>20.288472894708235</v>
      </c>
      <c r="T236" s="74">
        <f t="shared" si="177"/>
        <v>20.809050618804147</v>
      </c>
      <c r="V236" s="118">
        <f>Weather_Factors!CH68</f>
        <v>0.97498311029982831</v>
      </c>
      <c r="X236" s="124">
        <f t="shared" si="184"/>
        <v>2169.9176162166518</v>
      </c>
      <c r="Y236" s="124">
        <f t="shared" si="184"/>
        <v>1033.6008307731474</v>
      </c>
      <c r="Z236" s="124">
        <f t="shared" si="184"/>
        <v>1022.9357846426092</v>
      </c>
      <c r="AA236" s="124">
        <f t="shared" si="184"/>
        <v>1887.1639762848461</v>
      </c>
      <c r="AC236" s="71">
        <f t="shared" si="159"/>
        <v>1.1299606149308845</v>
      </c>
      <c r="AE236" s="71"/>
      <c r="AF236" s="73">
        <f t="shared" si="160"/>
        <v>1.1548543146069239</v>
      </c>
      <c r="AG236" s="73">
        <f t="shared" si="161"/>
        <v>1.3370655864375807</v>
      </c>
      <c r="AH236" s="73">
        <f>Wgted_Floorspace!M140</f>
        <v>0.98223887523789066</v>
      </c>
      <c r="AI236" s="73">
        <f t="shared" si="162"/>
        <v>1.2037913592308667</v>
      </c>
      <c r="AJ236" s="73">
        <f t="shared" si="163"/>
        <v>0.98296529128631216</v>
      </c>
      <c r="AK236" s="73">
        <f t="shared" si="181"/>
        <v>1.1503928865136974</v>
      </c>
      <c r="AL236" s="73">
        <f>AF236*AH236*AI236*AJ236*AK236</f>
        <v>1.5441159614098765</v>
      </c>
      <c r="AM236" s="73">
        <f>AF236*AG236</f>
        <v>1.5441159614098769</v>
      </c>
      <c r="AN236" s="73"/>
      <c r="AO236" s="73">
        <f>AH236*AI236*AJ236</f>
        <v>1.1622686493564827</v>
      </c>
      <c r="AP236" s="71"/>
      <c r="AQ236" s="71"/>
      <c r="AR236" s="53"/>
    </row>
    <row r="237" spans="1:44" x14ac:dyDescent="0.2">
      <c r="A237" s="75" t="s">
        <v>44</v>
      </c>
      <c r="B237" s="50">
        <f t="shared" si="172"/>
        <v>2010</v>
      </c>
      <c r="D237" s="79">
        <f>SEDS_CensusRgn!D55</f>
        <v>1033.425</v>
      </c>
      <c r="F237" s="321">
        <f t="shared" ref="F237:H238" si="185">F76</f>
        <v>19071.417953813114</v>
      </c>
      <c r="G237" s="321">
        <f t="shared" si="185"/>
        <v>5319.1205917871439</v>
      </c>
      <c r="H237" s="321">
        <f t="shared" si="185"/>
        <v>1039.3102462685565</v>
      </c>
      <c r="I237" s="321">
        <f t="shared" si="173"/>
        <v>25429.848791868815</v>
      </c>
      <c r="K237" s="84">
        <f t="shared" ref="K237:M238" si="186">K76</f>
        <v>41.390484067016807</v>
      </c>
      <c r="L237" s="84">
        <f t="shared" si="186"/>
        <v>5.5202835216759851</v>
      </c>
      <c r="M237" s="84">
        <f t="shared" si="186"/>
        <v>1.0801293915767685</v>
      </c>
      <c r="N237" s="79">
        <f t="shared" si="174"/>
        <v>47.990896980269561</v>
      </c>
      <c r="P237" s="84">
        <f t="shared" si="175"/>
        <v>40.638267590896461</v>
      </c>
      <c r="R237" s="84">
        <f t="shared" si="176"/>
        <v>21.533771298854255</v>
      </c>
      <c r="T237" s="74">
        <f t="shared" si="177"/>
        <v>20.891901851445969</v>
      </c>
      <c r="V237" s="118">
        <f>Weather_Factors!CH69</f>
        <v>1.0307233612321351</v>
      </c>
      <c r="X237" s="124">
        <f t="shared" ref="X237:AA238" si="187">X76</f>
        <v>2170.288762338264</v>
      </c>
      <c r="Y237" s="124">
        <f t="shared" si="187"/>
        <v>1037.8188323459788</v>
      </c>
      <c r="Z237" s="124">
        <f t="shared" si="187"/>
        <v>1039.2752264829153</v>
      </c>
      <c r="AA237" s="124">
        <f t="shared" si="187"/>
        <v>1887.1876656857917</v>
      </c>
      <c r="AC237" s="71">
        <f t="shared" si="159"/>
        <v>1.1344595529890742</v>
      </c>
      <c r="AE237" s="71"/>
      <c r="AF237" s="73">
        <f t="shared" si="160"/>
        <v>1.1592940676647667</v>
      </c>
      <c r="AG237" s="73">
        <f t="shared" si="161"/>
        <v>1.4191519550809284</v>
      </c>
      <c r="AH237" s="73">
        <f>Wgted_Floorspace!M141</f>
        <v>0.98286222789497057</v>
      </c>
      <c r="AI237" s="73">
        <f t="shared" si="162"/>
        <v>1.2038064703163485</v>
      </c>
      <c r="AJ237" s="73">
        <f t="shared" si="163"/>
        <v>1.0391618873249839</v>
      </c>
      <c r="AK237" s="73">
        <f t="shared" si="181"/>
        <v>1.1542406664856626</v>
      </c>
      <c r="AL237" s="73">
        <f>AF237*AH237*AI237*AJ237*AK237</f>
        <v>1.6452144426401758</v>
      </c>
      <c r="AM237" s="73">
        <f>AF237*AG237</f>
        <v>1.6452144426401758</v>
      </c>
      <c r="AN237" s="73"/>
      <c r="AO237" s="73">
        <f>AH237*AI237*AJ237</f>
        <v>1.2295113110178713</v>
      </c>
      <c r="AR237" s="53"/>
    </row>
    <row r="238" spans="1:44" x14ac:dyDescent="0.2">
      <c r="A238" s="75" t="s">
        <v>44</v>
      </c>
      <c r="B238" s="50">
        <f t="shared" si="172"/>
        <v>2011</v>
      </c>
      <c r="D238" s="79">
        <f>SEDS_CensusRgn!D56</f>
        <v>1016.429</v>
      </c>
      <c r="F238" s="321">
        <f t="shared" si="185"/>
        <v>19096.058543430641</v>
      </c>
      <c r="G238" s="321">
        <f t="shared" si="185"/>
        <v>5369.0661439367486</v>
      </c>
      <c r="H238" s="321">
        <f t="shared" si="185"/>
        <v>1046.9083426910295</v>
      </c>
      <c r="I238" s="321">
        <f>SUM(F238:H238)</f>
        <v>25512.033030058417</v>
      </c>
      <c r="K238" s="84">
        <f t="shared" si="186"/>
        <v>41.481666293706482</v>
      </c>
      <c r="L238" s="84">
        <f t="shared" si="186"/>
        <v>5.6029154890340749</v>
      </c>
      <c r="M238" s="84">
        <f t="shared" si="186"/>
        <v>1.1051318029346042</v>
      </c>
      <c r="N238" s="79">
        <f>SUM(K238:M238)</f>
        <v>48.189713585675165</v>
      </c>
      <c r="P238" s="84">
        <f t="shared" si="175"/>
        <v>39.841160396838532</v>
      </c>
      <c r="R238" s="84">
        <f>D238/N238</f>
        <v>21.092239907027437</v>
      </c>
      <c r="T238" s="74">
        <f>R238/V238</f>
        <v>20.698644974970929</v>
      </c>
      <c r="V238" s="118">
        <f>Weather_Factors!CH70</f>
        <v>1.0190154926823687</v>
      </c>
      <c r="X238" s="124">
        <f t="shared" si="187"/>
        <v>2172.263255234775</v>
      </c>
      <c r="Y238" s="124">
        <f t="shared" si="187"/>
        <v>1043.5549383874534</v>
      </c>
      <c r="Z238" s="124">
        <f t="shared" si="187"/>
        <v>1055.6146683232212</v>
      </c>
      <c r="AA238" s="124">
        <f t="shared" si="187"/>
        <v>1888.901348195096</v>
      </c>
      <c r="AC238" s="71">
        <f t="shared" si="159"/>
        <v>1.1239654337242566</v>
      </c>
      <c r="AE238" s="71"/>
      <c r="AF238" s="73">
        <f t="shared" si="160"/>
        <v>1.1630406766426078</v>
      </c>
      <c r="AG238" s="73">
        <f t="shared" si="161"/>
        <v>1.3913157233733102</v>
      </c>
      <c r="AH238" s="73">
        <f>Wgted_Floorspace!M142</f>
        <v>0.98344097095193173</v>
      </c>
      <c r="AI238" s="73">
        <f t="shared" si="162"/>
        <v>1.2048996006553594</v>
      </c>
      <c r="AJ238" s="73">
        <f t="shared" si="163"/>
        <v>1.0273581665242986</v>
      </c>
      <c r="AK238" s="73">
        <f>AG238/(AH238*AI238*AJ238)</f>
        <v>1.1428905922399213</v>
      </c>
      <c r="AL238" s="73">
        <f>AF238*AH238*AI238*AJ238*AK238</f>
        <v>1.6181567803355941</v>
      </c>
      <c r="AM238" s="73">
        <f>AF238*AG238</f>
        <v>1.6181567803355941</v>
      </c>
      <c r="AN238" s="73"/>
      <c r="AO238" s="73">
        <f>AH238*AI238*AJ238</f>
        <v>1.2173656278388878</v>
      </c>
      <c r="AR238" s="53"/>
    </row>
    <row r="239" spans="1:44" x14ac:dyDescent="0.2">
      <c r="A239" s="75" t="s">
        <v>44</v>
      </c>
      <c r="B239" s="50">
        <f t="shared" si="172"/>
        <v>2012</v>
      </c>
      <c r="D239" s="79">
        <f>SEDS_CensusRgn!D57</f>
        <v>994.39300000000003</v>
      </c>
      <c r="F239" s="321">
        <f t="shared" ref="F239:H239" si="188">F78</f>
        <v>19224.730619573424</v>
      </c>
      <c r="G239" s="321">
        <f t="shared" si="188"/>
        <v>5385.3351991244081</v>
      </c>
      <c r="H239" s="321">
        <f t="shared" si="188"/>
        <v>1079.0300172057325</v>
      </c>
      <c r="I239" s="321">
        <f t="shared" ref="I239:I240" si="189">SUM(F239:H239)</f>
        <v>25689.095835903565</v>
      </c>
      <c r="K239" s="84">
        <f t="shared" ref="K239:M239" si="190">K78</f>
        <v>41.863765257287362</v>
      </c>
      <c r="L239" s="84">
        <f t="shared" si="190"/>
        <v>5.6230331521776371</v>
      </c>
      <c r="M239" s="84">
        <f t="shared" si="190"/>
        <v>1.1568813976505814</v>
      </c>
      <c r="N239" s="79">
        <f t="shared" ref="N239:N240" si="191">SUM(K239:M239)</f>
        <v>48.643679807115575</v>
      </c>
      <c r="P239" s="84">
        <f t="shared" ref="P239:P240" si="192">D239/I239*1000</f>
        <v>38.70875823547739</v>
      </c>
      <c r="R239" s="84">
        <f t="shared" ref="R239:R240" si="193">D239/N239</f>
        <v>20.442388485883846</v>
      </c>
      <c r="T239" s="74">
        <f t="shared" ref="T239:T240" si="194">R239/V239</f>
        <v>20.13627661811433</v>
      </c>
      <c r="V239" s="118">
        <f>Weather_Factors!CH71</f>
        <v>1.0152020094665437</v>
      </c>
      <c r="X239" s="124">
        <f t="shared" ref="X239:AA239" si="195">X78</f>
        <v>2177.599576592469</v>
      </c>
      <c r="Y239" s="124">
        <f t="shared" si="195"/>
        <v>1044.1380052056697</v>
      </c>
      <c r="Z239" s="124">
        <f t="shared" si="195"/>
        <v>1072.1494112336686</v>
      </c>
      <c r="AA239" s="124">
        <f t="shared" si="195"/>
        <v>1893.5535963523578</v>
      </c>
      <c r="AC239" s="71">
        <f t="shared" si="159"/>
        <v>1.0934280437216044</v>
      </c>
      <c r="AE239" s="71"/>
      <c r="AF239" s="73">
        <f t="shared" si="160"/>
        <v>1.1711126027519754</v>
      </c>
      <c r="AG239" s="73">
        <f t="shared" si="161"/>
        <v>1.3517704662424788</v>
      </c>
      <c r="AH239" s="73">
        <f>Wgted_Floorspace!M143</f>
        <v>0.98379333882607745</v>
      </c>
      <c r="AI239" s="73">
        <f t="shared" si="162"/>
        <v>1.2078671944644224</v>
      </c>
      <c r="AJ239" s="73">
        <f t="shared" si="163"/>
        <v>1.0235134623438269</v>
      </c>
      <c r="AK239" s="73">
        <f t="shared" ref="AK239:AK240" si="196">AG239/(AH239*AI239*AJ239)</f>
        <v>1.1114407879873938</v>
      </c>
      <c r="AL239" s="73">
        <f t="shared" ref="AL239:AL240" si="197">AF239*AH239*AI239*AJ239*AK239</f>
        <v>1.5830754290444806</v>
      </c>
      <c r="AM239" s="73">
        <f t="shared" ref="AM239:AM240" si="198">AF239*AG239</f>
        <v>1.5830754290444806</v>
      </c>
      <c r="AN239" s="73"/>
      <c r="AO239" s="73">
        <f t="shared" ref="AO239:AO240" si="199">AH239*AI239*AJ239</f>
        <v>1.2162325522444395</v>
      </c>
      <c r="AR239" s="53"/>
    </row>
    <row r="240" spans="1:44" x14ac:dyDescent="0.2">
      <c r="A240" s="75" t="s">
        <v>44</v>
      </c>
      <c r="B240" s="50">
        <f t="shared" si="172"/>
        <v>2013</v>
      </c>
      <c r="D240" s="79">
        <f>SEDS_CensusRgn!D58</f>
        <v>1004.3480000000001</v>
      </c>
      <c r="F240" s="321">
        <f t="shared" ref="F240:H241" si="200">F79</f>
        <v>19365.497463267569</v>
      </c>
      <c r="G240" s="321">
        <f t="shared" si="200"/>
        <v>5404.0866282832185</v>
      </c>
      <c r="H240" s="321">
        <f t="shared" si="200"/>
        <v>1111.5726446423062</v>
      </c>
      <c r="I240" s="321">
        <f t="shared" si="189"/>
        <v>25881.156736193094</v>
      </c>
      <c r="K240" s="84">
        <f t="shared" ref="K240:M241" si="201">K79</f>
        <v>42.315509001202201</v>
      </c>
      <c r="L240" s="84">
        <f t="shared" si="201"/>
        <v>5.6459757628467866</v>
      </c>
      <c r="M240" s="84">
        <f t="shared" si="201"/>
        <v>1.2101582228295351</v>
      </c>
      <c r="N240" s="79">
        <f t="shared" si="191"/>
        <v>49.171642986878524</v>
      </c>
      <c r="P240" s="84">
        <f t="shared" si="192"/>
        <v>38.806148049615011</v>
      </c>
      <c r="R240" s="84">
        <f t="shared" si="193"/>
        <v>20.425349632266929</v>
      </c>
      <c r="T240" s="74">
        <f t="shared" si="194"/>
        <v>20.317506297545112</v>
      </c>
      <c r="V240" s="118">
        <f>Weather_Factors!CH72</f>
        <v>1.0053079021186202</v>
      </c>
      <c r="X240" s="124">
        <f t="shared" ref="X240:AA241" si="202">X79</f>
        <v>2185.0979599912762</v>
      </c>
      <c r="Y240" s="124">
        <f t="shared" si="202"/>
        <v>1044.7604102601908</v>
      </c>
      <c r="Z240" s="124">
        <f t="shared" si="202"/>
        <v>1088.6901802256505</v>
      </c>
      <c r="AA240" s="124">
        <f t="shared" si="202"/>
        <v>1899.9012867966298</v>
      </c>
      <c r="AC240" s="71">
        <f t="shared" si="159"/>
        <v>1.1032690693293887</v>
      </c>
      <c r="AE240" s="71"/>
      <c r="AF240" s="73">
        <f t="shared" si="160"/>
        <v>1.1798682608826363</v>
      </c>
      <c r="AG240" s="73">
        <f t="shared" si="161"/>
        <v>1.3551714710916454</v>
      </c>
      <c r="AH240" s="73">
        <f>Wgted_Floorspace!M144</f>
        <v>0.98412595454263274</v>
      </c>
      <c r="AI240" s="73">
        <f t="shared" si="162"/>
        <v>1.2119162834698887</v>
      </c>
      <c r="AJ240" s="73">
        <f t="shared" si="163"/>
        <v>1.0135383519972705</v>
      </c>
      <c r="AK240" s="73">
        <f t="shared" si="196"/>
        <v>1.1210649045854368</v>
      </c>
      <c r="AL240" s="73">
        <f t="shared" si="197"/>
        <v>1.5989238067946634</v>
      </c>
      <c r="AM240" s="73">
        <f t="shared" si="198"/>
        <v>1.5989238067946634</v>
      </c>
      <c r="AN240" s="73"/>
      <c r="AO240" s="73">
        <f t="shared" si="199"/>
        <v>1.2088251675247828</v>
      </c>
      <c r="AR240" s="53"/>
    </row>
    <row r="241" spans="1:44" x14ac:dyDescent="0.2">
      <c r="A241" s="75" t="s">
        <v>44</v>
      </c>
      <c r="B241" s="50">
        <f t="shared" si="172"/>
        <v>2014</v>
      </c>
      <c r="D241" s="79">
        <f>SEDS_CensusRgn!D59</f>
        <v>1006.086</v>
      </c>
      <c r="F241" s="321">
        <f t="shared" si="200"/>
        <v>19526.654973644352</v>
      </c>
      <c r="G241" s="321">
        <f t="shared" si="200"/>
        <v>5466.5593697520681</v>
      </c>
      <c r="H241" s="321">
        <f t="shared" si="200"/>
        <v>1051.632235150779</v>
      </c>
      <c r="I241" s="321">
        <f t="shared" ref="I241" si="203">SUM(F241:H241)</f>
        <v>26044.8465785472</v>
      </c>
      <c r="K241" s="84">
        <f t="shared" si="201"/>
        <v>42.882004994533425</v>
      </c>
      <c r="L241" s="84">
        <f t="shared" si="201"/>
        <v>5.7072331674055938</v>
      </c>
      <c r="M241" s="84">
        <f t="shared" si="201"/>
        <v>1.1615470267437094</v>
      </c>
      <c r="N241" s="79">
        <f t="shared" ref="N241" si="204">SUM(K241:M241)</f>
        <v>49.750785188682734</v>
      </c>
      <c r="P241" s="84">
        <f t="shared" ref="P241" si="205">D241/I241*1000</f>
        <v>38.628985468038806</v>
      </c>
      <c r="R241" s="84">
        <f t="shared" ref="R241" si="206">D241/N241</f>
        <v>20.22251500522777</v>
      </c>
      <c r="T241" s="74">
        <f t="shared" ref="T241" si="207">R241/V241</f>
        <v>20.149876376960904</v>
      </c>
      <c r="V241" s="118">
        <f>Weather_Factors!CH73</f>
        <v>1.0036049168197338</v>
      </c>
      <c r="X241" s="124">
        <f t="shared" si="202"/>
        <v>2196.0753161466937</v>
      </c>
      <c r="Y241" s="124">
        <f t="shared" si="202"/>
        <v>1044.0265588233137</v>
      </c>
      <c r="Z241" s="124">
        <f t="shared" si="202"/>
        <v>1104.5182792225564</v>
      </c>
      <c r="AA241" s="124">
        <f t="shared" si="202"/>
        <v>1910.1968997452957</v>
      </c>
      <c r="AC241" s="71">
        <f t="shared" ref="AC241" si="208">T241/T$247</f>
        <v>1.0941665296886336</v>
      </c>
      <c r="AE241" s="71"/>
      <c r="AF241" s="73">
        <f t="shared" ref="AF241" si="209">I241/I$247</f>
        <v>1.1873305413205277</v>
      </c>
      <c r="AG241" s="73">
        <f t="shared" ref="AG241" si="210">P241/P$247</f>
        <v>1.3489846762572273</v>
      </c>
      <c r="AH241" s="73">
        <f>Wgted_Floorspace!M145</f>
        <v>0.98279453057049437</v>
      </c>
      <c r="AI241" s="73">
        <f t="shared" ref="AI241" si="211">AA241/AA$247</f>
        <v>1.2184836883490282</v>
      </c>
      <c r="AJ241" s="73">
        <f t="shared" ref="AJ241" si="212">V241/V$247</f>
        <v>1.0118214243677637</v>
      </c>
      <c r="AK241" s="73">
        <f t="shared" ref="AK241" si="213">AG241/(AH241*AI241*AJ241)</f>
        <v>1.1133217530763928</v>
      </c>
      <c r="AL241" s="73">
        <f t="shared" ref="AL241" si="214">AF241*AH241*AI241*AJ241*AK241</f>
        <v>1.6016907058935903</v>
      </c>
      <c r="AM241" s="73">
        <f t="shared" ref="AM241" si="215">AF241*AG241</f>
        <v>1.6016907058935905</v>
      </c>
      <c r="AN241" s="73"/>
      <c r="AO241" s="73">
        <f t="shared" ref="AO241" si="216">AH241*AI241*AJ241</f>
        <v>1.2116754860215724</v>
      </c>
      <c r="AR241" s="53"/>
    </row>
    <row r="242" spans="1:44" x14ac:dyDescent="0.2">
      <c r="A242" s="75" t="s">
        <v>44</v>
      </c>
      <c r="B242" s="50">
        <f t="shared" si="172"/>
        <v>2015</v>
      </c>
      <c r="D242" s="79">
        <f>SEDS_CensusRgn!D60</f>
        <v>971.64499999999998</v>
      </c>
      <c r="F242" s="321">
        <f t="shared" ref="F242:H242" si="217">F81</f>
        <v>19695.845207911709</v>
      </c>
      <c r="G242" s="321">
        <f t="shared" si="217"/>
        <v>5535.7251971774294</v>
      </c>
      <c r="H242" s="321">
        <f t="shared" si="217"/>
        <v>992.32765475727842</v>
      </c>
      <c r="I242" s="321">
        <f t="shared" ref="I242:I245" si="218">SUM(F242:H242)</f>
        <v>26223.898059846415</v>
      </c>
      <c r="K242" s="84">
        <f t="shared" ref="K242:M242" si="219">K81</f>
        <v>43.479127730107663</v>
      </c>
      <c r="L242" s="84">
        <f t="shared" si="219"/>
        <v>5.7749270050392392</v>
      </c>
      <c r="M242" s="84">
        <f t="shared" si="219"/>
        <v>1.1117359954500015</v>
      </c>
      <c r="N242" s="79">
        <f t="shared" ref="N242:N245" si="220">SUM(K242:M242)</f>
        <v>50.365790730596906</v>
      </c>
      <c r="P242" s="84">
        <f t="shared" ref="P242:P245" si="221">D242/I242*1000</f>
        <v>37.051890523009853</v>
      </c>
      <c r="R242" s="84">
        <f t="shared" ref="R242:R245" si="222">D242/N242</f>
        <v>19.291765023550631</v>
      </c>
      <c r="T242" s="74">
        <f t="shared" ref="T242:T245" si="223">R242/V242</f>
        <v>19.413728226975525</v>
      </c>
      <c r="V242" s="118">
        <f>Weather_Factors!CH74</f>
        <v>0.99371768255952897</v>
      </c>
      <c r="X242" s="124">
        <f t="shared" ref="X242:AA242" si="224">X81</f>
        <v>2207.5278959159541</v>
      </c>
      <c r="Y242" s="124">
        <f t="shared" si="224"/>
        <v>1043.2105639896602</v>
      </c>
      <c r="Z242" s="124">
        <f t="shared" si="224"/>
        <v>1120.3315660107548</v>
      </c>
      <c r="AA242" s="124">
        <f t="shared" si="224"/>
        <v>1920.6065633589442</v>
      </c>
      <c r="AC242" s="71">
        <f t="shared" ref="AC242:AC245" si="225">T242/T$247</f>
        <v>1.0541926533462869</v>
      </c>
      <c r="AE242" s="71"/>
      <c r="AF242" s="73">
        <f t="shared" ref="AF242:AF245" si="226">I242/I$247</f>
        <v>1.1954931270195484</v>
      </c>
      <c r="AG242" s="73">
        <f t="shared" ref="AG242:AG245" si="227">P242/P$247</f>
        <v>1.2939100506083854</v>
      </c>
      <c r="AH242" s="73">
        <f>Wgted_Floorspace!M146</f>
        <v>0.98152903654407597</v>
      </c>
      <c r="AI242" s="73">
        <f t="shared" ref="AI242:AI245" si="228">AA242/AA$247</f>
        <v>1.2251238443016017</v>
      </c>
      <c r="AJ242" s="73">
        <f t="shared" ref="AJ242:AJ245" si="229">V242/V$247</f>
        <v>1.0018532433788545</v>
      </c>
      <c r="AK242" s="73">
        <f t="shared" ref="AK242:AK245" si="230">AG242/(AH242*AI242*AJ242)</f>
        <v>1.07403104146369</v>
      </c>
      <c r="AL242" s="73">
        <f t="shared" ref="AL242:AL245" si="231">AF242*AH242*AI242*AJ242*AK242</f>
        <v>1.5468605724838402</v>
      </c>
      <c r="AM242" s="73">
        <f t="shared" ref="AM242:AM245" si="232">AF242*AG242</f>
        <v>1.5468605724838407</v>
      </c>
      <c r="AN242" s="73"/>
      <c r="AO242" s="73">
        <f t="shared" ref="AO242:AO245" si="233">AH242*AI242*AJ242</f>
        <v>1.2047231417492776</v>
      </c>
      <c r="AR242" s="53"/>
    </row>
    <row r="243" spans="1:44" x14ac:dyDescent="0.2">
      <c r="A243" s="75" t="s">
        <v>44</v>
      </c>
      <c r="B243" s="50">
        <f t="shared" si="172"/>
        <v>2016</v>
      </c>
      <c r="D243" s="79">
        <f>SEDS_CensusRgn!D61</f>
        <v>992.06600000000003</v>
      </c>
      <c r="F243" s="321">
        <f t="shared" ref="F243:H243" si="234">F82</f>
        <v>19990.696532212085</v>
      </c>
      <c r="G243" s="321">
        <f t="shared" si="234"/>
        <v>5427.736110263093</v>
      </c>
      <c r="H243" s="321">
        <f t="shared" si="234"/>
        <v>1020.3143191131045</v>
      </c>
      <c r="I243" s="321">
        <f t="shared" si="218"/>
        <v>26438.746961588284</v>
      </c>
      <c r="K243" s="84">
        <f t="shared" ref="K243:M243" si="235">K82</f>
        <v>44.381138250558003</v>
      </c>
      <c r="L243" s="84">
        <f t="shared" si="235"/>
        <v>5.6646588421894934</v>
      </c>
      <c r="M243" s="84">
        <f t="shared" si="235"/>
        <v>1.1481292085532568</v>
      </c>
      <c r="N243" s="79">
        <f t="shared" si="220"/>
        <v>51.193926301300756</v>
      </c>
      <c r="P243" s="84">
        <f t="shared" si="221"/>
        <v>37.523185249336137</v>
      </c>
      <c r="R243" s="84">
        <f t="shared" si="222"/>
        <v>19.378587884844325</v>
      </c>
      <c r="T243" s="74">
        <f t="shared" si="223"/>
        <v>19.096633576575133</v>
      </c>
      <c r="V243" s="118">
        <f>Weather_Factors!CH75</f>
        <v>1.0147646079681316</v>
      </c>
      <c r="X243" s="124">
        <f t="shared" ref="X243:AA243" si="236">X82</f>
        <v>2220.089639150106</v>
      </c>
      <c r="Y243" s="124">
        <f t="shared" si="236"/>
        <v>1043.6503778211347</v>
      </c>
      <c r="Z243" s="124">
        <f t="shared" si="236"/>
        <v>1125.2701124014941</v>
      </c>
      <c r="AA243" s="124">
        <f t="shared" si="236"/>
        <v>1936.3219586646146</v>
      </c>
      <c r="AC243" s="71">
        <f t="shared" si="225"/>
        <v>1.0369739693841296</v>
      </c>
      <c r="AE243" s="71"/>
      <c r="AF243" s="73">
        <f t="shared" si="226"/>
        <v>1.2052876428765706</v>
      </c>
      <c r="AG243" s="73">
        <f t="shared" si="227"/>
        <v>1.3103684006300558</v>
      </c>
      <c r="AH243" s="73">
        <f>Wgted_Floorspace!M147</f>
        <v>0.97992303051628715</v>
      </c>
      <c r="AI243" s="73">
        <f t="shared" si="228"/>
        <v>1.235148440634299</v>
      </c>
      <c r="AJ243" s="73">
        <f t="shared" si="229"/>
        <v>1.0230724798419213</v>
      </c>
      <c r="AK243" s="73">
        <f t="shared" si="230"/>
        <v>1.0582198163439269</v>
      </c>
      <c r="AL243" s="73">
        <f t="shared" si="231"/>
        <v>1.5793708408953417</v>
      </c>
      <c r="AM243" s="73">
        <f t="shared" si="232"/>
        <v>1.5793708408953417</v>
      </c>
      <c r="AN243" s="73"/>
      <c r="AO243" s="73">
        <f t="shared" si="233"/>
        <v>1.2382761883606415</v>
      </c>
      <c r="AR243" s="53"/>
    </row>
    <row r="244" spans="1:44" x14ac:dyDescent="0.2">
      <c r="A244" s="75" t="s">
        <v>44</v>
      </c>
      <c r="B244" s="50">
        <f t="shared" si="172"/>
        <v>2017</v>
      </c>
      <c r="D244" s="79">
        <f>SEDS_CensusRgn!D62</f>
        <v>954.69299999999998</v>
      </c>
      <c r="F244" s="321">
        <f t="shared" ref="F244:H244" si="237">F83</f>
        <v>20302.802772139959</v>
      </c>
      <c r="G244" s="321">
        <f t="shared" si="237"/>
        <v>5319.7329807551423</v>
      </c>
      <c r="H244" s="321">
        <f t="shared" si="237"/>
        <v>1048.5891411866314</v>
      </c>
      <c r="I244" s="321">
        <f t="shared" si="218"/>
        <v>26671.124894081735</v>
      </c>
      <c r="K244" s="84">
        <f t="shared" ref="K244:M244" si="238">K83</f>
        <v>45.327044325626801</v>
      </c>
      <c r="L244" s="84">
        <f t="shared" si="238"/>
        <v>5.5541179287924596</v>
      </c>
      <c r="M244" s="84">
        <f t="shared" si="238"/>
        <v>1.1853023926194146</v>
      </c>
      <c r="N244" s="79">
        <f t="shared" si="220"/>
        <v>52.066464647038671</v>
      </c>
      <c r="P244" s="84">
        <f t="shared" si="221"/>
        <v>35.795003165083756</v>
      </c>
      <c r="R244" s="84">
        <f t="shared" si="222"/>
        <v>18.336044255585904</v>
      </c>
      <c r="T244" s="74">
        <f t="shared" si="223"/>
        <v>18.702030577907671</v>
      </c>
      <c r="V244" s="118">
        <f>Weather_Factors!CH76</f>
        <v>0.98043066388982913</v>
      </c>
      <c r="X244" s="124">
        <f t="shared" ref="X244:AA244" si="239">X83</f>
        <v>2232.5510834309916</v>
      </c>
      <c r="Y244" s="124">
        <f t="shared" si="239"/>
        <v>1044.0595324775204</v>
      </c>
      <c r="Z244" s="124">
        <f t="shared" si="239"/>
        <v>1130.3782826494582</v>
      </c>
      <c r="AA244" s="124">
        <f t="shared" si="239"/>
        <v>1952.1660542556308</v>
      </c>
      <c r="AC244" s="71">
        <f t="shared" si="225"/>
        <v>1.0155464734740118</v>
      </c>
      <c r="AE244" s="71"/>
      <c r="AF244" s="73">
        <f t="shared" si="226"/>
        <v>1.2158812708922433</v>
      </c>
      <c r="AG244" s="73">
        <f t="shared" si="227"/>
        <v>1.2500175754351353</v>
      </c>
      <c r="AH244" s="73">
        <f>Wgted_Floorspace!M148</f>
        <v>0.9782848923196954</v>
      </c>
      <c r="AI244" s="73">
        <f t="shared" si="228"/>
        <v>1.2452551327961749</v>
      </c>
      <c r="AJ244" s="73">
        <f t="shared" si="229"/>
        <v>0.98845744396549684</v>
      </c>
      <c r="AK244" s="73">
        <f t="shared" si="230"/>
        <v>1.0380886809628251</v>
      </c>
      <c r="AL244" s="73">
        <f t="shared" si="231"/>
        <v>1.5198729582577133</v>
      </c>
      <c r="AM244" s="73">
        <f t="shared" si="232"/>
        <v>1.5198729582577128</v>
      </c>
      <c r="AN244" s="73"/>
      <c r="AO244" s="73">
        <f t="shared" si="233"/>
        <v>1.2041529768687456</v>
      </c>
      <c r="AR244" s="53"/>
    </row>
    <row r="245" spans="1:44" x14ac:dyDescent="0.2">
      <c r="A245" s="75" t="s">
        <v>44</v>
      </c>
      <c r="B245" s="50">
        <f t="shared" si="172"/>
        <v>2018</v>
      </c>
      <c r="D245" s="79">
        <f>SEDS_CensusRgn!D63</f>
        <v>0</v>
      </c>
      <c r="F245" s="321">
        <f t="shared" ref="F245:H245" si="240">F84</f>
        <v>20458.087999084681</v>
      </c>
      <c r="G245" s="321">
        <f t="shared" si="240"/>
        <v>5350.8018858775786</v>
      </c>
      <c r="H245" s="321">
        <f t="shared" si="240"/>
        <v>1046.840918464922</v>
      </c>
      <c r="I245" s="321">
        <f t="shared" si="218"/>
        <v>26855.730803427181</v>
      </c>
      <c r="K245" s="84">
        <f t="shared" ref="K245:M245" si="241">K84</f>
        <v>45.918810577268786</v>
      </c>
      <c r="L245" s="84">
        <f t="shared" si="241"/>
        <v>5.586989497329415</v>
      </c>
      <c r="M245" s="84">
        <f t="shared" si="241"/>
        <v>1.18332623962156</v>
      </c>
      <c r="N245" s="79">
        <f t="shared" si="220"/>
        <v>52.689126314219756</v>
      </c>
      <c r="P245" s="84">
        <f t="shared" si="221"/>
        <v>0</v>
      </c>
      <c r="R245" s="84">
        <f t="shared" si="222"/>
        <v>0</v>
      </c>
      <c r="T245" s="74">
        <f t="shared" si="223"/>
        <v>0</v>
      </c>
      <c r="V245" s="118">
        <f>Weather_Factors!CH77</f>
        <v>1.0474467865241703</v>
      </c>
      <c r="X245" s="124">
        <f t="shared" ref="X245:AA245" si="242">X84</f>
        <v>2244.5308955227511</v>
      </c>
      <c r="Y245" s="124">
        <f t="shared" si="242"/>
        <v>1044.1406010705066</v>
      </c>
      <c r="Z245" s="124">
        <f t="shared" si="242"/>
        <v>1130.3782826494582</v>
      </c>
      <c r="AA245" s="124">
        <f t="shared" si="242"/>
        <v>1961.9323227463933</v>
      </c>
      <c r="AC245" s="71">
        <f t="shared" si="225"/>
        <v>0</v>
      </c>
      <c r="AE245" s="71"/>
      <c r="AF245" s="73">
        <f t="shared" si="226"/>
        <v>1.2242970714466086</v>
      </c>
      <c r="AG245" s="73">
        <f t="shared" si="227"/>
        <v>0</v>
      </c>
      <c r="AH245" s="73">
        <f>Wgted_Floorspace!M149</f>
        <v>0.977981769401575</v>
      </c>
      <c r="AI245" s="73">
        <f t="shared" si="228"/>
        <v>1.2514848774123546</v>
      </c>
      <c r="AJ245" s="73">
        <f t="shared" si="229"/>
        <v>1.0560222272014717</v>
      </c>
      <c r="AK245" s="73">
        <f t="shared" si="230"/>
        <v>0</v>
      </c>
      <c r="AL245" s="73">
        <f t="shared" si="231"/>
        <v>0</v>
      </c>
      <c r="AM245" s="73">
        <f t="shared" si="232"/>
        <v>0</v>
      </c>
      <c r="AN245" s="73"/>
      <c r="AO245" s="73">
        <f t="shared" si="233"/>
        <v>1.2924966454245914</v>
      </c>
      <c r="AR245" s="53"/>
    </row>
    <row r="246" spans="1:44" x14ac:dyDescent="0.2">
      <c r="A246" s="75"/>
      <c r="B246" s="50"/>
      <c r="D246" s="79"/>
      <c r="F246" s="124"/>
      <c r="G246" s="124"/>
      <c r="H246" s="124"/>
      <c r="I246" s="124"/>
      <c r="K246" s="84"/>
      <c r="L246" s="84"/>
      <c r="M246" s="84"/>
      <c r="N246" s="79"/>
      <c r="X246" s="124"/>
      <c r="Y246" s="124"/>
      <c r="Z246" s="124"/>
      <c r="AA246" s="124"/>
      <c r="AR246" s="53"/>
    </row>
    <row r="247" spans="1:44" x14ac:dyDescent="0.2">
      <c r="A247" s="18" t="s">
        <v>167</v>
      </c>
      <c r="B247" s="91">
        <f>Base_year</f>
        <v>1985</v>
      </c>
      <c r="D247" s="124"/>
      <c r="F247" s="124"/>
      <c r="G247" s="124"/>
      <c r="H247" s="124"/>
      <c r="I247" s="124">
        <f>INDEX(I176:I237,base_row,1)</f>
        <v>21935.632641589924</v>
      </c>
      <c r="K247" s="84"/>
      <c r="L247" s="84"/>
      <c r="M247" s="84"/>
      <c r="N247" s="79"/>
      <c r="P247" s="74">
        <f>INDEX(P176:P237,base_row,1)</f>
        <v>28.635599905564046</v>
      </c>
      <c r="R247" s="74">
        <f>R212</f>
        <v>18.266185750626668</v>
      </c>
      <c r="T247" s="74">
        <f>INDEX(T176:T237,base_row,1)</f>
        <v>18.415730905874945</v>
      </c>
      <c r="V247" s="71">
        <f>INDEX(V176:V237,base_row,1)</f>
        <v>0.9918794884649097</v>
      </c>
      <c r="X247" s="124"/>
      <c r="Y247" s="124"/>
      <c r="Z247" s="124"/>
      <c r="AA247" s="74">
        <f>INDEX(AA176:AA237,base_row,1)</f>
        <v>1567.6836038186914</v>
      </c>
      <c r="AR247" s="53"/>
    </row>
    <row r="248" spans="1:44" x14ac:dyDescent="0.2">
      <c r="A248" s="18" t="s">
        <v>168</v>
      </c>
      <c r="B248" s="91">
        <f>Base_year2</f>
        <v>1996</v>
      </c>
      <c r="C248" s="51">
        <f>MATCH(B247,B176:B237)</f>
        <v>37</v>
      </c>
      <c r="D248" s="79"/>
      <c r="F248" s="124"/>
      <c r="G248" s="124"/>
      <c r="H248" s="124"/>
      <c r="I248" s="124"/>
      <c r="K248" s="84"/>
      <c r="L248" s="84"/>
      <c r="M248" s="84"/>
      <c r="N248" s="79"/>
      <c r="X248" s="124"/>
      <c r="Y248" s="124"/>
      <c r="Z248" s="124"/>
      <c r="AA248" s="124"/>
      <c r="AH248" s="685" t="s">
        <v>1627</v>
      </c>
      <c r="AR248" s="53"/>
    </row>
    <row r="249" spans="1:44" x14ac:dyDescent="0.2">
      <c r="A249" s="75"/>
      <c r="B249" s="50"/>
      <c r="C249" s="51">
        <f>MATCH(B248,B176:B237)</f>
        <v>48</v>
      </c>
      <c r="D249" s="79"/>
      <c r="F249" s="124"/>
      <c r="G249" s="124"/>
      <c r="H249" s="124"/>
      <c r="I249" s="124"/>
      <c r="K249" s="84"/>
      <c r="L249" s="84"/>
      <c r="M249" s="84"/>
      <c r="N249" s="79"/>
      <c r="X249" s="124"/>
      <c r="Y249" s="124"/>
      <c r="Z249" s="124"/>
      <c r="AA249" s="124"/>
      <c r="AR249" s="53"/>
    </row>
    <row r="250" spans="1:44" x14ac:dyDescent="0.2">
      <c r="A250" s="75"/>
      <c r="B250" s="50"/>
      <c r="D250" s="79"/>
      <c r="F250" s="124"/>
      <c r="G250" s="124"/>
      <c r="H250" s="124"/>
      <c r="I250" s="124"/>
      <c r="K250" s="84"/>
      <c r="L250" s="84"/>
      <c r="M250" s="84"/>
      <c r="N250" s="79"/>
      <c r="X250" s="124"/>
      <c r="Y250" s="124"/>
      <c r="Z250" s="124"/>
      <c r="AA250" s="124"/>
      <c r="AR250" s="53"/>
    </row>
    <row r="251" spans="1:44" x14ac:dyDescent="0.2">
      <c r="A251" s="75"/>
      <c r="B251" s="50"/>
      <c r="D251" s="79"/>
      <c r="F251" s="124"/>
      <c r="G251" s="124"/>
      <c r="H251" s="124"/>
      <c r="I251" s="124"/>
      <c r="K251" s="84"/>
      <c r="L251" s="84"/>
      <c r="M251" s="84"/>
      <c r="N251" s="79"/>
      <c r="X251" s="124"/>
      <c r="Y251" s="124"/>
      <c r="Z251" s="124"/>
      <c r="AA251" s="124"/>
      <c r="AR251" s="53"/>
    </row>
    <row r="252" spans="1:44" x14ac:dyDescent="0.2">
      <c r="A252" s="50"/>
      <c r="B252" s="50"/>
      <c r="D252" s="83"/>
      <c r="F252" s="124"/>
      <c r="G252" s="124"/>
      <c r="H252" s="124"/>
      <c r="I252" s="124"/>
      <c r="X252" s="124"/>
      <c r="Y252" s="124"/>
      <c r="Z252" s="124"/>
      <c r="AA252" s="124"/>
      <c r="AF252" s="265"/>
      <c r="AR252" s="53"/>
    </row>
    <row r="253" spans="1:44" x14ac:dyDescent="0.2">
      <c r="A253" s="50"/>
      <c r="B253" s="50"/>
      <c r="D253" s="83"/>
      <c r="F253" s="124"/>
      <c r="G253" s="124"/>
      <c r="H253" s="124"/>
      <c r="I253" s="124"/>
      <c r="X253" s="125" t="s">
        <v>698</v>
      </c>
      <c r="Y253" s="124"/>
      <c r="Z253" s="124"/>
      <c r="AA253" s="124"/>
      <c r="AF253" s="54"/>
      <c r="AG253" s="54"/>
      <c r="AJ253" s="54"/>
      <c r="AR253" s="53"/>
    </row>
    <row r="254" spans="1:44" x14ac:dyDescent="0.2">
      <c r="A254" s="50"/>
      <c r="B254" s="50"/>
      <c r="D254" s="83"/>
      <c r="F254" s="124"/>
      <c r="G254" s="124"/>
      <c r="H254" s="124"/>
      <c r="I254" s="124"/>
      <c r="X254" s="124"/>
      <c r="Y254" s="124"/>
      <c r="Z254" s="124"/>
      <c r="AA254" s="124"/>
      <c r="AR254" s="53"/>
    </row>
    <row r="255" spans="1:44" ht="38.25" x14ac:dyDescent="0.2">
      <c r="A255" s="50"/>
      <c r="B255" s="50"/>
      <c r="D255" s="78"/>
      <c r="F255" s="322" t="str">
        <f>F5</f>
        <v xml:space="preserve">Single-Family </v>
      </c>
      <c r="G255" s="322" t="str">
        <f>G5</f>
        <v>Multi-Family</v>
      </c>
      <c r="H255" s="322" t="str">
        <f>H5</f>
        <v>Manufactured Homes</v>
      </c>
      <c r="I255" s="126" t="s">
        <v>32</v>
      </c>
      <c r="K255" s="56" t="str">
        <f>F255</f>
        <v xml:space="preserve">Single-Family </v>
      </c>
      <c r="L255" s="56" t="str">
        <f>G255</f>
        <v>Multi-Family</v>
      </c>
      <c r="M255" s="56" t="str">
        <f>H255</f>
        <v>Manufactured Homes</v>
      </c>
      <c r="N255" s="56" t="s">
        <v>32</v>
      </c>
      <c r="P255" s="56" t="s">
        <v>32</v>
      </c>
      <c r="R255" s="78" t="s">
        <v>32</v>
      </c>
      <c r="T255" s="78" t="str">
        <f>R255</f>
        <v>Total</v>
      </c>
      <c r="V255" s="78" t="str">
        <f>R255</f>
        <v>Total</v>
      </c>
      <c r="X255" s="126" t="str">
        <f>F5</f>
        <v xml:space="preserve">Single-Family </v>
      </c>
      <c r="Y255" s="126" t="str">
        <f>G5</f>
        <v>Multi-Family</v>
      </c>
      <c r="Z255" s="126" t="str">
        <f>H5</f>
        <v>Manufactured Homes</v>
      </c>
      <c r="AA255" s="126" t="s">
        <v>32</v>
      </c>
      <c r="AR255" s="53"/>
    </row>
    <row r="256" spans="1:44" ht="25.5" x14ac:dyDescent="0.2">
      <c r="A256" s="136" t="s">
        <v>303</v>
      </c>
      <c r="B256" s="50"/>
      <c r="D256" s="80" t="s">
        <v>79</v>
      </c>
      <c r="F256" s="127"/>
      <c r="G256" s="127"/>
      <c r="H256" s="127"/>
      <c r="I256" s="127"/>
      <c r="K256" s="61"/>
      <c r="L256" s="61"/>
      <c r="M256" s="61"/>
      <c r="N256" s="61"/>
      <c r="P256" s="61"/>
      <c r="R256" s="61"/>
      <c r="T256" s="61"/>
      <c r="V256" s="62"/>
      <c r="X256" s="127"/>
      <c r="Y256" s="127"/>
      <c r="Z256" s="127"/>
      <c r="AA256" s="127"/>
      <c r="AR256" s="53"/>
    </row>
    <row r="257" spans="1:44" x14ac:dyDescent="0.2">
      <c r="A257" s="50"/>
      <c r="B257" s="50"/>
      <c r="D257" s="82" t="s">
        <v>120</v>
      </c>
      <c r="F257" s="128" t="s">
        <v>128</v>
      </c>
      <c r="G257" s="128" t="s">
        <v>128</v>
      </c>
      <c r="H257" s="128" t="s">
        <v>128</v>
      </c>
      <c r="I257" s="128" t="s">
        <v>128</v>
      </c>
      <c r="K257" s="80" t="s">
        <v>130</v>
      </c>
      <c r="L257" s="80" t="s">
        <v>130</v>
      </c>
      <c r="M257" s="80" t="s">
        <v>130</v>
      </c>
      <c r="N257" s="80" t="s">
        <v>130</v>
      </c>
      <c r="P257" s="76" t="s">
        <v>696</v>
      </c>
      <c r="R257" s="76" t="s">
        <v>148</v>
      </c>
      <c r="T257" s="76" t="s">
        <v>148</v>
      </c>
      <c r="V257" s="76" t="s">
        <v>148</v>
      </c>
      <c r="X257" s="128" t="s">
        <v>697</v>
      </c>
      <c r="Y257" s="128" t="s">
        <v>697</v>
      </c>
      <c r="Z257" s="128" t="s">
        <v>697</v>
      </c>
      <c r="AA257" s="128" t="s">
        <v>697</v>
      </c>
      <c r="AR257" s="53"/>
    </row>
    <row r="258" spans="1:44" x14ac:dyDescent="0.2">
      <c r="A258" s="75" t="s">
        <v>79</v>
      </c>
      <c r="B258" s="50">
        <v>1949</v>
      </c>
      <c r="D258" s="79"/>
      <c r="F258" s="124"/>
      <c r="G258" s="124"/>
      <c r="H258" s="124"/>
      <c r="I258" s="124"/>
      <c r="P258" s="70"/>
      <c r="X258" s="124"/>
      <c r="Y258" s="124"/>
      <c r="Z258" s="124"/>
      <c r="AA258" s="124"/>
      <c r="AC258" s="71"/>
      <c r="AD258" s="72"/>
      <c r="AF258" s="73"/>
      <c r="AG258" s="73"/>
      <c r="AH258" s="73"/>
      <c r="AI258" s="73"/>
      <c r="AJ258" s="73"/>
      <c r="AK258" s="73"/>
      <c r="AL258" s="73"/>
      <c r="AM258" s="73"/>
      <c r="AN258" s="73"/>
      <c r="AO258" s="73"/>
      <c r="AR258" s="53"/>
    </row>
    <row r="259" spans="1:44" x14ac:dyDescent="0.2">
      <c r="A259" s="75" t="s">
        <v>79</v>
      </c>
      <c r="B259" s="50">
        <f t="shared" ref="B259:B286" si="243">B258+1</f>
        <v>1950</v>
      </c>
      <c r="D259" s="79"/>
      <c r="F259" s="124"/>
      <c r="G259" s="124"/>
      <c r="H259" s="124"/>
      <c r="I259" s="124"/>
      <c r="P259" s="70"/>
      <c r="X259" s="124"/>
      <c r="Y259" s="124"/>
      <c r="Z259" s="124"/>
      <c r="AA259" s="124"/>
      <c r="AC259" s="71"/>
      <c r="AD259" s="71"/>
      <c r="AF259" s="73"/>
      <c r="AG259" s="73"/>
      <c r="AH259" s="73"/>
      <c r="AI259" s="73"/>
      <c r="AJ259" s="73"/>
      <c r="AK259" s="73"/>
      <c r="AL259" s="73"/>
      <c r="AM259" s="73"/>
      <c r="AN259" s="73"/>
      <c r="AO259" s="73"/>
      <c r="AR259" s="53"/>
    </row>
    <row r="260" spans="1:44" x14ac:dyDescent="0.2">
      <c r="A260" s="75" t="s">
        <v>79</v>
      </c>
      <c r="B260" s="50">
        <f t="shared" si="243"/>
        <v>1951</v>
      </c>
      <c r="D260" s="79"/>
      <c r="F260" s="124"/>
      <c r="G260" s="124"/>
      <c r="H260" s="124"/>
      <c r="I260" s="124"/>
      <c r="P260" s="70"/>
      <c r="X260" s="124"/>
      <c r="Y260" s="124"/>
      <c r="Z260" s="124"/>
      <c r="AA260" s="124"/>
      <c r="AC260" s="71"/>
      <c r="AD260" s="71"/>
      <c r="AF260" s="73"/>
      <c r="AG260" s="73"/>
      <c r="AH260" s="73"/>
      <c r="AI260" s="73"/>
      <c r="AJ260" s="73"/>
      <c r="AK260" s="73"/>
      <c r="AL260" s="73"/>
      <c r="AM260" s="73"/>
      <c r="AN260" s="73"/>
      <c r="AO260" s="73"/>
      <c r="AR260" s="53"/>
    </row>
    <row r="261" spans="1:44" x14ac:dyDescent="0.2">
      <c r="A261" s="75" t="s">
        <v>79</v>
      </c>
      <c r="B261" s="50">
        <f t="shared" si="243"/>
        <v>1952</v>
      </c>
      <c r="D261" s="79"/>
      <c r="F261" s="124"/>
      <c r="G261" s="124"/>
      <c r="H261" s="124"/>
      <c r="I261" s="124"/>
      <c r="P261" s="70"/>
      <c r="X261" s="124"/>
      <c r="Y261" s="124"/>
      <c r="Z261" s="124"/>
      <c r="AA261" s="124"/>
      <c r="AC261" s="71"/>
      <c r="AD261" s="71"/>
      <c r="AF261" s="73"/>
      <c r="AG261" s="73"/>
      <c r="AH261" s="73"/>
      <c r="AI261" s="73"/>
      <c r="AJ261" s="73"/>
      <c r="AK261" s="73"/>
      <c r="AL261" s="73"/>
      <c r="AM261" s="73"/>
      <c r="AN261" s="73"/>
      <c r="AO261" s="73"/>
      <c r="AR261" s="53"/>
    </row>
    <row r="262" spans="1:44" x14ac:dyDescent="0.2">
      <c r="A262" s="75" t="s">
        <v>79</v>
      </c>
      <c r="B262" s="50">
        <f t="shared" si="243"/>
        <v>1953</v>
      </c>
      <c r="D262" s="79"/>
      <c r="F262" s="124"/>
      <c r="G262" s="124"/>
      <c r="H262" s="124"/>
      <c r="I262" s="124"/>
      <c r="P262" s="70"/>
      <c r="X262" s="124"/>
      <c r="Y262" s="124"/>
      <c r="Z262" s="124"/>
      <c r="AA262" s="124"/>
      <c r="AC262" s="71"/>
      <c r="AD262" s="71"/>
      <c r="AF262" s="73"/>
      <c r="AG262" s="73"/>
      <c r="AH262" s="73"/>
      <c r="AI262" s="73"/>
      <c r="AJ262" s="73"/>
      <c r="AK262" s="73"/>
      <c r="AL262" s="73"/>
      <c r="AM262" s="73"/>
      <c r="AN262" s="73"/>
      <c r="AO262" s="73"/>
      <c r="AR262" s="53"/>
    </row>
    <row r="263" spans="1:44" x14ac:dyDescent="0.2">
      <c r="A263" s="75" t="s">
        <v>79</v>
      </c>
      <c r="B263" s="50">
        <f t="shared" si="243"/>
        <v>1954</v>
      </c>
      <c r="D263" s="79"/>
      <c r="F263" s="124"/>
      <c r="G263" s="124"/>
      <c r="H263" s="124"/>
      <c r="I263" s="124"/>
      <c r="P263" s="70"/>
      <c r="X263" s="124"/>
      <c r="Y263" s="124"/>
      <c r="Z263" s="124"/>
      <c r="AA263" s="124"/>
      <c r="AC263" s="71"/>
      <c r="AD263" s="71"/>
      <c r="AF263" s="73"/>
      <c r="AG263" s="73"/>
      <c r="AH263" s="73"/>
      <c r="AI263" s="73"/>
      <c r="AJ263" s="73"/>
      <c r="AK263" s="73"/>
      <c r="AL263" s="73"/>
      <c r="AM263" s="73"/>
      <c r="AN263" s="73"/>
      <c r="AO263" s="73"/>
      <c r="AR263" s="53"/>
    </row>
    <row r="264" spans="1:44" x14ac:dyDescent="0.2">
      <c r="A264" s="75" t="s">
        <v>79</v>
      </c>
      <c r="B264" s="50">
        <f t="shared" si="243"/>
        <v>1955</v>
      </c>
      <c r="D264" s="79"/>
      <c r="F264" s="124"/>
      <c r="G264" s="124"/>
      <c r="H264" s="124"/>
      <c r="I264" s="124"/>
      <c r="P264" s="70"/>
      <c r="X264" s="124"/>
      <c r="Y264" s="124"/>
      <c r="Z264" s="124"/>
      <c r="AA264" s="124"/>
      <c r="AC264" s="71"/>
      <c r="AD264" s="71"/>
      <c r="AF264" s="73"/>
      <c r="AG264" s="73"/>
      <c r="AH264" s="73"/>
      <c r="AI264" s="73"/>
      <c r="AJ264" s="73"/>
      <c r="AK264" s="73"/>
      <c r="AL264" s="73"/>
      <c r="AM264" s="73"/>
      <c r="AN264" s="73"/>
      <c r="AO264" s="73"/>
      <c r="AR264" s="53"/>
    </row>
    <row r="265" spans="1:44" x14ac:dyDescent="0.2">
      <c r="A265" s="75" t="s">
        <v>79</v>
      </c>
      <c r="B265" s="50">
        <f t="shared" si="243"/>
        <v>1956</v>
      </c>
      <c r="D265" s="79"/>
      <c r="F265" s="124"/>
      <c r="G265" s="124"/>
      <c r="H265" s="124"/>
      <c r="I265" s="124"/>
      <c r="P265" s="70"/>
      <c r="X265" s="124"/>
      <c r="Y265" s="124"/>
      <c r="Z265" s="124"/>
      <c r="AA265" s="124"/>
      <c r="AC265" s="71"/>
      <c r="AD265" s="71"/>
      <c r="AF265" s="73"/>
      <c r="AG265" s="73"/>
      <c r="AH265" s="73"/>
      <c r="AI265" s="73"/>
      <c r="AJ265" s="73"/>
      <c r="AK265" s="73"/>
      <c r="AL265" s="73"/>
      <c r="AM265" s="73"/>
      <c r="AN265" s="73"/>
      <c r="AO265" s="73"/>
      <c r="AR265" s="53"/>
    </row>
    <row r="266" spans="1:44" x14ac:dyDescent="0.2">
      <c r="A266" s="75" t="s">
        <v>79</v>
      </c>
      <c r="B266" s="50">
        <f t="shared" si="243"/>
        <v>1957</v>
      </c>
      <c r="D266" s="79"/>
      <c r="F266" s="124"/>
      <c r="G266" s="124"/>
      <c r="H266" s="124"/>
      <c r="I266" s="124"/>
      <c r="P266" s="70"/>
      <c r="X266" s="124"/>
      <c r="Y266" s="124"/>
      <c r="Z266" s="124"/>
      <c r="AA266" s="124"/>
      <c r="AC266" s="71"/>
      <c r="AD266" s="71"/>
      <c r="AF266" s="73"/>
      <c r="AG266" s="73"/>
      <c r="AH266" s="73"/>
      <c r="AI266" s="73"/>
      <c r="AJ266" s="73"/>
      <c r="AK266" s="73"/>
      <c r="AL266" s="73"/>
      <c r="AM266" s="73"/>
      <c r="AN266" s="73"/>
      <c r="AO266" s="73"/>
      <c r="AR266" s="53"/>
    </row>
    <row r="267" spans="1:44" x14ac:dyDescent="0.2">
      <c r="A267" s="75" t="s">
        <v>79</v>
      </c>
      <c r="B267" s="50">
        <f t="shared" si="243"/>
        <v>1958</v>
      </c>
      <c r="D267" s="79"/>
      <c r="F267" s="124"/>
      <c r="G267" s="124"/>
      <c r="H267" s="124"/>
      <c r="I267" s="124"/>
      <c r="P267" s="70"/>
      <c r="X267" s="124"/>
      <c r="Y267" s="124"/>
      <c r="Z267" s="124"/>
      <c r="AA267" s="124"/>
      <c r="AC267" s="71"/>
      <c r="AD267" s="71"/>
      <c r="AF267" s="73"/>
      <c r="AG267" s="73"/>
      <c r="AH267" s="73"/>
      <c r="AI267" s="73"/>
      <c r="AJ267" s="73"/>
      <c r="AK267" s="73"/>
      <c r="AL267" s="73"/>
      <c r="AM267" s="73"/>
      <c r="AN267" s="73"/>
      <c r="AO267" s="73"/>
      <c r="AR267" s="53"/>
    </row>
    <row r="268" spans="1:44" x14ac:dyDescent="0.2">
      <c r="A268" s="75" t="s">
        <v>79</v>
      </c>
      <c r="B268" s="50">
        <f t="shared" si="243"/>
        <v>1959</v>
      </c>
      <c r="D268" s="79"/>
      <c r="F268" s="124"/>
      <c r="G268" s="124"/>
      <c r="H268" s="124"/>
      <c r="I268" s="124"/>
      <c r="P268" s="70"/>
      <c r="X268" s="124"/>
      <c r="Y268" s="124"/>
      <c r="Z268" s="124"/>
      <c r="AA268" s="124"/>
      <c r="AC268" s="71"/>
      <c r="AD268" s="71"/>
      <c r="AF268" s="73"/>
      <c r="AG268" s="73"/>
      <c r="AH268" s="73"/>
      <c r="AI268" s="73"/>
      <c r="AJ268" s="73"/>
      <c r="AK268" s="73"/>
      <c r="AL268" s="73"/>
      <c r="AM268" s="73"/>
      <c r="AN268" s="73"/>
      <c r="AO268" s="73"/>
      <c r="AR268" s="53"/>
    </row>
    <row r="269" spans="1:44" x14ac:dyDescent="0.2">
      <c r="A269" s="75" t="s">
        <v>79</v>
      </c>
      <c r="B269" s="50">
        <f t="shared" si="243"/>
        <v>1960</v>
      </c>
      <c r="D269" s="79">
        <f>SEDS_CensusRgn!K5</f>
        <v>2385.4859999999999</v>
      </c>
      <c r="F269" s="124"/>
      <c r="G269" s="124"/>
      <c r="H269" s="124"/>
      <c r="I269" s="124"/>
      <c r="P269" s="70"/>
      <c r="X269" s="124"/>
      <c r="Y269" s="124"/>
      <c r="Z269" s="124"/>
      <c r="AA269" s="124"/>
      <c r="AC269" s="71"/>
      <c r="AD269" s="71"/>
      <c r="AF269" s="73"/>
      <c r="AG269" s="73"/>
      <c r="AH269" s="73"/>
      <c r="AI269" s="73"/>
      <c r="AJ269" s="73"/>
      <c r="AK269" s="73"/>
      <c r="AL269" s="73"/>
      <c r="AM269" s="73"/>
      <c r="AN269" s="73"/>
      <c r="AO269" s="73"/>
      <c r="AR269" s="53"/>
    </row>
    <row r="270" spans="1:44" x14ac:dyDescent="0.2">
      <c r="A270" s="75" t="s">
        <v>79</v>
      </c>
      <c r="B270" s="50">
        <f t="shared" si="243"/>
        <v>1961</v>
      </c>
      <c r="D270" s="79">
        <f>SEDS_CensusRgn!K6</f>
        <v>2439.6860000000001</v>
      </c>
      <c r="F270" s="124"/>
      <c r="G270" s="124"/>
      <c r="H270" s="124"/>
      <c r="I270" s="124"/>
      <c r="P270" s="70"/>
      <c r="X270" s="124"/>
      <c r="Y270" s="124"/>
      <c r="Z270" s="124"/>
      <c r="AA270" s="124"/>
      <c r="AC270" s="71"/>
      <c r="AD270" s="71"/>
      <c r="AF270" s="73"/>
      <c r="AG270" s="73"/>
      <c r="AH270" s="73"/>
      <c r="AI270" s="73"/>
      <c r="AJ270" s="73"/>
      <c r="AK270" s="73"/>
      <c r="AL270" s="73"/>
      <c r="AM270" s="73"/>
      <c r="AN270" s="73"/>
      <c r="AO270" s="73"/>
      <c r="AR270" s="53"/>
    </row>
    <row r="271" spans="1:44" x14ac:dyDescent="0.2">
      <c r="A271" s="75" t="s">
        <v>79</v>
      </c>
      <c r="B271" s="50">
        <f t="shared" si="243"/>
        <v>1962</v>
      </c>
      <c r="D271" s="79">
        <f>SEDS_CensusRgn!K7</f>
        <v>2556.3310000000001</v>
      </c>
      <c r="F271" s="124"/>
      <c r="G271" s="124"/>
      <c r="H271" s="124"/>
      <c r="I271" s="124"/>
      <c r="P271" s="70"/>
      <c r="X271" s="124"/>
      <c r="Y271" s="124"/>
      <c r="Z271" s="124"/>
      <c r="AA271" s="124"/>
      <c r="AC271" s="71"/>
      <c r="AD271" s="71"/>
      <c r="AF271" s="73"/>
      <c r="AG271" s="73"/>
      <c r="AH271" s="73"/>
      <c r="AI271" s="73"/>
      <c r="AJ271" s="73"/>
      <c r="AK271" s="73"/>
      <c r="AL271" s="73"/>
      <c r="AM271" s="73"/>
      <c r="AN271" s="73"/>
      <c r="AO271" s="73"/>
      <c r="AR271" s="53"/>
    </row>
    <row r="272" spans="1:44" x14ac:dyDescent="0.2">
      <c r="A272" s="75" t="s">
        <v>79</v>
      </c>
      <c r="B272" s="50">
        <f t="shared" si="243"/>
        <v>1963</v>
      </c>
      <c r="D272" s="79">
        <f>SEDS_CensusRgn!K8</f>
        <v>2513.1579999999999</v>
      </c>
      <c r="F272" s="124"/>
      <c r="G272" s="124"/>
      <c r="H272" s="124"/>
      <c r="I272" s="124"/>
      <c r="P272" s="70"/>
      <c r="X272" s="124"/>
      <c r="Y272" s="124"/>
      <c r="Z272" s="124"/>
      <c r="AA272" s="124"/>
      <c r="AC272" s="71"/>
      <c r="AD272" s="71"/>
      <c r="AF272" s="73"/>
      <c r="AG272" s="73"/>
      <c r="AH272" s="73"/>
      <c r="AI272" s="73"/>
      <c r="AJ272" s="73"/>
      <c r="AK272" s="73"/>
      <c r="AL272" s="73"/>
      <c r="AM272" s="73"/>
      <c r="AN272" s="73"/>
      <c r="AO272" s="73"/>
      <c r="AR272" s="53"/>
    </row>
    <row r="273" spans="1:44" x14ac:dyDescent="0.2">
      <c r="A273" s="75" t="s">
        <v>79</v>
      </c>
      <c r="B273" s="50">
        <f t="shared" si="243"/>
        <v>1964</v>
      </c>
      <c r="D273" s="79">
        <f>SEDS_CensusRgn!K9</f>
        <v>2507.049</v>
      </c>
      <c r="F273" s="124"/>
      <c r="G273" s="124"/>
      <c r="H273" s="124"/>
      <c r="I273" s="124"/>
      <c r="P273" s="70"/>
      <c r="X273" s="124"/>
      <c r="Y273" s="124"/>
      <c r="Z273" s="124"/>
      <c r="AA273" s="124"/>
      <c r="AC273" s="71"/>
      <c r="AD273" s="71"/>
      <c r="AF273" s="73"/>
      <c r="AG273" s="73"/>
      <c r="AH273" s="73"/>
      <c r="AI273" s="73"/>
      <c r="AJ273" s="73"/>
      <c r="AK273" s="73"/>
      <c r="AL273" s="73"/>
      <c r="AM273" s="73"/>
      <c r="AN273" s="73"/>
      <c r="AO273" s="73"/>
      <c r="AR273" s="53"/>
    </row>
    <row r="274" spans="1:44" x14ac:dyDescent="0.2">
      <c r="A274" s="75" t="s">
        <v>79</v>
      </c>
      <c r="B274" s="50">
        <f t="shared" si="243"/>
        <v>1965</v>
      </c>
      <c r="D274" s="79">
        <f>SEDS_CensusRgn!K10</f>
        <v>2630.7020000000002</v>
      </c>
      <c r="F274" s="124"/>
      <c r="G274" s="124"/>
      <c r="H274" s="124"/>
      <c r="I274" s="124"/>
      <c r="P274" s="70"/>
      <c r="X274" s="124"/>
      <c r="Y274" s="124"/>
      <c r="Z274" s="124"/>
      <c r="AA274" s="124"/>
      <c r="AC274" s="71"/>
      <c r="AD274" s="71"/>
      <c r="AF274" s="73"/>
      <c r="AG274" s="73"/>
      <c r="AH274" s="73"/>
      <c r="AI274" s="73"/>
      <c r="AJ274" s="73"/>
      <c r="AK274" s="73"/>
      <c r="AL274" s="73"/>
      <c r="AM274" s="73"/>
      <c r="AN274" s="73"/>
      <c r="AO274" s="73"/>
      <c r="AR274" s="53"/>
    </row>
    <row r="275" spans="1:44" x14ac:dyDescent="0.2">
      <c r="A275" s="75" t="s">
        <v>79</v>
      </c>
      <c r="B275" s="50">
        <f t="shared" si="243"/>
        <v>1966</v>
      </c>
      <c r="D275" s="79">
        <f>SEDS_CensusRgn!K11</f>
        <v>2732.7280000000001</v>
      </c>
      <c r="F275" s="124"/>
      <c r="G275" s="124"/>
      <c r="H275" s="124"/>
      <c r="I275" s="124"/>
      <c r="P275" s="70"/>
      <c r="X275" s="124"/>
      <c r="Y275" s="124"/>
      <c r="Z275" s="124"/>
      <c r="AA275" s="124"/>
      <c r="AC275" s="71"/>
      <c r="AD275" s="71"/>
      <c r="AF275" s="73"/>
      <c r="AG275" s="73"/>
      <c r="AH275" s="73"/>
      <c r="AI275" s="73"/>
      <c r="AJ275" s="73"/>
      <c r="AK275" s="73"/>
      <c r="AL275" s="73"/>
      <c r="AM275" s="73"/>
      <c r="AN275" s="73"/>
      <c r="AO275" s="73"/>
      <c r="AR275" s="53"/>
    </row>
    <row r="276" spans="1:44" x14ac:dyDescent="0.2">
      <c r="A276" s="75" t="s">
        <v>79</v>
      </c>
      <c r="B276" s="50">
        <f t="shared" si="243"/>
        <v>1967</v>
      </c>
      <c r="D276" s="79">
        <f>SEDS_CensusRgn!K12</f>
        <v>2810.587</v>
      </c>
      <c r="F276" s="124"/>
      <c r="G276" s="124"/>
      <c r="H276" s="124"/>
      <c r="I276" s="124"/>
      <c r="P276" s="70"/>
      <c r="X276" s="124"/>
      <c r="Y276" s="124"/>
      <c r="Z276" s="124"/>
      <c r="AA276" s="124"/>
      <c r="AC276" s="71"/>
      <c r="AD276" s="71"/>
      <c r="AF276" s="73"/>
      <c r="AG276" s="73"/>
      <c r="AH276" s="73"/>
      <c r="AI276" s="73"/>
      <c r="AJ276" s="73"/>
      <c r="AK276" s="73"/>
      <c r="AL276" s="73"/>
      <c r="AM276" s="73"/>
      <c r="AN276" s="73"/>
      <c r="AO276" s="73"/>
      <c r="AR276" s="53"/>
    </row>
    <row r="277" spans="1:44" x14ac:dyDescent="0.2">
      <c r="A277" s="75" t="s">
        <v>79</v>
      </c>
      <c r="B277" s="50">
        <f t="shared" si="243"/>
        <v>1968</v>
      </c>
      <c r="D277" s="79">
        <f>SEDS_CensusRgn!K13</f>
        <v>2867.3119999999999</v>
      </c>
      <c r="F277" s="124"/>
      <c r="G277" s="124"/>
      <c r="H277" s="124"/>
      <c r="I277" s="124"/>
      <c r="P277" s="70"/>
      <c r="X277" s="124"/>
      <c r="Y277" s="124"/>
      <c r="Z277" s="124"/>
      <c r="AA277" s="124"/>
      <c r="AC277" s="71"/>
      <c r="AD277" s="71"/>
      <c r="AF277" s="73"/>
      <c r="AG277" s="73"/>
      <c r="AH277" s="73"/>
      <c r="AI277" s="73"/>
      <c r="AJ277" s="73"/>
      <c r="AK277" s="73"/>
      <c r="AL277" s="73"/>
      <c r="AM277" s="73"/>
      <c r="AN277" s="73"/>
      <c r="AO277" s="73"/>
      <c r="AR277" s="53"/>
    </row>
    <row r="278" spans="1:44" x14ac:dyDescent="0.2">
      <c r="A278" s="75" t="s">
        <v>79</v>
      </c>
      <c r="B278" s="50">
        <f t="shared" si="243"/>
        <v>1969</v>
      </c>
      <c r="D278" s="79">
        <f>SEDS_CensusRgn!K14</f>
        <v>2994.9459999999999</v>
      </c>
      <c r="F278" s="124"/>
      <c r="G278" s="124"/>
      <c r="H278" s="124"/>
      <c r="I278" s="124"/>
      <c r="P278" s="70"/>
      <c r="X278" s="124"/>
      <c r="Y278" s="124"/>
      <c r="Z278" s="124"/>
      <c r="AA278" s="124"/>
      <c r="AC278" s="71"/>
      <c r="AD278" s="71"/>
      <c r="AF278" s="73"/>
      <c r="AG278" s="73"/>
      <c r="AH278" s="73"/>
      <c r="AI278" s="73"/>
      <c r="AJ278" s="73"/>
      <c r="AK278" s="73"/>
      <c r="AL278" s="73"/>
      <c r="AM278" s="73"/>
      <c r="AN278" s="73"/>
      <c r="AO278" s="73"/>
      <c r="AR278" s="53"/>
    </row>
    <row r="279" spans="1:44" x14ac:dyDescent="0.2">
      <c r="A279" s="75" t="s">
        <v>79</v>
      </c>
      <c r="B279" s="50">
        <f t="shared" si="243"/>
        <v>1970</v>
      </c>
      <c r="D279" s="79">
        <f>SEDS_CensusRgn!K15</f>
        <v>2996.9690000000001</v>
      </c>
      <c r="F279" s="321">
        <f t="shared" ref="F279:H298" si="244">F36</f>
        <v>12707</v>
      </c>
      <c r="G279" s="321">
        <f t="shared" si="244"/>
        <v>4330</v>
      </c>
      <c r="H279" s="321">
        <f t="shared" si="244"/>
        <v>499</v>
      </c>
      <c r="I279" s="321">
        <f>SUM(F279:H279)</f>
        <v>17536</v>
      </c>
      <c r="J279" s="83"/>
      <c r="K279" s="84">
        <f t="shared" ref="K279:M298" si="245">K36</f>
        <v>21.854655920760749</v>
      </c>
      <c r="L279" s="84">
        <f t="shared" si="245"/>
        <v>3.5479479679075436</v>
      </c>
      <c r="M279" s="84">
        <f t="shared" si="245"/>
        <v>0.329468603984029</v>
      </c>
      <c r="N279" s="79">
        <f>SUM(K279:M279)</f>
        <v>25.732072492652321</v>
      </c>
      <c r="P279" s="84">
        <f>D279/I279*1000</f>
        <v>170.90379790145985</v>
      </c>
      <c r="R279" s="84">
        <f>D279/N279</f>
        <v>116.46823243078346</v>
      </c>
      <c r="T279" s="74">
        <f>R279/V279</f>
        <v>115.45558178244954</v>
      </c>
      <c r="V279" s="118">
        <f>Weather_Factors!DC29</f>
        <v>1.0087709111391603</v>
      </c>
      <c r="X279" s="124">
        <f t="shared" ref="X279:AA298" si="246">X36</f>
        <v>1719.8910774188048</v>
      </c>
      <c r="Y279" s="124">
        <f t="shared" si="246"/>
        <v>819.38752145670753</v>
      </c>
      <c r="Z279" s="124">
        <f t="shared" si="246"/>
        <v>660.25772341488789</v>
      </c>
      <c r="AA279" s="124">
        <f t="shared" si="246"/>
        <v>1467.3855207944982</v>
      </c>
      <c r="AC279" s="71">
        <f t="shared" ref="AC279:AC322" si="247">T279/T$329</f>
        <v>1.6825420216371625</v>
      </c>
      <c r="AD279" s="71"/>
      <c r="AF279" s="73">
        <f t="shared" ref="AF279:AF322" si="248">I279/I$329</f>
        <v>0.79942987223225892</v>
      </c>
      <c r="AG279" s="73">
        <f t="shared" ref="AG279:AG322" si="249">P279/P$329</f>
        <v>1.5333707428384362</v>
      </c>
      <c r="AH279" s="73">
        <f>Wgted_Floorspace!U101</f>
        <v>0.99909976231864084</v>
      </c>
      <c r="AI279" s="73">
        <f>AA279/AA$247</f>
        <v>0.93602147603006192</v>
      </c>
      <c r="AJ279" s="73">
        <f t="shared" ref="AJ279:AJ322" si="250">V279/V$329</f>
        <v>0.97363334607389551</v>
      </c>
      <c r="AK279" s="73">
        <f>AG279/(AH279*AI279*AJ279)</f>
        <v>1.6840580741731301</v>
      </c>
      <c r="AL279" s="73">
        <f>AF279*AH279*AI279*AJ279*AK279</f>
        <v>1.2258223770320151</v>
      </c>
      <c r="AM279" s="73">
        <f>AF279*AG279</f>
        <v>1.2258223770320149</v>
      </c>
      <c r="AN279" s="73"/>
      <c r="AO279" s="73">
        <f>AH279*AI279*AJ279</f>
        <v>0.91052129754570299</v>
      </c>
      <c r="AR279" s="53"/>
    </row>
    <row r="280" spans="1:44" x14ac:dyDescent="0.2">
      <c r="A280" s="75" t="s">
        <v>79</v>
      </c>
      <c r="B280" s="50">
        <f t="shared" si="243"/>
        <v>1971</v>
      </c>
      <c r="D280" s="79">
        <f>SEDS_CensusRgn!K16</f>
        <v>3016.5549999999998</v>
      </c>
      <c r="F280" s="321">
        <f t="shared" si="244"/>
        <v>12944.9</v>
      </c>
      <c r="G280" s="321">
        <f t="shared" si="244"/>
        <v>4387.3</v>
      </c>
      <c r="H280" s="321">
        <f t="shared" si="244"/>
        <v>565.29999999999995</v>
      </c>
      <c r="I280" s="321">
        <f t="shared" ref="I280:I293" si="251">SUM(F280:H280)</f>
        <v>17897.5</v>
      </c>
      <c r="J280" s="83"/>
      <c r="K280" s="84">
        <f t="shared" si="245"/>
        <v>22.351128148408549</v>
      </c>
      <c r="L280" s="84">
        <f t="shared" si="245"/>
        <v>3.6037057222572542</v>
      </c>
      <c r="M280" s="84">
        <f t="shared" si="245"/>
        <v>0.38468712755004397</v>
      </c>
      <c r="N280" s="79">
        <f t="shared" ref="N280:N293" si="252">SUM(K280:M280)</f>
        <v>26.339520998215846</v>
      </c>
      <c r="P280" s="84">
        <f t="shared" ref="P280:P293" si="253">D280/I280*1000</f>
        <v>168.54616566559574</v>
      </c>
      <c r="R280" s="84">
        <f t="shared" ref="R280:R293" si="254">D280/N280</f>
        <v>114.52581086058214</v>
      </c>
      <c r="T280" s="74">
        <f t="shared" ref="T280:T293" si="255">R280/V280</f>
        <v>115.58786148943133</v>
      </c>
      <c r="V280" s="118">
        <f>Weather_Factors!DC30</f>
        <v>0.99081174601585387</v>
      </c>
      <c r="X280" s="124">
        <f t="shared" si="246"/>
        <v>1726.6358294315562</v>
      </c>
      <c r="Y280" s="124">
        <f t="shared" si="246"/>
        <v>821.39487207559409</v>
      </c>
      <c r="Z280" s="124">
        <f t="shared" si="246"/>
        <v>680.50084477276494</v>
      </c>
      <c r="AA280" s="124">
        <f t="shared" si="246"/>
        <v>1471.6871629119066</v>
      </c>
      <c r="AC280" s="71">
        <f t="shared" si="247"/>
        <v>1.6844697427760684</v>
      </c>
      <c r="AD280" s="71"/>
      <c r="AF280" s="73">
        <f t="shared" si="248"/>
        <v>0.81590990752034975</v>
      </c>
      <c r="AG280" s="73">
        <f t="shared" si="249"/>
        <v>1.5122177647464501</v>
      </c>
      <c r="AH280" s="73">
        <f>Wgted_Floorspace!U102</f>
        <v>0.99882641310876497</v>
      </c>
      <c r="AI280" s="73">
        <f t="shared" ref="AI280:AI293" si="256">AA280/AA$247</f>
        <v>0.93876542392039519</v>
      </c>
      <c r="AJ280" s="73">
        <f t="shared" si="250"/>
        <v>0.95629973559938974</v>
      </c>
      <c r="AK280" s="73">
        <f t="shared" ref="AK280:AK293" si="257">AG280/(AH280*AI280*AJ280)</f>
        <v>1.6864489371414351</v>
      </c>
      <c r="AL280" s="73">
        <f t="shared" ref="AL280:AL293" si="258">AF280*AH280*AI280*AJ280*AK280</f>
        <v>1.2338334565849061</v>
      </c>
      <c r="AM280" s="73">
        <f t="shared" ref="AM280:AM293" si="259">AF280*AG280</f>
        <v>1.2338334565849061</v>
      </c>
      <c r="AN280" s="73"/>
      <c r="AO280" s="73">
        <f t="shared" ref="AO280:AO293" si="260">AH280*AI280*AJ280</f>
        <v>0.89668754946692286</v>
      </c>
      <c r="AR280" s="53"/>
    </row>
    <row r="281" spans="1:44" x14ac:dyDescent="0.2">
      <c r="A281" s="75" t="s">
        <v>79</v>
      </c>
      <c r="B281" s="50">
        <f t="shared" si="243"/>
        <v>1972</v>
      </c>
      <c r="D281" s="79">
        <f>SEDS_CensusRgn!K17</f>
        <v>3132.2400000000002</v>
      </c>
      <c r="F281" s="321">
        <f t="shared" si="244"/>
        <v>13222.45</v>
      </c>
      <c r="G281" s="321">
        <f t="shared" si="244"/>
        <v>4454.1499999999996</v>
      </c>
      <c r="H281" s="321">
        <f t="shared" si="244"/>
        <v>642.65</v>
      </c>
      <c r="I281" s="321">
        <f t="shared" si="251"/>
        <v>18319.25</v>
      </c>
      <c r="J281" s="83"/>
      <c r="K281" s="84">
        <f t="shared" si="245"/>
        <v>22.920837473754105</v>
      </c>
      <c r="L281" s="84">
        <f t="shared" si="245"/>
        <v>3.6678935324718274</v>
      </c>
      <c r="M281" s="84">
        <f t="shared" si="245"/>
        <v>0.45036893636047098</v>
      </c>
      <c r="N281" s="79">
        <f t="shared" si="252"/>
        <v>27.0390999425864</v>
      </c>
      <c r="P281" s="84">
        <f t="shared" si="253"/>
        <v>170.98079888641732</v>
      </c>
      <c r="R281" s="84">
        <f t="shared" si="254"/>
        <v>115.84113401151875</v>
      </c>
      <c r="T281" s="74">
        <f t="shared" si="255"/>
        <v>112.52205954341089</v>
      </c>
      <c r="V281" s="118">
        <f>Weather_Factors!DC31</f>
        <v>1.0294971002270659</v>
      </c>
      <c r="X281" s="124">
        <f t="shared" si="246"/>
        <v>1733.478854051564</v>
      </c>
      <c r="Y281" s="124">
        <f t="shared" si="246"/>
        <v>823.47777521453656</v>
      </c>
      <c r="Z281" s="124">
        <f t="shared" si="246"/>
        <v>700.79971424643429</v>
      </c>
      <c r="AA281" s="124">
        <f t="shared" si="246"/>
        <v>1475.9938284911445</v>
      </c>
      <c r="AC281" s="71">
        <f t="shared" si="247"/>
        <v>1.6397916031438406</v>
      </c>
      <c r="AD281" s="71"/>
      <c r="AF281" s="73">
        <f t="shared" si="248"/>
        <v>0.83513661535645578</v>
      </c>
      <c r="AG281" s="73">
        <f t="shared" si="249"/>
        <v>1.5340616055281677</v>
      </c>
      <c r="AH281" s="73">
        <f>Wgted_Floorspace!U103</f>
        <v>0.99852114076582266</v>
      </c>
      <c r="AI281" s="73">
        <f t="shared" si="256"/>
        <v>0.94151257619573148</v>
      </c>
      <c r="AJ281" s="73">
        <f t="shared" si="250"/>
        <v>0.99363759937877094</v>
      </c>
      <c r="AK281" s="73">
        <f t="shared" si="257"/>
        <v>1.6422202156743437</v>
      </c>
      <c r="AL281" s="73">
        <f t="shared" si="258"/>
        <v>1.2811510169890845</v>
      </c>
      <c r="AM281" s="73">
        <f t="shared" si="259"/>
        <v>1.2811510169890845</v>
      </c>
      <c r="AN281" s="73"/>
      <c r="AO281" s="73">
        <f t="shared" si="260"/>
        <v>0.93413879020983626</v>
      </c>
      <c r="AR281" s="53"/>
    </row>
    <row r="282" spans="1:44" x14ac:dyDescent="0.2">
      <c r="A282" s="75" t="s">
        <v>79</v>
      </c>
      <c r="B282" s="50">
        <f t="shared" si="243"/>
        <v>1973</v>
      </c>
      <c r="D282" s="79">
        <f>SEDS_CensusRgn!K18</f>
        <v>2940.9270000000001</v>
      </c>
      <c r="F282" s="321">
        <f t="shared" si="244"/>
        <v>13434.683324269568</v>
      </c>
      <c r="G282" s="321">
        <f t="shared" si="244"/>
        <v>4629.2174092124778</v>
      </c>
      <c r="H282" s="321">
        <f t="shared" si="244"/>
        <v>753.04691356951082</v>
      </c>
      <c r="I282" s="321">
        <f t="shared" si="251"/>
        <v>18816.947647051555</v>
      </c>
      <c r="J282" s="83"/>
      <c r="K282" s="84">
        <f t="shared" si="245"/>
        <v>23.357513424262393</v>
      </c>
      <c r="L282" s="84">
        <f t="shared" si="245"/>
        <v>3.8212551366259695</v>
      </c>
      <c r="M282" s="84">
        <f t="shared" si="245"/>
        <v>0.54308090270537379</v>
      </c>
      <c r="N282" s="79">
        <f t="shared" si="252"/>
        <v>27.721849463593735</v>
      </c>
      <c r="P282" s="84">
        <f t="shared" si="253"/>
        <v>156.29139513819166</v>
      </c>
      <c r="R282" s="84">
        <f t="shared" si="254"/>
        <v>106.08696955310397</v>
      </c>
      <c r="T282" s="74">
        <f t="shared" si="255"/>
        <v>110.24561293198853</v>
      </c>
      <c r="V282" s="118">
        <f>Weather_Factors!DC32</f>
        <v>0.96227837763077184</v>
      </c>
      <c r="X282" s="124">
        <f t="shared" si="246"/>
        <v>1738.5979900298335</v>
      </c>
      <c r="Y282" s="124">
        <f t="shared" si="246"/>
        <v>825.46460855811074</v>
      </c>
      <c r="Z282" s="124">
        <f t="shared" si="246"/>
        <v>721.17804736908226</v>
      </c>
      <c r="AA282" s="124">
        <f t="shared" si="246"/>
        <v>1473.2383797612094</v>
      </c>
      <c r="AC282" s="71">
        <f t="shared" si="247"/>
        <v>1.6066167923239631</v>
      </c>
      <c r="AD282" s="71"/>
      <c r="AF282" s="73">
        <f t="shared" si="248"/>
        <v>0.85782561891443476</v>
      </c>
      <c r="AG282" s="73">
        <f t="shared" si="249"/>
        <v>1.4022663955103212</v>
      </c>
      <c r="AH282" s="73">
        <f>Wgted_Floorspace!U104</f>
        <v>1.00070939268575</v>
      </c>
      <c r="AI282" s="73">
        <f t="shared" si="256"/>
        <v>0.93975492004418204</v>
      </c>
      <c r="AJ282" s="73">
        <f t="shared" si="250"/>
        <v>0.92876024310534611</v>
      </c>
      <c r="AK282" s="73">
        <f t="shared" si="257"/>
        <v>1.6054778780601342</v>
      </c>
      <c r="AL282" s="73">
        <f t="shared" si="258"/>
        <v>1.2029000386115549</v>
      </c>
      <c r="AM282" s="73">
        <f t="shared" si="259"/>
        <v>1.2029000386115549</v>
      </c>
      <c r="AN282" s="73"/>
      <c r="AO282" s="73">
        <f t="shared" si="260"/>
        <v>0.87342617090722585</v>
      </c>
      <c r="AR282" s="53"/>
    </row>
    <row r="283" spans="1:44" x14ac:dyDescent="0.2">
      <c r="A283" s="75" t="s">
        <v>79</v>
      </c>
      <c r="B283" s="50">
        <f t="shared" si="243"/>
        <v>1974</v>
      </c>
      <c r="D283" s="79">
        <f>SEDS_CensusRgn!K19</f>
        <v>2929.3490000000002</v>
      </c>
      <c r="F283" s="321">
        <f t="shared" si="244"/>
        <v>13638.02869370119</v>
      </c>
      <c r="G283" s="321">
        <f t="shared" si="244"/>
        <v>4607.1965814975219</v>
      </c>
      <c r="H283" s="321">
        <f t="shared" si="244"/>
        <v>842.89224689704656</v>
      </c>
      <c r="I283" s="321">
        <f t="shared" si="251"/>
        <v>19088.117522095756</v>
      </c>
      <c r="J283" s="83"/>
      <c r="K283" s="84">
        <f t="shared" si="245"/>
        <v>23.785031788543989</v>
      </c>
      <c r="L283" s="84">
        <f t="shared" si="245"/>
        <v>3.8104824087968083</v>
      </c>
      <c r="M283" s="84">
        <f t="shared" si="245"/>
        <v>0.62511969082275087</v>
      </c>
      <c r="N283" s="79">
        <f t="shared" si="252"/>
        <v>28.220633888163547</v>
      </c>
      <c r="P283" s="84">
        <f t="shared" si="253"/>
        <v>153.46453083228795</v>
      </c>
      <c r="R283" s="84">
        <f t="shared" si="254"/>
        <v>103.80167262042416</v>
      </c>
      <c r="T283" s="74">
        <f t="shared" si="255"/>
        <v>104.76062773900449</v>
      </c>
      <c r="V283" s="118">
        <f>Weather_Factors!DC33</f>
        <v>0.99084622592211424</v>
      </c>
      <c r="X283" s="124">
        <f t="shared" si="246"/>
        <v>1744.0227119869062</v>
      </c>
      <c r="Y283" s="124">
        <f t="shared" si="246"/>
        <v>827.07180850491307</v>
      </c>
      <c r="Z283" s="124">
        <f t="shared" si="246"/>
        <v>741.63654147254829</v>
      </c>
      <c r="AA283" s="124">
        <f t="shared" si="246"/>
        <v>1478.4398647743183</v>
      </c>
      <c r="AC283" s="71">
        <f t="shared" si="247"/>
        <v>1.5266837312040362</v>
      </c>
      <c r="AD283" s="71"/>
      <c r="AF283" s="73">
        <f t="shared" si="248"/>
        <v>0.87018769114070205</v>
      </c>
      <c r="AG283" s="73">
        <f t="shared" si="249"/>
        <v>1.3769034072451551</v>
      </c>
      <c r="AH283" s="73">
        <f>Wgted_Floorspace!U105</f>
        <v>0.99929514298656996</v>
      </c>
      <c r="AI283" s="73">
        <f t="shared" si="256"/>
        <v>0.94307286315492111</v>
      </c>
      <c r="AJ283" s="73">
        <f t="shared" si="250"/>
        <v>0.95633301449961772</v>
      </c>
      <c r="AK283" s="73">
        <f t="shared" si="257"/>
        <v>1.5277605839664872</v>
      </c>
      <c r="AL283" s="73">
        <f t="shared" si="258"/>
        <v>1.1981643968744273</v>
      </c>
      <c r="AM283" s="73">
        <f t="shared" si="259"/>
        <v>1.1981643968744273</v>
      </c>
      <c r="AN283" s="73"/>
      <c r="AO283" s="73">
        <f t="shared" si="260"/>
        <v>0.90125600941368367</v>
      </c>
      <c r="AR283" s="53"/>
    </row>
    <row r="284" spans="1:44" x14ac:dyDescent="0.2">
      <c r="A284" s="75" t="s">
        <v>79</v>
      </c>
      <c r="B284" s="50">
        <f t="shared" si="243"/>
        <v>1975</v>
      </c>
      <c r="D284" s="79">
        <f>SEDS_CensusRgn!K20</f>
        <v>2946.5340000000001</v>
      </c>
      <c r="F284" s="321">
        <f t="shared" si="244"/>
        <v>13922.693802050759</v>
      </c>
      <c r="G284" s="321">
        <f t="shared" si="244"/>
        <v>4801.054584948809</v>
      </c>
      <c r="H284" s="321">
        <f t="shared" si="244"/>
        <v>780.56706170904317</v>
      </c>
      <c r="I284" s="321">
        <f t="shared" si="251"/>
        <v>19504.31544870861</v>
      </c>
      <c r="J284" s="83"/>
      <c r="K284" s="84">
        <f t="shared" si="245"/>
        <v>24.382021249409895</v>
      </c>
      <c r="L284" s="84">
        <f t="shared" si="245"/>
        <v>3.9781636367165798</v>
      </c>
      <c r="M284" s="84">
        <f t="shared" si="245"/>
        <v>0.58481137398056304</v>
      </c>
      <c r="N284" s="79">
        <f t="shared" si="252"/>
        <v>28.94499626010704</v>
      </c>
      <c r="P284" s="84">
        <f t="shared" si="253"/>
        <v>151.07087494296505</v>
      </c>
      <c r="R284" s="84">
        <f t="shared" si="254"/>
        <v>101.79769841812043</v>
      </c>
      <c r="T284" s="74">
        <f t="shared" si="255"/>
        <v>102.88233209644807</v>
      </c>
      <c r="V284" s="118">
        <f>Weather_Factors!DC34</f>
        <v>0.98945753215128485</v>
      </c>
      <c r="X284" s="124">
        <f t="shared" si="246"/>
        <v>1751.2430852870239</v>
      </c>
      <c r="Y284" s="124">
        <f t="shared" si="246"/>
        <v>828.60204280701737</v>
      </c>
      <c r="Z284" s="124">
        <f t="shared" si="246"/>
        <v>749.21349191973957</v>
      </c>
      <c r="AA284" s="124">
        <f t="shared" si="246"/>
        <v>1484.0303591389822</v>
      </c>
      <c r="AC284" s="71">
        <f t="shared" si="247"/>
        <v>1.4993112014495713</v>
      </c>
      <c r="AD284" s="71"/>
      <c r="AF284" s="73">
        <f t="shared" si="248"/>
        <v>0.88916129146548795</v>
      </c>
      <c r="AG284" s="73">
        <f t="shared" si="249"/>
        <v>1.3554272203249154</v>
      </c>
      <c r="AH284" s="73">
        <f>Wgted_Floorspace!U106</f>
        <v>1.0007740617619074</v>
      </c>
      <c r="AI284" s="73">
        <f t="shared" si="256"/>
        <v>0.94663894903541779</v>
      </c>
      <c r="AJ284" s="73">
        <f t="shared" si="250"/>
        <v>0.9549926917882523</v>
      </c>
      <c r="AK284" s="73">
        <f t="shared" si="257"/>
        <v>1.4981515396292016</v>
      </c>
      <c r="AL284" s="73">
        <f t="shared" si="258"/>
        <v>1.205193417711578</v>
      </c>
      <c r="AM284" s="73">
        <f t="shared" si="259"/>
        <v>1.2051934177115782</v>
      </c>
      <c r="AN284" s="73"/>
      <c r="AO284" s="73">
        <f t="shared" si="260"/>
        <v>0.90473305568299778</v>
      </c>
      <c r="AR284" s="53"/>
    </row>
    <row r="285" spans="1:44" x14ac:dyDescent="0.2">
      <c r="A285" s="75" t="s">
        <v>79</v>
      </c>
      <c r="B285" s="50">
        <f t="shared" si="243"/>
        <v>1976</v>
      </c>
      <c r="D285" s="79">
        <f>SEDS_CensusRgn!K21</f>
        <v>3063.06</v>
      </c>
      <c r="F285" s="321">
        <f t="shared" si="244"/>
        <v>14162.358426573099</v>
      </c>
      <c r="G285" s="321">
        <f t="shared" si="244"/>
        <v>4895.7463252871285</v>
      </c>
      <c r="H285" s="321">
        <f t="shared" si="244"/>
        <v>796.00613989397743</v>
      </c>
      <c r="I285" s="321">
        <f t="shared" si="251"/>
        <v>19854.110891754204</v>
      </c>
      <c r="J285" s="83"/>
      <c r="K285" s="84">
        <f t="shared" si="245"/>
        <v>24.898119202235318</v>
      </c>
      <c r="L285" s="84">
        <f t="shared" si="245"/>
        <v>4.0651778117319362</v>
      </c>
      <c r="M285" s="84">
        <f t="shared" si="245"/>
        <v>0.60161087753002174</v>
      </c>
      <c r="N285" s="79">
        <f t="shared" si="252"/>
        <v>29.564907891497274</v>
      </c>
      <c r="P285" s="84">
        <f t="shared" si="253"/>
        <v>154.27837674021191</v>
      </c>
      <c r="R285" s="84">
        <f t="shared" si="254"/>
        <v>103.60458457172875</v>
      </c>
      <c r="T285" s="74">
        <f t="shared" si="255"/>
        <v>102.18283332028338</v>
      </c>
      <c r="V285" s="118">
        <f>Weather_Factors!DC35</f>
        <v>1.0139137975063679</v>
      </c>
      <c r="X285" s="124">
        <f t="shared" si="246"/>
        <v>1758.0489387642181</v>
      </c>
      <c r="Y285" s="124">
        <f t="shared" si="246"/>
        <v>830.34894817462168</v>
      </c>
      <c r="Z285" s="124">
        <f t="shared" si="246"/>
        <v>755.78672999953517</v>
      </c>
      <c r="AA285" s="124">
        <f t="shared" si="246"/>
        <v>1489.1076237403383</v>
      </c>
      <c r="AC285" s="71">
        <f t="shared" si="247"/>
        <v>1.4891173583558823</v>
      </c>
      <c r="AD285" s="71"/>
      <c r="AF285" s="73">
        <f t="shared" si="248"/>
        <v>0.90510774027601293</v>
      </c>
      <c r="AG285" s="73">
        <f t="shared" si="249"/>
        <v>1.3842053368670406</v>
      </c>
      <c r="AH285" s="73">
        <f>Wgted_Floorspace!U107</f>
        <v>1.0009858962821141</v>
      </c>
      <c r="AI285" s="73">
        <f t="shared" si="256"/>
        <v>0.94987765395584212</v>
      </c>
      <c r="AJ285" s="73">
        <f t="shared" si="250"/>
        <v>0.97859709513415305</v>
      </c>
      <c r="AK285" s="73">
        <f t="shared" si="257"/>
        <v>1.4876506890724417</v>
      </c>
      <c r="AL285" s="73">
        <f t="shared" si="258"/>
        <v>1.2528549645297247</v>
      </c>
      <c r="AM285" s="73">
        <f t="shared" si="259"/>
        <v>1.2528549645297244</v>
      </c>
      <c r="AN285" s="73"/>
      <c r="AO285" s="73">
        <f t="shared" si="260"/>
        <v>0.9304639503310419</v>
      </c>
      <c r="AR285" s="53"/>
    </row>
    <row r="286" spans="1:44" x14ac:dyDescent="0.2">
      <c r="A286" s="75" t="s">
        <v>79</v>
      </c>
      <c r="B286" s="50">
        <f t="shared" si="243"/>
        <v>1977</v>
      </c>
      <c r="D286" s="79">
        <f>SEDS_CensusRgn!K22</f>
        <v>2964.748</v>
      </c>
      <c r="F286" s="321">
        <f t="shared" si="244"/>
        <v>14167.381637950633</v>
      </c>
      <c r="G286" s="321">
        <f t="shared" si="244"/>
        <v>5003.2279737218887</v>
      </c>
      <c r="H286" s="321">
        <f t="shared" si="244"/>
        <v>840.62139366087035</v>
      </c>
      <c r="I286" s="321">
        <f t="shared" si="251"/>
        <v>20011.231005333393</v>
      </c>
      <c r="J286" s="83"/>
      <c r="K286" s="84">
        <f t="shared" si="245"/>
        <v>25.008475376340286</v>
      </c>
      <c r="L286" s="84">
        <f t="shared" si="245"/>
        <v>4.1643708200663552</v>
      </c>
      <c r="M286" s="84">
        <f t="shared" si="245"/>
        <v>0.64171920755090661</v>
      </c>
      <c r="N286" s="79">
        <f t="shared" si="252"/>
        <v>29.814565403957548</v>
      </c>
      <c r="P286" s="84">
        <f t="shared" si="253"/>
        <v>148.15420396725395</v>
      </c>
      <c r="R286" s="84">
        <f t="shared" si="254"/>
        <v>99.439584640279989</v>
      </c>
      <c r="T286" s="74">
        <f t="shared" si="255"/>
        <v>99.389418136505427</v>
      </c>
      <c r="V286" s="118">
        <f>Weather_Factors!DC36</f>
        <v>1.0005047469309627</v>
      </c>
      <c r="X286" s="124">
        <f t="shared" si="246"/>
        <v>1765.2150563481157</v>
      </c>
      <c r="Y286" s="124">
        <f t="shared" si="246"/>
        <v>832.33681174205833</v>
      </c>
      <c r="Z286" s="124">
        <f t="shared" si="246"/>
        <v>763.38671890831483</v>
      </c>
      <c r="AA286" s="124">
        <f t="shared" si="246"/>
        <v>1489.8916211607057</v>
      </c>
      <c r="AC286" s="71">
        <f t="shared" si="247"/>
        <v>1.4484087294786585</v>
      </c>
      <c r="AD286" s="71"/>
      <c r="AF286" s="73">
        <f t="shared" si="248"/>
        <v>0.91227052040396284</v>
      </c>
      <c r="AG286" s="73">
        <f t="shared" si="249"/>
        <v>1.3292584751269876</v>
      </c>
      <c r="AH286" s="73">
        <f>Wgted_Floorspace!U108</f>
        <v>1.0029027202563408</v>
      </c>
      <c r="AI286" s="73">
        <f t="shared" si="256"/>
        <v>0.95037775322233797</v>
      </c>
      <c r="AJ286" s="73">
        <f t="shared" si="250"/>
        <v>0.96565510936191978</v>
      </c>
      <c r="AK286" s="73">
        <f t="shared" si="257"/>
        <v>1.4442165727783118</v>
      </c>
      <c r="AL286" s="73">
        <f t="shared" si="258"/>
        <v>1.212643320855475</v>
      </c>
      <c r="AM286" s="73">
        <f t="shared" si="259"/>
        <v>1.212643320855475</v>
      </c>
      <c r="AN286" s="73"/>
      <c r="AO286" s="73">
        <f t="shared" si="260"/>
        <v>0.92040106738965499</v>
      </c>
      <c r="AR286" s="53"/>
    </row>
    <row r="287" spans="1:44" x14ac:dyDescent="0.2">
      <c r="A287" s="75" t="s">
        <v>79</v>
      </c>
      <c r="B287" s="50">
        <f>B286+1</f>
        <v>1978</v>
      </c>
      <c r="D287" s="79">
        <f>SEDS_CensusRgn!K23</f>
        <v>3063.5709999999999</v>
      </c>
      <c r="F287" s="321">
        <f t="shared" si="244"/>
        <v>14339.17399286107</v>
      </c>
      <c r="G287" s="321">
        <f t="shared" si="244"/>
        <v>5187.8118066808556</v>
      </c>
      <c r="H287" s="321">
        <f t="shared" si="244"/>
        <v>820.27843618173847</v>
      </c>
      <c r="I287" s="321">
        <f t="shared" si="251"/>
        <v>20347.264235723665</v>
      </c>
      <c r="J287" s="83"/>
      <c r="K287" s="84">
        <f t="shared" si="245"/>
        <v>25.413973651048426</v>
      </c>
      <c r="L287" s="84">
        <f t="shared" si="245"/>
        <v>4.3288656778745231</v>
      </c>
      <c r="M287" s="84">
        <f t="shared" si="245"/>
        <v>0.63191434920029121</v>
      </c>
      <c r="N287" s="79">
        <f t="shared" si="252"/>
        <v>30.374753678123238</v>
      </c>
      <c r="P287" s="84">
        <f t="shared" si="253"/>
        <v>150.5642706807381</v>
      </c>
      <c r="R287" s="84">
        <f t="shared" si="254"/>
        <v>100.85912242990372</v>
      </c>
      <c r="T287" s="74">
        <f t="shared" si="255"/>
        <v>98.02128087143528</v>
      </c>
      <c r="V287" s="118">
        <f>Weather_Factors!DC37</f>
        <v>1.0289512801020275</v>
      </c>
      <c r="X287" s="124">
        <f t="shared" si="246"/>
        <v>1772.3457197535281</v>
      </c>
      <c r="Y287" s="124">
        <f t="shared" si="246"/>
        <v>834.42997533176072</v>
      </c>
      <c r="Z287" s="124">
        <f t="shared" si="246"/>
        <v>770.36567259008882</v>
      </c>
      <c r="AA287" s="124">
        <f t="shared" si="246"/>
        <v>1492.8175761729344</v>
      </c>
      <c r="AC287" s="71">
        <f t="shared" si="247"/>
        <v>1.4284707723499528</v>
      </c>
      <c r="AD287" s="71"/>
      <c r="AF287" s="73">
        <f t="shared" si="248"/>
        <v>0.92758957848087253</v>
      </c>
      <c r="AG287" s="73">
        <f t="shared" si="249"/>
        <v>1.350881902061456</v>
      </c>
      <c r="AH287" s="73">
        <f>Wgted_Floorspace!U109</f>
        <v>1.0048809349946188</v>
      </c>
      <c r="AI287" s="73">
        <f t="shared" si="256"/>
        <v>0.95224417257194482</v>
      </c>
      <c r="AJ287" s="73">
        <f t="shared" si="250"/>
        <v>0.99311079129100066</v>
      </c>
      <c r="AK287" s="73">
        <f t="shared" si="257"/>
        <v>1.4215323652822633</v>
      </c>
      <c r="AL287" s="73">
        <f t="shared" si="258"/>
        <v>1.2530639741106253</v>
      </c>
      <c r="AM287" s="73">
        <f t="shared" si="259"/>
        <v>1.2530639741106253</v>
      </c>
      <c r="AN287" s="73"/>
      <c r="AO287" s="73">
        <f t="shared" si="260"/>
        <v>0.95029978567756435</v>
      </c>
      <c r="AR287" s="53"/>
    </row>
    <row r="288" spans="1:44" x14ac:dyDescent="0.2">
      <c r="A288" s="75" t="s">
        <v>79</v>
      </c>
      <c r="B288" s="50">
        <f t="shared" ref="B288:B327" si="261">B287+1</f>
        <v>1979</v>
      </c>
      <c r="D288" s="79">
        <f>SEDS_CensusRgn!K24</f>
        <v>2868.0509999999999</v>
      </c>
      <c r="F288" s="321">
        <f t="shared" si="244"/>
        <v>14846.17563232252</v>
      </c>
      <c r="G288" s="321">
        <f t="shared" si="244"/>
        <v>5073.1268343860829</v>
      </c>
      <c r="H288" s="321">
        <f t="shared" si="244"/>
        <v>828.89134152743509</v>
      </c>
      <c r="I288" s="321">
        <f t="shared" si="251"/>
        <v>20748.193808236039</v>
      </c>
      <c r="J288" s="83"/>
      <c r="K288" s="84">
        <f t="shared" si="245"/>
        <v>26.406127400088444</v>
      </c>
      <c r="L288" s="84">
        <f t="shared" si="245"/>
        <v>4.2433796922351759</v>
      </c>
      <c r="M288" s="84">
        <f t="shared" si="245"/>
        <v>0.64448248336913372</v>
      </c>
      <c r="N288" s="79">
        <f t="shared" si="252"/>
        <v>31.293989575692756</v>
      </c>
      <c r="P288" s="84">
        <f t="shared" si="253"/>
        <v>138.23135770312311</v>
      </c>
      <c r="R288" s="84">
        <f t="shared" si="254"/>
        <v>91.648621313139486</v>
      </c>
      <c r="T288" s="74">
        <f t="shared" si="255"/>
        <v>89.749183763051207</v>
      </c>
      <c r="V288" s="118">
        <f>Weather_Factors!DC38</f>
        <v>1.0211638420590323</v>
      </c>
      <c r="X288" s="124">
        <f t="shared" si="246"/>
        <v>1778.6484583004692</v>
      </c>
      <c r="Y288" s="124">
        <f t="shared" si="246"/>
        <v>836.44265770632614</v>
      </c>
      <c r="Z288" s="124">
        <f t="shared" si="246"/>
        <v>777.52348357447806</v>
      </c>
      <c r="AA288" s="124">
        <f t="shared" si="246"/>
        <v>1508.2753643486085</v>
      </c>
      <c r="AC288" s="71">
        <f t="shared" si="247"/>
        <v>1.3079209403102587</v>
      </c>
      <c r="AD288" s="71"/>
      <c r="AF288" s="73">
        <f t="shared" si="248"/>
        <v>0.94586712620713287</v>
      </c>
      <c r="AG288" s="73">
        <f t="shared" si="249"/>
        <v>1.2402294287632851</v>
      </c>
      <c r="AH288" s="73">
        <f>Wgted_Floorspace!U110</f>
        <v>1.000004953895631</v>
      </c>
      <c r="AI288" s="73">
        <f t="shared" si="256"/>
        <v>0.96210444548544649</v>
      </c>
      <c r="AJ288" s="73">
        <f t="shared" si="250"/>
        <v>0.98559460572753865</v>
      </c>
      <c r="AK288" s="73">
        <f t="shared" si="257"/>
        <v>1.3079144610385245</v>
      </c>
      <c r="AL288" s="73">
        <f t="shared" si="258"/>
        <v>1.1730922456218424</v>
      </c>
      <c r="AM288" s="73">
        <f t="shared" si="259"/>
        <v>1.1730922456218424</v>
      </c>
      <c r="AN288" s="73"/>
      <c r="AO288" s="73">
        <f t="shared" si="260"/>
        <v>0.94824964912346388</v>
      </c>
      <c r="AR288" s="53"/>
    </row>
    <row r="289" spans="1:44" x14ac:dyDescent="0.2">
      <c r="A289" s="75" t="s">
        <v>79</v>
      </c>
      <c r="B289" s="50">
        <f t="shared" si="261"/>
        <v>1980</v>
      </c>
      <c r="D289" s="79">
        <f>SEDS_CensusRgn!K25</f>
        <v>2515.8629999999998</v>
      </c>
      <c r="F289" s="321">
        <f t="shared" si="244"/>
        <v>15042.250471454377</v>
      </c>
      <c r="G289" s="321">
        <f t="shared" si="244"/>
        <v>5160.7927947100134</v>
      </c>
      <c r="H289" s="321">
        <f t="shared" si="244"/>
        <v>839.70620023383424</v>
      </c>
      <c r="I289" s="321">
        <f t="shared" si="251"/>
        <v>21042.749466398225</v>
      </c>
      <c r="J289" s="83"/>
      <c r="K289" s="84">
        <f t="shared" si="245"/>
        <v>26.852635349971866</v>
      </c>
      <c r="L289" s="84">
        <f t="shared" si="245"/>
        <v>4.3262360051101094</v>
      </c>
      <c r="M289" s="84">
        <f t="shared" si="245"/>
        <v>0.6585529566732784</v>
      </c>
      <c r="N289" s="79">
        <f t="shared" si="252"/>
        <v>31.837424311755253</v>
      </c>
      <c r="P289" s="84">
        <f t="shared" si="253"/>
        <v>119.55961382410673</v>
      </c>
      <c r="R289" s="84">
        <f t="shared" si="254"/>
        <v>79.022190217538238</v>
      </c>
      <c r="T289" s="74">
        <f t="shared" si="255"/>
        <v>78.389179228597001</v>
      </c>
      <c r="V289" s="118">
        <f>Weather_Factors!DC39</f>
        <v>1.0080752343010924</v>
      </c>
      <c r="X289" s="124">
        <f t="shared" si="246"/>
        <v>1785.1474685207518</v>
      </c>
      <c r="Y289" s="124">
        <f t="shared" si="246"/>
        <v>838.28903372068089</v>
      </c>
      <c r="Z289" s="124">
        <f t="shared" si="246"/>
        <v>784.26592121135968</v>
      </c>
      <c r="AA289" s="124">
        <f t="shared" si="246"/>
        <v>1512.9878518296448</v>
      </c>
      <c r="AC289" s="71">
        <f t="shared" si="247"/>
        <v>1.142370823978738</v>
      </c>
      <c r="AD289" s="71"/>
      <c r="AF289" s="73">
        <f t="shared" si="248"/>
        <v>0.95929530778616368</v>
      </c>
      <c r="AG289" s="73">
        <f t="shared" si="249"/>
        <v>1.0727041535299966</v>
      </c>
      <c r="AH289" s="73">
        <f>Wgted_Floorspace!U111</f>
        <v>1.0003392353677507</v>
      </c>
      <c r="AI289" s="73">
        <f t="shared" si="256"/>
        <v>0.96511046498425179</v>
      </c>
      <c r="AJ289" s="73">
        <f t="shared" si="250"/>
        <v>0.97296190109054514</v>
      </c>
      <c r="AK289" s="73">
        <f t="shared" si="257"/>
        <v>1.1419834228123349</v>
      </c>
      <c r="AL289" s="73">
        <f t="shared" si="258"/>
        <v>1.0290400611240542</v>
      </c>
      <c r="AM289" s="73">
        <f t="shared" si="259"/>
        <v>1.0290400611240542</v>
      </c>
      <c r="AN289" s="73"/>
      <c r="AO289" s="73">
        <f t="shared" si="260"/>
        <v>0.93933426011410404</v>
      </c>
      <c r="AR289" s="53"/>
    </row>
    <row r="290" spans="1:44" x14ac:dyDescent="0.2">
      <c r="A290" s="75" t="s">
        <v>79</v>
      </c>
      <c r="B290" s="50">
        <f t="shared" si="261"/>
        <v>1981</v>
      </c>
      <c r="D290" s="79">
        <f>SEDS_CensusRgn!K26</f>
        <v>2578.4940000000001</v>
      </c>
      <c r="F290" s="321">
        <f t="shared" si="244"/>
        <v>15538.488147723396</v>
      </c>
      <c r="G290" s="321">
        <f t="shared" si="244"/>
        <v>5371.8923652731009</v>
      </c>
      <c r="H290" s="321">
        <f t="shared" si="244"/>
        <v>882.6525102417213</v>
      </c>
      <c r="I290" s="321">
        <f t="shared" si="251"/>
        <v>21793.033023238218</v>
      </c>
      <c r="J290" s="83"/>
      <c r="K290" s="84">
        <f t="shared" si="245"/>
        <v>27.766361162945987</v>
      </c>
      <c r="L290" s="84">
        <f t="shared" si="245"/>
        <v>4.509020982692773</v>
      </c>
      <c r="M290" s="84">
        <f t="shared" si="245"/>
        <v>0.69594384757843142</v>
      </c>
      <c r="N290" s="79">
        <f t="shared" si="252"/>
        <v>32.971325993217192</v>
      </c>
      <c r="P290" s="84">
        <f t="shared" si="253"/>
        <v>118.31735386490331</v>
      </c>
      <c r="R290" s="84">
        <f t="shared" si="254"/>
        <v>78.204134117337105</v>
      </c>
      <c r="T290" s="74">
        <f t="shared" si="255"/>
        <v>78.644570421967217</v>
      </c>
      <c r="V290" s="118">
        <f>Weather_Factors!DC40</f>
        <v>0.99439966036730887</v>
      </c>
      <c r="X290" s="124">
        <f t="shared" si="246"/>
        <v>1786.9409751433345</v>
      </c>
      <c r="Y290" s="124">
        <f t="shared" si="246"/>
        <v>839.37292039609588</v>
      </c>
      <c r="Z290" s="124">
        <f t="shared" si="246"/>
        <v>788.46866632469198</v>
      </c>
      <c r="AA290" s="124">
        <f t="shared" si="246"/>
        <v>1512.9296577516036</v>
      </c>
      <c r="AC290" s="71">
        <f t="shared" si="247"/>
        <v>1.1460926571562031</v>
      </c>
      <c r="AD290" s="71"/>
      <c r="AF290" s="73">
        <f t="shared" si="248"/>
        <v>0.99349917913553421</v>
      </c>
      <c r="AG290" s="73">
        <f t="shared" si="249"/>
        <v>1.0615584382221337</v>
      </c>
      <c r="AH290" s="73">
        <f>Wgted_Floorspace!U112</f>
        <v>1.0010160647297135</v>
      </c>
      <c r="AI290" s="73">
        <f t="shared" si="256"/>
        <v>0.96507334392366317</v>
      </c>
      <c r="AJ290" s="73">
        <f t="shared" si="250"/>
        <v>0.95976267551652994</v>
      </c>
      <c r="AK290" s="73">
        <f t="shared" si="257"/>
        <v>1.1449293348410565</v>
      </c>
      <c r="AL290" s="73">
        <f t="shared" si="258"/>
        <v>1.0546574369780894</v>
      </c>
      <c r="AM290" s="73">
        <f t="shared" si="259"/>
        <v>1.0546574369780894</v>
      </c>
      <c r="AN290" s="73"/>
      <c r="AO290" s="73">
        <f t="shared" si="260"/>
        <v>0.92718249582582601</v>
      </c>
      <c r="AR290" s="53"/>
    </row>
    <row r="291" spans="1:44" x14ac:dyDescent="0.2">
      <c r="A291" s="75" t="s">
        <v>79</v>
      </c>
      <c r="B291" s="50">
        <f t="shared" si="261"/>
        <v>1982</v>
      </c>
      <c r="D291" s="79">
        <f>SEDS_CensusRgn!K27</f>
        <v>2676.931</v>
      </c>
      <c r="F291" s="321">
        <f t="shared" si="244"/>
        <v>15509.414062985663</v>
      </c>
      <c r="G291" s="321">
        <f t="shared" si="244"/>
        <v>5428.1564725031421</v>
      </c>
      <c r="H291" s="321">
        <f t="shared" si="244"/>
        <v>903.88030914347075</v>
      </c>
      <c r="I291" s="321">
        <f t="shared" si="251"/>
        <v>21841.450844632276</v>
      </c>
      <c r="J291" s="83"/>
      <c r="K291" s="84">
        <f t="shared" si="245"/>
        <v>27.7557052896375</v>
      </c>
      <c r="L291" s="84">
        <f t="shared" si="245"/>
        <v>4.5601568213199251</v>
      </c>
      <c r="M291" s="84">
        <f t="shared" si="245"/>
        <v>0.71621182022404462</v>
      </c>
      <c r="N291" s="79">
        <f t="shared" si="252"/>
        <v>33.032073931181472</v>
      </c>
      <c r="P291" s="84">
        <f t="shared" si="253"/>
        <v>122.56195886629384</v>
      </c>
      <c r="R291" s="84">
        <f t="shared" si="254"/>
        <v>81.040355067534605</v>
      </c>
      <c r="T291" s="74">
        <f t="shared" si="255"/>
        <v>80.788125316423688</v>
      </c>
      <c r="V291" s="118">
        <f>Weather_Factors!DC41</f>
        <v>1.003122114173624</v>
      </c>
      <c r="X291" s="124">
        <f t="shared" si="246"/>
        <v>1789.6037320893056</v>
      </c>
      <c r="Y291" s="124">
        <f t="shared" si="246"/>
        <v>840.09310424632133</v>
      </c>
      <c r="Z291" s="124">
        <f t="shared" si="246"/>
        <v>792.37462413882724</v>
      </c>
      <c r="AA291" s="124">
        <f t="shared" si="246"/>
        <v>1512.3571307672257</v>
      </c>
      <c r="AC291" s="71">
        <f t="shared" si="247"/>
        <v>1.1773308279741797</v>
      </c>
      <c r="AD291" s="71"/>
      <c r="AF291" s="73">
        <f t="shared" si="248"/>
        <v>0.99570644719956336</v>
      </c>
      <c r="AG291" s="73">
        <f t="shared" si="249"/>
        <v>1.0996415774148078</v>
      </c>
      <c r="AH291" s="73">
        <f>Wgted_Floorspace!U113</f>
        <v>1.0021049526748165</v>
      </c>
      <c r="AI291" s="73">
        <f t="shared" si="256"/>
        <v>0.96470813822591694</v>
      </c>
      <c r="AJ291" s="73">
        <f t="shared" si="250"/>
        <v>0.96818130832170013</v>
      </c>
      <c r="AK291" s="73">
        <f t="shared" si="257"/>
        <v>1.1748578078889351</v>
      </c>
      <c r="AL291" s="73">
        <f t="shared" si="258"/>
        <v>1.094920208240622</v>
      </c>
      <c r="AM291" s="73">
        <f t="shared" si="259"/>
        <v>1.094920208240622</v>
      </c>
      <c r="AN291" s="73"/>
      <c r="AO291" s="73">
        <f t="shared" si="260"/>
        <v>0.93597843928936308</v>
      </c>
      <c r="AR291" s="53"/>
    </row>
    <row r="292" spans="1:44" x14ac:dyDescent="0.2">
      <c r="A292" s="75" t="s">
        <v>79</v>
      </c>
      <c r="B292" s="50">
        <f t="shared" si="261"/>
        <v>1983</v>
      </c>
      <c r="D292" s="79">
        <f>SEDS_CensusRgn!K28</f>
        <v>2408.2730000000001</v>
      </c>
      <c r="F292" s="321">
        <f t="shared" si="244"/>
        <v>15468.852374087506</v>
      </c>
      <c r="G292" s="321">
        <f t="shared" si="244"/>
        <v>5491.9035353605832</v>
      </c>
      <c r="H292" s="321">
        <f t="shared" si="244"/>
        <v>929.49629623993155</v>
      </c>
      <c r="I292" s="321">
        <f t="shared" si="251"/>
        <v>21890.252205688023</v>
      </c>
      <c r="J292" s="83"/>
      <c r="K292" s="84">
        <f t="shared" si="245"/>
        <v>27.727742013586102</v>
      </c>
      <c r="L292" s="84">
        <f t="shared" si="245"/>
        <v>4.6180519238109632</v>
      </c>
      <c r="M292" s="84">
        <f t="shared" si="245"/>
        <v>0.74010488901936566</v>
      </c>
      <c r="N292" s="79">
        <f t="shared" si="252"/>
        <v>33.085898826416425</v>
      </c>
      <c r="P292" s="84">
        <f t="shared" si="253"/>
        <v>110.01577219718958</v>
      </c>
      <c r="R292" s="84">
        <f t="shared" si="254"/>
        <v>72.788501610153872</v>
      </c>
      <c r="T292" s="74">
        <f t="shared" si="255"/>
        <v>72.801772183988049</v>
      </c>
      <c r="V292" s="118">
        <f>Weather_Factors!DC42</f>
        <v>0.99981771633524752</v>
      </c>
      <c r="X292" s="124">
        <f t="shared" si="246"/>
        <v>1792.4886308976581</v>
      </c>
      <c r="Y292" s="124">
        <f t="shared" si="246"/>
        <v>840.88365610882033</v>
      </c>
      <c r="Z292" s="124">
        <f t="shared" si="246"/>
        <v>796.24296730744788</v>
      </c>
      <c r="AA292" s="124">
        <f t="shared" si="246"/>
        <v>1511.4443870052487</v>
      </c>
      <c r="AC292" s="71">
        <f t="shared" si="247"/>
        <v>1.0609451622704955</v>
      </c>
      <c r="AD292" s="71"/>
      <c r="AF292" s="73">
        <f t="shared" si="248"/>
        <v>0.99793120004134916</v>
      </c>
      <c r="AG292" s="73">
        <f t="shared" si="249"/>
        <v>0.98707558526707129</v>
      </c>
      <c r="AH292" s="73">
        <f>Wgted_Floorspace!U114</f>
        <v>1.0033793688487385</v>
      </c>
      <c r="AI292" s="73">
        <f t="shared" si="256"/>
        <v>0.96412591375169665</v>
      </c>
      <c r="AJ292" s="73">
        <f t="shared" si="250"/>
        <v>0.96499200945452257</v>
      </c>
      <c r="AK292" s="73">
        <f t="shared" si="257"/>
        <v>1.0573719125676335</v>
      </c>
      <c r="AL292" s="73">
        <f t="shared" si="258"/>
        <v>0.98503352333708538</v>
      </c>
      <c r="AM292" s="73">
        <f t="shared" si="259"/>
        <v>0.98503352333708549</v>
      </c>
      <c r="AN292" s="73"/>
      <c r="AO292" s="73">
        <f t="shared" si="260"/>
        <v>0.93351787912555717</v>
      </c>
      <c r="AR292" s="53"/>
    </row>
    <row r="293" spans="1:44" x14ac:dyDescent="0.2">
      <c r="A293" s="75" t="s">
        <v>79</v>
      </c>
      <c r="B293" s="50">
        <f t="shared" si="261"/>
        <v>1984</v>
      </c>
      <c r="D293" s="79">
        <f>SEDS_CensusRgn!K29</f>
        <v>2480.837</v>
      </c>
      <c r="F293" s="321">
        <f t="shared" si="244"/>
        <v>15547.300310781038</v>
      </c>
      <c r="G293" s="321">
        <f t="shared" si="244"/>
        <v>5435.1832672172413</v>
      </c>
      <c r="H293" s="321">
        <f t="shared" si="244"/>
        <v>956.45826243782517</v>
      </c>
      <c r="I293" s="321">
        <f t="shared" si="251"/>
        <v>21938.941840436102</v>
      </c>
      <c r="J293" s="83"/>
      <c r="K293" s="84">
        <f t="shared" si="245"/>
        <v>27.930115380881112</v>
      </c>
      <c r="L293" s="84">
        <f t="shared" si="245"/>
        <v>4.5754285799058492</v>
      </c>
      <c r="M293" s="84">
        <f t="shared" si="245"/>
        <v>0.76544927435835175</v>
      </c>
      <c r="N293" s="79">
        <f t="shared" si="252"/>
        <v>33.270993235145312</v>
      </c>
      <c r="P293" s="84">
        <f t="shared" si="253"/>
        <v>113.07915477616699</v>
      </c>
      <c r="R293" s="84">
        <f t="shared" si="254"/>
        <v>74.564560861363319</v>
      </c>
      <c r="T293" s="74">
        <f t="shared" si="255"/>
        <v>74.632702368618425</v>
      </c>
      <c r="V293" s="118">
        <f>Weather_Factors!DC43</f>
        <v>0.99908697521203849</v>
      </c>
      <c r="X293" s="124">
        <f t="shared" si="246"/>
        <v>1796.4607888556318</v>
      </c>
      <c r="Y293" s="124">
        <f t="shared" si="246"/>
        <v>841.81679898503626</v>
      </c>
      <c r="Z293" s="124">
        <f t="shared" si="246"/>
        <v>800.29553240239807</v>
      </c>
      <c r="AA293" s="124">
        <f t="shared" si="246"/>
        <v>1516.5267986545675</v>
      </c>
      <c r="AC293" s="71">
        <f t="shared" si="247"/>
        <v>1.0876274319950483</v>
      </c>
      <c r="AD293" s="71"/>
      <c r="AF293" s="73">
        <f t="shared" si="248"/>
        <v>1.0001508595124766</v>
      </c>
      <c r="AG293" s="73">
        <f t="shared" si="249"/>
        <v>1.0145606457420486</v>
      </c>
      <c r="AH293" s="73">
        <f>Wgted_Floorspace!U115</f>
        <v>1.002131941821653</v>
      </c>
      <c r="AI293" s="73">
        <f t="shared" si="256"/>
        <v>0.96736790189071831</v>
      </c>
      <c r="AJ293" s="73">
        <f t="shared" si="250"/>
        <v>0.96428672154718165</v>
      </c>
      <c r="AK293" s="73">
        <f t="shared" si="257"/>
        <v>1.0853136065276832</v>
      </c>
      <c r="AL293" s="73">
        <f t="shared" si="258"/>
        <v>1.0147137018664434</v>
      </c>
      <c r="AM293" s="73">
        <f t="shared" si="259"/>
        <v>1.0147137018664432</v>
      </c>
      <c r="AN293" s="73"/>
      <c r="AO293" s="73">
        <f t="shared" si="260"/>
        <v>0.93480874066252684</v>
      </c>
      <c r="AR293" s="53"/>
    </row>
    <row r="294" spans="1:44" x14ac:dyDescent="0.2">
      <c r="A294" s="75" t="s">
        <v>79</v>
      </c>
      <c r="B294" s="50">
        <f t="shared" si="261"/>
        <v>1985</v>
      </c>
      <c r="D294" s="79">
        <f>SEDS_CensusRgn!K30</f>
        <v>2444.864</v>
      </c>
      <c r="F294" s="321">
        <f t="shared" si="244"/>
        <v>15571.196605823206</v>
      </c>
      <c r="G294" s="321">
        <f t="shared" si="244"/>
        <v>5286.4120661769584</v>
      </c>
      <c r="H294" s="321">
        <f t="shared" si="244"/>
        <v>1078.0239695897578</v>
      </c>
      <c r="I294" s="321">
        <f t="shared" ref="I294:I319" si="262">SUM(F294:H294)</f>
        <v>21935.632641589924</v>
      </c>
      <c r="J294" s="83"/>
      <c r="K294" s="84">
        <f t="shared" si="245"/>
        <v>29.016674770874502</v>
      </c>
      <c r="L294" s="84">
        <f t="shared" si="245"/>
        <v>4.4958751156543775</v>
      </c>
      <c r="M294" s="84">
        <f t="shared" si="245"/>
        <v>0.8755817450817307</v>
      </c>
      <c r="N294" s="79">
        <f t="shared" ref="N294:N319" si="263">SUM(K294:M294)</f>
        <v>34.388131631610612</v>
      </c>
      <c r="P294" s="84">
        <f t="shared" ref="P294:P319" si="264">D294/I294*1000</f>
        <v>111.45627937643985</v>
      </c>
      <c r="R294" s="84">
        <f t="shared" ref="R294:R319" si="265">D294/N294</f>
        <v>71.096156842455699</v>
      </c>
      <c r="T294" s="74">
        <f t="shared" ref="T294:T319" si="266">R294/V294</f>
        <v>68.619731512029574</v>
      </c>
      <c r="V294" s="118">
        <f>Weather_Factors!DC44</f>
        <v>1.0360891142512265</v>
      </c>
      <c r="X294" s="124">
        <f t="shared" si="246"/>
        <v>1863.4839380310086</v>
      </c>
      <c r="Y294" s="124">
        <f t="shared" si="246"/>
        <v>850.45869663083533</v>
      </c>
      <c r="Z294" s="124">
        <f t="shared" si="246"/>
        <v>812.20990421477688</v>
      </c>
      <c r="AA294" s="124">
        <f t="shared" si="246"/>
        <v>1567.6836038186914</v>
      </c>
      <c r="AC294" s="71">
        <f t="shared" si="247"/>
        <v>1</v>
      </c>
      <c r="AD294" s="71"/>
      <c r="AF294" s="73">
        <f t="shared" si="248"/>
        <v>1</v>
      </c>
      <c r="AG294" s="73">
        <f t="shared" si="249"/>
        <v>1</v>
      </c>
      <c r="AH294" s="73">
        <f>Wgted_Floorspace!U116</f>
        <v>1</v>
      </c>
      <c r="AI294" s="73">
        <f>AA294/AA$247</f>
        <v>1</v>
      </c>
      <c r="AJ294" s="73">
        <f t="shared" si="250"/>
        <v>1</v>
      </c>
      <c r="AK294" s="73">
        <f>AG294/(AH294*AI294*AJ294)</f>
        <v>1</v>
      </c>
      <c r="AL294" s="73">
        <f t="shared" ref="AL294:AL316" si="267">AF294*AH294*AI294*AJ294*AK294</f>
        <v>1</v>
      </c>
      <c r="AM294" s="73">
        <f t="shared" ref="AM294:AM316" si="268">AF294*AG294</f>
        <v>1</v>
      </c>
      <c r="AN294" s="73"/>
      <c r="AO294" s="73">
        <f t="shared" ref="AO294:AO316" si="269">AH294*AI294*AJ294</f>
        <v>1</v>
      </c>
      <c r="AR294" s="53"/>
    </row>
    <row r="295" spans="1:44" x14ac:dyDescent="0.2">
      <c r="A295" s="75" t="s">
        <v>79</v>
      </c>
      <c r="B295" s="50">
        <f t="shared" si="261"/>
        <v>1986</v>
      </c>
      <c r="D295" s="79">
        <f>SEDS_CensusRgn!K31</f>
        <v>2368.511</v>
      </c>
      <c r="F295" s="321">
        <f t="shared" si="244"/>
        <v>15662.459601981938</v>
      </c>
      <c r="G295" s="321">
        <f t="shared" si="244"/>
        <v>5215.0971773341626</v>
      </c>
      <c r="H295" s="321">
        <f t="shared" si="244"/>
        <v>1038.0853988667566</v>
      </c>
      <c r="I295" s="321">
        <f t="shared" si="262"/>
        <v>21915.642178182858</v>
      </c>
      <c r="J295" s="83"/>
      <c r="K295" s="84">
        <f t="shared" si="245"/>
        <v>29.154670013245031</v>
      </c>
      <c r="L295" s="84">
        <f t="shared" si="245"/>
        <v>4.5417316043463414</v>
      </c>
      <c r="M295" s="84">
        <f t="shared" si="245"/>
        <v>0.8493519775601871</v>
      </c>
      <c r="N295" s="79">
        <f t="shared" si="263"/>
        <v>34.54575359515156</v>
      </c>
      <c r="P295" s="84">
        <f t="shared" si="264"/>
        <v>108.07399485459138</v>
      </c>
      <c r="R295" s="84">
        <f t="shared" si="265"/>
        <v>68.561567009278292</v>
      </c>
      <c r="T295" s="74">
        <f t="shared" si="266"/>
        <v>69.294670758229145</v>
      </c>
      <c r="V295" s="118">
        <f>Weather_Factors!DC45</f>
        <v>0.98942048874856947</v>
      </c>
      <c r="X295" s="124">
        <f t="shared" si="246"/>
        <v>1861.4362465494105</v>
      </c>
      <c r="Y295" s="124">
        <f t="shared" si="246"/>
        <v>870.88149077750643</v>
      </c>
      <c r="Z295" s="124">
        <f t="shared" si="246"/>
        <v>818.19085259015924</v>
      </c>
      <c r="AA295" s="124">
        <f t="shared" si="246"/>
        <v>1576.3057871761589</v>
      </c>
      <c r="AC295" s="71">
        <f t="shared" si="247"/>
        <v>1.0098359353982789</v>
      </c>
      <c r="AD295" s="71"/>
      <c r="AF295" s="73">
        <f t="shared" si="248"/>
        <v>0.99908867623133124</v>
      </c>
      <c r="AG295" s="73">
        <f t="shared" si="249"/>
        <v>0.9696537104883528</v>
      </c>
      <c r="AH295" s="73">
        <f>Wgted_Floorspace!U117</f>
        <v>0.9982916853052225</v>
      </c>
      <c r="AI295" s="73">
        <f t="shared" ref="AI295:AI319" si="270">AA295/AA$247</f>
        <v>1.0054999512251483</v>
      </c>
      <c r="AJ295" s="73">
        <f t="shared" si="250"/>
        <v>0.95495693868342191</v>
      </c>
      <c r="AK295" s="73">
        <f t="shared" ref="AK295:AK319" si="271">AG295/(AH295*AI295*AJ295)</f>
        <v>1.011564005052819</v>
      </c>
      <c r="AL295" s="73">
        <f t="shared" si="267"/>
        <v>0.96877004201460704</v>
      </c>
      <c r="AM295" s="73">
        <f t="shared" si="268"/>
        <v>0.96877004201460692</v>
      </c>
      <c r="AN295" s="73"/>
      <c r="AO295" s="73">
        <f t="shared" si="269"/>
        <v>0.9585688158582929</v>
      </c>
      <c r="AR295" s="53"/>
    </row>
    <row r="296" spans="1:44" x14ac:dyDescent="0.2">
      <c r="A296" s="75" t="s">
        <v>79</v>
      </c>
      <c r="B296" s="50">
        <f t="shared" si="261"/>
        <v>1987</v>
      </c>
      <c r="D296" s="79">
        <f>SEDS_CensusRgn!K32</f>
        <v>2283.5889999999999</v>
      </c>
      <c r="F296" s="321">
        <f t="shared" si="244"/>
        <v>15753.527543237458</v>
      </c>
      <c r="G296" s="321">
        <f t="shared" si="244"/>
        <v>5136.1237057496346</v>
      </c>
      <c r="H296" s="321">
        <f t="shared" si="244"/>
        <v>990.70952855586631</v>
      </c>
      <c r="I296" s="321">
        <f t="shared" si="262"/>
        <v>21880.360777542963</v>
      </c>
      <c r="J296" s="83"/>
      <c r="K296" s="84">
        <f t="shared" si="245"/>
        <v>29.567774916095573</v>
      </c>
      <c r="L296" s="84">
        <f t="shared" si="245"/>
        <v>4.5562505361694008</v>
      </c>
      <c r="M296" s="84">
        <f t="shared" si="245"/>
        <v>0.80977009477019846</v>
      </c>
      <c r="N296" s="79">
        <f t="shared" si="263"/>
        <v>34.933795547035174</v>
      </c>
      <c r="P296" s="84">
        <f t="shared" si="264"/>
        <v>104.36706337784773</v>
      </c>
      <c r="R296" s="84">
        <f t="shared" si="265"/>
        <v>65.369049204096797</v>
      </c>
      <c r="T296" s="74">
        <f t="shared" si="266"/>
        <v>68.569414167721575</v>
      </c>
      <c r="V296" s="118">
        <f>Weather_Factors!DC46</f>
        <v>0.95332663983687171</v>
      </c>
      <c r="X296" s="124">
        <f t="shared" si="246"/>
        <v>1876.8986714209402</v>
      </c>
      <c r="Y296" s="124">
        <f t="shared" si="246"/>
        <v>887.09906481981852</v>
      </c>
      <c r="Z296" s="124">
        <f t="shared" si="246"/>
        <v>817.36378971804288</v>
      </c>
      <c r="AA296" s="124">
        <f t="shared" si="246"/>
        <v>1596.5822457045444</v>
      </c>
      <c r="AC296" s="71">
        <f t="shared" si="247"/>
        <v>0.9992667219296949</v>
      </c>
      <c r="AD296" s="71"/>
      <c r="AF296" s="73">
        <f t="shared" si="248"/>
        <v>0.9974802703459682</v>
      </c>
      <c r="AG296" s="73">
        <f t="shared" si="249"/>
        <v>0.93639464695704999</v>
      </c>
      <c r="AH296" s="73">
        <f>Wgted_Floorspace!U118</f>
        <v>0.99644069861554152</v>
      </c>
      <c r="AI296" s="73">
        <f t="shared" si="270"/>
        <v>1.0184339759728682</v>
      </c>
      <c r="AJ296" s="73">
        <f t="shared" si="250"/>
        <v>0.92012031274533124</v>
      </c>
      <c r="AK296" s="73">
        <f t="shared" si="271"/>
        <v>1.002836117912566</v>
      </c>
      <c r="AL296" s="73">
        <f t="shared" si="267"/>
        <v>0.93403518559723575</v>
      </c>
      <c r="AM296" s="73">
        <f t="shared" si="268"/>
        <v>0.93403518559723564</v>
      </c>
      <c r="AN296" s="73"/>
      <c r="AO296" s="73">
        <f t="shared" si="269"/>
        <v>0.93374643197552953</v>
      </c>
      <c r="AR296" s="53"/>
    </row>
    <row r="297" spans="1:44" x14ac:dyDescent="0.2">
      <c r="A297" s="75" t="s">
        <v>79</v>
      </c>
      <c r="B297" s="50">
        <f t="shared" si="261"/>
        <v>1988</v>
      </c>
      <c r="D297" s="79">
        <f>SEDS_CensusRgn!K33</f>
        <v>2521.9969999999998</v>
      </c>
      <c r="F297" s="321">
        <f t="shared" si="244"/>
        <v>15959.481604125898</v>
      </c>
      <c r="G297" s="321">
        <f t="shared" si="244"/>
        <v>5241.7147107419714</v>
      </c>
      <c r="H297" s="321">
        <f t="shared" si="244"/>
        <v>1023.7692105797508</v>
      </c>
      <c r="I297" s="321">
        <f t="shared" si="262"/>
        <v>22224.96552544762</v>
      </c>
      <c r="J297" s="83"/>
      <c r="K297" s="84">
        <f t="shared" si="245"/>
        <v>30.18717870535642</v>
      </c>
      <c r="L297" s="84">
        <f t="shared" si="245"/>
        <v>4.7112802826277855</v>
      </c>
      <c r="M297" s="84">
        <f t="shared" si="245"/>
        <v>0.86166408308592279</v>
      </c>
      <c r="N297" s="79">
        <f t="shared" si="263"/>
        <v>35.760123071070126</v>
      </c>
      <c r="P297" s="84">
        <f t="shared" si="264"/>
        <v>113.47585655925133</v>
      </c>
      <c r="R297" s="84">
        <f t="shared" si="265"/>
        <v>70.525400457592127</v>
      </c>
      <c r="T297" s="74">
        <f t="shared" si="266"/>
        <v>68.711231842585988</v>
      </c>
      <c r="V297" s="118">
        <f>Weather_Factors!DC47</f>
        <v>1.0264027956762922</v>
      </c>
      <c r="X297" s="124">
        <f t="shared" si="246"/>
        <v>1891.488674516366</v>
      </c>
      <c r="Y297" s="124">
        <f t="shared" si="246"/>
        <v>898.80517018082764</v>
      </c>
      <c r="Z297" s="124">
        <f t="shared" si="246"/>
        <v>841.65852438360662</v>
      </c>
      <c r="AA297" s="124">
        <f t="shared" si="246"/>
        <v>1609.0069084752788</v>
      </c>
      <c r="AC297" s="71">
        <f t="shared" si="247"/>
        <v>1.0013334405212642</v>
      </c>
      <c r="AD297" s="71"/>
      <c r="AF297" s="73">
        <f t="shared" si="248"/>
        <v>1.0131900861299583</v>
      </c>
      <c r="AG297" s="73">
        <f t="shared" si="249"/>
        <v>1.0181199049000229</v>
      </c>
      <c r="AH297" s="73">
        <f>Wgted_Floorspace!U119</f>
        <v>0.99708996046103393</v>
      </c>
      <c r="AI297" s="73">
        <f t="shared" si="270"/>
        <v>1.0263594672776628</v>
      </c>
      <c r="AJ297" s="73">
        <f t="shared" si="250"/>
        <v>0.99065107581799605</v>
      </c>
      <c r="AK297" s="73">
        <f t="shared" si="271"/>
        <v>1.0042558647950566</v>
      </c>
      <c r="AL297" s="73">
        <f t="shared" si="267"/>
        <v>1.0315489941362792</v>
      </c>
      <c r="AM297" s="73">
        <f t="shared" si="268"/>
        <v>1.0315489941362792</v>
      </c>
      <c r="AN297" s="73"/>
      <c r="AO297" s="73">
        <f t="shared" si="269"/>
        <v>1.0138052866714358</v>
      </c>
      <c r="AR297" s="53"/>
    </row>
    <row r="298" spans="1:44" x14ac:dyDescent="0.2">
      <c r="A298" s="75" t="s">
        <v>79</v>
      </c>
      <c r="B298" s="50">
        <f t="shared" si="261"/>
        <v>1989</v>
      </c>
      <c r="D298" s="79">
        <f>SEDS_CensusRgn!K34</f>
        <v>2625.069</v>
      </c>
      <c r="F298" s="321">
        <f t="shared" si="244"/>
        <v>16153.305616541074</v>
      </c>
      <c r="G298" s="321">
        <f t="shared" si="244"/>
        <v>5339.6277328528331</v>
      </c>
      <c r="H298" s="321">
        <f t="shared" si="244"/>
        <v>1054.7785405154</v>
      </c>
      <c r="I298" s="321">
        <f t="shared" si="262"/>
        <v>22547.711889909308</v>
      </c>
      <c r="J298" s="83"/>
      <c r="K298" s="84">
        <f t="shared" si="245"/>
        <v>30.783022587826235</v>
      </c>
      <c r="L298" s="84">
        <f t="shared" si="245"/>
        <v>4.8512292131686756</v>
      </c>
      <c r="M298" s="84">
        <f t="shared" si="245"/>
        <v>0.91337939954060343</v>
      </c>
      <c r="N298" s="79">
        <f t="shared" si="263"/>
        <v>36.547631200535513</v>
      </c>
      <c r="P298" s="84">
        <f t="shared" si="264"/>
        <v>116.42285535743373</v>
      </c>
      <c r="R298" s="84">
        <f t="shared" si="265"/>
        <v>71.825968298638628</v>
      </c>
      <c r="T298" s="74">
        <f t="shared" si="266"/>
        <v>68.184606663042956</v>
      </c>
      <c r="V298" s="118">
        <f>Weather_Factors!DC48</f>
        <v>1.0534044532014488</v>
      </c>
      <c r="X298" s="124">
        <f t="shared" si="246"/>
        <v>1905.6794515361767</v>
      </c>
      <c r="Y298" s="124">
        <f t="shared" si="246"/>
        <v>908.53322663690312</v>
      </c>
      <c r="Z298" s="124">
        <f t="shared" si="246"/>
        <v>865.94423801445168</v>
      </c>
      <c r="AA298" s="124">
        <f t="shared" si="246"/>
        <v>1620.9019956872669</v>
      </c>
      <c r="AC298" s="71">
        <f t="shared" si="247"/>
        <v>0.99365889607262103</v>
      </c>
      <c r="AD298" s="71"/>
      <c r="AF298" s="73">
        <f t="shared" si="248"/>
        <v>1.0279034235447071</v>
      </c>
      <c r="AG298" s="73">
        <f t="shared" si="249"/>
        <v>1.0445607552017724</v>
      </c>
      <c r="AH298" s="73">
        <f>Wgted_Floorspace!U120</f>
        <v>0.99766039160347175</v>
      </c>
      <c r="AI298" s="73">
        <f t="shared" si="270"/>
        <v>1.0339471509040101</v>
      </c>
      <c r="AJ298" s="73">
        <f t="shared" si="250"/>
        <v>1.0167122100908628</v>
      </c>
      <c r="AK298" s="73">
        <f t="shared" si="271"/>
        <v>0.99598912058198563</v>
      </c>
      <c r="AL298" s="73">
        <f t="shared" si="267"/>
        <v>1.0737075763723467</v>
      </c>
      <c r="AM298" s="73">
        <f t="shared" si="268"/>
        <v>1.0737075763723465</v>
      </c>
      <c r="AN298" s="73"/>
      <c r="AO298" s="73">
        <f t="shared" si="269"/>
        <v>1.0487672341153735</v>
      </c>
      <c r="AR298" s="53"/>
    </row>
    <row r="299" spans="1:44" x14ac:dyDescent="0.2">
      <c r="A299" s="75" t="s">
        <v>79</v>
      </c>
      <c r="B299" s="50">
        <f t="shared" si="261"/>
        <v>1990</v>
      </c>
      <c r="D299" s="79">
        <f>SEDS_CensusRgn!K35</f>
        <v>2248.4380000000001</v>
      </c>
      <c r="F299" s="321">
        <f t="shared" ref="F299:H318" si="272">F56</f>
        <v>16115.33439296062</v>
      </c>
      <c r="G299" s="321">
        <f t="shared" si="272"/>
        <v>5392.9687188862044</v>
      </c>
      <c r="H299" s="321">
        <f t="shared" si="272"/>
        <v>1086.6572920016877</v>
      </c>
      <c r="I299" s="321">
        <f t="shared" si="262"/>
        <v>22594.960403848512</v>
      </c>
      <c r="J299" s="83"/>
      <c r="K299" s="84">
        <f t="shared" ref="K299:M318" si="273">K56</f>
        <v>30.954120638715168</v>
      </c>
      <c r="L299" s="84">
        <f t="shared" si="273"/>
        <v>4.9393026602256755</v>
      </c>
      <c r="M299" s="84">
        <f t="shared" si="273"/>
        <v>0.96788896260602231</v>
      </c>
      <c r="N299" s="79">
        <f t="shared" si="263"/>
        <v>36.861312261546871</v>
      </c>
      <c r="P299" s="84">
        <f t="shared" si="264"/>
        <v>99.510597045216883</v>
      </c>
      <c r="R299" s="84">
        <f t="shared" si="265"/>
        <v>60.997231570226397</v>
      </c>
      <c r="T299" s="74">
        <f t="shared" si="266"/>
        <v>64.281083654143416</v>
      </c>
      <c r="V299" s="118">
        <f>Weather_Factors!DC49</f>
        <v>0.94891417665599131</v>
      </c>
      <c r="X299" s="124">
        <f t="shared" ref="X299:AA318" si="274">X56</f>
        <v>1920.7867416165016</v>
      </c>
      <c r="Y299" s="124">
        <f t="shared" si="274"/>
        <v>915.87823287908418</v>
      </c>
      <c r="Z299" s="124">
        <f t="shared" si="274"/>
        <v>890.70304844972145</v>
      </c>
      <c r="AA299" s="124">
        <f t="shared" si="274"/>
        <v>1631.3953024351583</v>
      </c>
      <c r="AC299" s="71">
        <f t="shared" si="247"/>
        <v>0.93677259059042572</v>
      </c>
      <c r="AD299" s="71"/>
      <c r="AF299" s="73">
        <f t="shared" si="248"/>
        <v>1.0300573853068866</v>
      </c>
      <c r="AG299" s="73">
        <f t="shared" si="249"/>
        <v>0.89282180960951674</v>
      </c>
      <c r="AH299" s="73">
        <f>Wgted_Floorspace!U121</f>
        <v>0.99874931420284307</v>
      </c>
      <c r="AI299" s="73">
        <f t="shared" si="270"/>
        <v>1.0406406614582642</v>
      </c>
      <c r="AJ299" s="73">
        <f t="shared" si="250"/>
        <v>0.91586154472992809</v>
      </c>
      <c r="AK299" s="73">
        <f t="shared" si="271"/>
        <v>0.93794566591328843</v>
      </c>
      <c r="AL299" s="73">
        <f t="shared" si="267"/>
        <v>0.91965769875134151</v>
      </c>
      <c r="AM299" s="73">
        <f t="shared" si="268"/>
        <v>0.91965769875134173</v>
      </c>
      <c r="AN299" s="73"/>
      <c r="AO299" s="73">
        <f t="shared" si="269"/>
        <v>0.95189075663585043</v>
      </c>
      <c r="AR299" s="53"/>
    </row>
    <row r="300" spans="1:44" x14ac:dyDescent="0.2">
      <c r="A300" s="75" t="s">
        <v>79</v>
      </c>
      <c r="B300" s="50">
        <f t="shared" si="261"/>
        <v>1991</v>
      </c>
      <c r="D300" s="79">
        <f>SEDS_CensusRgn!K36</f>
        <v>2363.9540000000002</v>
      </c>
      <c r="F300" s="321">
        <f t="shared" si="272"/>
        <v>16052.005582430296</v>
      </c>
      <c r="G300" s="321">
        <f t="shared" si="272"/>
        <v>5436.9321994959737</v>
      </c>
      <c r="H300" s="321">
        <f t="shared" si="272"/>
        <v>1117.110113261758</v>
      </c>
      <c r="I300" s="321">
        <f t="shared" si="262"/>
        <v>22606.047895188029</v>
      </c>
      <c r="J300" s="83"/>
      <c r="K300" s="84">
        <f t="shared" si="273"/>
        <v>31.035842796883749</v>
      </c>
      <c r="L300" s="84">
        <f t="shared" si="273"/>
        <v>4.9981877170165889</v>
      </c>
      <c r="M300" s="84">
        <f t="shared" si="273"/>
        <v>1.0118400783620651</v>
      </c>
      <c r="N300" s="79">
        <f t="shared" si="263"/>
        <v>37.045870592262403</v>
      </c>
      <c r="P300" s="84">
        <f t="shared" si="264"/>
        <v>104.57175048731965</v>
      </c>
      <c r="R300" s="84">
        <f t="shared" si="265"/>
        <v>63.811538565751725</v>
      </c>
      <c r="T300" s="74">
        <f t="shared" si="266"/>
        <v>65.650124806308796</v>
      </c>
      <c r="V300" s="118">
        <f>Weather_Factors!DC50</f>
        <v>0.97199416991237175</v>
      </c>
      <c r="X300" s="124">
        <f t="shared" si="274"/>
        <v>1933.455768969704</v>
      </c>
      <c r="Y300" s="124">
        <f t="shared" si="274"/>
        <v>919.30293290763166</v>
      </c>
      <c r="Z300" s="124">
        <f t="shared" si="274"/>
        <v>905.76574891769303</v>
      </c>
      <c r="AA300" s="124">
        <f t="shared" si="274"/>
        <v>1638.7592720330415</v>
      </c>
      <c r="AC300" s="71">
        <f t="shared" si="247"/>
        <v>0.95672372012705731</v>
      </c>
      <c r="AD300" s="71"/>
      <c r="AF300" s="73">
        <f t="shared" si="248"/>
        <v>1.0305628410427972</v>
      </c>
      <c r="AG300" s="73">
        <f t="shared" si="249"/>
        <v>0.93823112589405633</v>
      </c>
      <c r="AH300" s="73">
        <f>Wgted_Floorspace!U122</f>
        <v>0.99982265329688114</v>
      </c>
      <c r="AI300" s="73">
        <f t="shared" si="270"/>
        <v>1.0453380184886913</v>
      </c>
      <c r="AJ300" s="73">
        <f t="shared" si="250"/>
        <v>0.93813761436420873</v>
      </c>
      <c r="AK300" s="73">
        <f t="shared" si="271"/>
        <v>0.95689342202068894</v>
      </c>
      <c r="AL300" s="73">
        <f t="shared" si="267"/>
        <v>0.96690613465616071</v>
      </c>
      <c r="AM300" s="73">
        <f t="shared" si="268"/>
        <v>0.96690613465616093</v>
      </c>
      <c r="AN300" s="73"/>
      <c r="AO300" s="73">
        <f t="shared" si="269"/>
        <v>0.98049699611559338</v>
      </c>
      <c r="AR300" s="53"/>
    </row>
    <row r="301" spans="1:44" x14ac:dyDescent="0.2">
      <c r="A301" s="75" t="s">
        <v>79</v>
      </c>
      <c r="B301" s="50">
        <f t="shared" si="261"/>
        <v>1992</v>
      </c>
      <c r="D301" s="79">
        <f>SEDS_CensusRgn!K37</f>
        <v>2383.7629999999999</v>
      </c>
      <c r="F301" s="321">
        <f t="shared" si="272"/>
        <v>16370.458386455215</v>
      </c>
      <c r="G301" s="321">
        <f t="shared" si="272"/>
        <v>5516.5624781360848</v>
      </c>
      <c r="H301" s="321">
        <f t="shared" si="272"/>
        <v>1086.9812888269164</v>
      </c>
      <c r="I301" s="321">
        <f t="shared" si="262"/>
        <v>22974.002153418216</v>
      </c>
      <c r="J301" s="83"/>
      <c r="K301" s="84">
        <f t="shared" si="273"/>
        <v>31.938810886132917</v>
      </c>
      <c r="L301" s="84">
        <f t="shared" si="273"/>
        <v>5.0752269198996771</v>
      </c>
      <c r="M301" s="84">
        <f t="shared" si="273"/>
        <v>0.99948904220227497</v>
      </c>
      <c r="N301" s="79">
        <f t="shared" si="263"/>
        <v>38.013526848234868</v>
      </c>
      <c r="P301" s="84">
        <f t="shared" si="264"/>
        <v>103.75915280591757</v>
      </c>
      <c r="R301" s="84">
        <f t="shared" si="265"/>
        <v>62.708283015068048</v>
      </c>
      <c r="T301" s="74">
        <f t="shared" si="266"/>
        <v>62.793508348649077</v>
      </c>
      <c r="V301" s="118">
        <f>Weather_Factors!DC51</f>
        <v>0.99864276840357713</v>
      </c>
      <c r="X301" s="124">
        <f t="shared" si="274"/>
        <v>1951.0028450125033</v>
      </c>
      <c r="Y301" s="124">
        <f t="shared" si="274"/>
        <v>919.9980857670763</v>
      </c>
      <c r="Z301" s="124">
        <f t="shared" si="274"/>
        <v>919.5089671515284</v>
      </c>
      <c r="AA301" s="124">
        <f t="shared" si="274"/>
        <v>1654.6323359066535</v>
      </c>
      <c r="AC301" s="71">
        <f t="shared" si="247"/>
        <v>0.91509405480027106</v>
      </c>
      <c r="AD301" s="71"/>
      <c r="AF301" s="73">
        <f t="shared" si="248"/>
        <v>1.0473371125781685</v>
      </c>
      <c r="AG301" s="73">
        <f t="shared" si="249"/>
        <v>0.93094039552024255</v>
      </c>
      <c r="AH301" s="73">
        <f>Wgted_Floorspace!U123</f>
        <v>0.99927635221480049</v>
      </c>
      <c r="AI301" s="73">
        <f t="shared" si="270"/>
        <v>1.0554631890492223</v>
      </c>
      <c r="AJ301" s="73">
        <f t="shared" si="250"/>
        <v>0.96385798737523498</v>
      </c>
      <c r="AK301" s="73">
        <f t="shared" si="271"/>
        <v>0.91575674013705266</v>
      </c>
      <c r="AL301" s="73">
        <f t="shared" si="267"/>
        <v>0.97500842582654867</v>
      </c>
      <c r="AM301" s="73">
        <f t="shared" si="268"/>
        <v>0.97500842582654901</v>
      </c>
      <c r="AN301" s="73"/>
      <c r="AO301" s="73">
        <f t="shared" si="269"/>
        <v>1.0165804462229975</v>
      </c>
      <c r="AR301" s="53"/>
    </row>
    <row r="302" spans="1:44" x14ac:dyDescent="0.2">
      <c r="A302" s="75" t="s">
        <v>79</v>
      </c>
      <c r="B302" s="50">
        <f t="shared" si="261"/>
        <v>1993</v>
      </c>
      <c r="D302" s="79">
        <f>SEDS_CensusRgn!K38</f>
        <v>2458.87</v>
      </c>
      <c r="F302" s="321">
        <f t="shared" si="272"/>
        <v>16714.017218843761</v>
      </c>
      <c r="G302" s="321">
        <f t="shared" si="272"/>
        <v>5591.0619998649299</v>
      </c>
      <c r="H302" s="321">
        <f t="shared" si="272"/>
        <v>1059.6567422437383</v>
      </c>
      <c r="I302" s="321">
        <f t="shared" si="262"/>
        <v>23364.735960952428</v>
      </c>
      <c r="J302" s="83"/>
      <c r="K302" s="84">
        <f t="shared" si="273"/>
        <v>32.89186084517808</v>
      </c>
      <c r="L302" s="84">
        <f t="shared" si="273"/>
        <v>5.1378483795419649</v>
      </c>
      <c r="M302" s="84">
        <f t="shared" si="273"/>
        <v>0.98889528705442042</v>
      </c>
      <c r="N302" s="79">
        <f t="shared" si="263"/>
        <v>39.018604511774463</v>
      </c>
      <c r="P302" s="84">
        <f t="shared" si="264"/>
        <v>105.23851003963016</v>
      </c>
      <c r="R302" s="84">
        <f t="shared" si="265"/>
        <v>63.017886743181656</v>
      </c>
      <c r="T302" s="74">
        <f t="shared" si="266"/>
        <v>60.039476715988755</v>
      </c>
      <c r="V302" s="118">
        <f>Weather_Factors!DC52</f>
        <v>1.0496075280815986</v>
      </c>
      <c r="X302" s="124">
        <f t="shared" si="274"/>
        <v>1967.9207227389386</v>
      </c>
      <c r="Y302" s="124">
        <f t="shared" si="274"/>
        <v>918.93961820957929</v>
      </c>
      <c r="Z302" s="124">
        <f t="shared" si="274"/>
        <v>933.22228570028619</v>
      </c>
      <c r="AA302" s="124">
        <f t="shared" si="274"/>
        <v>1669.9784057899503</v>
      </c>
      <c r="AC302" s="71">
        <f t="shared" si="247"/>
        <v>0.87495936508383698</v>
      </c>
      <c r="AD302" s="71"/>
      <c r="AF302" s="73">
        <f t="shared" si="248"/>
        <v>1.0651498565239885</v>
      </c>
      <c r="AG302" s="73">
        <f t="shared" si="249"/>
        <v>0.94421337791288196</v>
      </c>
      <c r="AH302" s="73">
        <f>Wgted_Floorspace!U124</f>
        <v>0.99855190250443437</v>
      </c>
      <c r="AI302" s="73">
        <f t="shared" si="270"/>
        <v>1.0652521986720285</v>
      </c>
      <c r="AJ302" s="73">
        <f t="shared" si="250"/>
        <v>1.0130475396801575</v>
      </c>
      <c r="AK302" s="73">
        <f t="shared" si="271"/>
        <v>0.87622822898777841</v>
      </c>
      <c r="AL302" s="73">
        <f t="shared" si="267"/>
        <v>1.0057287440119367</v>
      </c>
      <c r="AM302" s="73">
        <f t="shared" si="268"/>
        <v>1.0057287440119367</v>
      </c>
      <c r="AN302" s="73"/>
      <c r="AO302" s="73">
        <f t="shared" si="269"/>
        <v>1.0775884029708107</v>
      </c>
      <c r="AR302" s="53"/>
    </row>
    <row r="303" spans="1:44" x14ac:dyDescent="0.2">
      <c r="A303" s="75" t="s">
        <v>79</v>
      </c>
      <c r="B303" s="50">
        <f t="shared" si="261"/>
        <v>1994</v>
      </c>
      <c r="D303" s="79">
        <f>SEDS_CensusRgn!K39</f>
        <v>2357.9210000000003</v>
      </c>
      <c r="F303" s="321">
        <f t="shared" si="272"/>
        <v>17201.523596345658</v>
      </c>
      <c r="G303" s="321">
        <f t="shared" si="272"/>
        <v>5528.5186735802299</v>
      </c>
      <c r="H303" s="321">
        <f t="shared" si="272"/>
        <v>1069.5164515891424</v>
      </c>
      <c r="I303" s="321">
        <f t="shared" si="262"/>
        <v>23799.55872151503</v>
      </c>
      <c r="J303" s="83"/>
      <c r="K303" s="84">
        <f t="shared" si="273"/>
        <v>34.152804375420672</v>
      </c>
      <c r="L303" s="84">
        <f t="shared" si="273"/>
        <v>5.0869823567142776</v>
      </c>
      <c r="M303" s="84">
        <f t="shared" si="273"/>
        <v>1.0072307201403132</v>
      </c>
      <c r="N303" s="79">
        <f t="shared" si="263"/>
        <v>40.247017452275266</v>
      </c>
      <c r="P303" s="84">
        <f t="shared" si="264"/>
        <v>99.074147869322331</v>
      </c>
      <c r="R303" s="84">
        <f t="shared" si="265"/>
        <v>58.586229471438784</v>
      </c>
      <c r="T303" s="74">
        <f t="shared" si="266"/>
        <v>57.962451135480883</v>
      </c>
      <c r="V303" s="118">
        <f>Weather_Factors!DC53</f>
        <v>1.0107617660008872</v>
      </c>
      <c r="X303" s="124">
        <f t="shared" si="274"/>
        <v>1985.4522876494614</v>
      </c>
      <c r="Y303" s="124">
        <f t="shared" si="274"/>
        <v>920.13478782734819</v>
      </c>
      <c r="Z303" s="124">
        <f t="shared" si="274"/>
        <v>941.7627177625161</v>
      </c>
      <c r="AA303" s="124">
        <f t="shared" si="274"/>
        <v>1691.0825080085024</v>
      </c>
      <c r="AC303" s="71">
        <f t="shared" si="247"/>
        <v>0.84469073046897036</v>
      </c>
      <c r="AD303" s="71"/>
      <c r="AF303" s="73">
        <f t="shared" si="248"/>
        <v>1.0849725244026518</v>
      </c>
      <c r="AG303" s="73">
        <f t="shared" si="249"/>
        <v>0.88890593175735499</v>
      </c>
      <c r="AH303" s="73">
        <f>Wgted_Floorspace!U125</f>
        <v>0.99525716414946597</v>
      </c>
      <c r="AI303" s="73">
        <f t="shared" si="270"/>
        <v>1.0787141639353923</v>
      </c>
      <c r="AJ303" s="73">
        <f t="shared" si="250"/>
        <v>0.97555485536720155</v>
      </c>
      <c r="AK303" s="73">
        <f t="shared" si="271"/>
        <v>0.84871605138439987</v>
      </c>
      <c r="AL303" s="73">
        <f t="shared" si="267"/>
        <v>0.9644385127352687</v>
      </c>
      <c r="AM303" s="73">
        <f t="shared" si="268"/>
        <v>0.96443851273526882</v>
      </c>
      <c r="AN303" s="73"/>
      <c r="AO303" s="73">
        <f t="shared" si="269"/>
        <v>1.0473537413454106</v>
      </c>
      <c r="AR303" s="53"/>
    </row>
    <row r="304" spans="1:44" x14ac:dyDescent="0.2">
      <c r="A304" s="75" t="s">
        <v>79</v>
      </c>
      <c r="B304" s="50">
        <f t="shared" si="261"/>
        <v>1995</v>
      </c>
      <c r="D304" s="79">
        <f>SEDS_CensusRgn!K40</f>
        <v>2442.9210000000003</v>
      </c>
      <c r="F304" s="321">
        <f t="shared" si="272"/>
        <v>17699.389918736448</v>
      </c>
      <c r="G304" s="321">
        <f t="shared" si="272"/>
        <v>5469.8691957177589</v>
      </c>
      <c r="H304" s="321">
        <f t="shared" si="272"/>
        <v>1082.8148676569872</v>
      </c>
      <c r="I304" s="321">
        <f t="shared" si="262"/>
        <v>24252.073982111193</v>
      </c>
      <c r="J304" s="83"/>
      <c r="K304" s="84">
        <f t="shared" si="273"/>
        <v>35.374000171302974</v>
      </c>
      <c r="L304" s="84">
        <f t="shared" si="273"/>
        <v>5.0578253977882257</v>
      </c>
      <c r="M304" s="84">
        <f t="shared" si="273"/>
        <v>1.0290012437586347</v>
      </c>
      <c r="N304" s="79">
        <f t="shared" si="263"/>
        <v>41.460826812849838</v>
      </c>
      <c r="P304" s="84">
        <f t="shared" si="264"/>
        <v>100.73039533863977</v>
      </c>
      <c r="R304" s="84">
        <f t="shared" si="265"/>
        <v>58.921183868983348</v>
      </c>
      <c r="T304" s="74">
        <f t="shared" si="266"/>
        <v>56.66789272220376</v>
      </c>
      <c r="V304" s="118">
        <f>Weather_Factors!DC54</f>
        <v>1.0397631010883999</v>
      </c>
      <c r="X304" s="124">
        <f t="shared" si="274"/>
        <v>1998.5999706044281</v>
      </c>
      <c r="Y304" s="124">
        <f t="shared" si="274"/>
        <v>924.67026482971232</v>
      </c>
      <c r="Z304" s="124">
        <f t="shared" si="274"/>
        <v>950.302101027856</v>
      </c>
      <c r="AA304" s="124">
        <f t="shared" si="274"/>
        <v>1709.578605253809</v>
      </c>
      <c r="AC304" s="71">
        <f t="shared" si="247"/>
        <v>0.82582504293636638</v>
      </c>
      <c r="AD304" s="71"/>
      <c r="AF304" s="73">
        <f t="shared" si="248"/>
        <v>1.1056017566655132</v>
      </c>
      <c r="AG304" s="73">
        <f t="shared" si="249"/>
        <v>0.90376599597790475</v>
      </c>
      <c r="AH304" s="73">
        <f>Wgted_Floorspace!U126</f>
        <v>0.99209798433841612</v>
      </c>
      <c r="AI304" s="73">
        <f t="shared" si="270"/>
        <v>1.0905125250334176</v>
      </c>
      <c r="AJ304" s="73">
        <f t="shared" si="250"/>
        <v>1.0035460143211992</v>
      </c>
      <c r="AK304" s="73">
        <f t="shared" si="271"/>
        <v>0.83240270212530532</v>
      </c>
      <c r="AL304" s="73">
        <f t="shared" si="267"/>
        <v>0.99920527276772875</v>
      </c>
      <c r="AM304" s="73">
        <f t="shared" si="268"/>
        <v>0.99920527276772864</v>
      </c>
      <c r="AN304" s="73"/>
      <c r="AO304" s="73">
        <f t="shared" si="269"/>
        <v>1.0857316941312101</v>
      </c>
      <c r="AR304" s="53"/>
    </row>
    <row r="305" spans="1:44" x14ac:dyDescent="0.2">
      <c r="A305" s="75" t="s">
        <v>79</v>
      </c>
      <c r="B305" s="50">
        <f t="shared" si="261"/>
        <v>1996</v>
      </c>
      <c r="D305" s="79">
        <f>SEDS_CensusRgn!K41</f>
        <v>2667.1089999999999</v>
      </c>
      <c r="F305" s="321">
        <f t="shared" si="272"/>
        <v>17698.708254350502</v>
      </c>
      <c r="G305" s="321">
        <f t="shared" si="272"/>
        <v>5466.34475984033</v>
      </c>
      <c r="H305" s="321">
        <f t="shared" si="272"/>
        <v>1088.1134105947567</v>
      </c>
      <c r="I305" s="321">
        <f t="shared" si="262"/>
        <v>24253.166424785588</v>
      </c>
      <c r="J305" s="83"/>
      <c r="K305" s="84">
        <f t="shared" si="273"/>
        <v>35.645483063226685</v>
      </c>
      <c r="L305" s="84">
        <f t="shared" si="273"/>
        <v>5.0921600767814157</v>
      </c>
      <c r="M305" s="84">
        <f t="shared" si="273"/>
        <v>1.0429354856333748</v>
      </c>
      <c r="N305" s="79">
        <f t="shared" si="263"/>
        <v>41.780578625641475</v>
      </c>
      <c r="P305" s="84">
        <f t="shared" si="264"/>
        <v>109.96951710496411</v>
      </c>
      <c r="R305" s="84">
        <f t="shared" si="265"/>
        <v>63.836095327869593</v>
      </c>
      <c r="T305" s="74">
        <f t="shared" si="266"/>
        <v>59.285349290725556</v>
      </c>
      <c r="V305" s="118">
        <f>Weather_Factors!DC55</f>
        <v>1.0767600442872982</v>
      </c>
      <c r="X305" s="124">
        <f t="shared" si="274"/>
        <v>2014.0160824711434</v>
      </c>
      <c r="Y305" s="124">
        <f t="shared" si="274"/>
        <v>931.5475515178</v>
      </c>
      <c r="Z305" s="124">
        <f t="shared" si="274"/>
        <v>958.48049980682822</v>
      </c>
      <c r="AA305" s="124">
        <f t="shared" si="274"/>
        <v>1722.685520474708</v>
      </c>
      <c r="AC305" s="71">
        <f t="shared" si="247"/>
        <v>0.8639694149828081</v>
      </c>
      <c r="AD305" s="71"/>
      <c r="AF305" s="73">
        <f t="shared" si="248"/>
        <v>1.1056515588614308</v>
      </c>
      <c r="AG305" s="73">
        <f t="shared" si="249"/>
        <v>0.98666057866103485</v>
      </c>
      <c r="AH305" s="73">
        <f>Wgted_Floorspace!U127</f>
        <v>0.99206436502105833</v>
      </c>
      <c r="AI305" s="73">
        <f t="shared" si="270"/>
        <v>1.0988732141348232</v>
      </c>
      <c r="AJ305" s="73">
        <f t="shared" si="250"/>
        <v>1.0392542779155287</v>
      </c>
      <c r="AK305" s="73">
        <f t="shared" si="271"/>
        <v>0.87088040397909972</v>
      </c>
      <c r="AL305" s="73">
        <f t="shared" si="267"/>
        <v>1.0909028068636948</v>
      </c>
      <c r="AM305" s="73">
        <f t="shared" si="268"/>
        <v>1.0909028068636946</v>
      </c>
      <c r="AN305" s="73"/>
      <c r="AO305" s="73">
        <f t="shared" si="269"/>
        <v>1.1329461245802859</v>
      </c>
      <c r="AR305" s="53"/>
    </row>
    <row r="306" spans="1:44" x14ac:dyDescent="0.2">
      <c r="A306" s="75" t="s">
        <v>79</v>
      </c>
      <c r="B306" s="50">
        <f t="shared" si="261"/>
        <v>1997</v>
      </c>
      <c r="D306" s="79">
        <f>SEDS_CensusRgn!K42</f>
        <v>2461.1410000000001</v>
      </c>
      <c r="F306" s="321">
        <f t="shared" si="272"/>
        <v>17698.406515525097</v>
      </c>
      <c r="G306" s="321">
        <f t="shared" si="272"/>
        <v>5464.4553148070008</v>
      </c>
      <c r="H306" s="321">
        <f t="shared" si="272"/>
        <v>1092.9631255185466</v>
      </c>
      <c r="I306" s="321">
        <f t="shared" si="262"/>
        <v>24255.824955850643</v>
      </c>
      <c r="J306" s="83"/>
      <c r="K306" s="84">
        <f t="shared" si="273"/>
        <v>35.899738812454423</v>
      </c>
      <c r="L306" s="84">
        <f t="shared" si="273"/>
        <v>5.129990371438689</v>
      </c>
      <c r="M306" s="84">
        <f t="shared" si="273"/>
        <v>1.0565147263644608</v>
      </c>
      <c r="N306" s="79">
        <f t="shared" si="263"/>
        <v>42.086243910257572</v>
      </c>
      <c r="P306" s="84">
        <f t="shared" si="264"/>
        <v>101.46597794466517</v>
      </c>
      <c r="R306" s="84">
        <f t="shared" si="265"/>
        <v>58.478513911766605</v>
      </c>
      <c r="T306" s="74">
        <f t="shared" si="266"/>
        <v>56.548975701683965</v>
      </c>
      <c r="V306" s="118">
        <f>Weather_Factors!DC56</f>
        <v>1.034121541303624</v>
      </c>
      <c r="X306" s="124">
        <f t="shared" si="274"/>
        <v>2028.4164442128199</v>
      </c>
      <c r="Y306" s="124">
        <f t="shared" si="274"/>
        <v>938.79262907283476</v>
      </c>
      <c r="Z306" s="124">
        <f t="shared" si="274"/>
        <v>966.65175768231586</v>
      </c>
      <c r="AA306" s="124">
        <f t="shared" si="274"/>
        <v>1735.09843457648</v>
      </c>
      <c r="AC306" s="71">
        <f t="shared" si="247"/>
        <v>0.82409205713331135</v>
      </c>
      <c r="AD306" s="71"/>
      <c r="AF306" s="73">
        <f t="shared" si="248"/>
        <v>1.1057727557791808</v>
      </c>
      <c r="AG306" s="73">
        <f t="shared" si="249"/>
        <v>0.91036573724094294</v>
      </c>
      <c r="AH306" s="73">
        <f>Wgted_Floorspace!U128</f>
        <v>0.9920513280934985</v>
      </c>
      <c r="AI306" s="73">
        <f t="shared" si="270"/>
        <v>1.1067912111538234</v>
      </c>
      <c r="AJ306" s="73">
        <f t="shared" si="250"/>
        <v>0.9981009616638773</v>
      </c>
      <c r="AK306" s="73">
        <f t="shared" si="271"/>
        <v>0.83069497897556666</v>
      </c>
      <c r="AL306" s="73">
        <f t="shared" si="267"/>
        <v>1.0066576300358632</v>
      </c>
      <c r="AM306" s="73">
        <f t="shared" si="268"/>
        <v>1.0066576300358629</v>
      </c>
      <c r="AN306" s="73"/>
      <c r="AO306" s="73">
        <f t="shared" si="269"/>
        <v>1.0959085588354323</v>
      </c>
      <c r="AR306" s="53"/>
    </row>
    <row r="307" spans="1:44" x14ac:dyDescent="0.2">
      <c r="A307" s="75" t="s">
        <v>79</v>
      </c>
      <c r="B307" s="50">
        <f t="shared" si="261"/>
        <v>1998</v>
      </c>
      <c r="D307" s="79">
        <f>SEDS_CensusRgn!K43</f>
        <v>2084.442</v>
      </c>
      <c r="F307" s="321">
        <f t="shared" si="272"/>
        <v>17851.36998822631</v>
      </c>
      <c r="G307" s="321">
        <f t="shared" si="272"/>
        <v>5355.4021783219323</v>
      </c>
      <c r="H307" s="321">
        <f t="shared" si="272"/>
        <v>1115.2128034280433</v>
      </c>
      <c r="I307" s="321">
        <f t="shared" si="262"/>
        <v>24321.984969976285</v>
      </c>
      <c r="J307" s="83"/>
      <c r="K307" s="84">
        <f t="shared" si="273"/>
        <v>36.49544464986981</v>
      </c>
      <c r="L307" s="84">
        <f t="shared" si="273"/>
        <v>5.0550149657878203</v>
      </c>
      <c r="M307" s="84">
        <f t="shared" si="273"/>
        <v>1.0873973554341922</v>
      </c>
      <c r="N307" s="79">
        <f t="shared" si="263"/>
        <v>42.637856971091821</v>
      </c>
      <c r="P307" s="84">
        <f t="shared" si="264"/>
        <v>85.701968921249289</v>
      </c>
      <c r="R307" s="84">
        <f t="shared" si="265"/>
        <v>48.887119289631222</v>
      </c>
      <c r="T307" s="74">
        <f t="shared" si="266"/>
        <v>54.826053313157125</v>
      </c>
      <c r="V307" s="118">
        <f>Weather_Factors!DC57</f>
        <v>0.89167679114884091</v>
      </c>
      <c r="X307" s="124">
        <f t="shared" si="274"/>
        <v>2044.4058172532423</v>
      </c>
      <c r="Y307" s="124">
        <f t="shared" si="274"/>
        <v>943.90949502353988</v>
      </c>
      <c r="Z307" s="124">
        <f t="shared" si="274"/>
        <v>975.05817014622744</v>
      </c>
      <c r="AA307" s="124">
        <f t="shared" si="274"/>
        <v>1753.0582731518477</v>
      </c>
      <c r="AC307" s="71">
        <f t="shared" si="247"/>
        <v>0.79898379234470907</v>
      </c>
      <c r="AD307" s="71"/>
      <c r="AF307" s="73">
        <f t="shared" si="248"/>
        <v>1.1087888536144539</v>
      </c>
      <c r="AG307" s="73">
        <f t="shared" si="249"/>
        <v>0.76892903119252487</v>
      </c>
      <c r="AH307" s="73">
        <f>Wgted_Floorspace!U129</f>
        <v>0.98984424189328901</v>
      </c>
      <c r="AI307" s="73">
        <f t="shared" si="270"/>
        <v>1.1182475015249287</v>
      </c>
      <c r="AJ307" s="73">
        <f t="shared" si="250"/>
        <v>0.86061785505125077</v>
      </c>
      <c r="AK307" s="73">
        <f t="shared" si="271"/>
        <v>0.80718133068742359</v>
      </c>
      <c r="AL307" s="73">
        <f t="shared" si="267"/>
        <v>0.85257993900683238</v>
      </c>
      <c r="AM307" s="73">
        <f t="shared" si="268"/>
        <v>0.85257993900683227</v>
      </c>
      <c r="AN307" s="73"/>
      <c r="AO307" s="73">
        <f t="shared" si="269"/>
        <v>0.95261002944366691</v>
      </c>
      <c r="AR307" s="53"/>
    </row>
    <row r="308" spans="1:44" x14ac:dyDescent="0.2">
      <c r="A308" s="75" t="s">
        <v>79</v>
      </c>
      <c r="B308" s="50">
        <f t="shared" si="261"/>
        <v>1999</v>
      </c>
      <c r="D308" s="79">
        <f>SEDS_CensusRgn!K44</f>
        <v>2274.3130000000001</v>
      </c>
      <c r="F308" s="321">
        <f t="shared" si="272"/>
        <v>18017.557041831653</v>
      </c>
      <c r="G308" s="321">
        <f t="shared" si="272"/>
        <v>5249.1779995855195</v>
      </c>
      <c r="H308" s="321">
        <f t="shared" si="272"/>
        <v>1136.3372981574516</v>
      </c>
      <c r="I308" s="321">
        <f t="shared" si="262"/>
        <v>24403.072339574624</v>
      </c>
      <c r="J308" s="83"/>
      <c r="K308" s="84">
        <f t="shared" si="273"/>
        <v>37.158750836148918</v>
      </c>
      <c r="L308" s="84">
        <f t="shared" si="273"/>
        <v>4.9891869053840461</v>
      </c>
      <c r="M308" s="84">
        <f t="shared" si="273"/>
        <v>1.1175438966451436</v>
      </c>
      <c r="N308" s="79">
        <f t="shared" si="263"/>
        <v>43.265481638178109</v>
      </c>
      <c r="P308" s="84">
        <f t="shared" si="264"/>
        <v>93.197814125712839</v>
      </c>
      <c r="R308" s="84">
        <f t="shared" si="265"/>
        <v>52.566455148233281</v>
      </c>
      <c r="T308" s="74">
        <f t="shared" si="266"/>
        <v>55.275809907153878</v>
      </c>
      <c r="V308" s="118">
        <f>Weather_Factors!DC58</f>
        <v>0.95098480214995551</v>
      </c>
      <c r="X308" s="124">
        <f t="shared" si="274"/>
        <v>2062.3634352802019</v>
      </c>
      <c r="Y308" s="124">
        <f t="shared" si="274"/>
        <v>950.47013185264382</v>
      </c>
      <c r="Z308" s="124">
        <f t="shared" si="274"/>
        <v>983.4614233443001</v>
      </c>
      <c r="AA308" s="124">
        <f t="shared" si="274"/>
        <v>1772.9522347075206</v>
      </c>
      <c r="AC308" s="71">
        <f t="shared" si="247"/>
        <v>0.80553812568420791</v>
      </c>
      <c r="AD308" s="71"/>
      <c r="AF308" s="73">
        <f t="shared" si="248"/>
        <v>1.112485458628006</v>
      </c>
      <c r="AG308" s="73">
        <f t="shared" si="249"/>
        <v>0.83618271350096252</v>
      </c>
      <c r="AH308" s="73">
        <f>Wgted_Floorspace!U130</f>
        <v>0.98762883597057805</v>
      </c>
      <c r="AI308" s="73">
        <f t="shared" si="270"/>
        <v>1.1309375376439603</v>
      </c>
      <c r="AJ308" s="73">
        <f t="shared" si="250"/>
        <v>0.91786004608032656</v>
      </c>
      <c r="AK308" s="73">
        <f t="shared" si="271"/>
        <v>0.81562839838771695</v>
      </c>
      <c r="AL308" s="73">
        <f t="shared" si="267"/>
        <v>0.93024110952592887</v>
      </c>
      <c r="AM308" s="73">
        <f t="shared" si="268"/>
        <v>0.93024110952592876</v>
      </c>
      <c r="AN308" s="73"/>
      <c r="AO308" s="73">
        <f t="shared" si="269"/>
        <v>1.0252005878582404</v>
      </c>
      <c r="AR308" s="53"/>
    </row>
    <row r="309" spans="1:44" x14ac:dyDescent="0.2">
      <c r="A309" s="75" t="s">
        <v>79</v>
      </c>
      <c r="B309" s="50">
        <f t="shared" si="261"/>
        <v>2000</v>
      </c>
      <c r="D309" s="79">
        <f>SEDS_CensusRgn!K45</f>
        <v>2362.5819999999999</v>
      </c>
      <c r="F309" s="321">
        <f t="shared" si="272"/>
        <v>18068.187408970996</v>
      </c>
      <c r="G309" s="321">
        <f t="shared" si="272"/>
        <v>5260.7501168144336</v>
      </c>
      <c r="H309" s="321">
        <f t="shared" si="272"/>
        <v>1156.7293031498789</v>
      </c>
      <c r="I309" s="321">
        <f t="shared" si="262"/>
        <v>24485.666828935307</v>
      </c>
      <c r="J309" s="83"/>
      <c r="K309" s="84">
        <f t="shared" si="273"/>
        <v>37.47211820055545</v>
      </c>
      <c r="L309" s="84">
        <f t="shared" si="273"/>
        <v>5.0495347662940508</v>
      </c>
      <c r="M309" s="84">
        <f t="shared" si="273"/>
        <v>1.1473308261432349</v>
      </c>
      <c r="N309" s="79">
        <f t="shared" si="263"/>
        <v>43.668983792992734</v>
      </c>
      <c r="P309" s="84">
        <f t="shared" si="264"/>
        <v>96.488366704723731</v>
      </c>
      <c r="R309" s="84">
        <f t="shared" si="265"/>
        <v>54.102060428049334</v>
      </c>
      <c r="T309" s="74">
        <f t="shared" si="266"/>
        <v>54.404696933608349</v>
      </c>
      <c r="V309" s="118">
        <f>Weather_Factors!DC59</f>
        <v>0.99443730922849671</v>
      </c>
      <c r="X309" s="124">
        <f t="shared" si="274"/>
        <v>2073.9279127661835</v>
      </c>
      <c r="Y309" s="124">
        <f t="shared" si="274"/>
        <v>959.85071599479795</v>
      </c>
      <c r="Z309" s="124">
        <f t="shared" si="274"/>
        <v>991.87495554832833</v>
      </c>
      <c r="AA309" s="124">
        <f t="shared" si="274"/>
        <v>1783.4508693628077</v>
      </c>
      <c r="AC309" s="71">
        <f t="shared" si="247"/>
        <v>0.79284333725600165</v>
      </c>
      <c r="AD309" s="71"/>
      <c r="AF309" s="73">
        <f t="shared" si="248"/>
        <v>1.1162507701059199</v>
      </c>
      <c r="AG309" s="73">
        <f t="shared" si="249"/>
        <v>0.86570597228387203</v>
      </c>
      <c r="AH309" s="73">
        <f>Wgted_Floorspace!U131</f>
        <v>0.98763085835311226</v>
      </c>
      <c r="AI309" s="73">
        <f t="shared" si="270"/>
        <v>1.1376344467841168</v>
      </c>
      <c r="AJ309" s="73">
        <f t="shared" si="250"/>
        <v>0.95979901299046921</v>
      </c>
      <c r="AK309" s="73">
        <f t="shared" si="271"/>
        <v>0.8027729495796424</v>
      </c>
      <c r="AL309" s="73">
        <f t="shared" si="267"/>
        <v>0.96634495824716649</v>
      </c>
      <c r="AM309" s="73">
        <f t="shared" si="268"/>
        <v>0.96634495824716626</v>
      </c>
      <c r="AN309" s="73"/>
      <c r="AO309" s="73">
        <f t="shared" si="269"/>
        <v>1.0783945482183765</v>
      </c>
      <c r="AR309" s="53"/>
    </row>
    <row r="310" spans="1:44" x14ac:dyDescent="0.2">
      <c r="A310" s="75" t="s">
        <v>79</v>
      </c>
      <c r="B310" s="50">
        <f t="shared" si="261"/>
        <v>2001</v>
      </c>
      <c r="D310" s="79">
        <f>SEDS_CensusRgn!K46</f>
        <v>2233.5610000000001</v>
      </c>
      <c r="F310" s="321">
        <f t="shared" si="272"/>
        <v>18111.331174203544</v>
      </c>
      <c r="G310" s="321">
        <f t="shared" si="272"/>
        <v>5270.9880917323426</v>
      </c>
      <c r="H310" s="321">
        <f t="shared" si="272"/>
        <v>1169.2520519051377</v>
      </c>
      <c r="I310" s="321">
        <f t="shared" si="262"/>
        <v>24551.571317841022</v>
      </c>
      <c r="J310" s="83"/>
      <c r="K310" s="84">
        <f t="shared" si="273"/>
        <v>37.793030994263376</v>
      </c>
      <c r="L310" s="84">
        <f t="shared" si="273"/>
        <v>5.1056579761326315</v>
      </c>
      <c r="M310" s="84">
        <f t="shared" si="273"/>
        <v>1.1695859374704314</v>
      </c>
      <c r="N310" s="79">
        <f t="shared" si="263"/>
        <v>44.068274907866439</v>
      </c>
      <c r="P310" s="84">
        <f t="shared" si="264"/>
        <v>90.974258677159554</v>
      </c>
      <c r="R310" s="84">
        <f t="shared" si="265"/>
        <v>50.684103352575228</v>
      </c>
      <c r="T310" s="74">
        <f t="shared" si="266"/>
        <v>53.723762753716173</v>
      </c>
      <c r="V310" s="118">
        <f>Weather_Factors!DC60</f>
        <v>0.94342057880280017</v>
      </c>
      <c r="X310" s="124">
        <f t="shared" si="274"/>
        <v>2086.7064176979443</v>
      </c>
      <c r="Y310" s="124">
        <f t="shared" si="274"/>
        <v>968.63394249381156</v>
      </c>
      <c r="Z310" s="124">
        <f t="shared" si="274"/>
        <v>1000.2855548251976</v>
      </c>
      <c r="AA310" s="124">
        <f t="shared" si="274"/>
        <v>1794.9268638395909</v>
      </c>
      <c r="AC310" s="71">
        <f t="shared" si="247"/>
        <v>0.78292003728254134</v>
      </c>
      <c r="AF310" s="73">
        <f t="shared" si="248"/>
        <v>1.1192552190763481</v>
      </c>
      <c r="AG310" s="73">
        <f t="shared" si="249"/>
        <v>0.81623268950058026</v>
      </c>
      <c r="AH310" s="73">
        <f>Wgted_Floorspace!U132</f>
        <v>0.98762452293052028</v>
      </c>
      <c r="AI310" s="73">
        <f t="shared" si="270"/>
        <v>1.1449547979371359</v>
      </c>
      <c r="AJ310" s="73">
        <f t="shared" si="250"/>
        <v>0.91055930018587528</v>
      </c>
      <c r="AK310" s="73">
        <f t="shared" si="271"/>
        <v>0.79273045484880111</v>
      </c>
      <c r="AL310" s="73">
        <f t="shared" si="267"/>
        <v>0.91357269770424887</v>
      </c>
      <c r="AM310" s="73">
        <f t="shared" si="268"/>
        <v>0.91357269770424876</v>
      </c>
      <c r="AN310" s="73"/>
      <c r="AO310" s="73">
        <f t="shared" si="269"/>
        <v>1.0296471953461934</v>
      </c>
      <c r="AR310" s="53"/>
    </row>
    <row r="311" spans="1:44" x14ac:dyDescent="0.2">
      <c r="A311" s="75" t="s">
        <v>79</v>
      </c>
      <c r="B311" s="50">
        <f t="shared" si="261"/>
        <v>2002</v>
      </c>
      <c r="D311" s="79">
        <f>SEDS_CensusRgn!K47</f>
        <v>2344.645</v>
      </c>
      <c r="F311" s="321">
        <f t="shared" si="272"/>
        <v>18285.026441394628</v>
      </c>
      <c r="G311" s="321">
        <f t="shared" si="272"/>
        <v>5250.3686608330027</v>
      </c>
      <c r="H311" s="321">
        <f t="shared" si="272"/>
        <v>1144.4182467862613</v>
      </c>
      <c r="I311" s="321">
        <f t="shared" si="262"/>
        <v>24679.813349013893</v>
      </c>
      <c r="J311" s="83"/>
      <c r="K311" s="84">
        <f t="shared" si="273"/>
        <v>38.399680357508053</v>
      </c>
      <c r="L311" s="84">
        <f t="shared" si="273"/>
        <v>5.1357419720318997</v>
      </c>
      <c r="M311" s="84">
        <f t="shared" si="273"/>
        <v>1.1445978738313247</v>
      </c>
      <c r="N311" s="79">
        <f t="shared" si="263"/>
        <v>44.680020203371278</v>
      </c>
      <c r="P311" s="84">
        <f t="shared" si="264"/>
        <v>95.002541828124592</v>
      </c>
      <c r="R311" s="84">
        <f t="shared" si="265"/>
        <v>52.476363916753279</v>
      </c>
      <c r="T311" s="74">
        <f t="shared" si="266"/>
        <v>53.718779257657047</v>
      </c>
      <c r="V311" s="118">
        <f>Weather_Factors!DC61</f>
        <v>0.97687186198061871</v>
      </c>
      <c r="X311" s="124">
        <f t="shared" si="274"/>
        <v>2100.0615164863416</v>
      </c>
      <c r="Y311" s="124">
        <f t="shared" si="274"/>
        <v>978.1678780661249</v>
      </c>
      <c r="Z311" s="124">
        <f t="shared" si="274"/>
        <v>1000.156959263423</v>
      </c>
      <c r="AA311" s="124">
        <f t="shared" si="274"/>
        <v>1810.3872817642891</v>
      </c>
      <c r="AC311" s="71">
        <f t="shared" si="247"/>
        <v>0.78284741245657197</v>
      </c>
      <c r="AF311" s="73">
        <f t="shared" si="248"/>
        <v>1.1251015073174142</v>
      </c>
      <c r="AG311" s="73">
        <f t="shared" si="249"/>
        <v>0.85237496137168445</v>
      </c>
      <c r="AH311" s="73">
        <f>Wgted_Floorspace!U133</f>
        <v>0.9865066412724226</v>
      </c>
      <c r="AI311" s="73">
        <f t="shared" si="270"/>
        <v>1.1548167483249812</v>
      </c>
      <c r="AJ311" s="73">
        <f t="shared" si="250"/>
        <v>0.94284540638822978</v>
      </c>
      <c r="AK311" s="73">
        <f t="shared" si="271"/>
        <v>0.79355513658461996</v>
      </c>
      <c r="AL311" s="73">
        <f t="shared" si="267"/>
        <v>0.95900835383890481</v>
      </c>
      <c r="AM311" s="73">
        <f t="shared" si="268"/>
        <v>0.95900835383890493</v>
      </c>
      <c r="AN311" s="73"/>
      <c r="AO311" s="73">
        <f t="shared" si="269"/>
        <v>1.0741219129904684</v>
      </c>
      <c r="AR311" s="53"/>
    </row>
    <row r="312" spans="1:44" x14ac:dyDescent="0.2">
      <c r="A312" s="75" t="s">
        <v>79</v>
      </c>
      <c r="B312" s="50">
        <f t="shared" si="261"/>
        <v>2003</v>
      </c>
      <c r="D312" s="79">
        <f>SEDS_CensusRgn!K48</f>
        <v>2437.509</v>
      </c>
      <c r="F312" s="321">
        <f t="shared" si="272"/>
        <v>18469.422882614355</v>
      </c>
      <c r="G312" s="321">
        <f t="shared" si="272"/>
        <v>5227.1831504438451</v>
      </c>
      <c r="H312" s="321">
        <f t="shared" si="272"/>
        <v>1116.395807827387</v>
      </c>
      <c r="I312" s="321">
        <f t="shared" si="262"/>
        <v>24813.001840885587</v>
      </c>
      <c r="J312" s="83"/>
      <c r="K312" s="84">
        <f t="shared" si="273"/>
        <v>39.031829902655062</v>
      </c>
      <c r="L312" s="84">
        <f t="shared" si="273"/>
        <v>5.1547547880141575</v>
      </c>
      <c r="M312" s="84">
        <f t="shared" si="273"/>
        <v>1.1164275107970778</v>
      </c>
      <c r="N312" s="79">
        <f t="shared" si="263"/>
        <v>45.303012201466302</v>
      </c>
      <c r="P312" s="84">
        <f t="shared" si="264"/>
        <v>98.235151701137511</v>
      </c>
      <c r="R312" s="84">
        <f t="shared" si="265"/>
        <v>53.804567986786232</v>
      </c>
      <c r="T312" s="74">
        <f t="shared" si="266"/>
        <v>52.874695093071146</v>
      </c>
      <c r="V312" s="118">
        <f>Weather_Factors!DC62</f>
        <v>1.0175863499936653</v>
      </c>
      <c r="X312" s="124">
        <f t="shared" si="274"/>
        <v>2113.3215775462331</v>
      </c>
      <c r="Y312" s="124">
        <f t="shared" si="274"/>
        <v>986.14390191712778</v>
      </c>
      <c r="Z312" s="124">
        <f t="shared" si="274"/>
        <v>1000.0283976072541</v>
      </c>
      <c r="AA312" s="124">
        <f t="shared" si="274"/>
        <v>1825.7771668246255</v>
      </c>
      <c r="AC312" s="71">
        <f t="shared" si="247"/>
        <v>0.7705465166939891</v>
      </c>
      <c r="AF312" s="73">
        <f t="shared" si="248"/>
        <v>1.1311732944433148</v>
      </c>
      <c r="AG312" s="73">
        <f t="shared" si="249"/>
        <v>0.88137835078229709</v>
      </c>
      <c r="AH312" s="73">
        <f>Wgted_Floorspace!U134</f>
        <v>0.98530926290446863</v>
      </c>
      <c r="AI312" s="73">
        <f t="shared" si="270"/>
        <v>1.1646337069401305</v>
      </c>
      <c r="AJ312" s="73">
        <f t="shared" si="250"/>
        <v>0.98214172506683162</v>
      </c>
      <c r="AK312" s="73">
        <f t="shared" si="271"/>
        <v>0.78203519007077282</v>
      </c>
      <c r="AL312" s="73">
        <f t="shared" si="267"/>
        <v>0.99699165270542645</v>
      </c>
      <c r="AM312" s="73">
        <f t="shared" si="268"/>
        <v>0.99699165270542656</v>
      </c>
      <c r="AN312" s="73"/>
      <c r="AO312" s="73">
        <f t="shared" si="269"/>
        <v>1.1270315734801319</v>
      </c>
      <c r="AR312" s="53"/>
    </row>
    <row r="313" spans="1:44" x14ac:dyDescent="0.2">
      <c r="A313" s="75" t="s">
        <v>79</v>
      </c>
      <c r="B313" s="50">
        <f t="shared" si="261"/>
        <v>2004</v>
      </c>
      <c r="D313" s="79">
        <f>SEDS_CensusRgn!K49</f>
        <v>2280.0920000000001</v>
      </c>
      <c r="F313" s="321">
        <f t="shared" si="272"/>
        <v>18670.879745359354</v>
      </c>
      <c r="G313" s="321">
        <f t="shared" si="272"/>
        <v>5171.8411797432454</v>
      </c>
      <c r="H313" s="321">
        <f t="shared" si="272"/>
        <v>1149.0588548294309</v>
      </c>
      <c r="I313" s="321">
        <f t="shared" si="262"/>
        <v>24991.779779932032</v>
      </c>
      <c r="J313" s="83"/>
      <c r="K313" s="84">
        <f t="shared" si="273"/>
        <v>39.748423177983867</v>
      </c>
      <c r="L313" s="84">
        <f t="shared" si="273"/>
        <v>5.149561560802244</v>
      </c>
      <c r="M313" s="84">
        <f t="shared" si="273"/>
        <v>1.1492482968444975</v>
      </c>
      <c r="N313" s="79">
        <f t="shared" si="263"/>
        <v>46.047233035630605</v>
      </c>
      <c r="P313" s="84">
        <f t="shared" si="264"/>
        <v>91.233678436574365</v>
      </c>
      <c r="R313" s="84">
        <f t="shared" si="265"/>
        <v>49.516373725120502</v>
      </c>
      <c r="T313" s="74">
        <f t="shared" si="266"/>
        <v>50.790927450998055</v>
      </c>
      <c r="V313" s="118">
        <f>Weather_Factors!DC63</f>
        <v>0.97490587808015094</v>
      </c>
      <c r="X313" s="124">
        <f t="shared" si="274"/>
        <v>2128.8993191583986</v>
      </c>
      <c r="Y313" s="124">
        <f t="shared" si="274"/>
        <v>995.69213010092722</v>
      </c>
      <c r="Z313" s="124">
        <f t="shared" si="274"/>
        <v>1000.164867112133</v>
      </c>
      <c r="AA313" s="124">
        <f t="shared" si="274"/>
        <v>1842.495150049527</v>
      </c>
      <c r="AC313" s="71">
        <f t="shared" si="247"/>
        <v>0.74017962955879546</v>
      </c>
      <c r="AF313" s="73">
        <f t="shared" si="248"/>
        <v>1.1393234099183289</v>
      </c>
      <c r="AG313" s="73">
        <f t="shared" si="249"/>
        <v>0.81856023677621315</v>
      </c>
      <c r="AH313" s="73">
        <f>Wgted_Floorspace!U135</f>
        <v>0.98376898719517114</v>
      </c>
      <c r="AI313" s="73">
        <f t="shared" si="270"/>
        <v>1.175297837880952</v>
      </c>
      <c r="AJ313" s="73">
        <f t="shared" si="250"/>
        <v>0.94094790174946275</v>
      </c>
      <c r="AK313" s="73">
        <f t="shared" si="271"/>
        <v>0.75239170902218178</v>
      </c>
      <c r="AL313" s="73">
        <f t="shared" si="267"/>
        <v>0.93260484018742984</v>
      </c>
      <c r="AM313" s="73">
        <f t="shared" si="268"/>
        <v>0.93260484018742984</v>
      </c>
      <c r="AN313" s="73"/>
      <c r="AO313" s="73">
        <f t="shared" si="269"/>
        <v>1.087944254250256</v>
      </c>
      <c r="AR313" s="53"/>
    </row>
    <row r="314" spans="1:44" x14ac:dyDescent="0.2">
      <c r="A314" s="75" t="s">
        <v>79</v>
      </c>
      <c r="B314" s="50">
        <f t="shared" si="261"/>
        <v>2005</v>
      </c>
      <c r="D314" s="79">
        <f>SEDS_CensusRgn!K50</f>
        <v>2282.88</v>
      </c>
      <c r="F314" s="321">
        <f t="shared" si="272"/>
        <v>18894.909268777141</v>
      </c>
      <c r="G314" s="321">
        <f t="shared" si="272"/>
        <v>5116.3151051567384</v>
      </c>
      <c r="H314" s="321">
        <f t="shared" si="272"/>
        <v>1181.147984339003</v>
      </c>
      <c r="I314" s="321">
        <f t="shared" si="262"/>
        <v>25192.372358272885</v>
      </c>
      <c r="J314" s="83"/>
      <c r="K314" s="84">
        <f t="shared" si="273"/>
        <v>40.545848697156337</v>
      </c>
      <c r="L314" s="84">
        <f t="shared" si="273"/>
        <v>5.1405861654897285</v>
      </c>
      <c r="M314" s="84">
        <f t="shared" si="273"/>
        <v>1.1815039504159284</v>
      </c>
      <c r="N314" s="79">
        <f t="shared" si="263"/>
        <v>46.867938813061997</v>
      </c>
      <c r="P314" s="84">
        <f t="shared" si="264"/>
        <v>90.617904798089739</v>
      </c>
      <c r="R314" s="84">
        <f t="shared" si="265"/>
        <v>48.708777424702241</v>
      </c>
      <c r="T314" s="74">
        <f t="shared" si="266"/>
        <v>50.000379850010198</v>
      </c>
      <c r="V314" s="118">
        <f>Weather_Factors!DC64</f>
        <v>0.97416814773842775</v>
      </c>
      <c r="X314" s="124">
        <f t="shared" si="274"/>
        <v>2145.8609893489279</v>
      </c>
      <c r="Y314" s="124">
        <f t="shared" si="274"/>
        <v>1004.7438556527778</v>
      </c>
      <c r="Z314" s="124">
        <f t="shared" si="274"/>
        <v>1000.3013729707415</v>
      </c>
      <c r="AA314" s="124">
        <f t="shared" si="274"/>
        <v>1860.4019560575884</v>
      </c>
      <c r="AC314" s="71">
        <f t="shared" si="247"/>
        <v>0.72865892576750668</v>
      </c>
      <c r="AF314" s="73">
        <f t="shared" si="248"/>
        <v>1.1484680095575721</v>
      </c>
      <c r="AG314" s="73">
        <f t="shared" si="249"/>
        <v>0.813035436900157</v>
      </c>
      <c r="AH314" s="73">
        <f>Wgted_Floorspace!U136</f>
        <v>0.98215508372713156</v>
      </c>
      <c r="AI314" s="73">
        <f t="shared" si="270"/>
        <v>1.1867202996356343</v>
      </c>
      <c r="AJ314" s="73">
        <f t="shared" si="250"/>
        <v>0.94023586807245962</v>
      </c>
      <c r="AK314" s="73">
        <f t="shared" si="271"/>
        <v>0.74189803406846389</v>
      </c>
      <c r="AL314" s="73">
        <f t="shared" si="267"/>
        <v>0.93374518991649424</v>
      </c>
      <c r="AM314" s="73">
        <f t="shared" si="268"/>
        <v>0.93374518991649436</v>
      </c>
      <c r="AN314" s="73"/>
      <c r="AO314" s="73">
        <f t="shared" si="269"/>
        <v>1.095885687203652</v>
      </c>
      <c r="AR314" s="53"/>
    </row>
    <row r="315" spans="1:44" x14ac:dyDescent="0.2">
      <c r="A315" s="75" t="s">
        <v>79</v>
      </c>
      <c r="B315" s="50">
        <f t="shared" si="261"/>
        <v>2006</v>
      </c>
      <c r="D315" s="79">
        <f>SEDS_CensusRgn!K51</f>
        <v>2008.0320000000002</v>
      </c>
      <c r="F315" s="321">
        <f t="shared" si="272"/>
        <v>18913.135888832599</v>
      </c>
      <c r="G315" s="321">
        <f t="shared" si="272"/>
        <v>5169.9748748866132</v>
      </c>
      <c r="H315" s="321">
        <f t="shared" si="272"/>
        <v>1177.9376188364092</v>
      </c>
      <c r="I315" s="321">
        <f t="shared" si="262"/>
        <v>25261.048382555618</v>
      </c>
      <c r="J315" s="83"/>
      <c r="K315" s="84">
        <f t="shared" si="273"/>
        <v>40.88116520955726</v>
      </c>
      <c r="L315" s="84">
        <f t="shared" si="273"/>
        <v>5.255786131080864</v>
      </c>
      <c r="M315" s="84">
        <f t="shared" si="273"/>
        <v>1.1850600534872788</v>
      </c>
      <c r="N315" s="79">
        <f t="shared" si="263"/>
        <v>47.322011394125397</v>
      </c>
      <c r="P315" s="84">
        <f t="shared" si="264"/>
        <v>79.491237639474846</v>
      </c>
      <c r="R315" s="84">
        <f t="shared" si="265"/>
        <v>42.433361153564135</v>
      </c>
      <c r="T315" s="74">
        <f t="shared" si="266"/>
        <v>46.778364621847523</v>
      </c>
      <c r="V315" s="118">
        <f>Weather_Factors!DC65</f>
        <v>0.90711510538241258</v>
      </c>
      <c r="X315" s="124">
        <f t="shared" si="274"/>
        <v>2161.5223117862674</v>
      </c>
      <c r="Y315" s="124">
        <f t="shared" si="274"/>
        <v>1016.5980025572431</v>
      </c>
      <c r="Z315" s="124">
        <f t="shared" si="274"/>
        <v>1006.0465295759086</v>
      </c>
      <c r="AA315" s="124">
        <f t="shared" si="274"/>
        <v>1873.3193760400022</v>
      </c>
      <c r="AC315" s="71">
        <f t="shared" si="247"/>
        <v>0.68170427938277356</v>
      </c>
      <c r="AF315" s="73">
        <f t="shared" si="248"/>
        <v>1.1515988070779737</v>
      </c>
      <c r="AG315" s="73">
        <f t="shared" si="249"/>
        <v>0.71320555543574049</v>
      </c>
      <c r="AH315" s="73">
        <f>Wgted_Floorspace!U137</f>
        <v>0.98283409681127043</v>
      </c>
      <c r="AI315" s="73">
        <f t="shared" si="270"/>
        <v>1.1949601127911387</v>
      </c>
      <c r="AJ315" s="73">
        <f t="shared" si="250"/>
        <v>0.87551842105587374</v>
      </c>
      <c r="AK315" s="73">
        <f t="shared" si="271"/>
        <v>0.69361073409491081</v>
      </c>
      <c r="AL315" s="73">
        <f t="shared" si="267"/>
        <v>0.82132666684118238</v>
      </c>
      <c r="AM315" s="73">
        <f t="shared" si="268"/>
        <v>0.82132666684118238</v>
      </c>
      <c r="AN315" s="73"/>
      <c r="AO315" s="73">
        <f t="shared" si="269"/>
        <v>1.0282504586184049</v>
      </c>
      <c r="AR315" s="53"/>
    </row>
    <row r="316" spans="1:44" x14ac:dyDescent="0.2">
      <c r="A316" s="75" t="s">
        <v>79</v>
      </c>
      <c r="B316" s="50">
        <f t="shared" si="261"/>
        <v>2007</v>
      </c>
      <c r="D316" s="79">
        <f>SEDS_CensusRgn!K52</f>
        <v>2181.5149999999999</v>
      </c>
      <c r="F316" s="321">
        <f t="shared" si="272"/>
        <v>18880.903573506337</v>
      </c>
      <c r="G316" s="321">
        <f t="shared" si="272"/>
        <v>5223.0868437713698</v>
      </c>
      <c r="H316" s="321">
        <f t="shared" si="272"/>
        <v>1173.5772932955681</v>
      </c>
      <c r="I316" s="321">
        <f t="shared" si="262"/>
        <v>25277.567710573276</v>
      </c>
      <c r="J316" s="83"/>
      <c r="K316" s="84">
        <f t="shared" si="273"/>
        <v>40.927666208147215</v>
      </c>
      <c r="L316" s="84">
        <f t="shared" si="273"/>
        <v>5.3602430478764393</v>
      </c>
      <c r="M316" s="84">
        <f t="shared" si="273"/>
        <v>1.1874138781345633</v>
      </c>
      <c r="N316" s="79">
        <f t="shared" si="263"/>
        <v>47.475323134158216</v>
      </c>
      <c r="P316" s="84">
        <f t="shared" si="264"/>
        <v>86.302409511002949</v>
      </c>
      <c r="R316" s="84">
        <f t="shared" si="265"/>
        <v>45.950503461247905</v>
      </c>
      <c r="T316" s="74">
        <f t="shared" si="266"/>
        <v>47.641768379305006</v>
      </c>
      <c r="V316" s="118">
        <f>Weather_Factors!DC66</f>
        <v>0.96450037486870943</v>
      </c>
      <c r="X316" s="124">
        <f t="shared" si="274"/>
        <v>2167.6751882561848</v>
      </c>
      <c r="Y316" s="124">
        <f t="shared" si="274"/>
        <v>1026.2596062840946</v>
      </c>
      <c r="Z316" s="124">
        <f t="shared" si="274"/>
        <v>1011.7900924958595</v>
      </c>
      <c r="AA316" s="124">
        <f t="shared" si="274"/>
        <v>1878.160259632097</v>
      </c>
      <c r="AC316" s="71">
        <f t="shared" si="247"/>
        <v>0.69428672088221499</v>
      </c>
      <c r="AF316" s="73">
        <f t="shared" si="248"/>
        <v>1.1523518889829987</v>
      </c>
      <c r="AG316" s="73">
        <f t="shared" si="249"/>
        <v>0.7743162609934201</v>
      </c>
      <c r="AH316" s="73">
        <f>Wgted_Floorspace!U138</f>
        <v>0.98370412203596136</v>
      </c>
      <c r="AI316" s="73">
        <f t="shared" si="270"/>
        <v>1.1980480340912678</v>
      </c>
      <c r="AJ316" s="73">
        <f t="shared" si="250"/>
        <v>0.93090484361062542</v>
      </c>
      <c r="AK316" s="73">
        <f t="shared" si="271"/>
        <v>0.70578815858294619</v>
      </c>
      <c r="AL316" s="73">
        <f t="shared" si="267"/>
        <v>0.89228480602602001</v>
      </c>
      <c r="AM316" s="73">
        <f t="shared" si="268"/>
        <v>0.89228480602602023</v>
      </c>
      <c r="AN316" s="73"/>
      <c r="AO316" s="73">
        <f t="shared" si="269"/>
        <v>1.0970944348911462</v>
      </c>
      <c r="AR316" s="53"/>
    </row>
    <row r="317" spans="1:44" x14ac:dyDescent="0.2">
      <c r="A317" s="75" t="s">
        <v>79</v>
      </c>
      <c r="B317" s="50">
        <f t="shared" si="261"/>
        <v>2008</v>
      </c>
      <c r="D317" s="79">
        <f>SEDS_CensusRgn!K53</f>
        <v>2345.0239999999999</v>
      </c>
      <c r="F317" s="321">
        <f t="shared" si="272"/>
        <v>18994.644561948757</v>
      </c>
      <c r="G317" s="321">
        <f t="shared" si="272"/>
        <v>5243.298327199901</v>
      </c>
      <c r="H317" s="321">
        <f t="shared" si="272"/>
        <v>1102.5649785854653</v>
      </c>
      <c r="I317" s="321">
        <f t="shared" si="262"/>
        <v>25340.507867734123</v>
      </c>
      <c r="J317" s="83"/>
      <c r="K317" s="84">
        <f t="shared" si="273"/>
        <v>41.215032624572032</v>
      </c>
      <c r="L317" s="84">
        <f t="shared" si="273"/>
        <v>5.4045958308915072</v>
      </c>
      <c r="M317" s="84">
        <f t="shared" si="273"/>
        <v>1.1217106095995508</v>
      </c>
      <c r="N317" s="79">
        <f t="shared" si="263"/>
        <v>47.741339065063094</v>
      </c>
      <c r="P317" s="84">
        <f t="shared" si="264"/>
        <v>92.540528873373574</v>
      </c>
      <c r="R317" s="84">
        <f t="shared" si="265"/>
        <v>49.119359572301533</v>
      </c>
      <c r="T317" s="74">
        <f t="shared" si="266"/>
        <v>46.547976046661965</v>
      </c>
      <c r="V317" s="118">
        <f>Weather_Factors!DC67</f>
        <v>1.0552415753385687</v>
      </c>
      <c r="X317" s="124">
        <f t="shared" si="274"/>
        <v>2169.8238411439679</v>
      </c>
      <c r="Y317" s="124">
        <f t="shared" si="274"/>
        <v>1030.7626027790307</v>
      </c>
      <c r="Z317" s="124">
        <f t="shared" si="274"/>
        <v>1017.3646282858073</v>
      </c>
      <c r="AA317" s="124">
        <f t="shared" si="274"/>
        <v>1883.9929852334089</v>
      </c>
      <c r="AC317" s="71">
        <f t="shared" si="247"/>
        <v>0.67834681105538486</v>
      </c>
      <c r="AF317" s="73">
        <f t="shared" si="248"/>
        <v>1.1552212002168818</v>
      </c>
      <c r="AG317" s="73">
        <f t="shared" si="249"/>
        <v>0.83028546611376675</v>
      </c>
      <c r="AH317" s="73">
        <f>Wgted_Floorspace!U139</f>
        <v>0.98332351417131958</v>
      </c>
      <c r="AI317" s="73">
        <f t="shared" si="270"/>
        <v>1.2017686353574315</v>
      </c>
      <c r="AJ317" s="73">
        <f t="shared" si="250"/>
        <v>1.0184853414864643</v>
      </c>
      <c r="AK317" s="73">
        <f t="shared" si="271"/>
        <v>0.68985110320182963</v>
      </c>
      <c r="AL317" s="73">
        <f>AF317*AH317*AI317*AJ317*AK317</f>
        <v>0.95916337268657881</v>
      </c>
      <c r="AM317" s="73">
        <f>AF317*AG317</f>
        <v>0.95916337268657881</v>
      </c>
      <c r="AN317" s="73"/>
      <c r="AO317" s="73">
        <f>AH317*AI317*AJ317</f>
        <v>1.2035719914922718</v>
      </c>
      <c r="AR317" s="53"/>
    </row>
    <row r="318" spans="1:44" x14ac:dyDescent="0.2">
      <c r="A318" s="75" t="s">
        <v>79</v>
      </c>
      <c r="B318" s="50">
        <f t="shared" si="261"/>
        <v>2009</v>
      </c>
      <c r="D318" s="79">
        <f>SEDS_CensusRgn!K54</f>
        <v>2217.3319999999999</v>
      </c>
      <c r="F318" s="321">
        <f t="shared" si="272"/>
        <v>19038.577958580951</v>
      </c>
      <c r="G318" s="321">
        <f t="shared" si="272"/>
        <v>5262.3380403102701</v>
      </c>
      <c r="H318" s="321">
        <f t="shared" si="272"/>
        <v>1031.5440008813787</v>
      </c>
      <c r="I318" s="321">
        <f t="shared" si="262"/>
        <v>25332.4599997726</v>
      </c>
      <c r="J318" s="83"/>
      <c r="K318" s="84">
        <f t="shared" si="273"/>
        <v>41.312145700038862</v>
      </c>
      <c r="L318" s="84">
        <f t="shared" si="273"/>
        <v>5.4391569702738316</v>
      </c>
      <c r="M318" s="84">
        <f t="shared" si="273"/>
        <v>1.0552032719349693</v>
      </c>
      <c r="N318" s="79">
        <f t="shared" si="263"/>
        <v>47.806505942247668</v>
      </c>
      <c r="P318" s="84">
        <f t="shared" si="264"/>
        <v>87.529280615459527</v>
      </c>
      <c r="R318" s="84">
        <f t="shared" si="265"/>
        <v>46.38138588665386</v>
      </c>
      <c r="T318" s="74">
        <f t="shared" si="266"/>
        <v>45.137988011938006</v>
      </c>
      <c r="V318" s="118">
        <f>Weather_Factors!DC68</f>
        <v>1.0275465949963698</v>
      </c>
      <c r="X318" s="124">
        <f t="shared" si="274"/>
        <v>2169.9176162166518</v>
      </c>
      <c r="Y318" s="124">
        <f t="shared" si="274"/>
        <v>1033.6008307731474</v>
      </c>
      <c r="Z318" s="124">
        <f t="shared" si="274"/>
        <v>1022.9357846426092</v>
      </c>
      <c r="AA318" s="124">
        <f t="shared" si="274"/>
        <v>1887.1639762848461</v>
      </c>
      <c r="AC318" s="71">
        <f t="shared" si="247"/>
        <v>0.65779895982287495</v>
      </c>
      <c r="AF318" s="73">
        <f t="shared" si="248"/>
        <v>1.1548543146069239</v>
      </c>
      <c r="AG318" s="73">
        <f t="shared" si="249"/>
        <v>0.78532390552740694</v>
      </c>
      <c r="AH318" s="73">
        <f>Wgted_Floorspace!U140</f>
        <v>0.98321065268417362</v>
      </c>
      <c r="AI318" s="73">
        <f t="shared" si="270"/>
        <v>1.2037913592308667</v>
      </c>
      <c r="AJ318" s="73">
        <f t="shared" si="250"/>
        <v>0.9917550342558803</v>
      </c>
      <c r="AK318" s="73">
        <f t="shared" si="271"/>
        <v>0.66903156310102829</v>
      </c>
      <c r="AL318" s="73">
        <f>AF318*AH318*AI318*AJ318*AK318</f>
        <v>0.90693470066228621</v>
      </c>
      <c r="AM318" s="73">
        <f>AF318*AG318</f>
        <v>0.90693470066228621</v>
      </c>
      <c r="AN318" s="73"/>
      <c r="AO318" s="73">
        <f>AH318*AI318*AJ318</f>
        <v>1.1738219074259397</v>
      </c>
      <c r="AR318" s="53"/>
    </row>
    <row r="319" spans="1:44" ht="14.25" customHeight="1" x14ac:dyDescent="0.2">
      <c r="A319" s="75" t="s">
        <v>79</v>
      </c>
      <c r="B319" s="50">
        <f t="shared" si="261"/>
        <v>2010</v>
      </c>
      <c r="D319" s="79">
        <f>SEDS_CensusRgn!K55</f>
        <v>2116.9110000000001</v>
      </c>
      <c r="F319" s="321">
        <f t="shared" ref="F319:H320" si="275">F76</f>
        <v>19071.417953813114</v>
      </c>
      <c r="G319" s="321">
        <f t="shared" si="275"/>
        <v>5319.1205917871439</v>
      </c>
      <c r="H319" s="321">
        <f t="shared" si="275"/>
        <v>1039.3102462685565</v>
      </c>
      <c r="I319" s="321">
        <f t="shared" si="262"/>
        <v>25429.848791868815</v>
      </c>
      <c r="J319" s="83"/>
      <c r="K319" s="84">
        <f t="shared" ref="K319:M320" si="276">K76</f>
        <v>41.390484067016807</v>
      </c>
      <c r="L319" s="84">
        <f t="shared" si="276"/>
        <v>5.5202835216759851</v>
      </c>
      <c r="M319" s="84">
        <f t="shared" si="276"/>
        <v>1.0801293915767685</v>
      </c>
      <c r="N319" s="79">
        <f t="shared" si="263"/>
        <v>47.990896980269561</v>
      </c>
      <c r="P319" s="84">
        <f t="shared" si="264"/>
        <v>83.245127303976787</v>
      </c>
      <c r="R319" s="84">
        <f t="shared" si="265"/>
        <v>44.1106779244056</v>
      </c>
      <c r="T319" s="74">
        <f t="shared" si="266"/>
        <v>44.924817646422241</v>
      </c>
      <c r="V319" s="118">
        <f>Weather_Factors!DC69</f>
        <v>0.98187772895542336</v>
      </c>
      <c r="X319" s="124">
        <f t="shared" ref="X319:AA320" si="277">X76</f>
        <v>2170.288762338264</v>
      </c>
      <c r="Y319" s="124">
        <f t="shared" si="277"/>
        <v>1037.8188323459788</v>
      </c>
      <c r="Z319" s="124">
        <f t="shared" si="277"/>
        <v>1039.2752264829153</v>
      </c>
      <c r="AA319" s="124">
        <f t="shared" si="277"/>
        <v>1887.1876656857917</v>
      </c>
      <c r="AC319" s="71">
        <f t="shared" si="247"/>
        <v>0.65469241363246333</v>
      </c>
      <c r="AF319" s="73">
        <f t="shared" si="248"/>
        <v>1.1592940676647667</v>
      </c>
      <c r="AG319" s="73">
        <f t="shared" si="249"/>
        <v>0.74688593383616508</v>
      </c>
      <c r="AH319" s="73">
        <f>Wgted_Floorspace!U141</f>
        <v>0.98389848233060717</v>
      </c>
      <c r="AI319" s="73">
        <f t="shared" si="270"/>
        <v>1.2038064703163485</v>
      </c>
      <c r="AJ319" s="73">
        <f t="shared" si="250"/>
        <v>0.94767690872326049</v>
      </c>
      <c r="AK319" s="73">
        <f t="shared" si="271"/>
        <v>0.66540646762830891</v>
      </c>
      <c r="AL319" s="73">
        <f>AF319*AH319*AI319*AJ319*AK319</f>
        <v>0.86586043231852572</v>
      </c>
      <c r="AM319" s="73">
        <f>AF319*AG319</f>
        <v>0.86586043231852561</v>
      </c>
      <c r="AN319" s="73"/>
      <c r="AO319" s="73">
        <f>AH319*AI319*AJ319</f>
        <v>1.1224506676321788</v>
      </c>
      <c r="AR319" s="53"/>
    </row>
    <row r="320" spans="1:44" x14ac:dyDescent="0.2">
      <c r="A320" s="75" t="s">
        <v>79</v>
      </c>
      <c r="B320" s="50">
        <f t="shared" si="261"/>
        <v>2011</v>
      </c>
      <c r="D320" s="79">
        <f>SEDS_CensusRgn!K56</f>
        <v>2115.7910000000002</v>
      </c>
      <c r="F320" s="321">
        <f t="shared" si="275"/>
        <v>19096.058543430641</v>
      </c>
      <c r="G320" s="321">
        <f t="shared" si="275"/>
        <v>5369.0661439367486</v>
      </c>
      <c r="H320" s="321">
        <f t="shared" si="275"/>
        <v>1046.9083426910295</v>
      </c>
      <c r="I320" s="321">
        <f>SUM(F320:H320)</f>
        <v>25512.033030058417</v>
      </c>
      <c r="J320" s="83"/>
      <c r="K320" s="84">
        <f t="shared" si="276"/>
        <v>41.481666293706482</v>
      </c>
      <c r="L320" s="84">
        <f t="shared" si="276"/>
        <v>5.6029154890340749</v>
      </c>
      <c r="M320" s="84">
        <f t="shared" si="276"/>
        <v>1.1051318029346042</v>
      </c>
      <c r="N320" s="79">
        <f>SUM(K320:M320)</f>
        <v>48.189713585675165</v>
      </c>
      <c r="P320" s="84">
        <f>D320/I320*1000</f>
        <v>82.933061332554857</v>
      </c>
      <c r="R320" s="84">
        <f>D320/N320</f>
        <v>43.905448747654283</v>
      </c>
      <c r="T320" s="74">
        <f>R320/V320</f>
        <v>44.79359047040154</v>
      </c>
      <c r="V320" s="118">
        <f>Weather_Factors!DC70</f>
        <v>0.98017257126699586</v>
      </c>
      <c r="X320" s="124">
        <f t="shared" si="277"/>
        <v>2172.263255234775</v>
      </c>
      <c r="Y320" s="124">
        <f t="shared" si="277"/>
        <v>1043.5549383874534</v>
      </c>
      <c r="Z320" s="124">
        <f t="shared" si="277"/>
        <v>1055.6146683232212</v>
      </c>
      <c r="AA320" s="124">
        <f t="shared" si="277"/>
        <v>1888.901348195096</v>
      </c>
      <c r="AC320" s="71">
        <f t="shared" si="247"/>
        <v>0.65278003109861882</v>
      </c>
      <c r="AF320" s="73">
        <f t="shared" si="248"/>
        <v>1.1630406766426078</v>
      </c>
      <c r="AG320" s="73">
        <f t="shared" si="249"/>
        <v>0.74408603801003637</v>
      </c>
      <c r="AH320" s="73">
        <f>Wgted_Floorspace!U142</f>
        <v>0.98451860848302353</v>
      </c>
      <c r="AI320" s="73">
        <f>AA320/AA$247</f>
        <v>1.2048996006553594</v>
      </c>
      <c r="AJ320" s="73">
        <f t="shared" si="250"/>
        <v>0.94603114518325859</v>
      </c>
      <c r="AK320" s="73">
        <f>AG320/(AH320*AI320*AJ320)</f>
        <v>0.66304488861255995</v>
      </c>
      <c r="AL320" s="73">
        <f>AF320*AH320*AI320*AJ320*AK320</f>
        <v>0.86540232912750981</v>
      </c>
      <c r="AM320" s="73">
        <f>AF320*AG320</f>
        <v>0.86540232912750992</v>
      </c>
      <c r="AN320" s="73"/>
      <c r="AO320" s="73">
        <f>AH320*AI320*AJ320</f>
        <v>1.1222257358277163</v>
      </c>
      <c r="AR320" s="53"/>
    </row>
    <row r="321" spans="1:44" x14ac:dyDescent="0.2">
      <c r="A321" s="75" t="s">
        <v>79</v>
      </c>
      <c r="B321" s="50">
        <f t="shared" si="261"/>
        <v>2012</v>
      </c>
      <c r="D321" s="79">
        <f>SEDS_CensusRgn!K57</f>
        <v>1804.9010000000001</v>
      </c>
      <c r="F321" s="321">
        <f t="shared" ref="F321:H321" si="278">F78</f>
        <v>19224.730619573424</v>
      </c>
      <c r="G321" s="321">
        <f t="shared" si="278"/>
        <v>5385.3351991244081</v>
      </c>
      <c r="H321" s="321">
        <f t="shared" si="278"/>
        <v>1079.0300172057325</v>
      </c>
      <c r="I321" s="321">
        <f t="shared" ref="I321:I322" si="279">SUM(F321:H321)</f>
        <v>25689.095835903565</v>
      </c>
      <c r="J321" s="83"/>
      <c r="K321" s="84">
        <f t="shared" ref="K321:M321" si="280">K78</f>
        <v>41.863765257287362</v>
      </c>
      <c r="L321" s="84">
        <f t="shared" si="280"/>
        <v>5.6230331521776371</v>
      </c>
      <c r="M321" s="84">
        <f t="shared" si="280"/>
        <v>1.1568813976505814</v>
      </c>
      <c r="N321" s="79">
        <f t="shared" ref="N321:N322" si="281">SUM(K321:M321)</f>
        <v>48.643679807115575</v>
      </c>
      <c r="P321" s="84">
        <f t="shared" ref="P321:P322" si="282">D321/I321*1000</f>
        <v>70.25942102163971</v>
      </c>
      <c r="R321" s="84">
        <f t="shared" ref="R321:R322" si="283">D321/N321</f>
        <v>37.104532534481081</v>
      </c>
      <c r="T321" s="74">
        <f t="shared" ref="T321:T322" si="284">R321/V321</f>
        <v>43.864839065700899</v>
      </c>
      <c r="V321" s="118">
        <f>Weather_Factors!DC71</f>
        <v>0.84588324783104285</v>
      </c>
      <c r="X321" s="124">
        <f t="shared" ref="X321:AA321" si="285">X78</f>
        <v>2177.599576592469</v>
      </c>
      <c r="Y321" s="124">
        <f t="shared" si="285"/>
        <v>1044.1380052056697</v>
      </c>
      <c r="Z321" s="124">
        <f t="shared" si="285"/>
        <v>1072.1494112336686</v>
      </c>
      <c r="AA321" s="124">
        <f t="shared" si="285"/>
        <v>1893.5535963523578</v>
      </c>
      <c r="AC321" s="71">
        <f t="shared" si="247"/>
        <v>0.63924527390508734</v>
      </c>
      <c r="AF321" s="73">
        <f t="shared" si="248"/>
        <v>1.1711126027519754</v>
      </c>
      <c r="AG321" s="73">
        <f t="shared" si="249"/>
        <v>0.63037651547958884</v>
      </c>
      <c r="AH321" s="73">
        <f>Wgted_Floorspace!U143</f>
        <v>0.9843120539268394</v>
      </c>
      <c r="AI321" s="73">
        <f t="shared" ref="AI321:AI322" si="286">AA321/AA$247</f>
        <v>1.2078671944644224</v>
      </c>
      <c r="AJ321" s="73">
        <f t="shared" si="250"/>
        <v>0.81641939500769301</v>
      </c>
      <c r="AK321" s="73">
        <f t="shared" ref="AK321:AK322" si="287">AG321/(AH321*AI321*AJ321)</f>
        <v>0.64943355245408829</v>
      </c>
      <c r="AL321" s="73">
        <f t="shared" ref="AL321:AL322" si="288">AF321*AH321*AI321*AJ321*AK321</f>
        <v>0.73824188175702221</v>
      </c>
      <c r="AM321" s="73">
        <f t="shared" ref="AM321:AM322" si="289">AF321*AG321</f>
        <v>0.73824188175702221</v>
      </c>
      <c r="AN321" s="73"/>
      <c r="AO321" s="73">
        <f t="shared" ref="AO321:AO322" si="290">AH321*AI321*AJ321</f>
        <v>0.97065590944218016</v>
      </c>
      <c r="AR321" s="53"/>
    </row>
    <row r="322" spans="1:44" x14ac:dyDescent="0.2">
      <c r="A322" s="75" t="s">
        <v>79</v>
      </c>
      <c r="B322" s="50">
        <f t="shared" si="261"/>
        <v>2013</v>
      </c>
      <c r="D322" s="79">
        <f>SEDS_CensusRgn!K58</f>
        <v>2258.1509999999998</v>
      </c>
      <c r="F322" s="321">
        <f t="shared" ref="F322:H323" si="291">F79</f>
        <v>19365.497463267569</v>
      </c>
      <c r="G322" s="321">
        <f t="shared" si="291"/>
        <v>5404.0866282832185</v>
      </c>
      <c r="H322" s="321">
        <f t="shared" si="291"/>
        <v>1111.5726446423062</v>
      </c>
      <c r="I322" s="321">
        <f t="shared" si="279"/>
        <v>25881.156736193094</v>
      </c>
      <c r="J322" s="83"/>
      <c r="K322" s="84">
        <f t="shared" ref="K322:M323" si="292">K79</f>
        <v>42.315509001202201</v>
      </c>
      <c r="L322" s="84">
        <f t="shared" si="292"/>
        <v>5.6459757628467866</v>
      </c>
      <c r="M322" s="84">
        <f t="shared" si="292"/>
        <v>1.2101582228295351</v>
      </c>
      <c r="N322" s="79">
        <f t="shared" si="281"/>
        <v>49.171642986878524</v>
      </c>
      <c r="P322" s="84">
        <f t="shared" si="282"/>
        <v>87.250775651851924</v>
      </c>
      <c r="R322" s="84">
        <f t="shared" si="283"/>
        <v>45.923846811516718</v>
      </c>
      <c r="T322" s="74">
        <f t="shared" si="284"/>
        <v>43.570484080415383</v>
      </c>
      <c r="V322" s="118">
        <f>Weather_Factors!DC72</f>
        <v>1.0540127744910495</v>
      </c>
      <c r="X322" s="124">
        <f t="shared" ref="X322:AA323" si="293">X79</f>
        <v>2185.0979599912762</v>
      </c>
      <c r="Y322" s="124">
        <f t="shared" si="293"/>
        <v>1044.7604102601908</v>
      </c>
      <c r="Z322" s="124">
        <f t="shared" si="293"/>
        <v>1088.6901802256505</v>
      </c>
      <c r="AA322" s="124">
        <f t="shared" si="293"/>
        <v>1899.9012867966298</v>
      </c>
      <c r="AC322" s="71">
        <f t="shared" si="247"/>
        <v>0.63495561874614936</v>
      </c>
      <c r="AF322" s="73">
        <f t="shared" si="248"/>
        <v>1.1798682608826363</v>
      </c>
      <c r="AG322" s="73">
        <f t="shared" si="249"/>
        <v>0.78282512335770105</v>
      </c>
      <c r="AH322" s="73">
        <f>Wgted_Floorspace!U144</f>
        <v>0.98409525988521762</v>
      </c>
      <c r="AI322" s="73">
        <f t="shared" si="286"/>
        <v>1.2119162834698887</v>
      </c>
      <c r="AJ322" s="73">
        <f t="shared" si="250"/>
        <v>1.017299342299119</v>
      </c>
      <c r="AK322" s="73">
        <f t="shared" si="287"/>
        <v>0.64521763758948414</v>
      </c>
      <c r="AL322" s="73">
        <f t="shared" si="288"/>
        <v>0.92363051687128617</v>
      </c>
      <c r="AM322" s="73">
        <f t="shared" si="289"/>
        <v>0.92363051687128594</v>
      </c>
      <c r="AN322" s="73"/>
      <c r="AO322" s="73">
        <f t="shared" si="290"/>
        <v>1.2132729760493139</v>
      </c>
      <c r="AR322" s="53"/>
    </row>
    <row r="323" spans="1:44" x14ac:dyDescent="0.2">
      <c r="A323" s="75" t="s">
        <v>79</v>
      </c>
      <c r="B323" s="50">
        <f t="shared" si="261"/>
        <v>2014</v>
      </c>
      <c r="D323" s="79">
        <f>SEDS_CensusRgn!K59</f>
        <v>2402</v>
      </c>
      <c r="F323" s="321">
        <f t="shared" si="291"/>
        <v>19526.654973644352</v>
      </c>
      <c r="G323" s="321">
        <f t="shared" si="291"/>
        <v>5466.5593697520681</v>
      </c>
      <c r="H323" s="321">
        <f t="shared" si="291"/>
        <v>1051.632235150779</v>
      </c>
      <c r="I323" s="321">
        <f t="shared" ref="I323" si="294">SUM(F323:H323)</f>
        <v>26044.8465785472</v>
      </c>
      <c r="J323" s="83"/>
      <c r="K323" s="84">
        <f t="shared" si="292"/>
        <v>42.882004994533425</v>
      </c>
      <c r="L323" s="84">
        <f t="shared" si="292"/>
        <v>5.7072331674055938</v>
      </c>
      <c r="M323" s="84">
        <f t="shared" si="292"/>
        <v>1.1615470267437094</v>
      </c>
      <c r="N323" s="79">
        <f t="shared" ref="N323" si="295">SUM(K323:M323)</f>
        <v>49.750785188682734</v>
      </c>
      <c r="P323" s="84">
        <f t="shared" ref="P323" si="296">D323/I323*1000</f>
        <v>92.225538467118326</v>
      </c>
      <c r="R323" s="84">
        <f t="shared" ref="R323" si="297">D323/N323</f>
        <v>48.280645036862751</v>
      </c>
      <c r="T323" s="74">
        <f t="shared" ref="T323" si="298">R323/V323</f>
        <v>42.831651951226036</v>
      </c>
      <c r="V323" s="118">
        <f>Weather_Factors!DC73</f>
        <v>1.12721884021288</v>
      </c>
      <c r="X323" s="124">
        <f t="shared" si="293"/>
        <v>2196.0753161466937</v>
      </c>
      <c r="Y323" s="124">
        <f t="shared" si="293"/>
        <v>1044.0265588233137</v>
      </c>
      <c r="Z323" s="124">
        <f t="shared" si="293"/>
        <v>1104.5182792225564</v>
      </c>
      <c r="AA323" s="124">
        <f t="shared" si="293"/>
        <v>1910.1968997452957</v>
      </c>
      <c r="AC323" s="71">
        <f t="shared" ref="AC323" si="299">T323/T$329</f>
        <v>0.62418856803188327</v>
      </c>
      <c r="AF323" s="73">
        <f t="shared" ref="AF323" si="300">I323/I$329</f>
        <v>1.1873305413205277</v>
      </c>
      <c r="AG323" s="73">
        <f t="shared" ref="AG323" si="301">P323/P$329</f>
        <v>0.82745933188411624</v>
      </c>
      <c r="AH323" s="73">
        <f>Wgted_Floorspace!U145</f>
        <v>0.98414451240342249</v>
      </c>
      <c r="AI323" s="73">
        <f t="shared" ref="AI323" si="302">AA323/AA$247</f>
        <v>1.2184836883490282</v>
      </c>
      <c r="AJ323" s="73">
        <f t="shared" ref="AJ323" si="303">V323/V$329</f>
        <v>1.0879554902258695</v>
      </c>
      <c r="AK323" s="73">
        <f t="shared" ref="AK323" si="304">AG323/(AH323*AI323*AJ323)</f>
        <v>0.63424482905211255</v>
      </c>
      <c r="AL323" s="73">
        <f t="shared" ref="AL323" si="305">AF323*AH323*AI323*AJ323*AK323</f>
        <v>0.98246773644669017</v>
      </c>
      <c r="AM323" s="73">
        <f t="shared" ref="AM323" si="306">AF323*AG323</f>
        <v>0.98246773644668994</v>
      </c>
      <c r="AN323" s="73"/>
      <c r="AO323" s="73">
        <f t="shared" ref="AO323" si="307">AH323*AI323*AJ323</f>
        <v>1.3046370959314959</v>
      </c>
      <c r="AR323" s="53"/>
    </row>
    <row r="324" spans="1:44" x14ac:dyDescent="0.2">
      <c r="A324" s="75" t="s">
        <v>79</v>
      </c>
      <c r="B324" s="50">
        <f t="shared" si="261"/>
        <v>2015</v>
      </c>
      <c r="D324" s="79">
        <f>SEDS_CensusRgn!K60</f>
        <v>2082.7069999999999</v>
      </c>
      <c r="F324" s="321">
        <f t="shared" ref="F324:H324" si="308">F81</f>
        <v>19695.845207911709</v>
      </c>
      <c r="G324" s="321">
        <f t="shared" si="308"/>
        <v>5535.7251971774294</v>
      </c>
      <c r="H324" s="321">
        <f t="shared" si="308"/>
        <v>992.32765475727842</v>
      </c>
      <c r="I324" s="321">
        <f t="shared" ref="I324:I327" si="309">SUM(F324:H324)</f>
        <v>26223.898059846415</v>
      </c>
      <c r="J324" s="83"/>
      <c r="K324" s="84">
        <f t="shared" ref="K324:M324" si="310">K81</f>
        <v>43.479127730107663</v>
      </c>
      <c r="L324" s="84">
        <f t="shared" si="310"/>
        <v>5.7749270050392392</v>
      </c>
      <c r="M324" s="84">
        <f t="shared" si="310"/>
        <v>1.1117359954500015</v>
      </c>
      <c r="N324" s="79">
        <f t="shared" ref="N324:N327" si="311">SUM(K324:M324)</f>
        <v>50.365790730596906</v>
      </c>
      <c r="P324" s="84">
        <f t="shared" ref="P324:P327" si="312">D324/I324*1000</f>
        <v>79.420191279228817</v>
      </c>
      <c r="R324" s="84">
        <f t="shared" ref="R324:R327" si="313">D324/N324</f>
        <v>41.351619219883872</v>
      </c>
      <c r="T324" s="74">
        <f t="shared" ref="T324:T327" si="314">R324/V324</f>
        <v>43.188977347215612</v>
      </c>
      <c r="V324" s="118">
        <f>Weather_Factors!DC74</f>
        <v>0.9574577070311161</v>
      </c>
      <c r="X324" s="124">
        <f t="shared" ref="X324:AA324" si="315">X81</f>
        <v>2207.5278959159541</v>
      </c>
      <c r="Y324" s="124">
        <f t="shared" si="315"/>
        <v>1043.2105639896602</v>
      </c>
      <c r="Z324" s="124">
        <f t="shared" si="315"/>
        <v>1120.3315660107548</v>
      </c>
      <c r="AA324" s="124">
        <f t="shared" si="315"/>
        <v>1920.6065633589442</v>
      </c>
      <c r="AC324" s="71">
        <f t="shared" ref="AC324:AC327" si="316">T324/T$329</f>
        <v>0.62939589525564155</v>
      </c>
      <c r="AF324" s="73">
        <f t="shared" ref="AF324:AF327" si="317">I324/I$329</f>
        <v>1.1954931270195484</v>
      </c>
      <c r="AG324" s="73">
        <f t="shared" ref="AG324:AG327" si="318">P324/P$329</f>
        <v>0.71256811840084644</v>
      </c>
      <c r="AH324" s="73">
        <f>Wgted_Floorspace!U146</f>
        <v>0.9842541135033317</v>
      </c>
      <c r="AI324" s="73">
        <f t="shared" ref="AI324:AI327" si="319">AA324/AA$247</f>
        <v>1.2251238443016017</v>
      </c>
      <c r="AJ324" s="73">
        <f t="shared" ref="AJ324:AJ327" si="320">V324/V$329</f>
        <v>0.92410748637491791</v>
      </c>
      <c r="AK324" s="73">
        <f t="shared" ref="AK324:AK327" si="321">AG324/(AH324*AI324*AJ324)</f>
        <v>0.63946483598161852</v>
      </c>
      <c r="AL324" s="73">
        <f t="shared" ref="AL324:AL327" si="322">AF324*AH324*AI324*AJ324*AK324</f>
        <v>0.85187028808146359</v>
      </c>
      <c r="AM324" s="73">
        <f t="shared" ref="AM324:AM327" si="323">AF324*AG324</f>
        <v>0.8518702880814637</v>
      </c>
      <c r="AN324" s="73"/>
      <c r="AO324" s="73">
        <f t="shared" ref="AO324:AO327" si="324">AH324*AI324*AJ324</f>
        <v>1.1143194720113261</v>
      </c>
      <c r="AR324" s="53"/>
    </row>
    <row r="325" spans="1:44" x14ac:dyDescent="0.2">
      <c r="A325" s="75" t="s">
        <v>79</v>
      </c>
      <c r="B325" s="50">
        <f t="shared" si="261"/>
        <v>2016</v>
      </c>
      <c r="D325" s="79">
        <f>SEDS_CensusRgn!K61</f>
        <v>1974.1410000000001</v>
      </c>
      <c r="F325" s="321">
        <f t="shared" ref="F325:H325" si="325">F82</f>
        <v>19990.696532212085</v>
      </c>
      <c r="G325" s="321">
        <f t="shared" si="325"/>
        <v>5427.736110263093</v>
      </c>
      <c r="H325" s="321">
        <f t="shared" si="325"/>
        <v>1020.3143191131045</v>
      </c>
      <c r="I325" s="321">
        <f t="shared" si="309"/>
        <v>26438.746961588284</v>
      </c>
      <c r="J325" s="83"/>
      <c r="K325" s="84">
        <f t="shared" ref="K325:M325" si="326">K82</f>
        <v>44.381138250558003</v>
      </c>
      <c r="L325" s="84">
        <f t="shared" si="326"/>
        <v>5.6646588421894934</v>
      </c>
      <c r="M325" s="84">
        <f t="shared" si="326"/>
        <v>1.1481292085532568</v>
      </c>
      <c r="N325" s="79">
        <f t="shared" si="311"/>
        <v>51.193926301300756</v>
      </c>
      <c r="P325" s="84">
        <f t="shared" si="312"/>
        <v>74.668478157007385</v>
      </c>
      <c r="R325" s="84">
        <f t="shared" si="313"/>
        <v>38.562015899722859</v>
      </c>
      <c r="T325" s="74">
        <f t="shared" si="314"/>
        <v>43.309443028504404</v>
      </c>
      <c r="V325" s="118">
        <f>Weather_Factors!DC75</f>
        <v>0.89038355617602849</v>
      </c>
      <c r="X325" s="124">
        <f t="shared" ref="X325:AA325" si="327">X82</f>
        <v>2220.089639150106</v>
      </c>
      <c r="Y325" s="124">
        <f t="shared" si="327"/>
        <v>1043.6503778211347</v>
      </c>
      <c r="Z325" s="124">
        <f t="shared" si="327"/>
        <v>1125.2701124014941</v>
      </c>
      <c r="AA325" s="124">
        <f t="shared" si="327"/>
        <v>1936.3219586646146</v>
      </c>
      <c r="AC325" s="71">
        <f t="shared" si="316"/>
        <v>0.63115144979708815</v>
      </c>
      <c r="AF325" s="73">
        <f t="shared" si="317"/>
        <v>1.2052876428765706</v>
      </c>
      <c r="AG325" s="73">
        <f t="shared" si="318"/>
        <v>0.669935140260847</v>
      </c>
      <c r="AH325" s="73">
        <f>Wgted_Floorspace!U147</f>
        <v>0.9817160369512663</v>
      </c>
      <c r="AI325" s="73">
        <f t="shared" si="319"/>
        <v>1.235148440634299</v>
      </c>
      <c r="AJ325" s="73">
        <f t="shared" si="320"/>
        <v>0.85936966611168553</v>
      </c>
      <c r="AK325" s="73">
        <f t="shared" si="321"/>
        <v>0.642906325292534</v>
      </c>
      <c r="AL325" s="73">
        <f t="shared" si="322"/>
        <v>0.80746454608518081</v>
      </c>
      <c r="AM325" s="73">
        <f t="shared" si="323"/>
        <v>0.80746454608518103</v>
      </c>
      <c r="AN325" s="73"/>
      <c r="AO325" s="73">
        <f t="shared" si="324"/>
        <v>1.0420416068484228</v>
      </c>
      <c r="AR325" s="53"/>
    </row>
    <row r="326" spans="1:44" x14ac:dyDescent="0.2">
      <c r="A326" s="75" t="s">
        <v>79</v>
      </c>
      <c r="B326" s="50">
        <f t="shared" si="261"/>
        <v>2017</v>
      </c>
      <c r="D326" s="79">
        <f>SEDS_CensusRgn!K62</f>
        <v>1975.079</v>
      </c>
      <c r="F326" s="321">
        <f t="shared" ref="F326:H326" si="328">F83</f>
        <v>20302.802772139959</v>
      </c>
      <c r="G326" s="321">
        <f t="shared" si="328"/>
        <v>5319.7329807551423</v>
      </c>
      <c r="H326" s="321">
        <f t="shared" si="328"/>
        <v>1048.5891411866314</v>
      </c>
      <c r="I326" s="321">
        <f t="shared" si="309"/>
        <v>26671.124894081735</v>
      </c>
      <c r="J326" s="83"/>
      <c r="K326" s="84">
        <f t="shared" ref="K326:M326" si="329">K83</f>
        <v>45.327044325626801</v>
      </c>
      <c r="L326" s="84">
        <f t="shared" si="329"/>
        <v>5.5541179287924596</v>
      </c>
      <c r="M326" s="84">
        <f t="shared" si="329"/>
        <v>1.1853023926194146</v>
      </c>
      <c r="N326" s="79">
        <f t="shared" si="311"/>
        <v>52.066464647038671</v>
      </c>
      <c r="P326" s="84">
        <f t="shared" si="312"/>
        <v>74.053082044479709</v>
      </c>
      <c r="R326" s="84">
        <f t="shared" si="313"/>
        <v>37.933802753637401</v>
      </c>
      <c r="T326" s="74">
        <f t="shared" si="314"/>
        <v>42.318456004608144</v>
      </c>
      <c r="V326" s="118">
        <f>Weather_Factors!DC76</f>
        <v>0.89638910147163009</v>
      </c>
      <c r="X326" s="124">
        <f t="shared" ref="X326:AA326" si="330">X83</f>
        <v>2232.5510834309916</v>
      </c>
      <c r="Y326" s="124">
        <f t="shared" si="330"/>
        <v>1044.0595324775204</v>
      </c>
      <c r="Z326" s="124">
        <f t="shared" si="330"/>
        <v>1130.3782826494582</v>
      </c>
      <c r="AA326" s="124">
        <f t="shared" si="330"/>
        <v>1952.1660542556308</v>
      </c>
      <c r="AC326" s="71">
        <f t="shared" si="316"/>
        <v>0.61670972870521057</v>
      </c>
      <c r="AF326" s="73">
        <f t="shared" si="317"/>
        <v>1.2158812708922433</v>
      </c>
      <c r="AG326" s="73">
        <f t="shared" si="318"/>
        <v>0.66441372759598316</v>
      </c>
      <c r="AH326" s="73">
        <f>Wgted_Floorspace!U148</f>
        <v>0.97915561723821087</v>
      </c>
      <c r="AI326" s="73">
        <f t="shared" si="319"/>
        <v>1.2452551327961749</v>
      </c>
      <c r="AJ326" s="73">
        <f t="shared" si="320"/>
        <v>0.86516602591606562</v>
      </c>
      <c r="AK326" s="73">
        <f t="shared" si="321"/>
        <v>0.62983831971948556</v>
      </c>
      <c r="AL326" s="73">
        <f t="shared" si="322"/>
        <v>0.80784820750765662</v>
      </c>
      <c r="AM326" s="73">
        <f t="shared" si="323"/>
        <v>0.80784820750765673</v>
      </c>
      <c r="AN326" s="73"/>
      <c r="AO326" s="73">
        <f t="shared" si="324"/>
        <v>1.0548956879789351</v>
      </c>
      <c r="AR326" s="53"/>
    </row>
    <row r="327" spans="1:44" x14ac:dyDescent="0.2">
      <c r="A327" s="75" t="s">
        <v>79</v>
      </c>
      <c r="B327" s="50">
        <f t="shared" si="261"/>
        <v>2018</v>
      </c>
      <c r="D327" s="79">
        <f>SEDS_CensusRgn!K63</f>
        <v>0</v>
      </c>
      <c r="F327" s="321">
        <f t="shared" ref="F327:H327" si="331">F84</f>
        <v>20458.087999084681</v>
      </c>
      <c r="G327" s="321">
        <f t="shared" si="331"/>
        <v>5350.8018858775786</v>
      </c>
      <c r="H327" s="321">
        <f t="shared" si="331"/>
        <v>1046.840918464922</v>
      </c>
      <c r="I327" s="321">
        <f t="shared" si="309"/>
        <v>26855.730803427181</v>
      </c>
      <c r="K327" s="84">
        <f t="shared" ref="K327:M327" si="332">K84</f>
        <v>45.918810577268786</v>
      </c>
      <c r="L327" s="84">
        <f t="shared" si="332"/>
        <v>5.586989497329415</v>
      </c>
      <c r="M327" s="84">
        <f t="shared" si="332"/>
        <v>1.18332623962156</v>
      </c>
      <c r="N327" s="79">
        <f t="shared" si="311"/>
        <v>52.689126314219756</v>
      </c>
      <c r="P327" s="84">
        <f t="shared" si="312"/>
        <v>0</v>
      </c>
      <c r="R327" s="84">
        <f t="shared" si="313"/>
        <v>0</v>
      </c>
      <c r="T327" s="74">
        <f t="shared" si="314"/>
        <v>0</v>
      </c>
      <c r="V327" s="118">
        <f>Weather_Factors!DC77</f>
        <v>1.0275801875621144</v>
      </c>
      <c r="X327" s="124">
        <f t="shared" ref="X327:AA327" si="333">X84</f>
        <v>2244.5308955227511</v>
      </c>
      <c r="Y327" s="124">
        <f t="shared" si="333"/>
        <v>1044.1406010705066</v>
      </c>
      <c r="Z327" s="124">
        <f t="shared" si="333"/>
        <v>1130.3782826494582</v>
      </c>
      <c r="AA327" s="124">
        <f t="shared" si="333"/>
        <v>1961.9323227463933</v>
      </c>
      <c r="AC327" s="71">
        <f t="shared" si="316"/>
        <v>0</v>
      </c>
      <c r="AF327" s="73">
        <f t="shared" si="317"/>
        <v>1.2242970714466086</v>
      </c>
      <c r="AG327" s="73">
        <f t="shared" si="318"/>
        <v>0</v>
      </c>
      <c r="AH327" s="73">
        <f>Wgted_Floorspace!U149</f>
        <v>0.97899823611187264</v>
      </c>
      <c r="AI327" s="73">
        <f t="shared" si="319"/>
        <v>1.2514848774123546</v>
      </c>
      <c r="AJ327" s="73">
        <f t="shared" si="320"/>
        <v>0.99178745672348712</v>
      </c>
      <c r="AK327" s="73">
        <f t="shared" si="321"/>
        <v>0</v>
      </c>
      <c r="AL327" s="73">
        <f t="shared" si="322"/>
        <v>0</v>
      </c>
      <c r="AM327" s="73">
        <f t="shared" si="323"/>
        <v>0</v>
      </c>
      <c r="AN327" s="73"/>
      <c r="AO327" s="73">
        <f t="shared" si="324"/>
        <v>1.2151394672687759</v>
      </c>
      <c r="AR327" s="53"/>
    </row>
    <row r="328" spans="1:44" x14ac:dyDescent="0.2">
      <c r="A328" s="50"/>
      <c r="B328" s="50"/>
      <c r="D328" s="83"/>
      <c r="AR328" s="53"/>
    </row>
    <row r="329" spans="1:44" x14ac:dyDescent="0.2">
      <c r="A329" s="18" t="s">
        <v>167</v>
      </c>
      <c r="B329" s="91">
        <f>Base_year</f>
        <v>1985</v>
      </c>
      <c r="D329" s="79"/>
      <c r="F329" s="69"/>
      <c r="G329" s="69"/>
      <c r="H329" s="69"/>
      <c r="I329" s="74">
        <f>INDEX(I258:I319,base_row,1)</f>
        <v>21935.632641589924</v>
      </c>
      <c r="K329" s="84"/>
      <c r="L329" s="84"/>
      <c r="M329" s="84"/>
      <c r="N329" s="79"/>
      <c r="P329" s="74">
        <f>INDEX(P258:P319,base_row,1)</f>
        <v>111.45627937643985</v>
      </c>
      <c r="R329" s="74">
        <f>R294</f>
        <v>71.096156842455699</v>
      </c>
      <c r="T329" s="74">
        <f>INDEX(T258:T319,base_row,1)</f>
        <v>68.619731512029574</v>
      </c>
      <c r="V329" s="71">
        <f>INDEX(V258:V319,base_row,1)</f>
        <v>1.0360891142512265</v>
      </c>
      <c r="AR329" s="53"/>
    </row>
    <row r="330" spans="1:44" x14ac:dyDescent="0.2">
      <c r="A330" s="18" t="s">
        <v>168</v>
      </c>
      <c r="B330" s="91">
        <f>Base_year2</f>
        <v>1996</v>
      </c>
      <c r="D330" s="79"/>
      <c r="F330" s="69"/>
      <c r="G330" s="69"/>
      <c r="H330" s="69"/>
      <c r="I330" s="69"/>
      <c r="K330" s="84"/>
      <c r="L330" s="84"/>
      <c r="M330" s="84"/>
      <c r="N330" s="79"/>
      <c r="AR330" s="53"/>
    </row>
    <row r="331" spans="1:44" x14ac:dyDescent="0.2">
      <c r="D331" s="83"/>
      <c r="AR331" s="53"/>
    </row>
    <row r="332" spans="1:44" x14ac:dyDescent="0.2">
      <c r="D332" s="83"/>
      <c r="AR332" s="53"/>
    </row>
    <row r="333" spans="1:44" x14ac:dyDescent="0.2">
      <c r="D333" s="83"/>
      <c r="AR333" s="53"/>
    </row>
    <row r="334" spans="1:44" x14ac:dyDescent="0.2">
      <c r="D334" s="83"/>
      <c r="AR334" s="53"/>
    </row>
    <row r="335" spans="1:44" x14ac:dyDescent="0.2">
      <c r="AR335" s="53"/>
    </row>
    <row r="336" spans="1:44" x14ac:dyDescent="0.2">
      <c r="AR336" s="53"/>
    </row>
    <row r="337" spans="44:44" x14ac:dyDescent="0.2">
      <c r="AR337" s="53"/>
    </row>
    <row r="338" spans="44:44" x14ac:dyDescent="0.2">
      <c r="AR338" s="53"/>
    </row>
    <row r="339" spans="44:44" x14ac:dyDescent="0.2">
      <c r="AR339" s="53"/>
    </row>
    <row r="340" spans="44:44" x14ac:dyDescent="0.2">
      <c r="AR340" s="53"/>
    </row>
    <row r="341" spans="44:44" x14ac:dyDescent="0.2">
      <c r="AR341" s="53"/>
    </row>
    <row r="342" spans="44:44" x14ac:dyDescent="0.2">
      <c r="AR342" s="53"/>
    </row>
    <row r="343" spans="44:44" x14ac:dyDescent="0.2">
      <c r="AR343" s="53"/>
    </row>
    <row r="344" spans="44:44" x14ac:dyDescent="0.2">
      <c r="AR344" s="53"/>
    </row>
    <row r="345" spans="44:44" x14ac:dyDescent="0.2">
      <c r="AR345" s="53"/>
    </row>
    <row r="346" spans="44:44" x14ac:dyDescent="0.2">
      <c r="AR346" s="53"/>
    </row>
    <row r="347" spans="44:44" x14ac:dyDescent="0.2">
      <c r="AR347" s="53"/>
    </row>
    <row r="348" spans="44:44" x14ac:dyDescent="0.2">
      <c r="AR348" s="53"/>
    </row>
    <row r="349" spans="44:44" x14ac:dyDescent="0.2">
      <c r="AR349" s="53"/>
    </row>
    <row r="350" spans="44:44" x14ac:dyDescent="0.2">
      <c r="AR350" s="53"/>
    </row>
    <row r="351" spans="44:44" x14ac:dyDescent="0.2">
      <c r="AR351" s="53"/>
    </row>
    <row r="352" spans="44:44" x14ac:dyDescent="0.2">
      <c r="AR352" s="53"/>
    </row>
    <row r="353" spans="44:44" x14ac:dyDescent="0.2">
      <c r="AR353" s="53"/>
    </row>
    <row r="354" spans="44:44" x14ac:dyDescent="0.2">
      <c r="AR354" s="53"/>
    </row>
    <row r="355" spans="44:44" x14ac:dyDescent="0.2">
      <c r="AR355" s="53"/>
    </row>
    <row r="356" spans="44:44" x14ac:dyDescent="0.2">
      <c r="AR356" s="53"/>
    </row>
    <row r="357" spans="44:44" x14ac:dyDescent="0.2">
      <c r="AR357" s="53"/>
    </row>
    <row r="358" spans="44:44" x14ac:dyDescent="0.2">
      <c r="AR358" s="53"/>
    </row>
    <row r="359" spans="44:44" x14ac:dyDescent="0.2">
      <c r="AR359" s="53"/>
    </row>
    <row r="360" spans="44:44" x14ac:dyDescent="0.2">
      <c r="AR360" s="53"/>
    </row>
    <row r="361" spans="44:44" x14ac:dyDescent="0.2">
      <c r="AR361" s="53"/>
    </row>
    <row r="362" spans="44:44" x14ac:dyDescent="0.2">
      <c r="AR362" s="53"/>
    </row>
    <row r="363" spans="44:44" x14ac:dyDescent="0.2">
      <c r="AR363" s="53"/>
    </row>
    <row r="364" spans="44:44" x14ac:dyDescent="0.2">
      <c r="AR364" s="53"/>
    </row>
    <row r="365" spans="44:44" x14ac:dyDescent="0.2">
      <c r="AR365" s="53"/>
    </row>
    <row r="366" spans="44:44" x14ac:dyDescent="0.2">
      <c r="AR366" s="53"/>
    </row>
    <row r="367" spans="44:44" x14ac:dyDescent="0.2">
      <c r="AR367" s="53"/>
    </row>
    <row r="368" spans="44:44" x14ac:dyDescent="0.2">
      <c r="AR368" s="53"/>
    </row>
    <row r="369" spans="44:44" x14ac:dyDescent="0.2">
      <c r="AR369" s="53"/>
    </row>
    <row r="370" spans="44:44" x14ac:dyDescent="0.2">
      <c r="AR370" s="53"/>
    </row>
    <row r="371" spans="44:44" x14ac:dyDescent="0.2">
      <c r="AR371" s="53"/>
    </row>
    <row r="372" spans="44:44" x14ac:dyDescent="0.2">
      <c r="AR372" s="53"/>
    </row>
    <row r="373" spans="44:44" x14ac:dyDescent="0.2">
      <c r="AR373" s="53"/>
    </row>
    <row r="374" spans="44:44" x14ac:dyDescent="0.2">
      <c r="AR374" s="53"/>
    </row>
    <row r="375" spans="44:44" x14ac:dyDescent="0.2">
      <c r="AR375" s="53"/>
    </row>
    <row r="376" spans="44:44" x14ac:dyDescent="0.2">
      <c r="AR376" s="53"/>
    </row>
    <row r="377" spans="44:44" x14ac:dyDescent="0.2">
      <c r="AR377" s="53"/>
    </row>
    <row r="378" spans="44:44" x14ac:dyDescent="0.2">
      <c r="AR378" s="53"/>
    </row>
    <row r="379" spans="44:44" x14ac:dyDescent="0.2">
      <c r="AR379" s="53"/>
    </row>
    <row r="380" spans="44:44" x14ac:dyDescent="0.2">
      <c r="AR380" s="53"/>
    </row>
    <row r="381" spans="44:44" x14ac:dyDescent="0.2">
      <c r="AR381" s="53"/>
    </row>
    <row r="382" spans="44:44" x14ac:dyDescent="0.2">
      <c r="AR382" s="53"/>
    </row>
    <row r="383" spans="44:44" x14ac:dyDescent="0.2">
      <c r="AR383" s="53"/>
    </row>
    <row r="384" spans="44:44" x14ac:dyDescent="0.2">
      <c r="AR384" s="53"/>
    </row>
    <row r="385" spans="44:44" x14ac:dyDescent="0.2">
      <c r="AR385" s="53"/>
    </row>
    <row r="386" spans="44:44" x14ac:dyDescent="0.2">
      <c r="AR386" s="53"/>
    </row>
    <row r="387" spans="44:44" x14ac:dyDescent="0.2">
      <c r="AR387" s="53"/>
    </row>
    <row r="388" spans="44:44" x14ac:dyDescent="0.2">
      <c r="AR388" s="53"/>
    </row>
    <row r="389" spans="44:44" x14ac:dyDescent="0.2">
      <c r="AR389" s="53"/>
    </row>
    <row r="390" spans="44:44" x14ac:dyDescent="0.2">
      <c r="AR390" s="53"/>
    </row>
    <row r="391" spans="44:44" x14ac:dyDescent="0.2">
      <c r="AR391" s="53"/>
    </row>
    <row r="392" spans="44:44" x14ac:dyDescent="0.2">
      <c r="AR392" s="53"/>
    </row>
    <row r="393" spans="44:44" x14ac:dyDescent="0.2">
      <c r="AR393" s="53"/>
    </row>
    <row r="394" spans="44:44" x14ac:dyDescent="0.2">
      <c r="AR394" s="53"/>
    </row>
    <row r="395" spans="44:44" x14ac:dyDescent="0.2">
      <c r="AR395" s="53"/>
    </row>
    <row r="396" spans="44:44" x14ac:dyDescent="0.2">
      <c r="AR396" s="53"/>
    </row>
    <row r="397" spans="44:44" x14ac:dyDescent="0.2">
      <c r="AR397" s="53"/>
    </row>
    <row r="398" spans="44:44" x14ac:dyDescent="0.2">
      <c r="AR398" s="53"/>
    </row>
    <row r="399" spans="44:44" x14ac:dyDescent="0.2">
      <c r="AR399" s="53"/>
    </row>
    <row r="400" spans="44:44" x14ac:dyDescent="0.2">
      <c r="AR400" s="53"/>
    </row>
    <row r="401" spans="44:44" x14ac:dyDescent="0.2">
      <c r="AR401" s="53"/>
    </row>
    <row r="402" spans="44:44" x14ac:dyDescent="0.2">
      <c r="AR402" s="53"/>
    </row>
    <row r="403" spans="44:44" x14ac:dyDescent="0.2">
      <c r="AR403" s="53"/>
    </row>
    <row r="404" spans="44:44" x14ac:dyDescent="0.2">
      <c r="AR404" s="53"/>
    </row>
    <row r="405" spans="44:44" x14ac:dyDescent="0.2">
      <c r="AR405" s="53"/>
    </row>
    <row r="406" spans="44:44" x14ac:dyDescent="0.2">
      <c r="AR406" s="53"/>
    </row>
    <row r="407" spans="44:44" x14ac:dyDescent="0.2">
      <c r="AR407" s="53"/>
    </row>
    <row r="408" spans="44:44" x14ac:dyDescent="0.2">
      <c r="AR408" s="53"/>
    </row>
    <row r="409" spans="44:44" x14ac:dyDescent="0.2">
      <c r="AR409" s="53"/>
    </row>
    <row r="410" spans="44:44" x14ac:dyDescent="0.2">
      <c r="AR410" s="53"/>
    </row>
    <row r="411" spans="44:44" x14ac:dyDescent="0.2">
      <c r="AR411" s="53"/>
    </row>
    <row r="412" spans="44:44" x14ac:dyDescent="0.2">
      <c r="AR412" s="53"/>
    </row>
    <row r="413" spans="44:44" x14ac:dyDescent="0.2">
      <c r="AR413" s="53"/>
    </row>
    <row r="414" spans="44:44" x14ac:dyDescent="0.2">
      <c r="AR414" s="53"/>
    </row>
    <row r="415" spans="44:44" x14ac:dyDescent="0.2">
      <c r="AR415" s="53"/>
    </row>
    <row r="416" spans="44:44" x14ac:dyDescent="0.2">
      <c r="AR416" s="53"/>
    </row>
    <row r="417" spans="44:44" x14ac:dyDescent="0.2">
      <c r="AR417" s="53"/>
    </row>
    <row r="418" spans="44:44" x14ac:dyDescent="0.2">
      <c r="AR418" s="53"/>
    </row>
    <row r="419" spans="44:44" x14ac:dyDescent="0.2">
      <c r="AR419" s="53"/>
    </row>
    <row r="420" spans="44:44" x14ac:dyDescent="0.2">
      <c r="AR420" s="53"/>
    </row>
    <row r="421" spans="44:44" x14ac:dyDescent="0.2">
      <c r="AR421" s="53"/>
    </row>
    <row r="422" spans="44:44" x14ac:dyDescent="0.2">
      <c r="AR422" s="53"/>
    </row>
    <row r="423" spans="44:44" x14ac:dyDescent="0.2">
      <c r="AR423" s="53"/>
    </row>
    <row r="424" spans="44:44" x14ac:dyDescent="0.2">
      <c r="AR424" s="53"/>
    </row>
    <row r="425" spans="44:44" x14ac:dyDescent="0.2">
      <c r="AR425" s="53"/>
    </row>
    <row r="426" spans="44:44" x14ac:dyDescent="0.2">
      <c r="AR426" s="53"/>
    </row>
    <row r="427" spans="44:44" x14ac:dyDescent="0.2">
      <c r="AR427" s="53"/>
    </row>
    <row r="428" spans="44:44" x14ac:dyDescent="0.2">
      <c r="AR428" s="53"/>
    </row>
    <row r="429" spans="44:44" x14ac:dyDescent="0.2">
      <c r="AR429" s="53"/>
    </row>
    <row r="430" spans="44:44" x14ac:dyDescent="0.2">
      <c r="AR430" s="53"/>
    </row>
    <row r="431" spans="44:44" x14ac:dyDescent="0.2">
      <c r="AR431" s="53"/>
    </row>
    <row r="432" spans="44:44" x14ac:dyDescent="0.2">
      <c r="AR432" s="53"/>
    </row>
    <row r="433" spans="44:44" x14ac:dyDescent="0.2">
      <c r="AR433" s="53"/>
    </row>
    <row r="434" spans="44:44" x14ac:dyDescent="0.2">
      <c r="AR434" s="53"/>
    </row>
    <row r="435" spans="44:44" x14ac:dyDescent="0.2">
      <c r="AR435" s="53"/>
    </row>
    <row r="436" spans="44:44" x14ac:dyDescent="0.2">
      <c r="AR436" s="53"/>
    </row>
    <row r="437" spans="44:44" x14ac:dyDescent="0.2">
      <c r="AR437" s="53"/>
    </row>
    <row r="438" spans="44:44" x14ac:dyDescent="0.2">
      <c r="AR438" s="53"/>
    </row>
    <row r="439" spans="44:44" x14ac:dyDescent="0.2">
      <c r="AR439" s="53"/>
    </row>
    <row r="440" spans="44:44" x14ac:dyDescent="0.2">
      <c r="AR440" s="53"/>
    </row>
    <row r="441" spans="44:44" x14ac:dyDescent="0.2">
      <c r="AR441" s="53"/>
    </row>
    <row r="442" spans="44:44" x14ac:dyDescent="0.2">
      <c r="AR442" s="53"/>
    </row>
    <row r="443" spans="44:44" x14ac:dyDescent="0.2">
      <c r="AR443" s="53"/>
    </row>
    <row r="444" spans="44:44" x14ac:dyDescent="0.2">
      <c r="AR444" s="53"/>
    </row>
    <row r="445" spans="44:44" x14ac:dyDescent="0.2">
      <c r="AR445" s="53"/>
    </row>
    <row r="446" spans="44:44" x14ac:dyDescent="0.2">
      <c r="AR446" s="53"/>
    </row>
    <row r="447" spans="44:44" x14ac:dyDescent="0.2">
      <c r="AR447" s="53"/>
    </row>
    <row r="448" spans="44:44" x14ac:dyDescent="0.2">
      <c r="AR448" s="53"/>
    </row>
    <row r="449" spans="44:44" x14ac:dyDescent="0.2">
      <c r="AR449" s="53"/>
    </row>
    <row r="450" spans="44:44" x14ac:dyDescent="0.2">
      <c r="AR450" s="53"/>
    </row>
    <row r="451" spans="44:44" x14ac:dyDescent="0.2">
      <c r="AR451" s="53"/>
    </row>
    <row r="452" spans="44:44" x14ac:dyDescent="0.2">
      <c r="AR452" s="53"/>
    </row>
    <row r="453" spans="44:44" x14ac:dyDescent="0.2">
      <c r="AR453" s="53"/>
    </row>
    <row r="454" spans="44:44" x14ac:dyDescent="0.2">
      <c r="AR454" s="53"/>
    </row>
    <row r="455" spans="44:44" x14ac:dyDescent="0.2">
      <c r="AR455" s="53"/>
    </row>
    <row r="456" spans="44:44" x14ac:dyDescent="0.2">
      <c r="AR456" s="53"/>
    </row>
    <row r="457" spans="44:44" x14ac:dyDescent="0.2">
      <c r="AR457" s="53"/>
    </row>
    <row r="458" spans="44:44" x14ac:dyDescent="0.2">
      <c r="AR458" s="53"/>
    </row>
    <row r="459" spans="44:44" x14ac:dyDescent="0.2">
      <c r="AR459" s="53"/>
    </row>
    <row r="460" spans="44:44" x14ac:dyDescent="0.2">
      <c r="AR460" s="53"/>
    </row>
    <row r="461" spans="44:44" x14ac:dyDescent="0.2">
      <c r="AR461" s="53"/>
    </row>
    <row r="462" spans="44:44" x14ac:dyDescent="0.2">
      <c r="AR462" s="53"/>
    </row>
    <row r="463" spans="44:44" x14ac:dyDescent="0.2">
      <c r="AR463" s="53"/>
    </row>
    <row r="464" spans="44:44" x14ac:dyDescent="0.2">
      <c r="AR464" s="53"/>
    </row>
    <row r="465" spans="44:44" x14ac:dyDescent="0.2">
      <c r="AR465" s="53"/>
    </row>
    <row r="466" spans="44:44" x14ac:dyDescent="0.2">
      <c r="AR466" s="53"/>
    </row>
    <row r="467" spans="44:44" x14ac:dyDescent="0.2">
      <c r="AR467" s="53"/>
    </row>
    <row r="468" spans="44:44" x14ac:dyDescent="0.2">
      <c r="AR468" s="53"/>
    </row>
    <row r="469" spans="44:44" x14ac:dyDescent="0.2">
      <c r="AR469" s="53"/>
    </row>
    <row r="470" spans="44:44" x14ac:dyDescent="0.2">
      <c r="AR470" s="53"/>
    </row>
    <row r="471" spans="44:44" x14ac:dyDescent="0.2">
      <c r="AR471" s="53"/>
    </row>
    <row r="472" spans="44:44" x14ac:dyDescent="0.2">
      <c r="AR472" s="53"/>
    </row>
    <row r="473" spans="44:44" x14ac:dyDescent="0.2">
      <c r="AR473" s="53"/>
    </row>
    <row r="474" spans="44:44" x14ac:dyDescent="0.2">
      <c r="AR474" s="53"/>
    </row>
    <row r="475" spans="44:44" x14ac:dyDescent="0.2">
      <c r="AR475" s="53"/>
    </row>
    <row r="476" spans="44:44" x14ac:dyDescent="0.2">
      <c r="AR476" s="53"/>
    </row>
    <row r="477" spans="44:44" x14ac:dyDescent="0.2">
      <c r="AR477" s="53"/>
    </row>
    <row r="478" spans="44:44" x14ac:dyDescent="0.2">
      <c r="AR478" s="53"/>
    </row>
    <row r="479" spans="44:44" x14ac:dyDescent="0.2">
      <c r="AR479" s="53"/>
    </row>
    <row r="480" spans="44:44" x14ac:dyDescent="0.2">
      <c r="AR480" s="53"/>
    </row>
    <row r="481" spans="44:44" x14ac:dyDescent="0.2">
      <c r="AR481" s="53"/>
    </row>
    <row r="482" spans="44:44" x14ac:dyDescent="0.2">
      <c r="AR482" s="53"/>
    </row>
    <row r="483" spans="44:44" x14ac:dyDescent="0.2">
      <c r="AR483" s="53"/>
    </row>
    <row r="484" spans="44:44" x14ac:dyDescent="0.2">
      <c r="AR484" s="53"/>
    </row>
    <row r="485" spans="44:44" x14ac:dyDescent="0.2">
      <c r="AR485" s="53"/>
    </row>
    <row r="486" spans="44:44" x14ac:dyDescent="0.2">
      <c r="AR486" s="53"/>
    </row>
    <row r="487" spans="44:44" x14ac:dyDescent="0.2">
      <c r="AR487" s="53"/>
    </row>
    <row r="488" spans="44:44" x14ac:dyDescent="0.2">
      <c r="AR488" s="53"/>
    </row>
    <row r="489" spans="44:44" x14ac:dyDescent="0.2">
      <c r="AR489" s="53"/>
    </row>
    <row r="490" spans="44:44" x14ac:dyDescent="0.2">
      <c r="AR490" s="53"/>
    </row>
    <row r="491" spans="44:44" x14ac:dyDescent="0.2">
      <c r="AR491" s="53"/>
    </row>
    <row r="492" spans="44:44" x14ac:dyDescent="0.2">
      <c r="AR492" s="53"/>
    </row>
    <row r="493" spans="44:44" x14ac:dyDescent="0.2">
      <c r="AR493" s="53"/>
    </row>
    <row r="494" spans="44:44" x14ac:dyDescent="0.2">
      <c r="AR494" s="53"/>
    </row>
    <row r="495" spans="44:44" x14ac:dyDescent="0.2">
      <c r="AR495" s="53"/>
    </row>
    <row r="496" spans="44:44" x14ac:dyDescent="0.2">
      <c r="AR496" s="53"/>
    </row>
    <row r="497" spans="44:44" x14ac:dyDescent="0.2">
      <c r="AR497" s="53"/>
    </row>
    <row r="498" spans="44:44" x14ac:dyDescent="0.2">
      <c r="AR498" s="53"/>
    </row>
    <row r="499" spans="44:44" x14ac:dyDescent="0.2">
      <c r="AR499" s="53"/>
    </row>
    <row r="500" spans="44:44" x14ac:dyDescent="0.2">
      <c r="AR500" s="53"/>
    </row>
    <row r="501" spans="44:44" x14ac:dyDescent="0.2">
      <c r="AR501" s="53"/>
    </row>
    <row r="502" spans="44:44" x14ac:dyDescent="0.2">
      <c r="AR502" s="53"/>
    </row>
    <row r="503" spans="44:44" x14ac:dyDescent="0.2">
      <c r="AR503" s="53"/>
    </row>
    <row r="504" spans="44:44" x14ac:dyDescent="0.2">
      <c r="AR504" s="53"/>
    </row>
    <row r="505" spans="44:44" x14ac:dyDescent="0.2">
      <c r="AR505" s="53"/>
    </row>
    <row r="506" spans="44:44" x14ac:dyDescent="0.2">
      <c r="AR506" s="53"/>
    </row>
    <row r="507" spans="44:44" x14ac:dyDescent="0.2">
      <c r="AR507" s="53"/>
    </row>
    <row r="508" spans="44:44" x14ac:dyDescent="0.2">
      <c r="AR508" s="53"/>
    </row>
    <row r="509" spans="44:44" x14ac:dyDescent="0.2">
      <c r="AR509" s="53"/>
    </row>
    <row r="510" spans="44:44" x14ac:dyDescent="0.2">
      <c r="AR510" s="53"/>
    </row>
    <row r="511" spans="44:44" x14ac:dyDescent="0.2">
      <c r="AR511" s="53"/>
    </row>
    <row r="512" spans="44:44" x14ac:dyDescent="0.2">
      <c r="AR512" s="53"/>
    </row>
    <row r="513" spans="44:44" x14ac:dyDescent="0.2">
      <c r="AR513" s="53"/>
    </row>
    <row r="514" spans="44:44" x14ac:dyDescent="0.2">
      <c r="AR514" s="53"/>
    </row>
    <row r="515" spans="44:44" x14ac:dyDescent="0.2">
      <c r="AR515" s="53"/>
    </row>
    <row r="516" spans="44:44" x14ac:dyDescent="0.2">
      <c r="AR516" s="53"/>
    </row>
    <row r="517" spans="44:44" x14ac:dyDescent="0.2">
      <c r="AR517" s="53"/>
    </row>
    <row r="518" spans="44:44" x14ac:dyDescent="0.2">
      <c r="AR518" s="53"/>
    </row>
    <row r="519" spans="44:44" x14ac:dyDescent="0.2">
      <c r="AR519" s="53"/>
    </row>
    <row r="520" spans="44:44" x14ac:dyDescent="0.2">
      <c r="AR520" s="53"/>
    </row>
    <row r="521" spans="44:44" x14ac:dyDescent="0.2">
      <c r="AR521" s="53"/>
    </row>
    <row r="522" spans="44:44" x14ac:dyDescent="0.2">
      <c r="AR522" s="53"/>
    </row>
    <row r="523" spans="44:44" x14ac:dyDescent="0.2">
      <c r="AR523" s="53"/>
    </row>
    <row r="524" spans="44:44" x14ac:dyDescent="0.2">
      <c r="AR524" s="53"/>
    </row>
    <row r="525" spans="44:44" x14ac:dyDescent="0.2">
      <c r="AR525" s="53"/>
    </row>
    <row r="526" spans="44:44" x14ac:dyDescent="0.2">
      <c r="AR526" s="53"/>
    </row>
    <row r="527" spans="44:44" x14ac:dyDescent="0.2">
      <c r="AR527" s="53"/>
    </row>
    <row r="528" spans="44:44" x14ac:dyDescent="0.2">
      <c r="AR528" s="53"/>
    </row>
    <row r="529" spans="44:44" x14ac:dyDescent="0.2">
      <c r="AR529" s="53"/>
    </row>
    <row r="530" spans="44:44" x14ac:dyDescent="0.2">
      <c r="AR530" s="53"/>
    </row>
    <row r="531" spans="44:44" x14ac:dyDescent="0.2">
      <c r="AR531" s="53"/>
    </row>
    <row r="532" spans="44:44" x14ac:dyDescent="0.2">
      <c r="AR532" s="53"/>
    </row>
    <row r="533" spans="44:44" x14ac:dyDescent="0.2">
      <c r="AR533" s="53"/>
    </row>
    <row r="534" spans="44:44" x14ac:dyDescent="0.2">
      <c r="AR534" s="53"/>
    </row>
    <row r="535" spans="44:44" x14ac:dyDescent="0.2">
      <c r="AR535" s="53"/>
    </row>
    <row r="536" spans="44:44" x14ac:dyDescent="0.2">
      <c r="AR536" s="53"/>
    </row>
    <row r="537" spans="44:44" x14ac:dyDescent="0.2">
      <c r="AR537" s="53"/>
    </row>
    <row r="538" spans="44:44" x14ac:dyDescent="0.2">
      <c r="AR538" s="53"/>
    </row>
    <row r="539" spans="44:44" x14ac:dyDescent="0.2">
      <c r="AR539" s="53"/>
    </row>
    <row r="540" spans="44:44" x14ac:dyDescent="0.2">
      <c r="AR540" s="53"/>
    </row>
    <row r="541" spans="44:44" x14ac:dyDescent="0.2">
      <c r="AR541" s="53"/>
    </row>
    <row r="542" spans="44:44" x14ac:dyDescent="0.2">
      <c r="AR542" s="53"/>
    </row>
    <row r="543" spans="44:44" x14ac:dyDescent="0.2">
      <c r="AR543" s="53"/>
    </row>
    <row r="544" spans="44:44" x14ac:dyDescent="0.2">
      <c r="AR544" s="53"/>
    </row>
    <row r="545" spans="44:44" x14ac:dyDescent="0.2">
      <c r="AR545" s="53"/>
    </row>
    <row r="546" spans="44:44" x14ac:dyDescent="0.2">
      <c r="AR546" s="53"/>
    </row>
    <row r="547" spans="44:44" x14ac:dyDescent="0.2">
      <c r="AR547" s="53"/>
    </row>
    <row r="548" spans="44:44" x14ac:dyDescent="0.2">
      <c r="AR548" s="53"/>
    </row>
    <row r="549" spans="44:44" x14ac:dyDescent="0.2">
      <c r="AR549" s="53"/>
    </row>
    <row r="550" spans="44:44" x14ac:dyDescent="0.2">
      <c r="AR550" s="53"/>
    </row>
    <row r="551" spans="44:44" x14ac:dyDescent="0.2">
      <c r="AR551" s="53"/>
    </row>
    <row r="552" spans="44:44" x14ac:dyDescent="0.2">
      <c r="AR552" s="53"/>
    </row>
    <row r="553" spans="44:44" x14ac:dyDescent="0.2">
      <c r="AR553" s="53"/>
    </row>
    <row r="554" spans="44:44" x14ac:dyDescent="0.2">
      <c r="AR554" s="53"/>
    </row>
    <row r="555" spans="44:44" x14ac:dyDescent="0.2">
      <c r="AR555" s="53"/>
    </row>
    <row r="556" spans="44:44" x14ac:dyDescent="0.2">
      <c r="AR556" s="53"/>
    </row>
    <row r="557" spans="44:44" x14ac:dyDescent="0.2">
      <c r="AR557" s="53"/>
    </row>
    <row r="558" spans="44:44" x14ac:dyDescent="0.2">
      <c r="AR558" s="53"/>
    </row>
    <row r="559" spans="44:44" x14ac:dyDescent="0.2">
      <c r="AR559" s="53"/>
    </row>
    <row r="560" spans="44:44" x14ac:dyDescent="0.2">
      <c r="AR560" s="53"/>
    </row>
    <row r="561" spans="44:44" x14ac:dyDescent="0.2">
      <c r="AR561" s="53"/>
    </row>
    <row r="562" spans="44:44" x14ac:dyDescent="0.2">
      <c r="AR562" s="53"/>
    </row>
    <row r="563" spans="44:44" x14ac:dyDescent="0.2">
      <c r="AR563" s="53"/>
    </row>
    <row r="564" spans="44:44" x14ac:dyDescent="0.2">
      <c r="AR564" s="53"/>
    </row>
    <row r="565" spans="44:44" x14ac:dyDescent="0.2">
      <c r="AR565" s="53"/>
    </row>
    <row r="566" spans="44:44" x14ac:dyDescent="0.2">
      <c r="AR566" s="53"/>
    </row>
    <row r="567" spans="44:44" x14ac:dyDescent="0.2">
      <c r="AR567" s="53"/>
    </row>
    <row r="568" spans="44:44" x14ac:dyDescent="0.2">
      <c r="AR568" s="53"/>
    </row>
    <row r="569" spans="44:44" x14ac:dyDescent="0.2">
      <c r="AR569" s="53"/>
    </row>
    <row r="570" spans="44:44" x14ac:dyDescent="0.2">
      <c r="AR570" s="53"/>
    </row>
    <row r="571" spans="44:44" x14ac:dyDescent="0.2">
      <c r="AR571" s="53"/>
    </row>
    <row r="572" spans="44:44" x14ac:dyDescent="0.2">
      <c r="AR572" s="53"/>
    </row>
    <row r="573" spans="44:44" x14ac:dyDescent="0.2">
      <c r="AR573" s="53"/>
    </row>
    <row r="574" spans="44:44" x14ac:dyDescent="0.2">
      <c r="AR574" s="53"/>
    </row>
    <row r="575" spans="44:44" x14ac:dyDescent="0.2">
      <c r="AR575" s="53"/>
    </row>
    <row r="576" spans="44:44" x14ac:dyDescent="0.2">
      <c r="AR576" s="53"/>
    </row>
    <row r="577" spans="44:44" x14ac:dyDescent="0.2">
      <c r="AR577" s="53"/>
    </row>
    <row r="578" spans="44:44" x14ac:dyDescent="0.2">
      <c r="AR578" s="53"/>
    </row>
    <row r="579" spans="44:44" x14ac:dyDescent="0.2">
      <c r="AR579" s="53"/>
    </row>
    <row r="580" spans="44:44" x14ac:dyDescent="0.2">
      <c r="AR580" s="53"/>
    </row>
    <row r="581" spans="44:44" x14ac:dyDescent="0.2">
      <c r="AR581" s="53"/>
    </row>
    <row r="582" spans="44:44" x14ac:dyDescent="0.2">
      <c r="AR582" s="53"/>
    </row>
    <row r="583" spans="44:44" x14ac:dyDescent="0.2">
      <c r="AR583" s="53"/>
    </row>
    <row r="584" spans="44:44" x14ac:dyDescent="0.2">
      <c r="AR584" s="53"/>
    </row>
    <row r="585" spans="44:44" x14ac:dyDescent="0.2">
      <c r="AR585" s="53"/>
    </row>
    <row r="586" spans="44:44" x14ac:dyDescent="0.2">
      <c r="AR586" s="53"/>
    </row>
    <row r="587" spans="44:44" x14ac:dyDescent="0.2">
      <c r="AR587" s="53"/>
    </row>
    <row r="588" spans="44:44" x14ac:dyDescent="0.2">
      <c r="AR588" s="53"/>
    </row>
    <row r="589" spans="44:44" x14ac:dyDescent="0.2">
      <c r="AR589" s="53"/>
    </row>
    <row r="590" spans="44:44" x14ac:dyDescent="0.2">
      <c r="AR590" s="53"/>
    </row>
    <row r="591" spans="44:44" x14ac:dyDescent="0.2">
      <c r="AR591" s="53"/>
    </row>
    <row r="592" spans="44:44" x14ac:dyDescent="0.2">
      <c r="AR592" s="53"/>
    </row>
    <row r="593" spans="44:44" x14ac:dyDescent="0.2">
      <c r="AR593" s="53"/>
    </row>
    <row r="594" spans="44:44" x14ac:dyDescent="0.2">
      <c r="AR594" s="53"/>
    </row>
    <row r="595" spans="44:44" x14ac:dyDescent="0.2">
      <c r="AR595" s="53"/>
    </row>
    <row r="596" spans="44:44" x14ac:dyDescent="0.2">
      <c r="AR596" s="53"/>
    </row>
    <row r="597" spans="44:44" x14ac:dyDescent="0.2">
      <c r="AR597" s="53"/>
    </row>
    <row r="598" spans="44:44" x14ac:dyDescent="0.2">
      <c r="AR598" s="53"/>
    </row>
    <row r="599" spans="44:44" x14ac:dyDescent="0.2">
      <c r="AR599" s="53"/>
    </row>
    <row r="600" spans="44:44" x14ac:dyDescent="0.2">
      <c r="AR600" s="53"/>
    </row>
    <row r="601" spans="44:44" x14ac:dyDescent="0.2">
      <c r="AR601" s="53"/>
    </row>
    <row r="602" spans="44:44" x14ac:dyDescent="0.2">
      <c r="AR602" s="53"/>
    </row>
    <row r="603" spans="44:44" x14ac:dyDescent="0.2">
      <c r="AR603" s="53"/>
    </row>
    <row r="604" spans="44:44" x14ac:dyDescent="0.2">
      <c r="AR604" s="53"/>
    </row>
    <row r="605" spans="44:44" x14ac:dyDescent="0.2">
      <c r="AR605" s="53"/>
    </row>
    <row r="606" spans="44:44" x14ac:dyDescent="0.2">
      <c r="AR606" s="53"/>
    </row>
    <row r="607" spans="44:44" x14ac:dyDescent="0.2">
      <c r="AR607" s="53"/>
    </row>
    <row r="608" spans="44:44" x14ac:dyDescent="0.2">
      <c r="AR608" s="53"/>
    </row>
    <row r="609" spans="44:44" x14ac:dyDescent="0.2">
      <c r="AR609" s="53"/>
    </row>
    <row r="610" spans="44:44" x14ac:dyDescent="0.2">
      <c r="AR610" s="53"/>
    </row>
    <row r="611" spans="44:44" x14ac:dyDescent="0.2">
      <c r="AR611" s="53"/>
    </row>
    <row r="612" spans="44:44" x14ac:dyDescent="0.2">
      <c r="AR612" s="53"/>
    </row>
    <row r="613" spans="44:44" x14ac:dyDescent="0.2">
      <c r="AR613" s="53"/>
    </row>
    <row r="614" spans="44:44" x14ac:dyDescent="0.2">
      <c r="AR614" s="53"/>
    </row>
    <row r="615" spans="44:44" x14ac:dyDescent="0.2">
      <c r="AR615" s="53"/>
    </row>
    <row r="616" spans="44:44" x14ac:dyDescent="0.2">
      <c r="AR616" s="53"/>
    </row>
    <row r="617" spans="44:44" x14ac:dyDescent="0.2">
      <c r="AR617" s="53"/>
    </row>
    <row r="618" spans="44:44" x14ac:dyDescent="0.2">
      <c r="AR618" s="53"/>
    </row>
    <row r="619" spans="44:44" x14ac:dyDescent="0.2">
      <c r="AR619" s="53"/>
    </row>
    <row r="620" spans="44:44" x14ac:dyDescent="0.2">
      <c r="AR620" s="53"/>
    </row>
    <row r="621" spans="44:44" x14ac:dyDescent="0.2">
      <c r="AR621" s="53"/>
    </row>
    <row r="622" spans="44:44" x14ac:dyDescent="0.2">
      <c r="AR622" s="53"/>
    </row>
    <row r="623" spans="44:44" x14ac:dyDescent="0.2">
      <c r="AR623" s="53"/>
    </row>
    <row r="624" spans="44:44" x14ac:dyDescent="0.2">
      <c r="AR624" s="53"/>
    </row>
    <row r="625" spans="44:44" x14ac:dyDescent="0.2">
      <c r="AR625" s="53"/>
    </row>
    <row r="626" spans="44:44" x14ac:dyDescent="0.2">
      <c r="AR626" s="53"/>
    </row>
    <row r="627" spans="44:44" x14ac:dyDescent="0.2">
      <c r="AR627" s="53"/>
    </row>
    <row r="628" spans="44:44" x14ac:dyDescent="0.2">
      <c r="AR628" s="53"/>
    </row>
    <row r="629" spans="44:44" x14ac:dyDescent="0.2">
      <c r="AR629" s="53"/>
    </row>
    <row r="630" spans="44:44" x14ac:dyDescent="0.2">
      <c r="AR630" s="53"/>
    </row>
    <row r="631" spans="44:44" x14ac:dyDescent="0.2">
      <c r="AR631" s="53"/>
    </row>
    <row r="632" spans="44:44" x14ac:dyDescent="0.2">
      <c r="AR632" s="53"/>
    </row>
    <row r="633" spans="44:44" x14ac:dyDescent="0.2">
      <c r="AR633" s="53"/>
    </row>
    <row r="634" spans="44:44" x14ac:dyDescent="0.2">
      <c r="AR634" s="53"/>
    </row>
    <row r="635" spans="44:44" x14ac:dyDescent="0.2">
      <c r="AR635" s="53"/>
    </row>
    <row r="636" spans="44:44" x14ac:dyDescent="0.2">
      <c r="AR636" s="53"/>
    </row>
    <row r="637" spans="44:44" x14ac:dyDescent="0.2">
      <c r="AR637" s="53"/>
    </row>
    <row r="638" spans="44:44" x14ac:dyDescent="0.2">
      <c r="AR638" s="53"/>
    </row>
    <row r="639" spans="44:44" x14ac:dyDescent="0.2">
      <c r="AR639" s="53"/>
    </row>
    <row r="640" spans="44:44" x14ac:dyDescent="0.2">
      <c r="AR640" s="53"/>
    </row>
    <row r="641" spans="44:44" x14ac:dyDescent="0.2">
      <c r="AR641" s="53"/>
    </row>
    <row r="642" spans="44:44" x14ac:dyDescent="0.2">
      <c r="AR642" s="53"/>
    </row>
    <row r="643" spans="44:44" x14ac:dyDescent="0.2">
      <c r="AR643" s="53"/>
    </row>
    <row r="644" spans="44:44" x14ac:dyDescent="0.2">
      <c r="AR644" s="53"/>
    </row>
    <row r="645" spans="44:44" x14ac:dyDescent="0.2">
      <c r="AR645" s="53"/>
    </row>
    <row r="646" spans="44:44" x14ac:dyDescent="0.2">
      <c r="AR646" s="53"/>
    </row>
    <row r="647" spans="44:44" x14ac:dyDescent="0.2">
      <c r="AR647" s="53"/>
    </row>
    <row r="648" spans="44:44" x14ac:dyDescent="0.2">
      <c r="AR648" s="53"/>
    </row>
    <row r="649" spans="44:44" x14ac:dyDescent="0.2">
      <c r="AR649" s="53"/>
    </row>
    <row r="650" spans="44:44" x14ac:dyDescent="0.2">
      <c r="AR650" s="53"/>
    </row>
    <row r="651" spans="44:44" x14ac:dyDescent="0.2">
      <c r="AR651" s="53"/>
    </row>
    <row r="652" spans="44:44" x14ac:dyDescent="0.2">
      <c r="AR652" s="53"/>
    </row>
    <row r="653" spans="44:44" x14ac:dyDescent="0.2">
      <c r="AR653" s="53"/>
    </row>
    <row r="654" spans="44:44" x14ac:dyDescent="0.2">
      <c r="AR654" s="53"/>
    </row>
    <row r="655" spans="44:44" x14ac:dyDescent="0.2">
      <c r="AR655" s="53"/>
    </row>
    <row r="656" spans="44:44" x14ac:dyDescent="0.2">
      <c r="AR656" s="53"/>
    </row>
    <row r="657" spans="44:44" x14ac:dyDescent="0.2">
      <c r="AR657" s="53"/>
    </row>
    <row r="658" spans="44:44" x14ac:dyDescent="0.2">
      <c r="AR658" s="53"/>
    </row>
    <row r="659" spans="44:44" x14ac:dyDescent="0.2">
      <c r="AR659" s="53"/>
    </row>
    <row r="660" spans="44:44" x14ac:dyDescent="0.2">
      <c r="AR660" s="53"/>
    </row>
    <row r="661" spans="44:44" x14ac:dyDescent="0.2">
      <c r="AR661" s="53"/>
    </row>
    <row r="662" spans="44:44" x14ac:dyDescent="0.2">
      <c r="AR662" s="53"/>
    </row>
    <row r="663" spans="44:44" x14ac:dyDescent="0.2">
      <c r="AR663" s="53"/>
    </row>
    <row r="664" spans="44:44" x14ac:dyDescent="0.2">
      <c r="AR664" s="53"/>
    </row>
    <row r="665" spans="44:44" x14ac:dyDescent="0.2">
      <c r="AR665" s="53"/>
    </row>
    <row r="666" spans="44:44" x14ac:dyDescent="0.2">
      <c r="AR666" s="53"/>
    </row>
    <row r="667" spans="44:44" x14ac:dyDescent="0.2">
      <c r="AR667" s="53"/>
    </row>
    <row r="668" spans="44:44" x14ac:dyDescent="0.2">
      <c r="AR668" s="53"/>
    </row>
    <row r="669" spans="44:44" x14ac:dyDescent="0.2">
      <c r="AR669" s="53"/>
    </row>
    <row r="670" spans="44:44" x14ac:dyDescent="0.2">
      <c r="AR670" s="53"/>
    </row>
    <row r="671" spans="44:44" x14ac:dyDescent="0.2">
      <c r="AR671" s="53"/>
    </row>
    <row r="672" spans="44:44" x14ac:dyDescent="0.2">
      <c r="AR672" s="53"/>
    </row>
    <row r="673" spans="44:44" x14ac:dyDescent="0.2">
      <c r="AR673" s="53"/>
    </row>
    <row r="674" spans="44:44" x14ac:dyDescent="0.2">
      <c r="AR674" s="53"/>
    </row>
    <row r="675" spans="44:44" x14ac:dyDescent="0.2">
      <c r="AR675" s="53"/>
    </row>
    <row r="676" spans="44:44" x14ac:dyDescent="0.2">
      <c r="AR676" s="53"/>
    </row>
    <row r="677" spans="44:44" x14ac:dyDescent="0.2">
      <c r="AR677" s="53"/>
    </row>
    <row r="678" spans="44:44" x14ac:dyDescent="0.2">
      <c r="AR678" s="53"/>
    </row>
    <row r="679" spans="44:44" x14ac:dyDescent="0.2">
      <c r="AR679" s="53"/>
    </row>
    <row r="680" spans="44:44" x14ac:dyDescent="0.2">
      <c r="AR680" s="53"/>
    </row>
    <row r="681" spans="44:44" x14ac:dyDescent="0.2">
      <c r="AR681" s="53"/>
    </row>
    <row r="682" spans="44:44" x14ac:dyDescent="0.2">
      <c r="AR682" s="53"/>
    </row>
    <row r="683" spans="44:44" x14ac:dyDescent="0.2">
      <c r="AR683" s="53"/>
    </row>
    <row r="684" spans="44:44" x14ac:dyDescent="0.2">
      <c r="AR684" s="53"/>
    </row>
    <row r="685" spans="44:44" x14ac:dyDescent="0.2">
      <c r="AR685" s="53"/>
    </row>
    <row r="686" spans="44:44" x14ac:dyDescent="0.2">
      <c r="AR686" s="53"/>
    </row>
    <row r="687" spans="44:44" x14ac:dyDescent="0.2">
      <c r="AR687" s="53"/>
    </row>
    <row r="688" spans="44:44" x14ac:dyDescent="0.2">
      <c r="AR688" s="53"/>
    </row>
    <row r="689" spans="44:44" x14ac:dyDescent="0.2">
      <c r="AR689" s="53"/>
    </row>
    <row r="690" spans="44:44" x14ac:dyDescent="0.2">
      <c r="AR690" s="53"/>
    </row>
    <row r="691" spans="44:44" x14ac:dyDescent="0.2">
      <c r="AR691" s="53"/>
    </row>
    <row r="692" spans="44:44" x14ac:dyDescent="0.2">
      <c r="AR692" s="53"/>
    </row>
    <row r="693" spans="44:44" x14ac:dyDescent="0.2">
      <c r="AR693" s="53"/>
    </row>
    <row r="694" spans="44:44" x14ac:dyDescent="0.2">
      <c r="AR694" s="53"/>
    </row>
    <row r="695" spans="44:44" x14ac:dyDescent="0.2">
      <c r="AR695" s="53"/>
    </row>
    <row r="696" spans="44:44" x14ac:dyDescent="0.2">
      <c r="AR696" s="53"/>
    </row>
    <row r="697" spans="44:44" x14ac:dyDescent="0.2">
      <c r="AR697" s="53"/>
    </row>
    <row r="698" spans="44:44" x14ac:dyDescent="0.2">
      <c r="AR698" s="53"/>
    </row>
    <row r="699" spans="44:44" x14ac:dyDescent="0.2">
      <c r="AR699" s="53"/>
    </row>
    <row r="700" spans="44:44" x14ac:dyDescent="0.2">
      <c r="AR700" s="53"/>
    </row>
    <row r="701" spans="44:44" x14ac:dyDescent="0.2">
      <c r="AR701" s="53"/>
    </row>
    <row r="702" spans="44:44" x14ac:dyDescent="0.2">
      <c r="AR702" s="53"/>
    </row>
    <row r="703" spans="44:44" x14ac:dyDescent="0.2">
      <c r="AR703" s="53"/>
    </row>
    <row r="704" spans="44:44" x14ac:dyDescent="0.2">
      <c r="AR704" s="53"/>
    </row>
    <row r="705" spans="44:44" x14ac:dyDescent="0.2">
      <c r="AR705" s="53"/>
    </row>
    <row r="706" spans="44:44" x14ac:dyDescent="0.2">
      <c r="AR706" s="53"/>
    </row>
    <row r="707" spans="44:44" x14ac:dyDescent="0.2">
      <c r="AR707" s="53"/>
    </row>
    <row r="708" spans="44:44" x14ac:dyDescent="0.2">
      <c r="AR708" s="53"/>
    </row>
    <row r="709" spans="44:44" x14ac:dyDescent="0.2">
      <c r="AR709" s="53"/>
    </row>
    <row r="710" spans="44:44" x14ac:dyDescent="0.2">
      <c r="AR710" s="53"/>
    </row>
    <row r="711" spans="44:44" x14ac:dyDescent="0.2">
      <c r="AR711" s="53"/>
    </row>
    <row r="712" spans="44:44" x14ac:dyDescent="0.2">
      <c r="AR712" s="53"/>
    </row>
    <row r="713" spans="44:44" x14ac:dyDescent="0.2">
      <c r="AR713" s="53"/>
    </row>
    <row r="714" spans="44:44" x14ac:dyDescent="0.2">
      <c r="AR714" s="53"/>
    </row>
    <row r="715" spans="44:44" x14ac:dyDescent="0.2">
      <c r="AR715" s="53"/>
    </row>
    <row r="716" spans="44:44" x14ac:dyDescent="0.2">
      <c r="AR716" s="53"/>
    </row>
    <row r="717" spans="44:44" x14ac:dyDescent="0.2">
      <c r="AR717" s="53"/>
    </row>
    <row r="718" spans="44:44" x14ac:dyDescent="0.2">
      <c r="AR718" s="53"/>
    </row>
    <row r="719" spans="44:44" x14ac:dyDescent="0.2">
      <c r="AR719" s="53"/>
    </row>
    <row r="720" spans="44:44" x14ac:dyDescent="0.2">
      <c r="AR720" s="53"/>
    </row>
    <row r="721" spans="44:44" x14ac:dyDescent="0.2">
      <c r="AR721" s="53"/>
    </row>
    <row r="722" spans="44:44" x14ac:dyDescent="0.2">
      <c r="AR722" s="53"/>
    </row>
    <row r="723" spans="44:44" x14ac:dyDescent="0.2">
      <c r="AR723" s="53"/>
    </row>
    <row r="724" spans="44:44" x14ac:dyDescent="0.2">
      <c r="AR724" s="53"/>
    </row>
    <row r="725" spans="44:44" x14ac:dyDescent="0.2">
      <c r="AR725" s="53"/>
    </row>
    <row r="726" spans="44:44" x14ac:dyDescent="0.2">
      <c r="AR726" s="53"/>
    </row>
    <row r="727" spans="44:44" x14ac:dyDescent="0.2">
      <c r="AR727" s="53"/>
    </row>
    <row r="728" spans="44:44" x14ac:dyDescent="0.2">
      <c r="AR728" s="53"/>
    </row>
    <row r="729" spans="44:44" x14ac:dyDescent="0.2">
      <c r="AR729" s="53"/>
    </row>
    <row r="730" spans="44:44" x14ac:dyDescent="0.2">
      <c r="AR730" s="53"/>
    </row>
    <row r="731" spans="44:44" x14ac:dyDescent="0.2">
      <c r="AR731" s="53"/>
    </row>
    <row r="732" spans="44:44" x14ac:dyDescent="0.2">
      <c r="AR732" s="53"/>
    </row>
    <row r="733" spans="44:44" x14ac:dyDescent="0.2">
      <c r="AR733" s="53"/>
    </row>
    <row r="734" spans="44:44" x14ac:dyDescent="0.2">
      <c r="AR734" s="53"/>
    </row>
    <row r="735" spans="44:44" x14ac:dyDescent="0.2">
      <c r="AR735" s="53"/>
    </row>
    <row r="736" spans="44:44" x14ac:dyDescent="0.2">
      <c r="AR736" s="53"/>
    </row>
    <row r="737" spans="44:44" x14ac:dyDescent="0.2">
      <c r="AR737" s="53"/>
    </row>
    <row r="738" spans="44:44" x14ac:dyDescent="0.2">
      <c r="AR738" s="53"/>
    </row>
    <row r="739" spans="44:44" x14ac:dyDescent="0.2">
      <c r="AR739" s="53"/>
    </row>
    <row r="740" spans="44:44" x14ac:dyDescent="0.2">
      <c r="AR740" s="53"/>
    </row>
    <row r="741" spans="44:44" x14ac:dyDescent="0.2">
      <c r="AR741" s="53"/>
    </row>
    <row r="742" spans="44:44" x14ac:dyDescent="0.2">
      <c r="AR742" s="53"/>
    </row>
    <row r="743" spans="44:44" x14ac:dyDescent="0.2">
      <c r="AR743" s="53"/>
    </row>
    <row r="744" spans="44:44" x14ac:dyDescent="0.2">
      <c r="AR744" s="53"/>
    </row>
    <row r="745" spans="44:44" x14ac:dyDescent="0.2">
      <c r="AR745" s="53"/>
    </row>
    <row r="746" spans="44:44" x14ac:dyDescent="0.2">
      <c r="AR746" s="53"/>
    </row>
    <row r="747" spans="44:44" x14ac:dyDescent="0.2">
      <c r="AR747" s="53"/>
    </row>
    <row r="748" spans="44:44" x14ac:dyDescent="0.2">
      <c r="AR748" s="53"/>
    </row>
    <row r="749" spans="44:44" x14ac:dyDescent="0.2">
      <c r="AR749" s="53"/>
    </row>
    <row r="750" spans="44:44" x14ac:dyDescent="0.2">
      <c r="AR750" s="53"/>
    </row>
    <row r="751" spans="44:44" x14ac:dyDescent="0.2">
      <c r="AR751" s="53"/>
    </row>
    <row r="752" spans="44:44" x14ac:dyDescent="0.2">
      <c r="AR752" s="53"/>
    </row>
    <row r="753" spans="44:44" x14ac:dyDescent="0.2">
      <c r="AR753" s="53"/>
    </row>
    <row r="754" spans="44:44" x14ac:dyDescent="0.2">
      <c r="AR754" s="53"/>
    </row>
    <row r="755" spans="44:44" x14ac:dyDescent="0.2">
      <c r="AR755" s="53"/>
    </row>
    <row r="756" spans="44:44" x14ac:dyDescent="0.2">
      <c r="AR756" s="53"/>
    </row>
    <row r="757" spans="44:44" x14ac:dyDescent="0.2">
      <c r="AR757" s="53"/>
    </row>
    <row r="758" spans="44:44" x14ac:dyDescent="0.2">
      <c r="AR758" s="53"/>
    </row>
    <row r="759" spans="44:44" x14ac:dyDescent="0.2">
      <c r="AR759" s="53"/>
    </row>
    <row r="760" spans="44:44" x14ac:dyDescent="0.2">
      <c r="AR760" s="53"/>
    </row>
    <row r="761" spans="44:44" x14ac:dyDescent="0.2">
      <c r="AR761" s="53"/>
    </row>
    <row r="762" spans="44:44" x14ac:dyDescent="0.2">
      <c r="AR762" s="53"/>
    </row>
    <row r="763" spans="44:44" x14ac:dyDescent="0.2">
      <c r="AR763" s="53"/>
    </row>
    <row r="764" spans="44:44" x14ac:dyDescent="0.2">
      <c r="AR764" s="53"/>
    </row>
    <row r="765" spans="44:44" x14ac:dyDescent="0.2">
      <c r="AR765" s="53"/>
    </row>
    <row r="766" spans="44:44" x14ac:dyDescent="0.2">
      <c r="AR766" s="53"/>
    </row>
    <row r="767" spans="44:44" x14ac:dyDescent="0.2">
      <c r="AR767" s="53"/>
    </row>
    <row r="768" spans="44:44" x14ac:dyDescent="0.2">
      <c r="AR768" s="53"/>
    </row>
    <row r="769" spans="44:44" x14ac:dyDescent="0.2">
      <c r="AR769" s="53"/>
    </row>
    <row r="770" spans="44:44" x14ac:dyDescent="0.2">
      <c r="AR770" s="53"/>
    </row>
    <row r="771" spans="44:44" x14ac:dyDescent="0.2">
      <c r="AR771" s="53"/>
    </row>
    <row r="772" spans="44:44" x14ac:dyDescent="0.2">
      <c r="AR772" s="53"/>
    </row>
    <row r="773" spans="44:44" x14ac:dyDescent="0.2">
      <c r="AR773" s="53"/>
    </row>
    <row r="774" spans="44:44" x14ac:dyDescent="0.2">
      <c r="AR774" s="53"/>
    </row>
    <row r="775" spans="44:44" x14ac:dyDescent="0.2">
      <c r="AR775" s="53"/>
    </row>
    <row r="776" spans="44:44" x14ac:dyDescent="0.2">
      <c r="AR776" s="53"/>
    </row>
    <row r="777" spans="44:44" x14ac:dyDescent="0.2">
      <c r="AR777" s="53"/>
    </row>
    <row r="778" spans="44:44" x14ac:dyDescent="0.2">
      <c r="AR778" s="53"/>
    </row>
    <row r="779" spans="44:44" x14ac:dyDescent="0.2">
      <c r="AR779" s="53"/>
    </row>
    <row r="780" spans="44:44" x14ac:dyDescent="0.2">
      <c r="AR780" s="53"/>
    </row>
    <row r="781" spans="44:44" x14ac:dyDescent="0.2">
      <c r="AR781" s="53"/>
    </row>
    <row r="782" spans="44:44" x14ac:dyDescent="0.2">
      <c r="AR782" s="53"/>
    </row>
    <row r="783" spans="44:44" x14ac:dyDescent="0.2">
      <c r="AR783" s="53"/>
    </row>
    <row r="784" spans="44:44" x14ac:dyDescent="0.2">
      <c r="AR784" s="53"/>
    </row>
    <row r="785" spans="44:44" x14ac:dyDescent="0.2">
      <c r="AR785" s="53"/>
    </row>
    <row r="786" spans="44:44" x14ac:dyDescent="0.2">
      <c r="AR786" s="53"/>
    </row>
    <row r="787" spans="44:44" x14ac:dyDescent="0.2">
      <c r="AR787" s="53"/>
    </row>
    <row r="788" spans="44:44" x14ac:dyDescent="0.2">
      <c r="AR788" s="53"/>
    </row>
    <row r="789" spans="44:44" x14ac:dyDescent="0.2">
      <c r="AR789" s="53"/>
    </row>
    <row r="790" spans="44:44" x14ac:dyDescent="0.2">
      <c r="AR790" s="53"/>
    </row>
    <row r="791" spans="44:44" x14ac:dyDescent="0.2">
      <c r="AR791" s="53"/>
    </row>
    <row r="792" spans="44:44" x14ac:dyDescent="0.2">
      <c r="AR792" s="53"/>
    </row>
    <row r="793" spans="44:44" x14ac:dyDescent="0.2">
      <c r="AR793" s="53"/>
    </row>
    <row r="794" spans="44:44" x14ac:dyDescent="0.2">
      <c r="AR794" s="53"/>
    </row>
    <row r="795" spans="44:44" x14ac:dyDescent="0.2">
      <c r="AR795" s="53"/>
    </row>
    <row r="796" spans="44:44" x14ac:dyDescent="0.2">
      <c r="AR796" s="53"/>
    </row>
    <row r="797" spans="44:44" x14ac:dyDescent="0.2">
      <c r="AR797" s="53"/>
    </row>
    <row r="798" spans="44:44" x14ac:dyDescent="0.2">
      <c r="AR798" s="53"/>
    </row>
    <row r="799" spans="44:44" x14ac:dyDescent="0.2">
      <c r="AR799" s="53"/>
    </row>
    <row r="800" spans="44:44" x14ac:dyDescent="0.2">
      <c r="AR800" s="53"/>
    </row>
    <row r="801" spans="44:44" x14ac:dyDescent="0.2">
      <c r="AR801" s="53"/>
    </row>
    <row r="802" spans="44:44" x14ac:dyDescent="0.2">
      <c r="AR802" s="53"/>
    </row>
    <row r="803" spans="44:44" x14ac:dyDescent="0.2">
      <c r="AR803" s="53"/>
    </row>
    <row r="804" spans="44:44" x14ac:dyDescent="0.2">
      <c r="AR804" s="53"/>
    </row>
    <row r="805" spans="44:44" x14ac:dyDescent="0.2">
      <c r="AR805" s="53"/>
    </row>
    <row r="806" spans="44:44" x14ac:dyDescent="0.2">
      <c r="AR806" s="53"/>
    </row>
    <row r="807" spans="44:44" x14ac:dyDescent="0.2">
      <c r="AR807" s="53"/>
    </row>
  </sheetData>
  <pageMargins left="0.75" right="0.75" top="1" bottom="1" header="0.5" footer="0.5"/>
  <pageSetup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I808"/>
  <sheetViews>
    <sheetView workbookViewId="0">
      <pane xSplit="2" ySplit="7" topLeftCell="AH76" activePane="bottomRight" state="frozen"/>
      <selection pane="topRight" activeCell="C1" sqref="C1"/>
      <selection pane="bottomLeft" activeCell="A7" sqref="A7"/>
      <selection pane="bottomRight" activeCell="AN82" sqref="AN82"/>
    </sheetView>
  </sheetViews>
  <sheetFormatPr defaultColWidth="9.140625" defaultRowHeight="12.75" x14ac:dyDescent="0.2"/>
  <cols>
    <col min="1" max="1" width="8.7109375" style="51" customWidth="1"/>
    <col min="2" max="2" width="6.85546875" style="51" customWidth="1"/>
    <col min="3" max="3" width="9.140625" style="51"/>
    <col min="4" max="4" width="13.5703125" style="51" customWidth="1"/>
    <col min="5" max="5" width="9.140625" style="51"/>
    <col min="6" max="6" width="14.140625" style="51" customWidth="1"/>
    <col min="7" max="7" width="11.85546875" style="51" customWidth="1"/>
    <col min="8" max="8" width="12.5703125" style="51" customWidth="1"/>
    <col min="9" max="9" width="9.85546875" style="51" customWidth="1"/>
    <col min="10" max="10" width="9.140625" style="51"/>
    <col min="11" max="11" width="13.28515625" style="51" customWidth="1"/>
    <col min="12" max="15" width="9.140625" style="51"/>
    <col min="16" max="16" width="12.42578125" style="51" customWidth="1"/>
    <col min="17" max="21" width="9.140625" style="51"/>
    <col min="22" max="22" width="10" style="51" customWidth="1"/>
    <col min="23" max="28" width="9.140625" style="51"/>
    <col min="29" max="29" width="11.140625" style="51" customWidth="1"/>
    <col min="30" max="30" width="10.140625" style="51" customWidth="1"/>
    <col min="31" max="31" width="9.140625" style="51"/>
    <col min="32" max="32" width="11.85546875" style="51" customWidth="1"/>
    <col min="33" max="33" width="10.28515625" style="51" customWidth="1"/>
    <col min="34" max="34" width="9.5703125" style="51" bestFit="1" customWidth="1"/>
    <col min="35" max="35" width="9.85546875" style="51" customWidth="1"/>
    <col min="36" max="36" width="9.5703125" style="51" bestFit="1" customWidth="1"/>
    <col min="37" max="37" width="10.42578125" style="51" customWidth="1"/>
    <col min="38" max="38" width="10.28515625" style="51" customWidth="1"/>
    <col min="39" max="39" width="9.7109375" style="51" bestFit="1" customWidth="1"/>
    <col min="40" max="40" width="5.7109375" style="51" customWidth="1"/>
    <col min="41" max="41" width="9.5703125" style="51" bestFit="1" customWidth="1"/>
    <col min="42" max="43" width="9.140625" style="51"/>
    <col min="44" max="44" width="6.42578125" style="51" customWidth="1"/>
    <col min="45" max="57" width="9.140625" style="51"/>
    <col min="58" max="58" width="10.5703125" style="51" customWidth="1"/>
    <col min="59" max="16384" width="9.140625" style="51"/>
  </cols>
  <sheetData>
    <row r="1" spans="1:61" x14ac:dyDescent="0.2">
      <c r="A1" s="50"/>
      <c r="B1" s="50"/>
      <c r="AR1" s="53"/>
    </row>
    <row r="2" spans="1:61" x14ac:dyDescent="0.2">
      <c r="A2" s="50"/>
      <c r="B2" s="50"/>
      <c r="AR2" s="53"/>
    </row>
    <row r="3" spans="1:61" ht="102" x14ac:dyDescent="0.2">
      <c r="A3" s="50"/>
      <c r="B3" s="50"/>
      <c r="D3" s="334" t="s">
        <v>689</v>
      </c>
      <c r="E3" s="57"/>
      <c r="F3" s="54" t="s">
        <v>690</v>
      </c>
      <c r="G3" s="57"/>
      <c r="H3" s="57"/>
      <c r="I3" s="57"/>
      <c r="J3" s="57"/>
      <c r="K3" s="87" t="s">
        <v>300</v>
      </c>
      <c r="L3" s="57"/>
      <c r="M3" s="57"/>
      <c r="N3" s="57"/>
      <c r="O3" s="57"/>
      <c r="P3" s="339" t="s">
        <v>693</v>
      </c>
      <c r="Q3" s="137"/>
      <c r="R3" s="339" t="s">
        <v>274</v>
      </c>
      <c r="S3" s="137"/>
      <c r="T3" s="339" t="s">
        <v>277</v>
      </c>
      <c r="U3" s="137"/>
      <c r="V3" s="339" t="s">
        <v>298</v>
      </c>
      <c r="W3" s="57"/>
      <c r="X3" s="87" t="s">
        <v>694</v>
      </c>
      <c r="Y3" s="57"/>
      <c r="Z3" s="57"/>
      <c r="AA3" s="57"/>
      <c r="AB3" s="57"/>
      <c r="AC3" s="334" t="s">
        <v>283</v>
      </c>
      <c r="AF3" s="54" t="s">
        <v>40</v>
      </c>
      <c r="AG3" s="54"/>
      <c r="AH3" s="54" t="str">
        <f>index_label</f>
        <v>1985 = 1</v>
      </c>
      <c r="AR3" s="53"/>
    </row>
    <row r="4" spans="1:61" x14ac:dyDescent="0.2">
      <c r="A4" s="50"/>
      <c r="B4" s="50"/>
      <c r="AF4" s="55" t="s">
        <v>103</v>
      </c>
      <c r="AG4" s="55" t="s">
        <v>104</v>
      </c>
      <c r="AH4" s="55" t="s">
        <v>105</v>
      </c>
      <c r="AI4" s="55" t="s">
        <v>106</v>
      </c>
      <c r="AJ4" s="55" t="s">
        <v>107</v>
      </c>
      <c r="AK4" s="55" t="s">
        <v>108</v>
      </c>
      <c r="AL4" s="55" t="s">
        <v>109</v>
      </c>
      <c r="AM4" s="55" t="s">
        <v>110</v>
      </c>
      <c r="AR4" s="53"/>
    </row>
    <row r="5" spans="1:61" ht="54" customHeight="1" x14ac:dyDescent="0.2">
      <c r="A5" s="50"/>
      <c r="B5" s="50"/>
      <c r="D5" s="77" t="str">
        <f>D12</f>
        <v>Total Consumption (Trillion Btu)</v>
      </c>
      <c r="F5" s="77" t="s">
        <v>272</v>
      </c>
      <c r="G5" s="77" t="s">
        <v>273</v>
      </c>
      <c r="H5" s="77" t="s">
        <v>624</v>
      </c>
      <c r="I5" s="77" t="str">
        <f>I12</f>
        <v>Total</v>
      </c>
      <c r="K5" s="77" t="str">
        <f>K12</f>
        <v xml:space="preserve">Single-Family </v>
      </c>
      <c r="L5" s="77" t="str">
        <f>L12</f>
        <v>Multi-Family</v>
      </c>
      <c r="M5" s="77" t="str">
        <f>M12</f>
        <v>Manufactured Homes</v>
      </c>
      <c r="N5" s="77" t="str">
        <f>N12</f>
        <v>Total</v>
      </c>
      <c r="P5" s="77" t="str">
        <f>P12</f>
        <v>Total</v>
      </c>
      <c r="R5" s="77" t="str">
        <f>R12</f>
        <v>Total</v>
      </c>
      <c r="T5" s="77" t="str">
        <f>T12</f>
        <v>Total</v>
      </c>
      <c r="V5" s="77" t="str">
        <f>V12</f>
        <v>Total</v>
      </c>
      <c r="X5" s="77" t="str">
        <f>X12</f>
        <v xml:space="preserve">Single-Family </v>
      </c>
      <c r="Y5" s="77" t="str">
        <f>Y12</f>
        <v>Multi-Family</v>
      </c>
      <c r="Z5" s="77" t="str">
        <f>Z12</f>
        <v>Manufactured Homes</v>
      </c>
      <c r="AA5" s="77" t="str">
        <f>AA12</f>
        <v>Total</v>
      </c>
      <c r="AC5" s="324" t="s">
        <v>32</v>
      </c>
      <c r="AD5" s="133"/>
      <c r="AF5" s="335" t="s">
        <v>690</v>
      </c>
      <c r="AG5" s="130" t="s">
        <v>112</v>
      </c>
      <c r="AH5" s="121" t="s">
        <v>287</v>
      </c>
      <c r="AI5" s="335" t="s">
        <v>701</v>
      </c>
      <c r="AJ5" s="119" t="s">
        <v>289</v>
      </c>
      <c r="AK5" s="130" t="s">
        <v>113</v>
      </c>
      <c r="AL5" s="131" t="s">
        <v>114</v>
      </c>
      <c r="AM5" s="130" t="s">
        <v>115</v>
      </c>
      <c r="AN5" s="59"/>
      <c r="AO5" s="131" t="s">
        <v>116</v>
      </c>
      <c r="AR5" s="53"/>
    </row>
    <row r="6" spans="1:61" ht="24.75" customHeight="1" x14ac:dyDescent="0.2">
      <c r="A6" s="136" t="s">
        <v>303</v>
      </c>
      <c r="B6" s="50"/>
      <c r="D6" s="77"/>
      <c r="F6" s="77"/>
      <c r="G6" s="77"/>
      <c r="H6" s="77"/>
      <c r="I6" s="77"/>
      <c r="K6" s="77"/>
      <c r="L6" s="77"/>
      <c r="M6" s="77"/>
      <c r="N6" s="77"/>
      <c r="P6" s="77"/>
      <c r="R6" s="77"/>
      <c r="T6" s="77"/>
      <c r="V6" s="77"/>
      <c r="X6" s="77"/>
      <c r="Y6" s="77"/>
      <c r="Z6" s="77"/>
      <c r="AA6" s="77"/>
      <c r="AC6" s="77"/>
      <c r="AD6" s="133"/>
      <c r="AF6" s="63"/>
      <c r="AG6" s="119"/>
      <c r="AH6" s="63"/>
      <c r="AI6" s="63"/>
      <c r="AJ6" s="63"/>
      <c r="AK6" s="63"/>
      <c r="AL6" s="120" t="s">
        <v>291</v>
      </c>
      <c r="AM6" s="64" t="s">
        <v>118</v>
      </c>
      <c r="AN6" s="65"/>
      <c r="AO6" s="341" t="s">
        <v>702</v>
      </c>
      <c r="AR6" s="53"/>
    </row>
    <row r="7" spans="1:61" ht="27.75" customHeight="1" thickBot="1" x14ac:dyDescent="0.25">
      <c r="A7" s="50"/>
      <c r="B7" s="50"/>
      <c r="D7" s="82" t="str">
        <f>D14</f>
        <v xml:space="preserve">   (TBtu)</v>
      </c>
      <c r="F7" s="82" t="str">
        <f>F14</f>
        <v>Thousand HU</v>
      </c>
      <c r="G7" s="82" t="str">
        <f>G14</f>
        <v>Thousand HU</v>
      </c>
      <c r="H7" s="82" t="str">
        <f>H14</f>
        <v>Thousand HU</v>
      </c>
      <c r="I7" s="82" t="str">
        <f>I14</f>
        <v>Thousand HU</v>
      </c>
      <c r="K7" s="82" t="str">
        <f>K14</f>
        <v>Billion SF</v>
      </c>
      <c r="L7" s="82" t="str">
        <f>L14</f>
        <v>Billion SF</v>
      </c>
      <c r="M7" s="82" t="str">
        <f>M14</f>
        <v>Billion SF</v>
      </c>
      <c r="N7" s="82" t="str">
        <f>N14</f>
        <v>Billion SF</v>
      </c>
      <c r="P7" s="82" t="str">
        <f>P14</f>
        <v>MMBtu/HU</v>
      </c>
      <c r="R7" s="82" t="str">
        <f>R14</f>
        <v xml:space="preserve"> kBtu/SF</v>
      </c>
      <c r="T7" s="82" t="str">
        <f>T14</f>
        <v xml:space="preserve"> kBtu/SF</v>
      </c>
      <c r="V7" s="82" t="str">
        <f>V14</f>
        <v xml:space="preserve"> kBtu/SF</v>
      </c>
      <c r="X7" s="82" t="str">
        <f>X14</f>
        <v>SF/HU</v>
      </c>
      <c r="Y7" s="82" t="str">
        <f>Y14</f>
        <v>SF/HU</v>
      </c>
      <c r="Z7" s="82" t="str">
        <f>Z14</f>
        <v>SF/HU</v>
      </c>
      <c r="AA7" s="82" t="str">
        <f>AA14</f>
        <v>SF/HU</v>
      </c>
      <c r="AC7" s="82" t="str">
        <f>AC14</f>
        <v>1985 = 1.0</v>
      </c>
      <c r="AD7" s="132"/>
      <c r="AF7" s="66"/>
      <c r="AG7" s="135" t="s">
        <v>695</v>
      </c>
      <c r="AH7" s="66"/>
      <c r="AI7" s="66"/>
      <c r="AJ7" s="66"/>
      <c r="AK7" s="122" t="s">
        <v>293</v>
      </c>
      <c r="AL7" s="67"/>
      <c r="AM7" s="66"/>
      <c r="AN7" s="67"/>
      <c r="AO7" s="67"/>
      <c r="AR7" s="53"/>
    </row>
    <row r="8" spans="1:61" x14ac:dyDescent="0.2">
      <c r="A8" s="50"/>
      <c r="B8" s="50"/>
      <c r="AE8"/>
      <c r="AF8"/>
      <c r="AG8"/>
      <c r="AH8"/>
      <c r="AI8"/>
      <c r="AJ8"/>
      <c r="AK8"/>
      <c r="AL8"/>
      <c r="AM8"/>
      <c r="AN8"/>
      <c r="AO8"/>
      <c r="AP8"/>
      <c r="AR8" s="53"/>
    </row>
    <row r="9" spans="1:61" x14ac:dyDescent="0.2">
      <c r="A9" s="50"/>
      <c r="B9" s="50"/>
      <c r="H9" s="606" t="s">
        <v>1477</v>
      </c>
      <c r="I9" s="799" t="s">
        <v>1626</v>
      </c>
      <c r="AE9"/>
      <c r="AF9"/>
      <c r="AG9"/>
      <c r="AH9"/>
      <c r="AI9"/>
      <c r="AJ9"/>
      <c r="AK9"/>
      <c r="AL9"/>
      <c r="AM9"/>
      <c r="AN9"/>
      <c r="AO9"/>
      <c r="AP9"/>
      <c r="AR9" s="53"/>
    </row>
    <row r="10" spans="1:61" x14ac:dyDescent="0.2">
      <c r="A10" s="50"/>
      <c r="B10" s="50"/>
      <c r="F10" s="54" t="s">
        <v>690</v>
      </c>
      <c r="I10" s="556">
        <v>1.0107409609782856</v>
      </c>
      <c r="K10" s="54" t="s">
        <v>300</v>
      </c>
      <c r="X10" s="54" t="s">
        <v>694</v>
      </c>
      <c r="AF10" s="54" t="s">
        <v>40</v>
      </c>
      <c r="AG10" s="54"/>
      <c r="AH10" s="54" t="str">
        <f>index_label</f>
        <v>1985 = 1</v>
      </c>
      <c r="AR10" s="53"/>
    </row>
    <row r="11" spans="1:61" x14ac:dyDescent="0.2">
      <c r="A11" s="75"/>
      <c r="B11" s="50"/>
      <c r="I11" s="561"/>
      <c r="AF11" s="55" t="s">
        <v>103</v>
      </c>
      <c r="AG11" s="55" t="s">
        <v>104</v>
      </c>
      <c r="AH11" s="55" t="s">
        <v>105</v>
      </c>
      <c r="AI11" s="55" t="s">
        <v>106</v>
      </c>
      <c r="AJ11" s="55" t="s">
        <v>107</v>
      </c>
      <c r="AK11" s="55" t="s">
        <v>108</v>
      </c>
      <c r="AL11" s="55" t="s">
        <v>109</v>
      </c>
      <c r="AM11" s="55" t="s">
        <v>110</v>
      </c>
      <c r="AR11" s="53"/>
    </row>
    <row r="12" spans="1:61" ht="48.75" customHeight="1" x14ac:dyDescent="0.2">
      <c r="A12" s="50"/>
      <c r="B12" s="50"/>
      <c r="D12" s="324" t="s">
        <v>688</v>
      </c>
      <c r="E12" s="57"/>
      <c r="F12" s="324" t="str">
        <f>F5</f>
        <v xml:space="preserve">Single-Family </v>
      </c>
      <c r="G12" s="324" t="str">
        <f>G5</f>
        <v>Multi-Family</v>
      </c>
      <c r="H12" s="324" t="str">
        <f>H5</f>
        <v>Manufactured Homes</v>
      </c>
      <c r="I12" s="78" t="s">
        <v>32</v>
      </c>
      <c r="J12" s="57"/>
      <c r="K12" s="324" t="s">
        <v>272</v>
      </c>
      <c r="L12" s="324" t="s">
        <v>273</v>
      </c>
      <c r="M12" s="324" t="s">
        <v>624</v>
      </c>
      <c r="N12" s="56" t="s">
        <v>32</v>
      </c>
      <c r="O12" s="57"/>
      <c r="P12" s="78" t="s">
        <v>32</v>
      </c>
      <c r="Q12" s="57"/>
      <c r="R12" s="78" t="s">
        <v>32</v>
      </c>
      <c r="S12" s="57"/>
      <c r="T12" s="56" t="s">
        <v>32</v>
      </c>
      <c r="U12" s="57"/>
      <c r="V12" s="78" t="s">
        <v>32</v>
      </c>
      <c r="W12" s="57"/>
      <c r="X12" s="324" t="s">
        <v>272</v>
      </c>
      <c r="Y12" s="324" t="s">
        <v>273</v>
      </c>
      <c r="Z12" s="324" t="s">
        <v>624</v>
      </c>
      <c r="AA12" s="78" t="s">
        <v>32</v>
      </c>
      <c r="AB12" s="57"/>
      <c r="AC12" s="324" t="s">
        <v>32</v>
      </c>
      <c r="AD12" s="58"/>
      <c r="AE12" s="57"/>
      <c r="AF12" s="119" t="s">
        <v>127</v>
      </c>
      <c r="AG12" s="130" t="s">
        <v>112</v>
      </c>
      <c r="AH12" s="121" t="s">
        <v>287</v>
      </c>
      <c r="AI12" s="121" t="s">
        <v>292</v>
      </c>
      <c r="AJ12" s="119" t="s">
        <v>289</v>
      </c>
      <c r="AK12" s="130" t="s">
        <v>113</v>
      </c>
      <c r="AL12" s="59" t="s">
        <v>114</v>
      </c>
      <c r="AM12" s="130" t="s">
        <v>115</v>
      </c>
      <c r="AN12" s="59"/>
      <c r="AO12" s="131" t="s">
        <v>116</v>
      </c>
      <c r="AR12" s="53"/>
    </row>
    <row r="13" spans="1:61" ht="27" customHeight="1" x14ac:dyDescent="0.2">
      <c r="A13" s="136" t="s">
        <v>303</v>
      </c>
      <c r="B13" s="50"/>
      <c r="D13" s="80" t="s">
        <v>147</v>
      </c>
      <c r="E13" s="57"/>
      <c r="F13" s="61"/>
      <c r="G13" s="61"/>
      <c r="H13" s="61"/>
      <c r="I13" s="61"/>
      <c r="J13" s="57"/>
      <c r="K13" s="61"/>
      <c r="L13" s="61"/>
      <c r="M13" s="61"/>
      <c r="N13" s="61"/>
      <c r="O13" s="57"/>
      <c r="P13" s="80" t="s">
        <v>147</v>
      </c>
      <c r="Q13" s="57"/>
      <c r="R13" s="80" t="s">
        <v>147</v>
      </c>
      <c r="S13" s="57"/>
      <c r="T13" s="80" t="s">
        <v>147</v>
      </c>
      <c r="U13" s="57"/>
      <c r="V13" s="62"/>
      <c r="W13" s="57"/>
      <c r="X13" s="61"/>
      <c r="Y13" s="61"/>
      <c r="Z13" s="61"/>
      <c r="AA13" s="61"/>
      <c r="AB13" s="57"/>
      <c r="AC13" s="80" t="s">
        <v>147</v>
      </c>
      <c r="AD13" s="133"/>
      <c r="AE13" s="57"/>
      <c r="AF13" s="63"/>
      <c r="AG13" s="119"/>
      <c r="AH13" s="63"/>
      <c r="AI13" s="63"/>
      <c r="AJ13" s="63"/>
      <c r="AK13" s="63"/>
      <c r="AL13" s="120" t="s">
        <v>291</v>
      </c>
      <c r="AM13" s="64" t="s">
        <v>118</v>
      </c>
      <c r="AN13" s="65"/>
      <c r="AO13" s="120" t="s">
        <v>294</v>
      </c>
      <c r="AR13" s="53"/>
    </row>
    <row r="14" spans="1:61" ht="27.75" customHeight="1" thickBot="1" x14ac:dyDescent="0.25">
      <c r="A14" s="75"/>
      <c r="B14" s="50"/>
      <c r="D14" s="82" t="s">
        <v>120</v>
      </c>
      <c r="E14" s="57"/>
      <c r="F14" s="320" t="s">
        <v>699</v>
      </c>
      <c r="G14" s="320" t="s">
        <v>699</v>
      </c>
      <c r="H14" s="320" t="s">
        <v>699</v>
      </c>
      <c r="I14" s="320" t="s">
        <v>699</v>
      </c>
      <c r="J14" s="57"/>
      <c r="K14" s="80" t="s">
        <v>130</v>
      </c>
      <c r="L14" s="80" t="s">
        <v>130</v>
      </c>
      <c r="M14" s="80" t="s">
        <v>130</v>
      </c>
      <c r="N14" s="80" t="s">
        <v>130</v>
      </c>
      <c r="O14" s="57"/>
      <c r="P14" s="76" t="s">
        <v>696</v>
      </c>
      <c r="Q14" s="57"/>
      <c r="R14" s="76" t="s">
        <v>148</v>
      </c>
      <c r="S14" s="57"/>
      <c r="T14" s="61" t="s">
        <v>148</v>
      </c>
      <c r="U14" s="57"/>
      <c r="V14" s="76" t="s">
        <v>148</v>
      </c>
      <c r="W14" s="57"/>
      <c r="X14" s="80" t="s">
        <v>697</v>
      </c>
      <c r="Y14" s="80" t="s">
        <v>697</v>
      </c>
      <c r="Z14" s="80" t="s">
        <v>697</v>
      </c>
      <c r="AA14" s="80" t="s">
        <v>697</v>
      </c>
      <c r="AB14" s="57"/>
      <c r="AC14" s="61" t="s">
        <v>121</v>
      </c>
      <c r="AD14" s="58"/>
      <c r="AE14" s="57"/>
      <c r="AF14" s="66"/>
      <c r="AG14" s="134" t="s">
        <v>695</v>
      </c>
      <c r="AH14" s="66"/>
      <c r="AI14" s="66"/>
      <c r="AJ14" s="66"/>
      <c r="AK14" s="122" t="s">
        <v>293</v>
      </c>
      <c r="AL14" s="67"/>
      <c r="AM14" s="66"/>
      <c r="AN14" s="67"/>
      <c r="AO14" s="67"/>
      <c r="AR14" s="53"/>
      <c r="BD14"/>
      <c r="BE14" s="1" t="s">
        <v>549</v>
      </c>
      <c r="BF14"/>
      <c r="BG14"/>
      <c r="BH14"/>
      <c r="BI14"/>
    </row>
    <row r="15" spans="1:61" x14ac:dyDescent="0.2">
      <c r="A15" s="75" t="s">
        <v>147</v>
      </c>
      <c r="B15" s="50">
        <v>1949</v>
      </c>
      <c r="D15" s="79"/>
      <c r="F15" s="69"/>
      <c r="G15" s="69"/>
      <c r="H15" s="69"/>
      <c r="I15" s="69"/>
      <c r="P15" s="70"/>
      <c r="AC15" s="71"/>
      <c r="AD15" s="72"/>
      <c r="AF15" s="73"/>
      <c r="AG15" s="73"/>
      <c r="AH15" s="73"/>
      <c r="AI15" s="73"/>
      <c r="AJ15" s="73"/>
      <c r="AK15" s="73"/>
      <c r="AL15" s="73"/>
      <c r="AM15" s="73"/>
      <c r="AN15" s="73"/>
      <c r="AO15" s="73"/>
      <c r="AR15" s="53"/>
      <c r="BD15"/>
      <c r="BE15"/>
      <c r="BF15"/>
      <c r="BG15"/>
      <c r="BH15"/>
      <c r="BI15"/>
    </row>
    <row r="16" spans="1:61" ht="51.75" thickBot="1" x14ac:dyDescent="0.25">
      <c r="A16" s="75" t="s">
        <v>147</v>
      </c>
      <c r="B16" s="50">
        <f t="shared" ref="B16:B81" si="0">B15+1</f>
        <v>1950</v>
      </c>
      <c r="D16" s="79"/>
      <c r="F16" s="69"/>
      <c r="G16" s="69"/>
      <c r="H16" s="69"/>
      <c r="I16" s="69"/>
      <c r="P16" s="70"/>
      <c r="AC16" s="71"/>
      <c r="AD16" s="71"/>
      <c r="AF16" s="73"/>
      <c r="AG16" s="73"/>
      <c r="AH16" s="73"/>
      <c r="AI16" s="73"/>
      <c r="AJ16" s="73"/>
      <c r="AK16" s="73"/>
      <c r="AL16" s="73"/>
      <c r="AM16" s="73"/>
      <c r="AN16" s="73"/>
      <c r="AO16" s="73"/>
      <c r="AR16" s="53"/>
      <c r="BD16" s="94"/>
      <c r="BE16" s="252" t="s">
        <v>412</v>
      </c>
      <c r="BF16" s="252" t="s">
        <v>416</v>
      </c>
      <c r="BG16" s="252" t="s">
        <v>413</v>
      </c>
      <c r="BH16" s="252" t="s">
        <v>414</v>
      </c>
      <c r="BI16" s="252" t="s">
        <v>581</v>
      </c>
    </row>
    <row r="17" spans="1:61" x14ac:dyDescent="0.2">
      <c r="A17" s="75" t="s">
        <v>147</v>
      </c>
      <c r="B17" s="50">
        <f t="shared" si="0"/>
        <v>1951</v>
      </c>
      <c r="D17" s="79"/>
      <c r="F17" s="69"/>
      <c r="G17" s="69"/>
      <c r="H17" s="69"/>
      <c r="I17" s="69"/>
      <c r="P17" s="70"/>
      <c r="AC17" s="71"/>
      <c r="AD17" s="71"/>
      <c r="AF17" s="73"/>
      <c r="AG17" s="73"/>
      <c r="AH17" s="73"/>
      <c r="AI17" s="73"/>
      <c r="AJ17" s="73"/>
      <c r="AK17" s="73"/>
      <c r="AL17" s="73"/>
      <c r="AM17" s="73"/>
      <c r="AN17" s="73"/>
      <c r="AO17" s="73"/>
      <c r="AR17" s="53"/>
      <c r="BD17" s="94">
        <v>1985</v>
      </c>
      <c r="BE17" s="9">
        <v>1</v>
      </c>
      <c r="BF17" s="9">
        <v>1</v>
      </c>
      <c r="BG17" s="9">
        <v>1</v>
      </c>
      <c r="BH17" s="9">
        <v>1</v>
      </c>
      <c r="BI17" s="17">
        <v>1</v>
      </c>
    </row>
    <row r="18" spans="1:61" x14ac:dyDescent="0.2">
      <c r="A18" s="75" t="s">
        <v>147</v>
      </c>
      <c r="B18" s="50">
        <f t="shared" si="0"/>
        <v>1952</v>
      </c>
      <c r="D18" s="79"/>
      <c r="F18" s="69"/>
      <c r="G18" s="69"/>
      <c r="H18" s="69"/>
      <c r="I18" s="69"/>
      <c r="P18" s="70"/>
      <c r="AC18" s="71"/>
      <c r="AD18" s="71"/>
      <c r="AF18" s="73"/>
      <c r="AG18" s="73"/>
      <c r="AH18" s="73"/>
      <c r="AI18" s="73"/>
      <c r="AJ18" s="73"/>
      <c r="AK18" s="73"/>
      <c r="AL18" s="73"/>
      <c r="AM18" s="73"/>
      <c r="AN18" s="73"/>
      <c r="AO18" s="73"/>
      <c r="AR18" s="53"/>
      <c r="BD18" s="94">
        <v>1986</v>
      </c>
      <c r="BE18" s="9">
        <v>1.0020336592800534</v>
      </c>
      <c r="BF18" s="9">
        <v>1.0192305476500476</v>
      </c>
      <c r="BG18" s="9">
        <v>1.0121109621818536</v>
      </c>
      <c r="BH18" s="9">
        <v>0.97592898535522632</v>
      </c>
      <c r="BI18" s="17">
        <v>0.99532183831316356</v>
      </c>
    </row>
    <row r="19" spans="1:61" x14ac:dyDescent="0.2">
      <c r="A19" s="75" t="s">
        <v>147</v>
      </c>
      <c r="B19" s="50">
        <f t="shared" si="0"/>
        <v>1953</v>
      </c>
      <c r="D19" s="79"/>
      <c r="F19" s="69"/>
      <c r="G19" s="69"/>
      <c r="H19" s="69"/>
      <c r="I19" s="69"/>
      <c r="P19" s="70"/>
      <c r="AC19" s="71"/>
      <c r="AD19" s="71"/>
      <c r="AF19" s="73"/>
      <c r="AG19" s="73"/>
      <c r="AH19" s="73"/>
      <c r="AI19" s="73"/>
      <c r="AJ19" s="73"/>
      <c r="AK19" s="73"/>
      <c r="AL19" s="73"/>
      <c r="AM19" s="73"/>
      <c r="AN19" s="73"/>
      <c r="AO19" s="73"/>
      <c r="AR19" s="53"/>
      <c r="BD19" s="94">
        <v>1987</v>
      </c>
      <c r="BE19" s="9">
        <v>1.0257750890035429</v>
      </c>
      <c r="BF19" s="9">
        <v>1.0309947113113413</v>
      </c>
      <c r="BG19" s="9">
        <v>1.023930061536239</v>
      </c>
      <c r="BH19" s="9">
        <v>0.98057998928525658</v>
      </c>
      <c r="BI19" s="17">
        <v>0.99092866255128809</v>
      </c>
    </row>
    <row r="20" spans="1:61" x14ac:dyDescent="0.2">
      <c r="A20" s="75" t="s">
        <v>147</v>
      </c>
      <c r="B20" s="50">
        <f t="shared" si="0"/>
        <v>1954</v>
      </c>
      <c r="D20" s="79"/>
      <c r="F20" s="69"/>
      <c r="G20" s="69"/>
      <c r="H20" s="69"/>
      <c r="I20" s="69"/>
      <c r="P20" s="70"/>
      <c r="AC20" s="71"/>
      <c r="AD20" s="71"/>
      <c r="AF20" s="73"/>
      <c r="AG20" s="73"/>
      <c r="AH20" s="73"/>
      <c r="AI20" s="73"/>
      <c r="AJ20" s="73"/>
      <c r="AK20" s="73"/>
      <c r="AL20" s="73"/>
      <c r="AM20" s="73"/>
      <c r="AN20" s="73"/>
      <c r="AO20" s="73"/>
      <c r="AR20" s="53"/>
      <c r="BD20" s="94">
        <v>1988</v>
      </c>
      <c r="BE20" s="9">
        <v>1.0874416489199918</v>
      </c>
      <c r="BF20" s="9">
        <v>1.0499487262210647</v>
      </c>
      <c r="BG20" s="9">
        <v>1.0353979241746722</v>
      </c>
      <c r="BH20" s="9">
        <v>1.0078030115503169</v>
      </c>
      <c r="BI20" s="17">
        <v>0.99255579580702868</v>
      </c>
    </row>
    <row r="21" spans="1:61" x14ac:dyDescent="0.2">
      <c r="A21" s="75" t="s">
        <v>147</v>
      </c>
      <c r="B21" s="50">
        <f t="shared" si="0"/>
        <v>1955</v>
      </c>
      <c r="D21" s="79"/>
      <c r="F21" s="69"/>
      <c r="G21" s="69"/>
      <c r="H21" s="69"/>
      <c r="I21" s="69"/>
      <c r="P21" s="70"/>
      <c r="AC21" s="71"/>
      <c r="AD21" s="71"/>
      <c r="AF21" s="73"/>
      <c r="AG21" s="73"/>
      <c r="AH21" s="73"/>
      <c r="AI21" s="73"/>
      <c r="AJ21" s="73"/>
      <c r="AK21" s="73"/>
      <c r="AL21" s="73"/>
      <c r="AM21" s="73"/>
      <c r="AN21" s="73"/>
      <c r="AO21" s="73"/>
      <c r="AR21" s="53"/>
      <c r="BD21" s="94">
        <v>1989</v>
      </c>
      <c r="BE21" s="9">
        <v>1.137475938364702</v>
      </c>
      <c r="BF21" s="9">
        <v>1.0696055951791124</v>
      </c>
      <c r="BG21" s="9">
        <v>1.0463300716022612</v>
      </c>
      <c r="BH21" s="9">
        <v>1.0082335311188568</v>
      </c>
      <c r="BI21" s="17">
        <v>1.0080653997436821</v>
      </c>
    </row>
    <row r="22" spans="1:61" x14ac:dyDescent="0.2">
      <c r="A22" s="75" t="s">
        <v>147</v>
      </c>
      <c r="B22" s="50">
        <f t="shared" si="0"/>
        <v>1956</v>
      </c>
      <c r="D22" s="79"/>
      <c r="F22" s="69"/>
      <c r="G22" s="69"/>
      <c r="H22" s="69"/>
      <c r="I22" s="69"/>
      <c r="P22" s="70"/>
      <c r="AC22" s="71"/>
      <c r="AD22" s="71"/>
      <c r="AF22" s="73"/>
      <c r="AG22" s="73"/>
      <c r="AH22" s="73"/>
      <c r="AI22" s="73"/>
      <c r="AJ22" s="73"/>
      <c r="AK22" s="73"/>
      <c r="AL22" s="73"/>
      <c r="AM22" s="73"/>
      <c r="AN22" s="73"/>
      <c r="AO22" s="73"/>
      <c r="AR22" s="53"/>
      <c r="BD22" s="94">
        <v>1990</v>
      </c>
      <c r="BE22" s="9">
        <v>1.0914935388431937</v>
      </c>
      <c r="BF22" s="9">
        <v>1.0755625712935968</v>
      </c>
      <c r="BG22" s="9">
        <v>1.056464136933756</v>
      </c>
      <c r="BH22" s="9">
        <v>0.95314900400077218</v>
      </c>
      <c r="BI22" s="17">
        <v>1.0077897366393302</v>
      </c>
    </row>
    <row r="23" spans="1:61" x14ac:dyDescent="0.2">
      <c r="A23" s="75" t="s">
        <v>147</v>
      </c>
      <c r="B23" s="50">
        <f t="shared" si="0"/>
        <v>1957</v>
      </c>
      <c r="D23" s="79"/>
      <c r="F23" s="69"/>
      <c r="G23" s="69"/>
      <c r="H23" s="69"/>
      <c r="I23" s="69"/>
      <c r="P23" s="70"/>
      <c r="AC23" s="71"/>
      <c r="AD23" s="71"/>
      <c r="AF23" s="73"/>
      <c r="AG23" s="73"/>
      <c r="AH23" s="73"/>
      <c r="AI23" s="73"/>
      <c r="AJ23" s="73"/>
      <c r="AK23" s="73"/>
      <c r="AL23" s="73"/>
      <c r="AM23" s="73"/>
      <c r="AN23" s="73"/>
      <c r="AO23" s="73"/>
      <c r="AR23" s="53"/>
      <c r="BD23" s="94">
        <v>1991</v>
      </c>
      <c r="BE23" s="9">
        <v>1.1232655394460189</v>
      </c>
      <c r="BF23" s="9">
        <v>1.0866814918941341</v>
      </c>
      <c r="BG23" s="9">
        <v>1.0738063702406406</v>
      </c>
      <c r="BH23" s="9">
        <v>0.97593598364286249</v>
      </c>
      <c r="BI23" s="17">
        <v>0.98635410854565708</v>
      </c>
    </row>
    <row r="24" spans="1:61" x14ac:dyDescent="0.2">
      <c r="A24" s="75" t="s">
        <v>147</v>
      </c>
      <c r="B24" s="50">
        <f t="shared" si="0"/>
        <v>1958</v>
      </c>
      <c r="D24" s="79"/>
      <c r="F24" s="69"/>
      <c r="G24" s="69"/>
      <c r="H24" s="69"/>
      <c r="I24" s="69"/>
      <c r="P24" s="70"/>
      <c r="AC24" s="71"/>
      <c r="AD24" s="71"/>
      <c r="AF24" s="73"/>
      <c r="AG24" s="73"/>
      <c r="AH24" s="73"/>
      <c r="AI24" s="73"/>
      <c r="AJ24" s="73"/>
      <c r="AK24" s="73"/>
      <c r="AL24" s="73"/>
      <c r="AM24" s="73"/>
      <c r="AN24" s="73"/>
      <c r="AO24" s="73"/>
      <c r="AR24" s="53"/>
      <c r="BD24" s="94">
        <v>1992</v>
      </c>
      <c r="BE24" s="9">
        <v>1.1203299959180515</v>
      </c>
      <c r="BF24" s="9">
        <v>1.102317113919967</v>
      </c>
      <c r="BG24" s="9">
        <v>1.0912023211145085</v>
      </c>
      <c r="BH24" s="9">
        <v>0.96762157726603337</v>
      </c>
      <c r="BI24" s="17">
        <v>0.96256172510150295</v>
      </c>
    </row>
    <row r="25" spans="1:61" x14ac:dyDescent="0.2">
      <c r="A25" s="75" t="s">
        <v>147</v>
      </c>
      <c r="B25" s="50">
        <f t="shared" si="0"/>
        <v>1959</v>
      </c>
      <c r="D25" s="79"/>
      <c r="F25" s="69"/>
      <c r="G25" s="69"/>
      <c r="H25" s="69"/>
      <c r="I25" s="69"/>
      <c r="P25" s="70"/>
      <c r="AC25" s="71"/>
      <c r="AD25" s="71"/>
      <c r="AF25" s="73"/>
      <c r="AG25" s="73"/>
      <c r="AH25" s="73"/>
      <c r="AI25" s="73"/>
      <c r="AJ25" s="73"/>
      <c r="AK25" s="73"/>
      <c r="AL25" s="73"/>
      <c r="AM25" s="73"/>
      <c r="AN25" s="73"/>
      <c r="AO25" s="73"/>
      <c r="AR25" s="53"/>
      <c r="BD25" s="94">
        <v>1993</v>
      </c>
      <c r="BE25" s="9">
        <v>1.177349641673664</v>
      </c>
      <c r="BF25" s="9">
        <v>1.1110394174376939</v>
      </c>
      <c r="BG25" s="9">
        <v>1.108518507200039</v>
      </c>
      <c r="BH25" s="9">
        <v>1.0076488428657537</v>
      </c>
      <c r="BI25" s="17">
        <v>0.94868892379392955</v>
      </c>
    </row>
    <row r="26" spans="1:61" x14ac:dyDescent="0.2">
      <c r="A26" s="75" t="s">
        <v>147</v>
      </c>
      <c r="B26" s="50">
        <f t="shared" si="0"/>
        <v>1960</v>
      </c>
      <c r="D26" s="79"/>
      <c r="F26" s="69"/>
      <c r="G26" s="69"/>
      <c r="H26" s="69"/>
      <c r="I26" s="69"/>
      <c r="P26" s="70"/>
      <c r="AC26" s="71"/>
      <c r="AD26" s="71"/>
      <c r="AF26" s="73"/>
      <c r="AG26" s="73"/>
      <c r="AH26" s="73"/>
      <c r="AI26" s="73"/>
      <c r="AJ26" s="73"/>
      <c r="AK26" s="73"/>
      <c r="AL26" s="73"/>
      <c r="AM26" s="73"/>
      <c r="AN26" s="73"/>
      <c r="AO26" s="73"/>
      <c r="AR26" s="53"/>
      <c r="BD26" s="94">
        <v>1994</v>
      </c>
      <c r="BE26" s="9">
        <v>1.1710367279175466</v>
      </c>
      <c r="BF26" s="9">
        <v>1.1188860339443942</v>
      </c>
      <c r="BG26" s="9">
        <v>1.1232146924431996</v>
      </c>
      <c r="BH26" s="9">
        <v>0.98893846031021859</v>
      </c>
      <c r="BI26" s="17">
        <v>0.94222065511706909</v>
      </c>
    </row>
    <row r="27" spans="1:61" x14ac:dyDescent="0.2">
      <c r="A27" s="75" t="s">
        <v>147</v>
      </c>
      <c r="B27" s="50">
        <f t="shared" si="0"/>
        <v>1961</v>
      </c>
      <c r="D27" s="79"/>
      <c r="F27" s="69"/>
      <c r="G27" s="69"/>
      <c r="H27" s="69"/>
      <c r="I27" s="69"/>
      <c r="P27" s="70"/>
      <c r="AC27" s="71"/>
      <c r="AD27" s="71"/>
      <c r="AF27" s="73"/>
      <c r="AG27" s="73"/>
      <c r="AH27" s="73"/>
      <c r="AI27" s="73"/>
      <c r="AJ27" s="73"/>
      <c r="AK27" s="73"/>
      <c r="AL27" s="73"/>
      <c r="AM27" s="73"/>
      <c r="AN27" s="73"/>
      <c r="AO27" s="73"/>
      <c r="AR27" s="53"/>
      <c r="BD27" s="94">
        <v>1995</v>
      </c>
      <c r="BE27" s="9">
        <v>1.1972270107574494</v>
      </c>
      <c r="BF27" s="9">
        <v>1.1405823318623329</v>
      </c>
      <c r="BG27" s="9">
        <v>1.1378982019065542</v>
      </c>
      <c r="BH27" s="9">
        <v>1.0043976576628382</v>
      </c>
      <c r="BI27" s="17">
        <v>0.91841879795217218</v>
      </c>
    </row>
    <row r="28" spans="1:61" x14ac:dyDescent="0.2">
      <c r="A28" s="75" t="s">
        <v>147</v>
      </c>
      <c r="B28" s="50">
        <f t="shared" si="0"/>
        <v>1962</v>
      </c>
      <c r="D28" s="79"/>
      <c r="F28" s="69"/>
      <c r="G28" s="69"/>
      <c r="H28" s="69"/>
      <c r="I28" s="69"/>
      <c r="P28" s="70"/>
      <c r="AC28" s="71"/>
      <c r="AD28" s="71"/>
      <c r="AF28" s="73"/>
      <c r="AG28" s="73"/>
      <c r="AH28" s="73"/>
      <c r="AI28" s="73"/>
      <c r="AJ28" s="73"/>
      <c r="AK28" s="73"/>
      <c r="AL28" s="73"/>
      <c r="AM28" s="73"/>
      <c r="AN28" s="73"/>
      <c r="AO28" s="73"/>
      <c r="AR28" s="53"/>
      <c r="BD28" s="94">
        <v>1996</v>
      </c>
      <c r="BE28" s="9">
        <v>1.2613833671974832</v>
      </c>
      <c r="BF28" s="9">
        <v>1.1479219716784383</v>
      </c>
      <c r="BG28" s="9">
        <v>1.1525811381445978</v>
      </c>
      <c r="BH28" s="9">
        <v>1.0091397392680514</v>
      </c>
      <c r="BI28" s="17">
        <v>0.94473915374165451</v>
      </c>
    </row>
    <row r="29" spans="1:61" x14ac:dyDescent="0.2">
      <c r="A29" s="75" t="s">
        <v>147</v>
      </c>
      <c r="B29" s="50">
        <f t="shared" si="0"/>
        <v>1963</v>
      </c>
      <c r="D29" s="79"/>
      <c r="F29" s="69"/>
      <c r="G29" s="69"/>
      <c r="H29" s="69"/>
      <c r="I29" s="69"/>
      <c r="P29" s="70"/>
      <c r="AC29" s="71"/>
      <c r="AD29" s="71"/>
      <c r="AF29" s="73"/>
      <c r="AG29" s="73"/>
      <c r="AH29" s="73"/>
      <c r="AI29" s="73"/>
      <c r="AJ29" s="73"/>
      <c r="AK29" s="73"/>
      <c r="AL29" s="73"/>
      <c r="AM29" s="73"/>
      <c r="AN29" s="73"/>
      <c r="AO29" s="73"/>
      <c r="AR29" s="53"/>
      <c r="BD29" s="94">
        <v>1997</v>
      </c>
      <c r="BE29" s="9">
        <v>1.2271672516723804</v>
      </c>
      <c r="BF29" s="9">
        <v>1.1639493484197307</v>
      </c>
      <c r="BG29" s="9">
        <v>1.1672711524536317</v>
      </c>
      <c r="BH29" s="9">
        <v>0.99832307214588223</v>
      </c>
      <c r="BI29" s="17">
        <v>0.90474629804485285</v>
      </c>
    </row>
    <row r="30" spans="1:61" x14ac:dyDescent="0.2">
      <c r="A30" s="75" t="s">
        <v>147</v>
      </c>
      <c r="B30" s="50">
        <f t="shared" si="0"/>
        <v>1964</v>
      </c>
      <c r="D30" s="79"/>
      <c r="F30" s="69"/>
      <c r="G30" s="69"/>
      <c r="H30" s="69"/>
      <c r="I30" s="69"/>
      <c r="P30" s="70"/>
      <c r="AC30" s="71"/>
      <c r="AD30" s="71"/>
      <c r="AF30" s="73"/>
      <c r="AG30" s="73"/>
      <c r="AH30" s="73"/>
      <c r="AI30" s="73"/>
      <c r="AJ30" s="73"/>
      <c r="AK30" s="73"/>
      <c r="AL30" s="73"/>
      <c r="AM30" s="73"/>
      <c r="AN30" s="73"/>
      <c r="AO30" s="73"/>
      <c r="AR30" s="53"/>
      <c r="BD30" s="94">
        <v>1998</v>
      </c>
      <c r="BE30" s="9">
        <v>1.2237950682545191</v>
      </c>
      <c r="BF30" s="9">
        <v>1.1852395771411801</v>
      </c>
      <c r="BG30" s="9">
        <v>1.1820896843370592</v>
      </c>
      <c r="BH30" s="9">
        <v>0.96430950279715122</v>
      </c>
      <c r="BI30" s="17">
        <v>0.90580701527539031</v>
      </c>
    </row>
    <row r="31" spans="1:61" x14ac:dyDescent="0.2">
      <c r="A31" s="75" t="s">
        <v>147</v>
      </c>
      <c r="B31" s="50">
        <f t="shared" si="0"/>
        <v>1965</v>
      </c>
      <c r="D31" s="79"/>
      <c r="F31" s="69"/>
      <c r="G31" s="69"/>
      <c r="H31" s="69"/>
      <c r="I31" s="69"/>
      <c r="P31" s="70"/>
      <c r="AC31" s="71"/>
      <c r="AD31" s="71"/>
      <c r="AF31" s="73"/>
      <c r="AG31" s="73"/>
      <c r="AH31" s="73"/>
      <c r="AI31" s="73"/>
      <c r="AJ31" s="73"/>
      <c r="AK31" s="73"/>
      <c r="AL31" s="73"/>
      <c r="AM31" s="73"/>
      <c r="AN31" s="73"/>
      <c r="AO31" s="73"/>
      <c r="AR31" s="53"/>
      <c r="BD31" s="94">
        <v>1999</v>
      </c>
      <c r="BE31" s="9">
        <v>1.2594882071335987</v>
      </c>
      <c r="BF31" s="9">
        <v>1.2065342017192668</v>
      </c>
      <c r="BG31" s="9">
        <v>1.1970575741248244</v>
      </c>
      <c r="BH31" s="9">
        <v>0.9708699594666691</v>
      </c>
      <c r="BI31" s="17">
        <v>0.89821099250336756</v>
      </c>
    </row>
    <row r="32" spans="1:61" x14ac:dyDescent="0.2">
      <c r="A32" s="75" t="s">
        <v>147</v>
      </c>
      <c r="B32" s="50">
        <f t="shared" si="0"/>
        <v>1966</v>
      </c>
      <c r="D32" s="79"/>
      <c r="F32" s="69"/>
      <c r="G32" s="69"/>
      <c r="H32" s="69"/>
      <c r="I32" s="69"/>
      <c r="P32" s="70"/>
      <c r="AC32" s="71"/>
      <c r="AD32" s="71"/>
      <c r="AF32" s="73"/>
      <c r="AG32" s="73"/>
      <c r="AH32" s="73"/>
      <c r="AI32" s="73"/>
      <c r="AJ32" s="73"/>
      <c r="AK32" s="73"/>
      <c r="AL32" s="73"/>
      <c r="AM32" s="73"/>
      <c r="AN32" s="73"/>
      <c r="AO32" s="73"/>
      <c r="AR32" s="53"/>
      <c r="BD32" s="94">
        <v>2000</v>
      </c>
      <c r="BE32" s="9">
        <v>1.3120110399230065</v>
      </c>
      <c r="BF32" s="9">
        <v>1.2278330473187848</v>
      </c>
      <c r="BG32" s="9">
        <v>1.2121567372590638</v>
      </c>
      <c r="BH32" s="9">
        <v>0.98505988960515678</v>
      </c>
      <c r="BI32" s="17">
        <v>0.89490463192244396</v>
      </c>
    </row>
    <row r="33" spans="1:61" x14ac:dyDescent="0.2">
      <c r="A33" s="75" t="s">
        <v>147</v>
      </c>
      <c r="B33" s="50">
        <f t="shared" si="0"/>
        <v>1967</v>
      </c>
      <c r="D33" s="79"/>
      <c r="F33" s="69"/>
      <c r="G33" s="69"/>
      <c r="H33" s="69"/>
      <c r="I33" s="69"/>
      <c r="P33" s="70"/>
      <c r="AC33" s="71"/>
      <c r="AD33" s="71"/>
      <c r="AF33" s="73"/>
      <c r="AG33" s="73"/>
      <c r="AH33" s="73"/>
      <c r="AI33" s="73"/>
      <c r="AJ33" s="73"/>
      <c r="AK33" s="73"/>
      <c r="AL33" s="73"/>
      <c r="AM33" s="73"/>
      <c r="AN33" s="73"/>
      <c r="AO33" s="73"/>
      <c r="AR33" s="53"/>
      <c r="BD33" s="94">
        <v>2001</v>
      </c>
      <c r="BE33" s="9">
        <v>1.2849900105145728</v>
      </c>
      <c r="BF33" s="9">
        <v>1.2491359482547804</v>
      </c>
      <c r="BG33" s="9">
        <v>1.2273855042536923</v>
      </c>
      <c r="BH33" s="9">
        <v>0.96333847727625754</v>
      </c>
      <c r="BI33" s="17">
        <v>0.87002182585690058</v>
      </c>
    </row>
    <row r="34" spans="1:61" x14ac:dyDescent="0.2">
      <c r="A34" s="75" t="s">
        <v>147</v>
      </c>
      <c r="B34" s="50">
        <f t="shared" si="0"/>
        <v>1968</v>
      </c>
      <c r="D34" s="79"/>
      <c r="F34" s="69"/>
      <c r="G34" s="69"/>
      <c r="H34" s="69"/>
      <c r="I34" s="69"/>
      <c r="P34" s="70"/>
      <c r="AC34" s="71"/>
      <c r="AD34" s="71"/>
      <c r="AF34" s="73"/>
      <c r="AG34" s="73"/>
      <c r="AH34" s="73"/>
      <c r="AI34" s="73"/>
      <c r="AJ34" s="73"/>
      <c r="AK34" s="73"/>
      <c r="AL34" s="73"/>
      <c r="AM34" s="73"/>
      <c r="AN34" s="73"/>
      <c r="AO34" s="73"/>
      <c r="AR34" s="53"/>
      <c r="BD34" s="94">
        <v>2002</v>
      </c>
      <c r="BE34" s="9">
        <v>1.3348647201320571</v>
      </c>
      <c r="BF34" s="9">
        <v>1.2613125040516688</v>
      </c>
      <c r="BG34" s="9">
        <v>1.2379104474234053</v>
      </c>
      <c r="BH34" s="9">
        <v>0.98781886221902981</v>
      </c>
      <c r="BI34" s="17">
        <v>0.86546201394197686</v>
      </c>
    </row>
    <row r="35" spans="1:61" x14ac:dyDescent="0.2">
      <c r="A35" s="75" t="s">
        <v>147</v>
      </c>
      <c r="B35" s="50">
        <f t="shared" si="0"/>
        <v>1969</v>
      </c>
      <c r="D35" s="79"/>
      <c r="F35" s="69"/>
      <c r="G35" s="69"/>
      <c r="H35" s="69"/>
      <c r="I35" s="69"/>
      <c r="P35" s="70"/>
      <c r="AC35" s="71"/>
      <c r="AD35" s="71"/>
      <c r="AF35" s="73"/>
      <c r="AG35" s="73"/>
      <c r="AH35" s="73"/>
      <c r="AI35" s="73"/>
      <c r="AJ35" s="73"/>
      <c r="AK35" s="73"/>
      <c r="AL35" s="73"/>
      <c r="AM35" s="73"/>
      <c r="AN35" s="73"/>
      <c r="AO35" s="73"/>
      <c r="AR35" s="53"/>
      <c r="BD35" s="94">
        <v>2003</v>
      </c>
      <c r="BE35" s="9">
        <v>1.3538184128610296</v>
      </c>
      <c r="BF35" s="9">
        <v>1.2839307360292607</v>
      </c>
      <c r="BG35" s="9">
        <v>1.2485187833655684</v>
      </c>
      <c r="BH35" s="9">
        <v>0.98861808546133256</v>
      </c>
      <c r="BI35" s="17">
        <v>0.8542700672870972</v>
      </c>
    </row>
    <row r="36" spans="1:61" x14ac:dyDescent="0.2">
      <c r="A36" s="75" t="s">
        <v>147</v>
      </c>
      <c r="B36" s="50">
        <f t="shared" si="0"/>
        <v>1970</v>
      </c>
      <c r="D36" s="79">
        <f>Conversion_Factors!$O32*D197+D280</f>
        <v>3930.0542754768594</v>
      </c>
      <c r="F36" s="357">
        <f>'Final Floorspace Estimates'!D178</f>
        <v>15063</v>
      </c>
      <c r="G36" s="357">
        <f>'Final Floorspace Estimates'!E178</f>
        <v>3326</v>
      </c>
      <c r="H36" s="357">
        <f>'Final Floorspace Estimates'!F178</f>
        <v>868</v>
      </c>
      <c r="I36" s="321">
        <f t="shared" ref="I36:I50" si="1">SUM(F36:H36)</f>
        <v>19257</v>
      </c>
      <c r="K36" s="85">
        <f>'Final Floorspace Estimates'!U178</f>
        <v>23.849098207730759</v>
      </c>
      <c r="L36" s="85">
        <f>'Final Floorspace Estimates'!V178</f>
        <v>2.7909398650124797</v>
      </c>
      <c r="M36" s="85">
        <f>'Final Floorspace Estimates'!W178</f>
        <v>0.61900381474954447</v>
      </c>
      <c r="N36" s="81">
        <f t="shared" ref="N36:N50" si="2">SUM(K36:M36)</f>
        <v>27.259041887492781</v>
      </c>
      <c r="P36" s="84">
        <f>D36/I36*1000</f>
        <v>204.08445113345067</v>
      </c>
      <c r="R36" s="79">
        <f>Conversion_Factors!$O32*R197+R280</f>
        <v>144.17433641642702</v>
      </c>
      <c r="T36" s="79">
        <f>Conversion_Factors!$O32*T197+T280</f>
        <v>140.68715367738801</v>
      </c>
      <c r="V36" s="118">
        <f>R36/T36</f>
        <v>1.0247867886149402</v>
      </c>
      <c r="X36" s="124">
        <f>'Final Floorspace Estimates'!Q178</f>
        <v>1583.2900622539175</v>
      </c>
      <c r="Y36" s="124">
        <f>'Final Floorspace Estimates'!R178</f>
        <v>839.12804119437158</v>
      </c>
      <c r="Z36" s="124">
        <f>'Final Floorspace Estimates'!S178</f>
        <v>713.13803542574249</v>
      </c>
      <c r="AA36" s="124">
        <f>N36/I36*1000000</f>
        <v>1415.5393824319874</v>
      </c>
      <c r="AC36" s="71"/>
      <c r="AD36" s="71"/>
      <c r="AF36" s="73">
        <f t="shared" ref="AF36:AF80" si="3">I36/I$86</f>
        <v>0.65481816461919973</v>
      </c>
      <c r="AG36" s="73">
        <f t="shared" ref="AG36:AG80" si="4">P36/P$86</f>
        <v>1.0919562957805167</v>
      </c>
      <c r="AH36" s="73">
        <f>Wgted_Floorspace!AI155</f>
        <v>0.97847478636608898</v>
      </c>
      <c r="AI36" s="73">
        <f t="shared" ref="AI36:AI80" si="5">AA36/AA$86</f>
        <v>0.9560764322649431</v>
      </c>
      <c r="AJ36" s="73">
        <f t="shared" ref="AJ36:AJ80" si="6">V36/V$86</f>
        <v>1.0169203173963364</v>
      </c>
      <c r="AK36" s="73">
        <f>AG36/(AH36*AI36*AJ36)</f>
        <v>1.1478260593401985</v>
      </c>
      <c r="AL36" s="73">
        <f>AF36*AH36*AI36*AJ36*AK36</f>
        <v>0.71503281744737801</v>
      </c>
      <c r="AM36" s="73">
        <f>AF36*AG36</f>
        <v>0.7150328174473779</v>
      </c>
      <c r="AN36" s="73"/>
      <c r="AO36" s="73">
        <f>AH36*AI36*AJ36</f>
        <v>0.95132558360645925</v>
      </c>
      <c r="AR36" s="53"/>
      <c r="BD36" s="94">
        <v>2004</v>
      </c>
      <c r="BE36" s="9">
        <v>1.3533069322582358</v>
      </c>
      <c r="BF36" s="9">
        <v>1.2919515838359581</v>
      </c>
      <c r="BG36" s="9">
        <v>1.259215000039327</v>
      </c>
      <c r="BH36" s="9">
        <v>0.96825126287272922</v>
      </c>
      <c r="BI36" s="17">
        <v>0.859136375408182</v>
      </c>
    </row>
    <row r="37" spans="1:61" x14ac:dyDescent="0.2">
      <c r="A37" s="75" t="s">
        <v>147</v>
      </c>
      <c r="B37" s="50">
        <f t="shared" si="0"/>
        <v>1971</v>
      </c>
      <c r="D37" s="79">
        <f>Conversion_Factors!$O33*D198+D281</f>
        <v>4043.8751637412047</v>
      </c>
      <c r="F37" s="357">
        <f>'Final Floorspace Estimates'!D179</f>
        <v>15532.8</v>
      </c>
      <c r="G37" s="357">
        <f>'Final Floorspace Estimates'!E179</f>
        <v>3434.8999999999996</v>
      </c>
      <c r="H37" s="357">
        <f>'Final Floorspace Estimates'!F179</f>
        <v>1053.6999999999998</v>
      </c>
      <c r="I37" s="321">
        <f t="shared" si="1"/>
        <v>20021.399999999998</v>
      </c>
      <c r="K37" s="85">
        <f>'Final Floorspace Estimates'!U179</f>
        <v>24.707568972377498</v>
      </c>
      <c r="L37" s="85">
        <f>'Final Floorspace Estimates'!V179</f>
        <v>2.8893820714675624</v>
      </c>
      <c r="M37" s="85">
        <f>'Final Floorspace Estimates'!W179</f>
        <v>0.77447206752983655</v>
      </c>
      <c r="N37" s="81">
        <f t="shared" si="2"/>
        <v>28.371423111374895</v>
      </c>
      <c r="P37" s="84">
        <f t="shared" ref="P37:P50" si="7">D37/I37*1000</f>
        <v>201.97764211000253</v>
      </c>
      <c r="R37" s="79">
        <f>Conversion_Factors!$O33*R198+R281</f>
        <v>142.53339171132035</v>
      </c>
      <c r="T37" s="79">
        <f>Conversion_Factors!$O33*T198+T281</f>
        <v>146.24286383860587</v>
      </c>
      <c r="V37" s="118">
        <f t="shared" ref="V37:V50" si="8">R37/T37</f>
        <v>0.97463485034470254</v>
      </c>
      <c r="X37" s="124">
        <f>'Final Floorspace Estimates'!Q179</f>
        <v>1590.6706435657125</v>
      </c>
      <c r="Y37" s="124">
        <f>'Final Floorspace Estimates'!R179</f>
        <v>841.18375250154668</v>
      </c>
      <c r="Z37" s="124">
        <f>'Final Floorspace Estimates'!S179</f>
        <v>735.00243668011456</v>
      </c>
      <c r="AA37" s="124">
        <f t="shared" ref="AA37:AA50" si="9">N37/I37*1000000</f>
        <v>1417.0549068184491</v>
      </c>
      <c r="AC37" s="71"/>
      <c r="AD37" s="71"/>
      <c r="AF37" s="73">
        <f t="shared" si="3"/>
        <v>0.68081094672622133</v>
      </c>
      <c r="AG37" s="73">
        <f t="shared" si="4"/>
        <v>1.0806837889119898</v>
      </c>
      <c r="AH37" s="73">
        <f>Wgted_Floorspace!AI156</f>
        <v>0.98096657147672672</v>
      </c>
      <c r="AI37" s="73">
        <f t="shared" si="5"/>
        <v>0.95710004006166105</v>
      </c>
      <c r="AJ37" s="73">
        <f t="shared" si="6"/>
        <v>0.96715335557519333</v>
      </c>
      <c r="AK37" s="73">
        <f t="shared" ref="AK37:AK50" si="10">AG37/(AH37*AI37*AJ37)</f>
        <v>1.1901227340324154</v>
      </c>
      <c r="AL37" s="73">
        <f t="shared" ref="AL37:AL50" si="11">AF37*AH37*AI37*AJ37*AK37</f>
        <v>0.73574135344085179</v>
      </c>
      <c r="AM37" s="73">
        <f t="shared" ref="AM37:AM50" si="12">AF37*AG37</f>
        <v>0.73574135344085168</v>
      </c>
      <c r="AN37" s="73"/>
      <c r="AO37" s="73">
        <f t="shared" ref="AO37:AO50" si="13">AH37*AI37*AJ37</f>
        <v>0.90804398404388031</v>
      </c>
      <c r="AR37" s="53"/>
      <c r="BD37" s="94">
        <v>2005</v>
      </c>
      <c r="BE37" s="9">
        <v>1.3880661081613228</v>
      </c>
      <c r="BF37" s="9">
        <v>1.3071359147114285</v>
      </c>
      <c r="BG37" s="9">
        <v>1.2700095573830721</v>
      </c>
      <c r="BH37" s="9">
        <v>0.97254925868545694</v>
      </c>
      <c r="BI37" s="17">
        <v>0.85974727213556335</v>
      </c>
    </row>
    <row r="38" spans="1:61" x14ac:dyDescent="0.2">
      <c r="A38" s="75" t="s">
        <v>147</v>
      </c>
      <c r="B38" s="50">
        <f t="shared" si="0"/>
        <v>1972</v>
      </c>
      <c r="D38" s="79">
        <f>Conversion_Factors!$O34*D199+D282</f>
        <v>4248.1936958565839</v>
      </c>
      <c r="F38" s="357">
        <f>'Final Floorspace Estimates'!D180</f>
        <v>16080.9</v>
      </c>
      <c r="G38" s="357">
        <f>'Final Floorspace Estimates'!E180</f>
        <v>3561.95</v>
      </c>
      <c r="H38" s="357">
        <f>'Final Floorspace Estimates'!F180</f>
        <v>1270.3499999999999</v>
      </c>
      <c r="I38" s="321">
        <f t="shared" si="1"/>
        <v>20913.199999999997</v>
      </c>
      <c r="K38" s="85">
        <f>'Final Floorspace Estimates'!U180</f>
        <v>25.699685232219636</v>
      </c>
      <c r="L38" s="85">
        <f>'Final Floorspace Estimates'!V180</f>
        <v>3.0038524058599716</v>
      </c>
      <c r="M38" s="85">
        <f>'Final Floorspace Estimates'!W180</f>
        <v>0.96156227916131043</v>
      </c>
      <c r="N38" s="81">
        <f t="shared" si="2"/>
        <v>29.665099917240919</v>
      </c>
      <c r="P38" s="84">
        <f t="shared" si="7"/>
        <v>203.13456074902859</v>
      </c>
      <c r="R38" s="79">
        <f>Conversion_Factors!$O34*R199+R282</f>
        <v>143.20510322594924</v>
      </c>
      <c r="T38" s="79">
        <f>Conversion_Factors!$O34*T199+T282</f>
        <v>145.15572254104791</v>
      </c>
      <c r="V38" s="118">
        <f t="shared" si="8"/>
        <v>0.98656188484372664</v>
      </c>
      <c r="X38" s="124">
        <f>'Final Floorspace Estimates'!Q180</f>
        <v>1598.1496826806731</v>
      </c>
      <c r="Y38" s="124">
        <f>'Final Floorspace Estimates'!R180</f>
        <v>843.31683652492927</v>
      </c>
      <c r="Z38" s="124">
        <f>'Final Floorspace Estimates'!S180</f>
        <v>756.92705093974939</v>
      </c>
      <c r="AA38" s="124">
        <f t="shared" si="9"/>
        <v>1418.486884706354</v>
      </c>
      <c r="AC38" s="71"/>
      <c r="AD38" s="71"/>
      <c r="AF38" s="73">
        <f t="shared" si="3"/>
        <v>0.71113585918441324</v>
      </c>
      <c r="AG38" s="73">
        <f t="shared" si="4"/>
        <v>1.0868738959219757</v>
      </c>
      <c r="AH38" s="73">
        <f>Wgted_Floorspace!AI157</f>
        <v>0.98364343059862824</v>
      </c>
      <c r="AI38" s="73">
        <f t="shared" si="5"/>
        <v>0.95806721930594196</v>
      </c>
      <c r="AJ38" s="73">
        <f t="shared" si="6"/>
        <v>0.97898883573857198</v>
      </c>
      <c r="AK38" s="73">
        <f t="shared" si="10"/>
        <v>1.1780609010954064</v>
      </c>
      <c r="AL38" s="73">
        <f t="shared" si="11"/>
        <v>0.77291500180158468</v>
      </c>
      <c r="AM38" s="73">
        <f t="shared" si="12"/>
        <v>0.77291500180158468</v>
      </c>
      <c r="AN38" s="73"/>
      <c r="AO38" s="73">
        <f t="shared" si="13"/>
        <v>0.92259567812781029</v>
      </c>
      <c r="AR38" s="53"/>
      <c r="BD38" s="94">
        <v>2006</v>
      </c>
      <c r="BE38" s="9">
        <v>1.329579451609175</v>
      </c>
      <c r="BF38" s="9">
        <v>1.3179550403853022</v>
      </c>
      <c r="BG38" s="9">
        <v>1.280909322633667</v>
      </c>
      <c r="BH38" s="9">
        <v>0.94529311874657995</v>
      </c>
      <c r="BI38" s="17">
        <v>0.83316077680597644</v>
      </c>
    </row>
    <row r="39" spans="1:61" x14ac:dyDescent="0.2">
      <c r="A39" s="75" t="s">
        <v>147</v>
      </c>
      <c r="B39" s="50">
        <f t="shared" si="0"/>
        <v>1973</v>
      </c>
      <c r="D39" s="79">
        <f>Conversion_Factors!$O35*D200+D283</f>
        <v>4424.9985778002438</v>
      </c>
      <c r="F39" s="357">
        <f>'Final Floorspace Estimates'!D181</f>
        <v>16351.670595679077</v>
      </c>
      <c r="G39" s="357">
        <f>'Final Floorspace Estimates'!E181</f>
        <v>3936.7234389431742</v>
      </c>
      <c r="H39" s="357">
        <f>'Final Floorspace Estimates'!F181</f>
        <v>1554.0260888278628</v>
      </c>
      <c r="I39" s="321">
        <f t="shared" si="1"/>
        <v>21842.420123450116</v>
      </c>
      <c r="K39" s="85">
        <f>'Final Floorspace Estimates'!U181</f>
        <v>26.228835471424567</v>
      </c>
      <c r="L39" s="85">
        <f>'Final Floorspace Estimates'!V181</f>
        <v>3.3279152069362929</v>
      </c>
      <c r="M39" s="85">
        <f>'Final Floorspace Estimates'!W181</f>
        <v>1.210489185881831</v>
      </c>
      <c r="N39" s="81">
        <f t="shared" si="2"/>
        <v>30.76723986424269</v>
      </c>
      <c r="P39" s="84">
        <f t="shared" si="7"/>
        <v>202.58737597714946</v>
      </c>
      <c r="R39" s="79">
        <f>Conversion_Factors!$O35*R200+R283</f>
        <v>143.82175968091707</v>
      </c>
      <c r="T39" s="79">
        <f>Conversion_Factors!$O35*T200+T283</f>
        <v>146.25925470376072</v>
      </c>
      <c r="V39" s="118">
        <f t="shared" si="8"/>
        <v>0.98333442196337828</v>
      </c>
      <c r="X39" s="124">
        <f>'Final Floorspace Estimates'!Q181</f>
        <v>1604.0462237757852</v>
      </c>
      <c r="Y39" s="124">
        <f>'Final Floorspace Estimates'!R181</f>
        <v>845.35153625871226</v>
      </c>
      <c r="Z39" s="124">
        <f>'Final Floorspace Estimates'!S181</f>
        <v>778.9374931246183</v>
      </c>
      <c r="AA39" s="124">
        <f t="shared" si="9"/>
        <v>1408.6003149079093</v>
      </c>
      <c r="AC39" s="71"/>
      <c r="AD39" s="71"/>
      <c r="AF39" s="73">
        <f t="shared" si="3"/>
        <v>0.74273321161546868</v>
      </c>
      <c r="AG39" s="73">
        <f t="shared" si="4"/>
        <v>1.0839461772580099</v>
      </c>
      <c r="AH39" s="73">
        <f>Wgted_Floorspace!AI158</f>
        <v>0.98992464991573603</v>
      </c>
      <c r="AI39" s="73">
        <f t="shared" si="5"/>
        <v>0.95138968246200362</v>
      </c>
      <c r="AJ39" s="73">
        <f t="shared" si="6"/>
        <v>0.97578614751783033</v>
      </c>
      <c r="AK39" s="73">
        <f t="shared" si="10"/>
        <v>1.1794851941174953</v>
      </c>
      <c r="AL39" s="73">
        <f t="shared" si="11"/>
        <v>0.80508282545315168</v>
      </c>
      <c r="AM39" s="73">
        <f t="shared" si="12"/>
        <v>0.8050828254531518</v>
      </c>
      <c r="AN39" s="73"/>
      <c r="AO39" s="73">
        <f t="shared" si="13"/>
        <v>0.91899939284022225</v>
      </c>
      <c r="AR39" s="53"/>
      <c r="BD39" s="94">
        <v>2007</v>
      </c>
      <c r="BE39" s="9">
        <v>1.3846805531013671</v>
      </c>
      <c r="BF39" s="9">
        <v>1.3367016557397824</v>
      </c>
      <c r="BG39" s="9">
        <v>1.2919078510814088</v>
      </c>
      <c r="BH39" s="9">
        <v>0.97127280749018507</v>
      </c>
      <c r="BI39" s="17">
        <v>0.8255480184550299</v>
      </c>
    </row>
    <row r="40" spans="1:61" x14ac:dyDescent="0.2">
      <c r="A40" s="75" t="s">
        <v>147</v>
      </c>
      <c r="B40" s="50">
        <f t="shared" si="0"/>
        <v>1974</v>
      </c>
      <c r="D40" s="79">
        <f>Conversion_Factors!$O36*D201+D284</f>
        <v>4330.5004091809315</v>
      </c>
      <c r="F40" s="357">
        <f>'Final Floorspace Estimates'!D182</f>
        <v>16531.066817869942</v>
      </c>
      <c r="G40" s="357">
        <f>'Final Floorspace Estimates'!E182</f>
        <v>4243.9228337689801</v>
      </c>
      <c r="H40" s="357">
        <f>'Final Floorspace Estimates'!F182</f>
        <v>1792.3943376390632</v>
      </c>
      <c r="I40" s="321">
        <f t="shared" si="1"/>
        <v>22567.383989277983</v>
      </c>
      <c r="K40" s="85">
        <f>'Final Floorspace Estimates'!U182</f>
        <v>26.618828654998044</v>
      </c>
      <c r="L40" s="85">
        <f>'Final Floorspace Estimates'!V182</f>
        <v>3.5945918459718014</v>
      </c>
      <c r="M40" s="85">
        <f>'Final Floorspace Estimates'!W182</f>
        <v>1.4357697314777591</v>
      </c>
      <c r="N40" s="81">
        <f t="shared" si="2"/>
        <v>31.649190232447605</v>
      </c>
      <c r="P40" s="84">
        <f t="shared" si="7"/>
        <v>191.89199825900957</v>
      </c>
      <c r="R40" s="79">
        <f>Conversion_Factors!$O36*R201+R284</f>
        <v>136.82815823645259</v>
      </c>
      <c r="T40" s="79">
        <f>Conversion_Factors!$O36*T201+T284</f>
        <v>143.45901974556668</v>
      </c>
      <c r="V40" s="118">
        <f t="shared" si="8"/>
        <v>0.95377870613591031</v>
      </c>
      <c r="X40" s="124">
        <f>'Final Floorspace Estimates'!Q182</f>
        <v>1610.2305403679889</v>
      </c>
      <c r="Y40" s="124">
        <f>'Final Floorspace Estimates'!R182</f>
        <v>846.99745654411083</v>
      </c>
      <c r="Z40" s="124">
        <f>'Final Floorspace Estimates'!S182</f>
        <v>801.03451641615368</v>
      </c>
      <c r="AA40" s="124">
        <f t="shared" si="9"/>
        <v>1402.430616126552</v>
      </c>
      <c r="AC40" s="71"/>
      <c r="AD40" s="71"/>
      <c r="AF40" s="73">
        <f t="shared" si="3"/>
        <v>0.7673850009926636</v>
      </c>
      <c r="AG40" s="73">
        <f t="shared" si="4"/>
        <v>1.0267204309054045</v>
      </c>
      <c r="AH40" s="73">
        <f>Wgted_Floorspace!AI159</f>
        <v>0.99490629975567435</v>
      </c>
      <c r="AI40" s="73">
        <f t="shared" si="5"/>
        <v>0.9472225757942293</v>
      </c>
      <c r="AJ40" s="73">
        <f t="shared" si="6"/>
        <v>0.94645730735902334</v>
      </c>
      <c r="AK40" s="73">
        <f t="shared" si="10"/>
        <v>1.1511103382777899</v>
      </c>
      <c r="AL40" s="73">
        <f t="shared" si="11"/>
        <v>0.787889858889532</v>
      </c>
      <c r="AM40" s="73">
        <f t="shared" si="12"/>
        <v>0.78788985888953189</v>
      </c>
      <c r="AN40" s="73"/>
      <c r="AO40" s="73">
        <f t="shared" si="13"/>
        <v>0.89193919710730019</v>
      </c>
      <c r="AR40" s="53"/>
      <c r="BD40">
        <v>2008</v>
      </c>
      <c r="BE40" s="9">
        <v>1.3848214917888673</v>
      </c>
      <c r="BF40" s="9">
        <v>1.3455967922202123</v>
      </c>
      <c r="BG40" s="9">
        <v>1.3029953188763594</v>
      </c>
      <c r="BH40" s="9">
        <v>0.97628719021262722</v>
      </c>
      <c r="BI40" s="17">
        <v>0.80901841155589971</v>
      </c>
    </row>
    <row r="41" spans="1:61" x14ac:dyDescent="0.2">
      <c r="A41" s="75" t="s">
        <v>147</v>
      </c>
      <c r="B41" s="50">
        <f t="shared" si="0"/>
        <v>1975</v>
      </c>
      <c r="D41" s="79">
        <f>Conversion_Factors!$O37*D202+D285</f>
        <v>4402.3864098274062</v>
      </c>
      <c r="F41" s="357">
        <f>'Final Floorspace Estimates'!D183</f>
        <v>16991.995522892263</v>
      </c>
      <c r="G41" s="357">
        <f>'Final Floorspace Estimates'!E183</f>
        <v>4627.0534341733819</v>
      </c>
      <c r="H41" s="357">
        <f>'Final Floorspace Estimates'!F183</f>
        <v>1603.3224220020822</v>
      </c>
      <c r="I41" s="321">
        <f t="shared" si="1"/>
        <v>23222.371379067725</v>
      </c>
      <c r="K41" s="85">
        <f>'Final Floorspace Estimates'!U183</f>
        <v>27.494408191744817</v>
      </c>
      <c r="L41" s="85">
        <f>'Final Floorspace Estimates'!V183</f>
        <v>3.9263535473252897</v>
      </c>
      <c r="M41" s="85">
        <f>'Final Floorspace Estimates'!W183</f>
        <v>1.2974378574050534</v>
      </c>
      <c r="N41" s="81">
        <f t="shared" si="2"/>
        <v>32.718199596475159</v>
      </c>
      <c r="P41" s="84">
        <f t="shared" si="7"/>
        <v>189.5752306241923</v>
      </c>
      <c r="R41" s="79">
        <f>Conversion_Factors!$O37*R202+R285</f>
        <v>134.5546657249958</v>
      </c>
      <c r="T41" s="79">
        <f>Conversion_Factors!$O37*T202+T285</f>
        <v>138.05587981365017</v>
      </c>
      <c r="V41" s="118">
        <f t="shared" si="8"/>
        <v>0.97463915268672108</v>
      </c>
      <c r="X41" s="124">
        <f>'Final Floorspace Estimates'!Q183</f>
        <v>1618.0800044764198</v>
      </c>
      <c r="Y41" s="124">
        <f>'Final Floorspace Estimates'!R183</f>
        <v>848.5645569439439</v>
      </c>
      <c r="Z41" s="124">
        <f>'Final Floorspace Estimates'!S183</f>
        <v>809.21830793392871</v>
      </c>
      <c r="AA41" s="124">
        <f t="shared" si="9"/>
        <v>1408.9086365213686</v>
      </c>
      <c r="AC41" s="71"/>
      <c r="AD41" s="71"/>
      <c r="AF41" s="73">
        <f t="shared" si="3"/>
        <v>0.78965729888074787</v>
      </c>
      <c r="AG41" s="73">
        <f t="shared" si="4"/>
        <v>1.0143245379765258</v>
      </c>
      <c r="AH41" s="73">
        <f>Wgted_Floorspace!AI160</f>
        <v>0.99386171197605566</v>
      </c>
      <c r="AI41" s="73">
        <f t="shared" si="5"/>
        <v>0.951597927482838</v>
      </c>
      <c r="AJ41" s="73">
        <f t="shared" si="6"/>
        <v>0.96715762489156198</v>
      </c>
      <c r="AK41" s="73">
        <f t="shared" si="10"/>
        <v>1.1089200204808924</v>
      </c>
      <c r="AL41" s="73">
        <f t="shared" si="11"/>
        <v>0.8009687748470059</v>
      </c>
      <c r="AM41" s="73">
        <f t="shared" si="12"/>
        <v>0.8009687748470059</v>
      </c>
      <c r="AN41" s="73"/>
      <c r="AO41" s="73">
        <f t="shared" si="13"/>
        <v>0.91469584752979338</v>
      </c>
      <c r="AR41" s="53"/>
      <c r="BD41">
        <v>2009</v>
      </c>
      <c r="BE41" s="9">
        <v>1.3603989110484105</v>
      </c>
      <c r="BF41" s="9">
        <v>1.350182626830589</v>
      </c>
      <c r="BG41" s="9">
        <v>1.3141783689815587</v>
      </c>
      <c r="BH41" s="9">
        <v>0.97153860951814597</v>
      </c>
      <c r="BI41" s="17">
        <v>0.78914967351611298</v>
      </c>
    </row>
    <row r="42" spans="1:61" x14ac:dyDescent="0.2">
      <c r="A42" s="75" t="s">
        <v>147</v>
      </c>
      <c r="B42" s="50">
        <f t="shared" si="0"/>
        <v>1976</v>
      </c>
      <c r="D42" s="79">
        <f>Conversion_Factors!$O38*D203+D286</f>
        <v>4597.9372547246176</v>
      </c>
      <c r="F42" s="357">
        <f>'Final Floorspace Estimates'!D184</f>
        <v>17249.726040406371</v>
      </c>
      <c r="G42" s="357">
        <f>'Final Floorspace Estimates'!E184</f>
        <v>4881.9657666335888</v>
      </c>
      <c r="H42" s="357">
        <f>'Final Floorspace Estimates'!F184</f>
        <v>1780.6462545948232</v>
      </c>
      <c r="I42" s="321">
        <f t="shared" si="1"/>
        <v>23912.338061634782</v>
      </c>
      <c r="K42" s="85">
        <f>'Final Floorspace Estimates'!U184</f>
        <v>28.040372172642385</v>
      </c>
      <c r="L42" s="85">
        <f>'Final Floorspace Estimates'!V184</f>
        <v>4.1513969128491315</v>
      </c>
      <c r="M42" s="85">
        <f>'Final Floorspace Estimates'!W184</f>
        <v>1.4535735880989955</v>
      </c>
      <c r="N42" s="81">
        <f t="shared" si="2"/>
        <v>33.645342673590513</v>
      </c>
      <c r="P42" s="84">
        <f t="shared" si="7"/>
        <v>192.28304831059572</v>
      </c>
      <c r="R42" s="79">
        <f>Conversion_Factors!$O38*R203+R286</f>
        <v>136.65895156222351</v>
      </c>
      <c r="T42" s="79">
        <f>Conversion_Factors!$O38*T203+T286</f>
        <v>138.82036464809804</v>
      </c>
      <c r="V42" s="118">
        <f t="shared" si="8"/>
        <v>0.98443014401126527</v>
      </c>
      <c r="X42" s="124">
        <f>'Final Floorspace Estimates'!Q184</f>
        <v>1625.554638198869</v>
      </c>
      <c r="Y42" s="124">
        <f>'Final Floorspace Estimates'!R184</f>
        <v>850.35354840510718</v>
      </c>
      <c r="Z42" s="124">
        <f>'Final Floorspace Estimates'!S184</f>
        <v>816.31799934892103</v>
      </c>
      <c r="AA42" s="124">
        <f t="shared" si="9"/>
        <v>1407.0285635335454</v>
      </c>
      <c r="AC42" s="71"/>
      <c r="AD42" s="71"/>
      <c r="AF42" s="73">
        <f t="shared" si="3"/>
        <v>0.8131190383379302</v>
      </c>
      <c r="AG42" s="73">
        <f t="shared" si="4"/>
        <v>1.0288127488817289</v>
      </c>
      <c r="AH42" s="73">
        <f>Wgted_Floorspace!AI161</f>
        <v>0.99707274377655009</v>
      </c>
      <c r="AI42" s="73">
        <f t="shared" si="5"/>
        <v>0.95032809811821262</v>
      </c>
      <c r="AJ42" s="73">
        <f t="shared" si="6"/>
        <v>0.97687345858106267</v>
      </c>
      <c r="AK42" s="73">
        <f t="shared" si="10"/>
        <v>1.1114696612439148</v>
      </c>
      <c r="AL42" s="73">
        <f t="shared" si="11"/>
        <v>0.83654723300051392</v>
      </c>
      <c r="AM42" s="73">
        <f t="shared" si="12"/>
        <v>0.83654723300051392</v>
      </c>
      <c r="AN42" s="73"/>
      <c r="AO42" s="73">
        <f t="shared" si="13"/>
        <v>0.92563277681400735</v>
      </c>
      <c r="AR42" s="53"/>
      <c r="BD42"/>
      <c r="BE42"/>
      <c r="BF42"/>
      <c r="BG42"/>
      <c r="BH42"/>
      <c r="BI42"/>
    </row>
    <row r="43" spans="1:61" x14ac:dyDescent="0.2">
      <c r="A43" s="75" t="s">
        <v>147</v>
      </c>
      <c r="B43" s="50">
        <f t="shared" si="0"/>
        <v>1977</v>
      </c>
      <c r="D43" s="79">
        <f>Conversion_Factors!$O39*D204+D287</f>
        <v>4956.3176361653477</v>
      </c>
      <c r="F43" s="357">
        <f>'Final Floorspace Estimates'!D185</f>
        <v>17598.284505920852</v>
      </c>
      <c r="G43" s="357">
        <f>'Final Floorspace Estimates'!E185</f>
        <v>5179.0560758850052</v>
      </c>
      <c r="H43" s="357">
        <f>'Final Floorspace Estimates'!F185</f>
        <v>1815.4406357079481</v>
      </c>
      <c r="I43" s="321">
        <f t="shared" si="1"/>
        <v>24592.781217513806</v>
      </c>
      <c r="K43" s="85">
        <f>'Final Floorspace Estimates'!U185</f>
        <v>28.744518840819278</v>
      </c>
      <c r="L43" s="85">
        <f>'Final Floorspace Estimates'!V185</f>
        <v>4.4145719996677437</v>
      </c>
      <c r="M43" s="85">
        <f>'Final Floorspace Estimates'!W185</f>
        <v>1.4968792300908857</v>
      </c>
      <c r="N43" s="81">
        <f t="shared" si="2"/>
        <v>34.655970070577908</v>
      </c>
      <c r="P43" s="84">
        <f t="shared" si="7"/>
        <v>201.53546653908728</v>
      </c>
      <c r="R43" s="79">
        <f>Conversion_Factors!$O39*R204+R287</f>
        <v>143.01482907769309</v>
      </c>
      <c r="T43" s="79">
        <f>Conversion_Factors!$O39*T204+T287</f>
        <v>139.16069353050582</v>
      </c>
      <c r="V43" s="118">
        <f t="shared" si="8"/>
        <v>1.0276955758799979</v>
      </c>
      <c r="X43" s="124">
        <f>'Final Floorspace Estimates'!Q185</f>
        <v>1633.3705044459496</v>
      </c>
      <c r="Y43" s="124">
        <f>'Final Floorspace Estimates'!R185</f>
        <v>852.38930318269922</v>
      </c>
      <c r="Z43" s="124">
        <f>'Final Floorspace Estimates'!S185</f>
        <v>824.52667448812713</v>
      </c>
      <c r="AA43" s="124">
        <f t="shared" si="9"/>
        <v>1409.1927937738728</v>
      </c>
      <c r="AC43" s="71"/>
      <c r="AD43" s="71"/>
      <c r="AF43" s="73">
        <f t="shared" si="3"/>
        <v>0.83625693824240122</v>
      </c>
      <c r="AG43" s="73">
        <f t="shared" si="4"/>
        <v>1.0783179232332489</v>
      </c>
      <c r="AH43" s="73">
        <f>Wgted_Floorspace!AI162</f>
        <v>0.99842868808173846</v>
      </c>
      <c r="AI43" s="73">
        <f t="shared" si="5"/>
        <v>0.95178985153352003</v>
      </c>
      <c r="AJ43" s="73">
        <f t="shared" si="6"/>
        <v>1.0198067762204386</v>
      </c>
      <c r="AK43" s="73">
        <f t="shared" si="10"/>
        <v>1.1126813518970549</v>
      </c>
      <c r="AL43" s="73">
        <f t="shared" si="11"/>
        <v>0.90175084493494151</v>
      </c>
      <c r="AM43" s="73">
        <f t="shared" si="12"/>
        <v>0.9017508449349414</v>
      </c>
      <c r="AN43" s="73"/>
      <c r="AO43" s="73">
        <f t="shared" si="13"/>
        <v>0.96911655919709783</v>
      </c>
      <c r="AR43" s="53"/>
      <c r="BD43" s="1" t="s">
        <v>575</v>
      </c>
      <c r="BE43"/>
      <c r="BF43"/>
      <c r="BG43"/>
      <c r="BH43"/>
      <c r="BI43"/>
    </row>
    <row r="44" spans="1:61" ht="51.75" thickBot="1" x14ac:dyDescent="0.25">
      <c r="A44" s="75" t="s">
        <v>147</v>
      </c>
      <c r="B44" s="50">
        <f>B43+1</f>
        <v>1978</v>
      </c>
      <c r="D44" s="79">
        <f>Conversion_Factors!$O40*D205+D288</f>
        <v>5107.8934154265589</v>
      </c>
      <c r="F44" s="357">
        <f>'Final Floorspace Estimates'!D186</f>
        <v>18119.099255827172</v>
      </c>
      <c r="G44" s="357">
        <f>'Final Floorspace Estimates'!E186</f>
        <v>5374.8542500784179</v>
      </c>
      <c r="H44" s="357">
        <f>'Final Floorspace Estimates'!F186</f>
        <v>1847.009643287691</v>
      </c>
      <c r="I44" s="321">
        <f t="shared" si="1"/>
        <v>25340.963149193281</v>
      </c>
      <c r="K44" s="85">
        <f>'Final Floorspace Estimates'!U186</f>
        <v>29.736375171826555</v>
      </c>
      <c r="L44" s="85">
        <f>'Final Floorspace Estimates'!V186</f>
        <v>4.5929897617139854</v>
      </c>
      <c r="M44" s="85">
        <f>'Final Floorspace Estimates'!W186</f>
        <v>1.5368312946649518</v>
      </c>
      <c r="N44" s="81">
        <f t="shared" si="2"/>
        <v>35.866196228205489</v>
      </c>
      <c r="P44" s="84">
        <f t="shared" si="7"/>
        <v>201.56666443000475</v>
      </c>
      <c r="R44" s="79">
        <f>Conversion_Factors!$O40*R205+R288</f>
        <v>142.41525315164776</v>
      </c>
      <c r="T44" s="79">
        <f>Conversion_Factors!$O40*T205+T288</f>
        <v>137.4803918340144</v>
      </c>
      <c r="V44" s="118">
        <f t="shared" si="8"/>
        <v>1.0358950192954892</v>
      </c>
      <c r="X44" s="124">
        <f>'Final Floorspace Estimates'!Q186</f>
        <v>1641.161889560444</v>
      </c>
      <c r="Y44" s="124">
        <f>'Final Floorspace Estimates'!R186</f>
        <v>854.53289484956258</v>
      </c>
      <c r="Z44" s="124">
        <f>'Final Floorspace Estimates'!S186</f>
        <v>832.06457543414922</v>
      </c>
      <c r="AA44" s="124">
        <f t="shared" si="9"/>
        <v>1415.344634576262</v>
      </c>
      <c r="AC44" s="71"/>
      <c r="AD44" s="71"/>
      <c r="AF44" s="73">
        <f t="shared" si="3"/>
        <v>0.86169823851261984</v>
      </c>
      <c r="AG44" s="73">
        <f t="shared" si="4"/>
        <v>1.0784848479215985</v>
      </c>
      <c r="AH44" s="73">
        <f>Wgted_Floorspace!AI163</f>
        <v>0.99845912544600546</v>
      </c>
      <c r="AI44" s="73">
        <f t="shared" si="5"/>
        <v>0.95594489665568771</v>
      </c>
      <c r="AJ44" s="73">
        <f t="shared" si="6"/>
        <v>1.0279432790454059</v>
      </c>
      <c r="AK44" s="73">
        <f t="shared" si="10"/>
        <v>1.0992127239271203</v>
      </c>
      <c r="AL44" s="73">
        <f t="shared" si="11"/>
        <v>0.92932849371659199</v>
      </c>
      <c r="AM44" s="73">
        <f t="shared" si="12"/>
        <v>0.9293284937165921</v>
      </c>
      <c r="AN44" s="73"/>
      <c r="AO44" s="73">
        <f t="shared" si="13"/>
        <v>0.98114298028550095</v>
      </c>
      <c r="AR44" s="53"/>
      <c r="BD44" s="94"/>
      <c r="BE44" s="252" t="s">
        <v>412</v>
      </c>
      <c r="BF44" s="336" t="s">
        <v>691</v>
      </c>
      <c r="BG44" s="252" t="s">
        <v>413</v>
      </c>
      <c r="BH44" s="336" t="s">
        <v>692</v>
      </c>
      <c r="BI44" s="252" t="s">
        <v>584</v>
      </c>
    </row>
    <row r="45" spans="1:61" x14ac:dyDescent="0.2">
      <c r="A45" s="75" t="s">
        <v>147</v>
      </c>
      <c r="B45" s="50">
        <f t="shared" si="0"/>
        <v>1979</v>
      </c>
      <c r="D45" s="79">
        <f>Conversion_Factors!$O41*D206+D289</f>
        <v>5058.3178474610031</v>
      </c>
      <c r="F45" s="357">
        <f>'Final Floorspace Estimates'!D187</f>
        <v>18578.657172921739</v>
      </c>
      <c r="G45" s="357">
        <f>'Final Floorspace Estimates'!E187</f>
        <v>5383.280785775125</v>
      </c>
      <c r="H45" s="357">
        <f>'Final Floorspace Estimates'!F187</f>
        <v>1887.8768024197154</v>
      </c>
      <c r="I45" s="321">
        <f t="shared" si="1"/>
        <v>25849.81476111658</v>
      </c>
      <c r="K45" s="85">
        <f>'Final Floorspace Estimates'!U187</f>
        <v>30.621237986587786</v>
      </c>
      <c r="L45" s="85">
        <f>'Final Floorspace Estimates'!V187</f>
        <v>4.6112863786663256</v>
      </c>
      <c r="M45" s="85">
        <f>'Final Floorspace Estimates'!W187</f>
        <v>1.5854307423370395</v>
      </c>
      <c r="N45" s="81">
        <f t="shared" si="2"/>
        <v>36.817955107591153</v>
      </c>
      <c r="P45" s="84">
        <f t="shared" si="7"/>
        <v>195.68100948521109</v>
      </c>
      <c r="R45" s="79">
        <f>Conversion_Factors!$O41*R206+R289</f>
        <v>137.38725664364981</v>
      </c>
      <c r="T45" s="79">
        <f>Conversion_Factors!$O41*T206+T289</f>
        <v>138.26652742143239</v>
      </c>
      <c r="V45" s="118">
        <f t="shared" si="8"/>
        <v>0.99364075460503476</v>
      </c>
      <c r="X45" s="124">
        <f>'Final Floorspace Estimates'!Q187</f>
        <v>1648.1943609583379</v>
      </c>
      <c r="Y45" s="124">
        <f>'Final Floorspace Estimates'!R187</f>
        <v>856.59406636400411</v>
      </c>
      <c r="Z45" s="124">
        <f>'Final Floorspace Estimates'!S187</f>
        <v>839.79565843754904</v>
      </c>
      <c r="AA45" s="124">
        <f t="shared" si="9"/>
        <v>1424.3024736476218</v>
      </c>
      <c r="AC45" s="71"/>
      <c r="AD45" s="71"/>
      <c r="AF45" s="73">
        <f t="shared" si="3"/>
        <v>0.87900131160724193</v>
      </c>
      <c r="AG45" s="73">
        <f t="shared" si="4"/>
        <v>1.0469935807718211</v>
      </c>
      <c r="AH45" s="73">
        <f>Wgted_Floorspace!AI164</f>
        <v>0.9975592972746814</v>
      </c>
      <c r="AI45" s="73">
        <f t="shared" si="5"/>
        <v>0.96199515490101817</v>
      </c>
      <c r="AJ45" s="73">
        <f t="shared" si="6"/>
        <v>0.98601336665998063</v>
      </c>
      <c r="AK45" s="73">
        <f t="shared" si="10"/>
        <v>1.1064953961107691</v>
      </c>
      <c r="AL45" s="73">
        <f t="shared" si="11"/>
        <v>0.92030873074279373</v>
      </c>
      <c r="AM45" s="73">
        <f t="shared" si="12"/>
        <v>0.92030873074279362</v>
      </c>
      <c r="AN45" s="73"/>
      <c r="AO45" s="73">
        <f t="shared" si="13"/>
        <v>0.94622497703280883</v>
      </c>
      <c r="AR45" s="53"/>
      <c r="BD45" s="94">
        <v>1985</v>
      </c>
      <c r="BE45" s="9">
        <f t="shared" ref="BE45:BE69" si="14">AM51</f>
        <v>1</v>
      </c>
      <c r="BF45" s="9">
        <f t="shared" ref="BF45:BF69" si="15">AF51</f>
        <v>1</v>
      </c>
      <c r="BG45" s="9">
        <f t="shared" ref="BG45:BG69" si="16">AI51</f>
        <v>1</v>
      </c>
      <c r="BH45" s="9">
        <f>AO51/AI51</f>
        <v>1</v>
      </c>
      <c r="BI45" s="9">
        <f t="shared" ref="BI45:BI69" si="17">AK51</f>
        <v>1</v>
      </c>
    </row>
    <row r="46" spans="1:61" x14ac:dyDescent="0.2">
      <c r="A46" s="75" t="s">
        <v>147</v>
      </c>
      <c r="B46" s="50">
        <f t="shared" si="0"/>
        <v>1980</v>
      </c>
      <c r="D46" s="79">
        <f>Conversion_Factors!$O42*D207+D290</f>
        <v>5037.6532827919527</v>
      </c>
      <c r="F46" s="357">
        <f>'Final Floorspace Estimates'!D188</f>
        <v>19025.845870935504</v>
      </c>
      <c r="G46" s="357">
        <f>'Final Floorspace Estimates'!E188</f>
        <v>5534.0241111662435</v>
      </c>
      <c r="H46" s="357">
        <f>'Final Floorspace Estimates'!F188</f>
        <v>2034.5201088884928</v>
      </c>
      <c r="I46" s="321">
        <f t="shared" si="1"/>
        <v>26594.39009099024</v>
      </c>
      <c r="K46" s="85">
        <f>'Final Floorspace Estimates'!U188</f>
        <v>31.49568970202165</v>
      </c>
      <c r="L46" s="85">
        <f>'Final Floorspace Estimates'!V188</f>
        <v>4.7508762734625805</v>
      </c>
      <c r="M46" s="85">
        <f>'Final Floorspace Estimates'!W188</f>
        <v>1.7233974296154144</v>
      </c>
      <c r="N46" s="81">
        <f t="shared" si="2"/>
        <v>37.969963405099648</v>
      </c>
      <c r="P46" s="84">
        <f t="shared" si="7"/>
        <v>189.42541135766186</v>
      </c>
      <c r="R46" s="79">
        <f>Conversion_Factors!$O42*R207+R290</f>
        <v>132.67469417985689</v>
      </c>
      <c r="T46" s="79">
        <f>Conversion_Factors!$O42*T207+T290</f>
        <v>127.93701968456607</v>
      </c>
      <c r="V46" s="118">
        <f t="shared" si="8"/>
        <v>1.0370313026438458</v>
      </c>
      <c r="X46" s="124">
        <f>'Final Floorspace Estimates'!Q188</f>
        <v>1655.4160017734341</v>
      </c>
      <c r="Y46" s="124">
        <f>'Final Floorspace Estimates'!R188</f>
        <v>858.48492489877822</v>
      </c>
      <c r="Z46" s="124">
        <f>'Final Floorspace Estimates'!S188</f>
        <v>847.07810067158675</v>
      </c>
      <c r="AA46" s="124">
        <f t="shared" si="9"/>
        <v>1427.7433426820069</v>
      </c>
      <c r="AC46" s="71"/>
      <c r="AD46" s="71"/>
      <c r="AF46" s="73">
        <f t="shared" si="3"/>
        <v>0.90431997240220507</v>
      </c>
      <c r="AG46" s="73">
        <f t="shared" si="4"/>
        <v>1.0135229281997469</v>
      </c>
      <c r="AH46" s="73">
        <f>Wgted_Floorspace!AI165</f>
        <v>0.99879488276540296</v>
      </c>
      <c r="AI46" s="73">
        <f t="shared" si="5"/>
        <v>0.96431916921747884</v>
      </c>
      <c r="AJ46" s="73">
        <f t="shared" si="6"/>
        <v>1.0290708400523396</v>
      </c>
      <c r="AK46" s="73">
        <f t="shared" si="10"/>
        <v>1.0225656437260175</v>
      </c>
      <c r="AL46" s="73">
        <f t="shared" si="11"/>
        <v>0.91654902645859726</v>
      </c>
      <c r="AM46" s="73">
        <f t="shared" si="12"/>
        <v>0.91654902645859715</v>
      </c>
      <c r="AN46" s="73"/>
      <c r="AO46" s="73">
        <f t="shared" si="13"/>
        <v>0.9911568361583899</v>
      </c>
      <c r="AR46" s="53"/>
      <c r="BD46" s="94">
        <v>1986</v>
      </c>
      <c r="BE46" s="9">
        <f t="shared" si="14"/>
        <v>1.015866770577758</v>
      </c>
      <c r="BF46" s="9">
        <f t="shared" si="15"/>
        <v>1.0237329580253611</v>
      </c>
      <c r="BG46" s="9">
        <f t="shared" si="16"/>
        <v>1.0043179380244514</v>
      </c>
      <c r="BH46" s="9">
        <f t="shared" ref="BH46:BH69" si="18">AO52/AI52</f>
        <v>0.99581435900637028</v>
      </c>
      <c r="BI46" s="9">
        <f t="shared" si="17"/>
        <v>0.99220283943579624</v>
      </c>
    </row>
    <row r="47" spans="1:61" x14ac:dyDescent="0.2">
      <c r="A47" s="75" t="s">
        <v>147</v>
      </c>
      <c r="B47" s="50">
        <f t="shared" si="0"/>
        <v>1981</v>
      </c>
      <c r="D47" s="79">
        <f>Conversion_Factors!$O43*D208+D291</f>
        <v>5082.1017995266948</v>
      </c>
      <c r="F47" s="357">
        <f>'Final Floorspace Estimates'!D189</f>
        <v>19706.125472323602</v>
      </c>
      <c r="G47" s="357">
        <f>'Final Floorspace Estimates'!E189</f>
        <v>5989.947764673946</v>
      </c>
      <c r="H47" s="357">
        <f>'Final Floorspace Estimates'!F189</f>
        <v>2103.8960556645948</v>
      </c>
      <c r="I47" s="321">
        <f t="shared" si="1"/>
        <v>27799.969292662143</v>
      </c>
      <c r="K47" s="85">
        <f>'Final Floorspace Estimates'!U189</f>
        <v>32.678241347319037</v>
      </c>
      <c r="L47" s="85">
        <f>'Final Floorspace Estimates'!V189</f>
        <v>5.1489286956621267</v>
      </c>
      <c r="M47" s="85">
        <f>'Final Floorspace Estimates'!W189</f>
        <v>1.7917145842400111</v>
      </c>
      <c r="N47" s="81">
        <f t="shared" si="2"/>
        <v>39.618884627221178</v>
      </c>
      <c r="P47" s="84">
        <f t="shared" si="7"/>
        <v>182.80961917710195</v>
      </c>
      <c r="R47" s="79">
        <f>Conversion_Factors!$O43*R208+R291</f>
        <v>128.27473179380991</v>
      </c>
      <c r="T47" s="79">
        <f>Conversion_Factors!$O43*T208+T291</f>
        <v>127.46435630091767</v>
      </c>
      <c r="V47" s="118">
        <f t="shared" si="8"/>
        <v>1.006357663557168</v>
      </c>
      <c r="X47" s="124">
        <f>'Final Floorspace Estimates'!Q189</f>
        <v>1658.2783557942028</v>
      </c>
      <c r="Y47" s="124">
        <f>'Final Floorspace Estimates'!R189</f>
        <v>859.59492435446987</v>
      </c>
      <c r="Z47" s="124">
        <f>'Final Floorspace Estimates'!S189</f>
        <v>851.61744536567926</v>
      </c>
      <c r="AA47" s="124">
        <f t="shared" si="9"/>
        <v>1425.1413089754262</v>
      </c>
      <c r="AC47" s="71"/>
      <c r="AD47" s="71"/>
      <c r="AF47" s="73">
        <f t="shared" si="3"/>
        <v>0.94531468394304086</v>
      </c>
      <c r="AG47" s="73">
        <f t="shared" si="4"/>
        <v>0.97812505304063424</v>
      </c>
      <c r="AH47" s="73">
        <f>Wgted_Floorspace!AI166</f>
        <v>1.0003198965914151</v>
      </c>
      <c r="AI47" s="73">
        <f t="shared" si="5"/>
        <v>0.96256171680485381</v>
      </c>
      <c r="AJ47" s="73">
        <f t="shared" si="6"/>
        <v>0.99863265803997803</v>
      </c>
      <c r="AK47" s="73">
        <f t="shared" si="10"/>
        <v>1.0172346058518942</v>
      </c>
      <c r="AL47" s="73">
        <f t="shared" si="11"/>
        <v>0.92463597537187736</v>
      </c>
      <c r="AM47" s="73">
        <f t="shared" si="12"/>
        <v>0.92463597537187725</v>
      </c>
      <c r="AN47" s="73"/>
      <c r="AO47" s="73">
        <f t="shared" si="13"/>
        <v>0.96155306496036164</v>
      </c>
      <c r="AR47" s="53"/>
      <c r="BD47" s="94">
        <v>1987</v>
      </c>
      <c r="BE47" s="9">
        <f t="shared" si="14"/>
        <v>1.0487484949528276</v>
      </c>
      <c r="BF47" s="9">
        <f t="shared" si="15"/>
        <v>1.0475367827307775</v>
      </c>
      <c r="BG47" s="9">
        <f t="shared" si="16"/>
        <v>1.0156390255872871</v>
      </c>
      <c r="BH47" s="9">
        <f t="shared" si="18"/>
        <v>1.000528842549034</v>
      </c>
      <c r="BI47" s="9">
        <f t="shared" si="17"/>
        <v>0.98521967509379849</v>
      </c>
    </row>
    <row r="48" spans="1:61" x14ac:dyDescent="0.2">
      <c r="A48" s="75" t="s">
        <v>147</v>
      </c>
      <c r="B48" s="50">
        <f t="shared" si="0"/>
        <v>1982</v>
      </c>
      <c r="D48" s="79">
        <f>Conversion_Factors!$O44*D209+D292</f>
        <v>5100.4706321677413</v>
      </c>
      <c r="F48" s="357">
        <f>'Final Floorspace Estimates'!D190</f>
        <v>19795.612594444035</v>
      </c>
      <c r="G48" s="357">
        <f>'Final Floorspace Estimates'!E190</f>
        <v>6080.8907777813774</v>
      </c>
      <c r="H48" s="357">
        <f>'Final Floorspace Estimates'!F190</f>
        <v>2179.5249207323927</v>
      </c>
      <c r="I48" s="321">
        <f t="shared" si="1"/>
        <v>28056.028292957806</v>
      </c>
      <c r="K48" s="85">
        <f>'Final Floorspace Estimates'!U190</f>
        <v>32.89929949751761</v>
      </c>
      <c r="L48" s="85">
        <f>'Final Floorspace Estimates'!V190</f>
        <v>5.2315877141141547</v>
      </c>
      <c r="M48" s="85">
        <f>'Final Floorspace Estimates'!W190</f>
        <v>1.8653163977671654</v>
      </c>
      <c r="N48" s="81">
        <f t="shared" si="2"/>
        <v>39.996203609398933</v>
      </c>
      <c r="P48" s="84">
        <f t="shared" si="7"/>
        <v>181.7958899566687</v>
      </c>
      <c r="R48" s="79">
        <f>Conversion_Factors!$O44*R209+R292</f>
        <v>127.52386906464176</v>
      </c>
      <c r="T48" s="79">
        <f>Conversion_Factors!$O44*T209+T292</f>
        <v>127.14093616733442</v>
      </c>
      <c r="V48" s="118">
        <f t="shared" si="8"/>
        <v>1.0030118772824148</v>
      </c>
      <c r="X48" s="124">
        <f>'Final Floorspace Estimates'!Q190</f>
        <v>1661.9490475758928</v>
      </c>
      <c r="Y48" s="124">
        <f>'Final Floorspace Estimates'!R190</f>
        <v>860.33245872949351</v>
      </c>
      <c r="Z48" s="124">
        <f>'Final Floorspace Estimates'!S190</f>
        <v>855.83623294399274</v>
      </c>
      <c r="AA48" s="124">
        <f t="shared" si="9"/>
        <v>1425.5832362215776</v>
      </c>
      <c r="AC48" s="71"/>
      <c r="AD48" s="71"/>
      <c r="AF48" s="73">
        <f t="shared" si="3"/>
        <v>0.95402175589650362</v>
      </c>
      <c r="AG48" s="73">
        <f t="shared" si="4"/>
        <v>0.97270108272677169</v>
      </c>
      <c r="AH48" s="73">
        <f>Wgted_Floorspace!AI167</f>
        <v>1.0013730327612802</v>
      </c>
      <c r="AI48" s="73">
        <f t="shared" si="5"/>
        <v>0.96286020106468084</v>
      </c>
      <c r="AJ48" s="73">
        <f t="shared" si="6"/>
        <v>0.99531255469920321</v>
      </c>
      <c r="AK48" s="73">
        <f t="shared" si="10"/>
        <v>1.0135864348284385</v>
      </c>
      <c r="AL48" s="73">
        <f t="shared" si="11"/>
        <v>0.92797799490542499</v>
      </c>
      <c r="AM48" s="73">
        <f t="shared" si="12"/>
        <v>0.92797799490542499</v>
      </c>
      <c r="AN48" s="73"/>
      <c r="AO48" s="73">
        <f t="shared" si="13"/>
        <v>0.95966268815684475</v>
      </c>
      <c r="AR48" s="53"/>
      <c r="BD48" s="94">
        <v>1988</v>
      </c>
      <c r="BE48" s="9">
        <f t="shared" si="14"/>
        <v>1.0858119280496374</v>
      </c>
      <c r="BF48" s="9">
        <f t="shared" si="15"/>
        <v>1.0691145535567768</v>
      </c>
      <c r="BG48" s="9">
        <f t="shared" si="16"/>
        <v>1.0250162735609352</v>
      </c>
      <c r="BH48" s="9">
        <f t="shared" si="18"/>
        <v>1.0069212112168575</v>
      </c>
      <c r="BI48" s="9">
        <f t="shared" si="17"/>
        <v>0.98402043328130195</v>
      </c>
    </row>
    <row r="49" spans="1:61" x14ac:dyDescent="0.2">
      <c r="A49" s="75" t="s">
        <v>147</v>
      </c>
      <c r="B49" s="50">
        <f t="shared" si="0"/>
        <v>1983</v>
      </c>
      <c r="D49" s="79">
        <f>Conversion_Factors!$O45*D210+D293</f>
        <v>5108.8892481360999</v>
      </c>
      <c r="F49" s="357">
        <f>'Final Floorspace Estimates'!D191</f>
        <v>19934.155033266452</v>
      </c>
      <c r="G49" s="357">
        <f>'Final Floorspace Estimates'!E191</f>
        <v>6192.1646805046294</v>
      </c>
      <c r="H49" s="357">
        <f>'Final Floorspace Estimates'!F191</f>
        <v>2274.2932779573407</v>
      </c>
      <c r="I49" s="321">
        <f t="shared" si="1"/>
        <v>28400.612991728423</v>
      </c>
      <c r="K49" s="85">
        <f>'Final Floorspace Estimates'!U191</f>
        <v>33.206882357825791</v>
      </c>
      <c r="L49" s="85">
        <f>'Final Floorspace Estimates'!V191</f>
        <v>5.332333426591827</v>
      </c>
      <c r="M49" s="85">
        <f>'Final Floorspace Estimates'!W191</f>
        <v>1.95592495363875</v>
      </c>
      <c r="N49" s="81">
        <f t="shared" si="2"/>
        <v>40.495140738056371</v>
      </c>
      <c r="P49" s="84">
        <f t="shared" si="7"/>
        <v>179.88658377282368</v>
      </c>
      <c r="R49" s="79">
        <f>Conversion_Factors!$O45*R210+R293</f>
        <v>126.16055050118364</v>
      </c>
      <c r="T49" s="79">
        <f>Conversion_Factors!$O45*T210+T293</f>
        <v>126.32251327539421</v>
      </c>
      <c r="V49" s="118">
        <f t="shared" si="8"/>
        <v>0.99871786295244547</v>
      </c>
      <c r="X49" s="124">
        <f>'Final Floorspace Estimates'!Q191</f>
        <v>1665.8284387981128</v>
      </c>
      <c r="Y49" s="124">
        <f>'Final Floorspace Estimates'!R191</f>
        <v>861.14205640882108</v>
      </c>
      <c r="Z49" s="124">
        <f>'Final Floorspace Estimates'!S191</f>
        <v>860.01439330439678</v>
      </c>
      <c r="AA49" s="124">
        <f t="shared" si="9"/>
        <v>1425.8544613051288</v>
      </c>
      <c r="AC49" s="71"/>
      <c r="AD49" s="71"/>
      <c r="AF49" s="73">
        <f t="shared" si="3"/>
        <v>0.96573907012015403</v>
      </c>
      <c r="AG49" s="73">
        <f t="shared" si="4"/>
        <v>0.9624853171628438</v>
      </c>
      <c r="AH49" s="73">
        <f>Wgted_Floorspace!AI168</f>
        <v>1.0025726471047669</v>
      </c>
      <c r="AI49" s="73">
        <f t="shared" si="5"/>
        <v>0.96304339053538057</v>
      </c>
      <c r="AJ49" s="73">
        <f t="shared" si="6"/>
        <v>0.99105150209406701</v>
      </c>
      <c r="AK49" s="73">
        <f t="shared" si="10"/>
        <v>1.0058568600936844</v>
      </c>
      <c r="AL49" s="73">
        <f t="shared" si="11"/>
        <v>0.92950967520114625</v>
      </c>
      <c r="AM49" s="73">
        <f t="shared" si="12"/>
        <v>0.92950967520114625</v>
      </c>
      <c r="AN49" s="73"/>
      <c r="AO49" s="73">
        <f t="shared" si="13"/>
        <v>0.95688099902524792</v>
      </c>
      <c r="AR49" s="53"/>
      <c r="BD49" s="94">
        <v>1989</v>
      </c>
      <c r="BE49" s="9">
        <f t="shared" si="14"/>
        <v>1.1358290073324508</v>
      </c>
      <c r="BF49" s="9">
        <f t="shared" si="15"/>
        <v>1.0897524827941245</v>
      </c>
      <c r="BG49" s="9">
        <f t="shared" si="16"/>
        <v>1.034117832053663</v>
      </c>
      <c r="BH49" s="9">
        <f t="shared" si="18"/>
        <v>0.99335613854595506</v>
      </c>
      <c r="BI49" s="9">
        <f t="shared" si="17"/>
        <v>1.0146355661173247</v>
      </c>
    </row>
    <row r="50" spans="1:61" x14ac:dyDescent="0.2">
      <c r="A50" s="75" t="s">
        <v>147</v>
      </c>
      <c r="B50" s="50">
        <f t="shared" si="0"/>
        <v>1984</v>
      </c>
      <c r="D50" s="79">
        <f>Conversion_Factors!$O46*D211+D294</f>
        <v>5469.8940466522372</v>
      </c>
      <c r="F50" s="357">
        <f>'Final Floorspace Estimates'!D192</f>
        <v>20463.036404730548</v>
      </c>
      <c r="G50" s="357">
        <f>'Final Floorspace Estimates'!E192</f>
        <v>6228.1664305705599</v>
      </c>
      <c r="H50" s="357">
        <f>'Final Floorspace Estimates'!F192</f>
        <v>2344.7780178749404</v>
      </c>
      <c r="I50" s="321">
        <f t="shared" si="1"/>
        <v>29035.98085317605</v>
      </c>
      <c r="K50" s="85">
        <f>'Final Floorspace Estimates'!U192</f>
        <v>34.188035630913234</v>
      </c>
      <c r="L50" s="85">
        <f>'Final Floorspace Estimates'!V192</f>
        <v>5.3692878327902633</v>
      </c>
      <c r="M50" s="85">
        <f>'Final Floorspace Estimates'!W192</f>
        <v>2.0268062583831798</v>
      </c>
      <c r="N50" s="81">
        <f t="shared" si="2"/>
        <v>41.584129722086679</v>
      </c>
      <c r="P50" s="84">
        <f t="shared" si="7"/>
        <v>188.38330533111377</v>
      </c>
      <c r="R50" s="79">
        <f>Conversion_Factors!$O46*R211+R294</f>
        <v>131.53801902813416</v>
      </c>
      <c r="T50" s="79">
        <f>Conversion_Factors!$O46*T211+T294</f>
        <v>131.12393654515128</v>
      </c>
      <c r="V50" s="118">
        <f t="shared" si="8"/>
        <v>1.0031579473122383</v>
      </c>
      <c r="X50" s="124">
        <f>'Final Floorspace Estimates'!Q192</f>
        <v>1670.7215368590071</v>
      </c>
      <c r="Y50" s="124">
        <f>'Final Floorspace Estimates'!R192</f>
        <v>862.09768037595381</v>
      </c>
      <c r="Z50" s="124">
        <f>'Final Floorspace Estimates'!S192</f>
        <v>864.39153000080728</v>
      </c>
      <c r="AA50" s="124">
        <f t="shared" si="9"/>
        <v>1432.158601163221</v>
      </c>
      <c r="AC50" s="71"/>
      <c r="AD50" s="71"/>
      <c r="AF50" s="73">
        <f t="shared" si="3"/>
        <v>0.98734422237082453</v>
      </c>
      <c r="AG50" s="73">
        <f t="shared" si="4"/>
        <v>1.0079471274454999</v>
      </c>
      <c r="AH50" s="73">
        <f>Wgted_Floorspace!AI169</f>
        <v>1.0019461810288726</v>
      </c>
      <c r="AI50" s="73">
        <f t="shared" si="5"/>
        <v>0.96730130071352671</v>
      </c>
      <c r="AJ50" s="73">
        <f t="shared" si="6"/>
        <v>0.99545750346585438</v>
      </c>
      <c r="AK50" s="73">
        <f t="shared" si="10"/>
        <v>1.0447415349017619</v>
      </c>
      <c r="AL50" s="73">
        <f t="shared" si="11"/>
        <v>0.99519077273858336</v>
      </c>
      <c r="AM50" s="73">
        <f t="shared" si="12"/>
        <v>0.99519077273858347</v>
      </c>
      <c r="AN50" s="73"/>
      <c r="AO50" s="73">
        <f t="shared" si="13"/>
        <v>0.96478132990115884</v>
      </c>
      <c r="AR50" s="53"/>
      <c r="BD50" s="94">
        <v>1990</v>
      </c>
      <c r="BE50" s="9">
        <f t="shared" si="14"/>
        <v>1.1116420706078594</v>
      </c>
      <c r="BF50" s="9">
        <f t="shared" si="15"/>
        <v>1.091679773662475</v>
      </c>
      <c r="BG50" s="9">
        <f t="shared" si="16"/>
        <v>1.0454432280593133</v>
      </c>
      <c r="BH50" s="9">
        <f t="shared" si="18"/>
        <v>0.9583703884131487</v>
      </c>
      <c r="BI50" s="9">
        <f t="shared" si="17"/>
        <v>1.016332632865935</v>
      </c>
    </row>
    <row r="51" spans="1:61" x14ac:dyDescent="0.2">
      <c r="A51" s="75" t="s">
        <v>147</v>
      </c>
      <c r="B51" s="50">
        <f t="shared" si="0"/>
        <v>1985</v>
      </c>
      <c r="D51" s="79">
        <f>Conversion_Factors!$O47*D212+D295</f>
        <v>5496.3271329376257</v>
      </c>
      <c r="F51" s="357">
        <f>'Final Floorspace Estimates'!D193</f>
        <v>20927.68169510816</v>
      </c>
      <c r="G51" s="357">
        <f>'Final Floorspace Estimates'!E193</f>
        <v>6164.8539643045051</v>
      </c>
      <c r="H51" s="357">
        <f>'Final Floorspace Estimates'!F193</f>
        <v>2315.6283783070826</v>
      </c>
      <c r="I51" s="321">
        <f t="shared" ref="I51:I77" si="19">SUM(F51:H51)</f>
        <v>29408.164037719747</v>
      </c>
      <c r="K51" s="85">
        <f>'Final Floorspace Estimates'!U193</f>
        <v>36.221721054991797</v>
      </c>
      <c r="L51" s="85">
        <f>'Final Floorspace Estimates'!V193</f>
        <v>5.2776579356864595</v>
      </c>
      <c r="M51" s="85">
        <f>'Final Floorspace Estimates'!W193</f>
        <v>2.0415063983640902</v>
      </c>
      <c r="N51" s="81">
        <f t="shared" ref="N51:N77" si="20">SUM(K51:M51)</f>
        <v>43.540885389042344</v>
      </c>
      <c r="P51" s="84">
        <f t="shared" ref="P51:P76" si="21">D51/I51*1000</f>
        <v>186.89800308131714</v>
      </c>
      <c r="R51" s="79">
        <f>Conversion_Factors!$O47*R212+R295</f>
        <v>126.23370158478336</v>
      </c>
      <c r="T51" s="79">
        <f>Conversion_Factors!$O47*T212+T295</f>
        <v>125.26470609092395</v>
      </c>
      <c r="V51" s="118">
        <f t="shared" ref="V51:V76" si="22">R51/T51</f>
        <v>1.0077355827040064</v>
      </c>
      <c r="X51" s="124">
        <f>'Final Floorspace Estimates'!Q193</f>
        <v>1730.8042803163721</v>
      </c>
      <c r="Y51" s="124">
        <f>'Final Floorspace Estimates'!R193</f>
        <v>856.08807057635875</v>
      </c>
      <c r="Z51" s="124">
        <f>'Final Floorspace Estimates'!S193</f>
        <v>881.62091011192467</v>
      </c>
      <c r="AA51" s="124">
        <f t="shared" ref="AA51:AA76" si="23">N51/I51*1000000</f>
        <v>1480.5713587966786</v>
      </c>
      <c r="AC51" s="71">
        <f t="shared" ref="AC51:AC80" si="24">T51/T$86</f>
        <v>1</v>
      </c>
      <c r="AD51" s="71"/>
      <c r="AF51" s="73">
        <f t="shared" si="3"/>
        <v>1</v>
      </c>
      <c r="AG51" s="73">
        <f t="shared" si="4"/>
        <v>1</v>
      </c>
      <c r="AH51" s="73">
        <f>Wgted_Floorspace!AI170</f>
        <v>1</v>
      </c>
      <c r="AI51" s="73">
        <f t="shared" si="5"/>
        <v>1</v>
      </c>
      <c r="AJ51" s="73">
        <f t="shared" si="6"/>
        <v>1</v>
      </c>
      <c r="AK51" s="73">
        <f>AG51/(AH51*AI51*AJ51)</f>
        <v>1</v>
      </c>
      <c r="AL51" s="73">
        <f t="shared" ref="AL51:AL73" si="25">AF51*AH51*AI51*AJ51*AK51</f>
        <v>1</v>
      </c>
      <c r="AM51" s="73">
        <f t="shared" ref="AM51:AM73" si="26">AF51*AG51</f>
        <v>1</v>
      </c>
      <c r="AN51" s="73"/>
      <c r="AO51" s="73">
        <f t="shared" ref="AO51:AO73" si="27">AH51*AI51*AJ51</f>
        <v>1</v>
      </c>
      <c r="AR51" s="53"/>
      <c r="BD51" s="94">
        <v>1991</v>
      </c>
      <c r="BE51" s="9">
        <f t="shared" si="14"/>
        <v>1.1361240182924721</v>
      </c>
      <c r="BF51" s="9">
        <f t="shared" si="15"/>
        <v>1.0918453470640588</v>
      </c>
      <c r="BG51" s="9">
        <f t="shared" si="16"/>
        <v>1.054605119417138</v>
      </c>
      <c r="BH51" s="9">
        <f t="shared" si="18"/>
        <v>0.98634187667138296</v>
      </c>
      <c r="BI51" s="9">
        <f t="shared" si="17"/>
        <v>1.0003391502470187</v>
      </c>
    </row>
    <row r="52" spans="1:61" x14ac:dyDescent="0.2">
      <c r="A52" s="75" t="s">
        <v>147</v>
      </c>
      <c r="B52" s="50">
        <f t="shared" si="0"/>
        <v>1986</v>
      </c>
      <c r="D52" s="79">
        <f>Conversion_Factors!$O48*D213+D296</f>
        <v>5583.5360945762541</v>
      </c>
      <c r="F52" s="357">
        <f>'Final Floorspace Estimates'!D194</f>
        <v>21459.109669887544</v>
      </c>
      <c r="G52" s="357">
        <f>'Final Floorspace Estimates'!E194</f>
        <v>6207.2721356467646</v>
      </c>
      <c r="H52" s="357">
        <f>'Final Floorspace Estimates'!F194</f>
        <v>2439.7249548955788</v>
      </c>
      <c r="I52" s="321">
        <f t="shared" si="19"/>
        <v>30106.106760429888</v>
      </c>
      <c r="K52" s="85">
        <f>'Final Floorspace Estimates'!U194</f>
        <v>37.158376195637715</v>
      </c>
      <c r="L52" s="85">
        <f>'Final Floorspace Estimates'!V194</f>
        <v>5.4415805847631677</v>
      </c>
      <c r="M52" s="85">
        <f>'Final Floorspace Estimates'!W194</f>
        <v>2.166751417158618</v>
      </c>
      <c r="N52" s="81">
        <f t="shared" si="20"/>
        <v>44.766708197559495</v>
      </c>
      <c r="P52" s="84">
        <f t="shared" si="21"/>
        <v>185.46191106699331</v>
      </c>
      <c r="R52" s="79">
        <f>Conversion_Factors!$O48*R213+R296</f>
        <v>124.72518796637021</v>
      </c>
      <c r="T52" s="79">
        <f>Conversion_Factors!$O48*T213+T296</f>
        <v>124.2867062755457</v>
      </c>
      <c r="V52" s="118">
        <f t="shared" si="22"/>
        <v>1.0035279854456227</v>
      </c>
      <c r="X52" s="124">
        <f>'Final Floorspace Estimates'!Q194</f>
        <v>1731.5898360769431</v>
      </c>
      <c r="Y52" s="124">
        <f>'Final Floorspace Estimates'!R194</f>
        <v>876.64604770807023</v>
      </c>
      <c r="Z52" s="124">
        <f>'Final Floorspace Estimates'!S194</f>
        <v>888.11298700322379</v>
      </c>
      <c r="AA52" s="124">
        <f t="shared" si="23"/>
        <v>1486.9643741647405</v>
      </c>
      <c r="AC52" s="71">
        <f t="shared" si="24"/>
        <v>0.99219253494541093</v>
      </c>
      <c r="AD52" s="71"/>
      <c r="AF52" s="73">
        <f t="shared" si="3"/>
        <v>1.0237329580253611</v>
      </c>
      <c r="AG52" s="73">
        <f t="shared" si="4"/>
        <v>0.99231617250774473</v>
      </c>
      <c r="AH52" s="73">
        <f>Wgted_Floorspace!AI171</f>
        <v>0.99998961453245683</v>
      </c>
      <c r="AI52" s="73">
        <f t="shared" si="5"/>
        <v>1.0043179380244514</v>
      </c>
      <c r="AJ52" s="73">
        <f t="shared" si="6"/>
        <v>0.99582470111148236</v>
      </c>
      <c r="AK52" s="73">
        <f t="shared" ref="AK52:AK76" si="28">AG52/(AH52*AI52*AJ52)</f>
        <v>0.99220283943579624</v>
      </c>
      <c r="AL52" s="73">
        <f t="shared" si="25"/>
        <v>1.015866770577758</v>
      </c>
      <c r="AM52" s="73">
        <f t="shared" si="26"/>
        <v>1.015866770577758</v>
      </c>
      <c r="AN52" s="73"/>
      <c r="AO52" s="73">
        <f t="shared" si="27"/>
        <v>1.0001142236924185</v>
      </c>
      <c r="AR52" s="53"/>
      <c r="BD52" s="94">
        <v>1992</v>
      </c>
      <c r="BE52" s="9">
        <f t="shared" si="14"/>
        <v>1.1332184071450286</v>
      </c>
      <c r="BF52" s="9">
        <f t="shared" si="15"/>
        <v>1.1199928236528272</v>
      </c>
      <c r="BG52" s="9">
        <f t="shared" si="16"/>
        <v>1.0636951081287942</v>
      </c>
      <c r="BH52" s="9">
        <f t="shared" si="18"/>
        <v>0.95763829208745233</v>
      </c>
      <c r="BI52" s="9">
        <f t="shared" si="17"/>
        <v>0.9932983520292501</v>
      </c>
    </row>
    <row r="53" spans="1:61" x14ac:dyDescent="0.2">
      <c r="A53" s="75" t="s">
        <v>147</v>
      </c>
      <c r="B53" s="50">
        <f t="shared" si="0"/>
        <v>1987</v>
      </c>
      <c r="D53" s="79">
        <f>Conversion_Factors!$O49*D214+D297</f>
        <v>5764.2648084367247</v>
      </c>
      <c r="F53" s="357">
        <f>'Final Floorspace Estimates'!D195</f>
        <v>22004.895637356145</v>
      </c>
      <c r="G53" s="357">
        <f>'Final Floorspace Estimates'!E195</f>
        <v>6241.9060686634693</v>
      </c>
      <c r="H53" s="357">
        <f>'Final Floorspace Estimates'!F195</f>
        <v>2559.3318360722856</v>
      </c>
      <c r="I53" s="321">
        <f t="shared" si="19"/>
        <v>30806.133542091899</v>
      </c>
      <c r="K53" s="85">
        <f>'Final Floorspace Estimates'!U195</f>
        <v>38.479466441302151</v>
      </c>
      <c r="L53" s="85">
        <f>'Final Floorspace Estimates'!V195</f>
        <v>5.5738409133801277</v>
      </c>
      <c r="M53" s="85">
        <f>'Final Floorspace Estimates'!W195</f>
        <v>2.2706782189030279</v>
      </c>
      <c r="N53" s="81">
        <f t="shared" si="20"/>
        <v>46.323985573585304</v>
      </c>
      <c r="P53" s="84">
        <f t="shared" si="21"/>
        <v>187.1141927162243</v>
      </c>
      <c r="R53" s="79">
        <f>Conversion_Factors!$O49*R214+R297</f>
        <v>124.43369751249561</v>
      </c>
      <c r="T53" s="79">
        <f>Conversion_Factors!$O49*T214+T297</f>
        <v>123.39573287926908</v>
      </c>
      <c r="V53" s="118">
        <f t="shared" si="22"/>
        <v>1.0084116736373865</v>
      </c>
      <c r="X53" s="124">
        <f>'Final Floorspace Estimates'!Q195</f>
        <v>1748.6775250130383</v>
      </c>
      <c r="Y53" s="124">
        <f>'Final Floorspace Estimates'!R195</f>
        <v>892.97096945478575</v>
      </c>
      <c r="Z53" s="124">
        <f>'Final Floorspace Estimates'!S195</f>
        <v>887.21524379884863</v>
      </c>
      <c r="AA53" s="124">
        <f t="shared" si="23"/>
        <v>1503.7260521607043</v>
      </c>
      <c r="AC53" s="71">
        <f t="shared" si="24"/>
        <v>0.98507981002806755</v>
      </c>
      <c r="AD53" s="71"/>
      <c r="AF53" s="73">
        <f t="shared" si="3"/>
        <v>1.0475367827307775</v>
      </c>
      <c r="AG53" s="73">
        <f t="shared" si="4"/>
        <v>1.0011567252262887</v>
      </c>
      <c r="AH53" s="73">
        <f>Wgted_Floorspace!AI172</f>
        <v>0.99985803667012874</v>
      </c>
      <c r="AI53" s="73">
        <f t="shared" si="5"/>
        <v>1.0156390255872871</v>
      </c>
      <c r="AJ53" s="73">
        <f t="shared" si="6"/>
        <v>1.0006709011222625</v>
      </c>
      <c r="AK53" s="73">
        <f t="shared" si="28"/>
        <v>0.98521967509379849</v>
      </c>
      <c r="AL53" s="73">
        <f t="shared" si="25"/>
        <v>1.0487484949528276</v>
      </c>
      <c r="AM53" s="73">
        <f t="shared" si="26"/>
        <v>1.0487484949528276</v>
      </c>
      <c r="AN53" s="73"/>
      <c r="AO53" s="73">
        <f t="shared" si="27"/>
        <v>1.0161761387184771</v>
      </c>
      <c r="AR53" s="53"/>
      <c r="BD53" s="94">
        <v>1993</v>
      </c>
      <c r="BE53" s="9">
        <f t="shared" si="14"/>
        <v>1.210686611872251</v>
      </c>
      <c r="BF53" s="9">
        <f t="shared" si="15"/>
        <v>1.149715485459651</v>
      </c>
      <c r="BG53" s="9">
        <f t="shared" si="16"/>
        <v>1.0724530771615222</v>
      </c>
      <c r="BH53" s="9">
        <f t="shared" si="18"/>
        <v>1.0130027324518118</v>
      </c>
      <c r="BI53" s="9">
        <f t="shared" si="17"/>
        <v>0.96928712153148344</v>
      </c>
    </row>
    <row r="54" spans="1:61" x14ac:dyDescent="0.2">
      <c r="A54" s="75" t="s">
        <v>147</v>
      </c>
      <c r="B54" s="50">
        <f t="shared" si="0"/>
        <v>1988</v>
      </c>
      <c r="D54" s="79">
        <f>Conversion_Factors!$O50*D215+D298</f>
        <v>5967.9775614065384</v>
      </c>
      <c r="F54" s="357">
        <f>'Final Floorspace Estimates'!D196</f>
        <v>22371.937102217707</v>
      </c>
      <c r="G54" s="357">
        <f>'Final Floorspace Estimates'!E196</f>
        <v>6411.7230571947184</v>
      </c>
      <c r="H54" s="357">
        <f>'Final Floorspace Estimates'!F196</f>
        <v>2657.0360066987769</v>
      </c>
      <c r="I54" s="321">
        <f t="shared" si="19"/>
        <v>31440.696166111204</v>
      </c>
      <c r="K54" s="85">
        <f>'Final Floorspace Estimates'!U196</f>
        <v>39.486239553623967</v>
      </c>
      <c r="L54" s="85">
        <f>'Final Floorspace Estimates'!V196</f>
        <v>5.8010356741759779</v>
      </c>
      <c r="M54" s="85">
        <f>'Final Floorspace Estimates'!W196</f>
        <v>2.4274314098997491</v>
      </c>
      <c r="N54" s="81">
        <f t="shared" si="20"/>
        <v>47.714706637699692</v>
      </c>
      <c r="P54" s="84">
        <f t="shared" si="21"/>
        <v>189.81696619807059</v>
      </c>
      <c r="R54" s="79">
        <f>Conversion_Factors!$O50*R215+R298</f>
        <v>125.07627065008928</v>
      </c>
      <c r="T54" s="79">
        <f>Conversion_Factors!$O50*T215+T298</f>
        <v>123.35044345439917</v>
      </c>
      <c r="V54" s="118">
        <f t="shared" si="22"/>
        <v>1.0139912524621619</v>
      </c>
      <c r="X54" s="124">
        <f>'Final Floorspace Estimates'!Q196</f>
        <v>1764.9897446613927</v>
      </c>
      <c r="Y54" s="124">
        <f>'Final Floorspace Estimates'!R196</f>
        <v>904.75456011259303</v>
      </c>
      <c r="Z54" s="124">
        <f>'Final Floorspace Estimates'!S196</f>
        <v>913.58619295329061</v>
      </c>
      <c r="AA54" s="124">
        <f t="shared" si="23"/>
        <v>1517.609736934822</v>
      </c>
      <c r="AC54" s="71">
        <f t="shared" si="24"/>
        <v>0.98471826026450493</v>
      </c>
      <c r="AD54" s="71"/>
      <c r="AF54" s="73">
        <f t="shared" si="3"/>
        <v>1.0691145535567768</v>
      </c>
      <c r="AG54" s="73">
        <f t="shared" si="4"/>
        <v>1.0156179470547015</v>
      </c>
      <c r="AH54" s="73">
        <f>Wgted_Floorspace!AI173</f>
        <v>1.0007091590373545</v>
      </c>
      <c r="AI54" s="73">
        <f t="shared" si="5"/>
        <v>1.0250162735609352</v>
      </c>
      <c r="AJ54" s="73">
        <f t="shared" si="6"/>
        <v>1.0062076499684272</v>
      </c>
      <c r="AK54" s="73">
        <f t="shared" si="28"/>
        <v>0.98402043328130195</v>
      </c>
      <c r="AL54" s="73">
        <f t="shared" si="25"/>
        <v>1.0858119280496372</v>
      </c>
      <c r="AM54" s="73">
        <f t="shared" si="26"/>
        <v>1.0858119280496374</v>
      </c>
      <c r="AN54" s="73"/>
      <c r="AO54" s="73">
        <f t="shared" si="27"/>
        <v>1.0321106276909666</v>
      </c>
      <c r="AR54" s="53"/>
      <c r="BD54" s="94">
        <v>1994</v>
      </c>
      <c r="BE54" s="9">
        <f t="shared" si="14"/>
        <v>1.2050938470791905</v>
      </c>
      <c r="BF54" s="9">
        <f t="shared" si="15"/>
        <v>1.1638256658291899</v>
      </c>
      <c r="BG54" s="9">
        <f t="shared" si="16"/>
        <v>1.0833595494463946</v>
      </c>
      <c r="BH54" s="9">
        <f t="shared" si="18"/>
        <v>0.97566634639598793</v>
      </c>
      <c r="BI54" s="9">
        <f t="shared" si="17"/>
        <v>0.97962305524224691</v>
      </c>
    </row>
    <row r="55" spans="1:61" x14ac:dyDescent="0.2">
      <c r="A55" s="75" t="s">
        <v>147</v>
      </c>
      <c r="B55" s="50">
        <f t="shared" si="0"/>
        <v>1989</v>
      </c>
      <c r="D55" s="79">
        <f>Conversion_Factors!$O51*D216+D299</f>
        <v>6242.8877913789584</v>
      </c>
      <c r="F55" s="357">
        <f>'Final Floorspace Estimates'!D197</f>
        <v>22724.296481697525</v>
      </c>
      <c r="G55" s="357">
        <f>'Final Floorspace Estimates'!E197</f>
        <v>6573.4708319025331</v>
      </c>
      <c r="H55" s="357">
        <f>'Final Floorspace Estimates'!F197</f>
        <v>2749.8524609219244</v>
      </c>
      <c r="I55" s="321">
        <f t="shared" si="19"/>
        <v>32047.619774521983</v>
      </c>
      <c r="K55" s="85">
        <f>'Final Floorspace Estimates'!U197</f>
        <v>40.471173114223618</v>
      </c>
      <c r="L55" s="85">
        <f>'Final Floorspace Estimates'!V197</f>
        <v>6.0117480862436441</v>
      </c>
      <c r="M55" s="85">
        <f>'Final Floorspace Estimates'!W197</f>
        <v>2.5847165339206555</v>
      </c>
      <c r="N55" s="81">
        <f t="shared" si="20"/>
        <v>49.067637734387915</v>
      </c>
      <c r="P55" s="84">
        <f t="shared" si="21"/>
        <v>194.80035757108195</v>
      </c>
      <c r="R55" s="79">
        <f>Conversion_Factors!$O51*R216+R299</f>
        <v>127.2302495011651</v>
      </c>
      <c r="T55" s="79">
        <f>Conversion_Factors!$O51*T216+T299</f>
        <v>127.28603211330662</v>
      </c>
      <c r="V55" s="118">
        <f t="shared" si="22"/>
        <v>0.999561753860849</v>
      </c>
      <c r="X55" s="124">
        <f>'Final Floorspace Estimates'!Q197</f>
        <v>1780.9648429301071</v>
      </c>
      <c r="Y55" s="124">
        <f>'Final Floorspace Estimates'!R197</f>
        <v>914.54700872289231</v>
      </c>
      <c r="Z55" s="124">
        <f>'Final Floorspace Estimates'!S197</f>
        <v>939.94735014041271</v>
      </c>
      <c r="AA55" s="124">
        <f t="shared" si="23"/>
        <v>1531.0852437595672</v>
      </c>
      <c r="AC55" s="71">
        <f t="shared" si="24"/>
        <v>1.0161364368740504</v>
      </c>
      <c r="AD55" s="71"/>
      <c r="AF55" s="73">
        <f t="shared" si="3"/>
        <v>1.0897524827941245</v>
      </c>
      <c r="AG55" s="73">
        <f t="shared" si="4"/>
        <v>1.0422816421763832</v>
      </c>
      <c r="AH55" s="73">
        <f>Wgted_Floorspace!AI174</f>
        <v>1.0014792215124777</v>
      </c>
      <c r="AI55" s="73">
        <f t="shared" si="5"/>
        <v>1.034117832053663</v>
      </c>
      <c r="AJ55" s="73">
        <f t="shared" si="6"/>
        <v>0.99188891512471455</v>
      </c>
      <c r="AK55" s="73">
        <f t="shared" si="28"/>
        <v>1.0146355661173247</v>
      </c>
      <c r="AL55" s="73">
        <f t="shared" si="25"/>
        <v>1.1358290073324511</v>
      </c>
      <c r="AM55" s="73">
        <f t="shared" si="26"/>
        <v>1.1358290073324508</v>
      </c>
      <c r="AN55" s="73"/>
      <c r="AO55" s="73">
        <f t="shared" si="27"/>
        <v>1.0272472964503412</v>
      </c>
      <c r="AR55" s="53"/>
      <c r="BD55" s="94">
        <v>1995</v>
      </c>
      <c r="BE55" s="9">
        <f t="shared" si="14"/>
        <v>1.2560549731142481</v>
      </c>
      <c r="BF55" s="9">
        <f t="shared" si="15"/>
        <v>1.1786807328106412</v>
      </c>
      <c r="BG55" s="9">
        <f t="shared" si="16"/>
        <v>1.0925688377810907</v>
      </c>
      <c r="BH55" s="9">
        <f t="shared" si="18"/>
        <v>1.0022879713105872</v>
      </c>
      <c r="BI55" s="9">
        <f t="shared" si="17"/>
        <v>0.97313061358546848</v>
      </c>
    </row>
    <row r="56" spans="1:61" x14ac:dyDescent="0.2">
      <c r="A56" s="75" t="s">
        <v>147</v>
      </c>
      <c r="B56" s="50">
        <f t="shared" si="0"/>
        <v>1990</v>
      </c>
      <c r="D56" s="79">
        <f>Conversion_Factors!$O52*D217+D300</f>
        <v>6109.94847479694</v>
      </c>
      <c r="F56" s="357">
        <f>'Final Floorspace Estimates'!D198</f>
        <v>22799.822999882894</v>
      </c>
      <c r="G56" s="357">
        <f>'Final Floorspace Estimates'!E198</f>
        <v>6534.795378823017</v>
      </c>
      <c r="H56" s="357">
        <f>'Final Floorspace Estimates'!F198</f>
        <v>2769.6794818209196</v>
      </c>
      <c r="I56" s="321">
        <f t="shared" si="19"/>
        <v>32104.297860526833</v>
      </c>
      <c r="K56" s="85">
        <f>'Final Floorspace Estimates'!U198</f>
        <v>40.990262869058441</v>
      </c>
      <c r="L56" s="85">
        <f>'Final Floorspace Estimates'!V198</f>
        <v>6.0246933892774219</v>
      </c>
      <c r="M56" s="85">
        <f>'Final Floorspace Estimates'!W198</f>
        <v>2.6777871521398908</v>
      </c>
      <c r="N56" s="81">
        <f t="shared" si="20"/>
        <v>49.692743410475757</v>
      </c>
      <c r="P56" s="84">
        <f t="shared" si="21"/>
        <v>190.31559267674561</v>
      </c>
      <c r="R56" s="79">
        <f>Conversion_Factors!$O52*R217+R300</f>
        <v>122.95454135681503</v>
      </c>
      <c r="T56" s="79">
        <f>Conversion_Factors!$O52*T217+T300</f>
        <v>127.47133441289185</v>
      </c>
      <c r="V56" s="118">
        <f t="shared" si="22"/>
        <v>0.96456620559531847</v>
      </c>
      <c r="X56" s="124">
        <f>'Final Floorspace Estimates'!Q198</f>
        <v>1797.8325037553573</v>
      </c>
      <c r="Y56" s="124">
        <f>'Final Floorspace Estimates'!R198</f>
        <v>921.9406331836102</v>
      </c>
      <c r="Z56" s="124">
        <f>'Final Floorspace Estimates'!S198</f>
        <v>966.82203472128322</v>
      </c>
      <c r="AA56" s="124">
        <f t="shared" si="23"/>
        <v>1547.8533007125636</v>
      </c>
      <c r="AC56" s="71">
        <f t="shared" si="24"/>
        <v>1.0176157226630638</v>
      </c>
      <c r="AD56" s="71"/>
      <c r="AF56" s="73">
        <f t="shared" si="3"/>
        <v>1.091679773662475</v>
      </c>
      <c r="AG56" s="73">
        <f t="shared" si="4"/>
        <v>1.0182858539903261</v>
      </c>
      <c r="AH56" s="73">
        <f>Wgted_Floorspace!AI175</f>
        <v>1.0012624703326811</v>
      </c>
      <c r="AI56" s="73">
        <f t="shared" si="5"/>
        <v>1.0454432280593133</v>
      </c>
      <c r="AJ56" s="73">
        <f t="shared" si="6"/>
        <v>0.95716199978485061</v>
      </c>
      <c r="AK56" s="73">
        <f t="shared" si="28"/>
        <v>1.016332632865935</v>
      </c>
      <c r="AL56" s="73">
        <f t="shared" si="25"/>
        <v>1.1116420706078594</v>
      </c>
      <c r="AM56" s="73">
        <f t="shared" si="26"/>
        <v>1.1116420706078594</v>
      </c>
      <c r="AN56" s="73"/>
      <c r="AO56" s="73">
        <f t="shared" si="27"/>
        <v>1.0019218325391002</v>
      </c>
      <c r="AR56" s="53"/>
      <c r="BD56" s="94">
        <v>1996</v>
      </c>
      <c r="BE56" s="9">
        <f t="shared" si="14"/>
        <v>1.3358338553686342</v>
      </c>
      <c r="BF56" s="9">
        <f t="shared" si="15"/>
        <v>1.1893403047854036</v>
      </c>
      <c r="BG56" s="9">
        <f t="shared" si="16"/>
        <v>1.1018333538452776</v>
      </c>
      <c r="BH56" s="9">
        <f t="shared" si="18"/>
        <v>1.0019400581193845</v>
      </c>
      <c r="BI56" s="9">
        <f t="shared" si="17"/>
        <v>1.0173927868269439</v>
      </c>
    </row>
    <row r="57" spans="1:61" x14ac:dyDescent="0.2">
      <c r="A57" s="75" t="s">
        <v>147</v>
      </c>
      <c r="B57" s="50">
        <f t="shared" si="0"/>
        <v>1991</v>
      </c>
      <c r="D57" s="79">
        <f>Conversion_Factors!$O53*D218+D301</f>
        <v>6244.5092681230371</v>
      </c>
      <c r="F57" s="357">
        <f>'Final Floorspace Estimates'!D199</f>
        <v>22841.205472331061</v>
      </c>
      <c r="G57" s="357">
        <f>'Final Floorspace Estimates'!E199</f>
        <v>6485.302733134562</v>
      </c>
      <c r="H57" s="357">
        <f>'Final Floorspace Estimates'!F199</f>
        <v>2782.6588648152697</v>
      </c>
      <c r="I57" s="321">
        <f t="shared" si="19"/>
        <v>32109.167070280891</v>
      </c>
      <c r="K57" s="85">
        <f>'Final Floorspace Estimates'!U199</f>
        <v>41.398582172869133</v>
      </c>
      <c r="L57" s="85">
        <f>'Final Floorspace Estimates'!V199</f>
        <v>6.0014213389568534</v>
      </c>
      <c r="M57" s="85">
        <f>'Final Floorspace Estimates'!W199</f>
        <v>2.7358322401968436</v>
      </c>
      <c r="N57" s="81">
        <f t="shared" si="20"/>
        <v>50.135835752022828</v>
      </c>
      <c r="P57" s="84">
        <f t="shared" si="21"/>
        <v>194.47746042290626</v>
      </c>
      <c r="R57" s="79">
        <f>Conversion_Factors!$O53*R218+R301</f>
        <v>124.55181357719943</v>
      </c>
      <c r="T57" s="79">
        <f>Conversion_Factors!$O53*T218+T301</f>
        <v>125.43460263099131</v>
      </c>
      <c r="V57" s="118">
        <f t="shared" si="22"/>
        <v>0.99296215689071932</v>
      </c>
      <c r="X57" s="124">
        <f>'Final Floorspace Estimates'!Q199</f>
        <v>1812.4517212113763</v>
      </c>
      <c r="Y57" s="124">
        <f>'Final Floorspace Estimates'!R199</f>
        <v>925.38800205802681</v>
      </c>
      <c r="Z57" s="124">
        <f>'Final Floorspace Estimates'!S199</f>
        <v>983.17198517916972</v>
      </c>
      <c r="AA57" s="124">
        <f t="shared" si="23"/>
        <v>1561.4181346493656</v>
      </c>
      <c r="AC57" s="71">
        <f t="shared" si="24"/>
        <v>1.0013563001532453</v>
      </c>
      <c r="AD57" s="71"/>
      <c r="AF57" s="73">
        <f t="shared" si="3"/>
        <v>1.0918453470640588</v>
      </c>
      <c r="AG57" s="73">
        <f t="shared" si="4"/>
        <v>1.0405539771245784</v>
      </c>
      <c r="AH57" s="73">
        <f>Wgted_Floorspace!AI176</f>
        <v>1.0010168050565407</v>
      </c>
      <c r="AI57" s="73">
        <f t="shared" si="5"/>
        <v>1.054605119417138</v>
      </c>
      <c r="AJ57" s="73">
        <f t="shared" si="6"/>
        <v>0.98533997799934159</v>
      </c>
      <c r="AK57" s="73">
        <f t="shared" si="28"/>
        <v>1.0003391502470187</v>
      </c>
      <c r="AL57" s="73">
        <f t="shared" si="25"/>
        <v>1.1361240182924721</v>
      </c>
      <c r="AM57" s="73">
        <f t="shared" si="26"/>
        <v>1.1361240182924721</v>
      </c>
      <c r="AN57" s="73"/>
      <c r="AO57" s="73">
        <f t="shared" si="27"/>
        <v>1.0402011926331478</v>
      </c>
      <c r="AR57" s="53"/>
      <c r="BD57" s="94">
        <v>1997</v>
      </c>
      <c r="BE57" s="9">
        <f t="shared" si="14"/>
        <v>1.2950998909421729</v>
      </c>
      <c r="BF57" s="9">
        <f t="shared" si="15"/>
        <v>1.2002445529191261</v>
      </c>
      <c r="BG57" s="9">
        <f t="shared" si="16"/>
        <v>1.1106794221835103</v>
      </c>
      <c r="BH57" s="9">
        <f t="shared" si="18"/>
        <v>0.98497843789202844</v>
      </c>
      <c r="BI57" s="9">
        <f t="shared" si="17"/>
        <v>0.98632053233307171</v>
      </c>
    </row>
    <row r="58" spans="1:61" x14ac:dyDescent="0.2">
      <c r="A58" s="75" t="s">
        <v>147</v>
      </c>
      <c r="B58" s="50">
        <f t="shared" si="0"/>
        <v>1992</v>
      </c>
      <c r="D58" s="79">
        <f>Conversion_Factors!$O54*D219+D302</f>
        <v>6228.5390787355773</v>
      </c>
      <c r="F58" s="357">
        <f>'Final Floorspace Estimates'!D200</f>
        <v>23363.38356738746</v>
      </c>
      <c r="G58" s="357">
        <f>'Final Floorspace Estimates'!E200</f>
        <v>6637.6017276674665</v>
      </c>
      <c r="H58" s="357">
        <f>'Final Floorspace Estimates'!F200</f>
        <v>2935.9473839963389</v>
      </c>
      <c r="I58" s="321">
        <f t="shared" si="19"/>
        <v>32936.932679051264</v>
      </c>
      <c r="K58" s="85">
        <f>'Final Floorspace Estimates'!U200</f>
        <v>42.794261131041154</v>
      </c>
      <c r="L58" s="85">
        <f>'Final Floorspace Estimates'!V200</f>
        <v>6.1470016911074543</v>
      </c>
      <c r="M58" s="85">
        <f>'Final Floorspace Estimates'!W200</f>
        <v>2.9303388178322232</v>
      </c>
      <c r="N58" s="81">
        <f t="shared" si="20"/>
        <v>51.871601639980831</v>
      </c>
      <c r="P58" s="84">
        <f t="shared" si="21"/>
        <v>189.10501288716202</v>
      </c>
      <c r="R58" s="79">
        <f>Conversion_Factors!$O54*R219+R302</f>
        <v>120.07608945575404</v>
      </c>
      <c r="T58" s="79">
        <f>Conversion_Factors!$O54*T219+T302</f>
        <v>124.65109761989734</v>
      </c>
      <c r="V58" s="118">
        <f t="shared" si="22"/>
        <v>0.96329748994193365</v>
      </c>
      <c r="X58" s="124">
        <f>'Final Floorspace Estimates'!Q200</f>
        <v>1831.6808011822791</v>
      </c>
      <c r="Y58" s="124">
        <f>'Final Floorspace Estimates'!R200</f>
        <v>926.08775628777971</v>
      </c>
      <c r="Z58" s="124">
        <f>'Final Floorspace Estimates'!S200</f>
        <v>998.08969118633127</v>
      </c>
      <c r="AA58" s="124">
        <f t="shared" si="23"/>
        <v>1574.8765115876288</v>
      </c>
      <c r="AC58" s="71">
        <f t="shared" si="24"/>
        <v>0.99510150552238374</v>
      </c>
      <c r="AD58" s="71"/>
      <c r="AF58" s="73">
        <f t="shared" si="3"/>
        <v>1.1199928236528272</v>
      </c>
      <c r="AG58" s="73">
        <f t="shared" si="4"/>
        <v>1.0118086323527204</v>
      </c>
      <c r="AH58" s="73">
        <f>Wgted_Floorspace!AI177</f>
        <v>1.0018153191228496</v>
      </c>
      <c r="AI58" s="73">
        <f t="shared" si="5"/>
        <v>1.0636951081287942</v>
      </c>
      <c r="AJ58" s="73">
        <f t="shared" si="6"/>
        <v>0.95590302305011965</v>
      </c>
      <c r="AK58" s="73">
        <f t="shared" si="28"/>
        <v>0.9932983520292501</v>
      </c>
      <c r="AL58" s="73">
        <f t="shared" si="25"/>
        <v>1.1332184071450286</v>
      </c>
      <c r="AM58" s="73">
        <f t="shared" si="26"/>
        <v>1.1332184071450286</v>
      </c>
      <c r="AN58" s="73"/>
      <c r="AO58" s="73">
        <f t="shared" si="27"/>
        <v>1.0186351666502365</v>
      </c>
      <c r="AR58" s="53"/>
      <c r="BD58" s="94">
        <v>1998</v>
      </c>
      <c r="BE58" s="9">
        <f t="shared" si="14"/>
        <v>1.3517141132326402</v>
      </c>
      <c r="BF58" s="9">
        <f t="shared" si="15"/>
        <v>1.2201241630135522</v>
      </c>
      <c r="BG58" s="9">
        <f t="shared" si="16"/>
        <v>1.1192844728176337</v>
      </c>
      <c r="BH58" s="9">
        <f t="shared" si="18"/>
        <v>1.0033353326514141</v>
      </c>
      <c r="BI58" s="9">
        <f t="shared" si="17"/>
        <v>0.98649351593913559</v>
      </c>
    </row>
    <row r="59" spans="1:61" x14ac:dyDescent="0.2">
      <c r="A59" s="75" t="s">
        <v>147</v>
      </c>
      <c r="B59" s="50">
        <f t="shared" si="0"/>
        <v>1993</v>
      </c>
      <c r="D59" s="79">
        <f>Conversion_Factors!$O55*D220+D303</f>
        <v>6654.3296743177762</v>
      </c>
      <c r="F59" s="357">
        <f>'Final Floorspace Estimates'!D201</f>
        <v>23924.009224753379</v>
      </c>
      <c r="G59" s="357">
        <f>'Final Floorspace Estimates'!E201</f>
        <v>6785.1682390470014</v>
      </c>
      <c r="H59" s="357">
        <f>'Final Floorspace Estimates'!F201</f>
        <v>3101.8441293036258</v>
      </c>
      <c r="I59" s="321">
        <f t="shared" si="19"/>
        <v>33811.021593104007</v>
      </c>
      <c r="K59" s="85">
        <f>'Final Floorspace Estimates'!U201</f>
        <v>44.268082241162226</v>
      </c>
      <c r="L59" s="85">
        <f>'Final Floorspace Estimates'!V201</f>
        <v>6.27643181162804</v>
      </c>
      <c r="M59" s="85">
        <f>'Final Floorspace Estimates'!W201</f>
        <v>3.1420903778986888</v>
      </c>
      <c r="N59" s="81">
        <f t="shared" si="20"/>
        <v>53.686604430688952</v>
      </c>
      <c r="P59" s="84">
        <f t="shared" si="21"/>
        <v>196.80948284848552</v>
      </c>
      <c r="R59" s="79">
        <f>Conversion_Factors!$O55*R220+R303</f>
        <v>123.94767269941087</v>
      </c>
      <c r="T59" s="79">
        <f>Conversion_Factors!$O55*T220+T303</f>
        <v>121.72863319802471</v>
      </c>
      <c r="V59" s="118">
        <f t="shared" si="22"/>
        <v>1.018229396347335</v>
      </c>
      <c r="X59" s="124">
        <f>'Final Floorspace Estimates'!Q201</f>
        <v>1850.3621957877992</v>
      </c>
      <c r="Y59" s="124">
        <f>'Final Floorspace Estimates'!R201</f>
        <v>925.0222824997461</v>
      </c>
      <c r="Z59" s="124">
        <f>'Final Floorspace Estimates'!S201</f>
        <v>1012.9749422979867</v>
      </c>
      <c r="AA59" s="124">
        <f t="shared" si="23"/>
        <v>1587.8433096987139</v>
      </c>
      <c r="AC59" s="71">
        <f t="shared" si="24"/>
        <v>0.97177119554862834</v>
      </c>
      <c r="AD59" s="71"/>
      <c r="AF59" s="73">
        <f t="shared" si="3"/>
        <v>1.149715485459651</v>
      </c>
      <c r="AG59" s="73">
        <f t="shared" si="4"/>
        <v>1.0530314909938123</v>
      </c>
      <c r="AH59" s="73">
        <f>Wgted_Floorspace!AI178</f>
        <v>1.0025627845062255</v>
      </c>
      <c r="AI59" s="73">
        <f t="shared" si="5"/>
        <v>1.0724530771615222</v>
      </c>
      <c r="AJ59" s="73">
        <f t="shared" si="6"/>
        <v>1.0104132610016321</v>
      </c>
      <c r="AK59" s="73">
        <f t="shared" si="28"/>
        <v>0.96928712153148344</v>
      </c>
      <c r="AL59" s="73">
        <f t="shared" si="25"/>
        <v>1.2106866118722508</v>
      </c>
      <c r="AM59" s="73">
        <f t="shared" si="26"/>
        <v>1.210686611872251</v>
      </c>
      <c r="AN59" s="73"/>
      <c r="AO59" s="73">
        <f t="shared" si="27"/>
        <v>1.0863978975909758</v>
      </c>
      <c r="AR59" s="53"/>
      <c r="BD59" s="94">
        <v>1999</v>
      </c>
      <c r="BE59" s="9">
        <f t="shared" si="14"/>
        <v>1.3575827307147359</v>
      </c>
      <c r="BF59" s="9">
        <f t="shared" si="15"/>
        <v>1.2408335651153095</v>
      </c>
      <c r="BG59" s="9">
        <f t="shared" si="16"/>
        <v>1.1291014588481507</v>
      </c>
      <c r="BH59" s="9">
        <f t="shared" si="18"/>
        <v>0.97721461426245393</v>
      </c>
      <c r="BI59" s="9">
        <f t="shared" si="17"/>
        <v>0.99158477582704541</v>
      </c>
    </row>
    <row r="60" spans="1:61" x14ac:dyDescent="0.2">
      <c r="A60" s="75" t="s">
        <v>147</v>
      </c>
      <c r="B60" s="50">
        <f t="shared" si="0"/>
        <v>1994</v>
      </c>
      <c r="D60" s="79">
        <f>Conversion_Factors!$O56*D221+D304</f>
        <v>6623.5900094375411</v>
      </c>
      <c r="F60" s="357">
        <f>'Final Floorspace Estimates'!D202</f>
        <v>24265.426509503603</v>
      </c>
      <c r="G60" s="357">
        <f>'Final Floorspace Estimates'!E202</f>
        <v>6791.7664222657022</v>
      </c>
      <c r="H60" s="357">
        <f>'Final Floorspace Estimates'!F202</f>
        <v>3168.7831602439192</v>
      </c>
      <c r="I60" s="321">
        <f t="shared" si="19"/>
        <v>34225.976092013225</v>
      </c>
      <c r="K60" s="85">
        <f>'Final Floorspace Estimates'!U202</f>
        <v>45.368181924029166</v>
      </c>
      <c r="L60" s="85">
        <f>'Final Floorspace Estimates'!V202</f>
        <v>6.2907063212949659</v>
      </c>
      <c r="M60" s="85">
        <f>'Final Floorspace Estimates'!W202</f>
        <v>3.2392734860731385</v>
      </c>
      <c r="N60" s="81">
        <f t="shared" si="20"/>
        <v>54.898161731397273</v>
      </c>
      <c r="P60" s="84">
        <f t="shared" si="21"/>
        <v>193.52523333828844</v>
      </c>
      <c r="R60" s="79">
        <f>Conversion_Factors!$O56*R221+R304</f>
        <v>120.65230966831058</v>
      </c>
      <c r="T60" s="79">
        <f>Conversion_Factors!$O56*T221+T304</f>
        <v>122.99664026058747</v>
      </c>
      <c r="V60" s="118">
        <f t="shared" si="22"/>
        <v>0.98093988106252283</v>
      </c>
      <c r="X60" s="124">
        <f>'Final Floorspace Estimates'!Q202</f>
        <v>1869.6634862882229</v>
      </c>
      <c r="Y60" s="124">
        <f>'Final Floorspace Estimates'!R202</f>
        <v>926.2253632091805</v>
      </c>
      <c r="Z60" s="124">
        <f>'Final Floorspace Estimates'!S202</f>
        <v>1022.2452349260129</v>
      </c>
      <c r="AA60" s="124">
        <f t="shared" si="23"/>
        <v>1603.991120189206</v>
      </c>
      <c r="AC60" s="71">
        <f t="shared" si="24"/>
        <v>0.98189381589503599</v>
      </c>
      <c r="AD60" s="71"/>
      <c r="AF60" s="73">
        <f t="shared" si="3"/>
        <v>1.1638256658291899</v>
      </c>
      <c r="AG60" s="73">
        <f t="shared" si="4"/>
        <v>1.0354590747237029</v>
      </c>
      <c r="AH60" s="73">
        <f>Wgted_Floorspace!AI179</f>
        <v>1.002317994294476</v>
      </c>
      <c r="AI60" s="73">
        <f t="shared" si="5"/>
        <v>1.0833595494463946</v>
      </c>
      <c r="AJ60" s="73">
        <f t="shared" si="6"/>
        <v>0.97340998759854835</v>
      </c>
      <c r="AK60" s="73">
        <f t="shared" si="28"/>
        <v>0.97962305524224691</v>
      </c>
      <c r="AL60" s="73">
        <f t="shared" si="25"/>
        <v>1.2050938470791901</v>
      </c>
      <c r="AM60" s="73">
        <f t="shared" si="26"/>
        <v>1.2050938470791905</v>
      </c>
      <c r="AN60" s="73"/>
      <c r="AO60" s="73">
        <f t="shared" si="27"/>
        <v>1.0569974534415674</v>
      </c>
      <c r="AR60" s="53"/>
      <c r="BD60" s="94">
        <v>2000</v>
      </c>
      <c r="BE60" s="9">
        <f t="shared" si="14"/>
        <v>1.4477034968278948</v>
      </c>
      <c r="BF60" s="9">
        <f t="shared" si="15"/>
        <v>1.2630221326934521</v>
      </c>
      <c r="BG60" s="9">
        <f t="shared" si="16"/>
        <v>1.1409702536548407</v>
      </c>
      <c r="BH60" s="9">
        <f t="shared" si="18"/>
        <v>1.0082959621821828</v>
      </c>
      <c r="BI60" s="9">
        <f t="shared" si="17"/>
        <v>0.99633712329715463</v>
      </c>
    </row>
    <row r="61" spans="1:61" x14ac:dyDescent="0.2">
      <c r="A61" s="75" t="s">
        <v>147</v>
      </c>
      <c r="B61" s="50">
        <f t="shared" si="0"/>
        <v>1995</v>
      </c>
      <c r="D61" s="79">
        <f>Conversion_Factors!$O57*D222+D305</f>
        <v>6903.6890291890822</v>
      </c>
      <c r="F61" s="357">
        <f>'Final Floorspace Estimates'!D203</f>
        <v>24610.559185496135</v>
      </c>
      <c r="G61" s="357">
        <f>'Final Floorspace Estimates'!E203</f>
        <v>6804.3751097617633</v>
      </c>
      <c r="H61" s="357">
        <f>'Final Floorspace Estimates'!F203</f>
        <v>3247.9020433371584</v>
      </c>
      <c r="I61" s="321">
        <f t="shared" si="19"/>
        <v>34662.836338595058</v>
      </c>
      <c r="K61" s="85">
        <f>'Final Floorspace Estimates'!U203</f>
        <v>46.387801894483161</v>
      </c>
      <c r="L61" s="85">
        <f>'Final Floorspace Estimates'!V203</f>
        <v>6.333450170626068</v>
      </c>
      <c r="M61" s="85">
        <f>'Final Floorspace Estimates'!W203</f>
        <v>3.3502576921790541</v>
      </c>
      <c r="N61" s="81">
        <f t="shared" si="20"/>
        <v>56.071509757288283</v>
      </c>
      <c r="P61" s="84">
        <f t="shared" si="21"/>
        <v>199.16688183713993</v>
      </c>
      <c r="R61" s="79">
        <f>Conversion_Factors!$O57*R222+R305</f>
        <v>123.12293817435025</v>
      </c>
      <c r="T61" s="79">
        <f>Conversion_Factors!$O57*T222+T305</f>
        <v>122.16695251119603</v>
      </c>
      <c r="V61" s="118">
        <f t="shared" si="22"/>
        <v>1.0078252395062945</v>
      </c>
      <c r="X61" s="124">
        <f>'Final Floorspace Estimates'!Q203</f>
        <v>1884.8739496265132</v>
      </c>
      <c r="Y61" s="124">
        <f>'Final Floorspace Estimates'!R203</f>
        <v>930.79086153552998</v>
      </c>
      <c r="Z61" s="124">
        <f>'Final Floorspace Estimates'!S203</f>
        <v>1031.5143891275513</v>
      </c>
      <c r="AA61" s="124">
        <f t="shared" si="23"/>
        <v>1617.6261287324576</v>
      </c>
      <c r="AC61" s="71">
        <f t="shared" si="24"/>
        <v>0.97527034009500324</v>
      </c>
      <c r="AD61" s="71"/>
      <c r="AF61" s="73">
        <f t="shared" si="3"/>
        <v>1.1786807328106412</v>
      </c>
      <c r="AG61" s="73">
        <f t="shared" si="4"/>
        <v>1.0656447824671766</v>
      </c>
      <c r="AH61" s="73">
        <f>Wgted_Floorspace!AI180</f>
        <v>1.0021988071073535</v>
      </c>
      <c r="AI61" s="73">
        <f t="shared" si="5"/>
        <v>1.0925688377810907</v>
      </c>
      <c r="AJ61" s="73">
        <f t="shared" si="6"/>
        <v>1.0000889685784911</v>
      </c>
      <c r="AK61" s="73">
        <f t="shared" si="28"/>
        <v>0.97313061358546848</v>
      </c>
      <c r="AL61" s="73">
        <f t="shared" si="25"/>
        <v>1.2560549731142483</v>
      </c>
      <c r="AM61" s="73">
        <f t="shared" si="26"/>
        <v>1.2560549731142481</v>
      </c>
      <c r="AN61" s="73"/>
      <c r="AO61" s="73">
        <f t="shared" si="27"/>
        <v>1.0950686039367754</v>
      </c>
      <c r="AR61" s="53"/>
      <c r="BD61" s="94">
        <v>2001</v>
      </c>
      <c r="BE61" s="9">
        <f t="shared" si="14"/>
        <v>1.4128245360875629</v>
      </c>
      <c r="BF61" s="9">
        <f t="shared" si="15"/>
        <v>1.2843322813135394</v>
      </c>
      <c r="BG61" s="9">
        <f t="shared" si="16"/>
        <v>1.1536587537037053</v>
      </c>
      <c r="BH61" s="9">
        <f t="shared" si="18"/>
        <v>0.97605844224200078</v>
      </c>
      <c r="BI61" s="9">
        <f t="shared" si="17"/>
        <v>0.97691694369275439</v>
      </c>
    </row>
    <row r="62" spans="1:61" x14ac:dyDescent="0.2">
      <c r="A62" s="75" t="s">
        <v>147</v>
      </c>
      <c r="B62" s="50">
        <f t="shared" si="0"/>
        <v>1996</v>
      </c>
      <c r="D62" s="79">
        <f>Conversion_Factors!$O58*D223+D306</f>
        <v>7342.1798643592992</v>
      </c>
      <c r="F62" s="357">
        <f>'Final Floorspace Estimates'!D204</f>
        <v>24794.931310274744</v>
      </c>
      <c r="G62" s="357">
        <f>'Final Floorspace Estimates'!E204</f>
        <v>6823.4781653720302</v>
      </c>
      <c r="H62" s="357">
        <f>'Final Floorspace Estimates'!F204</f>
        <v>3357.9053041539732</v>
      </c>
      <c r="I62" s="321">
        <f t="shared" si="19"/>
        <v>34976.314779800749</v>
      </c>
      <c r="K62" s="85">
        <f>'Final Floorspace Estimates'!U204</f>
        <v>47.166357394373534</v>
      </c>
      <c r="L62" s="85">
        <f>'Final Floorspace Estimates'!V204</f>
        <v>6.3984687560489393</v>
      </c>
      <c r="M62" s="85">
        <f>'Final Floorspace Estimates'!W204</f>
        <v>3.4935368390886494</v>
      </c>
      <c r="N62" s="81">
        <f t="shared" si="20"/>
        <v>57.058362989511124</v>
      </c>
      <c r="P62" s="84">
        <f t="shared" si="21"/>
        <v>209.91862380537296</v>
      </c>
      <c r="R62" s="79">
        <f>Conversion_Factors!$O58*R223+R306</f>
        <v>128.67841767049978</v>
      </c>
      <c r="T62" s="79">
        <f>Conversion_Factors!$O58*T223+T306</f>
        <v>127.79336597685941</v>
      </c>
      <c r="V62" s="118">
        <f t="shared" si="22"/>
        <v>1.0069256466239465</v>
      </c>
      <c r="X62" s="124">
        <f>'Final Floorspace Estimates'!Q204</f>
        <v>1902.2580383123839</v>
      </c>
      <c r="Y62" s="124">
        <f>'Final Floorspace Estimates'!R204</f>
        <v>937.71367050312551</v>
      </c>
      <c r="Z62" s="124">
        <f>'Final Floorspace Estimates'!S204</f>
        <v>1040.3917093096372</v>
      </c>
      <c r="AA62" s="124">
        <f t="shared" si="23"/>
        <v>1631.3429058702043</v>
      </c>
      <c r="AC62" s="71">
        <f t="shared" si="24"/>
        <v>1.0201865311055776</v>
      </c>
      <c r="AD62" s="71"/>
      <c r="AF62" s="73">
        <f t="shared" si="3"/>
        <v>1.1893403047854036</v>
      </c>
      <c r="AG62" s="73">
        <f t="shared" si="4"/>
        <v>1.1231721064137845</v>
      </c>
      <c r="AH62" s="73">
        <f>Wgted_Floorspace!AI181</f>
        <v>1.0027459839649016</v>
      </c>
      <c r="AI62" s="73">
        <f t="shared" si="5"/>
        <v>1.1018333538452776</v>
      </c>
      <c r="AJ62" s="73">
        <f t="shared" si="6"/>
        <v>0.99919628115354753</v>
      </c>
      <c r="AK62" s="73">
        <f t="shared" si="28"/>
        <v>1.0173927868269439</v>
      </c>
      <c r="AL62" s="73">
        <f t="shared" si="25"/>
        <v>1.3358338553686342</v>
      </c>
      <c r="AM62" s="73">
        <f t="shared" si="26"/>
        <v>1.3358338553686342</v>
      </c>
      <c r="AN62" s="73"/>
      <c r="AO62" s="73">
        <f t="shared" si="27"/>
        <v>1.1039709745896138</v>
      </c>
      <c r="AR62" s="53"/>
      <c r="BD62" s="94">
        <v>2002</v>
      </c>
      <c r="BE62" s="9">
        <f t="shared" si="14"/>
        <v>1.4838832791699554</v>
      </c>
      <c r="BF62" s="9">
        <f t="shared" si="15"/>
        <v>1.2981451442414971</v>
      </c>
      <c r="BG62" s="9">
        <f t="shared" si="16"/>
        <v>1.1658649983758984</v>
      </c>
      <c r="BH62" s="9">
        <f t="shared" si="18"/>
        <v>1.0054043546973823</v>
      </c>
      <c r="BI62" s="9">
        <f t="shared" si="17"/>
        <v>0.97518600907678032</v>
      </c>
    </row>
    <row r="63" spans="1:61" x14ac:dyDescent="0.2">
      <c r="A63" s="75" t="s">
        <v>147</v>
      </c>
      <c r="B63" s="50">
        <f t="shared" si="0"/>
        <v>1997</v>
      </c>
      <c r="D63" s="79">
        <f>Conversion_Factors!$O59*D224+D307</f>
        <v>7118.2926704500233</v>
      </c>
      <c r="F63" s="357">
        <f>'Final Floorspace Estimates'!D205</f>
        <v>24982.976981023257</v>
      </c>
      <c r="G63" s="357">
        <f>'Final Floorspace Estimates'!E205</f>
        <v>6844.9040016022327</v>
      </c>
      <c r="H63" s="357">
        <f>'Final Floorspace Estimates'!F205</f>
        <v>3469.1077149997695</v>
      </c>
      <c r="I63" s="321">
        <f t="shared" si="19"/>
        <v>35296.98869762526</v>
      </c>
      <c r="K63" s="85">
        <f>'Final Floorspace Estimates'!U205</f>
        <v>47.935304509909521</v>
      </c>
      <c r="L63" s="85">
        <f>'Final Floorspace Estimates'!V205</f>
        <v>6.4684801754088532</v>
      </c>
      <c r="M63" s="85">
        <f>'Final Floorspace Estimates'!W205</f>
        <v>3.6400003957072218</v>
      </c>
      <c r="N63" s="81">
        <f t="shared" si="20"/>
        <v>58.04378508102559</v>
      </c>
      <c r="P63" s="84">
        <f t="shared" si="21"/>
        <v>201.6685539786269</v>
      </c>
      <c r="R63" s="79">
        <f>Conversion_Factors!$O59*R224+R307</f>
        <v>122.63660373825243</v>
      </c>
      <c r="T63" s="79">
        <f>Conversion_Factors!$O59*T224+T307</f>
        <v>123.95826208778442</v>
      </c>
      <c r="V63" s="118">
        <f t="shared" si="22"/>
        <v>0.98933787609416457</v>
      </c>
      <c r="X63" s="124">
        <f>'Final Floorspace Estimates'!Q205</f>
        <v>1918.7186757735301</v>
      </c>
      <c r="Y63" s="124">
        <f>'Final Floorspace Estimates'!R205</f>
        <v>945.00670482664657</v>
      </c>
      <c r="Z63" s="124">
        <f>'Final Floorspace Estimates'!S205</f>
        <v>1049.2612783306049</v>
      </c>
      <c r="AA63" s="124">
        <f t="shared" si="23"/>
        <v>1644.4401412897498</v>
      </c>
      <c r="AC63" s="71">
        <f t="shared" si="24"/>
        <v>0.98957053392045446</v>
      </c>
      <c r="AD63" s="71"/>
      <c r="AF63" s="73">
        <f t="shared" si="3"/>
        <v>1.2002445529191261</v>
      </c>
      <c r="AG63" s="73">
        <f t="shared" si="4"/>
        <v>1.0790300091696714</v>
      </c>
      <c r="AH63" s="73">
        <f>Wgted_Floorspace!AI182</f>
        <v>1.0032950764795447</v>
      </c>
      <c r="AI63" s="73">
        <f t="shared" si="5"/>
        <v>1.1106794221835103</v>
      </c>
      <c r="AJ63" s="73">
        <f t="shared" si="6"/>
        <v>0.98174351791719394</v>
      </c>
      <c r="AK63" s="73">
        <f t="shared" si="28"/>
        <v>0.98632053233307171</v>
      </c>
      <c r="AL63" s="73">
        <f t="shared" si="25"/>
        <v>1.2950998909421729</v>
      </c>
      <c r="AM63" s="73">
        <f t="shared" si="26"/>
        <v>1.2950998909421729</v>
      </c>
      <c r="AN63" s="73"/>
      <c r="AO63" s="73">
        <f t="shared" si="27"/>
        <v>1.0939952822611347</v>
      </c>
      <c r="AR63" s="53"/>
      <c r="BD63" s="94">
        <v>2003</v>
      </c>
      <c r="BE63" s="9">
        <f t="shared" si="14"/>
        <v>1.4884766218655243</v>
      </c>
      <c r="BF63" s="9">
        <f t="shared" si="15"/>
        <v>1.3121686921035012</v>
      </c>
      <c r="BG63" s="9">
        <f t="shared" si="16"/>
        <v>1.1781583943354317</v>
      </c>
      <c r="BH63" s="9">
        <f t="shared" si="18"/>
        <v>0.99631325316571728</v>
      </c>
      <c r="BI63" s="9">
        <f t="shared" si="17"/>
        <v>0.96639073402797415</v>
      </c>
    </row>
    <row r="64" spans="1:61" x14ac:dyDescent="0.2">
      <c r="A64" s="75" t="s">
        <v>147</v>
      </c>
      <c r="B64" s="50">
        <f t="shared" si="0"/>
        <v>1998</v>
      </c>
      <c r="D64" s="79">
        <f>Conversion_Factors!$O60*D225+D308</f>
        <v>7429.4629565352807</v>
      </c>
      <c r="F64" s="357">
        <f>'Final Floorspace Estimates'!D206</f>
        <v>25319.400937472219</v>
      </c>
      <c r="G64" s="357">
        <f>'Final Floorspace Estimates'!E206</f>
        <v>6958.9142150757007</v>
      </c>
      <c r="H64" s="357">
        <f>'Final Floorspace Estimates'!F206</f>
        <v>3603.2963797401289</v>
      </c>
      <c r="I64" s="321">
        <f t="shared" si="19"/>
        <v>35881.611532288051</v>
      </c>
      <c r="K64" s="85">
        <f>'Final Floorspace Estimates'!U206</f>
        <v>49.036565202202851</v>
      </c>
      <c r="L64" s="85">
        <f>'Final Floorspace Estimates'!V206</f>
        <v>6.6120641188600704</v>
      </c>
      <c r="M64" s="85">
        <f>'Final Floorspace Estimates'!W206</f>
        <v>3.8136787957234684</v>
      </c>
      <c r="N64" s="81">
        <f t="shared" si="20"/>
        <v>59.462308116786389</v>
      </c>
      <c r="P64" s="84">
        <f t="shared" si="21"/>
        <v>207.05488519794832</v>
      </c>
      <c r="R64" s="79">
        <f>Conversion_Factors!$O60*R225+R308</f>
        <v>124.94407283927683</v>
      </c>
      <c r="T64" s="79">
        <f>Conversion_Factors!$O60*T225+T308</f>
        <v>124.07772038728186</v>
      </c>
      <c r="V64" s="118">
        <f t="shared" si="22"/>
        <v>1.0069823369521202</v>
      </c>
      <c r="X64" s="124">
        <f>'Final Floorspace Estimates'!Q206</f>
        <v>1936.7190133487595</v>
      </c>
      <c r="Y64" s="124">
        <f>'Final Floorspace Estimates'!R206</f>
        <v>950.15744044319172</v>
      </c>
      <c r="Z64" s="124">
        <f>'Final Floorspace Estimates'!S206</f>
        <v>1058.3860981201087</v>
      </c>
      <c r="AA64" s="124">
        <f t="shared" si="23"/>
        <v>1657.1805327996281</v>
      </c>
      <c r="AC64" s="71">
        <f t="shared" si="24"/>
        <v>0.99052418082727534</v>
      </c>
      <c r="AD64" s="71"/>
      <c r="AF64" s="73">
        <f t="shared" si="3"/>
        <v>1.2201241630135522</v>
      </c>
      <c r="AG64" s="73">
        <f t="shared" si="4"/>
        <v>1.1078496387564996</v>
      </c>
      <c r="AH64" s="73">
        <f>Wgted_Floorspace!AI183</f>
        <v>1.0040858503609147</v>
      </c>
      <c r="AI64" s="73">
        <f t="shared" si="5"/>
        <v>1.1192844728176337</v>
      </c>
      <c r="AJ64" s="73">
        <f t="shared" si="6"/>
        <v>0.99925253631526534</v>
      </c>
      <c r="AK64" s="73">
        <f t="shared" si="28"/>
        <v>0.98649351593913559</v>
      </c>
      <c r="AL64" s="73">
        <f t="shared" si="25"/>
        <v>1.3517141132326402</v>
      </c>
      <c r="AM64" s="73">
        <f t="shared" si="26"/>
        <v>1.3517141132326402</v>
      </c>
      <c r="AN64" s="73"/>
      <c r="AO64" s="73">
        <f t="shared" si="27"/>
        <v>1.123017658866043</v>
      </c>
      <c r="AR64" s="53"/>
      <c r="BD64" s="94">
        <v>2004</v>
      </c>
      <c r="BE64" s="9">
        <f t="shared" si="14"/>
        <v>1.5007490539835564</v>
      </c>
      <c r="BF64" s="9">
        <f t="shared" si="15"/>
        <v>1.3370331398841151</v>
      </c>
      <c r="BG64" s="9">
        <f t="shared" si="16"/>
        <v>1.1925076399303247</v>
      </c>
      <c r="BH64" s="9">
        <f t="shared" si="18"/>
        <v>0.98201550949155569</v>
      </c>
      <c r="BI64" s="9">
        <f t="shared" si="17"/>
        <v>0.95848735869932555</v>
      </c>
    </row>
    <row r="65" spans="1:61" x14ac:dyDescent="0.2">
      <c r="A65" s="75" t="s">
        <v>147</v>
      </c>
      <c r="B65" s="50">
        <f t="shared" si="0"/>
        <v>1999</v>
      </c>
      <c r="D65" s="79">
        <f>Conversion_Factors!$O61*D226+D309</f>
        <v>7461.7187980349572</v>
      </c>
      <c r="F65" s="357">
        <f>'Final Floorspace Estimates'!D207</f>
        <v>25678.604168549009</v>
      </c>
      <c r="G65" s="357">
        <f>'Final Floorspace Estimates'!E207</f>
        <v>7073.6668307879991</v>
      </c>
      <c r="H65" s="357">
        <f>'Final Floorspace Estimates'!F207</f>
        <v>3738.3660270826249</v>
      </c>
      <c r="I65" s="321">
        <f t="shared" si="19"/>
        <v>36490.63702641963</v>
      </c>
      <c r="K65" s="85">
        <f>'Final Floorspace Estimates'!U207</f>
        <v>50.243409693755531</v>
      </c>
      <c r="L65" s="85">
        <f>'Final Floorspace Estimates'!V207</f>
        <v>6.7678121128235968</v>
      </c>
      <c r="M65" s="85">
        <f>'Final Floorspace Estimates'!W207</f>
        <v>3.990733729242927</v>
      </c>
      <c r="N65" s="81">
        <f t="shared" si="20"/>
        <v>61.001955535822056</v>
      </c>
      <c r="P65" s="84">
        <f t="shared" si="21"/>
        <v>204.48310597133695</v>
      </c>
      <c r="R65" s="79">
        <f>Conversion_Factors!$O61*R226+R309</f>
        <v>122.31933767521971</v>
      </c>
      <c r="T65" s="79">
        <f>Conversion_Factors!$O61*T226+T309</f>
        <v>124.80776131214921</v>
      </c>
      <c r="V65" s="118">
        <f t="shared" si="22"/>
        <v>0.98006194798490254</v>
      </c>
      <c r="X65" s="124">
        <f>'Final Floorspace Estimates'!Q207</f>
        <v>1956.6254210691613</v>
      </c>
      <c r="Y65" s="124">
        <f>'Final Floorspace Estimates'!R207</f>
        <v>956.76150357645133</v>
      </c>
      <c r="Z65" s="124">
        <f>'Final Floorspace Estimates'!S207</f>
        <v>1067.5074886546749</v>
      </c>
      <c r="AA65" s="124">
        <f t="shared" si="23"/>
        <v>1671.7152811461185</v>
      </c>
      <c r="AC65" s="71">
        <f t="shared" si="24"/>
        <v>0.99635216659956027</v>
      </c>
      <c r="AD65" s="71"/>
      <c r="AF65" s="73">
        <f t="shared" si="3"/>
        <v>1.2408335651153095</v>
      </c>
      <c r="AG65" s="73">
        <f t="shared" si="4"/>
        <v>1.094089303256861</v>
      </c>
      <c r="AH65" s="73">
        <f>Wgted_Floorspace!AI184</f>
        <v>1.0048078499072746</v>
      </c>
      <c r="AI65" s="73">
        <f t="shared" si="5"/>
        <v>1.1291014588481507</v>
      </c>
      <c r="AJ65" s="73">
        <f t="shared" si="6"/>
        <v>0.97253879371327878</v>
      </c>
      <c r="AK65" s="73">
        <f t="shared" si="28"/>
        <v>0.99158477582704541</v>
      </c>
      <c r="AL65" s="73">
        <f t="shared" si="25"/>
        <v>1.3575827307147361</v>
      </c>
      <c r="AM65" s="73">
        <f t="shared" si="26"/>
        <v>1.3575827307147359</v>
      </c>
      <c r="AN65" s="73"/>
      <c r="AO65" s="73">
        <f t="shared" si="27"/>
        <v>1.1033744465714697</v>
      </c>
      <c r="AR65" s="53"/>
      <c r="BD65" s="94">
        <v>2005</v>
      </c>
      <c r="BE65" s="9">
        <f t="shared" si="14"/>
        <v>1.5439569555143022</v>
      </c>
      <c r="BF65" s="9">
        <f t="shared" si="15"/>
        <v>1.3632442668049987</v>
      </c>
      <c r="BG65" s="9">
        <f t="shared" si="16"/>
        <v>1.2077581333861416</v>
      </c>
      <c r="BH65" s="9">
        <f t="shared" si="18"/>
        <v>0.99614134425963352</v>
      </c>
      <c r="BI65" s="9">
        <f t="shared" si="17"/>
        <v>0.9413704726946297</v>
      </c>
    </row>
    <row r="66" spans="1:61" x14ac:dyDescent="0.2">
      <c r="A66" s="75" t="s">
        <v>147</v>
      </c>
      <c r="B66" s="50">
        <f t="shared" si="0"/>
        <v>2000</v>
      </c>
      <c r="D66" s="79">
        <f>Conversion_Factors!$O62*D227+D310</f>
        <v>7957.0520100638369</v>
      </c>
      <c r="F66" s="357">
        <f>'Final Floorspace Estimates'!D208</f>
        <v>26153.39819849288</v>
      </c>
      <c r="G66" s="357">
        <f>'Final Floorspace Estimates'!E208</f>
        <v>7128.6605223731558</v>
      </c>
      <c r="H66" s="357">
        <f>'Final Floorspace Estimates'!F208</f>
        <v>3861.1033406536385</v>
      </c>
      <c r="I66" s="321">
        <f t="shared" si="19"/>
        <v>37143.162061519673</v>
      </c>
      <c r="K66" s="85">
        <f>'Final Floorspace Estimates'!U208</f>
        <v>51.702216648506571</v>
      </c>
      <c r="L66" s="85">
        <f>'Final Floorspace Estimates'!V208</f>
        <v>6.886258360208843</v>
      </c>
      <c r="M66" s="85">
        <f>'Final Floorspace Estimates'!W208</f>
        <v>4.1570184421263638</v>
      </c>
      <c r="N66" s="81">
        <f t="shared" si="20"/>
        <v>62.745493450841778</v>
      </c>
      <c r="P66" s="84">
        <f t="shared" si="21"/>
        <v>214.2265646873222</v>
      </c>
      <c r="R66" s="79">
        <f>Conversion_Factors!$O62*R227+R310</f>
        <v>126.81471724017635</v>
      </c>
      <c r="T66" s="79">
        <f>Conversion_Factors!$O62*T227+T310</f>
        <v>125.41546560515383</v>
      </c>
      <c r="V66" s="118">
        <f t="shared" si="22"/>
        <v>1.0111569305130819</v>
      </c>
      <c r="X66" s="124">
        <f>'Final Floorspace Estimates'!Q208</f>
        <v>1976.8833195636496</v>
      </c>
      <c r="Y66" s="124">
        <f>'Final Floorspace Estimates'!R208</f>
        <v>965.99611365928581</v>
      </c>
      <c r="Z66" s="124">
        <f>'Final Floorspace Estimates'!S208</f>
        <v>1076.6400366333191</v>
      </c>
      <c r="AA66" s="124">
        <f t="shared" si="23"/>
        <v>1689.2878788003386</v>
      </c>
      <c r="AC66" s="71">
        <f t="shared" si="24"/>
        <v>1.0012035274654334</v>
      </c>
      <c r="AD66" s="71"/>
      <c r="AF66" s="73">
        <f t="shared" si="3"/>
        <v>1.2630221326934521</v>
      </c>
      <c r="AG66" s="73">
        <f t="shared" si="4"/>
        <v>1.1462217956074936</v>
      </c>
      <c r="AH66" s="73">
        <f>Wgted_Floorspace!AI185</f>
        <v>1.004884294737683</v>
      </c>
      <c r="AI66" s="73">
        <f t="shared" si="5"/>
        <v>1.1409702536548407</v>
      </c>
      <c r="AJ66" s="73">
        <f t="shared" si="6"/>
        <v>1.0033950848494355</v>
      </c>
      <c r="AK66" s="73">
        <f t="shared" si="28"/>
        <v>0.99633712329715463</v>
      </c>
      <c r="AL66" s="73">
        <f t="shared" si="25"/>
        <v>1.4477034968278946</v>
      </c>
      <c r="AM66" s="73">
        <f t="shared" si="26"/>
        <v>1.4477034968278948</v>
      </c>
      <c r="AN66" s="73"/>
      <c r="AO66" s="73">
        <f t="shared" si="27"/>
        <v>1.1504356997301568</v>
      </c>
      <c r="AR66" s="53"/>
      <c r="BD66" s="94">
        <v>2006</v>
      </c>
      <c r="BE66" s="9">
        <f t="shared" si="14"/>
        <v>1.4974974504911625</v>
      </c>
      <c r="BF66" s="9">
        <f t="shared" si="15"/>
        <v>1.3808644935029428</v>
      </c>
      <c r="BG66" s="9">
        <f t="shared" si="16"/>
        <v>1.2235501983537014</v>
      </c>
      <c r="BH66" s="9">
        <f t="shared" si="18"/>
        <v>0.97352189843730041</v>
      </c>
      <c r="BI66" s="9">
        <f t="shared" si="17"/>
        <v>0.91043199642314299</v>
      </c>
    </row>
    <row r="67" spans="1:61" x14ac:dyDescent="0.2">
      <c r="A67" s="75" t="s">
        <v>147</v>
      </c>
      <c r="B67" s="50">
        <f t="shared" si="0"/>
        <v>2001</v>
      </c>
      <c r="D67" s="79">
        <f>Conversion_Factors!$O63*D228+D311</f>
        <v>7765.3458317780851</v>
      </c>
      <c r="F67" s="357">
        <f>'Final Floorspace Estimates'!D209</f>
        <v>26627.792170217013</v>
      </c>
      <c r="G67" s="357">
        <f>'Final Floorspace Estimates'!E209</f>
        <v>7182.1619274820032</v>
      </c>
      <c r="H67" s="357">
        <f>'Final Floorspace Estimates'!F209</f>
        <v>3959.9003101083731</v>
      </c>
      <c r="I67" s="321">
        <f t="shared" si="19"/>
        <v>37769.85440780739</v>
      </c>
      <c r="K67" s="85">
        <f>'Final Floorspace Estimates'!U209</f>
        <v>53.214254586186044</v>
      </c>
      <c r="L67" s="85">
        <f>'Final Floorspace Estimates'!V209</f>
        <v>6.9999172239459071</v>
      </c>
      <c r="M67" s="85">
        <f>'Final Floorspace Estimates'!W209</f>
        <v>4.2995385878784731</v>
      </c>
      <c r="N67" s="81">
        <f t="shared" si="20"/>
        <v>64.513710398010431</v>
      </c>
      <c r="P67" s="84">
        <f t="shared" si="21"/>
        <v>205.59639303700661</v>
      </c>
      <c r="R67" s="79">
        <f>Conversion_Factors!$O63*R228+R311</f>
        <v>120.36737282463861</v>
      </c>
      <c r="T67" s="79">
        <f>Conversion_Factors!$O63*T228+T311</f>
        <v>122.95741622113067</v>
      </c>
      <c r="V67" s="118">
        <f t="shared" si="22"/>
        <v>0.97893544386266185</v>
      </c>
      <c r="W67" s="118">
        <f>(X67/X59)^(1/8)</f>
        <v>1.0096701331841782</v>
      </c>
      <c r="X67" s="124">
        <f>'Final Floorspace Estimates'!Q209</f>
        <v>1998.4478715327286</v>
      </c>
      <c r="Y67" s="124">
        <f>'Final Floorspace Estimates'!R209</f>
        <v>974.62536971789086</v>
      </c>
      <c r="Z67" s="124">
        <f>'Final Floorspace Estimates'!S209</f>
        <v>1085.7694010384835</v>
      </c>
      <c r="AA67" s="124">
        <f t="shared" si="23"/>
        <v>1708.0741085587779</v>
      </c>
      <c r="AB67" s="71">
        <f>AA67/AA51</f>
        <v>1.1536587537037053</v>
      </c>
      <c r="AC67" s="71">
        <f t="shared" si="24"/>
        <v>0.98158068667707143</v>
      </c>
      <c r="AD67" s="71"/>
      <c r="AF67" s="73">
        <f t="shared" si="3"/>
        <v>1.2843322813135394</v>
      </c>
      <c r="AG67" s="73">
        <f t="shared" si="4"/>
        <v>1.1000459590119538</v>
      </c>
      <c r="AH67" s="73">
        <f>Wgted_Floorspace!AI186</f>
        <v>1.0047739401127469</v>
      </c>
      <c r="AI67" s="73">
        <f t="shared" si="5"/>
        <v>1.1536587537037053</v>
      </c>
      <c r="AJ67" s="73">
        <f t="shared" si="6"/>
        <v>0.9714209368651382</v>
      </c>
      <c r="AK67" s="73">
        <f t="shared" si="28"/>
        <v>0.97691694369275439</v>
      </c>
      <c r="AL67" s="73">
        <f t="shared" si="25"/>
        <v>1.4128245360875631</v>
      </c>
      <c r="AM67" s="73">
        <f t="shared" si="26"/>
        <v>1.4128245360875629</v>
      </c>
      <c r="AN67" s="73"/>
      <c r="AO67" s="73">
        <f t="shared" si="27"/>
        <v>1.1260383660188866</v>
      </c>
      <c r="AR67" s="53"/>
      <c r="BD67" s="94">
        <v>2007</v>
      </c>
      <c r="BE67" s="9">
        <f t="shared" si="14"/>
        <v>1.5406836232413259</v>
      </c>
      <c r="BF67" s="9">
        <f t="shared" si="15"/>
        <v>1.3959446544392169</v>
      </c>
      <c r="BG67" s="9">
        <f t="shared" si="16"/>
        <v>1.2343449347967892</v>
      </c>
      <c r="BH67" s="9">
        <f t="shared" si="18"/>
        <v>0.98681596092969603</v>
      </c>
      <c r="BI67" s="9">
        <f t="shared" si="17"/>
        <v>0.90609255458329008</v>
      </c>
    </row>
    <row r="68" spans="1:61" x14ac:dyDescent="0.2">
      <c r="A68" s="75" t="s">
        <v>147</v>
      </c>
      <c r="B68" s="50">
        <f t="shared" si="0"/>
        <v>2002</v>
      </c>
      <c r="D68" s="79">
        <f>Conversion_Factors!$O64*D229+D312</f>
        <v>8155.907929414283</v>
      </c>
      <c r="F68" s="357">
        <f>'Final Floorspace Estimates'!D210</f>
        <v>26947.695945592975</v>
      </c>
      <c r="G68" s="357">
        <f>'Final Floorspace Estimates'!E210</f>
        <v>7342.8455610732844</v>
      </c>
      <c r="H68" s="357">
        <f>'Final Floorspace Estimates'!F210</f>
        <v>3885.5238399570458</v>
      </c>
      <c r="I68" s="321">
        <f t="shared" si="19"/>
        <v>38176.065346623305</v>
      </c>
      <c r="K68" s="85">
        <f>'Final Floorspace Estimates'!U210</f>
        <v>54.453831991836935</v>
      </c>
      <c r="L68" s="85">
        <f>'Final Floorspace Estimates'!V210</f>
        <v>7.2254023717338089</v>
      </c>
      <c r="M68" s="85">
        <f>'Final Floorspace Estimates'!W210</f>
        <v>4.2182405305489041</v>
      </c>
      <c r="N68" s="81">
        <f t="shared" si="20"/>
        <v>65.897474894119654</v>
      </c>
      <c r="P68" s="84">
        <f t="shared" si="21"/>
        <v>213.63930136230442</v>
      </c>
      <c r="R68" s="79">
        <f>Conversion_Factors!$O64*R229+R312</f>
        <v>123.76662296269677</v>
      </c>
      <c r="T68" s="79">
        <f>Conversion_Factors!$O64*T229+T312</f>
        <v>122.66806979668107</v>
      </c>
      <c r="V68" s="118">
        <f t="shared" si="22"/>
        <v>1.0089554940241297</v>
      </c>
      <c r="X68" s="124">
        <f>'Final Floorspace Estimates'!Q210</f>
        <v>2020.7231112366144</v>
      </c>
      <c r="Y68" s="124">
        <f>'Final Floorspace Estimates'!R210</f>
        <v>984.00576610761391</v>
      </c>
      <c r="Z68" s="124">
        <f>'Final Floorspace Estimates'!S210</f>
        <v>1085.6298157716456</v>
      </c>
      <c r="AA68" s="124">
        <f t="shared" si="23"/>
        <v>1726.1463248188913</v>
      </c>
      <c r="AB68" s="71">
        <f>AA68/AA52</f>
        <v>1.1608525091857056</v>
      </c>
      <c r="AC68" s="71">
        <f t="shared" si="24"/>
        <v>0.97927080679566592</v>
      </c>
      <c r="AD68" s="71"/>
      <c r="AF68" s="73">
        <f t="shared" si="3"/>
        <v>1.2981451442414971</v>
      </c>
      <c r="AG68" s="73">
        <f t="shared" si="4"/>
        <v>1.1430796361657884</v>
      </c>
      <c r="AH68" s="73">
        <f>Wgted_Floorspace!AI187</f>
        <v>1.0041887370008029</v>
      </c>
      <c r="AI68" s="73">
        <f t="shared" si="5"/>
        <v>1.1658649983758984</v>
      </c>
      <c r="AJ68" s="73">
        <f t="shared" si="6"/>
        <v>1.0012105470334292</v>
      </c>
      <c r="AK68" s="73">
        <f t="shared" si="28"/>
        <v>0.97518600907678032</v>
      </c>
      <c r="AL68" s="73">
        <f t="shared" si="25"/>
        <v>1.4838832791699552</v>
      </c>
      <c r="AM68" s="73">
        <f t="shared" si="26"/>
        <v>1.4838832791699554</v>
      </c>
      <c r="AN68" s="73"/>
      <c r="AO68" s="73">
        <f t="shared" si="27"/>
        <v>1.1721657463563848</v>
      </c>
      <c r="AR68" s="53"/>
      <c r="BD68">
        <v>2008</v>
      </c>
      <c r="BE68" s="9">
        <f t="shared" si="14"/>
        <v>1.536502580184405</v>
      </c>
      <c r="BF68" s="9">
        <f t="shared" si="15"/>
        <v>1.4083668264532725</v>
      </c>
      <c r="BG68" s="9">
        <f t="shared" si="16"/>
        <v>1.2436225298931491</v>
      </c>
      <c r="BH68" s="9">
        <f t="shared" si="18"/>
        <v>0.98529449104098843</v>
      </c>
      <c r="BI68" s="9">
        <f t="shared" si="17"/>
        <v>0.89035432189002639</v>
      </c>
    </row>
    <row r="69" spans="1:61" x14ac:dyDescent="0.2">
      <c r="A69" s="75" t="s">
        <v>147</v>
      </c>
      <c r="B69" s="50">
        <f t="shared" si="0"/>
        <v>2003</v>
      </c>
      <c r="D69" s="79">
        <f>Conversion_Factors!$O65*D230+D313</f>
        <v>8181.154443502819</v>
      </c>
      <c r="F69" s="357">
        <f>'Final Floorspace Estimates'!D211</f>
        <v>27284.693912353203</v>
      </c>
      <c r="G69" s="357">
        <f>'Final Floorspace Estimates'!E211</f>
        <v>7503.9453190112745</v>
      </c>
      <c r="H69" s="357">
        <f>'Final Floorspace Estimates'!F211</f>
        <v>3799.8329111754651</v>
      </c>
      <c r="I69" s="321">
        <f t="shared" si="19"/>
        <v>38588.47214253994</v>
      </c>
      <c r="K69" s="85">
        <f>'Final Floorspace Estimates'!U211</f>
        <v>55.74450130817695</v>
      </c>
      <c r="L69" s="85">
        <f>'Final Floorspace Estimates'!V211</f>
        <v>7.4425248456091628</v>
      </c>
      <c r="M69" s="85">
        <f>'Final Floorspace Estimates'!W211</f>
        <v>4.1246816424774693</v>
      </c>
      <c r="N69" s="81">
        <f t="shared" si="20"/>
        <v>67.31170779626359</v>
      </c>
      <c r="P69" s="84">
        <f t="shared" si="21"/>
        <v>212.01032301260543</v>
      </c>
      <c r="R69" s="79">
        <f>Conversion_Factors!$O65*R230+R313</f>
        <v>121.54132930730583</v>
      </c>
      <c r="T69" s="79">
        <f>Conversion_Factors!$O65*T230+T313</f>
        <v>121.47799602033042</v>
      </c>
      <c r="V69" s="118">
        <f t="shared" si="22"/>
        <v>1.0005213560401902</v>
      </c>
      <c r="X69" s="124">
        <f>'Final Floorspace Estimates'!Q211</f>
        <v>2043.0685968933853</v>
      </c>
      <c r="Y69" s="124">
        <f>'Final Floorspace Estimates'!R211</f>
        <v>991.8149092522699</v>
      </c>
      <c r="Z69" s="124">
        <f>'Final Floorspace Estimates'!S211</f>
        <v>1085.4902673079678</v>
      </c>
      <c r="AA69" s="124">
        <f t="shared" si="23"/>
        <v>1744.3475747789232</v>
      </c>
      <c r="AC69" s="71">
        <f t="shared" si="24"/>
        <v>0.96977033524634682</v>
      </c>
      <c r="AD69" s="71"/>
      <c r="AF69" s="73">
        <f t="shared" si="3"/>
        <v>1.3121686921035012</v>
      </c>
      <c r="AG69" s="73">
        <f t="shared" si="4"/>
        <v>1.1343637680299998</v>
      </c>
      <c r="AH69" s="73">
        <f>Wgted_Floorspace!AI188</f>
        <v>1.0034971374407602</v>
      </c>
      <c r="AI69" s="73">
        <f t="shared" si="5"/>
        <v>1.1781583943354317</v>
      </c>
      <c r="AJ69" s="73">
        <f t="shared" si="6"/>
        <v>0.99284115120311756</v>
      </c>
      <c r="AK69" s="73">
        <f t="shared" si="28"/>
        <v>0.96639073402797415</v>
      </c>
      <c r="AL69" s="73">
        <f t="shared" si="25"/>
        <v>1.4884766218655243</v>
      </c>
      <c r="AM69" s="73">
        <f t="shared" si="26"/>
        <v>1.4884766218655243</v>
      </c>
      <c r="AN69" s="73"/>
      <c r="AO69" s="73">
        <f t="shared" si="27"/>
        <v>1.1738148226048319</v>
      </c>
      <c r="AR69" s="53"/>
      <c r="BD69">
        <v>2009</v>
      </c>
      <c r="BE69" s="9">
        <f t="shared" si="14"/>
        <v>1.5234077532509724</v>
      </c>
      <c r="BF69" s="9">
        <f t="shared" si="15"/>
        <v>1.4169900517941776</v>
      </c>
      <c r="BG69" s="9">
        <f t="shared" si="16"/>
        <v>1.2512584110169613</v>
      </c>
      <c r="BH69" s="9">
        <f t="shared" si="18"/>
        <v>0.99263416281236116</v>
      </c>
      <c r="BI69" s="9">
        <f t="shared" si="17"/>
        <v>0.86559179796157326</v>
      </c>
    </row>
    <row r="70" spans="1:61" x14ac:dyDescent="0.2">
      <c r="A70" s="75" t="s">
        <v>147</v>
      </c>
      <c r="B70" s="50">
        <f t="shared" si="0"/>
        <v>2004</v>
      </c>
      <c r="D70" s="79">
        <f>Conversion_Factors!$O66*D231+D314</f>
        <v>8248.6077451402944</v>
      </c>
      <c r="F70" s="357">
        <f>'Final Floorspace Estimates'!D212</f>
        <v>27869.161681269678</v>
      </c>
      <c r="G70" s="357">
        <f>'Final Floorspace Estimates'!E212</f>
        <v>7546.4278798435962</v>
      </c>
      <c r="H70" s="357">
        <f>'Final Floorspace Estimates'!F212</f>
        <v>3904.1003404662756</v>
      </c>
      <c r="I70" s="321">
        <f t="shared" si="19"/>
        <v>39319.68990157955</v>
      </c>
      <c r="K70" s="85">
        <f>'Final Floorspace Estimates'!U212</f>
        <v>57.628621530930531</v>
      </c>
      <c r="L70" s="85">
        <f>'Final Floorspace Estimates'!V212</f>
        <v>7.5554929832138571</v>
      </c>
      <c r="M70" s="85">
        <f>'Final Floorspace Estimates'!W212</f>
        <v>4.2384412448016198</v>
      </c>
      <c r="N70" s="81">
        <f t="shared" si="20"/>
        <v>69.422555758946004</v>
      </c>
      <c r="P70" s="84">
        <f t="shared" si="21"/>
        <v>209.78313322885415</v>
      </c>
      <c r="R70" s="79">
        <f>Conversion_Factors!$O66*R231+R314</f>
        <v>118.81740242727025</v>
      </c>
      <c r="T70" s="79">
        <f>Conversion_Factors!$O66*T231+T314</f>
        <v>120.44532055819013</v>
      </c>
      <c r="V70" s="118">
        <f t="shared" si="22"/>
        <v>0.98648417287300594</v>
      </c>
      <c r="X70" s="124">
        <f>'Final Floorspace Estimates'!Q212</f>
        <v>2067.8275934529315</v>
      </c>
      <c r="Y70" s="124">
        <f>'Final Floorspace Estimates'!R212</f>
        <v>1001.2012442859852</v>
      </c>
      <c r="Z70" s="124">
        <f>'Final Floorspace Estimates'!S212</f>
        <v>1085.6383994207006</v>
      </c>
      <c r="AA70" s="124">
        <f t="shared" si="23"/>
        <v>1765.5926568270611</v>
      </c>
      <c r="AC70" s="71">
        <f t="shared" si="24"/>
        <v>0.96152638933080126</v>
      </c>
      <c r="AD70" s="71"/>
      <c r="AF70" s="73">
        <f t="shared" si="3"/>
        <v>1.3370331398841151</v>
      </c>
      <c r="AG70" s="73">
        <f t="shared" si="4"/>
        <v>1.1224471624642236</v>
      </c>
      <c r="AH70" s="73">
        <f>Wgted_Floorspace!AI189</f>
        <v>1.0031706528040174</v>
      </c>
      <c r="AI70" s="73">
        <f t="shared" si="5"/>
        <v>1.1925076399303247</v>
      </c>
      <c r="AJ70" s="73">
        <f t="shared" si="6"/>
        <v>0.97891172030069873</v>
      </c>
      <c r="AK70" s="73">
        <f t="shared" si="28"/>
        <v>0.95848735869932555</v>
      </c>
      <c r="AL70" s="73">
        <f t="shared" si="25"/>
        <v>1.5007490539835562</v>
      </c>
      <c r="AM70" s="73">
        <f t="shared" si="26"/>
        <v>1.5007490539835564</v>
      </c>
      <c r="AN70" s="73"/>
      <c r="AO70" s="73">
        <f t="shared" si="27"/>
        <v>1.1710609975987505</v>
      </c>
      <c r="AR70" s="53"/>
    </row>
    <row r="71" spans="1:61" x14ac:dyDescent="0.2">
      <c r="A71" s="75" t="s">
        <v>147</v>
      </c>
      <c r="B71" s="50">
        <f t="shared" si="0"/>
        <v>2005</v>
      </c>
      <c r="D71" s="79">
        <f>Conversion_Factors!$O67*D232+D315</f>
        <v>8486.0925066810305</v>
      </c>
      <c r="F71" s="357">
        <f>'Final Floorspace Estimates'!D213</f>
        <v>28495.947654885684</v>
      </c>
      <c r="G71" s="357">
        <f>'Final Floorspace Estimates'!E213</f>
        <v>7588.5359569615512</v>
      </c>
      <c r="H71" s="357">
        <f>'Final Floorspace Estimates'!F213</f>
        <v>4006.0274098351492</v>
      </c>
      <c r="I71" s="321">
        <f t="shared" si="19"/>
        <v>40090.511021682389</v>
      </c>
      <c r="K71" s="85">
        <f>'Final Floorspace Estimates'!U213</f>
        <v>59.673983527606616</v>
      </c>
      <c r="L71" s="85">
        <f>'Final Floorspace Estimates'!V213</f>
        <v>7.6650590173445083</v>
      </c>
      <c r="M71" s="85">
        <f>'Final Floorspace Estimates'!W213</f>
        <v>4.3496907646326113</v>
      </c>
      <c r="N71" s="81">
        <f t="shared" si="20"/>
        <v>71.688733309583739</v>
      </c>
      <c r="P71" s="84">
        <f t="shared" si="21"/>
        <v>211.67334340266819</v>
      </c>
      <c r="R71" s="79">
        <f>Conversion_Factors!$O67*R232+R315</f>
        <v>118.37414493061721</v>
      </c>
      <c r="T71" s="79">
        <f>Conversion_Factors!$O67*T232+T315</f>
        <v>118.24472759528447</v>
      </c>
      <c r="V71" s="118">
        <f t="shared" si="22"/>
        <v>1.0010944871535896</v>
      </c>
      <c r="X71" s="124">
        <f>'Final Floorspace Estimates'!Q213</f>
        <v>2094.1217414601547</v>
      </c>
      <c r="Y71" s="124">
        <f>'Final Floorspace Estimates'!R213</f>
        <v>1010.0840347620356</v>
      </c>
      <c r="Z71" s="124">
        <f>'Final Floorspace Estimates'!S213</f>
        <v>1085.7865709939324</v>
      </c>
      <c r="AA71" s="124">
        <f t="shared" si="23"/>
        <v>1788.1721006452599</v>
      </c>
      <c r="AC71" s="71">
        <f t="shared" si="24"/>
        <v>0.94395884751013592</v>
      </c>
      <c r="AD71" s="71"/>
      <c r="AF71" s="73">
        <f t="shared" si="3"/>
        <v>1.3632442668049987</v>
      </c>
      <c r="AG71" s="73">
        <f t="shared" si="4"/>
        <v>1.1325607545981728</v>
      </c>
      <c r="AH71" s="73">
        <f>Wgted_Floorspace!AI190</f>
        <v>1.0027495814778393</v>
      </c>
      <c r="AI71" s="73">
        <f t="shared" si="5"/>
        <v>1.2077581333861416</v>
      </c>
      <c r="AJ71" s="73">
        <f t="shared" si="6"/>
        <v>0.99340988284585818</v>
      </c>
      <c r="AK71" s="73">
        <f t="shared" si="28"/>
        <v>0.9413704726946297</v>
      </c>
      <c r="AL71" s="73">
        <f t="shared" si="25"/>
        <v>1.5439569555143025</v>
      </c>
      <c r="AM71" s="73">
        <f t="shared" si="26"/>
        <v>1.5439569555143022</v>
      </c>
      <c r="AN71" s="73"/>
      <c r="AO71" s="73">
        <f t="shared" si="27"/>
        <v>1.2030978105317769</v>
      </c>
      <c r="AR71" s="53"/>
    </row>
    <row r="72" spans="1:61" x14ac:dyDescent="0.2">
      <c r="A72" s="75" t="s">
        <v>147</v>
      </c>
      <c r="B72" s="50">
        <f t="shared" si="0"/>
        <v>2006</v>
      </c>
      <c r="D72" s="79">
        <f>Conversion_Factors!$O68*D233+D316</f>
        <v>8230.7358686394928</v>
      </c>
      <c r="F72" s="357">
        <f>'Final Floorspace Estimates'!D214</f>
        <v>28964.052093764512</v>
      </c>
      <c r="G72" s="357">
        <f>'Final Floorspace Estimates'!E214</f>
        <v>7631.4347756849984</v>
      </c>
      <c r="H72" s="357">
        <f>'Final Floorspace Estimates'!F214</f>
        <v>4013.2026693478224</v>
      </c>
      <c r="I72" s="321">
        <f t="shared" si="19"/>
        <v>40608.689538797335</v>
      </c>
      <c r="K72" s="85">
        <f>'Final Floorspace Estimates'!U214</f>
        <v>61.384657985512099</v>
      </c>
      <c r="L72" s="85">
        <f>'Final Floorspace Estimates'!V214</f>
        <v>7.797642358375823</v>
      </c>
      <c r="M72" s="85">
        <f>'Final Floorspace Estimates'!W214</f>
        <v>4.382508436627603</v>
      </c>
      <c r="N72" s="81">
        <f t="shared" si="20"/>
        <v>73.56480878051552</v>
      </c>
      <c r="P72" s="84">
        <f t="shared" si="21"/>
        <v>202.68410436578827</v>
      </c>
      <c r="R72" s="79">
        <f>Conversion_Factors!$O68*R233+R316</f>
        <v>111.88414685065418</v>
      </c>
      <c r="T72" s="79">
        <f>Conversion_Factors!$O68*T233+T316</f>
        <v>114.27411488613741</v>
      </c>
      <c r="V72" s="118">
        <f t="shared" si="22"/>
        <v>0.9790856569935843</v>
      </c>
      <c r="X72" s="124">
        <f>'Final Floorspace Estimates'!Q214</f>
        <v>2119.3394414149398</v>
      </c>
      <c r="Y72" s="124">
        <f>'Final Floorspace Estimates'!R214</f>
        <v>1021.7793360719519</v>
      </c>
      <c r="Z72" s="124">
        <f>'Final Floorspace Estimates'!S214</f>
        <v>1092.0227054817035</v>
      </c>
      <c r="AA72" s="124">
        <f t="shared" si="23"/>
        <v>1811.5533797324852</v>
      </c>
      <c r="AC72" s="71">
        <f t="shared" si="24"/>
        <v>0.91226107059390715</v>
      </c>
      <c r="AD72" s="71"/>
      <c r="AF72" s="73">
        <f t="shared" si="3"/>
        <v>1.3808644935029428</v>
      </c>
      <c r="AG72" s="73">
        <f t="shared" si="4"/>
        <v>1.0844637236578862</v>
      </c>
      <c r="AH72" s="73">
        <f>Wgted_Floorspace!AI191</f>
        <v>1.00200901789255</v>
      </c>
      <c r="AI72" s="73">
        <f t="shared" si="5"/>
        <v>1.2235501983537014</v>
      </c>
      <c r="AJ72" s="73">
        <f t="shared" si="6"/>
        <v>0.97156999692960411</v>
      </c>
      <c r="AK72" s="73">
        <f t="shared" si="28"/>
        <v>0.91043199642314299</v>
      </c>
      <c r="AL72" s="73">
        <f t="shared" si="25"/>
        <v>1.4974974504911625</v>
      </c>
      <c r="AM72" s="73">
        <f t="shared" si="26"/>
        <v>1.4974974504911625</v>
      </c>
      <c r="AN72" s="73"/>
      <c r="AO72" s="73">
        <f t="shared" si="27"/>
        <v>1.1911529119346309</v>
      </c>
      <c r="AR72" s="53"/>
    </row>
    <row r="73" spans="1:61" x14ac:dyDescent="0.2">
      <c r="A73" s="75" t="s">
        <v>147</v>
      </c>
      <c r="B73" s="50">
        <f t="shared" si="0"/>
        <v>2007</v>
      </c>
      <c r="D73" s="79">
        <f>Conversion_Factors!$O69*D234+D317</f>
        <v>8468.1012016939476</v>
      </c>
      <c r="F73" s="357">
        <f>'Final Floorspace Estimates'!D215</f>
        <v>29362.545796420432</v>
      </c>
      <c r="G73" s="357">
        <f>'Final Floorspace Estimates'!E215</f>
        <v>7673.3228556239264</v>
      </c>
      <c r="H73" s="357">
        <f>'Final Floorspace Estimates'!F215</f>
        <v>4016.3007332821376</v>
      </c>
      <c r="I73" s="321">
        <f t="shared" si="19"/>
        <v>41052.169385326495</v>
      </c>
      <c r="K73" s="85">
        <f>'Final Floorspace Estimates'!U215</f>
        <v>62.70013986954671</v>
      </c>
      <c r="L73" s="85">
        <f>'Final Floorspace Estimates'!V215</f>
        <v>7.9132367617647743</v>
      </c>
      <c r="M73" s="85">
        <f>'Final Floorspace Estimates'!W215</f>
        <v>4.4109308365819988</v>
      </c>
      <c r="N73" s="81">
        <f t="shared" si="20"/>
        <v>75.024307467893479</v>
      </c>
      <c r="P73" s="84">
        <f t="shared" si="21"/>
        <v>206.27658241907059</v>
      </c>
      <c r="R73" s="79">
        <f>Conversion_Factors!$O69*R234+R317</f>
        <v>112.87143443900307</v>
      </c>
      <c r="T73" s="79">
        <f>Conversion_Factors!$O69*T234+T317</f>
        <v>113.65964089895583</v>
      </c>
      <c r="V73" s="118">
        <f t="shared" si="22"/>
        <v>0.99306520367547635</v>
      </c>
      <c r="X73" s="124">
        <f>'Final Floorspace Estimates'!Q215</f>
        <v>2135.3781890802684</v>
      </c>
      <c r="Y73" s="124">
        <f>'Final Floorspace Estimates'!R215</f>
        <v>1031.2659731194565</v>
      </c>
      <c r="Z73" s="124">
        <f>'Final Floorspace Estimates'!S215</f>
        <v>1098.2571100888076</v>
      </c>
      <c r="AA73" s="124">
        <f t="shared" si="23"/>
        <v>1827.5357573358799</v>
      </c>
      <c r="AC73" s="71">
        <f t="shared" si="24"/>
        <v>0.90735566661893952</v>
      </c>
      <c r="AD73" s="71"/>
      <c r="AF73" s="73">
        <f t="shared" si="3"/>
        <v>1.3959446544392169</v>
      </c>
      <c r="AG73" s="73">
        <f t="shared" si="4"/>
        <v>1.1036853204328891</v>
      </c>
      <c r="AH73" s="73">
        <f>Wgted_Floorspace!AI192</f>
        <v>1.0013940209852297</v>
      </c>
      <c r="AI73" s="73">
        <f t="shared" si="5"/>
        <v>1.2343449347967892</v>
      </c>
      <c r="AJ73" s="73">
        <f t="shared" si="6"/>
        <v>0.98544223377608064</v>
      </c>
      <c r="AK73" s="73">
        <f t="shared" si="28"/>
        <v>0.90609255458329008</v>
      </c>
      <c r="AL73" s="73">
        <f t="shared" si="25"/>
        <v>1.5406836232413257</v>
      </c>
      <c r="AM73" s="73">
        <f t="shared" si="26"/>
        <v>1.5406836232413259</v>
      </c>
      <c r="AN73" s="73"/>
      <c r="AO73" s="73">
        <f t="shared" si="27"/>
        <v>1.2180712829501965</v>
      </c>
      <c r="AR73" s="53"/>
    </row>
    <row r="74" spans="1:61" x14ac:dyDescent="0.2">
      <c r="A74" s="75" t="s">
        <v>147</v>
      </c>
      <c r="B74" s="50">
        <f t="shared" si="0"/>
        <v>2008</v>
      </c>
      <c r="D74" s="79">
        <f>Conversion_Factors!$O70*D235+D318</f>
        <v>8445.1208212962156</v>
      </c>
      <c r="F74" s="357">
        <f>'Final Floorspace Estimates'!D216</f>
        <v>29765.13632318806</v>
      </c>
      <c r="G74" s="357">
        <f>'Final Floorspace Estimates'!E216</f>
        <v>7698.1625693600863</v>
      </c>
      <c r="H74" s="357">
        <f>'Final Floorspace Estimates'!F216</f>
        <v>3954.1837650724719</v>
      </c>
      <c r="I74" s="321">
        <f t="shared" si="19"/>
        <v>41417.482657620618</v>
      </c>
      <c r="K74" s="85">
        <f>'Final Floorspace Estimates'!U216</f>
        <v>63.922258507763132</v>
      </c>
      <c r="L74" s="85">
        <f>'Final Floorspace Estimates'!V216</f>
        <v>7.9719514997802507</v>
      </c>
      <c r="M74" s="85">
        <f>'Final Floorspace Estimates'!W216</f>
        <v>4.3666369336940116</v>
      </c>
      <c r="N74" s="81">
        <f t="shared" si="20"/>
        <v>76.260846941237389</v>
      </c>
      <c r="P74" s="84">
        <f t="shared" si="21"/>
        <v>203.902320455064</v>
      </c>
      <c r="R74" s="79">
        <f>Conversion_Factors!$O70*R235+R318</f>
        <v>110.73992959720974</v>
      </c>
      <c r="T74" s="79">
        <f>Conversion_Factors!$O70*T235+T318</f>
        <v>111.55956439121191</v>
      </c>
      <c r="V74" s="118">
        <f t="shared" si="22"/>
        <v>0.99265294017169237</v>
      </c>
      <c r="X74" s="124">
        <f>'Final Floorspace Estimates'!Q216</f>
        <v>2147.5547033851649</v>
      </c>
      <c r="Y74" s="124">
        <f>'Final Floorspace Estimates'!R216</f>
        <v>1035.5654908497111</v>
      </c>
      <c r="Z74" s="124">
        <f>'Final Floorspace Estimates'!S216</f>
        <v>1104.3080426015508</v>
      </c>
      <c r="AA74" s="124">
        <f t="shared" si="23"/>
        <v>1841.2718989140631</v>
      </c>
      <c r="AC74" s="71">
        <f t="shared" si="24"/>
        <v>0.89059055716967794</v>
      </c>
      <c r="AD74" s="71"/>
      <c r="AF74" s="73">
        <f t="shared" si="3"/>
        <v>1.4083668264532725</v>
      </c>
      <c r="AG74" s="73">
        <f t="shared" si="4"/>
        <v>1.0909818034082925</v>
      </c>
      <c r="AH74" s="73">
        <f>Wgted_Floorspace!AI193</f>
        <v>1.0002653272678566</v>
      </c>
      <c r="AI74" s="73">
        <f t="shared" si="5"/>
        <v>1.2436225298931491</v>
      </c>
      <c r="AJ74" s="73">
        <f t="shared" si="6"/>
        <v>0.98503313489055977</v>
      </c>
      <c r="AK74" s="73">
        <f t="shared" si="28"/>
        <v>0.89035432189002639</v>
      </c>
      <c r="AL74" s="73">
        <f>AF74*AH74*AI74*AJ74*AK74</f>
        <v>1.536502580184405</v>
      </c>
      <c r="AM74" s="73">
        <f>AF74*AG74</f>
        <v>1.536502580184405</v>
      </c>
      <c r="AN74" s="73"/>
      <c r="AO74" s="73">
        <f>AH74*AI74*AJ74</f>
        <v>1.2253344276381768</v>
      </c>
      <c r="AR74" s="53"/>
    </row>
    <row r="75" spans="1:61" x14ac:dyDescent="0.2">
      <c r="A75" s="75" t="s">
        <v>147</v>
      </c>
      <c r="B75" s="50">
        <f t="shared" si="0"/>
        <v>2009</v>
      </c>
      <c r="D75" s="79">
        <f>Conversion_Factors!$O71*D236+D319</f>
        <v>8373.1473687208672</v>
      </c>
      <c r="F75" s="357">
        <f>'Final Floorspace Estimates'!D217</f>
        <v>30061.574517097004</v>
      </c>
      <c r="G75" s="357">
        <f>'Final Floorspace Estimates'!E217</f>
        <v>7721.3096421616974</v>
      </c>
      <c r="H75" s="357">
        <f>'Final Floorspace Estimates'!F217</f>
        <v>3888.1917237214834</v>
      </c>
      <c r="I75" s="321">
        <f t="shared" si="19"/>
        <v>41671.075882980178</v>
      </c>
      <c r="K75" s="85">
        <f>'Final Floorspace Estimates'!U217</f>
        <v>64.865426401174432</v>
      </c>
      <c r="L75" s="85">
        <f>'Final Floorspace Estimates'!V217</f>
        <v>8.0161912737956094</v>
      </c>
      <c r="M75" s="85">
        <f>'Final Floorspace Estimates'!W217</f>
        <v>4.3172743145881132</v>
      </c>
      <c r="N75" s="81">
        <f t="shared" si="20"/>
        <v>77.198891989558163</v>
      </c>
      <c r="P75" s="84">
        <f t="shared" si="21"/>
        <v>200.93427374503506</v>
      </c>
      <c r="R75" s="79">
        <f>Conversion_Factors!$O71*R236+R319</f>
        <v>108.46201484152662</v>
      </c>
      <c r="T75" s="79">
        <f>Conversion_Factors!$O71*T236+T319</f>
        <v>108.35509873816423</v>
      </c>
      <c r="V75" s="118">
        <f t="shared" si="22"/>
        <v>1.0009867196339395</v>
      </c>
      <c r="X75" s="124">
        <f>'Final Floorspace Estimates'!Q217</f>
        <v>2157.7521285281759</v>
      </c>
      <c r="Y75" s="124">
        <f>'Final Floorspace Estimates'!R217</f>
        <v>1038.1906237801591</v>
      </c>
      <c r="Z75" s="124">
        <f>'Final Floorspace Estimates'!S217</f>
        <v>1110.3553068766744</v>
      </c>
      <c r="AA75" s="124">
        <f t="shared" si="23"/>
        <v>1852.5773658051555</v>
      </c>
      <c r="AC75" s="71">
        <f t="shared" si="24"/>
        <v>0.86500900468735542</v>
      </c>
      <c r="AD75" s="71"/>
      <c r="AF75" s="73">
        <f t="shared" si="3"/>
        <v>1.4169900517941776</v>
      </c>
      <c r="AG75" s="73">
        <f t="shared" si="4"/>
        <v>1.0751012340009374</v>
      </c>
      <c r="AH75" s="73">
        <f>Wgted_Floorspace!AI194</f>
        <v>0.99932671118696992</v>
      </c>
      <c r="AI75" s="73">
        <f t="shared" si="5"/>
        <v>1.2512584110169613</v>
      </c>
      <c r="AJ75" s="73">
        <f t="shared" si="6"/>
        <v>0.99330294257154439</v>
      </c>
      <c r="AK75" s="73">
        <f t="shared" si="28"/>
        <v>0.86559179796157326</v>
      </c>
      <c r="AL75" s="73">
        <f>AF75*AH75*AI75*AJ75*AK75</f>
        <v>1.5234077532509724</v>
      </c>
      <c r="AM75" s="73">
        <f>AF75*AG75</f>
        <v>1.5234077532509724</v>
      </c>
      <c r="AN75" s="73"/>
      <c r="AO75" s="73">
        <f>AH75*AI75*AJ75</f>
        <v>1.2420418452817468</v>
      </c>
      <c r="AR75" s="53"/>
    </row>
    <row r="76" spans="1:61" x14ac:dyDescent="0.2">
      <c r="A76" s="75" t="s">
        <v>147</v>
      </c>
      <c r="B76" s="50">
        <f t="shared" si="0"/>
        <v>2010</v>
      </c>
      <c r="D76" s="79">
        <f>Conversion_Factors!$O72*D237+D320</f>
        <v>9096.6358576112707</v>
      </c>
      <c r="F76" s="357">
        <f>'Final Floorspace Estimates'!D218</f>
        <v>30339.443127939852</v>
      </c>
      <c r="G76" s="357">
        <f>'Final Floorspace Estimates'!E218</f>
        <v>7855.9562779680455</v>
      </c>
      <c r="H76" s="357">
        <f>'Final Floorspace Estimates'!F218</f>
        <v>3917.4649791647944</v>
      </c>
      <c r="I76" s="321">
        <f t="shared" si="19"/>
        <v>42112.864385072695</v>
      </c>
      <c r="K76" s="85">
        <f>'Final Floorspace Estimates'!U218</f>
        <v>65.711665729331187</v>
      </c>
      <c r="L76" s="85">
        <f>'Final Floorspace Estimates'!V218</f>
        <v>8.1874765110750829</v>
      </c>
      <c r="M76" s="85">
        <f>'Final Floorspace Estimates'!W218</f>
        <v>4.419257410124346</v>
      </c>
      <c r="N76" s="81">
        <f t="shared" si="20"/>
        <v>78.318399650530608</v>
      </c>
      <c r="P76" s="84">
        <f t="shared" si="21"/>
        <v>216.00610622049399</v>
      </c>
      <c r="R76" s="79">
        <f>Conversion_Factors!$O72*R237+R320</f>
        <v>116.14940931124659</v>
      </c>
      <c r="T76" s="79">
        <f>Conversion_Factors!$O72*T237+T320</f>
        <v>109.23064646192012</v>
      </c>
      <c r="V76" s="118">
        <f t="shared" si="22"/>
        <v>1.0633408578400978</v>
      </c>
      <c r="X76" s="124">
        <f>'Final Floorspace Estimates'!Q218</f>
        <v>2165.8823944865603</v>
      </c>
      <c r="Y76" s="124">
        <f>'Final Floorspace Estimates'!R218</f>
        <v>1042.1998572009347</v>
      </c>
      <c r="Z76" s="124">
        <f>'Final Floorspace Estimates'!S218</f>
        <v>1128.0911083132476</v>
      </c>
      <c r="AA76" s="124">
        <f t="shared" si="23"/>
        <v>1859.726256908122</v>
      </c>
      <c r="AC76" s="71">
        <f t="shared" si="24"/>
        <v>0.87199858500154515</v>
      </c>
      <c r="AD76" s="71"/>
      <c r="AF76" s="73">
        <f t="shared" si="3"/>
        <v>1.4320126999787384</v>
      </c>
      <c r="AG76" s="73">
        <f t="shared" si="4"/>
        <v>1.1557432538565553</v>
      </c>
      <c r="AH76" s="73">
        <f>Wgted_Floorspace!AI195</f>
        <v>0.99953290095125269</v>
      </c>
      <c r="AI76" s="73">
        <f t="shared" si="5"/>
        <v>1.2560868787976542</v>
      </c>
      <c r="AJ76" s="73">
        <f t="shared" si="6"/>
        <v>1.0551784377672648</v>
      </c>
      <c r="AK76" s="73">
        <f t="shared" si="28"/>
        <v>0.8724060850539952</v>
      </c>
      <c r="AL76" s="73">
        <f>AF76*AH76*AI76*AJ76*AK76</f>
        <v>1.6550390174373382</v>
      </c>
      <c r="AM76" s="73">
        <f>AF76*AG76</f>
        <v>1.6550390174373382</v>
      </c>
      <c r="AN76" s="73"/>
      <c r="AO76" s="73">
        <f>AH76*AI76*AJ76</f>
        <v>1.3247766993567265</v>
      </c>
      <c r="AR76" s="53"/>
    </row>
    <row r="77" spans="1:61" x14ac:dyDescent="0.2">
      <c r="A77" s="75" t="s">
        <v>147</v>
      </c>
      <c r="B77" s="50">
        <f t="shared" si="0"/>
        <v>2011</v>
      </c>
      <c r="D77" s="79">
        <f>Conversion_Factors!$O73*D238+D321</f>
        <v>8659.2776619422784</v>
      </c>
      <c r="F77" s="357">
        <f>'Final Floorspace Estimates'!D219</f>
        <v>30607.527298154608</v>
      </c>
      <c r="G77" s="357">
        <f>'Final Floorspace Estimates'!E219</f>
        <v>7981.9899236864285</v>
      </c>
      <c r="H77" s="357">
        <f>'Final Floorspace Estimates'!F219</f>
        <v>3946.1044318693366</v>
      </c>
      <c r="I77" s="321">
        <f t="shared" si="19"/>
        <v>42535.621653710376</v>
      </c>
      <c r="K77" s="85">
        <f>'Final Floorspace Estimates'!U219</f>
        <v>66.554191571781246</v>
      </c>
      <c r="L77" s="85">
        <f>'Final Floorspace Estimates'!V219</f>
        <v>8.3629795991781393</v>
      </c>
      <c r="M77" s="85">
        <f>'Final Floorspace Estimates'!W219</f>
        <v>4.5215526467189147</v>
      </c>
      <c r="N77" s="81">
        <f t="shared" si="20"/>
        <v>79.438723817678309</v>
      </c>
      <c r="P77" s="84">
        <f>D77/I77*1000</f>
        <v>203.57708022793011</v>
      </c>
      <c r="R77" s="79">
        <f>Conversion_Factors!$O73*R238+R321</f>
        <v>109.00574991381271</v>
      </c>
      <c r="T77" s="79">
        <f>Conversion_Factors!$O73*T238+T321</f>
        <v>107.40391387885032</v>
      </c>
      <c r="V77" s="118">
        <f>R77/T77</f>
        <v>1.014914130939113</v>
      </c>
      <c r="X77" s="124">
        <f>'Final Floorspace Estimates'!Q219</f>
        <v>2174.4386903085092</v>
      </c>
      <c r="Y77" s="124">
        <f>'Final Floorspace Estimates'!R219</f>
        <v>1047.7311646762582</v>
      </c>
      <c r="Z77" s="124">
        <f>'Final Floorspace Estimates'!S219</f>
        <v>1145.826909749821</v>
      </c>
      <c r="AA77" s="124">
        <f>N77/I77*1000000</f>
        <v>1867.5811174079522</v>
      </c>
      <c r="AC77" s="71">
        <f t="shared" si="24"/>
        <v>0.85741560596398725</v>
      </c>
      <c r="AD77" s="71"/>
      <c r="AF77" s="73">
        <f t="shared" si="3"/>
        <v>1.4463882070010552</v>
      </c>
      <c r="AG77" s="73">
        <f t="shared" si="4"/>
        <v>1.0892416016845086</v>
      </c>
      <c r="AH77" s="73">
        <f>Wgted_Floorspace!AI196</f>
        <v>0.99971523896026404</v>
      </c>
      <c r="AI77" s="73">
        <f t="shared" si="5"/>
        <v>1.2613921688487966</v>
      </c>
      <c r="AJ77" s="73">
        <f t="shared" si="6"/>
        <v>1.0071234442430272</v>
      </c>
      <c r="AK77" s="73">
        <f>AG77/(AH77*AI77*AJ77)</f>
        <v>0.85765983407007662</v>
      </c>
      <c r="AL77" s="73">
        <f>AF77*AH77*AI77*AJ77*AK77</f>
        <v>1.5754662072514138</v>
      </c>
      <c r="AM77" s="73">
        <f>AF77*AG77</f>
        <v>1.5754662072514138</v>
      </c>
      <c r="AN77" s="73"/>
      <c r="AO77" s="73">
        <f>AH77*AI77*AJ77</f>
        <v>1.2700158715786498</v>
      </c>
      <c r="AR77" s="53"/>
    </row>
    <row r="78" spans="1:61" x14ac:dyDescent="0.2">
      <c r="A78" s="75" t="s">
        <v>147</v>
      </c>
      <c r="B78" s="50">
        <f t="shared" si="0"/>
        <v>2012</v>
      </c>
      <c r="D78" s="79">
        <f>Conversion_Factors!$O74*D239+D322</f>
        <v>7942.4311468364413</v>
      </c>
      <c r="F78" s="357">
        <f>'Final Floorspace Estimates'!D220</f>
        <v>30713.561567753532</v>
      </c>
      <c r="G78" s="357">
        <f>'Final Floorspace Estimates'!E220</f>
        <v>8059.0647980937511</v>
      </c>
      <c r="H78" s="357">
        <f>'Final Floorspace Estimates'!F220</f>
        <v>3957.8527653069314</v>
      </c>
      <c r="I78" s="321">
        <f t="shared" ref="I78:I79" si="29">SUM(F78:H78)</f>
        <v>42730.479131154214</v>
      </c>
      <c r="K78" s="85">
        <f>'Final Floorspace Estimates'!U220</f>
        <v>67.1332945096797</v>
      </c>
      <c r="L78" s="85">
        <f>'Final Floorspace Estimates'!V220</f>
        <v>8.4466023899473157</v>
      </c>
      <c r="M78" s="85">
        <f>'Final Floorspace Estimates'!W220</f>
        <v>4.6060489247893397</v>
      </c>
      <c r="N78" s="81">
        <f t="shared" ref="N78:N79" si="30">SUM(K78:M78)</f>
        <v>80.185945824416351</v>
      </c>
      <c r="P78" s="84">
        <f t="shared" ref="P78:P79" si="31">D78/I78*1000</f>
        <v>185.87273787542725</v>
      </c>
      <c r="R78" s="79">
        <f>Conversion_Factors!$O74*R239+R322</f>
        <v>99.050164778601371</v>
      </c>
      <c r="T78" s="79">
        <f>Conversion_Factors!$O74*T239+T322</f>
        <v>102.69992785333832</v>
      </c>
      <c r="V78" s="118">
        <f t="shared" ref="V78:V79" si="32">R78/T78</f>
        <v>0.96446187304095254</v>
      </c>
      <c r="X78" s="124">
        <f>'Final Floorspace Estimates'!Q220</f>
        <v>2185.786704078097</v>
      </c>
      <c r="Y78" s="124">
        <f>'Final Floorspace Estimates'!R220</f>
        <v>1048.0871666331843</v>
      </c>
      <c r="Z78" s="124">
        <f>'Final Floorspace Estimates'!S220</f>
        <v>1163.7747025771791</v>
      </c>
      <c r="AA78" s="124">
        <f t="shared" ref="AA78:AA79" si="33">N78/I78*1000000</f>
        <v>1876.5515260968339</v>
      </c>
      <c r="AC78" s="71">
        <f t="shared" si="24"/>
        <v>0.81986324047887138</v>
      </c>
      <c r="AD78" s="71"/>
      <c r="AF78" s="73">
        <f t="shared" si="3"/>
        <v>1.4530141724028365</v>
      </c>
      <c r="AG78" s="73">
        <f t="shared" si="4"/>
        <v>0.99451430625802983</v>
      </c>
      <c r="AH78" s="73">
        <f>Wgted_Floorspace!AI197</f>
        <v>0.99989562856487701</v>
      </c>
      <c r="AI78" s="73">
        <f t="shared" si="5"/>
        <v>1.26745091680146</v>
      </c>
      <c r="AJ78" s="73">
        <f t="shared" si="6"/>
        <v>0.95705846810833084</v>
      </c>
      <c r="AK78" s="73">
        <f t="shared" ref="AK78:AK79" si="34">AG78/(AH78*AI78*AJ78)</f>
        <v>0.8199488197139122</v>
      </c>
      <c r="AL78" s="73">
        <f t="shared" ref="AL78:AL79" si="35">AF78*AH78*AI78*AJ78*AK78</f>
        <v>1.4450433816502923</v>
      </c>
      <c r="AM78" s="73">
        <f t="shared" ref="AM78:AM79" si="36">AF78*AG78</f>
        <v>1.4450433816502923</v>
      </c>
      <c r="AN78" s="73"/>
      <c r="AO78" s="73">
        <f t="shared" ref="AO78:AO79" si="37">AH78*AI78*AJ78</f>
        <v>1.2128980277147361</v>
      </c>
      <c r="AR78" s="53"/>
    </row>
    <row r="79" spans="1:61" x14ac:dyDescent="0.2">
      <c r="A79" s="75" t="s">
        <v>147</v>
      </c>
      <c r="B79" s="50">
        <f t="shared" si="0"/>
        <v>2013</v>
      </c>
      <c r="D79" s="79">
        <f>Conversion_Factors!$O75*D240+D323</f>
        <v>8322.3897581451874</v>
      </c>
      <c r="F79" s="357">
        <f>'Final Floorspace Estimates'!D221</f>
        <v>30837.717358744245</v>
      </c>
      <c r="G79" s="357">
        <f>'Final Floorspace Estimates'!E221</f>
        <v>8140.6684245261995</v>
      </c>
      <c r="H79" s="357">
        <f>'Final Floorspace Estimates'!F221</f>
        <v>3970.2743566792401</v>
      </c>
      <c r="I79" s="321">
        <f t="shared" si="29"/>
        <v>42948.660139949687</v>
      </c>
      <c r="K79" s="85">
        <f>'Final Floorspace Estimates'!U221</f>
        <v>67.813384579649309</v>
      </c>
      <c r="L79" s="85">
        <f>'Final Floorspace Estimates'!V221</f>
        <v>8.53534539152907</v>
      </c>
      <c r="M79" s="85">
        <f>'Final Floorspace Estimates'!W221</f>
        <v>4.6917884900466289</v>
      </c>
      <c r="N79" s="81">
        <f t="shared" si="30"/>
        <v>81.04051846122502</v>
      </c>
      <c r="P79" s="84">
        <f t="shared" si="31"/>
        <v>193.77530593565419</v>
      </c>
      <c r="R79" s="79">
        <f>Conversion_Factors!$O75*R240+R323</f>
        <v>102.69418207297319</v>
      </c>
      <c r="T79" s="79">
        <f>Conversion_Factors!$O75*T240+T323</f>
        <v>102.60408530700008</v>
      </c>
      <c r="V79" s="118">
        <f t="shared" si="32"/>
        <v>1.0008781011565333</v>
      </c>
      <c r="X79" s="124">
        <f>'Final Floorspace Estimates'!Q221</f>
        <v>2199.0403437049586</v>
      </c>
      <c r="Y79" s="124">
        <f>'Final Floorspace Estimates'!R221</f>
        <v>1048.4821327219013</v>
      </c>
      <c r="Z79" s="124">
        <f>'Final Floorspace Estimates'!S221</f>
        <v>1181.7290364716425</v>
      </c>
      <c r="AA79" s="124">
        <f t="shared" si="33"/>
        <v>1886.9161039518276</v>
      </c>
      <c r="AC79" s="71">
        <f t="shared" si="24"/>
        <v>0.81909812036380336</v>
      </c>
      <c r="AD79" s="71"/>
      <c r="AF79" s="73">
        <f t="shared" si="3"/>
        <v>1.4604332349636826</v>
      </c>
      <c r="AG79" s="73">
        <f t="shared" si="4"/>
        <v>1.036797091145724</v>
      </c>
      <c r="AH79" s="73">
        <f>Wgted_Floorspace!AI198</f>
        <v>1.0000623001721332</v>
      </c>
      <c r="AI79" s="73">
        <f t="shared" si="5"/>
        <v>1.2744513074232384</v>
      </c>
      <c r="AJ79" s="73">
        <f t="shared" si="6"/>
        <v>0.99319515787159884</v>
      </c>
      <c r="AK79" s="73">
        <f t="shared" si="34"/>
        <v>0.81904709358888739</v>
      </c>
      <c r="AL79" s="73">
        <f t="shared" si="35"/>
        <v>1.5141729298228859</v>
      </c>
      <c r="AM79" s="73">
        <f t="shared" si="36"/>
        <v>1.5141729298228859</v>
      </c>
      <c r="AN79" s="73"/>
      <c r="AO79" s="73">
        <f t="shared" si="37"/>
        <v>1.2658577257172152</v>
      </c>
      <c r="AR79" s="53"/>
    </row>
    <row r="80" spans="1:61" x14ac:dyDescent="0.2">
      <c r="A80" s="75" t="s">
        <v>147</v>
      </c>
      <c r="B80" s="50">
        <f t="shared" si="0"/>
        <v>2014</v>
      </c>
      <c r="D80" s="79">
        <f>Conversion_Factors!$O76*D241+D324</f>
        <v>8618.0512269840328</v>
      </c>
      <c r="F80" s="357">
        <f>'Final Floorspace Estimates'!D222</f>
        <v>31049.117789782133</v>
      </c>
      <c r="G80" s="357">
        <f>'Final Floorspace Estimates'!E222</f>
        <v>8295.1449027604904</v>
      </c>
      <c r="H80" s="357">
        <f>'Final Floorspace Estimates'!F222</f>
        <v>3955.2734940139826</v>
      </c>
      <c r="I80" s="321">
        <f t="shared" ref="I80" si="38">SUM(F80:H80)</f>
        <v>43299.536186556608</v>
      </c>
      <c r="K80" s="85">
        <f>'Final Floorspace Estimates'!U222</f>
        <v>68.710649946140066</v>
      </c>
      <c r="L80" s="85">
        <f>'Final Floorspace Estimates'!V222</f>
        <v>8.6897721032302737</v>
      </c>
      <c r="M80" s="85">
        <f>'Final Floorspace Estimates'!W222</f>
        <v>4.7420161377941836</v>
      </c>
      <c r="N80" s="81">
        <f t="shared" ref="N80" si="39">SUM(K80:M80)</f>
        <v>82.142438187164515</v>
      </c>
      <c r="P80" s="84">
        <f t="shared" ref="P80:P84" si="40">D80/I80*1000</f>
        <v>199.03333813676542</v>
      </c>
      <c r="R80" s="79">
        <f>Conversion_Factors!$O76*R241+R324</f>
        <v>104.91594134748584</v>
      </c>
      <c r="T80" s="79">
        <f>Conversion_Factors!$O76*T241+T324</f>
        <v>102.72705076992513</v>
      </c>
      <c r="V80" s="118">
        <f t="shared" ref="V80" si="41">R80/T80</f>
        <v>1.0213078304220289</v>
      </c>
      <c r="X80" s="124">
        <f>'Final Floorspace Estimates'!Q222</f>
        <v>2212.9662559608009</v>
      </c>
      <c r="Y80" s="124">
        <f>'Final Floorspace Estimates'!R222</f>
        <v>1047.5732738964521</v>
      </c>
      <c r="Z80" s="124">
        <f>'Final Floorspace Estimates'!S222</f>
        <v>1198.9097959903097</v>
      </c>
      <c r="AA80" s="124">
        <f t="shared" ref="AA80" si="42">N80/I80*1000000</f>
        <v>1897.0743204558303</v>
      </c>
      <c r="AC80" s="71">
        <f t="shared" si="24"/>
        <v>0.82007976528807913</v>
      </c>
      <c r="AD80" s="71"/>
      <c r="AF80" s="73">
        <f t="shared" si="3"/>
        <v>1.4723644812039063</v>
      </c>
      <c r="AG80" s="73">
        <f t="shared" si="4"/>
        <v>1.0649302553017024</v>
      </c>
      <c r="AH80" s="73">
        <f>Wgted_Floorspace!AI199</f>
        <v>1.0001627444950787</v>
      </c>
      <c r="AI80" s="73">
        <f t="shared" si="5"/>
        <v>1.2813123185076745</v>
      </c>
      <c r="AJ80" s="73">
        <f t="shared" si="6"/>
        <v>1.0134680643920548</v>
      </c>
      <c r="AK80" s="73">
        <f t="shared" ref="AK80" si="43">AG80/(AH80*AI80*AJ80)</f>
        <v>0.81994632353766306</v>
      </c>
      <c r="AL80" s="73">
        <f t="shared" ref="AL80" si="44">AF80*AH80*AI80*AJ80*AK80</f>
        <v>1.5679654828656342</v>
      </c>
      <c r="AM80" s="73">
        <f t="shared" ref="AM80" si="45">AF80*AG80</f>
        <v>1.5679654828656344</v>
      </c>
      <c r="AN80" s="73"/>
      <c r="AO80" s="73">
        <f t="shared" ref="AO80" si="46">AH80*AI80*AJ80</f>
        <v>1.2987804502946665</v>
      </c>
      <c r="AR80" s="53"/>
    </row>
    <row r="81" spans="1:61" x14ac:dyDescent="0.2">
      <c r="A81" s="75" t="s">
        <v>147</v>
      </c>
      <c r="B81" s="50">
        <f t="shared" si="0"/>
        <v>2015</v>
      </c>
      <c r="D81" s="79">
        <f>Conversion_Factors!$O77*D242+D325</f>
        <v>8305.5030124134355</v>
      </c>
      <c r="F81" s="357">
        <f>'Final Floorspace Estimates'!D223</f>
        <v>31272.472813728491</v>
      </c>
      <c r="G81" s="357">
        <f>'Final Floorspace Estimates'!E223</f>
        <v>8460.7957410403596</v>
      </c>
      <c r="H81" s="357">
        <f>'Final Floorspace Estimates'!F223</f>
        <v>3939.3472814618581</v>
      </c>
      <c r="I81" s="321">
        <f t="shared" ref="I81:I84" si="47">SUM(F81:H81)</f>
        <v>43672.615836230711</v>
      </c>
      <c r="K81" s="85">
        <f>'Final Floorspace Estimates'!U223</f>
        <v>69.611080769773721</v>
      </c>
      <c r="L81" s="85">
        <f>'Final Floorspace Estimates'!V223</f>
        <v>8.8552821849619967</v>
      </c>
      <c r="M81" s="85">
        <f>'Final Floorspace Estimates'!W223</f>
        <v>4.7905396868260359</v>
      </c>
      <c r="N81" s="81">
        <f t="shared" ref="N81:N84" si="48">SUM(K81:M81)</f>
        <v>83.256902641561751</v>
      </c>
      <c r="P81" s="84">
        <f t="shared" si="40"/>
        <v>190.17644932372491</v>
      </c>
      <c r="R81" s="79">
        <f>Conversion_Factors!$O77*R242+R325</f>
        <v>99.757530593833764</v>
      </c>
      <c r="T81" s="79">
        <f>Conversion_Factors!$O77*T242+T325</f>
        <v>99.761470594105035</v>
      </c>
      <c r="V81" s="118">
        <f t="shared" ref="V81:V84" si="49">R81/T81</f>
        <v>0.99996050579198759</v>
      </c>
      <c r="X81" s="124">
        <f>'Final Floorspace Estimates'!Q223</f>
        <v>2225.9538343643467</v>
      </c>
      <c r="Y81" s="124">
        <f>'Final Floorspace Estimates'!R223</f>
        <v>1046.6252177685985</v>
      </c>
      <c r="Z81" s="124">
        <f>'Final Floorspace Estimates'!S223</f>
        <v>1216.074477457166</v>
      </c>
      <c r="AA81" s="124">
        <f t="shared" ref="AA81:AA84" si="50">N81/I81*1000000</f>
        <v>1906.3868982286149</v>
      </c>
      <c r="AC81" s="71">
        <f t="shared" ref="AC81:AC84" si="51">T81/T$86</f>
        <v>0.79640525817138563</v>
      </c>
      <c r="AD81" s="71"/>
      <c r="AF81" s="73">
        <f t="shared" ref="AF81:AF84" si="52">I81/I$86</f>
        <v>1.4850507423793942</v>
      </c>
      <c r="AG81" s="73">
        <f t="shared" ref="AG81:AG84" si="53">P81/P$86</f>
        <v>1.0175413658164199</v>
      </c>
      <c r="AH81" s="73">
        <f>Wgted_Floorspace!AI200</f>
        <v>1.000275911873576</v>
      </c>
      <c r="AI81" s="73">
        <f t="shared" ref="AI81:AI84" si="54">AA81/AA$86</f>
        <v>1.2876021725680376</v>
      </c>
      <c r="AJ81" s="73">
        <f t="shared" ref="AJ81:AJ84" si="55">V81/V$86</f>
        <v>0.9922846061551619</v>
      </c>
      <c r="AK81" s="73">
        <f t="shared" ref="AK81:AK84" si="56">AG81/(AH81*AI81*AJ81)</f>
        <v>0.79618558111598559</v>
      </c>
      <c r="AL81" s="73">
        <f t="shared" ref="AL81:AL84" si="57">AF81*AH81*AI81*AJ81*AK81</f>
        <v>1.5111005607074168</v>
      </c>
      <c r="AM81" s="73">
        <f t="shared" ref="AM81:AM84" si="58">AF81*AG81</f>
        <v>1.5111005607074171</v>
      </c>
      <c r="AN81" s="73"/>
      <c r="AO81" s="73">
        <f t="shared" ref="AO81:AO84" si="59">AH81*AI81*AJ81</f>
        <v>1.2780203384117652</v>
      </c>
      <c r="AR81" s="53"/>
    </row>
    <row r="82" spans="1:61" x14ac:dyDescent="0.2">
      <c r="A82" s="75" t="s">
        <v>147</v>
      </c>
      <c r="B82" s="50">
        <f t="shared" ref="B82:B84" si="60">B81+1</f>
        <v>2016</v>
      </c>
      <c r="D82" s="79">
        <f>Conversion_Factors!$O78*D243+D326</f>
        <v>8150.4284718624676</v>
      </c>
      <c r="F82" s="357">
        <f>'Final Floorspace Estimates'!D224</f>
        <v>31705.291049906267</v>
      </c>
      <c r="G82" s="357">
        <f>'Final Floorspace Estimates'!E224</f>
        <v>8661.1470207320126</v>
      </c>
      <c r="H82" s="357">
        <f>'Final Floorspace Estimates'!F224</f>
        <v>3906.1958157267218</v>
      </c>
      <c r="I82" s="321">
        <f t="shared" si="47"/>
        <v>44272.633886365002</v>
      </c>
      <c r="K82" s="85">
        <f>'Final Floorspace Estimates'!U224</f>
        <v>70.999181344326331</v>
      </c>
      <c r="L82" s="85">
        <f>'Final Floorspace Estimates'!V224</f>
        <v>9.0679559833421326</v>
      </c>
      <c r="M82" s="85">
        <f>'Final Floorspace Estimates'!W224</f>
        <v>4.7711645567681842</v>
      </c>
      <c r="N82" s="81">
        <f t="shared" si="48"/>
        <v>84.838301884436646</v>
      </c>
      <c r="P82" s="84">
        <f t="shared" si="40"/>
        <v>184.09630863124727</v>
      </c>
      <c r="R82" s="79">
        <f>Conversion_Factors!$O78*R243+R326</f>
        <v>96.070150991054192</v>
      </c>
      <c r="T82" s="79">
        <f>Conversion_Factors!$O78*T243+T326</f>
        <v>96.801337156373421</v>
      </c>
      <c r="V82" s="118">
        <f t="shared" si="49"/>
        <v>0.99244652825262047</v>
      </c>
      <c r="X82" s="124">
        <f>'Final Floorspace Estimates'!Q224</f>
        <v>2239.3480391827607</v>
      </c>
      <c r="Y82" s="124">
        <f>'Final Floorspace Estimates'!R224</f>
        <v>1046.9694096678361</v>
      </c>
      <c r="Z82" s="124">
        <f>'Final Floorspace Estimates'!S224</f>
        <v>1221.4350692709811</v>
      </c>
      <c r="AA82" s="124">
        <f t="shared" si="50"/>
        <v>1916.2695877139802</v>
      </c>
      <c r="AC82" s="71">
        <f t="shared" si="51"/>
        <v>0.77277423288016767</v>
      </c>
      <c r="AD82" s="71"/>
      <c r="AF82" s="73">
        <f t="shared" si="52"/>
        <v>1.5054538538883169</v>
      </c>
      <c r="AG82" s="73">
        <f t="shared" si="53"/>
        <v>0.9850095003484286</v>
      </c>
      <c r="AH82" s="73">
        <f>Wgted_Floorspace!AI201</f>
        <v>1.0000216465010023</v>
      </c>
      <c r="AI82" s="73">
        <f t="shared" si="54"/>
        <v>1.2942770885905908</v>
      </c>
      <c r="AJ82" s="73">
        <f t="shared" si="55"/>
        <v>0.9848283074312395</v>
      </c>
      <c r="AK82" s="73">
        <f t="shared" si="56"/>
        <v>0.77275750538405286</v>
      </c>
      <c r="AL82" s="73">
        <f t="shared" si="57"/>
        <v>1.4828863484161472</v>
      </c>
      <c r="AM82" s="73">
        <f t="shared" si="58"/>
        <v>1.4828863484161472</v>
      </c>
      <c r="AN82" s="73"/>
      <c r="AO82" s="73">
        <f t="shared" si="59"/>
        <v>1.274668306015208</v>
      </c>
      <c r="AR82" s="53"/>
    </row>
    <row r="83" spans="1:61" x14ac:dyDescent="0.2">
      <c r="A83" s="75" t="s">
        <v>147</v>
      </c>
      <c r="B83" s="50">
        <f t="shared" si="60"/>
        <v>2017</v>
      </c>
      <c r="D83" s="79">
        <f>Conversion_Factors!$O79*D244+D327</f>
        <v>7842.4029085886614</v>
      </c>
      <c r="F83" s="357">
        <f>'Final Floorspace Estimates'!D225</f>
        <v>32164.648230513507</v>
      </c>
      <c r="G83" s="357">
        <f>'Final Floorspace Estimates'!E225</f>
        <v>8866.306762601931</v>
      </c>
      <c r="H83" s="357">
        <f>'Final Floorspace Estimates'!F225</f>
        <v>3873.5571820828568</v>
      </c>
      <c r="I83" s="321">
        <f t="shared" si="47"/>
        <v>44904.512175198295</v>
      </c>
      <c r="K83" s="85">
        <f>'Final Floorspace Estimates'!U225</f>
        <v>72.443904507717903</v>
      </c>
      <c r="L83" s="85">
        <f>'Final Floorspace Estimates'!V225</f>
        <v>9.2857452303759445</v>
      </c>
      <c r="M83" s="85">
        <f>'Final Floorspace Estimates'!W225</f>
        <v>4.7527763425847684</v>
      </c>
      <c r="N83" s="81">
        <f t="shared" si="48"/>
        <v>86.482426080678621</v>
      </c>
      <c r="P83" s="84">
        <f t="shared" si="40"/>
        <v>174.64621100861629</v>
      </c>
      <c r="R83" s="79">
        <f>Conversion_Factors!$O79*R244+R327</f>
        <v>90.682041011113171</v>
      </c>
      <c r="T83" s="79">
        <f>Conversion_Factors!$O79*T244+T327</f>
        <v>95.718329667169044</v>
      </c>
      <c r="V83" s="118">
        <f t="shared" si="49"/>
        <v>0.9473842818447834</v>
      </c>
      <c r="X83" s="124">
        <f>'Final Floorspace Estimates'!Q225</f>
        <v>2252.2834382809397</v>
      </c>
      <c r="Y83" s="124">
        <f>'Final Floorspace Estimates'!R225</f>
        <v>1047.3070105743695</v>
      </c>
      <c r="Z83" s="124">
        <f>'Final Floorspace Estimates'!S225</f>
        <v>1226.9797809023553</v>
      </c>
      <c r="AA83" s="124">
        <f t="shared" si="50"/>
        <v>1925.9183964244171</v>
      </c>
      <c r="AC83" s="71">
        <f t="shared" si="51"/>
        <v>0.76412848163066349</v>
      </c>
      <c r="AD83" s="71"/>
      <c r="AF83" s="73">
        <f t="shared" si="52"/>
        <v>1.526940346143421</v>
      </c>
      <c r="AG83" s="73">
        <f t="shared" si="53"/>
        <v>0.93444664003515199</v>
      </c>
      <c r="AH83" s="73">
        <f>Wgted_Floorspace!AI202</f>
        <v>0.99974767758791361</v>
      </c>
      <c r="AI83" s="73">
        <f t="shared" si="54"/>
        <v>1.3007940380460219</v>
      </c>
      <c r="AJ83" s="73">
        <f t="shared" si="55"/>
        <v>0.94011196796555963</v>
      </c>
      <c r="AK83" s="73">
        <f t="shared" si="56"/>
        <v>0.76432133703403282</v>
      </c>
      <c r="AL83" s="73">
        <f t="shared" si="57"/>
        <v>1.4268442759878317</v>
      </c>
      <c r="AM83" s="73">
        <f t="shared" si="58"/>
        <v>1.4268442759878317</v>
      </c>
      <c r="AN83" s="73"/>
      <c r="AO83" s="73">
        <f t="shared" si="59"/>
        <v>1.2225834799552953</v>
      </c>
      <c r="AR83" s="53"/>
    </row>
    <row r="84" spans="1:61" x14ac:dyDescent="0.2">
      <c r="A84" s="75" t="s">
        <v>147</v>
      </c>
      <c r="B84" s="50">
        <f t="shared" si="60"/>
        <v>2018</v>
      </c>
      <c r="D84" s="79">
        <f>Conversion_Factors!$O80*D245+D328</f>
        <v>0</v>
      </c>
      <c r="F84" s="357">
        <f>'Final Floorspace Estimates'!D226</f>
        <v>32410.658338385227</v>
      </c>
      <c r="G84" s="357">
        <f>'Final Floorspace Estimates'!E226</f>
        <v>8918.0887683135406</v>
      </c>
      <c r="H84" s="357">
        <f>'Final Floorspace Estimates'!F226</f>
        <v>3867.0991324869065</v>
      </c>
      <c r="I84" s="321">
        <f t="shared" si="47"/>
        <v>45195.846239185674</v>
      </c>
      <c r="K84" s="85">
        <f>'Final Floorspace Estimates'!U226</f>
        <v>73.395655063337898</v>
      </c>
      <c r="L84" s="85">
        <f>'Final Floorspace Estimates'!V226</f>
        <v>9.3402146287679262</v>
      </c>
      <c r="M84" s="85">
        <f>'Final Floorspace Estimates'!W226</f>
        <v>4.7448524463064716</v>
      </c>
      <c r="N84" s="81">
        <f t="shared" si="48"/>
        <v>87.48072213841229</v>
      </c>
      <c r="P84" s="84">
        <f t="shared" si="40"/>
        <v>0</v>
      </c>
      <c r="R84" s="79">
        <f>Conversion_Factors!$O80*R245+R328</f>
        <v>0</v>
      </c>
      <c r="T84" s="79">
        <f>Conversion_Factors!$O80*T245+T328</f>
        <v>0</v>
      </c>
      <c r="V84" s="118" t="e">
        <f t="shared" si="49"/>
        <v>#DIV/0!</v>
      </c>
      <c r="X84" s="124">
        <f>'Final Floorspace Estimates'!Q226</f>
        <v>2264.5530460087116</v>
      </c>
      <c r="Y84" s="124">
        <f>'Final Floorspace Estimates'!R226</f>
        <v>1047.3336688410438</v>
      </c>
      <c r="Z84" s="124">
        <f>'Final Floorspace Estimates'!S226</f>
        <v>1226.9797809023551</v>
      </c>
      <c r="AA84" s="124">
        <f t="shared" si="50"/>
        <v>1935.5920824105469</v>
      </c>
      <c r="AC84" s="71">
        <f t="shared" si="51"/>
        <v>0</v>
      </c>
      <c r="AD84" s="71"/>
      <c r="AF84" s="73">
        <f t="shared" si="52"/>
        <v>1.5368469171083308</v>
      </c>
      <c r="AG84" s="73">
        <f t="shared" si="53"/>
        <v>0</v>
      </c>
      <c r="AH84" s="73">
        <f>Wgted_Floorspace!AI203</f>
        <v>0.99945918462341776</v>
      </c>
      <c r="AI84" s="73">
        <f t="shared" si="54"/>
        <v>1.3073277899848625</v>
      </c>
      <c r="AJ84" s="73" t="e">
        <f t="shared" si="55"/>
        <v>#DIV/0!</v>
      </c>
      <c r="AK84" s="73" t="e">
        <f t="shared" si="56"/>
        <v>#DIV/0!</v>
      </c>
      <c r="AL84" s="73" t="e">
        <f t="shared" si="57"/>
        <v>#DIV/0!</v>
      </c>
      <c r="AM84" s="73">
        <f t="shared" si="58"/>
        <v>0</v>
      </c>
      <c r="AN84" s="73"/>
      <c r="AO84" s="73" t="e">
        <f t="shared" si="59"/>
        <v>#DIV/0!</v>
      </c>
      <c r="AR84" s="53"/>
    </row>
    <row r="85" spans="1:61" x14ac:dyDescent="0.2">
      <c r="A85" s="75"/>
      <c r="B85" s="50"/>
      <c r="D85" s="79"/>
      <c r="F85" s="69"/>
      <c r="G85" s="69"/>
      <c r="H85" s="69"/>
      <c r="I85" s="69"/>
      <c r="P85" s="70"/>
      <c r="AC85" s="71"/>
      <c r="AD85" s="71"/>
      <c r="AF85" s="73"/>
      <c r="AG85" s="73"/>
      <c r="AH85" s="73"/>
      <c r="AI85" s="73"/>
      <c r="AJ85" s="73"/>
      <c r="AK85" s="73"/>
      <c r="AL85" s="73"/>
      <c r="AM85" s="73"/>
      <c r="AN85" s="73"/>
      <c r="AO85" s="73"/>
      <c r="AR85" s="53"/>
    </row>
    <row r="86" spans="1:61" x14ac:dyDescent="0.2">
      <c r="A86" s="18" t="s">
        <v>167</v>
      </c>
      <c r="B86" s="91">
        <f>Base_year</f>
        <v>1985</v>
      </c>
      <c r="D86" s="79"/>
      <c r="F86" s="69"/>
      <c r="G86" s="69"/>
      <c r="H86" s="69"/>
      <c r="I86" s="74">
        <f>INDEX(I15:I76,base_row,1)</f>
        <v>29408.164037719747</v>
      </c>
      <c r="K86" s="84"/>
      <c r="L86" s="84"/>
      <c r="M86" s="84"/>
      <c r="N86" s="79"/>
      <c r="P86" s="74">
        <f>INDEX(P15:P76,base_row,1)</f>
        <v>186.89800308131714</v>
      </c>
      <c r="R86" s="74">
        <f>INDEX(R15:R76,base_row,1)</f>
        <v>126.23370158478336</v>
      </c>
      <c r="T86" s="74">
        <f>INDEX(T15:T76,base_row,1)</f>
        <v>125.26470609092395</v>
      </c>
      <c r="V86" s="118">
        <f>INDEX(V15:V76,base_row,1)</f>
        <v>1.0077355827040064</v>
      </c>
      <c r="AA86" s="74">
        <f>INDEX(AA15:AA76,base_row,1)</f>
        <v>1480.5713587966786</v>
      </c>
      <c r="AC86" s="71"/>
      <c r="AD86" s="71"/>
      <c r="AF86" s="73"/>
      <c r="AG86" s="73"/>
      <c r="AH86" s="73"/>
      <c r="AI86" s="73"/>
      <c r="AJ86" s="73"/>
      <c r="AK86" s="73"/>
      <c r="AL86" s="73"/>
      <c r="AM86" s="73"/>
      <c r="AN86" s="73"/>
      <c r="AO86" s="73"/>
      <c r="AR86" s="53"/>
    </row>
    <row r="87" spans="1:61" x14ac:dyDescent="0.2">
      <c r="A87" s="18" t="s">
        <v>168</v>
      </c>
      <c r="B87" s="91">
        <f>Base_year2</f>
        <v>1996</v>
      </c>
      <c r="D87" s="79"/>
      <c r="F87" s="69"/>
      <c r="G87" s="69"/>
      <c r="H87" s="69"/>
      <c r="I87" s="69"/>
      <c r="K87" s="84"/>
      <c r="L87" s="84"/>
      <c r="M87" s="84"/>
      <c r="N87" s="79"/>
      <c r="AC87" s="71"/>
      <c r="AD87" s="71"/>
      <c r="AF87" s="73"/>
      <c r="AG87" s="73"/>
      <c r="AH87" s="73"/>
      <c r="AI87" s="73"/>
      <c r="AJ87" s="73"/>
      <c r="AK87" s="73"/>
      <c r="AL87" s="73"/>
      <c r="AM87" s="73"/>
      <c r="AN87" s="73"/>
      <c r="AO87" s="73"/>
      <c r="AR87" s="53"/>
    </row>
    <row r="88" spans="1:61" x14ac:dyDescent="0.2">
      <c r="A88" s="75"/>
      <c r="B88" s="75"/>
      <c r="D88" s="79"/>
      <c r="F88" s="69"/>
      <c r="G88" s="69"/>
      <c r="H88" s="69"/>
      <c r="I88" s="69"/>
      <c r="K88" s="84"/>
      <c r="L88" s="84"/>
      <c r="M88" s="84"/>
      <c r="N88" s="79"/>
      <c r="AC88" s="71"/>
      <c r="AD88" s="71"/>
      <c r="AF88" s="72"/>
      <c r="AG88" s="72"/>
      <c r="AH88" s="72"/>
      <c r="AI88" s="72"/>
      <c r="AJ88" s="72"/>
      <c r="AK88" s="72"/>
      <c r="AL88" s="72"/>
      <c r="AM88" s="72"/>
      <c r="AN88" s="72"/>
      <c r="AO88" s="72"/>
      <c r="AP88" s="142"/>
      <c r="AQ88" s="142"/>
      <c r="AR88" s="53"/>
    </row>
    <row r="89" spans="1:61" x14ac:dyDescent="0.2">
      <c r="A89" s="75"/>
      <c r="B89" s="50"/>
      <c r="D89" s="79"/>
      <c r="F89" s="69"/>
      <c r="G89" s="69"/>
      <c r="H89" s="69"/>
      <c r="I89" s="69"/>
      <c r="P89" s="70"/>
      <c r="AC89" s="71"/>
      <c r="AD89" s="71"/>
      <c r="AE89" s="142"/>
      <c r="AF89" s="72"/>
      <c r="AG89" s="72"/>
      <c r="AH89" s="72"/>
      <c r="AI89" s="72"/>
      <c r="AJ89" s="72"/>
      <c r="AK89" s="72"/>
      <c r="AL89" s="72"/>
      <c r="AM89" s="72"/>
      <c r="AN89" s="72"/>
      <c r="AO89" s="72"/>
      <c r="AR89" s="53"/>
    </row>
    <row r="90" spans="1:61" x14ac:dyDescent="0.2">
      <c r="A90" s="50"/>
      <c r="B90" s="50"/>
      <c r="D90" s="83"/>
      <c r="F90" s="69"/>
      <c r="G90" s="69"/>
      <c r="H90" s="69"/>
      <c r="I90" s="69"/>
      <c r="P90" s="74"/>
      <c r="AR90" s="53"/>
    </row>
    <row r="91" spans="1:61" x14ac:dyDescent="0.2">
      <c r="A91" s="50"/>
      <c r="B91" s="50"/>
      <c r="D91" s="83"/>
      <c r="F91" s="69"/>
      <c r="G91" s="69"/>
      <c r="H91" s="69"/>
      <c r="I91" s="69"/>
      <c r="P91" s="74"/>
      <c r="AR91" s="53"/>
    </row>
    <row r="92" spans="1:61" x14ac:dyDescent="0.2">
      <c r="A92" s="50"/>
      <c r="B92" s="50"/>
      <c r="D92" s="83"/>
      <c r="AR92" s="53"/>
    </row>
    <row r="93" spans="1:61" ht="38.25" x14ac:dyDescent="0.2">
      <c r="A93" s="50"/>
      <c r="B93" s="50"/>
      <c r="D93" s="78" t="s">
        <v>32</v>
      </c>
      <c r="F93" s="77" t="str">
        <f>F5</f>
        <v xml:space="preserve">Single-Family </v>
      </c>
      <c r="G93" s="77" t="str">
        <f>G5</f>
        <v>Multi-Family</v>
      </c>
      <c r="H93" s="77" t="str">
        <f>H5</f>
        <v>Manufactured Homes</v>
      </c>
      <c r="I93" s="78" t="s">
        <v>32</v>
      </c>
      <c r="K93" s="56" t="e">
        <f>#REF!</f>
        <v>#REF!</v>
      </c>
      <c r="L93" s="56" t="e">
        <f>#REF!</f>
        <v>#REF!</v>
      </c>
      <c r="M93" s="56" t="e">
        <f>#REF!</f>
        <v>#REF!</v>
      </c>
      <c r="N93" s="56" t="s">
        <v>32</v>
      </c>
      <c r="P93" s="56" t="s">
        <v>32</v>
      </c>
      <c r="R93" s="78" t="s">
        <v>32</v>
      </c>
      <c r="T93" s="56" t="s">
        <v>32</v>
      </c>
      <c r="V93" s="78" t="s">
        <v>32</v>
      </c>
      <c r="X93" s="78" t="str">
        <f>F5</f>
        <v xml:space="preserve">Single-Family </v>
      </c>
      <c r="Y93" s="78" t="str">
        <f>G5</f>
        <v>Multi-Family</v>
      </c>
      <c r="Z93" s="78" t="str">
        <f>H5</f>
        <v>Manufactured Homes</v>
      </c>
      <c r="AA93" s="78" t="s">
        <v>32</v>
      </c>
      <c r="AC93" s="324" t="s">
        <v>32</v>
      </c>
      <c r="AR93" s="53"/>
    </row>
    <row r="94" spans="1:61" ht="23.25" customHeight="1" x14ac:dyDescent="0.2">
      <c r="A94" s="136" t="s">
        <v>303</v>
      </c>
      <c r="B94" s="50"/>
      <c r="D94" s="82" t="s">
        <v>117</v>
      </c>
      <c r="F94" s="61"/>
      <c r="G94" s="61"/>
      <c r="H94" s="61"/>
      <c r="I94" s="61"/>
      <c r="K94" s="61"/>
      <c r="L94" s="61"/>
      <c r="M94" s="61"/>
      <c r="N94" s="61"/>
      <c r="P94" s="82" t="s">
        <v>117</v>
      </c>
      <c r="R94" s="82" t="s">
        <v>117</v>
      </c>
      <c r="T94" s="82" t="s">
        <v>117</v>
      </c>
      <c r="V94" s="62"/>
      <c r="X94" s="61"/>
      <c r="Y94" s="61"/>
      <c r="Z94" s="61"/>
      <c r="AA94" s="61"/>
      <c r="AC94" s="82" t="s">
        <v>117</v>
      </c>
      <c r="AD94" s="132"/>
      <c r="AR94" s="53"/>
      <c r="BD94"/>
      <c r="BE94" s="1" t="s">
        <v>575</v>
      </c>
      <c r="BF94"/>
      <c r="BG94"/>
      <c r="BH94"/>
      <c r="BI94"/>
    </row>
    <row r="95" spans="1:61" x14ac:dyDescent="0.2">
      <c r="A95" s="50"/>
      <c r="B95" s="50"/>
      <c r="D95" s="82" t="s">
        <v>120</v>
      </c>
      <c r="F95" s="80" t="s">
        <v>128</v>
      </c>
      <c r="G95" s="80" t="s">
        <v>128</v>
      </c>
      <c r="H95" s="80" t="s">
        <v>128</v>
      </c>
      <c r="I95" s="80" t="s">
        <v>128</v>
      </c>
      <c r="K95" s="80" t="s">
        <v>130</v>
      </c>
      <c r="L95" s="80" t="s">
        <v>130</v>
      </c>
      <c r="M95" s="80" t="s">
        <v>130</v>
      </c>
      <c r="N95" s="80" t="s">
        <v>130</v>
      </c>
      <c r="P95" s="76" t="s">
        <v>696</v>
      </c>
      <c r="R95" s="76" t="s">
        <v>148</v>
      </c>
      <c r="T95" s="61" t="s">
        <v>148</v>
      </c>
      <c r="V95" s="76" t="s">
        <v>148</v>
      </c>
      <c r="X95" s="80" t="s">
        <v>697</v>
      </c>
      <c r="Y95" s="80" t="s">
        <v>697</v>
      </c>
      <c r="Z95" s="80" t="s">
        <v>697</v>
      </c>
      <c r="AA95" s="80" t="s">
        <v>697</v>
      </c>
      <c r="AC95" s="61" t="s">
        <v>121</v>
      </c>
      <c r="AR95" s="53"/>
      <c r="BD95"/>
      <c r="BE95"/>
      <c r="BF95"/>
      <c r="BG95"/>
      <c r="BH95"/>
      <c r="BI95"/>
    </row>
    <row r="96" spans="1:61" ht="51.75" thickBot="1" x14ac:dyDescent="0.25">
      <c r="A96" s="50" t="s">
        <v>122</v>
      </c>
      <c r="B96" s="50">
        <v>1949</v>
      </c>
      <c r="D96" s="79"/>
      <c r="F96" s="69"/>
      <c r="G96" s="69"/>
      <c r="H96" s="69"/>
      <c r="I96" s="69"/>
      <c r="P96" s="70"/>
      <c r="AC96" s="71"/>
      <c r="AD96" s="72"/>
      <c r="AF96" s="73"/>
      <c r="AG96" s="73"/>
      <c r="AH96" s="73"/>
      <c r="AI96" s="73"/>
      <c r="AJ96" s="73"/>
      <c r="AK96" s="73"/>
      <c r="AL96" s="73"/>
      <c r="AM96" s="73"/>
      <c r="AN96" s="73"/>
      <c r="AO96" s="73"/>
      <c r="AR96" s="53"/>
      <c r="BD96" s="94"/>
      <c r="BE96" s="252" t="s">
        <v>412</v>
      </c>
      <c r="BF96" s="252" t="s">
        <v>416</v>
      </c>
      <c r="BG96" s="252" t="s">
        <v>413</v>
      </c>
      <c r="BH96" s="252" t="s">
        <v>414</v>
      </c>
      <c r="BI96" s="252" t="s">
        <v>581</v>
      </c>
    </row>
    <row r="97" spans="1:61" x14ac:dyDescent="0.2">
      <c r="A97" s="50" t="s">
        <v>122</v>
      </c>
      <c r="B97" s="50">
        <f t="shared" ref="B97:B124" si="61">B96+1</f>
        <v>1950</v>
      </c>
      <c r="D97" s="79"/>
      <c r="F97" s="69"/>
      <c r="G97" s="69"/>
      <c r="H97" s="69"/>
      <c r="I97" s="69"/>
      <c r="P97" s="70"/>
      <c r="AC97" s="71"/>
      <c r="AD97" s="71"/>
      <c r="AF97" s="73"/>
      <c r="AG97" s="73"/>
      <c r="AH97" s="73"/>
      <c r="AI97" s="73"/>
      <c r="AJ97" s="73"/>
      <c r="AK97" s="73"/>
      <c r="AL97" s="73"/>
      <c r="AM97" s="73"/>
      <c r="AN97" s="73"/>
      <c r="AO97" s="73"/>
      <c r="AR97" s="53"/>
      <c r="BD97" s="94">
        <v>1985</v>
      </c>
      <c r="BE97" s="9">
        <v>1</v>
      </c>
      <c r="BF97" s="9">
        <v>1</v>
      </c>
      <c r="BG97" s="9">
        <v>1</v>
      </c>
      <c r="BH97" s="9">
        <v>1</v>
      </c>
      <c r="BI97" s="17">
        <v>1</v>
      </c>
    </row>
    <row r="98" spans="1:61" x14ac:dyDescent="0.2">
      <c r="A98" s="50" t="s">
        <v>122</v>
      </c>
      <c r="B98" s="50">
        <f t="shared" si="61"/>
        <v>1951</v>
      </c>
      <c r="D98" s="79"/>
      <c r="F98" s="69"/>
      <c r="G98" s="69"/>
      <c r="H98" s="69"/>
      <c r="I98" s="69"/>
      <c r="P98" s="70"/>
      <c r="AC98" s="71"/>
      <c r="AD98" s="71"/>
      <c r="AF98" s="73"/>
      <c r="AG98" s="73"/>
      <c r="AH98" s="73"/>
      <c r="AI98" s="73"/>
      <c r="AJ98" s="73"/>
      <c r="AK98" s="73"/>
      <c r="AL98" s="73"/>
      <c r="AM98" s="73"/>
      <c r="AN98" s="73"/>
      <c r="AO98" s="73"/>
      <c r="AR98" s="53"/>
      <c r="BD98" s="94">
        <v>1986</v>
      </c>
      <c r="BE98" s="9">
        <v>1.0020336592800534</v>
      </c>
      <c r="BF98" s="9">
        <v>1.0192305476500476</v>
      </c>
      <c r="BG98" s="9">
        <v>1.0121109621818536</v>
      </c>
      <c r="BH98" s="9">
        <v>0.97592898535522632</v>
      </c>
      <c r="BI98" s="17">
        <v>0.99532183831316356</v>
      </c>
    </row>
    <row r="99" spans="1:61" x14ac:dyDescent="0.2">
      <c r="A99" s="50" t="s">
        <v>122</v>
      </c>
      <c r="B99" s="50">
        <f t="shared" si="61"/>
        <v>1952</v>
      </c>
      <c r="D99" s="79"/>
      <c r="F99" s="69"/>
      <c r="G99" s="69"/>
      <c r="H99" s="69"/>
      <c r="I99" s="69"/>
      <c r="P99" s="70"/>
      <c r="AC99" s="71"/>
      <c r="AD99" s="71"/>
      <c r="AF99" s="73"/>
      <c r="AG99" s="73"/>
      <c r="AH99" s="73"/>
      <c r="AI99" s="73"/>
      <c r="AJ99" s="73"/>
      <c r="AK99" s="73"/>
      <c r="AL99" s="73"/>
      <c r="AM99" s="73"/>
      <c r="AN99" s="73"/>
      <c r="AO99" s="73"/>
      <c r="AR99" s="53"/>
      <c r="BD99" s="94">
        <v>1987</v>
      </c>
      <c r="BE99" s="9">
        <v>1.0257750890035429</v>
      </c>
      <c r="BF99" s="9">
        <v>1.0309947113113413</v>
      </c>
      <c r="BG99" s="9">
        <v>1.023930061536239</v>
      </c>
      <c r="BH99" s="9">
        <v>0.98057998928525658</v>
      </c>
      <c r="BI99" s="17">
        <v>0.99092866255128809</v>
      </c>
    </row>
    <row r="100" spans="1:61" x14ac:dyDescent="0.2">
      <c r="A100" s="50" t="s">
        <v>122</v>
      </c>
      <c r="B100" s="50">
        <f t="shared" si="61"/>
        <v>1953</v>
      </c>
      <c r="D100" s="79"/>
      <c r="F100" s="69"/>
      <c r="G100" s="69"/>
      <c r="H100" s="69"/>
      <c r="I100" s="69"/>
      <c r="P100" s="70"/>
      <c r="AC100" s="71"/>
      <c r="AD100" s="71"/>
      <c r="AF100" s="73"/>
      <c r="AG100" s="73"/>
      <c r="AH100" s="73"/>
      <c r="AI100" s="73"/>
      <c r="AJ100" s="73"/>
      <c r="AK100" s="73"/>
      <c r="AL100" s="73"/>
      <c r="AM100" s="73"/>
      <c r="AN100" s="73"/>
      <c r="AO100" s="73"/>
      <c r="AR100" s="53"/>
      <c r="BD100" s="94">
        <v>1988</v>
      </c>
      <c r="BE100" s="9">
        <v>1.0874416489199918</v>
      </c>
      <c r="BF100" s="9">
        <v>1.0499487262210647</v>
      </c>
      <c r="BG100" s="9">
        <v>1.0353979241746722</v>
      </c>
      <c r="BH100" s="9">
        <v>1.0078030115503169</v>
      </c>
      <c r="BI100" s="17">
        <v>0.99255579580702868</v>
      </c>
    </row>
    <row r="101" spans="1:61" x14ac:dyDescent="0.2">
      <c r="A101" s="50" t="s">
        <v>122</v>
      </c>
      <c r="B101" s="50">
        <f t="shared" si="61"/>
        <v>1954</v>
      </c>
      <c r="D101" s="79"/>
      <c r="F101" s="69"/>
      <c r="G101" s="69"/>
      <c r="H101" s="69"/>
      <c r="I101" s="69"/>
      <c r="P101" s="70"/>
      <c r="AC101" s="71"/>
      <c r="AD101" s="71"/>
      <c r="AF101" s="73"/>
      <c r="AG101" s="73"/>
      <c r="AH101" s="73"/>
      <c r="AI101" s="73"/>
      <c r="AJ101" s="73"/>
      <c r="AK101" s="73"/>
      <c r="AL101" s="73"/>
      <c r="AM101" s="73"/>
      <c r="AN101" s="73"/>
      <c r="AO101" s="73"/>
      <c r="AR101" s="53"/>
      <c r="BD101" s="94">
        <v>1989</v>
      </c>
      <c r="BE101" s="9">
        <v>1.137475938364702</v>
      </c>
      <c r="BF101" s="9">
        <v>1.0696055951791124</v>
      </c>
      <c r="BG101" s="9">
        <v>1.0463300716022612</v>
      </c>
      <c r="BH101" s="9">
        <v>1.0082335311188568</v>
      </c>
      <c r="BI101" s="17">
        <v>1.0080653997436821</v>
      </c>
    </row>
    <row r="102" spans="1:61" x14ac:dyDescent="0.2">
      <c r="A102" s="50" t="s">
        <v>122</v>
      </c>
      <c r="B102" s="50">
        <f t="shared" si="61"/>
        <v>1955</v>
      </c>
      <c r="D102" s="79"/>
      <c r="F102" s="69"/>
      <c r="G102" s="69"/>
      <c r="H102" s="69"/>
      <c r="I102" s="69"/>
      <c r="P102" s="70"/>
      <c r="AC102" s="71"/>
      <c r="AD102" s="71"/>
      <c r="AF102" s="73"/>
      <c r="AG102" s="73"/>
      <c r="AH102" s="73"/>
      <c r="AI102" s="73"/>
      <c r="AJ102" s="73"/>
      <c r="AK102" s="73"/>
      <c r="AL102" s="73"/>
      <c r="AM102" s="73"/>
      <c r="AN102" s="73"/>
      <c r="AO102" s="73"/>
      <c r="AR102" s="53"/>
      <c r="BD102" s="94">
        <v>1990</v>
      </c>
      <c r="BE102" s="9">
        <v>1.0914935388431937</v>
      </c>
      <c r="BF102" s="9">
        <v>1.0755625712935968</v>
      </c>
      <c r="BG102" s="9">
        <v>1.056464136933756</v>
      </c>
      <c r="BH102" s="9">
        <v>0.95314900400077218</v>
      </c>
      <c r="BI102" s="17">
        <v>1.0077897366393302</v>
      </c>
    </row>
    <row r="103" spans="1:61" x14ac:dyDescent="0.2">
      <c r="A103" s="50" t="s">
        <v>122</v>
      </c>
      <c r="B103" s="50">
        <f t="shared" si="61"/>
        <v>1956</v>
      </c>
      <c r="D103" s="79"/>
      <c r="F103" s="69"/>
      <c r="G103" s="69"/>
      <c r="H103" s="69"/>
      <c r="I103" s="69"/>
      <c r="P103" s="70"/>
      <c r="AC103" s="71"/>
      <c r="AD103" s="71"/>
      <c r="AF103" s="73"/>
      <c r="AG103" s="73"/>
      <c r="AH103" s="73"/>
      <c r="AI103" s="73"/>
      <c r="AJ103" s="73"/>
      <c r="AK103" s="73"/>
      <c r="AL103" s="73"/>
      <c r="AM103" s="73"/>
      <c r="AN103" s="73"/>
      <c r="AO103" s="73"/>
      <c r="AR103" s="53"/>
      <c r="BD103" s="94">
        <v>1991</v>
      </c>
      <c r="BE103" s="9">
        <v>1.1232655394460189</v>
      </c>
      <c r="BF103" s="9">
        <v>1.0866814918941341</v>
      </c>
      <c r="BG103" s="9">
        <v>1.0738063702406406</v>
      </c>
      <c r="BH103" s="9">
        <v>0.97593598364286249</v>
      </c>
      <c r="BI103" s="17">
        <v>0.98635410854565708</v>
      </c>
    </row>
    <row r="104" spans="1:61" x14ac:dyDescent="0.2">
      <c r="A104" s="50" t="s">
        <v>122</v>
      </c>
      <c r="B104" s="50">
        <f t="shared" si="61"/>
        <v>1957</v>
      </c>
      <c r="D104" s="79"/>
      <c r="F104" s="69"/>
      <c r="G104" s="69"/>
      <c r="H104" s="69"/>
      <c r="I104" s="69"/>
      <c r="P104" s="70"/>
      <c r="AC104" s="71"/>
      <c r="AD104" s="71"/>
      <c r="AF104" s="73"/>
      <c r="AG104" s="73"/>
      <c r="AH104" s="73"/>
      <c r="AI104" s="73"/>
      <c r="AJ104" s="73"/>
      <c r="AK104" s="73"/>
      <c r="AL104" s="73"/>
      <c r="AM104" s="73"/>
      <c r="AN104" s="73"/>
      <c r="AO104" s="73"/>
      <c r="AR104" s="53"/>
      <c r="BD104" s="94">
        <v>1992</v>
      </c>
      <c r="BE104" s="9">
        <v>1.1203299959180515</v>
      </c>
      <c r="BF104" s="9">
        <v>1.102317113919967</v>
      </c>
      <c r="BG104" s="9">
        <v>1.0912023211145085</v>
      </c>
      <c r="BH104" s="9">
        <v>0.96762157726603337</v>
      </c>
      <c r="BI104" s="17">
        <v>0.96256172510150295</v>
      </c>
    </row>
    <row r="105" spans="1:61" x14ac:dyDescent="0.2">
      <c r="A105" s="50" t="s">
        <v>122</v>
      </c>
      <c r="B105" s="50">
        <f t="shared" si="61"/>
        <v>1958</v>
      </c>
      <c r="D105" s="79"/>
      <c r="F105" s="69"/>
      <c r="G105" s="69"/>
      <c r="H105" s="69"/>
      <c r="I105" s="69"/>
      <c r="P105" s="70"/>
      <c r="AC105" s="71"/>
      <c r="AD105" s="71"/>
      <c r="AF105" s="73"/>
      <c r="AG105" s="73"/>
      <c r="AH105" s="73"/>
      <c r="AI105" s="73"/>
      <c r="AJ105" s="73"/>
      <c r="AK105" s="73"/>
      <c r="AL105" s="73"/>
      <c r="AM105" s="73"/>
      <c r="AN105" s="73"/>
      <c r="AO105" s="73"/>
      <c r="AR105" s="53"/>
      <c r="BD105" s="94">
        <v>1993</v>
      </c>
      <c r="BE105" s="9">
        <v>1.177349641673664</v>
      </c>
      <c r="BF105" s="9">
        <v>1.1110394174376939</v>
      </c>
      <c r="BG105" s="9">
        <v>1.108518507200039</v>
      </c>
      <c r="BH105" s="9">
        <v>1.0076488428657537</v>
      </c>
      <c r="BI105" s="17">
        <v>0.94868892379392955</v>
      </c>
    </row>
    <row r="106" spans="1:61" x14ac:dyDescent="0.2">
      <c r="A106" s="50" t="s">
        <v>122</v>
      </c>
      <c r="B106" s="50">
        <f t="shared" si="61"/>
        <v>1959</v>
      </c>
      <c r="D106" s="79"/>
      <c r="F106" s="69"/>
      <c r="G106" s="69"/>
      <c r="H106" s="69"/>
      <c r="I106" s="69"/>
      <c r="P106" s="70"/>
      <c r="AC106" s="71"/>
      <c r="AD106" s="71"/>
      <c r="AF106" s="73"/>
      <c r="AG106" s="73"/>
      <c r="AH106" s="73"/>
      <c r="AI106" s="73"/>
      <c r="AJ106" s="73"/>
      <c r="AK106" s="73"/>
      <c r="AL106" s="73"/>
      <c r="AM106" s="73"/>
      <c r="AN106" s="73"/>
      <c r="AO106" s="73"/>
      <c r="AR106" s="53"/>
      <c r="BD106" s="94">
        <v>1994</v>
      </c>
      <c r="BE106" s="9">
        <v>1.1710367279175466</v>
      </c>
      <c r="BF106" s="9">
        <v>1.1188860339443942</v>
      </c>
      <c r="BG106" s="9">
        <v>1.1232146924431996</v>
      </c>
      <c r="BH106" s="9">
        <v>0.98893846031021859</v>
      </c>
      <c r="BI106" s="17">
        <v>0.94222065511706909</v>
      </c>
    </row>
    <row r="107" spans="1:61" x14ac:dyDescent="0.2">
      <c r="A107" s="50" t="s">
        <v>122</v>
      </c>
      <c r="B107" s="50">
        <f t="shared" si="61"/>
        <v>1960</v>
      </c>
      <c r="D107" s="79"/>
      <c r="F107" s="69"/>
      <c r="G107" s="69"/>
      <c r="H107" s="69"/>
      <c r="I107" s="69"/>
      <c r="P107" s="70"/>
      <c r="AC107" s="71"/>
      <c r="AD107" s="71"/>
      <c r="AF107" s="73"/>
      <c r="AG107" s="73"/>
      <c r="AH107" s="73"/>
      <c r="AI107" s="73"/>
      <c r="AJ107" s="73"/>
      <c r="AK107" s="73"/>
      <c r="AL107" s="73"/>
      <c r="AM107" s="73"/>
      <c r="AN107" s="73"/>
      <c r="AO107" s="73"/>
      <c r="AR107" s="53"/>
      <c r="BD107" s="94">
        <v>1995</v>
      </c>
      <c r="BE107" s="9">
        <v>1.1972270107574494</v>
      </c>
      <c r="BF107" s="9">
        <v>1.1405823318623329</v>
      </c>
      <c r="BG107" s="9">
        <v>1.1378982019065542</v>
      </c>
      <c r="BH107" s="9">
        <v>1.0043976576628382</v>
      </c>
      <c r="BI107" s="17">
        <v>0.91841879795217218</v>
      </c>
    </row>
    <row r="108" spans="1:61" x14ac:dyDescent="0.2">
      <c r="A108" s="50" t="s">
        <v>122</v>
      </c>
      <c r="B108" s="50">
        <f t="shared" si="61"/>
        <v>1961</v>
      </c>
      <c r="D108" s="79"/>
      <c r="F108" s="69"/>
      <c r="G108" s="69"/>
      <c r="H108" s="69"/>
      <c r="I108" s="69"/>
      <c r="P108" s="70"/>
      <c r="AC108" s="71"/>
      <c r="AD108" s="71"/>
      <c r="AF108" s="73"/>
      <c r="AG108" s="73"/>
      <c r="AH108" s="73"/>
      <c r="AI108" s="73"/>
      <c r="AJ108" s="73"/>
      <c r="AK108" s="73"/>
      <c r="AL108" s="73"/>
      <c r="AM108" s="73"/>
      <c r="AN108" s="73"/>
      <c r="AO108" s="73"/>
      <c r="AR108" s="53"/>
      <c r="BD108" s="94">
        <v>1996</v>
      </c>
      <c r="BE108" s="9">
        <v>1.2613833671974832</v>
      </c>
      <c r="BF108" s="9">
        <v>1.1479219716784383</v>
      </c>
      <c r="BG108" s="9">
        <v>1.1525811381445978</v>
      </c>
      <c r="BH108" s="9">
        <v>1.0091397392680514</v>
      </c>
      <c r="BI108" s="17">
        <v>0.94473915374165451</v>
      </c>
    </row>
    <row r="109" spans="1:61" x14ac:dyDescent="0.2">
      <c r="A109" s="50" t="s">
        <v>122</v>
      </c>
      <c r="B109" s="50">
        <f t="shared" si="61"/>
        <v>1962</v>
      </c>
      <c r="D109" s="79"/>
      <c r="F109" s="69"/>
      <c r="G109" s="69"/>
      <c r="H109" s="69"/>
      <c r="I109" s="69"/>
      <c r="P109" s="70"/>
      <c r="AC109" s="71"/>
      <c r="AD109" s="71"/>
      <c r="AF109" s="73"/>
      <c r="AG109" s="73"/>
      <c r="AH109" s="73"/>
      <c r="AI109" s="73"/>
      <c r="AJ109" s="73"/>
      <c r="AK109" s="73"/>
      <c r="AL109" s="73"/>
      <c r="AM109" s="73"/>
      <c r="AN109" s="73"/>
      <c r="AO109" s="73"/>
      <c r="AR109" s="53"/>
      <c r="BD109" s="94">
        <v>1997</v>
      </c>
      <c r="BE109" s="9">
        <v>1.2271672516723804</v>
      </c>
      <c r="BF109" s="9">
        <v>1.1639493484197307</v>
      </c>
      <c r="BG109" s="9">
        <v>1.1672711524536317</v>
      </c>
      <c r="BH109" s="9">
        <v>0.99832307214588223</v>
      </c>
      <c r="BI109" s="17">
        <v>0.90474629804485285</v>
      </c>
    </row>
    <row r="110" spans="1:61" x14ac:dyDescent="0.2">
      <c r="A110" s="50" t="s">
        <v>122</v>
      </c>
      <c r="B110" s="50">
        <f t="shared" si="61"/>
        <v>1963</v>
      </c>
      <c r="D110" s="79"/>
      <c r="F110" s="69"/>
      <c r="G110" s="69"/>
      <c r="H110" s="69"/>
      <c r="I110" s="69"/>
      <c r="P110" s="70"/>
      <c r="AC110" s="71"/>
      <c r="AD110" s="71"/>
      <c r="AF110" s="73"/>
      <c r="AG110" s="73"/>
      <c r="AH110" s="73"/>
      <c r="AI110" s="73"/>
      <c r="AJ110" s="73"/>
      <c r="AK110" s="73"/>
      <c r="AL110" s="73"/>
      <c r="AM110" s="73"/>
      <c r="AN110" s="73"/>
      <c r="AO110" s="73"/>
      <c r="AR110" s="53"/>
      <c r="BD110" s="94">
        <v>1998</v>
      </c>
      <c r="BE110" s="9">
        <v>1.2237950682545191</v>
      </c>
      <c r="BF110" s="9">
        <v>1.1852395771411801</v>
      </c>
      <c r="BG110" s="9">
        <v>1.1820896843370592</v>
      </c>
      <c r="BH110" s="9">
        <v>0.96430950279715122</v>
      </c>
      <c r="BI110" s="17">
        <v>0.90580701527539031</v>
      </c>
    </row>
    <row r="111" spans="1:61" x14ac:dyDescent="0.2">
      <c r="A111" s="50" t="s">
        <v>122</v>
      </c>
      <c r="B111" s="50">
        <f t="shared" si="61"/>
        <v>1964</v>
      </c>
      <c r="D111" s="79"/>
      <c r="F111" s="69"/>
      <c r="G111" s="69"/>
      <c r="H111" s="69"/>
      <c r="I111" s="69"/>
      <c r="P111" s="70"/>
      <c r="AC111" s="71"/>
      <c r="AD111" s="71"/>
      <c r="AF111" s="73"/>
      <c r="AG111" s="73"/>
      <c r="AH111" s="73"/>
      <c r="AI111" s="73"/>
      <c r="AJ111" s="73"/>
      <c r="AK111" s="73"/>
      <c r="AL111" s="73"/>
      <c r="AM111" s="73"/>
      <c r="AN111" s="73"/>
      <c r="AO111" s="73"/>
      <c r="AR111" s="53"/>
      <c r="BD111" s="94">
        <v>1999</v>
      </c>
      <c r="BE111" s="9">
        <v>1.2594882071335987</v>
      </c>
      <c r="BF111" s="9">
        <v>1.2065342017192668</v>
      </c>
      <c r="BG111" s="9">
        <v>1.1970575741248244</v>
      </c>
      <c r="BH111" s="9">
        <v>0.9708699594666691</v>
      </c>
      <c r="BI111" s="17">
        <v>0.89821099250336756</v>
      </c>
    </row>
    <row r="112" spans="1:61" x14ac:dyDescent="0.2">
      <c r="A112" s="50" t="s">
        <v>122</v>
      </c>
      <c r="B112" s="50">
        <f t="shared" si="61"/>
        <v>1965</v>
      </c>
      <c r="D112" s="79"/>
      <c r="F112" s="69"/>
      <c r="G112" s="69"/>
      <c r="H112" s="69"/>
      <c r="I112" s="69"/>
      <c r="P112" s="70"/>
      <c r="AC112" s="71"/>
      <c r="AD112" s="71"/>
      <c r="AF112" s="73"/>
      <c r="AG112" s="73"/>
      <c r="AH112" s="73"/>
      <c r="AI112" s="73"/>
      <c r="AJ112" s="73"/>
      <c r="AK112" s="73"/>
      <c r="AL112" s="73"/>
      <c r="AM112" s="73"/>
      <c r="AN112" s="73"/>
      <c r="AO112" s="73"/>
      <c r="AR112" s="53"/>
      <c r="BD112" s="94">
        <v>2000</v>
      </c>
      <c r="BE112" s="9">
        <v>1.3120110399230065</v>
      </c>
      <c r="BF112" s="9">
        <v>1.2278330473187848</v>
      </c>
      <c r="BG112" s="9">
        <v>1.2121567372590638</v>
      </c>
      <c r="BH112" s="9">
        <v>0.98505988960515678</v>
      </c>
      <c r="BI112" s="17">
        <v>0.89490463192244396</v>
      </c>
    </row>
    <row r="113" spans="1:61" x14ac:dyDescent="0.2">
      <c r="A113" s="50" t="s">
        <v>122</v>
      </c>
      <c r="B113" s="50">
        <f t="shared" si="61"/>
        <v>1966</v>
      </c>
      <c r="D113" s="79"/>
      <c r="F113" s="69"/>
      <c r="G113" s="69"/>
      <c r="H113" s="69"/>
      <c r="I113" s="69"/>
      <c r="P113" s="70"/>
      <c r="AC113" s="71"/>
      <c r="AD113" s="71"/>
      <c r="AF113" s="73"/>
      <c r="AG113" s="73"/>
      <c r="AH113" s="73"/>
      <c r="AI113" s="73"/>
      <c r="AJ113" s="73"/>
      <c r="AK113" s="73"/>
      <c r="AL113" s="73"/>
      <c r="AM113" s="73"/>
      <c r="AN113" s="73"/>
      <c r="AO113" s="73"/>
      <c r="AR113" s="53"/>
      <c r="BD113" s="94">
        <v>2001</v>
      </c>
      <c r="BE113" s="9">
        <v>1.2849900105145728</v>
      </c>
      <c r="BF113" s="9">
        <v>1.2491359482547804</v>
      </c>
      <c r="BG113" s="9">
        <v>1.2273855042536923</v>
      </c>
      <c r="BH113" s="9">
        <v>0.96333847727625754</v>
      </c>
      <c r="BI113" s="17">
        <v>0.87002182585690058</v>
      </c>
    </row>
    <row r="114" spans="1:61" x14ac:dyDescent="0.2">
      <c r="A114" s="50" t="s">
        <v>122</v>
      </c>
      <c r="B114" s="50">
        <f t="shared" si="61"/>
        <v>1967</v>
      </c>
      <c r="D114" s="79"/>
      <c r="F114" s="69"/>
      <c r="G114" s="69"/>
      <c r="H114" s="69"/>
      <c r="I114" s="69"/>
      <c r="P114" s="70"/>
      <c r="AC114" s="71"/>
      <c r="AD114" s="71"/>
      <c r="AF114" s="73"/>
      <c r="AG114" s="73"/>
      <c r="AH114" s="73"/>
      <c r="AI114" s="73"/>
      <c r="AJ114" s="73"/>
      <c r="AK114" s="73"/>
      <c r="AL114" s="73"/>
      <c r="AM114" s="73"/>
      <c r="AN114" s="73"/>
      <c r="AO114" s="73"/>
      <c r="AR114" s="53"/>
      <c r="BD114" s="94">
        <v>2002</v>
      </c>
      <c r="BE114" s="9">
        <v>1.3348647201320571</v>
      </c>
      <c r="BF114" s="9">
        <v>1.2613125040516688</v>
      </c>
      <c r="BG114" s="9">
        <v>1.2379104474234053</v>
      </c>
      <c r="BH114" s="9">
        <v>0.98781886221902981</v>
      </c>
      <c r="BI114" s="17">
        <v>0.86546201394197686</v>
      </c>
    </row>
    <row r="115" spans="1:61" x14ac:dyDescent="0.2">
      <c r="A115" s="50" t="s">
        <v>122</v>
      </c>
      <c r="B115" s="50">
        <f t="shared" si="61"/>
        <v>1968</v>
      </c>
      <c r="D115" s="79"/>
      <c r="F115" s="69"/>
      <c r="G115" s="69"/>
      <c r="H115" s="69"/>
      <c r="I115" s="69"/>
      <c r="P115" s="70"/>
      <c r="AC115" s="71"/>
      <c r="AD115" s="71"/>
      <c r="AF115" s="73"/>
      <c r="AG115" s="73"/>
      <c r="AH115" s="73"/>
      <c r="AI115" s="73"/>
      <c r="AJ115" s="73"/>
      <c r="AK115" s="73"/>
      <c r="AL115" s="73"/>
      <c r="AM115" s="73"/>
      <c r="AN115" s="73"/>
      <c r="AO115" s="73"/>
      <c r="AR115" s="53"/>
      <c r="BD115" s="94">
        <v>2003</v>
      </c>
      <c r="BE115" s="9">
        <v>1.3538184128610296</v>
      </c>
      <c r="BF115" s="9">
        <v>1.2839307360292607</v>
      </c>
      <c r="BG115" s="9">
        <v>1.2485187833655684</v>
      </c>
      <c r="BH115" s="9">
        <v>0.98861808546133256</v>
      </c>
      <c r="BI115" s="17">
        <v>0.8542700672870972</v>
      </c>
    </row>
    <row r="116" spans="1:61" x14ac:dyDescent="0.2">
      <c r="A116" s="50" t="s">
        <v>122</v>
      </c>
      <c r="B116" s="50">
        <f t="shared" si="61"/>
        <v>1969</v>
      </c>
      <c r="D116" s="79"/>
      <c r="F116" s="69"/>
      <c r="G116" s="69"/>
      <c r="H116" s="69"/>
      <c r="I116" s="69"/>
      <c r="P116" s="70"/>
      <c r="AC116" s="71"/>
      <c r="AD116" s="71"/>
      <c r="AF116" s="73"/>
      <c r="AG116" s="73"/>
      <c r="AH116" s="73"/>
      <c r="AI116" s="73"/>
      <c r="AJ116" s="73"/>
      <c r="AK116" s="73"/>
      <c r="AL116" s="73"/>
      <c r="AM116" s="73"/>
      <c r="AN116" s="73"/>
      <c r="AO116" s="73"/>
      <c r="AR116" s="53"/>
      <c r="BD116" s="94">
        <v>2004</v>
      </c>
      <c r="BE116" s="9">
        <v>1.3533069322582358</v>
      </c>
      <c r="BF116" s="9">
        <v>1.2919515838359581</v>
      </c>
      <c r="BG116" s="9">
        <v>1.259215000039327</v>
      </c>
      <c r="BH116" s="9">
        <v>0.96825126287272922</v>
      </c>
      <c r="BI116" s="17">
        <v>0.859136375408182</v>
      </c>
    </row>
    <row r="117" spans="1:61" x14ac:dyDescent="0.2">
      <c r="A117" s="50" t="s">
        <v>122</v>
      </c>
      <c r="B117" s="50">
        <f t="shared" si="61"/>
        <v>1970</v>
      </c>
      <c r="D117" s="79"/>
      <c r="F117" s="321">
        <f t="shared" ref="F117:H136" si="62">F36</f>
        <v>15063</v>
      </c>
      <c r="G117" s="321">
        <f t="shared" si="62"/>
        <v>3326</v>
      </c>
      <c r="H117" s="321">
        <f t="shared" si="62"/>
        <v>868</v>
      </c>
      <c r="I117" s="321">
        <f>SUM(F117:H117)</f>
        <v>19257</v>
      </c>
      <c r="J117" s="83"/>
      <c r="K117" s="84">
        <f t="shared" ref="K117:M136" si="63">K36</f>
        <v>23.849098207730759</v>
      </c>
      <c r="L117" s="84">
        <f t="shared" si="63"/>
        <v>2.7909398650124797</v>
      </c>
      <c r="M117" s="84">
        <f t="shared" si="63"/>
        <v>0.61900381474954447</v>
      </c>
      <c r="N117" s="84">
        <f>SUM(K117:M117)</f>
        <v>27.259041887492781</v>
      </c>
      <c r="P117" s="79">
        <f t="shared" ref="P117:P161" si="64">P197+P280</f>
        <v>126.5762579841097</v>
      </c>
      <c r="R117" s="84">
        <f t="shared" ref="R117:R132" si="65">R197+R280</f>
        <v>89.419100277269266</v>
      </c>
      <c r="T117" s="84">
        <f t="shared" ref="T117:T165" si="66">T197+T280</f>
        <v>86.539952694831086</v>
      </c>
      <c r="V117" s="118">
        <f>R117/T117</f>
        <v>1.0332695765687672</v>
      </c>
      <c r="X117" s="51">
        <f t="shared" ref="X117:AA136" si="67">X36</f>
        <v>1583.2900622539175</v>
      </c>
      <c r="Y117" s="51">
        <f t="shared" si="67"/>
        <v>839.12804119437158</v>
      </c>
      <c r="Z117" s="51">
        <f t="shared" si="67"/>
        <v>713.13803542574249</v>
      </c>
      <c r="AA117" s="51">
        <f t="shared" si="67"/>
        <v>1415.5393824319874</v>
      </c>
      <c r="AC117" s="71">
        <f t="shared" ref="AC117:AC161" si="68">T117/T$167</f>
        <v>1.3784734443700353</v>
      </c>
      <c r="AD117" s="71"/>
      <c r="AF117" s="73">
        <f t="shared" ref="AF117:AF165" si="69">I117/I$167</f>
        <v>0.65481816461919973</v>
      </c>
      <c r="AG117" s="73">
        <f t="shared" ref="AG117:AG161" si="70">P117/P$167</f>
        <v>1.3394619080180525</v>
      </c>
      <c r="AH117" s="73">
        <f>Wgted_Floorspace!AB155</f>
        <v>0.9770936573191259</v>
      </c>
      <c r="AI117" s="73">
        <f t="shared" ref="AI117:AI161" si="71">AA117/AA$167</f>
        <v>0.9560764322649431</v>
      </c>
      <c r="AJ117" s="73">
        <f t="shared" ref="AJ117:AJ161" si="72">V117/V$167</f>
        <v>1.0163407777063751</v>
      </c>
      <c r="AK117" s="73">
        <f>AG117/(AH117*AI117*AJ117)</f>
        <v>1.4107894714537239</v>
      </c>
      <c r="AL117" s="73">
        <f>AF117*AH117*AI117*AJ117*AK117</f>
        <v>0.87710398818571256</v>
      </c>
      <c r="AM117" s="73">
        <f>AF117*AG117</f>
        <v>0.87710398818571245</v>
      </c>
      <c r="AN117" s="73"/>
      <c r="AO117" s="73">
        <f>AH117*AI117*AJ117</f>
        <v>0.94944138379330756</v>
      </c>
      <c r="AR117" s="53"/>
      <c r="BD117" s="94">
        <v>2005</v>
      </c>
      <c r="BE117" s="9">
        <v>1.3880661081613228</v>
      </c>
      <c r="BF117" s="9">
        <v>1.3071359147114285</v>
      </c>
      <c r="BG117" s="9">
        <v>1.2700095573830721</v>
      </c>
      <c r="BH117" s="9">
        <v>0.97254925868545694</v>
      </c>
      <c r="BI117" s="17">
        <v>0.85974727213556335</v>
      </c>
    </row>
    <row r="118" spans="1:61" x14ac:dyDescent="0.2">
      <c r="A118" s="50" t="s">
        <v>122</v>
      </c>
      <c r="B118" s="50">
        <f t="shared" si="61"/>
        <v>1971</v>
      </c>
      <c r="D118" s="79"/>
      <c r="F118" s="321">
        <f t="shared" si="62"/>
        <v>15532.8</v>
      </c>
      <c r="G118" s="321">
        <f t="shared" si="62"/>
        <v>3434.8999999999996</v>
      </c>
      <c r="H118" s="321">
        <f t="shared" si="62"/>
        <v>1053.6999999999998</v>
      </c>
      <c r="I118" s="321">
        <f t="shared" ref="I118:I131" si="73">SUM(F118:H118)</f>
        <v>20021.399999999998</v>
      </c>
      <c r="J118" s="83"/>
      <c r="K118" s="84">
        <f t="shared" si="63"/>
        <v>24.707568972377498</v>
      </c>
      <c r="L118" s="84">
        <f t="shared" si="63"/>
        <v>2.8893820714675624</v>
      </c>
      <c r="M118" s="84">
        <f t="shared" si="63"/>
        <v>0.77447206752983655</v>
      </c>
      <c r="N118" s="84">
        <f t="shared" ref="N118:N131" si="74">SUM(K118:M118)</f>
        <v>28.371423111374895</v>
      </c>
      <c r="P118" s="79">
        <f t="shared" si="64"/>
        <v>122.19115546365391</v>
      </c>
      <c r="R118" s="84">
        <f t="shared" si="65"/>
        <v>86.228949122370778</v>
      </c>
      <c r="T118" s="84">
        <f t="shared" si="66"/>
        <v>89.181475319580187</v>
      </c>
      <c r="V118" s="118">
        <f t="shared" ref="V118:V131" si="75">R118/T118</f>
        <v>0.96689305501362155</v>
      </c>
      <c r="X118" s="51">
        <f t="shared" si="67"/>
        <v>1590.6706435657125</v>
      </c>
      <c r="Y118" s="51">
        <f t="shared" si="67"/>
        <v>841.18375250154668</v>
      </c>
      <c r="Z118" s="51">
        <f t="shared" si="67"/>
        <v>735.00243668011456</v>
      </c>
      <c r="AA118" s="51">
        <f t="shared" si="67"/>
        <v>1417.0549068184491</v>
      </c>
      <c r="AC118" s="71">
        <f t="shared" si="68"/>
        <v>1.4205496031560194</v>
      </c>
      <c r="AD118" s="71"/>
      <c r="AF118" s="73">
        <f t="shared" si="69"/>
        <v>0.68081094672622133</v>
      </c>
      <c r="AG118" s="73">
        <f t="shared" si="70"/>
        <v>1.2930576464096721</v>
      </c>
      <c r="AH118" s="73">
        <f>Wgted_Floorspace!AB156</f>
        <v>0.98156603590471636</v>
      </c>
      <c r="AI118" s="73">
        <f t="shared" si="71"/>
        <v>0.95710004006166105</v>
      </c>
      <c r="AJ118" s="73">
        <f t="shared" si="72"/>
        <v>0.95105175045869161</v>
      </c>
      <c r="AK118" s="73">
        <f t="shared" ref="AK118:AK131" si="76">AG118/(AH118*AI118*AJ118)</f>
        <v>1.4472277474909663</v>
      </c>
      <c r="AL118" s="73">
        <f t="shared" ref="AL118:AL131" si="77">AF118*AH118*AI118*AJ118*AK118</f>
        <v>0.88032780042374836</v>
      </c>
      <c r="AM118" s="73">
        <f t="shared" ref="AM118:AM131" si="78">AF118*AG118</f>
        <v>0.88032780042374847</v>
      </c>
      <c r="AN118" s="73"/>
      <c r="AO118" s="73">
        <f t="shared" ref="AO118:AO131" si="79">AH118*AI118*AJ118</f>
        <v>0.8934721218905759</v>
      </c>
      <c r="AR118" s="53"/>
      <c r="BD118" s="94">
        <v>2006</v>
      </c>
      <c r="BE118" s="9">
        <v>1.329579451609175</v>
      </c>
      <c r="BF118" s="9">
        <v>1.3179550403853022</v>
      </c>
      <c r="BG118" s="9">
        <v>1.280909322633667</v>
      </c>
      <c r="BH118" s="9">
        <v>0.94529311874657995</v>
      </c>
      <c r="BI118" s="17">
        <v>0.83316077680597644</v>
      </c>
    </row>
    <row r="119" spans="1:61" x14ac:dyDescent="0.2">
      <c r="A119" s="50" t="s">
        <v>122</v>
      </c>
      <c r="B119" s="50">
        <f t="shared" si="61"/>
        <v>1972</v>
      </c>
      <c r="D119" s="79"/>
      <c r="F119" s="321">
        <f t="shared" si="62"/>
        <v>16080.9</v>
      </c>
      <c r="G119" s="321">
        <f t="shared" si="62"/>
        <v>3561.95</v>
      </c>
      <c r="H119" s="321">
        <f t="shared" si="62"/>
        <v>1270.3499999999999</v>
      </c>
      <c r="I119" s="321">
        <f t="shared" si="73"/>
        <v>20913.199999999997</v>
      </c>
      <c r="J119" s="83"/>
      <c r="K119" s="84">
        <f t="shared" si="63"/>
        <v>25.699685232219636</v>
      </c>
      <c r="L119" s="84">
        <f t="shared" si="63"/>
        <v>3.0038524058599716</v>
      </c>
      <c r="M119" s="84">
        <f t="shared" si="63"/>
        <v>0.96156227916131043</v>
      </c>
      <c r="N119" s="84">
        <f t="shared" si="74"/>
        <v>29.665099917240919</v>
      </c>
      <c r="P119" s="79">
        <f t="shared" si="64"/>
        <v>120.45583650517378</v>
      </c>
      <c r="R119" s="84">
        <f t="shared" si="65"/>
        <v>84.91854087893789</v>
      </c>
      <c r="T119" s="84">
        <f t="shared" si="66"/>
        <v>86.119053779224743</v>
      </c>
      <c r="V119" s="118">
        <f t="shared" si="75"/>
        <v>0.98605984567173144</v>
      </c>
      <c r="X119" s="51">
        <f t="shared" si="67"/>
        <v>1598.1496826806731</v>
      </c>
      <c r="Y119" s="51">
        <f t="shared" si="67"/>
        <v>843.31683652492927</v>
      </c>
      <c r="Z119" s="51">
        <f t="shared" si="67"/>
        <v>756.92705093974939</v>
      </c>
      <c r="AA119" s="51">
        <f t="shared" si="67"/>
        <v>1418.486884706354</v>
      </c>
      <c r="AC119" s="71">
        <f t="shared" si="68"/>
        <v>1.3717690499272341</v>
      </c>
      <c r="AD119" s="71"/>
      <c r="AF119" s="73">
        <f t="shared" si="69"/>
        <v>0.71113585918441324</v>
      </c>
      <c r="AG119" s="73">
        <f t="shared" si="70"/>
        <v>1.274694063221445</v>
      </c>
      <c r="AH119" s="73">
        <f>Wgted_Floorspace!AB157</f>
        <v>0.98637059443679942</v>
      </c>
      <c r="AI119" s="73">
        <f t="shared" si="71"/>
        <v>0.95806721930594196</v>
      </c>
      <c r="AJ119" s="73">
        <f t="shared" si="72"/>
        <v>0.96990451779583409</v>
      </c>
      <c r="AK119" s="73">
        <f t="shared" si="76"/>
        <v>1.3907237884666368</v>
      </c>
      <c r="AL119" s="73">
        <f t="shared" si="77"/>
        <v>0.90648065784625287</v>
      </c>
      <c r="AM119" s="73">
        <f t="shared" si="78"/>
        <v>0.90648065784625309</v>
      </c>
      <c r="AN119" s="73"/>
      <c r="AO119" s="73">
        <f t="shared" si="79"/>
        <v>0.91656882106466142</v>
      </c>
      <c r="AR119" s="53"/>
      <c r="BD119" s="94">
        <v>2007</v>
      </c>
      <c r="BE119" s="9">
        <v>1.3846805531013671</v>
      </c>
      <c r="BF119" s="9">
        <v>1.3367016557397824</v>
      </c>
      <c r="BG119" s="9">
        <v>1.2919078510814088</v>
      </c>
      <c r="BH119" s="9">
        <v>0.97127280749018507</v>
      </c>
      <c r="BI119" s="17">
        <v>0.8255480184550299</v>
      </c>
    </row>
    <row r="120" spans="1:61" x14ac:dyDescent="0.2">
      <c r="A120" s="50" t="s">
        <v>122</v>
      </c>
      <c r="B120" s="50">
        <f t="shared" si="61"/>
        <v>1973</v>
      </c>
      <c r="D120" s="79"/>
      <c r="F120" s="321">
        <f t="shared" si="62"/>
        <v>16351.670595679077</v>
      </c>
      <c r="G120" s="321">
        <f t="shared" si="62"/>
        <v>3936.7234389431742</v>
      </c>
      <c r="H120" s="321">
        <f t="shared" si="62"/>
        <v>1554.0260888278628</v>
      </c>
      <c r="I120" s="321">
        <f t="shared" si="73"/>
        <v>21842.420123450116</v>
      </c>
      <c r="J120" s="83"/>
      <c r="K120" s="84">
        <f t="shared" si="63"/>
        <v>26.228835471424567</v>
      </c>
      <c r="L120" s="84">
        <f t="shared" si="63"/>
        <v>3.3279152069362929</v>
      </c>
      <c r="M120" s="84">
        <f t="shared" si="63"/>
        <v>1.210489185881831</v>
      </c>
      <c r="N120" s="84">
        <f t="shared" si="74"/>
        <v>30.76723986424269</v>
      </c>
      <c r="P120" s="79">
        <f t="shared" si="64"/>
        <v>116.17723611476688</v>
      </c>
      <c r="R120" s="84">
        <f t="shared" si="65"/>
        <v>82.477076630756159</v>
      </c>
      <c r="T120" s="84">
        <f t="shared" si="66"/>
        <v>84.451140088306744</v>
      </c>
      <c r="V120" s="118">
        <f t="shared" si="75"/>
        <v>0.97662478617237858</v>
      </c>
      <c r="X120" s="51">
        <f t="shared" si="67"/>
        <v>1604.0462237757852</v>
      </c>
      <c r="Y120" s="51">
        <f t="shared" si="67"/>
        <v>845.35153625871226</v>
      </c>
      <c r="Z120" s="51">
        <f t="shared" si="67"/>
        <v>778.9374931246183</v>
      </c>
      <c r="AA120" s="51">
        <f t="shared" si="67"/>
        <v>1408.6003149079093</v>
      </c>
      <c r="AC120" s="71">
        <f t="shared" si="68"/>
        <v>1.3452012663910062</v>
      </c>
      <c r="AD120" s="71"/>
      <c r="AF120" s="73">
        <f t="shared" si="69"/>
        <v>0.74273321161546868</v>
      </c>
      <c r="AG120" s="73">
        <f t="shared" si="70"/>
        <v>1.2294168340328504</v>
      </c>
      <c r="AH120" s="73">
        <f>Wgted_Floorspace!AB158</f>
        <v>0.99334315801546424</v>
      </c>
      <c r="AI120" s="73">
        <f t="shared" si="71"/>
        <v>0.95138968246200362</v>
      </c>
      <c r="AJ120" s="73">
        <f t="shared" si="72"/>
        <v>0.96062403966434617</v>
      </c>
      <c r="AK120" s="73">
        <f t="shared" si="76"/>
        <v>1.3542160687737523</v>
      </c>
      <c r="AL120" s="73">
        <f t="shared" si="77"/>
        <v>0.91312871355534053</v>
      </c>
      <c r="AM120" s="73">
        <f t="shared" si="78"/>
        <v>0.91312871355534064</v>
      </c>
      <c r="AN120" s="73"/>
      <c r="AO120" s="73">
        <f t="shared" si="79"/>
        <v>0.90784392711134487</v>
      </c>
      <c r="AR120" s="53"/>
      <c r="BD120">
        <v>2008</v>
      </c>
      <c r="BE120" s="9">
        <v>1.3848214917888673</v>
      </c>
      <c r="BF120" s="9">
        <v>1.3455967922202123</v>
      </c>
      <c r="BG120" s="9">
        <v>1.3029953188763594</v>
      </c>
      <c r="BH120" s="9">
        <v>0.97628719021262722</v>
      </c>
      <c r="BI120" s="17">
        <v>0.80901841155589971</v>
      </c>
    </row>
    <row r="121" spans="1:61" x14ac:dyDescent="0.2">
      <c r="A121" s="50" t="s">
        <v>122</v>
      </c>
      <c r="B121" s="50">
        <f t="shared" si="61"/>
        <v>1974</v>
      </c>
      <c r="D121" s="79"/>
      <c r="F121" s="321">
        <f t="shared" si="62"/>
        <v>16531.066817869942</v>
      </c>
      <c r="G121" s="321">
        <f t="shared" si="62"/>
        <v>4243.9228337689801</v>
      </c>
      <c r="H121" s="321">
        <f t="shared" si="62"/>
        <v>1792.3943376390632</v>
      </c>
      <c r="I121" s="321">
        <f t="shared" si="73"/>
        <v>22567.383989277983</v>
      </c>
      <c r="J121" s="83"/>
      <c r="K121" s="84">
        <f t="shared" si="63"/>
        <v>26.618828654998044</v>
      </c>
      <c r="L121" s="84">
        <f t="shared" si="63"/>
        <v>3.5945918459718014</v>
      </c>
      <c r="M121" s="84">
        <f t="shared" si="63"/>
        <v>1.4357697314777591</v>
      </c>
      <c r="N121" s="84">
        <f t="shared" si="74"/>
        <v>31.649190232447605</v>
      </c>
      <c r="P121" s="79">
        <f t="shared" si="64"/>
        <v>106.98714574746981</v>
      </c>
      <c r="R121" s="84">
        <f t="shared" si="65"/>
        <v>76.286943908115276</v>
      </c>
      <c r="T121" s="84">
        <f t="shared" si="66"/>
        <v>80.575079985922287</v>
      </c>
      <c r="V121" s="118">
        <f t="shared" si="75"/>
        <v>0.94678086477163637</v>
      </c>
      <c r="X121" s="51">
        <f t="shared" si="67"/>
        <v>1610.2305403679889</v>
      </c>
      <c r="Y121" s="51">
        <f t="shared" si="67"/>
        <v>846.99745654411083</v>
      </c>
      <c r="Z121" s="51">
        <f t="shared" si="67"/>
        <v>801.03451641615368</v>
      </c>
      <c r="AA121" s="51">
        <f t="shared" si="67"/>
        <v>1402.430616126552</v>
      </c>
      <c r="AC121" s="71">
        <f t="shared" si="68"/>
        <v>1.2834604662918827</v>
      </c>
      <c r="AD121" s="71"/>
      <c r="AF121" s="73">
        <f t="shared" si="69"/>
        <v>0.7673850009926636</v>
      </c>
      <c r="AG121" s="73">
        <f t="shared" si="70"/>
        <v>1.1321649783192502</v>
      </c>
      <c r="AH121" s="73">
        <f>Wgted_Floorspace!AB159</f>
        <v>0.9988861238225436</v>
      </c>
      <c r="AI121" s="73">
        <f t="shared" si="71"/>
        <v>0.9472225757942293</v>
      </c>
      <c r="AJ121" s="73">
        <f t="shared" si="72"/>
        <v>0.93126907269922754</v>
      </c>
      <c r="AK121" s="73">
        <f t="shared" si="76"/>
        <v>1.2848916765209715</v>
      </c>
      <c r="AL121" s="73">
        <f t="shared" si="77"/>
        <v>0.86880642301137667</v>
      </c>
      <c r="AM121" s="73">
        <f t="shared" si="78"/>
        <v>0.86880642301137678</v>
      </c>
      <c r="AN121" s="73"/>
      <c r="AO121" s="73">
        <f t="shared" si="79"/>
        <v>0.8811365183598584</v>
      </c>
      <c r="AR121" s="53"/>
      <c r="BD121">
        <v>2009</v>
      </c>
      <c r="BE121" s="9">
        <v>1.3603989110484105</v>
      </c>
      <c r="BF121" s="9">
        <v>1.350182626830589</v>
      </c>
      <c r="BG121" s="9">
        <v>1.3141783689815587</v>
      </c>
      <c r="BH121" s="9">
        <v>0.97153860951814597</v>
      </c>
      <c r="BI121" s="17">
        <v>0.78914967351611298</v>
      </c>
    </row>
    <row r="122" spans="1:61" x14ac:dyDescent="0.2">
      <c r="A122" s="50" t="s">
        <v>122</v>
      </c>
      <c r="B122" s="50">
        <f t="shared" si="61"/>
        <v>1975</v>
      </c>
      <c r="D122" s="79"/>
      <c r="F122" s="321">
        <f t="shared" si="62"/>
        <v>16991.995522892263</v>
      </c>
      <c r="G122" s="321">
        <f t="shared" si="62"/>
        <v>4627.0534341733819</v>
      </c>
      <c r="H122" s="321">
        <f t="shared" si="62"/>
        <v>1603.3224220020822</v>
      </c>
      <c r="I122" s="321">
        <f t="shared" si="73"/>
        <v>23222.371379067725</v>
      </c>
      <c r="J122" s="83"/>
      <c r="K122" s="84">
        <f t="shared" si="63"/>
        <v>27.494408191744817</v>
      </c>
      <c r="L122" s="84">
        <f t="shared" si="63"/>
        <v>3.9263535473252897</v>
      </c>
      <c r="M122" s="84">
        <f t="shared" si="63"/>
        <v>1.2974378574050534</v>
      </c>
      <c r="N122" s="84">
        <f t="shared" si="74"/>
        <v>32.718199596475159</v>
      </c>
      <c r="P122" s="79">
        <f t="shared" si="64"/>
        <v>105.98207047099615</v>
      </c>
      <c r="R122" s="84">
        <f t="shared" si="65"/>
        <v>75.222812696122446</v>
      </c>
      <c r="T122" s="84">
        <f t="shared" si="66"/>
        <v>77.608585491137433</v>
      </c>
      <c r="V122" s="118">
        <f t="shared" si="75"/>
        <v>0.96925890634500189</v>
      </c>
      <c r="X122" s="51">
        <f t="shared" si="67"/>
        <v>1618.0800044764198</v>
      </c>
      <c r="Y122" s="51">
        <f t="shared" si="67"/>
        <v>848.5645569439439</v>
      </c>
      <c r="Z122" s="51">
        <f t="shared" si="67"/>
        <v>809.21830793392871</v>
      </c>
      <c r="AA122" s="51">
        <f t="shared" si="67"/>
        <v>1408.9086365213686</v>
      </c>
      <c r="AC122" s="71">
        <f t="shared" si="68"/>
        <v>1.2362079111818651</v>
      </c>
      <c r="AD122" s="71"/>
      <c r="AF122" s="73">
        <f t="shared" si="69"/>
        <v>0.78965729888074787</v>
      </c>
      <c r="AG122" s="73">
        <f t="shared" si="70"/>
        <v>1.1215290180770365</v>
      </c>
      <c r="AH122" s="73">
        <f>Wgted_Floorspace!AB160</f>
        <v>0.99341893035284645</v>
      </c>
      <c r="AI122" s="73">
        <f t="shared" si="71"/>
        <v>0.951597927482838</v>
      </c>
      <c r="AJ122" s="73">
        <f t="shared" si="72"/>
        <v>0.95337884034558973</v>
      </c>
      <c r="AK122" s="73">
        <f t="shared" si="76"/>
        <v>1.2443973769885619</v>
      </c>
      <c r="AL122" s="73">
        <f t="shared" si="77"/>
        <v>0.88562357503109002</v>
      </c>
      <c r="AM122" s="73">
        <f t="shared" si="78"/>
        <v>0.88562357503109013</v>
      </c>
      <c r="AN122" s="73"/>
      <c r="AO122" s="73">
        <f t="shared" si="79"/>
        <v>0.90126276285725826</v>
      </c>
      <c r="AR122" s="53"/>
      <c r="BD122"/>
      <c r="BE122"/>
      <c r="BF122"/>
      <c r="BG122"/>
      <c r="BH122"/>
      <c r="BI122"/>
    </row>
    <row r="123" spans="1:61" x14ac:dyDescent="0.2">
      <c r="A123" s="50" t="s">
        <v>122</v>
      </c>
      <c r="B123" s="50">
        <f t="shared" si="61"/>
        <v>1976</v>
      </c>
      <c r="D123" s="79"/>
      <c r="F123" s="321">
        <f t="shared" si="62"/>
        <v>17249.726040406371</v>
      </c>
      <c r="G123" s="321">
        <f t="shared" si="62"/>
        <v>4881.9657666335888</v>
      </c>
      <c r="H123" s="321">
        <f t="shared" si="62"/>
        <v>1780.6462545948232</v>
      </c>
      <c r="I123" s="321">
        <f t="shared" si="73"/>
        <v>23912.338061634782</v>
      </c>
      <c r="J123" s="83"/>
      <c r="K123" s="84">
        <f t="shared" si="63"/>
        <v>28.040372172642385</v>
      </c>
      <c r="L123" s="84">
        <f t="shared" si="63"/>
        <v>4.1513969128491315</v>
      </c>
      <c r="M123" s="84">
        <f t="shared" si="63"/>
        <v>1.4535735880989955</v>
      </c>
      <c r="N123" s="84">
        <f t="shared" si="74"/>
        <v>33.645342673590513</v>
      </c>
      <c r="P123" s="79">
        <f t="shared" si="64"/>
        <v>108.6065692658768</v>
      </c>
      <c r="R123" s="84">
        <f t="shared" si="65"/>
        <v>77.188603046641319</v>
      </c>
      <c r="T123" s="84">
        <f t="shared" si="66"/>
        <v>77.012972846850573</v>
      </c>
      <c r="V123" s="118">
        <f t="shared" si="75"/>
        <v>1.0022805274656779</v>
      </c>
      <c r="X123" s="51">
        <f t="shared" si="67"/>
        <v>1625.554638198869</v>
      </c>
      <c r="Y123" s="51">
        <f t="shared" si="67"/>
        <v>850.35354840510718</v>
      </c>
      <c r="Z123" s="51">
        <f t="shared" si="67"/>
        <v>816.31799934892103</v>
      </c>
      <c r="AA123" s="51">
        <f t="shared" si="67"/>
        <v>1407.0285635335454</v>
      </c>
      <c r="AC123" s="71">
        <f t="shared" si="68"/>
        <v>1.2267205450843159</v>
      </c>
      <c r="AD123" s="71"/>
      <c r="AF123" s="73">
        <f t="shared" si="69"/>
        <v>0.8131190383379302</v>
      </c>
      <c r="AG123" s="73">
        <f t="shared" si="70"/>
        <v>1.1493021267102783</v>
      </c>
      <c r="AH123" s="73">
        <f>Wgted_Floorspace!AB161</f>
        <v>0.99703575686869028</v>
      </c>
      <c r="AI123" s="73">
        <f t="shared" si="71"/>
        <v>0.95032809811821262</v>
      </c>
      <c r="AJ123" s="73">
        <f t="shared" si="72"/>
        <v>0.98585944448992313</v>
      </c>
      <c r="AK123" s="73">
        <f t="shared" si="76"/>
        <v>1.2303676539515278</v>
      </c>
      <c r="AL123" s="73">
        <f t="shared" si="77"/>
        <v>0.93451944003039944</v>
      </c>
      <c r="AM123" s="73">
        <f t="shared" si="78"/>
        <v>0.93451944003039955</v>
      </c>
      <c r="AN123" s="73"/>
      <c r="AO123" s="73">
        <f t="shared" si="79"/>
        <v>0.93411276135154053</v>
      </c>
      <c r="AR123" s="53"/>
      <c r="BD123" s="1" t="s">
        <v>575</v>
      </c>
      <c r="BE123"/>
      <c r="BF123"/>
      <c r="BG123"/>
      <c r="BH123"/>
      <c r="BI123"/>
    </row>
    <row r="124" spans="1:61" x14ac:dyDescent="0.2">
      <c r="A124" s="50" t="s">
        <v>122</v>
      </c>
      <c r="B124" s="50">
        <f t="shared" si="61"/>
        <v>1977</v>
      </c>
      <c r="D124" s="79"/>
      <c r="F124" s="321">
        <f t="shared" si="62"/>
        <v>17598.284505920852</v>
      </c>
      <c r="G124" s="321">
        <f t="shared" si="62"/>
        <v>5179.0560758850052</v>
      </c>
      <c r="H124" s="321">
        <f t="shared" si="62"/>
        <v>1815.4406357079481</v>
      </c>
      <c r="I124" s="321">
        <f t="shared" si="73"/>
        <v>24592.781217513806</v>
      </c>
      <c r="J124" s="83"/>
      <c r="K124" s="84">
        <f t="shared" si="63"/>
        <v>28.744518840819278</v>
      </c>
      <c r="L124" s="84">
        <f t="shared" si="63"/>
        <v>4.4145719996677437</v>
      </c>
      <c r="M124" s="84">
        <f t="shared" si="63"/>
        <v>1.4968792300908857</v>
      </c>
      <c r="N124" s="84">
        <f t="shared" si="74"/>
        <v>34.655970070577908</v>
      </c>
      <c r="P124" s="79">
        <f t="shared" si="64"/>
        <v>111.69090538014737</v>
      </c>
      <c r="R124" s="84">
        <f t="shared" si="65"/>
        <v>79.25878266878928</v>
      </c>
      <c r="T124" s="84">
        <f t="shared" si="66"/>
        <v>77.721927660577904</v>
      </c>
      <c r="V124" s="118">
        <f t="shared" si="75"/>
        <v>1.019773763395615</v>
      </c>
      <c r="X124" s="51">
        <f t="shared" si="67"/>
        <v>1633.3705044459496</v>
      </c>
      <c r="Y124" s="51">
        <f t="shared" si="67"/>
        <v>852.38930318269922</v>
      </c>
      <c r="Z124" s="51">
        <f t="shared" si="67"/>
        <v>824.52667448812713</v>
      </c>
      <c r="AA124" s="51">
        <f t="shared" si="67"/>
        <v>1409.1927937738728</v>
      </c>
      <c r="AC124" s="71">
        <f t="shared" si="68"/>
        <v>1.2380133104897655</v>
      </c>
      <c r="AD124" s="71"/>
      <c r="AF124" s="73">
        <f t="shared" si="69"/>
        <v>0.83625693824240122</v>
      </c>
      <c r="AG124" s="73">
        <f t="shared" si="70"/>
        <v>1.1819413499136415</v>
      </c>
      <c r="AH124" s="73">
        <f>Wgted_Floorspace!AB162</f>
        <v>0.99710141120467832</v>
      </c>
      <c r="AI124" s="73">
        <f t="shared" si="71"/>
        <v>0.95178985153352003</v>
      </c>
      <c r="AJ124" s="73">
        <f t="shared" si="72"/>
        <v>1.0030660761500494</v>
      </c>
      <c r="AK124" s="73">
        <f t="shared" si="76"/>
        <v>1.2416122337987894</v>
      </c>
      <c r="AL124" s="73">
        <f t="shared" si="77"/>
        <v>0.98840665446087261</v>
      </c>
      <c r="AM124" s="73">
        <f t="shared" si="78"/>
        <v>0.98840665446087239</v>
      </c>
      <c r="AN124" s="73"/>
      <c r="AO124" s="73">
        <f t="shared" si="79"/>
        <v>0.95194080546179782</v>
      </c>
      <c r="AR124" s="53"/>
      <c r="BD124" s="337"/>
      <c r="BE124" s="338"/>
      <c r="BF124" s="338"/>
      <c r="BG124" s="338"/>
      <c r="BH124" s="338"/>
      <c r="BI124" s="338"/>
    </row>
    <row r="125" spans="1:61" ht="38.25" customHeight="1" thickBot="1" x14ac:dyDescent="0.25">
      <c r="A125" s="50" t="s">
        <v>122</v>
      </c>
      <c r="B125" s="50">
        <f>B124+1</f>
        <v>1978</v>
      </c>
      <c r="D125" s="79"/>
      <c r="F125" s="321">
        <f t="shared" si="62"/>
        <v>18119.099255827172</v>
      </c>
      <c r="G125" s="321">
        <f t="shared" si="62"/>
        <v>5374.8542500784179</v>
      </c>
      <c r="H125" s="321">
        <f t="shared" si="62"/>
        <v>1847.009643287691</v>
      </c>
      <c r="I125" s="321">
        <f t="shared" si="73"/>
        <v>25340.963149193281</v>
      </c>
      <c r="J125" s="83"/>
      <c r="K125" s="84">
        <f t="shared" si="63"/>
        <v>29.736375171826555</v>
      </c>
      <c r="L125" s="84">
        <f t="shared" si="63"/>
        <v>4.5929897617139854</v>
      </c>
      <c r="M125" s="84">
        <f t="shared" si="63"/>
        <v>1.5368312946649518</v>
      </c>
      <c r="N125" s="84">
        <f t="shared" si="74"/>
        <v>35.866196228205489</v>
      </c>
      <c r="P125" s="79">
        <f t="shared" si="64"/>
        <v>108.92739094993215</v>
      </c>
      <c r="R125" s="84">
        <f t="shared" si="65"/>
        <v>76.961743655137212</v>
      </c>
      <c r="T125" s="84">
        <f t="shared" si="66"/>
        <v>74.557382525019406</v>
      </c>
      <c r="V125" s="118">
        <f t="shared" si="75"/>
        <v>1.0322484648560586</v>
      </c>
      <c r="X125" s="51">
        <f t="shared" si="67"/>
        <v>1641.161889560444</v>
      </c>
      <c r="Y125" s="51">
        <f t="shared" si="67"/>
        <v>854.53289484956258</v>
      </c>
      <c r="Z125" s="51">
        <f t="shared" si="67"/>
        <v>832.06457543414922</v>
      </c>
      <c r="AA125" s="51">
        <f t="shared" si="67"/>
        <v>1415.344634576262</v>
      </c>
      <c r="AC125" s="71">
        <f t="shared" si="68"/>
        <v>1.1876060558398758</v>
      </c>
      <c r="AD125" s="71"/>
      <c r="AF125" s="73">
        <f t="shared" si="69"/>
        <v>0.86169823851261984</v>
      </c>
      <c r="AG125" s="73">
        <f t="shared" si="70"/>
        <v>1.152697142741739</v>
      </c>
      <c r="AH125" s="73">
        <f>Wgted_Floorspace!AB163</f>
        <v>0.99664520540693502</v>
      </c>
      <c r="AI125" s="73">
        <f t="shared" si="71"/>
        <v>0.95594489665568771</v>
      </c>
      <c r="AJ125" s="73">
        <f t="shared" si="72"/>
        <v>1.0153363956014982</v>
      </c>
      <c r="AK125" s="73">
        <f t="shared" si="76"/>
        <v>1.1916036412927618</v>
      </c>
      <c r="AL125" s="73">
        <f t="shared" si="77"/>
        <v>0.99327709743908632</v>
      </c>
      <c r="AM125" s="73">
        <f t="shared" si="78"/>
        <v>0.99327709743908632</v>
      </c>
      <c r="AN125" s="73"/>
      <c r="AO125" s="73">
        <f t="shared" si="79"/>
        <v>0.96734946319162518</v>
      </c>
      <c r="AR125" s="53"/>
      <c r="BD125" s="94"/>
      <c r="BE125" s="252" t="s">
        <v>412</v>
      </c>
      <c r="BF125" s="252" t="s">
        <v>416</v>
      </c>
      <c r="BG125" s="252" t="s">
        <v>413</v>
      </c>
      <c r="BH125" s="336" t="s">
        <v>692</v>
      </c>
      <c r="BI125" s="252" t="s">
        <v>584</v>
      </c>
    </row>
    <row r="126" spans="1:61" x14ac:dyDescent="0.2">
      <c r="A126" s="50" t="s">
        <v>122</v>
      </c>
      <c r="B126" s="50">
        <f t="shared" ref="B126:B147" si="80">B125+1</f>
        <v>1979</v>
      </c>
      <c r="D126" s="79"/>
      <c r="F126" s="321">
        <f t="shared" si="62"/>
        <v>18578.657172921739</v>
      </c>
      <c r="G126" s="321">
        <f t="shared" si="62"/>
        <v>5383.280785775125</v>
      </c>
      <c r="H126" s="321">
        <f t="shared" si="62"/>
        <v>1887.8768024197154</v>
      </c>
      <c r="I126" s="321">
        <f t="shared" si="73"/>
        <v>25849.81476111658</v>
      </c>
      <c r="J126" s="83"/>
      <c r="K126" s="84">
        <f t="shared" si="63"/>
        <v>30.621237986587786</v>
      </c>
      <c r="L126" s="84">
        <f t="shared" si="63"/>
        <v>4.6112863786663256</v>
      </c>
      <c r="M126" s="84">
        <f t="shared" si="63"/>
        <v>1.5854307423370395</v>
      </c>
      <c r="N126" s="84">
        <f t="shared" si="74"/>
        <v>36.817955107591153</v>
      </c>
      <c r="P126" s="79">
        <f t="shared" si="64"/>
        <v>107.35879640323293</v>
      </c>
      <c r="R126" s="84">
        <f t="shared" si="65"/>
        <v>75.376402407199578</v>
      </c>
      <c r="T126" s="84">
        <f t="shared" si="66"/>
        <v>75.325995732737113</v>
      </c>
      <c r="V126" s="118">
        <f t="shared" si="75"/>
        <v>1.0006691803270853</v>
      </c>
      <c r="X126" s="51">
        <f t="shared" si="67"/>
        <v>1648.1943609583379</v>
      </c>
      <c r="Y126" s="51">
        <f t="shared" si="67"/>
        <v>856.59406636400411</v>
      </c>
      <c r="Z126" s="51">
        <f t="shared" si="67"/>
        <v>839.79565843754904</v>
      </c>
      <c r="AA126" s="51">
        <f t="shared" si="67"/>
        <v>1424.3024736476218</v>
      </c>
      <c r="AC126" s="71">
        <f t="shared" si="68"/>
        <v>1.19984910500778</v>
      </c>
      <c r="AD126" s="71"/>
      <c r="AF126" s="73">
        <f t="shared" si="69"/>
        <v>0.87900131160724193</v>
      </c>
      <c r="AG126" s="73">
        <f t="shared" si="70"/>
        <v>1.1360978793578251</v>
      </c>
      <c r="AH126" s="73">
        <f>Wgted_Floorspace!AB164</f>
        <v>0.99646113481817034</v>
      </c>
      <c r="AI126" s="73">
        <f t="shared" si="71"/>
        <v>0.96199515490101817</v>
      </c>
      <c r="AJ126" s="73">
        <f t="shared" si="72"/>
        <v>0.98427449721079152</v>
      </c>
      <c r="AK126" s="73">
        <f t="shared" si="76"/>
        <v>1.2041102889845507</v>
      </c>
      <c r="AL126" s="73">
        <f t="shared" si="77"/>
        <v>0.99863152606973438</v>
      </c>
      <c r="AM126" s="73">
        <f t="shared" si="78"/>
        <v>0.99863152606973438</v>
      </c>
      <c r="AN126" s="73"/>
      <c r="AO126" s="73">
        <f t="shared" si="79"/>
        <v>0.94351646169880188</v>
      </c>
      <c r="AR126" s="53"/>
      <c r="BD126" s="94">
        <v>1985</v>
      </c>
      <c r="BE126" s="9">
        <f t="shared" ref="BE126:BE150" si="81">AM132</f>
        <v>1</v>
      </c>
      <c r="BF126" s="9">
        <f t="shared" ref="BF126:BF150" si="82">AF132</f>
        <v>1</v>
      </c>
      <c r="BG126" s="9">
        <f t="shared" ref="BG126:BG150" si="83">AI132</f>
        <v>1</v>
      </c>
      <c r="BH126" s="9">
        <f>AO132/AI132</f>
        <v>1</v>
      </c>
      <c r="BI126" s="9">
        <f t="shared" ref="BI126:BI150" si="84">AK132</f>
        <v>1</v>
      </c>
    </row>
    <row r="127" spans="1:61" x14ac:dyDescent="0.2">
      <c r="A127" s="50" t="s">
        <v>122</v>
      </c>
      <c r="B127" s="50">
        <f t="shared" si="80"/>
        <v>1980</v>
      </c>
      <c r="D127" s="79">
        <f t="shared" ref="D127:D161" si="85">D207+D290</f>
        <v>2525.16</v>
      </c>
      <c r="F127" s="321">
        <f t="shared" si="62"/>
        <v>19025.845870935504</v>
      </c>
      <c r="G127" s="321">
        <f t="shared" si="62"/>
        <v>5534.0241111662435</v>
      </c>
      <c r="H127" s="321">
        <f t="shared" si="62"/>
        <v>2034.5201088884928</v>
      </c>
      <c r="I127" s="321">
        <f t="shared" si="73"/>
        <v>26594.39009099024</v>
      </c>
      <c r="J127" s="83"/>
      <c r="K127" s="84">
        <f t="shared" si="63"/>
        <v>31.49568970202165</v>
      </c>
      <c r="L127" s="84">
        <f t="shared" si="63"/>
        <v>4.7508762734625805</v>
      </c>
      <c r="M127" s="84">
        <f t="shared" si="63"/>
        <v>1.7233974296154144</v>
      </c>
      <c r="N127" s="84">
        <f t="shared" si="74"/>
        <v>37.969963405099648</v>
      </c>
      <c r="P127" s="79">
        <f t="shared" si="64"/>
        <v>94.950852091753148</v>
      </c>
      <c r="R127" s="84">
        <f t="shared" si="65"/>
        <v>66.504146265804735</v>
      </c>
      <c r="T127" s="84">
        <f t="shared" si="66"/>
        <v>65.082078758829681</v>
      </c>
      <c r="V127" s="118">
        <f t="shared" si="75"/>
        <v>1.0218503700879733</v>
      </c>
      <c r="X127" s="51">
        <f t="shared" si="67"/>
        <v>1655.4160017734341</v>
      </c>
      <c r="Y127" s="51">
        <f t="shared" si="67"/>
        <v>858.48492489877822</v>
      </c>
      <c r="Z127" s="51">
        <f t="shared" si="67"/>
        <v>847.07810067158675</v>
      </c>
      <c r="AA127" s="51">
        <f t="shared" si="67"/>
        <v>1427.7433426820069</v>
      </c>
      <c r="AC127" s="71">
        <f t="shared" si="68"/>
        <v>1.0366762920452155</v>
      </c>
      <c r="AD127" s="71"/>
      <c r="AF127" s="73">
        <f t="shared" si="69"/>
        <v>0.90431997240220507</v>
      </c>
      <c r="AG127" s="73">
        <f t="shared" si="70"/>
        <v>1.0047938810667483</v>
      </c>
      <c r="AH127" s="73">
        <f>Wgted_Floorspace!AB165</f>
        <v>0.99854116298835394</v>
      </c>
      <c r="AI127" s="73">
        <f t="shared" si="71"/>
        <v>0.96431916921747884</v>
      </c>
      <c r="AJ127" s="73">
        <f t="shared" si="72"/>
        <v>1.0051086603009447</v>
      </c>
      <c r="AK127" s="73">
        <f t="shared" si="76"/>
        <v>1.0381908432725337</v>
      </c>
      <c r="AL127" s="73">
        <f t="shared" si="77"/>
        <v>0.90865517479618629</v>
      </c>
      <c r="AM127" s="73">
        <f t="shared" si="78"/>
        <v>0.90865517479618629</v>
      </c>
      <c r="AN127" s="73"/>
      <c r="AO127" s="73">
        <f t="shared" si="79"/>
        <v>0.96783157699550382</v>
      </c>
      <c r="AR127" s="53"/>
      <c r="BD127" s="94">
        <v>1986</v>
      </c>
      <c r="BE127" s="9">
        <f t="shared" si="81"/>
        <v>0.99834581260651278</v>
      </c>
      <c r="BF127" s="9">
        <f t="shared" si="82"/>
        <v>1.0237329580253611</v>
      </c>
      <c r="BG127" s="9">
        <f t="shared" si="83"/>
        <v>1.0043179380244514</v>
      </c>
      <c r="BH127" s="9">
        <f t="shared" ref="BH127:BH150" si="86">AO133/AI133</f>
        <v>0.98138911331001211</v>
      </c>
      <c r="BI127" s="9">
        <f t="shared" si="84"/>
        <v>0.98942267692840091</v>
      </c>
    </row>
    <row r="128" spans="1:61" x14ac:dyDescent="0.2">
      <c r="A128" s="50" t="s">
        <v>122</v>
      </c>
      <c r="B128" s="50">
        <f t="shared" si="80"/>
        <v>1981</v>
      </c>
      <c r="D128" s="79">
        <f t="shared" si="85"/>
        <v>2612.8500000000004</v>
      </c>
      <c r="F128" s="321">
        <f t="shared" si="62"/>
        <v>19706.125472323602</v>
      </c>
      <c r="G128" s="321">
        <f t="shared" si="62"/>
        <v>5989.947764673946</v>
      </c>
      <c r="H128" s="321">
        <f t="shared" si="62"/>
        <v>2103.8960556645948</v>
      </c>
      <c r="I128" s="321">
        <f t="shared" si="73"/>
        <v>27799.969292662143</v>
      </c>
      <c r="J128" s="83"/>
      <c r="K128" s="84">
        <f t="shared" si="63"/>
        <v>32.678241347319037</v>
      </c>
      <c r="L128" s="84">
        <f t="shared" si="63"/>
        <v>5.1489286956621267</v>
      </c>
      <c r="M128" s="84">
        <f t="shared" si="63"/>
        <v>1.7917145842400111</v>
      </c>
      <c r="N128" s="84">
        <f t="shared" si="74"/>
        <v>39.618884627221178</v>
      </c>
      <c r="P128" s="79">
        <f t="shared" si="64"/>
        <v>93.987513888717388</v>
      </c>
      <c r="R128" s="84">
        <f t="shared" si="65"/>
        <v>65.949610257447119</v>
      </c>
      <c r="T128" s="84">
        <f t="shared" si="66"/>
        <v>65.753790378687427</v>
      </c>
      <c r="V128" s="118">
        <f t="shared" si="75"/>
        <v>1.0029780774253763</v>
      </c>
      <c r="X128" s="51">
        <f t="shared" si="67"/>
        <v>1658.2783557942028</v>
      </c>
      <c r="Y128" s="51">
        <f t="shared" si="67"/>
        <v>859.59492435446987</v>
      </c>
      <c r="Z128" s="51">
        <f t="shared" si="67"/>
        <v>851.61744536567926</v>
      </c>
      <c r="AA128" s="51">
        <f t="shared" si="67"/>
        <v>1425.1413089754262</v>
      </c>
      <c r="AC128" s="71">
        <f t="shared" si="68"/>
        <v>1.0473758198519136</v>
      </c>
      <c r="AD128" s="71"/>
      <c r="AF128" s="73">
        <f t="shared" si="69"/>
        <v>0.94531468394304086</v>
      </c>
      <c r="AG128" s="73">
        <f t="shared" si="70"/>
        <v>0.99459959306949242</v>
      </c>
      <c r="AH128" s="73">
        <f>Wgted_Floorspace!AB166</f>
        <v>0.99856718554096735</v>
      </c>
      <c r="AI128" s="73">
        <f t="shared" si="71"/>
        <v>0.96256171680485381</v>
      </c>
      <c r="AJ128" s="73">
        <f t="shared" si="72"/>
        <v>0.98654556598677701</v>
      </c>
      <c r="AK128" s="73">
        <f t="shared" si="76"/>
        <v>1.0488786683737308</v>
      </c>
      <c r="AL128" s="73">
        <f t="shared" si="77"/>
        <v>0.94020959997236431</v>
      </c>
      <c r="AM128" s="73">
        <f t="shared" si="78"/>
        <v>0.94020959997236431</v>
      </c>
      <c r="AN128" s="73"/>
      <c r="AO128" s="73">
        <f t="shared" si="79"/>
        <v>0.948250377340215</v>
      </c>
      <c r="AR128" s="53"/>
      <c r="BD128" s="94">
        <v>1987</v>
      </c>
      <c r="BE128" s="9">
        <f t="shared" si="81"/>
        <v>1.0307940819170005</v>
      </c>
      <c r="BF128" s="9">
        <f t="shared" si="82"/>
        <v>1.0475367827307775</v>
      </c>
      <c r="BG128" s="9">
        <f t="shared" si="83"/>
        <v>1.0156390255872871</v>
      </c>
      <c r="BH128" s="9">
        <f t="shared" si="86"/>
        <v>1.0008061399749957</v>
      </c>
      <c r="BI128" s="9">
        <f t="shared" si="84"/>
        <v>0.96808456022395106</v>
      </c>
    </row>
    <row r="129" spans="1:61" x14ac:dyDescent="0.2">
      <c r="A129" s="50" t="s">
        <v>122</v>
      </c>
      <c r="B129" s="50">
        <f t="shared" si="80"/>
        <v>1982</v>
      </c>
      <c r="D129" s="79">
        <f t="shared" si="85"/>
        <v>2632.51</v>
      </c>
      <c r="F129" s="321">
        <f t="shared" si="62"/>
        <v>19795.612594444035</v>
      </c>
      <c r="G129" s="321">
        <f t="shared" si="62"/>
        <v>6080.8907777813774</v>
      </c>
      <c r="H129" s="321">
        <f t="shared" si="62"/>
        <v>2179.5249207323927</v>
      </c>
      <c r="I129" s="321">
        <f t="shared" si="73"/>
        <v>28056.028292957806</v>
      </c>
      <c r="J129" s="83"/>
      <c r="K129" s="84">
        <f t="shared" si="63"/>
        <v>32.89929949751761</v>
      </c>
      <c r="L129" s="84">
        <f t="shared" si="63"/>
        <v>5.2315877141141547</v>
      </c>
      <c r="M129" s="84">
        <f t="shared" si="63"/>
        <v>1.8653163977671654</v>
      </c>
      <c r="N129" s="84">
        <f t="shared" si="74"/>
        <v>39.996203609398933</v>
      </c>
      <c r="P129" s="79">
        <f t="shared" si="64"/>
        <v>93.830458556415564</v>
      </c>
      <c r="R129" s="84">
        <f t="shared" si="65"/>
        <v>65.818996865526799</v>
      </c>
      <c r="T129" s="84">
        <f t="shared" si="66"/>
        <v>65.191718298726101</v>
      </c>
      <c r="V129" s="118">
        <f t="shared" si="75"/>
        <v>1.0096220591076668</v>
      </c>
      <c r="X129" s="51">
        <f t="shared" si="67"/>
        <v>1661.9490475758928</v>
      </c>
      <c r="Y129" s="51">
        <f t="shared" si="67"/>
        <v>860.33245872949351</v>
      </c>
      <c r="Z129" s="51">
        <f t="shared" si="67"/>
        <v>855.83623294399274</v>
      </c>
      <c r="AA129" s="51">
        <f t="shared" si="67"/>
        <v>1425.5832362215776</v>
      </c>
      <c r="AC129" s="71">
        <f t="shared" si="68"/>
        <v>1.0384227130853694</v>
      </c>
      <c r="AD129" s="71"/>
      <c r="AF129" s="73">
        <f t="shared" si="69"/>
        <v>0.95402175589650362</v>
      </c>
      <c r="AG129" s="73">
        <f t="shared" si="70"/>
        <v>0.9929375939045636</v>
      </c>
      <c r="AH129" s="73">
        <f>Wgted_Floorspace!AB167</f>
        <v>0.99986602438721628</v>
      </c>
      <c r="AI129" s="73">
        <f t="shared" si="71"/>
        <v>0.96286020106468084</v>
      </c>
      <c r="AJ129" s="73">
        <f t="shared" si="72"/>
        <v>0.99308069453713033</v>
      </c>
      <c r="AK129" s="73">
        <f t="shared" si="76"/>
        <v>1.0385618550463129</v>
      </c>
      <c r="AL129" s="73">
        <f t="shared" si="77"/>
        <v>0.94728406683248112</v>
      </c>
      <c r="AM129" s="73">
        <f t="shared" si="78"/>
        <v>0.94728406683248123</v>
      </c>
      <c r="AN129" s="73"/>
      <c r="AO129" s="73">
        <f t="shared" si="79"/>
        <v>0.95606977001893179</v>
      </c>
      <c r="AR129" s="53"/>
      <c r="BD129" s="94">
        <v>1988</v>
      </c>
      <c r="BE129" s="9">
        <f t="shared" si="81"/>
        <v>1.0713157356869791</v>
      </c>
      <c r="BF129" s="9">
        <f t="shared" si="82"/>
        <v>1.0691145535567768</v>
      </c>
      <c r="BG129" s="9">
        <f t="shared" si="83"/>
        <v>1.0250162735609352</v>
      </c>
      <c r="BH129" s="9">
        <f t="shared" si="86"/>
        <v>1.0166695108878665</v>
      </c>
      <c r="BI129" s="9">
        <f t="shared" si="84"/>
        <v>0.96157393453393003</v>
      </c>
    </row>
    <row r="130" spans="1:61" x14ac:dyDescent="0.2">
      <c r="A130" s="50" t="s">
        <v>122</v>
      </c>
      <c r="B130" s="50">
        <f t="shared" si="80"/>
        <v>1983</v>
      </c>
      <c r="D130" s="79">
        <f t="shared" si="85"/>
        <v>2559.3440000000001</v>
      </c>
      <c r="F130" s="321">
        <f t="shared" si="62"/>
        <v>19934.155033266452</v>
      </c>
      <c r="G130" s="321">
        <f t="shared" si="62"/>
        <v>6192.1646805046294</v>
      </c>
      <c r="H130" s="321">
        <f t="shared" si="62"/>
        <v>2274.2932779573407</v>
      </c>
      <c r="I130" s="321">
        <f t="shared" si="73"/>
        <v>28400.612991728423</v>
      </c>
      <c r="J130" s="83"/>
      <c r="K130" s="84">
        <f t="shared" si="63"/>
        <v>33.206882357825791</v>
      </c>
      <c r="L130" s="84">
        <f t="shared" si="63"/>
        <v>5.332333426591827</v>
      </c>
      <c r="M130" s="84">
        <f t="shared" si="63"/>
        <v>1.95592495363875</v>
      </c>
      <c r="N130" s="84">
        <f t="shared" si="74"/>
        <v>40.495140738056371</v>
      </c>
      <c r="P130" s="79">
        <f t="shared" si="64"/>
        <v>90.115801399969769</v>
      </c>
      <c r="R130" s="84">
        <f t="shared" si="65"/>
        <v>63.201262012031719</v>
      </c>
      <c r="T130" s="84">
        <f t="shared" si="66"/>
        <v>63.827207087556928</v>
      </c>
      <c r="V130" s="118">
        <f t="shared" si="75"/>
        <v>0.99019313073394311</v>
      </c>
      <c r="X130" s="51">
        <f t="shared" si="67"/>
        <v>1665.8284387981128</v>
      </c>
      <c r="Y130" s="51">
        <f t="shared" si="67"/>
        <v>861.14205640882108</v>
      </c>
      <c r="Z130" s="51">
        <f t="shared" si="67"/>
        <v>860.01439330439678</v>
      </c>
      <c r="AA130" s="51">
        <f t="shared" si="67"/>
        <v>1425.8544613051288</v>
      </c>
      <c r="AC130" s="71">
        <f t="shared" si="68"/>
        <v>1.0166877524045526</v>
      </c>
      <c r="AD130" s="71"/>
      <c r="AF130" s="73">
        <f t="shared" si="69"/>
        <v>0.96573907012015403</v>
      </c>
      <c r="AG130" s="73">
        <f t="shared" si="70"/>
        <v>0.9536281543489209</v>
      </c>
      <c r="AH130" s="73">
        <f>Wgted_Floorspace!AB168</f>
        <v>1.0014005329349389</v>
      </c>
      <c r="AI130" s="73">
        <f t="shared" si="71"/>
        <v>0.96304339053538057</v>
      </c>
      <c r="AJ130" s="73">
        <f t="shared" si="72"/>
        <v>0.97397008427516485</v>
      </c>
      <c r="AK130" s="73">
        <f t="shared" si="76"/>
        <v>1.0152658391590919</v>
      </c>
      <c r="AL130" s="73">
        <f t="shared" si="77"/>
        <v>0.92095596702132554</v>
      </c>
      <c r="AM130" s="73">
        <f t="shared" si="78"/>
        <v>0.92095596702132554</v>
      </c>
      <c r="AN130" s="73"/>
      <c r="AO130" s="73">
        <f t="shared" si="79"/>
        <v>0.93928911775341195</v>
      </c>
      <c r="AR130" s="53"/>
      <c r="BD130" s="94">
        <v>1989</v>
      </c>
      <c r="BE130" s="9">
        <f t="shared" si="81"/>
        <v>1.091694950140482</v>
      </c>
      <c r="BF130" s="9">
        <f t="shared" si="82"/>
        <v>1.0897524827941245</v>
      </c>
      <c r="BG130" s="9">
        <f t="shared" si="83"/>
        <v>1.034117832053663</v>
      </c>
      <c r="BH130" s="9">
        <f t="shared" si="86"/>
        <v>1.0035500781735736</v>
      </c>
      <c r="BI130" s="9">
        <f t="shared" si="84"/>
        <v>0.96530456073946347</v>
      </c>
    </row>
    <row r="131" spans="1:61" x14ac:dyDescent="0.2">
      <c r="A131" s="50" t="s">
        <v>122</v>
      </c>
      <c r="B131" s="50">
        <f t="shared" si="80"/>
        <v>1984</v>
      </c>
      <c r="D131" s="79">
        <f t="shared" si="85"/>
        <v>2827.047</v>
      </c>
      <c r="F131" s="321">
        <f t="shared" si="62"/>
        <v>20463.036404730548</v>
      </c>
      <c r="G131" s="321">
        <f t="shared" si="62"/>
        <v>6228.1664305705599</v>
      </c>
      <c r="H131" s="321">
        <f t="shared" si="62"/>
        <v>2344.7780178749404</v>
      </c>
      <c r="I131" s="321">
        <f t="shared" si="73"/>
        <v>29035.98085317605</v>
      </c>
      <c r="J131" s="83"/>
      <c r="K131" s="84">
        <f t="shared" si="63"/>
        <v>34.188035630913234</v>
      </c>
      <c r="L131" s="84">
        <f t="shared" si="63"/>
        <v>5.3692878327902633</v>
      </c>
      <c r="M131" s="84">
        <f t="shared" si="63"/>
        <v>2.0268062583831798</v>
      </c>
      <c r="N131" s="84">
        <f t="shared" si="74"/>
        <v>41.584129722086679</v>
      </c>
      <c r="P131" s="79">
        <f t="shared" si="64"/>
        <v>97.363578461334072</v>
      </c>
      <c r="R131" s="84">
        <f t="shared" si="65"/>
        <v>67.983796195654506</v>
      </c>
      <c r="T131" s="84">
        <f t="shared" si="66"/>
        <v>66.885468825871953</v>
      </c>
      <c r="V131" s="118">
        <f t="shared" si="75"/>
        <v>1.0164210162395948</v>
      </c>
      <c r="X131" s="51">
        <f t="shared" si="67"/>
        <v>1670.7215368590071</v>
      </c>
      <c r="Y131" s="51">
        <f t="shared" si="67"/>
        <v>862.09768037595381</v>
      </c>
      <c r="Z131" s="51">
        <f t="shared" si="67"/>
        <v>864.39153000080728</v>
      </c>
      <c r="AA131" s="51">
        <f t="shared" si="67"/>
        <v>1432.158601163221</v>
      </c>
      <c r="AC131" s="71">
        <f t="shared" si="68"/>
        <v>1.0654020451782764</v>
      </c>
      <c r="AD131" s="71"/>
      <c r="AF131" s="73">
        <f t="shared" si="69"/>
        <v>0.98734422237082453</v>
      </c>
      <c r="AG131" s="73">
        <f t="shared" si="70"/>
        <v>1.0303259604471486</v>
      </c>
      <c r="AH131" s="73">
        <f>Wgted_Floorspace!AB169</f>
        <v>1.0015578818326845</v>
      </c>
      <c r="AI131" s="73">
        <f t="shared" si="71"/>
        <v>0.96730130071352671</v>
      </c>
      <c r="AJ131" s="73">
        <f t="shared" si="72"/>
        <v>0.9997682594628321</v>
      </c>
      <c r="AK131" s="73">
        <f t="shared" si="76"/>
        <v>1.0637448563918921</v>
      </c>
      <c r="AL131" s="73">
        <f t="shared" si="77"/>
        <v>1.0172863842061628</v>
      </c>
      <c r="AM131" s="73">
        <f t="shared" si="78"/>
        <v>1.0172863842061628</v>
      </c>
      <c r="AN131" s="73"/>
      <c r="AO131" s="73">
        <f t="shared" si="79"/>
        <v>0.96858372969426443</v>
      </c>
      <c r="AR131" s="53"/>
      <c r="BD131" s="94">
        <v>1990</v>
      </c>
      <c r="BE131" s="9">
        <f t="shared" si="81"/>
        <v>1.0108099724793884</v>
      </c>
      <c r="BF131" s="9">
        <f t="shared" si="82"/>
        <v>1.091679773662475</v>
      </c>
      <c r="BG131" s="9">
        <f t="shared" si="83"/>
        <v>1.0454432280593133</v>
      </c>
      <c r="BH131" s="9">
        <f t="shared" si="86"/>
        <v>0.9337598715373262</v>
      </c>
      <c r="BI131" s="9">
        <f t="shared" si="84"/>
        <v>0.94850274946652924</v>
      </c>
    </row>
    <row r="132" spans="1:61" x14ac:dyDescent="0.2">
      <c r="A132" s="50" t="s">
        <v>122</v>
      </c>
      <c r="B132" s="50">
        <f t="shared" si="80"/>
        <v>1985</v>
      </c>
      <c r="D132" s="79">
        <f t="shared" si="85"/>
        <v>2779.0079999999998</v>
      </c>
      <c r="F132" s="321">
        <f t="shared" si="62"/>
        <v>20927.68169510816</v>
      </c>
      <c r="G132" s="321">
        <f t="shared" si="62"/>
        <v>6164.8539643045051</v>
      </c>
      <c r="H132" s="321">
        <f t="shared" si="62"/>
        <v>2315.6283783070826</v>
      </c>
      <c r="I132" s="321">
        <f t="shared" ref="I132:I157" si="87">SUM(F132:H132)</f>
        <v>29408.164037719747</v>
      </c>
      <c r="J132" s="83"/>
      <c r="K132" s="84">
        <f t="shared" si="63"/>
        <v>36.221721054991797</v>
      </c>
      <c r="L132" s="84">
        <f t="shared" si="63"/>
        <v>5.2776579356864595</v>
      </c>
      <c r="M132" s="84">
        <f t="shared" si="63"/>
        <v>2.0415063983640902</v>
      </c>
      <c r="N132" s="84">
        <f t="shared" ref="N132:N157" si="88">SUM(K132:M132)</f>
        <v>43.540885389042344</v>
      </c>
      <c r="P132" s="79">
        <f t="shared" si="64"/>
        <v>94.497840682456925</v>
      </c>
      <c r="R132" s="84">
        <f t="shared" si="65"/>
        <v>63.82525240746196</v>
      </c>
      <c r="T132" s="84">
        <f t="shared" si="66"/>
        <v>62.779557377966029</v>
      </c>
      <c r="V132" s="118">
        <f t="shared" ref="V132:V157" si="89">R132/T132</f>
        <v>1.016656616790085</v>
      </c>
      <c r="X132" s="51">
        <f t="shared" si="67"/>
        <v>1730.8042803163721</v>
      </c>
      <c r="Y132" s="51">
        <f t="shared" si="67"/>
        <v>856.08807057635875</v>
      </c>
      <c r="Z132" s="51">
        <f t="shared" si="67"/>
        <v>881.62091011192467</v>
      </c>
      <c r="AA132" s="51">
        <f t="shared" si="67"/>
        <v>1480.5713587966786</v>
      </c>
      <c r="AC132" s="71">
        <f t="shared" si="68"/>
        <v>1</v>
      </c>
      <c r="AD132" s="71"/>
      <c r="AF132" s="73">
        <f t="shared" si="69"/>
        <v>1</v>
      </c>
      <c r="AG132" s="73">
        <f t="shared" si="70"/>
        <v>1</v>
      </c>
      <c r="AH132" s="73">
        <f>Wgted_Floorspace!AB170</f>
        <v>1</v>
      </c>
      <c r="AI132" s="73">
        <f t="shared" si="71"/>
        <v>1</v>
      </c>
      <c r="AJ132" s="73">
        <f t="shared" si="72"/>
        <v>1</v>
      </c>
      <c r="AK132" s="73">
        <f>AG132/(AH132*AI132*AJ132)</f>
        <v>1</v>
      </c>
      <c r="AL132" s="73">
        <f t="shared" ref="AL132:AL154" si="90">AF132*AH132*AI132*AJ132*AK132</f>
        <v>1</v>
      </c>
      <c r="AM132" s="73">
        <f t="shared" ref="AM132:AM154" si="91">AF132*AG132</f>
        <v>1</v>
      </c>
      <c r="AN132" s="73"/>
      <c r="AO132" s="73">
        <f t="shared" ref="AO132:AO154" si="92">AH132*AI132*AJ132</f>
        <v>1</v>
      </c>
      <c r="AR132" s="53"/>
      <c r="BD132" s="94">
        <v>1991</v>
      </c>
      <c r="BE132" s="9">
        <f t="shared" si="81"/>
        <v>1.0392157921099905</v>
      </c>
      <c r="BF132" s="9">
        <f t="shared" si="82"/>
        <v>1.0918453470640588</v>
      </c>
      <c r="BG132" s="9">
        <f t="shared" si="83"/>
        <v>1.054605119417138</v>
      </c>
      <c r="BH132" s="9">
        <f t="shared" si="86"/>
        <v>0.97013687168246621</v>
      </c>
      <c r="BI132" s="9">
        <f t="shared" si="84"/>
        <v>0.93029722147004923</v>
      </c>
    </row>
    <row r="133" spans="1:61" x14ac:dyDescent="0.2">
      <c r="A133" s="50" t="s">
        <v>122</v>
      </c>
      <c r="B133" s="50">
        <f t="shared" si="80"/>
        <v>1986</v>
      </c>
      <c r="D133" s="79">
        <f t="shared" si="85"/>
        <v>2774.4110000000001</v>
      </c>
      <c r="F133" s="321">
        <f t="shared" si="62"/>
        <v>21459.109669887544</v>
      </c>
      <c r="G133" s="321">
        <f t="shared" si="62"/>
        <v>6207.2721356467646</v>
      </c>
      <c r="H133" s="321">
        <f t="shared" si="62"/>
        <v>2439.7249548955788</v>
      </c>
      <c r="I133" s="321">
        <f t="shared" si="87"/>
        <v>30106.106760429888</v>
      </c>
      <c r="J133" s="83"/>
      <c r="K133" s="84">
        <f t="shared" si="63"/>
        <v>37.158376195637715</v>
      </c>
      <c r="L133" s="84">
        <f t="shared" si="63"/>
        <v>5.4415805847631677</v>
      </c>
      <c r="M133" s="84">
        <f t="shared" si="63"/>
        <v>2.166751417158618</v>
      </c>
      <c r="N133" s="84">
        <f t="shared" si="88"/>
        <v>44.766708197559495</v>
      </c>
      <c r="P133" s="79">
        <f t="shared" si="64"/>
        <v>92.15442641180563</v>
      </c>
      <c r="R133" s="84">
        <f t="shared" ref="R133:R157" si="93">D133/N133</f>
        <v>61.974871767570569</v>
      </c>
      <c r="T133" s="84">
        <f t="shared" si="66"/>
        <v>62.186357202260474</v>
      </c>
      <c r="V133" s="118">
        <f t="shared" si="89"/>
        <v>0.9965991666950027</v>
      </c>
      <c r="X133" s="51">
        <f t="shared" si="67"/>
        <v>1731.5898360769431</v>
      </c>
      <c r="Y133" s="51">
        <f t="shared" si="67"/>
        <v>876.64604770807023</v>
      </c>
      <c r="Z133" s="51">
        <f t="shared" si="67"/>
        <v>888.11298700322379</v>
      </c>
      <c r="AA133" s="51">
        <f t="shared" si="67"/>
        <v>1486.9643741647405</v>
      </c>
      <c r="AC133" s="71">
        <f t="shared" si="68"/>
        <v>0.99055106151618466</v>
      </c>
      <c r="AD133" s="71"/>
      <c r="AF133" s="73">
        <f t="shared" si="69"/>
        <v>1.0237329580253611</v>
      </c>
      <c r="AG133" s="73">
        <f t="shared" si="70"/>
        <v>0.97520139874385148</v>
      </c>
      <c r="AH133" s="73">
        <f>Wgted_Floorspace!AB171</f>
        <v>1.0011404474691112</v>
      </c>
      <c r="AI133" s="73">
        <f t="shared" si="71"/>
        <v>1.0043179380244514</v>
      </c>
      <c r="AJ133" s="73">
        <f t="shared" si="72"/>
        <v>0.98027116554022908</v>
      </c>
      <c r="AK133" s="73">
        <f t="shared" ref="AK133:AK157" si="94">AG133/(AH133*AI133*AJ133)</f>
        <v>0.98942267692840091</v>
      </c>
      <c r="AL133" s="73">
        <f t="shared" si="90"/>
        <v>0.99834581260651289</v>
      </c>
      <c r="AM133" s="73">
        <f t="shared" si="91"/>
        <v>0.99834581260651278</v>
      </c>
      <c r="AN133" s="73"/>
      <c r="AO133" s="73">
        <f t="shared" si="92"/>
        <v>0.98562669067915598</v>
      </c>
      <c r="AR133" s="53"/>
      <c r="BD133" s="94">
        <v>1992</v>
      </c>
      <c r="BE133" s="9">
        <f t="shared" si="81"/>
        <v>1.0543985479710747</v>
      </c>
      <c r="BF133" s="9">
        <f t="shared" si="82"/>
        <v>1.1199928236528272</v>
      </c>
      <c r="BG133" s="9">
        <f t="shared" si="83"/>
        <v>1.0636951081287942</v>
      </c>
      <c r="BH133" s="9">
        <f t="shared" si="86"/>
        <v>0.96635778024010766</v>
      </c>
      <c r="BI133" s="9">
        <f t="shared" si="84"/>
        <v>0.91587129931934574</v>
      </c>
    </row>
    <row r="134" spans="1:61" x14ac:dyDescent="0.2">
      <c r="A134" s="50" t="s">
        <v>122</v>
      </c>
      <c r="B134" s="50">
        <f t="shared" si="80"/>
        <v>1987</v>
      </c>
      <c r="D134" s="79">
        <f t="shared" si="85"/>
        <v>2864.585</v>
      </c>
      <c r="F134" s="321">
        <f t="shared" si="62"/>
        <v>22004.895637356145</v>
      </c>
      <c r="G134" s="321">
        <f t="shared" si="62"/>
        <v>6241.9060686634693</v>
      </c>
      <c r="H134" s="321">
        <f t="shared" si="62"/>
        <v>2559.3318360722856</v>
      </c>
      <c r="I134" s="321">
        <f t="shared" si="87"/>
        <v>30806.133542091899</v>
      </c>
      <c r="J134" s="83"/>
      <c r="K134" s="84">
        <f t="shared" si="63"/>
        <v>38.479466441302151</v>
      </c>
      <c r="L134" s="84">
        <f t="shared" si="63"/>
        <v>5.5738409133801277</v>
      </c>
      <c r="M134" s="84">
        <f t="shared" si="63"/>
        <v>2.2706782189030279</v>
      </c>
      <c r="N134" s="84">
        <f t="shared" si="88"/>
        <v>46.323985573585304</v>
      </c>
      <c r="P134" s="79">
        <f t="shared" si="64"/>
        <v>92.98748887412242</v>
      </c>
      <c r="R134" s="84">
        <f t="shared" si="93"/>
        <v>61.838051379444202</v>
      </c>
      <c r="T134" s="84">
        <f t="shared" si="66"/>
        <v>60.904711781064755</v>
      </c>
      <c r="V134" s="118">
        <f t="shared" si="89"/>
        <v>1.0153245877221213</v>
      </c>
      <c r="X134" s="51">
        <f t="shared" si="67"/>
        <v>1748.6775250130383</v>
      </c>
      <c r="Y134" s="51">
        <f t="shared" si="67"/>
        <v>892.97096945478575</v>
      </c>
      <c r="Z134" s="51">
        <f t="shared" si="67"/>
        <v>887.21524379884863</v>
      </c>
      <c r="AA134" s="51">
        <f t="shared" si="67"/>
        <v>1503.7260521607043</v>
      </c>
      <c r="AC134" s="71">
        <f t="shared" si="68"/>
        <v>0.97013604945294984</v>
      </c>
      <c r="AD134" s="71"/>
      <c r="AF134" s="73">
        <f t="shared" si="69"/>
        <v>1.0475367827307775</v>
      </c>
      <c r="AG134" s="73">
        <f t="shared" si="70"/>
        <v>0.98401707597309263</v>
      </c>
      <c r="AH134" s="73">
        <f>Wgted_Floorspace!AB172</f>
        <v>1.0021191219375758</v>
      </c>
      <c r="AI134" s="73">
        <f t="shared" si="71"/>
        <v>1.0156390255872871</v>
      </c>
      <c r="AJ134" s="73">
        <f t="shared" si="72"/>
        <v>0.99868979452258977</v>
      </c>
      <c r="AK134" s="73">
        <f t="shared" si="94"/>
        <v>0.96808456022395106</v>
      </c>
      <c r="AL134" s="73">
        <f t="shared" si="90"/>
        <v>1.0307940819170005</v>
      </c>
      <c r="AM134" s="73">
        <f t="shared" si="91"/>
        <v>1.0307940819170005</v>
      </c>
      <c r="AN134" s="73"/>
      <c r="AO134" s="73">
        <f t="shared" si="92"/>
        <v>1.0164577728059787</v>
      </c>
      <c r="AR134" s="53"/>
      <c r="BD134" s="94">
        <v>1993</v>
      </c>
      <c r="BE134" s="9">
        <f t="shared" si="81"/>
        <v>1.118320638155774</v>
      </c>
      <c r="BF134" s="9">
        <f t="shared" si="82"/>
        <v>1.149715485459651</v>
      </c>
      <c r="BG134" s="9">
        <f t="shared" si="83"/>
        <v>1.0724530771615222</v>
      </c>
      <c r="BH134" s="9">
        <f t="shared" si="86"/>
        <v>1.0204781321609526</v>
      </c>
      <c r="BI134" s="9">
        <f t="shared" si="84"/>
        <v>0.8887793518235666</v>
      </c>
    </row>
    <row r="135" spans="1:61" x14ac:dyDescent="0.2">
      <c r="A135" s="50" t="s">
        <v>122</v>
      </c>
      <c r="B135" s="50">
        <f t="shared" si="80"/>
        <v>1988</v>
      </c>
      <c r="D135" s="79">
        <f t="shared" si="85"/>
        <v>2977.1950000000002</v>
      </c>
      <c r="F135" s="321">
        <f t="shared" si="62"/>
        <v>22371.937102217707</v>
      </c>
      <c r="G135" s="321">
        <f t="shared" si="62"/>
        <v>6411.7230571947184</v>
      </c>
      <c r="H135" s="321">
        <f t="shared" si="62"/>
        <v>2657.0360066987769</v>
      </c>
      <c r="I135" s="321">
        <f t="shared" si="87"/>
        <v>31440.696166111204</v>
      </c>
      <c r="J135" s="83"/>
      <c r="K135" s="84">
        <f t="shared" si="63"/>
        <v>39.486239553623967</v>
      </c>
      <c r="L135" s="84">
        <f t="shared" si="63"/>
        <v>5.8010356741759779</v>
      </c>
      <c r="M135" s="84">
        <f t="shared" si="63"/>
        <v>2.4274314098997491</v>
      </c>
      <c r="N135" s="84">
        <f t="shared" si="88"/>
        <v>47.714706637699692</v>
      </c>
      <c r="P135" s="79">
        <f t="shared" si="64"/>
        <v>94.692400711184362</v>
      </c>
      <c r="R135" s="84">
        <f t="shared" si="93"/>
        <v>62.395751955597262</v>
      </c>
      <c r="T135" s="84">
        <f t="shared" si="66"/>
        <v>60.55278185704698</v>
      </c>
      <c r="V135" s="118">
        <f t="shared" si="89"/>
        <v>1.0304357626855387</v>
      </c>
      <c r="X135" s="51">
        <f t="shared" si="67"/>
        <v>1764.9897446613927</v>
      </c>
      <c r="Y135" s="51">
        <f t="shared" si="67"/>
        <v>904.75456011259303</v>
      </c>
      <c r="Z135" s="51">
        <f t="shared" si="67"/>
        <v>913.58619295329061</v>
      </c>
      <c r="AA135" s="51">
        <f t="shared" si="67"/>
        <v>1517.609736934822</v>
      </c>
      <c r="AC135" s="71">
        <f t="shared" si="68"/>
        <v>0.96453024497269568</v>
      </c>
      <c r="AD135" s="71"/>
      <c r="AF135" s="73">
        <f t="shared" si="69"/>
        <v>1.0691145535567768</v>
      </c>
      <c r="AG135" s="73">
        <f t="shared" si="70"/>
        <v>1.0020588833281516</v>
      </c>
      <c r="AH135" s="73">
        <f>Wgted_Floorspace!AB173</f>
        <v>1.0030744494339887</v>
      </c>
      <c r="AI135" s="73">
        <f t="shared" si="71"/>
        <v>1.0250162735609352</v>
      </c>
      <c r="AJ135" s="73">
        <f t="shared" si="72"/>
        <v>1.013553392234793</v>
      </c>
      <c r="AK135" s="73">
        <f t="shared" si="94"/>
        <v>0.96157393453393003</v>
      </c>
      <c r="AL135" s="73">
        <f t="shared" si="90"/>
        <v>1.0713157356869791</v>
      </c>
      <c r="AM135" s="73">
        <f t="shared" si="91"/>
        <v>1.0713157356869791</v>
      </c>
      <c r="AN135" s="73"/>
      <c r="AO135" s="73">
        <f t="shared" si="92"/>
        <v>1.0421027934932996</v>
      </c>
      <c r="AR135" s="53"/>
      <c r="BD135" s="94">
        <v>1994</v>
      </c>
      <c r="BE135" s="9">
        <f t="shared" si="81"/>
        <v>1.1013555916355762</v>
      </c>
      <c r="BF135" s="9">
        <f t="shared" si="82"/>
        <v>1.1638256658291899</v>
      </c>
      <c r="BG135" s="9">
        <f t="shared" si="83"/>
        <v>1.0833595494463946</v>
      </c>
      <c r="BH135" s="9">
        <f t="shared" si="86"/>
        <v>0.97179708573064327</v>
      </c>
      <c r="BI135" s="9">
        <f t="shared" si="84"/>
        <v>0.89885869202281243</v>
      </c>
    </row>
    <row r="136" spans="1:61" x14ac:dyDescent="0.2">
      <c r="A136" s="50" t="s">
        <v>122</v>
      </c>
      <c r="B136" s="50">
        <f t="shared" si="80"/>
        <v>1989</v>
      </c>
      <c r="D136" s="79">
        <f t="shared" si="85"/>
        <v>3033.8289999999997</v>
      </c>
      <c r="F136" s="321">
        <f t="shared" si="62"/>
        <v>22724.296481697525</v>
      </c>
      <c r="G136" s="321">
        <f t="shared" si="62"/>
        <v>6573.4708319025331</v>
      </c>
      <c r="H136" s="321">
        <f t="shared" si="62"/>
        <v>2749.8524609219244</v>
      </c>
      <c r="I136" s="321">
        <f t="shared" si="87"/>
        <v>32047.619774521983</v>
      </c>
      <c r="J136" s="83"/>
      <c r="K136" s="84">
        <f t="shared" si="63"/>
        <v>40.471173114223618</v>
      </c>
      <c r="L136" s="84">
        <f t="shared" si="63"/>
        <v>6.0117480862436441</v>
      </c>
      <c r="M136" s="84">
        <f t="shared" si="63"/>
        <v>2.5847165339206555</v>
      </c>
      <c r="N136" s="84">
        <f t="shared" si="88"/>
        <v>49.067637734387915</v>
      </c>
      <c r="P136" s="79">
        <f t="shared" si="64"/>
        <v>94.666281656646134</v>
      </c>
      <c r="R136" s="84">
        <f t="shared" si="93"/>
        <v>61.829530421306814</v>
      </c>
      <c r="T136" s="84">
        <f t="shared" si="66"/>
        <v>60.840125902368683</v>
      </c>
      <c r="V136" s="118">
        <f t="shared" si="89"/>
        <v>1.0162623680385843</v>
      </c>
      <c r="X136" s="51">
        <f t="shared" si="67"/>
        <v>1780.9648429301071</v>
      </c>
      <c r="Y136" s="51">
        <f t="shared" si="67"/>
        <v>914.54700872289231</v>
      </c>
      <c r="Z136" s="51">
        <f t="shared" si="67"/>
        <v>939.94735014041271</v>
      </c>
      <c r="AA136" s="51">
        <f t="shared" si="67"/>
        <v>1531.0852437595672</v>
      </c>
      <c r="AC136" s="71">
        <f t="shared" si="68"/>
        <v>0.96910727700864563</v>
      </c>
      <c r="AD136" s="71"/>
      <c r="AF136" s="73">
        <f t="shared" si="69"/>
        <v>1.0897524827941245</v>
      </c>
      <c r="AG136" s="73">
        <f t="shared" si="70"/>
        <v>1.0017824849009538</v>
      </c>
      <c r="AH136" s="73">
        <f>Wgted_Floorspace!AB174</f>
        <v>1.0039393953202391</v>
      </c>
      <c r="AI136" s="73">
        <f t="shared" si="71"/>
        <v>1.034117832053663</v>
      </c>
      <c r="AJ136" s="73">
        <f t="shared" si="72"/>
        <v>0.99961221050943871</v>
      </c>
      <c r="AK136" s="73">
        <f t="shared" si="94"/>
        <v>0.96530456073946347</v>
      </c>
      <c r="AL136" s="73">
        <f t="shared" si="90"/>
        <v>1.091694950140482</v>
      </c>
      <c r="AM136" s="73">
        <f t="shared" si="91"/>
        <v>1.091694950140482</v>
      </c>
      <c r="AN136" s="73"/>
      <c r="AO136" s="73">
        <f t="shared" si="92"/>
        <v>1.0377890311981399</v>
      </c>
      <c r="AR136" s="53"/>
      <c r="BD136" s="94">
        <v>1995</v>
      </c>
      <c r="BE136" s="9">
        <f t="shared" si="81"/>
        <v>1.1328945436645017</v>
      </c>
      <c r="BF136" s="9">
        <f t="shared" si="82"/>
        <v>1.1786807328106412</v>
      </c>
      <c r="BG136" s="9">
        <f t="shared" si="83"/>
        <v>1.0925688377810907</v>
      </c>
      <c r="BH136" s="9">
        <f t="shared" si="86"/>
        <v>1.001412617296066</v>
      </c>
      <c r="BI136" s="9">
        <f t="shared" si="84"/>
        <v>0.87847909730723361</v>
      </c>
    </row>
    <row r="137" spans="1:61" x14ac:dyDescent="0.2">
      <c r="A137" s="50" t="s">
        <v>122</v>
      </c>
      <c r="B137" s="50">
        <f t="shared" si="80"/>
        <v>1990</v>
      </c>
      <c r="D137" s="79">
        <f t="shared" si="85"/>
        <v>2809.049</v>
      </c>
      <c r="F137" s="321">
        <f t="shared" ref="F137:H156" si="95">F56</f>
        <v>22799.822999882894</v>
      </c>
      <c r="G137" s="321">
        <f t="shared" si="95"/>
        <v>6534.795378823017</v>
      </c>
      <c r="H137" s="321">
        <f t="shared" si="95"/>
        <v>2769.6794818209196</v>
      </c>
      <c r="I137" s="321">
        <f t="shared" si="87"/>
        <v>32104.297860526833</v>
      </c>
      <c r="J137" s="83"/>
      <c r="K137" s="84">
        <f t="shared" ref="K137:M156" si="96">K56</f>
        <v>40.990262869058441</v>
      </c>
      <c r="L137" s="84">
        <f t="shared" si="96"/>
        <v>6.0246933892774219</v>
      </c>
      <c r="M137" s="84">
        <f t="shared" si="96"/>
        <v>2.6777871521398908</v>
      </c>
      <c r="N137" s="84">
        <f t="shared" si="88"/>
        <v>49.692743410475757</v>
      </c>
      <c r="P137" s="79">
        <f t="shared" si="64"/>
        <v>87.497599611228608</v>
      </c>
      <c r="R137" s="84">
        <f t="shared" si="93"/>
        <v>56.528354186374479</v>
      </c>
      <c r="T137" s="84">
        <f t="shared" si="66"/>
        <v>59.791294664880013</v>
      </c>
      <c r="V137" s="118">
        <f t="shared" si="89"/>
        <v>0.945427833653816</v>
      </c>
      <c r="X137" s="51">
        <f t="shared" ref="X137:AA156" si="97">X56</f>
        <v>1797.8325037553573</v>
      </c>
      <c r="Y137" s="51">
        <f t="shared" si="97"/>
        <v>921.9406331836102</v>
      </c>
      <c r="Z137" s="51">
        <f t="shared" si="97"/>
        <v>966.82203472128322</v>
      </c>
      <c r="AA137" s="51">
        <f t="shared" si="97"/>
        <v>1547.8533007125636</v>
      </c>
      <c r="AC137" s="71">
        <f t="shared" si="68"/>
        <v>0.95240070433923096</v>
      </c>
      <c r="AD137" s="71"/>
      <c r="AF137" s="73">
        <f t="shared" si="69"/>
        <v>1.091679773662475</v>
      </c>
      <c r="AG137" s="73">
        <f t="shared" si="70"/>
        <v>0.92592168222392113</v>
      </c>
      <c r="AH137" s="73">
        <f>Wgted_Floorspace!AB175</f>
        <v>1.004109587320537</v>
      </c>
      <c r="AI137" s="73">
        <f t="shared" si="71"/>
        <v>1.0454432280593133</v>
      </c>
      <c r="AJ137" s="73">
        <f t="shared" si="72"/>
        <v>0.92993820926365345</v>
      </c>
      <c r="AK137" s="73">
        <f t="shared" si="94"/>
        <v>0.94850274946652924</v>
      </c>
      <c r="AL137" s="73">
        <f t="shared" si="90"/>
        <v>1.0108099724793882</v>
      </c>
      <c r="AM137" s="73">
        <f t="shared" si="91"/>
        <v>1.0108099724793884</v>
      </c>
      <c r="AN137" s="73"/>
      <c r="AO137" s="73">
        <f t="shared" si="92"/>
        <v>0.97619293433223209</v>
      </c>
      <c r="AR137" s="53"/>
      <c r="BD137" s="94">
        <v>1996</v>
      </c>
      <c r="BE137" s="9">
        <f t="shared" si="81"/>
        <v>1.2177766310856251</v>
      </c>
      <c r="BF137" s="9">
        <f t="shared" si="82"/>
        <v>1.1893403047854036</v>
      </c>
      <c r="BG137" s="9">
        <f t="shared" si="83"/>
        <v>1.1018333538452776</v>
      </c>
      <c r="BH137" s="9">
        <f t="shared" si="86"/>
        <v>1.0120799697172012</v>
      </c>
      <c r="BI137" s="9">
        <f t="shared" si="84"/>
        <v>0.91818618587816125</v>
      </c>
    </row>
    <row r="138" spans="1:61" x14ac:dyDescent="0.2">
      <c r="A138" s="50" t="s">
        <v>122</v>
      </c>
      <c r="B138" s="50">
        <f t="shared" si="80"/>
        <v>1991</v>
      </c>
      <c r="D138" s="79">
        <f t="shared" si="85"/>
        <v>2887.989</v>
      </c>
      <c r="F138" s="321">
        <f t="shared" si="95"/>
        <v>22841.205472331061</v>
      </c>
      <c r="G138" s="321">
        <f t="shared" si="95"/>
        <v>6485.302733134562</v>
      </c>
      <c r="H138" s="321">
        <f t="shared" si="95"/>
        <v>2782.6588648152697</v>
      </c>
      <c r="I138" s="321">
        <f t="shared" si="87"/>
        <v>32109.167070280891</v>
      </c>
      <c r="J138" s="83"/>
      <c r="K138" s="84">
        <f t="shared" si="96"/>
        <v>41.398582172869133</v>
      </c>
      <c r="L138" s="84">
        <f t="shared" si="96"/>
        <v>6.0014213389568534</v>
      </c>
      <c r="M138" s="84">
        <f t="shared" si="96"/>
        <v>2.7358322401968436</v>
      </c>
      <c r="N138" s="84">
        <f t="shared" si="88"/>
        <v>50.135835752022828</v>
      </c>
      <c r="P138" s="79">
        <f t="shared" si="64"/>
        <v>89.942818936372248</v>
      </c>
      <c r="R138" s="84">
        <f t="shared" si="93"/>
        <v>57.60328828034902</v>
      </c>
      <c r="T138" s="84">
        <f t="shared" si="66"/>
        <v>58.65094095680513</v>
      </c>
      <c r="V138" s="118">
        <f t="shared" si="89"/>
        <v>0.98213749584635512</v>
      </c>
      <c r="X138" s="51">
        <f t="shared" si="97"/>
        <v>1812.4517212113763</v>
      </c>
      <c r="Y138" s="51">
        <f t="shared" si="97"/>
        <v>925.38800205802681</v>
      </c>
      <c r="Z138" s="51">
        <f t="shared" si="97"/>
        <v>983.17198517916972</v>
      </c>
      <c r="AA138" s="51">
        <f t="shared" si="97"/>
        <v>1561.4181346493656</v>
      </c>
      <c r="AC138" s="71">
        <f t="shared" si="68"/>
        <v>0.93423629293363042</v>
      </c>
      <c r="AD138" s="71"/>
      <c r="AF138" s="73">
        <f t="shared" si="69"/>
        <v>1.0918453470640588</v>
      </c>
      <c r="AG138" s="73">
        <f t="shared" si="70"/>
        <v>0.95179761026084175</v>
      </c>
      <c r="AH138" s="73">
        <f>Wgted_Floorspace!AB176</f>
        <v>1.0042342074905448</v>
      </c>
      <c r="AI138" s="73">
        <f t="shared" si="71"/>
        <v>1.054605119417138</v>
      </c>
      <c r="AJ138" s="73">
        <f t="shared" si="72"/>
        <v>0.96604643064959539</v>
      </c>
      <c r="AK138" s="73">
        <f t="shared" si="94"/>
        <v>0.93029722147004923</v>
      </c>
      <c r="AL138" s="73">
        <f t="shared" si="90"/>
        <v>1.0392157921099905</v>
      </c>
      <c r="AM138" s="73">
        <f t="shared" si="91"/>
        <v>1.0392157921099905</v>
      </c>
      <c r="AN138" s="73"/>
      <c r="AO138" s="73">
        <f t="shared" si="92"/>
        <v>1.0231113114116559</v>
      </c>
      <c r="AR138" s="53"/>
      <c r="BD138" s="94">
        <v>1997</v>
      </c>
      <c r="BE138" s="9">
        <f t="shared" si="81"/>
        <v>1.16161126560269</v>
      </c>
      <c r="BF138" s="9">
        <f t="shared" si="82"/>
        <v>1.2002445529191261</v>
      </c>
      <c r="BG138" s="9">
        <f t="shared" si="83"/>
        <v>1.1106794221835103</v>
      </c>
      <c r="BH138" s="9">
        <f t="shared" si="86"/>
        <v>0.9942905253958233</v>
      </c>
      <c r="BI138" s="9">
        <f t="shared" si="84"/>
        <v>0.87637311276945473</v>
      </c>
    </row>
    <row r="139" spans="1:61" x14ac:dyDescent="0.2">
      <c r="A139" s="50" t="s">
        <v>122</v>
      </c>
      <c r="B139" s="50">
        <f t="shared" si="80"/>
        <v>1992</v>
      </c>
      <c r="D139" s="79">
        <f t="shared" si="85"/>
        <v>2930.1819999999998</v>
      </c>
      <c r="F139" s="321">
        <f t="shared" si="95"/>
        <v>23363.38356738746</v>
      </c>
      <c r="G139" s="321">
        <f t="shared" si="95"/>
        <v>6637.6017276674665</v>
      </c>
      <c r="H139" s="321">
        <f t="shared" si="95"/>
        <v>2935.9473839963389</v>
      </c>
      <c r="I139" s="321">
        <f t="shared" si="87"/>
        <v>32936.932679051264</v>
      </c>
      <c r="J139" s="83"/>
      <c r="K139" s="84">
        <f t="shared" si="96"/>
        <v>42.794261131041154</v>
      </c>
      <c r="L139" s="84">
        <f t="shared" si="96"/>
        <v>6.1470016911074543</v>
      </c>
      <c r="M139" s="84">
        <f t="shared" si="96"/>
        <v>2.9303388178322232</v>
      </c>
      <c r="N139" s="84">
        <f t="shared" si="88"/>
        <v>51.871601639980831</v>
      </c>
      <c r="P139" s="79">
        <f t="shared" si="64"/>
        <v>88.963414673512418</v>
      </c>
      <c r="R139" s="84">
        <f t="shared" si="93"/>
        <v>56.489136779256825</v>
      </c>
      <c r="T139" s="84">
        <f t="shared" si="66"/>
        <v>57.82544075197967</v>
      </c>
      <c r="V139" s="118">
        <f t="shared" si="89"/>
        <v>0.97689072568500745</v>
      </c>
      <c r="X139" s="51">
        <f t="shared" si="97"/>
        <v>1831.6808011822791</v>
      </c>
      <c r="Y139" s="51">
        <f t="shared" si="97"/>
        <v>926.08775628777971</v>
      </c>
      <c r="Z139" s="51">
        <f t="shared" si="97"/>
        <v>998.08969118633127</v>
      </c>
      <c r="AA139" s="51">
        <f t="shared" si="97"/>
        <v>1574.8765115876288</v>
      </c>
      <c r="AC139" s="71">
        <f t="shared" si="68"/>
        <v>0.92108710489690193</v>
      </c>
      <c r="AD139" s="71"/>
      <c r="AF139" s="73">
        <f t="shared" si="69"/>
        <v>1.1199928236528272</v>
      </c>
      <c r="AG139" s="73">
        <f t="shared" si="70"/>
        <v>0.94143330716368478</v>
      </c>
      <c r="AH139" s="73">
        <f>Wgted_Floorspace!AB177</f>
        <v>1.0056949110441966</v>
      </c>
      <c r="AI139" s="73">
        <f t="shared" si="71"/>
        <v>1.0636951081287942</v>
      </c>
      <c r="AJ139" s="73">
        <f t="shared" si="72"/>
        <v>0.96088562209860851</v>
      </c>
      <c r="AK139" s="73">
        <f t="shared" si="94"/>
        <v>0.91587129931934574</v>
      </c>
      <c r="AL139" s="73">
        <f t="shared" si="90"/>
        <v>1.0543985479710747</v>
      </c>
      <c r="AM139" s="73">
        <f t="shared" si="91"/>
        <v>1.0543985479710747</v>
      </c>
      <c r="AN139" s="73"/>
      <c r="AO139" s="73">
        <f t="shared" si="92"/>
        <v>1.0279100435436028</v>
      </c>
      <c r="AR139" s="53"/>
      <c r="BD139" s="94">
        <v>1998</v>
      </c>
      <c r="BE139" s="9">
        <f t="shared" si="81"/>
        <v>1.1616328560407168</v>
      </c>
      <c r="BF139" s="9">
        <f t="shared" si="82"/>
        <v>1.2201241630135522</v>
      </c>
      <c r="BG139" s="9">
        <f t="shared" si="83"/>
        <v>1.1192844728176337</v>
      </c>
      <c r="BH139" s="9">
        <f t="shared" si="86"/>
        <v>0.97156395950009</v>
      </c>
      <c r="BI139" s="9">
        <f t="shared" si="84"/>
        <v>0.87549361718591845</v>
      </c>
    </row>
    <row r="140" spans="1:61" x14ac:dyDescent="0.2">
      <c r="A140" s="50" t="s">
        <v>122</v>
      </c>
      <c r="B140" s="50">
        <f t="shared" si="80"/>
        <v>1993</v>
      </c>
      <c r="D140" s="79">
        <f t="shared" si="85"/>
        <v>3107.8220000000001</v>
      </c>
      <c r="F140" s="321">
        <f t="shared" si="95"/>
        <v>23924.009224753379</v>
      </c>
      <c r="G140" s="321">
        <f t="shared" si="95"/>
        <v>6785.1682390470014</v>
      </c>
      <c r="H140" s="321">
        <f t="shared" si="95"/>
        <v>3101.8441293036258</v>
      </c>
      <c r="I140" s="321">
        <f t="shared" si="87"/>
        <v>33811.021593104007</v>
      </c>
      <c r="J140" s="83"/>
      <c r="K140" s="84">
        <f t="shared" si="96"/>
        <v>44.268082241162226</v>
      </c>
      <c r="L140" s="84">
        <f t="shared" si="96"/>
        <v>6.27643181162804</v>
      </c>
      <c r="M140" s="84">
        <f t="shared" si="96"/>
        <v>3.1420903778986888</v>
      </c>
      <c r="N140" s="84">
        <f t="shared" si="88"/>
        <v>53.686604430688952</v>
      </c>
      <c r="P140" s="79">
        <f t="shared" si="64"/>
        <v>91.917423773846053</v>
      </c>
      <c r="R140" s="84">
        <f t="shared" si="93"/>
        <v>57.888220589780332</v>
      </c>
      <c r="T140" s="84">
        <f t="shared" si="66"/>
        <v>56.199128814780664</v>
      </c>
      <c r="V140" s="118">
        <f t="shared" si="89"/>
        <v>1.0300554796955399</v>
      </c>
      <c r="X140" s="51">
        <f t="shared" si="97"/>
        <v>1850.3621957877992</v>
      </c>
      <c r="Y140" s="51">
        <f t="shared" si="97"/>
        <v>925.0222824997461</v>
      </c>
      <c r="Z140" s="51">
        <f t="shared" si="97"/>
        <v>1012.9749422979867</v>
      </c>
      <c r="AA140" s="51">
        <f t="shared" si="97"/>
        <v>1587.8433096987139</v>
      </c>
      <c r="AC140" s="71">
        <f t="shared" si="68"/>
        <v>0.89518198537833393</v>
      </c>
      <c r="AD140" s="71"/>
      <c r="AF140" s="73">
        <f t="shared" si="69"/>
        <v>1.149715485459651</v>
      </c>
      <c r="AG140" s="73">
        <f t="shared" si="70"/>
        <v>0.97269337701290026</v>
      </c>
      <c r="AH140" s="73">
        <f>Wgted_Floorspace!AB178</f>
        <v>1.0072038504738334</v>
      </c>
      <c r="AI140" s="73">
        <f t="shared" si="71"/>
        <v>1.0724530771615222</v>
      </c>
      <c r="AJ140" s="73">
        <f t="shared" si="72"/>
        <v>1.0131793396946154</v>
      </c>
      <c r="AK140" s="73">
        <f t="shared" si="94"/>
        <v>0.8887793518235666</v>
      </c>
      <c r="AL140" s="73">
        <f t="shared" si="90"/>
        <v>1.118320638155774</v>
      </c>
      <c r="AM140" s="73">
        <f t="shared" si="91"/>
        <v>1.118320638155774</v>
      </c>
      <c r="AN140" s="73"/>
      <c r="AO140" s="73">
        <f t="shared" si="92"/>
        <v>1.0944149130120562</v>
      </c>
      <c r="AR140" s="53"/>
      <c r="BD140" s="94">
        <v>1999</v>
      </c>
      <c r="BE140" s="9">
        <f t="shared" si="81"/>
        <v>1.1636436455022798</v>
      </c>
      <c r="BF140" s="9">
        <f t="shared" si="82"/>
        <v>1.2408335651153095</v>
      </c>
      <c r="BG140" s="9">
        <f t="shared" si="83"/>
        <v>1.1291014588481507</v>
      </c>
      <c r="BH140" s="9">
        <f t="shared" si="86"/>
        <v>0.957615115696967</v>
      </c>
      <c r="BI140" s="9">
        <f t="shared" si="84"/>
        <v>0.86732628495146846</v>
      </c>
    </row>
    <row r="141" spans="1:61" x14ac:dyDescent="0.2">
      <c r="A141" s="50" t="s">
        <v>122</v>
      </c>
      <c r="B141" s="50">
        <f t="shared" si="80"/>
        <v>1994</v>
      </c>
      <c r="D141" s="79">
        <f t="shared" si="85"/>
        <v>3060.6759999999999</v>
      </c>
      <c r="F141" s="321">
        <f t="shared" si="95"/>
        <v>24265.426509503603</v>
      </c>
      <c r="G141" s="321">
        <f t="shared" si="95"/>
        <v>6791.7664222657022</v>
      </c>
      <c r="H141" s="321">
        <f t="shared" si="95"/>
        <v>3168.7831602439192</v>
      </c>
      <c r="I141" s="321">
        <f t="shared" si="87"/>
        <v>34225.976092013225</v>
      </c>
      <c r="J141" s="83"/>
      <c r="K141" s="84">
        <f t="shared" si="96"/>
        <v>45.368181924029166</v>
      </c>
      <c r="L141" s="84">
        <f t="shared" si="96"/>
        <v>6.2907063212949659</v>
      </c>
      <c r="M141" s="84">
        <f t="shared" si="96"/>
        <v>3.2392734860731385</v>
      </c>
      <c r="N141" s="84">
        <f t="shared" si="88"/>
        <v>54.898161731397273</v>
      </c>
      <c r="P141" s="79">
        <f t="shared" si="64"/>
        <v>89.425528486657868</v>
      </c>
      <c r="R141" s="84">
        <f t="shared" si="93"/>
        <v>55.751885008010071</v>
      </c>
      <c r="T141" s="84">
        <f t="shared" si="66"/>
        <v>56.856220395373605</v>
      </c>
      <c r="V141" s="118">
        <f t="shared" si="89"/>
        <v>0.9805767006726076</v>
      </c>
      <c r="X141" s="51">
        <f t="shared" si="97"/>
        <v>1869.6634862882229</v>
      </c>
      <c r="Y141" s="51">
        <f t="shared" si="97"/>
        <v>926.2253632091805</v>
      </c>
      <c r="Z141" s="51">
        <f t="shared" si="97"/>
        <v>1022.2452349260129</v>
      </c>
      <c r="AA141" s="51">
        <f t="shared" si="97"/>
        <v>1603.991120189206</v>
      </c>
      <c r="AC141" s="71">
        <f t="shared" si="68"/>
        <v>0.9056486342053861</v>
      </c>
      <c r="AD141" s="71"/>
      <c r="AF141" s="73">
        <f t="shared" si="69"/>
        <v>1.1638256658291899</v>
      </c>
      <c r="AG141" s="73">
        <f t="shared" si="70"/>
        <v>0.94632351216528154</v>
      </c>
      <c r="AH141" s="73">
        <f>Wgted_Floorspace!AB179</f>
        <v>1.0075539595298273</v>
      </c>
      <c r="AI141" s="73">
        <f t="shared" si="71"/>
        <v>1.0833595494463946</v>
      </c>
      <c r="AJ141" s="73">
        <f t="shared" si="72"/>
        <v>0.96451120710609894</v>
      </c>
      <c r="AK141" s="73">
        <f t="shared" si="94"/>
        <v>0.89885869202281243</v>
      </c>
      <c r="AL141" s="73">
        <f t="shared" si="90"/>
        <v>1.1013555916355764</v>
      </c>
      <c r="AM141" s="73">
        <f t="shared" si="91"/>
        <v>1.1013555916355762</v>
      </c>
      <c r="AN141" s="73"/>
      <c r="AO141" s="73">
        <f t="shared" si="92"/>
        <v>1.052805652950469</v>
      </c>
      <c r="AR141" s="53"/>
      <c r="BD141" s="94">
        <v>2000</v>
      </c>
      <c r="BE141" s="9">
        <f t="shared" si="81"/>
        <v>1.262283519874718</v>
      </c>
      <c r="BF141" s="9">
        <f t="shared" si="82"/>
        <v>1.2630221326934521</v>
      </c>
      <c r="BG141" s="9">
        <f t="shared" si="83"/>
        <v>1.1409702536548407</v>
      </c>
      <c r="BH141" s="9">
        <f t="shared" si="86"/>
        <v>1.005793705942398</v>
      </c>
      <c r="BI141" s="9">
        <f t="shared" si="84"/>
        <v>0.87088882043637827</v>
      </c>
    </row>
    <row r="142" spans="1:61" x14ac:dyDescent="0.2">
      <c r="A142" s="50" t="s">
        <v>122</v>
      </c>
      <c r="B142" s="50">
        <f t="shared" si="80"/>
        <v>1995</v>
      </c>
      <c r="D142" s="79">
        <f t="shared" si="85"/>
        <v>3148.3230000000003</v>
      </c>
      <c r="F142" s="321">
        <f t="shared" si="95"/>
        <v>24610.559185496135</v>
      </c>
      <c r="G142" s="321">
        <f t="shared" si="95"/>
        <v>6804.3751097617633</v>
      </c>
      <c r="H142" s="321">
        <f t="shared" si="95"/>
        <v>3247.9020433371584</v>
      </c>
      <c r="I142" s="321">
        <f t="shared" si="87"/>
        <v>34662.836338595058</v>
      </c>
      <c r="J142" s="83"/>
      <c r="K142" s="84">
        <f t="shared" si="96"/>
        <v>46.387801894483161</v>
      </c>
      <c r="L142" s="84">
        <f t="shared" si="96"/>
        <v>6.333450170626068</v>
      </c>
      <c r="M142" s="84">
        <f t="shared" si="96"/>
        <v>3.3502576921790541</v>
      </c>
      <c r="N142" s="84">
        <f t="shared" si="88"/>
        <v>56.071509757288283</v>
      </c>
      <c r="P142" s="79">
        <f t="shared" si="64"/>
        <v>90.827045116747257</v>
      </c>
      <c r="R142" s="84">
        <f t="shared" si="93"/>
        <v>56.148354371549182</v>
      </c>
      <c r="T142" s="84">
        <f t="shared" si="66"/>
        <v>55.595892393399069</v>
      </c>
      <c r="V142" s="118">
        <f t="shared" si="89"/>
        <v>1.0099371006447899</v>
      </c>
      <c r="X142" s="51">
        <f t="shared" si="97"/>
        <v>1884.8739496265132</v>
      </c>
      <c r="Y142" s="51">
        <f t="shared" si="97"/>
        <v>930.79086153552998</v>
      </c>
      <c r="Z142" s="51">
        <f t="shared" si="97"/>
        <v>1031.5143891275513</v>
      </c>
      <c r="AA142" s="51">
        <f t="shared" si="97"/>
        <v>1617.6261287324576</v>
      </c>
      <c r="AC142" s="71">
        <f t="shared" si="68"/>
        <v>0.88557318202615687</v>
      </c>
      <c r="AD142" s="71"/>
      <c r="AF142" s="73">
        <f t="shared" si="69"/>
        <v>1.1786807328106412</v>
      </c>
      <c r="AG142" s="73">
        <f t="shared" si="70"/>
        <v>0.96115471486756276</v>
      </c>
      <c r="AH142" s="73">
        <f>Wgted_Floorspace!AB180</f>
        <v>1.0080754166384478</v>
      </c>
      <c r="AI142" s="73">
        <f t="shared" si="71"/>
        <v>1.0925688377810907</v>
      </c>
      <c r="AJ142" s="73">
        <f t="shared" si="72"/>
        <v>0.99339057452209301</v>
      </c>
      <c r="AK142" s="73">
        <f t="shared" si="94"/>
        <v>0.87847909730723361</v>
      </c>
      <c r="AL142" s="73">
        <f t="shared" si="90"/>
        <v>1.1328945436645019</v>
      </c>
      <c r="AM142" s="73">
        <f t="shared" si="91"/>
        <v>1.1328945436645017</v>
      </c>
      <c r="AN142" s="73"/>
      <c r="AO142" s="73">
        <f t="shared" si="92"/>
        <v>1.0941122194184829</v>
      </c>
      <c r="AR142" s="53"/>
      <c r="BD142" s="94">
        <v>2001</v>
      </c>
      <c r="BE142" s="9">
        <f t="shared" si="81"/>
        <v>1.2262623929114274</v>
      </c>
      <c r="BF142" s="9">
        <f t="shared" si="82"/>
        <v>1.2843322813135394</v>
      </c>
      <c r="BG142" s="9">
        <f t="shared" si="83"/>
        <v>1.1536587537037053</v>
      </c>
      <c r="BH142" s="9">
        <f t="shared" si="86"/>
        <v>0.9699655064793945</v>
      </c>
      <c r="BI142" s="9">
        <f t="shared" si="84"/>
        <v>0.85324225507417739</v>
      </c>
    </row>
    <row r="143" spans="1:61" x14ac:dyDescent="0.2">
      <c r="A143" s="50" t="s">
        <v>122</v>
      </c>
      <c r="B143" s="50">
        <f t="shared" si="80"/>
        <v>1996</v>
      </c>
      <c r="D143" s="79">
        <f t="shared" si="85"/>
        <v>3384.2110000000002</v>
      </c>
      <c r="F143" s="321">
        <f t="shared" si="95"/>
        <v>24794.931310274744</v>
      </c>
      <c r="G143" s="321">
        <f t="shared" si="95"/>
        <v>6823.4781653720302</v>
      </c>
      <c r="H143" s="321">
        <f t="shared" si="95"/>
        <v>3357.9053041539732</v>
      </c>
      <c r="I143" s="321">
        <f t="shared" si="87"/>
        <v>34976.314779800749</v>
      </c>
      <c r="J143" s="83"/>
      <c r="K143" s="84">
        <f t="shared" si="96"/>
        <v>47.166357394373534</v>
      </c>
      <c r="L143" s="84">
        <f t="shared" si="96"/>
        <v>6.3984687560489393</v>
      </c>
      <c r="M143" s="84">
        <f t="shared" si="96"/>
        <v>3.4935368390886494</v>
      </c>
      <c r="N143" s="84">
        <f t="shared" si="88"/>
        <v>57.058362989511124</v>
      </c>
      <c r="P143" s="79">
        <f t="shared" si="64"/>
        <v>96.757220459212689</v>
      </c>
      <c r="R143" s="84">
        <f t="shared" si="93"/>
        <v>59.311393154095747</v>
      </c>
      <c r="T143" s="84">
        <f t="shared" si="66"/>
        <v>58.183980566486738</v>
      </c>
      <c r="V143" s="118">
        <f t="shared" si="89"/>
        <v>1.0193766836959655</v>
      </c>
      <c r="X143" s="51">
        <f t="shared" si="97"/>
        <v>1902.2580383123839</v>
      </c>
      <c r="Y143" s="51">
        <f t="shared" si="97"/>
        <v>937.71367050312551</v>
      </c>
      <c r="Z143" s="51">
        <f t="shared" si="97"/>
        <v>1040.3917093096372</v>
      </c>
      <c r="AA143" s="51">
        <f t="shared" si="97"/>
        <v>1631.3429058702043</v>
      </c>
      <c r="AC143" s="71">
        <f t="shared" si="68"/>
        <v>0.92679819668349217</v>
      </c>
      <c r="AD143" s="71"/>
      <c r="AF143" s="73">
        <f t="shared" si="69"/>
        <v>1.1893403047854036</v>
      </c>
      <c r="AG143" s="73">
        <f t="shared" si="70"/>
        <v>1.0239093270326463</v>
      </c>
      <c r="AH143" s="73">
        <f>Wgted_Floorspace!AB181</f>
        <v>1.0093793730920646</v>
      </c>
      <c r="AI143" s="73">
        <f t="shared" si="71"/>
        <v>1.1018333538452776</v>
      </c>
      <c r="AJ143" s="73">
        <f t="shared" si="72"/>
        <v>1.0026755020927995</v>
      </c>
      <c r="AK143" s="73">
        <f t="shared" si="94"/>
        <v>0.91818618587816125</v>
      </c>
      <c r="AL143" s="73">
        <f t="shared" si="90"/>
        <v>1.2177766310856251</v>
      </c>
      <c r="AM143" s="73">
        <f t="shared" si="91"/>
        <v>1.2177766310856251</v>
      </c>
      <c r="AN143" s="73"/>
      <c r="AO143" s="73">
        <f t="shared" si="92"/>
        <v>1.1151434673931306</v>
      </c>
      <c r="AR143" s="53"/>
      <c r="BD143" s="94">
        <v>2002</v>
      </c>
      <c r="BE143" s="9">
        <f t="shared" si="81"/>
        <v>1.268978714706831</v>
      </c>
      <c r="BF143" s="9">
        <f t="shared" si="82"/>
        <v>1.2981451442414971</v>
      </c>
      <c r="BG143" s="9">
        <f t="shared" si="83"/>
        <v>1.1658649983758984</v>
      </c>
      <c r="BH143" s="9">
        <f t="shared" si="86"/>
        <v>0.99718470440455587</v>
      </c>
      <c r="BI143" s="9">
        <f t="shared" si="84"/>
        <v>0.84082808979616763</v>
      </c>
    </row>
    <row r="144" spans="1:61" x14ac:dyDescent="0.2">
      <c r="A144" s="50" t="s">
        <v>122</v>
      </c>
      <c r="B144" s="50">
        <f t="shared" si="80"/>
        <v>1997</v>
      </c>
      <c r="D144" s="79">
        <f t="shared" si="85"/>
        <v>3228.1270000000004</v>
      </c>
      <c r="F144" s="321">
        <f t="shared" si="95"/>
        <v>24982.976981023257</v>
      </c>
      <c r="G144" s="321">
        <f t="shared" si="95"/>
        <v>6844.9040016022327</v>
      </c>
      <c r="H144" s="321">
        <f t="shared" si="95"/>
        <v>3469.1077149997695</v>
      </c>
      <c r="I144" s="321">
        <f t="shared" si="87"/>
        <v>35296.98869762526</v>
      </c>
      <c r="J144" s="83"/>
      <c r="K144" s="84">
        <f t="shared" si="96"/>
        <v>47.935304509909521</v>
      </c>
      <c r="L144" s="84">
        <f t="shared" si="96"/>
        <v>6.4684801754088532</v>
      </c>
      <c r="M144" s="84">
        <f t="shared" si="96"/>
        <v>3.6400003957072218</v>
      </c>
      <c r="N144" s="84">
        <f t="shared" si="88"/>
        <v>58.04378508102559</v>
      </c>
      <c r="P144" s="79">
        <f t="shared" si="64"/>
        <v>91.456158701073122</v>
      </c>
      <c r="R144" s="84">
        <f t="shared" si="93"/>
        <v>55.615377175932473</v>
      </c>
      <c r="T144" s="84">
        <f t="shared" si="66"/>
        <v>55.605384983841134</v>
      </c>
      <c r="V144" s="118">
        <f t="shared" si="89"/>
        <v>1.0001796982809172</v>
      </c>
      <c r="X144" s="51">
        <f t="shared" si="97"/>
        <v>1918.7186757735301</v>
      </c>
      <c r="Y144" s="51">
        <f t="shared" si="97"/>
        <v>945.00670482664657</v>
      </c>
      <c r="Z144" s="51">
        <f t="shared" si="97"/>
        <v>1049.2612783306049</v>
      </c>
      <c r="AA144" s="51">
        <f t="shared" si="97"/>
        <v>1644.4401412897498</v>
      </c>
      <c r="AC144" s="71">
        <f t="shared" si="68"/>
        <v>0.88572438714512436</v>
      </c>
      <c r="AD144" s="71"/>
      <c r="AF144" s="73">
        <f t="shared" si="69"/>
        <v>1.2002445529191261</v>
      </c>
      <c r="AG144" s="73">
        <f t="shared" si="70"/>
        <v>0.96781215359613526</v>
      </c>
      <c r="AH144" s="73">
        <f>Wgted_Floorspace!AB182</f>
        <v>1.0106704259172428</v>
      </c>
      <c r="AI144" s="73">
        <f t="shared" si="71"/>
        <v>1.1106794221835103</v>
      </c>
      <c r="AJ144" s="73">
        <f t="shared" si="72"/>
        <v>0.98379303470114543</v>
      </c>
      <c r="AK144" s="73">
        <f t="shared" si="94"/>
        <v>0.87637311276945473</v>
      </c>
      <c r="AL144" s="73">
        <f t="shared" si="90"/>
        <v>1.16161126560269</v>
      </c>
      <c r="AM144" s="73">
        <f t="shared" si="91"/>
        <v>1.16161126560269</v>
      </c>
      <c r="AN144" s="73"/>
      <c r="AO144" s="73">
        <f t="shared" si="92"/>
        <v>1.104338026229172</v>
      </c>
      <c r="AR144" s="53"/>
      <c r="BD144" s="94">
        <v>2003</v>
      </c>
      <c r="BE144" s="9">
        <f t="shared" si="81"/>
        <v>1.2882103973792089</v>
      </c>
      <c r="BF144" s="9">
        <f t="shared" si="82"/>
        <v>1.3121686921035012</v>
      </c>
      <c r="BG144" s="9">
        <f t="shared" si="83"/>
        <v>1.1781583943354317</v>
      </c>
      <c r="BH144" s="9">
        <f t="shared" si="86"/>
        <v>0.99626177617289335</v>
      </c>
      <c r="BI144" s="9">
        <f t="shared" si="84"/>
        <v>0.83641146803223532</v>
      </c>
    </row>
    <row r="145" spans="1:61" x14ac:dyDescent="0.2">
      <c r="A145" s="50" t="s">
        <v>122</v>
      </c>
      <c r="B145" s="50">
        <f t="shared" si="80"/>
        <v>1998</v>
      </c>
      <c r="D145" s="79">
        <f t="shared" si="85"/>
        <v>3228.1869999999999</v>
      </c>
      <c r="F145" s="321">
        <f t="shared" si="95"/>
        <v>25319.400937472219</v>
      </c>
      <c r="G145" s="321">
        <f t="shared" si="95"/>
        <v>6958.9142150757007</v>
      </c>
      <c r="H145" s="321">
        <f t="shared" si="95"/>
        <v>3603.2963797401289</v>
      </c>
      <c r="I145" s="321">
        <f t="shared" si="87"/>
        <v>35881.611532288051</v>
      </c>
      <c r="J145" s="83"/>
      <c r="K145" s="84">
        <f t="shared" si="96"/>
        <v>49.036565202202851</v>
      </c>
      <c r="L145" s="84">
        <f t="shared" si="96"/>
        <v>6.6120641188600704</v>
      </c>
      <c r="M145" s="84">
        <f t="shared" si="96"/>
        <v>3.8136787957234684</v>
      </c>
      <c r="N145" s="84">
        <f t="shared" si="88"/>
        <v>59.462308116786389</v>
      </c>
      <c r="P145" s="79">
        <f t="shared" si="64"/>
        <v>89.967726145608523</v>
      </c>
      <c r="R145" s="84">
        <f t="shared" si="93"/>
        <v>54.289634934111696</v>
      </c>
      <c r="T145" s="84">
        <f t="shared" si="66"/>
        <v>55.620506461433813</v>
      </c>
      <c r="V145" s="118">
        <f t="shared" si="89"/>
        <v>0.97607228678787894</v>
      </c>
      <c r="X145" s="51">
        <f t="shared" si="97"/>
        <v>1936.7190133487595</v>
      </c>
      <c r="Y145" s="51">
        <f t="shared" si="97"/>
        <v>950.15744044319172</v>
      </c>
      <c r="Z145" s="51">
        <f t="shared" si="97"/>
        <v>1058.3860981201087</v>
      </c>
      <c r="AA145" s="51">
        <f t="shared" si="97"/>
        <v>1657.1805327996281</v>
      </c>
      <c r="AC145" s="71">
        <f t="shared" si="68"/>
        <v>0.8859652534115372</v>
      </c>
      <c r="AD145" s="71"/>
      <c r="AF145" s="73">
        <f t="shared" si="69"/>
        <v>1.2201241630135522</v>
      </c>
      <c r="AG145" s="73">
        <f t="shared" si="70"/>
        <v>0.95206118463520195</v>
      </c>
      <c r="AH145" s="73">
        <f>Wgted_Floorspace!AB183</f>
        <v>1.0119608367440502</v>
      </c>
      <c r="AI145" s="73">
        <f t="shared" si="71"/>
        <v>1.1192844728176337</v>
      </c>
      <c r="AJ145" s="73">
        <f t="shared" si="72"/>
        <v>0.96008059227476039</v>
      </c>
      <c r="AK145" s="73">
        <f t="shared" si="94"/>
        <v>0.87549361718591845</v>
      </c>
      <c r="AL145" s="73">
        <f t="shared" si="90"/>
        <v>1.1616328560407165</v>
      </c>
      <c r="AM145" s="73">
        <f t="shared" si="91"/>
        <v>1.1616328560407168</v>
      </c>
      <c r="AN145" s="73"/>
      <c r="AO145" s="73">
        <f t="shared" si="92"/>
        <v>1.087456454217671</v>
      </c>
      <c r="AR145" s="53"/>
      <c r="BD145" s="94">
        <v>2004</v>
      </c>
      <c r="BE145" s="9">
        <f t="shared" si="81"/>
        <v>1.2787213998664273</v>
      </c>
      <c r="BF145" s="9">
        <f t="shared" si="82"/>
        <v>1.3370331398841151</v>
      </c>
      <c r="BG145" s="9">
        <f t="shared" si="83"/>
        <v>1.1925076399303247</v>
      </c>
      <c r="BH145" s="9">
        <f t="shared" si="86"/>
        <v>0.97152236723519503</v>
      </c>
      <c r="BI145" s="9">
        <f t="shared" si="84"/>
        <v>0.82550515114849976</v>
      </c>
    </row>
    <row r="146" spans="1:61" x14ac:dyDescent="0.2">
      <c r="A146" s="50" t="s">
        <v>122</v>
      </c>
      <c r="B146" s="50">
        <f t="shared" si="80"/>
        <v>1999</v>
      </c>
      <c r="D146" s="79">
        <f t="shared" si="85"/>
        <v>3233.7750000000001</v>
      </c>
      <c r="F146" s="321">
        <f t="shared" si="95"/>
        <v>25678.604168549009</v>
      </c>
      <c r="G146" s="321">
        <f t="shared" si="95"/>
        <v>7073.6668307879991</v>
      </c>
      <c r="H146" s="321">
        <f t="shared" si="95"/>
        <v>3738.3660270826249</v>
      </c>
      <c r="I146" s="321">
        <f t="shared" si="87"/>
        <v>36490.63702641963</v>
      </c>
      <c r="J146" s="83"/>
      <c r="K146" s="84">
        <f t="shared" si="96"/>
        <v>50.243409693755531</v>
      </c>
      <c r="L146" s="84">
        <f t="shared" si="96"/>
        <v>6.7678121128235968</v>
      </c>
      <c r="M146" s="84">
        <f t="shared" si="96"/>
        <v>3.990733729242927</v>
      </c>
      <c r="N146" s="84">
        <f t="shared" si="88"/>
        <v>61.001955535822056</v>
      </c>
      <c r="P146" s="79">
        <f t="shared" si="64"/>
        <v>88.619307951755147</v>
      </c>
      <c r="R146" s="84">
        <f t="shared" si="93"/>
        <v>53.011005493111398</v>
      </c>
      <c r="T146" s="84">
        <f t="shared" si="66"/>
        <v>55.167764104740598</v>
      </c>
      <c r="V146" s="118">
        <f t="shared" si="89"/>
        <v>0.96090545544796024</v>
      </c>
      <c r="X146" s="51">
        <f t="shared" si="97"/>
        <v>1956.6254210691613</v>
      </c>
      <c r="Y146" s="51">
        <f t="shared" si="97"/>
        <v>956.76150357645133</v>
      </c>
      <c r="Z146" s="51">
        <f t="shared" si="97"/>
        <v>1067.5074886546749</v>
      </c>
      <c r="AA146" s="51">
        <f t="shared" si="97"/>
        <v>1671.7152811461185</v>
      </c>
      <c r="AC146" s="71">
        <f t="shared" si="68"/>
        <v>0.87875363269290951</v>
      </c>
      <c r="AD146" s="71"/>
      <c r="AF146" s="73">
        <f t="shared" si="69"/>
        <v>1.2408335651153095</v>
      </c>
      <c r="AG146" s="73">
        <f t="shared" si="70"/>
        <v>0.93779188298645322</v>
      </c>
      <c r="AH146" s="73">
        <f>Wgted_Floorspace!AB184</f>
        <v>1.0131753734894366</v>
      </c>
      <c r="AI146" s="73">
        <f t="shared" si="71"/>
        <v>1.1291014588481507</v>
      </c>
      <c r="AJ146" s="73">
        <f t="shared" si="72"/>
        <v>0.94516225004451426</v>
      </c>
      <c r="AK146" s="73">
        <f t="shared" si="94"/>
        <v>0.86732628495146846</v>
      </c>
      <c r="AL146" s="73">
        <f t="shared" si="90"/>
        <v>1.1636436455022801</v>
      </c>
      <c r="AM146" s="73">
        <f t="shared" si="91"/>
        <v>1.1636436455022798</v>
      </c>
      <c r="AN146" s="73"/>
      <c r="AO146" s="73">
        <f t="shared" si="92"/>
        <v>1.0812446241484861</v>
      </c>
      <c r="AR146" s="53"/>
      <c r="BD146" s="94">
        <v>2005</v>
      </c>
      <c r="BE146" s="9">
        <f t="shared" si="81"/>
        <v>1.3110070212104463</v>
      </c>
      <c r="BF146" s="9">
        <f t="shared" si="82"/>
        <v>1.3632442668049987</v>
      </c>
      <c r="BG146" s="9">
        <f t="shared" si="83"/>
        <v>1.2077581333861416</v>
      </c>
      <c r="BH146" s="9">
        <f t="shared" si="86"/>
        <v>0.98389780277094652</v>
      </c>
      <c r="BI146" s="9">
        <f t="shared" si="84"/>
        <v>0.80928478620838717</v>
      </c>
    </row>
    <row r="147" spans="1:61" x14ac:dyDescent="0.2">
      <c r="A147" s="50" t="s">
        <v>122</v>
      </c>
      <c r="B147" s="50">
        <f t="shared" si="80"/>
        <v>2000</v>
      </c>
      <c r="D147" s="79">
        <f t="shared" si="85"/>
        <v>3507.8960000000002</v>
      </c>
      <c r="F147" s="321">
        <f t="shared" si="95"/>
        <v>26153.39819849288</v>
      </c>
      <c r="G147" s="321">
        <f t="shared" si="95"/>
        <v>7128.6605223731558</v>
      </c>
      <c r="H147" s="321">
        <f t="shared" si="95"/>
        <v>3861.1033406536385</v>
      </c>
      <c r="I147" s="321">
        <f t="shared" si="87"/>
        <v>37143.162061519673</v>
      </c>
      <c r="J147" s="83"/>
      <c r="K147" s="84">
        <f t="shared" si="96"/>
        <v>51.702216648506571</v>
      </c>
      <c r="L147" s="84">
        <f t="shared" si="96"/>
        <v>6.886258360208843</v>
      </c>
      <c r="M147" s="84">
        <f t="shared" si="96"/>
        <v>4.1570184421263638</v>
      </c>
      <c r="N147" s="84">
        <f t="shared" si="88"/>
        <v>62.745493450841778</v>
      </c>
      <c r="P147" s="79">
        <f t="shared" si="64"/>
        <v>94.442578534103347</v>
      </c>
      <c r="R147" s="84">
        <f t="shared" si="93"/>
        <v>55.906740182835222</v>
      </c>
      <c r="T147" s="84">
        <f t="shared" si="66"/>
        <v>55.436517218902495</v>
      </c>
      <c r="V147" s="118">
        <f t="shared" si="89"/>
        <v>1.0084821880508106</v>
      </c>
      <c r="X147" s="51">
        <f t="shared" si="97"/>
        <v>1976.8833195636496</v>
      </c>
      <c r="Y147" s="51">
        <f t="shared" si="97"/>
        <v>965.99611365928581</v>
      </c>
      <c r="Z147" s="51">
        <f t="shared" si="97"/>
        <v>1076.6400366333191</v>
      </c>
      <c r="AA147" s="51">
        <f t="shared" si="97"/>
        <v>1689.2878788003386</v>
      </c>
      <c r="AC147" s="71">
        <f t="shared" si="68"/>
        <v>0.88303453439700819</v>
      </c>
      <c r="AD147" s="71"/>
      <c r="AF147" s="73">
        <f t="shared" si="69"/>
        <v>1.2630221326934521</v>
      </c>
      <c r="AG147" s="73">
        <f t="shared" si="70"/>
        <v>0.99941520199874967</v>
      </c>
      <c r="AH147" s="73">
        <f>Wgted_Floorspace!AB185</f>
        <v>1.013946342719779</v>
      </c>
      <c r="AI147" s="73">
        <f t="shared" si="71"/>
        <v>1.1409702536548407</v>
      </c>
      <c r="AJ147" s="73">
        <f t="shared" si="72"/>
        <v>0.99195949880788292</v>
      </c>
      <c r="AK147" s="73">
        <f t="shared" si="94"/>
        <v>0.87088882043637827</v>
      </c>
      <c r="AL147" s="73">
        <f t="shared" si="90"/>
        <v>1.262283519874718</v>
      </c>
      <c r="AM147" s="73">
        <f t="shared" si="91"/>
        <v>1.262283519874718</v>
      </c>
      <c r="AN147" s="73"/>
      <c r="AO147" s="73">
        <f t="shared" si="92"/>
        <v>1.14758069979354</v>
      </c>
      <c r="AR147" s="53"/>
      <c r="BD147" s="94">
        <v>2006</v>
      </c>
      <c r="BE147" s="9">
        <f t="shared" si="81"/>
        <v>1.2452832089724104</v>
      </c>
      <c r="BF147" s="9">
        <f t="shared" si="82"/>
        <v>1.3808644935029428</v>
      </c>
      <c r="BG147" s="9">
        <f t="shared" si="83"/>
        <v>1.2235501983537014</v>
      </c>
      <c r="BH147" s="9">
        <f t="shared" si="86"/>
        <v>0.94833478588468112</v>
      </c>
      <c r="BI147" s="9">
        <f t="shared" si="84"/>
        <v>0.77720144004988079</v>
      </c>
    </row>
    <row r="148" spans="1:61" x14ac:dyDescent="0.2">
      <c r="A148" s="50" t="s">
        <v>122</v>
      </c>
      <c r="B148" s="50">
        <f>B147+1</f>
        <v>2001</v>
      </c>
      <c r="D148" s="79">
        <f t="shared" si="85"/>
        <v>3407.7930000000001</v>
      </c>
      <c r="F148" s="321">
        <f t="shared" si="95"/>
        <v>26627.792170217013</v>
      </c>
      <c r="G148" s="321">
        <f t="shared" si="95"/>
        <v>7182.1619274820032</v>
      </c>
      <c r="H148" s="321">
        <f t="shared" si="95"/>
        <v>3959.9003101083731</v>
      </c>
      <c r="I148" s="321">
        <f t="shared" si="87"/>
        <v>37769.85440780739</v>
      </c>
      <c r="J148" s="83"/>
      <c r="K148" s="84">
        <f t="shared" si="96"/>
        <v>53.214254586186044</v>
      </c>
      <c r="L148" s="84">
        <f t="shared" si="96"/>
        <v>6.9999172239459071</v>
      </c>
      <c r="M148" s="84">
        <f t="shared" si="96"/>
        <v>4.2995385878784731</v>
      </c>
      <c r="N148" s="84">
        <f t="shared" si="88"/>
        <v>64.513710398010431</v>
      </c>
      <c r="P148" s="79">
        <f t="shared" si="64"/>
        <v>90.225208792321325</v>
      </c>
      <c r="R148" s="84">
        <f t="shared" si="93"/>
        <v>52.822771763955075</v>
      </c>
      <c r="T148" s="84">
        <f t="shared" si="66"/>
        <v>54.335297399895957</v>
      </c>
      <c r="V148" s="118">
        <f t="shared" si="89"/>
        <v>0.97216311112076881</v>
      </c>
      <c r="X148" s="51">
        <f t="shared" si="97"/>
        <v>1998.4478715327286</v>
      </c>
      <c r="Y148" s="51">
        <f t="shared" si="97"/>
        <v>974.62536971789086</v>
      </c>
      <c r="Z148" s="51">
        <f t="shared" si="97"/>
        <v>1085.7694010384835</v>
      </c>
      <c r="AA148" s="51">
        <f t="shared" si="97"/>
        <v>1708.0741085587779</v>
      </c>
      <c r="AC148" s="71">
        <f t="shared" si="68"/>
        <v>0.86549347700508339</v>
      </c>
      <c r="AD148" s="71"/>
      <c r="AF148" s="73">
        <f t="shared" si="69"/>
        <v>1.2843322813135394</v>
      </c>
      <c r="AG148" s="73">
        <f t="shared" si="70"/>
        <v>0.95478593098764009</v>
      </c>
      <c r="AH148" s="73">
        <f>Wgted_Floorspace!AB186</f>
        <v>1.0143584332093833</v>
      </c>
      <c r="AI148" s="73">
        <f t="shared" si="71"/>
        <v>1.1536587537037053</v>
      </c>
      <c r="AJ148" s="73">
        <f t="shared" si="72"/>
        <v>0.95623546344507482</v>
      </c>
      <c r="AK148" s="73">
        <f t="shared" si="94"/>
        <v>0.85324225507417739</v>
      </c>
      <c r="AL148" s="73">
        <f t="shared" si="90"/>
        <v>1.2262623929114276</v>
      </c>
      <c r="AM148" s="73">
        <f t="shared" si="91"/>
        <v>1.2262623929114274</v>
      </c>
      <c r="AN148" s="73"/>
      <c r="AO148" s="73">
        <f t="shared" si="92"/>
        <v>1.1190091973406016</v>
      </c>
      <c r="AR148" s="53"/>
      <c r="BD148" s="94">
        <v>2007</v>
      </c>
      <c r="BE148" s="9">
        <f t="shared" si="81"/>
        <v>1.2938663724609645</v>
      </c>
      <c r="BF148" s="9">
        <f t="shared" si="82"/>
        <v>1.3959446544392169</v>
      </c>
      <c r="BG148" s="9">
        <f t="shared" si="83"/>
        <v>1.2343449347967892</v>
      </c>
      <c r="BH148" s="9">
        <f t="shared" si="86"/>
        <v>0.96784701594478584</v>
      </c>
      <c r="BI148" s="9">
        <f t="shared" si="84"/>
        <v>0.77585036916078121</v>
      </c>
    </row>
    <row r="149" spans="1:61" x14ac:dyDescent="0.2">
      <c r="A149" s="50" t="s">
        <v>122</v>
      </c>
      <c r="B149" s="50">
        <f t="shared" ref="B149:B156" si="98">B148+1</f>
        <v>2002</v>
      </c>
      <c r="D149" s="79">
        <f t="shared" si="85"/>
        <v>3526.502</v>
      </c>
      <c r="F149" s="321">
        <f t="shared" si="95"/>
        <v>26947.695945592975</v>
      </c>
      <c r="G149" s="321">
        <f t="shared" si="95"/>
        <v>7342.8455610732844</v>
      </c>
      <c r="H149" s="321">
        <f t="shared" si="95"/>
        <v>3885.5238399570458</v>
      </c>
      <c r="I149" s="321">
        <f t="shared" si="87"/>
        <v>38176.065346623305</v>
      </c>
      <c r="J149" s="83"/>
      <c r="K149" s="84">
        <f t="shared" si="96"/>
        <v>54.453831991836935</v>
      </c>
      <c r="L149" s="84">
        <f t="shared" si="96"/>
        <v>7.2254023717338089</v>
      </c>
      <c r="M149" s="84">
        <f t="shared" si="96"/>
        <v>4.2182405305489041</v>
      </c>
      <c r="N149" s="84">
        <f t="shared" si="88"/>
        <v>65.897474894119654</v>
      </c>
      <c r="P149" s="79">
        <f t="shared" si="64"/>
        <v>92.374684713596906</v>
      </c>
      <c r="R149" s="84">
        <f t="shared" si="93"/>
        <v>53.514979225929132</v>
      </c>
      <c r="T149" s="84">
        <f t="shared" si="66"/>
        <v>53.45541082868121</v>
      </c>
      <c r="V149" s="118">
        <f t="shared" si="89"/>
        <v>1.0011143567381575</v>
      </c>
      <c r="X149" s="51">
        <f t="shared" si="97"/>
        <v>2020.7231112366144</v>
      </c>
      <c r="Y149" s="51">
        <f t="shared" si="97"/>
        <v>984.00576610761391</v>
      </c>
      <c r="Z149" s="51">
        <f t="shared" si="97"/>
        <v>1085.6298157716456</v>
      </c>
      <c r="AA149" s="51">
        <f t="shared" si="97"/>
        <v>1726.1463248188913</v>
      </c>
      <c r="AC149" s="71">
        <f t="shared" si="68"/>
        <v>0.85147798202608305</v>
      </c>
      <c r="AD149" s="71"/>
      <c r="AF149" s="73">
        <f t="shared" si="69"/>
        <v>1.2981451442414971</v>
      </c>
      <c r="AG149" s="73">
        <f t="shared" si="70"/>
        <v>0.97753222768343984</v>
      </c>
      <c r="AH149" s="73">
        <f>Wgted_Floorspace!AB187</f>
        <v>1.0126659567623357</v>
      </c>
      <c r="AI149" s="73">
        <f t="shared" si="71"/>
        <v>1.1658649983758984</v>
      </c>
      <c r="AJ149" s="73">
        <f t="shared" si="72"/>
        <v>0.98471237997643746</v>
      </c>
      <c r="AK149" s="73">
        <f t="shared" si="94"/>
        <v>0.84082808979616763</v>
      </c>
      <c r="AL149" s="73">
        <f t="shared" si="90"/>
        <v>1.2689787147068308</v>
      </c>
      <c r="AM149" s="73">
        <f t="shared" si="91"/>
        <v>1.268978714706831</v>
      </c>
      <c r="AN149" s="73"/>
      <c r="AO149" s="73">
        <f t="shared" si="92"/>
        <v>1.1625827437810883</v>
      </c>
      <c r="AR149" s="53"/>
      <c r="BD149">
        <v>2008</v>
      </c>
      <c r="BE149" s="9">
        <f t="shared" si="81"/>
        <v>1.3039368724379345</v>
      </c>
      <c r="BF149" s="9">
        <f t="shared" si="82"/>
        <v>1.4083668264532725</v>
      </c>
      <c r="BG149" s="9">
        <f t="shared" si="83"/>
        <v>1.2436225298931491</v>
      </c>
      <c r="BH149" s="9">
        <f t="shared" si="86"/>
        <v>0.97996743564992317</v>
      </c>
      <c r="BI149" s="9">
        <f t="shared" si="84"/>
        <v>0.75969724930697635</v>
      </c>
    </row>
    <row r="150" spans="1:61" x14ac:dyDescent="0.2">
      <c r="A150" s="50" t="s">
        <v>122</v>
      </c>
      <c r="B150" s="50">
        <f t="shared" si="98"/>
        <v>2003</v>
      </c>
      <c r="D150" s="79">
        <f t="shared" si="85"/>
        <v>3579.9470000000001</v>
      </c>
      <c r="F150" s="321">
        <f t="shared" si="95"/>
        <v>27284.693912353203</v>
      </c>
      <c r="G150" s="321">
        <f t="shared" si="95"/>
        <v>7503.9453190112745</v>
      </c>
      <c r="H150" s="321">
        <f t="shared" si="95"/>
        <v>3799.8329111754651</v>
      </c>
      <c r="I150" s="321">
        <f t="shared" si="87"/>
        <v>38588.47214253994</v>
      </c>
      <c r="J150" s="83"/>
      <c r="K150" s="84">
        <f t="shared" si="96"/>
        <v>55.74450130817695</v>
      </c>
      <c r="L150" s="84">
        <f t="shared" si="96"/>
        <v>7.4425248456091628</v>
      </c>
      <c r="M150" s="84">
        <f t="shared" si="96"/>
        <v>4.1246816424774693</v>
      </c>
      <c r="N150" s="84">
        <f t="shared" si="88"/>
        <v>67.31170779626359</v>
      </c>
      <c r="P150" s="79">
        <f t="shared" si="64"/>
        <v>92.77244734583482</v>
      </c>
      <c r="R150" s="84">
        <f t="shared" si="93"/>
        <v>53.184611075916273</v>
      </c>
      <c r="T150" s="84">
        <f t="shared" si="66"/>
        <v>53.077765880439372</v>
      </c>
      <c r="V150" s="118">
        <f t="shared" si="89"/>
        <v>1.002012993457893</v>
      </c>
      <c r="X150" s="51">
        <f t="shared" si="97"/>
        <v>2043.0685968933853</v>
      </c>
      <c r="Y150" s="51">
        <f t="shared" si="97"/>
        <v>991.8149092522699</v>
      </c>
      <c r="Z150" s="51">
        <f t="shared" si="97"/>
        <v>1085.4902673079678</v>
      </c>
      <c r="AA150" s="51">
        <f t="shared" si="97"/>
        <v>1744.3475747789232</v>
      </c>
      <c r="AC150" s="71">
        <f t="shared" si="68"/>
        <v>0.84546256930234853</v>
      </c>
      <c r="AD150" s="71"/>
      <c r="AF150" s="73">
        <f t="shared" si="69"/>
        <v>1.3121686921035012</v>
      </c>
      <c r="AG150" s="73">
        <f t="shared" si="70"/>
        <v>0.98174145224735898</v>
      </c>
      <c r="AH150" s="73">
        <f>Wgted_Floorspace!AB188</f>
        <v>1.0108213500364926</v>
      </c>
      <c r="AI150" s="73">
        <f t="shared" si="71"/>
        <v>1.1781583943354317</v>
      </c>
      <c r="AJ150" s="73">
        <f t="shared" si="72"/>
        <v>0.98559629368426604</v>
      </c>
      <c r="AK150" s="73">
        <f t="shared" si="94"/>
        <v>0.83641146803223532</v>
      </c>
      <c r="AL150" s="73">
        <f t="shared" si="90"/>
        <v>1.2882103973792087</v>
      </c>
      <c r="AM150" s="73">
        <f t="shared" si="91"/>
        <v>1.2882103973792089</v>
      </c>
      <c r="AN150" s="73"/>
      <c r="AO150" s="73">
        <f t="shared" si="92"/>
        <v>1.1737541745536213</v>
      </c>
      <c r="AR150" s="53"/>
      <c r="BD150">
        <v>2009</v>
      </c>
      <c r="BE150" s="9">
        <f t="shared" si="81"/>
        <v>1.3080257415595784</v>
      </c>
      <c r="BF150" s="9">
        <f t="shared" si="82"/>
        <v>1.4169900517941776</v>
      </c>
      <c r="BG150" s="9">
        <f t="shared" si="83"/>
        <v>1.2512584110169613</v>
      </c>
      <c r="BH150" s="9">
        <f t="shared" si="86"/>
        <v>0.98829546535263402</v>
      </c>
      <c r="BI150" s="9">
        <f t="shared" si="84"/>
        <v>0.74647570412555686</v>
      </c>
    </row>
    <row r="151" spans="1:61" x14ac:dyDescent="0.2">
      <c r="A151" s="50" t="s">
        <v>122</v>
      </c>
      <c r="B151" s="50">
        <f t="shared" si="98"/>
        <v>2004</v>
      </c>
      <c r="D151" s="79">
        <f t="shared" si="85"/>
        <v>3553.5770000000002</v>
      </c>
      <c r="F151" s="321">
        <f t="shared" si="95"/>
        <v>27869.161681269678</v>
      </c>
      <c r="G151" s="321">
        <f t="shared" si="95"/>
        <v>7546.4278798435962</v>
      </c>
      <c r="H151" s="321">
        <f t="shared" si="95"/>
        <v>3904.1003404662756</v>
      </c>
      <c r="I151" s="321">
        <f t="shared" si="87"/>
        <v>39319.68990157955</v>
      </c>
      <c r="J151" s="83"/>
      <c r="K151" s="84">
        <f t="shared" si="96"/>
        <v>57.628621530930531</v>
      </c>
      <c r="L151" s="84">
        <f t="shared" si="96"/>
        <v>7.5554929832138571</v>
      </c>
      <c r="M151" s="84">
        <f t="shared" si="96"/>
        <v>4.2384412448016198</v>
      </c>
      <c r="N151" s="84">
        <f t="shared" si="88"/>
        <v>69.422555758946004</v>
      </c>
      <c r="P151" s="79">
        <f t="shared" si="64"/>
        <v>90.376526592526503</v>
      </c>
      <c r="R151" s="84">
        <f t="shared" si="93"/>
        <v>51.187642995152558</v>
      </c>
      <c r="T151" s="84">
        <f t="shared" si="66"/>
        <v>52.402005637522265</v>
      </c>
      <c r="V151" s="118">
        <f t="shared" si="89"/>
        <v>0.97682602740876456</v>
      </c>
      <c r="X151" s="51">
        <f t="shared" si="97"/>
        <v>2067.8275934529315</v>
      </c>
      <c r="Y151" s="51">
        <f t="shared" si="97"/>
        <v>1001.2012442859852</v>
      </c>
      <c r="Z151" s="51">
        <f t="shared" si="97"/>
        <v>1085.6383994207006</v>
      </c>
      <c r="AA151" s="51">
        <f t="shared" si="97"/>
        <v>1765.5926568270611</v>
      </c>
      <c r="AC151" s="71">
        <f t="shared" si="68"/>
        <v>0.83469855198300569</v>
      </c>
      <c r="AD151" s="71"/>
      <c r="AF151" s="73">
        <f t="shared" si="69"/>
        <v>1.3370331398841151</v>
      </c>
      <c r="AG151" s="73">
        <f t="shared" si="70"/>
        <v>0.9563872141398515</v>
      </c>
      <c r="AH151" s="73">
        <f>Wgted_Floorspace!AB189</f>
        <v>1.0111366971141433</v>
      </c>
      <c r="AI151" s="73">
        <f t="shared" si="71"/>
        <v>1.1925076399303247</v>
      </c>
      <c r="AJ151" s="73">
        <f t="shared" si="72"/>
        <v>0.96082198382077266</v>
      </c>
      <c r="AK151" s="73">
        <f t="shared" si="94"/>
        <v>0.82550515114849976</v>
      </c>
      <c r="AL151" s="73">
        <f t="shared" si="90"/>
        <v>1.2787213998664271</v>
      </c>
      <c r="AM151" s="73">
        <f t="shared" si="91"/>
        <v>1.2787213998664273</v>
      </c>
      <c r="AN151" s="73"/>
      <c r="AO151" s="73">
        <f t="shared" si="92"/>
        <v>1.1585478452911646</v>
      </c>
      <c r="AR151" s="53"/>
    </row>
    <row r="152" spans="1:61" x14ac:dyDescent="0.2">
      <c r="A152" s="50" t="s">
        <v>122</v>
      </c>
      <c r="B152" s="50">
        <f t="shared" si="98"/>
        <v>2005</v>
      </c>
      <c r="D152" s="79">
        <f t="shared" si="85"/>
        <v>3643.299</v>
      </c>
      <c r="F152" s="321">
        <f t="shared" si="95"/>
        <v>28495.947654885684</v>
      </c>
      <c r="G152" s="321">
        <f t="shared" si="95"/>
        <v>7588.5359569615512</v>
      </c>
      <c r="H152" s="321">
        <f t="shared" si="95"/>
        <v>4006.0274098351492</v>
      </c>
      <c r="I152" s="321">
        <f t="shared" si="87"/>
        <v>40090.511021682389</v>
      </c>
      <c r="J152" s="83"/>
      <c r="K152" s="84">
        <f t="shared" si="96"/>
        <v>59.673983527606616</v>
      </c>
      <c r="L152" s="84">
        <f t="shared" si="96"/>
        <v>7.6650590173445083</v>
      </c>
      <c r="M152" s="84">
        <f t="shared" si="96"/>
        <v>4.3496907646326113</v>
      </c>
      <c r="N152" s="84">
        <f t="shared" si="88"/>
        <v>71.688733309583739</v>
      </c>
      <c r="P152" s="79">
        <f t="shared" si="64"/>
        <v>90.876841106604331</v>
      </c>
      <c r="R152" s="84">
        <f t="shared" si="93"/>
        <v>50.821082083660471</v>
      </c>
      <c r="T152" s="84">
        <f t="shared" si="66"/>
        <v>51.3822721765682</v>
      </c>
      <c r="V152" s="118">
        <f t="shared" si="89"/>
        <v>0.98907813786476251</v>
      </c>
      <c r="X152" s="51">
        <f t="shared" si="97"/>
        <v>2094.1217414601547</v>
      </c>
      <c r="Y152" s="51">
        <f t="shared" si="97"/>
        <v>1010.0840347620356</v>
      </c>
      <c r="Z152" s="51">
        <f t="shared" si="97"/>
        <v>1085.7865709939324</v>
      </c>
      <c r="AA152" s="51">
        <f t="shared" si="97"/>
        <v>1788.1721006452599</v>
      </c>
      <c r="AC152" s="71">
        <f t="shared" si="68"/>
        <v>0.81845547057969581</v>
      </c>
      <c r="AD152" s="71"/>
      <c r="AF152" s="73">
        <f t="shared" si="69"/>
        <v>1.3632442668049987</v>
      </c>
      <c r="AG152" s="73">
        <f t="shared" si="70"/>
        <v>0.96168166860002324</v>
      </c>
      <c r="AH152" s="73">
        <f>Wgted_Floorspace!AB190</f>
        <v>1.0113318383436747</v>
      </c>
      <c r="AI152" s="73">
        <f t="shared" si="71"/>
        <v>1.2077581333861416</v>
      </c>
      <c r="AJ152" s="73">
        <f t="shared" si="72"/>
        <v>0.97287335913634565</v>
      </c>
      <c r="AK152" s="73">
        <f t="shared" si="94"/>
        <v>0.80928478620838717</v>
      </c>
      <c r="AL152" s="73">
        <f t="shared" si="90"/>
        <v>1.3110070212104461</v>
      </c>
      <c r="AM152" s="73">
        <f t="shared" si="91"/>
        <v>1.3110070212104463</v>
      </c>
      <c r="AN152" s="73"/>
      <c r="AO152" s="73">
        <f t="shared" si="92"/>
        <v>1.1883105737173645</v>
      </c>
      <c r="AR152" s="53"/>
    </row>
    <row r="153" spans="1:61" x14ac:dyDescent="0.2">
      <c r="A153" s="50" t="s">
        <v>122</v>
      </c>
      <c r="B153" s="50">
        <f t="shared" si="98"/>
        <v>2006</v>
      </c>
      <c r="D153" s="79">
        <f t="shared" si="85"/>
        <v>3460.652</v>
      </c>
      <c r="F153" s="321">
        <f t="shared" si="95"/>
        <v>28964.052093764512</v>
      </c>
      <c r="G153" s="321">
        <f t="shared" si="95"/>
        <v>7631.4347756849984</v>
      </c>
      <c r="H153" s="321">
        <f t="shared" si="95"/>
        <v>4013.2026693478224</v>
      </c>
      <c r="I153" s="321">
        <f t="shared" si="87"/>
        <v>40608.689538797335</v>
      </c>
      <c r="J153" s="83"/>
      <c r="K153" s="84">
        <f t="shared" si="96"/>
        <v>61.384657985512099</v>
      </c>
      <c r="L153" s="84">
        <f t="shared" si="96"/>
        <v>7.797642358375823</v>
      </c>
      <c r="M153" s="84">
        <f t="shared" si="96"/>
        <v>4.382508436627603</v>
      </c>
      <c r="N153" s="84">
        <f t="shared" si="88"/>
        <v>73.56480878051552</v>
      </c>
      <c r="P153" s="79">
        <f t="shared" si="64"/>
        <v>85.219494627959136</v>
      </c>
      <c r="R153" s="84">
        <f t="shared" si="93"/>
        <v>47.042221102280543</v>
      </c>
      <c r="T153" s="84">
        <f t="shared" si="66"/>
        <v>49.308272497324467</v>
      </c>
      <c r="V153" s="118">
        <f t="shared" si="89"/>
        <v>0.95404318017495171</v>
      </c>
      <c r="X153" s="51">
        <f t="shared" si="97"/>
        <v>2119.3394414149398</v>
      </c>
      <c r="Y153" s="51">
        <f t="shared" si="97"/>
        <v>1021.7793360719519</v>
      </c>
      <c r="Z153" s="51">
        <f t="shared" si="97"/>
        <v>1092.0227054817035</v>
      </c>
      <c r="AA153" s="51">
        <f t="shared" si="97"/>
        <v>1811.5533797324852</v>
      </c>
      <c r="AC153" s="71">
        <f t="shared" si="68"/>
        <v>0.78541924404567998</v>
      </c>
      <c r="AD153" s="71"/>
      <c r="AF153" s="73">
        <f t="shared" si="69"/>
        <v>1.3808644935029428</v>
      </c>
      <c r="AG153" s="73">
        <f t="shared" si="70"/>
        <v>0.90181420032997361</v>
      </c>
      <c r="AH153" s="73">
        <f>Wgted_Floorspace!AB191</f>
        <v>1.0105735830794031</v>
      </c>
      <c r="AI153" s="73">
        <f t="shared" si="71"/>
        <v>1.2235501983537014</v>
      </c>
      <c r="AJ153" s="73">
        <f t="shared" si="72"/>
        <v>0.93841240436439177</v>
      </c>
      <c r="AK153" s="73">
        <f t="shared" si="94"/>
        <v>0.77720144004988079</v>
      </c>
      <c r="AL153" s="73">
        <f t="shared" si="90"/>
        <v>1.2452832089724104</v>
      </c>
      <c r="AM153" s="73">
        <f t="shared" si="91"/>
        <v>1.2452832089724104</v>
      </c>
      <c r="AN153" s="73"/>
      <c r="AO153" s="73">
        <f t="shared" si="92"/>
        <v>1.1603352153749165</v>
      </c>
      <c r="AR153" s="53"/>
    </row>
    <row r="154" spans="1:61" x14ac:dyDescent="0.2">
      <c r="A154" s="50" t="s">
        <v>122</v>
      </c>
      <c r="B154" s="50">
        <f t="shared" si="98"/>
        <v>2007</v>
      </c>
      <c r="D154" s="79">
        <f t="shared" si="85"/>
        <v>3595.665</v>
      </c>
      <c r="F154" s="321">
        <f t="shared" si="95"/>
        <v>29362.545796420432</v>
      </c>
      <c r="G154" s="321">
        <f t="shared" si="95"/>
        <v>7673.3228556239264</v>
      </c>
      <c r="H154" s="321">
        <f t="shared" si="95"/>
        <v>4016.3007332821376</v>
      </c>
      <c r="I154" s="321">
        <f t="shared" si="87"/>
        <v>41052.169385326495</v>
      </c>
      <c r="J154" s="83"/>
      <c r="K154" s="84">
        <f t="shared" si="96"/>
        <v>62.70013986954671</v>
      </c>
      <c r="L154" s="84">
        <f t="shared" si="96"/>
        <v>7.9132367617647743</v>
      </c>
      <c r="M154" s="84">
        <f t="shared" si="96"/>
        <v>4.4109308365819988</v>
      </c>
      <c r="N154" s="84">
        <f t="shared" si="88"/>
        <v>75.024307467893479</v>
      </c>
      <c r="P154" s="79">
        <f t="shared" si="64"/>
        <v>87.587697650034983</v>
      </c>
      <c r="R154" s="84">
        <f t="shared" si="93"/>
        <v>47.926666987746053</v>
      </c>
      <c r="T154" s="84">
        <f t="shared" si="66"/>
        <v>49.189945395840169</v>
      </c>
      <c r="V154" s="118">
        <f t="shared" si="89"/>
        <v>0.9743183612437808</v>
      </c>
      <c r="X154" s="51">
        <f t="shared" si="97"/>
        <v>2135.3781890802684</v>
      </c>
      <c r="Y154" s="51">
        <f t="shared" si="97"/>
        <v>1031.2659731194565</v>
      </c>
      <c r="Z154" s="51">
        <f t="shared" si="97"/>
        <v>1098.2571100888076</v>
      </c>
      <c r="AA154" s="51">
        <f t="shared" si="97"/>
        <v>1827.5357573358799</v>
      </c>
      <c r="AC154" s="71">
        <f t="shared" si="68"/>
        <v>0.78353444099152803</v>
      </c>
      <c r="AD154" s="71"/>
      <c r="AF154" s="73">
        <f t="shared" si="69"/>
        <v>1.3959446544392169</v>
      </c>
      <c r="AG154" s="73">
        <f t="shared" si="70"/>
        <v>0.92687512241002157</v>
      </c>
      <c r="AH154" s="73">
        <f>Wgted_Floorspace!AB192</f>
        <v>1.0099040641548684</v>
      </c>
      <c r="AI154" s="73">
        <f t="shared" si="71"/>
        <v>1.2343449347967892</v>
      </c>
      <c r="AJ154" s="73">
        <f t="shared" si="72"/>
        <v>0.95835540255471918</v>
      </c>
      <c r="AK154" s="73">
        <f t="shared" si="94"/>
        <v>0.77585036916078121</v>
      </c>
      <c r="AL154" s="73">
        <f t="shared" si="90"/>
        <v>1.2938663724609645</v>
      </c>
      <c r="AM154" s="73">
        <f t="shared" si="91"/>
        <v>1.2938663724609645</v>
      </c>
      <c r="AN154" s="73"/>
      <c r="AO154" s="73">
        <f t="shared" si="92"/>
        <v>1.1946570617896337</v>
      </c>
      <c r="AR154" s="53"/>
    </row>
    <row r="155" spans="1:61" x14ac:dyDescent="0.2">
      <c r="A155" s="50" t="s">
        <v>122</v>
      </c>
      <c r="B155" s="50">
        <f t="shared" si="98"/>
        <v>2008</v>
      </c>
      <c r="D155" s="79">
        <f t="shared" si="85"/>
        <v>3623.6509999999998</v>
      </c>
      <c r="F155" s="321">
        <f t="shared" si="95"/>
        <v>29765.13632318806</v>
      </c>
      <c r="G155" s="321">
        <f t="shared" si="95"/>
        <v>7698.1625693600863</v>
      </c>
      <c r="H155" s="321">
        <f t="shared" si="95"/>
        <v>3954.1837650724719</v>
      </c>
      <c r="I155" s="321">
        <f t="shared" si="87"/>
        <v>41417.482657620618</v>
      </c>
      <c r="J155" s="83"/>
      <c r="K155" s="84">
        <f t="shared" si="96"/>
        <v>63.922258507763132</v>
      </c>
      <c r="L155" s="84">
        <f t="shared" si="96"/>
        <v>7.9719514997802507</v>
      </c>
      <c r="M155" s="84">
        <f t="shared" si="96"/>
        <v>4.3666369336940116</v>
      </c>
      <c r="N155" s="84">
        <f t="shared" si="88"/>
        <v>76.260846941237389</v>
      </c>
      <c r="P155" s="79">
        <f t="shared" si="64"/>
        <v>87.490855732470862</v>
      </c>
      <c r="R155" s="84">
        <f t="shared" si="93"/>
        <v>47.516532340536358</v>
      </c>
      <c r="T155" s="84">
        <f t="shared" si="66"/>
        <v>48.094345826804812</v>
      </c>
      <c r="V155" s="118">
        <f t="shared" si="89"/>
        <v>0.98798583333788859</v>
      </c>
      <c r="X155" s="51">
        <f t="shared" si="97"/>
        <v>2147.5547033851649</v>
      </c>
      <c r="Y155" s="51">
        <f t="shared" si="97"/>
        <v>1035.5654908497111</v>
      </c>
      <c r="Z155" s="51">
        <f t="shared" si="97"/>
        <v>1104.3080426015508</v>
      </c>
      <c r="AA155" s="51">
        <f t="shared" si="97"/>
        <v>1841.2718989140631</v>
      </c>
      <c r="AC155" s="71">
        <f t="shared" si="68"/>
        <v>0.76608290716755933</v>
      </c>
      <c r="AD155" s="71"/>
      <c r="AF155" s="73">
        <f t="shared" si="69"/>
        <v>1.4083668264532725</v>
      </c>
      <c r="AG155" s="73">
        <f t="shared" si="70"/>
        <v>0.92585031679684848</v>
      </c>
      <c r="AH155" s="73">
        <f>Wgted_Floorspace!AB193</f>
        <v>1.0084055297902006</v>
      </c>
      <c r="AI155" s="73">
        <f t="shared" si="71"/>
        <v>1.2436225298931491</v>
      </c>
      <c r="AJ155" s="73">
        <f t="shared" si="72"/>
        <v>0.97179895062039789</v>
      </c>
      <c r="AK155" s="73">
        <f t="shared" si="94"/>
        <v>0.75969724930697635</v>
      </c>
      <c r="AL155" s="73">
        <f>AF155*AH155*AI155*AJ155*AK155</f>
        <v>1.3039368724379348</v>
      </c>
      <c r="AM155" s="73">
        <f>AF155*AG155</f>
        <v>1.3039368724379345</v>
      </c>
      <c r="AN155" s="73"/>
      <c r="AO155" s="73">
        <f>AH155*AI155*AJ155</f>
        <v>1.2187095815358593</v>
      </c>
      <c r="AR155" s="53"/>
    </row>
    <row r="156" spans="1:61" x14ac:dyDescent="0.2">
      <c r="A156" s="50" t="s">
        <v>122</v>
      </c>
      <c r="B156" s="50">
        <f t="shared" si="98"/>
        <v>2009</v>
      </c>
      <c r="D156" s="79">
        <f t="shared" si="85"/>
        <v>3635.0140000000001</v>
      </c>
      <c r="F156" s="321">
        <f t="shared" si="95"/>
        <v>30061.574517097004</v>
      </c>
      <c r="G156" s="321">
        <f t="shared" si="95"/>
        <v>7721.3096421616974</v>
      </c>
      <c r="H156" s="321">
        <f t="shared" si="95"/>
        <v>3888.1917237214834</v>
      </c>
      <c r="I156" s="321">
        <f t="shared" si="87"/>
        <v>41671.075882980178</v>
      </c>
      <c r="J156" s="83"/>
      <c r="K156" s="84">
        <f t="shared" si="96"/>
        <v>64.865426401174432</v>
      </c>
      <c r="L156" s="84">
        <f t="shared" si="96"/>
        <v>8.0161912737956094</v>
      </c>
      <c r="M156" s="84">
        <f t="shared" si="96"/>
        <v>4.3172743145881132</v>
      </c>
      <c r="N156" s="84">
        <f t="shared" si="88"/>
        <v>77.198891989558163</v>
      </c>
      <c r="P156" s="79">
        <f t="shared" si="64"/>
        <v>87.231105100520296</v>
      </c>
      <c r="R156" s="84">
        <f t="shared" si="93"/>
        <v>47.086349380398723</v>
      </c>
      <c r="T156" s="84">
        <f t="shared" si="66"/>
        <v>47.19426356114537</v>
      </c>
      <c r="V156" s="118">
        <f t="shared" si="89"/>
        <v>0.99771340471057812</v>
      </c>
      <c r="X156" s="51">
        <f t="shared" si="97"/>
        <v>2157.7521285281759</v>
      </c>
      <c r="Y156" s="51">
        <f t="shared" si="97"/>
        <v>1038.1906237801591</v>
      </c>
      <c r="Z156" s="51">
        <f t="shared" si="97"/>
        <v>1110.3553068766744</v>
      </c>
      <c r="AA156" s="51">
        <f t="shared" si="97"/>
        <v>1852.5773658051555</v>
      </c>
      <c r="AC156" s="71">
        <f t="shared" si="68"/>
        <v>0.7517457199803278</v>
      </c>
      <c r="AD156" s="71"/>
      <c r="AF156" s="73">
        <f t="shared" si="69"/>
        <v>1.4169900517941776</v>
      </c>
      <c r="AG156" s="73">
        <f t="shared" si="70"/>
        <v>0.92310157005221749</v>
      </c>
      <c r="AH156" s="73">
        <f>Wgted_Floorspace!AB194</f>
        <v>1.0070598625322236</v>
      </c>
      <c r="AI156" s="73">
        <f t="shared" si="71"/>
        <v>1.2512584110169613</v>
      </c>
      <c r="AJ156" s="73">
        <f t="shared" si="72"/>
        <v>0.98136714819275284</v>
      </c>
      <c r="AK156" s="73">
        <f t="shared" si="94"/>
        <v>0.74647570412555686</v>
      </c>
      <c r="AL156" s="73">
        <f>AF156*AH156*AI156*AJ156*AK156</f>
        <v>1.3080257415595782</v>
      </c>
      <c r="AM156" s="73">
        <f>AF156*AG156</f>
        <v>1.3080257415595784</v>
      </c>
      <c r="AN156" s="73"/>
      <c r="AO156" s="73">
        <f>AH156*AI156*AJ156</f>
        <v>1.2366130135924052</v>
      </c>
      <c r="AR156" s="53"/>
    </row>
    <row r="157" spans="1:61" x14ac:dyDescent="0.2">
      <c r="A157" s="50" t="s">
        <v>122</v>
      </c>
      <c r="B157" s="50">
        <f>B156+1</f>
        <v>2010</v>
      </c>
      <c r="D157" s="79">
        <f t="shared" si="85"/>
        <v>3968.3829999999998</v>
      </c>
      <c r="F157" s="321">
        <f t="shared" ref="F157:H158" si="99">F76</f>
        <v>30339.443127939852</v>
      </c>
      <c r="G157" s="321">
        <f t="shared" si="99"/>
        <v>7855.9562779680455</v>
      </c>
      <c r="H157" s="321">
        <f t="shared" si="99"/>
        <v>3917.4649791647944</v>
      </c>
      <c r="I157" s="321">
        <f t="shared" si="87"/>
        <v>42112.864385072695</v>
      </c>
      <c r="J157" s="83"/>
      <c r="K157" s="84">
        <f t="shared" ref="K157:M158" si="100">K76</f>
        <v>65.711665729331187</v>
      </c>
      <c r="L157" s="84">
        <f t="shared" si="100"/>
        <v>8.1874765110750829</v>
      </c>
      <c r="M157" s="84">
        <f t="shared" si="100"/>
        <v>4.419257410124346</v>
      </c>
      <c r="N157" s="84">
        <f t="shared" si="88"/>
        <v>78.318399650530608</v>
      </c>
      <c r="P157" s="79">
        <f t="shared" si="64"/>
        <v>94.232084612288475</v>
      </c>
      <c r="R157" s="84">
        <f t="shared" si="93"/>
        <v>50.669868354148804</v>
      </c>
      <c r="T157" s="84">
        <f t="shared" si="66"/>
        <v>47.208378974303194</v>
      </c>
      <c r="V157" s="118">
        <f t="shared" si="89"/>
        <v>1.0733236229468881</v>
      </c>
      <c r="X157" s="51">
        <f t="shared" ref="X157:AA158" si="101">X76</f>
        <v>2165.8823944865603</v>
      </c>
      <c r="Y157" s="51">
        <f t="shared" si="101"/>
        <v>1042.1998572009347</v>
      </c>
      <c r="Z157" s="51">
        <f t="shared" si="101"/>
        <v>1128.0911083132476</v>
      </c>
      <c r="AA157" s="51">
        <f t="shared" si="101"/>
        <v>1859.726256908122</v>
      </c>
      <c r="AC157" s="71">
        <f t="shared" si="68"/>
        <v>0.751970560895864</v>
      </c>
      <c r="AD157" s="71"/>
      <c r="AF157" s="73">
        <f t="shared" si="69"/>
        <v>1.4320126999787384</v>
      </c>
      <c r="AG157" s="73">
        <f t="shared" si="70"/>
        <v>0.99718770219246089</v>
      </c>
      <c r="AH157" s="73">
        <f>Wgted_Floorspace!AB195</f>
        <v>1.0069774551755872</v>
      </c>
      <c r="AI157" s="73">
        <f t="shared" si="71"/>
        <v>1.2560868787976542</v>
      </c>
      <c r="AJ157" s="73">
        <f t="shared" si="72"/>
        <v>1.0557385898256575</v>
      </c>
      <c r="AK157" s="73">
        <f t="shared" si="94"/>
        <v>0.74676007593908122</v>
      </c>
      <c r="AL157" s="73">
        <f>AF157*AH157*AI157*AJ157*AK157</f>
        <v>1.4279854538022201</v>
      </c>
      <c r="AM157" s="73">
        <f>AF157*AG157</f>
        <v>1.4279854538022201</v>
      </c>
      <c r="AN157" s="73"/>
      <c r="AO157" s="73">
        <f>AH157*AI157*AJ157</f>
        <v>1.3353521891732854</v>
      </c>
      <c r="AR157" s="53"/>
    </row>
    <row r="158" spans="1:61" x14ac:dyDescent="0.2">
      <c r="A158" s="50" t="s">
        <v>122</v>
      </c>
      <c r="B158" s="50">
        <f>B157+1</f>
        <v>2011</v>
      </c>
      <c r="D158" s="79">
        <f t="shared" si="85"/>
        <v>3727.2460000000001</v>
      </c>
      <c r="F158" s="321">
        <f t="shared" si="99"/>
        <v>30607.527298154608</v>
      </c>
      <c r="G158" s="321">
        <f t="shared" si="99"/>
        <v>7981.9899236864285</v>
      </c>
      <c r="H158" s="321">
        <f t="shared" si="99"/>
        <v>3946.1044318693366</v>
      </c>
      <c r="I158" s="321">
        <f>SUM(F158:H158)</f>
        <v>42535.621653710376</v>
      </c>
      <c r="J158" s="83"/>
      <c r="K158" s="84">
        <f t="shared" si="100"/>
        <v>66.554191571781246</v>
      </c>
      <c r="L158" s="84">
        <f t="shared" si="100"/>
        <v>8.3629795991781393</v>
      </c>
      <c r="M158" s="84">
        <f t="shared" si="100"/>
        <v>4.5215526467189147</v>
      </c>
      <c r="N158" s="84">
        <f>SUM(K158:M158)</f>
        <v>79.438723817678309</v>
      </c>
      <c r="P158" s="79">
        <f t="shared" si="64"/>
        <v>87.626461189262358</v>
      </c>
      <c r="R158" s="84">
        <f>D158/N158</f>
        <v>46.919761809800598</v>
      </c>
      <c r="T158" s="84">
        <f t="shared" si="66"/>
        <v>47.207503200261399</v>
      </c>
      <c r="V158" s="118">
        <f>R158/T158</f>
        <v>0.9939047530380889</v>
      </c>
      <c r="X158" s="51">
        <f t="shared" si="101"/>
        <v>2174.4386903085092</v>
      </c>
      <c r="Y158" s="51">
        <f t="shared" si="101"/>
        <v>1047.7311646762582</v>
      </c>
      <c r="Z158" s="51">
        <f t="shared" si="101"/>
        <v>1145.826909749821</v>
      </c>
      <c r="AA158" s="51">
        <f t="shared" si="101"/>
        <v>1867.5811174079522</v>
      </c>
      <c r="AC158" s="71">
        <f t="shared" si="68"/>
        <v>0.7519566109083462</v>
      </c>
      <c r="AD158" s="71"/>
      <c r="AF158" s="73">
        <f t="shared" si="69"/>
        <v>1.4463882070010552</v>
      </c>
      <c r="AG158" s="73">
        <f t="shared" si="70"/>
        <v>0.92728532796548646</v>
      </c>
      <c r="AH158" s="73">
        <f>Wgted_Floorspace!AB196</f>
        <v>1.006904413953182</v>
      </c>
      <c r="AI158" s="73">
        <f t="shared" si="71"/>
        <v>1.2613921688487966</v>
      </c>
      <c r="AJ158" s="73">
        <f t="shared" si="72"/>
        <v>0.977620896400762</v>
      </c>
      <c r="AK158" s="73">
        <f>AG158/(AH158*AI158*AJ158)</f>
        <v>0.746800391862529</v>
      </c>
      <c r="AL158" s="73">
        <f>AF158*AH158*AI158*AJ158*AK158</f>
        <v>1.3412145628943855</v>
      </c>
      <c r="AM158" s="73">
        <f>AF158*AG158</f>
        <v>1.3412145628943855</v>
      </c>
      <c r="AN158" s="73"/>
      <c r="AO158" s="73">
        <f>AH158*AI158*AJ158</f>
        <v>1.2416776130136005</v>
      </c>
      <c r="AR158" s="53"/>
    </row>
    <row r="159" spans="1:61" x14ac:dyDescent="0.2">
      <c r="A159" s="50" t="s">
        <v>122</v>
      </c>
      <c r="B159" s="50">
        <f t="shared" ref="B159:B165" si="102">B158+1</f>
        <v>2012</v>
      </c>
      <c r="D159" s="79">
        <f t="shared" si="85"/>
        <v>3386.9580000000005</v>
      </c>
      <c r="F159" s="321">
        <f t="shared" ref="F159:H159" si="103">F78</f>
        <v>30713.561567753532</v>
      </c>
      <c r="G159" s="321">
        <f t="shared" si="103"/>
        <v>8059.0647980937511</v>
      </c>
      <c r="H159" s="321">
        <f t="shared" si="103"/>
        <v>3957.8527653069314</v>
      </c>
      <c r="I159" s="321">
        <f t="shared" ref="I159:I160" si="104">SUM(F159:H159)</f>
        <v>42730.479131154214</v>
      </c>
      <c r="J159" s="83"/>
      <c r="K159" s="84">
        <f t="shared" ref="K159:M159" si="105">K78</f>
        <v>67.1332945096797</v>
      </c>
      <c r="L159" s="84">
        <f t="shared" si="105"/>
        <v>8.4466023899473157</v>
      </c>
      <c r="M159" s="84">
        <f t="shared" si="105"/>
        <v>4.6060489247893397</v>
      </c>
      <c r="N159" s="84">
        <f t="shared" ref="N159:N160" si="106">SUM(K159:M159)</f>
        <v>80.185945824416351</v>
      </c>
      <c r="P159" s="79">
        <f t="shared" si="64"/>
        <v>79.263281593550289</v>
      </c>
      <c r="R159" s="84">
        <f t="shared" ref="R159:R160" si="107">D159/N159</f>
        <v>42.238798397619988</v>
      </c>
      <c r="T159" s="84">
        <f t="shared" si="66"/>
        <v>45.758084724935699</v>
      </c>
      <c r="V159" s="118">
        <f t="shared" ref="V159:V160" si="108">R159/T159</f>
        <v>0.92308929998991218</v>
      </c>
      <c r="X159" s="51">
        <f t="shared" ref="X159:AA159" si="109">X78</f>
        <v>2185.786704078097</v>
      </c>
      <c r="Y159" s="51">
        <f t="shared" si="109"/>
        <v>1048.0871666331843</v>
      </c>
      <c r="Z159" s="51">
        <f t="shared" si="109"/>
        <v>1163.7747025771791</v>
      </c>
      <c r="AA159" s="51">
        <f t="shared" si="109"/>
        <v>1876.5515260968339</v>
      </c>
      <c r="AC159" s="71">
        <f t="shared" si="68"/>
        <v>0.72886918347397556</v>
      </c>
      <c r="AD159" s="71"/>
      <c r="AF159" s="73">
        <f t="shared" si="69"/>
        <v>1.4530141724028365</v>
      </c>
      <c r="AG159" s="73">
        <f t="shared" si="70"/>
        <v>0.8387840507372053</v>
      </c>
      <c r="AH159" s="73">
        <f>Wgted_Floorspace!AB197</f>
        <v>1.0068821624962947</v>
      </c>
      <c r="AI159" s="73">
        <f t="shared" si="71"/>
        <v>1.26745091680146</v>
      </c>
      <c r="AJ159" s="73">
        <f t="shared" si="72"/>
        <v>0.90796566386830269</v>
      </c>
      <c r="AK159" s="73">
        <f t="shared" ref="AK159:AK160" si="110">AG159/(AH159*AI159*AJ159)</f>
        <v>0.72388727362786909</v>
      </c>
      <c r="AL159" s="73">
        <f t="shared" ref="AL159:AL160" si="111">AF159*AH159*AI159*AJ159*AK159</f>
        <v>1.2187651133066191</v>
      </c>
      <c r="AM159" s="73">
        <f t="shared" ref="AM159:AM160" si="112">AF159*AG159</f>
        <v>1.2187651133066191</v>
      </c>
      <c r="AN159" s="73"/>
      <c r="AO159" s="73">
        <f t="shared" ref="AO159:AO160" si="113">AH159*AI159*AJ159</f>
        <v>1.1587219188610871</v>
      </c>
      <c r="AR159" s="53"/>
    </row>
    <row r="160" spans="1:61" x14ac:dyDescent="0.2">
      <c r="A160" s="50" t="s">
        <v>122</v>
      </c>
      <c r="B160" s="50">
        <f t="shared" si="102"/>
        <v>2013</v>
      </c>
      <c r="D160" s="79">
        <f t="shared" si="85"/>
        <v>3689.261</v>
      </c>
      <c r="F160" s="321">
        <f t="shared" ref="F160:H161" si="114">F79</f>
        <v>30837.717358744245</v>
      </c>
      <c r="G160" s="321">
        <f t="shared" si="114"/>
        <v>8140.6684245261995</v>
      </c>
      <c r="H160" s="321">
        <f t="shared" si="114"/>
        <v>3970.2743566792401</v>
      </c>
      <c r="I160" s="321">
        <f t="shared" si="104"/>
        <v>42948.660139949687</v>
      </c>
      <c r="J160" s="83"/>
      <c r="K160" s="84">
        <f t="shared" ref="K160:M161" si="115">K79</f>
        <v>67.813384579649309</v>
      </c>
      <c r="L160" s="84">
        <f t="shared" si="115"/>
        <v>8.53534539152907</v>
      </c>
      <c r="M160" s="84">
        <f t="shared" si="115"/>
        <v>4.6917884900466289</v>
      </c>
      <c r="N160" s="84">
        <f t="shared" si="106"/>
        <v>81.04051846122502</v>
      </c>
      <c r="P160" s="79">
        <f t="shared" si="64"/>
        <v>85.899326963365468</v>
      </c>
      <c r="R160" s="84">
        <f t="shared" si="107"/>
        <v>45.523659893232036</v>
      </c>
      <c r="T160" s="84">
        <f t="shared" si="66"/>
        <v>45.430472981130563</v>
      </c>
      <c r="V160" s="118">
        <f t="shared" si="108"/>
        <v>1.0020511983694331</v>
      </c>
      <c r="X160" s="51">
        <f t="shared" ref="X160:AA161" si="116">X79</f>
        <v>2199.0403437049586</v>
      </c>
      <c r="Y160" s="51">
        <f t="shared" si="116"/>
        <v>1048.4821327219013</v>
      </c>
      <c r="Z160" s="51">
        <f t="shared" si="116"/>
        <v>1181.7290364716425</v>
      </c>
      <c r="AA160" s="51">
        <f t="shared" si="116"/>
        <v>1886.9161039518276</v>
      </c>
      <c r="AC160" s="71">
        <f t="shared" si="68"/>
        <v>0.72365073725536433</v>
      </c>
      <c r="AD160" s="71"/>
      <c r="AF160" s="73">
        <f t="shared" si="69"/>
        <v>1.4604332349636826</v>
      </c>
      <c r="AG160" s="73">
        <f t="shared" si="70"/>
        <v>0.90900835768316413</v>
      </c>
      <c r="AH160" s="73">
        <f>Wgted_Floorspace!AB198</f>
        <v>1.0068394657253119</v>
      </c>
      <c r="AI160" s="73">
        <f t="shared" si="71"/>
        <v>1.2744513074232384</v>
      </c>
      <c r="AJ160" s="73">
        <f t="shared" si="72"/>
        <v>0.98563387265725377</v>
      </c>
      <c r="AK160" s="73">
        <f t="shared" si="110"/>
        <v>0.71873497403486997</v>
      </c>
      <c r="AL160" s="73">
        <f t="shared" si="111"/>
        <v>1.3275460164202475</v>
      </c>
      <c r="AM160" s="73">
        <f t="shared" si="112"/>
        <v>1.3275460164202477</v>
      </c>
      <c r="AN160" s="73"/>
      <c r="AO160" s="73">
        <f t="shared" si="113"/>
        <v>1.2647337203867066</v>
      </c>
      <c r="AR160" s="53"/>
    </row>
    <row r="161" spans="1:44" x14ac:dyDescent="0.2">
      <c r="A161" s="50" t="s">
        <v>122</v>
      </c>
      <c r="B161" s="50">
        <f t="shared" si="102"/>
        <v>2014</v>
      </c>
      <c r="D161" s="79">
        <f t="shared" si="85"/>
        <v>3881.3850000000002</v>
      </c>
      <c r="F161" s="321">
        <f t="shared" si="114"/>
        <v>31049.117789782133</v>
      </c>
      <c r="G161" s="321">
        <f t="shared" si="114"/>
        <v>8295.1449027604904</v>
      </c>
      <c r="H161" s="321">
        <f t="shared" si="114"/>
        <v>3955.2734940139826</v>
      </c>
      <c r="I161" s="321">
        <f t="shared" ref="I161" si="117">SUM(F161:H161)</f>
        <v>43299.536186556608</v>
      </c>
      <c r="J161" s="83"/>
      <c r="K161" s="84">
        <f t="shared" si="115"/>
        <v>68.710649946140066</v>
      </c>
      <c r="L161" s="84">
        <f t="shared" si="115"/>
        <v>8.6897721032302737</v>
      </c>
      <c r="M161" s="84">
        <f t="shared" si="115"/>
        <v>4.7420161377941836</v>
      </c>
      <c r="N161" s="84">
        <f t="shared" ref="N161" si="118">SUM(K161:M161)</f>
        <v>82.142438187164515</v>
      </c>
      <c r="P161" s="79">
        <f t="shared" si="64"/>
        <v>89.640336637256411</v>
      </c>
      <c r="R161" s="84">
        <f t="shared" ref="R161" si="119">D161/N161</f>
        <v>47.251884478472917</v>
      </c>
      <c r="T161" s="84">
        <f t="shared" si="66"/>
        <v>45.706255673276168</v>
      </c>
      <c r="V161" s="118">
        <f t="shared" ref="V161" si="120">R161/T161</f>
        <v>1.0338165702359308</v>
      </c>
      <c r="X161" s="51">
        <f t="shared" si="116"/>
        <v>2212.9662559608009</v>
      </c>
      <c r="Y161" s="51">
        <f t="shared" si="116"/>
        <v>1047.5732738964521</v>
      </c>
      <c r="Z161" s="51">
        <f t="shared" si="116"/>
        <v>1198.9097959903097</v>
      </c>
      <c r="AA161" s="51">
        <f t="shared" si="116"/>
        <v>1897.0743204558303</v>
      </c>
      <c r="AC161" s="71">
        <f t="shared" si="68"/>
        <v>0.72804361136381412</v>
      </c>
      <c r="AD161" s="71"/>
      <c r="AF161" s="73">
        <f t="shared" si="69"/>
        <v>1.4723644812039063</v>
      </c>
      <c r="AG161" s="73">
        <f t="shared" si="70"/>
        <v>0.94859666622940852</v>
      </c>
      <c r="AH161" s="73">
        <f>Wgted_Floorspace!AB199</f>
        <v>1.0063226813254391</v>
      </c>
      <c r="AI161" s="73">
        <f t="shared" si="71"/>
        <v>1.2813123185076745</v>
      </c>
      <c r="AJ161" s="73">
        <f t="shared" si="72"/>
        <v>1.016878809582753</v>
      </c>
      <c r="AK161" s="73">
        <f t="shared" ref="AK161" si="121">AG161/(AH161*AI161*AJ161)</f>
        <v>0.72346934524510542</v>
      </c>
      <c r="AL161" s="73">
        <f t="shared" ref="AL161" si="122">AF161*AH161*AI161*AJ161*AK161</f>
        <v>1.3966800383446183</v>
      </c>
      <c r="AM161" s="73">
        <f t="shared" ref="AM161" si="123">AF161*AG161</f>
        <v>1.3966800383446181</v>
      </c>
      <c r="AN161" s="73"/>
      <c r="AO161" s="73">
        <f t="shared" ref="AO161" si="124">AH161*AI161*AJ161</f>
        <v>1.3111774154135472</v>
      </c>
      <c r="AR161" s="53"/>
    </row>
    <row r="162" spans="1:44" x14ac:dyDescent="0.2">
      <c r="A162" s="50" t="s">
        <v>122</v>
      </c>
      <c r="B162" s="50">
        <f t="shared" si="102"/>
        <v>2015</v>
      </c>
      <c r="D162" s="79">
        <f t="shared" ref="D162:D165" si="125">D242+D325</f>
        <v>3667.1090000000004</v>
      </c>
      <c r="F162" s="321">
        <f t="shared" ref="F162:H162" si="126">F81</f>
        <v>31272.472813728491</v>
      </c>
      <c r="G162" s="321">
        <f t="shared" si="126"/>
        <v>8460.7957410403596</v>
      </c>
      <c r="H162" s="321">
        <f t="shared" si="126"/>
        <v>3939.3472814618581</v>
      </c>
      <c r="I162" s="321">
        <f t="shared" ref="I162:I165" si="127">SUM(F162:H162)</f>
        <v>43672.615836230711</v>
      </c>
      <c r="J162" s="83"/>
      <c r="K162" s="84">
        <f t="shared" ref="K162:M162" si="128">K81</f>
        <v>69.611080769773721</v>
      </c>
      <c r="L162" s="84">
        <f t="shared" si="128"/>
        <v>8.8552821849619967</v>
      </c>
      <c r="M162" s="84">
        <f t="shared" si="128"/>
        <v>4.7905396868260359</v>
      </c>
      <c r="N162" s="84">
        <f t="shared" ref="N162:N165" si="129">SUM(K162:M162)</f>
        <v>83.256902641561751</v>
      </c>
      <c r="P162" s="79">
        <f t="shared" ref="P162:P165" si="130">P242+P325</f>
        <v>83.968155554304445</v>
      </c>
      <c r="R162" s="84">
        <f t="shared" ref="R162:R165" si="131">D162/N162</f>
        <v>44.045705324730442</v>
      </c>
      <c r="T162" s="84">
        <f t="shared" si="66"/>
        <v>45.104406353212056</v>
      </c>
      <c r="V162" s="118">
        <f t="shared" ref="V162:V165" si="132">R162/T162</f>
        <v>0.9765277693671226</v>
      </c>
      <c r="X162" s="51">
        <f t="shared" ref="X162:AA162" si="133">X81</f>
        <v>2225.9538343643467</v>
      </c>
      <c r="Y162" s="51">
        <f t="shared" si="133"/>
        <v>1046.6252177685985</v>
      </c>
      <c r="Z162" s="51">
        <f t="shared" si="133"/>
        <v>1216.074477457166</v>
      </c>
      <c r="AA162" s="51">
        <f t="shared" si="133"/>
        <v>1906.3868982286149</v>
      </c>
      <c r="AC162" s="71">
        <f t="shared" ref="AC162:AC165" si="134">T162/T$167</f>
        <v>0.7184569028045189</v>
      </c>
      <c r="AD162" s="71"/>
      <c r="AF162" s="73">
        <f t="shared" si="69"/>
        <v>1.4850507423793942</v>
      </c>
      <c r="AG162" s="73">
        <f t="shared" ref="AG162:AG165" si="135">P162/P$167</f>
        <v>0.88857221443254353</v>
      </c>
      <c r="AH162" s="73">
        <f>Wgted_Floorspace!AB200</f>
        <v>1.0057848987160016</v>
      </c>
      <c r="AI162" s="73">
        <f t="shared" ref="AI162:AI165" si="136">AA162/AA$167</f>
        <v>1.2876021725680376</v>
      </c>
      <c r="AJ162" s="73">
        <f t="shared" ref="AJ162:AJ165" si="137">V162/V$167</f>
        <v>0.96052861235520981</v>
      </c>
      <c r="AK162" s="73">
        <f t="shared" ref="AK162:AK165" si="138">AG162/(AH162*AI162*AJ162)</f>
        <v>0.71432460730093539</v>
      </c>
      <c r="AL162" s="73">
        <f t="shared" ref="AL162:AL165" si="139">AF162*AH162*AI162*AJ162*AK162</f>
        <v>1.3195748267007508</v>
      </c>
      <c r="AM162" s="73">
        <f t="shared" ref="AM162:AM165" si="140">AF162*AG162</f>
        <v>1.319574826700751</v>
      </c>
      <c r="AN162" s="73"/>
      <c r="AO162" s="73">
        <f t="shared" ref="AO162:AO165" si="141">AH162*AI162*AJ162</f>
        <v>1.2439333677583921</v>
      </c>
      <c r="AR162" s="53"/>
    </row>
    <row r="163" spans="1:44" x14ac:dyDescent="0.2">
      <c r="A163" s="50" t="s">
        <v>122</v>
      </c>
      <c r="B163" s="50">
        <f t="shared" si="102"/>
        <v>2016</v>
      </c>
      <c r="D163" s="79">
        <f t="shared" si="125"/>
        <v>3538.0520000000001</v>
      </c>
      <c r="F163" s="321">
        <f t="shared" ref="F163:H163" si="142">F82</f>
        <v>31705.291049906267</v>
      </c>
      <c r="G163" s="321">
        <f t="shared" si="142"/>
        <v>8661.1470207320126</v>
      </c>
      <c r="H163" s="321">
        <f t="shared" si="142"/>
        <v>3906.1958157267218</v>
      </c>
      <c r="I163" s="321">
        <f t="shared" si="127"/>
        <v>44272.633886365002</v>
      </c>
      <c r="J163" s="83"/>
      <c r="K163" s="84">
        <f t="shared" ref="K163:M163" si="143">K82</f>
        <v>70.999181344326331</v>
      </c>
      <c r="L163" s="84">
        <f t="shared" si="143"/>
        <v>9.0679559833421326</v>
      </c>
      <c r="M163" s="84">
        <f t="shared" si="143"/>
        <v>4.7711645567681842</v>
      </c>
      <c r="N163" s="84">
        <f t="shared" si="129"/>
        <v>84.838301884436646</v>
      </c>
      <c r="P163" s="79">
        <f t="shared" si="130"/>
        <v>79.915100806542313</v>
      </c>
      <c r="R163" s="84">
        <f t="shared" si="131"/>
        <v>41.703474980196958</v>
      </c>
      <c r="T163" s="84">
        <f t="shared" si="66"/>
        <v>43.553408721273009</v>
      </c>
      <c r="V163" s="118">
        <f t="shared" si="132"/>
        <v>0.9575249378776528</v>
      </c>
      <c r="X163" s="51">
        <f t="shared" ref="X163:AA163" si="144">X82</f>
        <v>2239.3480391827607</v>
      </c>
      <c r="Y163" s="51">
        <f t="shared" si="144"/>
        <v>1046.9694096678361</v>
      </c>
      <c r="Z163" s="51">
        <f t="shared" si="144"/>
        <v>1221.4350692709811</v>
      </c>
      <c r="AA163" s="51">
        <f t="shared" si="144"/>
        <v>1916.2695877139802</v>
      </c>
      <c r="AC163" s="71">
        <f t="shared" si="134"/>
        <v>0.69375144617631712</v>
      </c>
      <c r="AD163" s="71"/>
      <c r="AF163" s="73">
        <f t="shared" si="69"/>
        <v>1.5054538538883169</v>
      </c>
      <c r="AG163" s="73">
        <f t="shared" si="135"/>
        <v>0.84568176615889779</v>
      </c>
      <c r="AH163" s="73">
        <f>Wgted_Floorspace!AB201</f>
        <v>1.0047308446762018</v>
      </c>
      <c r="AI163" s="73">
        <f t="shared" si="136"/>
        <v>1.2942770885905908</v>
      </c>
      <c r="AJ163" s="73">
        <f t="shared" si="137"/>
        <v>0.94183711792568658</v>
      </c>
      <c r="AK163" s="73">
        <f t="shared" si="138"/>
        <v>0.69048486950741017</v>
      </c>
      <c r="AL163" s="73">
        <f t="shared" si="139"/>
        <v>1.273134874026991</v>
      </c>
      <c r="AM163" s="73">
        <f t="shared" si="140"/>
        <v>1.273134874026991</v>
      </c>
      <c r="AN163" s="73"/>
      <c r="AO163" s="73">
        <f t="shared" si="141"/>
        <v>1.2247650940739725</v>
      </c>
      <c r="AR163" s="53"/>
    </row>
    <row r="164" spans="1:44" x14ac:dyDescent="0.2">
      <c r="A164" s="50" t="s">
        <v>122</v>
      </c>
      <c r="B164" s="50">
        <f t="shared" si="102"/>
        <v>2017</v>
      </c>
      <c r="D164" s="79">
        <f t="shared" si="125"/>
        <v>3402.5159999999996</v>
      </c>
      <c r="F164" s="321">
        <f t="shared" ref="F164:H164" si="145">F83</f>
        <v>32164.648230513507</v>
      </c>
      <c r="G164" s="321">
        <f t="shared" si="145"/>
        <v>8866.306762601931</v>
      </c>
      <c r="H164" s="321">
        <f t="shared" si="145"/>
        <v>3873.5571820828568</v>
      </c>
      <c r="I164" s="321">
        <f t="shared" si="127"/>
        <v>44904.512175198295</v>
      </c>
      <c r="J164" s="83"/>
      <c r="K164" s="84">
        <f t="shared" ref="K164:M164" si="146">K83</f>
        <v>72.443904507717903</v>
      </c>
      <c r="L164" s="84">
        <f t="shared" si="146"/>
        <v>9.2857452303759445</v>
      </c>
      <c r="M164" s="84">
        <f t="shared" si="146"/>
        <v>4.7527763425847684</v>
      </c>
      <c r="N164" s="84">
        <f t="shared" si="129"/>
        <v>86.482426080678621</v>
      </c>
      <c r="P164" s="79">
        <f t="shared" si="130"/>
        <v>75.772251722161698</v>
      </c>
      <c r="R164" s="84">
        <f t="shared" si="131"/>
        <v>39.343438363140102</v>
      </c>
      <c r="T164" s="84">
        <f t="shared" si="66"/>
        <v>43.545505405521723</v>
      </c>
      <c r="V164" s="118">
        <f t="shared" si="132"/>
        <v>0.90350170463634616</v>
      </c>
      <c r="X164" s="51">
        <f t="shared" ref="X164:AA164" si="147">X83</f>
        <v>2252.2834382809397</v>
      </c>
      <c r="Y164" s="51">
        <f t="shared" si="147"/>
        <v>1047.3070105743695</v>
      </c>
      <c r="Z164" s="51">
        <f t="shared" si="147"/>
        <v>1226.9797809023553</v>
      </c>
      <c r="AA164" s="51">
        <f t="shared" si="147"/>
        <v>1925.9183964244171</v>
      </c>
      <c r="AC164" s="71">
        <f t="shared" si="134"/>
        <v>0.69362555621975519</v>
      </c>
      <c r="AD164" s="71"/>
      <c r="AF164" s="73">
        <f t="shared" si="69"/>
        <v>1.526940346143421</v>
      </c>
      <c r="AG164" s="73">
        <f t="shared" si="135"/>
        <v>0.80184109155235395</v>
      </c>
      <c r="AH164" s="73">
        <f>Wgted_Floorspace!AB202</f>
        <v>1.0036726100527951</v>
      </c>
      <c r="AI164" s="73">
        <f t="shared" si="136"/>
        <v>1.3007940380460219</v>
      </c>
      <c r="AJ164" s="73">
        <f t="shared" si="137"/>
        <v>0.88869898618177923</v>
      </c>
      <c r="AK164" s="73">
        <f t="shared" si="138"/>
        <v>0.69108746146143163</v>
      </c>
      <c r="AL164" s="73">
        <f t="shared" si="139"/>
        <v>1.2243635138869697</v>
      </c>
      <c r="AM164" s="73">
        <f t="shared" si="140"/>
        <v>1.22436351388697</v>
      </c>
      <c r="AN164" s="73"/>
      <c r="AO164" s="73">
        <f t="shared" si="141"/>
        <v>1.1602599327395022</v>
      </c>
      <c r="AR164" s="53"/>
    </row>
    <row r="165" spans="1:44" x14ac:dyDescent="0.2">
      <c r="A165" s="50" t="s">
        <v>122</v>
      </c>
      <c r="B165" s="50">
        <f t="shared" si="102"/>
        <v>2018</v>
      </c>
      <c r="D165" s="79">
        <f t="shared" si="125"/>
        <v>0</v>
      </c>
      <c r="F165" s="321">
        <f t="shared" ref="F165:H165" si="148">F84</f>
        <v>32410.658338385227</v>
      </c>
      <c r="G165" s="321">
        <f t="shared" si="148"/>
        <v>8918.0887683135406</v>
      </c>
      <c r="H165" s="321">
        <f t="shared" si="148"/>
        <v>3867.0991324869065</v>
      </c>
      <c r="I165" s="321">
        <f t="shared" si="127"/>
        <v>45195.846239185674</v>
      </c>
      <c r="J165" s="83"/>
      <c r="K165" s="84">
        <f t="shared" ref="K165:M165" si="149">K84</f>
        <v>73.395655063337898</v>
      </c>
      <c r="L165" s="84">
        <f t="shared" si="149"/>
        <v>9.3402146287679262</v>
      </c>
      <c r="M165" s="84">
        <f t="shared" si="149"/>
        <v>4.7448524463064716</v>
      </c>
      <c r="N165" s="84">
        <f t="shared" si="129"/>
        <v>87.48072213841229</v>
      </c>
      <c r="P165" s="79">
        <f t="shared" si="130"/>
        <v>0</v>
      </c>
      <c r="R165" s="84">
        <f t="shared" si="131"/>
        <v>0</v>
      </c>
      <c r="T165" s="84">
        <f t="shared" si="66"/>
        <v>0</v>
      </c>
      <c r="V165" s="118" t="e">
        <f t="shared" si="132"/>
        <v>#DIV/0!</v>
      </c>
      <c r="X165" s="51">
        <f t="shared" ref="X165:AA165" si="150">X84</f>
        <v>2264.5530460087116</v>
      </c>
      <c r="Y165" s="51">
        <f t="shared" si="150"/>
        <v>1047.3336688410438</v>
      </c>
      <c r="Z165" s="51">
        <f t="shared" si="150"/>
        <v>1226.9797809023551</v>
      </c>
      <c r="AA165" s="51">
        <f t="shared" si="150"/>
        <v>1935.5920824105469</v>
      </c>
      <c r="AC165" s="71">
        <f t="shared" si="134"/>
        <v>0</v>
      </c>
      <c r="AD165" s="71"/>
      <c r="AF165" s="73">
        <f t="shared" si="69"/>
        <v>1.5368469171083308</v>
      </c>
      <c r="AG165" s="73">
        <f t="shared" si="135"/>
        <v>0</v>
      </c>
      <c r="AH165" s="73">
        <f>Wgted_Floorspace!AB203</f>
        <v>1.0032422695161023</v>
      </c>
      <c r="AI165" s="73">
        <f t="shared" si="136"/>
        <v>1.3073277899848625</v>
      </c>
      <c r="AJ165" s="73" t="e">
        <f t="shared" si="137"/>
        <v>#DIV/0!</v>
      </c>
      <c r="AK165" s="73" t="e">
        <f t="shared" si="138"/>
        <v>#DIV/0!</v>
      </c>
      <c r="AL165" s="73" t="e">
        <f t="shared" si="139"/>
        <v>#DIV/0!</v>
      </c>
      <c r="AM165" s="73">
        <f t="shared" si="140"/>
        <v>0</v>
      </c>
      <c r="AN165" s="73"/>
      <c r="AO165" s="73" t="e">
        <f t="shared" si="141"/>
        <v>#DIV/0!</v>
      </c>
      <c r="AR165" s="53"/>
    </row>
    <row r="166" spans="1:44" x14ac:dyDescent="0.2">
      <c r="A166" s="50"/>
      <c r="B166" s="50"/>
      <c r="D166" s="79"/>
      <c r="F166" s="124"/>
      <c r="G166" s="124"/>
      <c r="H166" s="124"/>
      <c r="I166" s="124"/>
      <c r="P166" s="70"/>
      <c r="X166" s="124"/>
      <c r="Y166" s="124"/>
      <c r="Z166" s="124"/>
      <c r="AA166" s="124"/>
      <c r="AC166" s="71"/>
      <c r="AD166" s="71"/>
      <c r="AF166" s="73"/>
      <c r="AG166" s="73"/>
      <c r="AH166" s="73"/>
      <c r="AI166" s="73"/>
      <c r="AJ166" s="73"/>
      <c r="AK166" s="73"/>
      <c r="AL166" s="73"/>
      <c r="AM166" s="73"/>
      <c r="AN166" s="73"/>
      <c r="AO166" s="73"/>
      <c r="AR166" s="53"/>
    </row>
    <row r="167" spans="1:44" x14ac:dyDescent="0.2">
      <c r="A167" s="18" t="s">
        <v>167</v>
      </c>
      <c r="B167" s="91">
        <f>Base_year</f>
        <v>1985</v>
      </c>
      <c r="D167" s="79"/>
      <c r="F167" s="124"/>
      <c r="G167" s="124"/>
      <c r="H167" s="124"/>
      <c r="I167" s="124">
        <f>INDEX(I96:I157,base_row,1)</f>
        <v>29408.164037719747</v>
      </c>
      <c r="K167" s="84"/>
      <c r="L167" s="84"/>
      <c r="M167" s="84"/>
      <c r="N167" s="79"/>
      <c r="P167" s="74">
        <f>INDEX(P96:P157,base_row,1)</f>
        <v>94.497840682456925</v>
      </c>
      <c r="R167" s="74">
        <f>INDEX(R96:R157,base_row,1)</f>
        <v>63.82525240746196</v>
      </c>
      <c r="T167" s="74">
        <f>INDEX(T96:T157,base_row,1)</f>
        <v>62.779557377966029</v>
      </c>
      <c r="V167" s="71">
        <f>INDEX(V96:V157,base_row,1)</f>
        <v>1.016656616790085</v>
      </c>
      <c r="X167" s="124"/>
      <c r="Y167" s="124"/>
      <c r="Z167" s="124"/>
      <c r="AA167" s="74">
        <f>INDEX(AA96:AA157,base_row,1)</f>
        <v>1480.5713587966786</v>
      </c>
      <c r="AC167" s="71"/>
      <c r="AD167" s="71"/>
      <c r="AF167" s="73"/>
      <c r="AG167" s="73"/>
      <c r="AH167" s="73"/>
      <c r="AI167" s="73"/>
      <c r="AJ167" s="73"/>
      <c r="AK167" s="73"/>
      <c r="AL167" s="73"/>
      <c r="AM167" s="73"/>
      <c r="AN167" s="73"/>
      <c r="AO167" s="73"/>
      <c r="AR167" s="53"/>
    </row>
    <row r="168" spans="1:44" x14ac:dyDescent="0.2">
      <c r="A168" s="18" t="s">
        <v>168</v>
      </c>
      <c r="B168" s="91">
        <f>Base_year2</f>
        <v>1996</v>
      </c>
      <c r="D168" s="79"/>
      <c r="F168" s="124"/>
      <c r="G168" s="124"/>
      <c r="H168" s="124"/>
      <c r="I168" s="124"/>
      <c r="K168" s="84"/>
      <c r="L168" s="84"/>
      <c r="M168" s="84"/>
      <c r="N168" s="79"/>
      <c r="X168" s="124"/>
      <c r="Y168" s="124"/>
      <c r="Z168" s="124"/>
      <c r="AA168" s="124"/>
      <c r="AC168" s="71"/>
      <c r="AD168" s="71"/>
      <c r="AF168" s="73"/>
      <c r="AG168" s="73"/>
      <c r="AH168" s="73"/>
      <c r="AI168" s="73"/>
      <c r="AJ168" s="73"/>
      <c r="AK168" s="73"/>
      <c r="AL168" s="73"/>
      <c r="AM168" s="73"/>
      <c r="AN168" s="73"/>
      <c r="AO168" s="73"/>
      <c r="AR168" s="53"/>
    </row>
    <row r="169" spans="1:44" x14ac:dyDescent="0.2">
      <c r="A169" s="16"/>
      <c r="B169" s="92"/>
      <c r="D169" s="79"/>
      <c r="F169" s="124"/>
      <c r="G169" s="124"/>
      <c r="H169" s="124"/>
      <c r="I169" s="124"/>
      <c r="P169" s="70"/>
      <c r="X169" s="124"/>
      <c r="Y169" s="124"/>
      <c r="Z169" s="124"/>
      <c r="AA169" s="124"/>
      <c r="AC169" s="71"/>
      <c r="AD169" s="71"/>
      <c r="AF169" s="72"/>
      <c r="AG169" s="72"/>
      <c r="AH169" s="72"/>
      <c r="AI169" s="72"/>
      <c r="AJ169" s="72"/>
      <c r="AK169" s="72"/>
      <c r="AL169" s="72"/>
      <c r="AM169" s="72"/>
      <c r="AN169" s="72"/>
      <c r="AO169" s="72"/>
      <c r="AP169" s="142"/>
      <c r="AR169" s="53"/>
    </row>
    <row r="170" spans="1:44" x14ac:dyDescent="0.2">
      <c r="A170" s="16"/>
      <c r="B170" s="92"/>
      <c r="D170" s="79"/>
      <c r="F170" s="124"/>
      <c r="G170" s="124"/>
      <c r="H170" s="124"/>
      <c r="I170" s="124"/>
      <c r="P170" s="70"/>
      <c r="X170" s="124"/>
      <c r="Y170" s="124"/>
      <c r="Z170" s="124"/>
      <c r="AA170" s="124"/>
      <c r="AC170" s="71"/>
      <c r="AD170" s="71"/>
      <c r="AF170" s="72"/>
      <c r="AG170" s="72"/>
      <c r="AH170" s="72"/>
      <c r="AI170" s="72"/>
      <c r="AJ170" s="72"/>
      <c r="AK170" s="72"/>
      <c r="AL170" s="72"/>
      <c r="AM170" s="72"/>
      <c r="AN170" s="72"/>
      <c r="AO170" s="72"/>
      <c r="AP170" s="142"/>
      <c r="AR170" s="53"/>
    </row>
    <row r="171" spans="1:44" x14ac:dyDescent="0.2">
      <c r="A171" s="75"/>
      <c r="B171" s="50"/>
      <c r="D171" s="83"/>
      <c r="F171" s="125" t="s">
        <v>127</v>
      </c>
      <c r="G171" s="124"/>
      <c r="H171" s="124"/>
      <c r="I171" s="124"/>
      <c r="K171" s="54" t="s">
        <v>129</v>
      </c>
      <c r="W171" s="54"/>
      <c r="X171" s="125" t="s">
        <v>698</v>
      </c>
      <c r="Y171" s="124"/>
      <c r="Z171" s="124"/>
      <c r="AA171" s="124"/>
      <c r="AR171" s="53"/>
    </row>
    <row r="172" spans="1:44" ht="24.75" customHeight="1" x14ac:dyDescent="0.2">
      <c r="A172" s="50"/>
      <c r="B172" s="50"/>
      <c r="D172" s="83"/>
      <c r="F172" s="124"/>
      <c r="G172" s="124"/>
      <c r="H172" s="124"/>
      <c r="I172" s="124"/>
      <c r="X172" s="124"/>
      <c r="Y172" s="124"/>
      <c r="Z172" s="124"/>
      <c r="AA172" s="124"/>
      <c r="AR172" s="53"/>
    </row>
    <row r="173" spans="1:44" ht="55.5" customHeight="1" x14ac:dyDescent="0.2">
      <c r="A173" s="50"/>
      <c r="B173" s="50"/>
      <c r="D173" s="78" t="s">
        <v>32</v>
      </c>
      <c r="F173" s="323" t="str">
        <f>F5</f>
        <v xml:space="preserve">Single-Family </v>
      </c>
      <c r="G173" s="323" t="str">
        <f>G5</f>
        <v>Multi-Family</v>
      </c>
      <c r="H173" s="323" t="str">
        <f>H5</f>
        <v>Manufactured Homes</v>
      </c>
      <c r="I173" s="126" t="s">
        <v>32</v>
      </c>
      <c r="K173" s="56" t="str">
        <f>F173</f>
        <v xml:space="preserve">Single-Family </v>
      </c>
      <c r="L173" s="56" t="str">
        <f>G173</f>
        <v>Multi-Family</v>
      </c>
      <c r="M173" s="56" t="str">
        <f>H173</f>
        <v>Manufactured Homes</v>
      </c>
      <c r="N173" s="56" t="s">
        <v>32</v>
      </c>
      <c r="P173" s="56" t="s">
        <v>32</v>
      </c>
      <c r="R173" s="78" t="s">
        <v>32</v>
      </c>
      <c r="T173" s="78" t="str">
        <f>R173</f>
        <v>Total</v>
      </c>
      <c r="V173" s="78" t="str">
        <f>R173</f>
        <v>Total</v>
      </c>
      <c r="X173" s="126" t="str">
        <f>F5</f>
        <v xml:space="preserve">Single-Family </v>
      </c>
      <c r="Y173" s="126" t="str">
        <f>G5</f>
        <v>Multi-Family</v>
      </c>
      <c r="Z173" s="126" t="str">
        <f>H5</f>
        <v>Manufactured Homes</v>
      </c>
      <c r="AA173" s="126" t="str">
        <f>T173</f>
        <v>Total</v>
      </c>
      <c r="AC173" s="324" t="s">
        <v>32</v>
      </c>
      <c r="AR173" s="53"/>
    </row>
    <row r="174" spans="1:44" ht="38.25" x14ac:dyDescent="0.2">
      <c r="A174" s="136" t="s">
        <v>303</v>
      </c>
      <c r="B174" s="50"/>
      <c r="D174" s="80" t="s">
        <v>123</v>
      </c>
      <c r="F174" s="127"/>
      <c r="G174" s="127"/>
      <c r="H174" s="127"/>
      <c r="I174" s="127"/>
      <c r="K174" s="61"/>
      <c r="L174" s="61"/>
      <c r="M174" s="61"/>
      <c r="N174" s="61"/>
      <c r="P174" s="76" t="s">
        <v>123</v>
      </c>
      <c r="R174" s="80" t="s">
        <v>123</v>
      </c>
      <c r="T174" s="80" t="s">
        <v>123</v>
      </c>
      <c r="V174" s="62"/>
      <c r="X174" s="127"/>
      <c r="Y174" s="127"/>
      <c r="Z174" s="127"/>
      <c r="AA174" s="127"/>
      <c r="AC174" s="80" t="s">
        <v>123</v>
      </c>
      <c r="AD174" s="133"/>
      <c r="AR174" s="53"/>
    </row>
    <row r="175" spans="1:44" x14ac:dyDescent="0.2">
      <c r="A175" s="50"/>
      <c r="B175" s="50"/>
      <c r="D175" s="82" t="s">
        <v>120</v>
      </c>
      <c r="F175" s="340" t="s">
        <v>700</v>
      </c>
      <c r="G175" s="340" t="s">
        <v>700</v>
      </c>
      <c r="H175" s="340" t="s">
        <v>700</v>
      </c>
      <c r="I175" s="340" t="s">
        <v>700</v>
      </c>
      <c r="K175" s="80" t="s">
        <v>130</v>
      </c>
      <c r="L175" s="80" t="s">
        <v>130</v>
      </c>
      <c r="M175" s="80" t="s">
        <v>130</v>
      </c>
      <c r="N175" s="80" t="s">
        <v>130</v>
      </c>
      <c r="P175" s="76" t="s">
        <v>696</v>
      </c>
      <c r="R175" s="76" t="s">
        <v>148</v>
      </c>
      <c r="T175" s="76" t="s">
        <v>148</v>
      </c>
      <c r="V175" s="76" t="s">
        <v>148</v>
      </c>
      <c r="X175" s="128" t="s">
        <v>697</v>
      </c>
      <c r="Y175" s="128" t="s">
        <v>697</v>
      </c>
      <c r="Z175" s="128" t="s">
        <v>697</v>
      </c>
      <c r="AA175" s="128" t="s">
        <v>697</v>
      </c>
      <c r="AC175" s="61" t="s">
        <v>121</v>
      </c>
      <c r="AR175" s="53"/>
    </row>
    <row r="176" spans="1:44" x14ac:dyDescent="0.2">
      <c r="A176" s="75" t="s">
        <v>44</v>
      </c>
      <c r="B176" s="50">
        <v>1949</v>
      </c>
      <c r="D176" s="79"/>
      <c r="F176" s="124"/>
      <c r="G176" s="124"/>
      <c r="H176" s="124"/>
      <c r="I176" s="124"/>
      <c r="P176" s="70"/>
      <c r="X176" s="124"/>
      <c r="Y176" s="124"/>
      <c r="Z176" s="124"/>
      <c r="AA176" s="124"/>
      <c r="AC176" s="71"/>
      <c r="AD176" s="72"/>
      <c r="AF176" s="73"/>
      <c r="AG176" s="73"/>
      <c r="AH176" s="73"/>
      <c r="AI176" s="73"/>
      <c r="AJ176" s="73"/>
      <c r="AK176" s="73"/>
      <c r="AL176" s="73"/>
      <c r="AM176" s="73"/>
      <c r="AN176" s="73"/>
      <c r="AO176" s="73"/>
      <c r="AR176" s="53"/>
    </row>
    <row r="177" spans="1:44" x14ac:dyDescent="0.2">
      <c r="A177" s="75" t="s">
        <v>44</v>
      </c>
      <c r="B177" s="50">
        <f t="shared" ref="B177:B204" si="151">B176+1</f>
        <v>1950</v>
      </c>
      <c r="D177" s="79"/>
      <c r="F177" s="124"/>
      <c r="G177" s="124"/>
      <c r="H177" s="124"/>
      <c r="I177" s="124"/>
      <c r="P177" s="70"/>
      <c r="X177" s="124"/>
      <c r="Y177" s="124"/>
      <c r="Z177" s="124"/>
      <c r="AA177" s="124"/>
      <c r="AC177" s="71"/>
      <c r="AD177" s="71"/>
      <c r="AF177" s="73"/>
      <c r="AG177" s="73"/>
      <c r="AH177" s="73"/>
      <c r="AI177" s="73"/>
      <c r="AJ177" s="73"/>
      <c r="AK177" s="73"/>
      <c r="AL177" s="73"/>
      <c r="AM177" s="73"/>
      <c r="AN177" s="73"/>
      <c r="AO177" s="73"/>
      <c r="AR177" s="53"/>
    </row>
    <row r="178" spans="1:44" x14ac:dyDescent="0.2">
      <c r="A178" s="75" t="s">
        <v>44</v>
      </c>
      <c r="B178" s="50">
        <f t="shared" si="151"/>
        <v>1951</v>
      </c>
      <c r="D178" s="79"/>
      <c r="F178" s="124"/>
      <c r="G178" s="124"/>
      <c r="H178" s="124"/>
      <c r="I178" s="124"/>
      <c r="P178" s="70"/>
      <c r="X178" s="124"/>
      <c r="Y178" s="124"/>
      <c r="Z178" s="124"/>
      <c r="AA178" s="124"/>
      <c r="AC178" s="71"/>
      <c r="AD178" s="71"/>
      <c r="AF178" s="73"/>
      <c r="AG178" s="73"/>
      <c r="AH178" s="73"/>
      <c r="AI178" s="73"/>
      <c r="AJ178" s="73"/>
      <c r="AK178" s="73"/>
      <c r="AL178" s="73"/>
      <c r="AM178" s="73"/>
      <c r="AN178" s="73"/>
      <c r="AO178" s="73"/>
      <c r="AR178" s="53"/>
    </row>
    <row r="179" spans="1:44" x14ac:dyDescent="0.2">
      <c r="A179" s="75" t="s">
        <v>44</v>
      </c>
      <c r="B179" s="50">
        <f t="shared" si="151"/>
        <v>1952</v>
      </c>
      <c r="D179" s="79"/>
      <c r="F179" s="124"/>
      <c r="G179" s="124"/>
      <c r="H179" s="124"/>
      <c r="I179" s="124"/>
      <c r="P179" s="70"/>
      <c r="X179" s="124"/>
      <c r="Y179" s="124"/>
      <c r="Z179" s="124"/>
      <c r="AA179" s="124"/>
      <c r="AC179" s="71"/>
      <c r="AD179" s="71"/>
      <c r="AF179" s="73"/>
      <c r="AG179" s="73"/>
      <c r="AH179" s="73"/>
      <c r="AI179" s="73"/>
      <c r="AJ179" s="73"/>
      <c r="AK179" s="73"/>
      <c r="AL179" s="73"/>
      <c r="AM179" s="73"/>
      <c r="AN179" s="73"/>
      <c r="AO179" s="73"/>
      <c r="AR179" s="53"/>
    </row>
    <row r="180" spans="1:44" x14ac:dyDescent="0.2">
      <c r="A180" s="75" t="s">
        <v>44</v>
      </c>
      <c r="B180" s="50">
        <f t="shared" si="151"/>
        <v>1953</v>
      </c>
      <c r="D180" s="79"/>
      <c r="F180" s="124"/>
      <c r="G180" s="124"/>
      <c r="H180" s="124"/>
      <c r="I180" s="124"/>
      <c r="P180" s="70"/>
      <c r="X180" s="124"/>
      <c r="Y180" s="124"/>
      <c r="Z180" s="124"/>
      <c r="AA180" s="124"/>
      <c r="AC180" s="71"/>
      <c r="AD180" s="71"/>
      <c r="AF180" s="73"/>
      <c r="AG180" s="73"/>
      <c r="AH180" s="73"/>
      <c r="AI180" s="73"/>
      <c r="AJ180" s="73"/>
      <c r="AK180" s="73"/>
      <c r="AL180" s="73"/>
      <c r="AM180" s="73"/>
      <c r="AN180" s="73"/>
      <c r="AO180" s="73"/>
      <c r="AR180" s="53"/>
    </row>
    <row r="181" spans="1:44" x14ac:dyDescent="0.2">
      <c r="A181" s="75" t="s">
        <v>44</v>
      </c>
      <c r="B181" s="50">
        <f t="shared" si="151"/>
        <v>1954</v>
      </c>
      <c r="D181" s="79"/>
      <c r="F181" s="124"/>
      <c r="G181" s="124"/>
      <c r="H181" s="124"/>
      <c r="I181" s="124"/>
      <c r="P181" s="70"/>
      <c r="X181" s="124"/>
      <c r="Y181" s="124"/>
      <c r="Z181" s="124"/>
      <c r="AA181" s="124"/>
      <c r="AC181" s="71"/>
      <c r="AD181" s="71"/>
      <c r="AF181" s="73"/>
      <c r="AG181" s="73"/>
      <c r="AH181" s="73"/>
      <c r="AI181" s="73"/>
      <c r="AJ181" s="73"/>
      <c r="AK181" s="73"/>
      <c r="AL181" s="73"/>
      <c r="AM181" s="73"/>
      <c r="AN181" s="73"/>
      <c r="AO181" s="73"/>
      <c r="AR181" s="53"/>
    </row>
    <row r="182" spans="1:44" x14ac:dyDescent="0.2">
      <c r="A182" s="75" t="s">
        <v>44</v>
      </c>
      <c r="B182" s="50">
        <f t="shared" si="151"/>
        <v>1955</v>
      </c>
      <c r="D182" s="79"/>
      <c r="F182" s="124"/>
      <c r="G182" s="124"/>
      <c r="H182" s="124"/>
      <c r="I182" s="124"/>
      <c r="P182" s="70"/>
      <c r="X182" s="124"/>
      <c r="Y182" s="124"/>
      <c r="Z182" s="124"/>
      <c r="AA182" s="124"/>
      <c r="AC182" s="71"/>
      <c r="AD182" s="71"/>
      <c r="AF182" s="73"/>
      <c r="AG182" s="73"/>
      <c r="AH182" s="73"/>
      <c r="AI182" s="73"/>
      <c r="AJ182" s="73"/>
      <c r="AK182" s="73"/>
      <c r="AL182" s="73"/>
      <c r="AM182" s="73"/>
      <c r="AN182" s="73"/>
      <c r="AO182" s="73"/>
      <c r="AR182" s="53"/>
    </row>
    <row r="183" spans="1:44" x14ac:dyDescent="0.2">
      <c r="A183" s="75" t="s">
        <v>44</v>
      </c>
      <c r="B183" s="50">
        <f t="shared" si="151"/>
        <v>1956</v>
      </c>
      <c r="D183" s="79"/>
      <c r="F183" s="124"/>
      <c r="G183" s="124"/>
      <c r="H183" s="124"/>
      <c r="I183" s="124"/>
      <c r="P183" s="70"/>
      <c r="X183" s="124"/>
      <c r="Y183" s="124"/>
      <c r="Z183" s="124"/>
      <c r="AA183" s="124"/>
      <c r="AC183" s="71"/>
      <c r="AD183" s="71"/>
      <c r="AF183" s="73"/>
      <c r="AG183" s="73"/>
      <c r="AH183" s="73"/>
      <c r="AI183" s="73"/>
      <c r="AJ183" s="73"/>
      <c r="AK183" s="73"/>
      <c r="AL183" s="73"/>
      <c r="AM183" s="73"/>
      <c r="AN183" s="73"/>
      <c r="AO183" s="73"/>
      <c r="AR183" s="53"/>
    </row>
    <row r="184" spans="1:44" x14ac:dyDescent="0.2">
      <c r="A184" s="75" t="s">
        <v>44</v>
      </c>
      <c r="B184" s="50">
        <f t="shared" si="151"/>
        <v>1957</v>
      </c>
      <c r="D184" s="79"/>
      <c r="F184" s="124"/>
      <c r="G184" s="124"/>
      <c r="H184" s="124"/>
      <c r="I184" s="124"/>
      <c r="P184" s="70"/>
      <c r="X184" s="124"/>
      <c r="Y184" s="124"/>
      <c r="Z184" s="124"/>
      <c r="AA184" s="124"/>
      <c r="AC184" s="71"/>
      <c r="AD184" s="71"/>
      <c r="AF184" s="73"/>
      <c r="AG184" s="73"/>
      <c r="AH184" s="73"/>
      <c r="AI184" s="73"/>
      <c r="AJ184" s="73"/>
      <c r="AK184" s="73"/>
      <c r="AL184" s="73"/>
      <c r="AM184" s="73"/>
      <c r="AN184" s="73"/>
      <c r="AO184" s="73"/>
      <c r="AR184" s="53"/>
    </row>
    <row r="185" spans="1:44" x14ac:dyDescent="0.2">
      <c r="A185" s="75" t="s">
        <v>44</v>
      </c>
      <c r="B185" s="50">
        <f t="shared" si="151"/>
        <v>1958</v>
      </c>
      <c r="D185" s="79"/>
      <c r="F185" s="124"/>
      <c r="G185" s="124"/>
      <c r="H185" s="124"/>
      <c r="I185" s="124"/>
      <c r="P185" s="70"/>
      <c r="X185" s="124"/>
      <c r="Y185" s="124"/>
      <c r="Z185" s="124"/>
      <c r="AA185" s="124"/>
      <c r="AC185" s="71"/>
      <c r="AD185" s="71"/>
      <c r="AF185" s="73"/>
      <c r="AG185" s="73"/>
      <c r="AH185" s="73"/>
      <c r="AI185" s="73"/>
      <c r="AJ185" s="73"/>
      <c r="AK185" s="73"/>
      <c r="AL185" s="73"/>
      <c r="AM185" s="73"/>
      <c r="AN185" s="73"/>
      <c r="AO185" s="73"/>
      <c r="AR185" s="53"/>
    </row>
    <row r="186" spans="1:44" x14ac:dyDescent="0.2">
      <c r="A186" s="75" t="s">
        <v>44</v>
      </c>
      <c r="B186" s="50">
        <f t="shared" si="151"/>
        <v>1959</v>
      </c>
      <c r="D186" s="79"/>
      <c r="F186" s="124"/>
      <c r="G186" s="124"/>
      <c r="H186" s="124"/>
      <c r="I186" s="124"/>
      <c r="P186" s="70"/>
      <c r="X186" s="124"/>
      <c r="Y186" s="124"/>
      <c r="Z186" s="124"/>
      <c r="AA186" s="124"/>
      <c r="AC186" s="71"/>
      <c r="AD186" s="71"/>
      <c r="AF186" s="73"/>
      <c r="AG186" s="73"/>
      <c r="AH186" s="73"/>
      <c r="AI186" s="73"/>
      <c r="AJ186" s="73"/>
      <c r="AK186" s="73"/>
      <c r="AL186" s="73"/>
      <c r="AM186" s="73"/>
      <c r="AN186" s="73"/>
      <c r="AO186" s="73"/>
      <c r="AR186" s="53"/>
    </row>
    <row r="187" spans="1:44" x14ac:dyDescent="0.2">
      <c r="A187" s="75" t="s">
        <v>44</v>
      </c>
      <c r="B187" s="50">
        <f t="shared" si="151"/>
        <v>1960</v>
      </c>
      <c r="D187" s="79">
        <f>SEDS_CensusRgn!E5</f>
        <v>225.21899999999999</v>
      </c>
      <c r="F187" s="124"/>
      <c r="G187" s="124"/>
      <c r="H187" s="124"/>
      <c r="I187" s="124"/>
      <c r="P187" s="70"/>
      <c r="X187" s="124"/>
      <c r="Y187" s="124"/>
      <c r="Z187" s="124"/>
      <c r="AA187" s="124"/>
      <c r="AC187" s="71"/>
      <c r="AD187" s="71"/>
      <c r="AF187" s="73"/>
      <c r="AG187" s="73"/>
      <c r="AH187" s="73"/>
      <c r="AI187" s="73"/>
      <c r="AJ187" s="73"/>
      <c r="AK187" s="73"/>
      <c r="AL187" s="73"/>
      <c r="AM187" s="73"/>
      <c r="AN187" s="73"/>
      <c r="AO187" s="73"/>
      <c r="AR187" s="53"/>
    </row>
    <row r="188" spans="1:44" x14ac:dyDescent="0.2">
      <c r="A188" s="75" t="s">
        <v>44</v>
      </c>
      <c r="B188" s="50">
        <f t="shared" si="151"/>
        <v>1961</v>
      </c>
      <c r="D188" s="79">
        <f>SEDS_CensusRgn!E6</f>
        <v>237.48400000000001</v>
      </c>
      <c r="F188" s="124"/>
      <c r="G188" s="124"/>
      <c r="H188" s="124"/>
      <c r="I188" s="124"/>
      <c r="P188" s="70"/>
      <c r="X188" s="124"/>
      <c r="Y188" s="124"/>
      <c r="Z188" s="124"/>
      <c r="AA188" s="124"/>
      <c r="AC188" s="71"/>
      <c r="AD188" s="71"/>
      <c r="AF188" s="73"/>
      <c r="AG188" s="73"/>
      <c r="AH188" s="73"/>
      <c r="AI188" s="73"/>
      <c r="AJ188" s="73"/>
      <c r="AK188" s="73"/>
      <c r="AL188" s="73"/>
      <c r="AM188" s="73"/>
      <c r="AN188" s="73"/>
      <c r="AO188" s="73"/>
      <c r="AR188" s="53"/>
    </row>
    <row r="189" spans="1:44" x14ac:dyDescent="0.2">
      <c r="A189" s="75" t="s">
        <v>44</v>
      </c>
      <c r="B189" s="50">
        <f t="shared" si="151"/>
        <v>1962</v>
      </c>
      <c r="D189" s="79">
        <f>SEDS_CensusRgn!E7</f>
        <v>269.512</v>
      </c>
      <c r="F189" s="124"/>
      <c r="G189" s="124"/>
      <c r="H189" s="124"/>
      <c r="I189" s="124"/>
      <c r="P189" s="70"/>
      <c r="X189" s="124"/>
      <c r="Y189" s="124"/>
      <c r="Z189" s="124"/>
      <c r="AA189" s="124"/>
      <c r="AC189" s="71"/>
      <c r="AD189" s="71"/>
      <c r="AF189" s="73"/>
      <c r="AG189" s="73"/>
      <c r="AH189" s="73"/>
      <c r="AI189" s="73"/>
      <c r="AJ189" s="73"/>
      <c r="AK189" s="73"/>
      <c r="AL189" s="73"/>
      <c r="AM189" s="73"/>
      <c r="AN189" s="73"/>
      <c r="AO189" s="73"/>
      <c r="AR189" s="53"/>
    </row>
    <row r="190" spans="1:44" x14ac:dyDescent="0.2">
      <c r="A190" s="75" t="s">
        <v>44</v>
      </c>
      <c r="B190" s="50">
        <f t="shared" si="151"/>
        <v>1963</v>
      </c>
      <c r="D190" s="79">
        <f>SEDS_CensusRgn!E8</f>
        <v>295.80599999999998</v>
      </c>
      <c r="F190" s="124"/>
      <c r="G190" s="124"/>
      <c r="H190" s="124"/>
      <c r="I190" s="124"/>
      <c r="P190" s="70"/>
      <c r="X190" s="124"/>
      <c r="Y190" s="124"/>
      <c r="Z190" s="124"/>
      <c r="AA190" s="124"/>
      <c r="AC190" s="71"/>
      <c r="AD190" s="71"/>
      <c r="AF190" s="73"/>
      <c r="AG190" s="73"/>
      <c r="AH190" s="73"/>
      <c r="AI190" s="73"/>
      <c r="AJ190" s="73"/>
      <c r="AK190" s="73"/>
      <c r="AL190" s="73"/>
      <c r="AM190" s="73"/>
      <c r="AN190" s="73"/>
      <c r="AO190" s="73"/>
      <c r="AR190" s="53"/>
    </row>
    <row r="191" spans="1:44" x14ac:dyDescent="0.2">
      <c r="A191" s="75" t="s">
        <v>44</v>
      </c>
      <c r="B191" s="50">
        <f t="shared" si="151"/>
        <v>1964</v>
      </c>
      <c r="D191" s="79">
        <f>SEDS_CensusRgn!E9</f>
        <v>324.16000000000003</v>
      </c>
      <c r="F191" s="124"/>
      <c r="G191" s="124"/>
      <c r="H191" s="124"/>
      <c r="I191" s="124"/>
      <c r="P191" s="70"/>
      <c r="X191" s="124"/>
      <c r="Y191" s="124"/>
      <c r="Z191" s="124"/>
      <c r="AA191" s="124"/>
      <c r="AC191" s="71"/>
      <c r="AD191" s="71"/>
      <c r="AF191" s="73"/>
      <c r="AG191" s="73"/>
      <c r="AH191" s="73"/>
      <c r="AI191" s="73"/>
      <c r="AJ191" s="73"/>
      <c r="AK191" s="73"/>
      <c r="AL191" s="73"/>
      <c r="AM191" s="73"/>
      <c r="AN191" s="73"/>
      <c r="AO191" s="73"/>
      <c r="AR191" s="53"/>
    </row>
    <row r="192" spans="1:44" x14ac:dyDescent="0.2">
      <c r="A192" s="75" t="s">
        <v>44</v>
      </c>
      <c r="B192" s="50">
        <f t="shared" si="151"/>
        <v>1965</v>
      </c>
      <c r="D192" s="79">
        <f>SEDS_CensusRgn!E10</f>
        <v>351.029</v>
      </c>
      <c r="F192" s="124"/>
      <c r="G192" s="124"/>
      <c r="H192" s="124"/>
      <c r="I192" s="124"/>
      <c r="P192" s="70"/>
      <c r="X192" s="124"/>
      <c r="Y192" s="124"/>
      <c r="Z192" s="124"/>
      <c r="AA192" s="124"/>
      <c r="AC192" s="71"/>
      <c r="AD192" s="71"/>
      <c r="AF192" s="73"/>
      <c r="AG192" s="73"/>
      <c r="AH192" s="73"/>
      <c r="AI192" s="73"/>
      <c r="AJ192" s="73"/>
      <c r="AK192" s="73"/>
      <c r="AL192" s="73"/>
      <c r="AM192" s="73"/>
      <c r="AN192" s="73"/>
      <c r="AO192" s="73"/>
      <c r="AR192" s="53"/>
    </row>
    <row r="193" spans="1:44" x14ac:dyDescent="0.2">
      <c r="A193" s="75" t="s">
        <v>44</v>
      </c>
      <c r="B193" s="50">
        <f t="shared" si="151"/>
        <v>1966</v>
      </c>
      <c r="D193" s="79">
        <f>SEDS_CensusRgn!E11</f>
        <v>387.76800000000003</v>
      </c>
      <c r="F193" s="124"/>
      <c r="G193" s="124"/>
      <c r="H193" s="124"/>
      <c r="I193" s="124"/>
      <c r="P193" s="70"/>
      <c r="X193" s="124"/>
      <c r="Y193" s="124"/>
      <c r="Z193" s="124"/>
      <c r="AA193" s="124"/>
      <c r="AC193" s="71"/>
      <c r="AD193" s="71"/>
      <c r="AF193" s="73"/>
      <c r="AG193" s="73"/>
      <c r="AH193" s="73"/>
      <c r="AI193" s="73"/>
      <c r="AJ193" s="73"/>
      <c r="AK193" s="73"/>
      <c r="AL193" s="73"/>
      <c r="AM193" s="73"/>
      <c r="AN193" s="73"/>
      <c r="AO193" s="73"/>
      <c r="AR193" s="53"/>
    </row>
    <row r="194" spans="1:44" x14ac:dyDescent="0.2">
      <c r="A194" s="75" t="s">
        <v>44</v>
      </c>
      <c r="B194" s="50">
        <f t="shared" si="151"/>
        <v>1967</v>
      </c>
      <c r="D194" s="79">
        <f>SEDS_CensusRgn!E12</f>
        <v>417.09199999999998</v>
      </c>
      <c r="F194" s="124"/>
      <c r="G194" s="124"/>
      <c r="H194" s="124"/>
      <c r="I194" s="124"/>
      <c r="P194" s="70"/>
      <c r="X194" s="124"/>
      <c r="Y194" s="124"/>
      <c r="Z194" s="124"/>
      <c r="AA194" s="124"/>
      <c r="AC194" s="71"/>
      <c r="AD194" s="71"/>
      <c r="AF194" s="73"/>
      <c r="AG194" s="73"/>
      <c r="AH194" s="73"/>
      <c r="AI194" s="73"/>
      <c r="AJ194" s="73"/>
      <c r="AK194" s="73"/>
      <c r="AL194" s="73"/>
      <c r="AM194" s="73"/>
      <c r="AN194" s="73"/>
      <c r="AO194" s="73"/>
      <c r="AR194" s="53"/>
    </row>
    <row r="195" spans="1:44" x14ac:dyDescent="0.2">
      <c r="A195" s="75" t="s">
        <v>44</v>
      </c>
      <c r="B195" s="50">
        <f t="shared" si="151"/>
        <v>1968</v>
      </c>
      <c r="D195" s="79">
        <f>SEDS_CensusRgn!E13</f>
        <v>485.96199999999999</v>
      </c>
      <c r="F195" s="124"/>
      <c r="G195" s="124"/>
      <c r="H195" s="124"/>
      <c r="I195" s="124"/>
      <c r="P195" s="70"/>
      <c r="X195" s="124"/>
      <c r="Y195" s="124"/>
      <c r="Z195" s="124"/>
      <c r="AA195" s="124"/>
      <c r="AC195" s="71"/>
      <c r="AD195" s="71"/>
      <c r="AF195" s="73"/>
      <c r="AG195" s="73"/>
      <c r="AH195" s="73"/>
      <c r="AI195" s="73"/>
      <c r="AJ195" s="73"/>
      <c r="AK195" s="73"/>
      <c r="AL195" s="73"/>
      <c r="AM195" s="73"/>
      <c r="AN195" s="73"/>
      <c r="AO195" s="73"/>
      <c r="AR195" s="53"/>
    </row>
    <row r="196" spans="1:44" x14ac:dyDescent="0.2">
      <c r="A196" s="75" t="s">
        <v>44</v>
      </c>
      <c r="B196" s="50">
        <f t="shared" si="151"/>
        <v>1969</v>
      </c>
      <c r="D196" s="79">
        <f>SEDS_CensusRgn!E14</f>
        <v>557.38700000000006</v>
      </c>
      <c r="F196" s="124"/>
      <c r="G196" s="124"/>
      <c r="H196" s="124"/>
      <c r="I196" s="124"/>
      <c r="P196" s="70"/>
      <c r="X196" s="124"/>
      <c r="Y196" s="124"/>
      <c r="Z196" s="124"/>
      <c r="AA196" s="124"/>
      <c r="AC196" s="71"/>
      <c r="AD196" s="71"/>
      <c r="AF196" s="73"/>
      <c r="AG196" s="73"/>
      <c r="AH196" s="73"/>
      <c r="AI196" s="73"/>
      <c r="AJ196" s="73"/>
      <c r="AK196" s="73"/>
      <c r="AL196" s="73"/>
      <c r="AM196" s="73"/>
      <c r="AN196" s="73"/>
      <c r="AO196" s="73"/>
      <c r="AR196" s="53"/>
    </row>
    <row r="197" spans="1:44" x14ac:dyDescent="0.2">
      <c r="A197" s="75" t="s">
        <v>44</v>
      </c>
      <c r="B197" s="50">
        <f t="shared" si="151"/>
        <v>1970</v>
      </c>
      <c r="D197" s="79">
        <f>SEDS_CensusRgn!E15</f>
        <v>616.41600000000005</v>
      </c>
      <c r="F197" s="321">
        <f t="shared" ref="F197:H216" si="152">F36</f>
        <v>15063</v>
      </c>
      <c r="G197" s="321">
        <f t="shared" si="152"/>
        <v>3326</v>
      </c>
      <c r="H197" s="321">
        <f t="shared" si="152"/>
        <v>868</v>
      </c>
      <c r="I197" s="321">
        <f>SUM(F197:H197)</f>
        <v>19257</v>
      </c>
      <c r="J197" s="83"/>
      <c r="K197" s="84">
        <f t="shared" ref="K197:M216" si="153">K36</f>
        <v>23.849098207730759</v>
      </c>
      <c r="L197" s="84">
        <f t="shared" si="153"/>
        <v>2.7909398650124797</v>
      </c>
      <c r="M197" s="84">
        <f t="shared" si="153"/>
        <v>0.61900381474954447</v>
      </c>
      <c r="N197" s="79">
        <f>SUM(K197:M197)</f>
        <v>27.259041887492781</v>
      </c>
      <c r="P197" s="84">
        <f>D197/I197*1000</f>
        <v>32.009970400373895</v>
      </c>
      <c r="R197" s="84">
        <f>D197/N197</f>
        <v>22.61326728005173</v>
      </c>
      <c r="T197" s="74">
        <f>R197/V197</f>
        <v>22.362155925569791</v>
      </c>
      <c r="V197" s="118">
        <f>Weather_Factors!EG29</f>
        <v>1.011229299863472</v>
      </c>
      <c r="X197" s="124">
        <f t="shared" ref="X197:AA216" si="154">X36</f>
        <v>1583.2900622539175</v>
      </c>
      <c r="Y197" s="124">
        <f t="shared" si="154"/>
        <v>839.12804119437158</v>
      </c>
      <c r="Z197" s="124">
        <f t="shared" si="154"/>
        <v>713.13803542574249</v>
      </c>
      <c r="AA197" s="124">
        <f t="shared" si="154"/>
        <v>1415.5393824319874</v>
      </c>
      <c r="AC197" s="71">
        <f t="shared" ref="AC197:AC240" si="155">T197/T$248</f>
        <v>0.81701119819004531</v>
      </c>
      <c r="AD197" s="71"/>
      <c r="AF197" s="73">
        <f t="shared" ref="AF197:AF240" si="156">I197/I$248</f>
        <v>0.65481816461919973</v>
      </c>
      <c r="AG197" s="73">
        <f t="shared" ref="AG197:AG240" si="157">P197/P$248</f>
        <v>0.79086741733821608</v>
      </c>
      <c r="AH197" s="73">
        <f>Wgted_Floorspace!M155</f>
        <v>0.97256003385701773</v>
      </c>
      <c r="AI197" s="73">
        <f t="shared" ref="AI197:AI240" si="158">AA197/AA$248</f>
        <v>0.9560764322649431</v>
      </c>
      <c r="AJ197" s="73">
        <f t="shared" ref="AJ197:AJ240" si="159">V197/V$248</f>
        <v>1.0124720934073588</v>
      </c>
      <c r="AK197" s="73">
        <f>AG197/(AH197*AI197*AJ197)</f>
        <v>0.84006248431771291</v>
      </c>
      <c r="AL197" s="73">
        <f>AF197*AH197*AI197*AJ197*AK197</f>
        <v>0.51787435067853727</v>
      </c>
      <c r="AM197" s="73">
        <f>AF197*AG197</f>
        <v>0.51787435067853727</v>
      </c>
      <c r="AN197" s="73"/>
      <c r="AO197" s="73">
        <f>AH197*AI197*AJ197</f>
        <v>0.94143880021085291</v>
      </c>
      <c r="AR197" s="53"/>
    </row>
    <row r="198" spans="1:44" x14ac:dyDescent="0.2">
      <c r="A198" s="75" t="s">
        <v>44</v>
      </c>
      <c r="B198" s="50">
        <f t="shared" si="151"/>
        <v>1971</v>
      </c>
      <c r="D198" s="79">
        <f>SEDS_CensusRgn!E16</f>
        <v>661.75200000000007</v>
      </c>
      <c r="F198" s="321">
        <f t="shared" si="152"/>
        <v>15532.8</v>
      </c>
      <c r="G198" s="321">
        <f t="shared" si="152"/>
        <v>3434.8999999999996</v>
      </c>
      <c r="H198" s="321">
        <f t="shared" si="152"/>
        <v>1053.6999999999998</v>
      </c>
      <c r="I198" s="321">
        <f t="shared" ref="I198:I211" si="160">SUM(F198:H198)</f>
        <v>20021.399999999998</v>
      </c>
      <c r="J198" s="83"/>
      <c r="K198" s="84">
        <f t="shared" si="153"/>
        <v>24.707568972377498</v>
      </c>
      <c r="L198" s="84">
        <f t="shared" si="153"/>
        <v>2.8893820714675624</v>
      </c>
      <c r="M198" s="84">
        <f t="shared" si="153"/>
        <v>0.77447206752983655</v>
      </c>
      <c r="N198" s="79">
        <f t="shared" ref="N198:N211" si="161">SUM(K198:M198)</f>
        <v>28.371423111374895</v>
      </c>
      <c r="P198" s="84">
        <f t="shared" ref="P198:P211" si="162">D198/I198*1000</f>
        <v>33.052234109502834</v>
      </c>
      <c r="R198" s="84">
        <f t="shared" ref="R198:R211" si="163">D198/N198</f>
        <v>23.324596633810916</v>
      </c>
      <c r="T198" s="74">
        <f t="shared" ref="T198:T211" si="164">R198/V198</f>
        <v>23.63816795573171</v>
      </c>
      <c r="V198" s="118">
        <f>Weather_Factors!EG30</f>
        <v>0.98673453363610786</v>
      </c>
      <c r="X198" s="124">
        <f t="shared" si="154"/>
        <v>1590.6706435657125</v>
      </c>
      <c r="Y198" s="124">
        <f t="shared" si="154"/>
        <v>841.18375250154668</v>
      </c>
      <c r="Z198" s="124">
        <f t="shared" si="154"/>
        <v>735.00243668011456</v>
      </c>
      <c r="AA198" s="124">
        <f t="shared" si="154"/>
        <v>1417.0549068184491</v>
      </c>
      <c r="AC198" s="71">
        <f t="shared" si="155"/>
        <v>0.86363085870656309</v>
      </c>
      <c r="AD198" s="71"/>
      <c r="AF198" s="73">
        <f t="shared" si="156"/>
        <v>0.68081094672622133</v>
      </c>
      <c r="AG198" s="73">
        <f t="shared" si="157"/>
        <v>0.81661853167896936</v>
      </c>
      <c r="AH198" s="73">
        <f>Wgted_Floorspace!M156</f>
        <v>0.97491166045979538</v>
      </c>
      <c r="AI198" s="73">
        <f t="shared" si="158"/>
        <v>0.95710004006166105</v>
      </c>
      <c r="AJ198" s="73">
        <f t="shared" si="159"/>
        <v>0.98794722328829521</v>
      </c>
      <c r="AK198" s="73">
        <f t="shared" ref="AK198:AK211" si="165">AG198/(AH198*AI198*AJ198)</f>
        <v>0.88585550233264299</v>
      </c>
      <c r="AL198" s="73">
        <f t="shared" ref="AL198:AL211" si="166">AF198*AH198*AI198*AJ198*AK198</f>
        <v>0.55596283566653582</v>
      </c>
      <c r="AM198" s="73">
        <f t="shared" ref="AM198:AM211" si="167">AF198*AG198</f>
        <v>0.55596283566653593</v>
      </c>
      <c r="AN198" s="73"/>
      <c r="AO198" s="73">
        <f t="shared" ref="AO198:AO211" si="168">AH198*AI198*AJ198</f>
        <v>0.9218416880954533</v>
      </c>
      <c r="AR198" s="53"/>
    </row>
    <row r="199" spans="1:44" x14ac:dyDescent="0.2">
      <c r="A199" s="75" t="s">
        <v>44</v>
      </c>
      <c r="B199" s="50">
        <f t="shared" si="151"/>
        <v>1972</v>
      </c>
      <c r="D199" s="79">
        <f>SEDS_CensusRgn!E17</f>
        <v>723.505</v>
      </c>
      <c r="F199" s="321">
        <f t="shared" si="152"/>
        <v>16080.9</v>
      </c>
      <c r="G199" s="321">
        <f t="shared" si="152"/>
        <v>3561.95</v>
      </c>
      <c r="H199" s="321">
        <f t="shared" si="152"/>
        <v>1270.3499999999999</v>
      </c>
      <c r="I199" s="321">
        <f t="shared" si="160"/>
        <v>20913.199999999997</v>
      </c>
      <c r="J199" s="83"/>
      <c r="K199" s="84">
        <f t="shared" si="153"/>
        <v>25.699685232219636</v>
      </c>
      <c r="L199" s="84">
        <f t="shared" si="153"/>
        <v>3.0038524058599716</v>
      </c>
      <c r="M199" s="84">
        <f t="shared" si="153"/>
        <v>0.96156227916131043</v>
      </c>
      <c r="N199" s="79">
        <f t="shared" si="161"/>
        <v>29.665099917240919</v>
      </c>
      <c r="P199" s="84">
        <f t="shared" si="162"/>
        <v>34.595614253198939</v>
      </c>
      <c r="R199" s="84">
        <f t="shared" si="163"/>
        <v>24.389097020351162</v>
      </c>
      <c r="T199" s="74">
        <f t="shared" si="164"/>
        <v>24.702967274313234</v>
      </c>
      <c r="V199" s="118">
        <f>Weather_Factors!EG31</f>
        <v>0.98729422864562344</v>
      </c>
      <c r="X199" s="124">
        <f t="shared" si="154"/>
        <v>1598.1496826806731</v>
      </c>
      <c r="Y199" s="124">
        <f t="shared" si="154"/>
        <v>843.31683652492927</v>
      </c>
      <c r="Z199" s="124">
        <f t="shared" si="154"/>
        <v>756.92705093974939</v>
      </c>
      <c r="AA199" s="124">
        <f t="shared" si="154"/>
        <v>1418.486884706354</v>
      </c>
      <c r="AC199" s="71">
        <f t="shared" si="155"/>
        <v>0.90253376994650736</v>
      </c>
      <c r="AD199" s="71"/>
      <c r="AF199" s="73">
        <f t="shared" si="156"/>
        <v>0.71113585918441324</v>
      </c>
      <c r="AG199" s="73">
        <f t="shared" si="157"/>
        <v>0.85475068403490417</v>
      </c>
      <c r="AH199" s="73">
        <f>Wgted_Floorspace!M157</f>
        <v>0.97743795098784969</v>
      </c>
      <c r="AI199" s="73">
        <f t="shared" si="158"/>
        <v>0.95806721930594196</v>
      </c>
      <c r="AJ199" s="73">
        <f t="shared" si="159"/>
        <v>0.98850760615895616</v>
      </c>
      <c r="AK199" s="73">
        <f t="shared" si="165"/>
        <v>0.92336681733542247</v>
      </c>
      <c r="AL199" s="73">
        <f t="shared" si="166"/>
        <v>0.60784386207962648</v>
      </c>
      <c r="AM199" s="73">
        <f t="shared" si="167"/>
        <v>0.60784386207962648</v>
      </c>
      <c r="AN199" s="73"/>
      <c r="AO199" s="73">
        <f t="shared" si="168"/>
        <v>0.9256891930570722</v>
      </c>
      <c r="AR199" s="53"/>
    </row>
    <row r="200" spans="1:44" x14ac:dyDescent="0.2">
      <c r="A200" s="75" t="s">
        <v>44</v>
      </c>
      <c r="B200" s="50">
        <f t="shared" si="151"/>
        <v>1973</v>
      </c>
      <c r="D200" s="79">
        <f>SEDS_CensusRgn!E18</f>
        <v>794.375</v>
      </c>
      <c r="F200" s="321">
        <f t="shared" si="152"/>
        <v>16351.670595679077</v>
      </c>
      <c r="G200" s="321">
        <f t="shared" si="152"/>
        <v>3936.7234389431742</v>
      </c>
      <c r="H200" s="321">
        <f t="shared" si="152"/>
        <v>1554.0260888278628</v>
      </c>
      <c r="I200" s="321">
        <f t="shared" si="160"/>
        <v>21842.420123450116</v>
      </c>
      <c r="J200" s="83"/>
      <c r="K200" s="84">
        <f t="shared" si="153"/>
        <v>26.228835471424567</v>
      </c>
      <c r="L200" s="84">
        <f t="shared" si="153"/>
        <v>3.3279152069362929</v>
      </c>
      <c r="M200" s="84">
        <f t="shared" si="153"/>
        <v>1.210489185881831</v>
      </c>
      <c r="N200" s="79">
        <f t="shared" si="161"/>
        <v>30.76723986424269</v>
      </c>
      <c r="P200" s="84">
        <f t="shared" si="162"/>
        <v>36.368451641819469</v>
      </c>
      <c r="R200" s="84">
        <f t="shared" si="163"/>
        <v>25.818858094034393</v>
      </c>
      <c r="T200" s="74">
        <f t="shared" si="164"/>
        <v>26.013907986309718</v>
      </c>
      <c r="V200" s="118">
        <f>Weather_Factors!EG32</f>
        <v>0.99250209186647498</v>
      </c>
      <c r="X200" s="124">
        <f t="shared" si="154"/>
        <v>1604.0462237757852</v>
      </c>
      <c r="Y200" s="124">
        <f t="shared" si="154"/>
        <v>845.35153625871226</v>
      </c>
      <c r="Z200" s="124">
        <f t="shared" si="154"/>
        <v>778.9374931246183</v>
      </c>
      <c r="AA200" s="124">
        <f t="shared" si="154"/>
        <v>1408.6003149079093</v>
      </c>
      <c r="AC200" s="71">
        <f t="shared" si="155"/>
        <v>0.95042956521013278</v>
      </c>
      <c r="AD200" s="71"/>
      <c r="AF200" s="73">
        <f t="shared" si="156"/>
        <v>0.74273321161546868</v>
      </c>
      <c r="AG200" s="73">
        <f t="shared" si="157"/>
        <v>0.89855201560010212</v>
      </c>
      <c r="AH200" s="73">
        <f>Wgted_Floorspace!M158</f>
        <v>0.98531451859737595</v>
      </c>
      <c r="AI200" s="73">
        <f t="shared" si="158"/>
        <v>0.95138968246200362</v>
      </c>
      <c r="AJ200" s="73">
        <f t="shared" si="159"/>
        <v>0.99372186980628785</v>
      </c>
      <c r="AK200" s="73">
        <f t="shared" si="165"/>
        <v>0.96459510874060506</v>
      </c>
      <c r="AL200" s="73">
        <f t="shared" si="166"/>
        <v>0.66738442435021661</v>
      </c>
      <c r="AM200" s="73">
        <f t="shared" si="167"/>
        <v>0.66738442435021661</v>
      </c>
      <c r="AN200" s="73"/>
      <c r="AO200" s="73">
        <f t="shared" si="168"/>
        <v>0.93153283430316147</v>
      </c>
      <c r="AR200" s="53"/>
    </row>
    <row r="201" spans="1:44" x14ac:dyDescent="0.2">
      <c r="A201" s="75" t="s">
        <v>44</v>
      </c>
      <c r="B201" s="50">
        <f t="shared" si="151"/>
        <v>1974</v>
      </c>
      <c r="D201" s="79">
        <f>SEDS_CensusRgn!E19</f>
        <v>791.83900000000006</v>
      </c>
      <c r="F201" s="321">
        <f t="shared" si="152"/>
        <v>16531.066817869942</v>
      </c>
      <c r="G201" s="321">
        <f t="shared" si="152"/>
        <v>4243.9228337689801</v>
      </c>
      <c r="H201" s="321">
        <f t="shared" si="152"/>
        <v>1792.3943376390632</v>
      </c>
      <c r="I201" s="321">
        <f t="shared" si="160"/>
        <v>22567.383989277983</v>
      </c>
      <c r="J201" s="83"/>
      <c r="K201" s="84">
        <f t="shared" si="153"/>
        <v>26.618828654998044</v>
      </c>
      <c r="L201" s="84">
        <f t="shared" si="153"/>
        <v>3.5945918459718014</v>
      </c>
      <c r="M201" s="84">
        <f t="shared" si="153"/>
        <v>1.4357697314777591</v>
      </c>
      <c r="N201" s="79">
        <f t="shared" si="161"/>
        <v>31.649190232447605</v>
      </c>
      <c r="P201" s="84">
        <f t="shared" si="162"/>
        <v>35.087762071856069</v>
      </c>
      <c r="R201" s="84">
        <f t="shared" si="163"/>
        <v>25.019249913957839</v>
      </c>
      <c r="T201" s="74">
        <f t="shared" si="164"/>
        <v>25.98740414898483</v>
      </c>
      <c r="V201" s="118">
        <f>Weather_Factors!EG33</f>
        <v>0.96274525037296543</v>
      </c>
      <c r="X201" s="124">
        <f t="shared" si="154"/>
        <v>1610.2305403679889</v>
      </c>
      <c r="Y201" s="124">
        <f t="shared" si="154"/>
        <v>846.99745654411083</v>
      </c>
      <c r="Z201" s="124">
        <f t="shared" si="154"/>
        <v>801.03451641615368</v>
      </c>
      <c r="AA201" s="124">
        <f t="shared" si="154"/>
        <v>1402.430616126552</v>
      </c>
      <c r="AC201" s="71">
        <f t="shared" si="155"/>
        <v>0.94946123586114184</v>
      </c>
      <c r="AD201" s="71"/>
      <c r="AF201" s="73">
        <f t="shared" si="156"/>
        <v>0.7673850009926636</v>
      </c>
      <c r="AG201" s="73">
        <f t="shared" si="157"/>
        <v>0.86691013527530447</v>
      </c>
      <c r="AH201" s="73">
        <f>Wgted_Floorspace!M159</f>
        <v>0.99155554922257694</v>
      </c>
      <c r="AI201" s="73">
        <f t="shared" si="158"/>
        <v>0.9472225757942293</v>
      </c>
      <c r="AJ201" s="73">
        <f t="shared" si="159"/>
        <v>0.96392845736838451</v>
      </c>
      <c r="AK201" s="73">
        <f t="shared" si="165"/>
        <v>0.95754719602503469</v>
      </c>
      <c r="AL201" s="73">
        <f t="shared" si="166"/>
        <v>0.66525383501878976</v>
      </c>
      <c r="AM201" s="73">
        <f t="shared" si="167"/>
        <v>0.66525383501878965</v>
      </c>
      <c r="AN201" s="73"/>
      <c r="AO201" s="73">
        <f t="shared" si="168"/>
        <v>0.90534454998564839</v>
      </c>
      <c r="AR201" s="53"/>
    </row>
    <row r="202" spans="1:44" x14ac:dyDescent="0.2">
      <c r="A202" s="75" t="s">
        <v>44</v>
      </c>
      <c r="B202" s="50">
        <f t="shared" si="151"/>
        <v>1975</v>
      </c>
      <c r="D202" s="79">
        <f>SEDS_CensusRgn!E20</f>
        <v>808.7</v>
      </c>
      <c r="F202" s="321">
        <f t="shared" si="152"/>
        <v>16991.995522892263</v>
      </c>
      <c r="G202" s="321">
        <f t="shared" si="152"/>
        <v>4627.0534341733819</v>
      </c>
      <c r="H202" s="321">
        <f t="shared" si="152"/>
        <v>1603.3224220020822</v>
      </c>
      <c r="I202" s="321">
        <f t="shared" si="160"/>
        <v>23222.371379067725</v>
      </c>
      <c r="J202" s="83"/>
      <c r="K202" s="84">
        <f t="shared" si="153"/>
        <v>27.494408191744817</v>
      </c>
      <c r="L202" s="84">
        <f t="shared" si="153"/>
        <v>3.9263535473252897</v>
      </c>
      <c r="M202" s="84">
        <f t="shared" si="153"/>
        <v>1.2974378574050534</v>
      </c>
      <c r="N202" s="79">
        <f t="shared" si="161"/>
        <v>32.718199596475159</v>
      </c>
      <c r="P202" s="84">
        <f t="shared" si="162"/>
        <v>34.824178237410727</v>
      </c>
      <c r="R202" s="84">
        <f t="shared" si="163"/>
        <v>24.717130220304789</v>
      </c>
      <c r="T202" s="74">
        <f t="shared" si="164"/>
        <v>25.181813291884797</v>
      </c>
      <c r="V202" s="118">
        <f>Weather_Factors!EG34</f>
        <v>0.98154687805068597</v>
      </c>
      <c r="X202" s="124">
        <f t="shared" si="154"/>
        <v>1618.0800044764198</v>
      </c>
      <c r="Y202" s="124">
        <f t="shared" si="154"/>
        <v>848.5645569439439</v>
      </c>
      <c r="Z202" s="124">
        <f t="shared" si="154"/>
        <v>809.21830793392871</v>
      </c>
      <c r="AA202" s="124">
        <f t="shared" si="154"/>
        <v>1408.9086365213686</v>
      </c>
      <c r="AC202" s="71">
        <f t="shared" si="155"/>
        <v>0.92002861972158356</v>
      </c>
      <c r="AD202" s="71"/>
      <c r="AF202" s="73">
        <f t="shared" si="156"/>
        <v>0.78965729888074787</v>
      </c>
      <c r="AG202" s="73">
        <f t="shared" si="157"/>
        <v>0.86039779353326218</v>
      </c>
      <c r="AH202" s="73">
        <f>Wgted_Floorspace!M160</f>
        <v>0.99219718442762228</v>
      </c>
      <c r="AI202" s="73">
        <f t="shared" si="158"/>
        <v>0.951597927482838</v>
      </c>
      <c r="AJ202" s="73">
        <f t="shared" si="159"/>
        <v>0.98275319211143197</v>
      </c>
      <c r="AK202" s="73">
        <f t="shared" si="165"/>
        <v>0.92726388883307365</v>
      </c>
      <c r="AL202" s="73">
        <f t="shared" si="166"/>
        <v>0.67941939760443115</v>
      </c>
      <c r="AM202" s="73">
        <f t="shared" si="167"/>
        <v>0.67941939760443126</v>
      </c>
      <c r="AN202" s="73"/>
      <c r="AO202" s="73">
        <f t="shared" si="168"/>
        <v>0.92788881773023657</v>
      </c>
      <c r="AR202" s="53"/>
    </row>
    <row r="203" spans="1:44" x14ac:dyDescent="0.2">
      <c r="A203" s="75" t="s">
        <v>44</v>
      </c>
      <c r="B203" s="50">
        <f t="shared" si="151"/>
        <v>1976</v>
      </c>
      <c r="D203" s="79">
        <f>SEDS_CensusRgn!E21</f>
        <v>836.43799999999999</v>
      </c>
      <c r="F203" s="321">
        <f t="shared" si="152"/>
        <v>17249.726040406371</v>
      </c>
      <c r="G203" s="321">
        <f t="shared" si="152"/>
        <v>4881.9657666335888</v>
      </c>
      <c r="H203" s="321">
        <f t="shared" si="152"/>
        <v>1780.6462545948232</v>
      </c>
      <c r="I203" s="321">
        <f t="shared" si="160"/>
        <v>23912.338061634782</v>
      </c>
      <c r="J203" s="83"/>
      <c r="K203" s="84">
        <f t="shared" si="153"/>
        <v>28.040372172642385</v>
      </c>
      <c r="L203" s="84">
        <f t="shared" si="153"/>
        <v>4.1513969128491315</v>
      </c>
      <c r="M203" s="84">
        <f t="shared" si="153"/>
        <v>1.4535735880989955</v>
      </c>
      <c r="N203" s="79">
        <f t="shared" si="161"/>
        <v>33.645342673590513</v>
      </c>
      <c r="P203" s="84">
        <f t="shared" si="162"/>
        <v>34.979348227850217</v>
      </c>
      <c r="R203" s="84">
        <f t="shared" si="163"/>
        <v>24.860439321860479</v>
      </c>
      <c r="T203" s="74">
        <f t="shared" si="164"/>
        <v>25.837395473052698</v>
      </c>
      <c r="V203" s="118">
        <f>Weather_Factors!EG35</f>
        <v>0.96218828820377256</v>
      </c>
      <c r="X203" s="124">
        <f t="shared" si="154"/>
        <v>1625.554638198869</v>
      </c>
      <c r="Y203" s="124">
        <f t="shared" si="154"/>
        <v>850.35354840510718</v>
      </c>
      <c r="Z203" s="124">
        <f t="shared" si="154"/>
        <v>816.31799934892103</v>
      </c>
      <c r="AA203" s="124">
        <f t="shared" si="154"/>
        <v>1407.0285635335454</v>
      </c>
      <c r="AC203" s="71">
        <f t="shared" si="155"/>
        <v>0.94398060293513331</v>
      </c>
      <c r="AD203" s="71"/>
      <c r="AF203" s="73">
        <f t="shared" si="156"/>
        <v>0.8131190383379302</v>
      </c>
      <c r="AG203" s="73">
        <f t="shared" si="157"/>
        <v>0.86423156432568515</v>
      </c>
      <c r="AH203" s="73">
        <f>Wgted_Floorspace!M161</f>
        <v>0.99620005022034031</v>
      </c>
      <c r="AI203" s="73">
        <f t="shared" si="158"/>
        <v>0.95032809811821262</v>
      </c>
      <c r="AJ203" s="73">
        <f t="shared" si="159"/>
        <v>0.96337081069668751</v>
      </c>
      <c r="AK203" s="73">
        <f t="shared" si="165"/>
        <v>0.94758136453249853</v>
      </c>
      <c r="AL203" s="73">
        <f t="shared" si="166"/>
        <v>0.70272313848578616</v>
      </c>
      <c r="AM203" s="73">
        <f t="shared" si="167"/>
        <v>0.70272313848578616</v>
      </c>
      <c r="AN203" s="73"/>
      <c r="AO203" s="73">
        <f t="shared" si="168"/>
        <v>0.91203942655844117</v>
      </c>
      <c r="AR203" s="53"/>
    </row>
    <row r="204" spans="1:44" x14ac:dyDescent="0.2">
      <c r="A204" s="75" t="s">
        <v>44</v>
      </c>
      <c r="B204" s="50">
        <f t="shared" si="151"/>
        <v>1977</v>
      </c>
      <c r="D204" s="79">
        <f>SEDS_CensusRgn!E22</f>
        <v>923.64200000000005</v>
      </c>
      <c r="F204" s="321">
        <f t="shared" si="152"/>
        <v>17598.284505920852</v>
      </c>
      <c r="G204" s="321">
        <f t="shared" si="152"/>
        <v>5179.0560758850052</v>
      </c>
      <c r="H204" s="321">
        <f t="shared" si="152"/>
        <v>1815.4406357079481</v>
      </c>
      <c r="I204" s="321">
        <f t="shared" si="160"/>
        <v>24592.781217513806</v>
      </c>
      <c r="J204" s="83"/>
      <c r="K204" s="84">
        <f t="shared" si="153"/>
        <v>28.744518840819278</v>
      </c>
      <c r="L204" s="84">
        <f t="shared" si="153"/>
        <v>4.4145719996677437</v>
      </c>
      <c r="M204" s="84">
        <f t="shared" si="153"/>
        <v>1.4968792300908857</v>
      </c>
      <c r="N204" s="79">
        <f t="shared" si="161"/>
        <v>34.655970070577908</v>
      </c>
      <c r="P204" s="84">
        <f t="shared" si="162"/>
        <v>37.557443862519548</v>
      </c>
      <c r="R204" s="84">
        <f t="shared" si="163"/>
        <v>26.651742776756091</v>
      </c>
      <c r="T204" s="74">
        <f t="shared" si="164"/>
        <v>25.683057164253249</v>
      </c>
      <c r="V204" s="118">
        <f>Weather_Factors!EG36</f>
        <v>1.0377169122160075</v>
      </c>
      <c r="X204" s="124">
        <f t="shared" si="154"/>
        <v>1633.3705044459496</v>
      </c>
      <c r="Y204" s="124">
        <f t="shared" si="154"/>
        <v>852.38930318269922</v>
      </c>
      <c r="Z204" s="124">
        <f t="shared" si="154"/>
        <v>824.52667448812713</v>
      </c>
      <c r="AA204" s="124">
        <f t="shared" si="154"/>
        <v>1409.1927937738728</v>
      </c>
      <c r="AC204" s="71">
        <f t="shared" si="155"/>
        <v>0.93834178496880838</v>
      </c>
      <c r="AD204" s="71"/>
      <c r="AF204" s="73">
        <f t="shared" si="156"/>
        <v>0.83625693824240122</v>
      </c>
      <c r="AG204" s="73">
        <f t="shared" si="157"/>
        <v>0.92792833788527729</v>
      </c>
      <c r="AH204" s="73">
        <f>Wgted_Floorspace!M162</f>
        <v>0.99855255414588395</v>
      </c>
      <c r="AI204" s="73">
        <f t="shared" si="158"/>
        <v>0.95178985153352003</v>
      </c>
      <c r="AJ204" s="73">
        <f t="shared" si="159"/>
        <v>1.038992258845163</v>
      </c>
      <c r="AK204" s="73">
        <f t="shared" si="165"/>
        <v>0.93970195266429724</v>
      </c>
      <c r="AL204" s="73">
        <f t="shared" si="166"/>
        <v>0.77598651074830238</v>
      </c>
      <c r="AM204" s="73">
        <f t="shared" si="167"/>
        <v>0.77598651074830238</v>
      </c>
      <c r="AN204" s="73"/>
      <c r="AO204" s="73">
        <f t="shared" si="168"/>
        <v>0.98747090527412573</v>
      </c>
      <c r="AR204" s="53"/>
    </row>
    <row r="205" spans="1:44" x14ac:dyDescent="0.2">
      <c r="A205" s="75" t="s">
        <v>44</v>
      </c>
      <c r="B205" s="50">
        <f>B204+1</f>
        <v>1978</v>
      </c>
      <c r="D205" s="79">
        <f>SEDS_CensusRgn!E23</f>
        <v>969.726</v>
      </c>
      <c r="F205" s="321">
        <f t="shared" si="152"/>
        <v>18119.099255827172</v>
      </c>
      <c r="G205" s="321">
        <f t="shared" si="152"/>
        <v>5374.8542500784179</v>
      </c>
      <c r="H205" s="321">
        <f t="shared" si="152"/>
        <v>1847.009643287691</v>
      </c>
      <c r="I205" s="321">
        <f t="shared" si="160"/>
        <v>25340.963149193281</v>
      </c>
      <c r="J205" s="83"/>
      <c r="K205" s="84">
        <f t="shared" si="153"/>
        <v>29.736375171826555</v>
      </c>
      <c r="L205" s="84">
        <f t="shared" si="153"/>
        <v>4.5929897617139854</v>
      </c>
      <c r="M205" s="84">
        <f t="shared" si="153"/>
        <v>1.5368312946649518</v>
      </c>
      <c r="N205" s="79">
        <f t="shared" si="161"/>
        <v>35.866196228205489</v>
      </c>
      <c r="P205" s="84">
        <f t="shared" si="162"/>
        <v>38.267132716732235</v>
      </c>
      <c r="R205" s="84">
        <f t="shared" si="163"/>
        <v>27.03732489026531</v>
      </c>
      <c r="T205" s="74">
        <f t="shared" si="164"/>
        <v>25.992034023037125</v>
      </c>
      <c r="V205" s="118">
        <f>Weather_Factors!EG37</f>
        <v>1.0402158163651882</v>
      </c>
      <c r="X205" s="124">
        <f t="shared" si="154"/>
        <v>1641.161889560444</v>
      </c>
      <c r="Y205" s="124">
        <f t="shared" si="154"/>
        <v>854.53289484956258</v>
      </c>
      <c r="Z205" s="124">
        <f t="shared" si="154"/>
        <v>832.06457543414922</v>
      </c>
      <c r="AA205" s="124">
        <f t="shared" si="154"/>
        <v>1415.344634576262</v>
      </c>
      <c r="AC205" s="71">
        <f t="shared" si="155"/>
        <v>0.94963039034515151</v>
      </c>
      <c r="AD205" s="71"/>
      <c r="AF205" s="73">
        <f t="shared" si="156"/>
        <v>0.86169823851261984</v>
      </c>
      <c r="AG205" s="73">
        <f t="shared" si="157"/>
        <v>0.94546255563757953</v>
      </c>
      <c r="AH205" s="73">
        <f>Wgted_Floorspace!M163</f>
        <v>0.99881270929449029</v>
      </c>
      <c r="AI205" s="73">
        <f t="shared" si="158"/>
        <v>0.95594489665568771</v>
      </c>
      <c r="AJ205" s="73">
        <f t="shared" si="159"/>
        <v>1.0414942341295885</v>
      </c>
      <c r="AK205" s="73">
        <f t="shared" si="165"/>
        <v>0.95075921792777518</v>
      </c>
      <c r="AL205" s="73">
        <f t="shared" si="166"/>
        <v>0.81470341877254204</v>
      </c>
      <c r="AM205" s="73">
        <f t="shared" si="167"/>
        <v>0.81470341877254215</v>
      </c>
      <c r="AN205" s="73"/>
      <c r="AO205" s="73">
        <f t="shared" si="168"/>
        <v>0.99442901820953156</v>
      </c>
      <c r="AR205" s="53"/>
    </row>
    <row r="206" spans="1:44" x14ac:dyDescent="0.2">
      <c r="A206" s="75" t="s">
        <v>44</v>
      </c>
      <c r="B206" s="50">
        <f t="shared" ref="B206:B245" si="169">B205+1</f>
        <v>1979</v>
      </c>
      <c r="D206" s="79">
        <f>SEDS_CensusRgn!E24</f>
        <v>955.98699999999997</v>
      </c>
      <c r="F206" s="321">
        <f t="shared" si="152"/>
        <v>18578.657172921739</v>
      </c>
      <c r="G206" s="321">
        <f t="shared" si="152"/>
        <v>5383.280785775125</v>
      </c>
      <c r="H206" s="321">
        <f t="shared" si="152"/>
        <v>1887.8768024197154</v>
      </c>
      <c r="I206" s="321">
        <f t="shared" si="160"/>
        <v>25849.81476111658</v>
      </c>
      <c r="J206" s="83"/>
      <c r="K206" s="84">
        <f t="shared" si="153"/>
        <v>30.621237986587786</v>
      </c>
      <c r="L206" s="84">
        <f t="shared" si="153"/>
        <v>4.6112863786663256</v>
      </c>
      <c r="M206" s="84">
        <f t="shared" si="153"/>
        <v>1.5854307423370395</v>
      </c>
      <c r="N206" s="79">
        <f t="shared" si="161"/>
        <v>36.817955107591153</v>
      </c>
      <c r="P206" s="84">
        <f t="shared" si="162"/>
        <v>36.98235398723245</v>
      </c>
      <c r="R206" s="84">
        <f t="shared" si="163"/>
        <v>25.965238895163242</v>
      </c>
      <c r="T206" s="74">
        <f t="shared" si="164"/>
        <v>26.354514247683703</v>
      </c>
      <c r="V206" s="118">
        <f>Weather_Factors!EG38</f>
        <v>0.9852292723416568</v>
      </c>
      <c r="X206" s="124">
        <f t="shared" si="154"/>
        <v>1648.1943609583379</v>
      </c>
      <c r="Y206" s="124">
        <f t="shared" si="154"/>
        <v>856.59406636400411</v>
      </c>
      <c r="Z206" s="124">
        <f t="shared" si="154"/>
        <v>839.79565843754904</v>
      </c>
      <c r="AA206" s="124">
        <f t="shared" si="154"/>
        <v>1424.3024736476218</v>
      </c>
      <c r="AC206" s="71">
        <f t="shared" si="155"/>
        <v>0.96287376471586983</v>
      </c>
      <c r="AD206" s="71"/>
      <c r="AF206" s="73">
        <f t="shared" si="156"/>
        <v>0.87900131160724193</v>
      </c>
      <c r="AG206" s="73">
        <f t="shared" si="157"/>
        <v>0.91371964482130763</v>
      </c>
      <c r="AH206" s="73">
        <f>Wgted_Floorspace!M164</f>
        <v>0.99731519969888716</v>
      </c>
      <c r="AI206" s="73">
        <f t="shared" si="158"/>
        <v>0.96199515490101817</v>
      </c>
      <c r="AJ206" s="73">
        <f t="shared" si="159"/>
        <v>0.98644011203852855</v>
      </c>
      <c r="AK206" s="73">
        <f t="shared" si="165"/>
        <v>0.96546584771452815</v>
      </c>
      <c r="AL206" s="73">
        <f t="shared" si="166"/>
        <v>0.80316076623923272</v>
      </c>
      <c r="AM206" s="73">
        <f t="shared" si="167"/>
        <v>0.8031607662392326</v>
      </c>
      <c r="AN206" s="73"/>
      <c r="AO206" s="73">
        <f t="shared" si="168"/>
        <v>0.94640286550195918</v>
      </c>
      <c r="AR206" s="53"/>
    </row>
    <row r="207" spans="1:44" x14ac:dyDescent="0.2">
      <c r="A207" s="75" t="s">
        <v>44</v>
      </c>
      <c r="B207" s="50">
        <f t="shared" si="169"/>
        <v>1980</v>
      </c>
      <c r="D207" s="79">
        <f>SEDS_CensusRgn!E25</f>
        <v>1048.575</v>
      </c>
      <c r="F207" s="321">
        <f t="shared" si="152"/>
        <v>19025.845870935504</v>
      </c>
      <c r="G207" s="321">
        <f t="shared" si="152"/>
        <v>5534.0241111662435</v>
      </c>
      <c r="H207" s="321">
        <f t="shared" si="152"/>
        <v>2034.5201088884928</v>
      </c>
      <c r="I207" s="321">
        <f t="shared" si="160"/>
        <v>26594.39009099024</v>
      </c>
      <c r="J207" s="83"/>
      <c r="K207" s="84">
        <f t="shared" si="153"/>
        <v>31.49568970202165</v>
      </c>
      <c r="L207" s="84">
        <f t="shared" si="153"/>
        <v>4.7508762734625805</v>
      </c>
      <c r="M207" s="84">
        <f t="shared" si="153"/>
        <v>1.7233974296154144</v>
      </c>
      <c r="N207" s="79">
        <f t="shared" si="161"/>
        <v>37.969963405099648</v>
      </c>
      <c r="P207" s="84">
        <f t="shared" si="162"/>
        <v>39.428428191524524</v>
      </c>
      <c r="R207" s="84">
        <f t="shared" si="163"/>
        <v>27.61590757443734</v>
      </c>
      <c r="T207" s="74">
        <f t="shared" si="164"/>
        <v>26.232157567388633</v>
      </c>
      <c r="V207" s="118">
        <f>Weather_Factors!EG39</f>
        <v>1.0527501408717124</v>
      </c>
      <c r="X207" s="124">
        <f t="shared" si="154"/>
        <v>1655.4160017734341</v>
      </c>
      <c r="Y207" s="124">
        <f t="shared" si="154"/>
        <v>858.48492489877822</v>
      </c>
      <c r="Z207" s="124">
        <f t="shared" si="154"/>
        <v>847.07810067158675</v>
      </c>
      <c r="AA207" s="124">
        <f t="shared" si="154"/>
        <v>1427.7433426820069</v>
      </c>
      <c r="AC207" s="71">
        <f t="shared" si="155"/>
        <v>0.95840340960757164</v>
      </c>
      <c r="AD207" s="71"/>
      <c r="AF207" s="73">
        <f t="shared" si="156"/>
        <v>0.90431997240220507</v>
      </c>
      <c r="AG207" s="73">
        <f t="shared" si="157"/>
        <v>0.97415457694931451</v>
      </c>
      <c r="AH207" s="73">
        <f>Wgted_Floorspace!M165</f>
        <v>0.99854365200612194</v>
      </c>
      <c r="AI207" s="73">
        <f t="shared" si="158"/>
        <v>0.96431916921747884</v>
      </c>
      <c r="AJ207" s="73">
        <f t="shared" si="159"/>
        <v>1.0540439632308727</v>
      </c>
      <c r="AK207" s="73">
        <f t="shared" si="165"/>
        <v>0.95980121418036524</v>
      </c>
      <c r="AL207" s="73">
        <f t="shared" si="166"/>
        <v>0.88094744014228588</v>
      </c>
      <c r="AM207" s="73">
        <f t="shared" si="167"/>
        <v>0.88094744014228588</v>
      </c>
      <c r="AN207" s="73"/>
      <c r="AO207" s="73">
        <f t="shared" si="168"/>
        <v>1.0149545161611475</v>
      </c>
      <c r="AR207" s="53"/>
    </row>
    <row r="208" spans="1:44" x14ac:dyDescent="0.2">
      <c r="A208" s="75" t="s">
        <v>44</v>
      </c>
      <c r="B208" s="50">
        <f t="shared" si="169"/>
        <v>1981</v>
      </c>
      <c r="D208" s="79">
        <f>SEDS_CensusRgn!E26</f>
        <v>1057.9380000000001</v>
      </c>
      <c r="F208" s="321">
        <f t="shared" si="152"/>
        <v>19706.125472323602</v>
      </c>
      <c r="G208" s="321">
        <f t="shared" si="152"/>
        <v>5989.947764673946</v>
      </c>
      <c r="H208" s="321">
        <f t="shared" si="152"/>
        <v>2103.8960556645948</v>
      </c>
      <c r="I208" s="321">
        <f t="shared" si="160"/>
        <v>27799.969292662143</v>
      </c>
      <c r="J208" s="83"/>
      <c r="K208" s="84">
        <f t="shared" si="153"/>
        <v>32.678241347319037</v>
      </c>
      <c r="L208" s="84">
        <f t="shared" si="153"/>
        <v>5.1489286956621267</v>
      </c>
      <c r="M208" s="84">
        <f t="shared" si="153"/>
        <v>1.7917145842400111</v>
      </c>
      <c r="N208" s="79">
        <f t="shared" si="161"/>
        <v>39.618884627221178</v>
      </c>
      <c r="P208" s="84">
        <f t="shared" si="162"/>
        <v>38.055365776222096</v>
      </c>
      <c r="R208" s="84">
        <f t="shared" si="163"/>
        <v>26.70287187421517</v>
      </c>
      <c r="T208" s="74">
        <f t="shared" si="164"/>
        <v>26.439568740274449</v>
      </c>
      <c r="V208" s="118">
        <f>Weather_Factors!EG40</f>
        <v>1.0099586773342351</v>
      </c>
      <c r="X208" s="124">
        <f t="shared" si="154"/>
        <v>1658.2783557942028</v>
      </c>
      <c r="Y208" s="124">
        <f t="shared" si="154"/>
        <v>859.59492435446987</v>
      </c>
      <c r="Z208" s="124">
        <f t="shared" si="154"/>
        <v>851.61744536567926</v>
      </c>
      <c r="AA208" s="124">
        <f t="shared" si="154"/>
        <v>1425.1413089754262</v>
      </c>
      <c r="AC208" s="71">
        <f t="shared" si="155"/>
        <v>0.96598126799660466</v>
      </c>
      <c r="AD208" s="71"/>
      <c r="AF208" s="73">
        <f t="shared" si="156"/>
        <v>0.94531468394304086</v>
      </c>
      <c r="AG208" s="73">
        <f t="shared" si="157"/>
        <v>0.9402304491650002</v>
      </c>
      <c r="AH208" s="73">
        <f>Wgted_Floorspace!M166</f>
        <v>1.0012111476891612</v>
      </c>
      <c r="AI208" s="73">
        <f t="shared" si="158"/>
        <v>0.96256171680485381</v>
      </c>
      <c r="AJ208" s="73">
        <f t="shared" si="159"/>
        <v>1.0111999092921629</v>
      </c>
      <c r="AK208" s="73">
        <f t="shared" si="165"/>
        <v>0.96481273727937555</v>
      </c>
      <c r="AL208" s="73">
        <f t="shared" si="166"/>
        <v>0.88881364988603562</v>
      </c>
      <c r="AM208" s="73">
        <f t="shared" si="167"/>
        <v>0.88881364988603551</v>
      </c>
      <c r="AN208" s="73"/>
      <c r="AO208" s="73">
        <f t="shared" si="168"/>
        <v>0.97452118202368099</v>
      </c>
      <c r="AR208" s="53"/>
    </row>
    <row r="209" spans="1:44" x14ac:dyDescent="0.2">
      <c r="A209" s="75" t="s">
        <v>44</v>
      </c>
      <c r="B209" s="50">
        <f t="shared" si="169"/>
        <v>1982</v>
      </c>
      <c r="D209" s="79">
        <f>SEDS_CensusRgn!E27</f>
        <v>1042.038</v>
      </c>
      <c r="F209" s="321">
        <f t="shared" si="152"/>
        <v>19795.612594444035</v>
      </c>
      <c r="G209" s="321">
        <f t="shared" si="152"/>
        <v>6080.8907777813774</v>
      </c>
      <c r="H209" s="321">
        <f t="shared" si="152"/>
        <v>2179.5249207323927</v>
      </c>
      <c r="I209" s="321">
        <f t="shared" si="160"/>
        <v>28056.028292957806</v>
      </c>
      <c r="J209" s="83"/>
      <c r="K209" s="84">
        <f t="shared" si="153"/>
        <v>32.89929949751761</v>
      </c>
      <c r="L209" s="84">
        <f t="shared" si="153"/>
        <v>5.2315877141141547</v>
      </c>
      <c r="M209" s="84">
        <f t="shared" si="153"/>
        <v>1.8653163977671654</v>
      </c>
      <c r="N209" s="79">
        <f t="shared" si="161"/>
        <v>39.996203609398933</v>
      </c>
      <c r="P209" s="84">
        <f t="shared" si="162"/>
        <v>37.141322681855023</v>
      </c>
      <c r="R209" s="84">
        <f t="shared" si="163"/>
        <v>26.053422724228898</v>
      </c>
      <c r="T209" s="74">
        <f t="shared" si="164"/>
        <v>26.156591903440592</v>
      </c>
      <c r="V209" s="118">
        <f>Weather_Factors!EG41</f>
        <v>0.99605571017843031</v>
      </c>
      <c r="X209" s="124">
        <f t="shared" si="154"/>
        <v>1661.9490475758928</v>
      </c>
      <c r="Y209" s="124">
        <f t="shared" si="154"/>
        <v>860.33245872949351</v>
      </c>
      <c r="Z209" s="124">
        <f t="shared" si="154"/>
        <v>855.83623294399274</v>
      </c>
      <c r="AA209" s="124">
        <f t="shared" si="154"/>
        <v>1425.5832362215776</v>
      </c>
      <c r="AC209" s="71">
        <f t="shared" si="155"/>
        <v>0.95564258485303077</v>
      </c>
      <c r="AD209" s="71"/>
      <c r="AF209" s="73">
        <f t="shared" si="156"/>
        <v>0.95402175589650362</v>
      </c>
      <c r="AG209" s="73">
        <f t="shared" si="157"/>
        <v>0.91764726985129874</v>
      </c>
      <c r="AH209" s="73">
        <f>Wgted_Floorspace!M167</f>
        <v>1.002472967074409</v>
      </c>
      <c r="AI209" s="73">
        <f t="shared" si="158"/>
        <v>0.96286020106468084</v>
      </c>
      <c r="AJ209" s="73">
        <f t="shared" si="159"/>
        <v>0.99727985548961595</v>
      </c>
      <c r="AK209" s="73">
        <f t="shared" si="165"/>
        <v>0.9532851420841334</v>
      </c>
      <c r="AL209" s="73">
        <f t="shared" si="166"/>
        <v>0.87545545967716876</v>
      </c>
      <c r="AM209" s="73">
        <f t="shared" si="167"/>
        <v>0.87545545967716876</v>
      </c>
      <c r="AN209" s="73"/>
      <c r="AO209" s="73">
        <f t="shared" si="168"/>
        <v>0.96261572675419982</v>
      </c>
      <c r="AR209" s="53"/>
    </row>
    <row r="210" spans="1:44" x14ac:dyDescent="0.2">
      <c r="A210" s="75" t="s">
        <v>44</v>
      </c>
      <c r="B210" s="50">
        <f t="shared" si="169"/>
        <v>1983</v>
      </c>
      <c r="D210" s="79">
        <f>SEDS_CensusRgn!E28</f>
        <v>1083.1659999999999</v>
      </c>
      <c r="F210" s="321">
        <f t="shared" si="152"/>
        <v>19934.155033266452</v>
      </c>
      <c r="G210" s="321">
        <f t="shared" si="152"/>
        <v>6192.1646805046294</v>
      </c>
      <c r="H210" s="321">
        <f t="shared" si="152"/>
        <v>2274.2932779573407</v>
      </c>
      <c r="I210" s="321">
        <f t="shared" si="160"/>
        <v>28400.612991728423</v>
      </c>
      <c r="J210" s="83"/>
      <c r="K210" s="84">
        <f t="shared" si="153"/>
        <v>33.206882357825791</v>
      </c>
      <c r="L210" s="84">
        <f t="shared" si="153"/>
        <v>5.332333426591827</v>
      </c>
      <c r="M210" s="84">
        <f t="shared" si="153"/>
        <v>1.95592495363875</v>
      </c>
      <c r="N210" s="79">
        <f t="shared" si="161"/>
        <v>40.495140738056371</v>
      </c>
      <c r="P210" s="84">
        <f t="shared" si="162"/>
        <v>38.13882469070186</v>
      </c>
      <c r="R210" s="84">
        <f t="shared" si="163"/>
        <v>26.74804878458087</v>
      </c>
      <c r="T210" s="74">
        <f t="shared" si="164"/>
        <v>26.55092741411169</v>
      </c>
      <c r="V210" s="118">
        <f>Weather_Factors!EG42</f>
        <v>1.0074242743914252</v>
      </c>
      <c r="X210" s="124">
        <f t="shared" si="154"/>
        <v>1665.8284387981128</v>
      </c>
      <c r="Y210" s="124">
        <f t="shared" si="154"/>
        <v>861.14205640882108</v>
      </c>
      <c r="Z210" s="124">
        <f t="shared" si="154"/>
        <v>860.01439330439678</v>
      </c>
      <c r="AA210" s="124">
        <f t="shared" si="154"/>
        <v>1425.8544613051288</v>
      </c>
      <c r="AC210" s="71">
        <f t="shared" si="155"/>
        <v>0.97004980610372815</v>
      </c>
      <c r="AD210" s="71"/>
      <c r="AF210" s="73">
        <f t="shared" si="156"/>
        <v>0.96573907012015403</v>
      </c>
      <c r="AG210" s="73">
        <f t="shared" si="157"/>
        <v>0.94229246094829411</v>
      </c>
      <c r="AH210" s="73">
        <f>Wgted_Floorspace!M168</f>
        <v>1.00388536476514</v>
      </c>
      <c r="AI210" s="73">
        <f t="shared" si="158"/>
        <v>0.96304339053538057</v>
      </c>
      <c r="AJ210" s="73">
        <f t="shared" si="159"/>
        <v>1.008662391586346</v>
      </c>
      <c r="AK210" s="73">
        <f t="shared" si="165"/>
        <v>0.96629539601931769</v>
      </c>
      <c r="AL210" s="73">
        <f t="shared" si="166"/>
        <v>0.91000864501743717</v>
      </c>
      <c r="AM210" s="73">
        <f t="shared" si="167"/>
        <v>0.91000864501743706</v>
      </c>
      <c r="AN210" s="73"/>
      <c r="AO210" s="73">
        <f t="shared" si="168"/>
        <v>0.97515983707476572</v>
      </c>
      <c r="AR210" s="53"/>
    </row>
    <row r="211" spans="1:44" x14ac:dyDescent="0.2">
      <c r="A211" s="75" t="s">
        <v>44</v>
      </c>
      <c r="B211" s="50">
        <f t="shared" si="169"/>
        <v>1984</v>
      </c>
      <c r="D211" s="79">
        <f>SEDS_CensusRgn!E29</f>
        <v>1155.644</v>
      </c>
      <c r="F211" s="321">
        <f t="shared" si="152"/>
        <v>20463.036404730548</v>
      </c>
      <c r="G211" s="321">
        <f t="shared" si="152"/>
        <v>6228.1664305705599</v>
      </c>
      <c r="H211" s="321">
        <f t="shared" si="152"/>
        <v>2344.7780178749404</v>
      </c>
      <c r="I211" s="321">
        <f t="shared" si="160"/>
        <v>29035.98085317605</v>
      </c>
      <c r="J211" s="83"/>
      <c r="K211" s="84">
        <f t="shared" si="153"/>
        <v>34.188035630913234</v>
      </c>
      <c r="L211" s="84">
        <f t="shared" si="153"/>
        <v>5.3692878327902633</v>
      </c>
      <c r="M211" s="84">
        <f t="shared" si="153"/>
        <v>2.0268062583831798</v>
      </c>
      <c r="N211" s="79">
        <f t="shared" si="161"/>
        <v>41.584129722086679</v>
      </c>
      <c r="P211" s="84">
        <f t="shared" si="162"/>
        <v>39.800411973118926</v>
      </c>
      <c r="R211" s="84">
        <f t="shared" si="163"/>
        <v>27.790505842573879</v>
      </c>
      <c r="T211" s="74">
        <f t="shared" si="164"/>
        <v>28.08970722805034</v>
      </c>
      <c r="V211" s="118">
        <f>Weather_Factors!EG43</f>
        <v>0.98934836226496237</v>
      </c>
      <c r="X211" s="124">
        <f t="shared" si="154"/>
        <v>1670.7215368590071</v>
      </c>
      <c r="Y211" s="124">
        <f t="shared" si="154"/>
        <v>862.09768037595381</v>
      </c>
      <c r="Z211" s="124">
        <f t="shared" si="154"/>
        <v>864.39153000080728</v>
      </c>
      <c r="AA211" s="124">
        <f t="shared" si="154"/>
        <v>1432.158601163221</v>
      </c>
      <c r="AC211" s="71">
        <f t="shared" si="155"/>
        <v>1.0262698031255331</v>
      </c>
      <c r="AD211" s="71"/>
      <c r="AF211" s="73">
        <f t="shared" si="156"/>
        <v>0.98734422237082453</v>
      </c>
      <c r="AG211" s="73">
        <f t="shared" si="157"/>
        <v>0.98334514629260361</v>
      </c>
      <c r="AH211" s="73">
        <f>Wgted_Floorspace!M169</f>
        <v>1.0027134458540488</v>
      </c>
      <c r="AI211" s="73">
        <f t="shared" si="158"/>
        <v>0.96730130071352671</v>
      </c>
      <c r="AJ211" s="73">
        <f t="shared" si="159"/>
        <v>0.99056426429375433</v>
      </c>
      <c r="AK211" s="73">
        <f t="shared" si="165"/>
        <v>1.0234926113426361</v>
      </c>
      <c r="AL211" s="73">
        <f t="shared" si="166"/>
        <v>0.97090014878839537</v>
      </c>
      <c r="AM211" s="73">
        <f t="shared" si="167"/>
        <v>0.97090014878839537</v>
      </c>
      <c r="AN211" s="73"/>
      <c r="AO211" s="73">
        <f t="shared" si="168"/>
        <v>0.96077405483429301</v>
      </c>
      <c r="AR211" s="53"/>
    </row>
    <row r="212" spans="1:44" x14ac:dyDescent="0.2">
      <c r="A212" s="75" t="s">
        <v>44</v>
      </c>
      <c r="B212" s="50">
        <f t="shared" si="169"/>
        <v>1985</v>
      </c>
      <c r="D212" s="79">
        <f>SEDS_CensusRgn!E30</f>
        <v>1190.2809999999999</v>
      </c>
      <c r="F212" s="321">
        <f t="shared" si="152"/>
        <v>20927.68169510816</v>
      </c>
      <c r="G212" s="321">
        <f t="shared" si="152"/>
        <v>6164.8539643045051</v>
      </c>
      <c r="H212" s="321">
        <f t="shared" si="152"/>
        <v>2315.6283783070826</v>
      </c>
      <c r="I212" s="321">
        <f t="shared" ref="I212:I237" si="170">SUM(F212:H212)</f>
        <v>29408.164037719747</v>
      </c>
      <c r="J212" s="83"/>
      <c r="K212" s="84">
        <f t="shared" si="153"/>
        <v>36.221721054991797</v>
      </c>
      <c r="L212" s="84">
        <f t="shared" si="153"/>
        <v>5.2776579356864595</v>
      </c>
      <c r="M212" s="84">
        <f t="shared" si="153"/>
        <v>2.0415063983640902</v>
      </c>
      <c r="N212" s="79">
        <f t="shared" ref="N212:N237" si="171">SUM(K212:M212)</f>
        <v>43.540885389042344</v>
      </c>
      <c r="P212" s="84">
        <f t="shared" ref="P212:P237" si="172">D212/I212*1000</f>
        <v>40.474508999382337</v>
      </c>
      <c r="R212" s="84">
        <f t="shared" ref="R212:R237" si="173">D212/N212</f>
        <v>27.337087644514238</v>
      </c>
      <c r="T212" s="74">
        <f t="shared" ref="T212:T237" si="174">R212/V212</f>
        <v>27.370684728813377</v>
      </c>
      <c r="V212" s="118">
        <f>Weather_Factors!EG44</f>
        <v>0.99877251575428183</v>
      </c>
      <c r="X212" s="124">
        <f t="shared" si="154"/>
        <v>1730.8042803163721</v>
      </c>
      <c r="Y212" s="124">
        <f t="shared" si="154"/>
        <v>856.08807057635875</v>
      </c>
      <c r="Z212" s="124">
        <f t="shared" si="154"/>
        <v>881.62091011192467</v>
      </c>
      <c r="AA212" s="124">
        <f t="shared" si="154"/>
        <v>1480.5713587966786</v>
      </c>
      <c r="AC212" s="71">
        <f t="shared" si="155"/>
        <v>1</v>
      </c>
      <c r="AD212" s="71"/>
      <c r="AE212" s="71">
        <f t="shared" ref="AE212:AE240" si="175">D212/D$248</f>
        <v>1</v>
      </c>
      <c r="AF212" s="73">
        <f t="shared" si="156"/>
        <v>1</v>
      </c>
      <c r="AG212" s="73">
        <f t="shared" si="157"/>
        <v>1</v>
      </c>
      <c r="AH212" s="73">
        <f>Wgted_Floorspace!M170</f>
        <v>1</v>
      </c>
      <c r="AI212" s="73">
        <f t="shared" si="158"/>
        <v>1</v>
      </c>
      <c r="AJ212" s="73">
        <f t="shared" si="159"/>
        <v>1</v>
      </c>
      <c r="AK212" s="73">
        <f>AG212/(AH212*AI212*AJ212)</f>
        <v>1</v>
      </c>
      <c r="AL212" s="73">
        <f t="shared" ref="AL212:AL234" si="176">AF212*AH212*AI212*AJ212*AK212</f>
        <v>1</v>
      </c>
      <c r="AM212" s="73">
        <f t="shared" ref="AM212:AM234" si="177">AF212*AG212</f>
        <v>1</v>
      </c>
      <c r="AN212" s="73"/>
      <c r="AO212" s="73">
        <f t="shared" ref="AO212:AO234" si="178">AH212*AI212*AJ212</f>
        <v>1</v>
      </c>
      <c r="AR212" s="53"/>
    </row>
    <row r="213" spans="1:44" x14ac:dyDescent="0.2">
      <c r="A213" s="75" t="s">
        <v>44</v>
      </c>
      <c r="B213" s="50">
        <f t="shared" si="169"/>
        <v>1986</v>
      </c>
      <c r="D213" s="79">
        <f>SEDS_CensusRgn!E31</f>
        <v>1251.2760000000001</v>
      </c>
      <c r="F213" s="321">
        <f t="shared" si="152"/>
        <v>21459.109669887544</v>
      </c>
      <c r="G213" s="321">
        <f t="shared" si="152"/>
        <v>6207.2721356467646</v>
      </c>
      <c r="H213" s="321">
        <f t="shared" si="152"/>
        <v>2439.7249548955788</v>
      </c>
      <c r="I213" s="321">
        <f t="shared" si="170"/>
        <v>30106.106760429888</v>
      </c>
      <c r="J213" s="83"/>
      <c r="K213" s="84">
        <f t="shared" si="153"/>
        <v>37.158376195637715</v>
      </c>
      <c r="L213" s="84">
        <f t="shared" si="153"/>
        <v>5.4415805847631677</v>
      </c>
      <c r="M213" s="84">
        <f t="shared" si="153"/>
        <v>2.166751417158618</v>
      </c>
      <c r="N213" s="79">
        <f t="shared" si="171"/>
        <v>44.766708197559495</v>
      </c>
      <c r="P213" s="84">
        <f t="shared" si="172"/>
        <v>41.562198990293261</v>
      </c>
      <c r="R213" s="84">
        <f t="shared" si="173"/>
        <v>27.951038849629214</v>
      </c>
      <c r="T213" s="74">
        <f t="shared" si="174"/>
        <v>27.6615222786102</v>
      </c>
      <c r="V213" s="118">
        <f>Weather_Factors!EG45</f>
        <v>1.0104664005148729</v>
      </c>
      <c r="X213" s="124">
        <f t="shared" si="154"/>
        <v>1731.5898360769431</v>
      </c>
      <c r="Y213" s="124">
        <f t="shared" si="154"/>
        <v>876.64604770807023</v>
      </c>
      <c r="Z213" s="124">
        <f t="shared" si="154"/>
        <v>888.11298700322379</v>
      </c>
      <c r="AA213" s="124">
        <f t="shared" si="154"/>
        <v>1486.9643741647405</v>
      </c>
      <c r="AC213" s="71">
        <f t="shared" si="155"/>
        <v>1.0106258777476127</v>
      </c>
      <c r="AD213" s="71"/>
      <c r="AE213" s="71">
        <f t="shared" si="175"/>
        <v>1.05124420199936</v>
      </c>
      <c r="AF213" s="73">
        <f t="shared" si="156"/>
        <v>1.0237329580253611</v>
      </c>
      <c r="AG213" s="73">
        <f t="shared" si="157"/>
        <v>1.0268734573389766</v>
      </c>
      <c r="AH213" s="73">
        <f>Wgted_Floorspace!M171</f>
        <v>0.99946508426958613</v>
      </c>
      <c r="AI213" s="73">
        <f t="shared" si="158"/>
        <v>1.0043179380244514</v>
      </c>
      <c r="AJ213" s="73">
        <f t="shared" si="159"/>
        <v>1.0117082564609416</v>
      </c>
      <c r="AK213" s="73">
        <f t="shared" ref="AK213:AK237" si="179">AG213/(AH213*AI213*AJ213)</f>
        <v>1.0111667667572235</v>
      </c>
      <c r="AL213" s="73">
        <f t="shared" si="176"/>
        <v>1.0512442019993602</v>
      </c>
      <c r="AM213" s="73">
        <f t="shared" si="177"/>
        <v>1.05124420199936</v>
      </c>
      <c r="AN213" s="73"/>
      <c r="AO213" s="73">
        <f t="shared" si="178"/>
        <v>1.0155332345742769</v>
      </c>
      <c r="AR213" s="53"/>
    </row>
    <row r="214" spans="1:44" x14ac:dyDescent="0.2">
      <c r="A214" s="75" t="s">
        <v>44</v>
      </c>
      <c r="B214" s="50">
        <f t="shared" si="169"/>
        <v>1987</v>
      </c>
      <c r="D214" s="79">
        <f>SEDS_CensusRgn!E32</f>
        <v>1306.8340000000001</v>
      </c>
      <c r="F214" s="321">
        <f t="shared" si="152"/>
        <v>22004.895637356145</v>
      </c>
      <c r="G214" s="321">
        <f t="shared" si="152"/>
        <v>6241.9060686634693</v>
      </c>
      <c r="H214" s="321">
        <f t="shared" si="152"/>
        <v>2559.3318360722856</v>
      </c>
      <c r="I214" s="321">
        <f t="shared" si="170"/>
        <v>30806.133542091899</v>
      </c>
      <c r="J214" s="83"/>
      <c r="K214" s="84">
        <f t="shared" si="153"/>
        <v>38.479466441302151</v>
      </c>
      <c r="L214" s="84">
        <f t="shared" si="153"/>
        <v>5.5738409133801277</v>
      </c>
      <c r="M214" s="84">
        <f t="shared" si="153"/>
        <v>2.2706782189030279</v>
      </c>
      <c r="N214" s="79">
        <f t="shared" si="171"/>
        <v>46.323985573585304</v>
      </c>
      <c r="P214" s="84">
        <f t="shared" si="172"/>
        <v>42.421227519981052</v>
      </c>
      <c r="R214" s="84">
        <f t="shared" si="173"/>
        <v>28.210741882822322</v>
      </c>
      <c r="T214" s="74">
        <f t="shared" si="174"/>
        <v>28.16358924466153</v>
      </c>
      <c r="V214" s="118">
        <f>Weather_Factors!EG46</f>
        <v>1.0016742410830939</v>
      </c>
      <c r="X214" s="124">
        <f t="shared" si="154"/>
        <v>1748.6775250130383</v>
      </c>
      <c r="Y214" s="124">
        <f t="shared" si="154"/>
        <v>892.97096945478575</v>
      </c>
      <c r="Z214" s="124">
        <f t="shared" si="154"/>
        <v>887.21524379884863</v>
      </c>
      <c r="AA214" s="124">
        <f t="shared" si="154"/>
        <v>1503.7260521607043</v>
      </c>
      <c r="AC214" s="71">
        <f t="shared" si="155"/>
        <v>1.028969115084412</v>
      </c>
      <c r="AD214" s="71"/>
      <c r="AE214" s="71">
        <f t="shared" si="175"/>
        <v>1.0979205750574865</v>
      </c>
      <c r="AF214" s="73">
        <f t="shared" si="156"/>
        <v>1.0475367827307775</v>
      </c>
      <c r="AG214" s="73">
        <f t="shared" si="157"/>
        <v>1.048097396823972</v>
      </c>
      <c r="AH214" s="73">
        <f>Wgted_Floorspace!M172</f>
        <v>0.99879053637942428</v>
      </c>
      <c r="AI214" s="73">
        <f t="shared" si="158"/>
        <v>1.0156390255872871</v>
      </c>
      <c r="AJ214" s="73">
        <f t="shared" si="159"/>
        <v>1.0029052915283925</v>
      </c>
      <c r="AK214" s="73">
        <f t="shared" si="179"/>
        <v>1.0302151227968019</v>
      </c>
      <c r="AL214" s="73">
        <f t="shared" si="176"/>
        <v>1.097920575057487</v>
      </c>
      <c r="AM214" s="73">
        <f t="shared" si="177"/>
        <v>1.0979205750574867</v>
      </c>
      <c r="AN214" s="73"/>
      <c r="AO214" s="73">
        <f t="shared" si="178"/>
        <v>1.0173578057936323</v>
      </c>
      <c r="AR214" s="53"/>
    </row>
    <row r="215" spans="1:44" x14ac:dyDescent="0.2">
      <c r="A215" s="75" t="s">
        <v>44</v>
      </c>
      <c r="B215" s="50">
        <f t="shared" si="169"/>
        <v>1988</v>
      </c>
      <c r="D215" s="79">
        <f>SEDS_CensusRgn!E33</f>
        <v>1353.96</v>
      </c>
      <c r="F215" s="321">
        <f t="shared" si="152"/>
        <v>22371.937102217707</v>
      </c>
      <c r="G215" s="321">
        <f t="shared" si="152"/>
        <v>6411.7230571947184</v>
      </c>
      <c r="H215" s="321">
        <f t="shared" si="152"/>
        <v>2657.0360066987769</v>
      </c>
      <c r="I215" s="321">
        <f t="shared" si="170"/>
        <v>31440.696166111204</v>
      </c>
      <c r="J215" s="83"/>
      <c r="K215" s="84">
        <f t="shared" si="153"/>
        <v>39.486239553623967</v>
      </c>
      <c r="L215" s="84">
        <f t="shared" si="153"/>
        <v>5.8010356741759779</v>
      </c>
      <c r="M215" s="84">
        <f t="shared" si="153"/>
        <v>2.4274314098997491</v>
      </c>
      <c r="N215" s="79">
        <f t="shared" si="171"/>
        <v>47.714706637699692</v>
      </c>
      <c r="P215" s="84">
        <f t="shared" si="172"/>
        <v>43.063931944973433</v>
      </c>
      <c r="R215" s="84">
        <f t="shared" si="173"/>
        <v>28.376156858318136</v>
      </c>
      <c r="T215" s="74">
        <f t="shared" si="174"/>
        <v>28.429188732585175</v>
      </c>
      <c r="V215" s="118">
        <f>Weather_Factors!EG47</f>
        <v>0.99813459769232693</v>
      </c>
      <c r="X215" s="124">
        <f t="shared" si="154"/>
        <v>1764.9897446613927</v>
      </c>
      <c r="Y215" s="124">
        <f t="shared" si="154"/>
        <v>904.75456011259303</v>
      </c>
      <c r="Z215" s="124">
        <f t="shared" si="154"/>
        <v>913.58619295329061</v>
      </c>
      <c r="AA215" s="124">
        <f t="shared" si="154"/>
        <v>1517.609736934822</v>
      </c>
      <c r="AC215" s="71">
        <f t="shared" si="155"/>
        <v>1.0386729091456561</v>
      </c>
      <c r="AD215" s="71"/>
      <c r="AE215" s="71">
        <f t="shared" si="175"/>
        <v>1.1375129066161689</v>
      </c>
      <c r="AF215" s="73">
        <f t="shared" si="156"/>
        <v>1.0691145535567768</v>
      </c>
      <c r="AG215" s="73">
        <f t="shared" si="157"/>
        <v>1.0639766363967655</v>
      </c>
      <c r="AH215" s="73">
        <f>Wgted_Floorspace!M173</f>
        <v>0.99985306404274876</v>
      </c>
      <c r="AI215" s="73">
        <f t="shared" si="158"/>
        <v>1.0250162735609352</v>
      </c>
      <c r="AJ215" s="73">
        <f t="shared" si="159"/>
        <v>0.99936129794133033</v>
      </c>
      <c r="AK215" s="73">
        <f t="shared" si="179"/>
        <v>1.0388255499722587</v>
      </c>
      <c r="AL215" s="73">
        <f t="shared" si="176"/>
        <v>1.1375129066161691</v>
      </c>
      <c r="AM215" s="73">
        <f t="shared" si="177"/>
        <v>1.1375129066161689</v>
      </c>
      <c r="AN215" s="73"/>
      <c r="AO215" s="73">
        <f t="shared" si="178"/>
        <v>1.0242110780055211</v>
      </c>
      <c r="AR215" s="53"/>
    </row>
    <row r="216" spans="1:44" x14ac:dyDescent="0.2">
      <c r="A216" s="75" t="s">
        <v>44</v>
      </c>
      <c r="B216" s="50">
        <f t="shared" si="169"/>
        <v>1989</v>
      </c>
      <c r="D216" s="79">
        <f>SEDS_CensusRgn!E34</f>
        <v>1390.752</v>
      </c>
      <c r="F216" s="321">
        <f t="shared" si="152"/>
        <v>22724.296481697525</v>
      </c>
      <c r="G216" s="321">
        <f t="shared" si="152"/>
        <v>6573.4708319025331</v>
      </c>
      <c r="H216" s="321">
        <f t="shared" si="152"/>
        <v>2749.8524609219244</v>
      </c>
      <c r="I216" s="321">
        <f t="shared" si="170"/>
        <v>32047.619774521983</v>
      </c>
      <c r="J216" s="83"/>
      <c r="K216" s="84">
        <f t="shared" si="153"/>
        <v>40.471173114223618</v>
      </c>
      <c r="L216" s="84">
        <f t="shared" si="153"/>
        <v>6.0117480862436441</v>
      </c>
      <c r="M216" s="84">
        <f t="shared" si="153"/>
        <v>2.5847165339206555</v>
      </c>
      <c r="N216" s="79">
        <f t="shared" si="171"/>
        <v>49.067637734387915</v>
      </c>
      <c r="P216" s="84">
        <f t="shared" si="172"/>
        <v>43.396421006768648</v>
      </c>
      <c r="R216" s="84">
        <f t="shared" si="173"/>
        <v>28.34356949336739</v>
      </c>
      <c r="T216" s="74">
        <f t="shared" si="174"/>
        <v>28.796535982117394</v>
      </c>
      <c r="V216" s="118">
        <f>Weather_Factors!EG48</f>
        <v>0.98427010495181455</v>
      </c>
      <c r="X216" s="124">
        <f t="shared" si="154"/>
        <v>1780.9648429301071</v>
      </c>
      <c r="Y216" s="124">
        <f t="shared" si="154"/>
        <v>914.54700872289231</v>
      </c>
      <c r="Z216" s="124">
        <f t="shared" si="154"/>
        <v>939.94735014041271</v>
      </c>
      <c r="AA216" s="124">
        <f t="shared" si="154"/>
        <v>1531.0852437595672</v>
      </c>
      <c r="AC216" s="71">
        <f t="shared" si="155"/>
        <v>1.0520941024103432</v>
      </c>
      <c r="AD216" s="71"/>
      <c r="AE216" s="71">
        <f t="shared" si="175"/>
        <v>1.1684232546768367</v>
      </c>
      <c r="AF216" s="73">
        <f t="shared" si="156"/>
        <v>1.0897524827941245</v>
      </c>
      <c r="AG216" s="73">
        <f t="shared" si="157"/>
        <v>1.0721914133024049</v>
      </c>
      <c r="AH216" s="73">
        <f>Wgted_Floorspace!M174</f>
        <v>1.0008141247946636</v>
      </c>
      <c r="AI216" s="73">
        <f t="shared" si="158"/>
        <v>1.034117832053663</v>
      </c>
      <c r="AJ216" s="73">
        <f t="shared" si="159"/>
        <v>0.98547976583885577</v>
      </c>
      <c r="AK216" s="73">
        <f t="shared" si="179"/>
        <v>1.0512382632751121</v>
      </c>
      <c r="AL216" s="73">
        <f t="shared" si="176"/>
        <v>1.1684232546768372</v>
      </c>
      <c r="AM216" s="73">
        <f t="shared" si="177"/>
        <v>1.1684232546768369</v>
      </c>
      <c r="AN216" s="73"/>
      <c r="AO216" s="73">
        <f t="shared" si="178"/>
        <v>1.0199318753505164</v>
      </c>
      <c r="AR216" s="53"/>
    </row>
    <row r="217" spans="1:44" x14ac:dyDescent="0.2">
      <c r="A217" s="75" t="s">
        <v>44</v>
      </c>
      <c r="B217" s="50">
        <f t="shared" si="169"/>
        <v>1990</v>
      </c>
      <c r="D217" s="79">
        <f>SEDS_CensusRgn!E35</f>
        <v>1438.365</v>
      </c>
      <c r="F217" s="321">
        <f t="shared" ref="F217:H236" si="180">F56</f>
        <v>22799.822999882894</v>
      </c>
      <c r="G217" s="321">
        <f t="shared" si="180"/>
        <v>6534.795378823017</v>
      </c>
      <c r="H217" s="321">
        <f t="shared" si="180"/>
        <v>2769.6794818209196</v>
      </c>
      <c r="I217" s="321">
        <f t="shared" si="170"/>
        <v>32104.297860526833</v>
      </c>
      <c r="J217" s="83"/>
      <c r="K217" s="84">
        <f t="shared" ref="K217:M236" si="181">K56</f>
        <v>40.990262869058441</v>
      </c>
      <c r="L217" s="84">
        <f t="shared" si="181"/>
        <v>6.0246933892774219</v>
      </c>
      <c r="M217" s="84">
        <f t="shared" si="181"/>
        <v>2.6777871521398908</v>
      </c>
      <c r="N217" s="79">
        <f t="shared" si="171"/>
        <v>49.692743410475757</v>
      </c>
      <c r="P217" s="84">
        <f t="shared" si="172"/>
        <v>44.802879858914828</v>
      </c>
      <c r="R217" s="84">
        <f t="shared" si="173"/>
        <v>28.945171895999152</v>
      </c>
      <c r="T217" s="74">
        <f t="shared" si="174"/>
        <v>29.49153741743002</v>
      </c>
      <c r="V217" s="118">
        <f>Weather_Factors!EG49</f>
        <v>0.98147382031335006</v>
      </c>
      <c r="X217" s="124">
        <f t="shared" ref="X217:AA236" si="182">X56</f>
        <v>1797.8325037553573</v>
      </c>
      <c r="Y217" s="124">
        <f t="shared" si="182"/>
        <v>921.9406331836102</v>
      </c>
      <c r="Z217" s="124">
        <f t="shared" si="182"/>
        <v>966.82203472128322</v>
      </c>
      <c r="AA217" s="124">
        <f t="shared" si="182"/>
        <v>1547.8533007125636</v>
      </c>
      <c r="AC217" s="71">
        <f t="shared" si="155"/>
        <v>1.0774862854046177</v>
      </c>
      <c r="AD217" s="71"/>
      <c r="AE217" s="71">
        <f t="shared" si="175"/>
        <v>1.208424733319275</v>
      </c>
      <c r="AF217" s="73">
        <f t="shared" si="156"/>
        <v>1.091679773662475</v>
      </c>
      <c r="AG217" s="73">
        <f t="shared" si="157"/>
        <v>1.1069406638039401</v>
      </c>
      <c r="AH217" s="73">
        <f>Wgted_Floorspace!M175</f>
        <v>1.0003562123550418</v>
      </c>
      <c r="AI217" s="73">
        <f t="shared" si="158"/>
        <v>1.0454432280593133</v>
      </c>
      <c r="AJ217" s="73">
        <f t="shared" si="159"/>
        <v>0.98268004458666181</v>
      </c>
      <c r="AK217" s="73">
        <f t="shared" si="179"/>
        <v>1.077102608147948</v>
      </c>
      <c r="AL217" s="73">
        <f t="shared" si="176"/>
        <v>1.208424733319275</v>
      </c>
      <c r="AM217" s="73">
        <f t="shared" si="177"/>
        <v>1.2084247333192752</v>
      </c>
      <c r="AN217" s="73"/>
      <c r="AO217" s="73">
        <f t="shared" si="178"/>
        <v>1.0277021478086454</v>
      </c>
      <c r="AR217" s="53"/>
    </row>
    <row r="218" spans="1:44" x14ac:dyDescent="0.2">
      <c r="A218" s="75" t="s">
        <v>44</v>
      </c>
      <c r="B218" s="50">
        <f t="shared" si="169"/>
        <v>1991</v>
      </c>
      <c r="D218" s="79">
        <f>SEDS_CensusRgn!E36</f>
        <v>1475.905</v>
      </c>
      <c r="F218" s="321">
        <f t="shared" si="180"/>
        <v>22841.205472331061</v>
      </c>
      <c r="G218" s="321">
        <f t="shared" si="180"/>
        <v>6485.302733134562</v>
      </c>
      <c r="H218" s="321">
        <f t="shared" si="180"/>
        <v>2782.6588648152697</v>
      </c>
      <c r="I218" s="321">
        <f t="shared" si="170"/>
        <v>32109.167070280891</v>
      </c>
      <c r="J218" s="83"/>
      <c r="K218" s="84">
        <f t="shared" si="181"/>
        <v>41.398582172869133</v>
      </c>
      <c r="L218" s="84">
        <f t="shared" si="181"/>
        <v>6.0014213389568534</v>
      </c>
      <c r="M218" s="84">
        <f t="shared" si="181"/>
        <v>2.7358322401968436</v>
      </c>
      <c r="N218" s="79">
        <f t="shared" si="171"/>
        <v>50.135835752022828</v>
      </c>
      <c r="P218" s="84">
        <f t="shared" si="172"/>
        <v>45.965222229823752</v>
      </c>
      <c r="R218" s="84">
        <f t="shared" si="173"/>
        <v>29.438125003041396</v>
      </c>
      <c r="T218" s="74">
        <f t="shared" si="174"/>
        <v>29.365632354235103</v>
      </c>
      <c r="V218" s="118">
        <f>Weather_Factors!EG50</f>
        <v>1.0024686220930583</v>
      </c>
      <c r="X218" s="124">
        <f t="shared" si="182"/>
        <v>1812.4517212113763</v>
      </c>
      <c r="Y218" s="124">
        <f t="shared" si="182"/>
        <v>925.38800205802681</v>
      </c>
      <c r="Z218" s="124">
        <f t="shared" si="182"/>
        <v>983.17198517916972</v>
      </c>
      <c r="AA218" s="124">
        <f t="shared" si="182"/>
        <v>1561.4181346493656</v>
      </c>
      <c r="AC218" s="71">
        <f t="shared" si="155"/>
        <v>1.0728862885670385</v>
      </c>
      <c r="AD218" s="71"/>
      <c r="AE218" s="71">
        <f t="shared" si="175"/>
        <v>1.2399635044161841</v>
      </c>
      <c r="AF218" s="73">
        <f t="shared" si="156"/>
        <v>1.0918453470640588</v>
      </c>
      <c r="AG218" s="73">
        <f t="shared" si="157"/>
        <v>1.1356585506824852</v>
      </c>
      <c r="AH218" s="73">
        <f>Wgted_Floorspace!M176</f>
        <v>0.99986814687610204</v>
      </c>
      <c r="AI218" s="73">
        <f t="shared" si="158"/>
        <v>1.054605119417138</v>
      </c>
      <c r="AJ218" s="73">
        <f t="shared" si="159"/>
        <v>1.0037006488269105</v>
      </c>
      <c r="AK218" s="73">
        <f t="shared" si="179"/>
        <v>1.0730277706306257</v>
      </c>
      <c r="AL218" s="73">
        <f t="shared" si="176"/>
        <v>1.2399635044161841</v>
      </c>
      <c r="AM218" s="73">
        <f t="shared" si="177"/>
        <v>1.2399635044161841</v>
      </c>
      <c r="AN218" s="73"/>
      <c r="AO218" s="73">
        <f t="shared" si="178"/>
        <v>1.0583682750494434</v>
      </c>
      <c r="AR218" s="53"/>
    </row>
    <row r="219" spans="1:44" x14ac:dyDescent="0.2">
      <c r="A219" s="75" t="s">
        <v>44</v>
      </c>
      <c r="B219" s="50">
        <f t="shared" si="169"/>
        <v>1992</v>
      </c>
      <c r="D219" s="79">
        <f>SEDS_CensusRgn!E37</f>
        <v>1460.443</v>
      </c>
      <c r="F219" s="321">
        <f t="shared" si="180"/>
        <v>23363.38356738746</v>
      </c>
      <c r="G219" s="321">
        <f t="shared" si="180"/>
        <v>6637.6017276674665</v>
      </c>
      <c r="H219" s="321">
        <f t="shared" si="180"/>
        <v>2935.9473839963389</v>
      </c>
      <c r="I219" s="321">
        <f t="shared" si="170"/>
        <v>32936.932679051264</v>
      </c>
      <c r="J219" s="83"/>
      <c r="K219" s="84">
        <f t="shared" si="181"/>
        <v>42.794261131041154</v>
      </c>
      <c r="L219" s="84">
        <f t="shared" si="181"/>
        <v>6.1470016911074543</v>
      </c>
      <c r="M219" s="84">
        <f t="shared" si="181"/>
        <v>2.9303388178322232</v>
      </c>
      <c r="N219" s="79">
        <f t="shared" si="171"/>
        <v>51.871601639980831</v>
      </c>
      <c r="P219" s="84">
        <f t="shared" si="172"/>
        <v>44.340589156587711</v>
      </c>
      <c r="R219" s="84">
        <f t="shared" si="173"/>
        <v>28.154962519498167</v>
      </c>
      <c r="T219" s="74">
        <f t="shared" si="174"/>
        <v>29.588992478208365</v>
      </c>
      <c r="V219" s="118">
        <f>Weather_Factors!EG51</f>
        <v>0.95153501898497117</v>
      </c>
      <c r="X219" s="124">
        <f t="shared" si="182"/>
        <v>1831.6808011822791</v>
      </c>
      <c r="Y219" s="124">
        <f t="shared" si="182"/>
        <v>926.08775628777971</v>
      </c>
      <c r="Z219" s="124">
        <f t="shared" si="182"/>
        <v>998.08969118633127</v>
      </c>
      <c r="AA219" s="124">
        <f t="shared" si="182"/>
        <v>1574.8765115876288</v>
      </c>
      <c r="AC219" s="71">
        <f t="shared" si="155"/>
        <v>1.0810468488959559</v>
      </c>
      <c r="AD219" s="71"/>
      <c r="AE219" s="71">
        <f t="shared" si="175"/>
        <v>1.2269732945413729</v>
      </c>
      <c r="AF219" s="73">
        <f t="shared" si="156"/>
        <v>1.1199928236528272</v>
      </c>
      <c r="AG219" s="73">
        <f t="shared" si="157"/>
        <v>1.0955188896118386</v>
      </c>
      <c r="AH219" s="73">
        <f>Wgted_Floorspace!M177</f>
        <v>1.0006092912953346</v>
      </c>
      <c r="AI219" s="73">
        <f t="shared" si="158"/>
        <v>1.0636951081287942</v>
      </c>
      <c r="AJ219" s="73">
        <f t="shared" si="159"/>
        <v>0.95270444868655957</v>
      </c>
      <c r="AK219" s="73">
        <f t="shared" si="179"/>
        <v>1.0803885775400819</v>
      </c>
      <c r="AL219" s="73">
        <f t="shared" si="176"/>
        <v>1.2269732945413729</v>
      </c>
      <c r="AM219" s="73">
        <f t="shared" si="177"/>
        <v>1.2269732945413729</v>
      </c>
      <c r="AN219" s="73"/>
      <c r="AO219" s="73">
        <f t="shared" si="178"/>
        <v>1.0140045094758467</v>
      </c>
      <c r="AR219" s="53"/>
    </row>
    <row r="220" spans="1:44" x14ac:dyDescent="0.2">
      <c r="A220" s="75" t="s">
        <v>44</v>
      </c>
      <c r="B220" s="50">
        <f t="shared" si="169"/>
        <v>1993</v>
      </c>
      <c r="D220" s="79">
        <f>SEDS_CensusRgn!E38</f>
        <v>1567.924</v>
      </c>
      <c r="F220" s="321">
        <f t="shared" si="180"/>
        <v>23924.009224753379</v>
      </c>
      <c r="G220" s="321">
        <f t="shared" si="180"/>
        <v>6785.1682390470014</v>
      </c>
      <c r="H220" s="321">
        <f t="shared" si="180"/>
        <v>3101.8441293036258</v>
      </c>
      <c r="I220" s="321">
        <f t="shared" si="170"/>
        <v>33811.021593104007</v>
      </c>
      <c r="J220" s="83"/>
      <c r="K220" s="84">
        <f t="shared" si="181"/>
        <v>44.268082241162226</v>
      </c>
      <c r="L220" s="84">
        <f t="shared" si="181"/>
        <v>6.27643181162804</v>
      </c>
      <c r="M220" s="84">
        <f t="shared" si="181"/>
        <v>3.1420903778986888</v>
      </c>
      <c r="N220" s="79">
        <f t="shared" si="171"/>
        <v>53.686604430688952</v>
      </c>
      <c r="P220" s="84">
        <f t="shared" si="172"/>
        <v>46.373162540577866</v>
      </c>
      <c r="R220" s="84">
        <f t="shared" si="173"/>
        <v>29.205125126217244</v>
      </c>
      <c r="T220" s="74">
        <f t="shared" si="174"/>
        <v>28.970833300215013</v>
      </c>
      <c r="V220" s="118">
        <f>Weather_Factors!EG52</f>
        <v>1.0080871621321466</v>
      </c>
      <c r="X220" s="124">
        <f t="shared" si="182"/>
        <v>1850.3621957877992</v>
      </c>
      <c r="Y220" s="124">
        <f t="shared" si="182"/>
        <v>925.0222824997461</v>
      </c>
      <c r="Z220" s="124">
        <f t="shared" si="182"/>
        <v>1012.9749422979867</v>
      </c>
      <c r="AA220" s="124">
        <f t="shared" si="182"/>
        <v>1587.8433096987139</v>
      </c>
      <c r="AC220" s="71">
        <f t="shared" si="155"/>
        <v>1.0584621315562903</v>
      </c>
      <c r="AD220" s="71"/>
      <c r="AE220" s="71">
        <f t="shared" si="175"/>
        <v>1.3172721399400646</v>
      </c>
      <c r="AF220" s="73">
        <f t="shared" si="156"/>
        <v>1.149715485459651</v>
      </c>
      <c r="AG220" s="73">
        <f t="shared" si="157"/>
        <v>1.1457374947102026</v>
      </c>
      <c r="AH220" s="73">
        <f>Wgted_Floorspace!M178</f>
        <v>1.0012388958446339</v>
      </c>
      <c r="AI220" s="73">
        <f t="shared" si="158"/>
        <v>1.0724530771615222</v>
      </c>
      <c r="AJ220" s="73">
        <f t="shared" si="159"/>
        <v>1.0093260940113378</v>
      </c>
      <c r="AK220" s="73">
        <f t="shared" si="179"/>
        <v>1.0571524298038621</v>
      </c>
      <c r="AL220" s="73">
        <f t="shared" si="176"/>
        <v>1.3172721399400651</v>
      </c>
      <c r="AM220" s="73">
        <f t="shared" si="177"/>
        <v>1.3172721399400649</v>
      </c>
      <c r="AN220" s="73"/>
      <c r="AO220" s="73">
        <f t="shared" si="178"/>
        <v>1.0837959242289932</v>
      </c>
      <c r="AR220" s="53"/>
    </row>
    <row r="221" spans="1:44" x14ac:dyDescent="0.2">
      <c r="A221" s="75" t="s">
        <v>44</v>
      </c>
      <c r="B221" s="50">
        <f t="shared" si="169"/>
        <v>1994</v>
      </c>
      <c r="D221" s="79">
        <f>SEDS_CensusRgn!E39</f>
        <v>1593.6079999999999</v>
      </c>
      <c r="F221" s="321">
        <f t="shared" si="180"/>
        <v>24265.426509503603</v>
      </c>
      <c r="G221" s="321">
        <f t="shared" si="180"/>
        <v>6791.7664222657022</v>
      </c>
      <c r="H221" s="321">
        <f t="shared" si="180"/>
        <v>3168.7831602439192</v>
      </c>
      <c r="I221" s="321">
        <f t="shared" si="170"/>
        <v>34225.976092013225</v>
      </c>
      <c r="J221" s="83"/>
      <c r="K221" s="84">
        <f t="shared" si="181"/>
        <v>45.368181924029166</v>
      </c>
      <c r="L221" s="84">
        <f t="shared" si="181"/>
        <v>6.2907063212949659</v>
      </c>
      <c r="M221" s="84">
        <f t="shared" si="181"/>
        <v>3.2392734860731385</v>
      </c>
      <c r="N221" s="79">
        <f t="shared" si="171"/>
        <v>54.898161731397273</v>
      </c>
      <c r="P221" s="84">
        <f t="shared" si="172"/>
        <v>46.561360170291096</v>
      </c>
      <c r="R221" s="84">
        <f t="shared" si="173"/>
        <v>29.028440110565416</v>
      </c>
      <c r="T221" s="74">
        <f t="shared" si="174"/>
        <v>29.583060927480258</v>
      </c>
      <c r="V221" s="118">
        <f>Weather_Factors!EG53</f>
        <v>0.98125208144368714</v>
      </c>
      <c r="X221" s="124">
        <f t="shared" si="182"/>
        <v>1869.6634862882229</v>
      </c>
      <c r="Y221" s="124">
        <f t="shared" si="182"/>
        <v>926.2253632091805</v>
      </c>
      <c r="Z221" s="124">
        <f t="shared" si="182"/>
        <v>1022.2452349260129</v>
      </c>
      <c r="AA221" s="124">
        <f t="shared" si="182"/>
        <v>1603.991120189206</v>
      </c>
      <c r="AC221" s="71">
        <f t="shared" si="155"/>
        <v>1.0808301370823175</v>
      </c>
      <c r="AD221" s="71"/>
      <c r="AE221" s="71">
        <f t="shared" si="175"/>
        <v>1.3388502378850036</v>
      </c>
      <c r="AF221" s="73">
        <f t="shared" si="156"/>
        <v>1.1638256658291899</v>
      </c>
      <c r="AG221" s="73">
        <f t="shared" si="157"/>
        <v>1.1503872763719418</v>
      </c>
      <c r="AH221" s="73">
        <f>Wgted_Floorspace!M179</f>
        <v>1.000650212025191</v>
      </c>
      <c r="AI221" s="73">
        <f t="shared" si="158"/>
        <v>1.0833595494463946</v>
      </c>
      <c r="AJ221" s="73">
        <f t="shared" si="159"/>
        <v>0.98245803320152125</v>
      </c>
      <c r="AK221" s="73">
        <f t="shared" si="179"/>
        <v>1.080127824981771</v>
      </c>
      <c r="AL221" s="73">
        <f t="shared" si="176"/>
        <v>1.3388502378850033</v>
      </c>
      <c r="AM221" s="73">
        <f t="shared" si="177"/>
        <v>1.3388502378850036</v>
      </c>
      <c r="AN221" s="73"/>
      <c r="AO221" s="73">
        <f t="shared" si="178"/>
        <v>1.0650473488092547</v>
      </c>
      <c r="AR221" s="53"/>
    </row>
    <row r="222" spans="1:44" x14ac:dyDescent="0.2">
      <c r="A222" s="75" t="s">
        <v>44</v>
      </c>
      <c r="B222" s="50">
        <f t="shared" si="169"/>
        <v>1995</v>
      </c>
      <c r="D222" s="79">
        <f>SEDS_CensusRgn!E40</f>
        <v>1664.412</v>
      </c>
      <c r="F222" s="321">
        <f t="shared" si="180"/>
        <v>24610.559185496135</v>
      </c>
      <c r="G222" s="321">
        <f t="shared" si="180"/>
        <v>6804.3751097617633</v>
      </c>
      <c r="H222" s="321">
        <f t="shared" si="180"/>
        <v>3247.9020433371584</v>
      </c>
      <c r="I222" s="321">
        <f t="shared" si="170"/>
        <v>34662.836338595058</v>
      </c>
      <c r="J222" s="83"/>
      <c r="K222" s="84">
        <f t="shared" si="181"/>
        <v>46.387801894483161</v>
      </c>
      <c r="L222" s="84">
        <f t="shared" si="181"/>
        <v>6.333450170626068</v>
      </c>
      <c r="M222" s="84">
        <f t="shared" si="181"/>
        <v>3.3502576921790541</v>
      </c>
      <c r="N222" s="79">
        <f t="shared" si="171"/>
        <v>56.071509757288283</v>
      </c>
      <c r="P222" s="84">
        <f t="shared" si="172"/>
        <v>48.01719004589286</v>
      </c>
      <c r="R222" s="84">
        <f t="shared" si="173"/>
        <v>29.683737912615356</v>
      </c>
      <c r="T222" s="74">
        <f t="shared" si="174"/>
        <v>29.504892586118633</v>
      </c>
      <c r="V222" s="118">
        <f>Weather_Factors!EG54</f>
        <v>1.0060615481305248</v>
      </c>
      <c r="X222" s="124">
        <f t="shared" si="182"/>
        <v>1884.8739496265132</v>
      </c>
      <c r="Y222" s="124">
        <f t="shared" si="182"/>
        <v>930.79086153552998</v>
      </c>
      <c r="Z222" s="124">
        <f t="shared" si="182"/>
        <v>1031.5143891275513</v>
      </c>
      <c r="AA222" s="124">
        <f t="shared" si="182"/>
        <v>1617.6261287324576</v>
      </c>
      <c r="AC222" s="71">
        <f t="shared" si="155"/>
        <v>1.0779742223642128</v>
      </c>
      <c r="AD222" s="71"/>
      <c r="AE222" s="71">
        <f t="shared" si="175"/>
        <v>1.3983353510641605</v>
      </c>
      <c r="AF222" s="73">
        <f t="shared" si="156"/>
        <v>1.1786807328106412</v>
      </c>
      <c r="AG222" s="73">
        <f t="shared" si="157"/>
        <v>1.186356332244219</v>
      </c>
      <c r="AH222" s="73">
        <f>Wgted_Floorspace!M180</f>
        <v>1.0002045714747339</v>
      </c>
      <c r="AI222" s="73">
        <f t="shared" si="158"/>
        <v>1.0925688377810907</v>
      </c>
      <c r="AJ222" s="73">
        <f t="shared" si="159"/>
        <v>1.007297990544662</v>
      </c>
      <c r="AK222" s="73">
        <f t="shared" si="179"/>
        <v>1.0777537446912617</v>
      </c>
      <c r="AL222" s="73">
        <f t="shared" si="176"/>
        <v>1.3983353510641605</v>
      </c>
      <c r="AM222" s="73">
        <f t="shared" si="177"/>
        <v>1.3983353510641605</v>
      </c>
      <c r="AN222" s="73"/>
      <c r="AO222" s="73">
        <f t="shared" si="178"/>
        <v>1.1007675344093266</v>
      </c>
      <c r="AR222" s="53"/>
    </row>
    <row r="223" spans="1:44" x14ac:dyDescent="0.2">
      <c r="A223" s="75" t="s">
        <v>44</v>
      </c>
      <c r="B223" s="50">
        <f t="shared" si="169"/>
        <v>1996</v>
      </c>
      <c r="D223" s="79">
        <f>SEDS_CensusRgn!E41</f>
        <v>1751.9590000000001</v>
      </c>
      <c r="F223" s="321">
        <f t="shared" si="180"/>
        <v>24794.931310274744</v>
      </c>
      <c r="G223" s="321">
        <f t="shared" si="180"/>
        <v>6823.4781653720302</v>
      </c>
      <c r="H223" s="321">
        <f t="shared" si="180"/>
        <v>3357.9053041539732</v>
      </c>
      <c r="I223" s="321">
        <f t="shared" si="170"/>
        <v>34976.314779800749</v>
      </c>
      <c r="J223" s="83"/>
      <c r="K223" s="84">
        <f t="shared" si="181"/>
        <v>47.166357394373534</v>
      </c>
      <c r="L223" s="84">
        <f t="shared" si="181"/>
        <v>6.3984687560489393</v>
      </c>
      <c r="M223" s="84">
        <f t="shared" si="181"/>
        <v>3.4935368390886494</v>
      </c>
      <c r="N223" s="79">
        <f t="shared" si="171"/>
        <v>57.058362989511124</v>
      </c>
      <c r="P223" s="84">
        <f t="shared" si="172"/>
        <v>50.089868273137171</v>
      </c>
      <c r="R223" s="84">
        <f t="shared" si="173"/>
        <v>30.704683909737433</v>
      </c>
      <c r="T223" s="74">
        <f t="shared" si="174"/>
        <v>30.811962760074</v>
      </c>
      <c r="V223" s="118">
        <f>Weather_Factors!EG55</f>
        <v>0.99651827275101157</v>
      </c>
      <c r="X223" s="124">
        <f t="shared" si="182"/>
        <v>1902.2580383123839</v>
      </c>
      <c r="Y223" s="124">
        <f t="shared" si="182"/>
        <v>937.71367050312551</v>
      </c>
      <c r="Z223" s="124">
        <f t="shared" si="182"/>
        <v>1040.3917093096372</v>
      </c>
      <c r="AA223" s="124">
        <f t="shared" si="182"/>
        <v>1631.3429058702043</v>
      </c>
      <c r="AC223" s="71">
        <f t="shared" si="155"/>
        <v>1.1257286058188365</v>
      </c>
      <c r="AD223" s="71"/>
      <c r="AE223" s="71">
        <f t="shared" si="175"/>
        <v>1.4718868905745788</v>
      </c>
      <c r="AF223" s="73">
        <f t="shared" si="156"/>
        <v>1.1893403047854036</v>
      </c>
      <c r="AG223" s="73">
        <f t="shared" si="157"/>
        <v>1.2375658040447524</v>
      </c>
      <c r="AH223" s="73">
        <f>Wgted_Floorspace!M181</f>
        <v>1.0005751563798491</v>
      </c>
      <c r="AI223" s="73">
        <f t="shared" si="158"/>
        <v>1.1018333538452776</v>
      </c>
      <c r="AJ223" s="73">
        <f t="shared" si="159"/>
        <v>0.99774298654827542</v>
      </c>
      <c r="AK223" s="73">
        <f t="shared" si="179"/>
        <v>1.1250815080116536</v>
      </c>
      <c r="AL223" s="73">
        <f t="shared" si="176"/>
        <v>1.4718868905745792</v>
      </c>
      <c r="AM223" s="73">
        <f t="shared" si="177"/>
        <v>1.471886890574579</v>
      </c>
      <c r="AN223" s="73"/>
      <c r="AO223" s="73">
        <f t="shared" si="178"/>
        <v>1.0999787972978876</v>
      </c>
      <c r="AR223" s="53"/>
    </row>
    <row r="224" spans="1:44" x14ac:dyDescent="0.2">
      <c r="A224" s="75" t="s">
        <v>44</v>
      </c>
      <c r="B224" s="50">
        <f t="shared" si="169"/>
        <v>1997</v>
      </c>
      <c r="D224" s="79">
        <f>SEDS_CensusRgn!E42</f>
        <v>1728.6320000000001</v>
      </c>
      <c r="F224" s="321">
        <f t="shared" si="180"/>
        <v>24982.976981023257</v>
      </c>
      <c r="G224" s="321">
        <f t="shared" si="180"/>
        <v>6844.9040016022327</v>
      </c>
      <c r="H224" s="321">
        <f t="shared" si="180"/>
        <v>3469.1077149997695</v>
      </c>
      <c r="I224" s="321">
        <f t="shared" si="170"/>
        <v>35296.98869762526</v>
      </c>
      <c r="J224" s="83"/>
      <c r="K224" s="84">
        <f t="shared" si="181"/>
        <v>47.935304509909521</v>
      </c>
      <c r="L224" s="84">
        <f t="shared" si="181"/>
        <v>6.4684801754088532</v>
      </c>
      <c r="M224" s="84">
        <f t="shared" si="181"/>
        <v>3.6400003957072218</v>
      </c>
      <c r="N224" s="79">
        <f t="shared" si="171"/>
        <v>58.04378508102559</v>
      </c>
      <c r="P224" s="84">
        <f t="shared" si="172"/>
        <v>48.973922812749763</v>
      </c>
      <c r="R224" s="84">
        <f t="shared" si="173"/>
        <v>29.781517480070175</v>
      </c>
      <c r="T224" s="74">
        <f t="shared" si="174"/>
        <v>30.373249024192596</v>
      </c>
      <c r="V224" s="118">
        <f>Weather_Factors!EG56</f>
        <v>0.98051800307398462</v>
      </c>
      <c r="X224" s="124">
        <f t="shared" si="182"/>
        <v>1918.7186757735301</v>
      </c>
      <c r="Y224" s="124">
        <f t="shared" si="182"/>
        <v>945.00670482664657</v>
      </c>
      <c r="Z224" s="124">
        <f t="shared" si="182"/>
        <v>1049.2612783306049</v>
      </c>
      <c r="AA224" s="124">
        <f t="shared" si="182"/>
        <v>1644.4401412897498</v>
      </c>
      <c r="AC224" s="71">
        <f t="shared" si="155"/>
        <v>1.1097000065993377</v>
      </c>
      <c r="AD224" s="71"/>
      <c r="AE224" s="71">
        <f t="shared" si="175"/>
        <v>1.4522889973039981</v>
      </c>
      <c r="AF224" s="73">
        <f t="shared" si="156"/>
        <v>1.2002445529191261</v>
      </c>
      <c r="AG224" s="73">
        <f t="shared" si="157"/>
        <v>1.209994241400115</v>
      </c>
      <c r="AH224" s="73">
        <f>Wgted_Floorspace!M182</f>
        <v>1.0009549527621671</v>
      </c>
      <c r="AI224" s="73">
        <f t="shared" si="158"/>
        <v>1.1106794221835103</v>
      </c>
      <c r="AJ224" s="73">
        <f t="shared" si="159"/>
        <v>0.98172305265477666</v>
      </c>
      <c r="AK224" s="73">
        <f t="shared" si="179"/>
        <v>1.1086413065214229</v>
      </c>
      <c r="AL224" s="73">
        <f t="shared" si="176"/>
        <v>1.4522889973039983</v>
      </c>
      <c r="AM224" s="73">
        <f t="shared" si="177"/>
        <v>1.4522889973039983</v>
      </c>
      <c r="AN224" s="73"/>
      <c r="AO224" s="73">
        <f t="shared" si="178"/>
        <v>1.0914208538708581</v>
      </c>
      <c r="AR224" s="53"/>
    </row>
    <row r="225" spans="1:44" x14ac:dyDescent="0.2">
      <c r="A225" s="75" t="s">
        <v>44</v>
      </c>
      <c r="B225" s="50">
        <f t="shared" si="169"/>
        <v>1998</v>
      </c>
      <c r="D225" s="79">
        <f>SEDS_CensusRgn!E43</f>
        <v>1865.145</v>
      </c>
      <c r="F225" s="321">
        <f t="shared" si="180"/>
        <v>25319.400937472219</v>
      </c>
      <c r="G225" s="321">
        <f t="shared" si="180"/>
        <v>6958.9142150757007</v>
      </c>
      <c r="H225" s="321">
        <f t="shared" si="180"/>
        <v>3603.2963797401289</v>
      </c>
      <c r="I225" s="321">
        <f t="shared" si="170"/>
        <v>35881.611532288051</v>
      </c>
      <c r="J225" s="83"/>
      <c r="K225" s="84">
        <f t="shared" si="181"/>
        <v>49.036565202202851</v>
      </c>
      <c r="L225" s="84">
        <f t="shared" si="181"/>
        <v>6.6120641188600704</v>
      </c>
      <c r="M225" s="84">
        <f t="shared" si="181"/>
        <v>3.8136787957234684</v>
      </c>
      <c r="N225" s="79">
        <f t="shared" si="171"/>
        <v>59.462308116786389</v>
      </c>
      <c r="P225" s="84">
        <f t="shared" si="172"/>
        <v>51.980524852448454</v>
      </c>
      <c r="R225" s="84">
        <f t="shared" si="173"/>
        <v>31.366844965667653</v>
      </c>
      <c r="T225" s="74">
        <f t="shared" si="174"/>
        <v>30.391393373984286</v>
      </c>
      <c r="V225" s="118">
        <f>Weather_Factors!EG57</f>
        <v>1.0320963102836336</v>
      </c>
      <c r="X225" s="124">
        <f t="shared" si="182"/>
        <v>1936.7190133487595</v>
      </c>
      <c r="Y225" s="124">
        <f t="shared" si="182"/>
        <v>950.15744044319172</v>
      </c>
      <c r="Z225" s="124">
        <f t="shared" si="182"/>
        <v>1058.3860981201087</v>
      </c>
      <c r="AA225" s="124">
        <f t="shared" si="182"/>
        <v>1657.1805327996281</v>
      </c>
      <c r="AC225" s="71">
        <f t="shared" si="155"/>
        <v>1.1103629183960817</v>
      </c>
      <c r="AD225" s="71"/>
      <c r="AE225" s="71">
        <f t="shared" si="175"/>
        <v>1.5669787218312314</v>
      </c>
      <c r="AF225" s="73">
        <f t="shared" si="156"/>
        <v>1.2201241630135522</v>
      </c>
      <c r="AG225" s="73">
        <f t="shared" si="157"/>
        <v>1.284278083601748</v>
      </c>
      <c r="AH225" s="73">
        <f>Wgted_Floorspace!M183</f>
        <v>1.0017596481158335</v>
      </c>
      <c r="AI225" s="73">
        <f t="shared" si="158"/>
        <v>1.1192844728176337</v>
      </c>
      <c r="AJ225" s="73">
        <f t="shared" si="159"/>
        <v>1.0333647492333982</v>
      </c>
      <c r="AK225" s="73">
        <f t="shared" si="179"/>
        <v>1.1084125024246239</v>
      </c>
      <c r="AL225" s="73">
        <f t="shared" si="176"/>
        <v>1.5669787218312317</v>
      </c>
      <c r="AM225" s="73">
        <f t="shared" si="177"/>
        <v>1.5669787218312317</v>
      </c>
      <c r="AN225" s="73"/>
      <c r="AO225" s="73">
        <f t="shared" si="178"/>
        <v>1.1586643788232474</v>
      </c>
      <c r="AR225" s="53"/>
    </row>
    <row r="226" spans="1:44" x14ac:dyDescent="0.2">
      <c r="A226" s="75" t="s">
        <v>44</v>
      </c>
      <c r="B226" s="50">
        <f t="shared" si="169"/>
        <v>1999</v>
      </c>
      <c r="D226" s="79">
        <f>SEDS_CensusRgn!E44</f>
        <v>1860.9480000000001</v>
      </c>
      <c r="F226" s="321">
        <f t="shared" si="180"/>
        <v>25678.604168549009</v>
      </c>
      <c r="G226" s="321">
        <f t="shared" si="180"/>
        <v>7073.6668307879991</v>
      </c>
      <c r="H226" s="321">
        <f t="shared" si="180"/>
        <v>3738.3660270826249</v>
      </c>
      <c r="I226" s="321">
        <f t="shared" si="170"/>
        <v>36490.63702641963</v>
      </c>
      <c r="J226" s="83"/>
      <c r="K226" s="84">
        <f t="shared" si="181"/>
        <v>50.243409693755531</v>
      </c>
      <c r="L226" s="84">
        <f t="shared" si="181"/>
        <v>6.7678121128235968</v>
      </c>
      <c r="M226" s="84">
        <f t="shared" si="181"/>
        <v>3.990733729242927</v>
      </c>
      <c r="N226" s="79">
        <f t="shared" si="171"/>
        <v>61.001955535822056</v>
      </c>
      <c r="P226" s="84">
        <f t="shared" si="172"/>
        <v>50.997958699724883</v>
      </c>
      <c r="R226" s="84">
        <f t="shared" si="173"/>
        <v>30.506366290293748</v>
      </c>
      <c r="T226" s="74">
        <f t="shared" si="174"/>
        <v>30.652350105355193</v>
      </c>
      <c r="V226" s="118">
        <f>Weather_Factors!EG58</f>
        <v>0.99523743482768257</v>
      </c>
      <c r="X226" s="124">
        <f t="shared" si="182"/>
        <v>1956.6254210691613</v>
      </c>
      <c r="Y226" s="124">
        <f t="shared" si="182"/>
        <v>956.76150357645133</v>
      </c>
      <c r="Z226" s="124">
        <f t="shared" si="182"/>
        <v>1067.5074886546749</v>
      </c>
      <c r="AA226" s="124">
        <f t="shared" si="182"/>
        <v>1671.7152811461185</v>
      </c>
      <c r="AC226" s="71">
        <f t="shared" si="155"/>
        <v>1.1198970873054988</v>
      </c>
      <c r="AD226" s="71"/>
      <c r="AE226" s="71">
        <f t="shared" si="175"/>
        <v>1.5634526636987403</v>
      </c>
      <c r="AF226" s="73">
        <f t="shared" si="156"/>
        <v>1.2408335651153095</v>
      </c>
      <c r="AG226" s="73">
        <f t="shared" si="157"/>
        <v>1.2600019113388909</v>
      </c>
      <c r="AH226" s="73">
        <f>Wgted_Floorspace!M184</f>
        <v>1.0024778884512369</v>
      </c>
      <c r="AI226" s="73">
        <f t="shared" si="158"/>
        <v>1.1291014588481507</v>
      </c>
      <c r="AJ226" s="73">
        <f t="shared" si="159"/>
        <v>0.99646057448434133</v>
      </c>
      <c r="AK226" s="73">
        <f t="shared" si="179"/>
        <v>1.1171289663412596</v>
      </c>
      <c r="AL226" s="73">
        <f t="shared" si="176"/>
        <v>1.56345266369874</v>
      </c>
      <c r="AM226" s="73">
        <f t="shared" si="177"/>
        <v>1.5634526636987403</v>
      </c>
      <c r="AN226" s="73"/>
      <c r="AO226" s="73">
        <f t="shared" si="178"/>
        <v>1.1278929732397491</v>
      </c>
      <c r="AR226" s="53"/>
    </row>
    <row r="227" spans="1:44" x14ac:dyDescent="0.2">
      <c r="A227" s="75" t="s">
        <v>44</v>
      </c>
      <c r="B227" s="50">
        <f t="shared" si="169"/>
        <v>2000</v>
      </c>
      <c r="D227" s="79">
        <f>SEDS_CensusRgn!E45</f>
        <v>1968.2830000000001</v>
      </c>
      <c r="F227" s="321">
        <f t="shared" si="180"/>
        <v>26153.39819849288</v>
      </c>
      <c r="G227" s="321">
        <f t="shared" si="180"/>
        <v>7128.6605223731558</v>
      </c>
      <c r="H227" s="321">
        <f t="shared" si="180"/>
        <v>3861.1033406536385</v>
      </c>
      <c r="I227" s="321">
        <f t="shared" si="170"/>
        <v>37143.162061519673</v>
      </c>
      <c r="J227" s="83"/>
      <c r="K227" s="84">
        <f t="shared" si="181"/>
        <v>51.702216648506571</v>
      </c>
      <c r="L227" s="84">
        <f t="shared" si="181"/>
        <v>6.886258360208843</v>
      </c>
      <c r="M227" s="84">
        <f t="shared" si="181"/>
        <v>4.1570184421263638</v>
      </c>
      <c r="N227" s="79">
        <f t="shared" si="171"/>
        <v>62.745493450841778</v>
      </c>
      <c r="P227" s="84">
        <f t="shared" si="172"/>
        <v>52.991799587228513</v>
      </c>
      <c r="R227" s="84">
        <f t="shared" si="173"/>
        <v>31.369312627082291</v>
      </c>
      <c r="T227" s="74">
        <f t="shared" si="174"/>
        <v>30.958315274846846</v>
      </c>
      <c r="V227" s="118">
        <f>Weather_Factors!EG59</f>
        <v>1.013275830696426</v>
      </c>
      <c r="X227" s="124">
        <f t="shared" si="182"/>
        <v>1976.8833195636496</v>
      </c>
      <c r="Y227" s="124">
        <f t="shared" si="182"/>
        <v>965.99611365928581</v>
      </c>
      <c r="Z227" s="124">
        <f t="shared" si="182"/>
        <v>1076.6400366333191</v>
      </c>
      <c r="AA227" s="124">
        <f t="shared" si="182"/>
        <v>1689.2878788003386</v>
      </c>
      <c r="AC227" s="71">
        <f t="shared" si="155"/>
        <v>1.1310756592894711</v>
      </c>
      <c r="AD227" s="71"/>
      <c r="AE227" s="71">
        <f t="shared" si="175"/>
        <v>1.65362884898608</v>
      </c>
      <c r="AF227" s="73">
        <f t="shared" si="156"/>
        <v>1.2630221326934521</v>
      </c>
      <c r="AG227" s="73">
        <f t="shared" si="157"/>
        <v>1.3092635561814276</v>
      </c>
      <c r="AH227" s="73">
        <f>Wgted_Floorspace!M185</f>
        <v>1.0022629130282059</v>
      </c>
      <c r="AI227" s="73">
        <f t="shared" si="158"/>
        <v>1.1409702536548407</v>
      </c>
      <c r="AJ227" s="73">
        <f t="shared" si="159"/>
        <v>1.0145211394120024</v>
      </c>
      <c r="AK227" s="73">
        <f t="shared" si="179"/>
        <v>1.1285219123513952</v>
      </c>
      <c r="AL227" s="73">
        <f t="shared" si="176"/>
        <v>1.6536288489860802</v>
      </c>
      <c r="AM227" s="73">
        <f t="shared" si="177"/>
        <v>1.65362884898608</v>
      </c>
      <c r="AN227" s="73"/>
      <c r="AO227" s="73">
        <f t="shared" si="178"/>
        <v>1.1601578505936478</v>
      </c>
      <c r="AR227" s="53"/>
    </row>
    <row r="228" spans="1:44" x14ac:dyDescent="0.2">
      <c r="A228" s="75" t="s">
        <v>44</v>
      </c>
      <c r="B228" s="50">
        <f t="shared" si="169"/>
        <v>2001</v>
      </c>
      <c r="D228" s="79">
        <f>SEDS_CensusRgn!E46</f>
        <v>1968.874</v>
      </c>
      <c r="F228" s="321">
        <f t="shared" si="180"/>
        <v>26627.792170217013</v>
      </c>
      <c r="G228" s="321">
        <f t="shared" si="180"/>
        <v>7182.1619274820032</v>
      </c>
      <c r="H228" s="321">
        <f t="shared" si="180"/>
        <v>3959.9003101083731</v>
      </c>
      <c r="I228" s="321">
        <f t="shared" si="170"/>
        <v>37769.85440780739</v>
      </c>
      <c r="J228" s="83"/>
      <c r="K228" s="84">
        <f t="shared" si="181"/>
        <v>53.214254586186044</v>
      </c>
      <c r="L228" s="84">
        <f t="shared" si="181"/>
        <v>6.9999172239459071</v>
      </c>
      <c r="M228" s="84">
        <f t="shared" si="181"/>
        <v>4.2995385878784731</v>
      </c>
      <c r="N228" s="79">
        <f t="shared" si="171"/>
        <v>64.513710398010431</v>
      </c>
      <c r="P228" s="84">
        <f t="shared" si="172"/>
        <v>52.128186112176671</v>
      </c>
      <c r="R228" s="84">
        <f t="shared" si="173"/>
        <v>30.518691110048433</v>
      </c>
      <c r="T228" s="74">
        <f t="shared" si="174"/>
        <v>31.005546183340059</v>
      </c>
      <c r="V228" s="118">
        <f>Weather_Factors!EG60</f>
        <v>0.98429780690161739</v>
      </c>
      <c r="X228" s="124">
        <f t="shared" si="182"/>
        <v>1998.4478715327286</v>
      </c>
      <c r="Y228" s="124">
        <f t="shared" si="182"/>
        <v>974.62536971789086</v>
      </c>
      <c r="Z228" s="124">
        <f t="shared" si="182"/>
        <v>1085.7694010384835</v>
      </c>
      <c r="AA228" s="124">
        <f t="shared" si="182"/>
        <v>1708.0741085587779</v>
      </c>
      <c r="AC228" s="71">
        <f t="shared" si="155"/>
        <v>1.1328012612961864</v>
      </c>
      <c r="AE228" s="71">
        <f t="shared" si="175"/>
        <v>1.6541253703957302</v>
      </c>
      <c r="AF228" s="73">
        <f t="shared" si="156"/>
        <v>1.2843322813135394</v>
      </c>
      <c r="AG228" s="73">
        <f t="shared" si="157"/>
        <v>1.2879263368697611</v>
      </c>
      <c r="AH228" s="73">
        <f>Wgted_Floorspace!M186</f>
        <v>1.0018823379118469</v>
      </c>
      <c r="AI228" s="73">
        <f t="shared" si="158"/>
        <v>1.1536587537037053</v>
      </c>
      <c r="AJ228" s="73">
        <f t="shared" si="159"/>
        <v>0.98550750183415592</v>
      </c>
      <c r="AK228" s="73">
        <f t="shared" si="179"/>
        <v>1.1306729527313601</v>
      </c>
      <c r="AL228" s="73">
        <f t="shared" si="176"/>
        <v>1.6541253703957299</v>
      </c>
      <c r="AM228" s="73">
        <f t="shared" si="177"/>
        <v>1.6541253703957304</v>
      </c>
      <c r="AN228" s="73"/>
      <c r="AO228" s="73">
        <f t="shared" si="178"/>
        <v>1.1390794603855383</v>
      </c>
      <c r="AR228" s="53"/>
    </row>
    <row r="229" spans="1:44" x14ac:dyDescent="0.2">
      <c r="A229" s="75" t="s">
        <v>44</v>
      </c>
      <c r="B229" s="50">
        <f t="shared" si="169"/>
        <v>2002</v>
      </c>
      <c r="D229" s="79">
        <f>SEDS_CensusRgn!E47</f>
        <v>2089.91</v>
      </c>
      <c r="F229" s="321">
        <f t="shared" si="180"/>
        <v>26947.695945592975</v>
      </c>
      <c r="G229" s="321">
        <f t="shared" si="180"/>
        <v>7342.8455610732844</v>
      </c>
      <c r="H229" s="321">
        <f t="shared" si="180"/>
        <v>3885.5238399570458</v>
      </c>
      <c r="I229" s="321">
        <f t="shared" si="170"/>
        <v>38176.065346623305</v>
      </c>
      <c r="J229" s="83"/>
      <c r="K229" s="84">
        <f t="shared" si="181"/>
        <v>54.453831991836935</v>
      </c>
      <c r="L229" s="84">
        <f t="shared" si="181"/>
        <v>7.2254023717338089</v>
      </c>
      <c r="M229" s="84">
        <f t="shared" si="181"/>
        <v>4.2182405305489041</v>
      </c>
      <c r="N229" s="79">
        <f t="shared" si="171"/>
        <v>65.897474894119654</v>
      </c>
      <c r="P229" s="84">
        <f t="shared" si="172"/>
        <v>54.743986343916234</v>
      </c>
      <c r="R229" s="84">
        <f t="shared" si="173"/>
        <v>31.714568780639159</v>
      </c>
      <c r="T229" s="74">
        <f t="shared" si="174"/>
        <v>31.245527030746608</v>
      </c>
      <c r="V229" s="118">
        <f>Weather_Factors!EG61</f>
        <v>1.015011484665661</v>
      </c>
      <c r="X229" s="124">
        <f t="shared" si="182"/>
        <v>2020.7231112366144</v>
      </c>
      <c r="Y229" s="124">
        <f t="shared" si="182"/>
        <v>984.00576610761391</v>
      </c>
      <c r="Z229" s="124">
        <f t="shared" si="182"/>
        <v>1085.6298157716456</v>
      </c>
      <c r="AA229" s="124">
        <f t="shared" si="182"/>
        <v>1726.1463248188913</v>
      </c>
      <c r="AC229" s="71">
        <f t="shared" si="155"/>
        <v>1.1415690670629861</v>
      </c>
      <c r="AE229" s="71">
        <f t="shared" si="175"/>
        <v>1.7558122829819176</v>
      </c>
      <c r="AF229" s="73">
        <f t="shared" si="156"/>
        <v>1.2981451442414971</v>
      </c>
      <c r="AG229" s="73">
        <f t="shared" si="157"/>
        <v>1.3525546744681116</v>
      </c>
      <c r="AH229" s="73">
        <f>Wgted_Floorspace!M187</f>
        <v>1.0016209605027748</v>
      </c>
      <c r="AI229" s="73">
        <f t="shared" si="158"/>
        <v>1.1658649983758984</v>
      </c>
      <c r="AJ229" s="73">
        <f t="shared" si="159"/>
        <v>1.0162589264874948</v>
      </c>
      <c r="AK229" s="73">
        <f t="shared" si="179"/>
        <v>1.1397216233274141</v>
      </c>
      <c r="AL229" s="73">
        <f t="shared" si="176"/>
        <v>1.755812282981918</v>
      </c>
      <c r="AM229" s="73">
        <f t="shared" si="177"/>
        <v>1.7558122829819178</v>
      </c>
      <c r="AN229" s="73"/>
      <c r="AO229" s="73">
        <f t="shared" si="178"/>
        <v>1.1867412592553364</v>
      </c>
      <c r="AR229" s="53"/>
    </row>
    <row r="230" spans="1:44" x14ac:dyDescent="0.2">
      <c r="A230" s="75" t="s">
        <v>44</v>
      </c>
      <c r="B230" s="50">
        <f t="shared" si="169"/>
        <v>2003</v>
      </c>
      <c r="D230" s="79">
        <f>SEDS_CensusRgn!E48</f>
        <v>2100.8870000000002</v>
      </c>
      <c r="F230" s="321">
        <f t="shared" si="180"/>
        <v>27284.693912353203</v>
      </c>
      <c r="G230" s="321">
        <f t="shared" si="180"/>
        <v>7503.9453190112745</v>
      </c>
      <c r="H230" s="321">
        <f t="shared" si="180"/>
        <v>3799.8329111754651</v>
      </c>
      <c r="I230" s="321">
        <f t="shared" si="170"/>
        <v>38588.47214253994</v>
      </c>
      <c r="J230" s="83"/>
      <c r="K230" s="84">
        <f t="shared" si="181"/>
        <v>55.74450130817695</v>
      </c>
      <c r="L230" s="84">
        <f t="shared" si="181"/>
        <v>7.4425248456091628</v>
      </c>
      <c r="M230" s="84">
        <f t="shared" si="181"/>
        <v>4.1246816424774693</v>
      </c>
      <c r="N230" s="79">
        <f t="shared" si="171"/>
        <v>67.31170779626359</v>
      </c>
      <c r="P230" s="84">
        <f t="shared" si="172"/>
        <v>54.443383823014386</v>
      </c>
      <c r="R230" s="84">
        <f t="shared" si="173"/>
        <v>31.211316259555939</v>
      </c>
      <c r="T230" s="74">
        <f t="shared" si="174"/>
        <v>31.231183567004777</v>
      </c>
      <c r="V230" s="118">
        <f>Weather_Factors!EG62</f>
        <v>0.99936386312717818</v>
      </c>
      <c r="X230" s="124">
        <f t="shared" si="182"/>
        <v>2043.0685968933853</v>
      </c>
      <c r="Y230" s="124">
        <f t="shared" si="182"/>
        <v>991.8149092522699</v>
      </c>
      <c r="Z230" s="124">
        <f t="shared" si="182"/>
        <v>1085.4902673079678</v>
      </c>
      <c r="AA230" s="124">
        <f t="shared" si="182"/>
        <v>1744.3475747789232</v>
      </c>
      <c r="AC230" s="71">
        <f t="shared" si="155"/>
        <v>1.1410450223091211</v>
      </c>
      <c r="AE230" s="71">
        <f t="shared" si="175"/>
        <v>1.7650344750525297</v>
      </c>
      <c r="AF230" s="73">
        <f t="shared" si="156"/>
        <v>1.3121686921035012</v>
      </c>
      <c r="AG230" s="73">
        <f t="shared" si="157"/>
        <v>1.3451277154182457</v>
      </c>
      <c r="AH230" s="73">
        <f>Wgted_Floorspace!M188</f>
        <v>1.0012415772686154</v>
      </c>
      <c r="AI230" s="73">
        <f t="shared" si="158"/>
        <v>1.1781583943354317</v>
      </c>
      <c r="AJ230" s="73">
        <f t="shared" si="159"/>
        <v>1.0005920741345689</v>
      </c>
      <c r="AK230" s="73">
        <f t="shared" si="179"/>
        <v>1.1396300835028141</v>
      </c>
      <c r="AL230" s="73">
        <f t="shared" si="176"/>
        <v>1.76503447505253</v>
      </c>
      <c r="AM230" s="73">
        <f t="shared" si="177"/>
        <v>1.76503447505253</v>
      </c>
      <c r="AN230" s="73"/>
      <c r="AO230" s="73">
        <f t="shared" si="178"/>
        <v>1.1803195921994316</v>
      </c>
      <c r="AR230" s="53"/>
    </row>
    <row r="231" spans="1:44" x14ac:dyDescent="0.2">
      <c r="A231" s="75" t="s">
        <v>44</v>
      </c>
      <c r="B231" s="50">
        <f t="shared" si="169"/>
        <v>2004</v>
      </c>
      <c r="D231" s="79">
        <f>SEDS_CensusRgn!E49</f>
        <v>2136.652</v>
      </c>
      <c r="F231" s="321">
        <f t="shared" si="180"/>
        <v>27869.161681269678</v>
      </c>
      <c r="G231" s="321">
        <f t="shared" si="180"/>
        <v>7546.4278798435962</v>
      </c>
      <c r="H231" s="321">
        <f t="shared" si="180"/>
        <v>3904.1003404662756</v>
      </c>
      <c r="I231" s="321">
        <f t="shared" si="170"/>
        <v>39319.68990157955</v>
      </c>
      <c r="J231" s="83"/>
      <c r="K231" s="84">
        <f t="shared" si="181"/>
        <v>57.628621530930531</v>
      </c>
      <c r="L231" s="84">
        <f t="shared" si="181"/>
        <v>7.5554929832138571</v>
      </c>
      <c r="M231" s="84">
        <f t="shared" si="181"/>
        <v>4.2384412448016198</v>
      </c>
      <c r="N231" s="79">
        <f t="shared" si="171"/>
        <v>69.422555758946004</v>
      </c>
      <c r="P231" s="84">
        <f t="shared" si="172"/>
        <v>54.3405099416658</v>
      </c>
      <c r="R231" s="84">
        <f t="shared" si="173"/>
        <v>30.777489774635164</v>
      </c>
      <c r="T231" s="74">
        <f t="shared" si="174"/>
        <v>30.965693901442279</v>
      </c>
      <c r="V231" s="118">
        <f>Weather_Factors!EG63</f>
        <v>0.9939221731182214</v>
      </c>
      <c r="X231" s="124">
        <f t="shared" si="182"/>
        <v>2067.8275934529315</v>
      </c>
      <c r="Y231" s="124">
        <f t="shared" si="182"/>
        <v>1001.2012442859852</v>
      </c>
      <c r="Z231" s="124">
        <f t="shared" si="182"/>
        <v>1085.6383994207006</v>
      </c>
      <c r="AA231" s="124">
        <f t="shared" si="182"/>
        <v>1765.5926568270611</v>
      </c>
      <c r="AC231" s="71">
        <f t="shared" si="155"/>
        <v>1.1313452406561244</v>
      </c>
      <c r="AE231" s="71">
        <f t="shared" si="175"/>
        <v>1.7950820016449898</v>
      </c>
      <c r="AF231" s="73">
        <f t="shared" si="156"/>
        <v>1.3370331398841151</v>
      </c>
      <c r="AG231" s="73">
        <f t="shared" si="157"/>
        <v>1.3425860198204027</v>
      </c>
      <c r="AH231" s="73">
        <f>Wgted_Floorspace!M189</f>
        <v>1.0005251137523181</v>
      </c>
      <c r="AI231" s="73">
        <f t="shared" si="158"/>
        <v>1.1925076399303247</v>
      </c>
      <c r="AJ231" s="73">
        <f t="shared" si="159"/>
        <v>0.9951436963276894</v>
      </c>
      <c r="AK231" s="73">
        <f t="shared" si="179"/>
        <v>1.1307514675100809</v>
      </c>
      <c r="AL231" s="73">
        <f t="shared" si="176"/>
        <v>1.7950820016449898</v>
      </c>
      <c r="AM231" s="73">
        <f t="shared" si="177"/>
        <v>1.7950820016449898</v>
      </c>
      <c r="AN231" s="73"/>
      <c r="AO231" s="73">
        <f t="shared" si="178"/>
        <v>1.187339621832888</v>
      </c>
      <c r="AR231" s="53"/>
    </row>
    <row r="232" spans="1:44" x14ac:dyDescent="0.2">
      <c r="A232" s="75" t="s">
        <v>44</v>
      </c>
      <c r="B232" s="50">
        <f t="shared" si="169"/>
        <v>2005</v>
      </c>
      <c r="D232" s="79">
        <f>SEDS_CensusRgn!E50</f>
        <v>2229.3710000000001</v>
      </c>
      <c r="F232" s="321">
        <f t="shared" si="180"/>
        <v>28495.947654885684</v>
      </c>
      <c r="G232" s="321">
        <f t="shared" si="180"/>
        <v>7588.5359569615512</v>
      </c>
      <c r="H232" s="321">
        <f t="shared" si="180"/>
        <v>4006.0274098351492</v>
      </c>
      <c r="I232" s="321">
        <f t="shared" si="170"/>
        <v>40090.511021682389</v>
      </c>
      <c r="J232" s="83"/>
      <c r="K232" s="84">
        <f t="shared" si="181"/>
        <v>59.673983527606616</v>
      </c>
      <c r="L232" s="84">
        <f t="shared" si="181"/>
        <v>7.6650590173445083</v>
      </c>
      <c r="M232" s="84">
        <f t="shared" si="181"/>
        <v>4.3496907646326113</v>
      </c>
      <c r="N232" s="79">
        <f t="shared" si="171"/>
        <v>71.688733309583739</v>
      </c>
      <c r="P232" s="84">
        <f t="shared" si="172"/>
        <v>55.608445569433528</v>
      </c>
      <c r="R232" s="84">
        <f t="shared" si="173"/>
        <v>31.097927067180663</v>
      </c>
      <c r="T232" s="74">
        <f t="shared" si="174"/>
        <v>30.780007219724887</v>
      </c>
      <c r="V232" s="118">
        <f>Weather_Factors!EG64</f>
        <v>1.0103287775466161</v>
      </c>
      <c r="X232" s="124">
        <f t="shared" si="182"/>
        <v>2094.1217414601547</v>
      </c>
      <c r="Y232" s="124">
        <f t="shared" si="182"/>
        <v>1010.0840347620356</v>
      </c>
      <c r="Z232" s="124">
        <f t="shared" si="182"/>
        <v>1085.7865709939324</v>
      </c>
      <c r="AA232" s="124">
        <f t="shared" si="182"/>
        <v>1788.1721006452599</v>
      </c>
      <c r="AC232" s="71">
        <f t="shared" si="155"/>
        <v>1.1245610961030319</v>
      </c>
      <c r="AE232" s="71">
        <f t="shared" si="175"/>
        <v>1.87297873359316</v>
      </c>
      <c r="AF232" s="73">
        <f t="shared" si="156"/>
        <v>1.3632442668049987</v>
      </c>
      <c r="AG232" s="73">
        <f t="shared" si="157"/>
        <v>1.3739127896593419</v>
      </c>
      <c r="AH232" s="73">
        <f>Wgted_Floorspace!M190</f>
        <v>0.99969692980499048</v>
      </c>
      <c r="AI232" s="73">
        <f t="shared" si="158"/>
        <v>1.2077581333861416</v>
      </c>
      <c r="AJ232" s="73">
        <f t="shared" si="159"/>
        <v>1.0115704643550458</v>
      </c>
      <c r="AK232" s="73">
        <f t="shared" si="179"/>
        <v>1.1249020203777145</v>
      </c>
      <c r="AL232" s="73">
        <f t="shared" si="176"/>
        <v>1.8729787335931602</v>
      </c>
      <c r="AM232" s="73">
        <f t="shared" si="177"/>
        <v>1.87297873359316</v>
      </c>
      <c r="AN232" s="73"/>
      <c r="AO232" s="73">
        <f t="shared" si="178"/>
        <v>1.2213621851243683</v>
      </c>
      <c r="AR232" s="53"/>
    </row>
    <row r="233" spans="1:44" x14ac:dyDescent="0.2">
      <c r="A233" s="75" t="s">
        <v>44</v>
      </c>
      <c r="B233" s="50">
        <f t="shared" si="169"/>
        <v>2006</v>
      </c>
      <c r="D233" s="79">
        <f>SEDS_CensusRgn!E51</f>
        <v>2220.87</v>
      </c>
      <c r="F233" s="321">
        <f t="shared" si="180"/>
        <v>28964.052093764512</v>
      </c>
      <c r="G233" s="321">
        <f t="shared" si="180"/>
        <v>7631.4347756849984</v>
      </c>
      <c r="H233" s="321">
        <f t="shared" si="180"/>
        <v>4013.2026693478224</v>
      </c>
      <c r="I233" s="321">
        <f t="shared" si="170"/>
        <v>40608.689538797335</v>
      </c>
      <c r="J233" s="83"/>
      <c r="K233" s="84">
        <f t="shared" si="181"/>
        <v>61.384657985512099</v>
      </c>
      <c r="L233" s="84">
        <f t="shared" si="181"/>
        <v>7.797642358375823</v>
      </c>
      <c r="M233" s="84">
        <f t="shared" si="181"/>
        <v>4.382508436627603</v>
      </c>
      <c r="N233" s="79">
        <f t="shared" si="171"/>
        <v>73.56480878051552</v>
      </c>
      <c r="P233" s="84">
        <f t="shared" si="172"/>
        <v>54.689526434439408</v>
      </c>
      <c r="R233" s="84">
        <f t="shared" si="173"/>
        <v>30.189298889175156</v>
      </c>
      <c r="T233" s="74">
        <f t="shared" si="174"/>
        <v>30.24699237147674</v>
      </c>
      <c r="V233" s="118">
        <f>Weather_Factors!EG65</f>
        <v>0.99809258779871324</v>
      </c>
      <c r="X233" s="124">
        <f t="shared" si="182"/>
        <v>2119.3394414149398</v>
      </c>
      <c r="Y233" s="124">
        <f t="shared" si="182"/>
        <v>1021.7793360719519</v>
      </c>
      <c r="Z233" s="124">
        <f t="shared" si="182"/>
        <v>1092.0227054817035</v>
      </c>
      <c r="AA233" s="124">
        <f t="shared" si="182"/>
        <v>1811.5533797324852</v>
      </c>
      <c r="AC233" s="71">
        <f t="shared" si="155"/>
        <v>1.1050871642840359</v>
      </c>
      <c r="AE233" s="71">
        <f t="shared" si="175"/>
        <v>1.8658367225890358</v>
      </c>
      <c r="AF233" s="73">
        <f t="shared" si="156"/>
        <v>1.3808644935029428</v>
      </c>
      <c r="AG233" s="73">
        <f t="shared" si="157"/>
        <v>1.351209138454873</v>
      </c>
      <c r="AH233" s="73">
        <f>Wgted_Floorspace!M191</f>
        <v>0.99873936018654619</v>
      </c>
      <c r="AI233" s="73">
        <f t="shared" si="158"/>
        <v>1.2235501983537014</v>
      </c>
      <c r="AJ233" s="73">
        <f t="shared" si="159"/>
        <v>0.99931923641785925</v>
      </c>
      <c r="AK233" s="73">
        <f t="shared" si="179"/>
        <v>1.1064820395960222</v>
      </c>
      <c r="AL233" s="73">
        <f t="shared" si="176"/>
        <v>1.865836722589036</v>
      </c>
      <c r="AM233" s="73">
        <f t="shared" si="177"/>
        <v>1.865836722589036</v>
      </c>
      <c r="AN233" s="73"/>
      <c r="AO233" s="73">
        <f t="shared" si="178"/>
        <v>1.2211758438918727</v>
      </c>
      <c r="AR233" s="53"/>
    </row>
    <row r="234" spans="1:44" x14ac:dyDescent="0.2">
      <c r="A234" s="75" t="s">
        <v>44</v>
      </c>
      <c r="B234" s="50">
        <f t="shared" si="169"/>
        <v>2007</v>
      </c>
      <c r="D234" s="79">
        <f>SEDS_CensusRgn!E52</f>
        <v>2273.672</v>
      </c>
      <c r="F234" s="321">
        <f t="shared" si="180"/>
        <v>29362.545796420432</v>
      </c>
      <c r="G234" s="321">
        <f t="shared" si="180"/>
        <v>7673.3228556239264</v>
      </c>
      <c r="H234" s="321">
        <f t="shared" si="180"/>
        <v>4016.3007332821376</v>
      </c>
      <c r="I234" s="321">
        <f t="shared" si="170"/>
        <v>41052.169385326495</v>
      </c>
      <c r="J234" s="83"/>
      <c r="K234" s="84">
        <f t="shared" si="181"/>
        <v>62.70013986954671</v>
      </c>
      <c r="L234" s="84">
        <f t="shared" si="181"/>
        <v>7.9132367617647743</v>
      </c>
      <c r="M234" s="84">
        <f t="shared" si="181"/>
        <v>4.4109308365819988</v>
      </c>
      <c r="N234" s="79">
        <f t="shared" si="171"/>
        <v>75.024307467893479</v>
      </c>
      <c r="P234" s="84">
        <f t="shared" si="172"/>
        <v>55.384941503546735</v>
      </c>
      <c r="R234" s="84">
        <f t="shared" si="173"/>
        <v>30.305804568379575</v>
      </c>
      <c r="T234" s="74">
        <f t="shared" si="174"/>
        <v>30.084117153344991</v>
      </c>
      <c r="V234" s="118">
        <f>Weather_Factors!EG66</f>
        <v>1.0073689187521973</v>
      </c>
      <c r="X234" s="124">
        <f t="shared" si="182"/>
        <v>2135.3781890802684</v>
      </c>
      <c r="Y234" s="124">
        <f t="shared" si="182"/>
        <v>1031.2659731194565</v>
      </c>
      <c r="Z234" s="124">
        <f t="shared" si="182"/>
        <v>1098.2571100888076</v>
      </c>
      <c r="AA234" s="124">
        <f t="shared" si="182"/>
        <v>1827.5357573358799</v>
      </c>
      <c r="AC234" s="71">
        <f t="shared" si="155"/>
        <v>1.0991364465820308</v>
      </c>
      <c r="AE234" s="71">
        <f t="shared" si="175"/>
        <v>1.9101976760109589</v>
      </c>
      <c r="AF234" s="73">
        <f t="shared" si="156"/>
        <v>1.3959446544392169</v>
      </c>
      <c r="AG234" s="73">
        <f t="shared" si="157"/>
        <v>1.3683906951012534</v>
      </c>
      <c r="AH234" s="73">
        <f>Wgted_Floorspace!M192</f>
        <v>0.99796219648172002</v>
      </c>
      <c r="AI234" s="73">
        <f t="shared" si="158"/>
        <v>1.2343449347967892</v>
      </c>
      <c r="AJ234" s="73">
        <f t="shared" si="159"/>
        <v>1.008606967915435</v>
      </c>
      <c r="AK234" s="73">
        <f t="shared" si="179"/>
        <v>1.1013808443415967</v>
      </c>
      <c r="AL234" s="73">
        <f t="shared" si="176"/>
        <v>1.9101976760109596</v>
      </c>
      <c r="AM234" s="73">
        <f t="shared" si="177"/>
        <v>1.9101976760109591</v>
      </c>
      <c r="AN234" s="73"/>
      <c r="AO234" s="73">
        <f t="shared" si="178"/>
        <v>1.2424319000384239</v>
      </c>
      <c r="AR234" s="53"/>
    </row>
    <row r="235" spans="1:44" x14ac:dyDescent="0.2">
      <c r="A235" s="75" t="s">
        <v>44</v>
      </c>
      <c r="B235" s="50">
        <f t="shared" si="169"/>
        <v>2008</v>
      </c>
      <c r="D235" s="79">
        <f>SEDS_CensusRgn!E53</f>
        <v>2255.9389999999999</v>
      </c>
      <c r="F235" s="321">
        <f t="shared" si="180"/>
        <v>29765.13632318806</v>
      </c>
      <c r="G235" s="321">
        <f t="shared" si="180"/>
        <v>7698.1625693600863</v>
      </c>
      <c r="H235" s="321">
        <f t="shared" si="180"/>
        <v>3954.1837650724719</v>
      </c>
      <c r="I235" s="321">
        <f t="shared" si="170"/>
        <v>41417.482657620618</v>
      </c>
      <c r="J235" s="83"/>
      <c r="K235" s="84">
        <f t="shared" si="181"/>
        <v>63.922258507763132</v>
      </c>
      <c r="L235" s="84">
        <f t="shared" si="181"/>
        <v>7.9719514997802507</v>
      </c>
      <c r="M235" s="84">
        <f t="shared" si="181"/>
        <v>4.3666369336940116</v>
      </c>
      <c r="N235" s="79">
        <f t="shared" si="171"/>
        <v>76.260846941237389</v>
      </c>
      <c r="P235" s="84">
        <f t="shared" si="172"/>
        <v>54.468278978923358</v>
      </c>
      <c r="R235" s="84">
        <f t="shared" si="173"/>
        <v>29.581877076952846</v>
      </c>
      <c r="T235" s="74">
        <f t="shared" si="174"/>
        <v>29.695023926226469</v>
      </c>
      <c r="V235" s="118">
        <f>Weather_Factors!EG67</f>
        <v>0.9961897033807845</v>
      </c>
      <c r="X235" s="124">
        <f t="shared" si="182"/>
        <v>2147.5547033851649</v>
      </c>
      <c r="Y235" s="124">
        <f t="shared" si="182"/>
        <v>1035.5654908497111</v>
      </c>
      <c r="Z235" s="124">
        <f t="shared" si="182"/>
        <v>1104.3080426015508</v>
      </c>
      <c r="AA235" s="124">
        <f t="shared" si="182"/>
        <v>1841.2718989140631</v>
      </c>
      <c r="AC235" s="71">
        <f t="shared" si="155"/>
        <v>1.0849207544656798</v>
      </c>
      <c r="AE235" s="71">
        <f t="shared" si="175"/>
        <v>1.895299513308202</v>
      </c>
      <c r="AF235" s="73">
        <f t="shared" si="156"/>
        <v>1.4083668264532725</v>
      </c>
      <c r="AG235" s="73">
        <f t="shared" si="157"/>
        <v>1.3457427977632681</v>
      </c>
      <c r="AH235" s="73">
        <f>Wgted_Floorspace!M193</f>
        <v>0.99665810090554718</v>
      </c>
      <c r="AI235" s="73">
        <f t="shared" si="158"/>
        <v>1.2436225298931491</v>
      </c>
      <c r="AJ235" s="73">
        <f t="shared" si="159"/>
        <v>0.9974140133686531</v>
      </c>
      <c r="AK235" s="73">
        <f t="shared" si="179"/>
        <v>1.0885586074903106</v>
      </c>
      <c r="AL235" s="73">
        <f>AF235*AH235*AI235*AJ235*AK235</f>
        <v>1.8952995133082018</v>
      </c>
      <c r="AM235" s="73">
        <f>AF235*AG235</f>
        <v>1.895299513308202</v>
      </c>
      <c r="AN235" s="73"/>
      <c r="AO235" s="73">
        <f>AH235*AI235*AJ235</f>
        <v>1.2362612251681144</v>
      </c>
      <c r="AP235" s="71"/>
      <c r="AQ235" s="71"/>
      <c r="AR235" s="53"/>
    </row>
    <row r="236" spans="1:44" x14ac:dyDescent="0.2">
      <c r="A236" s="75" t="s">
        <v>44</v>
      </c>
      <c r="B236" s="50">
        <f t="shared" si="169"/>
        <v>2009</v>
      </c>
      <c r="D236" s="79">
        <f>SEDS_CensusRgn!E54</f>
        <v>2254.0940000000001</v>
      </c>
      <c r="F236" s="321">
        <f t="shared" si="180"/>
        <v>30061.574517097004</v>
      </c>
      <c r="G236" s="321">
        <f t="shared" si="180"/>
        <v>7721.3096421616974</v>
      </c>
      <c r="H236" s="321">
        <f t="shared" si="180"/>
        <v>3888.1917237214834</v>
      </c>
      <c r="I236" s="321">
        <f t="shared" si="170"/>
        <v>41671.075882980178</v>
      </c>
      <c r="J236" s="83"/>
      <c r="K236" s="84">
        <f t="shared" si="181"/>
        <v>64.865426401174432</v>
      </c>
      <c r="L236" s="84">
        <f t="shared" si="181"/>
        <v>8.0161912737956094</v>
      </c>
      <c r="M236" s="84">
        <f t="shared" si="181"/>
        <v>4.3172743145881132</v>
      </c>
      <c r="N236" s="79">
        <f t="shared" si="171"/>
        <v>77.198891989558163</v>
      </c>
      <c r="P236" s="84">
        <f t="shared" si="172"/>
        <v>54.092531863825606</v>
      </c>
      <c r="R236" s="84">
        <f t="shared" si="173"/>
        <v>29.198527879193996</v>
      </c>
      <c r="T236" s="74">
        <f t="shared" si="174"/>
        <v>29.096325679140861</v>
      </c>
      <c r="V236" s="118">
        <f>Weather_Factors!EG68</f>
        <v>1.0035125466074366</v>
      </c>
      <c r="X236" s="124">
        <f t="shared" si="182"/>
        <v>2157.7521285281759</v>
      </c>
      <c r="Y236" s="124">
        <f t="shared" si="182"/>
        <v>1038.1906237801591</v>
      </c>
      <c r="Z236" s="124">
        <f t="shared" si="182"/>
        <v>1110.3553068766744</v>
      </c>
      <c r="AA236" s="124">
        <f t="shared" si="182"/>
        <v>1852.5773658051555</v>
      </c>
      <c r="AC236" s="71">
        <f t="shared" si="155"/>
        <v>1.0630470507926637</v>
      </c>
      <c r="AE236" s="71">
        <f t="shared" si="175"/>
        <v>1.8937494591613242</v>
      </c>
      <c r="AF236" s="73">
        <f t="shared" si="156"/>
        <v>1.4169900517941776</v>
      </c>
      <c r="AG236" s="73">
        <f t="shared" si="157"/>
        <v>1.336459248082567</v>
      </c>
      <c r="AH236" s="73">
        <f>Wgted_Floorspace!M194</f>
        <v>0.99561869617232124</v>
      </c>
      <c r="AI236" s="73">
        <f t="shared" si="158"/>
        <v>1.2512584110169613</v>
      </c>
      <c r="AJ236" s="73">
        <f t="shared" si="159"/>
        <v>1.0047458563170164</v>
      </c>
      <c r="AK236" s="73">
        <f t="shared" si="179"/>
        <v>1.067725078767175</v>
      </c>
      <c r="AL236" s="73">
        <f>AF236*AH236*AI236*AJ236*AK236</f>
        <v>1.8937494591613242</v>
      </c>
      <c r="AM236" s="73">
        <f>AF236*AG236</f>
        <v>1.8937494591613242</v>
      </c>
      <c r="AN236" s="73"/>
      <c r="AO236" s="73">
        <f>AH236*AI236*AJ236</f>
        <v>1.2516885429212545</v>
      </c>
      <c r="AP236" s="71"/>
      <c r="AQ236" s="71"/>
      <c r="AR236" s="53"/>
    </row>
    <row r="237" spans="1:44" x14ac:dyDescent="0.2">
      <c r="A237" s="75" t="s">
        <v>44</v>
      </c>
      <c r="B237" s="50">
        <f t="shared" si="169"/>
        <v>2010</v>
      </c>
      <c r="D237" s="79">
        <f>SEDS_CensusRgn!E55</f>
        <v>2450.848</v>
      </c>
      <c r="F237" s="321">
        <f t="shared" ref="F237:H241" si="183">F76</f>
        <v>30339.443127939852</v>
      </c>
      <c r="G237" s="321">
        <f t="shared" si="183"/>
        <v>7855.9562779680455</v>
      </c>
      <c r="H237" s="321">
        <f t="shared" si="183"/>
        <v>3917.4649791647944</v>
      </c>
      <c r="I237" s="321">
        <f t="shared" si="170"/>
        <v>42112.864385072695</v>
      </c>
      <c r="J237" s="83"/>
      <c r="K237" s="84">
        <f t="shared" ref="K237:M241" si="184">K76</f>
        <v>65.711665729331187</v>
      </c>
      <c r="L237" s="84">
        <f t="shared" si="184"/>
        <v>8.1874765110750829</v>
      </c>
      <c r="M237" s="84">
        <f t="shared" si="184"/>
        <v>4.419257410124346</v>
      </c>
      <c r="N237" s="79">
        <f t="shared" si="171"/>
        <v>78.318399650530608</v>
      </c>
      <c r="P237" s="84">
        <f t="shared" si="172"/>
        <v>58.197133721180137</v>
      </c>
      <c r="R237" s="84">
        <f t="shared" si="173"/>
        <v>31.293387134263224</v>
      </c>
      <c r="T237" s="74">
        <f t="shared" si="174"/>
        <v>29.641118417529739</v>
      </c>
      <c r="V237" s="118">
        <f>Weather_Factors!EG69</f>
        <v>1.0557424552427257</v>
      </c>
      <c r="X237" s="124">
        <f t="shared" ref="X237:AA241" si="185">X76</f>
        <v>2165.8823944865603</v>
      </c>
      <c r="Y237" s="124">
        <f t="shared" si="185"/>
        <v>1042.1998572009347</v>
      </c>
      <c r="Z237" s="124">
        <f t="shared" si="185"/>
        <v>1128.0911083132476</v>
      </c>
      <c r="AA237" s="124">
        <f t="shared" si="185"/>
        <v>1859.726256908122</v>
      </c>
      <c r="AC237" s="71">
        <f t="shared" si="155"/>
        <v>1.0829512930060627</v>
      </c>
      <c r="AE237" s="71">
        <f t="shared" si="175"/>
        <v>2.0590499218251823</v>
      </c>
      <c r="AF237" s="73">
        <f t="shared" si="156"/>
        <v>1.4320126999787384</v>
      </c>
      <c r="AG237" s="73">
        <f t="shared" si="157"/>
        <v>1.4378712715716515</v>
      </c>
      <c r="AH237" s="73">
        <f>Wgted_Floorspace!M195</f>
        <v>0.99601828329082442</v>
      </c>
      <c r="AI237" s="73">
        <f t="shared" si="158"/>
        <v>1.2560868787976542</v>
      </c>
      <c r="AJ237" s="73">
        <f t="shared" si="159"/>
        <v>1.0570399551347482</v>
      </c>
      <c r="AK237" s="73">
        <f t="shared" si="179"/>
        <v>1.0872805360841507</v>
      </c>
      <c r="AL237" s="73">
        <f>AF237*AH237*AI237*AJ237*AK237</f>
        <v>2.0590499218251823</v>
      </c>
      <c r="AM237" s="73">
        <f>AF237*AG237</f>
        <v>2.0590499218251823</v>
      </c>
      <c r="AN237" s="73"/>
      <c r="AO237" s="73">
        <f>AH237*AI237*AJ237</f>
        <v>1.3224473572847686</v>
      </c>
      <c r="AR237" s="53"/>
    </row>
    <row r="238" spans="1:44" x14ac:dyDescent="0.2">
      <c r="A238" s="75" t="s">
        <v>44</v>
      </c>
      <c r="B238" s="50">
        <f t="shared" si="169"/>
        <v>2011</v>
      </c>
      <c r="D238" s="79">
        <f>SEDS_CensusRgn!E56</f>
        <v>2381.39</v>
      </c>
      <c r="F238" s="321">
        <f t="shared" si="183"/>
        <v>30607.527298154608</v>
      </c>
      <c r="G238" s="321">
        <f t="shared" si="183"/>
        <v>7981.9899236864285</v>
      </c>
      <c r="H238" s="321">
        <f t="shared" si="183"/>
        <v>3946.1044318693366</v>
      </c>
      <c r="I238" s="321">
        <f>SUM(F238:H238)</f>
        <v>42535.621653710376</v>
      </c>
      <c r="J238" s="83"/>
      <c r="K238" s="84">
        <f t="shared" si="184"/>
        <v>66.554191571781246</v>
      </c>
      <c r="L238" s="84">
        <f t="shared" si="184"/>
        <v>8.3629795991781393</v>
      </c>
      <c r="M238" s="84">
        <f t="shared" si="184"/>
        <v>4.5215526467189147</v>
      </c>
      <c r="N238" s="79">
        <f>SUM(K238:M238)</f>
        <v>79.438723817678309</v>
      </c>
      <c r="P238" s="84">
        <f>D238/I238*1000</f>
        <v>55.985781032831611</v>
      </c>
      <c r="R238" s="84">
        <f>D238/N238</f>
        <v>29.977697092234063</v>
      </c>
      <c r="T238" s="74">
        <f>R238/V238</f>
        <v>29.065330527385928</v>
      </c>
      <c r="V238" s="118">
        <f>Weather_Factors!EG70</f>
        <v>1.0313902009126814</v>
      </c>
      <c r="X238" s="124">
        <f t="shared" si="185"/>
        <v>2174.4386903085092</v>
      </c>
      <c r="Y238" s="124">
        <f t="shared" si="185"/>
        <v>1047.7311646762582</v>
      </c>
      <c r="Z238" s="124">
        <f t="shared" si="185"/>
        <v>1145.826909749821</v>
      </c>
      <c r="AA238" s="124">
        <f t="shared" si="185"/>
        <v>1867.5811174079522</v>
      </c>
      <c r="AC238" s="71">
        <f t="shared" si="155"/>
        <v>1.0619146292963793</v>
      </c>
      <c r="AE238" s="71">
        <f t="shared" si="175"/>
        <v>2.0006956340561599</v>
      </c>
      <c r="AF238" s="73">
        <f t="shared" si="156"/>
        <v>1.4463882070010552</v>
      </c>
      <c r="AG238" s="73">
        <f t="shared" si="157"/>
        <v>1.383235582516541</v>
      </c>
      <c r="AH238" s="73">
        <f>Wgted_Floorspace!M196</f>
        <v>0.99637172220157633</v>
      </c>
      <c r="AI238" s="73">
        <f t="shared" si="158"/>
        <v>1.2613921688487966</v>
      </c>
      <c r="AJ238" s="73">
        <f t="shared" si="159"/>
        <v>1.0326577720591024</v>
      </c>
      <c r="AK238" s="73">
        <f>AG238/(AH238*AI238*AJ238)</f>
        <v>1.065781580944489</v>
      </c>
      <c r="AL238" s="73">
        <f>AF238*AH238*AI238*AJ238*AK238</f>
        <v>2.0006956340561595</v>
      </c>
      <c r="AM238" s="73">
        <f>AF238*AG238</f>
        <v>2.0006956340561599</v>
      </c>
      <c r="AN238" s="73"/>
      <c r="AO238" s="73">
        <f>AH238*AI238*AJ238</f>
        <v>1.2978602813633973</v>
      </c>
      <c r="AR238" s="53"/>
    </row>
    <row r="239" spans="1:44" x14ac:dyDescent="0.2">
      <c r="A239" s="75" t="s">
        <v>44</v>
      </c>
      <c r="B239" s="50">
        <f t="shared" si="169"/>
        <v>2012</v>
      </c>
      <c r="D239" s="79">
        <f>SEDS_CensusRgn!E57</f>
        <v>2249.8360000000002</v>
      </c>
      <c r="F239" s="321">
        <f t="shared" si="183"/>
        <v>30713.561567753532</v>
      </c>
      <c r="G239" s="321">
        <f t="shared" si="183"/>
        <v>8059.0647980937511</v>
      </c>
      <c r="H239" s="321">
        <f t="shared" si="183"/>
        <v>3957.8527653069314</v>
      </c>
      <c r="I239" s="321">
        <f t="shared" ref="I239:I240" si="186">SUM(F239:H239)</f>
        <v>42730.479131154214</v>
      </c>
      <c r="J239" s="83"/>
      <c r="K239" s="84">
        <f t="shared" si="184"/>
        <v>67.1332945096797</v>
      </c>
      <c r="L239" s="84">
        <f t="shared" si="184"/>
        <v>8.4466023899473157</v>
      </c>
      <c r="M239" s="84">
        <f t="shared" si="184"/>
        <v>4.6060489247893397</v>
      </c>
      <c r="N239" s="79">
        <f t="shared" ref="N239:N240" si="187">SUM(K239:M239)</f>
        <v>80.185945824416351</v>
      </c>
      <c r="P239" s="84">
        <f t="shared" ref="P239:P240" si="188">D239/I239*1000</f>
        <v>52.651784996243471</v>
      </c>
      <c r="R239" s="84">
        <f t="shared" ref="R239:R240" si="189">D239/N239</f>
        <v>28.057734767218182</v>
      </c>
      <c r="T239" s="74">
        <f t="shared" ref="T239:T240" si="190">R239/V239</f>
        <v>28.122174019530551</v>
      </c>
      <c r="V239" s="118">
        <f>Weather_Factors!EG71</f>
        <v>0.99770859634580111</v>
      </c>
      <c r="X239" s="124">
        <f t="shared" si="185"/>
        <v>2185.786704078097</v>
      </c>
      <c r="Y239" s="124">
        <f t="shared" si="185"/>
        <v>1048.0871666331843</v>
      </c>
      <c r="Z239" s="124">
        <f t="shared" si="185"/>
        <v>1163.7747025771791</v>
      </c>
      <c r="AA239" s="124">
        <f t="shared" si="185"/>
        <v>1876.5515260968339</v>
      </c>
      <c r="AC239" s="71">
        <f t="shared" si="155"/>
        <v>1.0274559916261823</v>
      </c>
      <c r="AE239" s="71">
        <f t="shared" si="175"/>
        <v>1.8901721526261448</v>
      </c>
      <c r="AF239" s="73">
        <f t="shared" si="156"/>
        <v>1.4530141724028365</v>
      </c>
      <c r="AG239" s="73">
        <f t="shared" si="157"/>
        <v>1.3008628467129018</v>
      </c>
      <c r="AH239" s="73">
        <f>Wgted_Floorspace!M197</f>
        <v>0.99669872812418958</v>
      </c>
      <c r="AI239" s="73">
        <f t="shared" si="158"/>
        <v>1.26745091680146</v>
      </c>
      <c r="AJ239" s="73">
        <f t="shared" si="159"/>
        <v>0.99893477304221046</v>
      </c>
      <c r="AK239" s="73">
        <f t="shared" ref="AK239:AK240" si="191">AG239/(AH239*AI239*AJ239)</f>
        <v>1.0308591379060739</v>
      </c>
      <c r="AL239" s="73">
        <f t="shared" ref="AL239:AL240" si="192">AF239*AH239*AI239*AJ239*AK239</f>
        <v>1.890172152626145</v>
      </c>
      <c r="AM239" s="73">
        <f t="shared" ref="AM239:AM240" si="193">AF239*AG239</f>
        <v>1.8901721526261448</v>
      </c>
      <c r="AN239" s="73"/>
      <c r="AO239" s="73">
        <f t="shared" ref="AO239:AO240" si="194">AH239*AI239*AJ239</f>
        <v>1.261921050974308</v>
      </c>
      <c r="AR239" s="53"/>
    </row>
    <row r="240" spans="1:44" x14ac:dyDescent="0.2">
      <c r="A240" s="75" t="s">
        <v>44</v>
      </c>
      <c r="B240" s="50">
        <f t="shared" si="169"/>
        <v>2013</v>
      </c>
      <c r="D240" s="79">
        <f>SEDS_CensusRgn!E58</f>
        <v>2295.895</v>
      </c>
      <c r="F240" s="321">
        <f t="shared" si="183"/>
        <v>30837.717358744245</v>
      </c>
      <c r="G240" s="321">
        <f t="shared" si="183"/>
        <v>8140.6684245261995</v>
      </c>
      <c r="H240" s="321">
        <f t="shared" si="183"/>
        <v>3970.2743566792401</v>
      </c>
      <c r="I240" s="321">
        <f t="shared" si="186"/>
        <v>42948.660139949687</v>
      </c>
      <c r="J240" s="83"/>
      <c r="K240" s="84">
        <f t="shared" si="184"/>
        <v>67.813384579649309</v>
      </c>
      <c r="L240" s="84">
        <f t="shared" si="184"/>
        <v>8.53534539152907</v>
      </c>
      <c r="M240" s="84">
        <f t="shared" si="184"/>
        <v>4.6917884900466289</v>
      </c>
      <c r="N240" s="79">
        <f t="shared" si="187"/>
        <v>81.04051846122502</v>
      </c>
      <c r="P240" s="84">
        <f t="shared" si="188"/>
        <v>53.456731653996819</v>
      </c>
      <c r="R240" s="84">
        <f t="shared" si="189"/>
        <v>28.33021115355405</v>
      </c>
      <c r="T240" s="74">
        <f t="shared" si="190"/>
        <v>28.331742440814939</v>
      </c>
      <c r="V240" s="118">
        <f>Weather_Factors!EG72</f>
        <v>0.99994595153248733</v>
      </c>
      <c r="X240" s="124">
        <f t="shared" si="185"/>
        <v>2199.0403437049586</v>
      </c>
      <c r="Y240" s="124">
        <f t="shared" si="185"/>
        <v>1048.4821327219013</v>
      </c>
      <c r="Z240" s="124">
        <f t="shared" si="185"/>
        <v>1181.7290364716425</v>
      </c>
      <c r="AA240" s="124">
        <f t="shared" si="185"/>
        <v>1886.9161039518276</v>
      </c>
      <c r="AC240" s="71">
        <f t="shared" si="155"/>
        <v>1.0351126660338843</v>
      </c>
      <c r="AE240" s="71">
        <f t="shared" si="175"/>
        <v>1.9288680572066597</v>
      </c>
      <c r="AF240" s="73">
        <f t="shared" si="156"/>
        <v>1.4604332349636826</v>
      </c>
      <c r="AG240" s="73">
        <f t="shared" si="157"/>
        <v>1.3207505903237171</v>
      </c>
      <c r="AH240" s="73">
        <f>Wgted_Floorspace!M198</f>
        <v>0.99701089557130318</v>
      </c>
      <c r="AI240" s="73">
        <f t="shared" si="158"/>
        <v>1.2744513074232384</v>
      </c>
      <c r="AJ240" s="73">
        <f t="shared" si="159"/>
        <v>1.0011748779223457</v>
      </c>
      <c r="AK240" s="73">
        <f t="shared" si="191"/>
        <v>1.0382160020836568</v>
      </c>
      <c r="AL240" s="73">
        <f t="shared" si="192"/>
        <v>1.9288680572066599</v>
      </c>
      <c r="AM240" s="73">
        <f t="shared" si="193"/>
        <v>1.9288680572066597</v>
      </c>
      <c r="AN240" s="73"/>
      <c r="AO240" s="73">
        <f t="shared" si="194"/>
        <v>1.2721346884203528</v>
      </c>
      <c r="AR240" s="53"/>
    </row>
    <row r="241" spans="1:44" x14ac:dyDescent="0.2">
      <c r="A241" s="75" t="s">
        <v>44</v>
      </c>
      <c r="B241" s="50">
        <f t="shared" si="169"/>
        <v>2014</v>
      </c>
      <c r="D241" s="79">
        <f>SEDS_CensusRgn!E59</f>
        <v>2359.7049999999999</v>
      </c>
      <c r="F241" s="321">
        <f t="shared" si="183"/>
        <v>31049.117789782133</v>
      </c>
      <c r="G241" s="321">
        <f t="shared" si="183"/>
        <v>8295.1449027604904</v>
      </c>
      <c r="H241" s="321">
        <f t="shared" si="183"/>
        <v>3955.2734940139826</v>
      </c>
      <c r="I241" s="321">
        <f t="shared" ref="I241" si="195">SUM(F241:H241)</f>
        <v>43299.536186556608</v>
      </c>
      <c r="J241" s="83"/>
      <c r="K241" s="84">
        <f t="shared" si="184"/>
        <v>68.710649946140066</v>
      </c>
      <c r="L241" s="84">
        <f t="shared" si="184"/>
        <v>8.6897721032302737</v>
      </c>
      <c r="M241" s="84">
        <f t="shared" si="184"/>
        <v>4.7420161377941836</v>
      </c>
      <c r="N241" s="79">
        <f t="shared" ref="N241" si="196">SUM(K241:M241)</f>
        <v>82.142438187164515</v>
      </c>
      <c r="P241" s="84">
        <f t="shared" ref="P241" si="197">D241/I241*1000</f>
        <v>54.497235024254778</v>
      </c>
      <c r="R241" s="84">
        <f t="shared" ref="R241" si="198">D241/N241</f>
        <v>28.726989995394668</v>
      </c>
      <c r="T241" s="74">
        <f t="shared" ref="T241" si="199">R241/V241</f>
        <v>28.406530848007673</v>
      </c>
      <c r="V241" s="118">
        <f>Weather_Factors!EG73</f>
        <v>1.0112811785818425</v>
      </c>
      <c r="X241" s="124">
        <f t="shared" si="185"/>
        <v>2212.9662559608009</v>
      </c>
      <c r="Y241" s="124">
        <f t="shared" si="185"/>
        <v>1047.5732738964521</v>
      </c>
      <c r="Z241" s="124">
        <f t="shared" si="185"/>
        <v>1198.9097959903097</v>
      </c>
      <c r="AA241" s="124">
        <f t="shared" si="185"/>
        <v>1897.0743204558303</v>
      </c>
      <c r="AC241" s="71">
        <f t="shared" ref="AC241" si="200">T241/T$248</f>
        <v>1.0378450933711516</v>
      </c>
      <c r="AE241" s="71">
        <f t="shared" ref="AE241" si="201">D241/D$248</f>
        <v>1.9824772469694132</v>
      </c>
      <c r="AF241" s="73">
        <f t="shared" ref="AF241" si="202">I241/I$248</f>
        <v>1.4723644812039063</v>
      </c>
      <c r="AG241" s="73">
        <f t="shared" ref="AG241" si="203">P241/P$248</f>
        <v>1.3464582121326396</v>
      </c>
      <c r="AH241" s="73">
        <f>Wgted_Floorspace!M199</f>
        <v>0.99742148999984226</v>
      </c>
      <c r="AI241" s="73">
        <f t="shared" ref="AI241" si="204">AA241/AA$248</f>
        <v>1.2813123185076745</v>
      </c>
      <c r="AJ241" s="73">
        <f t="shared" ref="AJ241" si="205">V241/V$248</f>
        <v>1.0125240358843015</v>
      </c>
      <c r="AK241" s="73">
        <f t="shared" ref="AK241" si="206">AG241/(AH241*AI241*AJ241)</f>
        <v>1.0405281054966202</v>
      </c>
      <c r="AL241" s="73">
        <f t="shared" ref="AL241" si="207">AF241*AH241*AI241*AJ241*AK241</f>
        <v>1.9824772469694134</v>
      </c>
      <c r="AM241" s="73">
        <f t="shared" ref="AM241" si="208">AF241*AG241</f>
        <v>1.9824772469694132</v>
      </c>
      <c r="AN241" s="73"/>
      <c r="AO241" s="73">
        <f t="shared" ref="AO241" si="209">AH241*AI241*AJ241</f>
        <v>1.2940142654676359</v>
      </c>
      <c r="AR241" s="53"/>
    </row>
    <row r="242" spans="1:44" x14ac:dyDescent="0.2">
      <c r="A242" s="75" t="s">
        <v>44</v>
      </c>
      <c r="B242" s="50">
        <f t="shared" si="169"/>
        <v>2015</v>
      </c>
      <c r="D242" s="79">
        <f>SEDS_CensusRgn!E60</f>
        <v>2373.556</v>
      </c>
      <c r="F242" s="321">
        <f t="shared" ref="F242:H242" si="210">F81</f>
        <v>31272.472813728491</v>
      </c>
      <c r="G242" s="321">
        <f t="shared" si="210"/>
        <v>8460.7957410403596</v>
      </c>
      <c r="H242" s="321">
        <f t="shared" si="210"/>
        <v>3939.3472814618581</v>
      </c>
      <c r="I242" s="321">
        <f t="shared" ref="I242:I245" si="211">SUM(F242:H242)</f>
        <v>43672.615836230711</v>
      </c>
      <c r="J242" s="83"/>
      <c r="K242" s="84">
        <f t="shared" ref="K242:M242" si="212">K81</f>
        <v>69.611080769773721</v>
      </c>
      <c r="L242" s="84">
        <f t="shared" si="212"/>
        <v>8.8552821849619967</v>
      </c>
      <c r="M242" s="84">
        <f t="shared" si="212"/>
        <v>4.7905396868260359</v>
      </c>
      <c r="N242" s="79">
        <f t="shared" ref="N242:N245" si="213">SUM(K242:M242)</f>
        <v>83.256902641561751</v>
      </c>
      <c r="P242" s="84">
        <f t="shared" ref="P242:P245" si="214">D242/I242*1000</f>
        <v>54.348839760381445</v>
      </c>
      <c r="R242" s="84">
        <f t="shared" ref="R242:R245" si="215">D242/N242</f>
        <v>28.50881938544665</v>
      </c>
      <c r="T242" s="74">
        <f t="shared" ref="T242:T245" si="216">R242/V242</f>
        <v>27.969077750653486</v>
      </c>
      <c r="V242" s="118">
        <f>Weather_Factors!EG74</f>
        <v>1.0192977987906859</v>
      </c>
      <c r="X242" s="124">
        <f t="shared" ref="X242:AA242" si="217">X81</f>
        <v>2225.9538343643467</v>
      </c>
      <c r="Y242" s="124">
        <f t="shared" si="217"/>
        <v>1046.6252177685985</v>
      </c>
      <c r="Z242" s="124">
        <f t="shared" si="217"/>
        <v>1216.074477457166</v>
      </c>
      <c r="AA242" s="124">
        <f t="shared" si="217"/>
        <v>1906.3868982286149</v>
      </c>
      <c r="AC242" s="71">
        <f t="shared" ref="AC242:AC245" si="218">T242/T$248</f>
        <v>1.0218625521344804</v>
      </c>
      <c r="AE242" s="71">
        <f t="shared" ref="AE242:AE245" si="219">D242/D$248</f>
        <v>1.994113994930609</v>
      </c>
      <c r="AF242" s="73">
        <f t="shared" ref="AF242:AF245" si="220">I242/I$248</f>
        <v>1.4850507423793942</v>
      </c>
      <c r="AG242" s="73">
        <f t="shared" ref="AG242:AG245" si="221">P242/P$248</f>
        <v>1.3427918238912011</v>
      </c>
      <c r="AH242" s="73">
        <f>Wgted_Floorspace!M200</f>
        <v>0.99786395051814147</v>
      </c>
      <c r="AI242" s="73">
        <f t="shared" ref="AI242:AI245" si="222">AA242/AA$248</f>
        <v>1.2876021725680376</v>
      </c>
      <c r="AJ242" s="73">
        <f t="shared" ref="AJ242:AJ245" si="223">V242/V$248</f>
        <v>1.0205505084617825</v>
      </c>
      <c r="AK242" s="73">
        <f t="shared" ref="AK242:AK245" si="224">AG242/(AH242*AI242*AJ242)</f>
        <v>1.0240499735498789</v>
      </c>
      <c r="AL242" s="73">
        <f t="shared" ref="AL242:AL245" si="225">AF242*AH242*AI242*AJ242*AK242</f>
        <v>1.9941139949306088</v>
      </c>
      <c r="AM242" s="73">
        <f t="shared" ref="AM242:AM245" si="226">AF242*AG242</f>
        <v>1.9941139949306088</v>
      </c>
      <c r="AN242" s="73"/>
      <c r="AO242" s="73"/>
      <c r="AR242" s="53"/>
    </row>
    <row r="243" spans="1:44" x14ac:dyDescent="0.2">
      <c r="A243" s="75" t="s">
        <v>44</v>
      </c>
      <c r="B243" s="50">
        <f t="shared" si="169"/>
        <v>2016</v>
      </c>
      <c r="D243" s="79">
        <f>SEDS_CensusRgn!E61</f>
        <v>2379.018</v>
      </c>
      <c r="F243" s="321">
        <f t="shared" ref="F243:H243" si="227">F82</f>
        <v>31705.291049906267</v>
      </c>
      <c r="G243" s="321">
        <f t="shared" si="227"/>
        <v>8661.1470207320126</v>
      </c>
      <c r="H243" s="321">
        <f t="shared" si="227"/>
        <v>3906.1958157267218</v>
      </c>
      <c r="I243" s="321">
        <f t="shared" si="211"/>
        <v>44272.633886365002</v>
      </c>
      <c r="J243" s="83"/>
      <c r="K243" s="84">
        <f t="shared" ref="K243:M243" si="228">K82</f>
        <v>70.999181344326331</v>
      </c>
      <c r="L243" s="84">
        <f t="shared" si="228"/>
        <v>9.0679559833421326</v>
      </c>
      <c r="M243" s="84">
        <f t="shared" si="228"/>
        <v>4.7711645567681842</v>
      </c>
      <c r="N243" s="79">
        <f t="shared" si="213"/>
        <v>84.838301884436646</v>
      </c>
      <c r="P243" s="84">
        <f t="shared" si="214"/>
        <v>53.735632854061691</v>
      </c>
      <c r="R243" s="84">
        <f t="shared" si="215"/>
        <v>28.041791822290403</v>
      </c>
      <c r="T243" s="74">
        <f t="shared" si="216"/>
        <v>27.464752927824971</v>
      </c>
      <c r="V243" s="118">
        <f>Weather_Factors!EG75</f>
        <v>1.0210101614961489</v>
      </c>
      <c r="X243" s="124">
        <f t="shared" ref="X243:AA243" si="229">X82</f>
        <v>2239.3480391827607</v>
      </c>
      <c r="Y243" s="124">
        <f t="shared" si="229"/>
        <v>1046.9694096678361</v>
      </c>
      <c r="Z243" s="124">
        <f t="shared" si="229"/>
        <v>1221.4350692709811</v>
      </c>
      <c r="AA243" s="124">
        <f t="shared" si="229"/>
        <v>1916.2695877139802</v>
      </c>
      <c r="AC243" s="71">
        <f t="shared" si="218"/>
        <v>1.0034368230076673</v>
      </c>
      <c r="AE243" s="71">
        <f t="shared" si="219"/>
        <v>1.9987028273155667</v>
      </c>
      <c r="AF243" s="73">
        <f t="shared" si="220"/>
        <v>1.5054538538883169</v>
      </c>
      <c r="AG243" s="73">
        <f t="shared" si="221"/>
        <v>1.3276413768202038</v>
      </c>
      <c r="AH243" s="73">
        <f>Wgted_Floorspace!M201</f>
        <v>0.99789476346433303</v>
      </c>
      <c r="AI243" s="73">
        <f t="shared" si="222"/>
        <v>1.2942770885905908</v>
      </c>
      <c r="AJ243" s="73">
        <f t="shared" si="223"/>
        <v>1.0222649756487072</v>
      </c>
      <c r="AK243" s="73">
        <f t="shared" si="224"/>
        <v>1.0055537515039104</v>
      </c>
      <c r="AL243" s="73">
        <f t="shared" si="225"/>
        <v>1.9987028273155667</v>
      </c>
      <c r="AM243" s="73">
        <f t="shared" si="226"/>
        <v>1.9987028273155669</v>
      </c>
      <c r="AN243" s="73"/>
      <c r="AO243" s="73"/>
      <c r="AR243" s="53"/>
    </row>
    <row r="244" spans="1:44" x14ac:dyDescent="0.2">
      <c r="A244" s="75" t="s">
        <v>44</v>
      </c>
      <c r="B244" s="50">
        <f t="shared" si="169"/>
        <v>2017</v>
      </c>
      <c r="D244" s="79">
        <f>SEDS_CensusRgn!E62</f>
        <v>2298.7629999999999</v>
      </c>
      <c r="F244" s="321">
        <f t="shared" ref="F244:H244" si="230">F83</f>
        <v>32164.648230513507</v>
      </c>
      <c r="G244" s="321">
        <f t="shared" si="230"/>
        <v>8866.306762601931</v>
      </c>
      <c r="H244" s="321">
        <f t="shared" si="230"/>
        <v>3873.5571820828568</v>
      </c>
      <c r="I244" s="321">
        <f t="shared" si="211"/>
        <v>44904.512175198295</v>
      </c>
      <c r="J244" s="83"/>
      <c r="K244" s="84">
        <f t="shared" ref="K244:M244" si="231">K83</f>
        <v>72.443904507717903</v>
      </c>
      <c r="L244" s="84">
        <f t="shared" si="231"/>
        <v>9.2857452303759445</v>
      </c>
      <c r="M244" s="84">
        <f t="shared" si="231"/>
        <v>4.7527763425847684</v>
      </c>
      <c r="N244" s="79">
        <f t="shared" si="213"/>
        <v>86.482426080678621</v>
      </c>
      <c r="P244" s="84">
        <f t="shared" si="214"/>
        <v>51.192249701571306</v>
      </c>
      <c r="R244" s="84">
        <f t="shared" si="215"/>
        <v>26.580695109726758</v>
      </c>
      <c r="T244" s="74">
        <f t="shared" si="216"/>
        <v>27.012615520943779</v>
      </c>
      <c r="V244" s="118">
        <f>Weather_Factors!EG76</f>
        <v>0.98401041872890327</v>
      </c>
      <c r="X244" s="124">
        <f t="shared" ref="X244:AA244" si="232">X83</f>
        <v>2252.2834382809397</v>
      </c>
      <c r="Y244" s="124">
        <f t="shared" si="232"/>
        <v>1047.3070105743695</v>
      </c>
      <c r="Z244" s="124">
        <f t="shared" si="232"/>
        <v>1226.9797809023553</v>
      </c>
      <c r="AA244" s="124">
        <f t="shared" si="232"/>
        <v>1925.9183964244171</v>
      </c>
      <c r="AC244" s="71">
        <f t="shared" si="218"/>
        <v>0.98691778406651787</v>
      </c>
      <c r="AE244" s="71">
        <f t="shared" si="219"/>
        <v>1.9312775722707496</v>
      </c>
      <c r="AF244" s="73">
        <f t="shared" si="220"/>
        <v>1.526940346143421</v>
      </c>
      <c r="AG244" s="73">
        <f t="shared" si="221"/>
        <v>1.2648022413898221</v>
      </c>
      <c r="AH244" s="73">
        <f>Wgted_Floorspace!M202</f>
        <v>0.99789285338915723</v>
      </c>
      <c r="AI244" s="73">
        <f t="shared" si="222"/>
        <v>1.3007940380460219</v>
      </c>
      <c r="AJ244" s="73">
        <f t="shared" si="223"/>
        <v>0.9852197604634424</v>
      </c>
      <c r="AK244" s="73">
        <f t="shared" si="224"/>
        <v>0.98900175576429417</v>
      </c>
      <c r="AL244" s="73">
        <f t="shared" si="225"/>
        <v>1.9312775722707496</v>
      </c>
      <c r="AM244" s="73">
        <f t="shared" si="226"/>
        <v>1.9312775722707498</v>
      </c>
      <c r="AN244" s="73"/>
      <c r="AO244" s="73"/>
      <c r="AR244" s="53"/>
    </row>
    <row r="245" spans="1:44" x14ac:dyDescent="0.2">
      <c r="A245" s="75" t="s">
        <v>44</v>
      </c>
      <c r="B245" s="50">
        <f t="shared" si="169"/>
        <v>2018</v>
      </c>
      <c r="D245" s="79">
        <f>SEDS_CensusRgn!E63</f>
        <v>0</v>
      </c>
      <c r="F245" s="321">
        <f t="shared" ref="F245:H245" si="233">F84</f>
        <v>32410.658338385227</v>
      </c>
      <c r="G245" s="321">
        <f t="shared" si="233"/>
        <v>8918.0887683135406</v>
      </c>
      <c r="H245" s="321">
        <f t="shared" si="233"/>
        <v>3867.0991324869065</v>
      </c>
      <c r="I245" s="321">
        <f t="shared" si="211"/>
        <v>45195.846239185674</v>
      </c>
      <c r="J245" s="83"/>
      <c r="K245" s="84">
        <f t="shared" ref="K245:M245" si="234">K84</f>
        <v>73.395655063337898</v>
      </c>
      <c r="L245" s="84">
        <f t="shared" si="234"/>
        <v>9.3402146287679262</v>
      </c>
      <c r="M245" s="84">
        <f t="shared" si="234"/>
        <v>4.7448524463064716</v>
      </c>
      <c r="N245" s="79">
        <f t="shared" si="213"/>
        <v>87.48072213841229</v>
      </c>
      <c r="P245" s="84">
        <f t="shared" si="214"/>
        <v>0</v>
      </c>
      <c r="R245" s="84">
        <f t="shared" si="215"/>
        <v>0</v>
      </c>
      <c r="T245" s="74">
        <f t="shared" si="216"/>
        <v>0</v>
      </c>
      <c r="V245" s="118">
        <f>Weather_Factors!EG77</f>
        <v>1.0371786768717528</v>
      </c>
      <c r="X245" s="124">
        <f t="shared" ref="X245:AA245" si="235">X84</f>
        <v>2264.5530460087116</v>
      </c>
      <c r="Y245" s="124">
        <f t="shared" si="235"/>
        <v>1047.3336688410438</v>
      </c>
      <c r="Z245" s="124">
        <f t="shared" si="235"/>
        <v>1226.9797809023551</v>
      </c>
      <c r="AA245" s="124">
        <f t="shared" si="235"/>
        <v>1935.5920824105469</v>
      </c>
      <c r="AC245" s="71">
        <f t="shared" si="218"/>
        <v>0</v>
      </c>
      <c r="AE245" s="71">
        <f t="shared" si="219"/>
        <v>0</v>
      </c>
      <c r="AF245" s="73">
        <f t="shared" si="220"/>
        <v>1.5368469171083308</v>
      </c>
      <c r="AG245" s="73">
        <f t="shared" si="221"/>
        <v>0</v>
      </c>
      <c r="AH245" s="73">
        <f>Wgted_Floorspace!M203</f>
        <v>0.99758096428901843</v>
      </c>
      <c r="AI245" s="73">
        <f t="shared" si="222"/>
        <v>1.3073277899848625</v>
      </c>
      <c r="AJ245" s="73">
        <f t="shared" si="223"/>
        <v>1.0384533620135374</v>
      </c>
      <c r="AK245" s="73">
        <f t="shared" si="224"/>
        <v>0</v>
      </c>
      <c r="AL245" s="73">
        <f t="shared" si="225"/>
        <v>0</v>
      </c>
      <c r="AM245" s="73">
        <f t="shared" si="226"/>
        <v>0</v>
      </c>
      <c r="AN245" s="73"/>
      <c r="AO245" s="73"/>
      <c r="AR245" s="53"/>
    </row>
    <row r="246" spans="1:44" x14ac:dyDescent="0.2">
      <c r="A246" s="75"/>
      <c r="B246" s="50"/>
      <c r="D246" s="79"/>
      <c r="F246" s="124"/>
      <c r="G246" s="124"/>
      <c r="H246" s="124"/>
      <c r="I246" s="124"/>
      <c r="K246" s="84"/>
      <c r="L246" s="84"/>
      <c r="M246" s="84"/>
      <c r="N246" s="79"/>
      <c r="X246" s="124"/>
      <c r="Y246" s="124"/>
      <c r="Z246" s="124"/>
      <c r="AA246" s="124"/>
      <c r="AR246" s="53"/>
    </row>
    <row r="247" spans="1:44" x14ac:dyDescent="0.2">
      <c r="A247" s="75"/>
      <c r="B247" s="50"/>
      <c r="D247" s="79"/>
      <c r="F247" s="124"/>
      <c r="G247" s="124"/>
      <c r="H247" s="124"/>
      <c r="I247" s="124"/>
      <c r="K247" s="84"/>
      <c r="L247" s="84"/>
      <c r="M247" s="84"/>
      <c r="N247" s="79"/>
      <c r="X247" s="124"/>
      <c r="Y247" s="124"/>
      <c r="Z247" s="124"/>
      <c r="AA247" s="124"/>
      <c r="AR247" s="53"/>
    </row>
    <row r="248" spans="1:44" x14ac:dyDescent="0.2">
      <c r="A248" s="18" t="s">
        <v>167</v>
      </c>
      <c r="B248" s="91">
        <f>Base_year</f>
        <v>1985</v>
      </c>
      <c r="C248" s="51">
        <f>MATCH(B248,B176:B237)</f>
        <v>37</v>
      </c>
      <c r="D248" s="124">
        <f>INDEX(D176:D237,base_row,1)</f>
        <v>1190.2809999999999</v>
      </c>
      <c r="F248" s="124"/>
      <c r="G248" s="124"/>
      <c r="H248" s="124"/>
      <c r="I248" s="124">
        <f>INDEX(I176:I237,base_row,1)</f>
        <v>29408.164037719747</v>
      </c>
      <c r="K248" s="84"/>
      <c r="L248" s="84"/>
      <c r="M248" s="84"/>
      <c r="N248" s="79"/>
      <c r="P248" s="74">
        <f>INDEX(P176:P237,base_row,1)</f>
        <v>40.474508999382337</v>
      </c>
      <c r="R248" s="74">
        <f>R212</f>
        <v>27.337087644514238</v>
      </c>
      <c r="T248" s="74">
        <f>INDEX(T176:T237,base_row,1)</f>
        <v>27.370684728813377</v>
      </c>
      <c r="V248" s="71">
        <f>INDEX(V176:V237,base_row,1)</f>
        <v>0.99877251575428183</v>
      </c>
      <c r="X248" s="124"/>
      <c r="Y248" s="124"/>
      <c r="Z248" s="124"/>
      <c r="AA248" s="74">
        <f>INDEX(AA176:AA237,base_row,1)</f>
        <v>1480.5713587966786</v>
      </c>
      <c r="AR248" s="53"/>
    </row>
    <row r="249" spans="1:44" x14ac:dyDescent="0.2">
      <c r="A249" s="18" t="s">
        <v>168</v>
      </c>
      <c r="B249" s="91">
        <f>Base_year2</f>
        <v>1996</v>
      </c>
      <c r="C249" s="51">
        <f>MATCH(B249,B176:B237)</f>
        <v>48</v>
      </c>
      <c r="D249" s="79"/>
      <c r="F249" s="124"/>
      <c r="G249" s="124"/>
      <c r="H249" s="124"/>
      <c r="I249" s="124"/>
      <c r="K249" s="84"/>
      <c r="L249" s="84"/>
      <c r="M249" s="84"/>
      <c r="N249" s="79"/>
      <c r="X249" s="124"/>
      <c r="Y249" s="124"/>
      <c r="Z249" s="124"/>
      <c r="AA249" s="124"/>
      <c r="AR249" s="53"/>
    </row>
    <row r="250" spans="1:44" x14ac:dyDescent="0.2">
      <c r="A250" s="75"/>
      <c r="B250" s="50"/>
      <c r="D250" s="79"/>
      <c r="F250" s="124"/>
      <c r="G250" s="124"/>
      <c r="H250" s="124"/>
      <c r="I250" s="124"/>
      <c r="K250" s="84"/>
      <c r="L250" s="84"/>
      <c r="M250" s="84"/>
      <c r="N250" s="79"/>
      <c r="X250" s="124"/>
      <c r="Y250" s="124"/>
      <c r="Z250" s="124"/>
      <c r="AA250" s="124"/>
      <c r="AR250" s="53"/>
    </row>
    <row r="251" spans="1:44" x14ac:dyDescent="0.2">
      <c r="A251" s="75"/>
      <c r="B251" s="50"/>
      <c r="D251" s="79"/>
      <c r="F251" s="124"/>
      <c r="G251" s="124"/>
      <c r="H251" s="124"/>
      <c r="I251" s="124"/>
      <c r="K251" s="84"/>
      <c r="L251" s="84"/>
      <c r="M251" s="84"/>
      <c r="N251" s="79"/>
      <c r="X251" s="124"/>
      <c r="Y251" s="124"/>
      <c r="Z251" s="124"/>
      <c r="AA251" s="124"/>
      <c r="AR251" s="53"/>
    </row>
    <row r="252" spans="1:44" x14ac:dyDescent="0.2">
      <c r="A252" s="75"/>
      <c r="B252" s="50"/>
      <c r="D252" s="79"/>
      <c r="F252" s="124"/>
      <c r="G252" s="124"/>
      <c r="H252" s="124"/>
      <c r="I252" s="124"/>
      <c r="K252" s="84"/>
      <c r="L252" s="84"/>
      <c r="M252" s="84"/>
      <c r="N252" s="79"/>
      <c r="X252" s="124"/>
      <c r="Y252" s="124"/>
      <c r="Z252" s="124"/>
      <c r="AA252" s="124"/>
      <c r="AR252" s="53"/>
    </row>
    <row r="253" spans="1:44" x14ac:dyDescent="0.2">
      <c r="A253" s="50"/>
      <c r="B253" s="50"/>
      <c r="D253" s="83"/>
      <c r="F253" s="124"/>
      <c r="G253" s="124"/>
      <c r="H253" s="124"/>
      <c r="I253" s="124"/>
      <c r="X253" s="124"/>
      <c r="Y253" s="124"/>
      <c r="Z253" s="124"/>
      <c r="AA253" s="124"/>
      <c r="AF253" s="265"/>
      <c r="AR253" s="53"/>
    </row>
    <row r="254" spans="1:44" x14ac:dyDescent="0.2">
      <c r="A254" s="50"/>
      <c r="B254" s="50"/>
      <c r="D254" s="83"/>
      <c r="F254" s="124"/>
      <c r="G254" s="124"/>
      <c r="H254" s="124"/>
      <c r="I254" s="124"/>
      <c r="X254" s="125" t="s">
        <v>698</v>
      </c>
      <c r="Y254" s="124"/>
      <c r="Z254" s="124"/>
      <c r="AA254" s="124"/>
      <c r="AF254" s="54"/>
      <c r="AG254" s="54"/>
      <c r="AJ254" s="54"/>
      <c r="AR254" s="53"/>
    </row>
    <row r="255" spans="1:44" x14ac:dyDescent="0.2">
      <c r="A255" s="50"/>
      <c r="B255" s="50"/>
      <c r="D255" s="83"/>
      <c r="F255" s="124"/>
      <c r="G255" s="124"/>
      <c r="H255" s="124"/>
      <c r="I255" s="124"/>
      <c r="X255" s="124"/>
      <c r="Y255" s="124"/>
      <c r="Z255" s="124"/>
      <c r="AA255" s="124"/>
      <c r="AR255" s="53"/>
    </row>
    <row r="256" spans="1:44" ht="38.25" x14ac:dyDescent="0.2">
      <c r="A256" s="50"/>
      <c r="B256" s="50"/>
      <c r="D256" s="78" t="s">
        <v>32</v>
      </c>
      <c r="F256" s="322" t="str">
        <f>F5</f>
        <v xml:space="preserve">Single-Family </v>
      </c>
      <c r="G256" s="322" t="str">
        <f>G5</f>
        <v>Multi-Family</v>
      </c>
      <c r="H256" s="322" t="str">
        <f>H5</f>
        <v>Manufactured Homes</v>
      </c>
      <c r="I256" s="126" t="s">
        <v>32</v>
      </c>
      <c r="K256" s="56" t="str">
        <f>F256</f>
        <v xml:space="preserve">Single-Family </v>
      </c>
      <c r="L256" s="56" t="str">
        <f>G256</f>
        <v>Multi-Family</v>
      </c>
      <c r="M256" s="56" t="str">
        <f>H256</f>
        <v>Manufactured Homes</v>
      </c>
      <c r="N256" s="56" t="s">
        <v>32</v>
      </c>
      <c r="P256" s="56" t="s">
        <v>32</v>
      </c>
      <c r="R256" s="78" t="s">
        <v>32</v>
      </c>
      <c r="T256" s="78" t="str">
        <f>R256</f>
        <v>Total</v>
      </c>
      <c r="V256" s="78" t="str">
        <f>R256</f>
        <v>Total</v>
      </c>
      <c r="X256" s="126" t="str">
        <f>F5</f>
        <v xml:space="preserve">Single-Family </v>
      </c>
      <c r="Y256" s="126" t="str">
        <f>G5</f>
        <v>Multi-Family</v>
      </c>
      <c r="Z256" s="126" t="str">
        <f>H5</f>
        <v>Manufactured Homes</v>
      </c>
      <c r="AA256" s="126" t="s">
        <v>32</v>
      </c>
      <c r="AR256" s="53"/>
    </row>
    <row r="257" spans="1:44" ht="25.5" x14ac:dyDescent="0.2">
      <c r="A257" s="136" t="s">
        <v>303</v>
      </c>
      <c r="B257" s="50"/>
      <c r="D257" s="80" t="s">
        <v>79</v>
      </c>
      <c r="F257" s="127"/>
      <c r="G257" s="127"/>
      <c r="H257" s="127"/>
      <c r="I257" s="127"/>
      <c r="K257" s="61"/>
      <c r="L257" s="61"/>
      <c r="M257" s="61"/>
      <c r="N257" s="61"/>
      <c r="P257" s="61"/>
      <c r="R257" s="61"/>
      <c r="T257" s="61"/>
      <c r="V257" s="62"/>
      <c r="X257" s="127"/>
      <c r="Y257" s="127"/>
      <c r="Z257" s="127"/>
      <c r="AA257" s="127"/>
      <c r="AR257" s="53"/>
    </row>
    <row r="258" spans="1:44" x14ac:dyDescent="0.2">
      <c r="A258" s="50"/>
      <c r="B258" s="50"/>
      <c r="D258" s="82" t="s">
        <v>120</v>
      </c>
      <c r="F258" s="128" t="s">
        <v>128</v>
      </c>
      <c r="G258" s="128" t="s">
        <v>128</v>
      </c>
      <c r="H258" s="128" t="s">
        <v>128</v>
      </c>
      <c r="I258" s="128" t="s">
        <v>128</v>
      </c>
      <c r="K258" s="80" t="s">
        <v>130</v>
      </c>
      <c r="L258" s="80" t="s">
        <v>130</v>
      </c>
      <c r="M258" s="80" t="s">
        <v>130</v>
      </c>
      <c r="N258" s="80" t="s">
        <v>130</v>
      </c>
      <c r="P258" s="76" t="s">
        <v>696</v>
      </c>
      <c r="R258" s="76" t="s">
        <v>148</v>
      </c>
      <c r="T258" s="76" t="s">
        <v>148</v>
      </c>
      <c r="V258" s="76" t="s">
        <v>148</v>
      </c>
      <c r="X258" s="128" t="s">
        <v>697</v>
      </c>
      <c r="Y258" s="128" t="s">
        <v>697</v>
      </c>
      <c r="Z258" s="128" t="s">
        <v>697</v>
      </c>
      <c r="AA258" s="128" t="s">
        <v>697</v>
      </c>
      <c r="AR258" s="53"/>
    </row>
    <row r="259" spans="1:44" x14ac:dyDescent="0.2">
      <c r="A259" s="75" t="s">
        <v>79</v>
      </c>
      <c r="B259" s="50">
        <v>1949</v>
      </c>
      <c r="D259" s="79"/>
      <c r="F259" s="124"/>
      <c r="G259" s="124"/>
      <c r="H259" s="124"/>
      <c r="I259" s="124"/>
      <c r="P259" s="70"/>
      <c r="X259" s="124"/>
      <c r="Y259" s="124"/>
      <c r="Z259" s="124"/>
      <c r="AA259" s="124"/>
      <c r="AC259" s="71"/>
      <c r="AD259" s="72"/>
      <c r="AF259" s="73"/>
      <c r="AG259" s="73"/>
      <c r="AH259" s="73"/>
      <c r="AI259" s="73"/>
      <c r="AJ259" s="73"/>
      <c r="AK259" s="73"/>
      <c r="AL259" s="73"/>
      <c r="AM259" s="73"/>
      <c r="AN259" s="73"/>
      <c r="AO259" s="73"/>
      <c r="AR259" s="53"/>
    </row>
    <row r="260" spans="1:44" x14ac:dyDescent="0.2">
      <c r="A260" s="75" t="s">
        <v>79</v>
      </c>
      <c r="B260" s="50">
        <f t="shared" ref="B260:B287" si="236">B259+1</f>
        <v>1950</v>
      </c>
      <c r="D260" s="79"/>
      <c r="F260" s="124"/>
      <c r="G260" s="124"/>
      <c r="H260" s="124"/>
      <c r="I260" s="124"/>
      <c r="P260" s="70"/>
      <c r="X260" s="124"/>
      <c r="Y260" s="124"/>
      <c r="Z260" s="124"/>
      <c r="AA260" s="124"/>
      <c r="AC260" s="71"/>
      <c r="AD260" s="71"/>
      <c r="AF260" s="73"/>
      <c r="AG260" s="73"/>
      <c r="AH260" s="73"/>
      <c r="AI260" s="73"/>
      <c r="AJ260" s="73"/>
      <c r="AK260" s="73"/>
      <c r="AL260" s="73"/>
      <c r="AM260" s="73"/>
      <c r="AN260" s="73"/>
      <c r="AO260" s="73"/>
      <c r="AR260" s="53"/>
    </row>
    <row r="261" spans="1:44" x14ac:dyDescent="0.2">
      <c r="A261" s="75" t="s">
        <v>79</v>
      </c>
      <c r="B261" s="50">
        <f t="shared" si="236"/>
        <v>1951</v>
      </c>
      <c r="D261" s="79"/>
      <c r="F261" s="124"/>
      <c r="G261" s="124"/>
      <c r="H261" s="124"/>
      <c r="I261" s="124"/>
      <c r="P261" s="70"/>
      <c r="X261" s="124"/>
      <c r="Y261" s="124"/>
      <c r="Z261" s="124"/>
      <c r="AA261" s="124"/>
      <c r="AC261" s="71"/>
      <c r="AD261" s="71"/>
      <c r="AF261" s="73"/>
      <c r="AG261" s="73"/>
      <c r="AH261" s="73"/>
      <c r="AI261" s="73"/>
      <c r="AJ261" s="73"/>
      <c r="AK261" s="73"/>
      <c r="AL261" s="73"/>
      <c r="AM261" s="73"/>
      <c r="AN261" s="73"/>
      <c r="AO261" s="73"/>
      <c r="AR261" s="53"/>
    </row>
    <row r="262" spans="1:44" x14ac:dyDescent="0.2">
      <c r="A262" s="75" t="s">
        <v>79</v>
      </c>
      <c r="B262" s="50">
        <f t="shared" si="236"/>
        <v>1952</v>
      </c>
      <c r="D262" s="79"/>
      <c r="F262" s="124"/>
      <c r="G262" s="124"/>
      <c r="H262" s="124"/>
      <c r="I262" s="124"/>
      <c r="P262" s="70"/>
      <c r="X262" s="124"/>
      <c r="Y262" s="124"/>
      <c r="Z262" s="124"/>
      <c r="AA262" s="124"/>
      <c r="AC262" s="71"/>
      <c r="AD262" s="71"/>
      <c r="AF262" s="73"/>
      <c r="AG262" s="73"/>
      <c r="AH262" s="73"/>
      <c r="AI262" s="73"/>
      <c r="AJ262" s="73"/>
      <c r="AK262" s="73"/>
      <c r="AL262" s="73"/>
      <c r="AM262" s="73"/>
      <c r="AN262" s="73"/>
      <c r="AO262" s="73"/>
      <c r="AR262" s="53"/>
    </row>
    <row r="263" spans="1:44" x14ac:dyDescent="0.2">
      <c r="A263" s="75" t="s">
        <v>79</v>
      </c>
      <c r="B263" s="50">
        <f t="shared" si="236"/>
        <v>1953</v>
      </c>
      <c r="D263" s="79"/>
      <c r="F263" s="124"/>
      <c r="G263" s="124"/>
      <c r="H263" s="124"/>
      <c r="I263" s="124"/>
      <c r="P263" s="70"/>
      <c r="X263" s="124"/>
      <c r="Y263" s="124"/>
      <c r="Z263" s="124"/>
      <c r="AA263" s="124"/>
      <c r="AC263" s="71"/>
      <c r="AD263" s="71"/>
      <c r="AF263" s="73"/>
      <c r="AG263" s="73"/>
      <c r="AH263" s="73"/>
      <c r="AI263" s="73"/>
      <c r="AJ263" s="73"/>
      <c r="AK263" s="73"/>
      <c r="AL263" s="73"/>
      <c r="AM263" s="73"/>
      <c r="AN263" s="73"/>
      <c r="AO263" s="73"/>
      <c r="AR263" s="53"/>
    </row>
    <row r="264" spans="1:44" x14ac:dyDescent="0.2">
      <c r="A264" s="75" t="s">
        <v>79</v>
      </c>
      <c r="B264" s="50">
        <f t="shared" si="236"/>
        <v>1954</v>
      </c>
      <c r="D264" s="79"/>
      <c r="F264" s="124"/>
      <c r="G264" s="124"/>
      <c r="H264" s="124"/>
      <c r="I264" s="124"/>
      <c r="P264" s="70"/>
      <c r="X264" s="124"/>
      <c r="Y264" s="124"/>
      <c r="Z264" s="124"/>
      <c r="AA264" s="124"/>
      <c r="AC264" s="71"/>
      <c r="AD264" s="71"/>
      <c r="AF264" s="73"/>
      <c r="AG264" s="73"/>
      <c r="AH264" s="73"/>
      <c r="AI264" s="73"/>
      <c r="AJ264" s="73"/>
      <c r="AK264" s="73"/>
      <c r="AL264" s="73"/>
      <c r="AM264" s="73"/>
      <c r="AN264" s="73"/>
      <c r="AO264" s="73"/>
      <c r="AR264" s="53"/>
    </row>
    <row r="265" spans="1:44" x14ac:dyDescent="0.2">
      <c r="A265" s="75" t="s">
        <v>79</v>
      </c>
      <c r="B265" s="50">
        <f t="shared" si="236"/>
        <v>1955</v>
      </c>
      <c r="D265" s="79"/>
      <c r="F265" s="124"/>
      <c r="G265" s="124"/>
      <c r="H265" s="124"/>
      <c r="I265" s="124"/>
      <c r="P265" s="70"/>
      <c r="X265" s="124"/>
      <c r="Y265" s="124"/>
      <c r="Z265" s="124"/>
      <c r="AA265" s="124"/>
      <c r="AC265" s="71"/>
      <c r="AD265" s="71"/>
      <c r="AF265" s="73"/>
      <c r="AG265" s="73"/>
      <c r="AH265" s="73"/>
      <c r="AI265" s="73"/>
      <c r="AJ265" s="73"/>
      <c r="AK265" s="73"/>
      <c r="AL265" s="73"/>
      <c r="AM265" s="73"/>
      <c r="AN265" s="73"/>
      <c r="AO265" s="73"/>
      <c r="AR265" s="53"/>
    </row>
    <row r="266" spans="1:44" x14ac:dyDescent="0.2">
      <c r="A266" s="75" t="s">
        <v>79</v>
      </c>
      <c r="B266" s="50">
        <f t="shared" si="236"/>
        <v>1956</v>
      </c>
      <c r="D266" s="79"/>
      <c r="F266" s="124"/>
      <c r="G266" s="124"/>
      <c r="H266" s="124"/>
      <c r="I266" s="124"/>
      <c r="P266" s="70"/>
      <c r="X266" s="124"/>
      <c r="Y266" s="124"/>
      <c r="Z266" s="124"/>
      <c r="AA266" s="124"/>
      <c r="AC266" s="71"/>
      <c r="AD266" s="71"/>
      <c r="AF266" s="73"/>
      <c r="AG266" s="73"/>
      <c r="AH266" s="73"/>
      <c r="AI266" s="73"/>
      <c r="AJ266" s="73"/>
      <c r="AK266" s="73"/>
      <c r="AL266" s="73"/>
      <c r="AM266" s="73"/>
      <c r="AN266" s="73"/>
      <c r="AO266" s="73"/>
      <c r="AR266" s="53"/>
    </row>
    <row r="267" spans="1:44" x14ac:dyDescent="0.2">
      <c r="A267" s="75" t="s">
        <v>79</v>
      </c>
      <c r="B267" s="50">
        <f t="shared" si="236"/>
        <v>1957</v>
      </c>
      <c r="D267" s="79"/>
      <c r="F267" s="124"/>
      <c r="G267" s="124"/>
      <c r="H267" s="124"/>
      <c r="I267" s="124"/>
      <c r="P267" s="70"/>
      <c r="X267" s="124"/>
      <c r="Y267" s="124"/>
      <c r="Z267" s="124"/>
      <c r="AA267" s="124"/>
      <c r="AC267" s="71"/>
      <c r="AD267" s="71"/>
      <c r="AF267" s="73"/>
      <c r="AG267" s="73"/>
      <c r="AH267" s="73"/>
      <c r="AI267" s="73"/>
      <c r="AJ267" s="73"/>
      <c r="AK267" s="73"/>
      <c r="AL267" s="73"/>
      <c r="AM267" s="73"/>
      <c r="AN267" s="73"/>
      <c r="AO267" s="73"/>
      <c r="AR267" s="53"/>
    </row>
    <row r="268" spans="1:44" x14ac:dyDescent="0.2">
      <c r="A268" s="75" t="s">
        <v>79</v>
      </c>
      <c r="B268" s="50">
        <f t="shared" si="236"/>
        <v>1958</v>
      </c>
      <c r="D268" s="79"/>
      <c r="F268" s="124"/>
      <c r="G268" s="124"/>
      <c r="H268" s="124"/>
      <c r="I268" s="124"/>
      <c r="P268" s="70"/>
      <c r="X268" s="124"/>
      <c r="Y268" s="124"/>
      <c r="Z268" s="124"/>
      <c r="AA268" s="124"/>
      <c r="AC268" s="71"/>
      <c r="AD268" s="71"/>
      <c r="AF268" s="73"/>
      <c r="AG268" s="73"/>
      <c r="AH268" s="73"/>
      <c r="AI268" s="73"/>
      <c r="AJ268" s="73"/>
      <c r="AK268" s="73"/>
      <c r="AL268" s="73"/>
      <c r="AM268" s="73"/>
      <c r="AN268" s="73"/>
      <c r="AO268" s="73"/>
      <c r="AR268" s="53"/>
    </row>
    <row r="269" spans="1:44" x14ac:dyDescent="0.2">
      <c r="A269" s="75" t="s">
        <v>79</v>
      </c>
      <c r="B269" s="50">
        <f t="shared" si="236"/>
        <v>1959</v>
      </c>
      <c r="D269" s="79"/>
      <c r="F269" s="124"/>
      <c r="G269" s="124"/>
      <c r="H269" s="124"/>
      <c r="I269" s="124"/>
      <c r="P269" s="70"/>
      <c r="X269" s="124"/>
      <c r="Y269" s="124"/>
      <c r="Z269" s="124"/>
      <c r="AA269" s="124"/>
      <c r="AC269" s="71"/>
      <c r="AD269" s="71"/>
      <c r="AF269" s="73"/>
      <c r="AG269" s="73"/>
      <c r="AH269" s="73"/>
      <c r="AI269" s="73"/>
      <c r="AJ269" s="73"/>
      <c r="AK269" s="73"/>
      <c r="AL269" s="73"/>
      <c r="AM269" s="73"/>
      <c r="AN269" s="73"/>
      <c r="AO269" s="73"/>
      <c r="AR269" s="53"/>
    </row>
    <row r="270" spans="1:44" x14ac:dyDescent="0.2">
      <c r="A270" s="75" t="s">
        <v>79</v>
      </c>
      <c r="B270" s="50">
        <f t="shared" si="236"/>
        <v>1960</v>
      </c>
      <c r="D270" s="79">
        <f>SEDS_CensusRgn!L5</f>
        <v>1519.2920000000001</v>
      </c>
      <c r="F270" s="124"/>
      <c r="G270" s="124"/>
      <c r="H270" s="124"/>
      <c r="I270" s="124"/>
      <c r="P270" s="70"/>
      <c r="X270" s="124"/>
      <c r="Y270" s="124"/>
      <c r="Z270" s="124"/>
      <c r="AA270" s="124"/>
      <c r="AC270" s="71"/>
      <c r="AD270" s="71"/>
      <c r="AF270" s="73"/>
      <c r="AG270" s="73"/>
      <c r="AH270" s="73"/>
      <c r="AI270" s="73"/>
      <c r="AJ270" s="73"/>
      <c r="AK270" s="73"/>
      <c r="AL270" s="73"/>
      <c r="AM270" s="73"/>
      <c r="AN270" s="73"/>
      <c r="AO270" s="73"/>
      <c r="AR270" s="53"/>
    </row>
    <row r="271" spans="1:44" x14ac:dyDescent="0.2">
      <c r="A271" s="75" t="s">
        <v>79</v>
      </c>
      <c r="B271" s="50">
        <f t="shared" si="236"/>
        <v>1961</v>
      </c>
      <c r="D271" s="79">
        <f>SEDS_CensusRgn!L6</f>
        <v>1506.9880000000001</v>
      </c>
      <c r="F271" s="124"/>
      <c r="G271" s="124"/>
      <c r="H271" s="124"/>
      <c r="I271" s="124"/>
      <c r="P271" s="70"/>
      <c r="X271" s="124"/>
      <c r="Y271" s="124"/>
      <c r="Z271" s="124"/>
      <c r="AA271" s="124"/>
      <c r="AC271" s="71"/>
      <c r="AD271" s="71"/>
      <c r="AF271" s="73"/>
      <c r="AG271" s="73"/>
      <c r="AH271" s="73"/>
      <c r="AI271" s="73"/>
      <c r="AJ271" s="73"/>
      <c r="AK271" s="73"/>
      <c r="AL271" s="73"/>
      <c r="AM271" s="73"/>
      <c r="AN271" s="73"/>
      <c r="AO271" s="73"/>
      <c r="AR271" s="53"/>
    </row>
    <row r="272" spans="1:44" x14ac:dyDescent="0.2">
      <c r="A272" s="75" t="s">
        <v>79</v>
      </c>
      <c r="B272" s="50">
        <f t="shared" si="236"/>
        <v>1962</v>
      </c>
      <c r="D272" s="79">
        <f>SEDS_CensusRgn!L7</f>
        <v>1575.3330000000001</v>
      </c>
      <c r="F272" s="124"/>
      <c r="G272" s="124"/>
      <c r="H272" s="124"/>
      <c r="I272" s="124"/>
      <c r="P272" s="70"/>
      <c r="X272" s="124"/>
      <c r="Y272" s="124"/>
      <c r="Z272" s="124"/>
      <c r="AA272" s="124"/>
      <c r="AC272" s="71"/>
      <c r="AD272" s="71"/>
      <c r="AF272" s="73"/>
      <c r="AG272" s="73"/>
      <c r="AH272" s="73"/>
      <c r="AI272" s="73"/>
      <c r="AJ272" s="73"/>
      <c r="AK272" s="73"/>
      <c r="AL272" s="73"/>
      <c r="AM272" s="73"/>
      <c r="AN272" s="73"/>
      <c r="AO272" s="73"/>
      <c r="AR272" s="53"/>
    </row>
    <row r="273" spans="1:44" x14ac:dyDescent="0.2">
      <c r="A273" s="75" t="s">
        <v>79</v>
      </c>
      <c r="B273" s="50">
        <f t="shared" si="236"/>
        <v>1963</v>
      </c>
      <c r="D273" s="79">
        <f>SEDS_CensusRgn!L8</f>
        <v>1608.0420000000001</v>
      </c>
      <c r="F273" s="124"/>
      <c r="G273" s="124"/>
      <c r="H273" s="124"/>
      <c r="I273" s="124"/>
      <c r="P273" s="70"/>
      <c r="X273" s="124"/>
      <c r="Y273" s="124"/>
      <c r="Z273" s="124"/>
      <c r="AA273" s="124"/>
      <c r="AC273" s="71"/>
      <c r="AD273" s="71"/>
      <c r="AF273" s="73"/>
      <c r="AG273" s="73"/>
      <c r="AH273" s="73"/>
      <c r="AI273" s="73"/>
      <c r="AJ273" s="73"/>
      <c r="AK273" s="73"/>
      <c r="AL273" s="73"/>
      <c r="AM273" s="73"/>
      <c r="AN273" s="73"/>
      <c r="AO273" s="73"/>
      <c r="AR273" s="53"/>
    </row>
    <row r="274" spans="1:44" x14ac:dyDescent="0.2">
      <c r="A274" s="75" t="s">
        <v>79</v>
      </c>
      <c r="B274" s="50">
        <f t="shared" si="236"/>
        <v>1964</v>
      </c>
      <c r="D274" s="79">
        <f>SEDS_CensusRgn!L9</f>
        <v>1589.9159999999999</v>
      </c>
      <c r="F274" s="124"/>
      <c r="G274" s="124"/>
      <c r="H274" s="124"/>
      <c r="I274" s="124"/>
      <c r="P274" s="70"/>
      <c r="X274" s="124"/>
      <c r="Y274" s="124"/>
      <c r="Z274" s="124"/>
      <c r="AA274" s="124"/>
      <c r="AC274" s="71"/>
      <c r="AD274" s="71"/>
      <c r="AF274" s="73"/>
      <c r="AG274" s="73"/>
      <c r="AH274" s="73"/>
      <c r="AI274" s="73"/>
      <c r="AJ274" s="73"/>
      <c r="AK274" s="73"/>
      <c r="AL274" s="73"/>
      <c r="AM274" s="73"/>
      <c r="AN274" s="73"/>
      <c r="AO274" s="73"/>
      <c r="AR274" s="53"/>
    </row>
    <row r="275" spans="1:44" x14ac:dyDescent="0.2">
      <c r="A275" s="75" t="s">
        <v>79</v>
      </c>
      <c r="B275" s="50">
        <f t="shared" si="236"/>
        <v>1965</v>
      </c>
      <c r="D275" s="79">
        <f>SEDS_CensusRgn!L10</f>
        <v>1536.079</v>
      </c>
      <c r="F275" s="124"/>
      <c r="G275" s="124"/>
      <c r="H275" s="124"/>
      <c r="I275" s="124"/>
      <c r="P275" s="70"/>
      <c r="X275" s="124"/>
      <c r="Y275" s="124"/>
      <c r="Z275" s="124"/>
      <c r="AA275" s="124"/>
      <c r="AC275" s="71"/>
      <c r="AD275" s="71"/>
      <c r="AF275" s="73"/>
      <c r="AG275" s="73"/>
      <c r="AH275" s="73"/>
      <c r="AI275" s="73"/>
      <c r="AJ275" s="73"/>
      <c r="AK275" s="73"/>
      <c r="AL275" s="73"/>
      <c r="AM275" s="73"/>
      <c r="AN275" s="73"/>
      <c r="AO275" s="73"/>
      <c r="AR275" s="53"/>
    </row>
    <row r="276" spans="1:44" x14ac:dyDescent="0.2">
      <c r="A276" s="75" t="s">
        <v>79</v>
      </c>
      <c r="B276" s="50">
        <f t="shared" si="236"/>
        <v>1966</v>
      </c>
      <c r="D276" s="79">
        <f>SEDS_CensusRgn!L11</f>
        <v>1618.8400000000001</v>
      </c>
      <c r="F276" s="124"/>
      <c r="G276" s="124"/>
      <c r="H276" s="124"/>
      <c r="I276" s="124"/>
      <c r="P276" s="70"/>
      <c r="X276" s="124"/>
      <c r="Y276" s="124"/>
      <c r="Z276" s="124"/>
      <c r="AA276" s="124"/>
      <c r="AC276" s="71"/>
      <c r="AD276" s="71"/>
      <c r="AF276" s="73"/>
      <c r="AG276" s="73"/>
      <c r="AH276" s="73"/>
      <c r="AI276" s="73"/>
      <c r="AJ276" s="73"/>
      <c r="AK276" s="73"/>
      <c r="AL276" s="73"/>
      <c r="AM276" s="73"/>
      <c r="AN276" s="73"/>
      <c r="AO276" s="73"/>
      <c r="AR276" s="53"/>
    </row>
    <row r="277" spans="1:44" x14ac:dyDescent="0.2">
      <c r="A277" s="75" t="s">
        <v>79</v>
      </c>
      <c r="B277" s="50">
        <f t="shared" si="236"/>
        <v>1967</v>
      </c>
      <c r="D277" s="79">
        <f>SEDS_CensusRgn!L12</f>
        <v>1649.8510000000001</v>
      </c>
      <c r="F277" s="124"/>
      <c r="G277" s="124"/>
      <c r="H277" s="124"/>
      <c r="I277" s="124"/>
      <c r="P277" s="70"/>
      <c r="X277" s="124"/>
      <c r="Y277" s="124"/>
      <c r="Z277" s="124"/>
      <c r="AA277" s="124"/>
      <c r="AC277" s="71"/>
      <c r="AD277" s="71"/>
      <c r="AF277" s="73"/>
      <c r="AG277" s="73"/>
      <c r="AH277" s="73"/>
      <c r="AI277" s="73"/>
      <c r="AJ277" s="73"/>
      <c r="AK277" s="73"/>
      <c r="AL277" s="73"/>
      <c r="AM277" s="73"/>
      <c r="AN277" s="73"/>
      <c r="AO277" s="73"/>
      <c r="AR277" s="53"/>
    </row>
    <row r="278" spans="1:44" x14ac:dyDescent="0.2">
      <c r="A278" s="75" t="s">
        <v>79</v>
      </c>
      <c r="B278" s="50">
        <f t="shared" si="236"/>
        <v>1968</v>
      </c>
      <c r="D278" s="79">
        <f>SEDS_CensusRgn!L13</f>
        <v>1741.5740000000001</v>
      </c>
      <c r="F278" s="124"/>
      <c r="G278" s="124"/>
      <c r="H278" s="124"/>
      <c r="I278" s="124"/>
      <c r="P278" s="70"/>
      <c r="X278" s="124"/>
      <c r="Y278" s="124"/>
      <c r="Z278" s="124"/>
      <c r="AA278" s="124"/>
      <c r="AC278" s="71"/>
      <c r="AD278" s="71"/>
      <c r="AF278" s="73"/>
      <c r="AG278" s="73"/>
      <c r="AH278" s="73"/>
      <c r="AI278" s="73"/>
      <c r="AJ278" s="73"/>
      <c r="AK278" s="73"/>
      <c r="AL278" s="73"/>
      <c r="AM278" s="73"/>
      <c r="AN278" s="73"/>
      <c r="AO278" s="73"/>
      <c r="AR278" s="53"/>
    </row>
    <row r="279" spans="1:44" x14ac:dyDescent="0.2">
      <c r="A279" s="75" t="s">
        <v>79</v>
      </c>
      <c r="B279" s="50">
        <f t="shared" si="236"/>
        <v>1969</v>
      </c>
      <c r="D279" s="79">
        <f>SEDS_CensusRgn!L14</f>
        <v>1797.5309999999999</v>
      </c>
      <c r="F279" s="124"/>
      <c r="G279" s="124"/>
      <c r="H279" s="124"/>
      <c r="I279" s="124"/>
      <c r="P279" s="70"/>
      <c r="X279" s="124"/>
      <c r="Y279" s="124"/>
      <c r="Z279" s="124"/>
      <c r="AA279" s="124"/>
      <c r="AC279" s="71"/>
      <c r="AD279" s="71"/>
      <c r="AF279" s="73"/>
      <c r="AG279" s="73"/>
      <c r="AH279" s="73"/>
      <c r="AI279" s="73"/>
      <c r="AJ279" s="73"/>
      <c r="AK279" s="73"/>
      <c r="AL279" s="73"/>
      <c r="AM279" s="73"/>
      <c r="AN279" s="73"/>
      <c r="AO279" s="73"/>
      <c r="AR279" s="53"/>
    </row>
    <row r="280" spans="1:44" x14ac:dyDescent="0.2">
      <c r="A280" s="75" t="s">
        <v>79</v>
      </c>
      <c r="B280" s="50">
        <f t="shared" si="236"/>
        <v>1970</v>
      </c>
      <c r="D280" s="79">
        <f>SEDS_CensusRgn!L15</f>
        <v>1821.0630000000001</v>
      </c>
      <c r="F280" s="321">
        <f t="shared" ref="F280:H299" si="237">F36</f>
        <v>15063</v>
      </c>
      <c r="G280" s="321">
        <f t="shared" si="237"/>
        <v>3326</v>
      </c>
      <c r="H280" s="321">
        <f t="shared" si="237"/>
        <v>868</v>
      </c>
      <c r="I280" s="321">
        <f>SUM(F280:H280)</f>
        <v>19257</v>
      </c>
      <c r="J280" s="83"/>
      <c r="K280" s="84">
        <f t="shared" ref="K280:M299" si="238">K36</f>
        <v>23.849098207730759</v>
      </c>
      <c r="L280" s="84">
        <f t="shared" si="238"/>
        <v>2.7909398650124797</v>
      </c>
      <c r="M280" s="84">
        <f t="shared" si="238"/>
        <v>0.61900381474954447</v>
      </c>
      <c r="N280" s="79">
        <f>SUM(K280:M280)</f>
        <v>27.259041887492781</v>
      </c>
      <c r="P280" s="84">
        <f>D280/I280*1000</f>
        <v>94.5662875837358</v>
      </c>
      <c r="R280" s="84">
        <f>D280/N280</f>
        <v>66.805832997217536</v>
      </c>
      <c r="T280" s="74">
        <f>R280/V280</f>
        <v>64.177796769261292</v>
      </c>
      <c r="V280" s="118">
        <f>Weather_Factors!FB29</f>
        <v>1.0409493058386663</v>
      </c>
      <c r="X280" s="124">
        <f t="shared" ref="X280:AA299" si="239">X36</f>
        <v>1583.2900622539175</v>
      </c>
      <c r="Y280" s="124">
        <f t="shared" si="239"/>
        <v>839.12804119437158</v>
      </c>
      <c r="Z280" s="124">
        <f t="shared" si="239"/>
        <v>713.13803542574249</v>
      </c>
      <c r="AA280" s="124">
        <f t="shared" si="239"/>
        <v>1415.5393824319874</v>
      </c>
      <c r="AC280" s="71">
        <f t="shared" ref="AC280:AC323" si="240">T280/T$330</f>
        <v>1.8124778330325375</v>
      </c>
      <c r="AD280" s="71"/>
      <c r="AF280" s="73">
        <f t="shared" ref="AF280:AF323" si="241">I280/I$330</f>
        <v>0.65481816461919973</v>
      </c>
      <c r="AG280" s="73">
        <f t="shared" ref="AG280:AG323" si="242">P280/P$330</f>
        <v>1.7504712248867695</v>
      </c>
      <c r="AH280" s="73">
        <f>Wgted_Floorspace!U155</f>
        <v>1.003802223549034</v>
      </c>
      <c r="AI280" s="73">
        <f>AA280/AA$248</f>
        <v>0.9560764322649431</v>
      </c>
      <c r="AJ280" s="73">
        <f t="shared" ref="AJ280:AJ323" si="243">V280/V$330</f>
        <v>1.0101588184586878</v>
      </c>
      <c r="AK280" s="73">
        <f>AG280/(AH280*AI280*AJ280)</f>
        <v>1.8056124906999682</v>
      </c>
      <c r="AL280" s="73">
        <f>AF280*AH280*AI280*AJ280*AK280</f>
        <v>1.1462403546990769</v>
      </c>
      <c r="AM280" s="73">
        <f>AF280*AG280</f>
        <v>1.1462403546990769</v>
      </c>
      <c r="AN280" s="73"/>
      <c r="AO280" s="73">
        <f>AH280*AI280*AJ280</f>
        <v>0.96946118500109491</v>
      </c>
      <c r="AR280" s="53"/>
    </row>
    <row r="281" spans="1:44" x14ac:dyDescent="0.2">
      <c r="A281" s="75" t="s">
        <v>79</v>
      </c>
      <c r="B281" s="50">
        <f t="shared" si="236"/>
        <v>1971</v>
      </c>
      <c r="D281" s="79">
        <f>SEDS_CensusRgn!L16</f>
        <v>1784.6860000000001</v>
      </c>
      <c r="F281" s="321">
        <f t="shared" si="237"/>
        <v>15532.8</v>
      </c>
      <c r="G281" s="321">
        <f t="shared" si="237"/>
        <v>3434.8999999999996</v>
      </c>
      <c r="H281" s="321">
        <f t="shared" si="237"/>
        <v>1053.6999999999998</v>
      </c>
      <c r="I281" s="321">
        <f t="shared" ref="I281:I294" si="244">SUM(F281:H281)</f>
        <v>20021.399999999998</v>
      </c>
      <c r="J281" s="83"/>
      <c r="K281" s="84">
        <f t="shared" si="238"/>
        <v>24.707568972377498</v>
      </c>
      <c r="L281" s="84">
        <f t="shared" si="238"/>
        <v>2.8893820714675624</v>
      </c>
      <c r="M281" s="84">
        <f t="shared" si="238"/>
        <v>0.77447206752983655</v>
      </c>
      <c r="N281" s="79">
        <f t="shared" ref="N281:N294" si="245">SUM(K281:M281)</f>
        <v>28.371423111374895</v>
      </c>
      <c r="P281" s="84">
        <f t="shared" ref="P281:P294" si="246">D281/I281*1000</f>
        <v>89.13892135415108</v>
      </c>
      <c r="R281" s="84">
        <f t="shared" ref="R281:R294" si="247">D281/N281</f>
        <v>62.904352488559859</v>
      </c>
      <c r="T281" s="74">
        <f t="shared" ref="T281:T294" si="248">R281/V281</f>
        <v>65.543307363848484</v>
      </c>
      <c r="V281" s="118">
        <f>Weather_Factors!FB30</f>
        <v>0.95973723357231455</v>
      </c>
      <c r="X281" s="124">
        <f t="shared" si="239"/>
        <v>1590.6706435657125</v>
      </c>
      <c r="Y281" s="124">
        <f t="shared" si="239"/>
        <v>841.18375250154668</v>
      </c>
      <c r="Z281" s="124">
        <f t="shared" si="239"/>
        <v>735.00243668011456</v>
      </c>
      <c r="AA281" s="124">
        <f t="shared" si="239"/>
        <v>1417.0549068184491</v>
      </c>
      <c r="AC281" s="71">
        <f t="shared" si="240"/>
        <v>1.8510419129488143</v>
      </c>
      <c r="AD281" s="71"/>
      <c r="AF281" s="73">
        <f t="shared" si="241"/>
        <v>0.68081094672622133</v>
      </c>
      <c r="AG281" s="73">
        <f t="shared" si="242"/>
        <v>1.6500078498875357</v>
      </c>
      <c r="AH281" s="73">
        <f>Wgted_Floorspace!U156</f>
        <v>1.0062227672726842</v>
      </c>
      <c r="AI281" s="73">
        <f t="shared" ref="AI281:AI294" si="249">AA281/AA$248</f>
        <v>0.95710004006166105</v>
      </c>
      <c r="AJ281" s="73">
        <f t="shared" si="243"/>
        <v>0.93134893741547575</v>
      </c>
      <c r="AK281" s="73">
        <f t="shared" ref="AK281:AK294" si="250">AG281/(AH281*AI281*AJ281)</f>
        <v>1.8395945442240094</v>
      </c>
      <c r="AL281" s="73">
        <f t="shared" ref="AL281:AL294" si="251">AF281*AH281*AI281*AJ281*AK281</f>
        <v>1.12334340638763</v>
      </c>
      <c r="AM281" s="73">
        <f t="shared" ref="AM281:AM294" si="252">AF281*AG281</f>
        <v>1.12334340638763</v>
      </c>
      <c r="AN281" s="73"/>
      <c r="AO281" s="73">
        <f t="shared" ref="AO281:AO294" si="253">AH281*AI281*AJ281</f>
        <v>0.89694104337733482</v>
      </c>
      <c r="AR281" s="53"/>
    </row>
    <row r="282" spans="1:44" x14ac:dyDescent="0.2">
      <c r="A282" s="75" t="s">
        <v>79</v>
      </c>
      <c r="B282" s="50">
        <f t="shared" si="236"/>
        <v>1972</v>
      </c>
      <c r="D282" s="79">
        <f>SEDS_CensusRgn!L17</f>
        <v>1795.6120000000001</v>
      </c>
      <c r="F282" s="321">
        <f t="shared" si="237"/>
        <v>16080.9</v>
      </c>
      <c r="G282" s="321">
        <f t="shared" si="237"/>
        <v>3561.95</v>
      </c>
      <c r="H282" s="321">
        <f t="shared" si="237"/>
        <v>1270.3499999999999</v>
      </c>
      <c r="I282" s="321">
        <f t="shared" si="244"/>
        <v>20913.199999999997</v>
      </c>
      <c r="J282" s="83"/>
      <c r="K282" s="84">
        <f t="shared" si="238"/>
        <v>25.699685232219636</v>
      </c>
      <c r="L282" s="84">
        <f t="shared" si="238"/>
        <v>3.0038524058599716</v>
      </c>
      <c r="M282" s="84">
        <f t="shared" si="238"/>
        <v>0.96156227916131043</v>
      </c>
      <c r="N282" s="79">
        <f t="shared" si="245"/>
        <v>29.665099917240919</v>
      </c>
      <c r="P282" s="84">
        <f t="shared" si="246"/>
        <v>85.860222251974847</v>
      </c>
      <c r="R282" s="84">
        <f t="shared" si="247"/>
        <v>60.529443858586731</v>
      </c>
      <c r="T282" s="74">
        <f t="shared" si="248"/>
        <v>61.416086504911512</v>
      </c>
      <c r="V282" s="118">
        <f>Weather_Factors!FB31</f>
        <v>0.98556334835411774</v>
      </c>
      <c r="X282" s="124">
        <f t="shared" si="239"/>
        <v>1598.1496826806731</v>
      </c>
      <c r="Y282" s="124">
        <f t="shared" si="239"/>
        <v>843.31683652492927</v>
      </c>
      <c r="Z282" s="124">
        <f t="shared" si="239"/>
        <v>756.92705093974939</v>
      </c>
      <c r="AA282" s="124">
        <f t="shared" si="239"/>
        <v>1418.486884706354</v>
      </c>
      <c r="AC282" s="71">
        <f t="shared" si="240"/>
        <v>1.7344829674034035</v>
      </c>
      <c r="AD282" s="71"/>
      <c r="AF282" s="73">
        <f t="shared" si="241"/>
        <v>0.71113585918441324</v>
      </c>
      <c r="AG282" s="73">
        <f t="shared" si="242"/>
        <v>1.5893174222513695</v>
      </c>
      <c r="AH282" s="73">
        <f>Wgted_Floorspace!U157</f>
        <v>1.0088230936487239</v>
      </c>
      <c r="AI282" s="73">
        <f t="shared" si="249"/>
        <v>0.95806721930594196</v>
      </c>
      <c r="AJ282" s="73">
        <f t="shared" si="243"/>
        <v>0.95641113539863876</v>
      </c>
      <c r="AK282" s="73">
        <f t="shared" si="250"/>
        <v>1.7193133051010006</v>
      </c>
      <c r="AL282" s="73">
        <f t="shared" si="251"/>
        <v>1.1302206105894848</v>
      </c>
      <c r="AM282" s="73">
        <f t="shared" si="252"/>
        <v>1.1302206105894845</v>
      </c>
      <c r="AN282" s="73"/>
      <c r="AO282" s="73">
        <f t="shared" si="253"/>
        <v>0.92439081203876661</v>
      </c>
      <c r="AR282" s="53"/>
    </row>
    <row r="283" spans="1:44" x14ac:dyDescent="0.2">
      <c r="A283" s="75" t="s">
        <v>79</v>
      </c>
      <c r="B283" s="50">
        <f t="shared" si="236"/>
        <v>1973</v>
      </c>
      <c r="D283" s="79">
        <f>SEDS_CensusRgn!L18</f>
        <v>1743.2170000000001</v>
      </c>
      <c r="F283" s="321">
        <f t="shared" si="237"/>
        <v>16351.670595679077</v>
      </c>
      <c r="G283" s="321">
        <f t="shared" si="237"/>
        <v>3936.7234389431742</v>
      </c>
      <c r="H283" s="321">
        <f t="shared" si="237"/>
        <v>1554.0260888278628</v>
      </c>
      <c r="I283" s="321">
        <f t="shared" si="244"/>
        <v>21842.420123450116</v>
      </c>
      <c r="J283" s="83"/>
      <c r="K283" s="84">
        <f t="shared" si="238"/>
        <v>26.228835471424567</v>
      </c>
      <c r="L283" s="84">
        <f t="shared" si="238"/>
        <v>3.3279152069362929</v>
      </c>
      <c r="M283" s="84">
        <f t="shared" si="238"/>
        <v>1.210489185881831</v>
      </c>
      <c r="N283" s="79">
        <f t="shared" si="245"/>
        <v>30.76723986424269</v>
      </c>
      <c r="P283" s="84">
        <f t="shared" si="246"/>
        <v>79.808784472947423</v>
      </c>
      <c r="R283" s="84">
        <f t="shared" si="247"/>
        <v>56.658218536721769</v>
      </c>
      <c r="T283" s="74">
        <f t="shared" si="248"/>
        <v>58.437232101997026</v>
      </c>
      <c r="V283" s="118">
        <f>Weather_Factors!FB32</f>
        <v>0.96955684755619254</v>
      </c>
      <c r="X283" s="124">
        <f t="shared" si="239"/>
        <v>1604.0462237757852</v>
      </c>
      <c r="Y283" s="124">
        <f t="shared" si="239"/>
        <v>845.35153625871226</v>
      </c>
      <c r="Z283" s="124">
        <f t="shared" si="239"/>
        <v>778.9374931246183</v>
      </c>
      <c r="AA283" s="124">
        <f t="shared" si="239"/>
        <v>1408.6003149079093</v>
      </c>
      <c r="AC283" s="71">
        <f t="shared" si="240"/>
        <v>1.6503556236037198</v>
      </c>
      <c r="AD283" s="71"/>
      <c r="AF283" s="73">
        <f t="shared" si="241"/>
        <v>0.74273321161546868</v>
      </c>
      <c r="AG283" s="73">
        <f t="shared" si="242"/>
        <v>1.4773021579109933</v>
      </c>
      <c r="AH283" s="73">
        <f>Wgted_Floorspace!U158</f>
        <v>1.0081665837553111</v>
      </c>
      <c r="AI283" s="73">
        <f t="shared" si="249"/>
        <v>0.95138968246200362</v>
      </c>
      <c r="AJ283" s="73">
        <f t="shared" si="243"/>
        <v>0.94087809469915618</v>
      </c>
      <c r="AK283" s="73">
        <f t="shared" si="250"/>
        <v>1.6369870319013391</v>
      </c>
      <c r="AL283" s="73">
        <f t="shared" si="251"/>
        <v>1.0972413762716939</v>
      </c>
      <c r="AM283" s="73">
        <f t="shared" si="252"/>
        <v>1.0972413762716944</v>
      </c>
      <c r="AN283" s="73"/>
      <c r="AO283" s="73">
        <f t="shared" si="253"/>
        <v>0.90245196151317464</v>
      </c>
      <c r="AR283" s="53"/>
    </row>
    <row r="284" spans="1:44" x14ac:dyDescent="0.2">
      <c r="A284" s="75" t="s">
        <v>79</v>
      </c>
      <c r="B284" s="50">
        <f t="shared" si="236"/>
        <v>1974</v>
      </c>
      <c r="D284" s="79">
        <f>SEDS_CensusRgn!L19</f>
        <v>1622.5810000000001</v>
      </c>
      <c r="F284" s="321">
        <f t="shared" si="237"/>
        <v>16531.066817869942</v>
      </c>
      <c r="G284" s="321">
        <f t="shared" si="237"/>
        <v>4243.9228337689801</v>
      </c>
      <c r="H284" s="321">
        <f t="shared" si="237"/>
        <v>1792.3943376390632</v>
      </c>
      <c r="I284" s="321">
        <f t="shared" si="244"/>
        <v>22567.383989277983</v>
      </c>
      <c r="J284" s="83"/>
      <c r="K284" s="84">
        <f t="shared" si="238"/>
        <v>26.618828654998044</v>
      </c>
      <c r="L284" s="84">
        <f t="shared" si="238"/>
        <v>3.5945918459718014</v>
      </c>
      <c r="M284" s="84">
        <f t="shared" si="238"/>
        <v>1.4357697314777591</v>
      </c>
      <c r="N284" s="79">
        <f t="shared" si="245"/>
        <v>31.649190232447605</v>
      </c>
      <c r="P284" s="84">
        <f t="shared" si="246"/>
        <v>71.899383675613734</v>
      </c>
      <c r="R284" s="84">
        <f t="shared" si="247"/>
        <v>51.267693994157433</v>
      </c>
      <c r="T284" s="74">
        <f t="shared" si="248"/>
        <v>54.58767583693745</v>
      </c>
      <c r="V284" s="118">
        <f>Weather_Factors!FB33</f>
        <v>0.93918074378734573</v>
      </c>
      <c r="X284" s="124">
        <f t="shared" si="239"/>
        <v>1610.2305403679889</v>
      </c>
      <c r="Y284" s="124">
        <f t="shared" si="239"/>
        <v>846.99745654411083</v>
      </c>
      <c r="Z284" s="124">
        <f t="shared" si="239"/>
        <v>801.03451641615368</v>
      </c>
      <c r="AA284" s="124">
        <f t="shared" si="239"/>
        <v>1402.430616126552</v>
      </c>
      <c r="AC284" s="71">
        <f t="shared" si="240"/>
        <v>1.5416383452197751</v>
      </c>
      <c r="AD284" s="71"/>
      <c r="AF284" s="73">
        <f t="shared" si="241"/>
        <v>0.7673850009926636</v>
      </c>
      <c r="AG284" s="73">
        <f t="shared" si="242"/>
        <v>1.3308950306398759</v>
      </c>
      <c r="AH284" s="73">
        <f>Wgted_Floorspace!U159</f>
        <v>1.0076663442070646</v>
      </c>
      <c r="AI284" s="73">
        <f t="shared" si="249"/>
        <v>0.9472225757942293</v>
      </c>
      <c r="AJ284" s="73">
        <f t="shared" si="243"/>
        <v>0.91140049293660452</v>
      </c>
      <c r="AK284" s="73">
        <f t="shared" si="250"/>
        <v>1.529909532140715</v>
      </c>
      <c r="AL284" s="73">
        <f t="shared" si="251"/>
        <v>1.0213088844087119</v>
      </c>
      <c r="AM284" s="73">
        <f t="shared" si="252"/>
        <v>1.0213088844087121</v>
      </c>
      <c r="AN284" s="73"/>
      <c r="AO284" s="73">
        <f t="shared" si="253"/>
        <v>0.86991747072627912</v>
      </c>
      <c r="AR284" s="53"/>
    </row>
    <row r="285" spans="1:44" x14ac:dyDescent="0.2">
      <c r="A285" s="75" t="s">
        <v>79</v>
      </c>
      <c r="B285" s="50">
        <f t="shared" si="236"/>
        <v>1975</v>
      </c>
      <c r="D285" s="79">
        <f>SEDS_CensusRgn!L20</f>
        <v>1652.4549999999999</v>
      </c>
      <c r="F285" s="321">
        <f t="shared" si="237"/>
        <v>16991.995522892263</v>
      </c>
      <c r="G285" s="321">
        <f t="shared" si="237"/>
        <v>4627.0534341733819</v>
      </c>
      <c r="H285" s="321">
        <f t="shared" si="237"/>
        <v>1603.3224220020822</v>
      </c>
      <c r="I285" s="321">
        <f t="shared" si="244"/>
        <v>23222.371379067725</v>
      </c>
      <c r="J285" s="83"/>
      <c r="K285" s="84">
        <f t="shared" si="238"/>
        <v>27.494408191744817</v>
      </c>
      <c r="L285" s="84">
        <f t="shared" si="238"/>
        <v>3.9263535473252897</v>
      </c>
      <c r="M285" s="84">
        <f t="shared" si="238"/>
        <v>1.2974378574050534</v>
      </c>
      <c r="N285" s="79">
        <f t="shared" si="245"/>
        <v>32.718199596475159</v>
      </c>
      <c r="P285" s="84">
        <f t="shared" si="246"/>
        <v>71.157892233585429</v>
      </c>
      <c r="R285" s="84">
        <f t="shared" si="247"/>
        <v>50.505682475817665</v>
      </c>
      <c r="T285" s="74">
        <f t="shared" si="248"/>
        <v>52.426772199252632</v>
      </c>
      <c r="V285" s="118">
        <f>Weather_Factors!FB34</f>
        <v>0.96335670416378683</v>
      </c>
      <c r="X285" s="124">
        <f t="shared" si="239"/>
        <v>1618.0800044764198</v>
      </c>
      <c r="Y285" s="124">
        <f t="shared" si="239"/>
        <v>848.5645569439439</v>
      </c>
      <c r="Z285" s="124">
        <f t="shared" si="239"/>
        <v>809.21830793392871</v>
      </c>
      <c r="AA285" s="124">
        <f t="shared" si="239"/>
        <v>1408.9086365213686</v>
      </c>
      <c r="AC285" s="71">
        <f t="shared" si="240"/>
        <v>1.4806111654195018</v>
      </c>
      <c r="AD285" s="71"/>
      <c r="AF285" s="73">
        <f t="shared" si="241"/>
        <v>0.78965729888074787</v>
      </c>
      <c r="AG285" s="73">
        <f t="shared" si="242"/>
        <v>1.3171696379451374</v>
      </c>
      <c r="AH285" s="73">
        <f>Wgted_Floorspace!U160</f>
        <v>1.0010073934419419</v>
      </c>
      <c r="AI285" s="73">
        <f t="shared" si="249"/>
        <v>0.951597927482838</v>
      </c>
      <c r="AJ285" s="73">
        <f t="shared" si="243"/>
        <v>0.9348613468244833</v>
      </c>
      <c r="AK285" s="73">
        <f t="shared" si="250"/>
        <v>1.4791211085149456</v>
      </c>
      <c r="AL285" s="73">
        <f t="shared" si="251"/>
        <v>1.0401126184674898</v>
      </c>
      <c r="AM285" s="73">
        <f t="shared" si="252"/>
        <v>1.0401126184674898</v>
      </c>
      <c r="AN285" s="73"/>
      <c r="AO285" s="73">
        <f t="shared" si="253"/>
        <v>0.89050830953767579</v>
      </c>
      <c r="AR285" s="53"/>
    </row>
    <row r="286" spans="1:44" x14ac:dyDescent="0.2">
      <c r="A286" s="75" t="s">
        <v>79</v>
      </c>
      <c r="B286" s="50">
        <f t="shared" si="236"/>
        <v>1976</v>
      </c>
      <c r="D286" s="79">
        <f>SEDS_CensusRgn!L21</f>
        <v>1760.5989999999999</v>
      </c>
      <c r="F286" s="321">
        <f t="shared" si="237"/>
        <v>17249.726040406371</v>
      </c>
      <c r="G286" s="321">
        <f t="shared" si="237"/>
        <v>4881.9657666335888</v>
      </c>
      <c r="H286" s="321">
        <f t="shared" si="237"/>
        <v>1780.6462545948232</v>
      </c>
      <c r="I286" s="321">
        <f t="shared" si="244"/>
        <v>23912.338061634782</v>
      </c>
      <c r="J286" s="83"/>
      <c r="K286" s="84">
        <f t="shared" si="238"/>
        <v>28.040372172642385</v>
      </c>
      <c r="L286" s="84">
        <f t="shared" si="238"/>
        <v>4.1513969128491315</v>
      </c>
      <c r="M286" s="84">
        <f t="shared" si="238"/>
        <v>1.4535735880989955</v>
      </c>
      <c r="N286" s="79">
        <f t="shared" si="245"/>
        <v>33.645342673590513</v>
      </c>
      <c r="P286" s="84">
        <f t="shared" si="246"/>
        <v>73.627221038026576</v>
      </c>
      <c r="R286" s="84">
        <f t="shared" si="247"/>
        <v>52.328163724780843</v>
      </c>
      <c r="T286" s="74">
        <f t="shared" si="248"/>
        <v>51.175577373797871</v>
      </c>
      <c r="V286" s="118">
        <f>Weather_Factors!FB35</f>
        <v>1.0225221953543235</v>
      </c>
      <c r="X286" s="124">
        <f t="shared" si="239"/>
        <v>1625.554638198869</v>
      </c>
      <c r="Y286" s="124">
        <f t="shared" si="239"/>
        <v>850.35354840510718</v>
      </c>
      <c r="Z286" s="124">
        <f t="shared" si="239"/>
        <v>816.31799934892103</v>
      </c>
      <c r="AA286" s="124">
        <f t="shared" si="239"/>
        <v>1407.0285635335454</v>
      </c>
      <c r="AC286" s="71">
        <f t="shared" si="240"/>
        <v>1.4452755353402227</v>
      </c>
      <c r="AD286" s="71"/>
      <c r="AF286" s="73">
        <f t="shared" si="241"/>
        <v>0.8131190383379302</v>
      </c>
      <c r="AG286" s="73">
        <f t="shared" si="242"/>
        <v>1.3628781999221615</v>
      </c>
      <c r="AH286" s="73">
        <f>Wgted_Floorspace!U161</f>
        <v>1.000754063919522</v>
      </c>
      <c r="AI286" s="73">
        <f t="shared" si="249"/>
        <v>0.95032809811821262</v>
      </c>
      <c r="AJ286" s="73">
        <f t="shared" si="243"/>
        <v>0.99227676786307861</v>
      </c>
      <c r="AK286" s="73">
        <f t="shared" si="250"/>
        <v>1.4441865263876139</v>
      </c>
      <c r="AL286" s="73">
        <f t="shared" si="251"/>
        <v>1.1081822112924373</v>
      </c>
      <c r="AM286" s="73">
        <f t="shared" si="252"/>
        <v>1.1081822112924373</v>
      </c>
      <c r="AN286" s="73"/>
      <c r="AO286" s="73">
        <f t="shared" si="253"/>
        <v>0.94369956720976256</v>
      </c>
      <c r="AR286" s="53"/>
    </row>
    <row r="287" spans="1:44" x14ac:dyDescent="0.2">
      <c r="A287" s="75" t="s">
        <v>79</v>
      </c>
      <c r="B287" s="50">
        <f t="shared" si="236"/>
        <v>1977</v>
      </c>
      <c r="D287" s="79">
        <f>SEDS_CensusRgn!L22</f>
        <v>1823.1480000000001</v>
      </c>
      <c r="F287" s="321">
        <f t="shared" si="237"/>
        <v>17598.284505920852</v>
      </c>
      <c r="G287" s="321">
        <f t="shared" si="237"/>
        <v>5179.0560758850052</v>
      </c>
      <c r="H287" s="321">
        <f t="shared" si="237"/>
        <v>1815.4406357079481</v>
      </c>
      <c r="I287" s="321">
        <f t="shared" si="244"/>
        <v>24592.781217513806</v>
      </c>
      <c r="J287" s="83"/>
      <c r="K287" s="84">
        <f t="shared" si="238"/>
        <v>28.744518840819278</v>
      </c>
      <c r="L287" s="84">
        <f t="shared" si="238"/>
        <v>4.4145719996677437</v>
      </c>
      <c r="M287" s="84">
        <f t="shared" si="238"/>
        <v>1.4968792300908857</v>
      </c>
      <c r="N287" s="79">
        <f t="shared" si="245"/>
        <v>34.655970070577908</v>
      </c>
      <c r="P287" s="84">
        <f t="shared" si="246"/>
        <v>74.133461517627822</v>
      </c>
      <c r="R287" s="84">
        <f t="shared" si="247"/>
        <v>52.607039892033185</v>
      </c>
      <c r="T287" s="74">
        <f t="shared" si="248"/>
        <v>52.038870496324662</v>
      </c>
      <c r="V287" s="118">
        <f>Weather_Factors!FB36</f>
        <v>1.0109181730942576</v>
      </c>
      <c r="X287" s="124">
        <f t="shared" si="239"/>
        <v>1633.3705044459496</v>
      </c>
      <c r="Y287" s="124">
        <f t="shared" si="239"/>
        <v>852.38930318269922</v>
      </c>
      <c r="Z287" s="124">
        <f t="shared" si="239"/>
        <v>824.52667448812713</v>
      </c>
      <c r="AA287" s="124">
        <f t="shared" si="239"/>
        <v>1409.1927937738728</v>
      </c>
      <c r="AC287" s="71">
        <f t="shared" si="240"/>
        <v>1.4696562359369543</v>
      </c>
      <c r="AD287" s="71"/>
      <c r="AF287" s="73">
        <f t="shared" si="241"/>
        <v>0.83625693824240122</v>
      </c>
      <c r="AG287" s="73">
        <f t="shared" si="242"/>
        <v>1.3722489748045972</v>
      </c>
      <c r="AH287" s="73">
        <f>Wgted_Floorspace!U162</f>
        <v>0.99835055542449536</v>
      </c>
      <c r="AI287" s="73">
        <f t="shared" si="249"/>
        <v>0.95178985153352003</v>
      </c>
      <c r="AJ287" s="73">
        <f t="shared" si="243"/>
        <v>0.9810159837405007</v>
      </c>
      <c r="AK287" s="73">
        <f t="shared" si="250"/>
        <v>1.4720843574951099</v>
      </c>
      <c r="AL287" s="73">
        <f t="shared" si="251"/>
        <v>1.1475527261763665</v>
      </c>
      <c r="AM287" s="73">
        <f t="shared" si="252"/>
        <v>1.1475527261763665</v>
      </c>
      <c r="AN287" s="73"/>
      <c r="AO287" s="73">
        <f t="shared" si="253"/>
        <v>0.93218093638302635</v>
      </c>
      <c r="AR287" s="53"/>
    </row>
    <row r="288" spans="1:44" x14ac:dyDescent="0.2">
      <c r="A288" s="75" t="s">
        <v>79</v>
      </c>
      <c r="B288" s="50">
        <f>B287+1</f>
        <v>1978</v>
      </c>
      <c r="D288" s="79">
        <f>SEDS_CensusRgn!L23</f>
        <v>1790.5989999999999</v>
      </c>
      <c r="F288" s="321">
        <f t="shared" si="237"/>
        <v>18119.099255827172</v>
      </c>
      <c r="G288" s="321">
        <f t="shared" si="237"/>
        <v>5374.8542500784179</v>
      </c>
      <c r="H288" s="321">
        <f t="shared" si="237"/>
        <v>1847.009643287691</v>
      </c>
      <c r="I288" s="321">
        <f t="shared" si="244"/>
        <v>25340.963149193281</v>
      </c>
      <c r="J288" s="83"/>
      <c r="K288" s="84">
        <f t="shared" si="238"/>
        <v>29.736375171826555</v>
      </c>
      <c r="L288" s="84">
        <f t="shared" si="238"/>
        <v>4.5929897617139854</v>
      </c>
      <c r="M288" s="84">
        <f t="shared" si="238"/>
        <v>1.5368312946649518</v>
      </c>
      <c r="N288" s="79">
        <f t="shared" si="245"/>
        <v>35.866196228205489</v>
      </c>
      <c r="P288" s="84">
        <f t="shared" si="246"/>
        <v>70.660258233199912</v>
      </c>
      <c r="R288" s="84">
        <f t="shared" si="247"/>
        <v>49.924418764871902</v>
      </c>
      <c r="T288" s="74">
        <f t="shared" si="248"/>
        <v>48.565348501982285</v>
      </c>
      <c r="V288" s="118">
        <f>Weather_Factors!FB37</f>
        <v>1.0279843613772099</v>
      </c>
      <c r="X288" s="124">
        <f t="shared" si="239"/>
        <v>1641.161889560444</v>
      </c>
      <c r="Y288" s="124">
        <f t="shared" si="239"/>
        <v>854.53289484956258</v>
      </c>
      <c r="Z288" s="124">
        <f t="shared" si="239"/>
        <v>832.06457543414922</v>
      </c>
      <c r="AA288" s="124">
        <f t="shared" si="239"/>
        <v>1415.344634576262</v>
      </c>
      <c r="AC288" s="71">
        <f t="shared" si="240"/>
        <v>1.3715587328404952</v>
      </c>
      <c r="AD288" s="71"/>
      <c r="AF288" s="73">
        <f t="shared" si="241"/>
        <v>0.86169823851261984</v>
      </c>
      <c r="AG288" s="73">
        <f t="shared" si="242"/>
        <v>1.3079581734744739</v>
      </c>
      <c r="AH288" s="73">
        <f>Wgted_Floorspace!U163</f>
        <v>0.99757749923576444</v>
      </c>
      <c r="AI288" s="73">
        <f t="shared" si="249"/>
        <v>0.95594489665568771</v>
      </c>
      <c r="AJ288" s="73">
        <f t="shared" si="243"/>
        <v>0.99757736717656642</v>
      </c>
      <c r="AK288" s="73">
        <f t="shared" si="250"/>
        <v>1.3748894034711436</v>
      </c>
      <c r="AL288" s="73">
        <f t="shared" si="251"/>
        <v>1.1270652541311377</v>
      </c>
      <c r="AM288" s="73">
        <f t="shared" si="252"/>
        <v>1.1270652541311377</v>
      </c>
      <c r="AN288" s="73"/>
      <c r="AO288" s="73">
        <f t="shared" si="253"/>
        <v>0.95131882620690034</v>
      </c>
      <c r="AR288" s="53"/>
    </row>
    <row r="289" spans="1:44" x14ac:dyDescent="0.2">
      <c r="A289" s="75" t="s">
        <v>79</v>
      </c>
      <c r="B289" s="50">
        <f t="shared" ref="B289:B328" si="254">B288+1</f>
        <v>1979</v>
      </c>
      <c r="D289" s="79">
        <f>SEDS_CensusRgn!L24</f>
        <v>1819.2180000000001</v>
      </c>
      <c r="F289" s="321">
        <f t="shared" si="237"/>
        <v>18578.657172921739</v>
      </c>
      <c r="G289" s="321">
        <f t="shared" si="237"/>
        <v>5383.280785775125</v>
      </c>
      <c r="H289" s="321">
        <f t="shared" si="237"/>
        <v>1887.8768024197154</v>
      </c>
      <c r="I289" s="321">
        <f t="shared" si="244"/>
        <v>25849.81476111658</v>
      </c>
      <c r="J289" s="83"/>
      <c r="K289" s="84">
        <f t="shared" si="238"/>
        <v>30.621237986587786</v>
      </c>
      <c r="L289" s="84">
        <f t="shared" si="238"/>
        <v>4.6112863786663256</v>
      </c>
      <c r="M289" s="84">
        <f t="shared" si="238"/>
        <v>1.5854307423370395</v>
      </c>
      <c r="N289" s="79">
        <f t="shared" si="245"/>
        <v>36.817955107591153</v>
      </c>
      <c r="P289" s="84">
        <f t="shared" si="246"/>
        <v>70.376442416000472</v>
      </c>
      <c r="R289" s="84">
        <f t="shared" si="247"/>
        <v>49.411163512036339</v>
      </c>
      <c r="T289" s="74">
        <f t="shared" si="248"/>
        <v>48.971481485053417</v>
      </c>
      <c r="V289" s="118">
        <f>Weather_Factors!FB38</f>
        <v>1.0089783280727809</v>
      </c>
      <c r="X289" s="124">
        <f t="shared" si="239"/>
        <v>1648.1943609583379</v>
      </c>
      <c r="Y289" s="124">
        <f t="shared" si="239"/>
        <v>856.59406636400411</v>
      </c>
      <c r="Z289" s="124">
        <f t="shared" si="239"/>
        <v>839.79565843754904</v>
      </c>
      <c r="AA289" s="124">
        <f t="shared" si="239"/>
        <v>1424.3024736476218</v>
      </c>
      <c r="AC289" s="71">
        <f t="shared" si="240"/>
        <v>1.3830285411875523</v>
      </c>
      <c r="AD289" s="71"/>
      <c r="AF289" s="73">
        <f t="shared" si="241"/>
        <v>0.87900131160724193</v>
      </c>
      <c r="AG289" s="73">
        <f t="shared" si="242"/>
        <v>1.3027045949120772</v>
      </c>
      <c r="AH289" s="73">
        <f>Wgted_Floorspace!U164</f>
        <v>0.99895175436876327</v>
      </c>
      <c r="AI289" s="73">
        <f t="shared" si="249"/>
        <v>0.96199515490101817</v>
      </c>
      <c r="AJ289" s="73">
        <f t="shared" si="243"/>
        <v>0.97913351785681468</v>
      </c>
      <c r="AK289" s="73">
        <f t="shared" si="250"/>
        <v>1.3844798161063212</v>
      </c>
      <c r="AL289" s="73">
        <f t="shared" si="251"/>
        <v>1.1450790475644967</v>
      </c>
      <c r="AM289" s="73">
        <f t="shared" si="252"/>
        <v>1.1450790475644967</v>
      </c>
      <c r="AN289" s="73"/>
      <c r="AO289" s="73">
        <f t="shared" si="253"/>
        <v>0.94093433487226508</v>
      </c>
      <c r="AR289" s="53"/>
    </row>
    <row r="290" spans="1:44" x14ac:dyDescent="0.2">
      <c r="A290" s="75" t="s">
        <v>79</v>
      </c>
      <c r="B290" s="50">
        <f t="shared" si="254"/>
        <v>1980</v>
      </c>
      <c r="D290" s="79">
        <f>SEDS_CensusRgn!L25</f>
        <v>1476.585</v>
      </c>
      <c r="F290" s="321">
        <f t="shared" si="237"/>
        <v>19025.845870935504</v>
      </c>
      <c r="G290" s="321">
        <f t="shared" si="237"/>
        <v>5534.0241111662435</v>
      </c>
      <c r="H290" s="321">
        <f t="shared" si="237"/>
        <v>2034.5201088884928</v>
      </c>
      <c r="I290" s="321">
        <f t="shared" si="244"/>
        <v>26594.39009099024</v>
      </c>
      <c r="J290" s="83"/>
      <c r="K290" s="84">
        <f t="shared" si="238"/>
        <v>31.49568970202165</v>
      </c>
      <c r="L290" s="84">
        <f t="shared" si="238"/>
        <v>4.7508762734625805</v>
      </c>
      <c r="M290" s="84">
        <f t="shared" si="238"/>
        <v>1.7233974296154144</v>
      </c>
      <c r="N290" s="79">
        <f t="shared" si="245"/>
        <v>37.969963405099648</v>
      </c>
      <c r="P290" s="84">
        <f t="shared" si="246"/>
        <v>55.522423900228631</v>
      </c>
      <c r="R290" s="84">
        <f t="shared" si="247"/>
        <v>38.888238691367391</v>
      </c>
      <c r="T290" s="74">
        <f t="shared" si="248"/>
        <v>38.849921191441041</v>
      </c>
      <c r="V290" s="118">
        <f>Weather_Factors!FB39</f>
        <v>1.0009862954351318</v>
      </c>
      <c r="X290" s="124">
        <f t="shared" si="239"/>
        <v>1655.4160017734341</v>
      </c>
      <c r="Y290" s="124">
        <f t="shared" si="239"/>
        <v>858.48492489877822</v>
      </c>
      <c r="Z290" s="124">
        <f t="shared" si="239"/>
        <v>847.07810067158675</v>
      </c>
      <c r="AA290" s="124">
        <f t="shared" si="239"/>
        <v>1427.7433426820069</v>
      </c>
      <c r="AC290" s="71">
        <f t="shared" si="240"/>
        <v>1.0971804038039807</v>
      </c>
      <c r="AD290" s="71"/>
      <c r="AF290" s="73">
        <f t="shared" si="241"/>
        <v>0.90431997240220507</v>
      </c>
      <c r="AG290" s="73">
        <f t="shared" si="242"/>
        <v>1.0277489775334183</v>
      </c>
      <c r="AH290" s="73">
        <f>Wgted_Floorspace!U165</f>
        <v>0.99993572081576443</v>
      </c>
      <c r="AI290" s="73">
        <f t="shared" si="249"/>
        <v>0.96431916921747884</v>
      </c>
      <c r="AJ290" s="73">
        <f t="shared" si="243"/>
        <v>0.97137788345555398</v>
      </c>
      <c r="AK290" s="73">
        <f t="shared" si="250"/>
        <v>1.0972509341989329</v>
      </c>
      <c r="AL290" s="73">
        <f t="shared" si="251"/>
        <v>0.9294139269994155</v>
      </c>
      <c r="AM290" s="73">
        <f t="shared" si="252"/>
        <v>0.92941392699941539</v>
      </c>
      <c r="AN290" s="73"/>
      <c r="AO290" s="73">
        <f t="shared" si="253"/>
        <v>0.93665810208103795</v>
      </c>
      <c r="AR290" s="53"/>
    </row>
    <row r="291" spans="1:44" x14ac:dyDescent="0.2">
      <c r="A291" s="75" t="s">
        <v>79</v>
      </c>
      <c r="B291" s="50">
        <f t="shared" si="254"/>
        <v>1981</v>
      </c>
      <c r="D291" s="79">
        <f>SEDS_CensusRgn!L26</f>
        <v>1554.912</v>
      </c>
      <c r="F291" s="321">
        <f t="shared" si="237"/>
        <v>19706.125472323602</v>
      </c>
      <c r="G291" s="321">
        <f t="shared" si="237"/>
        <v>5989.947764673946</v>
      </c>
      <c r="H291" s="321">
        <f t="shared" si="237"/>
        <v>2103.8960556645948</v>
      </c>
      <c r="I291" s="321">
        <f t="shared" si="244"/>
        <v>27799.969292662143</v>
      </c>
      <c r="J291" s="83"/>
      <c r="K291" s="84">
        <f t="shared" si="238"/>
        <v>32.678241347319037</v>
      </c>
      <c r="L291" s="84">
        <f t="shared" si="238"/>
        <v>5.1489286956621267</v>
      </c>
      <c r="M291" s="84">
        <f t="shared" si="238"/>
        <v>1.7917145842400111</v>
      </c>
      <c r="N291" s="79">
        <f t="shared" si="245"/>
        <v>39.618884627221178</v>
      </c>
      <c r="P291" s="84">
        <f t="shared" si="246"/>
        <v>55.932148112495291</v>
      </c>
      <c r="R291" s="84">
        <f t="shared" si="247"/>
        <v>39.246738383231957</v>
      </c>
      <c r="T291" s="74">
        <f t="shared" si="248"/>
        <v>39.314221638412981</v>
      </c>
      <c r="V291" s="118">
        <f>Weather_Factors!FB40</f>
        <v>0.99828348998482808</v>
      </c>
      <c r="X291" s="124">
        <f t="shared" si="239"/>
        <v>1658.2783557942028</v>
      </c>
      <c r="Y291" s="124">
        <f t="shared" si="239"/>
        <v>859.59492435446987</v>
      </c>
      <c r="Z291" s="124">
        <f t="shared" si="239"/>
        <v>851.61744536567926</v>
      </c>
      <c r="AA291" s="124">
        <f t="shared" si="239"/>
        <v>1425.1413089754262</v>
      </c>
      <c r="AC291" s="71">
        <f t="shared" si="240"/>
        <v>1.1102929491135263</v>
      </c>
      <c r="AD291" s="71"/>
      <c r="AF291" s="73">
        <f t="shared" si="241"/>
        <v>0.94531468394304086</v>
      </c>
      <c r="AG291" s="73">
        <f t="shared" si="242"/>
        <v>1.0353331860504029</v>
      </c>
      <c r="AH291" s="73">
        <f>Wgted_Floorspace!U166</f>
        <v>0.99715739296975103</v>
      </c>
      <c r="AI291" s="73">
        <f t="shared" si="249"/>
        <v>0.96256171680485381</v>
      </c>
      <c r="AJ291" s="73">
        <f t="shared" si="243"/>
        <v>0.96875502493123533</v>
      </c>
      <c r="AK291" s="73">
        <f t="shared" si="250"/>
        <v>1.1134580728593237</v>
      </c>
      <c r="AL291" s="73">
        <f t="shared" si="251"/>
        <v>0.97871566354697814</v>
      </c>
      <c r="AM291" s="73">
        <f t="shared" si="252"/>
        <v>0.97871566354697814</v>
      </c>
      <c r="AN291" s="73"/>
      <c r="AO291" s="73">
        <f t="shared" si="253"/>
        <v>0.929835807280737</v>
      </c>
      <c r="AR291" s="53"/>
    </row>
    <row r="292" spans="1:44" x14ac:dyDescent="0.2">
      <c r="A292" s="75" t="s">
        <v>79</v>
      </c>
      <c r="B292" s="50">
        <f t="shared" si="254"/>
        <v>1982</v>
      </c>
      <c r="D292" s="79">
        <f>SEDS_CensusRgn!L27</f>
        <v>1590.472</v>
      </c>
      <c r="F292" s="321">
        <f t="shared" si="237"/>
        <v>19795.612594444035</v>
      </c>
      <c r="G292" s="321">
        <f t="shared" si="237"/>
        <v>6080.8907777813774</v>
      </c>
      <c r="H292" s="321">
        <f t="shared" si="237"/>
        <v>2179.5249207323927</v>
      </c>
      <c r="I292" s="321">
        <f t="shared" si="244"/>
        <v>28056.028292957806</v>
      </c>
      <c r="J292" s="83"/>
      <c r="K292" s="84">
        <f t="shared" si="238"/>
        <v>32.89929949751761</v>
      </c>
      <c r="L292" s="84">
        <f t="shared" si="238"/>
        <v>5.2315877141141547</v>
      </c>
      <c r="M292" s="84">
        <f t="shared" si="238"/>
        <v>1.8653163977671654</v>
      </c>
      <c r="N292" s="79">
        <f t="shared" si="245"/>
        <v>39.996203609398933</v>
      </c>
      <c r="P292" s="84">
        <f t="shared" si="246"/>
        <v>56.689135874560542</v>
      </c>
      <c r="R292" s="84">
        <f t="shared" si="247"/>
        <v>39.765574141297904</v>
      </c>
      <c r="T292" s="74">
        <f t="shared" si="248"/>
        <v>39.035126395285509</v>
      </c>
      <c r="V292" s="118">
        <f>Weather_Factors!FB41</f>
        <v>1.0187125754023589</v>
      </c>
      <c r="X292" s="124">
        <f t="shared" si="239"/>
        <v>1661.9490475758928</v>
      </c>
      <c r="Y292" s="124">
        <f t="shared" si="239"/>
        <v>860.33245872949351</v>
      </c>
      <c r="Z292" s="124">
        <f t="shared" si="239"/>
        <v>855.83623294399274</v>
      </c>
      <c r="AA292" s="124">
        <f t="shared" si="239"/>
        <v>1425.5832362215776</v>
      </c>
      <c r="AC292" s="71">
        <f t="shared" si="240"/>
        <v>1.1024108782582105</v>
      </c>
      <c r="AD292" s="71"/>
      <c r="AF292" s="73">
        <f t="shared" si="241"/>
        <v>0.95402175589650362</v>
      </c>
      <c r="AG292" s="73">
        <f t="shared" si="242"/>
        <v>1.0493454236981306</v>
      </c>
      <c r="AH292" s="73">
        <f>Wgted_Floorspace!U167</f>
        <v>0.99725124340883953</v>
      </c>
      <c r="AI292" s="73">
        <f t="shared" si="249"/>
        <v>0.96286020106468084</v>
      </c>
      <c r="AJ292" s="73">
        <f t="shared" si="243"/>
        <v>0.98857983356678958</v>
      </c>
      <c r="AK292" s="73">
        <f t="shared" si="250"/>
        <v>1.1054494898295746</v>
      </c>
      <c r="AL292" s="73">
        <f t="shared" si="251"/>
        <v>1.0010983636584512</v>
      </c>
      <c r="AM292" s="73">
        <f t="shared" si="252"/>
        <v>1.0010983636584512</v>
      </c>
      <c r="AN292" s="73"/>
      <c r="AO292" s="73">
        <f t="shared" si="253"/>
        <v>0.94924773438531918</v>
      </c>
      <c r="AR292" s="53"/>
    </row>
    <row r="293" spans="1:44" x14ac:dyDescent="0.2">
      <c r="A293" s="75" t="s">
        <v>79</v>
      </c>
      <c r="B293" s="50">
        <f t="shared" si="254"/>
        <v>1983</v>
      </c>
      <c r="D293" s="79">
        <f>SEDS_CensusRgn!L28</f>
        <v>1476.1780000000001</v>
      </c>
      <c r="F293" s="321">
        <f t="shared" si="237"/>
        <v>19934.155033266452</v>
      </c>
      <c r="G293" s="321">
        <f t="shared" si="237"/>
        <v>6192.1646805046294</v>
      </c>
      <c r="H293" s="321">
        <f t="shared" si="237"/>
        <v>2274.2932779573407</v>
      </c>
      <c r="I293" s="321">
        <f t="shared" si="244"/>
        <v>28400.612991728423</v>
      </c>
      <c r="J293" s="83"/>
      <c r="K293" s="84">
        <f t="shared" si="238"/>
        <v>33.206882357825791</v>
      </c>
      <c r="L293" s="84">
        <f t="shared" si="238"/>
        <v>5.332333426591827</v>
      </c>
      <c r="M293" s="84">
        <f t="shared" si="238"/>
        <v>1.95592495363875</v>
      </c>
      <c r="N293" s="79">
        <f t="shared" si="245"/>
        <v>40.495140738056371</v>
      </c>
      <c r="P293" s="84">
        <f t="shared" si="246"/>
        <v>51.976976709267916</v>
      </c>
      <c r="R293" s="84">
        <f t="shared" si="247"/>
        <v>36.453213227450846</v>
      </c>
      <c r="T293" s="74">
        <f t="shared" si="248"/>
        <v>37.276279673445238</v>
      </c>
      <c r="V293" s="118">
        <f>Weather_Factors!FB42</f>
        <v>0.97791983392106785</v>
      </c>
      <c r="X293" s="124">
        <f t="shared" si="239"/>
        <v>1665.8284387981128</v>
      </c>
      <c r="Y293" s="124">
        <f t="shared" si="239"/>
        <v>861.14205640882108</v>
      </c>
      <c r="Z293" s="124">
        <f t="shared" si="239"/>
        <v>860.01439330439678</v>
      </c>
      <c r="AA293" s="124">
        <f t="shared" si="239"/>
        <v>1425.8544613051288</v>
      </c>
      <c r="AC293" s="71">
        <f t="shared" si="240"/>
        <v>1.0527383925152236</v>
      </c>
      <c r="AD293" s="71"/>
      <c r="AF293" s="73">
        <f t="shared" si="241"/>
        <v>0.96573907012015403</v>
      </c>
      <c r="AG293" s="73">
        <f t="shared" si="242"/>
        <v>0.96212090387517157</v>
      </c>
      <c r="AH293" s="73">
        <f>Wgted_Floorspace!U168</f>
        <v>0.99744459023235754</v>
      </c>
      <c r="AI293" s="73">
        <f t="shared" si="249"/>
        <v>0.96304339053538057</v>
      </c>
      <c r="AJ293" s="73">
        <f t="shared" si="243"/>
        <v>0.94899371029901702</v>
      </c>
      <c r="AK293" s="73">
        <f t="shared" si="250"/>
        <v>1.055435462605482</v>
      </c>
      <c r="AL293" s="73">
        <f t="shared" si="251"/>
        <v>0.92915774705157028</v>
      </c>
      <c r="AM293" s="73">
        <f t="shared" si="252"/>
        <v>0.92915774705157028</v>
      </c>
      <c r="AN293" s="73"/>
      <c r="AO293" s="73">
        <f t="shared" si="253"/>
        <v>0.91158667484987566</v>
      </c>
      <c r="AR293" s="53"/>
    </row>
    <row r="294" spans="1:44" x14ac:dyDescent="0.2">
      <c r="A294" s="75" t="s">
        <v>79</v>
      </c>
      <c r="B294" s="50">
        <f t="shared" si="254"/>
        <v>1984</v>
      </c>
      <c r="D294" s="79">
        <f>SEDS_CensusRgn!L29</f>
        <v>1671.403</v>
      </c>
      <c r="F294" s="321">
        <f t="shared" si="237"/>
        <v>20463.036404730548</v>
      </c>
      <c r="G294" s="321">
        <f t="shared" si="237"/>
        <v>6228.1664305705599</v>
      </c>
      <c r="H294" s="321">
        <f t="shared" si="237"/>
        <v>2344.7780178749404</v>
      </c>
      <c r="I294" s="321">
        <f t="shared" si="244"/>
        <v>29035.98085317605</v>
      </c>
      <c r="J294" s="83"/>
      <c r="K294" s="84">
        <f t="shared" si="238"/>
        <v>34.188035630913234</v>
      </c>
      <c r="L294" s="84">
        <f t="shared" si="238"/>
        <v>5.3692878327902633</v>
      </c>
      <c r="M294" s="84">
        <f t="shared" si="238"/>
        <v>2.0268062583831798</v>
      </c>
      <c r="N294" s="79">
        <f t="shared" si="245"/>
        <v>41.584129722086679</v>
      </c>
      <c r="P294" s="84">
        <f t="shared" si="246"/>
        <v>57.563166488215138</v>
      </c>
      <c r="R294" s="84">
        <f t="shared" si="247"/>
        <v>40.193290353080627</v>
      </c>
      <c r="T294" s="74">
        <f t="shared" si="248"/>
        <v>38.795761597821617</v>
      </c>
      <c r="V294" s="118">
        <f>Weather_Factors!FB43</f>
        <v>1.0360227173717214</v>
      </c>
      <c r="X294" s="124">
        <f t="shared" si="239"/>
        <v>1670.7215368590071</v>
      </c>
      <c r="Y294" s="124">
        <f t="shared" si="239"/>
        <v>862.09768037595381</v>
      </c>
      <c r="Z294" s="124">
        <f t="shared" si="239"/>
        <v>864.39153000080728</v>
      </c>
      <c r="AA294" s="124">
        <f t="shared" si="239"/>
        <v>1432.158601163221</v>
      </c>
      <c r="AC294" s="71">
        <f t="shared" si="240"/>
        <v>1.0956508551466129</v>
      </c>
      <c r="AD294" s="71"/>
      <c r="AF294" s="73">
        <f t="shared" si="241"/>
        <v>0.98734422237082453</v>
      </c>
      <c r="AG294" s="73">
        <f t="shared" si="242"/>
        <v>1.0655241854742841</v>
      </c>
      <c r="AH294" s="73">
        <f>Wgted_Floorspace!U169</f>
        <v>0.99884993151129808</v>
      </c>
      <c r="AI294" s="73">
        <f t="shared" si="249"/>
        <v>0.96730130071352671</v>
      </c>
      <c r="AJ294" s="73">
        <f t="shared" si="243"/>
        <v>1.0053779547250867</v>
      </c>
      <c r="AK294" s="73">
        <f t="shared" si="250"/>
        <v>1.0969123795091535</v>
      </c>
      <c r="AL294" s="73">
        <f t="shared" si="251"/>
        <v>1.0520391483244131</v>
      </c>
      <c r="AM294" s="73">
        <f t="shared" si="252"/>
        <v>1.0520391483244131</v>
      </c>
      <c r="AN294" s="73"/>
      <c r="AO294" s="73">
        <f t="shared" si="253"/>
        <v>0.97138495779497447</v>
      </c>
      <c r="AR294" s="53"/>
    </row>
    <row r="295" spans="1:44" x14ac:dyDescent="0.2">
      <c r="A295" s="75" t="s">
        <v>79</v>
      </c>
      <c r="B295" s="50">
        <f t="shared" si="254"/>
        <v>1985</v>
      </c>
      <c r="D295" s="79">
        <f>SEDS_CensusRgn!L30</f>
        <v>1588.7270000000001</v>
      </c>
      <c r="F295" s="321">
        <f t="shared" si="237"/>
        <v>20927.68169510816</v>
      </c>
      <c r="G295" s="321">
        <f t="shared" si="237"/>
        <v>6164.8539643045051</v>
      </c>
      <c r="H295" s="321">
        <f t="shared" si="237"/>
        <v>2315.6283783070826</v>
      </c>
      <c r="I295" s="321">
        <f t="shared" ref="I295:I320" si="255">SUM(F295:H295)</f>
        <v>29408.164037719747</v>
      </c>
      <c r="J295" s="83"/>
      <c r="K295" s="84">
        <f t="shared" si="238"/>
        <v>36.221721054991797</v>
      </c>
      <c r="L295" s="84">
        <f t="shared" si="238"/>
        <v>5.2776579356864595</v>
      </c>
      <c r="M295" s="84">
        <f t="shared" si="238"/>
        <v>2.0415063983640902</v>
      </c>
      <c r="N295" s="79">
        <f t="shared" ref="N295:N320" si="256">SUM(K295:M295)</f>
        <v>43.540885389042344</v>
      </c>
      <c r="P295" s="84">
        <f t="shared" ref="P295:P321" si="257">D295/I295*1000</f>
        <v>54.023331683074588</v>
      </c>
      <c r="R295" s="84">
        <f t="shared" ref="R295:R320" si="258">D295/N295</f>
        <v>36.488164762947719</v>
      </c>
      <c r="T295" s="74">
        <f t="shared" ref="T295:T320" si="259">R295/V295</f>
        <v>35.408872649152656</v>
      </c>
      <c r="V295" s="118">
        <f>Weather_Factors!FB44</f>
        <v>1.0304808380794606</v>
      </c>
      <c r="X295" s="124">
        <f t="shared" si="239"/>
        <v>1730.8042803163721</v>
      </c>
      <c r="Y295" s="124">
        <f t="shared" si="239"/>
        <v>856.08807057635875</v>
      </c>
      <c r="Z295" s="124">
        <f t="shared" si="239"/>
        <v>881.62091011192467</v>
      </c>
      <c r="AA295" s="124">
        <f t="shared" si="239"/>
        <v>1480.5713587966786</v>
      </c>
      <c r="AC295" s="71">
        <f t="shared" si="240"/>
        <v>1</v>
      </c>
      <c r="AD295" s="71"/>
      <c r="AF295" s="73">
        <f t="shared" si="241"/>
        <v>1</v>
      </c>
      <c r="AG295" s="73">
        <f t="shared" si="242"/>
        <v>1</v>
      </c>
      <c r="AH295" s="73">
        <f>Wgted_Floorspace!U170</f>
        <v>1</v>
      </c>
      <c r="AI295" s="73">
        <f>AA295/AA$248</f>
        <v>1</v>
      </c>
      <c r="AJ295" s="73">
        <f t="shared" si="243"/>
        <v>1</v>
      </c>
      <c r="AK295" s="73">
        <f>AG295/(AH295*AI295*AJ295)</f>
        <v>1</v>
      </c>
      <c r="AL295" s="73">
        <f t="shared" ref="AL295:AL317" si="260">AF295*AH295*AI295*AJ295*AK295</f>
        <v>1</v>
      </c>
      <c r="AM295" s="73">
        <f t="shared" ref="AM295:AM317" si="261">AF295*AG295</f>
        <v>1</v>
      </c>
      <c r="AN295" s="73"/>
      <c r="AO295" s="73">
        <f t="shared" ref="AO295:AO317" si="262">AH295*AI295*AJ295</f>
        <v>1</v>
      </c>
      <c r="AR295" s="53"/>
    </row>
    <row r="296" spans="1:44" x14ac:dyDescent="0.2">
      <c r="A296" s="75" t="s">
        <v>79</v>
      </c>
      <c r="B296" s="50">
        <f t="shared" si="254"/>
        <v>1986</v>
      </c>
      <c r="D296" s="79">
        <f>SEDS_CensusRgn!L31</f>
        <v>1523.135</v>
      </c>
      <c r="F296" s="321">
        <f t="shared" si="237"/>
        <v>21459.109669887544</v>
      </c>
      <c r="G296" s="321">
        <f t="shared" si="237"/>
        <v>6207.2721356467646</v>
      </c>
      <c r="H296" s="321">
        <f t="shared" si="237"/>
        <v>2439.7249548955788</v>
      </c>
      <c r="I296" s="321">
        <f t="shared" si="255"/>
        <v>30106.106760429888</v>
      </c>
      <c r="J296" s="83"/>
      <c r="K296" s="84">
        <f t="shared" si="238"/>
        <v>37.158376195637715</v>
      </c>
      <c r="L296" s="84">
        <f t="shared" si="238"/>
        <v>5.4415805847631677</v>
      </c>
      <c r="M296" s="84">
        <f t="shared" si="238"/>
        <v>2.166751417158618</v>
      </c>
      <c r="N296" s="79">
        <f t="shared" si="256"/>
        <v>44.766708197559495</v>
      </c>
      <c r="P296" s="84">
        <f t="shared" si="257"/>
        <v>50.592227421512369</v>
      </c>
      <c r="R296" s="84">
        <f t="shared" si="258"/>
        <v>34.023832917941355</v>
      </c>
      <c r="T296" s="74">
        <f t="shared" si="259"/>
        <v>34.524834923650275</v>
      </c>
      <c r="V296" s="118">
        <f>Weather_Factors!FB45</f>
        <v>0.98548864877075137</v>
      </c>
      <c r="X296" s="124">
        <f t="shared" si="239"/>
        <v>1731.5898360769431</v>
      </c>
      <c r="Y296" s="124">
        <f t="shared" si="239"/>
        <v>876.64604770807023</v>
      </c>
      <c r="Z296" s="124">
        <f t="shared" si="239"/>
        <v>888.11298700322379</v>
      </c>
      <c r="AA296" s="124">
        <f t="shared" si="239"/>
        <v>1486.9643741647405</v>
      </c>
      <c r="AC296" s="71">
        <f t="shared" si="240"/>
        <v>0.97503344050905449</v>
      </c>
      <c r="AD296" s="71"/>
      <c r="AF296" s="73">
        <f t="shared" si="241"/>
        <v>1.0237329580253611</v>
      </c>
      <c r="AG296" s="73">
        <f t="shared" si="242"/>
        <v>0.93648847350454734</v>
      </c>
      <c r="AH296" s="73">
        <f>Wgted_Floorspace!U171</f>
        <v>1.0018110642791493</v>
      </c>
      <c r="AI296" s="73">
        <f t="shared" ref="AI296:AI320" si="263">AA296/AA$248</f>
        <v>1.0043179380244514</v>
      </c>
      <c r="AJ296" s="73">
        <f t="shared" si="243"/>
        <v>0.95633864537203572</v>
      </c>
      <c r="AK296" s="73">
        <f t="shared" ref="AK296:AK320" si="264">AG296/(AH296*AI296*AJ296)</f>
        <v>0.97327078455720362</v>
      </c>
      <c r="AL296" s="73">
        <f t="shared" si="260"/>
        <v>0.95871411513746529</v>
      </c>
      <c r="AM296" s="73">
        <f t="shared" si="261"/>
        <v>0.95871411513746529</v>
      </c>
      <c r="AN296" s="73"/>
      <c r="AO296" s="73">
        <f t="shared" si="262"/>
        <v>0.9622075257613012</v>
      </c>
      <c r="AR296" s="53"/>
    </row>
    <row r="297" spans="1:44" x14ac:dyDescent="0.2">
      <c r="A297" s="75" t="s">
        <v>79</v>
      </c>
      <c r="B297" s="50">
        <f t="shared" si="254"/>
        <v>1987</v>
      </c>
      <c r="D297" s="79">
        <f>SEDS_CensusRgn!L32</f>
        <v>1557.751</v>
      </c>
      <c r="F297" s="321">
        <f t="shared" si="237"/>
        <v>22004.895637356145</v>
      </c>
      <c r="G297" s="321">
        <f t="shared" si="237"/>
        <v>6241.9060686634693</v>
      </c>
      <c r="H297" s="321">
        <f t="shared" si="237"/>
        <v>2559.3318360722856</v>
      </c>
      <c r="I297" s="321">
        <f t="shared" si="255"/>
        <v>30806.133542091899</v>
      </c>
      <c r="J297" s="83"/>
      <c r="K297" s="84">
        <f t="shared" si="238"/>
        <v>38.479466441302151</v>
      </c>
      <c r="L297" s="84">
        <f t="shared" si="238"/>
        <v>5.5738409133801277</v>
      </c>
      <c r="M297" s="84">
        <f t="shared" si="238"/>
        <v>2.2706782189030279</v>
      </c>
      <c r="N297" s="79">
        <f t="shared" si="256"/>
        <v>46.323985573585304</v>
      </c>
      <c r="P297" s="84">
        <f t="shared" si="257"/>
        <v>50.566261354141375</v>
      </c>
      <c r="R297" s="84">
        <f t="shared" si="258"/>
        <v>33.627309496621876</v>
      </c>
      <c r="T297" s="74">
        <f t="shared" si="259"/>
        <v>32.741122536403225</v>
      </c>
      <c r="V297" s="118">
        <f>Weather_Factors!FB46</f>
        <v>1.0270664806691752</v>
      </c>
      <c r="X297" s="124">
        <f t="shared" si="239"/>
        <v>1748.6775250130383</v>
      </c>
      <c r="Y297" s="124">
        <f t="shared" si="239"/>
        <v>892.97096945478575</v>
      </c>
      <c r="Z297" s="124">
        <f t="shared" si="239"/>
        <v>887.21524379884863</v>
      </c>
      <c r="AA297" s="124">
        <f t="shared" si="239"/>
        <v>1503.7260521607043</v>
      </c>
      <c r="AC297" s="71">
        <f t="shared" si="240"/>
        <v>0.92465871084960194</v>
      </c>
      <c r="AD297" s="71"/>
      <c r="AF297" s="73">
        <f t="shared" si="241"/>
        <v>1.0475367827307775</v>
      </c>
      <c r="AG297" s="73">
        <f t="shared" si="242"/>
        <v>0.93600782807669181</v>
      </c>
      <c r="AH297" s="73">
        <f>Wgted_Floorspace!U172</f>
        <v>1.0035919937761495</v>
      </c>
      <c r="AI297" s="73">
        <f t="shared" si="263"/>
        <v>1.0156390255872871</v>
      </c>
      <c r="AJ297" s="73">
        <f t="shared" si="243"/>
        <v>0.99668663668055313</v>
      </c>
      <c r="AK297" s="73">
        <f t="shared" si="264"/>
        <v>0.92134923014924586</v>
      </c>
      <c r="AL297" s="73">
        <f t="shared" si="260"/>
        <v>0.98050262883428063</v>
      </c>
      <c r="AM297" s="73">
        <f t="shared" si="261"/>
        <v>0.98050262883428052</v>
      </c>
      <c r="AN297" s="73"/>
      <c r="AO297" s="73">
        <f t="shared" si="262"/>
        <v>1.0159099258432891</v>
      </c>
      <c r="AR297" s="53"/>
    </row>
    <row r="298" spans="1:44" x14ac:dyDescent="0.2">
      <c r="A298" s="75" t="s">
        <v>79</v>
      </c>
      <c r="B298" s="50">
        <f t="shared" si="254"/>
        <v>1988</v>
      </c>
      <c r="D298" s="79">
        <f>SEDS_CensusRgn!L33</f>
        <v>1623.2350000000001</v>
      </c>
      <c r="F298" s="321">
        <f t="shared" si="237"/>
        <v>22371.937102217707</v>
      </c>
      <c r="G298" s="321">
        <f t="shared" si="237"/>
        <v>6411.7230571947184</v>
      </c>
      <c r="H298" s="321">
        <f t="shared" si="237"/>
        <v>2657.0360066987769</v>
      </c>
      <c r="I298" s="321">
        <f t="shared" si="255"/>
        <v>31440.696166111204</v>
      </c>
      <c r="J298" s="83"/>
      <c r="K298" s="84">
        <f t="shared" si="238"/>
        <v>39.486239553623967</v>
      </c>
      <c r="L298" s="84">
        <f t="shared" si="238"/>
        <v>5.8010356741759779</v>
      </c>
      <c r="M298" s="84">
        <f t="shared" si="238"/>
        <v>2.4274314098997491</v>
      </c>
      <c r="N298" s="79">
        <f t="shared" si="256"/>
        <v>47.714706637699692</v>
      </c>
      <c r="P298" s="84">
        <f t="shared" si="257"/>
        <v>51.628468766210929</v>
      </c>
      <c r="R298" s="84">
        <f t="shared" si="258"/>
        <v>34.019595097279122</v>
      </c>
      <c r="T298" s="74">
        <f t="shared" si="259"/>
        <v>32.123593124461806</v>
      </c>
      <c r="V298" s="118">
        <f>Weather_Factors!FB47</f>
        <v>1.0590221014651542</v>
      </c>
      <c r="X298" s="124">
        <f t="shared" si="239"/>
        <v>1764.9897446613927</v>
      </c>
      <c r="Y298" s="124">
        <f t="shared" si="239"/>
        <v>904.75456011259303</v>
      </c>
      <c r="Z298" s="124">
        <f t="shared" si="239"/>
        <v>913.58619295329061</v>
      </c>
      <c r="AA298" s="124">
        <f t="shared" si="239"/>
        <v>1517.609736934822</v>
      </c>
      <c r="AC298" s="71">
        <f t="shared" si="240"/>
        <v>0.90721874832777349</v>
      </c>
      <c r="AD298" s="71"/>
      <c r="AF298" s="73">
        <f t="shared" si="241"/>
        <v>1.0691145535567768</v>
      </c>
      <c r="AG298" s="73">
        <f t="shared" si="242"/>
        <v>0.95566984037724645</v>
      </c>
      <c r="AH298" s="73">
        <f>Wgted_Floorspace!U173</f>
        <v>1.0035195734381357</v>
      </c>
      <c r="AI298" s="73">
        <f t="shared" si="263"/>
        <v>1.0250162735609352</v>
      </c>
      <c r="AJ298" s="73">
        <f t="shared" si="243"/>
        <v>1.0276970345599894</v>
      </c>
      <c r="AK298" s="73">
        <f t="shared" si="264"/>
        <v>0.90403692398302915</v>
      </c>
      <c r="AL298" s="73">
        <f t="shared" si="260"/>
        <v>1.0217205347425957</v>
      </c>
      <c r="AM298" s="73">
        <f t="shared" si="261"/>
        <v>1.0217205347425959</v>
      </c>
      <c r="AN298" s="73"/>
      <c r="AO298" s="73">
        <f t="shared" si="262"/>
        <v>1.0571137251415923</v>
      </c>
      <c r="AR298" s="53"/>
    </row>
    <row r="299" spans="1:44" x14ac:dyDescent="0.2">
      <c r="A299" s="75" t="s">
        <v>79</v>
      </c>
      <c r="B299" s="50">
        <f t="shared" si="254"/>
        <v>1989</v>
      </c>
      <c r="D299" s="79">
        <f>SEDS_CensusRgn!L34</f>
        <v>1643.077</v>
      </c>
      <c r="F299" s="321">
        <f t="shared" si="237"/>
        <v>22724.296481697525</v>
      </c>
      <c r="G299" s="321">
        <f t="shared" si="237"/>
        <v>6573.4708319025331</v>
      </c>
      <c r="H299" s="321">
        <f t="shared" si="237"/>
        <v>2749.8524609219244</v>
      </c>
      <c r="I299" s="321">
        <f t="shared" si="255"/>
        <v>32047.619774521983</v>
      </c>
      <c r="J299" s="83"/>
      <c r="K299" s="84">
        <f t="shared" si="238"/>
        <v>40.471173114223618</v>
      </c>
      <c r="L299" s="84">
        <f t="shared" si="238"/>
        <v>6.0117480862436441</v>
      </c>
      <c r="M299" s="84">
        <f t="shared" si="238"/>
        <v>2.5847165339206555</v>
      </c>
      <c r="N299" s="79">
        <f t="shared" si="256"/>
        <v>49.067637734387915</v>
      </c>
      <c r="P299" s="84">
        <f t="shared" si="257"/>
        <v>51.269860649877479</v>
      </c>
      <c r="R299" s="84">
        <f t="shared" si="258"/>
        <v>33.485960927939423</v>
      </c>
      <c r="T299" s="74">
        <f t="shared" si="259"/>
        <v>32.043589920251286</v>
      </c>
      <c r="V299" s="118">
        <f>Weather_Factors!FB48</f>
        <v>1.0450127782585488</v>
      </c>
      <c r="X299" s="124">
        <f t="shared" si="239"/>
        <v>1780.9648429301071</v>
      </c>
      <c r="Y299" s="124">
        <f t="shared" si="239"/>
        <v>914.54700872289231</v>
      </c>
      <c r="Z299" s="124">
        <f t="shared" si="239"/>
        <v>939.94735014041271</v>
      </c>
      <c r="AA299" s="124">
        <f t="shared" si="239"/>
        <v>1531.0852437595672</v>
      </c>
      <c r="AC299" s="71">
        <f t="shared" si="240"/>
        <v>0.90495933710609389</v>
      </c>
      <c r="AD299" s="71"/>
      <c r="AF299" s="73">
        <f t="shared" si="241"/>
        <v>1.0897524827941245</v>
      </c>
      <c r="AG299" s="73">
        <f t="shared" si="242"/>
        <v>0.94903181741270193</v>
      </c>
      <c r="AH299" s="73">
        <f>Wgted_Floorspace!U174</f>
        <v>1.0034549972174551</v>
      </c>
      <c r="AI299" s="73">
        <f t="shared" si="263"/>
        <v>1.034117832053663</v>
      </c>
      <c r="AJ299" s="73">
        <f t="shared" si="243"/>
        <v>1.0141020964603009</v>
      </c>
      <c r="AK299" s="73">
        <f t="shared" si="264"/>
        <v>0.90184347042519475</v>
      </c>
      <c r="AL299" s="73">
        <f t="shared" si="260"/>
        <v>1.0342097792761125</v>
      </c>
      <c r="AM299" s="73">
        <f t="shared" si="261"/>
        <v>1.0342097792761122</v>
      </c>
      <c r="AN299" s="73"/>
      <c r="AO299" s="73">
        <f t="shared" si="262"/>
        <v>1.0523243207219311</v>
      </c>
      <c r="AR299" s="53"/>
    </row>
    <row r="300" spans="1:44" x14ac:dyDescent="0.2">
      <c r="A300" s="75" t="s">
        <v>79</v>
      </c>
      <c r="B300" s="50">
        <f t="shared" si="254"/>
        <v>1990</v>
      </c>
      <c r="D300" s="79">
        <f>SEDS_CensusRgn!L35</f>
        <v>1370.684</v>
      </c>
      <c r="F300" s="321">
        <f t="shared" ref="F300:H319" si="265">F56</f>
        <v>22799.822999882894</v>
      </c>
      <c r="G300" s="321">
        <f t="shared" si="265"/>
        <v>6534.795378823017</v>
      </c>
      <c r="H300" s="321">
        <f t="shared" si="265"/>
        <v>2769.6794818209196</v>
      </c>
      <c r="I300" s="321">
        <f t="shared" si="255"/>
        <v>32104.297860526833</v>
      </c>
      <c r="J300" s="83"/>
      <c r="K300" s="84">
        <f t="shared" ref="K300:M319" si="266">K56</f>
        <v>40.990262869058441</v>
      </c>
      <c r="L300" s="84">
        <f t="shared" si="266"/>
        <v>6.0246933892774219</v>
      </c>
      <c r="M300" s="84">
        <f t="shared" si="266"/>
        <v>2.6777871521398908</v>
      </c>
      <c r="N300" s="79">
        <f t="shared" si="256"/>
        <v>49.692743410475757</v>
      </c>
      <c r="P300" s="84">
        <f t="shared" si="257"/>
        <v>42.69471975231378</v>
      </c>
      <c r="R300" s="84">
        <f t="shared" si="258"/>
        <v>27.583182290375323</v>
      </c>
      <c r="T300" s="74">
        <f t="shared" si="259"/>
        <v>30.299757247449989</v>
      </c>
      <c r="V300" s="118">
        <f>Weather_Factors!FB49</f>
        <v>0.9103433425261751</v>
      </c>
      <c r="X300" s="124">
        <f t="shared" ref="X300:AA319" si="267">X56</f>
        <v>1797.8325037553573</v>
      </c>
      <c r="Y300" s="124">
        <f t="shared" si="267"/>
        <v>921.9406331836102</v>
      </c>
      <c r="Z300" s="124">
        <f t="shared" si="267"/>
        <v>966.82203472128322</v>
      </c>
      <c r="AA300" s="124">
        <f t="shared" si="267"/>
        <v>1547.8533007125636</v>
      </c>
      <c r="AC300" s="71">
        <f t="shared" si="240"/>
        <v>0.85571087076603303</v>
      </c>
      <c r="AD300" s="71"/>
      <c r="AF300" s="73">
        <f t="shared" si="241"/>
        <v>1.091679773662475</v>
      </c>
      <c r="AG300" s="73">
        <f t="shared" si="242"/>
        <v>0.79030149422809404</v>
      </c>
      <c r="AH300" s="73">
        <f>Wgted_Floorspace!U175</f>
        <v>1.0041230987320322</v>
      </c>
      <c r="AI300" s="73">
        <f t="shared" si="263"/>
        <v>1.0454432280593133</v>
      </c>
      <c r="AJ300" s="73">
        <f t="shared" si="243"/>
        <v>0.88341608003387095</v>
      </c>
      <c r="AK300" s="73">
        <f t="shared" si="264"/>
        <v>0.852197177663368</v>
      </c>
      <c r="AL300" s="73">
        <f t="shared" si="260"/>
        <v>0.86275615634404146</v>
      </c>
      <c r="AM300" s="73">
        <f t="shared" si="261"/>
        <v>0.86275615634404157</v>
      </c>
      <c r="AN300" s="73"/>
      <c r="AO300" s="73">
        <f t="shared" si="262"/>
        <v>0.9273692930960119</v>
      </c>
      <c r="AR300" s="53"/>
    </row>
    <row r="301" spans="1:44" x14ac:dyDescent="0.2">
      <c r="A301" s="75" t="s">
        <v>79</v>
      </c>
      <c r="B301" s="50">
        <f t="shared" si="254"/>
        <v>1991</v>
      </c>
      <c r="D301" s="79">
        <f>SEDS_CensusRgn!L36</f>
        <v>1412.0840000000001</v>
      </c>
      <c r="F301" s="321">
        <f t="shared" si="265"/>
        <v>22841.205472331061</v>
      </c>
      <c r="G301" s="321">
        <f t="shared" si="265"/>
        <v>6485.302733134562</v>
      </c>
      <c r="H301" s="321">
        <f t="shared" si="265"/>
        <v>2782.6588648152697</v>
      </c>
      <c r="I301" s="321">
        <f t="shared" si="255"/>
        <v>32109.167070280891</v>
      </c>
      <c r="J301" s="83"/>
      <c r="K301" s="84">
        <f t="shared" si="266"/>
        <v>41.398582172869133</v>
      </c>
      <c r="L301" s="84">
        <f t="shared" si="266"/>
        <v>6.0014213389568534</v>
      </c>
      <c r="M301" s="84">
        <f t="shared" si="266"/>
        <v>2.7358322401968436</v>
      </c>
      <c r="N301" s="79">
        <f t="shared" si="256"/>
        <v>50.135835752022828</v>
      </c>
      <c r="P301" s="84">
        <f t="shared" si="257"/>
        <v>43.977596706548489</v>
      </c>
      <c r="R301" s="84">
        <f t="shared" si="258"/>
        <v>28.165163277307624</v>
      </c>
      <c r="T301" s="74">
        <f t="shared" si="259"/>
        <v>29.285308602570023</v>
      </c>
      <c r="V301" s="118">
        <f>Weather_Factors!FB50</f>
        <v>0.96175060538156332</v>
      </c>
      <c r="X301" s="124">
        <f t="shared" si="267"/>
        <v>1812.4517212113763</v>
      </c>
      <c r="Y301" s="124">
        <f t="shared" si="267"/>
        <v>925.38800205802681</v>
      </c>
      <c r="Z301" s="124">
        <f t="shared" si="267"/>
        <v>983.17198517916972</v>
      </c>
      <c r="AA301" s="124">
        <f t="shared" si="267"/>
        <v>1561.4181346493656</v>
      </c>
      <c r="AC301" s="71">
        <f t="shared" si="240"/>
        <v>0.82706131010558537</v>
      </c>
      <c r="AD301" s="71"/>
      <c r="AF301" s="73">
        <f t="shared" si="241"/>
        <v>1.0918453470640588</v>
      </c>
      <c r="AG301" s="73">
        <f t="shared" si="242"/>
        <v>0.81404821465919674</v>
      </c>
      <c r="AH301" s="73">
        <f>Wgted_Floorspace!U176</f>
        <v>1.004773050018622</v>
      </c>
      <c r="AI301" s="73">
        <f t="shared" si="263"/>
        <v>1.054605119417138</v>
      </c>
      <c r="AJ301" s="73">
        <f t="shared" si="243"/>
        <v>0.93330275522057071</v>
      </c>
      <c r="AK301" s="73">
        <f t="shared" si="264"/>
        <v>0.82313245771297017</v>
      </c>
      <c r="AL301" s="73">
        <f t="shared" si="260"/>
        <v>0.88881475546144828</v>
      </c>
      <c r="AM301" s="73">
        <f t="shared" si="261"/>
        <v>0.88881475546144806</v>
      </c>
      <c r="AN301" s="73"/>
      <c r="AO301" s="73">
        <f t="shared" si="262"/>
        <v>0.98896381382042264</v>
      </c>
      <c r="AR301" s="53"/>
    </row>
    <row r="302" spans="1:44" x14ac:dyDescent="0.2">
      <c r="A302" s="75" t="s">
        <v>79</v>
      </c>
      <c r="B302" s="50">
        <f t="shared" si="254"/>
        <v>1992</v>
      </c>
      <c r="D302" s="79">
        <f>SEDS_CensusRgn!L37</f>
        <v>1469.739</v>
      </c>
      <c r="F302" s="321">
        <f t="shared" si="265"/>
        <v>23363.38356738746</v>
      </c>
      <c r="G302" s="321">
        <f t="shared" si="265"/>
        <v>6637.6017276674665</v>
      </c>
      <c r="H302" s="321">
        <f t="shared" si="265"/>
        <v>2935.9473839963389</v>
      </c>
      <c r="I302" s="321">
        <f t="shared" si="255"/>
        <v>32936.932679051264</v>
      </c>
      <c r="J302" s="83"/>
      <c r="K302" s="84">
        <f t="shared" si="266"/>
        <v>42.794261131041154</v>
      </c>
      <c r="L302" s="84">
        <f t="shared" si="266"/>
        <v>6.1470016911074543</v>
      </c>
      <c r="M302" s="84">
        <f t="shared" si="266"/>
        <v>2.9303388178322232</v>
      </c>
      <c r="N302" s="79">
        <f t="shared" si="256"/>
        <v>51.871601639980831</v>
      </c>
      <c r="P302" s="84">
        <f t="shared" si="257"/>
        <v>44.622825516924706</v>
      </c>
      <c r="R302" s="84">
        <f t="shared" si="258"/>
        <v>28.334174259758662</v>
      </c>
      <c r="T302" s="74">
        <f t="shared" si="259"/>
        <v>28.236448273771309</v>
      </c>
      <c r="V302" s="118">
        <f>Weather_Factors!FB51</f>
        <v>1.0034609871978173</v>
      </c>
      <c r="X302" s="124">
        <f t="shared" si="267"/>
        <v>1831.6808011822791</v>
      </c>
      <c r="Y302" s="124">
        <f t="shared" si="267"/>
        <v>926.08775628777971</v>
      </c>
      <c r="Z302" s="124">
        <f t="shared" si="267"/>
        <v>998.08969118633127</v>
      </c>
      <c r="AA302" s="124">
        <f t="shared" si="267"/>
        <v>1574.8765115876288</v>
      </c>
      <c r="AC302" s="71">
        <f t="shared" si="240"/>
        <v>0.7974399115597659</v>
      </c>
      <c r="AD302" s="71"/>
      <c r="AF302" s="73">
        <f t="shared" si="241"/>
        <v>1.1199928236528272</v>
      </c>
      <c r="AG302" s="73">
        <f t="shared" si="242"/>
        <v>0.82599173591703823</v>
      </c>
      <c r="AH302" s="73">
        <f>Wgted_Floorspace!U177</f>
        <v>1.00559192819455</v>
      </c>
      <c r="AI302" s="73">
        <f t="shared" si="263"/>
        <v>1.0636951081287942</v>
      </c>
      <c r="AJ302" s="73">
        <f t="shared" si="243"/>
        <v>0.97377937572133699</v>
      </c>
      <c r="AK302" s="73">
        <f t="shared" si="264"/>
        <v>0.79300548184739106</v>
      </c>
      <c r="AL302" s="73">
        <f t="shared" si="260"/>
        <v>0.92510481662362409</v>
      </c>
      <c r="AM302" s="73">
        <f t="shared" si="261"/>
        <v>0.92510481662362398</v>
      </c>
      <c r="AN302" s="73"/>
      <c r="AO302" s="73">
        <f t="shared" si="262"/>
        <v>1.0415965019470006</v>
      </c>
      <c r="AR302" s="53"/>
    </row>
    <row r="303" spans="1:44" x14ac:dyDescent="0.2">
      <c r="A303" s="75" t="s">
        <v>79</v>
      </c>
      <c r="B303" s="50">
        <f t="shared" si="254"/>
        <v>1993</v>
      </c>
      <c r="D303" s="79">
        <f>SEDS_CensusRgn!L38</f>
        <v>1539.8980000000001</v>
      </c>
      <c r="F303" s="321">
        <f t="shared" si="265"/>
        <v>23924.009224753379</v>
      </c>
      <c r="G303" s="321">
        <f t="shared" si="265"/>
        <v>6785.1682390470014</v>
      </c>
      <c r="H303" s="321">
        <f t="shared" si="265"/>
        <v>3101.8441293036258</v>
      </c>
      <c r="I303" s="321">
        <f t="shared" si="255"/>
        <v>33811.021593104007</v>
      </c>
      <c r="J303" s="83"/>
      <c r="K303" s="84">
        <f t="shared" si="266"/>
        <v>44.268082241162226</v>
      </c>
      <c r="L303" s="84">
        <f t="shared" si="266"/>
        <v>6.27643181162804</v>
      </c>
      <c r="M303" s="84">
        <f t="shared" si="266"/>
        <v>3.1420903778986888</v>
      </c>
      <c r="N303" s="79">
        <f t="shared" si="256"/>
        <v>53.686604430688952</v>
      </c>
      <c r="P303" s="84">
        <f t="shared" si="257"/>
        <v>45.54426123326818</v>
      </c>
      <c r="R303" s="84">
        <f t="shared" si="258"/>
        <v>28.683095463563085</v>
      </c>
      <c r="T303" s="74">
        <f t="shared" si="259"/>
        <v>27.228295514565655</v>
      </c>
      <c r="V303" s="118">
        <f>Weather_Factors!FB52</f>
        <v>1.0534297105824781</v>
      </c>
      <c r="X303" s="124">
        <f t="shared" si="267"/>
        <v>1850.3621957877992</v>
      </c>
      <c r="Y303" s="124">
        <f t="shared" si="267"/>
        <v>925.0222824997461</v>
      </c>
      <c r="Z303" s="124">
        <f t="shared" si="267"/>
        <v>1012.9749422979867</v>
      </c>
      <c r="AA303" s="124">
        <f t="shared" si="267"/>
        <v>1587.8433096987139</v>
      </c>
      <c r="AC303" s="71">
        <f t="shared" si="240"/>
        <v>0.76896815621203451</v>
      </c>
      <c r="AD303" s="71"/>
      <c r="AF303" s="73">
        <f t="shared" si="241"/>
        <v>1.149715485459651</v>
      </c>
      <c r="AG303" s="73">
        <f t="shared" si="242"/>
        <v>0.84304799082832416</v>
      </c>
      <c r="AH303" s="73">
        <f>Wgted_Floorspace!U178</f>
        <v>1.0065809653961566</v>
      </c>
      <c r="AI303" s="73">
        <f t="shared" si="263"/>
        <v>1.0724530771615222</v>
      </c>
      <c r="AJ303" s="73">
        <f t="shared" si="243"/>
        <v>1.0222700623388477</v>
      </c>
      <c r="AK303" s="73">
        <f t="shared" si="264"/>
        <v>0.7639406889731859</v>
      </c>
      <c r="AL303" s="73">
        <f t="shared" si="260"/>
        <v>0.96926533004096982</v>
      </c>
      <c r="AM303" s="73">
        <f t="shared" si="261"/>
        <v>0.96926533004097004</v>
      </c>
      <c r="AN303" s="73"/>
      <c r="AO303" s="73">
        <f t="shared" si="262"/>
        <v>1.1035516277598285</v>
      </c>
      <c r="AR303" s="53"/>
    </row>
    <row r="304" spans="1:44" x14ac:dyDescent="0.2">
      <c r="A304" s="75" t="s">
        <v>79</v>
      </c>
      <c r="B304" s="50">
        <f t="shared" si="254"/>
        <v>1994</v>
      </c>
      <c r="D304" s="79">
        <f>SEDS_CensusRgn!L39</f>
        <v>1467.068</v>
      </c>
      <c r="F304" s="321">
        <f t="shared" si="265"/>
        <v>24265.426509503603</v>
      </c>
      <c r="G304" s="321">
        <f t="shared" si="265"/>
        <v>6791.7664222657022</v>
      </c>
      <c r="H304" s="321">
        <f t="shared" si="265"/>
        <v>3168.7831602439192</v>
      </c>
      <c r="I304" s="321">
        <f t="shared" si="255"/>
        <v>34225.976092013225</v>
      </c>
      <c r="J304" s="83"/>
      <c r="K304" s="84">
        <f t="shared" si="266"/>
        <v>45.368181924029166</v>
      </c>
      <c r="L304" s="84">
        <f t="shared" si="266"/>
        <v>6.2907063212949659</v>
      </c>
      <c r="M304" s="84">
        <f t="shared" si="266"/>
        <v>3.2392734860731385</v>
      </c>
      <c r="N304" s="79">
        <f t="shared" si="256"/>
        <v>54.898161731397273</v>
      </c>
      <c r="P304" s="84">
        <f t="shared" si="257"/>
        <v>42.864168316366772</v>
      </c>
      <c r="R304" s="84">
        <f t="shared" si="258"/>
        <v>26.723444897444658</v>
      </c>
      <c r="T304" s="74">
        <f t="shared" si="259"/>
        <v>27.273159467893347</v>
      </c>
      <c r="V304" s="118">
        <f>Weather_Factors!FB53</f>
        <v>0.97984411849694841</v>
      </c>
      <c r="X304" s="124">
        <f t="shared" si="267"/>
        <v>1869.6634862882229</v>
      </c>
      <c r="Y304" s="124">
        <f t="shared" si="267"/>
        <v>926.2253632091805</v>
      </c>
      <c r="Z304" s="124">
        <f t="shared" si="267"/>
        <v>1022.2452349260129</v>
      </c>
      <c r="AA304" s="124">
        <f t="shared" si="267"/>
        <v>1603.991120189206</v>
      </c>
      <c r="AC304" s="71">
        <f t="shared" si="240"/>
        <v>0.77023518195928786</v>
      </c>
      <c r="AD304" s="71"/>
      <c r="AF304" s="73">
        <f t="shared" si="241"/>
        <v>1.1638256658291899</v>
      </c>
      <c r="AG304" s="73">
        <f t="shared" si="242"/>
        <v>0.79343807538245625</v>
      </c>
      <c r="AH304" s="73">
        <f>Wgted_Floorspace!U179</f>
        <v>1.0075835859749771</v>
      </c>
      <c r="AI304" s="73">
        <f t="shared" si="263"/>
        <v>1.0833595494463946</v>
      </c>
      <c r="AJ304" s="73">
        <f t="shared" si="243"/>
        <v>0.95086107600323222</v>
      </c>
      <c r="AK304" s="73">
        <f t="shared" si="264"/>
        <v>0.76443800065875256</v>
      </c>
      <c r="AL304" s="73">
        <f t="shared" si="260"/>
        <v>0.92342359637621807</v>
      </c>
      <c r="AM304" s="73">
        <f t="shared" si="261"/>
        <v>0.92342359637621807</v>
      </c>
      <c r="AN304" s="73"/>
      <c r="AO304" s="73">
        <f t="shared" si="262"/>
        <v>1.0379364640411819</v>
      </c>
      <c r="AR304" s="53"/>
    </row>
    <row r="305" spans="1:44" x14ac:dyDescent="0.2">
      <c r="A305" s="75" t="s">
        <v>79</v>
      </c>
      <c r="B305" s="50">
        <f t="shared" si="254"/>
        <v>1995</v>
      </c>
      <c r="D305" s="79">
        <f>SEDS_CensusRgn!L40</f>
        <v>1483.9110000000001</v>
      </c>
      <c r="F305" s="321">
        <f t="shared" si="265"/>
        <v>24610.559185496135</v>
      </c>
      <c r="G305" s="321">
        <f t="shared" si="265"/>
        <v>6804.3751097617633</v>
      </c>
      <c r="H305" s="321">
        <f t="shared" si="265"/>
        <v>3247.9020433371584</v>
      </c>
      <c r="I305" s="321">
        <f t="shared" si="255"/>
        <v>34662.836338595058</v>
      </c>
      <c r="J305" s="83"/>
      <c r="K305" s="84">
        <f t="shared" si="266"/>
        <v>46.387801894483161</v>
      </c>
      <c r="L305" s="84">
        <f t="shared" si="266"/>
        <v>6.333450170626068</v>
      </c>
      <c r="M305" s="84">
        <f t="shared" si="266"/>
        <v>3.3502576921790541</v>
      </c>
      <c r="N305" s="79">
        <f t="shared" si="256"/>
        <v>56.071509757288283</v>
      </c>
      <c r="P305" s="84">
        <f t="shared" si="257"/>
        <v>42.809855070854404</v>
      </c>
      <c r="R305" s="84">
        <f t="shared" si="258"/>
        <v>26.464616458933826</v>
      </c>
      <c r="T305" s="74">
        <f t="shared" si="259"/>
        <v>26.090999807280433</v>
      </c>
      <c r="V305" s="118">
        <f>Weather_Factors!FB54</f>
        <v>1.0143197521909122</v>
      </c>
      <c r="X305" s="124">
        <f t="shared" si="267"/>
        <v>1884.8739496265132</v>
      </c>
      <c r="Y305" s="124">
        <f t="shared" si="267"/>
        <v>930.79086153552998</v>
      </c>
      <c r="Z305" s="124">
        <f t="shared" si="267"/>
        <v>1031.5143891275513</v>
      </c>
      <c r="AA305" s="124">
        <f t="shared" si="267"/>
        <v>1617.6261287324576</v>
      </c>
      <c r="AC305" s="71">
        <f t="shared" si="240"/>
        <v>0.73684920911778307</v>
      </c>
      <c r="AD305" s="71"/>
      <c r="AF305" s="73">
        <f t="shared" si="241"/>
        <v>1.1786807328106412</v>
      </c>
      <c r="AG305" s="73">
        <f t="shared" si="242"/>
        <v>0.79243270892651474</v>
      </c>
      <c r="AH305" s="73">
        <f>Wgted_Floorspace!U180</f>
        <v>1.0086232319046653</v>
      </c>
      <c r="AI305" s="73">
        <f t="shared" si="263"/>
        <v>1.0925688377810907</v>
      </c>
      <c r="AJ305" s="73">
        <f t="shared" si="243"/>
        <v>0.98431694671909831</v>
      </c>
      <c r="AK305" s="73">
        <f t="shared" si="264"/>
        <v>0.73054951126431111</v>
      </c>
      <c r="AL305" s="73">
        <f t="shared" si="260"/>
        <v>0.9340251660606258</v>
      </c>
      <c r="AM305" s="73">
        <f t="shared" si="261"/>
        <v>0.93402516606062591</v>
      </c>
      <c r="AN305" s="73"/>
      <c r="AO305" s="73">
        <f t="shared" si="262"/>
        <v>1.0847077394591733</v>
      </c>
      <c r="AR305" s="53"/>
    </row>
    <row r="306" spans="1:44" x14ac:dyDescent="0.2">
      <c r="A306" s="75" t="s">
        <v>79</v>
      </c>
      <c r="B306" s="50">
        <f t="shared" si="254"/>
        <v>1996</v>
      </c>
      <c r="D306" s="79">
        <f>SEDS_CensusRgn!L41</f>
        <v>1632.252</v>
      </c>
      <c r="F306" s="321">
        <f t="shared" si="265"/>
        <v>24794.931310274744</v>
      </c>
      <c r="G306" s="321">
        <f t="shared" si="265"/>
        <v>6823.4781653720302</v>
      </c>
      <c r="H306" s="321">
        <f t="shared" si="265"/>
        <v>3357.9053041539732</v>
      </c>
      <c r="I306" s="321">
        <f t="shared" si="255"/>
        <v>34976.314779800749</v>
      </c>
      <c r="J306" s="83"/>
      <c r="K306" s="84">
        <f t="shared" si="266"/>
        <v>47.166357394373534</v>
      </c>
      <c r="L306" s="84">
        <f t="shared" si="266"/>
        <v>6.3984687560489393</v>
      </c>
      <c r="M306" s="84">
        <f t="shared" si="266"/>
        <v>3.4935368390886494</v>
      </c>
      <c r="N306" s="79">
        <f t="shared" si="256"/>
        <v>57.058362989511124</v>
      </c>
      <c r="P306" s="84">
        <f t="shared" si="257"/>
        <v>46.667352186075519</v>
      </c>
      <c r="R306" s="84">
        <f t="shared" si="258"/>
        <v>28.60670924435831</v>
      </c>
      <c r="T306" s="74">
        <f t="shared" si="259"/>
        <v>27.372017806412739</v>
      </c>
      <c r="V306" s="118">
        <f>Weather_Factors!FB55</f>
        <v>1.0451077975572669</v>
      </c>
      <c r="X306" s="124">
        <f t="shared" si="267"/>
        <v>1902.2580383123839</v>
      </c>
      <c r="Y306" s="124">
        <f t="shared" si="267"/>
        <v>937.71367050312551</v>
      </c>
      <c r="Z306" s="124">
        <f t="shared" si="267"/>
        <v>1040.3917093096372</v>
      </c>
      <c r="AA306" s="124">
        <f t="shared" si="267"/>
        <v>1631.3429058702043</v>
      </c>
      <c r="AC306" s="71">
        <f t="shared" si="240"/>
        <v>0.77302709062859021</v>
      </c>
      <c r="AD306" s="71"/>
      <c r="AF306" s="73">
        <f t="shared" si="241"/>
        <v>1.1893403047854036</v>
      </c>
      <c r="AG306" s="73">
        <f t="shared" si="242"/>
        <v>0.8638369891706682</v>
      </c>
      <c r="AH306" s="73">
        <f>Wgted_Floorspace!U181</f>
        <v>1.0096604639678548</v>
      </c>
      <c r="AI306" s="73">
        <f t="shared" si="263"/>
        <v>1.1018333538452776</v>
      </c>
      <c r="AJ306" s="73">
        <f t="shared" si="243"/>
        <v>1.0141943051605569</v>
      </c>
      <c r="AK306" s="73">
        <f t="shared" si="264"/>
        <v>0.76563074242867624</v>
      </c>
      <c r="AL306" s="73">
        <f t="shared" si="260"/>
        <v>1.0273961479851479</v>
      </c>
      <c r="AM306" s="73">
        <f t="shared" si="261"/>
        <v>1.0273961479851479</v>
      </c>
      <c r="AN306" s="73"/>
      <c r="AO306" s="73">
        <f t="shared" si="262"/>
        <v>1.1282684214461784</v>
      </c>
      <c r="AR306" s="53"/>
    </row>
    <row r="307" spans="1:44" x14ac:dyDescent="0.2">
      <c r="A307" s="75" t="s">
        <v>79</v>
      </c>
      <c r="B307" s="50">
        <f t="shared" si="254"/>
        <v>1997</v>
      </c>
      <c r="D307" s="79">
        <f>SEDS_CensusRgn!L42</f>
        <v>1499.4950000000001</v>
      </c>
      <c r="F307" s="321">
        <f t="shared" si="265"/>
        <v>24982.976981023257</v>
      </c>
      <c r="G307" s="321">
        <f t="shared" si="265"/>
        <v>6844.9040016022327</v>
      </c>
      <c r="H307" s="321">
        <f t="shared" si="265"/>
        <v>3469.1077149997695</v>
      </c>
      <c r="I307" s="321">
        <f t="shared" si="255"/>
        <v>35296.98869762526</v>
      </c>
      <c r="J307" s="83"/>
      <c r="K307" s="84">
        <f t="shared" si="266"/>
        <v>47.935304509909521</v>
      </c>
      <c r="L307" s="84">
        <f t="shared" si="266"/>
        <v>6.4684801754088532</v>
      </c>
      <c r="M307" s="84">
        <f t="shared" si="266"/>
        <v>3.6400003957072218</v>
      </c>
      <c r="N307" s="79">
        <f t="shared" si="256"/>
        <v>58.04378508102559</v>
      </c>
      <c r="P307" s="84">
        <f t="shared" si="257"/>
        <v>42.482235888323366</v>
      </c>
      <c r="R307" s="84">
        <f t="shared" si="258"/>
        <v>25.833859695862294</v>
      </c>
      <c r="T307" s="74">
        <f t="shared" si="259"/>
        <v>25.232135959648538</v>
      </c>
      <c r="V307" s="118">
        <f>Weather_Factors!FB56</f>
        <v>1.0238475148190402</v>
      </c>
      <c r="X307" s="124">
        <f t="shared" si="267"/>
        <v>1918.7186757735301</v>
      </c>
      <c r="Y307" s="124">
        <f t="shared" si="267"/>
        <v>945.00670482664657</v>
      </c>
      <c r="Z307" s="124">
        <f t="shared" si="267"/>
        <v>1049.2612783306049</v>
      </c>
      <c r="AA307" s="124">
        <f t="shared" si="267"/>
        <v>1644.4401412897498</v>
      </c>
      <c r="AC307" s="71">
        <f t="shared" si="240"/>
        <v>0.71259359792840937</v>
      </c>
      <c r="AD307" s="71"/>
      <c r="AF307" s="73">
        <f t="shared" si="241"/>
        <v>1.2002445529191261</v>
      </c>
      <c r="AG307" s="73">
        <f t="shared" si="242"/>
        <v>0.7863683072629335</v>
      </c>
      <c r="AH307" s="73">
        <f>Wgted_Floorspace!U182</f>
        <v>1.0106738805399722</v>
      </c>
      <c r="AI307" s="73">
        <f t="shared" si="263"/>
        <v>1.1106794221835103</v>
      </c>
      <c r="AJ307" s="73">
        <f t="shared" si="243"/>
        <v>0.99356288538777382</v>
      </c>
      <c r="AK307" s="73">
        <f t="shared" si="264"/>
        <v>0.70506778858051866</v>
      </c>
      <c r="AL307" s="73">
        <f t="shared" si="260"/>
        <v>0.94383427738056969</v>
      </c>
      <c r="AM307" s="73">
        <f t="shared" si="261"/>
        <v>0.94383427738056958</v>
      </c>
      <c r="AN307" s="73"/>
      <c r="AO307" s="73">
        <f t="shared" si="262"/>
        <v>1.1153087972520961</v>
      </c>
      <c r="AR307" s="53"/>
    </row>
    <row r="308" spans="1:44" x14ac:dyDescent="0.2">
      <c r="A308" s="75" t="s">
        <v>79</v>
      </c>
      <c r="B308" s="50">
        <f t="shared" si="254"/>
        <v>1998</v>
      </c>
      <c r="D308" s="79">
        <f>SEDS_CensusRgn!L43</f>
        <v>1363.0419999999999</v>
      </c>
      <c r="F308" s="321">
        <f t="shared" si="265"/>
        <v>25319.400937472219</v>
      </c>
      <c r="G308" s="321">
        <f t="shared" si="265"/>
        <v>6958.9142150757007</v>
      </c>
      <c r="H308" s="321">
        <f t="shared" si="265"/>
        <v>3603.2963797401289</v>
      </c>
      <c r="I308" s="321">
        <f t="shared" si="255"/>
        <v>35881.611532288051</v>
      </c>
      <c r="J308" s="83"/>
      <c r="K308" s="84">
        <f t="shared" si="266"/>
        <v>49.036565202202851</v>
      </c>
      <c r="L308" s="84">
        <f t="shared" si="266"/>
        <v>6.6120641188600704</v>
      </c>
      <c r="M308" s="84">
        <f t="shared" si="266"/>
        <v>3.8136787957234684</v>
      </c>
      <c r="N308" s="79">
        <f t="shared" si="256"/>
        <v>59.462308116786389</v>
      </c>
      <c r="P308" s="84">
        <f t="shared" si="257"/>
        <v>37.987201293160069</v>
      </c>
      <c r="R308" s="84">
        <f t="shared" si="258"/>
        <v>22.922789968444043</v>
      </c>
      <c r="T308" s="74">
        <f t="shared" si="259"/>
        <v>25.229113087449527</v>
      </c>
      <c r="V308" s="118">
        <f>Weather_Factors!FB57</f>
        <v>0.90858485151613244</v>
      </c>
      <c r="X308" s="124">
        <f t="shared" si="267"/>
        <v>1936.7190133487595</v>
      </c>
      <c r="Y308" s="124">
        <f t="shared" si="267"/>
        <v>950.15744044319172</v>
      </c>
      <c r="Z308" s="124">
        <f t="shared" si="267"/>
        <v>1058.3860981201087</v>
      </c>
      <c r="AA308" s="124">
        <f t="shared" si="267"/>
        <v>1657.1805327996281</v>
      </c>
      <c r="AC308" s="71">
        <f t="shared" si="240"/>
        <v>0.71250822745561959</v>
      </c>
      <c r="AD308" s="71"/>
      <c r="AF308" s="73">
        <f t="shared" si="241"/>
        <v>1.2201241630135522</v>
      </c>
      <c r="AG308" s="73">
        <f t="shared" si="242"/>
        <v>0.7031628762922334</v>
      </c>
      <c r="AH308" s="73">
        <f>Wgted_Floorspace!U183</f>
        <v>1.0112395045392089</v>
      </c>
      <c r="AI308" s="73">
        <f t="shared" si="263"/>
        <v>1.1192844728176337</v>
      </c>
      <c r="AJ308" s="73">
        <f t="shared" si="243"/>
        <v>0.88170960384813224</v>
      </c>
      <c r="AK308" s="73">
        <f t="shared" si="264"/>
        <v>0.70458899623416904</v>
      </c>
      <c r="AL308" s="73">
        <f t="shared" si="260"/>
        <v>0.85794601589826314</v>
      </c>
      <c r="AM308" s="73">
        <f t="shared" si="261"/>
        <v>0.85794601589826325</v>
      </c>
      <c r="AN308" s="73"/>
      <c r="AO308" s="73">
        <f t="shared" si="262"/>
        <v>0.99797595484806334</v>
      </c>
      <c r="AR308" s="53"/>
    </row>
    <row r="309" spans="1:44" x14ac:dyDescent="0.2">
      <c r="A309" s="75" t="s">
        <v>79</v>
      </c>
      <c r="B309" s="50">
        <f t="shared" si="254"/>
        <v>1999</v>
      </c>
      <c r="D309" s="79">
        <f>SEDS_CensusRgn!L44</f>
        <v>1372.827</v>
      </c>
      <c r="F309" s="321">
        <f t="shared" si="265"/>
        <v>25678.604168549009</v>
      </c>
      <c r="G309" s="321">
        <f t="shared" si="265"/>
        <v>7073.6668307879991</v>
      </c>
      <c r="H309" s="321">
        <f t="shared" si="265"/>
        <v>3738.3660270826249</v>
      </c>
      <c r="I309" s="321">
        <f t="shared" si="255"/>
        <v>36490.63702641963</v>
      </c>
      <c r="J309" s="83"/>
      <c r="K309" s="84">
        <f t="shared" si="266"/>
        <v>50.243409693755531</v>
      </c>
      <c r="L309" s="84">
        <f t="shared" si="266"/>
        <v>6.7678121128235968</v>
      </c>
      <c r="M309" s="84">
        <f t="shared" si="266"/>
        <v>3.990733729242927</v>
      </c>
      <c r="N309" s="79">
        <f t="shared" si="256"/>
        <v>61.001955535822056</v>
      </c>
      <c r="P309" s="84">
        <f t="shared" si="257"/>
        <v>37.621349252030264</v>
      </c>
      <c r="R309" s="84">
        <f t="shared" si="258"/>
        <v>22.504639202817646</v>
      </c>
      <c r="T309" s="74">
        <f t="shared" si="259"/>
        <v>24.515413999385409</v>
      </c>
      <c r="V309" s="118">
        <f>Weather_Factors!FB58</f>
        <v>0.91797916214597997</v>
      </c>
      <c r="X309" s="124">
        <f t="shared" si="267"/>
        <v>1956.6254210691613</v>
      </c>
      <c r="Y309" s="124">
        <f t="shared" si="267"/>
        <v>956.76150357645133</v>
      </c>
      <c r="Z309" s="124">
        <f t="shared" si="267"/>
        <v>1067.5074886546749</v>
      </c>
      <c r="AA309" s="124">
        <f t="shared" si="267"/>
        <v>1671.7152811461185</v>
      </c>
      <c r="AC309" s="71">
        <f t="shared" si="240"/>
        <v>0.69235228814809691</v>
      </c>
      <c r="AD309" s="71"/>
      <c r="AF309" s="73">
        <f t="shared" si="241"/>
        <v>1.2408335651153095</v>
      </c>
      <c r="AG309" s="73">
        <f t="shared" si="242"/>
        <v>0.69639076450771664</v>
      </c>
      <c r="AH309" s="73">
        <f>Wgted_Floorspace!U184</f>
        <v>1.0118130551350868</v>
      </c>
      <c r="AI309" s="73">
        <f t="shared" si="263"/>
        <v>1.1291014588481507</v>
      </c>
      <c r="AJ309" s="73">
        <f t="shared" si="243"/>
        <v>0.89082603792696091</v>
      </c>
      <c r="AK309" s="73">
        <f t="shared" si="264"/>
        <v>0.68426898094891775</v>
      </c>
      <c r="AL309" s="73">
        <f t="shared" si="260"/>
        <v>0.86410503503748604</v>
      </c>
      <c r="AM309" s="73">
        <f t="shared" si="261"/>
        <v>0.86410503503748604</v>
      </c>
      <c r="AN309" s="73"/>
      <c r="AO309" s="73">
        <f t="shared" si="262"/>
        <v>1.0177149394409035</v>
      </c>
      <c r="AR309" s="53"/>
    </row>
    <row r="310" spans="1:44" x14ac:dyDescent="0.2">
      <c r="A310" s="75" t="s">
        <v>79</v>
      </c>
      <c r="B310" s="50">
        <f t="shared" si="254"/>
        <v>2000</v>
      </c>
      <c r="D310" s="79">
        <f>SEDS_CensusRgn!L45</f>
        <v>1539.6130000000001</v>
      </c>
      <c r="F310" s="321">
        <f t="shared" si="265"/>
        <v>26153.39819849288</v>
      </c>
      <c r="G310" s="321">
        <f t="shared" si="265"/>
        <v>7128.6605223731558</v>
      </c>
      <c r="H310" s="321">
        <f t="shared" si="265"/>
        <v>3861.1033406536385</v>
      </c>
      <c r="I310" s="321">
        <f t="shared" si="255"/>
        <v>37143.162061519673</v>
      </c>
      <c r="J310" s="83"/>
      <c r="K310" s="84">
        <f t="shared" si="266"/>
        <v>51.702216648506571</v>
      </c>
      <c r="L310" s="84">
        <f t="shared" si="266"/>
        <v>6.886258360208843</v>
      </c>
      <c r="M310" s="84">
        <f t="shared" si="266"/>
        <v>4.1570184421263638</v>
      </c>
      <c r="N310" s="79">
        <f t="shared" si="256"/>
        <v>62.745493450841778</v>
      </c>
      <c r="P310" s="84">
        <f t="shared" si="257"/>
        <v>41.450778946874841</v>
      </c>
      <c r="R310" s="84">
        <f t="shared" si="258"/>
        <v>24.537427555752931</v>
      </c>
      <c r="T310" s="74">
        <f t="shared" si="259"/>
        <v>24.478201944055652</v>
      </c>
      <c r="V310" s="118">
        <f>Weather_Factors!FB59</f>
        <v>1.002419524597135</v>
      </c>
      <c r="X310" s="124">
        <f t="shared" si="267"/>
        <v>1976.8833195636496</v>
      </c>
      <c r="Y310" s="124">
        <f t="shared" si="267"/>
        <v>965.99611365928581</v>
      </c>
      <c r="Z310" s="124">
        <f t="shared" si="267"/>
        <v>1076.6400366333191</v>
      </c>
      <c r="AA310" s="124">
        <f t="shared" si="267"/>
        <v>1689.2878788003386</v>
      </c>
      <c r="AC310" s="71">
        <f t="shared" si="240"/>
        <v>0.69130136354797</v>
      </c>
      <c r="AD310" s="71"/>
      <c r="AF310" s="73">
        <f t="shared" si="241"/>
        <v>1.2630221326934521</v>
      </c>
      <c r="AG310" s="73">
        <f t="shared" si="242"/>
        <v>0.7672755021856843</v>
      </c>
      <c r="AH310" s="73">
        <f>Wgted_Floorspace!U185</f>
        <v>1.0128830784145746</v>
      </c>
      <c r="AI310" s="73">
        <f t="shared" si="263"/>
        <v>1.1409702536548407</v>
      </c>
      <c r="AJ310" s="73">
        <f t="shared" si="243"/>
        <v>0.9727687187909051</v>
      </c>
      <c r="AK310" s="73">
        <f t="shared" si="264"/>
        <v>0.68250855234943442</v>
      </c>
      <c r="AL310" s="73">
        <f t="shared" si="260"/>
        <v>0.96908594113400259</v>
      </c>
      <c r="AM310" s="73">
        <f t="shared" si="261"/>
        <v>0.96908594113400248</v>
      </c>
      <c r="AN310" s="73"/>
      <c r="AO310" s="73">
        <f t="shared" si="262"/>
        <v>1.1241991027723421</v>
      </c>
      <c r="AR310" s="53"/>
    </row>
    <row r="311" spans="1:44" x14ac:dyDescent="0.2">
      <c r="A311" s="75" t="s">
        <v>79</v>
      </c>
      <c r="B311" s="50">
        <f t="shared" si="254"/>
        <v>2001</v>
      </c>
      <c r="D311" s="79">
        <f>SEDS_CensusRgn!L46</f>
        <v>1438.9190000000001</v>
      </c>
      <c r="F311" s="321">
        <f t="shared" si="265"/>
        <v>26627.792170217013</v>
      </c>
      <c r="G311" s="321">
        <f t="shared" si="265"/>
        <v>7182.1619274820032</v>
      </c>
      <c r="H311" s="321">
        <f t="shared" si="265"/>
        <v>3959.9003101083731</v>
      </c>
      <c r="I311" s="321">
        <f t="shared" si="255"/>
        <v>37769.85440780739</v>
      </c>
      <c r="J311" s="83"/>
      <c r="K311" s="84">
        <f t="shared" si="266"/>
        <v>53.214254586186044</v>
      </c>
      <c r="L311" s="84">
        <f t="shared" si="266"/>
        <v>6.9999172239459071</v>
      </c>
      <c r="M311" s="84">
        <f t="shared" si="266"/>
        <v>4.2995385878784731</v>
      </c>
      <c r="N311" s="79">
        <f t="shared" si="256"/>
        <v>64.513710398010431</v>
      </c>
      <c r="P311" s="84">
        <f t="shared" si="257"/>
        <v>38.097022680144661</v>
      </c>
      <c r="R311" s="84">
        <f t="shared" si="258"/>
        <v>22.304080653906642</v>
      </c>
      <c r="T311" s="74">
        <f t="shared" si="259"/>
        <v>23.329751216555898</v>
      </c>
      <c r="V311" s="118">
        <f>Weather_Factors!FB60</f>
        <v>0.95603594084100685</v>
      </c>
      <c r="X311" s="124">
        <f t="shared" si="267"/>
        <v>1998.4478715327286</v>
      </c>
      <c r="Y311" s="124">
        <f t="shared" si="267"/>
        <v>974.62536971789086</v>
      </c>
      <c r="Z311" s="124">
        <f t="shared" si="267"/>
        <v>1085.7694010384835</v>
      </c>
      <c r="AA311" s="124">
        <f t="shared" si="267"/>
        <v>1708.0741085587779</v>
      </c>
      <c r="AC311" s="71">
        <f t="shared" si="240"/>
        <v>0.65886738184854876</v>
      </c>
      <c r="AF311" s="73">
        <f t="shared" si="241"/>
        <v>1.2843322813135394</v>
      </c>
      <c r="AG311" s="73">
        <f t="shared" si="242"/>
        <v>0.70519572735052904</v>
      </c>
      <c r="AH311" s="73">
        <f>Wgted_Floorspace!U186</f>
        <v>1.0137345597728071</v>
      </c>
      <c r="AI311" s="73">
        <f t="shared" si="263"/>
        <v>1.1536587537037053</v>
      </c>
      <c r="AJ311" s="73">
        <f t="shared" si="243"/>
        <v>0.92775712610318983</v>
      </c>
      <c r="AK311" s="73">
        <f t="shared" si="264"/>
        <v>0.64994073201589442</v>
      </c>
      <c r="AL311" s="73">
        <f t="shared" si="260"/>
        <v>0.90570563728066578</v>
      </c>
      <c r="AM311" s="73">
        <f t="shared" si="261"/>
        <v>0.90570563728066567</v>
      </c>
      <c r="AN311" s="73"/>
      <c r="AO311" s="73">
        <f t="shared" si="262"/>
        <v>1.0850154369664637</v>
      </c>
      <c r="AR311" s="53"/>
    </row>
    <row r="312" spans="1:44" x14ac:dyDescent="0.2">
      <c r="A312" s="75" t="s">
        <v>79</v>
      </c>
      <c r="B312" s="50">
        <f t="shared" si="254"/>
        <v>2002</v>
      </c>
      <c r="D312" s="79">
        <f>SEDS_CensusRgn!L47</f>
        <v>1436.5920000000001</v>
      </c>
      <c r="F312" s="321">
        <f t="shared" si="265"/>
        <v>26947.695945592975</v>
      </c>
      <c r="G312" s="321">
        <f t="shared" si="265"/>
        <v>7342.8455610732844</v>
      </c>
      <c r="H312" s="321">
        <f t="shared" si="265"/>
        <v>3885.5238399570458</v>
      </c>
      <c r="I312" s="321">
        <f t="shared" si="255"/>
        <v>38176.065346623305</v>
      </c>
      <c r="J312" s="83"/>
      <c r="K312" s="84">
        <f t="shared" si="266"/>
        <v>54.453831991836935</v>
      </c>
      <c r="L312" s="84">
        <f t="shared" si="266"/>
        <v>7.2254023717338089</v>
      </c>
      <c r="M312" s="84">
        <f t="shared" si="266"/>
        <v>4.2182405305489041</v>
      </c>
      <c r="N312" s="79">
        <f t="shared" si="256"/>
        <v>65.897474894119654</v>
      </c>
      <c r="P312" s="84">
        <f t="shared" si="257"/>
        <v>37.630698369680665</v>
      </c>
      <c r="R312" s="84">
        <f t="shared" si="258"/>
        <v>21.800410445289977</v>
      </c>
      <c r="T312" s="74">
        <f t="shared" si="259"/>
        <v>22.209883797934602</v>
      </c>
      <c r="V312" s="118">
        <f>Weather_Factors!FB61</f>
        <v>0.98156346262907046</v>
      </c>
      <c r="X312" s="124">
        <f t="shared" si="267"/>
        <v>2020.7231112366144</v>
      </c>
      <c r="Y312" s="124">
        <f t="shared" si="267"/>
        <v>984.00576610761391</v>
      </c>
      <c r="Z312" s="124">
        <f t="shared" si="267"/>
        <v>1085.6298157716456</v>
      </c>
      <c r="AA312" s="124">
        <f t="shared" si="267"/>
        <v>1726.1463248188913</v>
      </c>
      <c r="AC312" s="71">
        <f t="shared" si="240"/>
        <v>0.62724063592761936</v>
      </c>
      <c r="AF312" s="73">
        <f t="shared" si="241"/>
        <v>1.2981451442414971</v>
      </c>
      <c r="AG312" s="73">
        <f t="shared" si="242"/>
        <v>0.69656382154361451</v>
      </c>
      <c r="AH312" s="73">
        <f>Wgted_Floorspace!U187</f>
        <v>1.0121571842667936</v>
      </c>
      <c r="AI312" s="73">
        <f t="shared" si="263"/>
        <v>1.1658649983758984</v>
      </c>
      <c r="AJ312" s="73">
        <f t="shared" si="243"/>
        <v>0.95252956324587368</v>
      </c>
      <c r="AK312" s="73">
        <f t="shared" si="264"/>
        <v>0.61970674681521165</v>
      </c>
      <c r="AL312" s="73">
        <f t="shared" si="260"/>
        <v>0.90424094259114385</v>
      </c>
      <c r="AM312" s="73">
        <f t="shared" si="261"/>
        <v>0.90424094259114385</v>
      </c>
      <c r="AN312" s="73"/>
      <c r="AO312" s="73">
        <f t="shared" si="262"/>
        <v>1.1240216846490467</v>
      </c>
      <c r="AR312" s="53"/>
    </row>
    <row r="313" spans="1:44" x14ac:dyDescent="0.2">
      <c r="A313" s="75" t="s">
        <v>79</v>
      </c>
      <c r="B313" s="50">
        <f t="shared" si="254"/>
        <v>2003</v>
      </c>
      <c r="D313" s="79">
        <f>SEDS_CensusRgn!L48</f>
        <v>1479.06</v>
      </c>
      <c r="F313" s="321">
        <f t="shared" si="265"/>
        <v>27284.693912353203</v>
      </c>
      <c r="G313" s="321">
        <f t="shared" si="265"/>
        <v>7503.9453190112745</v>
      </c>
      <c r="H313" s="321">
        <f t="shared" si="265"/>
        <v>3799.8329111754651</v>
      </c>
      <c r="I313" s="321">
        <f t="shared" si="255"/>
        <v>38588.47214253994</v>
      </c>
      <c r="J313" s="83"/>
      <c r="K313" s="84">
        <f t="shared" si="266"/>
        <v>55.74450130817695</v>
      </c>
      <c r="L313" s="84">
        <f t="shared" si="266"/>
        <v>7.4425248456091628</v>
      </c>
      <c r="M313" s="84">
        <f t="shared" si="266"/>
        <v>4.1246816424774693</v>
      </c>
      <c r="N313" s="79">
        <f t="shared" si="256"/>
        <v>67.31170779626359</v>
      </c>
      <c r="P313" s="84">
        <f t="shared" si="257"/>
        <v>38.329063522820427</v>
      </c>
      <c r="R313" s="84">
        <f t="shared" si="258"/>
        <v>21.97329481636033</v>
      </c>
      <c r="T313" s="74">
        <f t="shared" si="259"/>
        <v>21.846582313434592</v>
      </c>
      <c r="V313" s="118">
        <f>Weather_Factors!FB62</f>
        <v>1.0058001064472137</v>
      </c>
      <c r="X313" s="124">
        <f t="shared" si="267"/>
        <v>2043.0685968933853</v>
      </c>
      <c r="Y313" s="124">
        <f t="shared" si="267"/>
        <v>991.8149092522699</v>
      </c>
      <c r="Z313" s="124">
        <f t="shared" si="267"/>
        <v>1085.4902673079678</v>
      </c>
      <c r="AA313" s="124">
        <f t="shared" si="267"/>
        <v>1744.3475747789232</v>
      </c>
      <c r="AC313" s="71">
        <f t="shared" si="240"/>
        <v>0.61698045373826349</v>
      </c>
      <c r="AF313" s="73">
        <f t="shared" si="241"/>
        <v>1.3121686921035012</v>
      </c>
      <c r="AG313" s="73">
        <f t="shared" si="242"/>
        <v>0.70949092417469051</v>
      </c>
      <c r="AH313" s="73">
        <f>Wgted_Floorspace!U188</f>
        <v>1.0105374720706886</v>
      </c>
      <c r="AI313" s="73">
        <f t="shared" si="263"/>
        <v>1.1781583943354317</v>
      </c>
      <c r="AJ313" s="73">
        <f t="shared" si="243"/>
        <v>0.97604930560548309</v>
      </c>
      <c r="AK313" s="73">
        <f t="shared" si="264"/>
        <v>0.61054683353207195</v>
      </c>
      <c r="AL313" s="73">
        <f t="shared" si="260"/>
        <v>0.93097177803360798</v>
      </c>
      <c r="AM313" s="73">
        <f t="shared" si="261"/>
        <v>0.93097177803360798</v>
      </c>
      <c r="AN313" s="73"/>
      <c r="AO313" s="73">
        <f t="shared" si="262"/>
        <v>1.1620581505111041</v>
      </c>
      <c r="AR313" s="53"/>
    </row>
    <row r="314" spans="1:44" x14ac:dyDescent="0.2">
      <c r="A314" s="75" t="s">
        <v>79</v>
      </c>
      <c r="B314" s="50">
        <f t="shared" si="254"/>
        <v>2004</v>
      </c>
      <c r="D314" s="79">
        <f>SEDS_CensusRgn!L49</f>
        <v>1416.925</v>
      </c>
      <c r="F314" s="321">
        <f t="shared" si="265"/>
        <v>27869.161681269678</v>
      </c>
      <c r="G314" s="321">
        <f t="shared" si="265"/>
        <v>7546.4278798435962</v>
      </c>
      <c r="H314" s="321">
        <f t="shared" si="265"/>
        <v>3904.1003404662756</v>
      </c>
      <c r="I314" s="321">
        <f t="shared" si="255"/>
        <v>39319.68990157955</v>
      </c>
      <c r="J314" s="83"/>
      <c r="K314" s="84">
        <f t="shared" si="266"/>
        <v>57.628621530930531</v>
      </c>
      <c r="L314" s="84">
        <f t="shared" si="266"/>
        <v>7.5554929832138571</v>
      </c>
      <c r="M314" s="84">
        <f t="shared" si="266"/>
        <v>4.2384412448016198</v>
      </c>
      <c r="N314" s="79">
        <f t="shared" si="256"/>
        <v>69.422555758946004</v>
      </c>
      <c r="P314" s="84">
        <f t="shared" si="257"/>
        <v>36.036016650860702</v>
      </c>
      <c r="R314" s="84">
        <f t="shared" si="258"/>
        <v>20.41015322051739</v>
      </c>
      <c r="T314" s="74">
        <f t="shared" si="259"/>
        <v>21.436311736079983</v>
      </c>
      <c r="V314" s="118">
        <f>Weather_Factors!FB63</f>
        <v>0.95212989397632986</v>
      </c>
      <c r="X314" s="124">
        <f t="shared" si="267"/>
        <v>2067.8275934529315</v>
      </c>
      <c r="Y314" s="124">
        <f t="shared" si="267"/>
        <v>1001.2012442859852</v>
      </c>
      <c r="Z314" s="124">
        <f t="shared" si="267"/>
        <v>1085.6383994207006</v>
      </c>
      <c r="AA314" s="124">
        <f t="shared" si="267"/>
        <v>1765.5926568270611</v>
      </c>
      <c r="AC314" s="71">
        <f t="shared" si="240"/>
        <v>0.60539379348449718</v>
      </c>
      <c r="AF314" s="73">
        <f t="shared" si="241"/>
        <v>1.3370331398841151</v>
      </c>
      <c r="AG314" s="73">
        <f t="shared" si="242"/>
        <v>0.66704543255984938</v>
      </c>
      <c r="AH314" s="73">
        <f>Wgted_Floorspace!U189</f>
        <v>1.011636499074666</v>
      </c>
      <c r="AI314" s="73">
        <f t="shared" si="263"/>
        <v>1.1925076399303247</v>
      </c>
      <c r="AJ314" s="73">
        <f t="shared" si="243"/>
        <v>0.92396661712880002</v>
      </c>
      <c r="AK314" s="73">
        <f t="shared" si="264"/>
        <v>0.59843016146436501</v>
      </c>
      <c r="AL314" s="73">
        <f t="shared" si="260"/>
        <v>0.8918618491408532</v>
      </c>
      <c r="AM314" s="73">
        <f t="shared" si="261"/>
        <v>0.8918618491408532</v>
      </c>
      <c r="AN314" s="73"/>
      <c r="AO314" s="73">
        <f t="shared" si="262"/>
        <v>1.1146587781063408</v>
      </c>
      <c r="AR314" s="53"/>
    </row>
    <row r="315" spans="1:44" x14ac:dyDescent="0.2">
      <c r="A315" s="75" t="s">
        <v>79</v>
      </c>
      <c r="B315" s="50">
        <f t="shared" si="254"/>
        <v>2005</v>
      </c>
      <c r="D315" s="79">
        <f>SEDS_CensusRgn!L50</f>
        <v>1413.9280000000001</v>
      </c>
      <c r="F315" s="321">
        <f t="shared" si="265"/>
        <v>28495.947654885684</v>
      </c>
      <c r="G315" s="321">
        <f t="shared" si="265"/>
        <v>7588.5359569615512</v>
      </c>
      <c r="H315" s="321">
        <f t="shared" si="265"/>
        <v>4006.0274098351492</v>
      </c>
      <c r="I315" s="321">
        <f t="shared" si="255"/>
        <v>40090.511021682389</v>
      </c>
      <c r="J315" s="83"/>
      <c r="K315" s="84">
        <f t="shared" si="266"/>
        <v>59.673983527606616</v>
      </c>
      <c r="L315" s="84">
        <f t="shared" si="266"/>
        <v>7.6650590173445083</v>
      </c>
      <c r="M315" s="84">
        <f t="shared" si="266"/>
        <v>4.3496907646326113</v>
      </c>
      <c r="N315" s="79">
        <f t="shared" si="256"/>
        <v>71.688733309583739</v>
      </c>
      <c r="P315" s="84">
        <f t="shared" si="257"/>
        <v>35.268395537170804</v>
      </c>
      <c r="R315" s="84">
        <f t="shared" si="258"/>
        <v>19.723155016479815</v>
      </c>
      <c r="T315" s="74">
        <f t="shared" si="259"/>
        <v>20.602264956843314</v>
      </c>
      <c r="V315" s="118">
        <f>Weather_Factors!FB64</f>
        <v>0.95732945177605377</v>
      </c>
      <c r="X315" s="124">
        <f t="shared" si="267"/>
        <v>2094.1217414601547</v>
      </c>
      <c r="Y315" s="124">
        <f t="shared" si="267"/>
        <v>1010.0840347620356</v>
      </c>
      <c r="Z315" s="124">
        <f t="shared" si="267"/>
        <v>1085.7865709939324</v>
      </c>
      <c r="AA315" s="124">
        <f t="shared" si="267"/>
        <v>1788.1721006452599</v>
      </c>
      <c r="AC315" s="71">
        <f t="shared" si="240"/>
        <v>0.58183905375864409</v>
      </c>
      <c r="AF315" s="73">
        <f t="shared" si="241"/>
        <v>1.3632442668049987</v>
      </c>
      <c r="AG315" s="73">
        <f t="shared" si="242"/>
        <v>0.65283636603664574</v>
      </c>
      <c r="AH315" s="73">
        <f>Wgted_Floorspace!U190</f>
        <v>1.0127215167986501</v>
      </c>
      <c r="AI315" s="73">
        <f t="shared" si="263"/>
        <v>1.2077581333861416</v>
      </c>
      <c r="AJ315" s="73">
        <f t="shared" si="243"/>
        <v>0.92901237597028852</v>
      </c>
      <c r="AK315" s="73">
        <f t="shared" si="264"/>
        <v>0.57453015869349366</v>
      </c>
      <c r="AL315" s="73">
        <f t="shared" si="260"/>
        <v>0.8899754331612667</v>
      </c>
      <c r="AM315" s="73">
        <f t="shared" si="261"/>
        <v>0.88997543316126682</v>
      </c>
      <c r="AN315" s="73"/>
      <c r="AO315" s="73">
        <f t="shared" si="262"/>
        <v>1.136296078035701</v>
      </c>
      <c r="AR315" s="53"/>
    </row>
    <row r="316" spans="1:44" x14ac:dyDescent="0.2">
      <c r="A316" s="75" t="s">
        <v>79</v>
      </c>
      <c r="B316" s="50">
        <f t="shared" si="254"/>
        <v>2006</v>
      </c>
      <c r="D316" s="79">
        <f>SEDS_CensusRgn!L51</f>
        <v>1239.7819999999999</v>
      </c>
      <c r="F316" s="321">
        <f t="shared" si="265"/>
        <v>28964.052093764512</v>
      </c>
      <c r="G316" s="321">
        <f t="shared" si="265"/>
        <v>7631.4347756849984</v>
      </c>
      <c r="H316" s="321">
        <f t="shared" si="265"/>
        <v>4013.2026693478224</v>
      </c>
      <c r="I316" s="321">
        <f t="shared" si="255"/>
        <v>40608.689538797335</v>
      </c>
      <c r="J316" s="83"/>
      <c r="K316" s="84">
        <f t="shared" si="266"/>
        <v>61.384657985512099</v>
      </c>
      <c r="L316" s="84">
        <f t="shared" si="266"/>
        <v>7.797642358375823</v>
      </c>
      <c r="M316" s="84">
        <f t="shared" si="266"/>
        <v>4.382508436627603</v>
      </c>
      <c r="N316" s="79">
        <f t="shared" si="256"/>
        <v>73.56480878051552</v>
      </c>
      <c r="P316" s="84">
        <f t="shared" si="257"/>
        <v>30.529968193519728</v>
      </c>
      <c r="R316" s="84">
        <f t="shared" si="258"/>
        <v>16.852922213105384</v>
      </c>
      <c r="T316" s="74">
        <f t="shared" si="259"/>
        <v>19.061280125847727</v>
      </c>
      <c r="V316" s="118">
        <f>Weather_Factors!FB65</f>
        <v>0.88414430205305383</v>
      </c>
      <c r="X316" s="124">
        <f t="shared" si="267"/>
        <v>2119.3394414149398</v>
      </c>
      <c r="Y316" s="124">
        <f t="shared" si="267"/>
        <v>1021.7793360719519</v>
      </c>
      <c r="Z316" s="124">
        <f t="shared" si="267"/>
        <v>1092.0227054817035</v>
      </c>
      <c r="AA316" s="124">
        <f t="shared" si="267"/>
        <v>1811.5533797324852</v>
      </c>
      <c r="AC316" s="71">
        <f t="shared" si="240"/>
        <v>0.53831931659377097</v>
      </c>
      <c r="AF316" s="73">
        <f t="shared" si="241"/>
        <v>1.3808644935029428</v>
      </c>
      <c r="AG316" s="73">
        <f t="shared" si="242"/>
        <v>0.56512560855414096</v>
      </c>
      <c r="AH316" s="73">
        <f>Wgted_Floorspace!U191</f>
        <v>1.012899191701115</v>
      </c>
      <c r="AI316" s="73">
        <f t="shared" si="263"/>
        <v>1.2235501983537014</v>
      </c>
      <c r="AJ316" s="73">
        <f t="shared" si="243"/>
        <v>0.85799198721721137</v>
      </c>
      <c r="AK316" s="73">
        <f t="shared" si="264"/>
        <v>0.53146386235108933</v>
      </c>
      <c r="AL316" s="73">
        <f t="shared" si="260"/>
        <v>0.78036188722165623</v>
      </c>
      <c r="AM316" s="73">
        <f t="shared" si="261"/>
        <v>0.78036188722165623</v>
      </c>
      <c r="AN316" s="73"/>
      <c r="AO316" s="73">
        <f t="shared" si="262"/>
        <v>1.063337789429631</v>
      </c>
      <c r="AR316" s="53"/>
    </row>
    <row r="317" spans="1:44" x14ac:dyDescent="0.2">
      <c r="A317" s="75" t="s">
        <v>79</v>
      </c>
      <c r="B317" s="50">
        <f t="shared" si="254"/>
        <v>2007</v>
      </c>
      <c r="D317" s="79">
        <f>SEDS_CensusRgn!L52</f>
        <v>1321.9929999999999</v>
      </c>
      <c r="F317" s="321">
        <f t="shared" si="265"/>
        <v>29362.545796420432</v>
      </c>
      <c r="G317" s="321">
        <f t="shared" si="265"/>
        <v>7673.3228556239264</v>
      </c>
      <c r="H317" s="321">
        <f t="shared" si="265"/>
        <v>4016.3007332821376</v>
      </c>
      <c r="I317" s="321">
        <f t="shared" si="255"/>
        <v>41052.169385326495</v>
      </c>
      <c r="J317" s="83"/>
      <c r="K317" s="84">
        <f t="shared" si="266"/>
        <v>62.70013986954671</v>
      </c>
      <c r="L317" s="84">
        <f t="shared" si="266"/>
        <v>7.9132367617647743</v>
      </c>
      <c r="M317" s="84">
        <f t="shared" si="266"/>
        <v>4.4109308365819988</v>
      </c>
      <c r="N317" s="79">
        <f t="shared" si="256"/>
        <v>75.024307467893479</v>
      </c>
      <c r="P317" s="84">
        <f t="shared" si="257"/>
        <v>32.202756146488255</v>
      </c>
      <c r="R317" s="84">
        <f t="shared" si="258"/>
        <v>17.620862419366478</v>
      </c>
      <c r="T317" s="74">
        <f t="shared" si="259"/>
        <v>19.105828242495182</v>
      </c>
      <c r="V317" s="118">
        <f>Weather_Factors!FB66</f>
        <v>0.9222768149969105</v>
      </c>
      <c r="X317" s="124">
        <f t="shared" si="267"/>
        <v>2135.3781890802684</v>
      </c>
      <c r="Y317" s="124">
        <f t="shared" si="267"/>
        <v>1031.2659731194565</v>
      </c>
      <c r="Z317" s="124">
        <f t="shared" si="267"/>
        <v>1098.2571100888076</v>
      </c>
      <c r="AA317" s="124">
        <f t="shared" si="267"/>
        <v>1827.5357573358799</v>
      </c>
      <c r="AC317" s="71">
        <f t="shared" si="240"/>
        <v>0.53957742263653763</v>
      </c>
      <c r="AF317" s="73">
        <f t="shared" si="241"/>
        <v>1.3959446544392169</v>
      </c>
      <c r="AG317" s="73">
        <f t="shared" si="242"/>
        <v>0.59608978460277595</v>
      </c>
      <c r="AH317" s="73">
        <f>Wgted_Floorspace!U192</f>
        <v>1.0129841600479856</v>
      </c>
      <c r="AI317" s="73">
        <f t="shared" si="263"/>
        <v>1.2343449347967892</v>
      </c>
      <c r="AJ317" s="73">
        <f t="shared" si="243"/>
        <v>0.89499656948089079</v>
      </c>
      <c r="AK317" s="73">
        <f t="shared" si="264"/>
        <v>0.53266126353938004</v>
      </c>
      <c r="AL317" s="73">
        <f t="shared" si="260"/>
        <v>0.83210834838206926</v>
      </c>
      <c r="AM317" s="73">
        <f t="shared" si="261"/>
        <v>0.83210834838206926</v>
      </c>
      <c r="AN317" s="73"/>
      <c r="AO317" s="73">
        <f t="shared" si="262"/>
        <v>1.1190785315266436</v>
      </c>
      <c r="AR317" s="53"/>
    </row>
    <row r="318" spans="1:44" x14ac:dyDescent="0.2">
      <c r="A318" s="75" t="s">
        <v>79</v>
      </c>
      <c r="B318" s="50">
        <f t="shared" si="254"/>
        <v>2008</v>
      </c>
      <c r="D318" s="79">
        <f>SEDS_CensusRgn!L53</f>
        <v>1367.712</v>
      </c>
      <c r="F318" s="321">
        <f t="shared" si="265"/>
        <v>29765.13632318806</v>
      </c>
      <c r="G318" s="321">
        <f t="shared" si="265"/>
        <v>7698.1625693600863</v>
      </c>
      <c r="H318" s="321">
        <f t="shared" si="265"/>
        <v>3954.1837650724719</v>
      </c>
      <c r="I318" s="321">
        <f t="shared" si="255"/>
        <v>41417.482657620618</v>
      </c>
      <c r="J318" s="83"/>
      <c r="K318" s="84">
        <f t="shared" si="266"/>
        <v>63.922258507763132</v>
      </c>
      <c r="L318" s="84">
        <f t="shared" si="266"/>
        <v>7.9719514997802507</v>
      </c>
      <c r="M318" s="84">
        <f t="shared" si="266"/>
        <v>4.3666369336940116</v>
      </c>
      <c r="N318" s="79">
        <f t="shared" si="256"/>
        <v>76.260846941237389</v>
      </c>
      <c r="P318" s="84">
        <f t="shared" si="257"/>
        <v>33.022576753547511</v>
      </c>
      <c r="R318" s="84">
        <f t="shared" si="258"/>
        <v>17.934655263583515</v>
      </c>
      <c r="T318" s="74">
        <f t="shared" si="259"/>
        <v>18.399321900578339</v>
      </c>
      <c r="V318" s="118">
        <f>Weather_Factors!FB67</f>
        <v>0.97474544771238447</v>
      </c>
      <c r="X318" s="124">
        <f t="shared" si="267"/>
        <v>2147.5547033851649</v>
      </c>
      <c r="Y318" s="124">
        <f t="shared" si="267"/>
        <v>1035.5654908497111</v>
      </c>
      <c r="Z318" s="124">
        <f t="shared" si="267"/>
        <v>1104.3080426015508</v>
      </c>
      <c r="AA318" s="124">
        <f t="shared" si="267"/>
        <v>1841.2718989140631</v>
      </c>
      <c r="AC318" s="71">
        <f t="shared" si="240"/>
        <v>0.51962461733496168</v>
      </c>
      <c r="AF318" s="73">
        <f t="shared" si="241"/>
        <v>1.4083668264532725</v>
      </c>
      <c r="AG318" s="73">
        <f t="shared" si="242"/>
        <v>0.61126509092909986</v>
      </c>
      <c r="AH318" s="73">
        <f>Wgted_Floorspace!U193</f>
        <v>1.0127162283750242</v>
      </c>
      <c r="AI318" s="73">
        <f t="shared" si="263"/>
        <v>1.2436225298931491</v>
      </c>
      <c r="AJ318" s="73">
        <f t="shared" si="243"/>
        <v>0.94591322001585987</v>
      </c>
      <c r="AK318" s="73">
        <f t="shared" si="264"/>
        <v>0.51309992155328321</v>
      </c>
      <c r="AL318" s="73">
        <f>AF318*AH318*AI318*AJ318*AK318</f>
        <v>0.86088547623348743</v>
      </c>
      <c r="AM318" s="73">
        <f>AF318*AG318</f>
        <v>0.86088547623348743</v>
      </c>
      <c r="AN318" s="73"/>
      <c r="AO318" s="73">
        <f>AH318*AI318*AJ318</f>
        <v>1.1913178413254204</v>
      </c>
      <c r="AR318" s="53"/>
    </row>
    <row r="319" spans="1:44" x14ac:dyDescent="0.2">
      <c r="A319" s="75" t="s">
        <v>79</v>
      </c>
      <c r="B319" s="50">
        <f t="shared" si="254"/>
        <v>2009</v>
      </c>
      <c r="D319" s="79">
        <f>SEDS_CensusRgn!L54</f>
        <v>1380.92</v>
      </c>
      <c r="F319" s="321">
        <f t="shared" si="265"/>
        <v>30061.574517097004</v>
      </c>
      <c r="G319" s="321">
        <f t="shared" si="265"/>
        <v>7721.3096421616974</v>
      </c>
      <c r="H319" s="321">
        <f t="shared" si="265"/>
        <v>3888.1917237214834</v>
      </c>
      <c r="I319" s="321">
        <f t="shared" si="255"/>
        <v>41671.075882980178</v>
      </c>
      <c r="J319" s="83"/>
      <c r="K319" s="84">
        <f t="shared" si="266"/>
        <v>64.865426401174432</v>
      </c>
      <c r="L319" s="84">
        <f t="shared" si="266"/>
        <v>8.0161912737956094</v>
      </c>
      <c r="M319" s="84">
        <f t="shared" si="266"/>
        <v>4.3172743145881132</v>
      </c>
      <c r="N319" s="79">
        <f t="shared" si="256"/>
        <v>77.198891989558163</v>
      </c>
      <c r="P319" s="84">
        <f t="shared" si="257"/>
        <v>33.138573236694683</v>
      </c>
      <c r="R319" s="84">
        <f t="shared" si="258"/>
        <v>17.88782150120473</v>
      </c>
      <c r="T319" s="74">
        <f t="shared" si="259"/>
        <v>18.097937882004508</v>
      </c>
      <c r="V319" s="118">
        <f>Weather_Factors!FB68</f>
        <v>0.98839003746340037</v>
      </c>
      <c r="X319" s="124">
        <f t="shared" si="267"/>
        <v>2157.7521285281759</v>
      </c>
      <c r="Y319" s="124">
        <f t="shared" si="267"/>
        <v>1038.1906237801591</v>
      </c>
      <c r="Z319" s="124">
        <f t="shared" si="267"/>
        <v>1110.3553068766744</v>
      </c>
      <c r="AA319" s="124">
        <f t="shared" si="267"/>
        <v>1852.5773658051555</v>
      </c>
      <c r="AC319" s="71">
        <f t="shared" si="240"/>
        <v>0.51111307782450954</v>
      </c>
      <c r="AF319" s="73">
        <f t="shared" si="241"/>
        <v>1.4169900517941776</v>
      </c>
      <c r="AG319" s="73">
        <f t="shared" si="242"/>
        <v>0.61341224623280566</v>
      </c>
      <c r="AH319" s="73">
        <f>Wgted_Floorspace!U194</f>
        <v>1.0123370939985687</v>
      </c>
      <c r="AI319" s="73">
        <f t="shared" si="263"/>
        <v>1.2512584110169613</v>
      </c>
      <c r="AJ319" s="73">
        <f t="shared" si="243"/>
        <v>0.95915421319768923</v>
      </c>
      <c r="AK319" s="73">
        <f t="shared" si="264"/>
        <v>0.5048842730890114</v>
      </c>
      <c r="AL319" s="73">
        <f>AF319*AH319*AI319*AJ319*AK319</f>
        <v>0.86919905056060598</v>
      </c>
      <c r="AM319" s="73">
        <f>AF319*AG319</f>
        <v>0.86919905056060609</v>
      </c>
      <c r="AN319" s="73"/>
      <c r="AO319" s="73">
        <f>AH319*AI319*AJ319</f>
        <v>1.2149561373337938</v>
      </c>
      <c r="AR319" s="53"/>
    </row>
    <row r="320" spans="1:44" x14ac:dyDescent="0.2">
      <c r="A320" s="75" t="s">
        <v>79</v>
      </c>
      <c r="B320" s="50">
        <f t="shared" si="254"/>
        <v>2010</v>
      </c>
      <c r="D320" s="79">
        <f>SEDS_CensusRgn!L55</f>
        <v>1517.5350000000001</v>
      </c>
      <c r="F320" s="321">
        <f t="shared" ref="F320:H324" si="268">F76</f>
        <v>30339.443127939852</v>
      </c>
      <c r="G320" s="321">
        <f t="shared" si="268"/>
        <v>7855.9562779680455</v>
      </c>
      <c r="H320" s="321">
        <f t="shared" si="268"/>
        <v>3917.4649791647944</v>
      </c>
      <c r="I320" s="321">
        <f t="shared" si="255"/>
        <v>42112.864385072695</v>
      </c>
      <c r="J320" s="83"/>
      <c r="K320" s="84">
        <f t="shared" ref="K320:M324" si="269">K76</f>
        <v>65.711665729331187</v>
      </c>
      <c r="L320" s="84">
        <f t="shared" si="269"/>
        <v>8.1874765110750829</v>
      </c>
      <c r="M320" s="84">
        <f t="shared" si="269"/>
        <v>4.419257410124346</v>
      </c>
      <c r="N320" s="79">
        <f t="shared" si="256"/>
        <v>78.318399650530608</v>
      </c>
      <c r="P320" s="84">
        <f t="shared" si="257"/>
        <v>36.034950891108345</v>
      </c>
      <c r="R320" s="84">
        <f t="shared" si="258"/>
        <v>19.376481219885584</v>
      </c>
      <c r="T320" s="74">
        <f t="shared" si="259"/>
        <v>17.567260556773455</v>
      </c>
      <c r="V320" s="118">
        <f>Weather_Factors!FB69</f>
        <v>1.102988206798956</v>
      </c>
      <c r="X320" s="124">
        <f t="shared" ref="X320:AA324" si="270">X76</f>
        <v>2165.8823944865603</v>
      </c>
      <c r="Y320" s="124">
        <f t="shared" si="270"/>
        <v>1042.1998572009347</v>
      </c>
      <c r="Z320" s="124">
        <f t="shared" si="270"/>
        <v>1128.0911083132476</v>
      </c>
      <c r="AA320" s="124">
        <f t="shared" si="270"/>
        <v>1859.726256908122</v>
      </c>
      <c r="AC320" s="71">
        <f t="shared" si="240"/>
        <v>0.4961259493019709</v>
      </c>
      <c r="AF320" s="73">
        <f t="shared" si="241"/>
        <v>1.4320126999787384</v>
      </c>
      <c r="AG320" s="73">
        <f t="shared" si="242"/>
        <v>0.66702570479188028</v>
      </c>
      <c r="AH320" s="73">
        <f>Wgted_Floorspace!U195</f>
        <v>1.0118264436086184</v>
      </c>
      <c r="AI320" s="73">
        <f t="shared" si="263"/>
        <v>1.2560868787976542</v>
      </c>
      <c r="AJ320" s="73">
        <f t="shared" si="243"/>
        <v>1.070362655995263</v>
      </c>
      <c r="AK320" s="73">
        <f t="shared" si="264"/>
        <v>0.49032712322932337</v>
      </c>
      <c r="AL320" s="73">
        <f>AF320*AH320*AI320*AJ320*AK320</f>
        <v>0.95518928047424123</v>
      </c>
      <c r="AM320" s="73">
        <f>AF320*AG320</f>
        <v>0.95518928047424134</v>
      </c>
      <c r="AN320" s="73"/>
      <c r="AO320" s="73">
        <f>AH320*AI320*AJ320</f>
        <v>1.3603687685046049</v>
      </c>
      <c r="AR320" s="53"/>
    </row>
    <row r="321" spans="1:44" x14ac:dyDescent="0.2">
      <c r="A321" s="75" t="s">
        <v>79</v>
      </c>
      <c r="B321" s="50">
        <f t="shared" si="254"/>
        <v>2011</v>
      </c>
      <c r="D321" s="79">
        <f>SEDS_CensusRgn!L56</f>
        <v>1345.856</v>
      </c>
      <c r="F321" s="321">
        <f t="shared" si="268"/>
        <v>30607.527298154608</v>
      </c>
      <c r="G321" s="321">
        <f t="shared" si="268"/>
        <v>7981.9899236864285</v>
      </c>
      <c r="H321" s="321">
        <f t="shared" si="268"/>
        <v>3946.1044318693366</v>
      </c>
      <c r="I321" s="321">
        <f>SUM(F321:H321)</f>
        <v>42535.621653710376</v>
      </c>
      <c r="J321" s="83"/>
      <c r="K321" s="84">
        <f t="shared" si="269"/>
        <v>66.554191571781246</v>
      </c>
      <c r="L321" s="84">
        <f t="shared" si="269"/>
        <v>8.3629795991781393</v>
      </c>
      <c r="M321" s="84">
        <f t="shared" si="269"/>
        <v>4.5215526467189147</v>
      </c>
      <c r="N321" s="79">
        <f>SUM(K321:M321)</f>
        <v>79.438723817678309</v>
      </c>
      <c r="P321" s="84">
        <f t="shared" si="257"/>
        <v>31.640680156430747</v>
      </c>
      <c r="R321" s="84">
        <f>D321/N321</f>
        <v>16.942064717566534</v>
      </c>
      <c r="T321" s="74">
        <f>R321/V321</f>
        <v>18.142172672875468</v>
      </c>
      <c r="V321" s="118">
        <f>Weather_Factors!FB70</f>
        <v>0.93384982179652465</v>
      </c>
      <c r="X321" s="124">
        <f t="shared" si="270"/>
        <v>2174.4386903085092</v>
      </c>
      <c r="Y321" s="124">
        <f t="shared" si="270"/>
        <v>1047.7311646762582</v>
      </c>
      <c r="Z321" s="124">
        <f t="shared" si="270"/>
        <v>1145.826909749821</v>
      </c>
      <c r="AA321" s="124">
        <f t="shared" si="270"/>
        <v>1867.5811174079522</v>
      </c>
      <c r="AC321" s="71">
        <f t="shared" si="240"/>
        <v>0.51236233507450046</v>
      </c>
      <c r="AF321" s="73">
        <f t="shared" si="241"/>
        <v>1.4463882070010552</v>
      </c>
      <c r="AG321" s="73">
        <f t="shared" si="242"/>
        <v>0.58568546534762711</v>
      </c>
      <c r="AH321" s="73">
        <f>Wgted_Floorspace!U196</f>
        <v>1.0113746027494954</v>
      </c>
      <c r="AI321" s="73">
        <f>AA321/AA$248</f>
        <v>1.2613921688487966</v>
      </c>
      <c r="AJ321" s="73">
        <f t="shared" si="243"/>
        <v>0.9062272555567068</v>
      </c>
      <c r="AK321" s="73">
        <f>AG321/(AH321*AI321*AJ321)</f>
        <v>0.50659996175660948</v>
      </c>
      <c r="AL321" s="73">
        <f>AF321*AH321*AI321*AJ321*AK321</f>
        <v>0.84712855009073307</v>
      </c>
      <c r="AM321" s="73">
        <f>AF321*AG321</f>
        <v>0.84712855009073307</v>
      </c>
      <c r="AN321" s="73"/>
      <c r="AO321" s="73">
        <f>AH321*AI321*AJ321</f>
        <v>1.1561103623395326</v>
      </c>
      <c r="AR321" s="53"/>
    </row>
    <row r="322" spans="1:44" x14ac:dyDescent="0.2">
      <c r="A322" s="75" t="s">
        <v>79</v>
      </c>
      <c r="B322" s="50">
        <f t="shared" si="254"/>
        <v>2012</v>
      </c>
      <c r="D322" s="79">
        <f>SEDS_CensusRgn!L57</f>
        <v>1137.1220000000001</v>
      </c>
      <c r="F322" s="321">
        <f t="shared" si="268"/>
        <v>30713.561567753532</v>
      </c>
      <c r="G322" s="321">
        <f t="shared" si="268"/>
        <v>8059.0647980937511</v>
      </c>
      <c r="H322" s="321">
        <f t="shared" si="268"/>
        <v>3957.8527653069314</v>
      </c>
      <c r="I322" s="321">
        <f t="shared" ref="I322:I323" si="271">SUM(F322:H322)</f>
        <v>42730.479131154214</v>
      </c>
      <c r="J322" s="83"/>
      <c r="K322" s="84">
        <f t="shared" si="269"/>
        <v>67.1332945096797</v>
      </c>
      <c r="L322" s="84">
        <f t="shared" si="269"/>
        <v>8.4466023899473157</v>
      </c>
      <c r="M322" s="84">
        <f t="shared" si="269"/>
        <v>4.6060489247893397</v>
      </c>
      <c r="N322" s="79">
        <f t="shared" ref="N322:N323" si="272">SUM(K322:M322)</f>
        <v>80.185945824416351</v>
      </c>
      <c r="P322" s="84">
        <f t="shared" ref="P322:P323" si="273">D322/I322*1000</f>
        <v>26.611496597306811</v>
      </c>
      <c r="R322" s="84">
        <f t="shared" ref="R322:R323" si="274">D322/N322</f>
        <v>14.181063630401804</v>
      </c>
      <c r="T322" s="74">
        <f t="shared" ref="T322:T323" si="275">R322/V322</f>
        <v>17.635910705405145</v>
      </c>
      <c r="V322" s="118">
        <f>Weather_Factors!FB71</f>
        <v>0.80410157815414196</v>
      </c>
      <c r="X322" s="124">
        <f t="shared" si="270"/>
        <v>2185.786704078097</v>
      </c>
      <c r="Y322" s="124">
        <f t="shared" si="270"/>
        <v>1048.0871666331843</v>
      </c>
      <c r="Z322" s="124">
        <f t="shared" si="270"/>
        <v>1163.7747025771791</v>
      </c>
      <c r="AA322" s="124">
        <f t="shared" si="270"/>
        <v>1876.5515260968339</v>
      </c>
      <c r="AC322" s="71">
        <f t="shared" si="240"/>
        <v>0.49806473310093302</v>
      </c>
      <c r="AF322" s="73">
        <f t="shared" si="241"/>
        <v>1.4530141724028365</v>
      </c>
      <c r="AG322" s="73">
        <f t="shared" si="242"/>
        <v>0.49259265891674253</v>
      </c>
      <c r="AH322" s="73">
        <f>Wgted_Floorspace!U197</f>
        <v>1.0110061644235304</v>
      </c>
      <c r="AI322" s="73">
        <f t="shared" ref="AI322:AI323" si="276">AA322/AA$248</f>
        <v>1.26745091680146</v>
      </c>
      <c r="AJ322" s="73">
        <f t="shared" si="243"/>
        <v>0.78031686610764284</v>
      </c>
      <c r="AK322" s="73">
        <f t="shared" ref="AK322:AK323" si="277">AG322/(AH322*AI322*AJ322)</f>
        <v>0.49264262734236297</v>
      </c>
      <c r="AL322" s="73">
        <f t="shared" ref="AL322:AL323" si="278">AF322*AH322*AI322*AJ322*AK322</f>
        <v>0.71574411462762333</v>
      </c>
      <c r="AM322" s="73">
        <f t="shared" ref="AM322:AM323" si="279">AF322*AG322</f>
        <v>0.71574411462762333</v>
      </c>
      <c r="AN322" s="73"/>
      <c r="AO322" s="73">
        <f t="shared" ref="AO322:AO323" si="280">AH322*AI322*AJ322</f>
        <v>0.9998985706415825</v>
      </c>
      <c r="AR322" s="53"/>
    </row>
    <row r="323" spans="1:44" x14ac:dyDescent="0.2">
      <c r="A323" s="75" t="s">
        <v>79</v>
      </c>
      <c r="B323" s="50">
        <f t="shared" si="254"/>
        <v>2013</v>
      </c>
      <c r="D323" s="79">
        <f>SEDS_CensusRgn!L58</f>
        <v>1393.366</v>
      </c>
      <c r="F323" s="321">
        <f t="shared" si="268"/>
        <v>30837.717358744245</v>
      </c>
      <c r="G323" s="321">
        <f t="shared" si="268"/>
        <v>8140.6684245261995</v>
      </c>
      <c r="H323" s="321">
        <f t="shared" si="268"/>
        <v>3970.2743566792401</v>
      </c>
      <c r="I323" s="321">
        <f t="shared" si="271"/>
        <v>42948.660139949687</v>
      </c>
      <c r="J323" s="83"/>
      <c r="K323" s="84">
        <f t="shared" si="269"/>
        <v>67.813384579649309</v>
      </c>
      <c r="L323" s="84">
        <f t="shared" si="269"/>
        <v>8.53534539152907</v>
      </c>
      <c r="M323" s="84">
        <f t="shared" si="269"/>
        <v>4.6917884900466289</v>
      </c>
      <c r="N323" s="79">
        <f t="shared" si="272"/>
        <v>81.04051846122502</v>
      </c>
      <c r="P323" s="84">
        <f t="shared" si="273"/>
        <v>32.442595309368649</v>
      </c>
      <c r="R323" s="84">
        <f t="shared" si="274"/>
        <v>17.193448739677986</v>
      </c>
      <c r="T323" s="74">
        <f t="shared" si="275"/>
        <v>17.098730540315621</v>
      </c>
      <c r="V323" s="118">
        <f>Weather_Factors!FB72</f>
        <v>1.0055394872232788</v>
      </c>
      <c r="X323" s="124">
        <f t="shared" si="270"/>
        <v>2199.0403437049586</v>
      </c>
      <c r="Y323" s="124">
        <f t="shared" si="270"/>
        <v>1048.4821327219013</v>
      </c>
      <c r="Z323" s="124">
        <f t="shared" si="270"/>
        <v>1181.7290364716425</v>
      </c>
      <c r="AA323" s="124">
        <f t="shared" si="270"/>
        <v>1886.9161039518276</v>
      </c>
      <c r="AC323" s="71">
        <f t="shared" si="240"/>
        <v>0.48289395456719797</v>
      </c>
      <c r="AF323" s="73">
        <f t="shared" si="241"/>
        <v>1.4604332349636826</v>
      </c>
      <c r="AG323" s="73">
        <f t="shared" si="242"/>
        <v>0.60052933239459672</v>
      </c>
      <c r="AH323" s="73">
        <f>Wgted_Floorspace!U198</f>
        <v>1.010630962278813</v>
      </c>
      <c r="AI323" s="73">
        <f t="shared" si="276"/>
        <v>1.2744513074232384</v>
      </c>
      <c r="AJ323" s="73">
        <f t="shared" si="243"/>
        <v>0.97579639529962947</v>
      </c>
      <c r="AK323" s="73">
        <f t="shared" si="277"/>
        <v>0.4778143284650101</v>
      </c>
      <c r="AL323" s="73">
        <f t="shared" si="278"/>
        <v>0.87703299559962156</v>
      </c>
      <c r="AM323" s="73">
        <f t="shared" si="279"/>
        <v>0.87703299559962156</v>
      </c>
      <c r="AN323" s="73"/>
      <c r="AO323" s="73">
        <f t="shared" si="280"/>
        <v>1.2568257095257305</v>
      </c>
      <c r="AR323" s="53"/>
    </row>
    <row r="324" spans="1:44" x14ac:dyDescent="0.2">
      <c r="A324" s="75" t="s">
        <v>79</v>
      </c>
      <c r="B324" s="50">
        <f t="shared" si="254"/>
        <v>2014</v>
      </c>
      <c r="D324" s="79">
        <f>SEDS_CensusRgn!L59</f>
        <v>1521.68</v>
      </c>
      <c r="F324" s="321">
        <f t="shared" si="268"/>
        <v>31049.117789782133</v>
      </c>
      <c r="G324" s="321">
        <f t="shared" si="268"/>
        <v>8295.1449027604904</v>
      </c>
      <c r="H324" s="321">
        <f t="shared" si="268"/>
        <v>3955.2734940139826</v>
      </c>
      <c r="I324" s="321">
        <f t="shared" ref="I324" si="281">SUM(F324:H324)</f>
        <v>43299.536186556608</v>
      </c>
      <c r="J324" s="83"/>
      <c r="K324" s="84">
        <f t="shared" si="269"/>
        <v>68.710649946140066</v>
      </c>
      <c r="L324" s="84">
        <f t="shared" si="269"/>
        <v>8.6897721032302737</v>
      </c>
      <c r="M324" s="84">
        <f t="shared" si="269"/>
        <v>4.7420161377941836</v>
      </c>
      <c r="N324" s="79">
        <f t="shared" ref="N324" si="282">SUM(K324:M324)</f>
        <v>82.142438187164515</v>
      </c>
      <c r="P324" s="84">
        <f t="shared" ref="P324" si="283">D324/I324*1000</f>
        <v>35.143101613001633</v>
      </c>
      <c r="R324" s="84">
        <f t="shared" ref="R324" si="284">D324/N324</f>
        <v>18.524894483078249</v>
      </c>
      <c r="T324" s="74">
        <f t="shared" ref="T324" si="285">R324/V324</f>
        <v>17.299724825268495</v>
      </c>
      <c r="V324" s="118">
        <f>Weather_Factors!FB73</f>
        <v>1.0708201818343512</v>
      </c>
      <c r="X324" s="124">
        <f t="shared" si="270"/>
        <v>2212.9662559608009</v>
      </c>
      <c r="Y324" s="124">
        <f t="shared" si="270"/>
        <v>1047.5732738964521</v>
      </c>
      <c r="Z324" s="124">
        <f t="shared" si="270"/>
        <v>1198.9097959903097</v>
      </c>
      <c r="AA324" s="124">
        <f t="shared" si="270"/>
        <v>1897.0743204558303</v>
      </c>
      <c r="AC324" s="71">
        <f t="shared" ref="AC324" si="286">T324/T$330</f>
        <v>0.48857033649961407</v>
      </c>
      <c r="AF324" s="73">
        <f t="shared" ref="AF324" si="287">I324/I$330</f>
        <v>1.4723644812039063</v>
      </c>
      <c r="AG324" s="73">
        <f t="shared" ref="AG324" si="288">P324/P$330</f>
        <v>0.65051711025834236</v>
      </c>
      <c r="AH324" s="73">
        <f>Wgted_Floorspace!U199</f>
        <v>1.0096333070506855</v>
      </c>
      <c r="AI324" s="73">
        <f t="shared" ref="AI324" si="289">AA324/AA$248</f>
        <v>1.2813123185076745</v>
      </c>
      <c r="AJ324" s="73">
        <f t="shared" ref="AJ324" si="290">V324/V$330</f>
        <v>1.0391461367006809</v>
      </c>
      <c r="AK324" s="73">
        <f t="shared" ref="AK324" si="291">AG324/(AH324*AI324*AJ324)</f>
        <v>0.48390869545182996</v>
      </c>
      <c r="AL324" s="73">
        <f t="shared" ref="AL324" si="292">AF324*AH324*AI324*AJ324*AK324</f>
        <v>0.95779828755978846</v>
      </c>
      <c r="AM324" s="73">
        <f t="shared" ref="AM324" si="293">AF324*AG324</f>
        <v>0.95779828755978857</v>
      </c>
      <c r="AN324" s="73"/>
      <c r="AO324" s="73">
        <f t="shared" ref="AO324" si="294">AH324*AI324*AJ324</f>
        <v>1.3442972122064238</v>
      </c>
      <c r="AR324" s="53"/>
    </row>
    <row r="325" spans="1:44" x14ac:dyDescent="0.2">
      <c r="A325" s="75" t="s">
        <v>79</v>
      </c>
      <c r="B325" s="50">
        <f t="shared" si="254"/>
        <v>2015</v>
      </c>
      <c r="D325" s="79">
        <f>SEDS_CensusRgn!L60</f>
        <v>1293.5530000000001</v>
      </c>
      <c r="F325" s="321">
        <f t="shared" ref="F325:H325" si="295">F81</f>
        <v>31272.472813728491</v>
      </c>
      <c r="G325" s="321">
        <f t="shared" si="295"/>
        <v>8460.7957410403596</v>
      </c>
      <c r="H325" s="321">
        <f t="shared" si="295"/>
        <v>3939.3472814618581</v>
      </c>
      <c r="I325" s="321">
        <f t="shared" ref="I325:I328" si="296">SUM(F325:H325)</f>
        <v>43672.615836230711</v>
      </c>
      <c r="J325" s="83"/>
      <c r="K325" s="84">
        <f t="shared" ref="K325:M325" si="297">K81</f>
        <v>69.611080769773721</v>
      </c>
      <c r="L325" s="84">
        <f t="shared" si="297"/>
        <v>8.8552821849619967</v>
      </c>
      <c r="M325" s="84">
        <f t="shared" si="297"/>
        <v>4.7905396868260359</v>
      </c>
      <c r="N325" s="79">
        <f t="shared" ref="N325:N328" si="298">SUM(K325:M325)</f>
        <v>83.256902641561751</v>
      </c>
      <c r="P325" s="84">
        <f t="shared" ref="P325:P328" si="299">D325/I325*1000</f>
        <v>29.619315793923004</v>
      </c>
      <c r="R325" s="84">
        <f t="shared" ref="R325:R328" si="300">D325/N325</f>
        <v>15.536885939283788</v>
      </c>
      <c r="T325" s="74">
        <f t="shared" ref="T325:T328" si="301">R325/V325</f>
        <v>17.135328602558573</v>
      </c>
      <c r="V325" s="118">
        <f>Weather_Factors!FB74</f>
        <v>0.90671654449415617</v>
      </c>
      <c r="X325" s="124">
        <f t="shared" ref="X325:AA325" si="302">X81</f>
        <v>2225.9538343643467</v>
      </c>
      <c r="Y325" s="124">
        <f t="shared" si="302"/>
        <v>1046.6252177685985</v>
      </c>
      <c r="Z325" s="124">
        <f t="shared" si="302"/>
        <v>1216.074477457166</v>
      </c>
      <c r="AA325" s="124">
        <f t="shared" si="302"/>
        <v>1906.3868982286149</v>
      </c>
      <c r="AC325" s="71">
        <f t="shared" ref="AC325:AC328" si="303">T325/T$330</f>
        <v>0.4839275390759617</v>
      </c>
      <c r="AF325" s="73">
        <f t="shared" ref="AF325:AF328" si="304">I325/I$330</f>
        <v>1.4850507423793942</v>
      </c>
      <c r="AG325" s="73">
        <f t="shared" ref="AG325:AG328" si="305">P325/P$330</f>
        <v>0.54826895845082957</v>
      </c>
      <c r="AH325" s="73">
        <f>Wgted_Floorspace!U200</f>
        <v>1.0085791390875241</v>
      </c>
      <c r="AI325" s="73">
        <f t="shared" ref="AI325:AI328" si="306">AA325/AA$248</f>
        <v>1.2876021725680376</v>
      </c>
      <c r="AJ325" s="73">
        <f t="shared" ref="AJ325:AJ328" si="307">V325/V$330</f>
        <v>0.87989655992442539</v>
      </c>
      <c r="AK325" s="73">
        <f t="shared" ref="AK325:AK328" si="308">AG325/(AH325*AI325*AJ325)</f>
        <v>0.47981117229311127</v>
      </c>
      <c r="AL325" s="73">
        <f t="shared" ref="AL325:AL328" si="309">AF325*AH325*AI325*AJ325*AK325</f>
        <v>0.81420722377098165</v>
      </c>
      <c r="AM325" s="73">
        <f t="shared" ref="AM325:AM328" si="310">AF325*AG325</f>
        <v>0.81420722377098165</v>
      </c>
      <c r="AN325" s="73"/>
      <c r="AO325" s="73"/>
      <c r="AR325" s="53"/>
    </row>
    <row r="326" spans="1:44" x14ac:dyDescent="0.2">
      <c r="A326" s="75" t="s">
        <v>79</v>
      </c>
      <c r="B326" s="50">
        <f t="shared" si="254"/>
        <v>2016</v>
      </c>
      <c r="D326" s="79">
        <f>SEDS_CensusRgn!L61</f>
        <v>1159.0340000000001</v>
      </c>
      <c r="F326" s="321">
        <f t="shared" ref="F326:H326" si="311">F82</f>
        <v>31705.291049906267</v>
      </c>
      <c r="G326" s="321">
        <f t="shared" si="311"/>
        <v>8661.1470207320126</v>
      </c>
      <c r="H326" s="321">
        <f t="shared" si="311"/>
        <v>3906.1958157267218</v>
      </c>
      <c r="I326" s="321">
        <f t="shared" si="296"/>
        <v>44272.633886365002</v>
      </c>
      <c r="J326" s="83"/>
      <c r="K326" s="84">
        <f t="shared" ref="K326:M326" si="312">K82</f>
        <v>70.999181344326331</v>
      </c>
      <c r="L326" s="84">
        <f t="shared" si="312"/>
        <v>9.0679559833421326</v>
      </c>
      <c r="M326" s="84">
        <f t="shared" si="312"/>
        <v>4.7711645567681842</v>
      </c>
      <c r="N326" s="79">
        <f t="shared" si="298"/>
        <v>84.838301884436646</v>
      </c>
      <c r="P326" s="84">
        <f t="shared" si="299"/>
        <v>26.179467952480621</v>
      </c>
      <c r="R326" s="84">
        <f t="shared" si="300"/>
        <v>13.661683157906555</v>
      </c>
      <c r="T326" s="74">
        <f t="shared" si="301"/>
        <v>16.088655793448037</v>
      </c>
      <c r="V326" s="118">
        <f>Weather_Factors!FB75</f>
        <v>0.84915006780555002</v>
      </c>
      <c r="X326" s="124">
        <f t="shared" ref="X326:AA326" si="313">X82</f>
        <v>2239.3480391827607</v>
      </c>
      <c r="Y326" s="124">
        <f t="shared" si="313"/>
        <v>1046.9694096678361</v>
      </c>
      <c r="Z326" s="124">
        <f t="shared" si="313"/>
        <v>1221.4350692709811</v>
      </c>
      <c r="AA326" s="124">
        <f t="shared" si="313"/>
        <v>1916.2695877139802</v>
      </c>
      <c r="AC326" s="71">
        <f t="shared" si="303"/>
        <v>0.45436791938737547</v>
      </c>
      <c r="AF326" s="73">
        <f t="shared" si="304"/>
        <v>1.5054538538883169</v>
      </c>
      <c r="AG326" s="73">
        <f t="shared" si="305"/>
        <v>0.48459558373891631</v>
      </c>
      <c r="AH326" s="73">
        <f>Wgted_Floorspace!U201</f>
        <v>1.0073930620686633</v>
      </c>
      <c r="AI326" s="73">
        <f t="shared" si="306"/>
        <v>1.2942770885905908</v>
      </c>
      <c r="AJ326" s="73">
        <f t="shared" si="307"/>
        <v>0.82403285575706353</v>
      </c>
      <c r="AK326" s="73">
        <f t="shared" si="308"/>
        <v>0.45103340145537552</v>
      </c>
      <c r="AL326" s="73">
        <f t="shared" si="309"/>
        <v>0.72953628911701007</v>
      </c>
      <c r="AM326" s="73">
        <f t="shared" si="310"/>
        <v>0.72953628911701018</v>
      </c>
      <c r="AN326" s="73"/>
      <c r="AO326" s="73"/>
      <c r="AR326" s="53"/>
    </row>
    <row r="327" spans="1:44" x14ac:dyDescent="0.2">
      <c r="A327" s="75" t="s">
        <v>79</v>
      </c>
      <c r="B327" s="50">
        <f t="shared" si="254"/>
        <v>2017</v>
      </c>
      <c r="D327" s="79">
        <f>SEDS_CensusRgn!L62</f>
        <v>1103.7529999999999</v>
      </c>
      <c r="F327" s="321">
        <f t="shared" ref="F327:H327" si="314">F83</f>
        <v>32164.648230513507</v>
      </c>
      <c r="G327" s="321">
        <f t="shared" si="314"/>
        <v>8866.306762601931</v>
      </c>
      <c r="H327" s="321">
        <f t="shared" si="314"/>
        <v>3873.5571820828568</v>
      </c>
      <c r="I327" s="321">
        <f t="shared" si="296"/>
        <v>44904.512175198295</v>
      </c>
      <c r="J327" s="83"/>
      <c r="K327" s="84">
        <f t="shared" ref="K327:M327" si="315">K83</f>
        <v>72.443904507717903</v>
      </c>
      <c r="L327" s="84">
        <f t="shared" si="315"/>
        <v>9.2857452303759445</v>
      </c>
      <c r="M327" s="84">
        <f t="shared" si="315"/>
        <v>4.7527763425847684</v>
      </c>
      <c r="N327" s="79">
        <f t="shared" si="298"/>
        <v>86.482426080678621</v>
      </c>
      <c r="P327" s="84">
        <f t="shared" si="299"/>
        <v>24.580002020590392</v>
      </c>
      <c r="R327" s="84">
        <f t="shared" si="300"/>
        <v>12.762743253413351</v>
      </c>
      <c r="T327" s="74">
        <f t="shared" si="301"/>
        <v>16.532889884577941</v>
      </c>
      <c r="V327" s="118">
        <f>Weather_Factors!FB76</f>
        <v>0.77196082127895715</v>
      </c>
      <c r="X327" s="124">
        <f t="shared" ref="X327:AA327" si="316">X83</f>
        <v>2252.2834382809397</v>
      </c>
      <c r="Y327" s="124">
        <f t="shared" si="316"/>
        <v>1047.3070105743695</v>
      </c>
      <c r="Z327" s="124">
        <f t="shared" si="316"/>
        <v>1226.9797809023553</v>
      </c>
      <c r="AA327" s="124">
        <f t="shared" si="316"/>
        <v>1925.9183964244171</v>
      </c>
      <c r="AC327" s="71">
        <f t="shared" si="303"/>
        <v>0.46691376052531786</v>
      </c>
      <c r="AF327" s="73">
        <f t="shared" si="304"/>
        <v>1.526940346143421</v>
      </c>
      <c r="AG327" s="73">
        <f t="shared" si="305"/>
        <v>0.4549886364800278</v>
      </c>
      <c r="AH327" s="73">
        <f>Wgted_Floorspace!U202</f>
        <v>1.006236841456684</v>
      </c>
      <c r="AI327" s="73">
        <f t="shared" si="306"/>
        <v>1.3007940380460219</v>
      </c>
      <c r="AJ327" s="73">
        <f t="shared" si="307"/>
        <v>0.74912680833317069</v>
      </c>
      <c r="AK327" s="73">
        <f t="shared" si="308"/>
        <v>0.46401974295573184</v>
      </c>
      <c r="AL327" s="73">
        <f t="shared" si="309"/>
        <v>0.69474050607813687</v>
      </c>
      <c r="AM327" s="73">
        <f t="shared" si="310"/>
        <v>0.69474050607813675</v>
      </c>
      <c r="AN327" s="73"/>
      <c r="AO327" s="73"/>
      <c r="AR327" s="53"/>
    </row>
    <row r="328" spans="1:44" x14ac:dyDescent="0.2">
      <c r="A328" s="75" t="s">
        <v>79</v>
      </c>
      <c r="B328" s="50">
        <f t="shared" si="254"/>
        <v>2018</v>
      </c>
      <c r="D328" s="79">
        <f>SEDS_CensusRgn!L63</f>
        <v>0</v>
      </c>
      <c r="F328" s="321">
        <f t="shared" ref="F328:H328" si="317">F84</f>
        <v>32410.658338385227</v>
      </c>
      <c r="G328" s="321">
        <f t="shared" si="317"/>
        <v>8918.0887683135406</v>
      </c>
      <c r="H328" s="321">
        <f t="shared" si="317"/>
        <v>3867.0991324869065</v>
      </c>
      <c r="I328" s="321">
        <f t="shared" si="296"/>
        <v>45195.846239185674</v>
      </c>
      <c r="J328" s="83"/>
      <c r="K328" s="84">
        <f t="shared" ref="K328:M328" si="318">K84</f>
        <v>73.395655063337898</v>
      </c>
      <c r="L328" s="84">
        <f t="shared" si="318"/>
        <v>9.3402146287679262</v>
      </c>
      <c r="M328" s="84">
        <f t="shared" si="318"/>
        <v>4.7448524463064716</v>
      </c>
      <c r="N328" s="79">
        <f t="shared" si="298"/>
        <v>87.48072213841229</v>
      </c>
      <c r="P328" s="84">
        <f t="shared" si="299"/>
        <v>0</v>
      </c>
      <c r="R328" s="84">
        <f t="shared" si="300"/>
        <v>0</v>
      </c>
      <c r="T328" s="74">
        <f t="shared" si="301"/>
        <v>0</v>
      </c>
      <c r="V328" s="118">
        <f>Weather_Factors!FB77</f>
        <v>0.96706626113624838</v>
      </c>
      <c r="X328" s="124">
        <f t="shared" ref="X328:AA328" si="319">X84</f>
        <v>2264.5530460087116</v>
      </c>
      <c r="Y328" s="124">
        <f t="shared" si="319"/>
        <v>1047.3336688410438</v>
      </c>
      <c r="Z328" s="124">
        <f t="shared" si="319"/>
        <v>1226.9797809023551</v>
      </c>
      <c r="AA328" s="124">
        <f t="shared" si="319"/>
        <v>1935.5920824105469</v>
      </c>
      <c r="AC328" s="71">
        <f t="shared" si="303"/>
        <v>0</v>
      </c>
      <c r="AF328" s="73">
        <f t="shared" si="304"/>
        <v>1.5368469171083308</v>
      </c>
      <c r="AG328" s="73">
        <f t="shared" si="305"/>
        <v>0</v>
      </c>
      <c r="AH328" s="73">
        <f>Wgted_Floorspace!U203</f>
        <v>1.0060940146704338</v>
      </c>
      <c r="AI328" s="73">
        <f t="shared" si="306"/>
        <v>1.3073277899848625</v>
      </c>
      <c r="AJ328" s="73">
        <f t="shared" si="307"/>
        <v>0.93846117792796624</v>
      </c>
      <c r="AK328" s="73">
        <f t="shared" si="308"/>
        <v>0</v>
      </c>
      <c r="AL328" s="73">
        <f t="shared" si="309"/>
        <v>0</v>
      </c>
      <c r="AM328" s="73">
        <f t="shared" si="310"/>
        <v>0</v>
      </c>
      <c r="AN328" s="73"/>
      <c r="AO328" s="73"/>
      <c r="AR328" s="53"/>
    </row>
    <row r="329" spans="1:44" x14ac:dyDescent="0.2">
      <c r="A329" s="50"/>
      <c r="B329" s="50"/>
      <c r="D329" s="560"/>
      <c r="AR329" s="53"/>
    </row>
    <row r="330" spans="1:44" x14ac:dyDescent="0.2">
      <c r="A330" s="18" t="s">
        <v>167</v>
      </c>
      <c r="B330" s="91">
        <f>Base_year</f>
        <v>1985</v>
      </c>
      <c r="D330" s="79"/>
      <c r="F330" s="69"/>
      <c r="G330" s="69"/>
      <c r="H330" s="69"/>
      <c r="I330" s="74">
        <f>INDEX(I259:I320,base_row,1)</f>
        <v>29408.164037719747</v>
      </c>
      <c r="K330" s="84"/>
      <c r="L330" s="84"/>
      <c r="M330" s="84"/>
      <c r="N330" s="79"/>
      <c r="P330" s="74">
        <f>INDEX(P259:P320,base_row,1)</f>
        <v>54.023331683074588</v>
      </c>
      <c r="R330" s="74">
        <f>R295</f>
        <v>36.488164762947719</v>
      </c>
      <c r="T330" s="74">
        <f>INDEX(T259:T320,base_row,1)</f>
        <v>35.408872649152656</v>
      </c>
      <c r="V330" s="71">
        <f>INDEX(V259:V320,base_row,1)</f>
        <v>1.0304808380794606</v>
      </c>
      <c r="AR330" s="53"/>
    </row>
    <row r="331" spans="1:44" x14ac:dyDescent="0.2">
      <c r="A331" s="18" t="s">
        <v>168</v>
      </c>
      <c r="B331" s="91">
        <f>Base_year2</f>
        <v>1996</v>
      </c>
      <c r="D331" s="79"/>
      <c r="F331" s="69"/>
      <c r="G331" s="69"/>
      <c r="H331" s="69"/>
      <c r="I331" s="69"/>
      <c r="K331" s="84"/>
      <c r="L331" s="84"/>
      <c r="M331" s="84"/>
      <c r="N331" s="79"/>
      <c r="AR331" s="53"/>
    </row>
    <row r="332" spans="1:44" x14ac:dyDescent="0.2">
      <c r="D332" s="83"/>
      <c r="AR332" s="53"/>
    </row>
    <row r="333" spans="1:44" x14ac:dyDescent="0.2">
      <c r="D333" s="83"/>
      <c r="AR333" s="53"/>
    </row>
    <row r="334" spans="1:44" x14ac:dyDescent="0.2">
      <c r="D334" s="83"/>
      <c r="AR334" s="53"/>
    </row>
    <row r="335" spans="1:44" x14ac:dyDescent="0.2">
      <c r="D335" s="83"/>
      <c r="AR335" s="53"/>
    </row>
    <row r="336" spans="1:44" x14ac:dyDescent="0.2">
      <c r="AR336" s="53"/>
    </row>
    <row r="337" spans="44:44" x14ac:dyDescent="0.2">
      <c r="AR337" s="53"/>
    </row>
    <row r="338" spans="44:44" x14ac:dyDescent="0.2">
      <c r="AR338" s="53"/>
    </row>
    <row r="339" spans="44:44" x14ac:dyDescent="0.2">
      <c r="AR339" s="53"/>
    </row>
    <row r="340" spans="44:44" x14ac:dyDescent="0.2">
      <c r="AR340" s="53"/>
    </row>
    <row r="341" spans="44:44" x14ac:dyDescent="0.2">
      <c r="AR341" s="53"/>
    </row>
    <row r="342" spans="44:44" x14ac:dyDescent="0.2">
      <c r="AR342" s="53"/>
    </row>
    <row r="343" spans="44:44" x14ac:dyDescent="0.2">
      <c r="AR343" s="53"/>
    </row>
    <row r="344" spans="44:44" x14ac:dyDescent="0.2">
      <c r="AR344" s="53"/>
    </row>
    <row r="345" spans="44:44" x14ac:dyDescent="0.2">
      <c r="AR345" s="53"/>
    </row>
    <row r="346" spans="44:44" x14ac:dyDescent="0.2">
      <c r="AR346" s="53"/>
    </row>
    <row r="347" spans="44:44" x14ac:dyDescent="0.2">
      <c r="AR347" s="53"/>
    </row>
    <row r="348" spans="44:44" x14ac:dyDescent="0.2">
      <c r="AR348" s="53"/>
    </row>
    <row r="349" spans="44:44" x14ac:dyDescent="0.2">
      <c r="AR349" s="53"/>
    </row>
    <row r="350" spans="44:44" x14ac:dyDescent="0.2">
      <c r="AR350" s="53"/>
    </row>
    <row r="351" spans="44:44" x14ac:dyDescent="0.2">
      <c r="AR351" s="53"/>
    </row>
    <row r="352" spans="44:44" x14ac:dyDescent="0.2">
      <c r="AR352" s="53"/>
    </row>
    <row r="353" spans="44:44" x14ac:dyDescent="0.2">
      <c r="AR353" s="53"/>
    </row>
    <row r="354" spans="44:44" x14ac:dyDescent="0.2">
      <c r="AR354" s="53"/>
    </row>
    <row r="355" spans="44:44" x14ac:dyDescent="0.2">
      <c r="AR355" s="53"/>
    </row>
    <row r="356" spans="44:44" x14ac:dyDescent="0.2">
      <c r="AR356" s="53"/>
    </row>
    <row r="357" spans="44:44" x14ac:dyDescent="0.2">
      <c r="AR357" s="53"/>
    </row>
    <row r="358" spans="44:44" x14ac:dyDescent="0.2">
      <c r="AR358" s="53"/>
    </row>
    <row r="359" spans="44:44" x14ac:dyDescent="0.2">
      <c r="AR359" s="53"/>
    </row>
    <row r="360" spans="44:44" x14ac:dyDescent="0.2">
      <c r="AR360" s="53"/>
    </row>
    <row r="361" spans="44:44" x14ac:dyDescent="0.2">
      <c r="AR361" s="53"/>
    </row>
    <row r="362" spans="44:44" x14ac:dyDescent="0.2">
      <c r="AR362" s="53"/>
    </row>
    <row r="363" spans="44:44" x14ac:dyDescent="0.2">
      <c r="AR363" s="53"/>
    </row>
    <row r="364" spans="44:44" x14ac:dyDescent="0.2">
      <c r="AR364" s="53"/>
    </row>
    <row r="365" spans="44:44" x14ac:dyDescent="0.2">
      <c r="AR365" s="53"/>
    </row>
    <row r="366" spans="44:44" x14ac:dyDescent="0.2">
      <c r="AR366" s="53"/>
    </row>
    <row r="367" spans="44:44" x14ac:dyDescent="0.2">
      <c r="AR367" s="53"/>
    </row>
    <row r="368" spans="44:44" x14ac:dyDescent="0.2">
      <c r="AR368" s="53"/>
    </row>
    <row r="369" spans="44:44" x14ac:dyDescent="0.2">
      <c r="AR369" s="53"/>
    </row>
    <row r="370" spans="44:44" x14ac:dyDescent="0.2">
      <c r="AR370" s="53"/>
    </row>
    <row r="371" spans="44:44" x14ac:dyDescent="0.2">
      <c r="AR371" s="53"/>
    </row>
    <row r="372" spans="44:44" x14ac:dyDescent="0.2">
      <c r="AR372" s="53"/>
    </row>
    <row r="373" spans="44:44" x14ac:dyDescent="0.2">
      <c r="AR373" s="53"/>
    </row>
    <row r="374" spans="44:44" x14ac:dyDescent="0.2">
      <c r="AR374" s="53"/>
    </row>
    <row r="375" spans="44:44" x14ac:dyDescent="0.2">
      <c r="AR375" s="53"/>
    </row>
    <row r="376" spans="44:44" x14ac:dyDescent="0.2">
      <c r="AR376" s="53"/>
    </row>
    <row r="377" spans="44:44" x14ac:dyDescent="0.2">
      <c r="AR377" s="53"/>
    </row>
    <row r="378" spans="44:44" x14ac:dyDescent="0.2">
      <c r="AR378" s="53"/>
    </row>
    <row r="379" spans="44:44" x14ac:dyDescent="0.2">
      <c r="AR379" s="53"/>
    </row>
    <row r="380" spans="44:44" x14ac:dyDescent="0.2">
      <c r="AR380" s="53"/>
    </row>
    <row r="381" spans="44:44" x14ac:dyDescent="0.2">
      <c r="AR381" s="53"/>
    </row>
    <row r="382" spans="44:44" x14ac:dyDescent="0.2">
      <c r="AR382" s="53"/>
    </row>
    <row r="383" spans="44:44" x14ac:dyDescent="0.2">
      <c r="AR383" s="53"/>
    </row>
    <row r="384" spans="44:44" x14ac:dyDescent="0.2">
      <c r="AR384" s="53"/>
    </row>
    <row r="385" spans="44:44" x14ac:dyDescent="0.2">
      <c r="AR385" s="53"/>
    </row>
    <row r="386" spans="44:44" x14ac:dyDescent="0.2">
      <c r="AR386" s="53"/>
    </row>
    <row r="387" spans="44:44" x14ac:dyDescent="0.2">
      <c r="AR387" s="53"/>
    </row>
    <row r="388" spans="44:44" x14ac:dyDescent="0.2">
      <c r="AR388" s="53"/>
    </row>
    <row r="389" spans="44:44" x14ac:dyDescent="0.2">
      <c r="AR389" s="53"/>
    </row>
    <row r="390" spans="44:44" x14ac:dyDescent="0.2">
      <c r="AR390" s="53"/>
    </row>
    <row r="391" spans="44:44" x14ac:dyDescent="0.2">
      <c r="AR391" s="53"/>
    </row>
    <row r="392" spans="44:44" x14ac:dyDescent="0.2">
      <c r="AR392" s="53"/>
    </row>
    <row r="393" spans="44:44" x14ac:dyDescent="0.2">
      <c r="AR393" s="53"/>
    </row>
    <row r="394" spans="44:44" x14ac:dyDescent="0.2">
      <c r="AR394" s="53"/>
    </row>
    <row r="395" spans="44:44" x14ac:dyDescent="0.2">
      <c r="AR395" s="53"/>
    </row>
    <row r="396" spans="44:44" x14ac:dyDescent="0.2">
      <c r="AR396" s="53"/>
    </row>
    <row r="397" spans="44:44" x14ac:dyDescent="0.2">
      <c r="AR397" s="53"/>
    </row>
    <row r="398" spans="44:44" x14ac:dyDescent="0.2">
      <c r="AR398" s="53"/>
    </row>
    <row r="399" spans="44:44" x14ac:dyDescent="0.2">
      <c r="AR399" s="53"/>
    </row>
    <row r="400" spans="44:44" x14ac:dyDescent="0.2">
      <c r="AR400" s="53"/>
    </row>
    <row r="401" spans="44:44" x14ac:dyDescent="0.2">
      <c r="AR401" s="53"/>
    </row>
    <row r="402" spans="44:44" x14ac:dyDescent="0.2">
      <c r="AR402" s="53"/>
    </row>
    <row r="403" spans="44:44" x14ac:dyDescent="0.2">
      <c r="AR403" s="53"/>
    </row>
    <row r="404" spans="44:44" x14ac:dyDescent="0.2">
      <c r="AR404" s="53"/>
    </row>
    <row r="405" spans="44:44" x14ac:dyDescent="0.2">
      <c r="AR405" s="53"/>
    </row>
    <row r="406" spans="44:44" x14ac:dyDescent="0.2">
      <c r="AR406" s="53"/>
    </row>
    <row r="407" spans="44:44" x14ac:dyDescent="0.2">
      <c r="AR407" s="53"/>
    </row>
    <row r="408" spans="44:44" x14ac:dyDescent="0.2">
      <c r="AR408" s="53"/>
    </row>
    <row r="409" spans="44:44" x14ac:dyDescent="0.2">
      <c r="AR409" s="53"/>
    </row>
    <row r="410" spans="44:44" x14ac:dyDescent="0.2">
      <c r="AR410" s="53"/>
    </row>
    <row r="411" spans="44:44" x14ac:dyDescent="0.2">
      <c r="AR411" s="53"/>
    </row>
    <row r="412" spans="44:44" x14ac:dyDescent="0.2">
      <c r="AR412" s="53"/>
    </row>
    <row r="413" spans="44:44" x14ac:dyDescent="0.2">
      <c r="AR413" s="53"/>
    </row>
    <row r="414" spans="44:44" x14ac:dyDescent="0.2">
      <c r="AR414" s="53"/>
    </row>
    <row r="415" spans="44:44" x14ac:dyDescent="0.2">
      <c r="AR415" s="53"/>
    </row>
    <row r="416" spans="44:44" x14ac:dyDescent="0.2">
      <c r="AR416" s="53"/>
    </row>
    <row r="417" spans="44:44" x14ac:dyDescent="0.2">
      <c r="AR417" s="53"/>
    </row>
    <row r="418" spans="44:44" x14ac:dyDescent="0.2">
      <c r="AR418" s="53"/>
    </row>
    <row r="419" spans="44:44" x14ac:dyDescent="0.2">
      <c r="AR419" s="53"/>
    </row>
    <row r="420" spans="44:44" x14ac:dyDescent="0.2">
      <c r="AR420" s="53"/>
    </row>
    <row r="421" spans="44:44" x14ac:dyDescent="0.2">
      <c r="AR421" s="53"/>
    </row>
    <row r="422" spans="44:44" x14ac:dyDescent="0.2">
      <c r="AR422" s="53"/>
    </row>
    <row r="423" spans="44:44" x14ac:dyDescent="0.2">
      <c r="AR423" s="53"/>
    </row>
    <row r="424" spans="44:44" x14ac:dyDescent="0.2">
      <c r="AR424" s="53"/>
    </row>
    <row r="425" spans="44:44" x14ac:dyDescent="0.2">
      <c r="AR425" s="53"/>
    </row>
    <row r="426" spans="44:44" x14ac:dyDescent="0.2">
      <c r="AR426" s="53"/>
    </row>
    <row r="427" spans="44:44" x14ac:dyDescent="0.2">
      <c r="AR427" s="53"/>
    </row>
    <row r="428" spans="44:44" x14ac:dyDescent="0.2">
      <c r="AR428" s="53"/>
    </row>
    <row r="429" spans="44:44" x14ac:dyDescent="0.2">
      <c r="AR429" s="53"/>
    </row>
    <row r="430" spans="44:44" x14ac:dyDescent="0.2">
      <c r="AR430" s="53"/>
    </row>
    <row r="431" spans="44:44" x14ac:dyDescent="0.2">
      <c r="AR431" s="53"/>
    </row>
    <row r="432" spans="44:44" x14ac:dyDescent="0.2">
      <c r="AR432" s="53"/>
    </row>
    <row r="433" spans="44:44" x14ac:dyDescent="0.2">
      <c r="AR433" s="53"/>
    </row>
    <row r="434" spans="44:44" x14ac:dyDescent="0.2">
      <c r="AR434" s="53"/>
    </row>
    <row r="435" spans="44:44" x14ac:dyDescent="0.2">
      <c r="AR435" s="53"/>
    </row>
    <row r="436" spans="44:44" x14ac:dyDescent="0.2">
      <c r="AR436" s="53"/>
    </row>
    <row r="437" spans="44:44" x14ac:dyDescent="0.2">
      <c r="AR437" s="53"/>
    </row>
    <row r="438" spans="44:44" x14ac:dyDescent="0.2">
      <c r="AR438" s="53"/>
    </row>
    <row r="439" spans="44:44" x14ac:dyDescent="0.2">
      <c r="AR439" s="53"/>
    </row>
    <row r="440" spans="44:44" x14ac:dyDescent="0.2">
      <c r="AR440" s="53"/>
    </row>
    <row r="441" spans="44:44" x14ac:dyDescent="0.2">
      <c r="AR441" s="53"/>
    </row>
    <row r="442" spans="44:44" x14ac:dyDescent="0.2">
      <c r="AR442" s="53"/>
    </row>
    <row r="443" spans="44:44" x14ac:dyDescent="0.2">
      <c r="AR443" s="53"/>
    </row>
    <row r="444" spans="44:44" x14ac:dyDescent="0.2">
      <c r="AR444" s="53"/>
    </row>
    <row r="445" spans="44:44" x14ac:dyDescent="0.2">
      <c r="AR445" s="53"/>
    </row>
    <row r="446" spans="44:44" x14ac:dyDescent="0.2">
      <c r="AR446" s="53"/>
    </row>
    <row r="447" spans="44:44" x14ac:dyDescent="0.2">
      <c r="AR447" s="53"/>
    </row>
    <row r="448" spans="44:44" x14ac:dyDescent="0.2">
      <c r="AR448" s="53"/>
    </row>
    <row r="449" spans="44:44" x14ac:dyDescent="0.2">
      <c r="AR449" s="53"/>
    </row>
    <row r="450" spans="44:44" x14ac:dyDescent="0.2">
      <c r="AR450" s="53"/>
    </row>
    <row r="451" spans="44:44" x14ac:dyDescent="0.2">
      <c r="AR451" s="53"/>
    </row>
    <row r="452" spans="44:44" x14ac:dyDescent="0.2">
      <c r="AR452" s="53"/>
    </row>
    <row r="453" spans="44:44" x14ac:dyDescent="0.2">
      <c r="AR453" s="53"/>
    </row>
    <row r="454" spans="44:44" x14ac:dyDescent="0.2">
      <c r="AR454" s="53"/>
    </row>
    <row r="455" spans="44:44" x14ac:dyDescent="0.2">
      <c r="AR455" s="53"/>
    </row>
    <row r="456" spans="44:44" x14ac:dyDescent="0.2">
      <c r="AR456" s="53"/>
    </row>
    <row r="457" spans="44:44" x14ac:dyDescent="0.2">
      <c r="AR457" s="53"/>
    </row>
    <row r="458" spans="44:44" x14ac:dyDescent="0.2">
      <c r="AR458" s="53"/>
    </row>
    <row r="459" spans="44:44" x14ac:dyDescent="0.2">
      <c r="AR459" s="53"/>
    </row>
    <row r="460" spans="44:44" x14ac:dyDescent="0.2">
      <c r="AR460" s="53"/>
    </row>
    <row r="461" spans="44:44" x14ac:dyDescent="0.2">
      <c r="AR461" s="53"/>
    </row>
    <row r="462" spans="44:44" x14ac:dyDescent="0.2">
      <c r="AR462" s="53"/>
    </row>
    <row r="463" spans="44:44" x14ac:dyDescent="0.2">
      <c r="AR463" s="53"/>
    </row>
    <row r="464" spans="44:44" x14ac:dyDescent="0.2">
      <c r="AR464" s="53"/>
    </row>
    <row r="465" spans="44:44" x14ac:dyDescent="0.2">
      <c r="AR465" s="53"/>
    </row>
    <row r="466" spans="44:44" x14ac:dyDescent="0.2">
      <c r="AR466" s="53"/>
    </row>
    <row r="467" spans="44:44" x14ac:dyDescent="0.2">
      <c r="AR467" s="53"/>
    </row>
    <row r="468" spans="44:44" x14ac:dyDescent="0.2">
      <c r="AR468" s="53"/>
    </row>
    <row r="469" spans="44:44" x14ac:dyDescent="0.2">
      <c r="AR469" s="53"/>
    </row>
    <row r="470" spans="44:44" x14ac:dyDescent="0.2">
      <c r="AR470" s="53"/>
    </row>
    <row r="471" spans="44:44" x14ac:dyDescent="0.2">
      <c r="AR471" s="53"/>
    </row>
    <row r="472" spans="44:44" x14ac:dyDescent="0.2">
      <c r="AR472" s="53"/>
    </row>
    <row r="473" spans="44:44" x14ac:dyDescent="0.2">
      <c r="AR473" s="53"/>
    </row>
    <row r="474" spans="44:44" x14ac:dyDescent="0.2">
      <c r="AR474" s="53"/>
    </row>
    <row r="475" spans="44:44" x14ac:dyDescent="0.2">
      <c r="AR475" s="53"/>
    </row>
    <row r="476" spans="44:44" x14ac:dyDescent="0.2">
      <c r="AR476" s="53"/>
    </row>
    <row r="477" spans="44:44" x14ac:dyDescent="0.2">
      <c r="AR477" s="53"/>
    </row>
    <row r="478" spans="44:44" x14ac:dyDescent="0.2">
      <c r="AR478" s="53"/>
    </row>
    <row r="479" spans="44:44" x14ac:dyDescent="0.2">
      <c r="AR479" s="53"/>
    </row>
    <row r="480" spans="44:44" x14ac:dyDescent="0.2">
      <c r="AR480" s="53"/>
    </row>
    <row r="481" spans="44:44" x14ac:dyDescent="0.2">
      <c r="AR481" s="53"/>
    </row>
    <row r="482" spans="44:44" x14ac:dyDescent="0.2">
      <c r="AR482" s="53"/>
    </row>
    <row r="483" spans="44:44" x14ac:dyDescent="0.2">
      <c r="AR483" s="53"/>
    </row>
    <row r="484" spans="44:44" x14ac:dyDescent="0.2">
      <c r="AR484" s="53"/>
    </row>
    <row r="485" spans="44:44" x14ac:dyDescent="0.2">
      <c r="AR485" s="53"/>
    </row>
    <row r="486" spans="44:44" x14ac:dyDescent="0.2">
      <c r="AR486" s="53"/>
    </row>
    <row r="487" spans="44:44" x14ac:dyDescent="0.2">
      <c r="AR487" s="53"/>
    </row>
    <row r="488" spans="44:44" x14ac:dyDescent="0.2">
      <c r="AR488" s="53"/>
    </row>
    <row r="489" spans="44:44" x14ac:dyDescent="0.2">
      <c r="AR489" s="53"/>
    </row>
    <row r="490" spans="44:44" x14ac:dyDescent="0.2">
      <c r="AR490" s="53"/>
    </row>
    <row r="491" spans="44:44" x14ac:dyDescent="0.2">
      <c r="AR491" s="53"/>
    </row>
    <row r="492" spans="44:44" x14ac:dyDescent="0.2">
      <c r="AR492" s="53"/>
    </row>
    <row r="493" spans="44:44" x14ac:dyDescent="0.2">
      <c r="AR493" s="53"/>
    </row>
    <row r="494" spans="44:44" x14ac:dyDescent="0.2">
      <c r="AR494" s="53"/>
    </row>
    <row r="495" spans="44:44" x14ac:dyDescent="0.2">
      <c r="AR495" s="53"/>
    </row>
    <row r="496" spans="44:44" x14ac:dyDescent="0.2">
      <c r="AR496" s="53"/>
    </row>
    <row r="497" spans="44:44" x14ac:dyDescent="0.2">
      <c r="AR497" s="53"/>
    </row>
    <row r="498" spans="44:44" x14ac:dyDescent="0.2">
      <c r="AR498" s="53"/>
    </row>
    <row r="499" spans="44:44" x14ac:dyDescent="0.2">
      <c r="AR499" s="53"/>
    </row>
    <row r="500" spans="44:44" x14ac:dyDescent="0.2">
      <c r="AR500" s="53"/>
    </row>
    <row r="501" spans="44:44" x14ac:dyDescent="0.2">
      <c r="AR501" s="53"/>
    </row>
    <row r="502" spans="44:44" x14ac:dyDescent="0.2">
      <c r="AR502" s="53"/>
    </row>
    <row r="503" spans="44:44" x14ac:dyDescent="0.2">
      <c r="AR503" s="53"/>
    </row>
    <row r="504" spans="44:44" x14ac:dyDescent="0.2">
      <c r="AR504" s="53"/>
    </row>
    <row r="505" spans="44:44" x14ac:dyDescent="0.2">
      <c r="AR505" s="53"/>
    </row>
    <row r="506" spans="44:44" x14ac:dyDescent="0.2">
      <c r="AR506" s="53"/>
    </row>
    <row r="507" spans="44:44" x14ac:dyDescent="0.2">
      <c r="AR507" s="53"/>
    </row>
    <row r="508" spans="44:44" x14ac:dyDescent="0.2">
      <c r="AR508" s="53"/>
    </row>
    <row r="509" spans="44:44" x14ac:dyDescent="0.2">
      <c r="AR509" s="53"/>
    </row>
    <row r="510" spans="44:44" x14ac:dyDescent="0.2">
      <c r="AR510" s="53"/>
    </row>
    <row r="511" spans="44:44" x14ac:dyDescent="0.2">
      <c r="AR511" s="53"/>
    </row>
    <row r="512" spans="44:44" x14ac:dyDescent="0.2">
      <c r="AR512" s="53"/>
    </row>
    <row r="513" spans="44:44" x14ac:dyDescent="0.2">
      <c r="AR513" s="53"/>
    </row>
    <row r="514" spans="44:44" x14ac:dyDescent="0.2">
      <c r="AR514" s="53"/>
    </row>
    <row r="515" spans="44:44" x14ac:dyDescent="0.2">
      <c r="AR515" s="53"/>
    </row>
    <row r="516" spans="44:44" x14ac:dyDescent="0.2">
      <c r="AR516" s="53"/>
    </row>
    <row r="517" spans="44:44" x14ac:dyDescent="0.2">
      <c r="AR517" s="53"/>
    </row>
    <row r="518" spans="44:44" x14ac:dyDescent="0.2">
      <c r="AR518" s="53"/>
    </row>
    <row r="519" spans="44:44" x14ac:dyDescent="0.2">
      <c r="AR519" s="53"/>
    </row>
    <row r="520" spans="44:44" x14ac:dyDescent="0.2">
      <c r="AR520" s="53"/>
    </row>
    <row r="521" spans="44:44" x14ac:dyDescent="0.2">
      <c r="AR521" s="53"/>
    </row>
    <row r="522" spans="44:44" x14ac:dyDescent="0.2">
      <c r="AR522" s="53"/>
    </row>
    <row r="523" spans="44:44" x14ac:dyDescent="0.2">
      <c r="AR523" s="53"/>
    </row>
    <row r="524" spans="44:44" x14ac:dyDescent="0.2">
      <c r="AR524" s="53"/>
    </row>
    <row r="525" spans="44:44" x14ac:dyDescent="0.2">
      <c r="AR525" s="53"/>
    </row>
    <row r="526" spans="44:44" x14ac:dyDescent="0.2">
      <c r="AR526" s="53"/>
    </row>
    <row r="527" spans="44:44" x14ac:dyDescent="0.2">
      <c r="AR527" s="53"/>
    </row>
    <row r="528" spans="44:44" x14ac:dyDescent="0.2">
      <c r="AR528" s="53"/>
    </row>
    <row r="529" spans="44:44" x14ac:dyDescent="0.2">
      <c r="AR529" s="53"/>
    </row>
    <row r="530" spans="44:44" x14ac:dyDescent="0.2">
      <c r="AR530" s="53"/>
    </row>
    <row r="531" spans="44:44" x14ac:dyDescent="0.2">
      <c r="AR531" s="53"/>
    </row>
    <row r="532" spans="44:44" x14ac:dyDescent="0.2">
      <c r="AR532" s="53"/>
    </row>
    <row r="533" spans="44:44" x14ac:dyDescent="0.2">
      <c r="AR533" s="53"/>
    </row>
    <row r="534" spans="44:44" x14ac:dyDescent="0.2">
      <c r="AR534" s="53"/>
    </row>
    <row r="535" spans="44:44" x14ac:dyDescent="0.2">
      <c r="AR535" s="53"/>
    </row>
    <row r="536" spans="44:44" x14ac:dyDescent="0.2">
      <c r="AR536" s="53"/>
    </row>
    <row r="537" spans="44:44" x14ac:dyDescent="0.2">
      <c r="AR537" s="53"/>
    </row>
    <row r="538" spans="44:44" x14ac:dyDescent="0.2">
      <c r="AR538" s="53"/>
    </row>
    <row r="539" spans="44:44" x14ac:dyDescent="0.2">
      <c r="AR539" s="53"/>
    </row>
    <row r="540" spans="44:44" x14ac:dyDescent="0.2">
      <c r="AR540" s="53"/>
    </row>
    <row r="541" spans="44:44" x14ac:dyDescent="0.2">
      <c r="AR541" s="53"/>
    </row>
    <row r="542" spans="44:44" x14ac:dyDescent="0.2">
      <c r="AR542" s="53"/>
    </row>
    <row r="543" spans="44:44" x14ac:dyDescent="0.2">
      <c r="AR543" s="53"/>
    </row>
    <row r="544" spans="44:44" x14ac:dyDescent="0.2">
      <c r="AR544" s="53"/>
    </row>
    <row r="545" spans="44:44" x14ac:dyDescent="0.2">
      <c r="AR545" s="53"/>
    </row>
    <row r="546" spans="44:44" x14ac:dyDescent="0.2">
      <c r="AR546" s="53"/>
    </row>
    <row r="547" spans="44:44" x14ac:dyDescent="0.2">
      <c r="AR547" s="53"/>
    </row>
    <row r="548" spans="44:44" x14ac:dyDescent="0.2">
      <c r="AR548" s="53"/>
    </row>
    <row r="549" spans="44:44" x14ac:dyDescent="0.2">
      <c r="AR549" s="53"/>
    </row>
    <row r="550" spans="44:44" x14ac:dyDescent="0.2">
      <c r="AR550" s="53"/>
    </row>
    <row r="551" spans="44:44" x14ac:dyDescent="0.2">
      <c r="AR551" s="53"/>
    </row>
    <row r="552" spans="44:44" x14ac:dyDescent="0.2">
      <c r="AR552" s="53"/>
    </row>
    <row r="553" spans="44:44" x14ac:dyDescent="0.2">
      <c r="AR553" s="53"/>
    </row>
    <row r="554" spans="44:44" x14ac:dyDescent="0.2">
      <c r="AR554" s="53"/>
    </row>
    <row r="555" spans="44:44" x14ac:dyDescent="0.2">
      <c r="AR555" s="53"/>
    </row>
    <row r="556" spans="44:44" x14ac:dyDescent="0.2">
      <c r="AR556" s="53"/>
    </row>
    <row r="557" spans="44:44" x14ac:dyDescent="0.2">
      <c r="AR557" s="53"/>
    </row>
    <row r="558" spans="44:44" x14ac:dyDescent="0.2">
      <c r="AR558" s="53"/>
    </row>
    <row r="559" spans="44:44" x14ac:dyDescent="0.2">
      <c r="AR559" s="53"/>
    </row>
    <row r="560" spans="44:44" x14ac:dyDescent="0.2">
      <c r="AR560" s="53"/>
    </row>
    <row r="561" spans="44:44" x14ac:dyDescent="0.2">
      <c r="AR561" s="53"/>
    </row>
    <row r="562" spans="44:44" x14ac:dyDescent="0.2">
      <c r="AR562" s="53"/>
    </row>
    <row r="563" spans="44:44" x14ac:dyDescent="0.2">
      <c r="AR563" s="53"/>
    </row>
    <row r="564" spans="44:44" x14ac:dyDescent="0.2">
      <c r="AR564" s="53"/>
    </row>
    <row r="565" spans="44:44" x14ac:dyDescent="0.2">
      <c r="AR565" s="53"/>
    </row>
    <row r="566" spans="44:44" x14ac:dyDescent="0.2">
      <c r="AR566" s="53"/>
    </row>
    <row r="567" spans="44:44" x14ac:dyDescent="0.2">
      <c r="AR567" s="53"/>
    </row>
    <row r="568" spans="44:44" x14ac:dyDescent="0.2">
      <c r="AR568" s="53"/>
    </row>
    <row r="569" spans="44:44" x14ac:dyDescent="0.2">
      <c r="AR569" s="53"/>
    </row>
    <row r="570" spans="44:44" x14ac:dyDescent="0.2">
      <c r="AR570" s="53"/>
    </row>
    <row r="571" spans="44:44" x14ac:dyDescent="0.2">
      <c r="AR571" s="53"/>
    </row>
    <row r="572" spans="44:44" x14ac:dyDescent="0.2">
      <c r="AR572" s="53"/>
    </row>
    <row r="573" spans="44:44" x14ac:dyDescent="0.2">
      <c r="AR573" s="53"/>
    </row>
    <row r="574" spans="44:44" x14ac:dyDescent="0.2">
      <c r="AR574" s="53"/>
    </row>
    <row r="575" spans="44:44" x14ac:dyDescent="0.2">
      <c r="AR575" s="53"/>
    </row>
    <row r="576" spans="44:44" x14ac:dyDescent="0.2">
      <c r="AR576" s="53"/>
    </row>
    <row r="577" spans="44:44" x14ac:dyDescent="0.2">
      <c r="AR577" s="53"/>
    </row>
    <row r="578" spans="44:44" x14ac:dyDescent="0.2">
      <c r="AR578" s="53"/>
    </row>
    <row r="579" spans="44:44" x14ac:dyDescent="0.2">
      <c r="AR579" s="53"/>
    </row>
    <row r="580" spans="44:44" x14ac:dyDescent="0.2">
      <c r="AR580" s="53"/>
    </row>
    <row r="581" spans="44:44" x14ac:dyDescent="0.2">
      <c r="AR581" s="53"/>
    </row>
    <row r="582" spans="44:44" x14ac:dyDescent="0.2">
      <c r="AR582" s="53"/>
    </row>
    <row r="583" spans="44:44" x14ac:dyDescent="0.2">
      <c r="AR583" s="53"/>
    </row>
    <row r="584" spans="44:44" x14ac:dyDescent="0.2">
      <c r="AR584" s="53"/>
    </row>
    <row r="585" spans="44:44" x14ac:dyDescent="0.2">
      <c r="AR585" s="53"/>
    </row>
    <row r="586" spans="44:44" x14ac:dyDescent="0.2">
      <c r="AR586" s="53"/>
    </row>
    <row r="587" spans="44:44" x14ac:dyDescent="0.2">
      <c r="AR587" s="53"/>
    </row>
    <row r="588" spans="44:44" x14ac:dyDescent="0.2">
      <c r="AR588" s="53"/>
    </row>
    <row r="589" spans="44:44" x14ac:dyDescent="0.2">
      <c r="AR589" s="53"/>
    </row>
    <row r="590" spans="44:44" x14ac:dyDescent="0.2">
      <c r="AR590" s="53"/>
    </row>
    <row r="591" spans="44:44" x14ac:dyDescent="0.2">
      <c r="AR591" s="53"/>
    </row>
    <row r="592" spans="44:44" x14ac:dyDescent="0.2">
      <c r="AR592" s="53"/>
    </row>
    <row r="593" spans="44:44" x14ac:dyDescent="0.2">
      <c r="AR593" s="53"/>
    </row>
    <row r="594" spans="44:44" x14ac:dyDescent="0.2">
      <c r="AR594" s="53"/>
    </row>
    <row r="595" spans="44:44" x14ac:dyDescent="0.2">
      <c r="AR595" s="53"/>
    </row>
    <row r="596" spans="44:44" x14ac:dyDescent="0.2">
      <c r="AR596" s="53"/>
    </row>
    <row r="597" spans="44:44" x14ac:dyDescent="0.2">
      <c r="AR597" s="53"/>
    </row>
    <row r="598" spans="44:44" x14ac:dyDescent="0.2">
      <c r="AR598" s="53"/>
    </row>
    <row r="599" spans="44:44" x14ac:dyDescent="0.2">
      <c r="AR599" s="53"/>
    </row>
    <row r="600" spans="44:44" x14ac:dyDescent="0.2">
      <c r="AR600" s="53"/>
    </row>
    <row r="601" spans="44:44" x14ac:dyDescent="0.2">
      <c r="AR601" s="53"/>
    </row>
    <row r="602" spans="44:44" x14ac:dyDescent="0.2">
      <c r="AR602" s="53"/>
    </row>
    <row r="603" spans="44:44" x14ac:dyDescent="0.2">
      <c r="AR603" s="53"/>
    </row>
    <row r="604" spans="44:44" x14ac:dyDescent="0.2">
      <c r="AR604" s="53"/>
    </row>
    <row r="605" spans="44:44" x14ac:dyDescent="0.2">
      <c r="AR605" s="53"/>
    </row>
    <row r="606" spans="44:44" x14ac:dyDescent="0.2">
      <c r="AR606" s="53"/>
    </row>
    <row r="607" spans="44:44" x14ac:dyDescent="0.2">
      <c r="AR607" s="53"/>
    </row>
    <row r="608" spans="44:44" x14ac:dyDescent="0.2">
      <c r="AR608" s="53"/>
    </row>
    <row r="609" spans="44:44" x14ac:dyDescent="0.2">
      <c r="AR609" s="53"/>
    </row>
    <row r="610" spans="44:44" x14ac:dyDescent="0.2">
      <c r="AR610" s="53"/>
    </row>
    <row r="611" spans="44:44" x14ac:dyDescent="0.2">
      <c r="AR611" s="53"/>
    </row>
    <row r="612" spans="44:44" x14ac:dyDescent="0.2">
      <c r="AR612" s="53"/>
    </row>
    <row r="613" spans="44:44" x14ac:dyDescent="0.2">
      <c r="AR613" s="53"/>
    </row>
    <row r="614" spans="44:44" x14ac:dyDescent="0.2">
      <c r="AR614" s="53"/>
    </row>
    <row r="615" spans="44:44" x14ac:dyDescent="0.2">
      <c r="AR615" s="53"/>
    </row>
    <row r="616" spans="44:44" x14ac:dyDescent="0.2">
      <c r="AR616" s="53"/>
    </row>
    <row r="617" spans="44:44" x14ac:dyDescent="0.2">
      <c r="AR617" s="53"/>
    </row>
    <row r="618" spans="44:44" x14ac:dyDescent="0.2">
      <c r="AR618" s="53"/>
    </row>
    <row r="619" spans="44:44" x14ac:dyDescent="0.2">
      <c r="AR619" s="53"/>
    </row>
    <row r="620" spans="44:44" x14ac:dyDescent="0.2">
      <c r="AR620" s="53"/>
    </row>
    <row r="621" spans="44:44" x14ac:dyDescent="0.2">
      <c r="AR621" s="53"/>
    </row>
    <row r="622" spans="44:44" x14ac:dyDescent="0.2">
      <c r="AR622" s="53"/>
    </row>
    <row r="623" spans="44:44" x14ac:dyDescent="0.2">
      <c r="AR623" s="53"/>
    </row>
    <row r="624" spans="44:44" x14ac:dyDescent="0.2">
      <c r="AR624" s="53"/>
    </row>
    <row r="625" spans="44:44" x14ac:dyDescent="0.2">
      <c r="AR625" s="53"/>
    </row>
    <row r="626" spans="44:44" x14ac:dyDescent="0.2">
      <c r="AR626" s="53"/>
    </row>
    <row r="627" spans="44:44" x14ac:dyDescent="0.2">
      <c r="AR627" s="53"/>
    </row>
    <row r="628" spans="44:44" x14ac:dyDescent="0.2">
      <c r="AR628" s="53"/>
    </row>
    <row r="629" spans="44:44" x14ac:dyDescent="0.2">
      <c r="AR629" s="53"/>
    </row>
    <row r="630" spans="44:44" x14ac:dyDescent="0.2">
      <c r="AR630" s="53"/>
    </row>
    <row r="631" spans="44:44" x14ac:dyDescent="0.2">
      <c r="AR631" s="53"/>
    </row>
    <row r="632" spans="44:44" x14ac:dyDescent="0.2">
      <c r="AR632" s="53"/>
    </row>
    <row r="633" spans="44:44" x14ac:dyDescent="0.2">
      <c r="AR633" s="53"/>
    </row>
    <row r="634" spans="44:44" x14ac:dyDescent="0.2">
      <c r="AR634" s="53"/>
    </row>
    <row r="635" spans="44:44" x14ac:dyDescent="0.2">
      <c r="AR635" s="53"/>
    </row>
    <row r="636" spans="44:44" x14ac:dyDescent="0.2">
      <c r="AR636" s="53"/>
    </row>
    <row r="637" spans="44:44" x14ac:dyDescent="0.2">
      <c r="AR637" s="53"/>
    </row>
    <row r="638" spans="44:44" x14ac:dyDescent="0.2">
      <c r="AR638" s="53"/>
    </row>
    <row r="639" spans="44:44" x14ac:dyDescent="0.2">
      <c r="AR639" s="53"/>
    </row>
    <row r="640" spans="44:44" x14ac:dyDescent="0.2">
      <c r="AR640" s="53"/>
    </row>
    <row r="641" spans="44:44" x14ac:dyDescent="0.2">
      <c r="AR641" s="53"/>
    </row>
    <row r="642" spans="44:44" x14ac:dyDescent="0.2">
      <c r="AR642" s="53"/>
    </row>
    <row r="643" spans="44:44" x14ac:dyDescent="0.2">
      <c r="AR643" s="53"/>
    </row>
    <row r="644" spans="44:44" x14ac:dyDescent="0.2">
      <c r="AR644" s="53"/>
    </row>
    <row r="645" spans="44:44" x14ac:dyDescent="0.2">
      <c r="AR645" s="53"/>
    </row>
    <row r="646" spans="44:44" x14ac:dyDescent="0.2">
      <c r="AR646" s="53"/>
    </row>
    <row r="647" spans="44:44" x14ac:dyDescent="0.2">
      <c r="AR647" s="53"/>
    </row>
    <row r="648" spans="44:44" x14ac:dyDescent="0.2">
      <c r="AR648" s="53"/>
    </row>
    <row r="649" spans="44:44" x14ac:dyDescent="0.2">
      <c r="AR649" s="53"/>
    </row>
    <row r="650" spans="44:44" x14ac:dyDescent="0.2">
      <c r="AR650" s="53"/>
    </row>
    <row r="651" spans="44:44" x14ac:dyDescent="0.2">
      <c r="AR651" s="53"/>
    </row>
    <row r="652" spans="44:44" x14ac:dyDescent="0.2">
      <c r="AR652" s="53"/>
    </row>
    <row r="653" spans="44:44" x14ac:dyDescent="0.2">
      <c r="AR653" s="53"/>
    </row>
    <row r="654" spans="44:44" x14ac:dyDescent="0.2">
      <c r="AR654" s="53"/>
    </row>
    <row r="655" spans="44:44" x14ac:dyDescent="0.2">
      <c r="AR655" s="53"/>
    </row>
    <row r="656" spans="44:44" x14ac:dyDescent="0.2">
      <c r="AR656" s="53"/>
    </row>
    <row r="657" spans="44:44" x14ac:dyDescent="0.2">
      <c r="AR657" s="53"/>
    </row>
    <row r="658" spans="44:44" x14ac:dyDescent="0.2">
      <c r="AR658" s="53"/>
    </row>
    <row r="659" spans="44:44" x14ac:dyDescent="0.2">
      <c r="AR659" s="53"/>
    </row>
    <row r="660" spans="44:44" x14ac:dyDescent="0.2">
      <c r="AR660" s="53"/>
    </row>
    <row r="661" spans="44:44" x14ac:dyDescent="0.2">
      <c r="AR661" s="53"/>
    </row>
    <row r="662" spans="44:44" x14ac:dyDescent="0.2">
      <c r="AR662" s="53"/>
    </row>
    <row r="663" spans="44:44" x14ac:dyDescent="0.2">
      <c r="AR663" s="53"/>
    </row>
    <row r="664" spans="44:44" x14ac:dyDescent="0.2">
      <c r="AR664" s="53"/>
    </row>
    <row r="665" spans="44:44" x14ac:dyDescent="0.2">
      <c r="AR665" s="53"/>
    </row>
    <row r="666" spans="44:44" x14ac:dyDescent="0.2">
      <c r="AR666" s="53"/>
    </row>
    <row r="667" spans="44:44" x14ac:dyDescent="0.2">
      <c r="AR667" s="53"/>
    </row>
    <row r="668" spans="44:44" x14ac:dyDescent="0.2">
      <c r="AR668" s="53"/>
    </row>
    <row r="669" spans="44:44" x14ac:dyDescent="0.2">
      <c r="AR669" s="53"/>
    </row>
    <row r="670" spans="44:44" x14ac:dyDescent="0.2">
      <c r="AR670" s="53"/>
    </row>
    <row r="671" spans="44:44" x14ac:dyDescent="0.2">
      <c r="AR671" s="53"/>
    </row>
    <row r="672" spans="44:44" x14ac:dyDescent="0.2">
      <c r="AR672" s="53"/>
    </row>
    <row r="673" spans="44:44" x14ac:dyDescent="0.2">
      <c r="AR673" s="53"/>
    </row>
    <row r="674" spans="44:44" x14ac:dyDescent="0.2">
      <c r="AR674" s="53"/>
    </row>
    <row r="675" spans="44:44" x14ac:dyDescent="0.2">
      <c r="AR675" s="53"/>
    </row>
    <row r="676" spans="44:44" x14ac:dyDescent="0.2">
      <c r="AR676" s="53"/>
    </row>
    <row r="677" spans="44:44" x14ac:dyDescent="0.2">
      <c r="AR677" s="53"/>
    </row>
    <row r="678" spans="44:44" x14ac:dyDescent="0.2">
      <c r="AR678" s="53"/>
    </row>
    <row r="679" spans="44:44" x14ac:dyDescent="0.2">
      <c r="AR679" s="53"/>
    </row>
    <row r="680" spans="44:44" x14ac:dyDescent="0.2">
      <c r="AR680" s="53"/>
    </row>
    <row r="681" spans="44:44" x14ac:dyDescent="0.2">
      <c r="AR681" s="53"/>
    </row>
    <row r="682" spans="44:44" x14ac:dyDescent="0.2">
      <c r="AR682" s="53"/>
    </row>
    <row r="683" spans="44:44" x14ac:dyDescent="0.2">
      <c r="AR683" s="53"/>
    </row>
    <row r="684" spans="44:44" x14ac:dyDescent="0.2">
      <c r="AR684" s="53"/>
    </row>
    <row r="685" spans="44:44" x14ac:dyDescent="0.2">
      <c r="AR685" s="53"/>
    </row>
    <row r="686" spans="44:44" x14ac:dyDescent="0.2">
      <c r="AR686" s="53"/>
    </row>
    <row r="687" spans="44:44" x14ac:dyDescent="0.2">
      <c r="AR687" s="53"/>
    </row>
    <row r="688" spans="44:44" x14ac:dyDescent="0.2">
      <c r="AR688" s="53"/>
    </row>
    <row r="689" spans="44:44" x14ac:dyDescent="0.2">
      <c r="AR689" s="53"/>
    </row>
    <row r="690" spans="44:44" x14ac:dyDescent="0.2">
      <c r="AR690" s="53"/>
    </row>
    <row r="691" spans="44:44" x14ac:dyDescent="0.2">
      <c r="AR691" s="53"/>
    </row>
    <row r="692" spans="44:44" x14ac:dyDescent="0.2">
      <c r="AR692" s="53"/>
    </row>
    <row r="693" spans="44:44" x14ac:dyDescent="0.2">
      <c r="AR693" s="53"/>
    </row>
    <row r="694" spans="44:44" x14ac:dyDescent="0.2">
      <c r="AR694" s="53"/>
    </row>
    <row r="695" spans="44:44" x14ac:dyDescent="0.2">
      <c r="AR695" s="53"/>
    </row>
    <row r="696" spans="44:44" x14ac:dyDescent="0.2">
      <c r="AR696" s="53"/>
    </row>
    <row r="697" spans="44:44" x14ac:dyDescent="0.2">
      <c r="AR697" s="53"/>
    </row>
    <row r="698" spans="44:44" x14ac:dyDescent="0.2">
      <c r="AR698" s="53"/>
    </row>
    <row r="699" spans="44:44" x14ac:dyDescent="0.2">
      <c r="AR699" s="53"/>
    </row>
    <row r="700" spans="44:44" x14ac:dyDescent="0.2">
      <c r="AR700" s="53"/>
    </row>
    <row r="701" spans="44:44" x14ac:dyDescent="0.2">
      <c r="AR701" s="53"/>
    </row>
    <row r="702" spans="44:44" x14ac:dyDescent="0.2">
      <c r="AR702" s="53"/>
    </row>
    <row r="703" spans="44:44" x14ac:dyDescent="0.2">
      <c r="AR703" s="53"/>
    </row>
    <row r="704" spans="44:44" x14ac:dyDescent="0.2">
      <c r="AR704" s="53"/>
    </row>
    <row r="705" spans="44:44" x14ac:dyDescent="0.2">
      <c r="AR705" s="53"/>
    </row>
    <row r="706" spans="44:44" x14ac:dyDescent="0.2">
      <c r="AR706" s="53"/>
    </row>
    <row r="707" spans="44:44" x14ac:dyDescent="0.2">
      <c r="AR707" s="53"/>
    </row>
    <row r="708" spans="44:44" x14ac:dyDescent="0.2">
      <c r="AR708" s="53"/>
    </row>
    <row r="709" spans="44:44" x14ac:dyDescent="0.2">
      <c r="AR709" s="53"/>
    </row>
    <row r="710" spans="44:44" x14ac:dyDescent="0.2">
      <c r="AR710" s="53"/>
    </row>
    <row r="711" spans="44:44" x14ac:dyDescent="0.2">
      <c r="AR711" s="53"/>
    </row>
    <row r="712" spans="44:44" x14ac:dyDescent="0.2">
      <c r="AR712" s="53"/>
    </row>
    <row r="713" spans="44:44" x14ac:dyDescent="0.2">
      <c r="AR713" s="53"/>
    </row>
    <row r="714" spans="44:44" x14ac:dyDescent="0.2">
      <c r="AR714" s="53"/>
    </row>
    <row r="715" spans="44:44" x14ac:dyDescent="0.2">
      <c r="AR715" s="53"/>
    </row>
    <row r="716" spans="44:44" x14ac:dyDescent="0.2">
      <c r="AR716" s="53"/>
    </row>
    <row r="717" spans="44:44" x14ac:dyDescent="0.2">
      <c r="AR717" s="53"/>
    </row>
    <row r="718" spans="44:44" x14ac:dyDescent="0.2">
      <c r="AR718" s="53"/>
    </row>
    <row r="719" spans="44:44" x14ac:dyDescent="0.2">
      <c r="AR719" s="53"/>
    </row>
    <row r="720" spans="44:44" x14ac:dyDescent="0.2">
      <c r="AR720" s="53"/>
    </row>
    <row r="721" spans="44:44" x14ac:dyDescent="0.2">
      <c r="AR721" s="53"/>
    </row>
    <row r="722" spans="44:44" x14ac:dyDescent="0.2">
      <c r="AR722" s="53"/>
    </row>
    <row r="723" spans="44:44" x14ac:dyDescent="0.2">
      <c r="AR723" s="53"/>
    </row>
    <row r="724" spans="44:44" x14ac:dyDescent="0.2">
      <c r="AR724" s="53"/>
    </row>
    <row r="725" spans="44:44" x14ac:dyDescent="0.2">
      <c r="AR725" s="53"/>
    </row>
    <row r="726" spans="44:44" x14ac:dyDescent="0.2">
      <c r="AR726" s="53"/>
    </row>
    <row r="727" spans="44:44" x14ac:dyDescent="0.2">
      <c r="AR727" s="53"/>
    </row>
    <row r="728" spans="44:44" x14ac:dyDescent="0.2">
      <c r="AR728" s="53"/>
    </row>
    <row r="729" spans="44:44" x14ac:dyDescent="0.2">
      <c r="AR729" s="53"/>
    </row>
    <row r="730" spans="44:44" x14ac:dyDescent="0.2">
      <c r="AR730" s="53"/>
    </row>
    <row r="731" spans="44:44" x14ac:dyDescent="0.2">
      <c r="AR731" s="53"/>
    </row>
    <row r="732" spans="44:44" x14ac:dyDescent="0.2">
      <c r="AR732" s="53"/>
    </row>
    <row r="733" spans="44:44" x14ac:dyDescent="0.2">
      <c r="AR733" s="53"/>
    </row>
    <row r="734" spans="44:44" x14ac:dyDescent="0.2">
      <c r="AR734" s="53"/>
    </row>
    <row r="735" spans="44:44" x14ac:dyDescent="0.2">
      <c r="AR735" s="53"/>
    </row>
    <row r="736" spans="44:44" x14ac:dyDescent="0.2">
      <c r="AR736" s="53"/>
    </row>
    <row r="737" spans="44:44" x14ac:dyDescent="0.2">
      <c r="AR737" s="53"/>
    </row>
    <row r="738" spans="44:44" x14ac:dyDescent="0.2">
      <c r="AR738" s="53"/>
    </row>
    <row r="739" spans="44:44" x14ac:dyDescent="0.2">
      <c r="AR739" s="53"/>
    </row>
    <row r="740" spans="44:44" x14ac:dyDescent="0.2">
      <c r="AR740" s="53"/>
    </row>
    <row r="741" spans="44:44" x14ac:dyDescent="0.2">
      <c r="AR741" s="53"/>
    </row>
    <row r="742" spans="44:44" x14ac:dyDescent="0.2">
      <c r="AR742" s="53"/>
    </row>
    <row r="743" spans="44:44" x14ac:dyDescent="0.2">
      <c r="AR743" s="53"/>
    </row>
    <row r="744" spans="44:44" x14ac:dyDescent="0.2">
      <c r="AR744" s="53"/>
    </row>
    <row r="745" spans="44:44" x14ac:dyDescent="0.2">
      <c r="AR745" s="53"/>
    </row>
    <row r="746" spans="44:44" x14ac:dyDescent="0.2">
      <c r="AR746" s="53"/>
    </row>
    <row r="747" spans="44:44" x14ac:dyDescent="0.2">
      <c r="AR747" s="53"/>
    </row>
    <row r="748" spans="44:44" x14ac:dyDescent="0.2">
      <c r="AR748" s="53"/>
    </row>
    <row r="749" spans="44:44" x14ac:dyDescent="0.2">
      <c r="AR749" s="53"/>
    </row>
    <row r="750" spans="44:44" x14ac:dyDescent="0.2">
      <c r="AR750" s="53"/>
    </row>
    <row r="751" spans="44:44" x14ac:dyDescent="0.2">
      <c r="AR751" s="53"/>
    </row>
    <row r="752" spans="44:44" x14ac:dyDescent="0.2">
      <c r="AR752" s="53"/>
    </row>
    <row r="753" spans="44:44" x14ac:dyDescent="0.2">
      <c r="AR753" s="53"/>
    </row>
    <row r="754" spans="44:44" x14ac:dyDescent="0.2">
      <c r="AR754" s="53"/>
    </row>
    <row r="755" spans="44:44" x14ac:dyDescent="0.2">
      <c r="AR755" s="53"/>
    </row>
    <row r="756" spans="44:44" x14ac:dyDescent="0.2">
      <c r="AR756" s="53"/>
    </row>
    <row r="757" spans="44:44" x14ac:dyDescent="0.2">
      <c r="AR757" s="53"/>
    </row>
    <row r="758" spans="44:44" x14ac:dyDescent="0.2">
      <c r="AR758" s="53"/>
    </row>
    <row r="759" spans="44:44" x14ac:dyDescent="0.2">
      <c r="AR759" s="53"/>
    </row>
    <row r="760" spans="44:44" x14ac:dyDescent="0.2">
      <c r="AR760" s="53"/>
    </row>
    <row r="761" spans="44:44" x14ac:dyDescent="0.2">
      <c r="AR761" s="53"/>
    </row>
    <row r="762" spans="44:44" x14ac:dyDescent="0.2">
      <c r="AR762" s="53"/>
    </row>
    <row r="763" spans="44:44" x14ac:dyDescent="0.2">
      <c r="AR763" s="53"/>
    </row>
    <row r="764" spans="44:44" x14ac:dyDescent="0.2">
      <c r="AR764" s="53"/>
    </row>
    <row r="765" spans="44:44" x14ac:dyDescent="0.2">
      <c r="AR765" s="53"/>
    </row>
    <row r="766" spans="44:44" x14ac:dyDescent="0.2">
      <c r="AR766" s="53"/>
    </row>
    <row r="767" spans="44:44" x14ac:dyDescent="0.2">
      <c r="AR767" s="53"/>
    </row>
    <row r="768" spans="44:44" x14ac:dyDescent="0.2">
      <c r="AR768" s="53"/>
    </row>
    <row r="769" spans="44:44" x14ac:dyDescent="0.2">
      <c r="AR769" s="53"/>
    </row>
    <row r="770" spans="44:44" x14ac:dyDescent="0.2">
      <c r="AR770" s="53"/>
    </row>
    <row r="771" spans="44:44" x14ac:dyDescent="0.2">
      <c r="AR771" s="53"/>
    </row>
    <row r="772" spans="44:44" x14ac:dyDescent="0.2">
      <c r="AR772" s="53"/>
    </row>
    <row r="773" spans="44:44" x14ac:dyDescent="0.2">
      <c r="AR773" s="53"/>
    </row>
    <row r="774" spans="44:44" x14ac:dyDescent="0.2">
      <c r="AR774" s="53"/>
    </row>
    <row r="775" spans="44:44" x14ac:dyDescent="0.2">
      <c r="AR775" s="53"/>
    </row>
    <row r="776" spans="44:44" x14ac:dyDescent="0.2">
      <c r="AR776" s="53"/>
    </row>
    <row r="777" spans="44:44" x14ac:dyDescent="0.2">
      <c r="AR777" s="53"/>
    </row>
    <row r="778" spans="44:44" x14ac:dyDescent="0.2">
      <c r="AR778" s="53"/>
    </row>
    <row r="779" spans="44:44" x14ac:dyDescent="0.2">
      <c r="AR779" s="53"/>
    </row>
    <row r="780" spans="44:44" x14ac:dyDescent="0.2">
      <c r="AR780" s="53"/>
    </row>
    <row r="781" spans="44:44" x14ac:dyDescent="0.2">
      <c r="AR781" s="53"/>
    </row>
    <row r="782" spans="44:44" x14ac:dyDescent="0.2">
      <c r="AR782" s="53"/>
    </row>
    <row r="783" spans="44:44" x14ac:dyDescent="0.2">
      <c r="AR783" s="53"/>
    </row>
    <row r="784" spans="44:44" x14ac:dyDescent="0.2">
      <c r="AR784" s="53"/>
    </row>
    <row r="785" spans="44:44" x14ac:dyDescent="0.2">
      <c r="AR785" s="53"/>
    </row>
    <row r="786" spans="44:44" x14ac:dyDescent="0.2">
      <c r="AR786" s="53"/>
    </row>
    <row r="787" spans="44:44" x14ac:dyDescent="0.2">
      <c r="AR787" s="53"/>
    </row>
    <row r="788" spans="44:44" x14ac:dyDescent="0.2">
      <c r="AR788" s="53"/>
    </row>
    <row r="789" spans="44:44" x14ac:dyDescent="0.2">
      <c r="AR789" s="53"/>
    </row>
    <row r="790" spans="44:44" x14ac:dyDescent="0.2">
      <c r="AR790" s="53"/>
    </row>
    <row r="791" spans="44:44" x14ac:dyDescent="0.2">
      <c r="AR791" s="53"/>
    </row>
    <row r="792" spans="44:44" x14ac:dyDescent="0.2">
      <c r="AR792" s="53"/>
    </row>
    <row r="793" spans="44:44" x14ac:dyDescent="0.2">
      <c r="AR793" s="53"/>
    </row>
    <row r="794" spans="44:44" x14ac:dyDescent="0.2">
      <c r="AR794" s="53"/>
    </row>
    <row r="795" spans="44:44" x14ac:dyDescent="0.2">
      <c r="AR795" s="53"/>
    </row>
    <row r="796" spans="44:44" x14ac:dyDescent="0.2">
      <c r="AR796" s="53"/>
    </row>
    <row r="797" spans="44:44" x14ac:dyDescent="0.2">
      <c r="AR797" s="53"/>
    </row>
    <row r="798" spans="44:44" x14ac:dyDescent="0.2">
      <c r="AR798" s="53"/>
    </row>
    <row r="799" spans="44:44" x14ac:dyDescent="0.2">
      <c r="AR799" s="53"/>
    </row>
    <row r="800" spans="44:44" x14ac:dyDescent="0.2">
      <c r="AR800" s="53"/>
    </row>
    <row r="801" spans="44:44" x14ac:dyDescent="0.2">
      <c r="AR801" s="53"/>
    </row>
    <row r="802" spans="44:44" x14ac:dyDescent="0.2">
      <c r="AR802" s="53"/>
    </row>
    <row r="803" spans="44:44" x14ac:dyDescent="0.2">
      <c r="AR803" s="53"/>
    </row>
    <row r="804" spans="44:44" x14ac:dyDescent="0.2">
      <c r="AR804" s="53"/>
    </row>
    <row r="805" spans="44:44" x14ac:dyDescent="0.2">
      <c r="AR805" s="53"/>
    </row>
    <row r="806" spans="44:44" x14ac:dyDescent="0.2">
      <c r="AR806" s="53"/>
    </row>
    <row r="807" spans="44:44" x14ac:dyDescent="0.2">
      <c r="AR807" s="53"/>
    </row>
    <row r="808" spans="44:44" x14ac:dyDescent="0.2">
      <c r="AR808" s="53"/>
    </row>
  </sheetData>
  <pageMargins left="0.75" right="0.75" top="1" bottom="1" header="0.5" footer="0.5"/>
  <pageSetup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BI809"/>
  <sheetViews>
    <sheetView workbookViewId="0">
      <pane xSplit="2" ySplit="7" topLeftCell="AC77" activePane="bottomRight" state="frozen"/>
      <selection pane="topRight" activeCell="C1" sqref="C1"/>
      <selection pane="bottomLeft" activeCell="A7" sqref="A7"/>
      <selection pane="bottomRight" activeCell="AP83" sqref="AP83"/>
    </sheetView>
  </sheetViews>
  <sheetFormatPr defaultColWidth="9.140625" defaultRowHeight="12.75" x14ac:dyDescent="0.2"/>
  <cols>
    <col min="1" max="1" width="7.5703125" style="51" customWidth="1"/>
    <col min="2" max="2" width="6.85546875" style="51" customWidth="1"/>
    <col min="3" max="3" width="9.140625" style="51"/>
    <col min="4" max="4" width="13.5703125" style="51" customWidth="1"/>
    <col min="5" max="5" width="9.140625" style="51"/>
    <col min="6" max="6" width="14.140625" style="51" customWidth="1"/>
    <col min="7" max="7" width="11.85546875" style="51" customWidth="1"/>
    <col min="8" max="8" width="12.5703125" style="51" customWidth="1"/>
    <col min="9" max="9" width="9.85546875" style="51" customWidth="1"/>
    <col min="10" max="10" width="9.140625" style="51"/>
    <col min="11" max="11" width="13.28515625" style="51" customWidth="1"/>
    <col min="12" max="15" width="9.140625" style="51"/>
    <col min="16" max="16" width="12.42578125" style="51" customWidth="1"/>
    <col min="17" max="21" width="9.140625" style="51"/>
    <col min="22" max="22" width="10" style="51" customWidth="1"/>
    <col min="23" max="28" width="9.140625" style="51"/>
    <col min="29" max="29" width="11.140625" style="51" customWidth="1"/>
    <col min="30" max="30" width="10.140625" style="51" customWidth="1"/>
    <col min="31" max="31" width="9.140625" style="51"/>
    <col min="32" max="32" width="11.85546875" style="51" customWidth="1"/>
    <col min="33" max="33" width="10.28515625" style="51" customWidth="1"/>
    <col min="34" max="34" width="9.5703125" style="51" bestFit="1" customWidth="1"/>
    <col min="35" max="35" width="9.85546875" style="51" customWidth="1"/>
    <col min="36" max="36" width="9.5703125" style="51" bestFit="1" customWidth="1"/>
    <col min="37" max="37" width="10.42578125" style="51" customWidth="1"/>
    <col min="38" max="38" width="10.28515625" style="51" customWidth="1"/>
    <col min="39" max="39" width="9.7109375" style="51" bestFit="1" customWidth="1"/>
    <col min="40" max="40" width="5.7109375" style="51" customWidth="1"/>
    <col min="41" max="41" width="9.5703125" style="51" bestFit="1" customWidth="1"/>
    <col min="42" max="43" width="9.140625" style="51"/>
    <col min="44" max="44" width="6.42578125" style="51" customWidth="1"/>
    <col min="45" max="57" width="9.140625" style="51"/>
    <col min="58" max="58" width="10.5703125" style="51" customWidth="1"/>
    <col min="59" max="16384" width="9.140625" style="51"/>
  </cols>
  <sheetData>
    <row r="1" spans="1:61" x14ac:dyDescent="0.2">
      <c r="A1" s="50"/>
      <c r="B1" s="50"/>
      <c r="AR1" s="53"/>
    </row>
    <row r="2" spans="1:61" x14ac:dyDescent="0.2">
      <c r="A2" s="50"/>
      <c r="B2" s="50"/>
      <c r="AR2" s="53"/>
    </row>
    <row r="3" spans="1:61" ht="102" x14ac:dyDescent="0.2">
      <c r="A3" s="50"/>
      <c r="B3" s="50"/>
      <c r="D3" s="334" t="s">
        <v>689</v>
      </c>
      <c r="E3" s="57"/>
      <c r="F3" s="54" t="s">
        <v>690</v>
      </c>
      <c r="G3" s="57"/>
      <c r="H3" s="57"/>
      <c r="I3" s="57"/>
      <c r="J3" s="57"/>
      <c r="K3" s="87" t="s">
        <v>300</v>
      </c>
      <c r="L3" s="57"/>
      <c r="M3" s="57"/>
      <c r="N3" s="57"/>
      <c r="O3" s="57"/>
      <c r="P3" s="339" t="s">
        <v>693</v>
      </c>
      <c r="Q3" s="137"/>
      <c r="R3" s="339" t="s">
        <v>274</v>
      </c>
      <c r="S3" s="137"/>
      <c r="T3" s="339" t="s">
        <v>277</v>
      </c>
      <c r="U3" s="137"/>
      <c r="V3" s="339" t="s">
        <v>298</v>
      </c>
      <c r="W3" s="57"/>
      <c r="X3" s="87" t="s">
        <v>694</v>
      </c>
      <c r="Y3" s="57"/>
      <c r="Z3" s="57"/>
      <c r="AA3" s="57"/>
      <c r="AB3" s="57"/>
      <c r="AC3" s="334" t="s">
        <v>283</v>
      </c>
      <c r="AF3" s="54" t="s">
        <v>40</v>
      </c>
      <c r="AG3" s="54"/>
      <c r="AH3" s="54" t="str">
        <f>index_label</f>
        <v>1985 = 1</v>
      </c>
      <c r="AR3" s="53"/>
    </row>
    <row r="4" spans="1:61" x14ac:dyDescent="0.2">
      <c r="A4" s="50"/>
      <c r="B4" s="50"/>
      <c r="AF4" s="55" t="s">
        <v>103</v>
      </c>
      <c r="AG4" s="55" t="s">
        <v>104</v>
      </c>
      <c r="AH4" s="55" t="s">
        <v>105</v>
      </c>
      <c r="AI4" s="55" t="s">
        <v>106</v>
      </c>
      <c r="AJ4" s="55" t="s">
        <v>107</v>
      </c>
      <c r="AK4" s="55" t="s">
        <v>108</v>
      </c>
      <c r="AL4" s="55" t="s">
        <v>109</v>
      </c>
      <c r="AM4" s="55" t="s">
        <v>110</v>
      </c>
      <c r="AR4" s="53"/>
    </row>
    <row r="5" spans="1:61" ht="54" customHeight="1" x14ac:dyDescent="0.2">
      <c r="A5" s="50"/>
      <c r="B5" s="50"/>
      <c r="D5" s="77" t="str">
        <f>D12</f>
        <v>Total Consumption (Trillion Btu)</v>
      </c>
      <c r="F5" s="77" t="s">
        <v>272</v>
      </c>
      <c r="G5" s="77" t="s">
        <v>273</v>
      </c>
      <c r="H5" s="77" t="s">
        <v>624</v>
      </c>
      <c r="I5" s="77" t="str">
        <f>I12</f>
        <v>Total</v>
      </c>
      <c r="K5" s="77" t="str">
        <f>K12</f>
        <v xml:space="preserve">Single-Family </v>
      </c>
      <c r="L5" s="77" t="str">
        <f>L12</f>
        <v>Multi-Family</v>
      </c>
      <c r="M5" s="77" t="str">
        <f>M12</f>
        <v>Manufactured Homes</v>
      </c>
      <c r="N5" s="77" t="str">
        <f>N12</f>
        <v>Total</v>
      </c>
      <c r="P5" s="77" t="str">
        <f>P12</f>
        <v>Total</v>
      </c>
      <c r="R5" s="77" t="str">
        <f>R12</f>
        <v>Total</v>
      </c>
      <c r="T5" s="77" t="str">
        <f>T12</f>
        <v>Total</v>
      </c>
      <c r="V5" s="77" t="str">
        <f>V12</f>
        <v>Total</v>
      </c>
      <c r="X5" s="77" t="str">
        <f>X12</f>
        <v xml:space="preserve">Single-Family </v>
      </c>
      <c r="Y5" s="77" t="str">
        <f>Y12</f>
        <v>Multi-Family</v>
      </c>
      <c r="Z5" s="77" t="str">
        <f>Z12</f>
        <v>Manufactured Homes</v>
      </c>
      <c r="AA5" s="77" t="str">
        <f>AA12</f>
        <v>Total</v>
      </c>
      <c r="AC5" s="324" t="s">
        <v>32</v>
      </c>
      <c r="AD5" s="133"/>
      <c r="AF5" s="335" t="s">
        <v>690</v>
      </c>
      <c r="AG5" s="130" t="s">
        <v>112</v>
      </c>
      <c r="AH5" s="121" t="s">
        <v>287</v>
      </c>
      <c r="AI5" s="335" t="s">
        <v>701</v>
      </c>
      <c r="AJ5" s="119" t="s">
        <v>289</v>
      </c>
      <c r="AK5" s="130" t="s">
        <v>113</v>
      </c>
      <c r="AL5" s="131" t="s">
        <v>114</v>
      </c>
      <c r="AM5" s="130" t="s">
        <v>115</v>
      </c>
      <c r="AN5" s="59"/>
      <c r="AO5" s="131" t="s">
        <v>116</v>
      </c>
      <c r="AR5" s="53"/>
    </row>
    <row r="6" spans="1:61" ht="24.75" customHeight="1" x14ac:dyDescent="0.2">
      <c r="A6" s="136" t="s">
        <v>303</v>
      </c>
      <c r="B6" s="50"/>
      <c r="D6" s="77"/>
      <c r="F6" s="77"/>
      <c r="G6" s="77"/>
      <c r="H6" s="77"/>
      <c r="I6" s="77"/>
      <c r="K6" s="77"/>
      <c r="L6" s="77"/>
      <c r="M6" s="77"/>
      <c r="N6" s="77"/>
      <c r="P6" s="77"/>
      <c r="R6" s="77"/>
      <c r="T6" s="77"/>
      <c r="V6" s="77"/>
      <c r="X6" s="77"/>
      <c r="Y6" s="77"/>
      <c r="Z6" s="77"/>
      <c r="AA6" s="77"/>
      <c r="AC6" s="77"/>
      <c r="AD6" s="133"/>
      <c r="AF6" s="63"/>
      <c r="AG6" s="119"/>
      <c r="AH6" s="63"/>
      <c r="AI6" s="63"/>
      <c r="AJ6" s="63"/>
      <c r="AK6" s="63"/>
      <c r="AL6" s="120" t="s">
        <v>291</v>
      </c>
      <c r="AM6" s="64" t="s">
        <v>118</v>
      </c>
      <c r="AN6" s="65"/>
      <c r="AO6" s="341" t="s">
        <v>702</v>
      </c>
      <c r="AR6" s="53"/>
    </row>
    <row r="7" spans="1:61" ht="27.75" customHeight="1" thickBot="1" x14ac:dyDescent="0.25">
      <c r="A7" s="50"/>
      <c r="B7" s="50"/>
      <c r="D7" s="82" t="str">
        <f>D14</f>
        <v xml:space="preserve">   (TBtu)</v>
      </c>
      <c r="F7" s="82" t="str">
        <f>F14</f>
        <v>Thousand HU</v>
      </c>
      <c r="G7" s="82" t="str">
        <f>G14</f>
        <v>Thousand HU</v>
      </c>
      <c r="H7" s="82" t="str">
        <f>H14</f>
        <v>Thousand HU</v>
      </c>
      <c r="I7" s="82" t="str">
        <f>I14</f>
        <v>Thousand HU</v>
      </c>
      <c r="K7" s="82" t="str">
        <f>K14</f>
        <v>Billion SF</v>
      </c>
      <c r="L7" s="82" t="str">
        <f>L14</f>
        <v>Billion SF</v>
      </c>
      <c r="M7" s="82" t="str">
        <f>M14</f>
        <v>Billion SF</v>
      </c>
      <c r="N7" s="82" t="str">
        <f>N14</f>
        <v>Billion SF</v>
      </c>
      <c r="P7" s="82" t="str">
        <f>P14</f>
        <v>MMBtu/HU</v>
      </c>
      <c r="R7" s="82" t="str">
        <f>R14</f>
        <v xml:space="preserve"> kBtu/SF</v>
      </c>
      <c r="T7" s="82" t="str">
        <f>T14</f>
        <v xml:space="preserve"> kBtu/SF</v>
      </c>
      <c r="V7" s="82" t="str">
        <f>V14</f>
        <v xml:space="preserve"> kBtu/SF</v>
      </c>
      <c r="X7" s="82" t="str">
        <f>X14</f>
        <v>SF/HU</v>
      </c>
      <c r="Y7" s="82" t="str">
        <f>Y14</f>
        <v>SF/HU</v>
      </c>
      <c r="Z7" s="82" t="str">
        <f>Z14</f>
        <v>SF/HU</v>
      </c>
      <c r="AA7" s="82" t="str">
        <f>AA14</f>
        <v>SF/HU</v>
      </c>
      <c r="AC7" s="82" t="str">
        <f>AC14</f>
        <v>1985 = 1.0</v>
      </c>
      <c r="AD7" s="132"/>
      <c r="AF7" s="66"/>
      <c r="AG7" s="135" t="s">
        <v>695</v>
      </c>
      <c r="AH7" s="66"/>
      <c r="AI7" s="66"/>
      <c r="AJ7" s="66"/>
      <c r="AK7" s="122" t="s">
        <v>293</v>
      </c>
      <c r="AL7" s="67"/>
      <c r="AM7" s="66"/>
      <c r="AN7" s="67"/>
      <c r="AO7" s="67"/>
      <c r="AR7" s="53"/>
    </row>
    <row r="8" spans="1:61" x14ac:dyDescent="0.2">
      <c r="A8" s="50"/>
      <c r="B8" s="50"/>
      <c r="AE8"/>
      <c r="AF8"/>
      <c r="AG8"/>
      <c r="AH8"/>
      <c r="AI8"/>
      <c r="AJ8"/>
      <c r="AK8"/>
      <c r="AL8"/>
      <c r="AM8"/>
      <c r="AN8"/>
      <c r="AO8"/>
      <c r="AP8"/>
      <c r="AR8" s="53"/>
    </row>
    <row r="9" spans="1:61" x14ac:dyDescent="0.2">
      <c r="A9" s="50"/>
      <c r="B9" s="50"/>
      <c r="H9" s="606" t="s">
        <v>1477</v>
      </c>
      <c r="I9" s="799" t="s">
        <v>1626</v>
      </c>
      <c r="AE9"/>
      <c r="AF9"/>
      <c r="AG9"/>
      <c r="AH9"/>
      <c r="AI9"/>
      <c r="AJ9"/>
      <c r="AK9"/>
      <c r="AL9"/>
      <c r="AM9"/>
      <c r="AN9"/>
      <c r="AO9"/>
      <c r="AP9"/>
      <c r="AR9" s="53"/>
    </row>
    <row r="10" spans="1:61" x14ac:dyDescent="0.2">
      <c r="A10" s="50"/>
      <c r="B10" s="50"/>
      <c r="F10" s="54" t="s">
        <v>690</v>
      </c>
      <c r="I10" s="556">
        <v>1.0104530542149297</v>
      </c>
      <c r="K10" s="54" t="s">
        <v>300</v>
      </c>
      <c r="X10" s="54" t="s">
        <v>694</v>
      </c>
      <c r="AF10" s="54" t="s">
        <v>40</v>
      </c>
      <c r="AG10" s="54"/>
      <c r="AH10" s="54" t="str">
        <f>index_label</f>
        <v>1985 = 1</v>
      </c>
      <c r="AR10" s="53"/>
    </row>
    <row r="11" spans="1:61" x14ac:dyDescent="0.2">
      <c r="A11" s="75"/>
      <c r="B11" s="50"/>
      <c r="AF11" s="55" t="s">
        <v>103</v>
      </c>
      <c r="AG11" s="55" t="s">
        <v>104</v>
      </c>
      <c r="AH11" s="55" t="s">
        <v>105</v>
      </c>
      <c r="AI11" s="55" t="s">
        <v>106</v>
      </c>
      <c r="AJ11" s="55" t="s">
        <v>107</v>
      </c>
      <c r="AK11" s="55" t="s">
        <v>108</v>
      </c>
      <c r="AL11" s="55" t="s">
        <v>109</v>
      </c>
      <c r="AM11" s="55" t="s">
        <v>110</v>
      </c>
      <c r="AR11" s="53"/>
    </row>
    <row r="12" spans="1:61" ht="48.75" customHeight="1" x14ac:dyDescent="0.2">
      <c r="A12" s="50"/>
      <c r="B12" s="50"/>
      <c r="D12" s="324" t="s">
        <v>688</v>
      </c>
      <c r="E12" s="57"/>
      <c r="F12" s="324" t="str">
        <f>F5</f>
        <v xml:space="preserve">Single-Family </v>
      </c>
      <c r="G12" s="324" t="str">
        <f>G5</f>
        <v>Multi-Family</v>
      </c>
      <c r="H12" s="324" t="str">
        <f>H5</f>
        <v>Manufactured Homes</v>
      </c>
      <c r="I12" s="78" t="s">
        <v>32</v>
      </c>
      <c r="J12" s="57"/>
      <c r="K12" s="324" t="s">
        <v>272</v>
      </c>
      <c r="L12" s="324" t="s">
        <v>273</v>
      </c>
      <c r="M12" s="324" t="s">
        <v>624</v>
      </c>
      <c r="N12" s="56" t="s">
        <v>32</v>
      </c>
      <c r="O12" s="57"/>
      <c r="P12" s="78" t="s">
        <v>32</v>
      </c>
      <c r="Q12" s="57"/>
      <c r="R12" s="78" t="s">
        <v>32</v>
      </c>
      <c r="S12" s="57"/>
      <c r="T12" s="56" t="s">
        <v>32</v>
      </c>
      <c r="U12" s="57"/>
      <c r="V12" s="78" t="s">
        <v>32</v>
      </c>
      <c r="W12" s="57"/>
      <c r="X12" s="324" t="s">
        <v>272</v>
      </c>
      <c r="Y12" s="324" t="s">
        <v>273</v>
      </c>
      <c r="Z12" s="324" t="s">
        <v>624</v>
      </c>
      <c r="AA12" s="78" t="s">
        <v>32</v>
      </c>
      <c r="AB12" s="57"/>
      <c r="AC12" s="324" t="s">
        <v>32</v>
      </c>
      <c r="AD12" s="58"/>
      <c r="AE12" s="57"/>
      <c r="AF12" s="119" t="s">
        <v>127</v>
      </c>
      <c r="AG12" s="130" t="s">
        <v>112</v>
      </c>
      <c r="AH12" s="121" t="s">
        <v>287</v>
      </c>
      <c r="AI12" s="121" t="s">
        <v>292</v>
      </c>
      <c r="AJ12" s="119" t="s">
        <v>289</v>
      </c>
      <c r="AK12" s="130" t="s">
        <v>113</v>
      </c>
      <c r="AL12" s="59" t="s">
        <v>114</v>
      </c>
      <c r="AM12" s="130" t="s">
        <v>115</v>
      </c>
      <c r="AN12" s="59"/>
      <c r="AO12" s="131" t="s">
        <v>116</v>
      </c>
      <c r="AR12" s="53"/>
    </row>
    <row r="13" spans="1:61" ht="27" customHeight="1" x14ac:dyDescent="0.2">
      <c r="A13" s="136" t="s">
        <v>303</v>
      </c>
      <c r="B13" s="50"/>
      <c r="D13" s="80" t="s">
        <v>147</v>
      </c>
      <c r="E13" s="57"/>
      <c r="F13" s="61"/>
      <c r="G13" s="61"/>
      <c r="H13" s="61"/>
      <c r="I13" s="61"/>
      <c r="J13" s="57"/>
      <c r="K13" s="61"/>
      <c r="L13" s="61"/>
      <c r="M13" s="61"/>
      <c r="N13" s="61"/>
      <c r="O13" s="57"/>
      <c r="P13" s="80" t="s">
        <v>147</v>
      </c>
      <c r="Q13" s="57"/>
      <c r="R13" s="80" t="s">
        <v>147</v>
      </c>
      <c r="S13" s="57"/>
      <c r="T13" s="80" t="s">
        <v>147</v>
      </c>
      <c r="U13" s="57"/>
      <c r="V13" s="62"/>
      <c r="W13" s="57"/>
      <c r="X13" s="61"/>
      <c r="Y13" s="61"/>
      <c r="Z13" s="61"/>
      <c r="AA13" s="61"/>
      <c r="AB13" s="57"/>
      <c r="AC13" s="80" t="s">
        <v>147</v>
      </c>
      <c r="AD13" s="133"/>
      <c r="AE13" s="57"/>
      <c r="AF13" s="63"/>
      <c r="AG13" s="119"/>
      <c r="AH13" s="63"/>
      <c r="AI13" s="63"/>
      <c r="AJ13" s="63"/>
      <c r="AK13" s="63"/>
      <c r="AL13" s="120" t="s">
        <v>291</v>
      </c>
      <c r="AM13" s="64" t="s">
        <v>118</v>
      </c>
      <c r="AN13" s="65"/>
      <c r="AO13" s="120" t="s">
        <v>294</v>
      </c>
      <c r="AR13" s="53"/>
    </row>
    <row r="14" spans="1:61" ht="27.75" customHeight="1" thickBot="1" x14ac:dyDescent="0.25">
      <c r="A14" s="75"/>
      <c r="B14" s="50"/>
      <c r="D14" s="82" t="s">
        <v>120</v>
      </c>
      <c r="E14" s="57"/>
      <c r="F14" s="320" t="s">
        <v>699</v>
      </c>
      <c r="G14" s="320" t="s">
        <v>699</v>
      </c>
      <c r="H14" s="320" t="s">
        <v>699</v>
      </c>
      <c r="I14" s="320" t="s">
        <v>699</v>
      </c>
      <c r="J14" s="57"/>
      <c r="K14" s="80" t="s">
        <v>130</v>
      </c>
      <c r="L14" s="80" t="s">
        <v>130</v>
      </c>
      <c r="M14" s="80" t="s">
        <v>130</v>
      </c>
      <c r="N14" s="80" t="s">
        <v>130</v>
      </c>
      <c r="O14" s="57"/>
      <c r="P14" s="76" t="s">
        <v>696</v>
      </c>
      <c r="Q14" s="57"/>
      <c r="R14" s="76" t="s">
        <v>148</v>
      </c>
      <c r="S14" s="57"/>
      <c r="T14" s="61" t="s">
        <v>148</v>
      </c>
      <c r="U14" s="57"/>
      <c r="V14" s="76" t="s">
        <v>148</v>
      </c>
      <c r="W14" s="57"/>
      <c r="X14" s="80" t="s">
        <v>697</v>
      </c>
      <c r="Y14" s="80" t="s">
        <v>697</v>
      </c>
      <c r="Z14" s="80" t="s">
        <v>697</v>
      </c>
      <c r="AA14" s="80" t="s">
        <v>697</v>
      </c>
      <c r="AB14" s="57"/>
      <c r="AC14" s="61" t="s">
        <v>121</v>
      </c>
      <c r="AD14" s="58"/>
      <c r="AE14" s="57"/>
      <c r="AF14" s="66"/>
      <c r="AG14" s="134" t="s">
        <v>695</v>
      </c>
      <c r="AH14" s="66"/>
      <c r="AI14" s="66"/>
      <c r="AJ14" s="66"/>
      <c r="AK14" s="122" t="s">
        <v>293</v>
      </c>
      <c r="AL14" s="67"/>
      <c r="AM14" s="66"/>
      <c r="AN14" s="67"/>
      <c r="AO14" s="67"/>
      <c r="AR14" s="53"/>
      <c r="BD14"/>
      <c r="BE14" s="1" t="s">
        <v>549</v>
      </c>
      <c r="BF14"/>
      <c r="BG14"/>
      <c r="BH14"/>
      <c r="BI14"/>
    </row>
    <row r="15" spans="1:61" x14ac:dyDescent="0.2">
      <c r="A15" s="75" t="s">
        <v>147</v>
      </c>
      <c r="B15" s="50">
        <v>1949</v>
      </c>
      <c r="D15" s="79"/>
      <c r="F15" s="69"/>
      <c r="G15" s="69"/>
      <c r="H15" s="69"/>
      <c r="I15" s="69"/>
      <c r="P15" s="70"/>
      <c r="AC15" s="71"/>
      <c r="AD15" s="72"/>
      <c r="AF15" s="73"/>
      <c r="AG15" s="73"/>
      <c r="AH15" s="73"/>
      <c r="AI15" s="73"/>
      <c r="AJ15" s="73"/>
      <c r="AK15" s="73"/>
      <c r="AL15" s="73"/>
      <c r="AM15" s="73"/>
      <c r="AN15" s="73"/>
      <c r="AO15" s="73"/>
      <c r="AR15" s="53"/>
      <c r="BD15"/>
      <c r="BE15"/>
      <c r="BF15"/>
      <c r="BG15"/>
      <c r="BH15"/>
      <c r="BI15"/>
    </row>
    <row r="16" spans="1:61" ht="51.75" thickBot="1" x14ac:dyDescent="0.25">
      <c r="A16" s="75" t="s">
        <v>147</v>
      </c>
      <c r="B16" s="50">
        <f t="shared" ref="B16:B81" si="0">B15+1</f>
        <v>1950</v>
      </c>
      <c r="D16" s="79"/>
      <c r="F16" s="69"/>
      <c r="G16" s="69"/>
      <c r="H16" s="69"/>
      <c r="I16" s="69"/>
      <c r="P16" s="70"/>
      <c r="AC16" s="71"/>
      <c r="AD16" s="71"/>
      <c r="AF16" s="73"/>
      <c r="AG16" s="73"/>
      <c r="AH16" s="73"/>
      <c r="AI16" s="73"/>
      <c r="AJ16" s="73"/>
      <c r="AK16" s="73"/>
      <c r="AL16" s="73"/>
      <c r="AM16" s="73"/>
      <c r="AN16" s="73"/>
      <c r="AO16" s="73"/>
      <c r="AR16" s="53"/>
      <c r="BD16" s="94"/>
      <c r="BE16" s="252" t="s">
        <v>412</v>
      </c>
      <c r="BF16" s="252" t="s">
        <v>416</v>
      </c>
      <c r="BG16" s="252" t="s">
        <v>413</v>
      </c>
      <c r="BH16" s="252" t="s">
        <v>414</v>
      </c>
      <c r="BI16" s="252" t="s">
        <v>581</v>
      </c>
    </row>
    <row r="17" spans="1:61" x14ac:dyDescent="0.2">
      <c r="A17" s="75" t="s">
        <v>147</v>
      </c>
      <c r="B17" s="50">
        <f t="shared" si="0"/>
        <v>1951</v>
      </c>
      <c r="D17" s="79"/>
      <c r="F17" s="69"/>
      <c r="G17" s="69"/>
      <c r="H17" s="69"/>
      <c r="I17" s="69"/>
      <c r="P17" s="70"/>
      <c r="AC17" s="71"/>
      <c r="AD17" s="71"/>
      <c r="AF17" s="73"/>
      <c r="AG17" s="73"/>
      <c r="AH17" s="73"/>
      <c r="AI17" s="73"/>
      <c r="AJ17" s="73"/>
      <c r="AK17" s="73"/>
      <c r="AL17" s="73"/>
      <c r="AM17" s="73"/>
      <c r="AN17" s="73"/>
      <c r="AO17" s="73"/>
      <c r="AR17" s="53"/>
      <c r="BD17" s="94">
        <v>1985</v>
      </c>
      <c r="BE17" s="9">
        <v>1</v>
      </c>
      <c r="BF17" s="9">
        <v>1</v>
      </c>
      <c r="BG17" s="9">
        <v>1</v>
      </c>
      <c r="BH17" s="9">
        <v>1</v>
      </c>
      <c r="BI17" s="17">
        <v>1</v>
      </c>
    </row>
    <row r="18" spans="1:61" x14ac:dyDescent="0.2">
      <c r="A18" s="75" t="s">
        <v>147</v>
      </c>
      <c r="B18" s="50">
        <f t="shared" si="0"/>
        <v>1952</v>
      </c>
      <c r="D18" s="79"/>
      <c r="F18" s="69"/>
      <c r="G18" s="69"/>
      <c r="H18" s="69"/>
      <c r="I18" s="69"/>
      <c r="P18" s="70"/>
      <c r="AC18" s="71"/>
      <c r="AD18" s="71"/>
      <c r="AF18" s="73"/>
      <c r="AG18" s="73"/>
      <c r="AH18" s="73"/>
      <c r="AI18" s="73"/>
      <c r="AJ18" s="73"/>
      <c r="AK18" s="73"/>
      <c r="AL18" s="73"/>
      <c r="AM18" s="73"/>
      <c r="AN18" s="73"/>
      <c r="AO18" s="73"/>
      <c r="AR18" s="53"/>
      <c r="BD18" s="94">
        <v>1986</v>
      </c>
      <c r="BE18" s="9">
        <v>1.0020336592800534</v>
      </c>
      <c r="BF18" s="9">
        <v>1.0192305476500476</v>
      </c>
      <c r="BG18" s="9">
        <v>1.0121109621818536</v>
      </c>
      <c r="BH18" s="9">
        <v>0.97592898535522632</v>
      </c>
      <c r="BI18" s="17">
        <v>0.99532183831316356</v>
      </c>
    </row>
    <row r="19" spans="1:61" x14ac:dyDescent="0.2">
      <c r="A19" s="75" t="s">
        <v>147</v>
      </c>
      <c r="B19" s="50">
        <f t="shared" si="0"/>
        <v>1953</v>
      </c>
      <c r="D19" s="79"/>
      <c r="F19" s="69"/>
      <c r="G19" s="69"/>
      <c r="H19" s="69"/>
      <c r="I19" s="69"/>
      <c r="P19" s="70"/>
      <c r="AC19" s="71"/>
      <c r="AD19" s="71"/>
      <c r="AF19" s="73"/>
      <c r="AG19" s="73"/>
      <c r="AH19" s="73"/>
      <c r="AI19" s="73"/>
      <c r="AJ19" s="73"/>
      <c r="AK19" s="73"/>
      <c r="AL19" s="73"/>
      <c r="AM19" s="73"/>
      <c r="AN19" s="73"/>
      <c r="AO19" s="73"/>
      <c r="AR19" s="53"/>
      <c r="BD19" s="94">
        <v>1987</v>
      </c>
      <c r="BE19" s="9">
        <v>1.0257750890035429</v>
      </c>
      <c r="BF19" s="9">
        <v>1.0309947113113413</v>
      </c>
      <c r="BG19" s="9">
        <v>1.023930061536239</v>
      </c>
      <c r="BH19" s="9">
        <v>0.98057998928525658</v>
      </c>
      <c r="BI19" s="17">
        <v>0.99092866255128809</v>
      </c>
    </row>
    <row r="20" spans="1:61" x14ac:dyDescent="0.2">
      <c r="A20" s="75" t="s">
        <v>147</v>
      </c>
      <c r="B20" s="50">
        <f t="shared" si="0"/>
        <v>1954</v>
      </c>
      <c r="D20" s="79"/>
      <c r="F20" s="69"/>
      <c r="G20" s="69"/>
      <c r="H20" s="69"/>
      <c r="I20" s="69"/>
      <c r="P20" s="70"/>
      <c r="AC20" s="71"/>
      <c r="AD20" s="71"/>
      <c r="AF20" s="73"/>
      <c r="AG20" s="73"/>
      <c r="AH20" s="73"/>
      <c r="AI20" s="73"/>
      <c r="AJ20" s="73"/>
      <c r="AK20" s="73"/>
      <c r="AL20" s="73"/>
      <c r="AM20" s="73"/>
      <c r="AN20" s="73"/>
      <c r="AO20" s="73"/>
      <c r="AR20" s="53"/>
      <c r="BD20" s="94">
        <v>1988</v>
      </c>
      <c r="BE20" s="9">
        <v>1.0874416489199918</v>
      </c>
      <c r="BF20" s="9">
        <v>1.0499487262210647</v>
      </c>
      <c r="BG20" s="9">
        <v>1.0353979241746722</v>
      </c>
      <c r="BH20" s="9">
        <v>1.0078030115503169</v>
      </c>
      <c r="BI20" s="17">
        <v>0.99255579580702868</v>
      </c>
    </row>
    <row r="21" spans="1:61" x14ac:dyDescent="0.2">
      <c r="A21" s="75" t="s">
        <v>147</v>
      </c>
      <c r="B21" s="50">
        <f t="shared" si="0"/>
        <v>1955</v>
      </c>
      <c r="D21" s="79"/>
      <c r="F21" s="69"/>
      <c r="G21" s="69"/>
      <c r="H21" s="69"/>
      <c r="I21" s="69"/>
      <c r="P21" s="70"/>
      <c r="AC21" s="71"/>
      <c r="AD21" s="71"/>
      <c r="AF21" s="73"/>
      <c r="AG21" s="73"/>
      <c r="AH21" s="73"/>
      <c r="AI21" s="73"/>
      <c r="AJ21" s="73"/>
      <c r="AK21" s="73"/>
      <c r="AL21" s="73"/>
      <c r="AM21" s="73"/>
      <c r="AN21" s="73"/>
      <c r="AO21" s="73"/>
      <c r="AR21" s="53"/>
      <c r="BD21" s="94">
        <v>1989</v>
      </c>
      <c r="BE21" s="9">
        <v>1.137475938364702</v>
      </c>
      <c r="BF21" s="9">
        <v>1.0696055951791124</v>
      </c>
      <c r="BG21" s="9">
        <v>1.0463300716022612</v>
      </c>
      <c r="BH21" s="9">
        <v>1.0082335311188568</v>
      </c>
      <c r="BI21" s="17">
        <v>1.0080653997436821</v>
      </c>
    </row>
    <row r="22" spans="1:61" x14ac:dyDescent="0.2">
      <c r="A22" s="75" t="s">
        <v>147</v>
      </c>
      <c r="B22" s="50">
        <f t="shared" si="0"/>
        <v>1956</v>
      </c>
      <c r="D22" s="79"/>
      <c r="F22" s="69"/>
      <c r="G22" s="69"/>
      <c r="H22" s="69"/>
      <c r="I22" s="69"/>
      <c r="P22" s="70"/>
      <c r="AC22" s="71"/>
      <c r="AD22" s="71"/>
      <c r="AF22" s="73"/>
      <c r="AG22" s="73"/>
      <c r="AH22" s="73"/>
      <c r="AI22" s="73"/>
      <c r="AJ22" s="73"/>
      <c r="AK22" s="73"/>
      <c r="AL22" s="73"/>
      <c r="AM22" s="73"/>
      <c r="AN22" s="73"/>
      <c r="AO22" s="73"/>
      <c r="AR22" s="53"/>
      <c r="BD22" s="94">
        <v>1990</v>
      </c>
      <c r="BE22" s="9">
        <v>1.0914935388431937</v>
      </c>
      <c r="BF22" s="9">
        <v>1.0755625712935968</v>
      </c>
      <c r="BG22" s="9">
        <v>1.056464136933756</v>
      </c>
      <c r="BH22" s="9">
        <v>0.95314900400077218</v>
      </c>
      <c r="BI22" s="17">
        <v>1.0077897366393302</v>
      </c>
    </row>
    <row r="23" spans="1:61" x14ac:dyDescent="0.2">
      <c r="A23" s="75" t="s">
        <v>147</v>
      </c>
      <c r="B23" s="50">
        <f t="shared" si="0"/>
        <v>1957</v>
      </c>
      <c r="D23" s="79"/>
      <c r="F23" s="69"/>
      <c r="G23" s="69"/>
      <c r="H23" s="69"/>
      <c r="I23" s="69"/>
      <c r="P23" s="70"/>
      <c r="AC23" s="71"/>
      <c r="AD23" s="71"/>
      <c r="AF23" s="73"/>
      <c r="AG23" s="73"/>
      <c r="AH23" s="73"/>
      <c r="AI23" s="73"/>
      <c r="AJ23" s="73"/>
      <c r="AK23" s="73"/>
      <c r="AL23" s="73"/>
      <c r="AM23" s="73"/>
      <c r="AN23" s="73"/>
      <c r="AO23" s="73"/>
      <c r="AR23" s="53"/>
      <c r="BD23" s="94">
        <v>1991</v>
      </c>
      <c r="BE23" s="9">
        <v>1.1232655394460189</v>
      </c>
      <c r="BF23" s="9">
        <v>1.0866814918941341</v>
      </c>
      <c r="BG23" s="9">
        <v>1.0738063702406406</v>
      </c>
      <c r="BH23" s="9">
        <v>0.97593598364286249</v>
      </c>
      <c r="BI23" s="17">
        <v>0.98635410854565708</v>
      </c>
    </row>
    <row r="24" spans="1:61" x14ac:dyDescent="0.2">
      <c r="A24" s="75" t="s">
        <v>147</v>
      </c>
      <c r="B24" s="50">
        <f t="shared" si="0"/>
        <v>1958</v>
      </c>
      <c r="D24" s="79"/>
      <c r="F24" s="69"/>
      <c r="G24" s="69"/>
      <c r="H24" s="69"/>
      <c r="I24" s="69"/>
      <c r="P24" s="70"/>
      <c r="AC24" s="71"/>
      <c r="AD24" s="71"/>
      <c r="AF24" s="73"/>
      <c r="AG24" s="73"/>
      <c r="AH24" s="73"/>
      <c r="AI24" s="73"/>
      <c r="AJ24" s="73"/>
      <c r="AK24" s="73"/>
      <c r="AL24" s="73"/>
      <c r="AM24" s="73"/>
      <c r="AN24" s="73"/>
      <c r="AO24" s="73"/>
      <c r="AR24" s="53"/>
      <c r="BD24" s="94">
        <v>1992</v>
      </c>
      <c r="BE24" s="9">
        <v>1.1203299959180515</v>
      </c>
      <c r="BF24" s="9">
        <v>1.102317113919967</v>
      </c>
      <c r="BG24" s="9">
        <v>1.0912023211145085</v>
      </c>
      <c r="BH24" s="9">
        <v>0.96762157726603337</v>
      </c>
      <c r="BI24" s="17">
        <v>0.96256172510150295</v>
      </c>
    </row>
    <row r="25" spans="1:61" x14ac:dyDescent="0.2">
      <c r="A25" s="75" t="s">
        <v>147</v>
      </c>
      <c r="B25" s="50">
        <f t="shared" si="0"/>
        <v>1959</v>
      </c>
      <c r="D25" s="79"/>
      <c r="F25" s="69"/>
      <c r="G25" s="69"/>
      <c r="H25" s="69"/>
      <c r="I25" s="69"/>
      <c r="P25" s="70"/>
      <c r="AC25" s="71"/>
      <c r="AD25" s="71"/>
      <c r="AF25" s="73"/>
      <c r="AG25" s="73"/>
      <c r="AH25" s="73"/>
      <c r="AI25" s="73"/>
      <c r="AJ25" s="73"/>
      <c r="AK25" s="73"/>
      <c r="AL25" s="73"/>
      <c r="AM25" s="73"/>
      <c r="AN25" s="73"/>
      <c r="AO25" s="73"/>
      <c r="AR25" s="53"/>
      <c r="BD25" s="94">
        <v>1993</v>
      </c>
      <c r="BE25" s="9">
        <v>1.177349641673664</v>
      </c>
      <c r="BF25" s="9">
        <v>1.1110394174376939</v>
      </c>
      <c r="BG25" s="9">
        <v>1.108518507200039</v>
      </c>
      <c r="BH25" s="9">
        <v>1.0076488428657537</v>
      </c>
      <c r="BI25" s="17">
        <v>0.94868892379392955</v>
      </c>
    </row>
    <row r="26" spans="1:61" x14ac:dyDescent="0.2">
      <c r="A26" s="75" t="s">
        <v>147</v>
      </c>
      <c r="B26" s="50">
        <f t="shared" si="0"/>
        <v>1960</v>
      </c>
      <c r="D26" s="79"/>
      <c r="F26" s="69"/>
      <c r="G26" s="69"/>
      <c r="H26" s="69"/>
      <c r="I26" s="69"/>
      <c r="P26" s="70"/>
      <c r="AC26" s="71"/>
      <c r="AD26" s="71"/>
      <c r="AF26" s="73"/>
      <c r="AG26" s="73"/>
      <c r="AH26" s="73"/>
      <c r="AI26" s="73"/>
      <c r="AJ26" s="73"/>
      <c r="AK26" s="73"/>
      <c r="AL26" s="73"/>
      <c r="AM26" s="73"/>
      <c r="AN26" s="73"/>
      <c r="AO26" s="73"/>
      <c r="AR26" s="53"/>
      <c r="BD26" s="94">
        <v>1994</v>
      </c>
      <c r="BE26" s="9">
        <v>1.1710367279175466</v>
      </c>
      <c r="BF26" s="9">
        <v>1.1188860339443942</v>
      </c>
      <c r="BG26" s="9">
        <v>1.1232146924431996</v>
      </c>
      <c r="BH26" s="9">
        <v>0.98893846031021859</v>
      </c>
      <c r="BI26" s="17">
        <v>0.94222065511706909</v>
      </c>
    </row>
    <row r="27" spans="1:61" x14ac:dyDescent="0.2">
      <c r="A27" s="75" t="s">
        <v>147</v>
      </c>
      <c r="B27" s="50">
        <f t="shared" si="0"/>
        <v>1961</v>
      </c>
      <c r="D27" s="79"/>
      <c r="F27" s="69"/>
      <c r="G27" s="69"/>
      <c r="H27" s="69"/>
      <c r="I27" s="69"/>
      <c r="P27" s="70"/>
      <c r="AC27" s="71"/>
      <c r="AD27" s="71"/>
      <c r="AF27" s="73"/>
      <c r="AG27" s="73"/>
      <c r="AH27" s="73"/>
      <c r="AI27" s="73"/>
      <c r="AJ27" s="73"/>
      <c r="AK27" s="73"/>
      <c r="AL27" s="73"/>
      <c r="AM27" s="73"/>
      <c r="AN27" s="73"/>
      <c r="AO27" s="73"/>
      <c r="AR27" s="53"/>
      <c r="BD27" s="94">
        <v>1995</v>
      </c>
      <c r="BE27" s="9">
        <v>1.1972270107574494</v>
      </c>
      <c r="BF27" s="9">
        <v>1.1405823318623329</v>
      </c>
      <c r="BG27" s="9">
        <v>1.1378982019065542</v>
      </c>
      <c r="BH27" s="9">
        <v>1.0043976576628382</v>
      </c>
      <c r="BI27" s="17">
        <v>0.91841879795217218</v>
      </c>
    </row>
    <row r="28" spans="1:61" x14ac:dyDescent="0.2">
      <c r="A28" s="75" t="s">
        <v>147</v>
      </c>
      <c r="B28" s="50">
        <f t="shared" si="0"/>
        <v>1962</v>
      </c>
      <c r="D28" s="79"/>
      <c r="F28" s="69"/>
      <c r="G28" s="69"/>
      <c r="H28" s="69"/>
      <c r="I28" s="69"/>
      <c r="P28" s="70"/>
      <c r="AC28" s="71"/>
      <c r="AD28" s="71"/>
      <c r="AF28" s="73"/>
      <c r="AG28" s="73"/>
      <c r="AH28" s="73"/>
      <c r="AI28" s="73"/>
      <c r="AJ28" s="73"/>
      <c r="AK28" s="73"/>
      <c r="AL28" s="73"/>
      <c r="AM28" s="73"/>
      <c r="AN28" s="73"/>
      <c r="AO28" s="73"/>
      <c r="AR28" s="53"/>
      <c r="BD28" s="94">
        <v>1996</v>
      </c>
      <c r="BE28" s="9">
        <v>1.2613833671974832</v>
      </c>
      <c r="BF28" s="9">
        <v>1.1479219716784383</v>
      </c>
      <c r="BG28" s="9">
        <v>1.1525811381445978</v>
      </c>
      <c r="BH28" s="9">
        <v>1.0091397392680514</v>
      </c>
      <c r="BI28" s="17">
        <v>0.94473915374165451</v>
      </c>
    </row>
    <row r="29" spans="1:61" x14ac:dyDescent="0.2">
      <c r="A29" s="75" t="s">
        <v>147</v>
      </c>
      <c r="B29" s="50">
        <f t="shared" si="0"/>
        <v>1963</v>
      </c>
      <c r="D29" s="79"/>
      <c r="F29" s="69"/>
      <c r="G29" s="69"/>
      <c r="H29" s="69"/>
      <c r="I29" s="69"/>
      <c r="P29" s="70"/>
      <c r="AC29" s="71"/>
      <c r="AD29" s="71"/>
      <c r="AF29" s="73"/>
      <c r="AG29" s="73"/>
      <c r="AH29" s="73"/>
      <c r="AI29" s="73"/>
      <c r="AJ29" s="73"/>
      <c r="AK29" s="73"/>
      <c r="AL29" s="73"/>
      <c r="AM29" s="73"/>
      <c r="AN29" s="73"/>
      <c r="AO29" s="73"/>
      <c r="AR29" s="53"/>
      <c r="BD29" s="94">
        <v>1997</v>
      </c>
      <c r="BE29" s="9">
        <v>1.2271672516723804</v>
      </c>
      <c r="BF29" s="9">
        <v>1.1639493484197307</v>
      </c>
      <c r="BG29" s="9">
        <v>1.1672711524536317</v>
      </c>
      <c r="BH29" s="9">
        <v>0.99832307214588223</v>
      </c>
      <c r="BI29" s="17">
        <v>0.90474629804485285</v>
      </c>
    </row>
    <row r="30" spans="1:61" x14ac:dyDescent="0.2">
      <c r="A30" s="75" t="s">
        <v>147</v>
      </c>
      <c r="B30" s="50">
        <f t="shared" si="0"/>
        <v>1964</v>
      </c>
      <c r="D30" s="79"/>
      <c r="F30" s="69"/>
      <c r="G30" s="69"/>
      <c r="H30" s="69"/>
      <c r="I30" s="69"/>
      <c r="P30" s="70"/>
      <c r="AC30" s="71"/>
      <c r="AD30" s="71"/>
      <c r="AF30" s="73"/>
      <c r="AG30" s="73"/>
      <c r="AH30" s="73"/>
      <c r="AI30" s="73"/>
      <c r="AJ30" s="73"/>
      <c r="AK30" s="73"/>
      <c r="AL30" s="73"/>
      <c r="AM30" s="73"/>
      <c r="AN30" s="73"/>
      <c r="AO30" s="73"/>
      <c r="AR30" s="53"/>
      <c r="BD30" s="94">
        <v>1998</v>
      </c>
      <c r="BE30" s="9">
        <v>1.2237950682545191</v>
      </c>
      <c r="BF30" s="9">
        <v>1.1852395771411801</v>
      </c>
      <c r="BG30" s="9">
        <v>1.1820896843370592</v>
      </c>
      <c r="BH30" s="9">
        <v>0.96430950279715122</v>
      </c>
      <c r="BI30" s="17">
        <v>0.90580701527539031</v>
      </c>
    </row>
    <row r="31" spans="1:61" x14ac:dyDescent="0.2">
      <c r="A31" s="75" t="s">
        <v>147</v>
      </c>
      <c r="B31" s="50">
        <f t="shared" si="0"/>
        <v>1965</v>
      </c>
      <c r="D31" s="79"/>
      <c r="F31" s="69"/>
      <c r="G31" s="69"/>
      <c r="H31" s="69"/>
      <c r="I31" s="69"/>
      <c r="P31" s="70"/>
      <c r="AC31" s="71"/>
      <c r="AD31" s="71"/>
      <c r="AF31" s="73"/>
      <c r="AG31" s="73"/>
      <c r="AH31" s="73"/>
      <c r="AI31" s="73"/>
      <c r="AJ31" s="73"/>
      <c r="AK31" s="73"/>
      <c r="AL31" s="73"/>
      <c r="AM31" s="73"/>
      <c r="AN31" s="73"/>
      <c r="AO31" s="73"/>
      <c r="AR31" s="53"/>
      <c r="BD31" s="94">
        <v>1999</v>
      </c>
      <c r="BE31" s="9">
        <v>1.2594882071335987</v>
      </c>
      <c r="BF31" s="9">
        <v>1.2065342017192668</v>
      </c>
      <c r="BG31" s="9">
        <v>1.1970575741248244</v>
      </c>
      <c r="BH31" s="9">
        <v>0.9708699594666691</v>
      </c>
      <c r="BI31" s="17">
        <v>0.89821099250336756</v>
      </c>
    </row>
    <row r="32" spans="1:61" x14ac:dyDescent="0.2">
      <c r="A32" s="75" t="s">
        <v>147</v>
      </c>
      <c r="B32" s="50">
        <f t="shared" si="0"/>
        <v>1966</v>
      </c>
      <c r="D32" s="79"/>
      <c r="F32" s="69"/>
      <c r="G32" s="69"/>
      <c r="H32" s="69"/>
      <c r="I32" s="69"/>
      <c r="P32" s="70"/>
      <c r="AC32" s="71"/>
      <c r="AD32" s="71"/>
      <c r="AF32" s="73"/>
      <c r="AG32" s="73"/>
      <c r="AH32" s="73"/>
      <c r="AI32" s="73"/>
      <c r="AJ32" s="73"/>
      <c r="AK32" s="73"/>
      <c r="AL32" s="73"/>
      <c r="AM32" s="73"/>
      <c r="AN32" s="73"/>
      <c r="AO32" s="73"/>
      <c r="AR32" s="53"/>
      <c r="BD32" s="94">
        <v>2000</v>
      </c>
      <c r="BE32" s="9">
        <v>1.3120110399230065</v>
      </c>
      <c r="BF32" s="9">
        <v>1.2278330473187848</v>
      </c>
      <c r="BG32" s="9">
        <v>1.2121567372590638</v>
      </c>
      <c r="BH32" s="9">
        <v>0.98505988960515678</v>
      </c>
      <c r="BI32" s="17">
        <v>0.89490463192244396</v>
      </c>
    </row>
    <row r="33" spans="1:61" x14ac:dyDescent="0.2">
      <c r="A33" s="75" t="s">
        <v>147</v>
      </c>
      <c r="B33" s="50">
        <f t="shared" si="0"/>
        <v>1967</v>
      </c>
      <c r="D33" s="79"/>
      <c r="F33" s="69"/>
      <c r="G33" s="69"/>
      <c r="H33" s="69"/>
      <c r="I33" s="69"/>
      <c r="P33" s="70"/>
      <c r="AC33" s="71"/>
      <c r="AD33" s="71"/>
      <c r="AF33" s="73"/>
      <c r="AG33" s="73"/>
      <c r="AH33" s="73"/>
      <c r="AI33" s="73"/>
      <c r="AJ33" s="73"/>
      <c r="AK33" s="73"/>
      <c r="AL33" s="73"/>
      <c r="AM33" s="73"/>
      <c r="AN33" s="73"/>
      <c r="AO33" s="73"/>
      <c r="AR33" s="53"/>
      <c r="BD33" s="94">
        <v>2001</v>
      </c>
      <c r="BE33" s="9">
        <v>1.2849900105145728</v>
      </c>
      <c r="BF33" s="9">
        <v>1.2491359482547804</v>
      </c>
      <c r="BG33" s="9">
        <v>1.2273855042536923</v>
      </c>
      <c r="BH33" s="9">
        <v>0.96333847727625754</v>
      </c>
      <c r="BI33" s="17">
        <v>0.87002182585690058</v>
      </c>
    </row>
    <row r="34" spans="1:61" x14ac:dyDescent="0.2">
      <c r="A34" s="75" t="s">
        <v>147</v>
      </c>
      <c r="B34" s="50">
        <f t="shared" si="0"/>
        <v>1968</v>
      </c>
      <c r="D34" s="79"/>
      <c r="F34" s="69"/>
      <c r="G34" s="69"/>
      <c r="H34" s="69"/>
      <c r="I34" s="69"/>
      <c r="P34" s="70"/>
      <c r="AC34" s="71"/>
      <c r="AD34" s="71"/>
      <c r="AF34" s="73"/>
      <c r="AG34" s="73"/>
      <c r="AH34" s="73"/>
      <c r="AI34" s="73"/>
      <c r="AJ34" s="73"/>
      <c r="AK34" s="73"/>
      <c r="AL34" s="73"/>
      <c r="AM34" s="73"/>
      <c r="AN34" s="73"/>
      <c r="AO34" s="73"/>
      <c r="AR34" s="53"/>
      <c r="BD34" s="94">
        <v>2002</v>
      </c>
      <c r="BE34" s="9">
        <v>1.3348647201320571</v>
      </c>
      <c r="BF34" s="9">
        <v>1.2613125040516688</v>
      </c>
      <c r="BG34" s="9">
        <v>1.2379104474234053</v>
      </c>
      <c r="BH34" s="9">
        <v>0.98781886221902981</v>
      </c>
      <c r="BI34" s="17">
        <v>0.86546201394197686</v>
      </c>
    </row>
    <row r="35" spans="1:61" x14ac:dyDescent="0.2">
      <c r="A35" s="75" t="s">
        <v>147</v>
      </c>
      <c r="B35" s="50">
        <f t="shared" si="0"/>
        <v>1969</v>
      </c>
      <c r="D35" s="79"/>
      <c r="F35" s="69"/>
      <c r="G35" s="69"/>
      <c r="H35" s="69"/>
      <c r="I35" s="69"/>
      <c r="P35" s="70"/>
      <c r="AC35" s="71"/>
      <c r="AD35" s="71"/>
      <c r="AF35" s="73"/>
      <c r="AG35" s="73"/>
      <c r="AH35" s="73"/>
      <c r="AI35" s="73"/>
      <c r="AJ35" s="73"/>
      <c r="AK35" s="73"/>
      <c r="AL35" s="73"/>
      <c r="AM35" s="73"/>
      <c r="AN35" s="73"/>
      <c r="AO35" s="73"/>
      <c r="AR35" s="53"/>
      <c r="BD35" s="94">
        <v>2003</v>
      </c>
      <c r="BE35" s="9">
        <v>1.3538184128610296</v>
      </c>
      <c r="BF35" s="9">
        <v>1.2839307360292607</v>
      </c>
      <c r="BG35" s="9">
        <v>1.2485187833655684</v>
      </c>
      <c r="BH35" s="9">
        <v>0.98861808546133256</v>
      </c>
      <c r="BI35" s="17">
        <v>0.8542700672870972</v>
      </c>
    </row>
    <row r="36" spans="1:61" x14ac:dyDescent="0.2">
      <c r="A36" s="75" t="s">
        <v>147</v>
      </c>
      <c r="B36" s="50">
        <f t="shared" si="0"/>
        <v>1970</v>
      </c>
      <c r="D36" s="79">
        <f>Conversion_Factors!$O32*D197+D280</f>
        <v>2050.1269090260553</v>
      </c>
      <c r="F36" s="359">
        <f>'Final Floorspace Estimates'!D236</f>
        <v>7856</v>
      </c>
      <c r="G36" s="359">
        <f>'Final Floorspace Estimates'!E236</f>
        <v>2848</v>
      </c>
      <c r="H36" s="359">
        <f>'Final Floorspace Estimates'!F236</f>
        <v>465</v>
      </c>
      <c r="I36" s="321">
        <f t="shared" ref="I36:I50" si="1">SUM(F36:H36)</f>
        <v>11169</v>
      </c>
      <c r="K36" s="349">
        <f>'Final Floorspace Estimates'!U236</f>
        <v>12.572786723904295</v>
      </c>
      <c r="L36" s="349">
        <f>'Final Floorspace Estimates'!V236</f>
        <v>2.1958309241819243</v>
      </c>
      <c r="M36" s="349">
        <f>'Final Floorspace Estimates'!W236</f>
        <v>0.32212078054805005</v>
      </c>
      <c r="N36" s="81">
        <f t="shared" ref="N36:N50" si="2">SUM(K36:M36)</f>
        <v>15.090738428634269</v>
      </c>
      <c r="P36" s="84">
        <f>D36/I36*1000</f>
        <v>183.55509974268557</v>
      </c>
      <c r="R36" s="79">
        <f>Conversion_Factors!$O32*R197+R280</f>
        <v>135.85331948607595</v>
      </c>
      <c r="T36" s="79">
        <f>Conversion_Factors!$O32*T197+T280</f>
        <v>134.87937304771066</v>
      </c>
      <c r="V36" s="118">
        <f>R36/T36</f>
        <v>1.0072208701475858</v>
      </c>
      <c r="X36" s="124">
        <f>'Final Floorspace Estimates'!Q236</f>
        <v>1600.4056420448444</v>
      </c>
      <c r="Y36" s="124">
        <f>'Final Floorspace Estimates'!R236</f>
        <v>771.0080492211813</v>
      </c>
      <c r="Z36" s="124">
        <f>'Final Floorspace Estimates'!S236</f>
        <v>692.73286139365609</v>
      </c>
      <c r="AA36" s="124">
        <f>N36/I36*1000000</f>
        <v>1351.1270864566452</v>
      </c>
      <c r="AC36" s="71"/>
      <c r="AD36" s="71"/>
      <c r="AF36" s="73">
        <f t="shared" ref="AF36:AF80" si="3">I36/I$86</f>
        <v>0.64973384094204911</v>
      </c>
      <c r="AG36" s="73">
        <f t="shared" ref="AG36:AG80" si="4">P36/P$86</f>
        <v>1.1253246302261826</v>
      </c>
      <c r="AH36" s="73">
        <f>Wgted_Floorspace!AI208</f>
        <v>0.98370930817468105</v>
      </c>
      <c r="AI36" s="73">
        <f t="shared" ref="AI36:AI80" si="5">AA36/AA$86</f>
        <v>0.97024600512003734</v>
      </c>
      <c r="AJ36" s="73">
        <f t="shared" ref="AJ36:AJ80" si="6">V36/V$86</f>
        <v>0.95945947810232712</v>
      </c>
      <c r="AK36" s="73">
        <f>AG36/(AH36*AI36*AJ36)</f>
        <v>1.2288603819660699</v>
      </c>
      <c r="AL36" s="73">
        <f>AF36*AH36*AI36*AJ36*AK36</f>
        <v>0.73116149430354882</v>
      </c>
      <c r="AM36" s="73">
        <f>AF36*AG36</f>
        <v>0.73116149430354871</v>
      </c>
      <c r="AN36" s="73"/>
      <c r="AO36" s="73">
        <f>AH36*AI36*AJ36</f>
        <v>0.91574652966332992</v>
      </c>
      <c r="AR36" s="53"/>
      <c r="BD36" s="94">
        <v>2004</v>
      </c>
      <c r="BE36" s="9">
        <v>1.3533069322582358</v>
      </c>
      <c r="BF36" s="9">
        <v>1.2919515838359581</v>
      </c>
      <c r="BG36" s="9">
        <v>1.259215000039327</v>
      </c>
      <c r="BH36" s="9">
        <v>0.96825126287272922</v>
      </c>
      <c r="BI36" s="17">
        <v>0.859136375408182</v>
      </c>
    </row>
    <row r="37" spans="1:61" x14ac:dyDescent="0.2">
      <c r="A37" s="75" t="s">
        <v>147</v>
      </c>
      <c r="B37" s="50">
        <f t="shared" si="0"/>
        <v>1971</v>
      </c>
      <c r="D37" s="79">
        <f>Conversion_Factors!$O33*D198+D281</f>
        <v>2246.5137233600271</v>
      </c>
      <c r="F37" s="359">
        <f>'Final Floorspace Estimates'!D237</f>
        <v>8056.7</v>
      </c>
      <c r="G37" s="359">
        <f>'Final Floorspace Estimates'!E237</f>
        <v>3016.2999999999997</v>
      </c>
      <c r="H37" s="359">
        <f>'Final Floorspace Estimates'!F237</f>
        <v>537</v>
      </c>
      <c r="I37" s="321">
        <f t="shared" si="1"/>
        <v>11610</v>
      </c>
      <c r="K37" s="349">
        <f>'Final Floorspace Estimates'!U237</f>
        <v>12.937420035729319</v>
      </c>
      <c r="L37" s="349">
        <f>'Final Floorspace Estimates'!V237</f>
        <v>2.329727885945621</v>
      </c>
      <c r="M37" s="349">
        <f>'Final Floorspace Estimates'!W237</f>
        <v>0.3834027770003357</v>
      </c>
      <c r="N37" s="81">
        <f t="shared" si="2"/>
        <v>15.650550698675277</v>
      </c>
      <c r="P37" s="84">
        <f t="shared" ref="P37:P50" si="7">D37/I37*1000</f>
        <v>193.49816738673792</v>
      </c>
      <c r="R37" s="79">
        <f>Conversion_Factors!$O33*R198+R281</f>
        <v>143.5421517499816</v>
      </c>
      <c r="T37" s="79">
        <f>Conversion_Factors!$O33*T198+T281</f>
        <v>137.99121200191013</v>
      </c>
      <c r="V37" s="118">
        <f t="shared" ref="V37:V50" si="8">R37/T37</f>
        <v>1.0402267627593171</v>
      </c>
      <c r="X37" s="124">
        <f>'Final Floorspace Estimates'!Q237</f>
        <v>1605.7964223229512</v>
      </c>
      <c r="Y37" s="124">
        <f>'Final Floorspace Estimates'!R237</f>
        <v>772.37936741889769</v>
      </c>
      <c r="Z37" s="124">
        <f>'Final Floorspace Estimates'!S237</f>
        <v>713.97165176971271</v>
      </c>
      <c r="AA37" s="124">
        <f t="shared" ref="AA37:AA50" si="9">N37/I37*1000000</f>
        <v>1348.0233159927025</v>
      </c>
      <c r="AC37" s="71"/>
      <c r="AD37" s="71"/>
      <c r="AF37" s="73">
        <f t="shared" si="3"/>
        <v>0.67538811830398338</v>
      </c>
      <c r="AG37" s="73">
        <f t="shared" si="4"/>
        <v>1.1862827781367693</v>
      </c>
      <c r="AH37" s="73">
        <f>Wgted_Floorspace!AI209</f>
        <v>0.98713477135080385</v>
      </c>
      <c r="AI37" s="73">
        <f t="shared" si="5"/>
        <v>0.96801718377255952</v>
      </c>
      <c r="AJ37" s="73">
        <f t="shared" si="6"/>
        <v>0.99090026476405813</v>
      </c>
      <c r="AK37" s="73">
        <f t="shared" ref="AK37:AK50" si="10">AG37/(AH37*AI37*AJ37)</f>
        <v>1.2528490971951445</v>
      </c>
      <c r="AL37" s="73">
        <f t="shared" ref="AL37:AL50" si="11">AF37*AH37*AI37*AJ37*AK37</f>
        <v>0.80120129330221435</v>
      </c>
      <c r="AM37" s="73">
        <f t="shared" ref="AM37:AM50" si="12">AF37*AG37</f>
        <v>0.80120129330221446</v>
      </c>
      <c r="AN37" s="73"/>
      <c r="AO37" s="73">
        <f t="shared" ref="AO37:AO50" si="13">AH37*AI37*AJ37</f>
        <v>0.9468680472313844</v>
      </c>
      <c r="AR37" s="53"/>
      <c r="BD37" s="94">
        <v>2005</v>
      </c>
      <c r="BE37" s="9">
        <v>1.3880661081613228</v>
      </c>
      <c r="BF37" s="9">
        <v>1.3071359147114285</v>
      </c>
      <c r="BG37" s="9">
        <v>1.2700095573830721</v>
      </c>
      <c r="BH37" s="9">
        <v>0.97254925868545694</v>
      </c>
      <c r="BI37" s="17">
        <v>0.85974727213556335</v>
      </c>
    </row>
    <row r="38" spans="1:61" x14ac:dyDescent="0.2">
      <c r="A38" s="75" t="s">
        <v>147</v>
      </c>
      <c r="B38" s="50">
        <f t="shared" si="0"/>
        <v>1972</v>
      </c>
      <c r="D38" s="79">
        <f>Conversion_Factors!$O34*D199+D282</f>
        <v>2345.4371005901285</v>
      </c>
      <c r="F38" s="359">
        <f>'Final Floorspace Estimates'!D238</f>
        <v>8290.85</v>
      </c>
      <c r="G38" s="359">
        <f>'Final Floorspace Estimates'!E238</f>
        <v>3212.6499999999996</v>
      </c>
      <c r="H38" s="359">
        <f>'Final Floorspace Estimates'!F238</f>
        <v>621</v>
      </c>
      <c r="I38" s="321">
        <f t="shared" si="1"/>
        <v>12124.5</v>
      </c>
      <c r="K38" s="349">
        <f>'Final Floorspace Estimates'!U238</f>
        <v>13.358819511024047</v>
      </c>
      <c r="L38" s="349">
        <f>'Final Floorspace Estimates'!V238</f>
        <v>2.4860101006990645</v>
      </c>
      <c r="M38" s="349">
        <f>'Final Floorspace Estimates'!W238</f>
        <v>0.45660200693544067</v>
      </c>
      <c r="N38" s="81">
        <f t="shared" si="2"/>
        <v>16.301431618658551</v>
      </c>
      <c r="P38" s="84">
        <f t="shared" si="7"/>
        <v>193.44608854716719</v>
      </c>
      <c r="R38" s="79">
        <f>Conversion_Factors!$O34*R199+R282</f>
        <v>143.87920984225406</v>
      </c>
      <c r="T38" s="79">
        <f>Conversion_Factors!$O34*T199+T282</f>
        <v>142.2401210477687</v>
      </c>
      <c r="V38" s="118">
        <f t="shared" si="8"/>
        <v>1.0115233928543614</v>
      </c>
      <c r="X38" s="124">
        <f>'Final Floorspace Estimates'!Q238</f>
        <v>1611.2726090839958</v>
      </c>
      <c r="Y38" s="124">
        <f>'Final Floorspace Estimates'!R238</f>
        <v>773.81915263071448</v>
      </c>
      <c r="Z38" s="124">
        <f>'Final Floorspace Estimates'!S238</f>
        <v>735.26893226318953</v>
      </c>
      <c r="AA38" s="124">
        <f t="shared" si="9"/>
        <v>1344.5034119888285</v>
      </c>
      <c r="AC38" s="71"/>
      <c r="AD38" s="71"/>
      <c r="AF38" s="73">
        <f t="shared" si="3"/>
        <v>0.70531810855957333</v>
      </c>
      <c r="AG38" s="73">
        <f t="shared" si="4"/>
        <v>1.1859634974359623</v>
      </c>
      <c r="AH38" s="73">
        <f>Wgted_Floorspace!AI210</f>
        <v>0.99081620134102777</v>
      </c>
      <c r="AI38" s="73">
        <f t="shared" si="5"/>
        <v>0.96548953642361834</v>
      </c>
      <c r="AJ38" s="73">
        <f t="shared" si="6"/>
        <v>0.96355797954636646</v>
      </c>
      <c r="AK38" s="73">
        <f t="shared" si="10"/>
        <v>1.2866274094549304</v>
      </c>
      <c r="AL38" s="73">
        <f t="shared" si="11"/>
        <v>0.83648153083222931</v>
      </c>
      <c r="AM38" s="73">
        <f t="shared" si="12"/>
        <v>0.83648153083222931</v>
      </c>
      <c r="AN38" s="73"/>
      <c r="AO38" s="73">
        <f t="shared" si="13"/>
        <v>0.92176141182814253</v>
      </c>
      <c r="AR38" s="53"/>
      <c r="BD38" s="94">
        <v>2006</v>
      </c>
      <c r="BE38" s="9">
        <v>1.329579451609175</v>
      </c>
      <c r="BF38" s="9">
        <v>1.3179550403853022</v>
      </c>
      <c r="BG38" s="9">
        <v>1.280909322633667</v>
      </c>
      <c r="BH38" s="9">
        <v>0.94529311874657995</v>
      </c>
      <c r="BI38" s="17">
        <v>0.83316077680597644</v>
      </c>
    </row>
    <row r="39" spans="1:61" x14ac:dyDescent="0.2">
      <c r="A39" s="75" t="s">
        <v>147</v>
      </c>
      <c r="B39" s="50">
        <f t="shared" si="0"/>
        <v>1973</v>
      </c>
      <c r="D39" s="79">
        <f>Conversion_Factors!$O35*D200+D283</f>
        <v>2353.4294319825012</v>
      </c>
      <c r="F39" s="359">
        <f>'Final Floorspace Estimates'!D239</f>
        <v>8418.5370852668475</v>
      </c>
      <c r="G39" s="359">
        <f>'Final Floorspace Estimates'!E239</f>
        <v>3382.5792275016761</v>
      </c>
      <c r="H39" s="359">
        <f>'Final Floorspace Estimates'!F239</f>
        <v>679.39534982347379</v>
      </c>
      <c r="I39" s="321">
        <f t="shared" si="1"/>
        <v>12480.511662591996</v>
      </c>
      <c r="K39" s="349">
        <f>'Final Floorspace Estimates'!U239</f>
        <v>13.597126852111648</v>
      </c>
      <c r="L39" s="349">
        <f>'Final Floorspace Estimates'!V239</f>
        <v>2.6220607385887607</v>
      </c>
      <c r="M39" s="349">
        <f>'Final Floorspace Estimates'!W239</f>
        <v>0.51406420940570408</v>
      </c>
      <c r="N39" s="81">
        <f t="shared" si="2"/>
        <v>16.73325180010611</v>
      </c>
      <c r="P39" s="84">
        <f t="shared" si="7"/>
        <v>188.56834524152296</v>
      </c>
      <c r="R39" s="79">
        <f>Conversion_Factors!$O35*R200+R283</f>
        <v>140.64387843417126</v>
      </c>
      <c r="T39" s="79">
        <f>Conversion_Factors!$O35*T200+T283</f>
        <v>138.38183550815455</v>
      </c>
      <c r="V39" s="118">
        <f t="shared" si="8"/>
        <v>1.0163463861980888</v>
      </c>
      <c r="X39" s="124">
        <f>'Final Floorspace Estimates'!Q239</f>
        <v>1615.1412905108859</v>
      </c>
      <c r="Y39" s="124">
        <f>'Final Floorspace Estimates'!R239</f>
        <v>775.16609729947902</v>
      </c>
      <c r="Z39" s="124">
        <f>'Final Floorspace Estimates'!S239</f>
        <v>756.64958486876981</v>
      </c>
      <c r="AA39" s="124">
        <f t="shared" si="9"/>
        <v>1340.7504638019695</v>
      </c>
      <c r="AC39" s="71"/>
      <c r="AD39" s="71"/>
      <c r="AF39" s="73">
        <f t="shared" si="3"/>
        <v>0.7260283623831979</v>
      </c>
      <c r="AG39" s="73">
        <f t="shared" si="4"/>
        <v>1.156059426726638</v>
      </c>
      <c r="AH39" s="73">
        <f>Wgted_Floorspace!AI211</f>
        <v>0.99370823917735351</v>
      </c>
      <c r="AI39" s="73">
        <f t="shared" si="5"/>
        <v>0.96279453976325857</v>
      </c>
      <c r="AJ39" s="73">
        <f t="shared" si="6"/>
        <v>0.96815227143766291</v>
      </c>
      <c r="AK39" s="73">
        <f t="shared" si="10"/>
        <v>1.2480844758829477</v>
      </c>
      <c r="AL39" s="73">
        <f t="shared" si="11"/>
        <v>0.83933193240399939</v>
      </c>
      <c r="AM39" s="73">
        <f t="shared" si="12"/>
        <v>0.8393319324039995</v>
      </c>
      <c r="AN39" s="73"/>
      <c r="AO39" s="73">
        <f t="shared" si="13"/>
        <v>0.92626697075836362</v>
      </c>
      <c r="AR39" s="53"/>
      <c r="BD39" s="94">
        <v>2007</v>
      </c>
      <c r="BE39" s="9">
        <v>1.3846805531013671</v>
      </c>
      <c r="BF39" s="9">
        <v>1.3367016557397824</v>
      </c>
      <c r="BG39" s="9">
        <v>1.2919078510814088</v>
      </c>
      <c r="BH39" s="9">
        <v>0.97127280749018507</v>
      </c>
      <c r="BI39" s="17">
        <v>0.8255480184550299</v>
      </c>
    </row>
    <row r="40" spans="1:61" x14ac:dyDescent="0.2">
      <c r="A40" s="75" t="s">
        <v>147</v>
      </c>
      <c r="B40" s="50">
        <f t="shared" si="0"/>
        <v>1974</v>
      </c>
      <c r="D40" s="79">
        <f>Conversion_Factors!$O36*D201+D284</f>
        <v>2310.9349342647847</v>
      </c>
      <c r="F40" s="359">
        <f>'Final Floorspace Estimates'!D240</f>
        <v>8637.6900377763941</v>
      </c>
      <c r="G40" s="359">
        <f>'Final Floorspace Estimates'!E240</f>
        <v>3430.5023584251626</v>
      </c>
      <c r="H40" s="359">
        <f>'Final Floorspace Estimates'!F240</f>
        <v>818.92220814094401</v>
      </c>
      <c r="I40" s="321">
        <f t="shared" si="1"/>
        <v>12887.114604342501</v>
      </c>
      <c r="K40" s="349">
        <f>'Final Floorspace Estimates'!U240</f>
        <v>13.986920311455037</v>
      </c>
      <c r="L40" s="349">
        <f>'Final Floorspace Estimates'!V240</f>
        <v>2.6625990764058121</v>
      </c>
      <c r="M40" s="349">
        <f>'Final Floorspace Estimates'!W240</f>
        <v>0.63721511449551393</v>
      </c>
      <c r="N40" s="81">
        <f t="shared" si="2"/>
        <v>17.286734502356364</v>
      </c>
      <c r="P40" s="84">
        <f t="shared" si="7"/>
        <v>179.32136131435362</v>
      </c>
      <c r="R40" s="79">
        <f>Conversion_Factors!$O36*R201+R284</f>
        <v>133.6825606912503</v>
      </c>
      <c r="T40" s="79">
        <f>Conversion_Factors!$O36*T201+T284</f>
        <v>133.49137940259152</v>
      </c>
      <c r="V40" s="118">
        <f t="shared" si="8"/>
        <v>1.0014321620580622</v>
      </c>
      <c r="X40" s="124">
        <f>'Final Floorspace Estimates'!Q240</f>
        <v>1619.2894454749037</v>
      </c>
      <c r="Y40" s="124">
        <f>'Final Floorspace Estimates'!R240</f>
        <v>776.15427660808507</v>
      </c>
      <c r="Z40" s="124">
        <f>'Final Floorspace Estimates'!S240</f>
        <v>778.11434121694185</v>
      </c>
      <c r="AA40" s="124">
        <f t="shared" si="9"/>
        <v>1341.39681636193</v>
      </c>
      <c r="AC40" s="71"/>
      <c r="AD40" s="71"/>
      <c r="AF40" s="73">
        <f t="shared" si="3"/>
        <v>0.74968166089531996</v>
      </c>
      <c r="AG40" s="73">
        <f t="shared" si="4"/>
        <v>1.0993687720777801</v>
      </c>
      <c r="AH40" s="73">
        <f>Wgted_Floorspace!AI212</f>
        <v>0.99778441489364211</v>
      </c>
      <c r="AI40" s="73">
        <f t="shared" si="5"/>
        <v>0.96325868632318379</v>
      </c>
      <c r="AJ40" s="73">
        <f t="shared" si="6"/>
        <v>0.95394526467896235</v>
      </c>
      <c r="AK40" s="73">
        <f t="shared" si="10"/>
        <v>1.1990582729965833</v>
      </c>
      <c r="AL40" s="73">
        <f t="shared" si="11"/>
        <v>0.82417660698771855</v>
      </c>
      <c r="AM40" s="73">
        <f t="shared" si="12"/>
        <v>0.82417660698771855</v>
      </c>
      <c r="AN40" s="73"/>
      <c r="AO40" s="73">
        <f t="shared" si="13"/>
        <v>0.91686017004856002</v>
      </c>
      <c r="AR40" s="53"/>
      <c r="BD40">
        <v>2008</v>
      </c>
      <c r="BE40" s="9">
        <v>1.3848214917888673</v>
      </c>
      <c r="BF40" s="9">
        <v>1.3455967922202123</v>
      </c>
      <c r="BG40" s="9">
        <v>1.3029953188763594</v>
      </c>
      <c r="BH40" s="9">
        <v>0.97628719021262722</v>
      </c>
      <c r="BI40" s="17">
        <v>0.80901841155589971</v>
      </c>
    </row>
    <row r="41" spans="1:61" x14ac:dyDescent="0.2">
      <c r="A41" s="75" t="s">
        <v>147</v>
      </c>
      <c r="B41" s="50">
        <f t="shared" si="0"/>
        <v>1975</v>
      </c>
      <c r="D41" s="79">
        <f>Conversion_Factors!$O37*D202+D285</f>
        <v>2424.7624235741141</v>
      </c>
      <c r="F41" s="359">
        <f>'Final Floorspace Estimates'!D241</f>
        <v>9000.0730812551101</v>
      </c>
      <c r="G41" s="359">
        <f>'Final Floorspace Estimates'!E241</f>
        <v>3535.8070154133702</v>
      </c>
      <c r="H41" s="359">
        <f>'Final Floorspace Estimates'!F241</f>
        <v>776.61110477729494</v>
      </c>
      <c r="I41" s="321">
        <f t="shared" si="1"/>
        <v>13312.491201445775</v>
      </c>
      <c r="K41" s="349">
        <f>'Final Floorspace Estimates'!U241</f>
        <v>14.626012891565392</v>
      </c>
      <c r="L41" s="349">
        <f>'Final Floorspace Estimates'!V241</f>
        <v>2.7475633763351079</v>
      </c>
      <c r="M41" s="349">
        <f>'Final Floorspace Estimates'!W241</f>
        <v>0.61046600671072027</v>
      </c>
      <c r="N41" s="81">
        <f t="shared" si="2"/>
        <v>17.98404227461122</v>
      </c>
      <c r="P41" s="84">
        <f t="shared" si="7"/>
        <v>182.14189867864687</v>
      </c>
      <c r="R41" s="79">
        <f>Conversion_Factors!$O37*R202+R285</f>
        <v>134.82855447894752</v>
      </c>
      <c r="T41" s="79">
        <f>Conversion_Factors!$O37*T202+T285</f>
        <v>131.57745704394648</v>
      </c>
      <c r="V41" s="118">
        <f t="shared" si="8"/>
        <v>1.0247086203673565</v>
      </c>
      <c r="X41" s="124">
        <f>'Final Floorspace Estimates'!Q241</f>
        <v>1625.0993474739332</v>
      </c>
      <c r="Y41" s="124">
        <f>'Final Floorspace Estimates'!R241</f>
        <v>777.06825184685351</v>
      </c>
      <c r="Z41" s="124">
        <f>'Final Floorspace Estimates'!S241</f>
        <v>786.06396812440721</v>
      </c>
      <c r="AA41" s="124">
        <f t="shared" si="9"/>
        <v>1350.9148665321259</v>
      </c>
      <c r="AC41" s="71"/>
      <c r="AD41" s="71"/>
      <c r="AF41" s="73">
        <f t="shared" si="3"/>
        <v>0.77442707859455617</v>
      </c>
      <c r="AG41" s="73">
        <f t="shared" si="4"/>
        <v>1.1166606924382705</v>
      </c>
      <c r="AH41" s="73">
        <f>Wgted_Floorspace!AI213</f>
        <v>0.99482541428847371</v>
      </c>
      <c r="AI41" s="73">
        <f t="shared" si="5"/>
        <v>0.97009360973396619</v>
      </c>
      <c r="AJ41" s="73">
        <f t="shared" si="6"/>
        <v>0.97611797694438007</v>
      </c>
      <c r="AK41" s="73">
        <f t="shared" si="10"/>
        <v>1.1853822026463052</v>
      </c>
      <c r="AL41" s="73">
        <f t="shared" si="11"/>
        <v>0.86477227782634392</v>
      </c>
      <c r="AM41" s="73">
        <f t="shared" si="12"/>
        <v>0.86477227782634403</v>
      </c>
      <c r="AN41" s="73"/>
      <c r="AO41" s="73">
        <f t="shared" si="13"/>
        <v>0.94202586300467694</v>
      </c>
      <c r="AR41" s="53"/>
      <c r="BD41">
        <v>2009</v>
      </c>
      <c r="BE41" s="9">
        <v>1.3603989110484105</v>
      </c>
      <c r="BF41" s="9">
        <v>1.350182626830589</v>
      </c>
      <c r="BG41" s="9">
        <v>1.3141783689815587</v>
      </c>
      <c r="BH41" s="9">
        <v>0.97153860951814597</v>
      </c>
      <c r="BI41" s="17">
        <v>0.78914967351611298</v>
      </c>
    </row>
    <row r="42" spans="1:61" x14ac:dyDescent="0.2">
      <c r="A42" s="75" t="s">
        <v>147</v>
      </c>
      <c r="B42" s="50">
        <f t="shared" si="0"/>
        <v>1976</v>
      </c>
      <c r="D42" s="79">
        <f>Conversion_Factors!$O38*D203+D286</f>
        <v>2456.2906293328629</v>
      </c>
      <c r="F42" s="359">
        <f>'Final Floorspace Estimates'!D242</f>
        <v>9229.6849752686958</v>
      </c>
      <c r="G42" s="359">
        <f>'Final Floorspace Estimates'!E242</f>
        <v>3619.1643744411758</v>
      </c>
      <c r="H42" s="359">
        <f>'Final Floorspace Estimates'!F242</f>
        <v>913.72153563819131</v>
      </c>
      <c r="I42" s="321">
        <f t="shared" si="1"/>
        <v>13762.570885348063</v>
      </c>
      <c r="K42" s="349">
        <f>'Final Floorspace Estimates'!U242</f>
        <v>15.049171303590709</v>
      </c>
      <c r="L42" s="349">
        <f>'Final Floorspace Estimates'!V242</f>
        <v>2.8163734855379277</v>
      </c>
      <c r="M42" s="349">
        <f>'Final Floorspace Estimates'!W242</f>
        <v>0.72454509902913056</v>
      </c>
      <c r="N42" s="81">
        <f t="shared" si="2"/>
        <v>18.590089888157767</v>
      </c>
      <c r="P42" s="84">
        <f t="shared" si="7"/>
        <v>178.47614735615161</v>
      </c>
      <c r="R42" s="79">
        <f>Conversion_Factors!$O38*R203+R286</f>
        <v>132.12903456145017</v>
      </c>
      <c r="T42" s="79">
        <f>Conversion_Factors!$O38*T203+T286</f>
        <v>132.428392819679</v>
      </c>
      <c r="V42" s="118">
        <f t="shared" si="8"/>
        <v>0.99773947072938918</v>
      </c>
      <c r="X42" s="124">
        <f>'Final Floorspace Estimates'!Q242</f>
        <v>1630.5184135661787</v>
      </c>
      <c r="Y42" s="124">
        <f>'Final Floorspace Estimates'!R242</f>
        <v>778.18335785668626</v>
      </c>
      <c r="Z42" s="124">
        <f>'Final Floorspace Estimates'!S242</f>
        <v>792.9605145216043</v>
      </c>
      <c r="AA42" s="124">
        <f t="shared" si="9"/>
        <v>1350.7715995090123</v>
      </c>
      <c r="AC42" s="71"/>
      <c r="AD42" s="71"/>
      <c r="AF42" s="73">
        <f t="shared" si="3"/>
        <v>0.80060954808616835</v>
      </c>
      <c r="AG42" s="73">
        <f t="shared" si="4"/>
        <v>1.0941870032993095</v>
      </c>
      <c r="AH42" s="73">
        <f>Wgted_Floorspace!AI214</f>
        <v>0.99873716322573125</v>
      </c>
      <c r="AI42" s="73">
        <f t="shared" si="5"/>
        <v>0.96999072951031085</v>
      </c>
      <c r="AJ42" s="73">
        <f t="shared" si="6"/>
        <v>0.95042767702762376</v>
      </c>
      <c r="AK42" s="73">
        <f t="shared" si="10"/>
        <v>1.1883754824518906</v>
      </c>
      <c r="AL42" s="73">
        <f t="shared" si="11"/>
        <v>0.876016562233219</v>
      </c>
      <c r="AM42" s="73">
        <f t="shared" si="12"/>
        <v>0.876016562233219</v>
      </c>
      <c r="AN42" s="73"/>
      <c r="AO42" s="73">
        <f t="shared" si="13"/>
        <v>0.92074181894240303</v>
      </c>
      <c r="AR42" s="53"/>
      <c r="BD42"/>
      <c r="BE42"/>
      <c r="BF42"/>
      <c r="BG42"/>
      <c r="BH42"/>
      <c r="BI42"/>
    </row>
    <row r="43" spans="1:61" x14ac:dyDescent="0.2">
      <c r="A43" s="75" t="s">
        <v>147</v>
      </c>
      <c r="B43" s="50">
        <f t="shared" si="0"/>
        <v>1977</v>
      </c>
      <c r="D43" s="79">
        <f>Conversion_Factors!$O39*D204+D287</f>
        <v>2384.1902194835016</v>
      </c>
      <c r="F43" s="359">
        <f>'Final Floorspace Estimates'!D243</f>
        <v>9371.2409861566284</v>
      </c>
      <c r="G43" s="359">
        <f>'Final Floorspace Estimates'!E243</f>
        <v>3839.8786698815229</v>
      </c>
      <c r="H43" s="359">
        <f>'Final Floorspace Estimates'!F243</f>
        <v>937.76403954018315</v>
      </c>
      <c r="I43" s="321">
        <f t="shared" si="1"/>
        <v>14148.883695578334</v>
      </c>
      <c r="K43" s="349">
        <f>'Final Floorspace Estimates'!U243</f>
        <v>15.333838069003237</v>
      </c>
      <c r="L43" s="349">
        <f>'Final Floorspace Estimates'!V243</f>
        <v>2.9932696360443396</v>
      </c>
      <c r="M43" s="349">
        <f>'Final Floorspace Estimates'!W243</f>
        <v>0.75108739681212577</v>
      </c>
      <c r="N43" s="81">
        <f t="shared" si="2"/>
        <v>19.078195101859702</v>
      </c>
      <c r="P43" s="84">
        <f t="shared" si="7"/>
        <v>168.50730211518979</v>
      </c>
      <c r="R43" s="79">
        <f>Conversion_Factors!$O39*R204+R287</f>
        <v>124.96938031895354</v>
      </c>
      <c r="T43" s="79">
        <f>Conversion_Factors!$O39*T204+T287</f>
        <v>125.68235039658208</v>
      </c>
      <c r="V43" s="118">
        <f t="shared" si="8"/>
        <v>0.99432720604461322</v>
      </c>
      <c r="X43" s="124">
        <f>'Final Floorspace Estimates'!Q243</f>
        <v>1636.2654734473981</v>
      </c>
      <c r="Y43" s="124">
        <f>'Final Floorspace Estimates'!R243</f>
        <v>779.52193112828104</v>
      </c>
      <c r="Z43" s="124">
        <f>'Final Floorspace Estimates'!S243</f>
        <v>800.93431305001729</v>
      </c>
      <c r="AA43" s="124">
        <f t="shared" si="9"/>
        <v>1348.3887147805044</v>
      </c>
      <c r="AC43" s="71"/>
      <c r="AD43" s="71"/>
      <c r="AF43" s="73">
        <f t="shared" si="3"/>
        <v>0.82308250949686146</v>
      </c>
      <c r="AG43" s="73">
        <f t="shared" si="4"/>
        <v>1.033070820200646</v>
      </c>
      <c r="AH43" s="73">
        <f>Wgted_Floorspace!AI215</f>
        <v>1.0002497738712526</v>
      </c>
      <c r="AI43" s="73">
        <f t="shared" si="5"/>
        <v>0.96827957708677415</v>
      </c>
      <c r="AJ43" s="73">
        <f t="shared" si="6"/>
        <v>0.9471772184731635</v>
      </c>
      <c r="AK43" s="73">
        <f t="shared" si="10"/>
        <v>1.1261328238870778</v>
      </c>
      <c r="AL43" s="73">
        <f t="shared" si="11"/>
        <v>0.85030252317872856</v>
      </c>
      <c r="AM43" s="73">
        <f t="shared" si="12"/>
        <v>0.85030252317872868</v>
      </c>
      <c r="AN43" s="73"/>
      <c r="AO43" s="73">
        <f t="shared" si="13"/>
        <v>0.91736143222856315</v>
      </c>
      <c r="AR43" s="53"/>
      <c r="BD43" s="1" t="s">
        <v>575</v>
      </c>
      <c r="BE43"/>
      <c r="BF43"/>
      <c r="BG43"/>
      <c r="BH43"/>
      <c r="BI43"/>
    </row>
    <row r="44" spans="1:61" ht="51.75" thickBot="1" x14ac:dyDescent="0.25">
      <c r="A44" s="75" t="s">
        <v>147</v>
      </c>
      <c r="B44" s="50">
        <f>B43+1</f>
        <v>1978</v>
      </c>
      <c r="D44" s="79">
        <f>Conversion_Factors!$O40*D205+D288</f>
        <v>2489.2035020401709</v>
      </c>
      <c r="F44" s="359">
        <f>'Final Floorspace Estimates'!D244</f>
        <v>9596.7963684298702</v>
      </c>
      <c r="G44" s="359">
        <f>'Final Floorspace Estimates'!E244</f>
        <v>4130.4172448208446</v>
      </c>
      <c r="H44" s="359">
        <f>'Final Floorspace Estimates'!F244</f>
        <v>936.06680069199831</v>
      </c>
      <c r="I44" s="321">
        <f t="shared" si="1"/>
        <v>14663.280413942713</v>
      </c>
      <c r="K44" s="349">
        <f>'Final Floorspace Estimates'!U244</f>
        <v>15.757684145242681</v>
      </c>
      <c r="L44" s="349">
        <f>'Final Floorspace Estimates'!V244</f>
        <v>3.2256764079059055</v>
      </c>
      <c r="M44" s="349">
        <f>'Final Floorspace Estimates'!W244</f>
        <v>0.7565821045437906</v>
      </c>
      <c r="N44" s="81">
        <f t="shared" si="2"/>
        <v>19.739942657692378</v>
      </c>
      <c r="P44" s="84">
        <f t="shared" si="7"/>
        <v>169.75761437892771</v>
      </c>
      <c r="R44" s="79">
        <f>Conversion_Factors!$O40*R205+R288</f>
        <v>126.0998344931951</v>
      </c>
      <c r="T44" s="79">
        <f>Conversion_Factors!$O40*T205+T288</f>
        <v>126.14165774396173</v>
      </c>
      <c r="V44" s="118">
        <f t="shared" si="8"/>
        <v>0.99966844219812367</v>
      </c>
      <c r="X44" s="124">
        <f>'Final Floorspace Estimates'!Q244</f>
        <v>1641.9733773949808</v>
      </c>
      <c r="Y44" s="124">
        <f>'Final Floorspace Estimates'!R244</f>
        <v>780.9565515325603</v>
      </c>
      <c r="Z44" s="124">
        <f>'Final Floorspace Estimates'!S244</f>
        <v>808.25653039342762</v>
      </c>
      <c r="AA44" s="124">
        <f t="shared" si="9"/>
        <v>1346.2159967235211</v>
      </c>
      <c r="AC44" s="71"/>
      <c r="AD44" s="71"/>
      <c r="AF44" s="73">
        <f t="shared" si="3"/>
        <v>0.85300649155352481</v>
      </c>
      <c r="AG44" s="73">
        <f t="shared" si="4"/>
        <v>1.0407361326208977</v>
      </c>
      <c r="AH44" s="73">
        <f>Wgted_Floorspace!AI216</f>
        <v>1.0008405351276071</v>
      </c>
      <c r="AI44" s="73">
        <f t="shared" si="5"/>
        <v>0.96671934560583439</v>
      </c>
      <c r="AJ44" s="73">
        <f t="shared" si="6"/>
        <v>0.95226517862585325</v>
      </c>
      <c r="AK44" s="73">
        <f t="shared" si="10"/>
        <v>1.1295811408866672</v>
      </c>
      <c r="AL44" s="73">
        <f t="shared" si="11"/>
        <v>0.88775467711993594</v>
      </c>
      <c r="AM44" s="73">
        <f t="shared" si="12"/>
        <v>0.88775467711993583</v>
      </c>
      <c r="AN44" s="73"/>
      <c r="AO44" s="73">
        <f t="shared" si="13"/>
        <v>0.92134694441159815</v>
      </c>
      <c r="AR44" s="53"/>
      <c r="BD44" s="94"/>
      <c r="BE44" s="252" t="s">
        <v>412</v>
      </c>
      <c r="BF44" s="336" t="s">
        <v>691</v>
      </c>
      <c r="BG44" s="252" t="s">
        <v>413</v>
      </c>
      <c r="BH44" s="336" t="s">
        <v>692</v>
      </c>
      <c r="BI44" s="252" t="s">
        <v>584</v>
      </c>
    </row>
    <row r="45" spans="1:61" x14ac:dyDescent="0.2">
      <c r="A45" s="75" t="s">
        <v>147</v>
      </c>
      <c r="B45" s="50">
        <f t="shared" si="0"/>
        <v>1979</v>
      </c>
      <c r="D45" s="79">
        <f>Conversion_Factors!$O41*D206+D289</f>
        <v>2660.6423184037276</v>
      </c>
      <c r="F45" s="359">
        <f>'Final Floorspace Estimates'!D245</f>
        <v>9858.9880263290524</v>
      </c>
      <c r="G45" s="359">
        <f>'Final Floorspace Estimates'!E245</f>
        <v>4262.479528728536</v>
      </c>
      <c r="H45" s="359">
        <f>'Final Floorspace Estimates'!F245</f>
        <v>869.36461364440606</v>
      </c>
      <c r="I45" s="321">
        <f t="shared" si="1"/>
        <v>14990.832168701994</v>
      </c>
      <c r="K45" s="349">
        <f>'Final Floorspace Estimates'!U245</f>
        <v>16.236850348866795</v>
      </c>
      <c r="L45" s="349">
        <f>'Final Floorspace Estimates'!V245</f>
        <v>3.3345942618356346</v>
      </c>
      <c r="M45" s="349">
        <f>'Final Floorspace Estimates'!W245</f>
        <v>0.70919844310216551</v>
      </c>
      <c r="N45" s="81">
        <f t="shared" si="2"/>
        <v>20.280643053804596</v>
      </c>
      <c r="P45" s="84">
        <f t="shared" si="7"/>
        <v>177.48463117068593</v>
      </c>
      <c r="R45" s="79">
        <f>Conversion_Factors!$O41*R206+R289</f>
        <v>131.1912206799872</v>
      </c>
      <c r="T45" s="79">
        <f>Conversion_Factors!$O41*T206+T289</f>
        <v>130.90510876432256</v>
      </c>
      <c r="V45" s="118">
        <f t="shared" si="8"/>
        <v>1.0021856436189953</v>
      </c>
      <c r="X45" s="124">
        <f>'Final Floorspace Estimates'!Q245</f>
        <v>1646.9084154991626</v>
      </c>
      <c r="Y45" s="124">
        <f>'Final Floorspace Estimates'!R245</f>
        <v>782.31326141531474</v>
      </c>
      <c r="Z45" s="124">
        <f>'Final Floorspace Estimates'!S245</f>
        <v>815.76640223390461</v>
      </c>
      <c r="AA45" s="124">
        <f t="shared" si="9"/>
        <v>1352.8697290165599</v>
      </c>
      <c r="AC45" s="71"/>
      <c r="AD45" s="71"/>
      <c r="AF45" s="73">
        <f t="shared" si="3"/>
        <v>0.8720611481679984</v>
      </c>
      <c r="AG45" s="73">
        <f t="shared" si="4"/>
        <v>1.0881082967619451</v>
      </c>
      <c r="AH45" s="73">
        <f>Wgted_Floorspace!AI217</f>
        <v>0.99814194902694342</v>
      </c>
      <c r="AI45" s="73">
        <f t="shared" si="5"/>
        <v>0.97149739886312592</v>
      </c>
      <c r="AJ45" s="73">
        <f t="shared" si="6"/>
        <v>0.95466301690852717</v>
      </c>
      <c r="AK45" s="73">
        <f t="shared" si="10"/>
        <v>1.1754064591930775</v>
      </c>
      <c r="AL45" s="73">
        <f t="shared" si="11"/>
        <v>0.94889697060534717</v>
      </c>
      <c r="AM45" s="73">
        <f t="shared" si="12"/>
        <v>0.94889697060534695</v>
      </c>
      <c r="AN45" s="73"/>
      <c r="AO45" s="73">
        <f t="shared" si="13"/>
        <v>0.9257293834414837</v>
      </c>
      <c r="AR45" s="53"/>
      <c r="BD45" s="94">
        <v>1985</v>
      </c>
      <c r="BE45" s="9">
        <f t="shared" ref="BE45:BE69" si="14">AM51</f>
        <v>1</v>
      </c>
      <c r="BF45" s="9">
        <f t="shared" ref="BF45:BF69" si="15">AF51</f>
        <v>1</v>
      </c>
      <c r="BG45" s="9">
        <f t="shared" ref="BG45:BG69" si="16">AI51</f>
        <v>1</v>
      </c>
      <c r="BH45" s="9">
        <f>AO51/AI51</f>
        <v>1</v>
      </c>
      <c r="BI45" s="9">
        <f t="shared" ref="BI45:BI69" si="17">AK51</f>
        <v>1</v>
      </c>
    </row>
    <row r="46" spans="1:61" x14ac:dyDescent="0.2">
      <c r="A46" s="75" t="s">
        <v>147</v>
      </c>
      <c r="B46" s="50">
        <f t="shared" si="0"/>
        <v>1980</v>
      </c>
      <c r="D46" s="79">
        <f>Conversion_Factors!$O42*D207+D290</f>
        <v>2582.7254886640339</v>
      </c>
      <c r="F46" s="359">
        <f>'Final Floorspace Estimates'!D246</f>
        <v>10061.754146876647</v>
      </c>
      <c r="G46" s="359">
        <f>'Final Floorspace Estimates'!E246</f>
        <v>4359.7905972643275</v>
      </c>
      <c r="H46" s="359">
        <f>'Final Floorspace Estimates'!F246</f>
        <v>922.30789941845012</v>
      </c>
      <c r="I46" s="321">
        <f t="shared" si="1"/>
        <v>15343.852643559425</v>
      </c>
      <c r="K46" s="349">
        <f>'Final Floorspace Estimates'!U246</f>
        <v>16.622215825720371</v>
      </c>
      <c r="L46" s="349">
        <f>'Final Floorspace Estimates'!V246</f>
        <v>3.4159482325533728</v>
      </c>
      <c r="M46" s="349">
        <f>'Final Floorspace Estimates'!W246</f>
        <v>0.75891226577526549</v>
      </c>
      <c r="N46" s="81">
        <f t="shared" si="2"/>
        <v>20.797076324049009</v>
      </c>
      <c r="P46" s="84">
        <f t="shared" si="7"/>
        <v>168.32314208570895</v>
      </c>
      <c r="R46" s="79">
        <f>Conversion_Factors!$O42*R207+R290</f>
        <v>124.18695053195823</v>
      </c>
      <c r="T46" s="79">
        <f>Conversion_Factors!$O42*T207+T290</f>
        <v>124.63902166054875</v>
      </c>
      <c r="V46" s="118">
        <f t="shared" si="8"/>
        <v>0.99637295669873183</v>
      </c>
      <c r="X46" s="124">
        <f>'Final Floorspace Estimates'!Q246</f>
        <v>1652.0196760005524</v>
      </c>
      <c r="Y46" s="124">
        <f>'Final Floorspace Estimates'!R246</f>
        <v>783.51199589650139</v>
      </c>
      <c r="Z46" s="124">
        <f>'Final Floorspace Estimates'!S246</f>
        <v>822.84047036113247</v>
      </c>
      <c r="AA46" s="124">
        <f t="shared" si="9"/>
        <v>1355.401202499072</v>
      </c>
      <c r="AC46" s="71"/>
      <c r="AD46" s="71"/>
      <c r="AF46" s="73">
        <f t="shared" si="3"/>
        <v>0.89259739573360908</v>
      </c>
      <c r="AG46" s="73">
        <f t="shared" si="4"/>
        <v>1.0319417869165342</v>
      </c>
      <c r="AH46" s="73">
        <f>Wgted_Floorspace!AI218</f>
        <v>0.99926147791428932</v>
      </c>
      <c r="AI46" s="73">
        <f t="shared" si="5"/>
        <v>0.97331525305174704</v>
      </c>
      <c r="AJ46" s="73">
        <f t="shared" si="6"/>
        <v>0.94912596170625452</v>
      </c>
      <c r="AK46" s="73">
        <f t="shared" si="10"/>
        <v>1.1178889702503996</v>
      </c>
      <c r="AL46" s="73">
        <f t="shared" si="11"/>
        <v>0.92110855155038529</v>
      </c>
      <c r="AM46" s="73">
        <f t="shared" si="12"/>
        <v>0.92110855155038529</v>
      </c>
      <c r="AN46" s="73"/>
      <c r="AO46" s="73">
        <f t="shared" si="13"/>
        <v>0.92311652979757575</v>
      </c>
      <c r="AR46" s="53"/>
      <c r="BD46" s="94">
        <v>1986</v>
      </c>
      <c r="BE46" s="9">
        <f t="shared" si="14"/>
        <v>0.93809387710961856</v>
      </c>
      <c r="BF46" s="9">
        <f t="shared" si="15"/>
        <v>1.0273471247213788</v>
      </c>
      <c r="BG46" s="9">
        <f t="shared" si="16"/>
        <v>1.0028674644982853</v>
      </c>
      <c r="BH46" s="9">
        <f t="shared" ref="BH46:BH69" si="18">AO52/AI52</f>
        <v>0.92898257901738013</v>
      </c>
      <c r="BI46" s="9">
        <f t="shared" si="17"/>
        <v>0.9801171302591819</v>
      </c>
    </row>
    <row r="47" spans="1:61" x14ac:dyDescent="0.2">
      <c r="A47" s="75" t="s">
        <v>147</v>
      </c>
      <c r="B47" s="50">
        <f t="shared" si="0"/>
        <v>1981</v>
      </c>
      <c r="D47" s="79">
        <f>Conversion_Factors!$O43*D208+D291</f>
        <v>2649.6254887451878</v>
      </c>
      <c r="F47" s="359">
        <f>'Final Floorspace Estimates'!D247</f>
        <v>10388.11595181647</v>
      </c>
      <c r="G47" s="359">
        <f>'Final Floorspace Estimates'!E247</f>
        <v>4627.5301162797487</v>
      </c>
      <c r="H47" s="359">
        <f>'Final Floorspace Estimates'!F247</f>
        <v>943.97268933202213</v>
      </c>
      <c r="I47" s="321">
        <f t="shared" si="1"/>
        <v>15959.618757428241</v>
      </c>
      <c r="K47" s="349">
        <f>'Final Floorspace Estimates'!U247</f>
        <v>17.169198927055753</v>
      </c>
      <c r="L47" s="349">
        <f>'Final Floorspace Estimates'!V247</f>
        <v>3.627966113777727</v>
      </c>
      <c r="M47" s="349">
        <f>'Final Floorspace Estimates'!W247</f>
        <v>0.78090134097941521</v>
      </c>
      <c r="N47" s="81">
        <f t="shared" si="2"/>
        <v>21.578066381812896</v>
      </c>
      <c r="P47" s="84">
        <f t="shared" si="7"/>
        <v>166.02060043019179</v>
      </c>
      <c r="R47" s="79">
        <f>Conversion_Factors!$O43*R208+R291</f>
        <v>122.79253580285712</v>
      </c>
      <c r="T47" s="79">
        <f>Conversion_Factors!$O43*T208+T291</f>
        <v>121.73799322597472</v>
      </c>
      <c r="V47" s="118">
        <f t="shared" si="8"/>
        <v>1.0086623949429241</v>
      </c>
      <c r="X47" s="124">
        <f>'Final Floorspace Estimates'!Q247</f>
        <v>1652.773131017424</v>
      </c>
      <c r="Y47" s="124">
        <f>'Final Floorspace Estimates'!R247</f>
        <v>783.99621884997919</v>
      </c>
      <c r="Z47" s="124">
        <f>'Final Floorspace Estimates'!S247</f>
        <v>827.24992979616798</v>
      </c>
      <c r="AA47" s="124">
        <f t="shared" si="9"/>
        <v>1352.0414685200176</v>
      </c>
      <c r="AC47" s="71"/>
      <c r="AD47" s="71"/>
      <c r="AF47" s="73">
        <f t="shared" si="3"/>
        <v>0.92841833604034596</v>
      </c>
      <c r="AG47" s="73">
        <f t="shared" si="4"/>
        <v>1.0178255523869157</v>
      </c>
      <c r="AH47" s="73">
        <f>Wgted_Floorspace!AI219</f>
        <v>0.99982293636261066</v>
      </c>
      <c r="AI47" s="73">
        <f t="shared" si="5"/>
        <v>0.97090262399255733</v>
      </c>
      <c r="AJ47" s="73">
        <f t="shared" si="6"/>
        <v>0.96083264725399908</v>
      </c>
      <c r="AK47" s="73">
        <f t="shared" si="10"/>
        <v>1.0912564613468292</v>
      </c>
      <c r="AL47" s="73">
        <f t="shared" si="11"/>
        <v>0.9449679057264061</v>
      </c>
      <c r="AM47" s="73">
        <f t="shared" si="12"/>
        <v>0.94496790572640632</v>
      </c>
      <c r="AN47" s="73"/>
      <c r="AO47" s="73">
        <f t="shared" si="13"/>
        <v>0.93270976020679408</v>
      </c>
      <c r="AR47" s="53"/>
      <c r="BD47" s="94">
        <v>1987</v>
      </c>
      <c r="BE47" s="9">
        <f t="shared" si="14"/>
        <v>0.96421531374935798</v>
      </c>
      <c r="BF47" s="9">
        <f t="shared" si="15"/>
        <v>1.0547205797964008</v>
      </c>
      <c r="BG47" s="9">
        <f t="shared" si="16"/>
        <v>1.0124322994673804</v>
      </c>
      <c r="BH47" s="9">
        <f t="shared" si="18"/>
        <v>0.94866059285170523</v>
      </c>
      <c r="BI47" s="9">
        <f t="shared" si="17"/>
        <v>0.95183079634663925</v>
      </c>
    </row>
    <row r="48" spans="1:61" x14ac:dyDescent="0.2">
      <c r="A48" s="75" t="s">
        <v>147</v>
      </c>
      <c r="B48" s="50">
        <f t="shared" si="0"/>
        <v>1982</v>
      </c>
      <c r="D48" s="79">
        <f>Conversion_Factors!$O44*D209+D292</f>
        <v>2540.2924400340521</v>
      </c>
      <c r="F48" s="359">
        <f>'Final Floorspace Estimates'!D248</f>
        <v>10511.812045274552</v>
      </c>
      <c r="G48" s="359">
        <f>'Final Floorspace Estimates'!E248</f>
        <v>4683.9108212603151</v>
      </c>
      <c r="H48" s="359">
        <f>'Final Floorspace Estimates'!F248</f>
        <v>949.75922080321288</v>
      </c>
      <c r="I48" s="321">
        <f t="shared" si="1"/>
        <v>16145.48208733808</v>
      </c>
      <c r="K48" s="349">
        <f>'Final Floorspace Estimates'!U248</f>
        <v>17.389998716724467</v>
      </c>
      <c r="L48" s="349">
        <f>'Final Floorspace Estimates'!V248</f>
        <v>3.6728399448640725</v>
      </c>
      <c r="M48" s="349">
        <f>'Final Floorspace Estimates'!W248</f>
        <v>0.78958043276701728</v>
      </c>
      <c r="N48" s="81">
        <f t="shared" si="2"/>
        <v>21.852419094355557</v>
      </c>
      <c r="P48" s="84">
        <f t="shared" si="7"/>
        <v>157.33766426375396</v>
      </c>
      <c r="R48" s="79">
        <f>Conversion_Factors!$O44*R209+R292</f>
        <v>116.24765336347615</v>
      </c>
      <c r="T48" s="79">
        <f>Conversion_Factors!$O44*T209+T292</f>
        <v>117.2592785591369</v>
      </c>
      <c r="V48" s="118">
        <f t="shared" si="8"/>
        <v>0.99137274927757157</v>
      </c>
      <c r="X48" s="124">
        <f>'Final Floorspace Estimates'!Q248</f>
        <v>1654.3293051498115</v>
      </c>
      <c r="Y48" s="124">
        <f>'Final Floorspace Estimates'!R248</f>
        <v>784.13959723422101</v>
      </c>
      <c r="Z48" s="124">
        <f>'Final Floorspace Estimates'!S248</f>
        <v>831.34800428604194</v>
      </c>
      <c r="AA48" s="124">
        <f t="shared" si="9"/>
        <v>1353.4695945371045</v>
      </c>
      <c r="AC48" s="71"/>
      <c r="AD48" s="71"/>
      <c r="AF48" s="73">
        <f t="shared" si="3"/>
        <v>0.93923055694039059</v>
      </c>
      <c r="AG48" s="73">
        <f t="shared" si="4"/>
        <v>0.96459291573191841</v>
      </c>
      <c r="AH48" s="73">
        <f>Wgted_Floorspace!AI220</f>
        <v>0.99967546515172656</v>
      </c>
      <c r="AI48" s="73">
        <f t="shared" si="5"/>
        <v>0.97192816302347151</v>
      </c>
      <c r="AJ48" s="73">
        <f t="shared" si="6"/>
        <v>0.94436285904933004</v>
      </c>
      <c r="AK48" s="73">
        <f t="shared" si="10"/>
        <v>1.0512644288225599</v>
      </c>
      <c r="AL48" s="73">
        <f t="shared" si="11"/>
        <v>0.90597514146364522</v>
      </c>
      <c r="AM48" s="73">
        <f t="shared" si="12"/>
        <v>0.905975141463645</v>
      </c>
      <c r="AN48" s="73"/>
      <c r="AO48" s="73">
        <f t="shared" si="13"/>
        <v>0.91755498358513332</v>
      </c>
      <c r="AR48" s="53"/>
      <c r="BD48" s="94">
        <v>1988</v>
      </c>
      <c r="BE48" s="9">
        <f t="shared" si="14"/>
        <v>1.0069505063254809</v>
      </c>
      <c r="BF48" s="9">
        <f t="shared" si="15"/>
        <v>1.0696036936311812</v>
      </c>
      <c r="BG48" s="9">
        <f t="shared" si="16"/>
        <v>1.020394738165896</v>
      </c>
      <c r="BH48" s="9">
        <f t="shared" si="18"/>
        <v>0.94802579191610992</v>
      </c>
      <c r="BI48" s="9">
        <f t="shared" si="17"/>
        <v>0.97318827368501859</v>
      </c>
    </row>
    <row r="49" spans="1:61" x14ac:dyDescent="0.2">
      <c r="A49" s="75" t="s">
        <v>147</v>
      </c>
      <c r="B49" s="50">
        <f t="shared" si="0"/>
        <v>1983</v>
      </c>
      <c r="D49" s="79">
        <f>Conversion_Factors!$O45*D210+D293</f>
        <v>2653.438787092909</v>
      </c>
      <c r="F49" s="359">
        <f>'Final Floorspace Estimates'!D249</f>
        <v>10725.256994237026</v>
      </c>
      <c r="G49" s="359">
        <f>'Final Floorspace Estimates'!E249</f>
        <v>4756.1166019716029</v>
      </c>
      <c r="H49" s="359">
        <f>'Final Floorspace Estimates'!F249</f>
        <v>961.6751142324606</v>
      </c>
      <c r="I49" s="321">
        <f t="shared" si="1"/>
        <v>16443.048710441089</v>
      </c>
      <c r="K49" s="349">
        <f>'Final Floorspace Estimates'!U249</f>
        <v>17.761980273809876</v>
      </c>
      <c r="L49" s="349">
        <f>'Final Floorspace Estimates'!V249</f>
        <v>3.73044914156623</v>
      </c>
      <c r="M49" s="349">
        <f>'Final Floorspace Estimates'!W249</f>
        <v>0.80338975098116827</v>
      </c>
      <c r="N49" s="81">
        <f t="shared" si="2"/>
        <v>22.295819166357273</v>
      </c>
      <c r="P49" s="84">
        <f t="shared" si="7"/>
        <v>161.37146059830226</v>
      </c>
      <c r="R49" s="79">
        <f>Conversion_Factors!$O45*R210+R293</f>
        <v>119.01059868196052</v>
      </c>
      <c r="T49" s="79">
        <f>Conversion_Factors!$O45*T210+T293</f>
        <v>118.23105919718729</v>
      </c>
      <c r="V49" s="118">
        <f t="shared" si="8"/>
        <v>1.0065933561795559</v>
      </c>
      <c r="X49" s="124">
        <f>'Final Floorspace Estimates'!Q249</f>
        <v>1656.0890133778494</v>
      </c>
      <c r="Y49" s="124">
        <f>'Final Floorspace Estimates'!R249</f>
        <v>784.34770502047991</v>
      </c>
      <c r="Z49" s="124">
        <f>'Final Floorspace Estimates'!S249</f>
        <v>835.40661403344711</v>
      </c>
      <c r="AA49" s="124">
        <f t="shared" si="9"/>
        <v>1355.9419277399429</v>
      </c>
      <c r="AC49" s="71"/>
      <c r="AD49" s="71"/>
      <c r="AF49" s="73">
        <f t="shared" si="3"/>
        <v>0.95654088955431071</v>
      </c>
      <c r="AG49" s="73">
        <f t="shared" si="4"/>
        <v>0.98932298520395545</v>
      </c>
      <c r="AH49" s="73">
        <f>Wgted_Floorspace!AI221</f>
        <v>0.99932905520462922</v>
      </c>
      <c r="AI49" s="73">
        <f t="shared" si="5"/>
        <v>0.97370354850528462</v>
      </c>
      <c r="AJ49" s="73">
        <f t="shared" si="6"/>
        <v>0.95886172021017824</v>
      </c>
      <c r="AK49" s="73">
        <f t="shared" si="10"/>
        <v>1.060344165285843</v>
      </c>
      <c r="AL49" s="73">
        <f t="shared" si="11"/>
        <v>0.94632788832351777</v>
      </c>
      <c r="AM49" s="73">
        <f t="shared" si="12"/>
        <v>0.94632788832351777</v>
      </c>
      <c r="AN49" s="73"/>
      <c r="AO49" s="73">
        <f t="shared" si="13"/>
        <v>0.93302063385925083</v>
      </c>
      <c r="AR49" s="53"/>
      <c r="BD49" s="94">
        <v>1989</v>
      </c>
      <c r="BE49" s="9">
        <f t="shared" si="14"/>
        <v>1.0632325900522224</v>
      </c>
      <c r="BF49" s="9">
        <f t="shared" si="15"/>
        <v>1.083290986530798</v>
      </c>
      <c r="BG49" s="9">
        <f t="shared" si="16"/>
        <v>1.0279090514452942</v>
      </c>
      <c r="BH49" s="9">
        <f t="shared" si="18"/>
        <v>0.95029198747855048</v>
      </c>
      <c r="BI49" s="9">
        <f t="shared" si="17"/>
        <v>1.0047809502436982</v>
      </c>
    </row>
    <row r="50" spans="1:61" x14ac:dyDescent="0.2">
      <c r="A50" s="75" t="s">
        <v>147</v>
      </c>
      <c r="B50" s="50">
        <f t="shared" si="0"/>
        <v>1984</v>
      </c>
      <c r="D50" s="79">
        <f>Conversion_Factors!$O46*D211+D294</f>
        <v>2674.1977914244162</v>
      </c>
      <c r="F50" s="359">
        <f>'Final Floorspace Estimates'!D250</f>
        <v>11010.588451255411</v>
      </c>
      <c r="G50" s="359">
        <f>'Final Floorspace Estimates'!E250</f>
        <v>4833.5500098395114</v>
      </c>
      <c r="H50" s="359">
        <f>'Final Floorspace Estimates'!F250</f>
        <v>1003.1485678182112</v>
      </c>
      <c r="I50" s="321">
        <f t="shared" si="1"/>
        <v>16847.287028913135</v>
      </c>
      <c r="K50" s="349">
        <f>'Final Floorspace Estimates'!U250</f>
        <v>18.264923134618716</v>
      </c>
      <c r="L50" s="349">
        <f>'Final Floorspace Estimates'!V250</f>
        <v>3.7928273892355819</v>
      </c>
      <c r="M50" s="349">
        <f>'Final Floorspace Estimates'!W250</f>
        <v>0.84230222851627368</v>
      </c>
      <c r="N50" s="81">
        <f t="shared" si="2"/>
        <v>22.900052752370573</v>
      </c>
      <c r="P50" s="84">
        <f t="shared" si="7"/>
        <v>158.73165731877103</v>
      </c>
      <c r="R50" s="79">
        <f>Conversion_Factors!$O46*R211+R294</f>
        <v>116.77692712509528</v>
      </c>
      <c r="T50" s="79">
        <f>Conversion_Factors!$O46*T211+T294</f>
        <v>113.91339234796592</v>
      </c>
      <c r="V50" s="118">
        <f t="shared" si="8"/>
        <v>1.0251378237282431</v>
      </c>
      <c r="X50" s="124">
        <f>'Final Floorspace Estimates'!Q250</f>
        <v>1658.8507703724208</v>
      </c>
      <c r="Y50" s="124">
        <f>'Final Floorspace Estimates'!R250</f>
        <v>784.68773086336921</v>
      </c>
      <c r="Z50" s="124">
        <f>'Final Floorspace Estimates'!S250</f>
        <v>839.65850676359059</v>
      </c>
      <c r="AA50" s="124">
        <f t="shared" si="9"/>
        <v>1359.2724284372757</v>
      </c>
      <c r="AC50" s="71"/>
      <c r="AD50" s="71"/>
      <c r="AF50" s="73">
        <f t="shared" si="3"/>
        <v>0.9800566309203057</v>
      </c>
      <c r="AG50" s="73">
        <f t="shared" si="4"/>
        <v>0.97313909462519899</v>
      </c>
      <c r="AH50" s="73">
        <f>Wgted_Floorspace!AI222</f>
        <v>0.99946927815341857</v>
      </c>
      <c r="AI50" s="73">
        <f t="shared" si="5"/>
        <v>0.97609518510929283</v>
      </c>
      <c r="AJ50" s="73">
        <f t="shared" si="6"/>
        <v>0.97652682791723144</v>
      </c>
      <c r="AK50" s="73">
        <f t="shared" si="10"/>
        <v>1.0214782442524599</v>
      </c>
      <c r="AL50" s="73">
        <f t="shared" si="11"/>
        <v>0.95373142249520904</v>
      </c>
      <c r="AM50" s="73">
        <f t="shared" si="12"/>
        <v>0.95373142249520915</v>
      </c>
      <c r="AN50" s="73"/>
      <c r="AO50" s="73">
        <f t="shared" si="13"/>
        <v>0.95267725974659734</v>
      </c>
      <c r="AR50" s="53"/>
      <c r="BD50" s="94">
        <v>1990</v>
      </c>
      <c r="BE50" s="9">
        <f t="shared" si="14"/>
        <v>1.0519767355503153</v>
      </c>
      <c r="BF50" s="9">
        <f t="shared" si="15"/>
        <v>1.1099352655478496</v>
      </c>
      <c r="BG50" s="9">
        <f t="shared" si="16"/>
        <v>1.0390902123778332</v>
      </c>
      <c r="BH50" s="9">
        <f t="shared" si="18"/>
        <v>0.9616768568324644</v>
      </c>
      <c r="BI50" s="9">
        <f t="shared" si="17"/>
        <v>0.94847538938474418</v>
      </c>
    </row>
    <row r="51" spans="1:61" x14ac:dyDescent="0.2">
      <c r="A51" s="75" t="s">
        <v>147</v>
      </c>
      <c r="B51" s="50">
        <f t="shared" si="0"/>
        <v>1985</v>
      </c>
      <c r="D51" s="79">
        <f>Conversion_Factors!$O47*D212+D295</f>
        <v>2803.9317237005989</v>
      </c>
      <c r="F51" s="357">
        <f>'Final Floorspace Estimates'!D251</f>
        <v>11266.556350537945</v>
      </c>
      <c r="G51" s="357">
        <f>'Final Floorspace Estimates'!E251</f>
        <v>4858.0382380323163</v>
      </c>
      <c r="H51" s="357">
        <f>'Final Floorspace Estimates'!F251</f>
        <v>1065.5212653401156</v>
      </c>
      <c r="I51" s="321">
        <f t="shared" ref="I51:I76" si="19">SUM(F51:H51)</f>
        <v>17190.115853910374</v>
      </c>
      <c r="K51" s="349">
        <f>'Final Floorspace Estimates'!U251</f>
        <v>19.226841154636816</v>
      </c>
      <c r="L51" s="349">
        <f>'Final Floorspace Estimates'!V251</f>
        <v>3.7990175327264279</v>
      </c>
      <c r="M51" s="349">
        <f>'Final Floorspace Estimates'!W251</f>
        <v>0.91243224811205959</v>
      </c>
      <c r="N51" s="81">
        <f t="shared" ref="N51:N77" si="20">SUM(K51:M51)</f>
        <v>23.938290935475301</v>
      </c>
      <c r="P51" s="84">
        <f t="shared" ref="P51:P76" si="21">D51/I51*1000</f>
        <v>163.11302073410786</v>
      </c>
      <c r="R51" s="79">
        <f>Conversion_Factors!$O47*R212+R295</f>
        <v>117.13165869938183</v>
      </c>
      <c r="T51" s="79">
        <f>Conversion_Factors!$O47*T212+T295</f>
        <v>111.57739424968582</v>
      </c>
      <c r="V51" s="118">
        <f t="shared" ref="V51:V76" si="22">R51/T51</f>
        <v>1.0497794780658416</v>
      </c>
      <c r="X51" s="124">
        <f>'Final Floorspace Estimates'!Q251</f>
        <v>1706.5410722166928</v>
      </c>
      <c r="Y51" s="124">
        <f>'Final Floorspace Estimates'!R251</f>
        <v>782.00651097904279</v>
      </c>
      <c r="Z51" s="124">
        <f>'Final Floorspace Estimates'!S251</f>
        <v>856.3247659077083</v>
      </c>
      <c r="AA51" s="124">
        <f t="shared" ref="AA51:AA76" si="23">N51/I51*1000000</f>
        <v>1392.5613497264396</v>
      </c>
      <c r="AC51" s="71">
        <f t="shared" ref="AC51:AC80" si="24">T51/T$86</f>
        <v>1</v>
      </c>
      <c r="AD51" s="71"/>
      <c r="AF51" s="73">
        <f t="shared" si="3"/>
        <v>1</v>
      </c>
      <c r="AG51" s="73">
        <f t="shared" si="4"/>
        <v>1</v>
      </c>
      <c r="AH51" s="73">
        <f>Wgted_Floorspace!AI223</f>
        <v>1</v>
      </c>
      <c r="AI51" s="73">
        <f t="shared" si="5"/>
        <v>1</v>
      </c>
      <c r="AJ51" s="73">
        <f t="shared" si="6"/>
        <v>1</v>
      </c>
      <c r="AK51" s="73">
        <f>AG51/(AH51*AI51*AJ51)</f>
        <v>1</v>
      </c>
      <c r="AL51" s="73">
        <f t="shared" ref="AL51:AL73" si="25">AF51*AH51*AI51*AJ51*AK51</f>
        <v>1</v>
      </c>
      <c r="AM51" s="73">
        <f t="shared" ref="AM51:AM73" si="26">AF51*AG51</f>
        <v>1</v>
      </c>
      <c r="AN51" s="73"/>
      <c r="AO51" s="73">
        <f t="shared" ref="AO51:AO73" si="27">AH51*AI51*AJ51</f>
        <v>1</v>
      </c>
      <c r="AR51" s="53"/>
      <c r="BD51" s="94">
        <v>1991</v>
      </c>
      <c r="BE51" s="9">
        <f t="shared" si="14"/>
        <v>1.0723366621056951</v>
      </c>
      <c r="BF51" s="9">
        <f t="shared" si="15"/>
        <v>1.13521918941459</v>
      </c>
      <c r="BG51" s="9">
        <f t="shared" si="16"/>
        <v>1.0480471914076643</v>
      </c>
      <c r="BH51" s="9">
        <f t="shared" si="18"/>
        <v>0.95402456721380291</v>
      </c>
      <c r="BI51" s="9">
        <f t="shared" si="17"/>
        <v>0.9447372375234564</v>
      </c>
    </row>
    <row r="52" spans="1:61" x14ac:dyDescent="0.2">
      <c r="A52" s="75" t="s">
        <v>147</v>
      </c>
      <c r="B52" s="50">
        <f t="shared" si="0"/>
        <v>1986</v>
      </c>
      <c r="D52" s="79">
        <f>Conversion_Factors!$O48*D213+D296</f>
        <v>2630.3511818369507</v>
      </c>
      <c r="F52" s="357">
        <f>'Final Floorspace Estimates'!D252</f>
        <v>11579.917981157525</v>
      </c>
      <c r="G52" s="357">
        <f>'Final Floorspace Estimates'!E252</f>
        <v>4972.082535285268</v>
      </c>
      <c r="H52" s="357">
        <f>'Final Floorspace Estimates'!F252</f>
        <v>1108.2155796994198</v>
      </c>
      <c r="I52" s="321">
        <f t="shared" si="19"/>
        <v>17660.216096142212</v>
      </c>
      <c r="K52" s="349">
        <f>'Final Floorspace Estimates'!U252</f>
        <v>19.731328007902142</v>
      </c>
      <c r="L52" s="349">
        <f>'Final Floorspace Estimates'!V252</f>
        <v>3.9761450875646731</v>
      </c>
      <c r="M52" s="349">
        <f>'Final Floorspace Estimates'!W252</f>
        <v>0.95598063403301226</v>
      </c>
      <c r="N52" s="81">
        <f t="shared" si="20"/>
        <v>24.663453729499828</v>
      </c>
      <c r="P52" s="84">
        <f t="shared" si="21"/>
        <v>148.94218550426109</v>
      </c>
      <c r="R52" s="79">
        <f>Conversion_Factors!$O48*R213+R296</f>
        <v>106.64975030203502</v>
      </c>
      <c r="T52" s="79">
        <f>Conversion_Factors!$O48*T213+T296</f>
        <v>109.38302138001629</v>
      </c>
      <c r="V52" s="118">
        <f t="shared" si="22"/>
        <v>0.97501192558500105</v>
      </c>
      <c r="X52" s="124">
        <f>'Final Floorspace Estimates'!Q252</f>
        <v>1703.9264043154997</v>
      </c>
      <c r="Y52" s="124">
        <f>'Final Floorspace Estimates'!R252</f>
        <v>799.69410389856819</v>
      </c>
      <c r="Z52" s="124">
        <f>'Final Floorspace Estimates'!S252</f>
        <v>862.6305671431744</v>
      </c>
      <c r="AA52" s="124">
        <f t="shared" si="23"/>
        <v>1396.5544699584646</v>
      </c>
      <c r="AC52" s="71">
        <f t="shared" si="24"/>
        <v>0.98033317694479394</v>
      </c>
      <c r="AD52" s="71"/>
      <c r="AF52" s="73">
        <f t="shared" si="3"/>
        <v>1.0273471247213788</v>
      </c>
      <c r="AG52" s="73">
        <f t="shared" si="4"/>
        <v>0.91312259949531072</v>
      </c>
      <c r="AH52" s="73">
        <f>Wgted_Floorspace!AI224</f>
        <v>1.0002204294557677</v>
      </c>
      <c r="AI52" s="73">
        <f t="shared" si="5"/>
        <v>1.0028674644982853</v>
      </c>
      <c r="AJ52" s="73">
        <f t="shared" si="6"/>
        <v>0.92877784902159122</v>
      </c>
      <c r="AK52" s="73">
        <f t="shared" ref="AK52:AK76" si="28">AG52/(AH52*AI52*AJ52)</f>
        <v>0.9801171302591819</v>
      </c>
      <c r="AL52" s="73">
        <f t="shared" si="25"/>
        <v>0.93809387710961856</v>
      </c>
      <c r="AM52" s="73">
        <f t="shared" si="26"/>
        <v>0.93809387710961856</v>
      </c>
      <c r="AN52" s="73"/>
      <c r="AO52" s="73">
        <f t="shared" si="27"/>
        <v>0.93164640358223805</v>
      </c>
      <c r="AR52" s="53"/>
      <c r="BD52" s="94">
        <v>1992</v>
      </c>
      <c r="BE52" s="9">
        <f t="shared" si="14"/>
        <v>1.0509215366234697</v>
      </c>
      <c r="BF52" s="9">
        <f t="shared" si="15"/>
        <v>1.1514531608853094</v>
      </c>
      <c r="BG52" s="9">
        <f t="shared" si="16"/>
        <v>1.0581462879046917</v>
      </c>
      <c r="BH52" s="9">
        <f t="shared" si="18"/>
        <v>0.92931757467359832</v>
      </c>
      <c r="BI52" s="9">
        <f t="shared" si="17"/>
        <v>0.92814141679932571</v>
      </c>
    </row>
    <row r="53" spans="1:61" x14ac:dyDescent="0.2">
      <c r="A53" s="75" t="s">
        <v>147</v>
      </c>
      <c r="B53" s="50">
        <f t="shared" si="0"/>
        <v>1987</v>
      </c>
      <c r="D53" s="79">
        <f>Conversion_Factors!$O49*D214+D297</f>
        <v>2703.5939066997516</v>
      </c>
      <c r="F53" s="357">
        <f>'Final Floorspace Estimates'!D253</f>
        <v>11901.984455347636</v>
      </c>
      <c r="G53" s="357">
        <f>'Final Floorspace Estimates'!E253</f>
        <v>5080.7289774903211</v>
      </c>
      <c r="H53" s="357">
        <f>'Final Floorspace Estimates'!F253</f>
        <v>1148.0555273656948</v>
      </c>
      <c r="I53" s="321">
        <f t="shared" si="19"/>
        <v>18130.768960203652</v>
      </c>
      <c r="K53" s="349">
        <f>'Final Floorspace Estimates'!U253</f>
        <v>20.439712223156988</v>
      </c>
      <c r="L53" s="349">
        <f>'Final Floorspace Estimates'!V253</f>
        <v>4.1330424515954336</v>
      </c>
      <c r="M53" s="349">
        <f>'Final Floorspace Estimates'!W253</f>
        <v>0.98934670409629788</v>
      </c>
      <c r="N53" s="81">
        <f t="shared" si="20"/>
        <v>25.56210137884872</v>
      </c>
      <c r="P53" s="84">
        <f t="shared" si="21"/>
        <v>149.11633988795717</v>
      </c>
      <c r="R53" s="79">
        <f>Conversion_Factors!$O49*R214+R297</f>
        <v>105.76571411835617</v>
      </c>
      <c r="T53" s="79">
        <f>Conversion_Factors!$O49*T214+T297</f>
        <v>106.23312132939057</v>
      </c>
      <c r="V53" s="118">
        <f t="shared" si="22"/>
        <v>0.9956001743600742</v>
      </c>
      <c r="X53" s="124">
        <f>'Final Floorspace Estimates'!Q253</f>
        <v>1717.3364912246459</v>
      </c>
      <c r="Y53" s="124">
        <f>'Final Floorspace Estimates'!R253</f>
        <v>813.47430061837167</v>
      </c>
      <c r="Z53" s="124">
        <f>'Final Floorspace Estimates'!S253</f>
        <v>861.75858267625176</v>
      </c>
      <c r="AA53" s="124">
        <f t="shared" si="23"/>
        <v>1409.8740894529383</v>
      </c>
      <c r="AC53" s="71">
        <f t="shared" si="24"/>
        <v>0.95210254768689129</v>
      </c>
      <c r="AD53" s="71"/>
      <c r="AF53" s="73">
        <f t="shared" si="3"/>
        <v>1.0547205797964008</v>
      </c>
      <c r="AG53" s="73">
        <f t="shared" si="4"/>
        <v>0.91419029098255233</v>
      </c>
      <c r="AH53" s="73">
        <f>Wgted_Floorspace!AI225</f>
        <v>1.0002855038325034</v>
      </c>
      <c r="AI53" s="73">
        <f t="shared" si="5"/>
        <v>1.0124322994673804</v>
      </c>
      <c r="AJ53" s="73">
        <f t="shared" si="6"/>
        <v>0.94838982392226823</v>
      </c>
      <c r="AK53" s="73">
        <f t="shared" si="28"/>
        <v>0.95183079634663925</v>
      </c>
      <c r="AL53" s="73">
        <f t="shared" si="25"/>
        <v>0.96421531374935776</v>
      </c>
      <c r="AM53" s="73">
        <f t="shared" si="26"/>
        <v>0.96421531374935798</v>
      </c>
      <c r="AN53" s="73"/>
      <c r="AO53" s="73">
        <f t="shared" si="27"/>
        <v>0.96045462543494031</v>
      </c>
      <c r="AR53" s="53"/>
      <c r="BD53" s="94">
        <v>1993</v>
      </c>
      <c r="BE53" s="9">
        <f t="shared" si="14"/>
        <v>1.0960493113971104</v>
      </c>
      <c r="BF53" s="9">
        <f t="shared" si="15"/>
        <v>1.1687202620028716</v>
      </c>
      <c r="BG53" s="9">
        <f t="shared" si="16"/>
        <v>1.0679039920859958</v>
      </c>
      <c r="BH53" s="9">
        <f t="shared" si="18"/>
        <v>0.95256995869279404</v>
      </c>
      <c r="BI53" s="9">
        <f t="shared" si="17"/>
        <v>0.92191404028048929</v>
      </c>
    </row>
    <row r="54" spans="1:61" x14ac:dyDescent="0.2">
      <c r="A54" s="75" t="s">
        <v>147</v>
      </c>
      <c r="B54" s="50">
        <f t="shared" si="0"/>
        <v>1988</v>
      </c>
      <c r="D54" s="79">
        <f>Conversion_Factors!$O50*D215+D298</f>
        <v>2823.4204688823975</v>
      </c>
      <c r="F54" s="357">
        <f>'Final Floorspace Estimates'!D254</f>
        <v>12041.913214850374</v>
      </c>
      <c r="G54" s="357">
        <f>'Final Floorspace Estimates'!E254</f>
        <v>5213.7751525357853</v>
      </c>
      <c r="H54" s="357">
        <f>'Final Floorspace Estimates'!F254</f>
        <v>1130.923043904306</v>
      </c>
      <c r="I54" s="321">
        <f t="shared" si="19"/>
        <v>18386.611411290465</v>
      </c>
      <c r="K54" s="349">
        <f>'Final Floorspace Estimates'!U254</f>
        <v>20.831763827737952</v>
      </c>
      <c r="L54" s="349">
        <f>'Final Floorspace Estimates'!V254</f>
        <v>4.2913668970028436</v>
      </c>
      <c r="M54" s="349">
        <f>'Final Floorspace Estimates'!W254</f>
        <v>1.0035504343497272</v>
      </c>
      <c r="N54" s="81">
        <f t="shared" si="20"/>
        <v>26.126681159090523</v>
      </c>
      <c r="P54" s="84">
        <f t="shared" si="21"/>
        <v>153.55850002620116</v>
      </c>
      <c r="R54" s="79">
        <f>Conversion_Factors!$O50*R215+R298</f>
        <v>108.06655662424296</v>
      </c>
      <c r="T54" s="79">
        <f>Conversion_Factors!$O50*T215+T298</f>
        <v>108.57696027086672</v>
      </c>
      <c r="V54" s="118">
        <f t="shared" si="22"/>
        <v>0.99529915328859409</v>
      </c>
      <c r="X54" s="124">
        <f>'Final Floorspace Estimates'!Q254</f>
        <v>1729.9380468917286</v>
      </c>
      <c r="Y54" s="124">
        <f>'Final Floorspace Estimates'!R254</f>
        <v>823.08246356110772</v>
      </c>
      <c r="Z54" s="124">
        <f>'Final Floorspace Estimates'!S254</f>
        <v>887.37287630566971</v>
      </c>
      <c r="AA54" s="124">
        <f t="shared" si="23"/>
        <v>1420.9622738340572</v>
      </c>
      <c r="AC54" s="71">
        <f t="shared" si="24"/>
        <v>0.97310894380536628</v>
      </c>
      <c r="AD54" s="71"/>
      <c r="AF54" s="73">
        <f t="shared" si="3"/>
        <v>1.0696036936311812</v>
      </c>
      <c r="AG54" s="73">
        <f t="shared" si="4"/>
        <v>0.94142392394607399</v>
      </c>
      <c r="AH54" s="73">
        <f>Wgted_Floorspace!AI226</f>
        <v>0.99991848455042298</v>
      </c>
      <c r="AI54" s="73">
        <f t="shared" si="5"/>
        <v>1.020394738165896</v>
      </c>
      <c r="AJ54" s="73">
        <f t="shared" si="6"/>
        <v>0.94810307696467411</v>
      </c>
      <c r="AK54" s="73">
        <f t="shared" si="28"/>
        <v>0.97318827368501859</v>
      </c>
      <c r="AL54" s="73">
        <f t="shared" si="25"/>
        <v>1.0069505063254813</v>
      </c>
      <c r="AM54" s="73">
        <f t="shared" si="26"/>
        <v>1.0069505063254809</v>
      </c>
      <c r="AN54" s="73"/>
      <c r="AO54" s="73">
        <f t="shared" si="27"/>
        <v>0.96736052971675512</v>
      </c>
      <c r="AR54" s="53"/>
      <c r="BD54" s="94">
        <v>1994</v>
      </c>
      <c r="BE54" s="9">
        <f t="shared" si="14"/>
        <v>1.0981098570756209</v>
      </c>
      <c r="BF54" s="9">
        <f t="shared" si="15"/>
        <v>1.1892936255693654</v>
      </c>
      <c r="BG54" s="9">
        <f t="shared" si="16"/>
        <v>1.0726009885093066</v>
      </c>
      <c r="BH54" s="9">
        <f t="shared" si="18"/>
        <v>0.95785444134570374</v>
      </c>
      <c r="BI54" s="9">
        <f t="shared" si="17"/>
        <v>0.89870878842169466</v>
      </c>
    </row>
    <row r="55" spans="1:61" x14ac:dyDescent="0.2">
      <c r="A55" s="75" t="s">
        <v>147</v>
      </c>
      <c r="B55" s="50">
        <f t="shared" si="0"/>
        <v>1989</v>
      </c>
      <c r="D55" s="79">
        <f>Conversion_Factors!$O51*D216+D299</f>
        <v>2981.2315889197807</v>
      </c>
      <c r="F55" s="357">
        <f>'Final Floorspace Estimates'!D255</f>
        <v>12172.23098023332</v>
      </c>
      <c r="G55" s="357">
        <f>'Final Floorspace Estimates'!E255</f>
        <v>5340.0957023540495</v>
      </c>
      <c r="H55" s="357">
        <f>'Final Floorspace Estimates'!F255</f>
        <v>1109.5708793739125</v>
      </c>
      <c r="I55" s="321">
        <f t="shared" si="19"/>
        <v>18621.897561961283</v>
      </c>
      <c r="K55" s="349">
        <f>'Final Floorspace Estimates'!U255</f>
        <v>21.206031530535935</v>
      </c>
      <c r="L55" s="349">
        <f>'Final Floorspace Estimates'!V255</f>
        <v>4.4368311332657093</v>
      </c>
      <c r="M55" s="349">
        <f>'Final Floorspace Estimates'!W255</f>
        <v>1.0130134238637174</v>
      </c>
      <c r="N55" s="81">
        <f t="shared" si="20"/>
        <v>26.655876087665362</v>
      </c>
      <c r="P55" s="84">
        <f t="shared" si="21"/>
        <v>160.09279285315719</v>
      </c>
      <c r="R55" s="79">
        <f>Conversion_Factors!$O51*R216+R299</f>
        <v>111.84144085586084</v>
      </c>
      <c r="T55" s="79">
        <f>Conversion_Factors!$O51*T216+T299</f>
        <v>112.05090348710578</v>
      </c>
      <c r="V55" s="118">
        <f t="shared" si="22"/>
        <v>0.99813064754744218</v>
      </c>
      <c r="X55" s="124">
        <f>'Final Floorspace Estimates'!Q255</f>
        <v>1742.1647325763659</v>
      </c>
      <c r="Y55" s="124">
        <f>'Final Floorspace Estimates'!R255</f>
        <v>830.85236305968112</v>
      </c>
      <c r="Z55" s="124">
        <f>'Final Floorspace Estimates'!S255</f>
        <v>912.97765892641416</v>
      </c>
      <c r="AA55" s="124">
        <f t="shared" si="23"/>
        <v>1431.4264160766832</v>
      </c>
      <c r="AC55" s="71">
        <f t="shared" si="24"/>
        <v>1.0042437739347125</v>
      </c>
      <c r="AD55" s="71"/>
      <c r="AF55" s="73">
        <f t="shared" si="3"/>
        <v>1.083290986530798</v>
      </c>
      <c r="AG55" s="73">
        <f t="shared" si="4"/>
        <v>0.98148383331166444</v>
      </c>
      <c r="AH55" s="73">
        <f>Wgted_Floorspace!AI227</f>
        <v>0.99946537968414317</v>
      </c>
      <c r="AI55" s="73">
        <f t="shared" si="5"/>
        <v>1.0279090514452942</v>
      </c>
      <c r="AJ55" s="73">
        <f t="shared" si="6"/>
        <v>0.95080030463773269</v>
      </c>
      <c r="AK55" s="73">
        <f t="shared" si="28"/>
        <v>1.0047809502436982</v>
      </c>
      <c r="AL55" s="73">
        <f t="shared" si="25"/>
        <v>1.0632325900522221</v>
      </c>
      <c r="AM55" s="73">
        <f t="shared" si="26"/>
        <v>1.0632325900522224</v>
      </c>
      <c r="AN55" s="73"/>
      <c r="AO55" s="73">
        <f t="shared" si="27"/>
        <v>0.97681373544514027</v>
      </c>
      <c r="AR55" s="53"/>
      <c r="BD55" s="94">
        <v>1995</v>
      </c>
      <c r="BE55" s="9">
        <f t="shared" si="14"/>
        <v>1.0884137201577273</v>
      </c>
      <c r="BF55" s="9">
        <f t="shared" si="15"/>
        <v>1.21064179402705</v>
      </c>
      <c r="BG55" s="9">
        <f t="shared" si="16"/>
        <v>1.0757707309684583</v>
      </c>
      <c r="BH55" s="9">
        <f t="shared" si="18"/>
        <v>0.92779889983804431</v>
      </c>
      <c r="BI55" s="9">
        <f t="shared" si="17"/>
        <v>0.90075103085467156</v>
      </c>
    </row>
    <row r="56" spans="1:61" x14ac:dyDescent="0.2">
      <c r="A56" s="75" t="s">
        <v>147</v>
      </c>
      <c r="B56" s="50">
        <f t="shared" si="0"/>
        <v>1990</v>
      </c>
      <c r="D56" s="79">
        <f>Conversion_Factors!$O52*D217+D300</f>
        <v>2949.6709414045254</v>
      </c>
      <c r="F56" s="357">
        <f>'Final Floorspace Estimates'!D256</f>
        <v>12548.079425067765</v>
      </c>
      <c r="G56" s="357">
        <f>'Final Floorspace Estimates'!E256</f>
        <v>5357.3008563573239</v>
      </c>
      <c r="H56" s="357">
        <f>'Final Floorspace Estimates'!F256</f>
        <v>1174.5355236832218</v>
      </c>
      <c r="I56" s="321">
        <f t="shared" si="19"/>
        <v>19079.91580510831</v>
      </c>
      <c r="K56" s="349">
        <f>'Final Floorspace Estimates'!U256</f>
        <v>22.024632159607567</v>
      </c>
      <c r="L56" s="349">
        <f>'Final Floorspace Estimates'!V256</f>
        <v>4.4809619947815822</v>
      </c>
      <c r="M56" s="349">
        <f>'Final Floorspace Estimates'!W256</f>
        <v>1.1029842694488849</v>
      </c>
      <c r="N56" s="81">
        <f t="shared" si="20"/>
        <v>27.608578423838036</v>
      </c>
      <c r="P56" s="84">
        <f t="shared" si="21"/>
        <v>154.59559526016372</v>
      </c>
      <c r="R56" s="79">
        <f>Conversion_Factors!$O52*R217+R300</f>
        <v>106.83892868811003</v>
      </c>
      <c r="T56" s="79">
        <f>Conversion_Factors!$O52*T217+T300</f>
        <v>105.76767059493983</v>
      </c>
      <c r="V56" s="118">
        <f t="shared" si="22"/>
        <v>1.0101284077369239</v>
      </c>
      <c r="X56" s="124">
        <f>'Final Floorspace Estimates'!Q256</f>
        <v>1755.2193776848544</v>
      </c>
      <c r="Y56" s="124">
        <f>'Final Floorspace Estimates'!R256</f>
        <v>836.42157028836255</v>
      </c>
      <c r="Z56" s="124">
        <f>'Final Floorspace Estimates'!S256</f>
        <v>939.08123441855605</v>
      </c>
      <c r="AA56" s="124">
        <f t="shared" si="23"/>
        <v>1446.9968686364082</v>
      </c>
      <c r="AC56" s="71">
        <f t="shared" si="24"/>
        <v>0.94793099718976137</v>
      </c>
      <c r="AD56" s="71"/>
      <c r="AF56" s="73">
        <f t="shared" si="3"/>
        <v>1.1099352655478496</v>
      </c>
      <c r="AG56" s="73">
        <f t="shared" si="4"/>
        <v>0.94778206279541299</v>
      </c>
      <c r="AH56" s="73">
        <f>Wgted_Floorspace!AI228</f>
        <v>0.99942603445373901</v>
      </c>
      <c r="AI56" s="73">
        <f t="shared" si="5"/>
        <v>1.0390902123778332</v>
      </c>
      <c r="AJ56" s="73">
        <f t="shared" si="6"/>
        <v>0.96222914320827413</v>
      </c>
      <c r="AK56" s="73">
        <f t="shared" si="28"/>
        <v>0.94847538938474418</v>
      </c>
      <c r="AL56" s="73">
        <f t="shared" si="25"/>
        <v>1.0519767355503153</v>
      </c>
      <c r="AM56" s="73">
        <f t="shared" si="26"/>
        <v>1.0519767355503153</v>
      </c>
      <c r="AN56" s="73"/>
      <c r="AO56" s="73">
        <f t="shared" si="27"/>
        <v>0.99926900940489249</v>
      </c>
      <c r="AR56" s="53"/>
      <c r="BD56" s="94">
        <v>1996</v>
      </c>
      <c r="BE56" s="9">
        <f t="shared" si="14"/>
        <v>1.1468387446205468</v>
      </c>
      <c r="BF56" s="9">
        <f t="shared" si="15"/>
        <v>1.2295365014697337</v>
      </c>
      <c r="BG56" s="9">
        <f t="shared" si="16"/>
        <v>1.0829123001884597</v>
      </c>
      <c r="BH56" s="9">
        <f t="shared" si="18"/>
        <v>0.93960830378577453</v>
      </c>
      <c r="BI56" s="9">
        <f t="shared" si="17"/>
        <v>0.9166864198061524</v>
      </c>
    </row>
    <row r="57" spans="1:61" x14ac:dyDescent="0.2">
      <c r="A57" s="75" t="s">
        <v>147</v>
      </c>
      <c r="B57" s="50">
        <f t="shared" si="0"/>
        <v>1991</v>
      </c>
      <c r="D57" s="79">
        <f>Conversion_Factors!$O53*D218+D301</f>
        <v>3006.758785365369</v>
      </c>
      <c r="F57" s="357">
        <f>'Final Floorspace Estimates'!D257</f>
        <v>12909.615019589437</v>
      </c>
      <c r="G57" s="357">
        <f>'Final Floorspace Estimates'!E257</f>
        <v>5365.3795600776275</v>
      </c>
      <c r="H57" s="357">
        <f>'Final Floorspace Estimates'!F257</f>
        <v>1239.5548059519595</v>
      </c>
      <c r="I57" s="321">
        <f t="shared" si="19"/>
        <v>19514.549385619026</v>
      </c>
      <c r="K57" s="349">
        <f>'Final Floorspace Estimates'!U257</f>
        <v>22.798853252676579</v>
      </c>
      <c r="L57" s="349">
        <f>'Final Floorspace Estimates'!V257</f>
        <v>4.4983185520639353</v>
      </c>
      <c r="M57" s="349">
        <f>'Final Floorspace Estimates'!W257</f>
        <v>1.1837278104067768</v>
      </c>
      <c r="N57" s="81">
        <f t="shared" si="20"/>
        <v>28.48089961514729</v>
      </c>
      <c r="P57" s="84">
        <f t="shared" si="21"/>
        <v>154.07779733726045</v>
      </c>
      <c r="R57" s="79">
        <f>Conversion_Factors!$O53*R218+R301</f>
        <v>105.57106081600925</v>
      </c>
      <c r="T57" s="79">
        <f>Conversion_Factors!$O53*T218+T301</f>
        <v>105.3486846861001</v>
      </c>
      <c r="V57" s="118">
        <f t="shared" si="22"/>
        <v>1.0021108581523515</v>
      </c>
      <c r="X57" s="124">
        <f>'Final Floorspace Estimates'!Q257</f>
        <v>1766.0366492789224</v>
      </c>
      <c r="Y57" s="124">
        <f>'Final Floorspace Estimates'!R257</f>
        <v>838.39707921779393</v>
      </c>
      <c r="Z57" s="124">
        <f>'Final Floorspace Estimates'!S257</f>
        <v>954.9620595417656</v>
      </c>
      <c r="AA57" s="124">
        <f t="shared" si="23"/>
        <v>1459.4700114436612</v>
      </c>
      <c r="AC57" s="71">
        <f t="shared" si="24"/>
        <v>0.94417588253004692</v>
      </c>
      <c r="AD57" s="71"/>
      <c r="AF57" s="73">
        <f t="shared" si="3"/>
        <v>1.13521918941459</v>
      </c>
      <c r="AG57" s="73">
        <f t="shared" si="4"/>
        <v>0.94460758953403345</v>
      </c>
      <c r="AH57" s="73">
        <f>Wgted_Floorspace!AI229</f>
        <v>0.99940580833366788</v>
      </c>
      <c r="AI57" s="73">
        <f t="shared" si="5"/>
        <v>1.0480471914076643</v>
      </c>
      <c r="AJ57" s="73">
        <f t="shared" si="6"/>
        <v>0.95459177769285719</v>
      </c>
      <c r="AK57" s="73">
        <f t="shared" si="28"/>
        <v>0.9447372375234564</v>
      </c>
      <c r="AL57" s="73">
        <f t="shared" si="25"/>
        <v>1.0723366621056951</v>
      </c>
      <c r="AM57" s="73">
        <f t="shared" si="26"/>
        <v>1.0723366621056951</v>
      </c>
      <c r="AN57" s="73"/>
      <c r="AO57" s="73">
        <f t="shared" si="27"/>
        <v>0.99986276820233866</v>
      </c>
      <c r="AR57" s="53"/>
      <c r="BD57" s="94">
        <v>1997</v>
      </c>
      <c r="BE57" s="9">
        <f t="shared" si="14"/>
        <v>1.1516521660328245</v>
      </c>
      <c r="BF57" s="9">
        <f t="shared" si="15"/>
        <v>1.24878925379445</v>
      </c>
      <c r="BG57" s="9">
        <f t="shared" si="16"/>
        <v>1.0896597704284128</v>
      </c>
      <c r="BH57" s="9">
        <f t="shared" si="18"/>
        <v>0.93721720326536107</v>
      </c>
      <c r="BI57" s="9">
        <f t="shared" si="17"/>
        <v>0.90302756384613447</v>
      </c>
    </row>
    <row r="58" spans="1:61" x14ac:dyDescent="0.2">
      <c r="A58" s="75" t="s">
        <v>147</v>
      </c>
      <c r="B58" s="50">
        <f t="shared" si="0"/>
        <v>1992</v>
      </c>
      <c r="D58" s="79">
        <f>Conversion_Factors!$O54*D219+D302</f>
        <v>2946.7122356587279</v>
      </c>
      <c r="F58" s="357">
        <f>'Final Floorspace Estimates'!D258</f>
        <v>13169.796588458346</v>
      </c>
      <c r="G58" s="357">
        <f>'Final Floorspace Estimates'!E258</f>
        <v>5428.6426892498721</v>
      </c>
      <c r="H58" s="357">
        <f>'Final Floorspace Estimates'!F258</f>
        <v>1195.1739582615505</v>
      </c>
      <c r="I58" s="321">
        <f t="shared" si="19"/>
        <v>19793.613235969769</v>
      </c>
      <c r="K58" s="349">
        <f>'Final Floorspace Estimates'!U258</f>
        <v>23.45935033493825</v>
      </c>
      <c r="L58" s="349">
        <f>'Final Floorspace Estimates'!V258</f>
        <v>4.5485408190062993</v>
      </c>
      <c r="M58" s="349">
        <f>'Final Floorspace Estimates'!W258</f>
        <v>1.1586634677884926</v>
      </c>
      <c r="N58" s="81">
        <f t="shared" si="20"/>
        <v>29.166554621733042</v>
      </c>
      <c r="P58" s="84">
        <f t="shared" si="21"/>
        <v>148.8718709681485</v>
      </c>
      <c r="R58" s="79">
        <f>Conversion_Factors!$O54*R219+R302</f>
        <v>101.03052190686338</v>
      </c>
      <c r="T58" s="79">
        <f>Conversion_Factors!$O54*T219+T302</f>
        <v>103.30724957836941</v>
      </c>
      <c r="V58" s="118">
        <f t="shared" si="22"/>
        <v>0.97796158855454873</v>
      </c>
      <c r="X58" s="124">
        <f>'Final Floorspace Estimates'!Q258</f>
        <v>1781.2993676377196</v>
      </c>
      <c r="Y58" s="124">
        <f>'Final Floorspace Estimates'!R258</f>
        <v>837.87809943977277</v>
      </c>
      <c r="Z58" s="124">
        <f>'Final Floorspace Estimates'!S258</f>
        <v>969.45173527193936</v>
      </c>
      <c r="AA58" s="124">
        <f t="shared" si="23"/>
        <v>1473.5336228925792</v>
      </c>
      <c r="AC58" s="71">
        <f t="shared" si="24"/>
        <v>0.92587974717522403</v>
      </c>
      <c r="AD58" s="71"/>
      <c r="AF58" s="73">
        <f t="shared" si="3"/>
        <v>1.1514531608853094</v>
      </c>
      <c r="AG58" s="73">
        <f t="shared" si="4"/>
        <v>0.9126915208738976</v>
      </c>
      <c r="AH58" s="73">
        <f>Wgted_Floorspace!AI230</f>
        <v>0.99756322734535297</v>
      </c>
      <c r="AI58" s="73">
        <f t="shared" si="5"/>
        <v>1.0581462879046917</v>
      </c>
      <c r="AJ58" s="73">
        <f t="shared" si="6"/>
        <v>0.93158764196494559</v>
      </c>
      <c r="AK58" s="73">
        <f t="shared" si="28"/>
        <v>0.92814141679932571</v>
      </c>
      <c r="AL58" s="73">
        <f t="shared" si="25"/>
        <v>1.0509215366234697</v>
      </c>
      <c r="AM58" s="73">
        <f t="shared" si="26"/>
        <v>1.0509215366234697</v>
      </c>
      <c r="AN58" s="73"/>
      <c r="AO58" s="73">
        <f t="shared" si="27"/>
        <v>0.98335394192545922</v>
      </c>
      <c r="AR58" s="53"/>
      <c r="BD58" s="94">
        <v>1998</v>
      </c>
      <c r="BE58" s="9">
        <f t="shared" si="14"/>
        <v>1.1992396926363837</v>
      </c>
      <c r="BF58" s="9">
        <f t="shared" si="15"/>
        <v>1.2707550891258257</v>
      </c>
      <c r="BG58" s="9">
        <f t="shared" si="16"/>
        <v>1.1016553972163399</v>
      </c>
      <c r="BH58" s="9">
        <f t="shared" si="18"/>
        <v>0.96551914602672428</v>
      </c>
      <c r="BI58" s="9">
        <f t="shared" si="17"/>
        <v>0.88723257798348698</v>
      </c>
    </row>
    <row r="59" spans="1:61" x14ac:dyDescent="0.2">
      <c r="A59" s="75" t="s">
        <v>147</v>
      </c>
      <c r="B59" s="50">
        <f t="shared" si="0"/>
        <v>1993</v>
      </c>
      <c r="D59" s="79">
        <f>Conversion_Factors!$O55*D220+D303</f>
        <v>3073.2474349665545</v>
      </c>
      <c r="F59" s="357">
        <f>'Final Floorspace Estimates'!D259</f>
        <v>13450.329885237492</v>
      </c>
      <c r="G59" s="357">
        <f>'Final Floorspace Estimates'!E259</f>
        <v>5486.4716988722121</v>
      </c>
      <c r="H59" s="357">
        <f>'Final Floorspace Estimates'!F259</f>
        <v>1153.6351205321446</v>
      </c>
      <c r="I59" s="321">
        <f t="shared" si="19"/>
        <v>20090.436704641848</v>
      </c>
      <c r="K59" s="349">
        <f>'Final Floorspace Estimates'!U259</f>
        <v>24.156466669308717</v>
      </c>
      <c r="L59" s="349">
        <f>'Final Floorspace Estimates'!V259</f>
        <v>4.5853872183996973</v>
      </c>
      <c r="M59" s="349">
        <f>'Final Floorspace Estimates'!W259</f>
        <v>1.1350730014597061</v>
      </c>
      <c r="N59" s="81">
        <f t="shared" si="20"/>
        <v>29.876926889168121</v>
      </c>
      <c r="P59" s="84">
        <f t="shared" si="21"/>
        <v>152.97066361212981</v>
      </c>
      <c r="R59" s="79">
        <f>Conversion_Factors!$O55*R220+R303</f>
        <v>102.86357249415636</v>
      </c>
      <c r="T59" s="79">
        <f>Conversion_Factors!$O55*T220+T303</f>
        <v>102.42509023096956</v>
      </c>
      <c r="V59" s="118">
        <f t="shared" si="22"/>
        <v>1.0042810044120831</v>
      </c>
      <c r="X59" s="124">
        <f>'Final Floorspace Estimates'!Q259</f>
        <v>1795.975777205422</v>
      </c>
      <c r="Y59" s="124">
        <f>'Final Floorspace Estimates'!R259</f>
        <v>835.7624845385169</v>
      </c>
      <c r="Z59" s="124">
        <f>'Final Floorspace Estimates'!S259</f>
        <v>983.90988732739322</v>
      </c>
      <c r="AA59" s="124">
        <f t="shared" si="23"/>
        <v>1487.1218245975276</v>
      </c>
      <c r="AC59" s="71">
        <f t="shared" si="24"/>
        <v>0.91797349202979761</v>
      </c>
      <c r="AD59" s="71"/>
      <c r="AF59" s="73">
        <f t="shared" si="3"/>
        <v>1.1687202620028716</v>
      </c>
      <c r="AG59" s="73">
        <f t="shared" si="4"/>
        <v>0.93782006441710619</v>
      </c>
      <c r="AH59" s="73">
        <f>Wgted_Floorspace!AI231</f>
        <v>0.99572568799419403</v>
      </c>
      <c r="AI59" s="73">
        <f t="shared" si="5"/>
        <v>1.0679039920859958</v>
      </c>
      <c r="AJ59" s="73">
        <f t="shared" si="6"/>
        <v>0.95665901781811657</v>
      </c>
      <c r="AK59" s="73">
        <f t="shared" si="28"/>
        <v>0.92191404028048929</v>
      </c>
      <c r="AL59" s="73">
        <f t="shared" si="25"/>
        <v>1.0960493113971101</v>
      </c>
      <c r="AM59" s="73">
        <f t="shared" si="26"/>
        <v>1.0960493113971104</v>
      </c>
      <c r="AN59" s="73"/>
      <c r="AO59" s="73">
        <f t="shared" si="27"/>
        <v>1.0172532616292269</v>
      </c>
      <c r="AR59" s="53"/>
      <c r="BD59" s="94">
        <v>1999</v>
      </c>
      <c r="BE59" s="9">
        <f t="shared" si="14"/>
        <v>1.2316959420616491</v>
      </c>
      <c r="BF59" s="9">
        <f t="shared" si="15"/>
        <v>1.2940487006312933</v>
      </c>
      <c r="BG59" s="9">
        <f t="shared" si="16"/>
        <v>1.1148337584826933</v>
      </c>
      <c r="BH59" s="9">
        <f t="shared" si="18"/>
        <v>0.94097370978271888</v>
      </c>
      <c r="BI59" s="9">
        <f t="shared" si="17"/>
        <v>0.90733003775382537</v>
      </c>
    </row>
    <row r="60" spans="1:61" x14ac:dyDescent="0.2">
      <c r="A60" s="75" t="s">
        <v>147</v>
      </c>
      <c r="B60" s="50">
        <f t="shared" si="0"/>
        <v>1994</v>
      </c>
      <c r="D60" s="79">
        <f>Conversion_Factors!$O56*D221+D304</f>
        <v>3079.0250643626641</v>
      </c>
      <c r="F60" s="357">
        <f>'Final Floorspace Estimates'!D260</f>
        <v>13597.379781626672</v>
      </c>
      <c r="G60" s="357">
        <f>'Final Floorspace Estimates'!E260</f>
        <v>5655.8425536346531</v>
      </c>
      <c r="H60" s="357">
        <f>'Final Floorspace Estimates'!F260</f>
        <v>1190.8728725931689</v>
      </c>
      <c r="I60" s="321">
        <f t="shared" si="19"/>
        <v>20444.095207854494</v>
      </c>
      <c r="K60" s="349">
        <f>'Final Floorspace Estimates'!U260</f>
        <v>24.627580497010491</v>
      </c>
      <c r="L60" s="349">
        <f>'Final Floorspace Estimates'!V260</f>
        <v>4.7265669737724494</v>
      </c>
      <c r="M60" s="349">
        <f>'Final Floorspace Estimates'!W260</f>
        <v>1.1824345732075947</v>
      </c>
      <c r="N60" s="81">
        <f t="shared" si="20"/>
        <v>30.536582043990535</v>
      </c>
      <c r="P60" s="84">
        <f t="shared" si="21"/>
        <v>150.60705954742971</v>
      </c>
      <c r="R60" s="79">
        <f>Conversion_Factors!$O56*R221+R304</f>
        <v>100.83070397096398</v>
      </c>
      <c r="T60" s="79">
        <f>Conversion_Factors!$O56*T221+T304</f>
        <v>99.959146119577923</v>
      </c>
      <c r="V60" s="118">
        <f t="shared" si="22"/>
        <v>1.0087191406211438</v>
      </c>
      <c r="X60" s="124">
        <f>'Final Floorspace Estimates'!Q260</f>
        <v>1811.2004586566209</v>
      </c>
      <c r="Y60" s="124">
        <f>'Final Floorspace Estimates'!R260</f>
        <v>835.69634920883414</v>
      </c>
      <c r="Z60" s="124">
        <f>'Final Floorspace Estimates'!S260</f>
        <v>992.91418960010435</v>
      </c>
      <c r="AA60" s="124">
        <f t="shared" si="23"/>
        <v>1493.6626802764335</v>
      </c>
      <c r="AC60" s="71">
        <f t="shared" si="24"/>
        <v>0.89587274189152688</v>
      </c>
      <c r="AD60" s="71"/>
      <c r="AF60" s="73">
        <f t="shared" si="3"/>
        <v>1.1892936255693654</v>
      </c>
      <c r="AG60" s="73">
        <f t="shared" si="4"/>
        <v>0.92332947345102367</v>
      </c>
      <c r="AH60" s="73">
        <f>Wgted_Floorspace!AI232</f>
        <v>0.99684430978454275</v>
      </c>
      <c r="AI60" s="73">
        <f t="shared" si="5"/>
        <v>1.0726009885093066</v>
      </c>
      <c r="AJ60" s="73">
        <f t="shared" si="6"/>
        <v>0.96088670210971439</v>
      </c>
      <c r="AK60" s="73">
        <f t="shared" si="28"/>
        <v>0.89870878842169466</v>
      </c>
      <c r="AL60" s="73">
        <f t="shared" si="25"/>
        <v>1.0981098570756209</v>
      </c>
      <c r="AM60" s="73">
        <f t="shared" si="26"/>
        <v>1.0981098570756209</v>
      </c>
      <c r="AN60" s="73"/>
      <c r="AO60" s="73">
        <f t="shared" si="27"/>
        <v>1.0273956206354316</v>
      </c>
      <c r="AR60" s="53"/>
      <c r="BD60" s="94">
        <v>2000</v>
      </c>
      <c r="BE60" s="9">
        <f t="shared" si="14"/>
        <v>1.2435584959496753</v>
      </c>
      <c r="BF60" s="9">
        <f t="shared" si="15"/>
        <v>1.314659168500109</v>
      </c>
      <c r="BG60" s="9">
        <f t="shared" si="16"/>
        <v>1.1272398464122799</v>
      </c>
      <c r="BH60" s="9">
        <f t="shared" si="18"/>
        <v>0.93947118226518822</v>
      </c>
      <c r="BI60" s="9">
        <f t="shared" si="17"/>
        <v>0.89320932698683531</v>
      </c>
    </row>
    <row r="61" spans="1:61" x14ac:dyDescent="0.2">
      <c r="A61" s="75" t="s">
        <v>147</v>
      </c>
      <c r="B61" s="50">
        <f t="shared" si="0"/>
        <v>1995</v>
      </c>
      <c r="D61" s="79">
        <f>Conversion_Factors!$O57*D222+D305</f>
        <v>3051.8377584612381</v>
      </c>
      <c r="F61" s="357">
        <f>'Final Floorspace Estimates'!D261</f>
        <v>13745.118395046897</v>
      </c>
      <c r="G61" s="357">
        <f>'Final Floorspace Estimates'!E261</f>
        <v>5832.628554135641</v>
      </c>
      <c r="H61" s="357">
        <f>'Final Floorspace Estimates'!F261</f>
        <v>1233.3257477283519</v>
      </c>
      <c r="I61" s="321">
        <f t="shared" si="19"/>
        <v>20811.072696910891</v>
      </c>
      <c r="K61" s="349">
        <f>'Final Floorspace Estimates'!U261</f>
        <v>25.049319810050054</v>
      </c>
      <c r="L61" s="349">
        <f>'Final Floorspace Estimates'!V261</f>
        <v>4.8915736454298555</v>
      </c>
      <c r="M61" s="349">
        <f>'Final Floorspace Estimates'!W261</f>
        <v>1.2356905093873045</v>
      </c>
      <c r="N61" s="81">
        <f t="shared" si="20"/>
        <v>31.176583964867213</v>
      </c>
      <c r="P61" s="84">
        <f t="shared" si="21"/>
        <v>146.64490403294974</v>
      </c>
      <c r="R61" s="79">
        <f>Conversion_Factors!$O57*R222+R305</f>
        <v>97.888779665544618</v>
      </c>
      <c r="T61" s="79">
        <f>Conversion_Factors!$O57*T222+T305</f>
        <v>100.3099172637252</v>
      </c>
      <c r="V61" s="118">
        <f t="shared" si="22"/>
        <v>0.97586342742348042</v>
      </c>
      <c r="X61" s="124">
        <f>'Final Floorspace Estimates'!Q261</f>
        <v>1822.4157180833502</v>
      </c>
      <c r="Y61" s="124">
        <f>'Final Floorspace Estimates'!R261</f>
        <v>838.65680799465144</v>
      </c>
      <c r="Z61" s="124">
        <f>'Final Floorspace Estimates'!S261</f>
        <v>1001.9173861109349</v>
      </c>
      <c r="AA61" s="124">
        <f t="shared" si="23"/>
        <v>1498.0767411136349</v>
      </c>
      <c r="AC61" s="71">
        <f t="shared" si="24"/>
        <v>0.89901648930117084</v>
      </c>
      <c r="AD61" s="71"/>
      <c r="AF61" s="73">
        <f t="shared" si="3"/>
        <v>1.21064179402705</v>
      </c>
      <c r="AG61" s="73">
        <f t="shared" si="4"/>
        <v>0.89903861367387117</v>
      </c>
      <c r="AH61" s="73">
        <f>Wgted_Floorspace!AI233</f>
        <v>0.99807433853075334</v>
      </c>
      <c r="AI61" s="73">
        <f t="shared" si="5"/>
        <v>1.0757707309684583</v>
      </c>
      <c r="AJ61" s="73">
        <f t="shared" si="6"/>
        <v>0.92958897350656233</v>
      </c>
      <c r="AK61" s="73">
        <f t="shared" si="28"/>
        <v>0.90075103085467156</v>
      </c>
      <c r="AL61" s="73">
        <f t="shared" si="25"/>
        <v>1.0884137201577271</v>
      </c>
      <c r="AM61" s="73">
        <f t="shared" si="26"/>
        <v>1.0884137201577273</v>
      </c>
      <c r="AN61" s="73"/>
      <c r="AO61" s="73">
        <f t="shared" si="27"/>
        <v>0.99809890067050433</v>
      </c>
      <c r="AR61" s="53"/>
      <c r="BD61" s="94">
        <v>2001</v>
      </c>
      <c r="BE61" s="9">
        <f t="shared" si="14"/>
        <v>1.239893225023325</v>
      </c>
      <c r="BF61" s="9">
        <f t="shared" si="15"/>
        <v>1.3346076687178614</v>
      </c>
      <c r="BG61" s="9">
        <f t="shared" si="16"/>
        <v>1.1403295260463644</v>
      </c>
      <c r="BH61" s="9">
        <f t="shared" si="18"/>
        <v>0.94953302397432793</v>
      </c>
      <c r="BI61" s="9">
        <f t="shared" si="17"/>
        <v>0.85800580814701388</v>
      </c>
    </row>
    <row r="62" spans="1:61" x14ac:dyDescent="0.2">
      <c r="A62" s="75" t="s">
        <v>147</v>
      </c>
      <c r="B62" s="50">
        <f t="shared" si="0"/>
        <v>1996</v>
      </c>
      <c r="D62" s="79">
        <f>Conversion_Factors!$O58*D223+D306</f>
        <v>3215.657538010521</v>
      </c>
      <c r="F62" s="357">
        <f>'Final Floorspace Estimates'!D262</f>
        <v>13949.238597001486</v>
      </c>
      <c r="G62" s="357">
        <f>'Final Floorspace Estimates'!E262</f>
        <v>5967.7633752824231</v>
      </c>
      <c r="H62" s="357">
        <f>'Final Floorspace Estimates'!F262</f>
        <v>1218.8729345924557</v>
      </c>
      <c r="I62" s="321">
        <f t="shared" si="19"/>
        <v>21135.874906876365</v>
      </c>
      <c r="K62" s="349">
        <f>'Final Floorspace Estimates'!U262</f>
        <v>25.606477866824317</v>
      </c>
      <c r="L62" s="349">
        <f>'Final Floorspace Estimates'!V262</f>
        <v>5.0351627140280435</v>
      </c>
      <c r="M62" s="349">
        <f>'Final Floorspace Estimates'!W262</f>
        <v>1.2317198448467406</v>
      </c>
      <c r="N62" s="81">
        <f t="shared" si="20"/>
        <v>31.873360425699101</v>
      </c>
      <c r="P62" s="84">
        <f t="shared" si="21"/>
        <v>152.14215414211861</v>
      </c>
      <c r="R62" s="79">
        <f>Conversion_Factors!$O58*R223+R306</f>
        <v>100.88856320960045</v>
      </c>
      <c r="T62" s="79">
        <f>Conversion_Factors!$O58*T223+T306</f>
        <v>102.03527944582514</v>
      </c>
      <c r="V62" s="118">
        <f t="shared" si="22"/>
        <v>0.98876157107176321</v>
      </c>
      <c r="X62" s="124">
        <f>'Final Floorspace Estimates'!Q262</f>
        <v>1835.6900047812403</v>
      </c>
      <c r="Y62" s="124">
        <f>'Final Floorspace Estimates'!R262</f>
        <v>843.72693711063164</v>
      </c>
      <c r="Z62" s="124">
        <f>'Final Floorspace Estimates'!S262</f>
        <v>1010.5399914049125</v>
      </c>
      <c r="AA62" s="124">
        <f t="shared" si="23"/>
        <v>1508.0218143858049</v>
      </c>
      <c r="AC62" s="71">
        <f t="shared" si="24"/>
        <v>0.91447985617492089</v>
      </c>
      <c r="AD62" s="71"/>
      <c r="AF62" s="73">
        <f t="shared" si="3"/>
        <v>1.2295365014697337</v>
      </c>
      <c r="AG62" s="73">
        <f t="shared" si="4"/>
        <v>0.93274070615200633</v>
      </c>
      <c r="AH62" s="73">
        <f>Wgted_Floorspace!AI234</f>
        <v>0.99759289154550967</v>
      </c>
      <c r="AI62" s="73">
        <f t="shared" si="5"/>
        <v>1.0829123001884597</v>
      </c>
      <c r="AJ62" s="73">
        <f t="shared" si="6"/>
        <v>0.94187550026554112</v>
      </c>
      <c r="AK62" s="73">
        <f t="shared" si="28"/>
        <v>0.9166864198061524</v>
      </c>
      <c r="AL62" s="73">
        <f t="shared" si="25"/>
        <v>1.1468387446205466</v>
      </c>
      <c r="AM62" s="73">
        <f t="shared" si="26"/>
        <v>1.1468387446205468</v>
      </c>
      <c r="AN62" s="73"/>
      <c r="AO62" s="73">
        <f t="shared" si="27"/>
        <v>1.0175133895288302</v>
      </c>
      <c r="AR62" s="53"/>
      <c r="BD62" s="94">
        <v>2002</v>
      </c>
      <c r="BE62" s="9">
        <f t="shared" si="14"/>
        <v>1.2527703172761508</v>
      </c>
      <c r="BF62" s="9">
        <f t="shared" si="15"/>
        <v>1.3495639880459493</v>
      </c>
      <c r="BG62" s="9">
        <f t="shared" si="16"/>
        <v>1.1529137647318932</v>
      </c>
      <c r="BH62" s="9">
        <f t="shared" si="18"/>
        <v>0.9476567378719517</v>
      </c>
      <c r="BI62" s="9">
        <f t="shared" si="17"/>
        <v>0.84963050087822989</v>
      </c>
    </row>
    <row r="63" spans="1:61" x14ac:dyDescent="0.2">
      <c r="A63" s="75" t="s">
        <v>147</v>
      </c>
      <c r="B63" s="50">
        <f t="shared" si="0"/>
        <v>1997</v>
      </c>
      <c r="D63" s="79">
        <f>Conversion_Factors!$O59*D224+D307</f>
        <v>3229.1540430079467</v>
      </c>
      <c r="F63" s="357">
        <f>'Final Floorspace Estimates'!D263</f>
        <v>14157.127177339964</v>
      </c>
      <c r="G63" s="357">
        <f>'Final Floorspace Estimates'!E263</f>
        <v>6106.3500027155114</v>
      </c>
      <c r="H63" s="357">
        <f>'Final Floorspace Estimates'!F263</f>
        <v>1203.3547697894098</v>
      </c>
      <c r="I63" s="321">
        <f t="shared" si="19"/>
        <v>21466.831949844884</v>
      </c>
      <c r="K63" s="349">
        <f>'Final Floorspace Estimates'!U263</f>
        <v>26.162775793559103</v>
      </c>
      <c r="L63" s="349">
        <f>'Final Floorspace Estimates'!V263</f>
        <v>5.184978029258354</v>
      </c>
      <c r="M63" s="349">
        <f>'Final Floorspace Estimates'!W263</f>
        <v>1.2264051121606963</v>
      </c>
      <c r="N63" s="81">
        <f t="shared" si="20"/>
        <v>32.574158934978151</v>
      </c>
      <c r="P63" s="84">
        <f t="shared" si="21"/>
        <v>150.42527237146794</v>
      </c>
      <c r="R63" s="79">
        <f>Conversion_Factors!$O59*R224+R307</f>
        <v>99.132384337342913</v>
      </c>
      <c r="T63" s="79">
        <f>Conversion_Factors!$O59*T224+T307</f>
        <v>100.46576098658579</v>
      </c>
      <c r="V63" s="118">
        <f t="shared" si="22"/>
        <v>0.98672804907712874</v>
      </c>
      <c r="X63" s="124">
        <f>'Final Floorspace Estimates'!Q263</f>
        <v>1848.0285912409897</v>
      </c>
      <c r="Y63" s="124">
        <f>'Final Floorspace Estimates'!R263</f>
        <v>849.11248568335918</v>
      </c>
      <c r="Z63" s="124">
        <f>'Final Floorspace Estimates'!S263</f>
        <v>1019.1550679400394</v>
      </c>
      <c r="AA63" s="124">
        <f t="shared" si="23"/>
        <v>1517.4180806503928</v>
      </c>
      <c r="AC63" s="71">
        <f t="shared" si="24"/>
        <v>0.90041322135347035</v>
      </c>
      <c r="AD63" s="71"/>
      <c r="AF63" s="73">
        <f t="shared" si="3"/>
        <v>1.24878925379445</v>
      </c>
      <c r="AG63" s="73">
        <f t="shared" si="4"/>
        <v>0.92221498746367803</v>
      </c>
      <c r="AH63" s="73">
        <f>Wgted_Floorspace!AI235</f>
        <v>0.99710491396128653</v>
      </c>
      <c r="AI63" s="73">
        <f t="shared" si="5"/>
        <v>1.0896597704284128</v>
      </c>
      <c r="AJ63" s="73">
        <f t="shared" si="6"/>
        <v>0.93993840582130495</v>
      </c>
      <c r="AK63" s="73">
        <f t="shared" si="28"/>
        <v>0.90302756384613447</v>
      </c>
      <c r="AL63" s="73">
        <f t="shared" si="25"/>
        <v>1.1516521660328247</v>
      </c>
      <c r="AM63" s="73">
        <f t="shared" si="26"/>
        <v>1.1516521660328245</v>
      </c>
      <c r="AN63" s="73"/>
      <c r="AO63" s="73">
        <f t="shared" si="27"/>
        <v>1.0212478825516924</v>
      </c>
      <c r="AR63" s="53"/>
      <c r="BD63" s="94">
        <v>2003</v>
      </c>
      <c r="BE63" s="9">
        <f t="shared" si="14"/>
        <v>1.2715977493286581</v>
      </c>
      <c r="BF63" s="9">
        <f t="shared" si="15"/>
        <v>1.3647916200312542</v>
      </c>
      <c r="BG63" s="9">
        <f t="shared" si="16"/>
        <v>1.1654822276967216</v>
      </c>
      <c r="BH63" s="9">
        <f t="shared" si="18"/>
        <v>0.93696149630181746</v>
      </c>
      <c r="BI63" s="9">
        <f t="shared" si="17"/>
        <v>0.85321013113572974</v>
      </c>
    </row>
    <row r="64" spans="1:61" x14ac:dyDescent="0.2">
      <c r="A64" s="75" t="s">
        <v>147</v>
      </c>
      <c r="B64" s="50">
        <f t="shared" si="0"/>
        <v>1998</v>
      </c>
      <c r="D64" s="79">
        <f>Conversion_Factors!$O60*D225+D308</f>
        <v>3362.5862185041124</v>
      </c>
      <c r="F64" s="357">
        <f>'Final Floorspace Estimates'!D264</f>
        <v>14532.524627730963</v>
      </c>
      <c r="G64" s="357">
        <f>'Final Floorspace Estimates'!E264</f>
        <v>6049.5681159560963</v>
      </c>
      <c r="H64" s="357">
        <f>'Final Floorspace Estimates'!F264</f>
        <v>1262.3344603320879</v>
      </c>
      <c r="I64" s="321">
        <f t="shared" si="19"/>
        <v>21844.427204019146</v>
      </c>
      <c r="K64" s="349">
        <f>'Final Floorspace Estimates'!U264</f>
        <v>27.056724122054003</v>
      </c>
      <c r="L64" s="349">
        <f>'Final Floorspace Estimates'!V264</f>
        <v>5.1576054699663709</v>
      </c>
      <c r="M64" s="349">
        <f>'Final Floorspace Estimates'!W264</f>
        <v>1.2977026373630476</v>
      </c>
      <c r="N64" s="81">
        <f t="shared" si="20"/>
        <v>33.512032229383422</v>
      </c>
      <c r="P64" s="84">
        <f t="shared" si="21"/>
        <v>153.933366487423</v>
      </c>
      <c r="R64" s="79">
        <f>Conversion_Factors!$O60*R225+R308</f>
        <v>100.33966891317888</v>
      </c>
      <c r="T64" s="79">
        <f>Conversion_Factors!$O60*T225+T308</f>
        <v>98.663019192241705</v>
      </c>
      <c r="V64" s="118">
        <f t="shared" si="22"/>
        <v>1.0169936997130635</v>
      </c>
      <c r="X64" s="124">
        <f>'Final Floorspace Estimates'!Q264</f>
        <v>1861.8048009651648</v>
      </c>
      <c r="Y64" s="124">
        <f>'Final Floorspace Estimates'!R264</f>
        <v>852.55763239740702</v>
      </c>
      <c r="Z64" s="124">
        <f>'Final Floorspace Estimates'!S264</f>
        <v>1028.0180713926286</v>
      </c>
      <c r="AA64" s="124">
        <f t="shared" si="23"/>
        <v>1534.1227268810032</v>
      </c>
      <c r="AC64" s="71">
        <f t="shared" si="24"/>
        <v>0.88425634830165889</v>
      </c>
      <c r="AD64" s="71"/>
      <c r="AF64" s="73">
        <f t="shared" si="3"/>
        <v>1.2707550891258257</v>
      </c>
      <c r="AG64" s="73">
        <f t="shared" si="4"/>
        <v>0.94372212466318861</v>
      </c>
      <c r="AH64" s="73">
        <f>Wgted_Floorspace!AI236</f>
        <v>0.99664549098434507</v>
      </c>
      <c r="AI64" s="73">
        <f t="shared" si="5"/>
        <v>1.1016553972163399</v>
      </c>
      <c r="AJ64" s="73">
        <f t="shared" si="6"/>
        <v>0.96876889000232314</v>
      </c>
      <c r="AK64" s="73">
        <f t="shared" si="28"/>
        <v>0.88723257798348698</v>
      </c>
      <c r="AL64" s="73">
        <f t="shared" si="25"/>
        <v>1.1992396926363837</v>
      </c>
      <c r="AM64" s="73">
        <f t="shared" si="26"/>
        <v>1.1992396926363837</v>
      </c>
      <c r="AN64" s="73"/>
      <c r="AO64" s="73">
        <f t="shared" si="27"/>
        <v>1.0636693783360522</v>
      </c>
      <c r="AR64" s="53"/>
      <c r="BD64" s="94">
        <v>2004</v>
      </c>
      <c r="BE64" s="9">
        <f t="shared" si="14"/>
        <v>1.2991090226184334</v>
      </c>
      <c r="BF64" s="9">
        <f t="shared" si="15"/>
        <v>1.3799967025088009</v>
      </c>
      <c r="BG64" s="9">
        <f t="shared" si="16"/>
        <v>1.1818448449602457</v>
      </c>
      <c r="BH64" s="9">
        <f t="shared" si="18"/>
        <v>0.9289739171386644</v>
      </c>
      <c r="BI64" s="9">
        <f t="shared" si="17"/>
        <v>0.85743965457668658</v>
      </c>
    </row>
    <row r="65" spans="1:61" x14ac:dyDescent="0.2">
      <c r="A65" s="75" t="s">
        <v>147</v>
      </c>
      <c r="B65" s="50">
        <f t="shared" si="0"/>
        <v>1999</v>
      </c>
      <c r="D65" s="79">
        <f>Conversion_Factors!$O61*D226+D309</f>
        <v>3453.5913258999535</v>
      </c>
      <c r="F65" s="357">
        <f>'Final Floorspace Estimates'!D265</f>
        <v>14927.136483914663</v>
      </c>
      <c r="G65" s="357">
        <f>'Final Floorspace Estimates'!E265</f>
        <v>5995.2200512228046</v>
      </c>
      <c r="H65" s="357">
        <f>'Final Floorspace Estimates'!F265</f>
        <v>1322.4905493166484</v>
      </c>
      <c r="I65" s="321">
        <f t="shared" si="19"/>
        <v>22244.847084454115</v>
      </c>
      <c r="K65" s="349">
        <f>'Final Floorspace Estimates'!U265</f>
        <v>28.023639380532863</v>
      </c>
      <c r="L65" s="349">
        <f>'Final Floorspace Estimates'!V265</f>
        <v>5.1396553091520545</v>
      </c>
      <c r="M65" s="349">
        <f>'Final Floorspace Estimates'!W265</f>
        <v>1.3712610172170572</v>
      </c>
      <c r="N65" s="81">
        <f t="shared" si="20"/>
        <v>34.534555706901976</v>
      </c>
      <c r="P65" s="84">
        <f t="shared" si="21"/>
        <v>155.25354311441893</v>
      </c>
      <c r="R65" s="79">
        <f>Conversion_Factors!$O61*R226+R309</f>
        <v>100.00393099627252</v>
      </c>
      <c r="T65" s="79">
        <f>Conversion_Factors!$O61*T226+T309</f>
        <v>100.84937164509461</v>
      </c>
      <c r="V65" s="118">
        <f t="shared" si="22"/>
        <v>0.99161679805207581</v>
      </c>
      <c r="X65" s="124">
        <f>'Final Floorspace Estimates'!Q265</f>
        <v>1877.3620386422317</v>
      </c>
      <c r="Y65" s="124">
        <f>'Final Floorspace Estimates'!R265</f>
        <v>857.29218698215323</v>
      </c>
      <c r="Z65" s="124">
        <f>'Final Floorspace Estimates'!S265</f>
        <v>1036.8777439850965</v>
      </c>
      <c r="AA65" s="124">
        <f t="shared" si="23"/>
        <v>1552.4744034332591</v>
      </c>
      <c r="AC65" s="71">
        <f t="shared" si="24"/>
        <v>0.90385128926219371</v>
      </c>
      <c r="AD65" s="71"/>
      <c r="AF65" s="73">
        <f t="shared" si="3"/>
        <v>1.2940487006312933</v>
      </c>
      <c r="AG65" s="73">
        <f t="shared" si="4"/>
        <v>0.95181575582184363</v>
      </c>
      <c r="AH65" s="73">
        <f>Wgted_Floorspace!AI237</f>
        <v>0.99616595026409127</v>
      </c>
      <c r="AI65" s="73">
        <f t="shared" si="5"/>
        <v>1.1148337584826933</v>
      </c>
      <c r="AJ65" s="73">
        <f t="shared" si="6"/>
        <v>0.94459533527848416</v>
      </c>
      <c r="AK65" s="73">
        <f t="shared" si="28"/>
        <v>0.90733003775382537</v>
      </c>
      <c r="AL65" s="73">
        <f t="shared" si="25"/>
        <v>1.2316959420616491</v>
      </c>
      <c r="AM65" s="73">
        <f t="shared" si="26"/>
        <v>1.2316959420616491</v>
      </c>
      <c r="AN65" s="73"/>
      <c r="AO65" s="73">
        <f t="shared" si="27"/>
        <v>1.0490292575104716</v>
      </c>
      <c r="AR65" s="53"/>
      <c r="BD65" s="94">
        <v>2005</v>
      </c>
      <c r="BE65" s="9">
        <f t="shared" si="14"/>
        <v>1.3100002469473915</v>
      </c>
      <c r="BF65" s="9">
        <f t="shared" si="15"/>
        <v>1.3962871370879826</v>
      </c>
      <c r="BG65" s="9">
        <f t="shared" si="16"/>
        <v>1.1992005825783114</v>
      </c>
      <c r="BH65" s="9">
        <f t="shared" si="18"/>
        <v>0.92659034986110911</v>
      </c>
      <c r="BI65" s="9">
        <f t="shared" si="17"/>
        <v>0.84433936324432146</v>
      </c>
    </row>
    <row r="66" spans="1:61" x14ac:dyDescent="0.2">
      <c r="A66" s="75" t="s">
        <v>147</v>
      </c>
      <c r="B66" s="50">
        <f t="shared" si="0"/>
        <v>2000</v>
      </c>
      <c r="D66" s="79">
        <f>Conversion_Factors!$O62*D227+D310</f>
        <v>3486.8531170706974</v>
      </c>
      <c r="F66" s="357">
        <f>'Final Floorspace Estimates'!D266</f>
        <v>15190.787961528284</v>
      </c>
      <c r="G66" s="357">
        <f>'Final Floorspace Estimates'!E266</f>
        <v>6082.9032762579927</v>
      </c>
      <c r="H66" s="357">
        <f>'Final Floorspace Estimates'!F266</f>
        <v>1325.4521771360792</v>
      </c>
      <c r="I66" s="321">
        <f t="shared" si="19"/>
        <v>22599.143414922353</v>
      </c>
      <c r="K66" s="349">
        <f>'Final Floorspace Estimates'!U266</f>
        <v>28.834341489167841</v>
      </c>
      <c r="L66" s="349">
        <f>'Final Floorspace Estimates'!V266</f>
        <v>5.2545890948782077</v>
      </c>
      <c r="M66" s="349">
        <f>'Final Floorspace Estimates'!W266</f>
        <v>1.3860892998463876</v>
      </c>
      <c r="N66" s="81">
        <f t="shared" si="20"/>
        <v>35.475019883892436</v>
      </c>
      <c r="P66" s="84">
        <f t="shared" si="21"/>
        <v>154.29138410477572</v>
      </c>
      <c r="R66" s="79">
        <f>Conversion_Factors!$O62*R227+R310</f>
        <v>98.290378088101249</v>
      </c>
      <c r="T66" s="79">
        <f>Conversion_Factors!$O62*T227+T310</f>
        <v>99.229782368796748</v>
      </c>
      <c r="V66" s="118">
        <f t="shared" si="22"/>
        <v>0.99053304100573236</v>
      </c>
      <c r="X66" s="124">
        <f>'Final Floorspace Estimates'!Q266</f>
        <v>1898.1465321083276</v>
      </c>
      <c r="Y66" s="124">
        <f>'Final Floorspace Estimates'!R266</f>
        <v>863.82913819906457</v>
      </c>
      <c r="Z66" s="124">
        <f>'Final Floorspace Estimates'!S266</f>
        <v>1045.7482538836882</v>
      </c>
      <c r="AA66" s="124">
        <f t="shared" si="23"/>
        <v>1569.7506419853091</v>
      </c>
      <c r="AC66" s="71">
        <f t="shared" si="24"/>
        <v>0.88933590030559573</v>
      </c>
      <c r="AD66" s="71"/>
      <c r="AF66" s="73">
        <f t="shared" si="3"/>
        <v>1.314659168500109</v>
      </c>
      <c r="AG66" s="73">
        <f t="shared" si="4"/>
        <v>0.94591702986291704</v>
      </c>
      <c r="AH66" s="73">
        <f>Wgted_Floorspace!AI238</f>
        <v>0.99566347264385802</v>
      </c>
      <c r="AI66" s="73">
        <f t="shared" si="5"/>
        <v>1.1272398464122799</v>
      </c>
      <c r="AJ66" s="73">
        <f t="shared" si="6"/>
        <v>0.94356296889203117</v>
      </c>
      <c r="AK66" s="73">
        <f t="shared" si="28"/>
        <v>0.89320932698683531</v>
      </c>
      <c r="AL66" s="73">
        <f t="shared" si="25"/>
        <v>1.2435584959496755</v>
      </c>
      <c r="AM66" s="73">
        <f t="shared" si="26"/>
        <v>1.2435584959496753</v>
      </c>
      <c r="AN66" s="73"/>
      <c r="AO66" s="73">
        <f t="shared" si="27"/>
        <v>1.0590093512053738</v>
      </c>
      <c r="AR66" s="53"/>
      <c r="BD66" s="94">
        <v>2006</v>
      </c>
      <c r="BE66" s="9">
        <f t="shared" si="14"/>
        <v>1.3440059196248126</v>
      </c>
      <c r="BF66" s="9">
        <f t="shared" si="15"/>
        <v>1.4128779086491845</v>
      </c>
      <c r="BG66" s="9">
        <f t="shared" si="16"/>
        <v>1.2147182204876226</v>
      </c>
      <c r="BH66" s="9">
        <f t="shared" si="18"/>
        <v>0.94771731912056589</v>
      </c>
      <c r="BI66" s="9">
        <f t="shared" si="17"/>
        <v>0.82630843063491721</v>
      </c>
    </row>
    <row r="67" spans="1:61" x14ac:dyDescent="0.2">
      <c r="A67" s="75" t="s">
        <v>147</v>
      </c>
      <c r="B67" s="50">
        <f t="shared" si="0"/>
        <v>2001</v>
      </c>
      <c r="D67" s="79">
        <f>Conversion_Factors!$O63*D228+D311</f>
        <v>3476.5759476443473</v>
      </c>
      <c r="F67" s="357">
        <f>'Final Floorspace Estimates'!D267</f>
        <v>15453.891894384393</v>
      </c>
      <c r="G67" s="357">
        <f>'Final Floorspace Estimates'!E267</f>
        <v>6169.6402863395106</v>
      </c>
      <c r="H67" s="357">
        <f>'Final Floorspace Estimates'!F267</f>
        <v>1318.5282640533733</v>
      </c>
      <c r="I67" s="321">
        <f t="shared" si="19"/>
        <v>22942.060444777275</v>
      </c>
      <c r="K67" s="349">
        <f>'Final Floorspace Estimates'!U267</f>
        <v>29.674674706741058</v>
      </c>
      <c r="L67" s="349">
        <f>'Final Floorspace Estimates'!V267</f>
        <v>5.3662908860924938</v>
      </c>
      <c r="M67" s="349">
        <f>'Final Floorspace Estimates'!W267</f>
        <v>1.3905405706580203</v>
      </c>
      <c r="N67" s="81">
        <f t="shared" si="20"/>
        <v>36.431506163491569</v>
      </c>
      <c r="P67" s="84">
        <f t="shared" si="21"/>
        <v>151.53721506455992</v>
      </c>
      <c r="R67" s="79">
        <f>Conversion_Factors!$O63*R228+R311</f>
        <v>95.427730383770523</v>
      </c>
      <c r="T67" s="79">
        <f>Conversion_Factors!$O63*T228+T311</f>
        <v>95.252879529738195</v>
      </c>
      <c r="V67" s="118">
        <f t="shared" si="22"/>
        <v>1.0018356490102511</v>
      </c>
      <c r="W67" s="118">
        <f>(X67/X59)^(1/8)</f>
        <v>1.0083956249450872</v>
      </c>
      <c r="X67" s="124">
        <f>'Final Floorspace Estimates'!Q267</f>
        <v>1920.2072144379495</v>
      </c>
      <c r="Y67" s="124">
        <f>'Final Floorspace Estimates'!R267</f>
        <v>869.78991270759343</v>
      </c>
      <c r="Z67" s="124">
        <f>'Final Floorspace Estimates'!S267</f>
        <v>1054.6156715543354</v>
      </c>
      <c r="AA67" s="124">
        <f t="shared" si="23"/>
        <v>1587.9788239240363</v>
      </c>
      <c r="AB67" s="71">
        <f>AA67/AA51</f>
        <v>1.1403295260463644</v>
      </c>
      <c r="AC67" s="71">
        <f t="shared" si="24"/>
        <v>0.85369335043425609</v>
      </c>
      <c r="AD67" s="71"/>
      <c r="AF67" s="73">
        <f t="shared" si="3"/>
        <v>1.3346076687178614</v>
      </c>
      <c r="AG67" s="73">
        <f t="shared" si="4"/>
        <v>0.92903199500904476</v>
      </c>
      <c r="AH67" s="73">
        <f>Wgted_Floorspace!AI239</f>
        <v>0.99497385953357176</v>
      </c>
      <c r="AI67" s="73">
        <f t="shared" si="5"/>
        <v>1.1403295260463644</v>
      </c>
      <c r="AJ67" s="73">
        <f t="shared" si="6"/>
        <v>0.95432961868913246</v>
      </c>
      <c r="AK67" s="73">
        <f t="shared" si="28"/>
        <v>0.85800580814701388</v>
      </c>
      <c r="AL67" s="73">
        <f t="shared" si="25"/>
        <v>1.2398932250233252</v>
      </c>
      <c r="AM67" s="73">
        <f t="shared" si="26"/>
        <v>1.239893225023325</v>
      </c>
      <c r="AN67" s="73"/>
      <c r="AO67" s="73">
        <f t="shared" si="27"/>
        <v>1.0827805431940165</v>
      </c>
      <c r="AR67" s="53"/>
      <c r="BD67" s="94">
        <v>2007</v>
      </c>
      <c r="BE67" s="9">
        <f t="shared" si="14"/>
        <v>1.3751990400637129</v>
      </c>
      <c r="BF67" s="9">
        <f t="shared" si="15"/>
        <v>1.4269878709102835</v>
      </c>
      <c r="BG67" s="9">
        <f t="shared" si="16"/>
        <v>1.2251434772099346</v>
      </c>
      <c r="BH67" s="9">
        <f t="shared" si="18"/>
        <v>0.94206694108274613</v>
      </c>
      <c r="BI67" s="9">
        <f t="shared" si="17"/>
        <v>0.8349809415565832</v>
      </c>
    </row>
    <row r="68" spans="1:61" x14ac:dyDescent="0.2">
      <c r="A68" s="75" t="s">
        <v>147</v>
      </c>
      <c r="B68" s="50">
        <f t="shared" si="0"/>
        <v>2002</v>
      </c>
      <c r="D68" s="79">
        <f>Conversion_Factors!$O64*D229+D312</f>
        <v>3512.6824351210644</v>
      </c>
      <c r="F68" s="357">
        <f>'Final Floorspace Estimates'!D268</f>
        <v>15640.654164627489</v>
      </c>
      <c r="G68" s="357">
        <f>'Final Floorspace Estimates'!E268</f>
        <v>6251.4422633321674</v>
      </c>
      <c r="H68" s="357">
        <f>'Final Floorspace Estimates'!F268</f>
        <v>1307.0648788155311</v>
      </c>
      <c r="I68" s="321">
        <f t="shared" si="19"/>
        <v>23199.161306775186</v>
      </c>
      <c r="K68" s="349">
        <f>'Final Floorspace Estimates'!U268</f>
        <v>30.38937714846066</v>
      </c>
      <c r="L68" s="349">
        <f>'Final Floorspace Estimates'!V268</f>
        <v>5.4786754754108173</v>
      </c>
      <c r="M68" s="349">
        <f>'Final Floorspace Estimates'!W268</f>
        <v>1.3782738928466765</v>
      </c>
      <c r="N68" s="81">
        <f t="shared" si="20"/>
        <v>37.246326516718156</v>
      </c>
      <c r="P68" s="84">
        <f t="shared" si="21"/>
        <v>151.41419936138834</v>
      </c>
      <c r="R68" s="79">
        <f>Conversion_Factors!$O64*R229+R312</f>
        <v>94.309500120619504</v>
      </c>
      <c r="T68" s="79">
        <f>Conversion_Factors!$O64*T229+T312</f>
        <v>94.274139975976709</v>
      </c>
      <c r="V68" s="118">
        <f t="shared" si="22"/>
        <v>1.0003750778808675</v>
      </c>
      <c r="X68" s="124">
        <f>'Final Floorspace Estimates'!Q268</f>
        <v>1942.9735373337844</v>
      </c>
      <c r="Y68" s="124">
        <f>'Final Floorspace Estimates'!R268</f>
        <v>876.38583939997125</v>
      </c>
      <c r="Z68" s="124">
        <f>'Final Floorspace Estimates'!S268</f>
        <v>1054.4800913751699</v>
      </c>
      <c r="AA68" s="124">
        <f t="shared" si="23"/>
        <v>1605.5031483332361</v>
      </c>
      <c r="AB68" s="71">
        <f>AA68/AA52</f>
        <v>1.1496172780006111</v>
      </c>
      <c r="AC68" s="71">
        <f t="shared" si="24"/>
        <v>0.84492150591912718</v>
      </c>
      <c r="AD68" s="71"/>
      <c r="AF68" s="73">
        <f t="shared" si="3"/>
        <v>1.3495639880459493</v>
      </c>
      <c r="AG68" s="73">
        <f t="shared" si="4"/>
        <v>0.92827782037223205</v>
      </c>
      <c r="AH68" s="73">
        <f>Wgted_Floorspace!AI240</f>
        <v>0.99445759662084232</v>
      </c>
      <c r="AI68" s="73">
        <f t="shared" si="5"/>
        <v>1.1529137647318932</v>
      </c>
      <c r="AJ68" s="73">
        <f t="shared" si="6"/>
        <v>0.95293830636125709</v>
      </c>
      <c r="AK68" s="73">
        <f t="shared" si="28"/>
        <v>0.84963050087822989</v>
      </c>
      <c r="AL68" s="73">
        <f t="shared" si="25"/>
        <v>1.2527703172761508</v>
      </c>
      <c r="AM68" s="73">
        <f t="shared" si="26"/>
        <v>1.2527703172761508</v>
      </c>
      <c r="AN68" s="73"/>
      <c r="AO68" s="73">
        <f t="shared" si="27"/>
        <v>1.0925664973334968</v>
      </c>
      <c r="AR68" s="53"/>
      <c r="BD68">
        <v>2008</v>
      </c>
      <c r="BE68" s="9">
        <f t="shared" si="14"/>
        <v>1.3997566984721055</v>
      </c>
      <c r="BF68" s="9">
        <f t="shared" si="15"/>
        <v>1.4314073649740284</v>
      </c>
      <c r="BG68" s="9">
        <f t="shared" si="16"/>
        <v>1.2324111033245486</v>
      </c>
      <c r="BH68" s="9">
        <f t="shared" si="18"/>
        <v>0.95488445913472053</v>
      </c>
      <c r="BI68" s="9">
        <f t="shared" si="17"/>
        <v>0.83096528241188461</v>
      </c>
    </row>
    <row r="69" spans="1:61" x14ac:dyDescent="0.2">
      <c r="A69" s="75" t="s">
        <v>147</v>
      </c>
      <c r="B69" s="50">
        <f t="shared" si="0"/>
        <v>2003</v>
      </c>
      <c r="D69" s="79">
        <f>Conversion_Factors!$O65*D230+D313</f>
        <v>3565.4732691289059</v>
      </c>
      <c r="F69" s="357">
        <f>'Final Floorspace Estimates'!D269</f>
        <v>15837.360553404236</v>
      </c>
      <c r="G69" s="357">
        <f>'Final Floorspace Estimates'!E269</f>
        <v>6332.4363055346894</v>
      </c>
      <c r="H69" s="357">
        <f>'Final Floorspace Estimates'!F269</f>
        <v>1291.1292058443578</v>
      </c>
      <c r="I69" s="321">
        <f t="shared" si="19"/>
        <v>23460.926064783285</v>
      </c>
      <c r="K69" s="349">
        <f>'Final Floorspace Estimates'!U269</f>
        <v>31.133566933202719</v>
      </c>
      <c r="L69" s="349">
        <f>'Final Floorspace Estimates'!V269</f>
        <v>5.5823501632560921</v>
      </c>
      <c r="M69" s="349">
        <f>'Final Floorspace Estimates'!W269</f>
        <v>1.3612950375810768</v>
      </c>
      <c r="N69" s="81">
        <f t="shared" si="20"/>
        <v>38.07721213403989</v>
      </c>
      <c r="P69" s="84">
        <f t="shared" si="21"/>
        <v>151.97495867313461</v>
      </c>
      <c r="R69" s="79">
        <f>Conversion_Factors!$O65*R230+R313</f>
        <v>93.637981073238265</v>
      </c>
      <c r="T69" s="79">
        <f>Conversion_Factors!$O65*T230+T313</f>
        <v>94.611200456410046</v>
      </c>
      <c r="V69" s="118">
        <f t="shared" si="22"/>
        <v>0.98971348658005698</v>
      </c>
      <c r="X69" s="124">
        <f>'Final Floorspace Estimates'!Q269</f>
        <v>1965.8305326963443</v>
      </c>
      <c r="Y69" s="124">
        <f>'Final Floorspace Estimates'!R269</f>
        <v>881.54856897289199</v>
      </c>
      <c r="Z69" s="124">
        <f>'Final Floorspace Estimates'!S269</f>
        <v>1054.3445469431797</v>
      </c>
      <c r="AA69" s="124">
        <f t="shared" si="23"/>
        <v>1623.0055040835243</v>
      </c>
      <c r="AC69" s="71">
        <f t="shared" si="24"/>
        <v>0.84794237302845465</v>
      </c>
      <c r="AD69" s="71"/>
      <c r="AF69" s="73">
        <f t="shared" si="3"/>
        <v>1.3647916200312542</v>
      </c>
      <c r="AG69" s="73">
        <f t="shared" si="4"/>
        <v>0.9317156778113409</v>
      </c>
      <c r="AH69" s="73">
        <f>Wgted_Floorspace!AI241</f>
        <v>0.99382595457432854</v>
      </c>
      <c r="AI69" s="73">
        <f t="shared" si="5"/>
        <v>1.1654822276967216</v>
      </c>
      <c r="AJ69" s="73">
        <f t="shared" si="6"/>
        <v>0.94278227690595284</v>
      </c>
      <c r="AK69" s="73">
        <f t="shared" si="28"/>
        <v>0.85321013113572974</v>
      </c>
      <c r="AL69" s="73">
        <f t="shared" si="25"/>
        <v>1.2715977493286579</v>
      </c>
      <c r="AM69" s="73">
        <f t="shared" si="26"/>
        <v>1.2715977493286581</v>
      </c>
      <c r="AN69" s="73"/>
      <c r="AO69" s="73">
        <f t="shared" si="27"/>
        <v>1.0920119719758958</v>
      </c>
      <c r="AR69" s="53"/>
      <c r="BD69">
        <v>2009</v>
      </c>
      <c r="BE69" s="9">
        <f t="shared" si="14"/>
        <v>1.3739531840352641</v>
      </c>
      <c r="BF69" s="9">
        <f t="shared" si="15"/>
        <v>1.4319543842444833</v>
      </c>
      <c r="BG69" s="9">
        <f t="shared" si="16"/>
        <v>1.2378953590720578</v>
      </c>
      <c r="BH69" s="9">
        <f t="shared" si="18"/>
        <v>0.95063725433856183</v>
      </c>
      <c r="BI69" s="9">
        <f t="shared" si="17"/>
        <v>0.81534983350545198</v>
      </c>
    </row>
    <row r="70" spans="1:61" x14ac:dyDescent="0.2">
      <c r="A70" s="75" t="s">
        <v>147</v>
      </c>
      <c r="B70" s="50">
        <f t="shared" si="0"/>
        <v>2004</v>
      </c>
      <c r="D70" s="79">
        <f>Conversion_Factors!$O66*D231+D314</f>
        <v>3642.6130010655042</v>
      </c>
      <c r="F70" s="357">
        <f>'Final Floorspace Estimates'!D270</f>
        <v>16103.52123461977</v>
      </c>
      <c r="G70" s="357">
        <f>'Final Floorspace Estimates'!E270</f>
        <v>6337.5022991775031</v>
      </c>
      <c r="H70" s="357">
        <f>'Final Floorspace Estimates'!F270</f>
        <v>1281.2796603433001</v>
      </c>
      <c r="I70" s="321">
        <f t="shared" si="19"/>
        <v>23722.303194140575</v>
      </c>
      <c r="K70" s="349">
        <f>'Final Floorspace Estimates'!U270</f>
        <v>32.062664890191151</v>
      </c>
      <c r="L70" s="349">
        <f>'Final Floorspace Estimates'!V270</f>
        <v>5.6282043637040786</v>
      </c>
      <c r="M70" s="349">
        <f>'Final Floorspace Estimates'!W270</f>
        <v>1.3510945758062567</v>
      </c>
      <c r="N70" s="81">
        <f t="shared" si="20"/>
        <v>39.041963829701487</v>
      </c>
      <c r="P70" s="84">
        <f t="shared" si="21"/>
        <v>153.55224875319999</v>
      </c>
      <c r="R70" s="79">
        <f>Conversion_Factors!$O66*R231+R314</f>
        <v>93.299943029360549</v>
      </c>
      <c r="T70" s="79">
        <f>Conversion_Factors!$O66*T231+T314</f>
        <v>94.977383484047465</v>
      </c>
      <c r="V70" s="118">
        <f t="shared" si="22"/>
        <v>0.98233852741406946</v>
      </c>
      <c r="X70" s="124">
        <f>'Final Floorspace Estimates'!Q270</f>
        <v>1991.034409372653</v>
      </c>
      <c r="Y70" s="124">
        <f>'Final Floorspace Estimates'!R270</f>
        <v>888.07926183072493</v>
      </c>
      <c r="Z70" s="124">
        <f>'Final Floorspace Estimates'!S270</f>
        <v>1054.4884287355744</v>
      </c>
      <c r="AA70" s="124">
        <f t="shared" si="23"/>
        <v>1645.7914524650744</v>
      </c>
      <c r="AC70" s="71">
        <f t="shared" si="24"/>
        <v>0.85122424773165828</v>
      </c>
      <c r="AD70" s="71"/>
      <c r="AF70" s="73">
        <f t="shared" si="3"/>
        <v>1.3799967025088009</v>
      </c>
      <c r="AG70" s="73">
        <f t="shared" si="4"/>
        <v>0.94138559915156628</v>
      </c>
      <c r="AH70" s="73">
        <f>Wgted_Floorspace!AI242</f>
        <v>0.99275120200954881</v>
      </c>
      <c r="AI70" s="73">
        <f t="shared" si="5"/>
        <v>1.1818448449602457</v>
      </c>
      <c r="AJ70" s="73">
        <f t="shared" si="6"/>
        <v>0.93575703082324657</v>
      </c>
      <c r="AK70" s="73">
        <f t="shared" si="28"/>
        <v>0.85743965457668658</v>
      </c>
      <c r="AL70" s="73">
        <f t="shared" si="25"/>
        <v>1.2991090226184334</v>
      </c>
      <c r="AM70" s="73">
        <f t="shared" si="26"/>
        <v>1.2991090226184334</v>
      </c>
      <c r="AN70" s="73"/>
      <c r="AO70" s="73">
        <f t="shared" si="27"/>
        <v>1.0979030350728569</v>
      </c>
      <c r="AR70" s="53"/>
    </row>
    <row r="71" spans="1:61" x14ac:dyDescent="0.2">
      <c r="A71" s="75" t="s">
        <v>147</v>
      </c>
      <c r="B71" s="50">
        <f t="shared" si="0"/>
        <v>2005</v>
      </c>
      <c r="D71" s="79">
        <f>Conversion_Factors!$O67*D232+D315</f>
        <v>3673.1512504714101</v>
      </c>
      <c r="F71" s="357">
        <f>'Final Floorspace Estimates'!D271</f>
        <v>16391.959385158741</v>
      </c>
      <c r="G71" s="357">
        <f>'Final Floorspace Estimates'!E271</f>
        <v>6342.2800937715374</v>
      </c>
      <c r="H71" s="357">
        <f>'Final Floorspace Estimates'!F271</f>
        <v>1268.0981729369792</v>
      </c>
      <c r="I71" s="321">
        <f t="shared" si="19"/>
        <v>24002.337651867256</v>
      </c>
      <c r="K71" s="349">
        <f>'Final Floorspace Estimates'!U271</f>
        <v>33.074769194787962</v>
      </c>
      <c r="L71" s="349">
        <f>'Final Floorspace Estimates'!V271</f>
        <v>5.6708064013437971</v>
      </c>
      <c r="M71" s="349">
        <f>'Final Floorspace Estimates'!W271</f>
        <v>1.3373773547048287</v>
      </c>
      <c r="N71" s="81">
        <f t="shared" si="20"/>
        <v>40.082952950836585</v>
      </c>
      <c r="P71" s="84">
        <f t="shared" si="21"/>
        <v>153.03306301857884</v>
      </c>
      <c r="R71" s="79">
        <f>Conversion_Factors!$O67*R232+R315</f>
        <v>91.63873866720057</v>
      </c>
      <c r="T71" s="79">
        <f>Conversion_Factors!$O67*T232+T315</f>
        <v>93.414132622136265</v>
      </c>
      <c r="V71" s="118">
        <f t="shared" si="22"/>
        <v>0.98099437520747279</v>
      </c>
      <c r="X71" s="124">
        <f>'Final Floorspace Estimates'!Q271</f>
        <v>2017.7434812786212</v>
      </c>
      <c r="Y71" s="124">
        <f>'Final Floorspace Estimates'!R271</f>
        <v>894.12739858538202</v>
      </c>
      <c r="Z71" s="124">
        <f>'Final Floorspace Estimates'!S271</f>
        <v>1054.6323488562368</v>
      </c>
      <c r="AA71" s="124">
        <f t="shared" si="23"/>
        <v>1669.9603818679861</v>
      </c>
      <c r="AC71" s="71">
        <f t="shared" si="24"/>
        <v>0.83721378555494719</v>
      </c>
      <c r="AD71" s="71"/>
      <c r="AF71" s="73">
        <f t="shared" si="3"/>
        <v>1.3962871370879826</v>
      </c>
      <c r="AG71" s="73">
        <f t="shared" si="4"/>
        <v>0.93820261760733092</v>
      </c>
      <c r="AH71" s="73">
        <f>Wgted_Floorspace!AI243</f>
        <v>0.99156076573050589</v>
      </c>
      <c r="AI71" s="73">
        <f t="shared" si="5"/>
        <v>1.1992005825783114</v>
      </c>
      <c r="AJ71" s="73">
        <f t="shared" si="6"/>
        <v>0.93447661695092243</v>
      </c>
      <c r="AK71" s="73">
        <f t="shared" si="28"/>
        <v>0.84433936324432146</v>
      </c>
      <c r="AL71" s="73">
        <f t="shared" si="25"/>
        <v>1.3100002469473917</v>
      </c>
      <c r="AM71" s="73">
        <f t="shared" si="26"/>
        <v>1.3100002469473915</v>
      </c>
      <c r="AN71" s="73"/>
      <c r="AO71" s="73">
        <f t="shared" si="27"/>
        <v>1.1111676873648835</v>
      </c>
      <c r="AR71" s="53"/>
    </row>
    <row r="72" spans="1:61" x14ac:dyDescent="0.2">
      <c r="A72" s="75" t="s">
        <v>147</v>
      </c>
      <c r="B72" s="50">
        <f t="shared" si="0"/>
        <v>2006</v>
      </c>
      <c r="D72" s="79">
        <f>Conversion_Factors!$O68*D233+D316</f>
        <v>3768.5008348774095</v>
      </c>
      <c r="F72" s="357">
        <f>'Final Floorspace Estimates'!D272</f>
        <v>16620.579983362408</v>
      </c>
      <c r="G72" s="357">
        <f>'Final Floorspace Estimates'!E272</f>
        <v>6398.6643268193311</v>
      </c>
      <c r="H72" s="357">
        <f>'Final Floorspace Estimates'!F272</f>
        <v>1268.2906269283378</v>
      </c>
      <c r="I72" s="321">
        <f t="shared" si="19"/>
        <v>24287.534937110078</v>
      </c>
      <c r="K72" s="349">
        <f>'Final Floorspace Estimates'!U272</f>
        <v>33.963199896066889</v>
      </c>
      <c r="L72" s="349">
        <f>'Final Floorspace Estimates'!V272</f>
        <v>5.7755943310552658</v>
      </c>
      <c r="M72" s="349">
        <f>'Final Floorspace Estimates'!W272</f>
        <v>1.3452626161013677</v>
      </c>
      <c r="N72" s="81">
        <f t="shared" si="20"/>
        <v>41.084056843223522</v>
      </c>
      <c r="P72" s="84">
        <f t="shared" si="21"/>
        <v>155.16193160959031</v>
      </c>
      <c r="R72" s="79">
        <f>Conversion_Factors!$O68*R233+R316</f>
        <v>91.72659966998836</v>
      </c>
      <c r="T72" s="79">
        <f>Conversion_Factors!$O68*T233+T316</f>
        <v>91.374924675541337</v>
      </c>
      <c r="V72" s="118">
        <f t="shared" si="22"/>
        <v>1.0038487035222821</v>
      </c>
      <c r="X72" s="124">
        <f>'Final Floorspace Estimates'!Q272</f>
        <v>2043.4425230686807</v>
      </c>
      <c r="Y72" s="124">
        <f>'Final Floorspace Estimates'!R272</f>
        <v>902.62499110126271</v>
      </c>
      <c r="Z72" s="124">
        <f>'Final Floorspace Estimates'!S272</f>
        <v>1060.689551384171</v>
      </c>
      <c r="AA72" s="124">
        <f t="shared" si="23"/>
        <v>1691.5696446595425</v>
      </c>
      <c r="AC72" s="71">
        <f t="shared" si="24"/>
        <v>0.81893761088437167</v>
      </c>
      <c r="AD72" s="71"/>
      <c r="AF72" s="73">
        <f t="shared" si="3"/>
        <v>1.4128779086491845</v>
      </c>
      <c r="AG72" s="73">
        <f t="shared" si="4"/>
        <v>0.95125411148213179</v>
      </c>
      <c r="AH72" s="73">
        <f>Wgted_Floorspace!AI244</f>
        <v>0.99107982022538221</v>
      </c>
      <c r="AI72" s="73">
        <f t="shared" si="5"/>
        <v>1.2147182204876226</v>
      </c>
      <c r="AJ72" s="73">
        <f t="shared" si="6"/>
        <v>0.9562472161980301</v>
      </c>
      <c r="AK72" s="73">
        <f t="shared" si="28"/>
        <v>0.82630843063491721</v>
      </c>
      <c r="AL72" s="73">
        <f t="shared" si="25"/>
        <v>1.3440059196248126</v>
      </c>
      <c r="AM72" s="73">
        <f t="shared" si="26"/>
        <v>1.3440059196248126</v>
      </c>
      <c r="AN72" s="73"/>
      <c r="AO72" s="73">
        <f t="shared" si="27"/>
        <v>1.1512094954074341</v>
      </c>
      <c r="AR72" s="53"/>
    </row>
    <row r="73" spans="1:61" x14ac:dyDescent="0.2">
      <c r="A73" s="75" t="s">
        <v>147</v>
      </c>
      <c r="B73" s="50">
        <f t="shared" si="0"/>
        <v>2007</v>
      </c>
      <c r="D73" s="79">
        <f>Conversion_Factors!$O69*D234+D317</f>
        <v>3855.9642148372554</v>
      </c>
      <c r="F73" s="357">
        <f>'Final Floorspace Estimates'!D273</f>
        <v>16808.559261188377</v>
      </c>
      <c r="G73" s="357">
        <f>'Final Floorspace Estimates'!E273</f>
        <v>6454.3147433631884</v>
      </c>
      <c r="H73" s="357">
        <f>'Final Floorspace Estimates'!F273</f>
        <v>1267.2128185211091</v>
      </c>
      <c r="I73" s="321">
        <f t="shared" si="19"/>
        <v>24530.086823072674</v>
      </c>
      <c r="K73" s="349">
        <f>'Final Floorspace Estimates'!U273</f>
        <v>34.630868461108129</v>
      </c>
      <c r="L73" s="349">
        <f>'Final Floorspace Estimates'!V273</f>
        <v>5.8678118875136684</v>
      </c>
      <c r="M73" s="349">
        <f>'Final Floorspace Estimates'!W273</f>
        <v>1.3517930314444369</v>
      </c>
      <c r="N73" s="81">
        <f t="shared" si="20"/>
        <v>41.850473380066234</v>
      </c>
      <c r="P73" s="84">
        <f t="shared" si="21"/>
        <v>157.19325588405121</v>
      </c>
      <c r="R73" s="79">
        <f>Conversion_Factors!$O69*R234+R317</f>
        <v>92.136692931026374</v>
      </c>
      <c r="T73" s="79">
        <f>Conversion_Factors!$O69*T234+T317</f>
        <v>92.299551576399097</v>
      </c>
      <c r="V73" s="118">
        <f t="shared" si="22"/>
        <v>0.99823554239873069</v>
      </c>
      <c r="X73" s="124">
        <f>'Final Floorspace Estimates'!Q273</f>
        <v>2060.3115307492276</v>
      </c>
      <c r="Y73" s="124">
        <f>'Final Floorspace Estimates'!R273</f>
        <v>909.1301123093499</v>
      </c>
      <c r="Z73" s="124">
        <f>'Final Floorspace Estimates'!S273</f>
        <v>1066.7450736665025</v>
      </c>
      <c r="AA73" s="124">
        <f t="shared" si="23"/>
        <v>1706.08745423201</v>
      </c>
      <c r="AC73" s="71">
        <f t="shared" si="24"/>
        <v>0.82722447675962818</v>
      </c>
      <c r="AD73" s="71"/>
      <c r="AF73" s="73">
        <f t="shared" si="3"/>
        <v>1.4269878709102835</v>
      </c>
      <c r="AG73" s="73">
        <f t="shared" si="4"/>
        <v>0.96370758861914207</v>
      </c>
      <c r="AH73" s="73">
        <f>Wgted_Floorspace!AI245</f>
        <v>0.99071060857689086</v>
      </c>
      <c r="AI73" s="73">
        <f t="shared" si="5"/>
        <v>1.2251434772099346</v>
      </c>
      <c r="AJ73" s="73">
        <f t="shared" si="6"/>
        <v>0.95090022548156716</v>
      </c>
      <c r="AK73" s="73">
        <f t="shared" si="28"/>
        <v>0.8349809415565832</v>
      </c>
      <c r="AL73" s="73">
        <f t="shared" si="25"/>
        <v>1.3751990400637129</v>
      </c>
      <c r="AM73" s="73">
        <f t="shared" si="26"/>
        <v>1.3751990400637129</v>
      </c>
      <c r="AN73" s="73"/>
      <c r="AO73" s="73">
        <f t="shared" si="27"/>
        <v>1.1541671679626422</v>
      </c>
      <c r="AR73" s="53"/>
    </row>
    <row r="74" spans="1:61" x14ac:dyDescent="0.2">
      <c r="A74" s="75" t="s">
        <v>147</v>
      </c>
      <c r="B74" s="50">
        <f t="shared" si="0"/>
        <v>2008</v>
      </c>
      <c r="D74" s="79">
        <f>Conversion_Factors!$O70*D235+D318</f>
        <v>3924.8222123083506</v>
      </c>
      <c r="F74" s="357">
        <f>'Final Floorspace Estimates'!D274</f>
        <v>16860.213781920156</v>
      </c>
      <c r="G74" s="357">
        <f>'Final Floorspace Estimates'!E274</f>
        <v>6425.747180862747</v>
      </c>
      <c r="H74" s="357">
        <f>'Final Floorspace Estimates'!F274</f>
        <v>1320.0974752612142</v>
      </c>
      <c r="I74" s="321">
        <f t="shared" si="19"/>
        <v>24606.058438044118</v>
      </c>
      <c r="K74" s="349">
        <f>'Final Floorspace Estimates'!U274</f>
        <v>34.959072957315875</v>
      </c>
      <c r="L74" s="349">
        <f>'Final Floorspace Estimates'!V274</f>
        <v>5.854076985204764</v>
      </c>
      <c r="M74" s="349">
        <f>'Final Floorspace Estimates'!W274</f>
        <v>1.4159661065407221</v>
      </c>
      <c r="N74" s="81">
        <f t="shared" si="20"/>
        <v>42.229116049061361</v>
      </c>
      <c r="P74" s="84">
        <f t="shared" si="21"/>
        <v>159.50633549012761</v>
      </c>
      <c r="R74" s="79">
        <f>Conversion_Factors!$O70*R235+R318</f>
        <v>92.941140604234562</v>
      </c>
      <c r="T74" s="79">
        <f>Conversion_Factors!$O70*T235+T318</f>
        <v>91.922293561406477</v>
      </c>
      <c r="V74" s="118">
        <f t="shared" si="22"/>
        <v>1.0110837861345079</v>
      </c>
      <c r="X74" s="124">
        <f>'Final Floorspace Estimates'!Q274</f>
        <v>2073.4655805375264</v>
      </c>
      <c r="Y74" s="124">
        <f>'Final Floorspace Estimates'!R274</f>
        <v>911.0344401098539</v>
      </c>
      <c r="Z74" s="124">
        <f>'Final Floorspace Estimates'!S274</f>
        <v>1072.6223881767048</v>
      </c>
      <c r="AA74" s="124">
        <f t="shared" si="23"/>
        <v>1716.208069463484</v>
      </c>
      <c r="AC74" s="71">
        <f t="shared" si="24"/>
        <v>0.82384334371265633</v>
      </c>
      <c r="AD74" s="71"/>
      <c r="AF74" s="73">
        <f t="shared" si="3"/>
        <v>1.4314073649740284</v>
      </c>
      <c r="AG74" s="73">
        <f t="shared" si="4"/>
        <v>0.97788842835631407</v>
      </c>
      <c r="AH74" s="73">
        <f>Wgted_Floorspace!AI246</f>
        <v>0.99142931858890992</v>
      </c>
      <c r="AI74" s="73">
        <f t="shared" si="5"/>
        <v>1.2324111033245486</v>
      </c>
      <c r="AJ74" s="73">
        <f t="shared" si="6"/>
        <v>0.96313921853127826</v>
      </c>
      <c r="AK74" s="73">
        <f t="shared" si="28"/>
        <v>0.83096528241188461</v>
      </c>
      <c r="AL74" s="73">
        <f>AF74*AH74*AI74*AJ74*AK74</f>
        <v>1.3997566984721053</v>
      </c>
      <c r="AM74" s="73">
        <f>AF74*AG74</f>
        <v>1.3997566984721055</v>
      </c>
      <c r="AN74" s="73"/>
      <c r="AO74" s="73">
        <f>AH74*AI74*AJ74</f>
        <v>1.1768102098296858</v>
      </c>
      <c r="AR74" s="53"/>
    </row>
    <row r="75" spans="1:61" x14ac:dyDescent="0.2">
      <c r="A75" s="75" t="s">
        <v>147</v>
      </c>
      <c r="B75" s="50">
        <f t="shared" si="0"/>
        <v>2009</v>
      </c>
      <c r="D75" s="79">
        <f>Conversion_Factors!$O71*D236+D319</f>
        <v>3852.4709195959249</v>
      </c>
      <c r="F75" s="357">
        <f>'Final Floorspace Estimates'!D275</f>
        <v>16849.193377954507</v>
      </c>
      <c r="G75" s="357">
        <f>'Final Floorspace Estimates'!E275</f>
        <v>6396.0496491912909</v>
      </c>
      <c r="H75" s="357">
        <f>'Final Floorspace Estimates'!F275</f>
        <v>1370.2187355317612</v>
      </c>
      <c r="I75" s="321">
        <f t="shared" si="19"/>
        <v>24615.461762677562</v>
      </c>
      <c r="K75" s="349">
        <f>'Final Floorspace Estimates'!U275</f>
        <v>35.125790186895202</v>
      </c>
      <c r="L75" s="349">
        <f>'Final Floorspace Estimates'!V275</f>
        <v>5.8296805905755784</v>
      </c>
      <c r="M75" s="349">
        <f>'Final Floorspace Estimates'!W275</f>
        <v>1.4777756168172336</v>
      </c>
      <c r="N75" s="81">
        <f t="shared" si="20"/>
        <v>42.433246394288012</v>
      </c>
      <c r="P75" s="84">
        <f t="shared" si="21"/>
        <v>156.50614060131571</v>
      </c>
      <c r="R75" s="79">
        <f>Conversion_Factors!$O71*R236+R319</f>
        <v>90.788974376339738</v>
      </c>
      <c r="T75" s="79">
        <f>Conversion_Factors!$O71*T236+T319</f>
        <v>90.272920481952383</v>
      </c>
      <c r="V75" s="118">
        <f t="shared" si="22"/>
        <v>1.0057165968668369</v>
      </c>
      <c r="X75" s="124">
        <f>'Final Floorspace Estimates'!Q275</f>
        <v>2084.7164252298157</v>
      </c>
      <c r="Y75" s="124">
        <f>'Final Floorspace Estimates'!R275</f>
        <v>911.45017789420638</v>
      </c>
      <c r="Z75" s="124">
        <f>'Final Floorspace Estimates'!S275</f>
        <v>1078.4961397011778</v>
      </c>
      <c r="AA75" s="124">
        <f t="shared" si="23"/>
        <v>1723.8452320494805</v>
      </c>
      <c r="AC75" s="71">
        <f t="shared" si="24"/>
        <v>0.80906102072917485</v>
      </c>
      <c r="AD75" s="71"/>
      <c r="AF75" s="73">
        <f t="shared" si="3"/>
        <v>1.4319543842444833</v>
      </c>
      <c r="AG75" s="73">
        <f t="shared" si="4"/>
        <v>0.95949507830179848</v>
      </c>
      <c r="AH75" s="73">
        <f>Wgted_Floorspace!AI247</f>
        <v>0.99228697607106908</v>
      </c>
      <c r="AI75" s="73">
        <f t="shared" si="5"/>
        <v>1.2378953590720578</v>
      </c>
      <c r="AJ75" s="73">
        <f t="shared" si="6"/>
        <v>0.95802653593477749</v>
      </c>
      <c r="AK75" s="73">
        <f t="shared" si="28"/>
        <v>0.81534983350545198</v>
      </c>
      <c r="AL75" s="73">
        <f>AF75*AH75*AI75*AJ75*AK75</f>
        <v>1.3739531840352641</v>
      </c>
      <c r="AM75" s="73">
        <f>AF75*AG75</f>
        <v>1.3739531840352641</v>
      </c>
      <c r="AN75" s="73"/>
      <c r="AO75" s="73">
        <f>AH75*AI75*AJ75</f>
        <v>1.1767894453067091</v>
      </c>
      <c r="AR75" s="53"/>
    </row>
    <row r="76" spans="1:61" x14ac:dyDescent="0.2">
      <c r="A76" s="75" t="s">
        <v>147</v>
      </c>
      <c r="B76" s="50">
        <f t="shared" si="0"/>
        <v>2010</v>
      </c>
      <c r="D76" s="79">
        <f>Conversion_Factors!$O72*D237+D320</f>
        <v>3795.9628798098101</v>
      </c>
      <c r="F76" s="357">
        <f>'Final Floorspace Estimates'!D276</f>
        <v>17124.186808364411</v>
      </c>
      <c r="G76" s="357">
        <f>'Final Floorspace Estimates'!E276</f>
        <v>6529.5733925952063</v>
      </c>
      <c r="H76" s="357">
        <f>'Final Floorspace Estimates'!F276</f>
        <v>1380.5347811150386</v>
      </c>
      <c r="I76" s="321">
        <f t="shared" si="19"/>
        <v>25034.294982074654</v>
      </c>
      <c r="K76" s="349">
        <f>'Final Floorspace Estimates'!U276</f>
        <v>35.857619157947887</v>
      </c>
      <c r="L76" s="349">
        <f>'Final Floorspace Estimates'!V276</f>
        <v>5.9619313435843706</v>
      </c>
      <c r="M76" s="349">
        <f>'Final Floorspace Estimates'!W276</f>
        <v>1.5126837836209375</v>
      </c>
      <c r="N76" s="81">
        <f t="shared" si="20"/>
        <v>43.332234285153191</v>
      </c>
      <c r="P76" s="84">
        <f t="shared" si="21"/>
        <v>151.63050856945802</v>
      </c>
      <c r="R76" s="79">
        <f>Conversion_Factors!$O72*R237+R320</f>
        <v>87.601365183018288</v>
      </c>
      <c r="T76" s="79">
        <f>Conversion_Factors!$O72*T237+T320</f>
        <v>87.794065302945199</v>
      </c>
      <c r="V76" s="118">
        <f t="shared" si="22"/>
        <v>0.99780508945266433</v>
      </c>
      <c r="X76" s="124">
        <f>'Final Floorspace Estimates'!Q276</f>
        <v>2093.975005016473</v>
      </c>
      <c r="Y76" s="124">
        <f>'Final Floorspace Estimates'!R276</f>
        <v>913.06598228077746</v>
      </c>
      <c r="Z76" s="124">
        <f>'Final Floorspace Estimates'!S276</f>
        <v>1095.7230519025127</v>
      </c>
      <c r="AA76" s="124">
        <f t="shared" si="23"/>
        <v>1730.9149035824832</v>
      </c>
      <c r="AC76" s="71">
        <f t="shared" si="24"/>
        <v>0.78684455658178631</v>
      </c>
      <c r="AD76" s="71"/>
      <c r="AF76" s="73">
        <f t="shared" si="3"/>
        <v>1.4563191542644491</v>
      </c>
      <c r="AG76" s="73">
        <f t="shared" si="4"/>
        <v>0.92960395121755723</v>
      </c>
      <c r="AH76" s="73">
        <f>Wgted_Floorspace!AI248</f>
        <v>0.99218761144962053</v>
      </c>
      <c r="AI76" s="73">
        <f t="shared" si="5"/>
        <v>1.2429720988037698</v>
      </c>
      <c r="AJ76" s="73">
        <f t="shared" si="6"/>
        <v>0.9504901841775979</v>
      </c>
      <c r="AK76" s="73">
        <f t="shared" si="28"/>
        <v>0.79304009393160935</v>
      </c>
      <c r="AL76" s="73">
        <f>AF76*AH76*AI76*AJ76*AK76</f>
        <v>1.3538000400380434</v>
      </c>
      <c r="AM76" s="73">
        <f>AF76*AG76</f>
        <v>1.3538000400380432</v>
      </c>
      <c r="AN76" s="73"/>
      <c r="AO76" s="73">
        <f>AH76*AI76*AJ76</f>
        <v>1.1722029672029735</v>
      </c>
      <c r="AR76" s="53"/>
    </row>
    <row r="77" spans="1:61" x14ac:dyDescent="0.2">
      <c r="A77" s="75" t="s">
        <v>147</v>
      </c>
      <c r="B77" s="50">
        <f t="shared" si="0"/>
        <v>2011</v>
      </c>
      <c r="D77" s="79">
        <f>Conversion_Factors!$O73*D238+D321</f>
        <v>3869.5761219460646</v>
      </c>
      <c r="F77" s="357">
        <f>'Final Floorspace Estimates'!D277</f>
        <v>17395.364657871723</v>
      </c>
      <c r="G77" s="357">
        <f>'Final Floorspace Estimates'!E277</f>
        <v>6656.5701825140804</v>
      </c>
      <c r="H77" s="357">
        <f>'Final Floorspace Estimates'!F277</f>
        <v>1390.6274713575813</v>
      </c>
      <c r="I77" s="321">
        <f>SUM(F77:H77)</f>
        <v>25442.562311743382</v>
      </c>
      <c r="K77" s="349">
        <f>'Final Floorspace Estimates'!U277</f>
        <v>36.593746638595718</v>
      </c>
      <c r="L77" s="349">
        <f>'Final Floorspace Estimates'!V277</f>
        <v>6.0973840175217635</v>
      </c>
      <c r="M77" s="349">
        <f>'Final Floorspace Estimates'!W277</f>
        <v>1.5476987943292444</v>
      </c>
      <c r="N77" s="81">
        <f t="shared" si="20"/>
        <v>44.238829450446723</v>
      </c>
      <c r="P77" s="84">
        <f>D77/I77*1000</f>
        <v>152.0906610950897</v>
      </c>
      <c r="R77" s="79">
        <f>Conversion_Factors!$O73*R238+R321</f>
        <v>87.470129070220906</v>
      </c>
      <c r="T77" s="79">
        <f>Conversion_Factors!$O73*T238+T321</f>
        <v>85.496459083126283</v>
      </c>
      <c r="V77" s="118">
        <f>R77/T77</f>
        <v>1.0230848155380994</v>
      </c>
      <c r="X77" s="124">
        <f>'Final Floorspace Estimates'!Q277</f>
        <v>2103.6492972877331</v>
      </c>
      <c r="Y77" s="124">
        <f>'Final Floorspace Estimates'!R277</f>
        <v>915.99485175395228</v>
      </c>
      <c r="Z77" s="124">
        <f>'Final Floorspace Estimates'!S277</f>
        <v>1112.9499641038476</v>
      </c>
      <c r="AA77" s="124">
        <f>N77/I77*1000000</f>
        <v>1738.7725696962389</v>
      </c>
      <c r="AC77" s="71">
        <f t="shared" si="24"/>
        <v>0.76625251609482736</v>
      </c>
      <c r="AD77" s="71"/>
      <c r="AF77" s="73">
        <f t="shared" si="3"/>
        <v>1.4800692751559179</v>
      </c>
      <c r="AG77" s="73">
        <f t="shared" si="4"/>
        <v>0.93242501678032297</v>
      </c>
      <c r="AH77" s="73">
        <f>Wgted_Floorspace!AI249</f>
        <v>0.99207147657233419</v>
      </c>
      <c r="AI77" s="73">
        <f t="shared" si="5"/>
        <v>1.2486146984029181</v>
      </c>
      <c r="AJ77" s="73">
        <f t="shared" si="6"/>
        <v>0.97457117129311233</v>
      </c>
      <c r="AK77" s="73">
        <f>AG77/(AH77*AI77*AJ77)</f>
        <v>0.77237631984166599</v>
      </c>
      <c r="AL77" s="73">
        <f>AF77*AH77*AI77*AJ77*AK77</f>
        <v>1.3800536187232972</v>
      </c>
      <c r="AM77" s="73">
        <f>AF77*AG77</f>
        <v>1.3800536187232972</v>
      </c>
      <c r="AN77" s="73"/>
      <c r="AO77" s="73">
        <f t="shared" ref="AO77:AO79" si="29">AH77*AI77*AJ77</f>
        <v>1.2072159552631887</v>
      </c>
      <c r="AR77" s="53"/>
    </row>
    <row r="78" spans="1:61" x14ac:dyDescent="0.2">
      <c r="A78" s="75" t="s">
        <v>147</v>
      </c>
      <c r="B78" s="50">
        <f t="shared" si="0"/>
        <v>2012</v>
      </c>
      <c r="D78" s="79">
        <f>Conversion_Factors!$O74*D239+D322</f>
        <v>3716.3935569549858</v>
      </c>
      <c r="F78" s="357">
        <f>'Final Floorspace Estimates'!D278</f>
        <v>17480.072162353834</v>
      </c>
      <c r="G78" s="357">
        <f>'Final Floorspace Estimates'!E278</f>
        <v>6743.2057880131288</v>
      </c>
      <c r="H78" s="357">
        <f>'Final Floorspace Estimates'!F278</f>
        <v>1393.499513348293</v>
      </c>
      <c r="I78" s="321">
        <f t="shared" ref="I78:I79" si="30">SUM(F78:H78)</f>
        <v>25616.777463715254</v>
      </c>
      <c r="K78" s="349">
        <f>'Final Floorspace Estimates'!U278</f>
        <v>36.988362098369826</v>
      </c>
      <c r="L78" s="349">
        <f>'Final Floorspace Estimates'!V278</f>
        <v>6.1658886855489135</v>
      </c>
      <c r="M78" s="349">
        <f>'Final Floorspace Estimates'!W278</f>
        <v>1.5751878609009478</v>
      </c>
      <c r="N78" s="81">
        <f t="shared" ref="N78:N79" si="31">SUM(K78:M78)</f>
        <v>44.729438644819687</v>
      </c>
      <c r="P78" s="84">
        <f t="shared" ref="P78:P79" si="32">D78/I78*1000</f>
        <v>145.07654455050215</v>
      </c>
      <c r="R78" s="79">
        <f>Conversion_Factors!$O74*R239+R322</f>
        <v>83.086076408548848</v>
      </c>
      <c r="T78" s="79">
        <f>Conversion_Factors!$O74*T239+T322</f>
        <v>84.056976813818466</v>
      </c>
      <c r="V78" s="118">
        <f t="shared" ref="V78:V79" si="33">R78/T78</f>
        <v>0.98844949649545322</v>
      </c>
      <c r="X78" s="124">
        <f>'Final Floorspace Estimates'!Q278</f>
        <v>2116.0302860780093</v>
      </c>
      <c r="Y78" s="124">
        <f>'Final Floorspace Estimates'!R278</f>
        <v>914.38536497129201</v>
      </c>
      <c r="Z78" s="124">
        <f>'Final Floorspace Estimates'!S278</f>
        <v>1130.382785076182</v>
      </c>
      <c r="AA78" s="124">
        <f t="shared" ref="AA78:AA79" si="34">N78/I78*1000000</f>
        <v>1746.0993564930818</v>
      </c>
      <c r="AC78" s="71">
        <f t="shared" si="24"/>
        <v>0.75335131617895035</v>
      </c>
      <c r="AD78" s="71"/>
      <c r="AF78" s="73">
        <f t="shared" si="3"/>
        <v>1.4902038870138272</v>
      </c>
      <c r="AG78" s="73">
        <f t="shared" si="4"/>
        <v>0.88942344331292134</v>
      </c>
      <c r="AH78" s="73">
        <f>Wgted_Floorspace!AI250</f>
        <v>0.99222929745888355</v>
      </c>
      <c r="AI78" s="73">
        <f t="shared" si="5"/>
        <v>1.2538760729185057</v>
      </c>
      <c r="AJ78" s="73">
        <f t="shared" si="6"/>
        <v>0.94157822394910462</v>
      </c>
      <c r="AK78" s="73">
        <f t="shared" ref="AK78:AK79" si="35">AG78/(AH78*AI78*AJ78)</f>
        <v>0.75925123165411035</v>
      </c>
      <c r="AL78" s="73">
        <f t="shared" ref="AL78:AL79" si="36">AF78*AH78*AI78*AJ78*AK78</f>
        <v>1.3254222724261375</v>
      </c>
      <c r="AM78" s="73">
        <f t="shared" ref="AM78:AM79" si="37">AF78*AG78</f>
        <v>1.3254222724261377</v>
      </c>
      <c r="AN78" s="73"/>
      <c r="AO78" s="73">
        <f t="shared" si="29"/>
        <v>1.1714481402621064</v>
      </c>
      <c r="AR78" s="53"/>
    </row>
    <row r="79" spans="1:61" x14ac:dyDescent="0.2">
      <c r="A79" s="75" t="s">
        <v>147</v>
      </c>
      <c r="B79" s="50">
        <f t="shared" si="0"/>
        <v>2013</v>
      </c>
      <c r="D79" s="79">
        <f>Conversion_Factors!$O75*D240+D323</f>
        <v>3830.1407689163434</v>
      </c>
      <c r="F79" s="357">
        <f>'Final Floorspace Estimates'!D279</f>
        <v>17575.387181072256</v>
      </c>
      <c r="G79" s="357">
        <f>'Final Floorspace Estimates'!E279</f>
        <v>6833.972540914604</v>
      </c>
      <c r="H79" s="357">
        <f>'Final Floorspace Estimates'!F279</f>
        <v>1396.5982196084665</v>
      </c>
      <c r="I79" s="321">
        <f t="shared" si="30"/>
        <v>25805.957941595327</v>
      </c>
      <c r="K79" s="349">
        <f>'Final Floorspace Estimates'!U279</f>
        <v>37.440230572207447</v>
      </c>
      <c r="L79" s="349">
        <f>'Final Floorspace Estimates'!V279</f>
        <v>6.2380876723211331</v>
      </c>
      <c r="M79" s="349">
        <f>'Final Floorspace Estimates'!W279</f>
        <v>1.6030461049734461</v>
      </c>
      <c r="N79" s="81">
        <f t="shared" si="31"/>
        <v>45.281364349502027</v>
      </c>
      <c r="P79" s="84">
        <f t="shared" si="32"/>
        <v>148.42079405014962</v>
      </c>
      <c r="R79" s="79">
        <f>Conversion_Factors!$O75*R240+R323</f>
        <v>84.585365832919393</v>
      </c>
      <c r="T79" s="79">
        <f>Conversion_Factors!$O75*T240+T323</f>
        <v>84.694810511052609</v>
      </c>
      <c r="V79" s="118">
        <f t="shared" si="33"/>
        <v>0.99870777586639814</v>
      </c>
      <c r="X79" s="124">
        <f>'Final Floorspace Estimates'!Q279</f>
        <v>2130.2649089021811</v>
      </c>
      <c r="Y79" s="124">
        <f>'Final Floorspace Estimates'!R279</f>
        <v>912.80549270194717</v>
      </c>
      <c r="Z79" s="124">
        <f>'Final Floorspace Estimates'!S279</f>
        <v>1147.8219594343009</v>
      </c>
      <c r="AA79" s="124">
        <f t="shared" si="34"/>
        <v>1754.6864352791677</v>
      </c>
      <c r="AC79" s="71">
        <f t="shared" si="24"/>
        <v>0.75906782982872079</v>
      </c>
      <c r="AD79" s="71"/>
      <c r="AF79" s="73">
        <f t="shared" si="3"/>
        <v>1.5012090762451167</v>
      </c>
      <c r="AG79" s="73">
        <f t="shared" si="4"/>
        <v>0.9099260953059769</v>
      </c>
      <c r="AH79" s="73">
        <f>Wgted_Floorspace!AI251</f>
        <v>0.99237384143430529</v>
      </c>
      <c r="AI79" s="73">
        <f t="shared" si="5"/>
        <v>1.2600424646453567</v>
      </c>
      <c r="AJ79" s="73">
        <f t="shared" si="6"/>
        <v>0.95135006611718098</v>
      </c>
      <c r="AK79" s="73">
        <f t="shared" si="35"/>
        <v>0.76490108680375812</v>
      </c>
      <c r="AL79" s="73">
        <f t="shared" si="36"/>
        <v>1.3659893129856115</v>
      </c>
      <c r="AM79" s="73">
        <f t="shared" si="37"/>
        <v>1.3659893129856115</v>
      </c>
      <c r="AN79" s="73"/>
      <c r="AO79" s="73">
        <f t="shared" si="29"/>
        <v>1.1895996894294205</v>
      </c>
      <c r="AR79" s="53"/>
    </row>
    <row r="80" spans="1:61" x14ac:dyDescent="0.2">
      <c r="A80" s="75" t="s">
        <v>147</v>
      </c>
      <c r="B80" s="50">
        <f t="shared" si="0"/>
        <v>2014</v>
      </c>
      <c r="D80" s="79">
        <f>Conversion_Factors!$O76*D241+D324</f>
        <v>3659.1122090936074</v>
      </c>
      <c r="F80" s="357">
        <f>'Final Floorspace Estimates'!D280</f>
        <v>17878.830953263448</v>
      </c>
      <c r="G80" s="357">
        <f>'Final Floorspace Estimates'!E280</f>
        <v>6720.3992792437621</v>
      </c>
      <c r="H80" s="357">
        <f>'Final Floorspace Estimates'!F280</f>
        <v>1434.8376725625133</v>
      </c>
      <c r="I80" s="321">
        <f t="shared" ref="I80" si="38">SUM(F80:H80)</f>
        <v>26034.067905069722</v>
      </c>
      <c r="K80" s="349">
        <f>'Final Floorspace Estimates'!U280</f>
        <v>38.34042169426116</v>
      </c>
      <c r="L80" s="349">
        <f>'Final Floorspace Estimates'!V280</f>
        <v>6.1193951860350015</v>
      </c>
      <c r="M80" s="349">
        <f>'Final Floorspace Estimates'!W280</f>
        <v>1.6708824671240756</v>
      </c>
      <c r="N80" s="81">
        <f t="shared" ref="N80" si="39">SUM(K80:M80)</f>
        <v>46.130699347420233</v>
      </c>
      <c r="P80" s="84">
        <f t="shared" ref="P80" si="40">D80/I80*1000</f>
        <v>140.55092052598718</v>
      </c>
      <c r="R80" s="79">
        <f>Conversion_Factors!$O76*R241+R324</f>
        <v>79.32054490516272</v>
      </c>
      <c r="T80" s="79">
        <f>Conversion_Factors!$O76*T241+T324</f>
        <v>83.188217840062649</v>
      </c>
      <c r="V80" s="118">
        <f t="shared" ref="V80" si="41">R80/T80</f>
        <v>0.9535069624602861</v>
      </c>
      <c r="X80" s="124">
        <f>'Final Floorspace Estimates'!Q281</f>
        <v>2157.397935294101</v>
      </c>
      <c r="Y80" s="124">
        <f>'Final Floorspace Estimates'!R281</f>
        <v>908.66293531601696</v>
      </c>
      <c r="Z80" s="124">
        <f>'Final Floorspace Estimates'!S281</f>
        <v>1181.1819346510767</v>
      </c>
      <c r="AA80" s="124">
        <f t="shared" ref="AA80" si="42">N80/I80*1000000</f>
        <v>1771.9358924479493</v>
      </c>
      <c r="AC80" s="71">
        <f t="shared" si="24"/>
        <v>0.74556516039356147</v>
      </c>
      <c r="AD80" s="71"/>
      <c r="AF80" s="73">
        <f t="shared" si="3"/>
        <v>1.5144789090614268</v>
      </c>
      <c r="AG80" s="73">
        <f t="shared" si="4"/>
        <v>0.86167811676482053</v>
      </c>
      <c r="AH80" s="73">
        <f>Wgted_Floorspace!AI252</f>
        <v>0.99166773389341478</v>
      </c>
      <c r="AI80" s="73">
        <f t="shared" si="5"/>
        <v>1.2724293208310251</v>
      </c>
      <c r="AJ80" s="73">
        <f t="shared" si="6"/>
        <v>0.90829262943591538</v>
      </c>
      <c r="AK80" s="73">
        <f t="shared" ref="AK80" si="43">AG80/(AH80*AI80*AJ80)</f>
        <v>0.75182960472695526</v>
      </c>
      <c r="AL80" s="73">
        <f t="shared" ref="AL80" si="44">AF80*AH80*AI80*AJ80*AK80</f>
        <v>1.3049933342400901</v>
      </c>
      <c r="AM80" s="73">
        <f t="shared" ref="AM80" si="45">AF80*AG80</f>
        <v>1.3049933342400901</v>
      </c>
      <c r="AN80" s="73"/>
      <c r="AO80" s="73">
        <f t="shared" ref="AO80" si="46">AH80*AI80*AJ80</f>
        <v>1.1461082555770856</v>
      </c>
      <c r="AR80" s="53"/>
    </row>
    <row r="81" spans="1:61" x14ac:dyDescent="0.2">
      <c r="A81" s="75" t="s">
        <v>147</v>
      </c>
      <c r="B81" s="50">
        <f t="shared" si="0"/>
        <v>2015</v>
      </c>
      <c r="D81" s="79">
        <f>Conversion_Factors!$O77*D242+D325</f>
        <v>3623.877036587176</v>
      </c>
      <c r="F81" s="357">
        <f>'Final Floorspace Estimates'!D281</f>
        <v>18192.472974571865</v>
      </c>
      <c r="G81" s="357">
        <f>'Final Floorspace Estimates'!E281</f>
        <v>6611.8066854801509</v>
      </c>
      <c r="H81" s="357">
        <f>'Final Floorspace Estimates'!F281</f>
        <v>1472.0529775998787</v>
      </c>
      <c r="I81" s="321">
        <f t="shared" ref="I81:I84" si="47">SUM(F81:H81)</f>
        <v>26276.332637651896</v>
      </c>
      <c r="K81" s="349">
        <f>'Final Floorspace Estimates'!U281</f>
        <v>39.248403633235071</v>
      </c>
      <c r="L81" s="349">
        <f>'Final Floorspace Estimates'!V281</f>
        <v>6.0079036705704594</v>
      </c>
      <c r="M81" s="349">
        <f>'Final Floorspace Estimates'!W281</f>
        <v>1.7387623839903028</v>
      </c>
      <c r="N81" s="81">
        <f t="shared" ref="N81:N84" si="48">SUM(K81:M81)</f>
        <v>46.995069687795834</v>
      </c>
      <c r="P81" s="84">
        <f t="shared" ref="P81:P84" si="49">D81/I81*1000</f>
        <v>137.91411025884366</v>
      </c>
      <c r="R81" s="79">
        <f>Conversion_Factors!$O77*R242+R325</f>
        <v>77.111855789592795</v>
      </c>
      <c r="T81" s="79">
        <f>Conversion_Factors!$O77*T242+T325</f>
        <v>80.279270257839897</v>
      </c>
      <c r="V81" s="118">
        <f t="shared" ref="V81:V84" si="50">R81/T81</f>
        <v>0.96054505156718484</v>
      </c>
      <c r="X81" s="124">
        <f>'Final Floorspace Estimates'!Q282</f>
        <v>2170.5571773790289</v>
      </c>
      <c r="Y81" s="124">
        <f>'Final Floorspace Estimates'!R282</f>
        <v>908.1484810030629</v>
      </c>
      <c r="Z81" s="124">
        <f>'Final Floorspace Estimates'!S282</f>
        <v>1186.3887162478395</v>
      </c>
      <c r="AA81" s="124">
        <f t="shared" ref="AA81:AA84" si="51">N81/I81*1000000</f>
        <v>1788.4942444538715</v>
      </c>
      <c r="AC81" s="71">
        <f t="shared" ref="AC81:AC84" si="52">T81/T$86</f>
        <v>0.71949404086451807</v>
      </c>
      <c r="AD81" s="71"/>
      <c r="AF81" s="73">
        <f t="shared" ref="AF81:AF84" si="53">I81/I$86</f>
        <v>1.5285721667591092</v>
      </c>
      <c r="AG81" s="73">
        <f t="shared" ref="AG81:AG84" si="54">P81/P$86</f>
        <v>0.8455125755022268</v>
      </c>
      <c r="AH81" s="73">
        <f>Wgted_Floorspace!AI253</f>
        <v>0.99094617118910033</v>
      </c>
      <c r="AI81" s="73">
        <f t="shared" ref="AI81:AI84" si="55">AA81/AA$86</f>
        <v>1.2843198935581621</v>
      </c>
      <c r="AJ81" s="73">
        <f t="shared" ref="AJ81:AJ84" si="56">V81/V$86</f>
        <v>0.91499697949604986</v>
      </c>
      <c r="AK81" s="73">
        <f t="shared" ref="AK81:AK84" si="57">AG81/(AH81*AI81*AJ81)</f>
        <v>0.7260677338317485</v>
      </c>
      <c r="AL81" s="73">
        <f t="shared" ref="AL81:AL84" si="58">AF81*AH81*AI81*AJ81*AK81</f>
        <v>1.2924269895575138</v>
      </c>
      <c r="AM81" s="73">
        <f t="shared" ref="AM81:AM84" si="59">AF81*AG81</f>
        <v>1.2924269895575138</v>
      </c>
      <c r="AN81" s="73"/>
      <c r="AO81" s="73">
        <f t="shared" ref="AO81:AO84" si="60">AH81*AI81*AJ81</f>
        <v>1.1645092270388058</v>
      </c>
      <c r="AR81" s="53"/>
    </row>
    <row r="82" spans="1:61" x14ac:dyDescent="0.2">
      <c r="A82" s="75" t="s">
        <v>147</v>
      </c>
      <c r="B82" s="50">
        <f t="shared" ref="B82:B84" si="61">B81+1</f>
        <v>2016</v>
      </c>
      <c r="D82" s="79">
        <f>Conversion_Factors!$O78*D243+D326</f>
        <v>3676.3385201915867</v>
      </c>
      <c r="F82" s="357">
        <f>'Final Floorspace Estimates'!D282</f>
        <v>18344.155320500839</v>
      </c>
      <c r="G82" s="357">
        <f>'Final Floorspace Estimates'!E282</f>
        <v>6693.2658239570173</v>
      </c>
      <c r="H82" s="357">
        <f>'Final Floorspace Estimates'!F282</f>
        <v>1494.3831746924479</v>
      </c>
      <c r="I82" s="321">
        <f t="shared" si="47"/>
        <v>26531.804319150302</v>
      </c>
      <c r="K82" s="349">
        <f>'Final Floorspace Estimates'!U282</f>
        <v>39.817037993868794</v>
      </c>
      <c r="L82" s="349">
        <f>'Final Floorspace Estimates'!V282</f>
        <v>6.0784791909762799</v>
      </c>
      <c r="M82" s="349">
        <f>'Final Floorspace Estimates'!W282</f>
        <v>1.772919336205744</v>
      </c>
      <c r="N82" s="81">
        <f t="shared" si="48"/>
        <v>47.668436521050822</v>
      </c>
      <c r="P82" s="84">
        <f t="shared" si="49"/>
        <v>138.56345674681666</v>
      </c>
      <c r="R82" s="79">
        <f>Conversion_Factors!$O78*R243+R326</f>
        <v>77.12311937413935</v>
      </c>
      <c r="T82" s="79">
        <f>Conversion_Factors!$O78*T243+T326</f>
        <v>80.09210197576374</v>
      </c>
      <c r="V82" s="118">
        <f t="shared" si="50"/>
        <v>0.96293039477821651</v>
      </c>
      <c r="X82" s="124">
        <f>'Final Floorspace Estimates'!Q283</f>
        <v>2183.1844625891745</v>
      </c>
      <c r="Y82" s="124">
        <f>'Final Floorspace Estimates'!R283</f>
        <v>907.83081203668007</v>
      </c>
      <c r="Z82" s="124">
        <f>'Final Floorspace Estimates'!S283</f>
        <v>1191.774334754959</v>
      </c>
      <c r="AA82" s="124">
        <f t="shared" si="51"/>
        <v>1796.6526493128242</v>
      </c>
      <c r="AC82" s="71">
        <f t="shared" si="52"/>
        <v>0.71781656593032739</v>
      </c>
      <c r="AD82" s="71"/>
      <c r="AF82" s="73">
        <f t="shared" si="53"/>
        <v>1.543433711827771</v>
      </c>
      <c r="AG82" s="73">
        <f t="shared" si="54"/>
        <v>0.8494935359739938</v>
      </c>
      <c r="AH82" s="73">
        <f>Wgted_Floorspace!AI254</f>
        <v>0.9912324612540685</v>
      </c>
      <c r="AI82" s="73">
        <f t="shared" si="55"/>
        <v>1.2901784540162384</v>
      </c>
      <c r="AJ82" s="73">
        <f t="shared" si="56"/>
        <v>0.91726921215145152</v>
      </c>
      <c r="AK82" s="73">
        <f t="shared" si="57"/>
        <v>0.72416571691182685</v>
      </c>
      <c r="AL82" s="73">
        <f t="shared" si="58"/>
        <v>1.3111369614020394</v>
      </c>
      <c r="AM82" s="73">
        <f t="shared" si="59"/>
        <v>1.3111369614020394</v>
      </c>
      <c r="AN82" s="73"/>
      <c r="AO82" s="73">
        <f t="shared" si="60"/>
        <v>1.1730651094567441</v>
      </c>
      <c r="AR82" s="53"/>
    </row>
    <row r="83" spans="1:61" x14ac:dyDescent="0.2">
      <c r="A83" s="75" t="s">
        <v>147</v>
      </c>
      <c r="B83" s="50">
        <f t="shared" si="61"/>
        <v>2017</v>
      </c>
      <c r="D83" s="79">
        <f>Conversion_Factors!$O79*D244+D327</f>
        <v>3826.2857886004649</v>
      </c>
      <c r="F83" s="357">
        <f>'Final Floorspace Estimates'!D283</f>
        <v>18508.846197890874</v>
      </c>
      <c r="G83" s="357">
        <f>'Final Floorspace Estimates'!E283</f>
        <v>6777.4898131562668</v>
      </c>
      <c r="H83" s="357">
        <f>'Final Floorspace Estimates'!F283</f>
        <v>1517.0568965405628</v>
      </c>
      <c r="I83" s="321">
        <f t="shared" si="47"/>
        <v>26803.392907587702</v>
      </c>
      <c r="K83" s="349">
        <f>'Final Floorspace Estimates'!U283</f>
        <v>40.408225439688067</v>
      </c>
      <c r="L83" s="349">
        <f>'Final Floorspace Estimates'!V283</f>
        <v>6.1528140806479801</v>
      </c>
      <c r="M83" s="349">
        <f>'Final Floorspace Estimates'!W283</f>
        <v>1.8079894736600517</v>
      </c>
      <c r="N83" s="81">
        <f t="shared" si="48"/>
        <v>48.369028993996096</v>
      </c>
      <c r="P83" s="84">
        <f t="shared" si="49"/>
        <v>142.75378500746791</v>
      </c>
      <c r="R83" s="79">
        <f>Conversion_Factors!$O79*R244+R327</f>
        <v>79.106111248902891</v>
      </c>
      <c r="T83" s="79">
        <f>Conversion_Factors!$O79*T244+T327</f>
        <v>80.566608629557223</v>
      </c>
      <c r="V83" s="118">
        <f t="shared" si="50"/>
        <v>0.98187217501769686</v>
      </c>
      <c r="X83" s="124">
        <f>'Final Floorspace Estimates'!Q284</f>
        <v>2195.1225026564516</v>
      </c>
      <c r="Y83" s="124">
        <f>'Final Floorspace Estimates'!R284</f>
        <v>907.39583019640565</v>
      </c>
      <c r="Z83" s="124">
        <f>'Final Floorspace Estimates'!S284</f>
        <v>1191.7743347549588</v>
      </c>
      <c r="AA83" s="124">
        <f t="shared" si="51"/>
        <v>1804.5860522495059</v>
      </c>
      <c r="AC83" s="71">
        <f t="shared" si="52"/>
        <v>0.72206927909847729</v>
      </c>
      <c r="AD83" s="71"/>
      <c r="AF83" s="73">
        <f t="shared" si="53"/>
        <v>1.5592328251522818</v>
      </c>
      <c r="AG83" s="73">
        <f t="shared" si="54"/>
        <v>0.87518325860798241</v>
      </c>
      <c r="AH83" s="73">
        <f>Wgted_Floorspace!AI255</f>
        <v>0.99149253504080392</v>
      </c>
      <c r="AI83" s="73">
        <f t="shared" si="55"/>
        <v>1.2958754403201023</v>
      </c>
      <c r="AJ83" s="73">
        <f t="shared" si="56"/>
        <v>0.93531279238449194</v>
      </c>
      <c r="AK83" s="73">
        <f t="shared" si="57"/>
        <v>0.728264967792986</v>
      </c>
      <c r="AL83" s="73">
        <f t="shared" si="58"/>
        <v>1.3646144648453047</v>
      </c>
      <c r="AM83" s="73">
        <f t="shared" si="59"/>
        <v>1.3646144648453045</v>
      </c>
      <c r="AN83" s="73"/>
      <c r="AO83" s="73">
        <f t="shared" si="60"/>
        <v>1.2017374133211896</v>
      </c>
      <c r="AR83" s="53"/>
    </row>
    <row r="84" spans="1:61" x14ac:dyDescent="0.2">
      <c r="A84" s="75" t="s">
        <v>147</v>
      </c>
      <c r="B84" s="50">
        <f t="shared" si="61"/>
        <v>2018</v>
      </c>
      <c r="D84" s="79">
        <f>Conversion_Factors!$O80*D245+D328</f>
        <v>0</v>
      </c>
      <c r="F84" s="357">
        <f>'Final Floorspace Estimates'!D284</f>
        <v>18650.410415136212</v>
      </c>
      <c r="G84" s="357">
        <f>'Final Floorspace Estimates'!E284</f>
        <v>6817.0724743039218</v>
      </c>
      <c r="H84" s="357">
        <f>'Final Floorspace Estimates'!F284</f>
        <v>1514.5276377179346</v>
      </c>
      <c r="I84" s="321">
        <f t="shared" si="47"/>
        <v>26982.010527158069</v>
      </c>
      <c r="K84" s="349">
        <f>'Final Floorspace Estimates'!U284</f>
        <v>40.939935586043752</v>
      </c>
      <c r="L84" s="349">
        <f>'Final Floorspace Estimates'!V284</f>
        <v>6.1857831373300716</v>
      </c>
      <c r="M84" s="349">
        <f>'Final Floorspace Estimates'!W284</f>
        <v>1.8049751679092905</v>
      </c>
      <c r="N84" s="81">
        <f t="shared" si="48"/>
        <v>48.930693891283113</v>
      </c>
      <c r="P84" s="84">
        <f t="shared" si="49"/>
        <v>0</v>
      </c>
      <c r="R84" s="79">
        <f>Conversion_Factors!$O80*R245+R328</f>
        <v>0</v>
      </c>
      <c r="T84" s="79">
        <f>Conversion_Factors!$O80*T245+T328</f>
        <v>0</v>
      </c>
      <c r="V84" s="118" t="e">
        <f t="shared" si="50"/>
        <v>#DIV/0!</v>
      </c>
      <c r="X84" s="124">
        <f>'Final Floorspace Estimates'!Q285</f>
        <v>0</v>
      </c>
      <c r="Y84" s="124">
        <f>'Final Floorspace Estimates'!R285</f>
        <v>0</v>
      </c>
      <c r="Z84" s="124">
        <f>'Final Floorspace Estimates'!S285</f>
        <v>0</v>
      </c>
      <c r="AA84" s="124">
        <f t="shared" si="51"/>
        <v>1813.4561856327623</v>
      </c>
      <c r="AC84" s="71">
        <f t="shared" si="52"/>
        <v>0</v>
      </c>
      <c r="AD84" s="71"/>
      <c r="AF84" s="73">
        <f t="shared" si="53"/>
        <v>1.5696235416016846</v>
      </c>
      <c r="AG84" s="73">
        <f t="shared" si="54"/>
        <v>0</v>
      </c>
      <c r="AH84" s="73">
        <f>Wgted_Floorspace!AI256</f>
        <v>0.99119775843078861</v>
      </c>
      <c r="AI84" s="73">
        <f t="shared" si="55"/>
        <v>1.302245093897662</v>
      </c>
      <c r="AJ84" s="73" t="e">
        <f t="shared" si="56"/>
        <v>#DIV/0!</v>
      </c>
      <c r="AK84" s="73" t="e">
        <f t="shared" si="57"/>
        <v>#DIV/0!</v>
      </c>
      <c r="AL84" s="73" t="e">
        <f t="shared" si="58"/>
        <v>#DIV/0!</v>
      </c>
      <c r="AM84" s="73">
        <f t="shared" si="59"/>
        <v>0</v>
      </c>
      <c r="AN84" s="73"/>
      <c r="AO84" s="73" t="e">
        <f t="shared" si="60"/>
        <v>#DIV/0!</v>
      </c>
      <c r="AR84" s="53"/>
    </row>
    <row r="85" spans="1:61" x14ac:dyDescent="0.2">
      <c r="A85" s="75"/>
      <c r="B85" s="50"/>
      <c r="D85" s="79"/>
      <c r="F85" s="357"/>
      <c r="G85" s="357"/>
      <c r="H85" s="357"/>
      <c r="I85" s="321"/>
      <c r="K85" s="349"/>
      <c r="L85" s="349"/>
      <c r="M85" s="349"/>
      <c r="N85" s="81"/>
      <c r="P85" s="84"/>
      <c r="R85" s="79"/>
      <c r="T85" s="79"/>
      <c r="V85" s="118"/>
      <c r="X85" s="124"/>
      <c r="Y85" s="124"/>
      <c r="Z85" s="124"/>
      <c r="AA85" s="124"/>
      <c r="AC85" s="71"/>
      <c r="AD85" s="71"/>
      <c r="AF85" s="73"/>
      <c r="AG85" s="73"/>
      <c r="AH85" s="73"/>
      <c r="AI85" s="73"/>
      <c r="AJ85" s="73"/>
      <c r="AK85" s="73"/>
      <c r="AL85" s="73"/>
      <c r="AM85" s="73"/>
      <c r="AN85" s="73"/>
      <c r="AO85" s="73"/>
      <c r="AR85" s="53"/>
    </row>
    <row r="86" spans="1:61" x14ac:dyDescent="0.2">
      <c r="A86" s="18" t="s">
        <v>167</v>
      </c>
      <c r="B86" s="91">
        <f>Base_year</f>
        <v>1985</v>
      </c>
      <c r="D86" s="79"/>
      <c r="F86" s="69"/>
      <c r="G86" s="69"/>
      <c r="H86" s="69"/>
      <c r="I86" s="74">
        <f>INDEX(I15:I76,base_row,1)</f>
        <v>17190.115853910374</v>
      </c>
      <c r="K86" s="84"/>
      <c r="L86" s="84"/>
      <c r="M86" s="84"/>
      <c r="N86" s="79"/>
      <c r="P86" s="74">
        <f>INDEX(P15:P76,base_row,1)</f>
        <v>163.11302073410786</v>
      </c>
      <c r="R86" s="74">
        <f>INDEX(R15:R76,base_row,1)</f>
        <v>117.13165869938183</v>
      </c>
      <c r="T86" s="74">
        <f>INDEX(T15:T76,base_row,1)</f>
        <v>111.57739424968582</v>
      </c>
      <c r="V86" s="118">
        <f>INDEX(V15:V76,base_row,1)</f>
        <v>1.0497794780658416</v>
      </c>
      <c r="AA86" s="74">
        <f>INDEX(AA15:AA76,base_row,1)</f>
        <v>1392.5613497264396</v>
      </c>
      <c r="AC86" s="71"/>
      <c r="AD86" s="71"/>
      <c r="AF86" s="73"/>
      <c r="AG86" s="73"/>
      <c r="AH86" s="73"/>
      <c r="AI86" s="73"/>
      <c r="AJ86" s="73"/>
      <c r="AK86" s="73"/>
      <c r="AL86" s="73"/>
      <c r="AM86" s="73"/>
      <c r="AN86" s="73"/>
      <c r="AO86" s="73"/>
      <c r="AR86" s="53"/>
    </row>
    <row r="87" spans="1:61" x14ac:dyDescent="0.2">
      <c r="A87" s="18" t="s">
        <v>168</v>
      </c>
      <c r="B87" s="91">
        <f>Base_year2</f>
        <v>1996</v>
      </c>
      <c r="D87" s="79"/>
      <c r="F87" s="69"/>
      <c r="G87" s="69"/>
      <c r="H87" s="69"/>
      <c r="I87" s="69"/>
      <c r="K87" s="84"/>
      <c r="L87" s="84"/>
      <c r="M87" s="84"/>
      <c r="N87" s="79"/>
      <c r="AC87" s="71"/>
      <c r="AD87" s="71"/>
      <c r="AF87" s="73"/>
      <c r="AG87" s="73"/>
      <c r="AH87" s="73"/>
      <c r="AI87" s="73"/>
      <c r="AJ87" s="73"/>
      <c r="AK87" s="73"/>
      <c r="AL87" s="73"/>
      <c r="AM87" s="73"/>
      <c r="AN87" s="73"/>
      <c r="AO87" s="73"/>
      <c r="AR87" s="53"/>
    </row>
    <row r="88" spans="1:61" x14ac:dyDescent="0.2">
      <c r="A88" s="75"/>
      <c r="B88" s="75"/>
      <c r="D88" s="79"/>
      <c r="F88" s="69"/>
      <c r="G88" s="69"/>
      <c r="H88" s="69"/>
      <c r="I88" s="69"/>
      <c r="K88" s="84"/>
      <c r="L88" s="84"/>
      <c r="M88" s="84"/>
      <c r="N88" s="79"/>
      <c r="AC88" s="71"/>
      <c r="AD88" s="71"/>
      <c r="AF88" s="72"/>
      <c r="AG88" s="72"/>
      <c r="AH88" s="72"/>
      <c r="AI88" s="72"/>
      <c r="AJ88" s="72"/>
      <c r="AK88" s="72"/>
      <c r="AL88" s="72"/>
      <c r="AM88" s="72"/>
      <c r="AN88" s="72"/>
      <c r="AO88" s="72"/>
      <c r="AP88" s="142"/>
      <c r="AQ88" s="142"/>
      <c r="AR88" s="53"/>
    </row>
    <row r="89" spans="1:61" x14ac:dyDescent="0.2">
      <c r="A89" s="75"/>
      <c r="B89" s="50"/>
      <c r="D89" s="79"/>
      <c r="F89" s="69"/>
      <c r="G89" s="69"/>
      <c r="H89" s="69"/>
      <c r="I89" s="69"/>
      <c r="P89" s="70"/>
      <c r="AC89" s="71"/>
      <c r="AD89" s="71"/>
      <c r="AE89" s="142"/>
      <c r="AF89" s="72"/>
      <c r="AG89" s="72"/>
      <c r="AH89" s="72"/>
      <c r="AI89" s="72"/>
      <c r="AJ89" s="72"/>
      <c r="AK89" s="72"/>
      <c r="AL89" s="72"/>
      <c r="AM89" s="72"/>
      <c r="AN89" s="72"/>
      <c r="AO89" s="72"/>
      <c r="AR89" s="53"/>
    </row>
    <row r="90" spans="1:61" x14ac:dyDescent="0.2">
      <c r="A90" s="50"/>
      <c r="B90" s="50"/>
      <c r="D90" s="83"/>
      <c r="F90" s="69"/>
      <c r="G90" s="69"/>
      <c r="H90" s="69"/>
      <c r="I90" s="69"/>
      <c r="P90" s="74"/>
      <c r="AR90" s="53"/>
    </row>
    <row r="91" spans="1:61" x14ac:dyDescent="0.2">
      <c r="A91" s="50"/>
      <c r="B91" s="50"/>
      <c r="D91" s="83"/>
      <c r="F91" s="69"/>
      <c r="G91" s="69"/>
      <c r="H91" s="69"/>
      <c r="I91" s="69"/>
      <c r="P91" s="74"/>
      <c r="AR91" s="53"/>
    </row>
    <row r="92" spans="1:61" x14ac:dyDescent="0.2">
      <c r="A92" s="50"/>
      <c r="B92" s="50"/>
      <c r="D92" s="83"/>
      <c r="AR92" s="53"/>
    </row>
    <row r="93" spans="1:61" ht="38.25" x14ac:dyDescent="0.2">
      <c r="A93" s="50"/>
      <c r="B93" s="50"/>
      <c r="D93" s="78" t="s">
        <v>32</v>
      </c>
      <c r="F93" s="77" t="str">
        <f>F5</f>
        <v xml:space="preserve">Single-Family </v>
      </c>
      <c r="G93" s="77" t="str">
        <f>G5</f>
        <v>Multi-Family</v>
      </c>
      <c r="H93" s="77" t="str">
        <f>H5</f>
        <v>Manufactured Homes</v>
      </c>
      <c r="I93" s="78" t="s">
        <v>32</v>
      </c>
      <c r="K93" s="56" t="e">
        <f>#REF!</f>
        <v>#REF!</v>
      </c>
      <c r="L93" s="56" t="e">
        <f>#REF!</f>
        <v>#REF!</v>
      </c>
      <c r="M93" s="56" t="e">
        <f>#REF!</f>
        <v>#REF!</v>
      </c>
      <c r="N93" s="56" t="s">
        <v>32</v>
      </c>
      <c r="P93" s="56" t="s">
        <v>32</v>
      </c>
      <c r="R93" s="78" t="s">
        <v>32</v>
      </c>
      <c r="T93" s="56" t="s">
        <v>32</v>
      </c>
      <c r="V93" s="78" t="s">
        <v>32</v>
      </c>
      <c r="X93" s="78" t="str">
        <f>F5</f>
        <v xml:space="preserve">Single-Family </v>
      </c>
      <c r="Y93" s="78" t="str">
        <f>G5</f>
        <v>Multi-Family</v>
      </c>
      <c r="Z93" s="78" t="str">
        <f>H5</f>
        <v>Manufactured Homes</v>
      </c>
      <c r="AA93" s="78" t="s">
        <v>32</v>
      </c>
      <c r="AC93" s="324" t="s">
        <v>32</v>
      </c>
      <c r="AR93" s="53"/>
    </row>
    <row r="94" spans="1:61" ht="23.25" customHeight="1" x14ac:dyDescent="0.2">
      <c r="A94" s="136" t="s">
        <v>303</v>
      </c>
      <c r="B94" s="50"/>
      <c r="D94" s="82" t="s">
        <v>117</v>
      </c>
      <c r="F94" s="61"/>
      <c r="G94" s="61"/>
      <c r="H94" s="61"/>
      <c r="I94" s="61"/>
      <c r="K94" s="61"/>
      <c r="L94" s="61"/>
      <c r="M94" s="61"/>
      <c r="N94" s="61"/>
      <c r="P94" s="82" t="s">
        <v>117</v>
      </c>
      <c r="R94" s="82" t="s">
        <v>117</v>
      </c>
      <c r="T94" s="82" t="s">
        <v>117</v>
      </c>
      <c r="V94" s="62"/>
      <c r="X94" s="61"/>
      <c r="Y94" s="61"/>
      <c r="Z94" s="61"/>
      <c r="AA94" s="61"/>
      <c r="AC94" s="82" t="s">
        <v>117</v>
      </c>
      <c r="AD94" s="132"/>
      <c r="AR94" s="53"/>
      <c r="BD94"/>
      <c r="BE94" s="1" t="s">
        <v>575</v>
      </c>
      <c r="BF94"/>
      <c r="BG94"/>
      <c r="BH94"/>
      <c r="BI94"/>
    </row>
    <row r="95" spans="1:61" x14ac:dyDescent="0.2">
      <c r="A95" s="50"/>
      <c r="B95" s="50"/>
      <c r="D95" s="82" t="s">
        <v>120</v>
      </c>
      <c r="F95" s="80" t="s">
        <v>128</v>
      </c>
      <c r="G95" s="80" t="s">
        <v>128</v>
      </c>
      <c r="H95" s="80" t="s">
        <v>128</v>
      </c>
      <c r="I95" s="80" t="s">
        <v>128</v>
      </c>
      <c r="K95" s="80" t="s">
        <v>130</v>
      </c>
      <c r="L95" s="80" t="s">
        <v>130</v>
      </c>
      <c r="M95" s="80" t="s">
        <v>130</v>
      </c>
      <c r="N95" s="80" t="s">
        <v>130</v>
      </c>
      <c r="P95" s="76" t="s">
        <v>696</v>
      </c>
      <c r="R95" s="76" t="s">
        <v>148</v>
      </c>
      <c r="T95" s="61" t="s">
        <v>148</v>
      </c>
      <c r="V95" s="76" t="s">
        <v>148</v>
      </c>
      <c r="X95" s="80" t="s">
        <v>697</v>
      </c>
      <c r="Y95" s="80" t="s">
        <v>697</v>
      </c>
      <c r="Z95" s="80" t="s">
        <v>697</v>
      </c>
      <c r="AA95" s="80" t="s">
        <v>697</v>
      </c>
      <c r="AC95" s="61" t="s">
        <v>121</v>
      </c>
      <c r="AR95" s="53"/>
      <c r="BD95"/>
      <c r="BE95"/>
      <c r="BF95"/>
      <c r="BG95"/>
      <c r="BH95"/>
      <c r="BI95"/>
    </row>
    <row r="96" spans="1:61" ht="51.75" thickBot="1" x14ac:dyDescent="0.25">
      <c r="A96" s="50" t="s">
        <v>122</v>
      </c>
      <c r="B96" s="50">
        <v>1949</v>
      </c>
      <c r="D96" s="79"/>
      <c r="F96" s="69"/>
      <c r="G96" s="69"/>
      <c r="H96" s="69"/>
      <c r="I96" s="69"/>
      <c r="P96" s="70"/>
      <c r="AC96" s="71"/>
      <c r="AD96" s="72"/>
      <c r="AF96" s="73"/>
      <c r="AG96" s="73"/>
      <c r="AH96" s="73"/>
      <c r="AI96" s="73"/>
      <c r="AJ96" s="73"/>
      <c r="AK96" s="73"/>
      <c r="AL96" s="73"/>
      <c r="AM96" s="73"/>
      <c r="AN96" s="73"/>
      <c r="AO96" s="73"/>
      <c r="AR96" s="53"/>
      <c r="BD96" s="94"/>
      <c r="BE96" s="252" t="s">
        <v>412</v>
      </c>
      <c r="BF96" s="252" t="s">
        <v>416</v>
      </c>
      <c r="BG96" s="252" t="s">
        <v>413</v>
      </c>
      <c r="BH96" s="252" t="s">
        <v>414</v>
      </c>
      <c r="BI96" s="252" t="s">
        <v>581</v>
      </c>
    </row>
    <row r="97" spans="1:61" x14ac:dyDescent="0.2">
      <c r="A97" s="50" t="s">
        <v>122</v>
      </c>
      <c r="B97" s="50">
        <f t="shared" ref="B97:B124" si="62">B96+1</f>
        <v>1950</v>
      </c>
      <c r="D97" s="79"/>
      <c r="F97" s="69"/>
      <c r="G97" s="69"/>
      <c r="H97" s="69"/>
      <c r="I97" s="69"/>
      <c r="P97" s="70"/>
      <c r="AC97" s="71"/>
      <c r="AD97" s="71"/>
      <c r="AF97" s="73"/>
      <c r="AG97" s="73"/>
      <c r="AH97" s="73"/>
      <c r="AI97" s="73"/>
      <c r="AJ97" s="73"/>
      <c r="AK97" s="73"/>
      <c r="AL97" s="73"/>
      <c r="AM97" s="73"/>
      <c r="AN97" s="73"/>
      <c r="AO97" s="73"/>
      <c r="AR97" s="53"/>
      <c r="BD97" s="94">
        <v>1985</v>
      </c>
      <c r="BE97" s="9">
        <v>1</v>
      </c>
      <c r="BF97" s="9">
        <v>1</v>
      </c>
      <c r="BG97" s="9">
        <v>1</v>
      </c>
      <c r="BH97" s="9">
        <v>1</v>
      </c>
      <c r="BI97" s="17">
        <v>1</v>
      </c>
    </row>
    <row r="98" spans="1:61" x14ac:dyDescent="0.2">
      <c r="A98" s="50" t="s">
        <v>122</v>
      </c>
      <c r="B98" s="50">
        <f t="shared" si="62"/>
        <v>1951</v>
      </c>
      <c r="D98" s="79"/>
      <c r="F98" s="69"/>
      <c r="G98" s="69"/>
      <c r="H98" s="69"/>
      <c r="I98" s="69"/>
      <c r="P98" s="70"/>
      <c r="AC98" s="71"/>
      <c r="AD98" s="71"/>
      <c r="AF98" s="73"/>
      <c r="AG98" s="73"/>
      <c r="AH98" s="73"/>
      <c r="AI98" s="73"/>
      <c r="AJ98" s="73"/>
      <c r="AK98" s="73"/>
      <c r="AL98" s="73"/>
      <c r="AM98" s="73"/>
      <c r="AN98" s="73"/>
      <c r="AO98" s="73"/>
      <c r="AR98" s="53"/>
      <c r="BD98" s="94">
        <v>1986</v>
      </c>
      <c r="BE98" s="9">
        <v>1.0020336592800534</v>
      </c>
      <c r="BF98" s="9">
        <v>1.0192305476500476</v>
      </c>
      <c r="BG98" s="9">
        <v>1.0121109621818536</v>
      </c>
      <c r="BH98" s="9">
        <v>0.97592898535522632</v>
      </c>
      <c r="BI98" s="17">
        <v>0.99532183831316356</v>
      </c>
    </row>
    <row r="99" spans="1:61" x14ac:dyDescent="0.2">
      <c r="A99" s="50" t="s">
        <v>122</v>
      </c>
      <c r="B99" s="50">
        <f t="shared" si="62"/>
        <v>1952</v>
      </c>
      <c r="D99" s="79"/>
      <c r="F99" s="69"/>
      <c r="G99" s="69"/>
      <c r="H99" s="69"/>
      <c r="I99" s="69"/>
      <c r="P99" s="70"/>
      <c r="AC99" s="71"/>
      <c r="AD99" s="71"/>
      <c r="AF99" s="73"/>
      <c r="AG99" s="73"/>
      <c r="AH99" s="73"/>
      <c r="AI99" s="73"/>
      <c r="AJ99" s="73"/>
      <c r="AK99" s="73"/>
      <c r="AL99" s="73"/>
      <c r="AM99" s="73"/>
      <c r="AN99" s="73"/>
      <c r="AO99" s="73"/>
      <c r="AR99" s="53"/>
      <c r="BD99" s="94">
        <v>1987</v>
      </c>
      <c r="BE99" s="9">
        <v>1.0257750890035429</v>
      </c>
      <c r="BF99" s="9">
        <v>1.0309947113113413</v>
      </c>
      <c r="BG99" s="9">
        <v>1.023930061536239</v>
      </c>
      <c r="BH99" s="9">
        <v>0.98057998928525658</v>
      </c>
      <c r="BI99" s="17">
        <v>0.99092866255128809</v>
      </c>
    </row>
    <row r="100" spans="1:61" x14ac:dyDescent="0.2">
      <c r="A100" s="50" t="s">
        <v>122</v>
      </c>
      <c r="B100" s="50">
        <f t="shared" si="62"/>
        <v>1953</v>
      </c>
      <c r="D100" s="79"/>
      <c r="F100" s="69"/>
      <c r="G100" s="69"/>
      <c r="H100" s="69"/>
      <c r="I100" s="69"/>
      <c r="P100" s="70"/>
      <c r="AC100" s="71"/>
      <c r="AD100" s="71"/>
      <c r="AF100" s="73"/>
      <c r="AG100" s="73"/>
      <c r="AH100" s="73"/>
      <c r="AI100" s="73"/>
      <c r="AJ100" s="73"/>
      <c r="AK100" s="73"/>
      <c r="AL100" s="73"/>
      <c r="AM100" s="73"/>
      <c r="AN100" s="73"/>
      <c r="AO100" s="73"/>
      <c r="AR100" s="53"/>
      <c r="BD100" s="94">
        <v>1988</v>
      </c>
      <c r="BE100" s="9">
        <v>1.0874416489199918</v>
      </c>
      <c r="BF100" s="9">
        <v>1.0499487262210647</v>
      </c>
      <c r="BG100" s="9">
        <v>1.0353979241746722</v>
      </c>
      <c r="BH100" s="9">
        <v>1.0078030115503169</v>
      </c>
      <c r="BI100" s="17">
        <v>0.99255579580702868</v>
      </c>
    </row>
    <row r="101" spans="1:61" x14ac:dyDescent="0.2">
      <c r="A101" s="50" t="s">
        <v>122</v>
      </c>
      <c r="B101" s="50">
        <f t="shared" si="62"/>
        <v>1954</v>
      </c>
      <c r="D101" s="79"/>
      <c r="F101" s="69"/>
      <c r="G101" s="69"/>
      <c r="H101" s="69"/>
      <c r="I101" s="69"/>
      <c r="P101" s="70"/>
      <c r="AC101" s="71"/>
      <c r="AD101" s="71"/>
      <c r="AF101" s="73"/>
      <c r="AG101" s="73"/>
      <c r="AH101" s="73"/>
      <c r="AI101" s="73"/>
      <c r="AJ101" s="73"/>
      <c r="AK101" s="73"/>
      <c r="AL101" s="73"/>
      <c r="AM101" s="73"/>
      <c r="AN101" s="73"/>
      <c r="AO101" s="73"/>
      <c r="AR101" s="53"/>
      <c r="BD101" s="94">
        <v>1989</v>
      </c>
      <c r="BE101" s="9">
        <v>1.137475938364702</v>
      </c>
      <c r="BF101" s="9">
        <v>1.0696055951791124</v>
      </c>
      <c r="BG101" s="9">
        <v>1.0463300716022612</v>
      </c>
      <c r="BH101" s="9">
        <v>1.0082335311188568</v>
      </c>
      <c r="BI101" s="17">
        <v>1.0080653997436821</v>
      </c>
    </row>
    <row r="102" spans="1:61" x14ac:dyDescent="0.2">
      <c r="A102" s="50" t="s">
        <v>122</v>
      </c>
      <c r="B102" s="50">
        <f t="shared" si="62"/>
        <v>1955</v>
      </c>
      <c r="D102" s="79"/>
      <c r="F102" s="69"/>
      <c r="G102" s="69"/>
      <c r="H102" s="69"/>
      <c r="I102" s="69"/>
      <c r="P102" s="70"/>
      <c r="AC102" s="71"/>
      <c r="AD102" s="71"/>
      <c r="AF102" s="73"/>
      <c r="AG102" s="73"/>
      <c r="AH102" s="73"/>
      <c r="AI102" s="73"/>
      <c r="AJ102" s="73"/>
      <c r="AK102" s="73"/>
      <c r="AL102" s="73"/>
      <c r="AM102" s="73"/>
      <c r="AN102" s="73"/>
      <c r="AO102" s="73"/>
      <c r="AR102" s="53"/>
      <c r="BD102" s="94">
        <v>1990</v>
      </c>
      <c r="BE102" s="9">
        <v>1.0914935388431937</v>
      </c>
      <c r="BF102" s="9">
        <v>1.0755625712935968</v>
      </c>
      <c r="BG102" s="9">
        <v>1.056464136933756</v>
      </c>
      <c r="BH102" s="9">
        <v>0.95314900400077218</v>
      </c>
      <c r="BI102" s="17">
        <v>1.0077897366393302</v>
      </c>
    </row>
    <row r="103" spans="1:61" x14ac:dyDescent="0.2">
      <c r="A103" s="50" t="s">
        <v>122</v>
      </c>
      <c r="B103" s="50">
        <f t="shared" si="62"/>
        <v>1956</v>
      </c>
      <c r="D103" s="79"/>
      <c r="F103" s="69"/>
      <c r="G103" s="69"/>
      <c r="H103" s="69"/>
      <c r="I103" s="69"/>
      <c r="P103" s="70"/>
      <c r="AC103" s="71"/>
      <c r="AD103" s="71"/>
      <c r="AF103" s="73"/>
      <c r="AG103" s="73"/>
      <c r="AH103" s="73"/>
      <c r="AI103" s="73"/>
      <c r="AJ103" s="73"/>
      <c r="AK103" s="73"/>
      <c r="AL103" s="73"/>
      <c r="AM103" s="73"/>
      <c r="AN103" s="73"/>
      <c r="AO103" s="73"/>
      <c r="AR103" s="53"/>
      <c r="BD103" s="94">
        <v>1991</v>
      </c>
      <c r="BE103" s="9">
        <v>1.1232655394460189</v>
      </c>
      <c r="BF103" s="9">
        <v>1.0866814918941341</v>
      </c>
      <c r="BG103" s="9">
        <v>1.0738063702406406</v>
      </c>
      <c r="BH103" s="9">
        <v>0.97593598364286249</v>
      </c>
      <c r="BI103" s="17">
        <v>0.98635410854565708</v>
      </c>
    </row>
    <row r="104" spans="1:61" x14ac:dyDescent="0.2">
      <c r="A104" s="50" t="s">
        <v>122</v>
      </c>
      <c r="B104" s="50">
        <f t="shared" si="62"/>
        <v>1957</v>
      </c>
      <c r="D104" s="79"/>
      <c r="F104" s="69"/>
      <c r="G104" s="69"/>
      <c r="H104" s="69"/>
      <c r="I104" s="69"/>
      <c r="P104" s="70"/>
      <c r="AC104" s="71"/>
      <c r="AD104" s="71"/>
      <c r="AF104" s="73"/>
      <c r="AG104" s="73"/>
      <c r="AH104" s="73"/>
      <c r="AI104" s="73"/>
      <c r="AJ104" s="73"/>
      <c r="AK104" s="73"/>
      <c r="AL104" s="73"/>
      <c r="AM104" s="73"/>
      <c r="AN104" s="73"/>
      <c r="AO104" s="73"/>
      <c r="AR104" s="53"/>
      <c r="BD104" s="94">
        <v>1992</v>
      </c>
      <c r="BE104" s="9">
        <v>1.1203299959180515</v>
      </c>
      <c r="BF104" s="9">
        <v>1.102317113919967</v>
      </c>
      <c r="BG104" s="9">
        <v>1.0912023211145085</v>
      </c>
      <c r="BH104" s="9">
        <v>0.96762157726603337</v>
      </c>
      <c r="BI104" s="17">
        <v>0.96256172510150295</v>
      </c>
    </row>
    <row r="105" spans="1:61" x14ac:dyDescent="0.2">
      <c r="A105" s="50" t="s">
        <v>122</v>
      </c>
      <c r="B105" s="50">
        <f t="shared" si="62"/>
        <v>1958</v>
      </c>
      <c r="D105" s="79"/>
      <c r="F105" s="69"/>
      <c r="G105" s="69"/>
      <c r="H105" s="69"/>
      <c r="I105" s="69"/>
      <c r="P105" s="70"/>
      <c r="AC105" s="71"/>
      <c r="AD105" s="71"/>
      <c r="AF105" s="73"/>
      <c r="AG105" s="73"/>
      <c r="AH105" s="73"/>
      <c r="AI105" s="73"/>
      <c r="AJ105" s="73"/>
      <c r="AK105" s="73"/>
      <c r="AL105" s="73"/>
      <c r="AM105" s="73"/>
      <c r="AN105" s="73"/>
      <c r="AO105" s="73"/>
      <c r="AR105" s="53"/>
      <c r="BD105" s="94">
        <v>1993</v>
      </c>
      <c r="BE105" s="9">
        <v>1.177349641673664</v>
      </c>
      <c r="BF105" s="9">
        <v>1.1110394174376939</v>
      </c>
      <c r="BG105" s="9">
        <v>1.108518507200039</v>
      </c>
      <c r="BH105" s="9">
        <v>1.0076488428657537</v>
      </c>
      <c r="BI105" s="17">
        <v>0.94868892379392955</v>
      </c>
    </row>
    <row r="106" spans="1:61" x14ac:dyDescent="0.2">
      <c r="A106" s="50" t="s">
        <v>122</v>
      </c>
      <c r="B106" s="50">
        <f t="shared" si="62"/>
        <v>1959</v>
      </c>
      <c r="D106" s="79"/>
      <c r="F106" s="69"/>
      <c r="G106" s="69"/>
      <c r="H106" s="69"/>
      <c r="I106" s="69"/>
      <c r="P106" s="70"/>
      <c r="AC106" s="71"/>
      <c r="AD106" s="71"/>
      <c r="AF106" s="73"/>
      <c r="AG106" s="73"/>
      <c r="AH106" s="73"/>
      <c r="AI106" s="73"/>
      <c r="AJ106" s="73"/>
      <c r="AK106" s="73"/>
      <c r="AL106" s="73"/>
      <c r="AM106" s="73"/>
      <c r="AN106" s="73"/>
      <c r="AO106" s="73"/>
      <c r="AR106" s="53"/>
      <c r="BD106" s="94">
        <v>1994</v>
      </c>
      <c r="BE106" s="9">
        <v>1.1710367279175466</v>
      </c>
      <c r="BF106" s="9">
        <v>1.1188860339443942</v>
      </c>
      <c r="BG106" s="9">
        <v>1.1232146924431996</v>
      </c>
      <c r="BH106" s="9">
        <v>0.98893846031021859</v>
      </c>
      <c r="BI106" s="17">
        <v>0.94222065511706909</v>
      </c>
    </row>
    <row r="107" spans="1:61" x14ac:dyDescent="0.2">
      <c r="A107" s="50" t="s">
        <v>122</v>
      </c>
      <c r="B107" s="50">
        <f t="shared" si="62"/>
        <v>1960</v>
      </c>
      <c r="D107" s="79"/>
      <c r="F107" s="69"/>
      <c r="G107" s="69"/>
      <c r="H107" s="69"/>
      <c r="I107" s="69"/>
      <c r="P107" s="70"/>
      <c r="AC107" s="71"/>
      <c r="AD107" s="71"/>
      <c r="AF107" s="73"/>
      <c r="AG107" s="73"/>
      <c r="AH107" s="73"/>
      <c r="AI107" s="73"/>
      <c r="AJ107" s="73"/>
      <c r="AK107" s="73"/>
      <c r="AL107" s="73"/>
      <c r="AM107" s="73"/>
      <c r="AN107" s="73"/>
      <c r="AO107" s="73"/>
      <c r="AR107" s="53"/>
      <c r="BD107" s="94">
        <v>1995</v>
      </c>
      <c r="BE107" s="9">
        <v>1.1972270107574494</v>
      </c>
      <c r="BF107" s="9">
        <v>1.1405823318623329</v>
      </c>
      <c r="BG107" s="9">
        <v>1.1378982019065542</v>
      </c>
      <c r="BH107" s="9">
        <v>1.0043976576628382</v>
      </c>
      <c r="BI107" s="17">
        <v>0.91841879795217218</v>
      </c>
    </row>
    <row r="108" spans="1:61" x14ac:dyDescent="0.2">
      <c r="A108" s="50" t="s">
        <v>122</v>
      </c>
      <c r="B108" s="50">
        <f t="shared" si="62"/>
        <v>1961</v>
      </c>
      <c r="D108" s="79"/>
      <c r="F108" s="69"/>
      <c r="G108" s="69"/>
      <c r="H108" s="69"/>
      <c r="I108" s="69"/>
      <c r="P108" s="70"/>
      <c r="AC108" s="71"/>
      <c r="AD108" s="71"/>
      <c r="AF108" s="73"/>
      <c r="AG108" s="73"/>
      <c r="AH108" s="73"/>
      <c r="AI108" s="73"/>
      <c r="AJ108" s="73"/>
      <c r="AK108" s="73"/>
      <c r="AL108" s="73"/>
      <c r="AM108" s="73"/>
      <c r="AN108" s="73"/>
      <c r="AO108" s="73"/>
      <c r="AR108" s="53"/>
      <c r="BD108" s="94">
        <v>1996</v>
      </c>
      <c r="BE108" s="9">
        <v>1.2613833671974832</v>
      </c>
      <c r="BF108" s="9">
        <v>1.1479219716784383</v>
      </c>
      <c r="BG108" s="9">
        <v>1.1525811381445978</v>
      </c>
      <c r="BH108" s="9">
        <v>1.0091397392680514</v>
      </c>
      <c r="BI108" s="17">
        <v>0.94473915374165451</v>
      </c>
    </row>
    <row r="109" spans="1:61" x14ac:dyDescent="0.2">
      <c r="A109" s="50" t="s">
        <v>122</v>
      </c>
      <c r="B109" s="50">
        <f t="shared" si="62"/>
        <v>1962</v>
      </c>
      <c r="D109" s="79"/>
      <c r="F109" s="69"/>
      <c r="G109" s="69"/>
      <c r="H109" s="69"/>
      <c r="I109" s="69"/>
      <c r="P109" s="70"/>
      <c r="AC109" s="71"/>
      <c r="AD109" s="71"/>
      <c r="AF109" s="73"/>
      <c r="AG109" s="73"/>
      <c r="AH109" s="73"/>
      <c r="AI109" s="73"/>
      <c r="AJ109" s="73"/>
      <c r="AK109" s="73"/>
      <c r="AL109" s="73"/>
      <c r="AM109" s="73"/>
      <c r="AN109" s="73"/>
      <c r="AO109" s="73"/>
      <c r="AR109" s="53"/>
      <c r="BD109" s="94">
        <v>1997</v>
      </c>
      <c r="BE109" s="9">
        <v>1.2271672516723804</v>
      </c>
      <c r="BF109" s="9">
        <v>1.1639493484197307</v>
      </c>
      <c r="BG109" s="9">
        <v>1.1672711524536317</v>
      </c>
      <c r="BH109" s="9">
        <v>0.99832307214588223</v>
      </c>
      <c r="BI109" s="17">
        <v>0.90474629804485285</v>
      </c>
    </row>
    <row r="110" spans="1:61" x14ac:dyDescent="0.2">
      <c r="A110" s="50" t="s">
        <v>122</v>
      </c>
      <c r="B110" s="50">
        <f t="shared" si="62"/>
        <v>1963</v>
      </c>
      <c r="D110" s="79"/>
      <c r="F110" s="69"/>
      <c r="G110" s="69"/>
      <c r="H110" s="69"/>
      <c r="I110" s="69"/>
      <c r="P110" s="70"/>
      <c r="AC110" s="71"/>
      <c r="AD110" s="71"/>
      <c r="AF110" s="73"/>
      <c r="AG110" s="73"/>
      <c r="AH110" s="73"/>
      <c r="AI110" s="73"/>
      <c r="AJ110" s="73"/>
      <c r="AK110" s="73"/>
      <c r="AL110" s="73"/>
      <c r="AM110" s="73"/>
      <c r="AN110" s="73"/>
      <c r="AO110" s="73"/>
      <c r="AR110" s="53"/>
      <c r="BD110" s="94">
        <v>1998</v>
      </c>
      <c r="BE110" s="9">
        <v>1.2237950682545191</v>
      </c>
      <c r="BF110" s="9">
        <v>1.1852395771411801</v>
      </c>
      <c r="BG110" s="9">
        <v>1.1820896843370592</v>
      </c>
      <c r="BH110" s="9">
        <v>0.96430950279715122</v>
      </c>
      <c r="BI110" s="17">
        <v>0.90580701527539031</v>
      </c>
    </row>
    <row r="111" spans="1:61" x14ac:dyDescent="0.2">
      <c r="A111" s="50" t="s">
        <v>122</v>
      </c>
      <c r="B111" s="50">
        <f t="shared" si="62"/>
        <v>1964</v>
      </c>
      <c r="D111" s="79"/>
      <c r="F111" s="69"/>
      <c r="G111" s="69"/>
      <c r="H111" s="69"/>
      <c r="I111" s="69"/>
      <c r="P111" s="70"/>
      <c r="AC111" s="71"/>
      <c r="AD111" s="71"/>
      <c r="AF111" s="73"/>
      <c r="AG111" s="73"/>
      <c r="AH111" s="73"/>
      <c r="AI111" s="73"/>
      <c r="AJ111" s="73"/>
      <c r="AK111" s="73"/>
      <c r="AL111" s="73"/>
      <c r="AM111" s="73"/>
      <c r="AN111" s="73"/>
      <c r="AO111" s="73"/>
      <c r="AR111" s="53"/>
      <c r="BD111" s="94">
        <v>1999</v>
      </c>
      <c r="BE111" s="9">
        <v>1.2594882071335987</v>
      </c>
      <c r="BF111" s="9">
        <v>1.2065342017192668</v>
      </c>
      <c r="BG111" s="9">
        <v>1.1970575741248244</v>
      </c>
      <c r="BH111" s="9">
        <v>0.9708699594666691</v>
      </c>
      <c r="BI111" s="17">
        <v>0.89821099250336756</v>
      </c>
    </row>
    <row r="112" spans="1:61" x14ac:dyDescent="0.2">
      <c r="A112" s="50" t="s">
        <v>122</v>
      </c>
      <c r="B112" s="50">
        <f t="shared" si="62"/>
        <v>1965</v>
      </c>
      <c r="D112" s="79"/>
      <c r="F112" s="69"/>
      <c r="G112" s="69"/>
      <c r="H112" s="69"/>
      <c r="I112" s="69"/>
      <c r="P112" s="70"/>
      <c r="AC112" s="71"/>
      <c r="AD112" s="71"/>
      <c r="AF112" s="73"/>
      <c r="AG112" s="73"/>
      <c r="AH112" s="73"/>
      <c r="AI112" s="73"/>
      <c r="AJ112" s="73"/>
      <c r="AK112" s="73"/>
      <c r="AL112" s="73"/>
      <c r="AM112" s="73"/>
      <c r="AN112" s="73"/>
      <c r="AO112" s="73"/>
      <c r="AR112" s="53"/>
      <c r="BD112" s="94">
        <v>2000</v>
      </c>
      <c r="BE112" s="9">
        <v>1.3120110399230065</v>
      </c>
      <c r="BF112" s="9">
        <v>1.2278330473187848</v>
      </c>
      <c r="BG112" s="9">
        <v>1.2121567372590638</v>
      </c>
      <c r="BH112" s="9">
        <v>0.98505988960515678</v>
      </c>
      <c r="BI112" s="17">
        <v>0.89490463192244396</v>
      </c>
    </row>
    <row r="113" spans="1:61" x14ac:dyDescent="0.2">
      <c r="A113" s="50" t="s">
        <v>122</v>
      </c>
      <c r="B113" s="50">
        <f t="shared" si="62"/>
        <v>1966</v>
      </c>
      <c r="D113" s="79"/>
      <c r="F113" s="69"/>
      <c r="G113" s="69"/>
      <c r="H113" s="69"/>
      <c r="I113" s="69"/>
      <c r="P113" s="70"/>
      <c r="AC113" s="71"/>
      <c r="AD113" s="71"/>
      <c r="AF113" s="73"/>
      <c r="AG113" s="73"/>
      <c r="AH113" s="73"/>
      <c r="AI113" s="73"/>
      <c r="AJ113" s="73"/>
      <c r="AK113" s="73"/>
      <c r="AL113" s="73"/>
      <c r="AM113" s="73"/>
      <c r="AN113" s="73"/>
      <c r="AO113" s="73"/>
      <c r="AR113" s="53"/>
      <c r="BD113" s="94">
        <v>2001</v>
      </c>
      <c r="BE113" s="9">
        <v>1.2849900105145728</v>
      </c>
      <c r="BF113" s="9">
        <v>1.2491359482547804</v>
      </c>
      <c r="BG113" s="9">
        <v>1.2273855042536923</v>
      </c>
      <c r="BH113" s="9">
        <v>0.96333847727625754</v>
      </c>
      <c r="BI113" s="17">
        <v>0.87002182585690058</v>
      </c>
    </row>
    <row r="114" spans="1:61" x14ac:dyDescent="0.2">
      <c r="A114" s="50" t="s">
        <v>122</v>
      </c>
      <c r="B114" s="50">
        <f t="shared" si="62"/>
        <v>1967</v>
      </c>
      <c r="D114" s="79"/>
      <c r="F114" s="69"/>
      <c r="G114" s="69"/>
      <c r="H114" s="69"/>
      <c r="I114" s="69"/>
      <c r="P114" s="70"/>
      <c r="AC114" s="71"/>
      <c r="AD114" s="71"/>
      <c r="AF114" s="73"/>
      <c r="AG114" s="73"/>
      <c r="AH114" s="73"/>
      <c r="AI114" s="73"/>
      <c r="AJ114" s="73"/>
      <c r="AK114" s="73"/>
      <c r="AL114" s="73"/>
      <c r="AM114" s="73"/>
      <c r="AN114" s="73"/>
      <c r="AO114" s="73"/>
      <c r="AR114" s="53"/>
      <c r="BD114" s="94">
        <v>2002</v>
      </c>
      <c r="BE114" s="9">
        <v>1.3348647201320571</v>
      </c>
      <c r="BF114" s="9">
        <v>1.2613125040516688</v>
      </c>
      <c r="BG114" s="9">
        <v>1.2379104474234053</v>
      </c>
      <c r="BH114" s="9">
        <v>0.98781886221902981</v>
      </c>
      <c r="BI114" s="17">
        <v>0.86546201394197686</v>
      </c>
    </row>
    <row r="115" spans="1:61" x14ac:dyDescent="0.2">
      <c r="A115" s="50" t="s">
        <v>122</v>
      </c>
      <c r="B115" s="50">
        <f t="shared" si="62"/>
        <v>1968</v>
      </c>
      <c r="D115" s="79"/>
      <c r="F115" s="69"/>
      <c r="G115" s="69"/>
      <c r="H115" s="69"/>
      <c r="I115" s="69"/>
      <c r="P115" s="70"/>
      <c r="AC115" s="71"/>
      <c r="AD115" s="71"/>
      <c r="AF115" s="73"/>
      <c r="AG115" s="73"/>
      <c r="AH115" s="73"/>
      <c r="AI115" s="73"/>
      <c r="AJ115" s="73"/>
      <c r="AK115" s="73"/>
      <c r="AL115" s="73"/>
      <c r="AM115" s="73"/>
      <c r="AN115" s="73"/>
      <c r="AO115" s="73"/>
      <c r="AR115" s="53"/>
      <c r="BD115" s="94">
        <v>2003</v>
      </c>
      <c r="BE115" s="9">
        <v>1.3538184128610296</v>
      </c>
      <c r="BF115" s="9">
        <v>1.2839307360292607</v>
      </c>
      <c r="BG115" s="9">
        <v>1.2485187833655684</v>
      </c>
      <c r="BH115" s="9">
        <v>0.98861808546133256</v>
      </c>
      <c r="BI115" s="17">
        <v>0.8542700672870972</v>
      </c>
    </row>
    <row r="116" spans="1:61" x14ac:dyDescent="0.2">
      <c r="A116" s="50" t="s">
        <v>122</v>
      </c>
      <c r="B116" s="50">
        <f t="shared" si="62"/>
        <v>1969</v>
      </c>
      <c r="D116" s="79"/>
      <c r="F116" s="69"/>
      <c r="G116" s="69"/>
      <c r="H116" s="69"/>
      <c r="I116" s="69"/>
      <c r="P116" s="70"/>
      <c r="AC116" s="71"/>
      <c r="AD116" s="71"/>
      <c r="AF116" s="73"/>
      <c r="AG116" s="73"/>
      <c r="AH116" s="73"/>
      <c r="AI116" s="73"/>
      <c r="AJ116" s="73"/>
      <c r="AK116" s="73"/>
      <c r="AL116" s="73"/>
      <c r="AM116" s="73"/>
      <c r="AN116" s="73"/>
      <c r="AO116" s="73"/>
      <c r="AR116" s="53"/>
      <c r="BD116" s="94">
        <v>2004</v>
      </c>
      <c r="BE116" s="9">
        <v>1.3533069322582358</v>
      </c>
      <c r="BF116" s="9">
        <v>1.2919515838359581</v>
      </c>
      <c r="BG116" s="9">
        <v>1.259215000039327</v>
      </c>
      <c r="BH116" s="9">
        <v>0.96825126287272922</v>
      </c>
      <c r="BI116" s="17">
        <v>0.859136375408182</v>
      </c>
    </row>
    <row r="117" spans="1:61" x14ac:dyDescent="0.2">
      <c r="A117" s="50" t="s">
        <v>122</v>
      </c>
      <c r="B117" s="50">
        <f t="shared" si="62"/>
        <v>1970</v>
      </c>
      <c r="D117" s="79">
        <f t="shared" ref="D117:D161" si="63">D197+D280</f>
        <v>1384.0280000000002</v>
      </c>
      <c r="F117" s="321">
        <f t="shared" ref="F117:H136" si="64">F36</f>
        <v>7856</v>
      </c>
      <c r="G117" s="321">
        <f t="shared" si="64"/>
        <v>2848</v>
      </c>
      <c r="H117" s="321">
        <f t="shared" si="64"/>
        <v>465</v>
      </c>
      <c r="I117" s="321">
        <f>SUM(F117:H117)</f>
        <v>11169</v>
      </c>
      <c r="J117" s="83"/>
      <c r="K117" s="84">
        <f t="shared" ref="K117:M136" si="65">K36</f>
        <v>12.572786723904295</v>
      </c>
      <c r="L117" s="84">
        <f t="shared" si="65"/>
        <v>2.1958309241819243</v>
      </c>
      <c r="M117" s="84">
        <f t="shared" si="65"/>
        <v>0.32212078054805005</v>
      </c>
      <c r="N117" s="84">
        <f>SUM(K117:M117)</f>
        <v>15.090738428634269</v>
      </c>
      <c r="P117" s="79">
        <f t="shared" ref="P117:P161" si="66">P197+P280</f>
        <v>123.91691288387503</v>
      </c>
      <c r="R117" s="84">
        <f t="shared" ref="R117:R132" si="67">R197+R280</f>
        <v>91.713735980861244</v>
      </c>
      <c r="T117" s="84">
        <f t="shared" ref="T117:T165" si="68">T197+T280</f>
        <v>90.637659666561532</v>
      </c>
      <c r="V117" s="118">
        <f>R117/T117</f>
        <v>1.0118722870632184</v>
      </c>
      <c r="X117" s="124">
        <f t="shared" ref="X117:Z136" si="69">X36</f>
        <v>1600.4056420448444</v>
      </c>
      <c r="Y117" s="124">
        <f t="shared" si="69"/>
        <v>771.0080492211813</v>
      </c>
      <c r="Z117" s="124">
        <f t="shared" si="69"/>
        <v>692.73286139365609</v>
      </c>
      <c r="AA117" s="124">
        <f>N117/I117*1000000</f>
        <v>1351.1270864566452</v>
      </c>
      <c r="AC117" s="71">
        <f t="shared" ref="AC117:AC161" si="70">T117/T$167</f>
        <v>1.3989374866394688</v>
      </c>
      <c r="AD117" s="71"/>
      <c r="AF117" s="73">
        <f t="shared" ref="AF117:AF161" si="71">I117/I$167</f>
        <v>0.64973384094204911</v>
      </c>
      <c r="AG117" s="73">
        <f t="shared" ref="AG117:AG161" si="72">P117/P$167</f>
        <v>1.2843152981202235</v>
      </c>
      <c r="AH117" s="73">
        <f>Wgted_Floorspace!AB208</f>
        <v>0.98570765332867849</v>
      </c>
      <c r="AI117" s="73">
        <f t="shared" ref="AI117:AI161" si="73">AA117/AA$167</f>
        <v>0.97024600512003734</v>
      </c>
      <c r="AJ117" s="73">
        <f t="shared" ref="AJ117:AJ161" si="74">V117/V$167</f>
        <v>0.94621860809343761</v>
      </c>
      <c r="AK117" s="73">
        <f>AG117/(AH117*AI117*AJ117)</f>
        <v>1.4192214922095172</v>
      </c>
      <c r="AL117" s="73">
        <f>AF117*AH117*AI117*AJ117*AK117</f>
        <v>0.8344631116282859</v>
      </c>
      <c r="AM117" s="73">
        <f>AF117*AG117</f>
        <v>0.83446311162828568</v>
      </c>
      <c r="AN117" s="73"/>
      <c r="AO117" s="73">
        <f>AH117*AI117*AJ117</f>
        <v>0.90494352373478737</v>
      </c>
      <c r="AR117" s="53"/>
      <c r="BD117" s="94">
        <v>2005</v>
      </c>
      <c r="BE117" s="9">
        <v>1.3880661081613228</v>
      </c>
      <c r="BF117" s="9">
        <v>1.3071359147114285</v>
      </c>
      <c r="BG117" s="9">
        <v>1.2700095573830721</v>
      </c>
      <c r="BH117" s="9">
        <v>0.97254925868545694</v>
      </c>
      <c r="BI117" s="17">
        <v>0.85974727213556335</v>
      </c>
    </row>
    <row r="118" spans="1:61" x14ac:dyDescent="0.2">
      <c r="A118" s="50" t="s">
        <v>122</v>
      </c>
      <c r="B118" s="50">
        <f t="shared" si="62"/>
        <v>1971</v>
      </c>
      <c r="D118" s="79">
        <f t="shared" si="63"/>
        <v>1519.7840000000001</v>
      </c>
      <c r="F118" s="321">
        <f t="shared" si="64"/>
        <v>8056.7</v>
      </c>
      <c r="G118" s="321">
        <f t="shared" si="64"/>
        <v>3016.2999999999997</v>
      </c>
      <c r="H118" s="321">
        <f t="shared" si="64"/>
        <v>537</v>
      </c>
      <c r="I118" s="321">
        <f t="shared" ref="I118:I131" si="75">SUM(F118:H118)</f>
        <v>11610</v>
      </c>
      <c r="J118" s="83"/>
      <c r="K118" s="84">
        <f t="shared" si="65"/>
        <v>12.937420035729319</v>
      </c>
      <c r="L118" s="84">
        <f t="shared" si="65"/>
        <v>2.329727885945621</v>
      </c>
      <c r="M118" s="84">
        <f t="shared" si="65"/>
        <v>0.3834027770003357</v>
      </c>
      <c r="N118" s="84">
        <f t="shared" ref="N118:N131" si="76">SUM(K118:M118)</f>
        <v>15.650550698675277</v>
      </c>
      <c r="P118" s="79">
        <f t="shared" si="66"/>
        <v>130.90301464254952</v>
      </c>
      <c r="R118" s="84">
        <f t="shared" si="67"/>
        <v>97.107381667319885</v>
      </c>
      <c r="T118" s="84">
        <f t="shared" si="68"/>
        <v>90.990432290738994</v>
      </c>
      <c r="V118" s="118">
        <f t="shared" ref="V118:V131" si="77">R118/T118</f>
        <v>1.0672262920681108</v>
      </c>
      <c r="X118" s="124">
        <f t="shared" si="69"/>
        <v>1605.7964223229512</v>
      </c>
      <c r="Y118" s="124">
        <f t="shared" si="69"/>
        <v>772.37936741889769</v>
      </c>
      <c r="Z118" s="124">
        <f t="shared" si="69"/>
        <v>713.97165176971271</v>
      </c>
      <c r="AA118" s="124">
        <f t="shared" ref="AA118:AA131" si="78">N118/I118*1000000</f>
        <v>1348.0233159927025</v>
      </c>
      <c r="AC118" s="71">
        <f t="shared" si="70"/>
        <v>1.4043823188431859</v>
      </c>
      <c r="AD118" s="71"/>
      <c r="AF118" s="73">
        <f t="shared" si="71"/>
        <v>0.67538811830398338</v>
      </c>
      <c r="AG118" s="73">
        <f t="shared" si="72"/>
        <v>1.3567215351227415</v>
      </c>
      <c r="AH118" s="73">
        <f>Wgted_Floorspace!AB209</f>
        <v>0.98884860606039693</v>
      </c>
      <c r="AI118" s="73">
        <f t="shared" si="73"/>
        <v>0.96801718377255952</v>
      </c>
      <c r="AJ118" s="73">
        <f t="shared" si="74"/>
        <v>0.99798105898547806</v>
      </c>
      <c r="AK118" s="73">
        <f t="shared" ref="AK118:AK131" si="79">AG118/(AH118*AI118*AJ118)</f>
        <v>1.4202197487422141</v>
      </c>
      <c r="AL118" s="73">
        <f t="shared" ref="AL118:AL131" si="80">AF118*AH118*AI118*AJ118*AK118</f>
        <v>0.91631360466903999</v>
      </c>
      <c r="AM118" s="73">
        <f t="shared" ref="AM118:AM131" si="81">AF118*AG118</f>
        <v>0.9163136046690401</v>
      </c>
      <c r="AN118" s="73"/>
      <c r="AO118" s="73">
        <f t="shared" ref="AO118:AO131" si="82">AH118*AI118*AJ118</f>
        <v>0.95528986716618447</v>
      </c>
      <c r="AR118" s="53"/>
      <c r="BD118" s="94">
        <v>2006</v>
      </c>
      <c r="BE118" s="9">
        <v>1.329579451609175</v>
      </c>
      <c r="BF118" s="9">
        <v>1.3179550403853022</v>
      </c>
      <c r="BG118" s="9">
        <v>1.280909322633667</v>
      </c>
      <c r="BH118" s="9">
        <v>0.94529311874657995</v>
      </c>
      <c r="BI118" s="17">
        <v>0.83316077680597644</v>
      </c>
    </row>
    <row r="119" spans="1:61" x14ac:dyDescent="0.2">
      <c r="A119" s="50" t="s">
        <v>122</v>
      </c>
      <c r="B119" s="50">
        <f t="shared" si="62"/>
        <v>1972</v>
      </c>
      <c r="D119" s="79">
        <f t="shared" si="63"/>
        <v>1564.8510000000001</v>
      </c>
      <c r="F119" s="321">
        <f t="shared" si="64"/>
        <v>8290.85</v>
      </c>
      <c r="G119" s="321">
        <f t="shared" si="64"/>
        <v>3212.6499999999996</v>
      </c>
      <c r="H119" s="321">
        <f t="shared" si="64"/>
        <v>621</v>
      </c>
      <c r="I119" s="321">
        <f t="shared" si="75"/>
        <v>12124.5</v>
      </c>
      <c r="J119" s="83"/>
      <c r="K119" s="84">
        <f t="shared" si="65"/>
        <v>13.358819511024047</v>
      </c>
      <c r="L119" s="84">
        <f t="shared" si="65"/>
        <v>2.4860101006990645</v>
      </c>
      <c r="M119" s="84">
        <f t="shared" si="65"/>
        <v>0.45660200693544067</v>
      </c>
      <c r="N119" s="84">
        <f t="shared" si="76"/>
        <v>16.301431618658551</v>
      </c>
      <c r="P119" s="79">
        <f t="shared" si="66"/>
        <v>129.06519856488927</v>
      </c>
      <c r="R119" s="84">
        <f t="shared" si="67"/>
        <v>95.994697680961849</v>
      </c>
      <c r="T119" s="84">
        <f t="shared" si="68"/>
        <v>94.192277920048923</v>
      </c>
      <c r="V119" s="118">
        <f t="shared" si="77"/>
        <v>1.0191355363806238</v>
      </c>
      <c r="X119" s="124">
        <f t="shared" si="69"/>
        <v>1611.2726090839958</v>
      </c>
      <c r="Y119" s="124">
        <f t="shared" si="69"/>
        <v>773.81915263071448</v>
      </c>
      <c r="Z119" s="124">
        <f t="shared" si="69"/>
        <v>735.26893226318953</v>
      </c>
      <c r="AA119" s="124">
        <f t="shared" si="78"/>
        <v>1344.5034119888285</v>
      </c>
      <c r="AC119" s="71">
        <f t="shared" si="70"/>
        <v>1.4538008706212486</v>
      </c>
      <c r="AD119" s="71"/>
      <c r="AF119" s="73">
        <f t="shared" si="71"/>
        <v>0.70531810855957333</v>
      </c>
      <c r="AG119" s="73">
        <f t="shared" si="72"/>
        <v>1.3376738099273739</v>
      </c>
      <c r="AH119" s="73">
        <f>Wgted_Floorspace!AB210</f>
        <v>0.99222426563981547</v>
      </c>
      <c r="AI119" s="73">
        <f t="shared" si="73"/>
        <v>0.96548953642361834</v>
      </c>
      <c r="AJ119" s="73">
        <f t="shared" si="74"/>
        <v>0.95301059335404548</v>
      </c>
      <c r="AK119" s="73">
        <f t="shared" si="79"/>
        <v>1.4651938286187693</v>
      </c>
      <c r="AL119" s="73">
        <f t="shared" si="80"/>
        <v>0.94348556148765361</v>
      </c>
      <c r="AM119" s="73">
        <f t="shared" si="81"/>
        <v>0.94348556148765361</v>
      </c>
      <c r="AN119" s="73"/>
      <c r="AO119" s="73">
        <f t="shared" si="82"/>
        <v>0.9129671336306352</v>
      </c>
      <c r="AR119" s="53"/>
      <c r="BD119" s="94">
        <v>2007</v>
      </c>
      <c r="BE119" s="9">
        <v>1.3846805531013671</v>
      </c>
      <c r="BF119" s="9">
        <v>1.3367016557397824</v>
      </c>
      <c r="BG119" s="9">
        <v>1.2919078510814088</v>
      </c>
      <c r="BH119" s="9">
        <v>0.97127280749018507</v>
      </c>
      <c r="BI119" s="17">
        <v>0.8255480184550299</v>
      </c>
    </row>
    <row r="120" spans="1:61" x14ac:dyDescent="0.2">
      <c r="A120" s="50" t="s">
        <v>122</v>
      </c>
      <c r="B120" s="50">
        <f t="shared" si="62"/>
        <v>1973</v>
      </c>
      <c r="D120" s="79">
        <f t="shared" si="63"/>
        <v>1532.1179999999999</v>
      </c>
      <c r="F120" s="321">
        <f t="shared" si="64"/>
        <v>8418.5370852668475</v>
      </c>
      <c r="G120" s="321">
        <f t="shared" si="64"/>
        <v>3382.5792275016761</v>
      </c>
      <c r="H120" s="321">
        <f t="shared" si="64"/>
        <v>679.39534982347379</v>
      </c>
      <c r="I120" s="321">
        <f t="shared" si="75"/>
        <v>12480.511662591996</v>
      </c>
      <c r="J120" s="83"/>
      <c r="K120" s="84">
        <f t="shared" si="65"/>
        <v>13.597126852111648</v>
      </c>
      <c r="L120" s="84">
        <f t="shared" si="65"/>
        <v>2.6220607385887607</v>
      </c>
      <c r="M120" s="84">
        <f t="shared" si="65"/>
        <v>0.51406420940570408</v>
      </c>
      <c r="N120" s="84">
        <f t="shared" si="76"/>
        <v>16.73325180010611</v>
      </c>
      <c r="P120" s="79">
        <f t="shared" si="66"/>
        <v>122.76083236172421</v>
      </c>
      <c r="R120" s="84">
        <f t="shared" si="67"/>
        <v>91.561282786068176</v>
      </c>
      <c r="T120" s="84">
        <f t="shared" si="68"/>
        <v>89.199960514497391</v>
      </c>
      <c r="V120" s="118">
        <f t="shared" si="77"/>
        <v>1.0264722344937249</v>
      </c>
      <c r="X120" s="124">
        <f t="shared" si="69"/>
        <v>1615.1412905108859</v>
      </c>
      <c r="Y120" s="124">
        <f t="shared" si="69"/>
        <v>775.16609729947902</v>
      </c>
      <c r="Z120" s="124">
        <f t="shared" si="69"/>
        <v>756.64958486876981</v>
      </c>
      <c r="AA120" s="124">
        <f t="shared" si="78"/>
        <v>1340.7504638019695</v>
      </c>
      <c r="AC120" s="71">
        <f t="shared" si="70"/>
        <v>1.3767474693140955</v>
      </c>
      <c r="AD120" s="71"/>
      <c r="AF120" s="73">
        <f t="shared" si="71"/>
        <v>0.7260283623831979</v>
      </c>
      <c r="AG120" s="73">
        <f t="shared" si="72"/>
        <v>1.2723333025564014</v>
      </c>
      <c r="AH120" s="73">
        <f>Wgted_Floorspace!AB211</f>
        <v>0.99460427274005403</v>
      </c>
      <c r="AI120" s="73">
        <f t="shared" si="73"/>
        <v>0.96279453976325857</v>
      </c>
      <c r="AJ120" s="73">
        <f t="shared" si="74"/>
        <v>0.95987126180532656</v>
      </c>
      <c r="AK120" s="73">
        <f t="shared" si="79"/>
        <v>1.3842163230621036</v>
      </c>
      <c r="AL120" s="73">
        <f t="shared" si="80"/>
        <v>0.92375006406063009</v>
      </c>
      <c r="AM120" s="73">
        <f t="shared" si="81"/>
        <v>0.92375006406062998</v>
      </c>
      <c r="AN120" s="73"/>
      <c r="AO120" s="73">
        <f t="shared" si="82"/>
        <v>0.91917230085959434</v>
      </c>
      <c r="AR120" s="53"/>
      <c r="BD120">
        <v>2008</v>
      </c>
      <c r="BE120" s="9">
        <v>1.3848214917888673</v>
      </c>
      <c r="BF120" s="9">
        <v>1.3455967922202123</v>
      </c>
      <c r="BG120" s="9">
        <v>1.3029953188763594</v>
      </c>
      <c r="BH120" s="9">
        <v>0.97628719021262722</v>
      </c>
      <c r="BI120" s="17">
        <v>0.80901841155589971</v>
      </c>
    </row>
    <row r="121" spans="1:61" x14ac:dyDescent="0.2">
      <c r="A121" s="50" t="s">
        <v>122</v>
      </c>
      <c r="B121" s="50">
        <f t="shared" si="62"/>
        <v>1974</v>
      </c>
      <c r="D121" s="79">
        <f t="shared" si="63"/>
        <v>1468.5520000000001</v>
      </c>
      <c r="F121" s="321">
        <f t="shared" si="64"/>
        <v>8637.6900377763941</v>
      </c>
      <c r="G121" s="321">
        <f t="shared" si="64"/>
        <v>3430.5023584251626</v>
      </c>
      <c r="H121" s="321">
        <f t="shared" si="64"/>
        <v>818.92220814094401</v>
      </c>
      <c r="I121" s="321">
        <f t="shared" si="75"/>
        <v>12887.114604342501</v>
      </c>
      <c r="J121" s="83"/>
      <c r="K121" s="84">
        <f t="shared" si="65"/>
        <v>13.986920311455037</v>
      </c>
      <c r="L121" s="84">
        <f t="shared" si="65"/>
        <v>2.6625990764058121</v>
      </c>
      <c r="M121" s="84">
        <f t="shared" si="65"/>
        <v>0.63721511449551393</v>
      </c>
      <c r="N121" s="84">
        <f t="shared" si="76"/>
        <v>17.286734502356364</v>
      </c>
      <c r="P121" s="79">
        <f t="shared" si="66"/>
        <v>113.95506636568204</v>
      </c>
      <c r="R121" s="84">
        <f t="shared" si="67"/>
        <v>84.952539752364515</v>
      </c>
      <c r="T121" s="84">
        <f t="shared" si="68"/>
        <v>84.593401261063292</v>
      </c>
      <c r="V121" s="118">
        <f t="shared" si="77"/>
        <v>1.0042454669743435</v>
      </c>
      <c r="X121" s="124">
        <f t="shared" si="69"/>
        <v>1619.2894454749037</v>
      </c>
      <c r="Y121" s="124">
        <f t="shared" si="69"/>
        <v>776.15427660808507</v>
      </c>
      <c r="Z121" s="124">
        <f t="shared" si="69"/>
        <v>778.11434121694185</v>
      </c>
      <c r="AA121" s="124">
        <f t="shared" si="78"/>
        <v>1341.39681636193</v>
      </c>
      <c r="AC121" s="71">
        <f t="shared" si="70"/>
        <v>1.305648011894716</v>
      </c>
      <c r="AD121" s="71"/>
      <c r="AF121" s="73">
        <f t="shared" si="71"/>
        <v>0.74968166089531996</v>
      </c>
      <c r="AG121" s="73">
        <f t="shared" si="72"/>
        <v>1.1810674719511629</v>
      </c>
      <c r="AH121" s="73">
        <f>Wgted_Floorspace!AB212</f>
        <v>0.99977968833478703</v>
      </c>
      <c r="AI121" s="73">
        <f t="shared" si="73"/>
        <v>0.96325868632318379</v>
      </c>
      <c r="AJ121" s="73">
        <f t="shared" si="74"/>
        <v>0.9390866417564413</v>
      </c>
      <c r="AK121" s="73">
        <f t="shared" si="79"/>
        <v>1.3059357247689003</v>
      </c>
      <c r="AL121" s="73">
        <f t="shared" si="80"/>
        <v>0.88542462400178445</v>
      </c>
      <c r="AM121" s="73">
        <f t="shared" si="81"/>
        <v>0.88542462400178457</v>
      </c>
      <c r="AN121" s="73"/>
      <c r="AO121" s="73">
        <f t="shared" si="82"/>
        <v>0.90438407461451886</v>
      </c>
      <c r="AR121" s="53"/>
      <c r="BD121">
        <v>2009</v>
      </c>
      <c r="BE121" s="9">
        <v>1.3603989110484105</v>
      </c>
      <c r="BF121" s="9">
        <v>1.350182626830589</v>
      </c>
      <c r="BG121" s="9">
        <v>1.3141783689815587</v>
      </c>
      <c r="BH121" s="9">
        <v>0.97153860951814597</v>
      </c>
      <c r="BI121" s="17">
        <v>0.78914967351611298</v>
      </c>
    </row>
    <row r="122" spans="1:61" x14ac:dyDescent="0.2">
      <c r="A122" s="50" t="s">
        <v>122</v>
      </c>
      <c r="B122" s="50">
        <f t="shared" si="62"/>
        <v>1975</v>
      </c>
      <c r="D122" s="79">
        <f t="shared" si="63"/>
        <v>1568.393</v>
      </c>
      <c r="F122" s="321">
        <f t="shared" si="64"/>
        <v>9000.0730812551101</v>
      </c>
      <c r="G122" s="321">
        <f t="shared" si="64"/>
        <v>3535.8070154133702</v>
      </c>
      <c r="H122" s="321">
        <f t="shared" si="64"/>
        <v>776.61110477729494</v>
      </c>
      <c r="I122" s="321">
        <f t="shared" si="75"/>
        <v>13312.491201445775</v>
      </c>
      <c r="J122" s="83"/>
      <c r="K122" s="84">
        <f t="shared" si="65"/>
        <v>14.626012891565392</v>
      </c>
      <c r="L122" s="84">
        <f t="shared" si="65"/>
        <v>2.7475633763351079</v>
      </c>
      <c r="M122" s="84">
        <f t="shared" si="65"/>
        <v>0.61046600671072027</v>
      </c>
      <c r="N122" s="84">
        <f t="shared" si="76"/>
        <v>17.98404227461122</v>
      </c>
      <c r="P122" s="79">
        <f t="shared" si="66"/>
        <v>117.81363655133669</v>
      </c>
      <c r="R122" s="84">
        <f t="shared" si="67"/>
        <v>87.210259854324406</v>
      </c>
      <c r="T122" s="84">
        <f t="shared" si="68"/>
        <v>83.506313131004191</v>
      </c>
      <c r="V122" s="118">
        <f t="shared" si="77"/>
        <v>1.0443552898510737</v>
      </c>
      <c r="X122" s="124">
        <f t="shared" si="69"/>
        <v>1625.0993474739332</v>
      </c>
      <c r="Y122" s="124">
        <f t="shared" si="69"/>
        <v>777.06825184685351</v>
      </c>
      <c r="Z122" s="124">
        <f t="shared" si="69"/>
        <v>786.06396812440721</v>
      </c>
      <c r="AA122" s="124">
        <f t="shared" si="78"/>
        <v>1350.9148665321259</v>
      </c>
      <c r="AC122" s="71">
        <f t="shared" si="70"/>
        <v>1.2888694637502132</v>
      </c>
      <c r="AD122" s="71"/>
      <c r="AF122" s="73">
        <f t="shared" si="71"/>
        <v>0.77442707859455617</v>
      </c>
      <c r="AG122" s="73">
        <f t="shared" si="72"/>
        <v>1.2210589517498154</v>
      </c>
      <c r="AH122" s="73">
        <f>Wgted_Floorspace!AB213</f>
        <v>0.99658163121870891</v>
      </c>
      <c r="AI122" s="73">
        <f t="shared" si="73"/>
        <v>0.97009360973396619</v>
      </c>
      <c r="AJ122" s="73">
        <f t="shared" si="74"/>
        <v>0.97659400435399302</v>
      </c>
      <c r="AK122" s="73">
        <f t="shared" si="79"/>
        <v>1.2932904073036831</v>
      </c>
      <c r="AL122" s="73">
        <f t="shared" si="80"/>
        <v>0.94562111679534067</v>
      </c>
      <c r="AM122" s="73">
        <f t="shared" si="81"/>
        <v>0.94562111679534067</v>
      </c>
      <c r="AN122" s="73"/>
      <c r="AO122" s="73">
        <f t="shared" si="82"/>
        <v>0.94414908272268139</v>
      </c>
      <c r="AR122" s="53"/>
      <c r="BD122"/>
      <c r="BE122"/>
      <c r="BF122"/>
      <c r="BG122"/>
      <c r="BH122"/>
      <c r="BI122"/>
    </row>
    <row r="123" spans="1:61" x14ac:dyDescent="0.2">
      <c r="A123" s="50" t="s">
        <v>122</v>
      </c>
      <c r="B123" s="50">
        <f t="shared" si="62"/>
        <v>1976</v>
      </c>
      <c r="D123" s="79">
        <f t="shared" si="63"/>
        <v>1570.777</v>
      </c>
      <c r="F123" s="321">
        <f t="shared" si="64"/>
        <v>9229.6849752686958</v>
      </c>
      <c r="G123" s="321">
        <f t="shared" si="64"/>
        <v>3619.1643744411758</v>
      </c>
      <c r="H123" s="321">
        <f t="shared" si="64"/>
        <v>913.72153563819131</v>
      </c>
      <c r="I123" s="321">
        <f t="shared" si="75"/>
        <v>13762.570885348063</v>
      </c>
      <c r="J123" s="83"/>
      <c r="K123" s="84">
        <f t="shared" si="65"/>
        <v>15.049171303590709</v>
      </c>
      <c r="L123" s="84">
        <f t="shared" si="65"/>
        <v>2.8163734855379277</v>
      </c>
      <c r="M123" s="84">
        <f t="shared" si="65"/>
        <v>0.72454509902913056</v>
      </c>
      <c r="N123" s="84">
        <f t="shared" si="76"/>
        <v>18.590089888157767</v>
      </c>
      <c r="P123" s="79">
        <f t="shared" si="66"/>
        <v>114.13398071375487</v>
      </c>
      <c r="R123" s="84">
        <f t="shared" si="67"/>
        <v>84.495395635532361</v>
      </c>
      <c r="T123" s="84">
        <f t="shared" si="68"/>
        <v>85.036779717997177</v>
      </c>
      <c r="V123" s="118">
        <f t="shared" si="77"/>
        <v>0.99363353028818613</v>
      </c>
      <c r="X123" s="124">
        <f t="shared" si="69"/>
        <v>1630.5184135661787</v>
      </c>
      <c r="Y123" s="124">
        <f t="shared" si="69"/>
        <v>778.18335785668626</v>
      </c>
      <c r="Z123" s="124">
        <f t="shared" si="69"/>
        <v>792.9605145216043</v>
      </c>
      <c r="AA123" s="124">
        <f t="shared" si="78"/>
        <v>1350.7715995090123</v>
      </c>
      <c r="AC123" s="71">
        <f t="shared" si="70"/>
        <v>1.3124912903559538</v>
      </c>
      <c r="AD123" s="71"/>
      <c r="AF123" s="73">
        <f t="shared" si="71"/>
        <v>0.80060954808616835</v>
      </c>
      <c r="AG123" s="73">
        <f t="shared" si="72"/>
        <v>1.1829217986038811</v>
      </c>
      <c r="AH123" s="73">
        <f>Wgted_Floorspace!AB214</f>
        <v>1.0012747313928831</v>
      </c>
      <c r="AI123" s="73">
        <f t="shared" si="73"/>
        <v>0.96999072951031085</v>
      </c>
      <c r="AJ123" s="73">
        <f t="shared" si="74"/>
        <v>0.92916324323201449</v>
      </c>
      <c r="AK123" s="73">
        <f t="shared" si="79"/>
        <v>1.3108203465098274</v>
      </c>
      <c r="AL123" s="73">
        <f t="shared" si="80"/>
        <v>0.94705848660153069</v>
      </c>
      <c r="AM123" s="73">
        <f t="shared" si="81"/>
        <v>0.94705848660153069</v>
      </c>
      <c r="AN123" s="73"/>
      <c r="AO123" s="73">
        <f t="shared" si="82"/>
        <v>0.90242862170511218</v>
      </c>
      <c r="AR123" s="53"/>
      <c r="BD123" s="1" t="s">
        <v>575</v>
      </c>
      <c r="BE123"/>
      <c r="BF123"/>
      <c r="BG123"/>
      <c r="BH123"/>
      <c r="BI123"/>
    </row>
    <row r="124" spans="1:61" x14ac:dyDescent="0.2">
      <c r="A124" s="50" t="s">
        <v>122</v>
      </c>
      <c r="B124" s="50">
        <f t="shared" si="62"/>
        <v>1977</v>
      </c>
      <c r="D124" s="79">
        <f t="shared" si="63"/>
        <v>1473.8780000000002</v>
      </c>
      <c r="F124" s="321">
        <f t="shared" si="64"/>
        <v>9371.2409861566284</v>
      </c>
      <c r="G124" s="321">
        <f t="shared" si="64"/>
        <v>3839.8786698815229</v>
      </c>
      <c r="H124" s="321">
        <f t="shared" si="64"/>
        <v>937.76403954018315</v>
      </c>
      <c r="I124" s="321">
        <f t="shared" si="75"/>
        <v>14148.883695578334</v>
      </c>
      <c r="J124" s="83"/>
      <c r="K124" s="84">
        <f t="shared" si="65"/>
        <v>15.333838069003237</v>
      </c>
      <c r="L124" s="84">
        <f t="shared" si="65"/>
        <v>2.9932696360443396</v>
      </c>
      <c r="M124" s="84">
        <f t="shared" si="65"/>
        <v>0.75108739681212577</v>
      </c>
      <c r="N124" s="84">
        <f t="shared" si="76"/>
        <v>19.078195101859702</v>
      </c>
      <c r="P124" s="79">
        <f t="shared" si="66"/>
        <v>104.1692073884671</v>
      </c>
      <c r="R124" s="84">
        <f t="shared" si="67"/>
        <v>77.25458263378016</v>
      </c>
      <c r="T124" s="84">
        <f t="shared" si="68"/>
        <v>78.254509796415732</v>
      </c>
      <c r="V124" s="118">
        <f t="shared" si="77"/>
        <v>0.98722211454346909</v>
      </c>
      <c r="X124" s="124">
        <f t="shared" si="69"/>
        <v>1636.2654734473981</v>
      </c>
      <c r="Y124" s="124">
        <f t="shared" si="69"/>
        <v>779.52193112828104</v>
      </c>
      <c r="Z124" s="124">
        <f t="shared" si="69"/>
        <v>800.93431305001729</v>
      </c>
      <c r="AA124" s="124">
        <f t="shared" si="78"/>
        <v>1348.3887147805044</v>
      </c>
      <c r="AC124" s="71">
        <f t="shared" si="70"/>
        <v>1.2078110539871858</v>
      </c>
      <c r="AD124" s="71"/>
      <c r="AF124" s="73">
        <f t="shared" si="71"/>
        <v>0.82308250949686146</v>
      </c>
      <c r="AG124" s="73">
        <f t="shared" si="72"/>
        <v>1.0796436380515717</v>
      </c>
      <c r="AH124" s="73">
        <f>Wgted_Floorspace!AB215</f>
        <v>1.0018043206127856</v>
      </c>
      <c r="AI124" s="73">
        <f t="shared" si="73"/>
        <v>0.96827957708677415</v>
      </c>
      <c r="AJ124" s="73">
        <f t="shared" si="74"/>
        <v>0.92316782171544964</v>
      </c>
      <c r="AK124" s="73">
        <f t="shared" si="79"/>
        <v>1.2056357006410088</v>
      </c>
      <c r="AL124" s="73">
        <f t="shared" si="80"/>
        <v>0.88863579496980871</v>
      </c>
      <c r="AM124" s="73">
        <f t="shared" si="81"/>
        <v>0.88863579496980882</v>
      </c>
      <c r="AN124" s="73"/>
      <c r="AO124" s="73">
        <f t="shared" si="82"/>
        <v>0.89549740230614439</v>
      </c>
      <c r="AR124" s="53"/>
      <c r="BD124" s="337"/>
      <c r="BE124" s="338"/>
      <c r="BF124" s="338"/>
      <c r="BG124" s="338"/>
      <c r="BH124" s="338"/>
      <c r="BI124" s="338"/>
    </row>
    <row r="125" spans="1:61" ht="38.25" customHeight="1" thickBot="1" x14ac:dyDescent="0.25">
      <c r="A125" s="50" t="s">
        <v>122</v>
      </c>
      <c r="B125" s="50">
        <f>B124+1</f>
        <v>1978</v>
      </c>
      <c r="D125" s="79">
        <f t="shared" si="63"/>
        <v>1512.9540000000002</v>
      </c>
      <c r="F125" s="321">
        <f t="shared" si="64"/>
        <v>9596.7963684298702</v>
      </c>
      <c r="G125" s="321">
        <f t="shared" si="64"/>
        <v>4130.4172448208446</v>
      </c>
      <c r="H125" s="321">
        <f t="shared" si="64"/>
        <v>936.06680069199831</v>
      </c>
      <c r="I125" s="321">
        <f t="shared" si="75"/>
        <v>14663.280413942713</v>
      </c>
      <c r="J125" s="83"/>
      <c r="K125" s="84">
        <f t="shared" si="65"/>
        <v>15.757684145242681</v>
      </c>
      <c r="L125" s="84">
        <f t="shared" si="65"/>
        <v>3.2256764079059055</v>
      </c>
      <c r="M125" s="84">
        <f t="shared" si="65"/>
        <v>0.7565821045437906</v>
      </c>
      <c r="N125" s="84">
        <f t="shared" si="76"/>
        <v>19.739942657692378</v>
      </c>
      <c r="P125" s="79">
        <f t="shared" si="66"/>
        <v>103.17977678183077</v>
      </c>
      <c r="R125" s="84">
        <f t="shared" si="67"/>
        <v>76.644295590718102</v>
      </c>
      <c r="T125" s="84">
        <f t="shared" si="68"/>
        <v>76.752845015513401</v>
      </c>
      <c r="V125" s="118">
        <f t="shared" si="77"/>
        <v>0.99858572767207054</v>
      </c>
      <c r="X125" s="124">
        <f t="shared" si="69"/>
        <v>1641.9733773949808</v>
      </c>
      <c r="Y125" s="124">
        <f t="shared" si="69"/>
        <v>780.9565515325603</v>
      </c>
      <c r="Z125" s="124">
        <f t="shared" si="69"/>
        <v>808.25653039342762</v>
      </c>
      <c r="AA125" s="124">
        <f t="shared" si="78"/>
        <v>1346.2159967235211</v>
      </c>
      <c r="AC125" s="71">
        <f t="shared" si="70"/>
        <v>1.1846337658478105</v>
      </c>
      <c r="AD125" s="71"/>
      <c r="AF125" s="73">
        <f t="shared" si="71"/>
        <v>0.85300649155352481</v>
      </c>
      <c r="AG125" s="73">
        <f t="shared" si="72"/>
        <v>1.069388856561637</v>
      </c>
      <c r="AH125" s="73">
        <f>Wgted_Floorspace!AB216</f>
        <v>1.0010570704088475</v>
      </c>
      <c r="AI125" s="73">
        <f t="shared" si="73"/>
        <v>0.96671934560583439</v>
      </c>
      <c r="AJ125" s="73">
        <f t="shared" si="74"/>
        <v>0.9337941253853177</v>
      </c>
      <c r="AK125" s="73">
        <f t="shared" si="79"/>
        <v>1.1833828468580592</v>
      </c>
      <c r="AL125" s="73">
        <f t="shared" si="80"/>
        <v>0.91219563664207759</v>
      </c>
      <c r="AM125" s="73">
        <f t="shared" si="81"/>
        <v>0.91219563664207759</v>
      </c>
      <c r="AN125" s="73"/>
      <c r="AO125" s="73">
        <f t="shared" si="82"/>
        <v>0.90367108108835448</v>
      </c>
      <c r="AR125" s="53"/>
      <c r="BD125" s="94"/>
      <c r="BE125" s="252" t="s">
        <v>412</v>
      </c>
      <c r="BF125" s="252" t="s">
        <v>416</v>
      </c>
      <c r="BG125" s="252" t="s">
        <v>413</v>
      </c>
      <c r="BH125" s="336" t="s">
        <v>692</v>
      </c>
      <c r="BI125" s="252" t="s">
        <v>584</v>
      </c>
    </row>
    <row r="126" spans="1:61" x14ac:dyDescent="0.2">
      <c r="A126" s="50" t="s">
        <v>122</v>
      </c>
      <c r="B126" s="50">
        <f t="shared" ref="B126:B147" si="83">B125+1</f>
        <v>1979</v>
      </c>
      <c r="D126" s="79">
        <f t="shared" si="63"/>
        <v>1621.6590000000001</v>
      </c>
      <c r="F126" s="321">
        <f t="shared" si="64"/>
        <v>9858.9880263290524</v>
      </c>
      <c r="G126" s="321">
        <f t="shared" si="64"/>
        <v>4262.479528728536</v>
      </c>
      <c r="H126" s="321">
        <f t="shared" si="64"/>
        <v>869.36461364440606</v>
      </c>
      <c r="I126" s="321">
        <f t="shared" si="75"/>
        <v>14990.832168701994</v>
      </c>
      <c r="J126" s="83"/>
      <c r="K126" s="84">
        <f t="shared" si="65"/>
        <v>16.236850348866795</v>
      </c>
      <c r="L126" s="84">
        <f t="shared" si="65"/>
        <v>3.3345942618356346</v>
      </c>
      <c r="M126" s="84">
        <f t="shared" si="65"/>
        <v>0.70919844310216551</v>
      </c>
      <c r="N126" s="84">
        <f t="shared" si="76"/>
        <v>20.280643053804596</v>
      </c>
      <c r="P126" s="79">
        <f t="shared" si="66"/>
        <v>108.17671639241718</v>
      </c>
      <c r="R126" s="84">
        <f t="shared" si="67"/>
        <v>79.960926076048708</v>
      </c>
      <c r="T126" s="84">
        <f t="shared" si="68"/>
        <v>79.683111830981829</v>
      </c>
      <c r="V126" s="118">
        <f t="shared" si="77"/>
        <v>1.0034864883999028</v>
      </c>
      <c r="X126" s="124">
        <f t="shared" si="69"/>
        <v>1646.9084154991626</v>
      </c>
      <c r="Y126" s="124">
        <f t="shared" si="69"/>
        <v>782.31326141531474</v>
      </c>
      <c r="Z126" s="124">
        <f t="shared" si="69"/>
        <v>815.76640223390461</v>
      </c>
      <c r="AA126" s="124">
        <f t="shared" si="78"/>
        <v>1352.8697290165599</v>
      </c>
      <c r="AC126" s="71">
        <f t="shared" si="70"/>
        <v>1.2298606628031692</v>
      </c>
      <c r="AD126" s="71"/>
      <c r="AF126" s="73">
        <f t="shared" si="71"/>
        <v>0.8720611481679984</v>
      </c>
      <c r="AG126" s="73">
        <f t="shared" si="72"/>
        <v>1.1211787683364174</v>
      </c>
      <c r="AH126" s="73">
        <f>Wgted_Floorspace!AB217</f>
        <v>0.99770492595763771</v>
      </c>
      <c r="AI126" s="73">
        <f t="shared" si="73"/>
        <v>0.97149739886312592</v>
      </c>
      <c r="AJ126" s="73">
        <f t="shared" si="74"/>
        <v>0.93837690826589948</v>
      </c>
      <c r="AK126" s="73">
        <f t="shared" si="79"/>
        <v>1.2326897771129059</v>
      </c>
      <c r="AL126" s="73">
        <f t="shared" si="80"/>
        <v>0.9777364440170383</v>
      </c>
      <c r="AM126" s="73">
        <f t="shared" si="81"/>
        <v>0.97773644401703841</v>
      </c>
      <c r="AN126" s="73"/>
      <c r="AO126" s="73">
        <f t="shared" si="82"/>
        <v>0.90953846551915152</v>
      </c>
      <c r="AR126" s="53"/>
      <c r="BD126" s="94">
        <v>1985</v>
      </c>
      <c r="BE126" s="9">
        <f t="shared" ref="BE126:BE150" si="84">AM132</f>
        <v>1</v>
      </c>
      <c r="BF126" s="9">
        <f t="shared" ref="BF126:BF150" si="85">AF132</f>
        <v>1</v>
      </c>
      <c r="BG126" s="9">
        <f t="shared" ref="BG126:BG150" si="86">AI132</f>
        <v>1</v>
      </c>
      <c r="BH126" s="9">
        <f>AO132/AI132</f>
        <v>1</v>
      </c>
      <c r="BI126" s="9">
        <f t="shared" ref="BI126:BI150" si="87">AK132</f>
        <v>1</v>
      </c>
    </row>
    <row r="127" spans="1:61" x14ac:dyDescent="0.2">
      <c r="A127" s="50" t="s">
        <v>122</v>
      </c>
      <c r="B127" s="50">
        <f t="shared" si="83"/>
        <v>1980</v>
      </c>
      <c r="D127" s="79">
        <f t="shared" si="63"/>
        <v>1482.174</v>
      </c>
      <c r="F127" s="321">
        <f t="shared" si="64"/>
        <v>10061.754146876647</v>
      </c>
      <c r="G127" s="321">
        <f t="shared" si="64"/>
        <v>4359.7905972643275</v>
      </c>
      <c r="H127" s="321">
        <f t="shared" si="64"/>
        <v>922.30789941845012</v>
      </c>
      <c r="I127" s="321">
        <f t="shared" si="75"/>
        <v>15343.852643559425</v>
      </c>
      <c r="J127" s="83"/>
      <c r="K127" s="84">
        <f t="shared" si="65"/>
        <v>16.622215825720371</v>
      </c>
      <c r="L127" s="84">
        <f t="shared" si="65"/>
        <v>3.4159482325533728</v>
      </c>
      <c r="M127" s="84">
        <f t="shared" si="65"/>
        <v>0.75891226577526549</v>
      </c>
      <c r="N127" s="84">
        <f t="shared" si="76"/>
        <v>20.797076324049009</v>
      </c>
      <c r="P127" s="79">
        <f t="shared" si="66"/>
        <v>96.597251969969989</v>
      </c>
      <c r="R127" s="84">
        <f t="shared" si="67"/>
        <v>71.268382964295142</v>
      </c>
      <c r="T127" s="84">
        <f t="shared" si="68"/>
        <v>72.019121540823846</v>
      </c>
      <c r="V127" s="118">
        <f t="shared" si="77"/>
        <v>0.98957584374167695</v>
      </c>
      <c r="X127" s="124">
        <f t="shared" si="69"/>
        <v>1652.0196760005524</v>
      </c>
      <c r="Y127" s="124">
        <f t="shared" si="69"/>
        <v>783.51199589650139</v>
      </c>
      <c r="Z127" s="124">
        <f t="shared" si="69"/>
        <v>822.84047036113247</v>
      </c>
      <c r="AA127" s="124">
        <f t="shared" si="78"/>
        <v>1355.401202499072</v>
      </c>
      <c r="AC127" s="71">
        <f t="shared" si="70"/>
        <v>1.1115716055439127</v>
      </c>
      <c r="AD127" s="71"/>
      <c r="AF127" s="73">
        <f t="shared" si="71"/>
        <v>0.89259739573360908</v>
      </c>
      <c r="AG127" s="73">
        <f t="shared" si="72"/>
        <v>1.0011654226543447</v>
      </c>
      <c r="AH127" s="73">
        <f>Wgted_Floorspace!AB218</f>
        <v>0.99897281126388515</v>
      </c>
      <c r="AI127" s="73">
        <f t="shared" si="73"/>
        <v>0.97331525305174704</v>
      </c>
      <c r="AJ127" s="73">
        <f t="shared" si="74"/>
        <v>0.92536883304289796</v>
      </c>
      <c r="AK127" s="73">
        <f t="shared" si="79"/>
        <v>1.1127145734202404</v>
      </c>
      <c r="AL127" s="73">
        <f t="shared" si="80"/>
        <v>0.89363764895980613</v>
      </c>
      <c r="AM127" s="73">
        <f t="shared" si="81"/>
        <v>0.89363764895980613</v>
      </c>
      <c r="AN127" s="73"/>
      <c r="AO127" s="73">
        <f t="shared" si="82"/>
        <v>0.89975043606823801</v>
      </c>
      <c r="AR127" s="53"/>
      <c r="BD127" s="94">
        <v>1986</v>
      </c>
      <c r="BE127" s="9">
        <f t="shared" si="84"/>
        <v>0.91941986693476674</v>
      </c>
      <c r="BF127" s="9">
        <f t="shared" si="85"/>
        <v>1.0273471247213788</v>
      </c>
      <c r="BG127" s="9">
        <f t="shared" si="86"/>
        <v>1.0028674644982853</v>
      </c>
      <c r="BH127" s="9">
        <f t="shared" ref="BH127:BH150" si="88">AO133/AI133</f>
        <v>0.90868075393322079</v>
      </c>
      <c r="BI127" s="9">
        <f t="shared" si="87"/>
        <v>0.9820685478582144</v>
      </c>
    </row>
    <row r="128" spans="1:61" x14ac:dyDescent="0.2">
      <c r="A128" s="50" t="s">
        <v>122</v>
      </c>
      <c r="B128" s="50">
        <f t="shared" si="83"/>
        <v>1981</v>
      </c>
      <c r="D128" s="79">
        <f t="shared" si="63"/>
        <v>1557.3679999999999</v>
      </c>
      <c r="F128" s="321">
        <f t="shared" si="64"/>
        <v>10388.11595181647</v>
      </c>
      <c r="G128" s="321">
        <f t="shared" si="64"/>
        <v>4627.5301162797487</v>
      </c>
      <c r="H128" s="321">
        <f t="shared" si="64"/>
        <v>943.97268933202213</v>
      </c>
      <c r="I128" s="321">
        <f t="shared" si="75"/>
        <v>15959.618757428241</v>
      </c>
      <c r="J128" s="83"/>
      <c r="K128" s="84">
        <f t="shared" si="65"/>
        <v>17.169198927055753</v>
      </c>
      <c r="L128" s="84">
        <f t="shared" si="65"/>
        <v>3.627966113777727</v>
      </c>
      <c r="M128" s="84">
        <f t="shared" si="65"/>
        <v>0.78090134097941521</v>
      </c>
      <c r="N128" s="84">
        <f t="shared" si="76"/>
        <v>21.578066381812896</v>
      </c>
      <c r="P128" s="79">
        <f t="shared" si="66"/>
        <v>97.581779594524392</v>
      </c>
      <c r="R128" s="84">
        <f t="shared" si="67"/>
        <v>72.173658771975511</v>
      </c>
      <c r="T128" s="84">
        <f t="shared" si="68"/>
        <v>72.860489035910419</v>
      </c>
      <c r="V128" s="118">
        <f t="shared" si="77"/>
        <v>0.99057335089260257</v>
      </c>
      <c r="X128" s="124">
        <f t="shared" si="69"/>
        <v>1652.773131017424</v>
      </c>
      <c r="Y128" s="124">
        <f t="shared" si="69"/>
        <v>783.99621884997919</v>
      </c>
      <c r="Z128" s="124">
        <f t="shared" si="69"/>
        <v>827.24992979616798</v>
      </c>
      <c r="AA128" s="124">
        <f t="shared" si="78"/>
        <v>1352.0414685200176</v>
      </c>
      <c r="AC128" s="71">
        <f t="shared" si="70"/>
        <v>1.1245576042253282</v>
      </c>
      <c r="AD128" s="71"/>
      <c r="AF128" s="73">
        <f t="shared" si="71"/>
        <v>0.92841833604034596</v>
      </c>
      <c r="AG128" s="73">
        <f t="shared" si="72"/>
        <v>1.011369388038974</v>
      </c>
      <c r="AH128" s="73">
        <f>Wgted_Floorspace!AB219</f>
        <v>0.99880328633599946</v>
      </c>
      <c r="AI128" s="73">
        <f t="shared" si="73"/>
        <v>0.97090262399255733</v>
      </c>
      <c r="AJ128" s="73">
        <f t="shared" si="74"/>
        <v>0.92630161857322557</v>
      </c>
      <c r="AK128" s="73">
        <f t="shared" si="79"/>
        <v>1.1259049901113605</v>
      </c>
      <c r="AL128" s="73">
        <f t="shared" si="80"/>
        <v>0.93897388436528717</v>
      </c>
      <c r="AM128" s="73">
        <f t="shared" si="81"/>
        <v>0.93897388436528728</v>
      </c>
      <c r="AN128" s="73"/>
      <c r="AO128" s="73">
        <f t="shared" si="82"/>
        <v>0.89827240923671725</v>
      </c>
      <c r="AR128" s="53"/>
      <c r="BD128" s="94">
        <v>1987</v>
      </c>
      <c r="BE128" s="9">
        <f t="shared" si="84"/>
        <v>0.95305637033977753</v>
      </c>
      <c r="BF128" s="9">
        <f t="shared" si="85"/>
        <v>1.0547205797964008</v>
      </c>
      <c r="BG128" s="9">
        <f t="shared" si="86"/>
        <v>1.0124322994673804</v>
      </c>
      <c r="BH128" s="9">
        <f t="shared" si="88"/>
        <v>0.93391592641744969</v>
      </c>
      <c r="BI128" s="9">
        <f t="shared" si="87"/>
        <v>0.95566877184183918</v>
      </c>
    </row>
    <row r="129" spans="1:61" x14ac:dyDescent="0.2">
      <c r="A129" s="50" t="s">
        <v>122</v>
      </c>
      <c r="B129" s="50">
        <f t="shared" si="83"/>
        <v>1982</v>
      </c>
      <c r="D129" s="79">
        <f t="shared" si="63"/>
        <v>1507.607</v>
      </c>
      <c r="F129" s="321">
        <f t="shared" si="64"/>
        <v>10511.812045274552</v>
      </c>
      <c r="G129" s="321">
        <f t="shared" si="64"/>
        <v>4683.9108212603151</v>
      </c>
      <c r="H129" s="321">
        <f t="shared" si="64"/>
        <v>949.75922080321288</v>
      </c>
      <c r="I129" s="321">
        <f t="shared" si="75"/>
        <v>16145.48208733808</v>
      </c>
      <c r="J129" s="83"/>
      <c r="K129" s="84">
        <f t="shared" si="65"/>
        <v>17.389998716724467</v>
      </c>
      <c r="L129" s="84">
        <f t="shared" si="65"/>
        <v>3.6728399448640725</v>
      </c>
      <c r="M129" s="84">
        <f t="shared" si="65"/>
        <v>0.78958043276701728</v>
      </c>
      <c r="N129" s="84">
        <f t="shared" si="76"/>
        <v>21.852419094355557</v>
      </c>
      <c r="P129" s="79">
        <f t="shared" si="66"/>
        <v>93.376400397627322</v>
      </c>
      <c r="R129" s="84">
        <f t="shared" si="67"/>
        <v>68.990393854811813</v>
      </c>
      <c r="T129" s="84">
        <f t="shared" si="68"/>
        <v>68.976589069081456</v>
      </c>
      <c r="V129" s="118">
        <f t="shared" si="77"/>
        <v>1.0002001372627536</v>
      </c>
      <c r="X129" s="124">
        <f t="shared" si="69"/>
        <v>1654.3293051498115</v>
      </c>
      <c r="Y129" s="124">
        <f t="shared" si="69"/>
        <v>784.13959723422101</v>
      </c>
      <c r="Z129" s="124">
        <f t="shared" si="69"/>
        <v>831.34800428604194</v>
      </c>
      <c r="AA129" s="124">
        <f t="shared" si="78"/>
        <v>1353.4695945371045</v>
      </c>
      <c r="AC129" s="71">
        <f t="shared" si="70"/>
        <v>1.0646119560483673</v>
      </c>
      <c r="AD129" s="71"/>
      <c r="AF129" s="73">
        <f t="shared" si="71"/>
        <v>0.93923055694039059</v>
      </c>
      <c r="AG129" s="73">
        <f t="shared" si="72"/>
        <v>0.96778346654306913</v>
      </c>
      <c r="AH129" s="73">
        <f>Wgted_Floorspace!AB220</f>
        <v>0.99861886042406756</v>
      </c>
      <c r="AI129" s="73">
        <f t="shared" si="73"/>
        <v>0.97192816302347151</v>
      </c>
      <c r="AJ129" s="73">
        <f t="shared" si="74"/>
        <v>0.93530378664921332</v>
      </c>
      <c r="AK129" s="73">
        <f t="shared" si="79"/>
        <v>1.06608436735941</v>
      </c>
      <c r="AL129" s="73">
        <f t="shared" si="80"/>
        <v>0.90897180427894875</v>
      </c>
      <c r="AM129" s="73">
        <f t="shared" si="81"/>
        <v>0.90897180427894864</v>
      </c>
      <c r="AN129" s="73"/>
      <c r="AO129" s="73">
        <f t="shared" si="82"/>
        <v>0.9077925689316475</v>
      </c>
      <c r="AR129" s="53"/>
      <c r="BD129" s="94">
        <v>1988</v>
      </c>
      <c r="BE129" s="9">
        <f t="shared" si="84"/>
        <v>0.98782697299203837</v>
      </c>
      <c r="BF129" s="9">
        <f t="shared" si="85"/>
        <v>1.0696036936311812</v>
      </c>
      <c r="BG129" s="9">
        <f t="shared" si="86"/>
        <v>1.020394738165896</v>
      </c>
      <c r="BH129" s="9">
        <f t="shared" si="88"/>
        <v>0.93030600296388533</v>
      </c>
      <c r="BI129" s="9">
        <f t="shared" si="87"/>
        <v>0.97289047795647354</v>
      </c>
    </row>
    <row r="130" spans="1:61" x14ac:dyDescent="0.2">
      <c r="A130" s="50" t="s">
        <v>122</v>
      </c>
      <c r="B130" s="50">
        <f t="shared" si="83"/>
        <v>1983</v>
      </c>
      <c r="D130" s="79">
        <f t="shared" si="63"/>
        <v>1547.866</v>
      </c>
      <c r="F130" s="321">
        <f t="shared" si="64"/>
        <v>10725.256994237026</v>
      </c>
      <c r="G130" s="321">
        <f t="shared" si="64"/>
        <v>4756.1166019716029</v>
      </c>
      <c r="H130" s="321">
        <f t="shared" si="64"/>
        <v>961.6751142324606</v>
      </c>
      <c r="I130" s="321">
        <f t="shared" si="75"/>
        <v>16443.048710441089</v>
      </c>
      <c r="J130" s="83"/>
      <c r="K130" s="84">
        <f t="shared" si="65"/>
        <v>17.761980273809876</v>
      </c>
      <c r="L130" s="84">
        <f t="shared" si="65"/>
        <v>3.73044914156623</v>
      </c>
      <c r="M130" s="84">
        <f t="shared" si="65"/>
        <v>0.80338975098116827</v>
      </c>
      <c r="N130" s="84">
        <f t="shared" si="76"/>
        <v>22.295819166357273</v>
      </c>
      <c r="P130" s="79">
        <f t="shared" si="66"/>
        <v>94.134976260036765</v>
      </c>
      <c r="R130" s="84">
        <f t="shared" si="67"/>
        <v>69.424047102768668</v>
      </c>
      <c r="T130" s="84">
        <f t="shared" si="68"/>
        <v>69.25340946530936</v>
      </c>
      <c r="V130" s="118">
        <f t="shared" si="77"/>
        <v>1.0024639600963587</v>
      </c>
      <c r="X130" s="124">
        <f t="shared" si="69"/>
        <v>1656.0890133778494</v>
      </c>
      <c r="Y130" s="124">
        <f t="shared" si="69"/>
        <v>784.34770502047991</v>
      </c>
      <c r="Z130" s="124">
        <f t="shared" si="69"/>
        <v>835.40661403344711</v>
      </c>
      <c r="AA130" s="124">
        <f t="shared" si="78"/>
        <v>1355.9419277399429</v>
      </c>
      <c r="AC130" s="71">
        <f t="shared" si="70"/>
        <v>1.0688845115266776</v>
      </c>
      <c r="AD130" s="71"/>
      <c r="AF130" s="73">
        <f t="shared" si="71"/>
        <v>0.95654088955431071</v>
      </c>
      <c r="AG130" s="73">
        <f t="shared" si="72"/>
        <v>0.97564559417523655</v>
      </c>
      <c r="AH130" s="73">
        <f>Wgted_Floorspace!AB221</f>
        <v>0.9983519245109822</v>
      </c>
      <c r="AI130" s="73">
        <f t="shared" si="73"/>
        <v>0.97370354850528462</v>
      </c>
      <c r="AJ130" s="73">
        <f t="shared" si="74"/>
        <v>0.93742072503953222</v>
      </c>
      <c r="AK130" s="73">
        <f t="shared" si="79"/>
        <v>1.070649021937073</v>
      </c>
      <c r="AL130" s="73">
        <f t="shared" si="80"/>
        <v>0.93324490454212483</v>
      </c>
      <c r="AM130" s="73">
        <f t="shared" si="81"/>
        <v>0.93324490454212483</v>
      </c>
      <c r="AN130" s="73"/>
      <c r="AO130" s="73">
        <f t="shared" si="82"/>
        <v>0.91126557273647779</v>
      </c>
      <c r="AR130" s="53"/>
      <c r="BD130" s="94">
        <v>1989</v>
      </c>
      <c r="BE130" s="9">
        <f t="shared" si="84"/>
        <v>1.0356074605763346</v>
      </c>
      <c r="BF130" s="9">
        <f t="shared" si="85"/>
        <v>1.083290986530798</v>
      </c>
      <c r="BG130" s="9">
        <f t="shared" si="86"/>
        <v>1.0279090514452942</v>
      </c>
      <c r="BH130" s="9">
        <f t="shared" si="88"/>
        <v>0.93428445104123892</v>
      </c>
      <c r="BI130" s="9">
        <f t="shared" si="87"/>
        <v>0.99544261588233951</v>
      </c>
    </row>
    <row r="131" spans="1:61" x14ac:dyDescent="0.2">
      <c r="A131" s="50" t="s">
        <v>122</v>
      </c>
      <c r="B131" s="50">
        <f t="shared" si="83"/>
        <v>1984</v>
      </c>
      <c r="D131" s="79">
        <f t="shared" si="63"/>
        <v>1563.405</v>
      </c>
      <c r="F131" s="321">
        <f t="shared" si="64"/>
        <v>11010.588451255411</v>
      </c>
      <c r="G131" s="321">
        <f t="shared" si="64"/>
        <v>4833.5500098395114</v>
      </c>
      <c r="H131" s="321">
        <f t="shared" si="64"/>
        <v>1003.1485678182112</v>
      </c>
      <c r="I131" s="321">
        <f t="shared" si="75"/>
        <v>16847.287028913135</v>
      </c>
      <c r="J131" s="83"/>
      <c r="K131" s="84">
        <f t="shared" si="65"/>
        <v>18.264923134618716</v>
      </c>
      <c r="L131" s="84">
        <f t="shared" si="65"/>
        <v>3.7928273892355819</v>
      </c>
      <c r="M131" s="84">
        <f t="shared" si="65"/>
        <v>0.84230222851627368</v>
      </c>
      <c r="N131" s="84">
        <f t="shared" si="76"/>
        <v>22.900052752370573</v>
      </c>
      <c r="P131" s="79">
        <f t="shared" si="66"/>
        <v>92.798620770032642</v>
      </c>
      <c r="R131" s="84">
        <f t="shared" si="67"/>
        <v>68.270803430274157</v>
      </c>
      <c r="T131" s="84">
        <f t="shared" si="68"/>
        <v>67.400069548079017</v>
      </c>
      <c r="V131" s="118">
        <f t="shared" si="77"/>
        <v>1.0129188869986849</v>
      </c>
      <c r="X131" s="124">
        <f t="shared" si="69"/>
        <v>1658.8507703724208</v>
      </c>
      <c r="Y131" s="124">
        <f t="shared" si="69"/>
        <v>784.68773086336921</v>
      </c>
      <c r="Z131" s="124">
        <f t="shared" si="69"/>
        <v>839.65850676359059</v>
      </c>
      <c r="AA131" s="124">
        <f t="shared" si="78"/>
        <v>1359.2724284372757</v>
      </c>
      <c r="AC131" s="71">
        <f t="shared" si="70"/>
        <v>1.0402793302451123</v>
      </c>
      <c r="AD131" s="71"/>
      <c r="AF131" s="73">
        <f t="shared" si="71"/>
        <v>0.9800566309203057</v>
      </c>
      <c r="AG131" s="73">
        <f t="shared" si="72"/>
        <v>0.96179517005155279</v>
      </c>
      <c r="AH131" s="73">
        <f>Wgted_Floorspace!AB222</f>
        <v>0.99882657792077023</v>
      </c>
      <c r="AI131" s="73">
        <f t="shared" si="73"/>
        <v>0.97609518510929283</v>
      </c>
      <c r="AJ131" s="73">
        <f t="shared" si="74"/>
        <v>0.94719730110324618</v>
      </c>
      <c r="AK131" s="73">
        <f t="shared" si="79"/>
        <v>1.041501451043316</v>
      </c>
      <c r="AL131" s="73">
        <f t="shared" si="80"/>
        <v>0.94261373399614723</v>
      </c>
      <c r="AM131" s="73">
        <f t="shared" si="81"/>
        <v>0.94261373399614734</v>
      </c>
      <c r="AN131" s="73"/>
      <c r="AO131" s="73">
        <f t="shared" si="82"/>
        <v>0.92346983202767685</v>
      </c>
      <c r="AR131" s="53"/>
      <c r="BD131" s="94">
        <v>1990</v>
      </c>
      <c r="BE131" s="9">
        <f t="shared" si="84"/>
        <v>1.0043265795844047</v>
      </c>
      <c r="BF131" s="9">
        <f t="shared" si="85"/>
        <v>1.1099352655478496</v>
      </c>
      <c r="BG131" s="9">
        <f t="shared" si="86"/>
        <v>1.0390902123778332</v>
      </c>
      <c r="BH131" s="9">
        <f t="shared" si="88"/>
        <v>0.94720263518850956</v>
      </c>
      <c r="BI131" s="9">
        <f t="shared" si="87"/>
        <v>0.91935058029540373</v>
      </c>
    </row>
    <row r="132" spans="1:61" x14ac:dyDescent="0.2">
      <c r="A132" s="50" t="s">
        <v>122</v>
      </c>
      <c r="B132" s="50">
        <f t="shared" si="83"/>
        <v>1985</v>
      </c>
      <c r="D132" s="79">
        <f t="shared" si="63"/>
        <v>1658.585</v>
      </c>
      <c r="F132" s="321">
        <f t="shared" si="64"/>
        <v>11266.556350537945</v>
      </c>
      <c r="G132" s="321">
        <f t="shared" si="64"/>
        <v>4858.0382380323163</v>
      </c>
      <c r="H132" s="321">
        <f t="shared" si="64"/>
        <v>1065.5212653401156</v>
      </c>
      <c r="I132" s="321">
        <f t="shared" ref="I132:I157" si="89">SUM(F132:H132)</f>
        <v>17190.115853910374</v>
      </c>
      <c r="J132" s="83"/>
      <c r="K132" s="84">
        <f t="shared" si="65"/>
        <v>19.226841154636816</v>
      </c>
      <c r="L132" s="84">
        <f t="shared" si="65"/>
        <v>3.7990175327264279</v>
      </c>
      <c r="M132" s="84">
        <f t="shared" si="65"/>
        <v>0.91243224811205959</v>
      </c>
      <c r="N132" s="84">
        <f t="shared" ref="N132:N157" si="90">SUM(K132:M132)</f>
        <v>23.938290935475301</v>
      </c>
      <c r="P132" s="79">
        <f t="shared" si="66"/>
        <v>96.484806390802092</v>
      </c>
      <c r="R132" s="84">
        <f t="shared" si="67"/>
        <v>69.285856892233824</v>
      </c>
      <c r="T132" s="84">
        <f t="shared" si="68"/>
        <v>64.790357347769373</v>
      </c>
      <c r="V132" s="118">
        <f t="shared" ref="V132:V157" si="91">R132/T132</f>
        <v>1.0693853179468413</v>
      </c>
      <c r="X132" s="124">
        <f t="shared" si="69"/>
        <v>1706.5410722166928</v>
      </c>
      <c r="Y132" s="124">
        <f t="shared" si="69"/>
        <v>782.00651097904279</v>
      </c>
      <c r="Z132" s="124">
        <f t="shared" si="69"/>
        <v>856.3247659077083</v>
      </c>
      <c r="AA132" s="124">
        <f t="shared" ref="AA132:AA157" si="92">N132/I132*1000000</f>
        <v>1392.5613497264396</v>
      </c>
      <c r="AC132" s="71">
        <f t="shared" si="70"/>
        <v>1</v>
      </c>
      <c r="AD132" s="71"/>
      <c r="AF132" s="73">
        <f t="shared" si="71"/>
        <v>1</v>
      </c>
      <c r="AG132" s="73">
        <f t="shared" si="72"/>
        <v>1</v>
      </c>
      <c r="AH132" s="73">
        <f>Wgted_Floorspace!AB223</f>
        <v>1</v>
      </c>
      <c r="AI132" s="73">
        <f t="shared" si="73"/>
        <v>1</v>
      </c>
      <c r="AJ132" s="73">
        <f t="shared" si="74"/>
        <v>1</v>
      </c>
      <c r="AK132" s="73">
        <f>AG132/(AH132*AI132*AJ132)</f>
        <v>1</v>
      </c>
      <c r="AL132" s="73">
        <f t="shared" ref="AL132:AL154" si="93">AF132*AH132*AI132*AJ132*AK132</f>
        <v>1</v>
      </c>
      <c r="AM132" s="73">
        <f t="shared" ref="AM132:AM154" si="94">AF132*AG132</f>
        <v>1</v>
      </c>
      <c r="AN132" s="73"/>
      <c r="AO132" s="73">
        <f t="shared" ref="AO132:AO154" si="95">AH132*AI132*AJ132</f>
        <v>1</v>
      </c>
      <c r="AR132" s="53"/>
      <c r="BD132" s="94">
        <v>1991</v>
      </c>
      <c r="BE132" s="9">
        <f t="shared" si="84"/>
        <v>1.0327098098680503</v>
      </c>
      <c r="BF132" s="9">
        <f t="shared" si="85"/>
        <v>1.13521918941459</v>
      </c>
      <c r="BG132" s="9">
        <f t="shared" si="86"/>
        <v>1.0480471914076643</v>
      </c>
      <c r="BH132" s="9">
        <f t="shared" si="88"/>
        <v>0.94193371974136197</v>
      </c>
      <c r="BI132" s="9">
        <f t="shared" si="87"/>
        <v>0.92150436357603649</v>
      </c>
    </row>
    <row r="133" spans="1:61" x14ac:dyDescent="0.2">
      <c r="A133" s="50" t="s">
        <v>122</v>
      </c>
      <c r="B133" s="50">
        <f t="shared" si="83"/>
        <v>1986</v>
      </c>
      <c r="D133" s="79">
        <f t="shared" si="63"/>
        <v>1524.9360000000001</v>
      </c>
      <c r="F133" s="321">
        <f t="shared" si="64"/>
        <v>11579.917981157525</v>
      </c>
      <c r="G133" s="321">
        <f t="shared" si="64"/>
        <v>4972.082535285268</v>
      </c>
      <c r="H133" s="321">
        <f t="shared" si="64"/>
        <v>1108.2155796994198</v>
      </c>
      <c r="I133" s="321">
        <f t="shared" si="89"/>
        <v>17660.216096142212</v>
      </c>
      <c r="J133" s="83"/>
      <c r="K133" s="84">
        <f t="shared" si="65"/>
        <v>19.731328007902142</v>
      </c>
      <c r="L133" s="84">
        <f t="shared" si="65"/>
        <v>3.9761450875646731</v>
      </c>
      <c r="M133" s="84">
        <f t="shared" si="65"/>
        <v>0.95598063403301226</v>
      </c>
      <c r="N133" s="84">
        <f t="shared" si="90"/>
        <v>24.663453729499828</v>
      </c>
      <c r="P133" s="79">
        <f t="shared" si="66"/>
        <v>86.348660271100243</v>
      </c>
      <c r="R133" s="84">
        <f t="shared" ref="R133:R157" si="96">D133/N133</f>
        <v>61.829783319277468</v>
      </c>
      <c r="T133" s="84">
        <f t="shared" si="68"/>
        <v>63.653345143442642</v>
      </c>
      <c r="V133" s="118">
        <f t="shared" si="91"/>
        <v>0.9713516733479477</v>
      </c>
      <c r="X133" s="124">
        <f t="shared" si="69"/>
        <v>1703.9264043154997</v>
      </c>
      <c r="Y133" s="124">
        <f t="shared" si="69"/>
        <v>799.69410389856819</v>
      </c>
      <c r="Z133" s="124">
        <f t="shared" si="69"/>
        <v>862.6305671431744</v>
      </c>
      <c r="AA133" s="124">
        <f t="shared" si="92"/>
        <v>1396.5544699584646</v>
      </c>
      <c r="AC133" s="71">
        <f t="shared" si="70"/>
        <v>0.98245090394819568</v>
      </c>
      <c r="AD133" s="71"/>
      <c r="AF133" s="73">
        <f t="shared" si="71"/>
        <v>1.0273471247213788</v>
      </c>
      <c r="AG133" s="73">
        <f t="shared" si="72"/>
        <v>0.89494567591661633</v>
      </c>
      <c r="AH133" s="73">
        <f>Wgted_Floorspace!AB224</f>
        <v>1.0003893374763042</v>
      </c>
      <c r="AI133" s="73">
        <f t="shared" si="73"/>
        <v>1.0028674644982853</v>
      </c>
      <c r="AJ133" s="73">
        <f t="shared" si="74"/>
        <v>0.90832710814927531</v>
      </c>
      <c r="AK133" s="73">
        <f t="shared" ref="AK133:AK157" si="97">AG133/(AH133*AI133*AJ133)</f>
        <v>0.9820685478582144</v>
      </c>
      <c r="AL133" s="73">
        <f t="shared" si="93"/>
        <v>0.91941986693476674</v>
      </c>
      <c r="AM133" s="73">
        <f t="shared" si="94"/>
        <v>0.91941986693476674</v>
      </c>
      <c r="AN133" s="73"/>
      <c r="AO133" s="73">
        <f t="shared" si="95"/>
        <v>0.91128636373539951</v>
      </c>
      <c r="AR133" s="53"/>
      <c r="BD133" s="94">
        <v>1992</v>
      </c>
      <c r="BE133" s="9">
        <f t="shared" si="84"/>
        <v>0.99873988972527783</v>
      </c>
      <c r="BF133" s="9">
        <f t="shared" si="85"/>
        <v>1.1514531608853094</v>
      </c>
      <c r="BG133" s="9">
        <f t="shared" si="86"/>
        <v>1.0581462879046917</v>
      </c>
      <c r="BH133" s="9">
        <f t="shared" si="88"/>
        <v>0.90509169042289872</v>
      </c>
      <c r="BI133" s="9">
        <f t="shared" si="87"/>
        <v>0.90566551041259902</v>
      </c>
    </row>
    <row r="134" spans="1:61" x14ac:dyDescent="0.2">
      <c r="A134" s="50" t="s">
        <v>122</v>
      </c>
      <c r="B134" s="50">
        <f t="shared" si="83"/>
        <v>1987</v>
      </c>
      <c r="D134" s="79">
        <f t="shared" si="63"/>
        <v>1580.7250000000001</v>
      </c>
      <c r="F134" s="321">
        <f t="shared" si="64"/>
        <v>11901.984455347636</v>
      </c>
      <c r="G134" s="321">
        <f t="shared" si="64"/>
        <v>5080.7289774903211</v>
      </c>
      <c r="H134" s="321">
        <f t="shared" si="64"/>
        <v>1148.0555273656948</v>
      </c>
      <c r="I134" s="321">
        <f t="shared" si="89"/>
        <v>18130.768960203652</v>
      </c>
      <c r="J134" s="83"/>
      <c r="K134" s="84">
        <f t="shared" si="65"/>
        <v>20.439712223156988</v>
      </c>
      <c r="L134" s="84">
        <f t="shared" si="65"/>
        <v>4.1330424515954336</v>
      </c>
      <c r="M134" s="84">
        <f t="shared" si="65"/>
        <v>0.98934670409629788</v>
      </c>
      <c r="N134" s="84">
        <f t="shared" si="90"/>
        <v>25.56210137884872</v>
      </c>
      <c r="P134" s="79">
        <f t="shared" si="66"/>
        <v>87.184664007887989</v>
      </c>
      <c r="R134" s="84">
        <f t="shared" si="96"/>
        <v>61.838617121985365</v>
      </c>
      <c r="T134" s="84">
        <f t="shared" si="68"/>
        <v>61.957779136574793</v>
      </c>
      <c r="V134" s="118">
        <f t="shared" si="91"/>
        <v>0.99807672230589872</v>
      </c>
      <c r="X134" s="124">
        <f t="shared" si="69"/>
        <v>1717.3364912246459</v>
      </c>
      <c r="Y134" s="124">
        <f t="shared" si="69"/>
        <v>813.47430061837167</v>
      </c>
      <c r="Z134" s="124">
        <f t="shared" si="69"/>
        <v>861.75858267625176</v>
      </c>
      <c r="AA134" s="124">
        <f t="shared" si="92"/>
        <v>1409.8740894529383</v>
      </c>
      <c r="AC134" s="71">
        <f t="shared" si="70"/>
        <v>0.9562808675990101</v>
      </c>
      <c r="AD134" s="71"/>
      <c r="AF134" s="73">
        <f t="shared" si="71"/>
        <v>1.0547205797964008</v>
      </c>
      <c r="AG134" s="73">
        <f t="shared" si="72"/>
        <v>0.90361029129037373</v>
      </c>
      <c r="AH134" s="73">
        <f>Wgted_Floorspace!AB225</f>
        <v>1.0006404894406993</v>
      </c>
      <c r="AI134" s="73">
        <f t="shared" si="73"/>
        <v>1.0124322994673804</v>
      </c>
      <c r="AJ134" s="73">
        <f t="shared" si="74"/>
        <v>0.93331814600012364</v>
      </c>
      <c r="AK134" s="73">
        <f t="shared" si="97"/>
        <v>0.95566877184183918</v>
      </c>
      <c r="AL134" s="73">
        <f t="shared" si="93"/>
        <v>0.95305637033977753</v>
      </c>
      <c r="AM134" s="73">
        <f t="shared" si="94"/>
        <v>0.95305637033977753</v>
      </c>
      <c r="AN134" s="73"/>
      <c r="AO134" s="73">
        <f t="shared" si="95"/>
        <v>0.94552664889202742</v>
      </c>
      <c r="AR134" s="53"/>
      <c r="BD134" s="94">
        <v>1993</v>
      </c>
      <c r="BE134" s="9">
        <f t="shared" si="84"/>
        <v>1.0475399210773038</v>
      </c>
      <c r="BF134" s="9">
        <f t="shared" si="85"/>
        <v>1.1687202620028716</v>
      </c>
      <c r="BG134" s="9">
        <f t="shared" si="86"/>
        <v>1.0679039920859958</v>
      </c>
      <c r="BH134" s="9">
        <f t="shared" si="88"/>
        <v>0.94290816579740855</v>
      </c>
      <c r="BI134" s="9">
        <f t="shared" si="87"/>
        <v>0.89014017441139948</v>
      </c>
    </row>
    <row r="135" spans="1:61" x14ac:dyDescent="0.2">
      <c r="A135" s="50" t="s">
        <v>122</v>
      </c>
      <c r="B135" s="50">
        <f t="shared" si="83"/>
        <v>1988</v>
      </c>
      <c r="D135" s="79">
        <f t="shared" si="63"/>
        <v>1638.395</v>
      </c>
      <c r="F135" s="321">
        <f t="shared" si="64"/>
        <v>12041.913214850374</v>
      </c>
      <c r="G135" s="321">
        <f t="shared" si="64"/>
        <v>5213.7751525357853</v>
      </c>
      <c r="H135" s="321">
        <f t="shared" si="64"/>
        <v>1130.923043904306</v>
      </c>
      <c r="I135" s="321">
        <f t="shared" si="89"/>
        <v>18386.611411290465</v>
      </c>
      <c r="J135" s="83"/>
      <c r="K135" s="84">
        <f t="shared" si="65"/>
        <v>20.831763827737952</v>
      </c>
      <c r="L135" s="84">
        <f t="shared" si="65"/>
        <v>4.2913668970028436</v>
      </c>
      <c r="M135" s="84">
        <f t="shared" si="65"/>
        <v>1.0035504343497272</v>
      </c>
      <c r="N135" s="84">
        <f t="shared" si="90"/>
        <v>26.126681159090523</v>
      </c>
      <c r="P135" s="79">
        <f t="shared" si="66"/>
        <v>89.108045161270383</v>
      </c>
      <c r="R135" s="84">
        <f t="shared" si="96"/>
        <v>62.709648807802608</v>
      </c>
      <c r="T135" s="84">
        <f t="shared" si="68"/>
        <v>63.020010018772091</v>
      </c>
      <c r="V135" s="118">
        <f t="shared" si="91"/>
        <v>0.99507519578500492</v>
      </c>
      <c r="X135" s="124">
        <f t="shared" si="69"/>
        <v>1729.9380468917286</v>
      </c>
      <c r="Y135" s="124">
        <f t="shared" si="69"/>
        <v>823.08246356110772</v>
      </c>
      <c r="Z135" s="124">
        <f t="shared" si="69"/>
        <v>887.37287630566971</v>
      </c>
      <c r="AA135" s="124">
        <f t="shared" si="92"/>
        <v>1420.9622738340572</v>
      </c>
      <c r="AC135" s="71">
        <f t="shared" si="70"/>
        <v>0.9726757591489309</v>
      </c>
      <c r="AD135" s="71"/>
      <c r="AF135" s="73">
        <f t="shared" si="71"/>
        <v>1.0696036936311812</v>
      </c>
      <c r="AG135" s="73">
        <f t="shared" si="72"/>
        <v>0.92354484083584232</v>
      </c>
      <c r="AH135" s="73">
        <f>Wgted_Floorspace!AB226</f>
        <v>0.99977929806858257</v>
      </c>
      <c r="AI135" s="73">
        <f t="shared" si="73"/>
        <v>1.020394738165896</v>
      </c>
      <c r="AJ135" s="73">
        <f t="shared" si="74"/>
        <v>0.93051136862014561</v>
      </c>
      <c r="AK135" s="73">
        <f t="shared" si="97"/>
        <v>0.97289047795647354</v>
      </c>
      <c r="AL135" s="73">
        <f t="shared" si="93"/>
        <v>0.98782697299203825</v>
      </c>
      <c r="AM135" s="73">
        <f t="shared" si="94"/>
        <v>0.98782697299203837</v>
      </c>
      <c r="AN135" s="73"/>
      <c r="AO135" s="73">
        <f t="shared" si="95"/>
        <v>0.94927935030849497</v>
      </c>
      <c r="AR135" s="53"/>
      <c r="BD135" s="94">
        <v>1994</v>
      </c>
      <c r="BE135" s="9">
        <f t="shared" si="84"/>
        <v>1.0470051278650176</v>
      </c>
      <c r="BF135" s="9">
        <f t="shared" si="85"/>
        <v>1.1892936255693654</v>
      </c>
      <c r="BG135" s="9">
        <f t="shared" si="86"/>
        <v>1.0726009885093066</v>
      </c>
      <c r="BH135" s="9">
        <f t="shared" si="88"/>
        <v>0.94093676197071485</v>
      </c>
      <c r="BI135" s="9">
        <f t="shared" si="87"/>
        <v>0.8722903905070124</v>
      </c>
    </row>
    <row r="136" spans="1:61" x14ac:dyDescent="0.2">
      <c r="A136" s="50" t="s">
        <v>122</v>
      </c>
      <c r="B136" s="50">
        <f t="shared" si="83"/>
        <v>1989</v>
      </c>
      <c r="D136" s="79">
        <f t="shared" si="63"/>
        <v>1717.643</v>
      </c>
      <c r="F136" s="321">
        <f t="shared" si="64"/>
        <v>12172.23098023332</v>
      </c>
      <c r="G136" s="321">
        <f t="shared" si="64"/>
        <v>5340.0957023540495</v>
      </c>
      <c r="H136" s="321">
        <f t="shared" si="64"/>
        <v>1109.5708793739125</v>
      </c>
      <c r="I136" s="321">
        <f t="shared" si="89"/>
        <v>18621.897561961283</v>
      </c>
      <c r="J136" s="83"/>
      <c r="K136" s="84">
        <f t="shared" si="65"/>
        <v>21.206031530535935</v>
      </c>
      <c r="L136" s="84">
        <f t="shared" si="65"/>
        <v>4.4368311332657093</v>
      </c>
      <c r="M136" s="84">
        <f t="shared" si="65"/>
        <v>1.0130134238637174</v>
      </c>
      <c r="N136" s="84">
        <f t="shared" si="90"/>
        <v>26.655876087665362</v>
      </c>
      <c r="P136" s="79">
        <f t="shared" si="66"/>
        <v>92.237807360116079</v>
      </c>
      <c r="R136" s="84">
        <f t="shared" si="96"/>
        <v>64.437686998208079</v>
      </c>
      <c r="T136" s="84">
        <f t="shared" si="68"/>
        <v>64.42034910190236</v>
      </c>
      <c r="V136" s="118">
        <f t="shared" si="91"/>
        <v>1.0002691369504735</v>
      </c>
      <c r="X136" s="124">
        <f t="shared" si="69"/>
        <v>1742.1647325763659</v>
      </c>
      <c r="Y136" s="124">
        <f t="shared" si="69"/>
        <v>830.85236305968112</v>
      </c>
      <c r="Z136" s="124">
        <f t="shared" si="69"/>
        <v>912.97765892641416</v>
      </c>
      <c r="AA136" s="124">
        <f t="shared" si="92"/>
        <v>1431.4264160766832</v>
      </c>
      <c r="AC136" s="71">
        <f t="shared" si="70"/>
        <v>0.99428914639440935</v>
      </c>
      <c r="AD136" s="71"/>
      <c r="AF136" s="73">
        <f t="shared" si="71"/>
        <v>1.083290986530798</v>
      </c>
      <c r="AG136" s="73">
        <f t="shared" si="72"/>
        <v>0.95598271697324066</v>
      </c>
      <c r="AH136" s="73">
        <f>Wgted_Floorspace!AB227</f>
        <v>0.99884124964158971</v>
      </c>
      <c r="AI136" s="73">
        <f t="shared" si="73"/>
        <v>1.0279090514452942</v>
      </c>
      <c r="AJ136" s="73">
        <f t="shared" si="74"/>
        <v>0.93536830940500759</v>
      </c>
      <c r="AK136" s="73">
        <f t="shared" si="97"/>
        <v>0.99544261588233951</v>
      </c>
      <c r="AL136" s="73">
        <f t="shared" si="93"/>
        <v>1.0356074605763343</v>
      </c>
      <c r="AM136" s="73">
        <f t="shared" si="94"/>
        <v>1.0356074605763346</v>
      </c>
      <c r="AN136" s="73"/>
      <c r="AO136" s="73">
        <f t="shared" si="95"/>
        <v>0.96035944384988736</v>
      </c>
      <c r="AR136" s="53"/>
      <c r="BD136" s="94">
        <v>1995</v>
      </c>
      <c r="BE136" s="9">
        <f t="shared" si="84"/>
        <v>1.0208014663101379</v>
      </c>
      <c r="BF136" s="9">
        <f t="shared" si="85"/>
        <v>1.21064179402705</v>
      </c>
      <c r="BG136" s="9">
        <f t="shared" si="86"/>
        <v>1.0757707309684583</v>
      </c>
      <c r="BH136" s="9">
        <f t="shared" si="88"/>
        <v>0.90430139671474441</v>
      </c>
      <c r="BI136" s="9">
        <f t="shared" si="87"/>
        <v>0.86674769805487939</v>
      </c>
    </row>
    <row r="137" spans="1:61" x14ac:dyDescent="0.2">
      <c r="A137" s="50" t="s">
        <v>122</v>
      </c>
      <c r="B137" s="50">
        <f t="shared" si="83"/>
        <v>1990</v>
      </c>
      <c r="D137" s="79">
        <f t="shared" si="63"/>
        <v>1665.761</v>
      </c>
      <c r="F137" s="321">
        <f t="shared" ref="F137:H156" si="98">F56</f>
        <v>12548.079425067765</v>
      </c>
      <c r="G137" s="321">
        <f t="shared" si="98"/>
        <v>5357.3008563573239</v>
      </c>
      <c r="H137" s="321">
        <f t="shared" si="98"/>
        <v>1174.5355236832218</v>
      </c>
      <c r="I137" s="321">
        <f t="shared" si="89"/>
        <v>19079.91580510831</v>
      </c>
      <c r="J137" s="83"/>
      <c r="K137" s="84">
        <f t="shared" ref="K137:M156" si="99">K56</f>
        <v>22.024632159607567</v>
      </c>
      <c r="L137" s="84">
        <f t="shared" si="99"/>
        <v>4.4809619947815822</v>
      </c>
      <c r="M137" s="84">
        <f t="shared" si="99"/>
        <v>1.1029842694488849</v>
      </c>
      <c r="N137" s="84">
        <f t="shared" si="90"/>
        <v>27.608578423838036</v>
      </c>
      <c r="P137" s="79">
        <f t="shared" si="66"/>
        <v>87.304420890265249</v>
      </c>
      <c r="R137" s="84">
        <f t="shared" si="96"/>
        <v>60.334906579678666</v>
      </c>
      <c r="T137" s="84">
        <f t="shared" si="68"/>
        <v>59.541964589288938</v>
      </c>
      <c r="V137" s="118">
        <f t="shared" si="91"/>
        <v>1.0133173635747379</v>
      </c>
      <c r="X137" s="124">
        <f t="shared" ref="X137:Z156" si="100">X56</f>
        <v>1755.2193776848544</v>
      </c>
      <c r="Y137" s="124">
        <f t="shared" si="100"/>
        <v>836.42157028836255</v>
      </c>
      <c r="Z137" s="124">
        <f t="shared" si="100"/>
        <v>939.08123441855605</v>
      </c>
      <c r="AA137" s="124">
        <f t="shared" si="92"/>
        <v>1446.9968686364082</v>
      </c>
      <c r="AC137" s="71">
        <f t="shared" si="70"/>
        <v>0.91899423041751249</v>
      </c>
      <c r="AD137" s="71"/>
      <c r="AF137" s="73">
        <f t="shared" si="71"/>
        <v>1.1099352655478496</v>
      </c>
      <c r="AG137" s="73">
        <f t="shared" si="72"/>
        <v>0.90485149067561366</v>
      </c>
      <c r="AH137" s="73">
        <f>Wgted_Floorspace!AB228</f>
        <v>0.99961238956549414</v>
      </c>
      <c r="AI137" s="73">
        <f t="shared" si="73"/>
        <v>1.0390902123778332</v>
      </c>
      <c r="AJ137" s="73">
        <f t="shared" si="74"/>
        <v>0.94756992317815747</v>
      </c>
      <c r="AK137" s="73">
        <f t="shared" si="97"/>
        <v>0.91935058029540373</v>
      </c>
      <c r="AL137" s="73">
        <f t="shared" si="93"/>
        <v>1.0043265795844052</v>
      </c>
      <c r="AM137" s="73">
        <f t="shared" si="94"/>
        <v>1.0043265795844047</v>
      </c>
      <c r="AN137" s="73"/>
      <c r="AO137" s="73">
        <f t="shared" si="95"/>
        <v>0.98422898736287168</v>
      </c>
      <c r="AR137" s="53"/>
      <c r="BD137" s="94">
        <v>1996</v>
      </c>
      <c r="BE137" s="9">
        <f t="shared" si="84"/>
        <v>1.0719028569533671</v>
      </c>
      <c r="BF137" s="9">
        <f t="shared" si="85"/>
        <v>1.2295365014697337</v>
      </c>
      <c r="BG137" s="9">
        <f t="shared" si="86"/>
        <v>1.0829123001884597</v>
      </c>
      <c r="BH137" s="9">
        <f t="shared" si="88"/>
        <v>0.91510653701303324</v>
      </c>
      <c r="BI137" s="9">
        <f t="shared" si="87"/>
        <v>0.87972930232577817</v>
      </c>
    </row>
    <row r="138" spans="1:61" x14ac:dyDescent="0.2">
      <c r="A138" s="50" t="s">
        <v>122</v>
      </c>
      <c r="B138" s="50">
        <f t="shared" si="83"/>
        <v>1991</v>
      </c>
      <c r="D138" s="79">
        <f t="shared" si="63"/>
        <v>1712.837</v>
      </c>
      <c r="F138" s="321">
        <f t="shared" si="98"/>
        <v>12909.615019589437</v>
      </c>
      <c r="G138" s="321">
        <f t="shared" si="98"/>
        <v>5365.3795600776275</v>
      </c>
      <c r="H138" s="321">
        <f t="shared" si="98"/>
        <v>1239.5548059519595</v>
      </c>
      <c r="I138" s="321">
        <f t="shared" si="89"/>
        <v>19514.549385619026</v>
      </c>
      <c r="J138" s="83"/>
      <c r="K138" s="84">
        <f t="shared" si="99"/>
        <v>22.798853252676579</v>
      </c>
      <c r="L138" s="84">
        <f t="shared" si="99"/>
        <v>4.4983185520639353</v>
      </c>
      <c r="M138" s="84">
        <f t="shared" si="99"/>
        <v>1.1837278104067768</v>
      </c>
      <c r="N138" s="84">
        <f t="shared" si="90"/>
        <v>28.48089961514729</v>
      </c>
      <c r="P138" s="79">
        <f t="shared" si="66"/>
        <v>87.772305993509207</v>
      </c>
      <c r="R138" s="84">
        <f t="shared" si="96"/>
        <v>60.139848921381834</v>
      </c>
      <c r="T138" s="84">
        <f t="shared" si="68"/>
        <v>59.727602310491498</v>
      </c>
      <c r="V138" s="118">
        <f t="shared" si="91"/>
        <v>1.0069021121716437</v>
      </c>
      <c r="X138" s="124">
        <f t="shared" si="100"/>
        <v>1766.0366492789224</v>
      </c>
      <c r="Y138" s="124">
        <f t="shared" si="100"/>
        <v>838.39707921779393</v>
      </c>
      <c r="Z138" s="124">
        <f t="shared" si="100"/>
        <v>954.9620595417656</v>
      </c>
      <c r="AA138" s="124">
        <f t="shared" si="92"/>
        <v>1459.4700114436612</v>
      </c>
      <c r="AC138" s="71">
        <f t="shared" si="70"/>
        <v>0.92185943642658152</v>
      </c>
      <c r="AD138" s="71"/>
      <c r="AF138" s="73">
        <f t="shared" si="71"/>
        <v>1.13521918941459</v>
      </c>
      <c r="AG138" s="73">
        <f t="shared" si="72"/>
        <v>0.90970080447688551</v>
      </c>
      <c r="AH138" s="73">
        <f>Wgted_Floorspace!AB229</f>
        <v>1.0003853186860308</v>
      </c>
      <c r="AI138" s="73">
        <f t="shared" si="73"/>
        <v>1.0480471914076643</v>
      </c>
      <c r="AJ138" s="73">
        <f t="shared" si="74"/>
        <v>0.94157091487363809</v>
      </c>
      <c r="AK138" s="73">
        <f t="shared" si="97"/>
        <v>0.92150436357603649</v>
      </c>
      <c r="AL138" s="73">
        <f t="shared" si="93"/>
        <v>1.0327098098680503</v>
      </c>
      <c r="AM138" s="73">
        <f t="shared" si="94"/>
        <v>1.0327098098680503</v>
      </c>
      <c r="AN138" s="73"/>
      <c r="AO138" s="73">
        <f t="shared" si="95"/>
        <v>0.98719098946710848</v>
      </c>
      <c r="AR138" s="53"/>
      <c r="BD138" s="94">
        <v>1997</v>
      </c>
      <c r="BE138" s="9">
        <f t="shared" si="84"/>
        <v>1.0684324288474816</v>
      </c>
      <c r="BF138" s="9">
        <f t="shared" si="85"/>
        <v>1.24878925379445</v>
      </c>
      <c r="BG138" s="9">
        <f t="shared" si="86"/>
        <v>1.0896597704284128</v>
      </c>
      <c r="BH138" s="9">
        <f t="shared" si="88"/>
        <v>0.91251189374334829</v>
      </c>
      <c r="BI138" s="9">
        <f t="shared" si="87"/>
        <v>0.86045558382724241</v>
      </c>
    </row>
    <row r="139" spans="1:61" x14ac:dyDescent="0.2">
      <c r="A139" s="50" t="s">
        <v>122</v>
      </c>
      <c r="B139" s="50">
        <f t="shared" si="83"/>
        <v>1992</v>
      </c>
      <c r="D139" s="79">
        <f t="shared" si="63"/>
        <v>1656.4949999999999</v>
      </c>
      <c r="F139" s="321">
        <f t="shared" si="98"/>
        <v>13169.796588458346</v>
      </c>
      <c r="G139" s="321">
        <f t="shared" si="98"/>
        <v>5428.6426892498721</v>
      </c>
      <c r="H139" s="321">
        <f t="shared" si="98"/>
        <v>1195.1739582615505</v>
      </c>
      <c r="I139" s="321">
        <f t="shared" si="89"/>
        <v>19793.613235969769</v>
      </c>
      <c r="J139" s="83"/>
      <c r="K139" s="84">
        <f t="shared" si="99"/>
        <v>23.45935033493825</v>
      </c>
      <c r="L139" s="84">
        <f t="shared" si="99"/>
        <v>4.5485408190062993</v>
      </c>
      <c r="M139" s="84">
        <f t="shared" si="99"/>
        <v>1.1586634677884926</v>
      </c>
      <c r="N139" s="84">
        <f t="shared" si="90"/>
        <v>29.166554621733042</v>
      </c>
      <c r="P139" s="79">
        <f t="shared" si="66"/>
        <v>83.688358474629027</v>
      </c>
      <c r="R139" s="84">
        <f t="shared" si="96"/>
        <v>56.794332463447233</v>
      </c>
      <c r="T139" s="84">
        <f t="shared" si="68"/>
        <v>58.586619173741227</v>
      </c>
      <c r="V139" s="118">
        <f t="shared" si="91"/>
        <v>0.96940791710511764</v>
      </c>
      <c r="X139" s="124">
        <f t="shared" si="100"/>
        <v>1781.2993676377196</v>
      </c>
      <c r="Y139" s="124">
        <f t="shared" si="100"/>
        <v>837.87809943977277</v>
      </c>
      <c r="Z139" s="124">
        <f t="shared" si="100"/>
        <v>969.45173527193936</v>
      </c>
      <c r="AA139" s="124">
        <f t="shared" si="92"/>
        <v>1473.5336228925792</v>
      </c>
      <c r="AC139" s="71">
        <f t="shared" si="70"/>
        <v>0.90424905143324186</v>
      </c>
      <c r="AD139" s="71"/>
      <c r="AF139" s="73">
        <f t="shared" si="71"/>
        <v>1.1514531608853094</v>
      </c>
      <c r="AG139" s="73">
        <f t="shared" si="72"/>
        <v>0.86737344049443055</v>
      </c>
      <c r="AH139" s="73">
        <f>Wgted_Floorspace!AB230</f>
        <v>0.9984360020746379</v>
      </c>
      <c r="AI139" s="73">
        <f t="shared" si="73"/>
        <v>1.0581462879046917</v>
      </c>
      <c r="AJ139" s="73">
        <f t="shared" si="74"/>
        <v>0.90650946935228682</v>
      </c>
      <c r="AK139" s="73">
        <f t="shared" si="97"/>
        <v>0.90566551041259902</v>
      </c>
      <c r="AL139" s="73">
        <f t="shared" si="93"/>
        <v>0.99873988972527783</v>
      </c>
      <c r="AM139" s="73">
        <f t="shared" si="94"/>
        <v>0.99873988972527783</v>
      </c>
      <c r="AN139" s="73"/>
      <c r="AO139" s="73">
        <f t="shared" si="95"/>
        <v>0.95771941243437264</v>
      </c>
      <c r="AR139" s="53"/>
      <c r="BD139" s="94">
        <v>1998</v>
      </c>
      <c r="BE139" s="9">
        <f t="shared" si="84"/>
        <v>1.1308060786754977</v>
      </c>
      <c r="BF139" s="9">
        <f t="shared" si="85"/>
        <v>1.2707550891258257</v>
      </c>
      <c r="BG139" s="9">
        <f t="shared" si="86"/>
        <v>1.1016553972163399</v>
      </c>
      <c r="BH139" s="9">
        <f t="shared" si="88"/>
        <v>0.95510810868105755</v>
      </c>
      <c r="BI139" s="9">
        <f t="shared" si="87"/>
        <v>0.84572268145879093</v>
      </c>
    </row>
    <row r="140" spans="1:61" x14ac:dyDescent="0.2">
      <c r="A140" s="50" t="s">
        <v>122</v>
      </c>
      <c r="B140" s="50">
        <f t="shared" si="83"/>
        <v>1993</v>
      </c>
      <c r="D140" s="79">
        <f t="shared" si="63"/>
        <v>1737.434</v>
      </c>
      <c r="F140" s="321">
        <f t="shared" si="98"/>
        <v>13450.329885237492</v>
      </c>
      <c r="G140" s="321">
        <f t="shared" si="98"/>
        <v>5486.4716988722121</v>
      </c>
      <c r="H140" s="321">
        <f t="shared" si="98"/>
        <v>1153.6351205321446</v>
      </c>
      <c r="I140" s="321">
        <f t="shared" si="89"/>
        <v>20090.436704641848</v>
      </c>
      <c r="J140" s="83"/>
      <c r="K140" s="84">
        <f t="shared" si="99"/>
        <v>24.156466669308717</v>
      </c>
      <c r="L140" s="84">
        <f t="shared" si="99"/>
        <v>4.5853872183996973</v>
      </c>
      <c r="M140" s="84">
        <f t="shared" si="99"/>
        <v>1.1350730014597061</v>
      </c>
      <c r="N140" s="84">
        <f t="shared" si="90"/>
        <v>29.876926889168121</v>
      </c>
      <c r="P140" s="79">
        <f t="shared" si="66"/>
        <v>86.480648755562882</v>
      </c>
      <c r="R140" s="84">
        <f t="shared" si="96"/>
        <v>58.153035834147538</v>
      </c>
      <c r="T140" s="84">
        <f t="shared" si="68"/>
        <v>57.47407636533211</v>
      </c>
      <c r="V140" s="118">
        <f t="shared" si="91"/>
        <v>1.0118133167464867</v>
      </c>
      <c r="X140" s="124">
        <f t="shared" si="100"/>
        <v>1795.975777205422</v>
      </c>
      <c r="Y140" s="124">
        <f t="shared" si="100"/>
        <v>835.7624845385169</v>
      </c>
      <c r="Z140" s="124">
        <f t="shared" si="100"/>
        <v>983.90988732739322</v>
      </c>
      <c r="AA140" s="124">
        <f t="shared" si="92"/>
        <v>1487.1218245975276</v>
      </c>
      <c r="AC140" s="71">
        <f t="shared" si="70"/>
        <v>0.88707762571571691</v>
      </c>
      <c r="AD140" s="71"/>
      <c r="AF140" s="73">
        <f t="shared" si="71"/>
        <v>1.1687202620028716</v>
      </c>
      <c r="AG140" s="73">
        <f t="shared" si="72"/>
        <v>0.89631364761495846</v>
      </c>
      <c r="AH140" s="73">
        <f>Wgted_Floorspace!AB231</f>
        <v>0.99655947593006</v>
      </c>
      <c r="AI140" s="73">
        <f t="shared" si="73"/>
        <v>1.0679039920859958</v>
      </c>
      <c r="AJ140" s="73">
        <f t="shared" si="74"/>
        <v>0.94616346396929252</v>
      </c>
      <c r="AK140" s="73">
        <f t="shared" si="97"/>
        <v>0.89014017441139948</v>
      </c>
      <c r="AL140" s="73">
        <f t="shared" si="93"/>
        <v>1.0475399210773035</v>
      </c>
      <c r="AM140" s="73">
        <f t="shared" si="94"/>
        <v>1.0475399210773038</v>
      </c>
      <c r="AN140" s="73"/>
      <c r="AO140" s="73">
        <f t="shared" si="95"/>
        <v>1.0069353944255366</v>
      </c>
      <c r="AR140" s="53"/>
      <c r="BD140" s="94">
        <v>1999</v>
      </c>
      <c r="BE140" s="9">
        <f t="shared" si="84"/>
        <v>1.1561529858282813</v>
      </c>
      <c r="BF140" s="9">
        <f t="shared" si="85"/>
        <v>1.2940487006312933</v>
      </c>
      <c r="BG140" s="9">
        <f t="shared" si="86"/>
        <v>1.1148337584826933</v>
      </c>
      <c r="BH140" s="9">
        <f t="shared" si="88"/>
        <v>0.92659275424420717</v>
      </c>
      <c r="BI140" s="9">
        <f t="shared" si="87"/>
        <v>0.86489955391601547</v>
      </c>
    </row>
    <row r="141" spans="1:61" x14ac:dyDescent="0.2">
      <c r="A141" s="50" t="s">
        <v>122</v>
      </c>
      <c r="B141" s="50">
        <f t="shared" si="83"/>
        <v>1994</v>
      </c>
      <c r="D141" s="79">
        <f t="shared" si="63"/>
        <v>1736.547</v>
      </c>
      <c r="F141" s="321">
        <f t="shared" si="98"/>
        <v>13597.379781626672</v>
      </c>
      <c r="G141" s="321">
        <f t="shared" si="98"/>
        <v>5655.8425536346531</v>
      </c>
      <c r="H141" s="321">
        <f t="shared" si="98"/>
        <v>1190.8728725931689</v>
      </c>
      <c r="I141" s="321">
        <f t="shared" si="89"/>
        <v>20444.095207854494</v>
      </c>
      <c r="J141" s="83"/>
      <c r="K141" s="84">
        <f t="shared" si="99"/>
        <v>24.627580497010491</v>
      </c>
      <c r="L141" s="84">
        <f t="shared" si="99"/>
        <v>4.7265669737724494</v>
      </c>
      <c r="M141" s="84">
        <f t="shared" si="99"/>
        <v>1.1824345732075947</v>
      </c>
      <c r="N141" s="84">
        <f t="shared" si="90"/>
        <v>30.536582043990535</v>
      </c>
      <c r="P141" s="79">
        <f t="shared" si="66"/>
        <v>84.941249898544271</v>
      </c>
      <c r="R141" s="84">
        <f t="shared" si="96"/>
        <v>56.867759381136921</v>
      </c>
      <c r="T141" s="84">
        <f t="shared" si="68"/>
        <v>56.364216147557173</v>
      </c>
      <c r="V141" s="118">
        <f t="shared" si="91"/>
        <v>1.0089337396666975</v>
      </c>
      <c r="X141" s="124">
        <f t="shared" si="100"/>
        <v>1811.2004586566209</v>
      </c>
      <c r="Y141" s="124">
        <f t="shared" si="100"/>
        <v>835.69634920883414</v>
      </c>
      <c r="Z141" s="124">
        <f t="shared" si="100"/>
        <v>992.91418960010435</v>
      </c>
      <c r="AA141" s="124">
        <f t="shared" si="92"/>
        <v>1493.6626802764335</v>
      </c>
      <c r="AC141" s="71">
        <f t="shared" si="70"/>
        <v>0.86994760416300898</v>
      </c>
      <c r="AD141" s="71"/>
      <c r="AF141" s="73">
        <f t="shared" si="71"/>
        <v>1.1892936255693654</v>
      </c>
      <c r="AG141" s="73">
        <f t="shared" si="72"/>
        <v>0.88035881581705422</v>
      </c>
      <c r="AH141" s="73">
        <f>Wgted_Floorspace!AB232</f>
        <v>0.99731421282465149</v>
      </c>
      <c r="AI141" s="73">
        <f t="shared" si="73"/>
        <v>1.0726009885093066</v>
      </c>
      <c r="AJ141" s="73">
        <f t="shared" si="74"/>
        <v>0.94347072354031625</v>
      </c>
      <c r="AK141" s="73">
        <f t="shared" si="97"/>
        <v>0.8722903905070124</v>
      </c>
      <c r="AL141" s="73">
        <f t="shared" si="93"/>
        <v>1.0470051278650174</v>
      </c>
      <c r="AM141" s="73">
        <f t="shared" si="94"/>
        <v>1.0470051278650176</v>
      </c>
      <c r="AN141" s="73"/>
      <c r="AO141" s="73">
        <f t="shared" si="95"/>
        <v>1.0092497010145349</v>
      </c>
      <c r="AR141" s="53"/>
      <c r="BD141" s="94">
        <v>2000</v>
      </c>
      <c r="BE141" s="9">
        <f t="shared" si="84"/>
        <v>1.1357645221679926</v>
      </c>
      <c r="BF141" s="9">
        <f t="shared" si="85"/>
        <v>1.314659168500109</v>
      </c>
      <c r="BG141" s="9">
        <f t="shared" si="86"/>
        <v>1.1272398464122799</v>
      </c>
      <c r="BH141" s="9">
        <f t="shared" si="88"/>
        <v>0.91840738013833823</v>
      </c>
      <c r="BI141" s="9">
        <f t="shared" si="87"/>
        <v>0.83449440051388779</v>
      </c>
    </row>
    <row r="142" spans="1:61" x14ac:dyDescent="0.2">
      <c r="A142" s="50" t="s">
        <v>122</v>
      </c>
      <c r="B142" s="50">
        <f t="shared" si="83"/>
        <v>1995</v>
      </c>
      <c r="D142" s="79">
        <f t="shared" si="63"/>
        <v>1693.086</v>
      </c>
      <c r="F142" s="321">
        <f t="shared" si="98"/>
        <v>13745.118395046897</v>
      </c>
      <c r="G142" s="321">
        <f t="shared" si="98"/>
        <v>5832.628554135641</v>
      </c>
      <c r="H142" s="321">
        <f t="shared" si="98"/>
        <v>1233.3257477283519</v>
      </c>
      <c r="I142" s="321">
        <f t="shared" si="89"/>
        <v>20811.072696910891</v>
      </c>
      <c r="J142" s="83"/>
      <c r="K142" s="84">
        <f t="shared" si="99"/>
        <v>25.049319810050054</v>
      </c>
      <c r="L142" s="84">
        <f t="shared" si="99"/>
        <v>4.8915736454298555</v>
      </c>
      <c r="M142" s="84">
        <f t="shared" si="99"/>
        <v>1.2356905093873045</v>
      </c>
      <c r="N142" s="84">
        <f t="shared" si="90"/>
        <v>31.176583964867213</v>
      </c>
      <c r="P142" s="79">
        <f t="shared" si="66"/>
        <v>81.355056736278414</v>
      </c>
      <c r="R142" s="84">
        <f t="shared" si="96"/>
        <v>54.306334584569399</v>
      </c>
      <c r="T142" s="84">
        <f t="shared" si="68"/>
        <v>56.054956499409066</v>
      </c>
      <c r="V142" s="118">
        <f t="shared" si="91"/>
        <v>0.96880522215982634</v>
      </c>
      <c r="X142" s="124">
        <f t="shared" si="100"/>
        <v>1822.4157180833502</v>
      </c>
      <c r="Y142" s="124">
        <f t="shared" si="100"/>
        <v>838.65680799465144</v>
      </c>
      <c r="Z142" s="124">
        <f t="shared" si="100"/>
        <v>1001.9173861109349</v>
      </c>
      <c r="AA142" s="124">
        <f t="shared" si="92"/>
        <v>1498.0767411136349</v>
      </c>
      <c r="AC142" s="71">
        <f t="shared" si="70"/>
        <v>0.86517436844078388</v>
      </c>
      <c r="AD142" s="71"/>
      <c r="AF142" s="73">
        <f t="shared" si="71"/>
        <v>1.21064179402705</v>
      </c>
      <c r="AG142" s="73">
        <f t="shared" si="72"/>
        <v>0.8431903403190536</v>
      </c>
      <c r="AH142" s="73">
        <f>Wgted_Floorspace!AB233</f>
        <v>0.99818478939416089</v>
      </c>
      <c r="AI142" s="73">
        <f t="shared" si="73"/>
        <v>1.0757707309684583</v>
      </c>
      <c r="AJ142" s="73">
        <f t="shared" si="74"/>
        <v>0.9059458792831353</v>
      </c>
      <c r="AK142" s="73">
        <f t="shared" si="97"/>
        <v>0.86674769805487939</v>
      </c>
      <c r="AL142" s="73">
        <f t="shared" si="93"/>
        <v>1.0208014663101377</v>
      </c>
      <c r="AM142" s="73">
        <f t="shared" si="94"/>
        <v>1.0208014663101379</v>
      </c>
      <c r="AN142" s="73"/>
      <c r="AO142" s="73">
        <f t="shared" si="95"/>
        <v>0.97282097455961836</v>
      </c>
      <c r="AR142" s="53"/>
      <c r="BD142" s="94">
        <v>2001</v>
      </c>
      <c r="BE142" s="9">
        <f t="shared" si="84"/>
        <v>1.1610173732428546</v>
      </c>
      <c r="BF142" s="9">
        <f t="shared" si="85"/>
        <v>1.3346076687178614</v>
      </c>
      <c r="BG142" s="9">
        <f t="shared" si="86"/>
        <v>1.1403295260463644</v>
      </c>
      <c r="BH142" s="9">
        <f t="shared" si="88"/>
        <v>0.92865410709810658</v>
      </c>
      <c r="BI142" s="9">
        <f t="shared" si="87"/>
        <v>0.82148710232372579</v>
      </c>
    </row>
    <row r="143" spans="1:61" x14ac:dyDescent="0.2">
      <c r="A143" s="50" t="s">
        <v>122</v>
      </c>
      <c r="B143" s="50">
        <f t="shared" si="83"/>
        <v>1996</v>
      </c>
      <c r="D143" s="79">
        <f t="shared" si="63"/>
        <v>1777.8420000000001</v>
      </c>
      <c r="F143" s="321">
        <f t="shared" si="98"/>
        <v>13949.238597001486</v>
      </c>
      <c r="G143" s="321">
        <f t="shared" si="98"/>
        <v>5967.7633752824231</v>
      </c>
      <c r="H143" s="321">
        <f t="shared" si="98"/>
        <v>1218.8729345924557</v>
      </c>
      <c r="I143" s="321">
        <f t="shared" si="89"/>
        <v>21135.874906876365</v>
      </c>
      <c r="J143" s="83"/>
      <c r="K143" s="84">
        <f t="shared" si="99"/>
        <v>25.606477866824317</v>
      </c>
      <c r="L143" s="84">
        <f t="shared" si="99"/>
        <v>5.0351627140280435</v>
      </c>
      <c r="M143" s="84">
        <f t="shared" si="99"/>
        <v>1.2317198448467406</v>
      </c>
      <c r="N143" s="84">
        <f t="shared" si="90"/>
        <v>31.873360425699101</v>
      </c>
      <c r="P143" s="79">
        <f t="shared" si="66"/>
        <v>84.114899801076859</v>
      </c>
      <c r="R143" s="84">
        <f t="shared" si="96"/>
        <v>55.778304397629434</v>
      </c>
      <c r="T143" s="84">
        <f t="shared" si="68"/>
        <v>56.847902961815805</v>
      </c>
      <c r="V143" s="118">
        <f t="shared" si="91"/>
        <v>0.98118490729719954</v>
      </c>
      <c r="X143" s="124">
        <f t="shared" si="100"/>
        <v>1835.6900047812403</v>
      </c>
      <c r="Y143" s="124">
        <f t="shared" si="100"/>
        <v>843.72693711063164</v>
      </c>
      <c r="Z143" s="124">
        <f t="shared" si="100"/>
        <v>1010.5399914049125</v>
      </c>
      <c r="AA143" s="124">
        <f t="shared" si="92"/>
        <v>1508.0218143858049</v>
      </c>
      <c r="AC143" s="71">
        <f t="shared" si="70"/>
        <v>0.87741301775321956</v>
      </c>
      <c r="AD143" s="71"/>
      <c r="AF143" s="73">
        <f t="shared" si="71"/>
        <v>1.2295365014697337</v>
      </c>
      <c r="AG143" s="73">
        <f t="shared" si="72"/>
        <v>0.87179425390955179</v>
      </c>
      <c r="AH143" s="73">
        <f>Wgted_Floorspace!AB234</f>
        <v>0.9973670485154521</v>
      </c>
      <c r="AI143" s="73">
        <f t="shared" si="73"/>
        <v>1.0829123001884597</v>
      </c>
      <c r="AJ143" s="73">
        <f t="shared" si="74"/>
        <v>0.91752232879072859</v>
      </c>
      <c r="AK143" s="73">
        <f t="shared" si="97"/>
        <v>0.87972930232577817</v>
      </c>
      <c r="AL143" s="73">
        <f t="shared" si="93"/>
        <v>1.0719028569533671</v>
      </c>
      <c r="AM143" s="73">
        <f t="shared" si="94"/>
        <v>1.0719028569533671</v>
      </c>
      <c r="AN143" s="73"/>
      <c r="AO143" s="73">
        <f t="shared" si="95"/>
        <v>0.99098012491427967</v>
      </c>
      <c r="AR143" s="53"/>
      <c r="BD143" s="94">
        <v>2002</v>
      </c>
      <c r="BE143" s="9">
        <f t="shared" si="84"/>
        <v>1.1669091424316509</v>
      </c>
      <c r="BF143" s="9">
        <f t="shared" si="85"/>
        <v>1.3495639880459493</v>
      </c>
      <c r="BG143" s="9">
        <f t="shared" si="86"/>
        <v>1.1529137647318932</v>
      </c>
      <c r="BH143" s="9">
        <f t="shared" si="88"/>
        <v>0.9294690489510371</v>
      </c>
      <c r="BI143" s="9">
        <f t="shared" si="87"/>
        <v>0.80688530231270661</v>
      </c>
    </row>
    <row r="144" spans="1:61" x14ac:dyDescent="0.2">
      <c r="A144" s="50" t="s">
        <v>122</v>
      </c>
      <c r="B144" s="50">
        <f t="shared" si="83"/>
        <v>1997</v>
      </c>
      <c r="D144" s="79">
        <f t="shared" si="63"/>
        <v>1772.086</v>
      </c>
      <c r="F144" s="321">
        <f t="shared" si="98"/>
        <v>14157.127177339964</v>
      </c>
      <c r="G144" s="321">
        <f t="shared" si="98"/>
        <v>6106.3500027155114</v>
      </c>
      <c r="H144" s="321">
        <f t="shared" si="98"/>
        <v>1203.3547697894098</v>
      </c>
      <c r="I144" s="321">
        <f t="shared" si="89"/>
        <v>21466.831949844884</v>
      </c>
      <c r="J144" s="83"/>
      <c r="K144" s="84">
        <f t="shared" si="99"/>
        <v>26.162775793559103</v>
      </c>
      <c r="L144" s="84">
        <f t="shared" si="99"/>
        <v>5.184978029258354</v>
      </c>
      <c r="M144" s="84">
        <f t="shared" si="99"/>
        <v>1.2264051121606963</v>
      </c>
      <c r="N144" s="84">
        <f t="shared" si="90"/>
        <v>32.574158934978151</v>
      </c>
      <c r="P144" s="79">
        <f t="shared" si="66"/>
        <v>82.549954466513867</v>
      </c>
      <c r="R144" s="84">
        <f t="shared" si="96"/>
        <v>54.40158880348352</v>
      </c>
      <c r="T144" s="84">
        <f t="shared" si="68"/>
        <v>55.556325620219468</v>
      </c>
      <c r="V144" s="118">
        <f t="shared" si="91"/>
        <v>0.97921502540269356</v>
      </c>
      <c r="X144" s="124">
        <f t="shared" si="100"/>
        <v>1848.0285912409897</v>
      </c>
      <c r="Y144" s="124">
        <f t="shared" si="100"/>
        <v>849.11248568335918</v>
      </c>
      <c r="Z144" s="124">
        <f t="shared" si="100"/>
        <v>1019.1550679400394</v>
      </c>
      <c r="AA144" s="124">
        <f t="shared" si="92"/>
        <v>1517.4180806503928</v>
      </c>
      <c r="AC144" s="71">
        <f t="shared" si="70"/>
        <v>0.85747830224202615</v>
      </c>
      <c r="AD144" s="71"/>
      <c r="AF144" s="73">
        <f t="shared" si="71"/>
        <v>1.24878925379445</v>
      </c>
      <c r="AG144" s="73">
        <f t="shared" si="72"/>
        <v>0.85557465008691114</v>
      </c>
      <c r="AH144" s="73">
        <f>Wgted_Floorspace!AB235</f>
        <v>0.99653987766344221</v>
      </c>
      <c r="AI144" s="73">
        <f t="shared" si="73"/>
        <v>1.0896597704284128</v>
      </c>
      <c r="AJ144" s="73">
        <f t="shared" si="74"/>
        <v>0.91568025946225862</v>
      </c>
      <c r="AK144" s="73">
        <f t="shared" si="97"/>
        <v>0.86045558382724241</v>
      </c>
      <c r="AL144" s="73">
        <f t="shared" si="93"/>
        <v>1.0684324288474816</v>
      </c>
      <c r="AM144" s="73">
        <f t="shared" si="94"/>
        <v>1.0684324288474816</v>
      </c>
      <c r="AN144" s="73"/>
      <c r="AO144" s="73">
        <f t="shared" si="95"/>
        <v>0.99432750064957309</v>
      </c>
      <c r="AR144" s="53"/>
      <c r="BD144" s="94">
        <v>2003</v>
      </c>
      <c r="BE144" s="9">
        <f t="shared" si="84"/>
        <v>1.1700606239656093</v>
      </c>
      <c r="BF144" s="9">
        <f t="shared" si="85"/>
        <v>1.3647916200312542</v>
      </c>
      <c r="BG144" s="9">
        <f t="shared" si="86"/>
        <v>1.1654822276967216</v>
      </c>
      <c r="BH144" s="9">
        <f t="shared" si="88"/>
        <v>0.90763754167995869</v>
      </c>
      <c r="BI144" s="9">
        <f t="shared" si="87"/>
        <v>0.81044567845100046</v>
      </c>
    </row>
    <row r="145" spans="1:61" x14ac:dyDescent="0.2">
      <c r="A145" s="50" t="s">
        <v>122</v>
      </c>
      <c r="B145" s="50">
        <f t="shared" si="83"/>
        <v>1998</v>
      </c>
      <c r="D145" s="79">
        <f t="shared" si="63"/>
        <v>1875.538</v>
      </c>
      <c r="F145" s="321">
        <f t="shared" si="98"/>
        <v>14532.524627730963</v>
      </c>
      <c r="G145" s="321">
        <f t="shared" si="98"/>
        <v>6049.5681159560963</v>
      </c>
      <c r="H145" s="321">
        <f t="shared" si="98"/>
        <v>1262.3344603320879</v>
      </c>
      <c r="I145" s="321">
        <f t="shared" si="89"/>
        <v>21844.427204019146</v>
      </c>
      <c r="J145" s="83"/>
      <c r="K145" s="84">
        <f t="shared" si="99"/>
        <v>27.056724122054003</v>
      </c>
      <c r="L145" s="84">
        <f t="shared" si="99"/>
        <v>5.1576054699663709</v>
      </c>
      <c r="M145" s="84">
        <f t="shared" si="99"/>
        <v>1.2977026373630476</v>
      </c>
      <c r="N145" s="84">
        <f t="shared" si="90"/>
        <v>33.512032229383422</v>
      </c>
      <c r="P145" s="79">
        <f t="shared" si="66"/>
        <v>85.85887752895259</v>
      </c>
      <c r="R145" s="84">
        <f t="shared" si="96"/>
        <v>55.966107550932833</v>
      </c>
      <c r="T145" s="84">
        <f t="shared" si="68"/>
        <v>54.633274110563235</v>
      </c>
      <c r="V145" s="118">
        <f t="shared" si="91"/>
        <v>1.0243960015589089</v>
      </c>
      <c r="X145" s="124">
        <f t="shared" si="100"/>
        <v>1861.8048009651648</v>
      </c>
      <c r="Y145" s="124">
        <f t="shared" si="100"/>
        <v>852.55763239740702</v>
      </c>
      <c r="Z145" s="124">
        <f t="shared" si="100"/>
        <v>1028.0180713926286</v>
      </c>
      <c r="AA145" s="124">
        <f t="shared" si="92"/>
        <v>1534.1227268810032</v>
      </c>
      <c r="AC145" s="71">
        <f t="shared" si="70"/>
        <v>0.84323156017357837</v>
      </c>
      <c r="AD145" s="71"/>
      <c r="AF145" s="73">
        <f t="shared" si="71"/>
        <v>1.2707550891258257</v>
      </c>
      <c r="AG145" s="73">
        <f t="shared" si="72"/>
        <v>0.88986940784427515</v>
      </c>
      <c r="AH145" s="73">
        <f>Wgted_Floorspace!AB236</f>
        <v>0.99705444664093001</v>
      </c>
      <c r="AI145" s="73">
        <f t="shared" si="73"/>
        <v>1.1016553972163399</v>
      </c>
      <c r="AJ145" s="73">
        <f t="shared" si="74"/>
        <v>0.95792974184991675</v>
      </c>
      <c r="AK145" s="73">
        <f t="shared" si="97"/>
        <v>0.84572268145879093</v>
      </c>
      <c r="AL145" s="73">
        <f t="shared" si="93"/>
        <v>1.1308060786754977</v>
      </c>
      <c r="AM145" s="73">
        <f t="shared" si="94"/>
        <v>1.1308060786754977</v>
      </c>
      <c r="AN145" s="73"/>
      <c r="AO145" s="73">
        <f t="shared" si="95"/>
        <v>1.0522000028535776</v>
      </c>
      <c r="AR145" s="53"/>
      <c r="BD145" s="94">
        <v>2004</v>
      </c>
      <c r="BE145" s="9">
        <f t="shared" si="84"/>
        <v>1.1983238724575469</v>
      </c>
      <c r="BF145" s="9">
        <f t="shared" si="85"/>
        <v>1.3799967025088009</v>
      </c>
      <c r="BG145" s="9">
        <f t="shared" si="86"/>
        <v>1.1818448449602457</v>
      </c>
      <c r="BH145" s="9">
        <f t="shared" si="88"/>
        <v>0.90644391728810758</v>
      </c>
      <c r="BI145" s="9">
        <f t="shared" si="87"/>
        <v>0.81057789931695101</v>
      </c>
    </row>
    <row r="146" spans="1:61" x14ac:dyDescent="0.2">
      <c r="A146" s="50" t="s">
        <v>122</v>
      </c>
      <c r="B146" s="50">
        <f t="shared" si="83"/>
        <v>1999</v>
      </c>
      <c r="D146" s="79">
        <f t="shared" si="63"/>
        <v>1917.578</v>
      </c>
      <c r="F146" s="321">
        <f t="shared" si="98"/>
        <v>14927.136483914663</v>
      </c>
      <c r="G146" s="321">
        <f t="shared" si="98"/>
        <v>5995.2200512228046</v>
      </c>
      <c r="H146" s="321">
        <f t="shared" si="98"/>
        <v>1322.4905493166484</v>
      </c>
      <c r="I146" s="321">
        <f t="shared" si="89"/>
        <v>22244.847084454115</v>
      </c>
      <c r="J146" s="83"/>
      <c r="K146" s="84">
        <f t="shared" si="99"/>
        <v>28.023639380532863</v>
      </c>
      <c r="L146" s="84">
        <f t="shared" si="99"/>
        <v>5.1396553091520545</v>
      </c>
      <c r="M146" s="84">
        <f t="shared" si="99"/>
        <v>1.3712610172170572</v>
      </c>
      <c r="N146" s="84">
        <f t="shared" si="90"/>
        <v>34.534555706901976</v>
      </c>
      <c r="P146" s="79">
        <f t="shared" si="66"/>
        <v>86.203244855753852</v>
      </c>
      <c r="R146" s="84">
        <f t="shared" si="96"/>
        <v>55.52635500148503</v>
      </c>
      <c r="T146" s="84">
        <f t="shared" si="68"/>
        <v>55.899003718970384</v>
      </c>
      <c r="V146" s="118">
        <f t="shared" si="91"/>
        <v>0.99333353561435855</v>
      </c>
      <c r="X146" s="124">
        <f t="shared" si="100"/>
        <v>1877.3620386422317</v>
      </c>
      <c r="Y146" s="124">
        <f t="shared" si="100"/>
        <v>857.29218698215323</v>
      </c>
      <c r="Z146" s="124">
        <f t="shared" si="100"/>
        <v>1036.8777439850965</v>
      </c>
      <c r="AA146" s="124">
        <f t="shared" si="92"/>
        <v>1552.4744034332591</v>
      </c>
      <c r="AC146" s="71">
        <f t="shared" si="70"/>
        <v>0.86276733154790808</v>
      </c>
      <c r="AD146" s="71"/>
      <c r="AF146" s="73">
        <f t="shared" si="71"/>
        <v>1.2940487006312933</v>
      </c>
      <c r="AG146" s="73">
        <f t="shared" si="72"/>
        <v>0.89343854312767335</v>
      </c>
      <c r="AH146" s="73">
        <f>Wgted_Floorspace!AB237</f>
        <v>0.99753471676745209</v>
      </c>
      <c r="AI146" s="73">
        <f t="shared" si="73"/>
        <v>1.1148337584826933</v>
      </c>
      <c r="AJ146" s="73">
        <f t="shared" si="74"/>
        <v>0.92888271322211735</v>
      </c>
      <c r="AK146" s="73">
        <f t="shared" si="97"/>
        <v>0.86489955391601547</v>
      </c>
      <c r="AL146" s="73">
        <f t="shared" si="93"/>
        <v>1.1561529858282815</v>
      </c>
      <c r="AM146" s="73">
        <f t="shared" si="94"/>
        <v>1.1561529858282813</v>
      </c>
      <c r="AN146" s="73"/>
      <c r="AO146" s="73">
        <f t="shared" si="95"/>
        <v>1.0329968827969001</v>
      </c>
      <c r="AR146" s="53"/>
      <c r="BD146" s="94">
        <v>2005</v>
      </c>
      <c r="BE146" s="9">
        <f t="shared" si="84"/>
        <v>1.1954075311183929</v>
      </c>
      <c r="BF146" s="9">
        <f t="shared" si="85"/>
        <v>1.3962871370879826</v>
      </c>
      <c r="BG146" s="9">
        <f t="shared" si="86"/>
        <v>1.1992005825783114</v>
      </c>
      <c r="BH146" s="9">
        <f t="shared" si="88"/>
        <v>0.90430500692175375</v>
      </c>
      <c r="BI146" s="9">
        <f t="shared" si="87"/>
        <v>0.78946791444061681</v>
      </c>
    </row>
    <row r="147" spans="1:61" x14ac:dyDescent="0.2">
      <c r="A147" s="50" t="s">
        <v>122</v>
      </c>
      <c r="B147" s="50">
        <f t="shared" si="83"/>
        <v>2000</v>
      </c>
      <c r="D147" s="79">
        <f t="shared" si="63"/>
        <v>1883.7620000000002</v>
      </c>
      <c r="F147" s="321">
        <f t="shared" si="98"/>
        <v>15190.787961528284</v>
      </c>
      <c r="G147" s="321">
        <f t="shared" si="98"/>
        <v>6082.9032762579927</v>
      </c>
      <c r="H147" s="321">
        <f t="shared" si="98"/>
        <v>1325.4521771360792</v>
      </c>
      <c r="I147" s="321">
        <f t="shared" si="89"/>
        <v>22599.143414922353</v>
      </c>
      <c r="J147" s="83"/>
      <c r="K147" s="84">
        <f t="shared" si="99"/>
        <v>28.834341489167841</v>
      </c>
      <c r="L147" s="84">
        <f t="shared" si="99"/>
        <v>5.2545890948782077</v>
      </c>
      <c r="M147" s="84">
        <f t="shared" si="99"/>
        <v>1.3860892998463876</v>
      </c>
      <c r="N147" s="84">
        <f t="shared" si="90"/>
        <v>35.475019883892436</v>
      </c>
      <c r="P147" s="79">
        <f t="shared" si="66"/>
        <v>83.355460223157863</v>
      </c>
      <c r="R147" s="84">
        <f t="shared" si="96"/>
        <v>53.1010836967939</v>
      </c>
      <c r="T147" s="84">
        <f t="shared" si="68"/>
        <v>53.906334946997561</v>
      </c>
      <c r="V147" s="118">
        <f t="shared" si="91"/>
        <v>0.98506202933300124</v>
      </c>
      <c r="X147" s="124">
        <f t="shared" si="100"/>
        <v>1898.1465321083276</v>
      </c>
      <c r="Y147" s="124">
        <f t="shared" si="100"/>
        <v>863.82913819906457</v>
      </c>
      <c r="Z147" s="124">
        <f t="shared" si="100"/>
        <v>1045.7482538836882</v>
      </c>
      <c r="AA147" s="124">
        <f t="shared" si="92"/>
        <v>1569.7506419853091</v>
      </c>
      <c r="AC147" s="71">
        <f t="shared" si="70"/>
        <v>0.83201169361745264</v>
      </c>
      <c r="AD147" s="71"/>
      <c r="AF147" s="73">
        <f t="shared" si="71"/>
        <v>1.314659168500109</v>
      </c>
      <c r="AG147" s="73">
        <f t="shared" si="72"/>
        <v>0.86392317444816003</v>
      </c>
      <c r="AH147" s="73">
        <f>Wgted_Floorspace!AB238</f>
        <v>0.99702489687779017</v>
      </c>
      <c r="AI147" s="73">
        <f t="shared" si="73"/>
        <v>1.1272398464122799</v>
      </c>
      <c r="AJ147" s="73">
        <f t="shared" si="74"/>
        <v>0.92114789010219822</v>
      </c>
      <c r="AK147" s="73">
        <f t="shared" si="97"/>
        <v>0.83449440051388779</v>
      </c>
      <c r="AL147" s="73">
        <f t="shared" si="93"/>
        <v>1.1357645221679926</v>
      </c>
      <c r="AM147" s="73">
        <f t="shared" si="94"/>
        <v>1.1357645221679926</v>
      </c>
      <c r="AN147" s="73"/>
      <c r="AO147" s="73">
        <f t="shared" si="95"/>
        <v>1.0352653941310448</v>
      </c>
      <c r="AR147" s="53"/>
      <c r="BD147" s="94">
        <v>2006</v>
      </c>
      <c r="BE147" s="9">
        <f t="shared" si="84"/>
        <v>1.2160437963685915</v>
      </c>
      <c r="BF147" s="9">
        <f t="shared" si="85"/>
        <v>1.4128779086491845</v>
      </c>
      <c r="BG147" s="9">
        <f t="shared" si="86"/>
        <v>1.2147182204876226</v>
      </c>
      <c r="BH147" s="9">
        <f t="shared" si="88"/>
        <v>0.92564886430275961</v>
      </c>
      <c r="BI147" s="9">
        <f t="shared" si="87"/>
        <v>0.76546046232945075</v>
      </c>
    </row>
    <row r="148" spans="1:61" x14ac:dyDescent="0.2">
      <c r="A148" s="50" t="s">
        <v>122</v>
      </c>
      <c r="B148" s="50">
        <f>B147+1</f>
        <v>2001</v>
      </c>
      <c r="D148" s="79">
        <f t="shared" si="63"/>
        <v>1925.6460000000002</v>
      </c>
      <c r="F148" s="321">
        <f t="shared" si="98"/>
        <v>15453.891894384393</v>
      </c>
      <c r="G148" s="321">
        <f t="shared" si="98"/>
        <v>6169.6402863395106</v>
      </c>
      <c r="H148" s="321">
        <f t="shared" si="98"/>
        <v>1318.5282640533733</v>
      </c>
      <c r="I148" s="321">
        <f t="shared" si="89"/>
        <v>22942.060444777275</v>
      </c>
      <c r="J148" s="83"/>
      <c r="K148" s="84">
        <f t="shared" si="99"/>
        <v>29.674674706741058</v>
      </c>
      <c r="L148" s="84">
        <f t="shared" si="99"/>
        <v>5.3662908860924938</v>
      </c>
      <c r="M148" s="84">
        <f t="shared" si="99"/>
        <v>1.3905405706580203</v>
      </c>
      <c r="N148" s="84">
        <f t="shared" si="90"/>
        <v>36.431506163491569</v>
      </c>
      <c r="P148" s="79">
        <f t="shared" si="66"/>
        <v>83.935181176735611</v>
      </c>
      <c r="R148" s="84">
        <f t="shared" si="96"/>
        <v>52.856612388145294</v>
      </c>
      <c r="T148" s="84">
        <f t="shared" si="68"/>
        <v>53.027177035997852</v>
      </c>
      <c r="V148" s="118">
        <f t="shared" si="91"/>
        <v>0.99678344846196942</v>
      </c>
      <c r="X148" s="124">
        <f t="shared" si="100"/>
        <v>1920.2072144379495</v>
      </c>
      <c r="Y148" s="124">
        <f t="shared" si="100"/>
        <v>869.78991270759343</v>
      </c>
      <c r="Z148" s="124">
        <f t="shared" si="100"/>
        <v>1054.6156715543354</v>
      </c>
      <c r="AA148" s="124">
        <f t="shared" si="92"/>
        <v>1587.9788239240363</v>
      </c>
      <c r="AC148" s="71">
        <f t="shared" si="70"/>
        <v>0.81844242271066114</v>
      </c>
      <c r="AD148" s="71"/>
      <c r="AF148" s="73">
        <f t="shared" si="71"/>
        <v>1.3346076687178614</v>
      </c>
      <c r="AG148" s="73">
        <f t="shared" si="72"/>
        <v>0.86993159147528909</v>
      </c>
      <c r="AH148" s="73">
        <f>Wgted_Floorspace!AB239</f>
        <v>0.99629369760711717</v>
      </c>
      <c r="AI148" s="73">
        <f t="shared" si="73"/>
        <v>1.1403295260463644</v>
      </c>
      <c r="AJ148" s="73">
        <f t="shared" si="74"/>
        <v>0.93210878411509956</v>
      </c>
      <c r="AK148" s="73">
        <f t="shared" si="97"/>
        <v>0.82148710232372579</v>
      </c>
      <c r="AL148" s="73">
        <f t="shared" si="93"/>
        <v>1.1610173732428546</v>
      </c>
      <c r="AM148" s="73">
        <f t="shared" si="94"/>
        <v>1.1610173732428546</v>
      </c>
      <c r="AN148" s="73"/>
      <c r="AO148" s="73">
        <f t="shared" si="95"/>
        <v>1.0589716978081936</v>
      </c>
      <c r="AR148" s="53"/>
      <c r="BD148" s="94">
        <v>2007</v>
      </c>
      <c r="BE148" s="9">
        <f t="shared" si="84"/>
        <v>1.2478124425338466</v>
      </c>
      <c r="BF148" s="9">
        <f t="shared" si="85"/>
        <v>1.4269878709102835</v>
      </c>
      <c r="BG148" s="9">
        <f t="shared" si="86"/>
        <v>1.2251434772099346</v>
      </c>
      <c r="BH148" s="9">
        <f t="shared" si="88"/>
        <v>0.92025539324959038</v>
      </c>
      <c r="BI148" s="9">
        <f t="shared" si="87"/>
        <v>0.77559268907619972</v>
      </c>
    </row>
    <row r="149" spans="1:61" x14ac:dyDescent="0.2">
      <c r="A149" s="50" t="s">
        <v>122</v>
      </c>
      <c r="B149" s="50">
        <f t="shared" ref="B149:B156" si="101">B148+1</f>
        <v>2002</v>
      </c>
      <c r="D149" s="79">
        <f t="shared" si="63"/>
        <v>1935.4180000000001</v>
      </c>
      <c r="F149" s="321">
        <f t="shared" si="98"/>
        <v>15640.654164627489</v>
      </c>
      <c r="G149" s="321">
        <f t="shared" si="98"/>
        <v>6251.4422633321674</v>
      </c>
      <c r="H149" s="321">
        <f t="shared" si="98"/>
        <v>1307.0648788155311</v>
      </c>
      <c r="I149" s="321">
        <f t="shared" si="89"/>
        <v>23199.161306775186</v>
      </c>
      <c r="J149" s="83"/>
      <c r="K149" s="84">
        <f t="shared" si="99"/>
        <v>30.38937714846066</v>
      </c>
      <c r="L149" s="84">
        <f t="shared" si="99"/>
        <v>5.4786754754108173</v>
      </c>
      <c r="M149" s="84">
        <f t="shared" si="99"/>
        <v>1.3782738928466765</v>
      </c>
      <c r="N149" s="84">
        <f t="shared" si="90"/>
        <v>37.246326516718156</v>
      </c>
      <c r="P149" s="79">
        <f t="shared" si="66"/>
        <v>83.426205560059273</v>
      </c>
      <c r="R149" s="84">
        <f t="shared" si="96"/>
        <v>51.96265460249564</v>
      </c>
      <c r="T149" s="84">
        <f t="shared" si="68"/>
        <v>52.050831753077446</v>
      </c>
      <c r="V149" s="118">
        <f t="shared" si="91"/>
        <v>0.99830594156496655</v>
      </c>
      <c r="X149" s="124">
        <f t="shared" si="100"/>
        <v>1942.9735373337844</v>
      </c>
      <c r="Y149" s="124">
        <f t="shared" si="100"/>
        <v>876.38583939997125</v>
      </c>
      <c r="Z149" s="124">
        <f t="shared" si="100"/>
        <v>1054.4800913751699</v>
      </c>
      <c r="AA149" s="124">
        <f t="shared" si="92"/>
        <v>1605.5031483332361</v>
      </c>
      <c r="AC149" s="71">
        <f t="shared" si="70"/>
        <v>0.80337312346787781</v>
      </c>
      <c r="AD149" s="71"/>
      <c r="AF149" s="73">
        <f t="shared" si="71"/>
        <v>1.3495639880459493</v>
      </c>
      <c r="AG149" s="73">
        <f t="shared" si="72"/>
        <v>0.86465640219196527</v>
      </c>
      <c r="AH149" s="73">
        <f>Wgted_Floorspace!AB240</f>
        <v>0.9956472390378629</v>
      </c>
      <c r="AI149" s="73">
        <f t="shared" si="73"/>
        <v>1.1529137647318932</v>
      </c>
      <c r="AJ149" s="73">
        <f t="shared" si="74"/>
        <v>0.93353249274233241</v>
      </c>
      <c r="AK149" s="73">
        <f t="shared" si="97"/>
        <v>0.80688530231270661</v>
      </c>
      <c r="AL149" s="73">
        <f t="shared" si="93"/>
        <v>1.1669091424316511</v>
      </c>
      <c r="AM149" s="73">
        <f t="shared" si="94"/>
        <v>1.1669091424316509</v>
      </c>
      <c r="AN149" s="73"/>
      <c r="AO149" s="73">
        <f t="shared" si="95"/>
        <v>1.0715976604279125</v>
      </c>
      <c r="AR149" s="53"/>
      <c r="BD149">
        <v>2008</v>
      </c>
      <c r="BE149" s="9">
        <f t="shared" si="84"/>
        <v>1.2812626425537432</v>
      </c>
      <c r="BF149" s="9">
        <f t="shared" si="85"/>
        <v>1.4314073649740284</v>
      </c>
      <c r="BG149" s="9">
        <f t="shared" si="86"/>
        <v>1.2324111033245486</v>
      </c>
      <c r="BH149" s="9">
        <f t="shared" si="88"/>
        <v>0.93674072192239932</v>
      </c>
      <c r="BI149" s="9">
        <f t="shared" si="87"/>
        <v>0.77535378911942132</v>
      </c>
    </row>
    <row r="150" spans="1:61" x14ac:dyDescent="0.2">
      <c r="A150" s="50" t="s">
        <v>122</v>
      </c>
      <c r="B150" s="50">
        <f t="shared" si="101"/>
        <v>2003</v>
      </c>
      <c r="D150" s="79">
        <f t="shared" si="63"/>
        <v>1940.645</v>
      </c>
      <c r="F150" s="321">
        <f t="shared" si="98"/>
        <v>15837.360553404236</v>
      </c>
      <c r="G150" s="321">
        <f t="shared" si="98"/>
        <v>6332.4363055346894</v>
      </c>
      <c r="H150" s="321">
        <f t="shared" si="98"/>
        <v>1291.1292058443578</v>
      </c>
      <c r="I150" s="321">
        <f t="shared" si="89"/>
        <v>23460.926064783285</v>
      </c>
      <c r="J150" s="83"/>
      <c r="K150" s="84">
        <f t="shared" si="99"/>
        <v>31.133566933202719</v>
      </c>
      <c r="L150" s="84">
        <f t="shared" si="99"/>
        <v>5.5823501632560921</v>
      </c>
      <c r="M150" s="84">
        <f t="shared" si="99"/>
        <v>1.3612950375810768</v>
      </c>
      <c r="N150" s="84">
        <f t="shared" si="90"/>
        <v>38.07721213403989</v>
      </c>
      <c r="P150" s="79">
        <f t="shared" si="66"/>
        <v>82.718175516228342</v>
      </c>
      <c r="R150" s="84">
        <f t="shared" si="96"/>
        <v>50.966047439831378</v>
      </c>
      <c r="T150" s="84">
        <f t="shared" si="68"/>
        <v>52.240562478784184</v>
      </c>
      <c r="V150" s="118">
        <f t="shared" si="91"/>
        <v>0.97560296102343058</v>
      </c>
      <c r="X150" s="124">
        <f t="shared" si="100"/>
        <v>1965.8305326963443</v>
      </c>
      <c r="Y150" s="124">
        <f t="shared" si="100"/>
        <v>881.54856897289199</v>
      </c>
      <c r="Z150" s="124">
        <f t="shared" si="100"/>
        <v>1054.3445469431797</v>
      </c>
      <c r="AA150" s="124">
        <f t="shared" si="92"/>
        <v>1623.0055040835243</v>
      </c>
      <c r="AC150" s="71">
        <f t="shared" si="70"/>
        <v>0.80630150252725441</v>
      </c>
      <c r="AD150" s="71"/>
      <c r="AF150" s="73">
        <f t="shared" si="71"/>
        <v>1.3647916200312542</v>
      </c>
      <c r="AG150" s="73">
        <f t="shared" si="72"/>
        <v>0.85731814790804073</v>
      </c>
      <c r="AH150" s="73">
        <f>Wgted_Floorspace!AB241</f>
        <v>0.99488654695319367</v>
      </c>
      <c r="AI150" s="73">
        <f t="shared" si="73"/>
        <v>1.1654822276967216</v>
      </c>
      <c r="AJ150" s="73">
        <f t="shared" si="74"/>
        <v>0.91230255797464332</v>
      </c>
      <c r="AK150" s="73">
        <f t="shared" si="97"/>
        <v>0.81044567845100046</v>
      </c>
      <c r="AL150" s="73">
        <f t="shared" si="93"/>
        <v>1.1700606239656093</v>
      </c>
      <c r="AM150" s="73">
        <f t="shared" si="94"/>
        <v>1.1700606239656093</v>
      </c>
      <c r="AN150" s="73"/>
      <c r="AO150" s="73">
        <f t="shared" si="95"/>
        <v>1.0578354240183343</v>
      </c>
      <c r="AR150" s="53"/>
      <c r="BD150">
        <v>2009</v>
      </c>
      <c r="BE150" s="9">
        <f t="shared" si="84"/>
        <v>1.2634173105388025</v>
      </c>
      <c r="BF150" s="9">
        <f t="shared" si="85"/>
        <v>1.4319543842444833</v>
      </c>
      <c r="BG150" s="9">
        <f t="shared" si="86"/>
        <v>1.2378953590720578</v>
      </c>
      <c r="BH150" s="9">
        <f t="shared" si="88"/>
        <v>0.93178396486096626</v>
      </c>
      <c r="BI150" s="9">
        <f t="shared" si="87"/>
        <v>0.76492432585111214</v>
      </c>
    </row>
    <row r="151" spans="1:61" x14ac:dyDescent="0.2">
      <c r="A151" s="50" t="s">
        <v>122</v>
      </c>
      <c r="B151" s="50">
        <f t="shared" si="101"/>
        <v>2004</v>
      </c>
      <c r="D151" s="79">
        <f t="shared" si="63"/>
        <v>1987.5219999999999</v>
      </c>
      <c r="F151" s="321">
        <f t="shared" si="98"/>
        <v>16103.52123461977</v>
      </c>
      <c r="G151" s="321">
        <f t="shared" si="98"/>
        <v>6337.5022991775031</v>
      </c>
      <c r="H151" s="321">
        <f t="shared" si="98"/>
        <v>1281.2796603433001</v>
      </c>
      <c r="I151" s="321">
        <f t="shared" si="89"/>
        <v>23722.303194140575</v>
      </c>
      <c r="J151" s="83"/>
      <c r="K151" s="84">
        <f t="shared" si="99"/>
        <v>32.062664890191151</v>
      </c>
      <c r="L151" s="84">
        <f t="shared" si="99"/>
        <v>5.6282043637040786</v>
      </c>
      <c r="M151" s="84">
        <f t="shared" si="99"/>
        <v>1.3510945758062567</v>
      </c>
      <c r="N151" s="84">
        <f t="shared" si="90"/>
        <v>39.041963829701487</v>
      </c>
      <c r="P151" s="79">
        <f t="shared" si="66"/>
        <v>83.782842826615564</v>
      </c>
      <c r="R151" s="84">
        <f t="shared" si="96"/>
        <v>50.907326503078636</v>
      </c>
      <c r="T151" s="84">
        <f t="shared" si="68"/>
        <v>52.206278905147684</v>
      </c>
      <c r="V151" s="118">
        <f t="shared" si="91"/>
        <v>0.97511884720937336</v>
      </c>
      <c r="X151" s="124">
        <f t="shared" si="100"/>
        <v>1991.034409372653</v>
      </c>
      <c r="Y151" s="124">
        <f t="shared" si="100"/>
        <v>888.07926183072493</v>
      </c>
      <c r="Z151" s="124">
        <f t="shared" si="100"/>
        <v>1054.4884287355744</v>
      </c>
      <c r="AA151" s="124">
        <f t="shared" si="92"/>
        <v>1645.7914524650744</v>
      </c>
      <c r="AC151" s="71">
        <f t="shared" si="70"/>
        <v>0.80577235629253807</v>
      </c>
      <c r="AD151" s="71"/>
      <c r="AF151" s="73">
        <f t="shared" si="71"/>
        <v>1.3799967025088009</v>
      </c>
      <c r="AG151" s="73">
        <f t="shared" si="72"/>
        <v>0.86835270713257706</v>
      </c>
      <c r="AH151" s="73">
        <f>Wgted_Floorspace!AB242</f>
        <v>0.99407146058575901</v>
      </c>
      <c r="AI151" s="73">
        <f t="shared" si="73"/>
        <v>1.1818448449602457</v>
      </c>
      <c r="AJ151" s="73">
        <f t="shared" si="74"/>
        <v>0.91184985509390182</v>
      </c>
      <c r="AK151" s="73">
        <f t="shared" si="97"/>
        <v>0.81057789931695101</v>
      </c>
      <c r="AL151" s="73">
        <f t="shared" si="93"/>
        <v>1.1983238724575467</v>
      </c>
      <c r="AM151" s="73">
        <f t="shared" si="94"/>
        <v>1.1983238724575469</v>
      </c>
      <c r="AN151" s="73"/>
      <c r="AO151" s="73">
        <f t="shared" si="95"/>
        <v>1.0712760708925213</v>
      </c>
      <c r="AR151" s="53"/>
    </row>
    <row r="152" spans="1:61" x14ac:dyDescent="0.2">
      <c r="A152" s="50" t="s">
        <v>122</v>
      </c>
      <c r="B152" s="50">
        <f t="shared" si="101"/>
        <v>2005</v>
      </c>
      <c r="D152" s="79">
        <f t="shared" si="63"/>
        <v>1982.6849999999999</v>
      </c>
      <c r="F152" s="321">
        <f t="shared" si="98"/>
        <v>16391.959385158741</v>
      </c>
      <c r="G152" s="321">
        <f t="shared" si="98"/>
        <v>6342.2800937715374</v>
      </c>
      <c r="H152" s="321">
        <f t="shared" si="98"/>
        <v>1268.0981729369792</v>
      </c>
      <c r="I152" s="321">
        <f t="shared" si="89"/>
        <v>24002.337651867256</v>
      </c>
      <c r="J152" s="83"/>
      <c r="K152" s="84">
        <f t="shared" si="99"/>
        <v>33.074769194787962</v>
      </c>
      <c r="L152" s="84">
        <f t="shared" si="99"/>
        <v>5.6708064013437971</v>
      </c>
      <c r="M152" s="84">
        <f t="shared" si="99"/>
        <v>1.3373773547048287</v>
      </c>
      <c r="N152" s="84">
        <f t="shared" si="90"/>
        <v>40.082952950836585</v>
      </c>
      <c r="P152" s="79">
        <f t="shared" si="66"/>
        <v>82.603829208516999</v>
      </c>
      <c r="R152" s="84">
        <f t="shared" si="96"/>
        <v>49.464544252312095</v>
      </c>
      <c r="T152" s="84">
        <f t="shared" si="68"/>
        <v>50.79951151512654</v>
      </c>
      <c r="V152" s="118">
        <f t="shared" si="91"/>
        <v>0.97372086417766179</v>
      </c>
      <c r="X152" s="124">
        <f t="shared" si="100"/>
        <v>2017.7434812786212</v>
      </c>
      <c r="Y152" s="124">
        <f t="shared" si="100"/>
        <v>894.12739858538202</v>
      </c>
      <c r="Z152" s="124">
        <f t="shared" si="100"/>
        <v>1054.6323488562368</v>
      </c>
      <c r="AA152" s="124">
        <f t="shared" si="92"/>
        <v>1669.9603818679861</v>
      </c>
      <c r="AC152" s="71">
        <f t="shared" si="70"/>
        <v>0.78405975201609979</v>
      </c>
      <c r="AD152" s="71"/>
      <c r="AF152" s="73">
        <f t="shared" si="71"/>
        <v>1.3962871370879826</v>
      </c>
      <c r="AG152" s="73">
        <f t="shared" si="72"/>
        <v>0.8561330254831877</v>
      </c>
      <c r="AH152" s="73">
        <f>Wgted_Floorspace!AB243</f>
        <v>0.99314961086373066</v>
      </c>
      <c r="AI152" s="73">
        <f t="shared" si="73"/>
        <v>1.1992005825783114</v>
      </c>
      <c r="AJ152" s="73">
        <f t="shared" si="74"/>
        <v>0.91054257790554871</v>
      </c>
      <c r="AK152" s="73">
        <f t="shared" si="97"/>
        <v>0.78946791444061681</v>
      </c>
      <c r="AL152" s="73">
        <f t="shared" si="93"/>
        <v>1.1954075311183934</v>
      </c>
      <c r="AM152" s="73">
        <f t="shared" si="94"/>
        <v>1.1954075311183929</v>
      </c>
      <c r="AN152" s="73"/>
      <c r="AO152" s="73">
        <f t="shared" si="95"/>
        <v>1.084443091129051</v>
      </c>
      <c r="AR152" s="53"/>
    </row>
    <row r="153" spans="1:61" x14ac:dyDescent="0.2">
      <c r="A153" s="50" t="s">
        <v>122</v>
      </c>
      <c r="B153" s="50">
        <f t="shared" si="101"/>
        <v>2006</v>
      </c>
      <c r="D153" s="79">
        <f t="shared" si="63"/>
        <v>2016.912</v>
      </c>
      <c r="F153" s="321">
        <f t="shared" si="98"/>
        <v>16620.579983362408</v>
      </c>
      <c r="G153" s="321">
        <f t="shared" si="98"/>
        <v>6398.6643268193311</v>
      </c>
      <c r="H153" s="321">
        <f t="shared" si="98"/>
        <v>1268.2906269283378</v>
      </c>
      <c r="I153" s="321">
        <f t="shared" si="89"/>
        <v>24287.534937110078</v>
      </c>
      <c r="J153" s="83"/>
      <c r="K153" s="84">
        <f t="shared" si="99"/>
        <v>33.963199896066889</v>
      </c>
      <c r="L153" s="84">
        <f t="shared" si="99"/>
        <v>5.7755943310552658</v>
      </c>
      <c r="M153" s="84">
        <f t="shared" si="99"/>
        <v>1.3452626161013677</v>
      </c>
      <c r="N153" s="84">
        <f t="shared" si="90"/>
        <v>41.084056843223522</v>
      </c>
      <c r="P153" s="79">
        <f t="shared" si="66"/>
        <v>83.043092072644413</v>
      </c>
      <c r="R153" s="84">
        <f t="shared" si="96"/>
        <v>49.092328143165666</v>
      </c>
      <c r="T153" s="84">
        <f t="shared" si="68"/>
        <v>49.233559584152914</v>
      </c>
      <c r="V153" s="118">
        <f t="shared" si="91"/>
        <v>0.99713139894453806</v>
      </c>
      <c r="X153" s="124">
        <f t="shared" si="100"/>
        <v>2043.4425230686807</v>
      </c>
      <c r="Y153" s="124">
        <f t="shared" si="100"/>
        <v>902.62499110126271</v>
      </c>
      <c r="Z153" s="124">
        <f t="shared" si="100"/>
        <v>1060.689551384171</v>
      </c>
      <c r="AA153" s="124">
        <f t="shared" si="92"/>
        <v>1691.5696446595425</v>
      </c>
      <c r="AC153" s="71">
        <f t="shared" si="70"/>
        <v>0.75989023057684901</v>
      </c>
      <c r="AD153" s="71"/>
      <c r="AF153" s="73">
        <f t="shared" si="71"/>
        <v>1.4128779086491845</v>
      </c>
      <c r="AG153" s="73">
        <f t="shared" si="72"/>
        <v>0.86068568906369203</v>
      </c>
      <c r="AH153" s="73">
        <f>Wgted_Floorspace!AB244</f>
        <v>0.9927230313951807</v>
      </c>
      <c r="AI153" s="73">
        <f t="shared" si="73"/>
        <v>1.2147182204876226</v>
      </c>
      <c r="AJ153" s="73">
        <f t="shared" si="74"/>
        <v>0.93243415839949373</v>
      </c>
      <c r="AK153" s="73">
        <f t="shared" si="97"/>
        <v>0.76546046232945075</v>
      </c>
      <c r="AL153" s="73">
        <f t="shared" si="93"/>
        <v>1.2160437963685911</v>
      </c>
      <c r="AM153" s="73">
        <f t="shared" si="94"/>
        <v>1.2160437963685915</v>
      </c>
      <c r="AN153" s="73"/>
      <c r="AO153" s="73">
        <f t="shared" si="95"/>
        <v>1.1244025412422369</v>
      </c>
      <c r="AR153" s="53"/>
    </row>
    <row r="154" spans="1:61" x14ac:dyDescent="0.2">
      <c r="A154" s="50" t="s">
        <v>122</v>
      </c>
      <c r="B154" s="50">
        <f t="shared" si="101"/>
        <v>2007</v>
      </c>
      <c r="D154" s="79">
        <f t="shared" si="63"/>
        <v>2069.6030000000001</v>
      </c>
      <c r="F154" s="321">
        <f t="shared" si="98"/>
        <v>16808.559261188377</v>
      </c>
      <c r="G154" s="321">
        <f t="shared" si="98"/>
        <v>6454.3147433631884</v>
      </c>
      <c r="H154" s="321">
        <f t="shared" si="98"/>
        <v>1267.2128185211091</v>
      </c>
      <c r="I154" s="321">
        <f t="shared" si="89"/>
        <v>24530.086823072674</v>
      </c>
      <c r="J154" s="83"/>
      <c r="K154" s="84">
        <f t="shared" si="99"/>
        <v>34.630868461108129</v>
      </c>
      <c r="L154" s="84">
        <f t="shared" si="99"/>
        <v>5.8678118875136684</v>
      </c>
      <c r="M154" s="84">
        <f t="shared" si="99"/>
        <v>1.3517930314444369</v>
      </c>
      <c r="N154" s="84">
        <f t="shared" si="90"/>
        <v>41.850473380066234</v>
      </c>
      <c r="P154" s="79">
        <f t="shared" si="66"/>
        <v>84.369982663630807</v>
      </c>
      <c r="R154" s="84">
        <f t="shared" si="96"/>
        <v>49.452319958363269</v>
      </c>
      <c r="T154" s="84">
        <f t="shared" si="68"/>
        <v>49.866994363077168</v>
      </c>
      <c r="V154" s="118">
        <f t="shared" si="91"/>
        <v>0.99168439144948872</v>
      </c>
      <c r="X154" s="124">
        <f t="shared" si="100"/>
        <v>2060.3115307492276</v>
      </c>
      <c r="Y154" s="124">
        <f t="shared" si="100"/>
        <v>909.1301123093499</v>
      </c>
      <c r="Z154" s="124">
        <f t="shared" si="100"/>
        <v>1066.7450736665025</v>
      </c>
      <c r="AA154" s="124">
        <f t="shared" si="92"/>
        <v>1706.08745423201</v>
      </c>
      <c r="AC154" s="71">
        <f t="shared" si="70"/>
        <v>0.76966691347927885</v>
      </c>
      <c r="AD154" s="71"/>
      <c r="AF154" s="73">
        <f t="shared" si="71"/>
        <v>1.4269878709102835</v>
      </c>
      <c r="AG154" s="73">
        <f t="shared" si="72"/>
        <v>0.87443801588717085</v>
      </c>
      <c r="AH154" s="73">
        <f>Wgted_Floorspace!AB245</f>
        <v>0.99235968095060423</v>
      </c>
      <c r="AI154" s="73">
        <f t="shared" si="73"/>
        <v>1.2251434772099346</v>
      </c>
      <c r="AJ154" s="73">
        <f t="shared" si="74"/>
        <v>0.92734057108009116</v>
      </c>
      <c r="AK154" s="73">
        <f t="shared" si="97"/>
        <v>0.77559268907619972</v>
      </c>
      <c r="AL154" s="73">
        <f t="shared" si="93"/>
        <v>1.2478124425338468</v>
      </c>
      <c r="AM154" s="73">
        <f t="shared" si="94"/>
        <v>1.2478124425338466</v>
      </c>
      <c r="AN154" s="73"/>
      <c r="AO154" s="73">
        <f t="shared" si="95"/>
        <v>1.1274448924069989</v>
      </c>
      <c r="AR154" s="53"/>
    </row>
    <row r="155" spans="1:61" x14ac:dyDescent="0.2">
      <c r="A155" s="50" t="s">
        <v>122</v>
      </c>
      <c r="B155" s="50">
        <f t="shared" si="101"/>
        <v>2008</v>
      </c>
      <c r="D155" s="79">
        <f t="shared" si="63"/>
        <v>2125.0830000000001</v>
      </c>
      <c r="F155" s="321">
        <f t="shared" si="98"/>
        <v>16860.213781920156</v>
      </c>
      <c r="G155" s="321">
        <f t="shared" si="98"/>
        <v>6425.747180862747</v>
      </c>
      <c r="H155" s="321">
        <f t="shared" si="98"/>
        <v>1320.0974752612142</v>
      </c>
      <c r="I155" s="321">
        <f t="shared" si="89"/>
        <v>24606.058438044118</v>
      </c>
      <c r="J155" s="83"/>
      <c r="K155" s="84">
        <f t="shared" si="99"/>
        <v>34.959072957315875</v>
      </c>
      <c r="L155" s="84">
        <f t="shared" si="99"/>
        <v>5.854076985204764</v>
      </c>
      <c r="M155" s="84">
        <f t="shared" si="99"/>
        <v>1.4159661065407221</v>
      </c>
      <c r="N155" s="84">
        <f t="shared" si="90"/>
        <v>42.229116049061361</v>
      </c>
      <c r="P155" s="79">
        <f t="shared" si="66"/>
        <v>86.364218200601755</v>
      </c>
      <c r="R155" s="84">
        <f t="shared" si="96"/>
        <v>50.322696727326715</v>
      </c>
      <c r="T155" s="84">
        <f t="shared" si="68"/>
        <v>49.905147262512962</v>
      </c>
      <c r="V155" s="118">
        <f t="shared" si="91"/>
        <v>1.0083668616909864</v>
      </c>
      <c r="X155" s="124">
        <f t="shared" si="100"/>
        <v>2073.4655805375264</v>
      </c>
      <c r="Y155" s="124">
        <f t="shared" si="100"/>
        <v>911.0344401098539</v>
      </c>
      <c r="Z155" s="124">
        <f t="shared" si="100"/>
        <v>1072.6223881767048</v>
      </c>
      <c r="AA155" s="124">
        <f t="shared" si="92"/>
        <v>1716.208069463484</v>
      </c>
      <c r="AC155" s="71">
        <f t="shared" si="70"/>
        <v>0.77025578041870635</v>
      </c>
      <c r="AD155" s="71"/>
      <c r="AF155" s="73">
        <f t="shared" si="71"/>
        <v>1.4314073649740284</v>
      </c>
      <c r="AG155" s="73">
        <f t="shared" si="72"/>
        <v>0.8951069233718737</v>
      </c>
      <c r="AH155" s="73">
        <f>Wgted_Floorspace!AB246</f>
        <v>0.99342492579225639</v>
      </c>
      <c r="AI155" s="73">
        <f t="shared" si="73"/>
        <v>1.2324111033245486</v>
      </c>
      <c r="AJ155" s="73">
        <f t="shared" si="74"/>
        <v>0.94294062651523325</v>
      </c>
      <c r="AK155" s="73">
        <f t="shared" si="97"/>
        <v>0.77535378911942132</v>
      </c>
      <c r="AL155" s="73">
        <f>AF155*AH155*AI155*AJ155*AK155</f>
        <v>1.2812626425537434</v>
      </c>
      <c r="AM155" s="73">
        <f>AF155*AG155</f>
        <v>1.2812626425537432</v>
      </c>
      <c r="AN155" s="73"/>
      <c r="AO155" s="73">
        <f>AH155*AI155*AJ155</f>
        <v>1.1544496666334183</v>
      </c>
      <c r="AR155" s="53"/>
    </row>
    <row r="156" spans="1:61" x14ac:dyDescent="0.2">
      <c r="A156" s="50" t="s">
        <v>122</v>
      </c>
      <c r="B156" s="50">
        <f t="shared" si="101"/>
        <v>2009</v>
      </c>
      <c r="D156" s="79">
        <f t="shared" si="63"/>
        <v>2095.4850000000001</v>
      </c>
      <c r="F156" s="321">
        <f t="shared" si="98"/>
        <v>16849.193377954507</v>
      </c>
      <c r="G156" s="321">
        <f t="shared" si="98"/>
        <v>6396.0496491912909</v>
      </c>
      <c r="H156" s="321">
        <f t="shared" si="98"/>
        <v>1370.2187355317612</v>
      </c>
      <c r="I156" s="321">
        <f t="shared" si="89"/>
        <v>24615.461762677562</v>
      </c>
      <c r="J156" s="83"/>
      <c r="K156" s="84">
        <f t="shared" si="99"/>
        <v>35.125790186895202</v>
      </c>
      <c r="L156" s="84">
        <f t="shared" si="99"/>
        <v>5.8296805905755784</v>
      </c>
      <c r="M156" s="84">
        <f t="shared" si="99"/>
        <v>1.4777756168172336</v>
      </c>
      <c r="N156" s="84">
        <f t="shared" si="90"/>
        <v>42.433246394288012</v>
      </c>
      <c r="P156" s="79">
        <f t="shared" si="66"/>
        <v>85.128811322045351</v>
      </c>
      <c r="R156" s="84">
        <f t="shared" si="96"/>
        <v>49.383094108068896</v>
      </c>
      <c r="T156" s="84">
        <f t="shared" si="68"/>
        <v>49.289782880699406</v>
      </c>
      <c r="V156" s="118">
        <f t="shared" si="91"/>
        <v>1.0018931150010406</v>
      </c>
      <c r="X156" s="124">
        <f t="shared" si="100"/>
        <v>2084.7164252298157</v>
      </c>
      <c r="Y156" s="124">
        <f t="shared" si="100"/>
        <v>911.45017789420638</v>
      </c>
      <c r="Z156" s="124">
        <f t="shared" si="100"/>
        <v>1078.4961397011778</v>
      </c>
      <c r="AA156" s="124">
        <f t="shared" si="92"/>
        <v>1723.8452320494805</v>
      </c>
      <c r="AC156" s="71">
        <f t="shared" si="70"/>
        <v>0.76075800317215525</v>
      </c>
      <c r="AD156" s="71"/>
      <c r="AF156" s="73">
        <f t="shared" si="71"/>
        <v>1.4319543842444833</v>
      </c>
      <c r="AG156" s="73">
        <f t="shared" si="72"/>
        <v>0.88230276357957937</v>
      </c>
      <c r="AH156" s="73">
        <f>Wgted_Floorspace!AB247</f>
        <v>0.99455328777219709</v>
      </c>
      <c r="AI156" s="73">
        <f t="shared" si="73"/>
        <v>1.2378953590720578</v>
      </c>
      <c r="AJ156" s="73">
        <f t="shared" si="74"/>
        <v>0.93688691829491177</v>
      </c>
      <c r="AK156" s="73">
        <f t="shared" si="97"/>
        <v>0.76492432585111214</v>
      </c>
      <c r="AL156" s="73">
        <f>AF156*AH156*AI156*AJ156*AK156</f>
        <v>1.2634173105388025</v>
      </c>
      <c r="AM156" s="73">
        <f>AF156*AG156</f>
        <v>1.2634173105388025</v>
      </c>
      <c r="AN156" s="73"/>
      <c r="AO156" s="73">
        <f>AH156*AI156*AJ156</f>
        <v>1.1534510457591516</v>
      </c>
      <c r="AR156" s="53"/>
    </row>
    <row r="157" spans="1:61" x14ac:dyDescent="0.2">
      <c r="A157" s="50" t="s">
        <v>122</v>
      </c>
      <c r="B157" s="50">
        <f>B156+1</f>
        <v>2010</v>
      </c>
      <c r="D157" s="79">
        <f t="shared" si="63"/>
        <v>2086.4790000000003</v>
      </c>
      <c r="F157" s="321">
        <f t="shared" ref="F157:H158" si="102">F76</f>
        <v>17124.186808364411</v>
      </c>
      <c r="G157" s="321">
        <f t="shared" si="102"/>
        <v>6529.5733925952063</v>
      </c>
      <c r="H157" s="321">
        <f t="shared" si="102"/>
        <v>1380.5347811150386</v>
      </c>
      <c r="I157" s="321">
        <f t="shared" si="89"/>
        <v>25034.294982074654</v>
      </c>
      <c r="J157" s="83"/>
      <c r="K157" s="84">
        <f t="shared" ref="K157:M158" si="103">K76</f>
        <v>35.857619157947887</v>
      </c>
      <c r="L157" s="84">
        <f t="shared" si="103"/>
        <v>5.9619313435843706</v>
      </c>
      <c r="M157" s="84">
        <f t="shared" si="103"/>
        <v>1.5126837836209375</v>
      </c>
      <c r="N157" s="84">
        <f t="shared" si="90"/>
        <v>43.332234285153191</v>
      </c>
      <c r="P157" s="79">
        <f t="shared" si="66"/>
        <v>83.344827625223118</v>
      </c>
      <c r="R157" s="84">
        <f t="shared" si="96"/>
        <v>48.150736614910372</v>
      </c>
      <c r="T157" s="84">
        <f t="shared" si="68"/>
        <v>48.130559463511375</v>
      </c>
      <c r="V157" s="118">
        <f t="shared" si="91"/>
        <v>1.0004192170551081</v>
      </c>
      <c r="X157" s="124">
        <f t="shared" ref="X157:Z158" si="104">X76</f>
        <v>2093.975005016473</v>
      </c>
      <c r="Y157" s="124">
        <f t="shared" si="104"/>
        <v>913.06598228077746</v>
      </c>
      <c r="Z157" s="124">
        <f t="shared" si="104"/>
        <v>1095.7230519025127</v>
      </c>
      <c r="AA157" s="124">
        <f t="shared" si="92"/>
        <v>1730.9149035824832</v>
      </c>
      <c r="AC157" s="71">
        <f t="shared" si="70"/>
        <v>0.74286609047647789</v>
      </c>
      <c r="AD157" s="71"/>
      <c r="AF157" s="73">
        <f t="shared" si="71"/>
        <v>1.4563191542644491</v>
      </c>
      <c r="AG157" s="73">
        <f t="shared" si="72"/>
        <v>0.86381297473555785</v>
      </c>
      <c r="AH157" s="73">
        <f>Wgted_Floorspace!AB248</f>
        <v>0.99430882268639331</v>
      </c>
      <c r="AI157" s="73">
        <f t="shared" si="73"/>
        <v>1.2429720988037698</v>
      </c>
      <c r="AJ157" s="73">
        <f t="shared" si="74"/>
        <v>0.9355086518074287</v>
      </c>
      <c r="AK157" s="73">
        <f t="shared" si="97"/>
        <v>0.74711807189784818</v>
      </c>
      <c r="AL157" s="73">
        <f>AF157*AH157*AI157*AJ157*AK157</f>
        <v>1.2579873808095454</v>
      </c>
      <c r="AM157" s="73">
        <f>AF157*AG157</f>
        <v>1.2579873808095456</v>
      </c>
      <c r="AN157" s="73"/>
      <c r="AO157" s="73">
        <f>AH157*AI157*AJ157</f>
        <v>1.1561933879356958</v>
      </c>
      <c r="AR157" s="53"/>
    </row>
    <row r="158" spans="1:61" x14ac:dyDescent="0.2">
      <c r="A158" s="50" t="s">
        <v>122</v>
      </c>
      <c r="B158" s="50">
        <f>B157+1</f>
        <v>2011</v>
      </c>
      <c r="D158" s="79">
        <f t="shared" si="63"/>
        <v>2145.0540000000001</v>
      </c>
      <c r="F158" s="321">
        <f t="shared" si="102"/>
        <v>17395.364657871723</v>
      </c>
      <c r="G158" s="321">
        <f t="shared" si="102"/>
        <v>6656.5701825140804</v>
      </c>
      <c r="H158" s="321">
        <f t="shared" si="102"/>
        <v>1390.6274713575813</v>
      </c>
      <c r="I158" s="321">
        <f>SUM(F158:H158)</f>
        <v>25442.562311743382</v>
      </c>
      <c r="J158" s="83"/>
      <c r="K158" s="84">
        <f t="shared" si="103"/>
        <v>36.593746638595718</v>
      </c>
      <c r="L158" s="84">
        <f t="shared" si="103"/>
        <v>6.0973840175217635</v>
      </c>
      <c r="M158" s="84">
        <f t="shared" si="103"/>
        <v>1.5476987943292444</v>
      </c>
      <c r="N158" s="84">
        <f>SUM(K158:M158)</f>
        <v>44.238829450446723</v>
      </c>
      <c r="P158" s="79">
        <f t="shared" si="66"/>
        <v>84.309668724282517</v>
      </c>
      <c r="R158" s="84">
        <f>D158/N158</f>
        <v>48.488037017406647</v>
      </c>
      <c r="T158" s="84">
        <f t="shared" si="68"/>
        <v>47.098688411776124</v>
      </c>
      <c r="V158" s="118">
        <f>R158/T158</f>
        <v>1.0294986686992995</v>
      </c>
      <c r="X158" s="124">
        <f t="shared" si="104"/>
        <v>2103.6492972877331</v>
      </c>
      <c r="Y158" s="124">
        <f t="shared" si="104"/>
        <v>915.99485175395228</v>
      </c>
      <c r="Z158" s="124">
        <f t="shared" si="104"/>
        <v>1112.9499641038476</v>
      </c>
      <c r="AA158" s="124">
        <f>N158/I158*1000000</f>
        <v>1738.7725696962389</v>
      </c>
      <c r="AC158" s="71">
        <f t="shared" si="70"/>
        <v>0.72693978455727182</v>
      </c>
      <c r="AD158" s="71"/>
      <c r="AF158" s="73">
        <f t="shared" si="71"/>
        <v>1.4800692751559179</v>
      </c>
      <c r="AG158" s="73">
        <f t="shared" si="72"/>
        <v>0.87381290254959532</v>
      </c>
      <c r="AH158" s="73">
        <f>Wgted_Floorspace!AB249</f>
        <v>0.99407032730485589</v>
      </c>
      <c r="AI158" s="73">
        <f t="shared" si="73"/>
        <v>1.2486146984029181</v>
      </c>
      <c r="AJ158" s="73">
        <f t="shared" si="74"/>
        <v>0.96270133077558806</v>
      </c>
      <c r="AK158" s="73">
        <f>AG158/(AH158*AI158*AJ158)</f>
        <v>0.73127601195799286</v>
      </c>
      <c r="AL158" s="73">
        <f>AF158*AH158*AI158*AJ158*AK158</f>
        <v>1.2933036292984681</v>
      </c>
      <c r="AM158" s="73">
        <f>AF158*AG158</f>
        <v>1.2933036292984683</v>
      </c>
      <c r="AN158" s="73"/>
      <c r="AO158" s="73">
        <f>AH158*AI158*AJ158</f>
        <v>1.194915310034524</v>
      </c>
      <c r="AR158" s="53"/>
    </row>
    <row r="159" spans="1:61" x14ac:dyDescent="0.2">
      <c r="A159" s="50" t="s">
        <v>122</v>
      </c>
      <c r="B159" s="50">
        <f t="shared" ref="B159:B165" si="105">B158+1</f>
        <v>2012</v>
      </c>
      <c r="D159" s="79">
        <f t="shared" si="63"/>
        <v>2028.98</v>
      </c>
      <c r="F159" s="321">
        <f t="shared" ref="F159:H159" si="106">F78</f>
        <v>17480.072162353834</v>
      </c>
      <c r="G159" s="321">
        <f t="shared" si="106"/>
        <v>6743.2057880131288</v>
      </c>
      <c r="H159" s="321">
        <f t="shared" si="106"/>
        <v>1393.499513348293</v>
      </c>
      <c r="I159" s="321">
        <f t="shared" ref="I159:I160" si="107">SUM(F159:H159)</f>
        <v>25616.777463715254</v>
      </c>
      <c r="J159" s="83"/>
      <c r="K159" s="84">
        <f t="shared" ref="K159:M159" si="108">K78</f>
        <v>36.988362098369826</v>
      </c>
      <c r="L159" s="84">
        <f t="shared" si="108"/>
        <v>6.1658886855489135</v>
      </c>
      <c r="M159" s="84">
        <f t="shared" si="108"/>
        <v>1.5751878609009478</v>
      </c>
      <c r="N159" s="84">
        <f t="shared" ref="N159:N160" si="109">SUM(K159:M159)</f>
        <v>44.729438644819687</v>
      </c>
      <c r="P159" s="79">
        <f t="shared" si="66"/>
        <v>79.205122614424766</v>
      </c>
      <c r="R159" s="84">
        <f t="shared" ref="R159:R160" si="110">D159/N159</f>
        <v>45.361177369369585</v>
      </c>
      <c r="T159" s="84">
        <f t="shared" si="68"/>
        <v>46.522502544968034</v>
      </c>
      <c r="V159" s="118">
        <f t="shared" ref="V159:V160" si="111">R159/T159</f>
        <v>0.97503734511109053</v>
      </c>
      <c r="X159" s="124">
        <f t="shared" ref="X159:Z159" si="112">X78</f>
        <v>2116.0302860780093</v>
      </c>
      <c r="Y159" s="124">
        <f t="shared" si="112"/>
        <v>914.38536497129201</v>
      </c>
      <c r="Z159" s="124">
        <f t="shared" si="112"/>
        <v>1130.382785076182</v>
      </c>
      <c r="AA159" s="124">
        <f t="shared" ref="AA159:AA160" si="113">N159/I159*1000000</f>
        <v>1746.0993564930818</v>
      </c>
      <c r="AC159" s="71">
        <f t="shared" si="70"/>
        <v>0.71804670400648329</v>
      </c>
      <c r="AD159" s="71"/>
      <c r="AF159" s="73">
        <f t="shared" si="71"/>
        <v>1.4902038870138272</v>
      </c>
      <c r="AG159" s="73">
        <f t="shared" si="72"/>
        <v>0.82090772192268602</v>
      </c>
      <c r="AH159" s="73">
        <f>Wgted_Floorspace!AB250</f>
        <v>0.99402694574807537</v>
      </c>
      <c r="AI159" s="73">
        <f t="shared" si="73"/>
        <v>1.2538760729185057</v>
      </c>
      <c r="AJ159" s="73">
        <f t="shared" si="74"/>
        <v>0.91177364112601289</v>
      </c>
      <c r="AK159" s="73">
        <f t="shared" ref="AK159:AK160" si="114">AG159/(AH159*AI159*AJ159)</f>
        <v>0.72236140788527836</v>
      </c>
      <c r="AL159" s="73">
        <f t="shared" ref="AL159:AL160" si="115">AF159*AH159*AI159*AJ159*AK159</f>
        <v>1.2233198780888528</v>
      </c>
      <c r="AM159" s="73">
        <f t="shared" ref="AM159:AM160" si="116">AF159*AG159</f>
        <v>1.2233198780888528</v>
      </c>
      <c r="AN159" s="73"/>
      <c r="AO159" s="73">
        <f t="shared" ref="AO159:AO160" si="117">AH159*AI159*AJ159</f>
        <v>1.1364224513680807</v>
      </c>
      <c r="AR159" s="53"/>
    </row>
    <row r="160" spans="1:61" x14ac:dyDescent="0.2">
      <c r="A160" s="50" t="s">
        <v>122</v>
      </c>
      <c r="B160" s="50">
        <f t="shared" si="105"/>
        <v>2013</v>
      </c>
      <c r="D160" s="79">
        <f t="shared" si="63"/>
        <v>2138.9229999999998</v>
      </c>
      <c r="F160" s="321">
        <f t="shared" ref="F160:H161" si="118">F79</f>
        <v>17575.387181072256</v>
      </c>
      <c r="G160" s="321">
        <f t="shared" si="118"/>
        <v>6833.972540914604</v>
      </c>
      <c r="H160" s="321">
        <f t="shared" si="118"/>
        <v>1396.5982196084665</v>
      </c>
      <c r="I160" s="321">
        <f t="shared" si="107"/>
        <v>25805.957941595327</v>
      </c>
      <c r="J160" s="83"/>
      <c r="K160" s="84">
        <f t="shared" ref="K160:M161" si="119">K79</f>
        <v>37.440230572207447</v>
      </c>
      <c r="L160" s="84">
        <f t="shared" si="119"/>
        <v>6.2380876723211331</v>
      </c>
      <c r="M160" s="84">
        <f t="shared" si="119"/>
        <v>1.6030461049734461</v>
      </c>
      <c r="N160" s="84">
        <f t="shared" si="109"/>
        <v>45.281364349502027</v>
      </c>
      <c r="P160" s="79">
        <f t="shared" si="66"/>
        <v>82.884851817586565</v>
      </c>
      <c r="R160" s="84">
        <f t="shared" si="110"/>
        <v>47.236275468442727</v>
      </c>
      <c r="T160" s="84">
        <f t="shared" si="68"/>
        <v>47.619632098717688</v>
      </c>
      <c r="V160" s="118">
        <f t="shared" si="111"/>
        <v>0.9919496095753062</v>
      </c>
      <c r="X160" s="124">
        <f t="shared" ref="X160:Z161" si="120">X79</f>
        <v>2130.2649089021811</v>
      </c>
      <c r="Y160" s="124">
        <f t="shared" si="120"/>
        <v>912.80549270194717</v>
      </c>
      <c r="Z160" s="124">
        <f t="shared" si="120"/>
        <v>1147.8219594343009</v>
      </c>
      <c r="AA160" s="124">
        <f t="shared" si="113"/>
        <v>1754.6864352791677</v>
      </c>
      <c r="AC160" s="71">
        <f t="shared" si="70"/>
        <v>0.73498023545562607</v>
      </c>
      <c r="AD160" s="71"/>
      <c r="AF160" s="73">
        <f t="shared" si="71"/>
        <v>1.5012090762451167</v>
      </c>
      <c r="AG160" s="73">
        <f t="shared" si="72"/>
        <v>0.85904563545341772</v>
      </c>
      <c r="AH160" s="73">
        <f>Wgted_Floorspace!AB251</f>
        <v>0.9939709123562257</v>
      </c>
      <c r="AI160" s="73">
        <f t="shared" si="73"/>
        <v>1.2600424646453567</v>
      </c>
      <c r="AJ160" s="73">
        <f t="shared" si="74"/>
        <v>0.92758858096143748</v>
      </c>
      <c r="AK160" s="73">
        <f t="shared" si="114"/>
        <v>0.73943837422097414</v>
      </c>
      <c r="AL160" s="73">
        <f t="shared" si="115"/>
        <v>1.2896071048514244</v>
      </c>
      <c r="AM160" s="73">
        <f t="shared" si="116"/>
        <v>1.2896071048514244</v>
      </c>
      <c r="AN160" s="73"/>
      <c r="AO160" s="73">
        <f t="shared" si="117"/>
        <v>1.1617541980539681</v>
      </c>
      <c r="AR160" s="53"/>
    </row>
    <row r="161" spans="1:44" x14ac:dyDescent="0.2">
      <c r="A161" s="50" t="s">
        <v>122</v>
      </c>
      <c r="B161" s="50">
        <f t="shared" si="105"/>
        <v>2014</v>
      </c>
      <c r="D161" s="79">
        <f t="shared" si="63"/>
        <v>2005.2510000000002</v>
      </c>
      <c r="F161" s="321">
        <f t="shared" si="118"/>
        <v>17878.830953263448</v>
      </c>
      <c r="G161" s="321">
        <f t="shared" si="118"/>
        <v>6720.3992792437621</v>
      </c>
      <c r="H161" s="321">
        <f t="shared" si="118"/>
        <v>1434.8376725625133</v>
      </c>
      <c r="I161" s="321">
        <f t="shared" ref="I161" si="121">SUM(F161:H161)</f>
        <v>26034.067905069722</v>
      </c>
      <c r="J161" s="83"/>
      <c r="K161" s="84">
        <f t="shared" si="119"/>
        <v>38.34042169426116</v>
      </c>
      <c r="L161" s="84">
        <f t="shared" si="119"/>
        <v>6.1193951860350015</v>
      </c>
      <c r="M161" s="84">
        <f t="shared" si="119"/>
        <v>1.6708824671240756</v>
      </c>
      <c r="N161" s="84">
        <f t="shared" ref="N161" si="122">SUM(K161:M161)</f>
        <v>46.130699347420233</v>
      </c>
      <c r="P161" s="79">
        <f t="shared" si="66"/>
        <v>77.02411345441368</v>
      </c>
      <c r="R161" s="84">
        <f t="shared" ref="R161" si="123">D161/N161</f>
        <v>43.468905270609987</v>
      </c>
      <c r="T161" s="84">
        <f t="shared" si="68"/>
        <v>46.837038268246928</v>
      </c>
      <c r="V161" s="118">
        <f t="shared" ref="V161" si="124">R161/T161</f>
        <v>0.92808825830645314</v>
      </c>
      <c r="X161" s="124">
        <f t="shared" si="120"/>
        <v>2157.397935294101</v>
      </c>
      <c r="Y161" s="124">
        <f t="shared" si="120"/>
        <v>908.66293531601696</v>
      </c>
      <c r="Z161" s="124">
        <f t="shared" si="120"/>
        <v>1181.1819346510767</v>
      </c>
      <c r="AA161" s="124">
        <f t="shared" ref="AA161" si="125">N161/I161*1000000</f>
        <v>1771.9358924479493</v>
      </c>
      <c r="AC161" s="71">
        <f t="shared" si="70"/>
        <v>0.72290137275897359</v>
      </c>
      <c r="AD161" s="71"/>
      <c r="AF161" s="73">
        <f t="shared" si="71"/>
        <v>1.5144789090614268</v>
      </c>
      <c r="AG161" s="73">
        <f t="shared" si="72"/>
        <v>0.79830303169636041</v>
      </c>
      <c r="AH161" s="73">
        <f>Wgted_Floorspace!AB252</f>
        <v>0.99409858156122788</v>
      </c>
      <c r="AI161" s="73">
        <f t="shared" si="73"/>
        <v>1.2724293208310251</v>
      </c>
      <c r="AJ161" s="73">
        <f t="shared" si="74"/>
        <v>0.86787076905855554</v>
      </c>
      <c r="AK161" s="73">
        <f t="shared" ref="AK161" si="126">AG161/(AH161*AI161*AJ161)</f>
        <v>0.72719284200532675</v>
      </c>
      <c r="AL161" s="73">
        <f t="shared" ref="AL161" si="127">AF161*AH161*AI161*AJ161*AK161</f>
        <v>1.2090131045439334</v>
      </c>
      <c r="AM161" s="73">
        <f t="shared" ref="AM161" si="128">AF161*AG161</f>
        <v>1.2090131045439336</v>
      </c>
      <c r="AN161" s="73"/>
      <c r="AO161" s="73">
        <f t="shared" ref="AO161" si="129">AH161*AI161*AJ161</f>
        <v>1.0977872519962357</v>
      </c>
      <c r="AR161" s="53"/>
    </row>
    <row r="162" spans="1:44" x14ac:dyDescent="0.2">
      <c r="A162" s="50" t="s">
        <v>122</v>
      </c>
      <c r="B162" s="50">
        <f t="shared" si="105"/>
        <v>2015</v>
      </c>
      <c r="D162" s="79">
        <f t="shared" ref="D162:D165" si="130">D242+D325</f>
        <v>2012.826</v>
      </c>
      <c r="F162" s="321">
        <f t="shared" ref="F162:H162" si="131">F81</f>
        <v>18192.472974571865</v>
      </c>
      <c r="G162" s="321">
        <f t="shared" si="131"/>
        <v>6611.8066854801509</v>
      </c>
      <c r="H162" s="321">
        <f t="shared" si="131"/>
        <v>1472.0529775998787</v>
      </c>
      <c r="I162" s="321">
        <f t="shared" ref="I162:I165" si="132">SUM(F162:H162)</f>
        <v>26276.332637651896</v>
      </c>
      <c r="J162" s="83"/>
      <c r="K162" s="84">
        <f t="shared" ref="K162:M162" si="133">K81</f>
        <v>39.248403633235071</v>
      </c>
      <c r="L162" s="84">
        <f t="shared" si="133"/>
        <v>6.0079036705704594</v>
      </c>
      <c r="M162" s="84">
        <f t="shared" si="133"/>
        <v>1.7387623839903028</v>
      </c>
      <c r="N162" s="84">
        <f t="shared" ref="N162:N165" si="134">SUM(K162:M162)</f>
        <v>46.995069687795834</v>
      </c>
      <c r="P162" s="79">
        <f t="shared" ref="P162:P165" si="135">P242+P325</f>
        <v>76.602242320367822</v>
      </c>
      <c r="R162" s="84">
        <f t="shared" ref="R162:R165" si="136">D162/N162</f>
        <v>42.830578045141436</v>
      </c>
      <c r="T162" s="84">
        <f t="shared" si="68"/>
        <v>45.723459344450816</v>
      </c>
      <c r="V162" s="118">
        <f t="shared" ref="V162:V165" si="137">R162/T162</f>
        <v>0.93673091798421693</v>
      </c>
      <c r="X162" s="124">
        <f t="shared" ref="X162:Z162" si="138">X81</f>
        <v>2170.5571773790289</v>
      </c>
      <c r="Y162" s="124">
        <f t="shared" si="138"/>
        <v>908.1484810030629</v>
      </c>
      <c r="Z162" s="124">
        <f t="shared" si="138"/>
        <v>1186.3887162478395</v>
      </c>
      <c r="AA162" s="124">
        <f t="shared" ref="AA162:AA165" si="139">N162/I162*1000000</f>
        <v>1788.4942444538715</v>
      </c>
      <c r="AC162" s="71">
        <f t="shared" ref="AC162:AC165" si="140">T162/T$167</f>
        <v>0.70571395522678038</v>
      </c>
      <c r="AD162" s="71"/>
      <c r="AF162" s="73">
        <f t="shared" ref="AF162:AF165" si="141">I162/I$167</f>
        <v>1.5285721667591092</v>
      </c>
      <c r="AG162" s="73">
        <f t="shared" ref="AG162:AG165" si="142">P162/P$167</f>
        <v>0.79393062167838191</v>
      </c>
      <c r="AH162" s="73">
        <f>Wgted_Floorspace!AB253</f>
        <v>0.99418595308428581</v>
      </c>
      <c r="AI162" s="73">
        <f t="shared" ref="AI162:AI165" si="143">AA162/AA$167</f>
        <v>1.2843198935581621</v>
      </c>
      <c r="AJ162" s="73">
        <f t="shared" ref="AJ162:AJ165" si="144">V162/V$167</f>
        <v>0.8759526638935784</v>
      </c>
      <c r="AK162" s="73">
        <f t="shared" ref="AK162:AK165" si="145">AG162/(AH162*AI162*AJ162)</f>
        <v>0.70984100412747508</v>
      </c>
      <c r="AL162" s="73">
        <f t="shared" ref="AL162:AL165" si="146">AF162*AH162*AI162*AJ162*AK162</f>
        <v>1.2135802506353308</v>
      </c>
      <c r="AM162" s="73">
        <f t="shared" ref="AM162:AM165" si="147">AF162*AG162</f>
        <v>1.2135802506353308</v>
      </c>
      <c r="AN162" s="73"/>
      <c r="AO162" s="73">
        <f t="shared" ref="AO162:AO165" si="148">AH162*AI162*AJ162</f>
        <v>1.1184626093194889</v>
      </c>
      <c r="AR162" s="53"/>
    </row>
    <row r="163" spans="1:44" x14ac:dyDescent="0.2">
      <c r="A163" s="50" t="s">
        <v>122</v>
      </c>
      <c r="B163" s="50">
        <f t="shared" si="105"/>
        <v>2016</v>
      </c>
      <c r="D163" s="79">
        <f t="shared" si="130"/>
        <v>2070.7260000000001</v>
      </c>
      <c r="F163" s="321">
        <f t="shared" ref="F163:H163" si="149">F82</f>
        <v>18344.155320500839</v>
      </c>
      <c r="G163" s="321">
        <f t="shared" si="149"/>
        <v>6693.2658239570173</v>
      </c>
      <c r="H163" s="321">
        <f t="shared" si="149"/>
        <v>1494.3831746924479</v>
      </c>
      <c r="I163" s="321">
        <f t="shared" si="132"/>
        <v>26531.804319150302</v>
      </c>
      <c r="J163" s="83"/>
      <c r="K163" s="84">
        <f t="shared" ref="K163:M163" si="150">K82</f>
        <v>39.817037993868794</v>
      </c>
      <c r="L163" s="84">
        <f t="shared" si="150"/>
        <v>6.0784791909762799</v>
      </c>
      <c r="M163" s="84">
        <f t="shared" si="150"/>
        <v>1.772919336205744</v>
      </c>
      <c r="N163" s="84">
        <f t="shared" si="134"/>
        <v>47.668436521050822</v>
      </c>
      <c r="P163" s="79">
        <f t="shared" si="135"/>
        <v>78.04693473128691</v>
      </c>
      <c r="R163" s="84">
        <f t="shared" si="136"/>
        <v>43.440191269658037</v>
      </c>
      <c r="T163" s="84">
        <f t="shared" si="68"/>
        <v>45.952943020117011</v>
      </c>
      <c r="V163" s="118">
        <f t="shared" si="137"/>
        <v>0.9453190245212596</v>
      </c>
      <c r="X163" s="124">
        <f t="shared" ref="X163:Z163" si="151">X82</f>
        <v>2183.1844625891745</v>
      </c>
      <c r="Y163" s="124">
        <f t="shared" si="151"/>
        <v>907.83081203668007</v>
      </c>
      <c r="Z163" s="124">
        <f t="shared" si="151"/>
        <v>1191.774334754959</v>
      </c>
      <c r="AA163" s="124">
        <f t="shared" si="139"/>
        <v>1796.6526493128242</v>
      </c>
      <c r="AC163" s="71">
        <f t="shared" si="140"/>
        <v>0.70925589703818936</v>
      </c>
      <c r="AD163" s="71"/>
      <c r="AF163" s="73">
        <f t="shared" si="141"/>
        <v>1.543433711827771</v>
      </c>
      <c r="AG163" s="73">
        <f t="shared" si="142"/>
        <v>0.80890388498232124</v>
      </c>
      <c r="AH163" s="73">
        <f>Wgted_Floorspace!AB254</f>
        <v>0.9944150516680571</v>
      </c>
      <c r="AI163" s="73">
        <f t="shared" si="143"/>
        <v>1.2901784540162384</v>
      </c>
      <c r="AJ163" s="73">
        <f t="shared" si="144"/>
        <v>0.88398354517922317</v>
      </c>
      <c r="AK163" s="73">
        <f t="shared" si="145"/>
        <v>0.71323930168641869</v>
      </c>
      <c r="AL163" s="73">
        <f t="shared" si="146"/>
        <v>1.2484895257101685</v>
      </c>
      <c r="AM163" s="73">
        <f t="shared" si="147"/>
        <v>1.2484895257101685</v>
      </c>
      <c r="AN163" s="73"/>
      <c r="AO163" s="73">
        <f t="shared" si="148"/>
        <v>1.1341269095375262</v>
      </c>
      <c r="AR163" s="53"/>
    </row>
    <row r="164" spans="1:44" x14ac:dyDescent="0.2">
      <c r="A164" s="50" t="s">
        <v>122</v>
      </c>
      <c r="B164" s="50">
        <f t="shared" si="105"/>
        <v>2017</v>
      </c>
      <c r="D164" s="79">
        <f t="shared" si="130"/>
        <v>2174.1840000000002</v>
      </c>
      <c r="F164" s="321">
        <f t="shared" ref="F164:H164" si="152">F83</f>
        <v>18508.846197890874</v>
      </c>
      <c r="G164" s="321">
        <f t="shared" si="152"/>
        <v>6777.4898131562668</v>
      </c>
      <c r="H164" s="321">
        <f t="shared" si="152"/>
        <v>1517.0568965405628</v>
      </c>
      <c r="I164" s="321">
        <f t="shared" si="132"/>
        <v>26803.392907587702</v>
      </c>
      <c r="J164" s="83"/>
      <c r="K164" s="84">
        <f t="shared" ref="K164:M164" si="153">K83</f>
        <v>40.408225439688067</v>
      </c>
      <c r="L164" s="84">
        <f t="shared" si="153"/>
        <v>6.1528140806479801</v>
      </c>
      <c r="M164" s="84">
        <f t="shared" si="153"/>
        <v>1.8079894736600517</v>
      </c>
      <c r="N164" s="84">
        <f t="shared" si="134"/>
        <v>48.369028993996096</v>
      </c>
      <c r="P164" s="79">
        <f t="shared" si="135"/>
        <v>81.115999287706444</v>
      </c>
      <c r="R164" s="84">
        <f t="shared" si="136"/>
        <v>44.949920335797422</v>
      </c>
      <c r="T164" s="84">
        <f t="shared" si="68"/>
        <v>46.679556967375419</v>
      </c>
      <c r="V164" s="118">
        <f t="shared" si="137"/>
        <v>0.96294659281391959</v>
      </c>
      <c r="X164" s="124">
        <f t="shared" ref="X164:Z164" si="154">X83</f>
        <v>2195.1225026564516</v>
      </c>
      <c r="Y164" s="124">
        <f t="shared" si="154"/>
        <v>907.39583019640565</v>
      </c>
      <c r="Z164" s="124">
        <f t="shared" si="154"/>
        <v>1191.7743347549588</v>
      </c>
      <c r="AA164" s="124">
        <f t="shared" si="139"/>
        <v>1804.5860522495059</v>
      </c>
      <c r="AC164" s="71">
        <f t="shared" si="140"/>
        <v>0.72047074407720524</v>
      </c>
      <c r="AD164" s="71"/>
      <c r="AF164" s="73">
        <f t="shared" si="141"/>
        <v>1.5592328251522818</v>
      </c>
      <c r="AG164" s="73">
        <f t="shared" si="142"/>
        <v>0.84071267095830793</v>
      </c>
      <c r="AH164" s="73">
        <f>Wgted_Floorspace!AB255</f>
        <v>0.99462344188489671</v>
      </c>
      <c r="AI164" s="73">
        <f t="shared" si="143"/>
        <v>1.2958754403201023</v>
      </c>
      <c r="AJ164" s="73">
        <f t="shared" si="144"/>
        <v>0.90046737752368056</v>
      </c>
      <c r="AK164" s="73">
        <f t="shared" si="145"/>
        <v>0.7243653364049526</v>
      </c>
      <c r="AL164" s="73">
        <f t="shared" si="146"/>
        <v>1.3108667930796434</v>
      </c>
      <c r="AM164" s="73">
        <f t="shared" si="147"/>
        <v>1.3108667930796432</v>
      </c>
      <c r="AN164" s="73"/>
      <c r="AO164" s="73">
        <f t="shared" si="148"/>
        <v>1.1606196883064432</v>
      </c>
      <c r="AR164" s="53"/>
    </row>
    <row r="165" spans="1:44" x14ac:dyDescent="0.2">
      <c r="A165" s="50" t="s">
        <v>122</v>
      </c>
      <c r="B165" s="50">
        <f t="shared" si="105"/>
        <v>2018</v>
      </c>
      <c r="D165" s="79">
        <f t="shared" si="130"/>
        <v>0</v>
      </c>
      <c r="F165" s="321">
        <f t="shared" ref="F165:H165" si="155">F84</f>
        <v>18650.410415136212</v>
      </c>
      <c r="G165" s="321">
        <f t="shared" si="155"/>
        <v>6817.0724743039218</v>
      </c>
      <c r="H165" s="321">
        <f t="shared" si="155"/>
        <v>1514.5276377179346</v>
      </c>
      <c r="I165" s="321">
        <f t="shared" si="132"/>
        <v>26982.010527158069</v>
      </c>
      <c r="J165" s="83"/>
      <c r="K165" s="84">
        <f t="shared" ref="K165:M165" si="156">K84</f>
        <v>40.939935586043752</v>
      </c>
      <c r="L165" s="84">
        <f t="shared" si="156"/>
        <v>6.1857831373300716</v>
      </c>
      <c r="M165" s="84">
        <f t="shared" si="156"/>
        <v>1.8049751679092905</v>
      </c>
      <c r="N165" s="84">
        <f t="shared" si="134"/>
        <v>48.930693891283113</v>
      </c>
      <c r="P165" s="79">
        <f t="shared" si="135"/>
        <v>0</v>
      </c>
      <c r="R165" s="84">
        <f t="shared" si="136"/>
        <v>0</v>
      </c>
      <c r="T165" s="84">
        <f t="shared" si="68"/>
        <v>0</v>
      </c>
      <c r="V165" s="118" t="e">
        <f t="shared" si="137"/>
        <v>#DIV/0!</v>
      </c>
      <c r="X165" s="124">
        <f t="shared" ref="X165:Z165" si="157">X84</f>
        <v>0</v>
      </c>
      <c r="Y165" s="124">
        <f t="shared" si="157"/>
        <v>0</v>
      </c>
      <c r="Z165" s="124">
        <f t="shared" si="157"/>
        <v>0</v>
      </c>
      <c r="AA165" s="124">
        <f t="shared" si="139"/>
        <v>1813.4561856327623</v>
      </c>
      <c r="AC165" s="71">
        <f t="shared" si="140"/>
        <v>0</v>
      </c>
      <c r="AD165" s="71"/>
      <c r="AF165" s="73">
        <f t="shared" si="141"/>
        <v>1.5696235416016846</v>
      </c>
      <c r="AG165" s="73">
        <f t="shared" si="142"/>
        <v>0</v>
      </c>
      <c r="AH165" s="73">
        <f>Wgted_Floorspace!AB256</f>
        <v>0.99432494779549263</v>
      </c>
      <c r="AI165" s="73">
        <f t="shared" si="143"/>
        <v>1.302245093897662</v>
      </c>
      <c r="AJ165" s="73" t="e">
        <f t="shared" si="144"/>
        <v>#DIV/0!</v>
      </c>
      <c r="AK165" s="73" t="e">
        <f t="shared" si="145"/>
        <v>#DIV/0!</v>
      </c>
      <c r="AL165" s="73" t="e">
        <f t="shared" si="146"/>
        <v>#DIV/0!</v>
      </c>
      <c r="AM165" s="73">
        <f t="shared" si="147"/>
        <v>0</v>
      </c>
      <c r="AN165" s="73"/>
      <c r="AO165" s="73" t="e">
        <f t="shared" si="148"/>
        <v>#DIV/0!</v>
      </c>
      <c r="AR165" s="53"/>
    </row>
    <row r="166" spans="1:44" x14ac:dyDescent="0.2">
      <c r="A166" s="50"/>
      <c r="B166" s="50"/>
      <c r="D166" s="79"/>
      <c r="F166" s="124"/>
      <c r="G166" s="124"/>
      <c r="H166" s="124"/>
      <c r="I166" s="124"/>
      <c r="P166" s="70"/>
      <c r="X166" s="124"/>
      <c r="Y166" s="124"/>
      <c r="Z166" s="124"/>
      <c r="AA166" s="124"/>
      <c r="AC166" s="71"/>
      <c r="AD166" s="71"/>
      <c r="AF166" s="73"/>
      <c r="AG166" s="73"/>
      <c r="AH166" s="73"/>
      <c r="AI166" s="73"/>
      <c r="AJ166" s="73"/>
      <c r="AK166" s="73"/>
      <c r="AL166" s="73"/>
      <c r="AM166" s="73"/>
      <c r="AN166" s="73"/>
      <c r="AO166" s="73"/>
      <c r="AR166" s="53"/>
    </row>
    <row r="167" spans="1:44" x14ac:dyDescent="0.2">
      <c r="A167" s="18" t="s">
        <v>167</v>
      </c>
      <c r="B167" s="91">
        <f>Base_year</f>
        <v>1985</v>
      </c>
      <c r="D167" s="79"/>
      <c r="F167" s="124"/>
      <c r="G167" s="124"/>
      <c r="H167" s="124"/>
      <c r="I167" s="124">
        <f>INDEX(I96:I157,base_row,1)</f>
        <v>17190.115853910374</v>
      </c>
      <c r="K167" s="84"/>
      <c r="L167" s="84"/>
      <c r="M167" s="84"/>
      <c r="N167" s="79"/>
      <c r="P167" s="74">
        <f>INDEX(P96:P157,base_row,1)</f>
        <v>96.484806390802092</v>
      </c>
      <c r="R167" s="74">
        <f>INDEX(R96:R157,base_row,1)</f>
        <v>69.285856892233824</v>
      </c>
      <c r="T167" s="74">
        <f>INDEX(T96:T157,base_row,1)</f>
        <v>64.790357347769373</v>
      </c>
      <c r="V167" s="71">
        <f>INDEX(V96:V157,base_row,1)</f>
        <v>1.0693853179468413</v>
      </c>
      <c r="X167" s="124"/>
      <c r="Y167" s="124"/>
      <c r="Z167" s="124"/>
      <c r="AA167" s="74">
        <f>INDEX(AA96:AA157,base_row,1)</f>
        <v>1392.5613497264396</v>
      </c>
      <c r="AC167" s="71"/>
      <c r="AD167" s="71"/>
      <c r="AF167" s="73"/>
      <c r="AG167" s="73"/>
      <c r="AH167" s="73"/>
      <c r="AI167" s="73"/>
      <c r="AJ167" s="73"/>
      <c r="AK167" s="73"/>
      <c r="AL167" s="73"/>
      <c r="AM167" s="73"/>
      <c r="AN167" s="73"/>
      <c r="AO167" s="73"/>
      <c r="AR167" s="53"/>
    </row>
    <row r="168" spans="1:44" x14ac:dyDescent="0.2">
      <c r="A168" s="18" t="s">
        <v>168</v>
      </c>
      <c r="B168" s="91">
        <f>Base_year2</f>
        <v>1996</v>
      </c>
      <c r="D168" s="79"/>
      <c r="F168" s="124"/>
      <c r="G168" s="124"/>
      <c r="H168" s="124"/>
      <c r="I168" s="124"/>
      <c r="K168" s="84"/>
      <c r="L168" s="84"/>
      <c r="M168" s="84"/>
      <c r="N168" s="79"/>
      <c r="X168" s="124"/>
      <c r="Y168" s="124"/>
      <c r="Z168" s="124"/>
      <c r="AA168" s="124"/>
      <c r="AC168" s="71"/>
      <c r="AD168" s="71"/>
      <c r="AF168" s="73"/>
      <c r="AG168" s="73"/>
      <c r="AH168" s="73"/>
      <c r="AI168" s="73"/>
      <c r="AJ168" s="73"/>
      <c r="AK168" s="73"/>
      <c r="AL168" s="73"/>
      <c r="AM168" s="73"/>
      <c r="AN168" s="73"/>
      <c r="AO168" s="73"/>
      <c r="AR168" s="53"/>
    </row>
    <row r="169" spans="1:44" x14ac:dyDescent="0.2">
      <c r="A169" s="16"/>
      <c r="B169" s="92"/>
      <c r="D169" s="79"/>
      <c r="F169" s="124"/>
      <c r="G169" s="124"/>
      <c r="H169" s="124"/>
      <c r="I169" s="124"/>
      <c r="P169" s="70"/>
      <c r="X169" s="124"/>
      <c r="Y169" s="124"/>
      <c r="Z169" s="124"/>
      <c r="AA169" s="124"/>
      <c r="AC169" s="71"/>
      <c r="AD169" s="71"/>
      <c r="AF169" s="72"/>
      <c r="AG169" s="72"/>
      <c r="AH169" s="72"/>
      <c r="AI169" s="72"/>
      <c r="AJ169" s="72"/>
      <c r="AK169" s="72"/>
      <c r="AL169" s="72"/>
      <c r="AM169" s="72"/>
      <c r="AN169" s="72"/>
      <c r="AO169" s="72"/>
      <c r="AP169" s="142"/>
      <c r="AR169" s="53"/>
    </row>
    <row r="170" spans="1:44" x14ac:dyDescent="0.2">
      <c r="A170" s="16"/>
      <c r="B170" s="92"/>
      <c r="D170" s="79"/>
      <c r="F170" s="124"/>
      <c r="G170" s="124"/>
      <c r="H170" s="124"/>
      <c r="I170" s="124"/>
      <c r="P170" s="70"/>
      <c r="X170" s="124"/>
      <c r="Y170" s="124"/>
      <c r="Z170" s="124"/>
      <c r="AA170" s="124"/>
      <c r="AC170" s="71"/>
      <c r="AD170" s="71"/>
      <c r="AF170" s="72"/>
      <c r="AG170" s="72"/>
      <c r="AH170" s="72"/>
      <c r="AI170" s="72"/>
      <c r="AJ170" s="72"/>
      <c r="AK170" s="72"/>
      <c r="AL170" s="72"/>
      <c r="AM170" s="72"/>
      <c r="AN170" s="72"/>
      <c r="AO170" s="72"/>
      <c r="AP170" s="142"/>
      <c r="AR170" s="53"/>
    </row>
    <row r="171" spans="1:44" x14ac:dyDescent="0.2">
      <c r="A171" s="75" t="s">
        <v>44</v>
      </c>
      <c r="B171" s="50"/>
      <c r="D171" s="83"/>
      <c r="F171" s="125" t="s">
        <v>127</v>
      </c>
      <c r="G171" s="124"/>
      <c r="H171" s="124"/>
      <c r="I171" s="124"/>
      <c r="K171" s="54" t="s">
        <v>129</v>
      </c>
      <c r="W171" s="54"/>
      <c r="X171" s="125" t="s">
        <v>698</v>
      </c>
      <c r="Y171" s="124"/>
      <c r="Z171" s="124"/>
      <c r="AA171" s="124"/>
      <c r="AR171" s="53"/>
    </row>
    <row r="172" spans="1:44" ht="24.75" customHeight="1" x14ac:dyDescent="0.2">
      <c r="A172" s="50"/>
      <c r="B172" s="50"/>
      <c r="D172" s="83"/>
      <c r="F172" s="124"/>
      <c r="G172" s="124"/>
      <c r="H172" s="124"/>
      <c r="I172" s="124"/>
      <c r="X172" s="124"/>
      <c r="Y172" s="124"/>
      <c r="Z172" s="124"/>
      <c r="AA172" s="124"/>
      <c r="AR172" s="53"/>
    </row>
    <row r="173" spans="1:44" ht="55.5" customHeight="1" x14ac:dyDescent="0.2">
      <c r="A173" s="50"/>
      <c r="B173" s="50"/>
      <c r="D173" s="78" t="s">
        <v>32</v>
      </c>
      <c r="F173" s="323" t="str">
        <f>F5</f>
        <v xml:space="preserve">Single-Family </v>
      </c>
      <c r="G173" s="323" t="str">
        <f>G5</f>
        <v>Multi-Family</v>
      </c>
      <c r="H173" s="323" t="str">
        <f>H5</f>
        <v>Manufactured Homes</v>
      </c>
      <c r="I173" s="126" t="s">
        <v>32</v>
      </c>
      <c r="K173" s="56" t="str">
        <f>F173</f>
        <v xml:space="preserve">Single-Family </v>
      </c>
      <c r="L173" s="56" t="str">
        <f>G173</f>
        <v>Multi-Family</v>
      </c>
      <c r="M173" s="56" t="str">
        <f>H173</f>
        <v>Manufactured Homes</v>
      </c>
      <c r="N173" s="56" t="s">
        <v>32</v>
      </c>
      <c r="P173" s="56" t="s">
        <v>32</v>
      </c>
      <c r="R173" s="78" t="s">
        <v>32</v>
      </c>
      <c r="T173" s="78" t="str">
        <f>R173</f>
        <v>Total</v>
      </c>
      <c r="V173" s="78" t="str">
        <f>R173</f>
        <v>Total</v>
      </c>
      <c r="X173" s="126" t="str">
        <f>F5</f>
        <v xml:space="preserve">Single-Family </v>
      </c>
      <c r="Y173" s="126" t="str">
        <f>G5</f>
        <v>Multi-Family</v>
      </c>
      <c r="Z173" s="126" t="str">
        <f>H5</f>
        <v>Manufactured Homes</v>
      </c>
      <c r="AA173" s="126" t="str">
        <f>T173</f>
        <v>Total</v>
      </c>
      <c r="AC173" s="324" t="s">
        <v>32</v>
      </c>
      <c r="AR173" s="53"/>
    </row>
    <row r="174" spans="1:44" ht="38.25" x14ac:dyDescent="0.2">
      <c r="A174" s="136" t="s">
        <v>303</v>
      </c>
      <c r="B174" s="50"/>
      <c r="D174" s="80" t="s">
        <v>123</v>
      </c>
      <c r="F174" s="127"/>
      <c r="G174" s="127"/>
      <c r="H174" s="127"/>
      <c r="I174" s="127"/>
      <c r="K174" s="61"/>
      <c r="L174" s="61"/>
      <c r="M174" s="61"/>
      <c r="N174" s="61"/>
      <c r="P174" s="76" t="s">
        <v>123</v>
      </c>
      <c r="R174" s="80" t="s">
        <v>123</v>
      </c>
      <c r="T174" s="80" t="s">
        <v>123</v>
      </c>
      <c r="V174" s="62"/>
      <c r="X174" s="127"/>
      <c r="Y174" s="127"/>
      <c r="Z174" s="127"/>
      <c r="AA174" s="127"/>
      <c r="AC174" s="80" t="s">
        <v>123</v>
      </c>
      <c r="AD174" s="133"/>
      <c r="AR174" s="53"/>
    </row>
    <row r="175" spans="1:44" x14ac:dyDescent="0.2">
      <c r="A175" s="50"/>
      <c r="B175" s="50"/>
      <c r="D175" s="82" t="s">
        <v>120</v>
      </c>
      <c r="F175" s="340" t="s">
        <v>700</v>
      </c>
      <c r="G175" s="340" t="s">
        <v>700</v>
      </c>
      <c r="H175" s="340" t="s">
        <v>700</v>
      </c>
      <c r="I175" s="340" t="s">
        <v>700</v>
      </c>
      <c r="K175" s="80" t="s">
        <v>130</v>
      </c>
      <c r="L175" s="80" t="s">
        <v>130</v>
      </c>
      <c r="M175" s="80" t="s">
        <v>130</v>
      </c>
      <c r="N175" s="80" t="s">
        <v>130</v>
      </c>
      <c r="P175" s="76" t="s">
        <v>696</v>
      </c>
      <c r="R175" s="76" t="s">
        <v>148</v>
      </c>
      <c r="T175" s="76" t="s">
        <v>148</v>
      </c>
      <c r="V175" s="76" t="s">
        <v>148</v>
      </c>
      <c r="X175" s="128" t="s">
        <v>697</v>
      </c>
      <c r="Y175" s="128" t="s">
        <v>697</v>
      </c>
      <c r="Z175" s="128" t="s">
        <v>697</v>
      </c>
      <c r="AA175" s="128" t="s">
        <v>697</v>
      </c>
      <c r="AC175" s="61" t="s">
        <v>121</v>
      </c>
      <c r="AR175" s="53"/>
    </row>
    <row r="176" spans="1:44" x14ac:dyDescent="0.2">
      <c r="A176" s="75" t="s">
        <v>44</v>
      </c>
      <c r="B176" s="50">
        <v>1949</v>
      </c>
      <c r="D176" s="79"/>
      <c r="F176" s="124"/>
      <c r="G176" s="124"/>
      <c r="H176" s="124"/>
      <c r="I176" s="124"/>
      <c r="P176" s="70"/>
      <c r="X176" s="124"/>
      <c r="Y176" s="124"/>
      <c r="Z176" s="124"/>
      <c r="AA176" s="124"/>
      <c r="AC176" s="71"/>
      <c r="AD176" s="72"/>
      <c r="AF176" s="73"/>
      <c r="AG176" s="73"/>
      <c r="AH176" s="73"/>
      <c r="AI176" s="73"/>
      <c r="AJ176" s="73"/>
      <c r="AK176" s="73"/>
      <c r="AL176" s="73"/>
      <c r="AM176" s="73"/>
      <c r="AN176" s="73"/>
      <c r="AO176" s="73"/>
      <c r="AR176" s="53"/>
    </row>
    <row r="177" spans="1:44" x14ac:dyDescent="0.2">
      <c r="A177" s="75" t="s">
        <v>44</v>
      </c>
      <c r="B177" s="50">
        <f t="shared" ref="B177:B204" si="158">B176+1</f>
        <v>1950</v>
      </c>
      <c r="D177" s="79"/>
      <c r="F177" s="124"/>
      <c r="G177" s="124"/>
      <c r="H177" s="124"/>
      <c r="I177" s="124"/>
      <c r="P177" s="70"/>
      <c r="X177" s="124"/>
      <c r="Y177" s="124"/>
      <c r="Z177" s="124"/>
      <c r="AA177" s="124"/>
      <c r="AC177" s="71"/>
      <c r="AD177" s="71"/>
      <c r="AF177" s="73"/>
      <c r="AG177" s="73"/>
      <c r="AH177" s="73"/>
      <c r="AI177" s="73"/>
      <c r="AJ177" s="73"/>
      <c r="AK177" s="73"/>
      <c r="AL177" s="73"/>
      <c r="AM177" s="73"/>
      <c r="AN177" s="73"/>
      <c r="AO177" s="73"/>
      <c r="AR177" s="53"/>
    </row>
    <row r="178" spans="1:44" x14ac:dyDescent="0.2">
      <c r="A178" s="75" t="s">
        <v>44</v>
      </c>
      <c r="B178" s="50">
        <f t="shared" si="158"/>
        <v>1951</v>
      </c>
      <c r="D178" s="79"/>
      <c r="F178" s="124"/>
      <c r="G178" s="124"/>
      <c r="H178" s="124"/>
      <c r="I178" s="124"/>
      <c r="P178" s="70"/>
      <c r="X178" s="124"/>
      <c r="Y178" s="124"/>
      <c r="Z178" s="124"/>
      <c r="AA178" s="124"/>
      <c r="AC178" s="71"/>
      <c r="AD178" s="71"/>
      <c r="AF178" s="73"/>
      <c r="AG178" s="73"/>
      <c r="AH178" s="73"/>
      <c r="AI178" s="73"/>
      <c r="AJ178" s="73"/>
      <c r="AK178" s="73"/>
      <c r="AL178" s="73"/>
      <c r="AM178" s="73"/>
      <c r="AN178" s="73"/>
      <c r="AO178" s="73"/>
      <c r="AR178" s="53"/>
    </row>
    <row r="179" spans="1:44" x14ac:dyDescent="0.2">
      <c r="A179" s="75" t="s">
        <v>44</v>
      </c>
      <c r="B179" s="50">
        <f t="shared" si="158"/>
        <v>1952</v>
      </c>
      <c r="D179" s="79"/>
      <c r="F179" s="124"/>
      <c r="G179" s="124"/>
      <c r="H179" s="124"/>
      <c r="I179" s="124"/>
      <c r="P179" s="70"/>
      <c r="X179" s="124"/>
      <c r="Y179" s="124"/>
      <c r="Z179" s="124"/>
      <c r="AA179" s="124"/>
      <c r="AC179" s="71"/>
      <c r="AD179" s="71"/>
      <c r="AF179" s="73"/>
      <c r="AG179" s="73"/>
      <c r="AH179" s="73"/>
      <c r="AI179" s="73"/>
      <c r="AJ179" s="73"/>
      <c r="AK179" s="73"/>
      <c r="AL179" s="73"/>
      <c r="AM179" s="73"/>
      <c r="AN179" s="73"/>
      <c r="AO179" s="73"/>
      <c r="AR179" s="53"/>
    </row>
    <row r="180" spans="1:44" x14ac:dyDescent="0.2">
      <c r="A180" s="75" t="s">
        <v>44</v>
      </c>
      <c r="B180" s="50">
        <f t="shared" si="158"/>
        <v>1953</v>
      </c>
      <c r="D180" s="79"/>
      <c r="F180" s="124"/>
      <c r="G180" s="124"/>
      <c r="H180" s="124"/>
      <c r="I180" s="124"/>
      <c r="P180" s="70"/>
      <c r="X180" s="124"/>
      <c r="Y180" s="124"/>
      <c r="Z180" s="124"/>
      <c r="AA180" s="124"/>
      <c r="AC180" s="71"/>
      <c r="AD180" s="71"/>
      <c r="AF180" s="73"/>
      <c r="AG180" s="73"/>
      <c r="AH180" s="73"/>
      <c r="AI180" s="73"/>
      <c r="AJ180" s="73"/>
      <c r="AK180" s="73"/>
      <c r="AL180" s="73"/>
      <c r="AM180" s="73"/>
      <c r="AN180" s="73"/>
      <c r="AO180" s="73"/>
      <c r="AR180" s="53"/>
    </row>
    <row r="181" spans="1:44" x14ac:dyDescent="0.2">
      <c r="A181" s="75" t="s">
        <v>44</v>
      </c>
      <c r="B181" s="50">
        <f t="shared" si="158"/>
        <v>1954</v>
      </c>
      <c r="D181" s="79"/>
      <c r="F181" s="124"/>
      <c r="G181" s="124"/>
      <c r="H181" s="124"/>
      <c r="I181" s="124"/>
      <c r="P181" s="70"/>
      <c r="X181" s="124"/>
      <c r="Y181" s="124"/>
      <c r="Z181" s="124"/>
      <c r="AA181" s="124"/>
      <c r="AC181" s="71"/>
      <c r="AD181" s="71"/>
      <c r="AF181" s="73"/>
      <c r="AG181" s="73"/>
      <c r="AH181" s="73"/>
      <c r="AI181" s="73"/>
      <c r="AJ181" s="73"/>
      <c r="AK181" s="73"/>
      <c r="AL181" s="73"/>
      <c r="AM181" s="73"/>
      <c r="AN181" s="73"/>
      <c r="AO181" s="73"/>
      <c r="AR181" s="53"/>
    </row>
    <row r="182" spans="1:44" x14ac:dyDescent="0.2">
      <c r="A182" s="75" t="s">
        <v>44</v>
      </c>
      <c r="B182" s="50">
        <f t="shared" si="158"/>
        <v>1955</v>
      </c>
      <c r="D182" s="79"/>
      <c r="F182" s="124"/>
      <c r="G182" s="124"/>
      <c r="H182" s="124"/>
      <c r="I182" s="124"/>
      <c r="P182" s="70"/>
      <c r="X182" s="124"/>
      <c r="Y182" s="124"/>
      <c r="Z182" s="124"/>
      <c r="AA182" s="124"/>
      <c r="AC182" s="71"/>
      <c r="AD182" s="71"/>
      <c r="AF182" s="73"/>
      <c r="AG182" s="73"/>
      <c r="AH182" s="73"/>
      <c r="AI182" s="73"/>
      <c r="AJ182" s="73"/>
      <c r="AK182" s="73"/>
      <c r="AL182" s="73"/>
      <c r="AM182" s="73"/>
      <c r="AN182" s="73"/>
      <c r="AO182" s="73"/>
      <c r="AR182" s="53"/>
    </row>
    <row r="183" spans="1:44" x14ac:dyDescent="0.2">
      <c r="A183" s="75" t="s">
        <v>44</v>
      </c>
      <c r="B183" s="50">
        <f t="shared" si="158"/>
        <v>1956</v>
      </c>
      <c r="D183" s="79"/>
      <c r="F183" s="124"/>
      <c r="G183" s="124"/>
      <c r="H183" s="124"/>
      <c r="I183" s="124"/>
      <c r="P183" s="70"/>
      <c r="X183" s="124"/>
      <c r="Y183" s="124"/>
      <c r="Z183" s="124"/>
      <c r="AA183" s="124"/>
      <c r="AC183" s="71"/>
      <c r="AD183" s="71"/>
      <c r="AF183" s="73"/>
      <c r="AG183" s="73"/>
      <c r="AH183" s="73"/>
      <c r="AI183" s="73"/>
      <c r="AJ183" s="73"/>
      <c r="AK183" s="73"/>
      <c r="AL183" s="73"/>
      <c r="AM183" s="73"/>
      <c r="AN183" s="73"/>
      <c r="AO183" s="73"/>
      <c r="AR183" s="53"/>
    </row>
    <row r="184" spans="1:44" x14ac:dyDescent="0.2">
      <c r="A184" s="75" t="s">
        <v>44</v>
      </c>
      <c r="B184" s="50">
        <f t="shared" si="158"/>
        <v>1957</v>
      </c>
      <c r="D184" s="79"/>
      <c r="F184" s="124"/>
      <c r="G184" s="124"/>
      <c r="H184" s="124"/>
      <c r="I184" s="124"/>
      <c r="P184" s="70"/>
      <c r="X184" s="124"/>
      <c r="Y184" s="124"/>
      <c r="Z184" s="124"/>
      <c r="AA184" s="124"/>
      <c r="AC184" s="71"/>
      <c r="AD184" s="71"/>
      <c r="AF184" s="73"/>
      <c r="AG184" s="73"/>
      <c r="AH184" s="73"/>
      <c r="AI184" s="73"/>
      <c r="AJ184" s="73"/>
      <c r="AK184" s="73"/>
      <c r="AL184" s="73"/>
      <c r="AM184" s="73"/>
      <c r="AN184" s="73"/>
      <c r="AO184" s="73"/>
      <c r="AR184" s="53"/>
    </row>
    <row r="185" spans="1:44" x14ac:dyDescent="0.2">
      <c r="A185" s="75" t="s">
        <v>44</v>
      </c>
      <c r="B185" s="50">
        <f t="shared" si="158"/>
        <v>1958</v>
      </c>
      <c r="D185" s="79"/>
      <c r="F185" s="124"/>
      <c r="G185" s="124"/>
      <c r="H185" s="124"/>
      <c r="I185" s="124"/>
      <c r="P185" s="70"/>
      <c r="X185" s="124"/>
      <c r="Y185" s="124"/>
      <c r="Z185" s="124"/>
      <c r="AA185" s="124"/>
      <c r="AC185" s="71"/>
      <c r="AD185" s="71"/>
      <c r="AF185" s="73"/>
      <c r="AG185" s="73"/>
      <c r="AH185" s="73"/>
      <c r="AI185" s="73"/>
      <c r="AJ185" s="73"/>
      <c r="AK185" s="73"/>
      <c r="AL185" s="73"/>
      <c r="AM185" s="73"/>
      <c r="AN185" s="73"/>
      <c r="AO185" s="73"/>
      <c r="AR185" s="53"/>
    </row>
    <row r="186" spans="1:44" x14ac:dyDescent="0.2">
      <c r="A186" s="75" t="s">
        <v>44</v>
      </c>
      <c r="B186" s="50">
        <f t="shared" si="158"/>
        <v>1959</v>
      </c>
      <c r="D186" s="79"/>
      <c r="F186" s="124"/>
      <c r="G186" s="124"/>
      <c r="H186" s="124"/>
      <c r="I186" s="124"/>
      <c r="P186" s="70"/>
      <c r="X186" s="124"/>
      <c r="Y186" s="124"/>
      <c r="Z186" s="124"/>
      <c r="AA186" s="124"/>
      <c r="AC186" s="71"/>
      <c r="AD186" s="71"/>
      <c r="AF186" s="73"/>
      <c r="AG186" s="73"/>
      <c r="AH186" s="73"/>
      <c r="AI186" s="73"/>
      <c r="AJ186" s="73"/>
      <c r="AK186" s="73"/>
      <c r="AL186" s="73"/>
      <c r="AM186" s="73"/>
      <c r="AN186" s="73"/>
      <c r="AO186" s="73"/>
      <c r="AR186" s="53"/>
    </row>
    <row r="187" spans="1:44" x14ac:dyDescent="0.2">
      <c r="A187" s="75" t="s">
        <v>44</v>
      </c>
      <c r="B187" s="50">
        <f t="shared" si="158"/>
        <v>1960</v>
      </c>
      <c r="D187" s="79">
        <f>SEDS_CensusRgn!F5</f>
        <v>129.87899999999999</v>
      </c>
      <c r="F187" s="124"/>
      <c r="G187" s="124"/>
      <c r="H187" s="124"/>
      <c r="I187" s="124"/>
      <c r="P187" s="70"/>
      <c r="X187" s="124"/>
      <c r="Y187" s="124"/>
      <c r="Z187" s="124"/>
      <c r="AA187" s="124"/>
      <c r="AC187" s="71"/>
      <c r="AD187" s="71"/>
      <c r="AF187" s="73"/>
      <c r="AG187" s="73"/>
      <c r="AH187" s="73"/>
      <c r="AI187" s="73"/>
      <c r="AJ187" s="73"/>
      <c r="AK187" s="73"/>
      <c r="AL187" s="73"/>
      <c r="AM187" s="73"/>
      <c r="AN187" s="73"/>
      <c r="AO187" s="73"/>
      <c r="AR187" s="53"/>
    </row>
    <row r="188" spans="1:44" x14ac:dyDescent="0.2">
      <c r="A188" s="75" t="s">
        <v>44</v>
      </c>
      <c r="B188" s="50">
        <f t="shared" si="158"/>
        <v>1961</v>
      </c>
      <c r="D188" s="79">
        <f>SEDS_CensusRgn!F6</f>
        <v>139.46700000000001</v>
      </c>
      <c r="F188" s="124"/>
      <c r="G188" s="124"/>
      <c r="H188" s="124"/>
      <c r="I188" s="124"/>
      <c r="P188" s="70"/>
      <c r="X188" s="124"/>
      <c r="Y188" s="124"/>
      <c r="Z188" s="124"/>
      <c r="AA188" s="124"/>
      <c r="AC188" s="71"/>
      <c r="AD188" s="71"/>
      <c r="AF188" s="73"/>
      <c r="AG188" s="73"/>
      <c r="AH188" s="73"/>
      <c r="AI188" s="73"/>
      <c r="AJ188" s="73"/>
      <c r="AK188" s="73"/>
      <c r="AL188" s="73"/>
      <c r="AM188" s="73"/>
      <c r="AN188" s="73"/>
      <c r="AO188" s="73"/>
      <c r="AR188" s="53"/>
    </row>
    <row r="189" spans="1:44" x14ac:dyDescent="0.2">
      <c r="A189" s="75" t="s">
        <v>44</v>
      </c>
      <c r="B189" s="50">
        <f t="shared" si="158"/>
        <v>1962</v>
      </c>
      <c r="D189" s="79">
        <f>SEDS_CensusRgn!F7</f>
        <v>150.923</v>
      </c>
      <c r="F189" s="124"/>
      <c r="G189" s="124"/>
      <c r="H189" s="124"/>
      <c r="I189" s="124"/>
      <c r="P189" s="70"/>
      <c r="X189" s="124"/>
      <c r="Y189" s="124"/>
      <c r="Z189" s="124"/>
      <c r="AA189" s="124"/>
      <c r="AC189" s="71"/>
      <c r="AD189" s="71"/>
      <c r="AF189" s="73"/>
      <c r="AG189" s="73"/>
      <c r="AH189" s="73"/>
      <c r="AI189" s="73"/>
      <c r="AJ189" s="73"/>
      <c r="AK189" s="73"/>
      <c r="AL189" s="73"/>
      <c r="AM189" s="73"/>
      <c r="AN189" s="73"/>
      <c r="AO189" s="73"/>
      <c r="AR189" s="53"/>
    </row>
    <row r="190" spans="1:44" x14ac:dyDescent="0.2">
      <c r="A190" s="75" t="s">
        <v>44</v>
      </c>
      <c r="B190" s="50">
        <f t="shared" si="158"/>
        <v>1963</v>
      </c>
      <c r="D190" s="79">
        <f>SEDS_CensusRgn!F8</f>
        <v>162.75300000000001</v>
      </c>
      <c r="F190" s="124"/>
      <c r="G190" s="124"/>
      <c r="H190" s="124"/>
      <c r="I190" s="124"/>
      <c r="P190" s="70"/>
      <c r="X190" s="124"/>
      <c r="Y190" s="124"/>
      <c r="Z190" s="124"/>
      <c r="AA190" s="124"/>
      <c r="AC190" s="71"/>
      <c r="AD190" s="71"/>
      <c r="AF190" s="73"/>
      <c r="AG190" s="73"/>
      <c r="AH190" s="73"/>
      <c r="AI190" s="73"/>
      <c r="AJ190" s="73"/>
      <c r="AK190" s="73"/>
      <c r="AL190" s="73"/>
      <c r="AM190" s="73"/>
      <c r="AN190" s="73"/>
      <c r="AO190" s="73"/>
      <c r="AR190" s="53"/>
    </row>
    <row r="191" spans="1:44" x14ac:dyDescent="0.2">
      <c r="A191" s="75" t="s">
        <v>44</v>
      </c>
      <c r="B191" s="50">
        <f t="shared" si="158"/>
        <v>1964</v>
      </c>
      <c r="D191" s="79">
        <f>SEDS_CensusRgn!F9</f>
        <v>178.76900000000001</v>
      </c>
      <c r="F191" s="124"/>
      <c r="G191" s="124"/>
      <c r="H191" s="124"/>
      <c r="I191" s="124"/>
      <c r="P191" s="70"/>
      <c r="X191" s="124"/>
      <c r="Y191" s="124"/>
      <c r="Z191" s="124"/>
      <c r="AA191" s="124"/>
      <c r="AC191" s="71"/>
      <c r="AD191" s="71"/>
      <c r="AF191" s="73"/>
      <c r="AG191" s="73"/>
      <c r="AH191" s="73"/>
      <c r="AI191" s="73"/>
      <c r="AJ191" s="73"/>
      <c r="AK191" s="73"/>
      <c r="AL191" s="73"/>
      <c r="AM191" s="73"/>
      <c r="AN191" s="73"/>
      <c r="AO191" s="73"/>
      <c r="AR191" s="53"/>
    </row>
    <row r="192" spans="1:44" x14ac:dyDescent="0.2">
      <c r="A192" s="75" t="s">
        <v>44</v>
      </c>
      <c r="B192" s="50">
        <f t="shared" si="158"/>
        <v>1965</v>
      </c>
      <c r="D192" s="79">
        <f>SEDS_CensusRgn!F10</f>
        <v>187.06200000000001</v>
      </c>
      <c r="F192" s="124"/>
      <c r="G192" s="124"/>
      <c r="H192" s="124"/>
      <c r="I192" s="124"/>
      <c r="P192" s="70"/>
      <c r="X192" s="124"/>
      <c r="Y192" s="124"/>
      <c r="Z192" s="124"/>
      <c r="AA192" s="124"/>
      <c r="AC192" s="71"/>
      <c r="AD192" s="71"/>
      <c r="AF192" s="73"/>
      <c r="AG192" s="73"/>
      <c r="AH192" s="73"/>
      <c r="AI192" s="73"/>
      <c r="AJ192" s="73"/>
      <c r="AK192" s="73"/>
      <c r="AL192" s="73"/>
      <c r="AM192" s="73"/>
      <c r="AN192" s="73"/>
      <c r="AO192" s="73"/>
      <c r="AR192" s="53"/>
    </row>
    <row r="193" spans="1:44" x14ac:dyDescent="0.2">
      <c r="A193" s="75" t="s">
        <v>44</v>
      </c>
      <c r="B193" s="50">
        <f t="shared" si="158"/>
        <v>1966</v>
      </c>
      <c r="D193" s="79">
        <f>SEDS_CensusRgn!F11</f>
        <v>202.04900000000001</v>
      </c>
      <c r="F193" s="124"/>
      <c r="G193" s="124"/>
      <c r="H193" s="124"/>
      <c r="I193" s="124"/>
      <c r="P193" s="70"/>
      <c r="X193" s="124"/>
      <c r="Y193" s="124"/>
      <c r="Z193" s="124"/>
      <c r="AA193" s="124"/>
      <c r="AC193" s="71"/>
      <c r="AD193" s="71"/>
      <c r="AF193" s="73"/>
      <c r="AG193" s="73"/>
      <c r="AH193" s="73"/>
      <c r="AI193" s="73"/>
      <c r="AJ193" s="73"/>
      <c r="AK193" s="73"/>
      <c r="AL193" s="73"/>
      <c r="AM193" s="73"/>
      <c r="AN193" s="73"/>
      <c r="AO193" s="73"/>
      <c r="AR193" s="53"/>
    </row>
    <row r="194" spans="1:44" x14ac:dyDescent="0.2">
      <c r="A194" s="75" t="s">
        <v>44</v>
      </c>
      <c r="B194" s="50">
        <f t="shared" si="158"/>
        <v>1967</v>
      </c>
      <c r="D194" s="79">
        <f>SEDS_CensusRgn!F12</f>
        <v>217.602</v>
      </c>
      <c r="F194" s="124"/>
      <c r="G194" s="124"/>
      <c r="H194" s="124"/>
      <c r="I194" s="124"/>
      <c r="P194" s="70"/>
      <c r="X194" s="124"/>
      <c r="Y194" s="124"/>
      <c r="Z194" s="124"/>
      <c r="AA194" s="124"/>
      <c r="AC194" s="71"/>
      <c r="AD194" s="71"/>
      <c r="AF194" s="73"/>
      <c r="AG194" s="73"/>
      <c r="AH194" s="73"/>
      <c r="AI194" s="73"/>
      <c r="AJ194" s="73"/>
      <c r="AK194" s="73"/>
      <c r="AL194" s="73"/>
      <c r="AM194" s="73"/>
      <c r="AN194" s="73"/>
      <c r="AO194" s="73"/>
      <c r="AR194" s="53"/>
    </row>
    <row r="195" spans="1:44" x14ac:dyDescent="0.2">
      <c r="A195" s="75" t="s">
        <v>44</v>
      </c>
      <c r="B195" s="50">
        <f t="shared" si="158"/>
        <v>1968</v>
      </c>
      <c r="D195" s="79">
        <f>SEDS_CensusRgn!F13</f>
        <v>234.60300000000001</v>
      </c>
      <c r="F195" s="124"/>
      <c r="G195" s="124"/>
      <c r="H195" s="124"/>
      <c r="I195" s="124"/>
      <c r="P195" s="70"/>
      <c r="X195" s="124"/>
      <c r="Y195" s="124"/>
      <c r="Z195" s="124"/>
      <c r="AA195" s="124"/>
      <c r="AC195" s="71"/>
      <c r="AD195" s="71"/>
      <c r="AF195" s="73"/>
      <c r="AG195" s="73"/>
      <c r="AH195" s="73"/>
      <c r="AI195" s="73"/>
      <c r="AJ195" s="73"/>
      <c r="AK195" s="73"/>
      <c r="AL195" s="73"/>
      <c r="AM195" s="73"/>
      <c r="AN195" s="73"/>
      <c r="AO195" s="73"/>
      <c r="AR195" s="53"/>
    </row>
    <row r="196" spans="1:44" x14ac:dyDescent="0.2">
      <c r="A196" s="75" t="s">
        <v>44</v>
      </c>
      <c r="B196" s="50">
        <f t="shared" si="158"/>
        <v>1969</v>
      </c>
      <c r="D196" s="79">
        <f>SEDS_CensusRgn!F14</f>
        <v>259.55599999999998</v>
      </c>
      <c r="F196" s="124"/>
      <c r="G196" s="124"/>
      <c r="H196" s="124"/>
      <c r="I196" s="124"/>
      <c r="P196" s="70"/>
      <c r="X196" s="124"/>
      <c r="Y196" s="124"/>
      <c r="Z196" s="124"/>
      <c r="AA196" s="124"/>
      <c r="AC196" s="71"/>
      <c r="AD196" s="71"/>
      <c r="AF196" s="73"/>
      <c r="AG196" s="73"/>
      <c r="AH196" s="73"/>
      <c r="AI196" s="73"/>
      <c r="AJ196" s="73"/>
      <c r="AK196" s="73"/>
      <c r="AL196" s="73"/>
      <c r="AM196" s="73"/>
      <c r="AN196" s="73"/>
      <c r="AO196" s="73"/>
      <c r="AR196" s="53"/>
    </row>
    <row r="197" spans="1:44" x14ac:dyDescent="0.2">
      <c r="A197" s="75" t="s">
        <v>44</v>
      </c>
      <c r="B197" s="50">
        <f t="shared" si="158"/>
        <v>1970</v>
      </c>
      <c r="D197" s="79">
        <f>SEDS_CensusRgn!F15</f>
        <v>275.09100000000001</v>
      </c>
      <c r="F197" s="321">
        <f t="shared" ref="F197:H216" si="159">F36</f>
        <v>7856</v>
      </c>
      <c r="G197" s="321">
        <f t="shared" si="159"/>
        <v>2848</v>
      </c>
      <c r="H197" s="321">
        <f t="shared" si="159"/>
        <v>465</v>
      </c>
      <c r="I197" s="321">
        <f>SUM(F197:H197)</f>
        <v>11169</v>
      </c>
      <c r="J197" s="83"/>
      <c r="K197" s="84">
        <f t="shared" ref="K197:M216" si="160">K36</f>
        <v>12.572786723904295</v>
      </c>
      <c r="L197" s="84">
        <f t="shared" si="160"/>
        <v>2.1958309241819243</v>
      </c>
      <c r="M197" s="84">
        <f t="shared" si="160"/>
        <v>0.32212078054805005</v>
      </c>
      <c r="N197" s="79">
        <f>SUM(K197:M197)</f>
        <v>15.090738428634269</v>
      </c>
      <c r="P197" s="84">
        <f>D197/I197*1000</f>
        <v>24.629868385710449</v>
      </c>
      <c r="R197" s="84">
        <f>D197/N197</f>
        <v>18.229127838967923</v>
      </c>
      <c r="T197" s="74">
        <f>R197/V197</f>
        <v>18.271306274212254</v>
      </c>
      <c r="V197" s="118">
        <f>Weather_Factors!GE29</f>
        <v>0.99769154790515102</v>
      </c>
      <c r="X197" s="124">
        <f t="shared" ref="X197:Z216" si="161">X36</f>
        <v>1600.4056420448444</v>
      </c>
      <c r="Y197" s="124">
        <f t="shared" si="161"/>
        <v>771.0080492211813</v>
      </c>
      <c r="Z197" s="124">
        <f t="shared" si="161"/>
        <v>692.73286139365609</v>
      </c>
      <c r="AA197" s="124">
        <f>N197/I197*1000000</f>
        <v>1351.1270864566452</v>
      </c>
      <c r="AC197" s="71">
        <f t="shared" ref="AC197:AC240" si="162">T197/T$248</f>
        <v>0.89152843950670413</v>
      </c>
      <c r="AD197" s="71"/>
      <c r="AF197" s="73">
        <f t="shared" ref="AF197:AF240" si="163">I197/I$248</f>
        <v>0.64973384094204911</v>
      </c>
      <c r="AG197" s="73">
        <f t="shared" ref="AG197:AG240" si="164">P197/P$248</f>
        <v>0.84390791947595811</v>
      </c>
      <c r="AH197" s="73">
        <f>Wgted_Floorspace!M208</f>
        <v>0.98110910899135717</v>
      </c>
      <c r="AI197" s="73">
        <f t="shared" ref="AI197:AI240" si="165">AA197/AA$248</f>
        <v>0.97024600512003734</v>
      </c>
      <c r="AJ197" s="73">
        <f t="shared" ref="AJ197:AJ240" si="166">V197/V$248</f>
        <v>0.97561394115031352</v>
      </c>
      <c r="AK197" s="73">
        <f>AG197/(AH197*AI197*AJ197)</f>
        <v>0.90869448804043029</v>
      </c>
      <c r="AL197" s="73">
        <f>AF197*AH197*AI197*AJ197*AK197</f>
        <v>0.54831553392252774</v>
      </c>
      <c r="AM197" s="73">
        <f>AF197*AG197</f>
        <v>0.54831553392252774</v>
      </c>
      <c r="AN197" s="73"/>
      <c r="AO197" s="73">
        <f>AH197*AI197*AJ197</f>
        <v>0.9287036848829332</v>
      </c>
      <c r="AR197" s="53"/>
    </row>
    <row r="198" spans="1:44" x14ac:dyDescent="0.2">
      <c r="A198" s="75" t="s">
        <v>44</v>
      </c>
      <c r="B198" s="50">
        <f t="shared" si="158"/>
        <v>1971</v>
      </c>
      <c r="D198" s="79">
        <f>SEDS_CensusRgn!F16</f>
        <v>301.05400000000003</v>
      </c>
      <c r="F198" s="321">
        <f t="shared" si="159"/>
        <v>8056.7</v>
      </c>
      <c r="G198" s="321">
        <f t="shared" si="159"/>
        <v>3016.2999999999997</v>
      </c>
      <c r="H198" s="321">
        <f t="shared" si="159"/>
        <v>537</v>
      </c>
      <c r="I198" s="321">
        <f t="shared" ref="I198:I211" si="167">SUM(F198:H198)</f>
        <v>11610</v>
      </c>
      <c r="J198" s="83"/>
      <c r="K198" s="84">
        <f t="shared" si="160"/>
        <v>12.937420035729319</v>
      </c>
      <c r="L198" s="84">
        <f t="shared" si="160"/>
        <v>2.329727885945621</v>
      </c>
      <c r="M198" s="84">
        <f t="shared" si="160"/>
        <v>0.3834027770003357</v>
      </c>
      <c r="N198" s="79">
        <f t="shared" ref="N198:N211" si="168">SUM(K198:M198)</f>
        <v>15.650550698675277</v>
      </c>
      <c r="P198" s="84">
        <f t="shared" ref="P198:P211" si="169">D198/I198*1000</f>
        <v>25.930577088716628</v>
      </c>
      <c r="R198" s="84">
        <f t="shared" ref="R198:R211" si="170">D198/N198</f>
        <v>19.236000431951727</v>
      </c>
      <c r="T198" s="74">
        <f t="shared" ref="T198:T211" si="171">R198/V198</f>
        <v>19.470474758821751</v>
      </c>
      <c r="V198" s="118">
        <f>Weather_Factors!GE30</f>
        <v>0.98795744172782485</v>
      </c>
      <c r="X198" s="124">
        <f t="shared" si="161"/>
        <v>1605.7964223229512</v>
      </c>
      <c r="Y198" s="124">
        <f t="shared" si="161"/>
        <v>772.37936741889769</v>
      </c>
      <c r="Z198" s="124">
        <f t="shared" si="161"/>
        <v>713.97165176971271</v>
      </c>
      <c r="AA198" s="124">
        <f t="shared" ref="AA198:AA211" si="172">N198/I198*1000000</f>
        <v>1348.0233159927025</v>
      </c>
      <c r="AC198" s="71">
        <f t="shared" si="162"/>
        <v>0.95004055636057239</v>
      </c>
      <c r="AD198" s="71"/>
      <c r="AF198" s="73">
        <f t="shared" si="163"/>
        <v>0.67538811830398338</v>
      </c>
      <c r="AG198" s="73">
        <f t="shared" si="164"/>
        <v>0.88847488013560405</v>
      </c>
      <c r="AH198" s="73">
        <f>Wgted_Floorspace!M209</f>
        <v>0.98492258521148479</v>
      </c>
      <c r="AI198" s="73">
        <f t="shared" si="165"/>
        <v>0.96801718377255952</v>
      </c>
      <c r="AJ198" s="73">
        <f t="shared" si="166"/>
        <v>0.96609523798882335</v>
      </c>
      <c r="AK198" s="73">
        <f t="shared" ref="AK198:AK211" si="173">AG198/(AH198*AI198*AJ198)</f>
        <v>0.96458398926508293</v>
      </c>
      <c r="AL198" s="73">
        <f t="shared" ref="AL198:AL211" si="174">AF198*AH198*AI198*AJ198*AK198</f>
        <v>0.60006537745514299</v>
      </c>
      <c r="AM198" s="73">
        <f t="shared" ref="AM198:AM211" si="175">AF198*AG198</f>
        <v>0.60006537745514277</v>
      </c>
      <c r="AN198" s="73"/>
      <c r="AO198" s="73">
        <f t="shared" ref="AO198:AO211" si="176">AH198*AI198*AJ198</f>
        <v>0.92109644159917436</v>
      </c>
      <c r="AR198" s="53"/>
    </row>
    <row r="199" spans="1:44" x14ac:dyDescent="0.2">
      <c r="A199" s="75" t="s">
        <v>44</v>
      </c>
      <c r="B199" s="50">
        <f t="shared" si="158"/>
        <v>1972</v>
      </c>
      <c r="D199" s="79">
        <f>SEDS_CensusRgn!F17</f>
        <v>326.62400000000002</v>
      </c>
      <c r="F199" s="321">
        <f t="shared" si="159"/>
        <v>8290.85</v>
      </c>
      <c r="G199" s="321">
        <f t="shared" si="159"/>
        <v>3212.6499999999996</v>
      </c>
      <c r="H199" s="321">
        <f t="shared" si="159"/>
        <v>621</v>
      </c>
      <c r="I199" s="321">
        <f t="shared" si="167"/>
        <v>12124.5</v>
      </c>
      <c r="J199" s="83"/>
      <c r="K199" s="84">
        <f t="shared" si="160"/>
        <v>13.358819511024047</v>
      </c>
      <c r="L199" s="84">
        <f t="shared" si="160"/>
        <v>2.4860101006990645</v>
      </c>
      <c r="M199" s="84">
        <f t="shared" si="160"/>
        <v>0.45660200693544067</v>
      </c>
      <c r="N199" s="79">
        <f t="shared" si="168"/>
        <v>16.301431618658551</v>
      </c>
      <c r="P199" s="84">
        <f t="shared" si="169"/>
        <v>26.93917274939173</v>
      </c>
      <c r="R199" s="84">
        <f t="shared" si="170"/>
        <v>20.036522413537444</v>
      </c>
      <c r="T199" s="74">
        <f t="shared" si="171"/>
        <v>20.104865692437883</v>
      </c>
      <c r="V199" s="118">
        <f>Weather_Factors!GE31</f>
        <v>0.99660065976336532</v>
      </c>
      <c r="X199" s="124">
        <f t="shared" si="161"/>
        <v>1611.2726090839958</v>
      </c>
      <c r="Y199" s="124">
        <f t="shared" si="161"/>
        <v>773.81915263071448</v>
      </c>
      <c r="Z199" s="124">
        <f t="shared" si="161"/>
        <v>735.26893226318953</v>
      </c>
      <c r="AA199" s="124">
        <f t="shared" si="172"/>
        <v>1344.5034119888285</v>
      </c>
      <c r="AC199" s="71">
        <f t="shared" si="162"/>
        <v>0.98099496928518282</v>
      </c>
      <c r="AD199" s="71"/>
      <c r="AF199" s="73">
        <f t="shared" si="163"/>
        <v>0.70531810855957333</v>
      </c>
      <c r="AG199" s="73">
        <f t="shared" si="164"/>
        <v>0.92303299681992323</v>
      </c>
      <c r="AH199" s="73">
        <f>Wgted_Floorspace!M210</f>
        <v>0.98902102241601886</v>
      </c>
      <c r="AI199" s="73">
        <f t="shared" si="165"/>
        <v>0.96548953642361834</v>
      </c>
      <c r="AJ199" s="73">
        <f t="shared" si="166"/>
        <v>0.97454719293379677</v>
      </c>
      <c r="AK199" s="73">
        <f t="shared" si="173"/>
        <v>0.99188485082831745</v>
      </c>
      <c r="AL199" s="73">
        <f t="shared" si="174"/>
        <v>0.65103188745510288</v>
      </c>
      <c r="AM199" s="73">
        <f t="shared" si="175"/>
        <v>0.65103188745510288</v>
      </c>
      <c r="AN199" s="73"/>
      <c r="AO199" s="73">
        <f t="shared" si="176"/>
        <v>0.93058483154481453</v>
      </c>
      <c r="AR199" s="53"/>
    </row>
    <row r="200" spans="1:44" x14ac:dyDescent="0.2">
      <c r="A200" s="75" t="s">
        <v>44</v>
      </c>
      <c r="B200" s="50">
        <f t="shared" si="158"/>
        <v>1973</v>
      </c>
      <c r="D200" s="79">
        <f>SEDS_CensusRgn!F18</f>
        <v>345.67500000000001</v>
      </c>
      <c r="F200" s="321">
        <f t="shared" si="159"/>
        <v>8418.5370852668475</v>
      </c>
      <c r="G200" s="321">
        <f t="shared" si="159"/>
        <v>3382.5792275016761</v>
      </c>
      <c r="H200" s="321">
        <f t="shared" si="159"/>
        <v>679.39534982347379</v>
      </c>
      <c r="I200" s="321">
        <f t="shared" si="167"/>
        <v>12480.511662591996</v>
      </c>
      <c r="J200" s="83"/>
      <c r="K200" s="84">
        <f t="shared" si="160"/>
        <v>13.597126852111648</v>
      </c>
      <c r="L200" s="84">
        <f t="shared" si="160"/>
        <v>2.6220607385887607</v>
      </c>
      <c r="M200" s="84">
        <f t="shared" si="160"/>
        <v>0.51406420940570408</v>
      </c>
      <c r="N200" s="79">
        <f t="shared" si="168"/>
        <v>16.73325180010611</v>
      </c>
      <c r="P200" s="84">
        <f t="shared" si="169"/>
        <v>27.697181761874095</v>
      </c>
      <c r="R200" s="84">
        <f t="shared" si="170"/>
        <v>20.657969181926013</v>
      </c>
      <c r="T200" s="74">
        <f t="shared" si="171"/>
        <v>20.699754047493471</v>
      </c>
      <c r="V200" s="118">
        <f>Weather_Factors!GE32</f>
        <v>0.99798138347578491</v>
      </c>
      <c r="X200" s="124">
        <f t="shared" si="161"/>
        <v>1615.1412905108859</v>
      </c>
      <c r="Y200" s="124">
        <f t="shared" si="161"/>
        <v>775.16609729947902</v>
      </c>
      <c r="Z200" s="124">
        <f t="shared" si="161"/>
        <v>756.64958486876981</v>
      </c>
      <c r="AA200" s="124">
        <f t="shared" si="172"/>
        <v>1340.7504638019695</v>
      </c>
      <c r="AC200" s="71">
        <f t="shared" si="162"/>
        <v>1.0100218970211574</v>
      </c>
      <c r="AD200" s="71"/>
      <c r="AF200" s="73">
        <f t="shared" si="163"/>
        <v>0.7260283623831979</v>
      </c>
      <c r="AG200" s="73">
        <f t="shared" si="164"/>
        <v>0.94900511322145253</v>
      </c>
      <c r="AH200" s="73">
        <f>Wgted_Floorspace!M211</f>
        <v>0.99255865341336202</v>
      </c>
      <c r="AI200" s="73">
        <f t="shared" si="165"/>
        <v>0.96279453976325857</v>
      </c>
      <c r="AJ200" s="73">
        <f t="shared" si="166"/>
        <v>0.97589736303951913</v>
      </c>
      <c r="AK200" s="73">
        <f t="shared" si="173"/>
        <v>1.0175941679091103</v>
      </c>
      <c r="AL200" s="73">
        <f t="shared" si="174"/>
        <v>0.6890046282454525</v>
      </c>
      <c r="AM200" s="73">
        <f t="shared" si="175"/>
        <v>0.6890046282454525</v>
      </c>
      <c r="AN200" s="73"/>
      <c r="AO200" s="73">
        <f t="shared" si="176"/>
        <v>0.93259684769165851</v>
      </c>
      <c r="AR200" s="53"/>
    </row>
    <row r="201" spans="1:44" x14ac:dyDescent="0.2">
      <c r="A201" s="75" t="s">
        <v>44</v>
      </c>
      <c r="B201" s="50">
        <f t="shared" si="158"/>
        <v>1974</v>
      </c>
      <c r="D201" s="79">
        <f>SEDS_CensusRgn!F19</f>
        <v>348.12299999999999</v>
      </c>
      <c r="F201" s="321">
        <f t="shared" si="159"/>
        <v>8637.6900377763941</v>
      </c>
      <c r="G201" s="321">
        <f t="shared" si="159"/>
        <v>3430.5023584251626</v>
      </c>
      <c r="H201" s="321">
        <f t="shared" si="159"/>
        <v>818.92220814094401</v>
      </c>
      <c r="I201" s="321">
        <f t="shared" si="167"/>
        <v>12887.114604342501</v>
      </c>
      <c r="J201" s="83"/>
      <c r="K201" s="84">
        <f t="shared" si="160"/>
        <v>13.986920311455037</v>
      </c>
      <c r="L201" s="84">
        <f t="shared" si="160"/>
        <v>2.6625990764058121</v>
      </c>
      <c r="M201" s="84">
        <f t="shared" si="160"/>
        <v>0.63721511449551393</v>
      </c>
      <c r="N201" s="79">
        <f t="shared" si="168"/>
        <v>17.286734502356364</v>
      </c>
      <c r="P201" s="84">
        <f t="shared" si="169"/>
        <v>27.013261749274339</v>
      </c>
      <c r="R201" s="84">
        <f t="shared" si="170"/>
        <v>20.138158537261457</v>
      </c>
      <c r="T201" s="74">
        <f t="shared" si="171"/>
        <v>20.20756849664831</v>
      </c>
      <c r="V201" s="118">
        <f>Weather_Factors!GE33</f>
        <v>0.99656515035946236</v>
      </c>
      <c r="X201" s="124">
        <f t="shared" si="161"/>
        <v>1619.2894454749037</v>
      </c>
      <c r="Y201" s="124">
        <f t="shared" si="161"/>
        <v>776.15427660808507</v>
      </c>
      <c r="Z201" s="124">
        <f t="shared" si="161"/>
        <v>778.11434121694185</v>
      </c>
      <c r="AA201" s="124">
        <f t="shared" si="172"/>
        <v>1341.39681636193</v>
      </c>
      <c r="AC201" s="71">
        <f t="shared" si="162"/>
        <v>0.98600624047710161</v>
      </c>
      <c r="AD201" s="71"/>
      <c r="AF201" s="73">
        <f t="shared" si="163"/>
        <v>0.74968166089531996</v>
      </c>
      <c r="AG201" s="73">
        <f t="shared" si="164"/>
        <v>0.92557155255915169</v>
      </c>
      <c r="AH201" s="73">
        <f>Wgted_Floorspace!M212</f>
        <v>0.99541450092602768</v>
      </c>
      <c r="AI201" s="73">
        <f t="shared" si="165"/>
        <v>0.96325868632318379</v>
      </c>
      <c r="AJ201" s="73">
        <f t="shared" si="166"/>
        <v>0.97451246930647684</v>
      </c>
      <c r="AK201" s="73">
        <f t="shared" si="173"/>
        <v>0.99054839924456217</v>
      </c>
      <c r="AL201" s="73">
        <f t="shared" si="174"/>
        <v>0.69388401880000483</v>
      </c>
      <c r="AM201" s="73">
        <f t="shared" si="175"/>
        <v>0.69388401880000472</v>
      </c>
      <c r="AN201" s="73"/>
      <c r="AO201" s="73">
        <f t="shared" si="176"/>
        <v>0.93440315815464969</v>
      </c>
      <c r="AR201" s="53"/>
    </row>
    <row r="202" spans="1:44" x14ac:dyDescent="0.2">
      <c r="A202" s="75" t="s">
        <v>44</v>
      </c>
      <c r="B202" s="50">
        <f t="shared" si="158"/>
        <v>1975</v>
      </c>
      <c r="D202" s="79">
        <f>SEDS_CensusRgn!F20</f>
        <v>356.75600000000003</v>
      </c>
      <c r="F202" s="321">
        <f t="shared" si="159"/>
        <v>9000.0730812551101</v>
      </c>
      <c r="G202" s="321">
        <f t="shared" si="159"/>
        <v>3535.8070154133702</v>
      </c>
      <c r="H202" s="321">
        <f t="shared" si="159"/>
        <v>776.61110477729494</v>
      </c>
      <c r="I202" s="321">
        <f t="shared" si="167"/>
        <v>13312.491201445775</v>
      </c>
      <c r="J202" s="83"/>
      <c r="K202" s="84">
        <f t="shared" si="160"/>
        <v>14.626012891565392</v>
      </c>
      <c r="L202" s="84">
        <f t="shared" si="160"/>
        <v>2.7475633763351079</v>
      </c>
      <c r="M202" s="84">
        <f t="shared" si="160"/>
        <v>0.61046600671072027</v>
      </c>
      <c r="N202" s="79">
        <f t="shared" si="168"/>
        <v>17.98404227461122</v>
      </c>
      <c r="P202" s="84">
        <f t="shared" si="169"/>
        <v>26.798590481791667</v>
      </c>
      <c r="R202" s="84">
        <f t="shared" si="170"/>
        <v>19.837364400752467</v>
      </c>
      <c r="T202" s="74">
        <f t="shared" si="171"/>
        <v>20.026017447272196</v>
      </c>
      <c r="V202" s="118">
        <f>Weather_Factors!GE34</f>
        <v>0.99057960240889409</v>
      </c>
      <c r="X202" s="124">
        <f t="shared" si="161"/>
        <v>1625.0993474739332</v>
      </c>
      <c r="Y202" s="124">
        <f t="shared" si="161"/>
        <v>777.06825184685351</v>
      </c>
      <c r="Z202" s="124">
        <f t="shared" si="161"/>
        <v>786.06396812440721</v>
      </c>
      <c r="AA202" s="124">
        <f t="shared" si="172"/>
        <v>1350.9148665321259</v>
      </c>
      <c r="AC202" s="71">
        <f t="shared" si="162"/>
        <v>0.97714765525544534</v>
      </c>
      <c r="AD202" s="71"/>
      <c r="AF202" s="73">
        <f t="shared" si="163"/>
        <v>0.77442707859455617</v>
      </c>
      <c r="AG202" s="73">
        <f t="shared" si="164"/>
        <v>0.91821614245806993</v>
      </c>
      <c r="AH202" s="73">
        <f>Wgted_Floorspace!M213</f>
        <v>0.992687510454905</v>
      </c>
      <c r="AI202" s="73">
        <f t="shared" si="165"/>
        <v>0.97009360973396619</v>
      </c>
      <c r="AJ202" s="73">
        <f t="shared" si="166"/>
        <v>0.96865937368964072</v>
      </c>
      <c r="AK202" s="73">
        <f t="shared" si="173"/>
        <v>0.98434567269579265</v>
      </c>
      <c r="AL202" s="73">
        <f t="shared" si="174"/>
        <v>0.7110914447221659</v>
      </c>
      <c r="AM202" s="73">
        <f t="shared" si="175"/>
        <v>0.7110914447221659</v>
      </c>
      <c r="AN202" s="73"/>
      <c r="AO202" s="73">
        <f t="shared" si="176"/>
        <v>0.93281879316173955</v>
      </c>
      <c r="AR202" s="53"/>
    </row>
    <row r="203" spans="1:44" x14ac:dyDescent="0.2">
      <c r="A203" s="75" t="s">
        <v>44</v>
      </c>
      <c r="B203" s="50">
        <f t="shared" si="158"/>
        <v>1976</v>
      </c>
      <c r="D203" s="79">
        <f>SEDS_CensusRgn!F21</f>
        <v>370.17200000000003</v>
      </c>
      <c r="F203" s="321">
        <f t="shared" si="159"/>
        <v>9229.6849752686958</v>
      </c>
      <c r="G203" s="321">
        <f t="shared" si="159"/>
        <v>3619.1643744411758</v>
      </c>
      <c r="H203" s="321">
        <f t="shared" si="159"/>
        <v>913.72153563819131</v>
      </c>
      <c r="I203" s="321">
        <f t="shared" si="167"/>
        <v>13762.570885348063</v>
      </c>
      <c r="J203" s="83"/>
      <c r="K203" s="84">
        <f t="shared" si="160"/>
        <v>15.049171303590709</v>
      </c>
      <c r="L203" s="84">
        <f t="shared" si="160"/>
        <v>2.8163734855379277</v>
      </c>
      <c r="M203" s="84">
        <f t="shared" si="160"/>
        <v>0.72454509902913056</v>
      </c>
      <c r="N203" s="79">
        <f t="shared" si="168"/>
        <v>18.590089888157767</v>
      </c>
      <c r="P203" s="84">
        <f t="shared" si="169"/>
        <v>26.897009511071317</v>
      </c>
      <c r="R203" s="84">
        <f t="shared" si="170"/>
        <v>19.912329753489061</v>
      </c>
      <c r="T203" s="74">
        <f t="shared" si="171"/>
        <v>19.81115549660429</v>
      </c>
      <c r="V203" s="118">
        <f>Weather_Factors!GE35</f>
        <v>1.0051069336618004</v>
      </c>
      <c r="X203" s="124">
        <f t="shared" si="161"/>
        <v>1630.5184135661787</v>
      </c>
      <c r="Y203" s="124">
        <f t="shared" si="161"/>
        <v>778.18335785668626</v>
      </c>
      <c r="Z203" s="124">
        <f t="shared" si="161"/>
        <v>792.9605145216043</v>
      </c>
      <c r="AA203" s="124">
        <f t="shared" si="172"/>
        <v>1350.7715995090123</v>
      </c>
      <c r="AC203" s="71">
        <f t="shared" si="162"/>
        <v>0.96666370097688981</v>
      </c>
      <c r="AD203" s="71"/>
      <c r="AF203" s="73">
        <f t="shared" si="163"/>
        <v>0.80060954808616835</v>
      </c>
      <c r="AG203" s="73">
        <f t="shared" si="164"/>
        <v>0.92158833255407635</v>
      </c>
      <c r="AH203" s="73">
        <f>Wgted_Floorspace!M214</f>
        <v>0.99574817445005537</v>
      </c>
      <c r="AI203" s="73">
        <f t="shared" si="165"/>
        <v>0.96999072951031085</v>
      </c>
      <c r="AJ203" s="73">
        <f t="shared" si="166"/>
        <v>0.98286523413599125</v>
      </c>
      <c r="AK203" s="73">
        <f t="shared" si="173"/>
        <v>0.97079133638459481</v>
      </c>
      <c r="AL203" s="73">
        <f t="shared" si="174"/>
        <v>0.73783241844760439</v>
      </c>
      <c r="AM203" s="73">
        <f t="shared" si="175"/>
        <v>0.7378324184476045</v>
      </c>
      <c r="AN203" s="73"/>
      <c r="AO203" s="73">
        <f t="shared" si="176"/>
        <v>0.94931660184179278</v>
      </c>
      <c r="AR203" s="53"/>
    </row>
    <row r="204" spans="1:44" x14ac:dyDescent="0.2">
      <c r="A204" s="75" t="s">
        <v>44</v>
      </c>
      <c r="B204" s="50">
        <f t="shared" si="158"/>
        <v>1977</v>
      </c>
      <c r="D204" s="79">
        <f>SEDS_CensusRgn!F22</f>
        <v>380.53500000000003</v>
      </c>
      <c r="F204" s="321">
        <f t="shared" si="159"/>
        <v>9371.2409861566284</v>
      </c>
      <c r="G204" s="321">
        <f t="shared" si="159"/>
        <v>3839.8786698815229</v>
      </c>
      <c r="H204" s="321">
        <f t="shared" si="159"/>
        <v>937.76403954018315</v>
      </c>
      <c r="I204" s="321">
        <f t="shared" si="167"/>
        <v>14148.883695578334</v>
      </c>
      <c r="J204" s="83"/>
      <c r="K204" s="84">
        <f t="shared" si="160"/>
        <v>15.333838069003237</v>
      </c>
      <c r="L204" s="84">
        <f t="shared" si="160"/>
        <v>2.9932696360443396</v>
      </c>
      <c r="M204" s="84">
        <f t="shared" si="160"/>
        <v>0.75108739681212577</v>
      </c>
      <c r="N204" s="79">
        <f t="shared" si="168"/>
        <v>19.078195101859702</v>
      </c>
      <c r="P204" s="84">
        <f t="shared" si="169"/>
        <v>26.895054633809803</v>
      </c>
      <c r="R204" s="84">
        <f t="shared" si="170"/>
        <v>19.946069215054116</v>
      </c>
      <c r="T204" s="74">
        <f t="shared" si="171"/>
        <v>19.826113432844465</v>
      </c>
      <c r="V204" s="118">
        <f>Weather_Factors!GE36</f>
        <v>1.0060503932157943</v>
      </c>
      <c r="X204" s="124">
        <f t="shared" si="161"/>
        <v>1636.2654734473981</v>
      </c>
      <c r="Y204" s="124">
        <f t="shared" si="161"/>
        <v>779.52193112828104</v>
      </c>
      <c r="Z204" s="124">
        <f t="shared" si="161"/>
        <v>800.93431305001729</v>
      </c>
      <c r="AA204" s="124">
        <f t="shared" si="172"/>
        <v>1348.3887147805044</v>
      </c>
      <c r="AC204" s="71">
        <f t="shared" si="162"/>
        <v>0.96739355714340081</v>
      </c>
      <c r="AD204" s="71"/>
      <c r="AF204" s="73">
        <f t="shared" si="163"/>
        <v>0.82308250949686146</v>
      </c>
      <c r="AG204" s="73">
        <f t="shared" si="164"/>
        <v>0.92152135142462976</v>
      </c>
      <c r="AH204" s="73">
        <f>Wgted_Floorspace!M215</f>
        <v>0.99843516388426945</v>
      </c>
      <c r="AI204" s="73">
        <f t="shared" si="165"/>
        <v>0.96827957708677415</v>
      </c>
      <c r="AJ204" s="73">
        <f t="shared" si="166"/>
        <v>0.98378781616619948</v>
      </c>
      <c r="AK204" s="73">
        <f t="shared" si="173"/>
        <v>0.96890974210072323</v>
      </c>
      <c r="AL204" s="73">
        <f t="shared" si="174"/>
        <v>0.75848810648552345</v>
      </c>
      <c r="AM204" s="73">
        <f t="shared" si="175"/>
        <v>0.75848810648552345</v>
      </c>
      <c r="AN204" s="73"/>
      <c r="AO204" s="73">
        <f t="shared" si="176"/>
        <v>0.95109101641051808</v>
      </c>
      <c r="AR204" s="53"/>
    </row>
    <row r="205" spans="1:44" x14ac:dyDescent="0.2">
      <c r="A205" s="75" t="s">
        <v>44</v>
      </c>
      <c r="B205" s="50">
        <f>B204+1</f>
        <v>1978</v>
      </c>
      <c r="D205" s="79">
        <f>SEDS_CensusRgn!F23</f>
        <v>403.26600000000002</v>
      </c>
      <c r="F205" s="321">
        <f t="shared" si="159"/>
        <v>9596.7963684298702</v>
      </c>
      <c r="G205" s="321">
        <f t="shared" si="159"/>
        <v>4130.4172448208446</v>
      </c>
      <c r="H205" s="321">
        <f t="shared" si="159"/>
        <v>936.06680069199831</v>
      </c>
      <c r="I205" s="321">
        <f t="shared" si="167"/>
        <v>14663.280413942713</v>
      </c>
      <c r="J205" s="83"/>
      <c r="K205" s="84">
        <f t="shared" si="160"/>
        <v>15.757684145242681</v>
      </c>
      <c r="L205" s="84">
        <f t="shared" si="160"/>
        <v>3.2256764079059055</v>
      </c>
      <c r="M205" s="84">
        <f t="shared" si="160"/>
        <v>0.7565821045437906</v>
      </c>
      <c r="N205" s="79">
        <f t="shared" si="168"/>
        <v>19.739942657692378</v>
      </c>
      <c r="P205" s="84">
        <f t="shared" si="169"/>
        <v>27.501758720821496</v>
      </c>
      <c r="R205" s="84">
        <f t="shared" si="170"/>
        <v>20.428934723518708</v>
      </c>
      <c r="T205" s="74">
        <f t="shared" si="171"/>
        <v>20.401371690462483</v>
      </c>
      <c r="V205" s="118">
        <f>Weather_Factors!GE37</f>
        <v>1.0013510382279398</v>
      </c>
      <c r="X205" s="124">
        <f t="shared" si="161"/>
        <v>1641.9733773949808</v>
      </c>
      <c r="Y205" s="124">
        <f t="shared" si="161"/>
        <v>780.9565515325603</v>
      </c>
      <c r="Z205" s="124">
        <f t="shared" si="161"/>
        <v>808.25653039342762</v>
      </c>
      <c r="AA205" s="124">
        <f t="shared" si="172"/>
        <v>1346.2159967235211</v>
      </c>
      <c r="AC205" s="71">
        <f t="shared" si="162"/>
        <v>0.99546265570869474</v>
      </c>
      <c r="AD205" s="71"/>
      <c r="AF205" s="73">
        <f t="shared" si="163"/>
        <v>0.85300649155352481</v>
      </c>
      <c r="AG205" s="73">
        <f t="shared" si="164"/>
        <v>0.94230921662104494</v>
      </c>
      <c r="AH205" s="73">
        <f>Wgted_Floorspace!M216</f>
        <v>1.0006007524191305</v>
      </c>
      <c r="AI205" s="73">
        <f t="shared" si="165"/>
        <v>0.96671934560583439</v>
      </c>
      <c r="AJ205" s="73">
        <f t="shared" si="166"/>
        <v>0.9791924517470143</v>
      </c>
      <c r="AK205" s="73">
        <f t="shared" si="173"/>
        <v>0.9948649881603493</v>
      </c>
      <c r="AL205" s="73">
        <f t="shared" si="174"/>
        <v>0.80379587882846781</v>
      </c>
      <c r="AM205" s="73">
        <f t="shared" si="175"/>
        <v>0.80379587882846792</v>
      </c>
      <c r="AN205" s="73"/>
      <c r="AO205" s="73">
        <f t="shared" si="176"/>
        <v>0.94717296098992521</v>
      </c>
      <c r="AR205" s="53"/>
    </row>
    <row r="206" spans="1:44" x14ac:dyDescent="0.2">
      <c r="A206" s="75" t="s">
        <v>44</v>
      </c>
      <c r="B206" s="50">
        <f t="shared" ref="B206:B240" si="177">B205+1</f>
        <v>1979</v>
      </c>
      <c r="D206" s="79">
        <f>SEDS_CensusRgn!F24</f>
        <v>435.04399999999998</v>
      </c>
      <c r="F206" s="321">
        <f t="shared" si="159"/>
        <v>9858.9880263290524</v>
      </c>
      <c r="G206" s="321">
        <f t="shared" si="159"/>
        <v>4262.479528728536</v>
      </c>
      <c r="H206" s="321">
        <f t="shared" si="159"/>
        <v>869.36461364440606</v>
      </c>
      <c r="I206" s="321">
        <f t="shared" si="167"/>
        <v>14990.832168701994</v>
      </c>
      <c r="J206" s="83"/>
      <c r="K206" s="84">
        <f t="shared" si="160"/>
        <v>16.236850348866795</v>
      </c>
      <c r="L206" s="84">
        <f t="shared" si="160"/>
        <v>3.3345942618356346</v>
      </c>
      <c r="M206" s="84">
        <f t="shared" si="160"/>
        <v>0.70919844310216551</v>
      </c>
      <c r="N206" s="79">
        <f t="shared" si="168"/>
        <v>20.280643053804596</v>
      </c>
      <c r="P206" s="84">
        <f t="shared" si="169"/>
        <v>29.020670440717034</v>
      </c>
      <c r="R206" s="84">
        <f t="shared" si="170"/>
        <v>21.451193576348995</v>
      </c>
      <c r="T206" s="74">
        <f t="shared" si="171"/>
        <v>21.447719168489336</v>
      </c>
      <c r="V206" s="118">
        <f>Weather_Factors!GE38</f>
        <v>1.0001619942816466</v>
      </c>
      <c r="X206" s="124">
        <f t="shared" si="161"/>
        <v>1646.9084154991626</v>
      </c>
      <c r="Y206" s="124">
        <f t="shared" si="161"/>
        <v>782.31326141531474</v>
      </c>
      <c r="Z206" s="124">
        <f t="shared" si="161"/>
        <v>815.76640223390461</v>
      </c>
      <c r="AA206" s="124">
        <f t="shared" si="172"/>
        <v>1352.8697290165599</v>
      </c>
      <c r="AC206" s="71">
        <f t="shared" si="162"/>
        <v>1.0465180384091457</v>
      </c>
      <c r="AD206" s="71"/>
      <c r="AF206" s="73">
        <f t="shared" si="163"/>
        <v>0.8720611481679984</v>
      </c>
      <c r="AG206" s="73">
        <f t="shared" si="164"/>
        <v>0.99435259782515928</v>
      </c>
      <c r="AH206" s="73">
        <f>Wgted_Floorspace!M217</f>
        <v>0.99862328797529054</v>
      </c>
      <c r="AI206" s="73">
        <f t="shared" si="165"/>
        <v>0.97149739886312592</v>
      </c>
      <c r="AJ206" s="73">
        <f t="shared" si="166"/>
        <v>0.9780297197853377</v>
      </c>
      <c r="AK206" s="73">
        <f t="shared" si="173"/>
        <v>1.0479607786144878</v>
      </c>
      <c r="AL206" s="73">
        <f t="shared" si="174"/>
        <v>0.86713626814324041</v>
      </c>
      <c r="AM206" s="73">
        <f t="shared" si="175"/>
        <v>0.8671362681432403</v>
      </c>
      <c r="AN206" s="73"/>
      <c r="AO206" s="73">
        <f t="shared" si="176"/>
        <v>0.9488452412692352</v>
      </c>
      <c r="AR206" s="53"/>
    </row>
    <row r="207" spans="1:44" x14ac:dyDescent="0.2">
      <c r="A207" s="75" t="s">
        <v>44</v>
      </c>
      <c r="B207" s="50">
        <f t="shared" si="177"/>
        <v>1980</v>
      </c>
      <c r="D207" s="79">
        <f>SEDS_CensusRgn!F25</f>
        <v>459.30900000000003</v>
      </c>
      <c r="F207" s="321">
        <f t="shared" si="159"/>
        <v>10061.754146876647</v>
      </c>
      <c r="G207" s="321">
        <f t="shared" si="159"/>
        <v>4359.7905972643275</v>
      </c>
      <c r="H207" s="321">
        <f t="shared" si="159"/>
        <v>922.30789941845012</v>
      </c>
      <c r="I207" s="321">
        <f t="shared" si="167"/>
        <v>15343.852643559425</v>
      </c>
      <c r="J207" s="83"/>
      <c r="K207" s="84">
        <f t="shared" si="160"/>
        <v>16.622215825720371</v>
      </c>
      <c r="L207" s="84">
        <f t="shared" si="160"/>
        <v>3.4159482325533728</v>
      </c>
      <c r="M207" s="84">
        <f t="shared" si="160"/>
        <v>0.75891226577526549</v>
      </c>
      <c r="N207" s="79">
        <f t="shared" si="168"/>
        <v>20.797076324049009</v>
      </c>
      <c r="P207" s="84">
        <f t="shared" si="169"/>
        <v>29.934398528833292</v>
      </c>
      <c r="R207" s="84">
        <f t="shared" si="170"/>
        <v>22.085267796458066</v>
      </c>
      <c r="T207" s="74">
        <f t="shared" si="171"/>
        <v>21.960620609790261</v>
      </c>
      <c r="V207" s="118">
        <f>Weather_Factors!GE39</f>
        <v>1.0056759409892193</v>
      </c>
      <c r="X207" s="124">
        <f t="shared" si="161"/>
        <v>1652.0196760005524</v>
      </c>
      <c r="Y207" s="124">
        <f t="shared" si="161"/>
        <v>783.51199589650139</v>
      </c>
      <c r="Z207" s="124">
        <f t="shared" si="161"/>
        <v>822.84047036113247</v>
      </c>
      <c r="AA207" s="124">
        <f t="shared" si="172"/>
        <v>1355.401202499072</v>
      </c>
      <c r="AC207" s="71">
        <f t="shared" si="162"/>
        <v>1.0715445042086451</v>
      </c>
      <c r="AD207" s="71"/>
      <c r="AF207" s="73">
        <f t="shared" si="163"/>
        <v>0.89259739573360908</v>
      </c>
      <c r="AG207" s="73">
        <f t="shared" si="164"/>
        <v>1.0256602101003556</v>
      </c>
      <c r="AH207" s="73">
        <f>Wgted_Floorspace!M218</f>
        <v>0.99958728866114932</v>
      </c>
      <c r="AI207" s="73">
        <f t="shared" si="165"/>
        <v>0.97331525305174704</v>
      </c>
      <c r="AJ207" s="73">
        <f t="shared" si="166"/>
        <v>0.98342165007678195</v>
      </c>
      <c r="AK207" s="73">
        <f t="shared" si="173"/>
        <v>1.071986925367844</v>
      </c>
      <c r="AL207" s="73">
        <f t="shared" si="174"/>
        <v>0.91550163244316374</v>
      </c>
      <c r="AM207" s="73">
        <f t="shared" si="175"/>
        <v>0.91550163244316374</v>
      </c>
      <c r="AN207" s="73"/>
      <c r="AO207" s="73">
        <f t="shared" si="176"/>
        <v>0.95678425345384521</v>
      </c>
      <c r="AR207" s="53"/>
    </row>
    <row r="208" spans="1:44" x14ac:dyDescent="0.2">
      <c r="A208" s="75" t="s">
        <v>44</v>
      </c>
      <c r="B208" s="50">
        <f t="shared" si="177"/>
        <v>1981</v>
      </c>
      <c r="D208" s="79">
        <f>SEDS_CensusRgn!F26</f>
        <v>467.97200000000004</v>
      </c>
      <c r="F208" s="321">
        <f t="shared" si="159"/>
        <v>10388.11595181647</v>
      </c>
      <c r="G208" s="321">
        <f t="shared" si="159"/>
        <v>4627.5301162797487</v>
      </c>
      <c r="H208" s="321">
        <f t="shared" si="159"/>
        <v>943.97268933202213</v>
      </c>
      <c r="I208" s="321">
        <f t="shared" si="167"/>
        <v>15959.618757428241</v>
      </c>
      <c r="J208" s="83"/>
      <c r="K208" s="84">
        <f t="shared" si="160"/>
        <v>17.169198927055753</v>
      </c>
      <c r="L208" s="84">
        <f t="shared" si="160"/>
        <v>3.627966113777727</v>
      </c>
      <c r="M208" s="84">
        <f t="shared" si="160"/>
        <v>0.78090134097941521</v>
      </c>
      <c r="N208" s="79">
        <f t="shared" si="168"/>
        <v>21.578066381812896</v>
      </c>
      <c r="P208" s="84">
        <f t="shared" si="169"/>
        <v>29.322254316519135</v>
      </c>
      <c r="R208" s="84">
        <f t="shared" si="170"/>
        <v>21.687392731094334</v>
      </c>
      <c r="T208" s="74">
        <f t="shared" si="171"/>
        <v>20.941310658451233</v>
      </c>
      <c r="V208" s="118">
        <f>Weather_Factors!GE40</f>
        <v>1.035627286410653</v>
      </c>
      <c r="X208" s="124">
        <f t="shared" si="161"/>
        <v>1652.773131017424</v>
      </c>
      <c r="Y208" s="124">
        <f t="shared" si="161"/>
        <v>783.99621884997919</v>
      </c>
      <c r="Z208" s="124">
        <f t="shared" si="161"/>
        <v>827.24992979616798</v>
      </c>
      <c r="AA208" s="124">
        <f t="shared" si="172"/>
        <v>1352.0414685200176</v>
      </c>
      <c r="AC208" s="71">
        <f t="shared" si="162"/>
        <v>1.0218083881010891</v>
      </c>
      <c r="AD208" s="71"/>
      <c r="AF208" s="73">
        <f t="shared" si="163"/>
        <v>0.92841833604034596</v>
      </c>
      <c r="AG208" s="73">
        <f t="shared" si="164"/>
        <v>1.0046859466352287</v>
      </c>
      <c r="AH208" s="73">
        <f>Wgted_Floorspace!M219</f>
        <v>1.0010129525558409</v>
      </c>
      <c r="AI208" s="73">
        <f t="shared" si="165"/>
        <v>0.97090262399255733</v>
      </c>
      <c r="AJ208" s="73">
        <f t="shared" si="166"/>
        <v>1.0127102114670379</v>
      </c>
      <c r="AK208" s="73">
        <f t="shared" si="173"/>
        <v>1.0207743920717025</v>
      </c>
      <c r="AL208" s="73">
        <f t="shared" si="174"/>
        <v>0.93276885481819871</v>
      </c>
      <c r="AM208" s="73">
        <f t="shared" si="175"/>
        <v>0.93276885481819882</v>
      </c>
      <c r="AN208" s="73"/>
      <c r="AO208" s="73">
        <f t="shared" si="176"/>
        <v>0.98423898016894629</v>
      </c>
      <c r="AR208" s="53"/>
    </row>
    <row r="209" spans="1:44" x14ac:dyDescent="0.2">
      <c r="A209" s="75" t="s">
        <v>44</v>
      </c>
      <c r="B209" s="50">
        <f t="shared" si="177"/>
        <v>1982</v>
      </c>
      <c r="D209" s="79">
        <f>SEDS_CensusRgn!F27</f>
        <v>436.02699999999999</v>
      </c>
      <c r="F209" s="321">
        <f t="shared" si="159"/>
        <v>10511.812045274552</v>
      </c>
      <c r="G209" s="321">
        <f t="shared" si="159"/>
        <v>4683.9108212603151</v>
      </c>
      <c r="H209" s="321">
        <f t="shared" si="159"/>
        <v>949.75922080321288</v>
      </c>
      <c r="I209" s="321">
        <f t="shared" si="167"/>
        <v>16145.48208733808</v>
      </c>
      <c r="J209" s="83"/>
      <c r="K209" s="84">
        <f t="shared" si="160"/>
        <v>17.389998716724467</v>
      </c>
      <c r="L209" s="84">
        <f t="shared" si="160"/>
        <v>3.6728399448640725</v>
      </c>
      <c r="M209" s="84">
        <f t="shared" si="160"/>
        <v>0.78958043276701728</v>
      </c>
      <c r="N209" s="79">
        <f t="shared" si="168"/>
        <v>21.852419094355557</v>
      </c>
      <c r="P209" s="84">
        <f t="shared" si="169"/>
        <v>27.006130733126234</v>
      </c>
      <c r="R209" s="84">
        <f t="shared" si="170"/>
        <v>19.953260008299264</v>
      </c>
      <c r="T209" s="74">
        <f t="shared" si="171"/>
        <v>20.386223562507293</v>
      </c>
      <c r="V209" s="118">
        <f>Weather_Factors!GE41</f>
        <v>0.97876195397933818</v>
      </c>
      <c r="X209" s="124">
        <f t="shared" si="161"/>
        <v>1654.3293051498115</v>
      </c>
      <c r="Y209" s="124">
        <f t="shared" si="161"/>
        <v>784.13959723422101</v>
      </c>
      <c r="Z209" s="124">
        <f t="shared" si="161"/>
        <v>831.34800428604194</v>
      </c>
      <c r="AA209" s="124">
        <f t="shared" si="172"/>
        <v>1353.4695945371045</v>
      </c>
      <c r="AC209" s="71">
        <f t="shared" si="162"/>
        <v>0.99472351934511694</v>
      </c>
      <c r="AD209" s="71"/>
      <c r="AF209" s="73">
        <f t="shared" si="163"/>
        <v>0.93923055694039059</v>
      </c>
      <c r="AG209" s="73">
        <f t="shared" si="164"/>
        <v>0.92532721828553499</v>
      </c>
      <c r="AH209" s="73">
        <f>Wgted_Floorspace!M220</f>
        <v>1.0009063387522246</v>
      </c>
      <c r="AI209" s="73">
        <f t="shared" si="165"/>
        <v>0.97192816302347151</v>
      </c>
      <c r="AJ209" s="73">
        <f t="shared" si="166"/>
        <v>0.95710323433605371</v>
      </c>
      <c r="AK209" s="73">
        <f t="shared" si="173"/>
        <v>0.99382277924744156</v>
      </c>
      <c r="AL209" s="73">
        <f t="shared" si="174"/>
        <v>0.86909559858242535</v>
      </c>
      <c r="AM209" s="73">
        <f t="shared" si="175"/>
        <v>0.86909559858242535</v>
      </c>
      <c r="AN209" s="73"/>
      <c r="AO209" s="73">
        <f t="shared" si="176"/>
        <v>0.93107869693450385</v>
      </c>
      <c r="AR209" s="53"/>
    </row>
    <row r="210" spans="1:44" x14ac:dyDescent="0.2">
      <c r="A210" s="75" t="s">
        <v>44</v>
      </c>
      <c r="B210" s="50">
        <f t="shared" si="177"/>
        <v>1983</v>
      </c>
      <c r="D210" s="79">
        <f>SEDS_CensusRgn!F28</f>
        <v>469.69900000000001</v>
      </c>
      <c r="F210" s="321">
        <f t="shared" si="159"/>
        <v>10725.256994237026</v>
      </c>
      <c r="G210" s="321">
        <f t="shared" si="159"/>
        <v>4756.1166019716029</v>
      </c>
      <c r="H210" s="321">
        <f t="shared" si="159"/>
        <v>961.6751142324606</v>
      </c>
      <c r="I210" s="321">
        <f t="shared" si="167"/>
        <v>16443.048710441089</v>
      </c>
      <c r="J210" s="83"/>
      <c r="K210" s="84">
        <f t="shared" si="160"/>
        <v>17.761980273809876</v>
      </c>
      <c r="L210" s="84">
        <f t="shared" si="160"/>
        <v>3.73044914156623</v>
      </c>
      <c r="M210" s="84">
        <f t="shared" si="160"/>
        <v>0.80338975098116827</v>
      </c>
      <c r="N210" s="79">
        <f t="shared" si="168"/>
        <v>22.295819166357273</v>
      </c>
      <c r="P210" s="84">
        <f t="shared" si="169"/>
        <v>28.565201518970639</v>
      </c>
      <c r="R210" s="84">
        <f t="shared" si="170"/>
        <v>21.066685036122859</v>
      </c>
      <c r="T210" s="74">
        <f t="shared" si="171"/>
        <v>20.807995068243375</v>
      </c>
      <c r="V210" s="118">
        <f>Weather_Factors!GE42</f>
        <v>1.0124322390038571</v>
      </c>
      <c r="X210" s="124">
        <f t="shared" si="161"/>
        <v>1656.0890133778494</v>
      </c>
      <c r="Y210" s="124">
        <f t="shared" si="161"/>
        <v>784.34770502047991</v>
      </c>
      <c r="Z210" s="124">
        <f t="shared" si="161"/>
        <v>835.40661403344711</v>
      </c>
      <c r="AA210" s="124">
        <f t="shared" si="172"/>
        <v>1355.9419277399429</v>
      </c>
      <c r="AC210" s="71">
        <f t="shared" si="162"/>
        <v>1.0153033994420311</v>
      </c>
      <c r="AD210" s="71"/>
      <c r="AF210" s="73">
        <f t="shared" si="163"/>
        <v>0.95654088955431071</v>
      </c>
      <c r="AG210" s="73">
        <f t="shared" si="164"/>
        <v>0.97874659359819549</v>
      </c>
      <c r="AH210" s="73">
        <f>Wgted_Floorspace!M221</f>
        <v>1.0004613745095223</v>
      </c>
      <c r="AI210" s="73">
        <f t="shared" si="165"/>
        <v>0.97370354850528462</v>
      </c>
      <c r="AJ210" s="73">
        <f t="shared" si="166"/>
        <v>0.99002844006862578</v>
      </c>
      <c r="AK210" s="73">
        <f t="shared" si="173"/>
        <v>1.014835180358447</v>
      </c>
      <c r="AL210" s="73">
        <f t="shared" si="174"/>
        <v>0.93621113728866934</v>
      </c>
      <c r="AM210" s="73">
        <f t="shared" si="175"/>
        <v>0.93621113728866934</v>
      </c>
      <c r="AN210" s="73"/>
      <c r="AO210" s="73">
        <f t="shared" si="176"/>
        <v>0.96443896756958636</v>
      </c>
      <c r="AR210" s="53"/>
    </row>
    <row r="211" spans="1:44" x14ac:dyDescent="0.2">
      <c r="A211" s="75" t="s">
        <v>44</v>
      </c>
      <c r="B211" s="50">
        <f t="shared" si="177"/>
        <v>1984</v>
      </c>
      <c r="D211" s="79">
        <f>SEDS_CensusRgn!F29</f>
        <v>485.71899999999999</v>
      </c>
      <c r="F211" s="321">
        <f t="shared" si="159"/>
        <v>11010.588451255411</v>
      </c>
      <c r="G211" s="321">
        <f t="shared" si="159"/>
        <v>4833.5500098395114</v>
      </c>
      <c r="H211" s="321">
        <f t="shared" si="159"/>
        <v>1003.1485678182112</v>
      </c>
      <c r="I211" s="321">
        <f t="shared" si="167"/>
        <v>16847.287028913135</v>
      </c>
      <c r="J211" s="83"/>
      <c r="K211" s="84">
        <f t="shared" si="160"/>
        <v>18.264923134618716</v>
      </c>
      <c r="L211" s="84">
        <f t="shared" si="160"/>
        <v>3.7928273892355819</v>
      </c>
      <c r="M211" s="84">
        <f t="shared" si="160"/>
        <v>0.84230222851627368</v>
      </c>
      <c r="N211" s="79">
        <f t="shared" si="168"/>
        <v>22.900052752370573</v>
      </c>
      <c r="P211" s="84">
        <f t="shared" si="169"/>
        <v>28.830695361598234</v>
      </c>
      <c r="R211" s="84">
        <f t="shared" si="170"/>
        <v>21.210387821037628</v>
      </c>
      <c r="T211" s="74">
        <f t="shared" si="171"/>
        <v>20.3389910444657</v>
      </c>
      <c r="V211" s="118">
        <f>Weather_Factors!GE43</f>
        <v>1.042843658009724</v>
      </c>
      <c r="X211" s="124">
        <f t="shared" si="161"/>
        <v>1658.8507703724208</v>
      </c>
      <c r="Y211" s="124">
        <f t="shared" si="161"/>
        <v>784.68773086336921</v>
      </c>
      <c r="Z211" s="124">
        <f t="shared" si="161"/>
        <v>839.65850676359059</v>
      </c>
      <c r="AA211" s="124">
        <f t="shared" si="172"/>
        <v>1359.2724284372757</v>
      </c>
      <c r="AC211" s="71">
        <f t="shared" si="162"/>
        <v>0.99241886019969905</v>
      </c>
      <c r="AD211" s="71"/>
      <c r="AF211" s="73">
        <f t="shared" si="163"/>
        <v>0.9800566309203057</v>
      </c>
      <c r="AG211" s="73">
        <f t="shared" si="164"/>
        <v>0.98784336800465233</v>
      </c>
      <c r="AH211" s="73">
        <f>Wgted_Floorspace!M222</f>
        <v>1.0002126124330977</v>
      </c>
      <c r="AI211" s="73">
        <f t="shared" si="165"/>
        <v>0.97609518510929283</v>
      </c>
      <c r="AJ211" s="73">
        <f t="shared" si="166"/>
        <v>1.019766894217691</v>
      </c>
      <c r="AK211" s="73">
        <f t="shared" si="173"/>
        <v>0.99220790446299223</v>
      </c>
      <c r="AL211" s="73">
        <f t="shared" si="174"/>
        <v>0.9681424431236072</v>
      </c>
      <c r="AM211" s="73">
        <f t="shared" si="175"/>
        <v>0.96814244312360731</v>
      </c>
      <c r="AN211" s="73"/>
      <c r="AO211" s="73">
        <f t="shared" si="176"/>
        <v>0.99560118757499505</v>
      </c>
      <c r="AR211" s="53"/>
    </row>
    <row r="212" spans="1:44" x14ac:dyDescent="0.2">
      <c r="A212" s="75" t="s">
        <v>44</v>
      </c>
      <c r="B212" s="50">
        <f t="shared" si="177"/>
        <v>1985</v>
      </c>
      <c r="D212" s="79">
        <f>SEDS_CensusRgn!F30</f>
        <v>501.702</v>
      </c>
      <c r="F212" s="321">
        <f t="shared" si="159"/>
        <v>11266.556350537945</v>
      </c>
      <c r="G212" s="321">
        <f t="shared" si="159"/>
        <v>4858.0382380323163</v>
      </c>
      <c r="H212" s="321">
        <f t="shared" si="159"/>
        <v>1065.5212653401156</v>
      </c>
      <c r="I212" s="321">
        <f t="shared" ref="I212:I237" si="178">SUM(F212:H212)</f>
        <v>17190.115853910374</v>
      </c>
      <c r="J212" s="83"/>
      <c r="K212" s="84">
        <f t="shared" si="160"/>
        <v>19.226841154636816</v>
      </c>
      <c r="L212" s="84">
        <f t="shared" si="160"/>
        <v>3.7990175327264279</v>
      </c>
      <c r="M212" s="84">
        <f t="shared" si="160"/>
        <v>0.91243224811205959</v>
      </c>
      <c r="N212" s="79">
        <f t="shared" ref="N212:N237" si="179">SUM(K212:M212)</f>
        <v>23.938290935475301</v>
      </c>
      <c r="P212" s="84">
        <f t="shared" ref="P212:P237" si="180">D212/I212*1000</f>
        <v>29.185492655413011</v>
      </c>
      <c r="R212" s="84">
        <f t="shared" ref="R212:R237" si="181">D212/N212</f>
        <v>20.958137794895947</v>
      </c>
      <c r="T212" s="74">
        <f t="shared" ref="T212:T237" si="182">R212/V212</f>
        <v>20.494361665368789</v>
      </c>
      <c r="V212" s="118">
        <f>Weather_Factors!GE44</f>
        <v>1.022629449850631</v>
      </c>
      <c r="X212" s="124">
        <f t="shared" si="161"/>
        <v>1706.5410722166928</v>
      </c>
      <c r="Y212" s="124">
        <f t="shared" si="161"/>
        <v>782.00651097904279</v>
      </c>
      <c r="Z212" s="124">
        <f t="shared" si="161"/>
        <v>856.3247659077083</v>
      </c>
      <c r="AA212" s="124">
        <f t="shared" ref="AA212:AA237" si="183">N212/I212*1000000</f>
        <v>1392.5613497264396</v>
      </c>
      <c r="AC212" s="71">
        <f t="shared" si="162"/>
        <v>1</v>
      </c>
      <c r="AD212" s="71"/>
      <c r="AE212" s="71" t="e">
        <f t="shared" ref="AE212:AE240" si="184">D212/D$248</f>
        <v>#DIV/0!</v>
      </c>
      <c r="AF212" s="73">
        <f t="shared" si="163"/>
        <v>1</v>
      </c>
      <c r="AG212" s="73">
        <f t="shared" si="164"/>
        <v>1</v>
      </c>
      <c r="AH212" s="73">
        <f>Wgted_Floorspace!M223</f>
        <v>1</v>
      </c>
      <c r="AI212" s="73">
        <f t="shared" si="165"/>
        <v>1</v>
      </c>
      <c r="AJ212" s="73">
        <f t="shared" si="166"/>
        <v>1</v>
      </c>
      <c r="AK212" s="73">
        <f>AG212/(AH212*AI212*AJ212)</f>
        <v>1</v>
      </c>
      <c r="AL212" s="73">
        <f t="shared" ref="AL212:AL234" si="185">AF212*AH212*AI212*AJ212*AK212</f>
        <v>1</v>
      </c>
      <c r="AM212" s="73">
        <f t="shared" ref="AM212:AM234" si="186">AF212*AG212</f>
        <v>1</v>
      </c>
      <c r="AN212" s="73"/>
      <c r="AO212" s="73">
        <f t="shared" ref="AO212:AO234" si="187">AH212*AI212*AJ212</f>
        <v>1</v>
      </c>
      <c r="AR212" s="53"/>
    </row>
    <row r="213" spans="1:44" x14ac:dyDescent="0.2">
      <c r="A213" s="75" t="s">
        <v>44</v>
      </c>
      <c r="B213" s="50">
        <f t="shared" si="177"/>
        <v>1986</v>
      </c>
      <c r="D213" s="79">
        <f>SEDS_CensusRgn!F31</f>
        <v>492.38800000000003</v>
      </c>
      <c r="F213" s="321">
        <f t="shared" si="159"/>
        <v>11579.917981157525</v>
      </c>
      <c r="G213" s="321">
        <f t="shared" si="159"/>
        <v>4972.082535285268</v>
      </c>
      <c r="H213" s="321">
        <f t="shared" si="159"/>
        <v>1108.2155796994198</v>
      </c>
      <c r="I213" s="321">
        <f t="shared" si="178"/>
        <v>17660.216096142212</v>
      </c>
      <c r="J213" s="83"/>
      <c r="K213" s="84">
        <f t="shared" si="160"/>
        <v>19.731328007902142</v>
      </c>
      <c r="L213" s="84">
        <f t="shared" si="160"/>
        <v>3.9761450875646731</v>
      </c>
      <c r="M213" s="84">
        <f t="shared" si="160"/>
        <v>0.95598063403301226</v>
      </c>
      <c r="N213" s="79">
        <f t="shared" si="179"/>
        <v>24.663453729499828</v>
      </c>
      <c r="P213" s="84">
        <f t="shared" si="180"/>
        <v>27.88119903626546</v>
      </c>
      <c r="R213" s="84">
        <f t="shared" si="181"/>
        <v>19.96427610667752</v>
      </c>
      <c r="T213" s="74">
        <f t="shared" si="182"/>
        <v>20.369490298980935</v>
      </c>
      <c r="V213" s="118">
        <f>Weather_Factors!GE45</f>
        <v>0.98010680746765233</v>
      </c>
      <c r="X213" s="124">
        <f t="shared" si="161"/>
        <v>1703.9264043154997</v>
      </c>
      <c r="Y213" s="124">
        <f t="shared" si="161"/>
        <v>799.69410389856819</v>
      </c>
      <c r="Z213" s="124">
        <f t="shared" si="161"/>
        <v>862.6305671431744</v>
      </c>
      <c r="AA213" s="124">
        <f t="shared" si="183"/>
        <v>1396.5544699584646</v>
      </c>
      <c r="AC213" s="71">
        <f t="shared" si="162"/>
        <v>0.99390703802212776</v>
      </c>
      <c r="AD213" s="71"/>
      <c r="AE213" s="71" t="e">
        <f t="shared" si="184"/>
        <v>#DIV/0!</v>
      </c>
      <c r="AF213" s="73">
        <f t="shared" si="163"/>
        <v>1.0273471247213788</v>
      </c>
      <c r="AG213" s="73">
        <f t="shared" si="164"/>
        <v>0.95531020721332094</v>
      </c>
      <c r="AH213" s="73">
        <f>Wgted_Floorspace!M224</f>
        <v>1.000026377582492</v>
      </c>
      <c r="AI213" s="73">
        <f t="shared" si="165"/>
        <v>1.0028674644982853</v>
      </c>
      <c r="AJ213" s="73">
        <f t="shared" si="166"/>
        <v>0.95841832797873205</v>
      </c>
      <c r="AK213" s="73">
        <f t="shared" ref="AK213:AK237" si="188">AG213/(AH213*AI213*AJ213)</f>
        <v>0.99388082184876203</v>
      </c>
      <c r="AL213" s="73">
        <f t="shared" si="185"/>
        <v>0.98143519459758977</v>
      </c>
      <c r="AM213" s="73">
        <f t="shared" si="186"/>
        <v>0.98143519459758988</v>
      </c>
      <c r="AN213" s="73"/>
      <c r="AO213" s="73">
        <f t="shared" si="187"/>
        <v>0.96119191175890262</v>
      </c>
      <c r="AR213" s="53"/>
    </row>
    <row r="214" spans="1:44" x14ac:dyDescent="0.2">
      <c r="A214" s="75" t="s">
        <v>44</v>
      </c>
      <c r="B214" s="50">
        <f t="shared" si="177"/>
        <v>1987</v>
      </c>
      <c r="D214" s="79">
        <f>SEDS_CensusRgn!F32</f>
        <v>506.05700000000002</v>
      </c>
      <c r="F214" s="321">
        <f t="shared" si="159"/>
        <v>11901.984455347636</v>
      </c>
      <c r="G214" s="321">
        <f t="shared" si="159"/>
        <v>5080.7289774903211</v>
      </c>
      <c r="H214" s="321">
        <f t="shared" si="159"/>
        <v>1148.0555273656948</v>
      </c>
      <c r="I214" s="321">
        <f t="shared" si="178"/>
        <v>18130.768960203652</v>
      </c>
      <c r="J214" s="83"/>
      <c r="K214" s="84">
        <f t="shared" si="160"/>
        <v>20.439712223156988</v>
      </c>
      <c r="L214" s="84">
        <f t="shared" si="160"/>
        <v>4.1330424515954336</v>
      </c>
      <c r="M214" s="84">
        <f t="shared" si="160"/>
        <v>0.98934670409629788</v>
      </c>
      <c r="N214" s="79">
        <f t="shared" si="179"/>
        <v>25.56210137884872</v>
      </c>
      <c r="P214" s="84">
        <f t="shared" si="180"/>
        <v>27.91150232573014</v>
      </c>
      <c r="R214" s="84">
        <f t="shared" si="181"/>
        <v>19.797159572285214</v>
      </c>
      <c r="T214" s="74">
        <f t="shared" si="182"/>
        <v>19.954107474507673</v>
      </c>
      <c r="V214" s="118">
        <f>Weather_Factors!GE46</f>
        <v>0.99213455663587213</v>
      </c>
      <c r="X214" s="124">
        <f t="shared" si="161"/>
        <v>1717.3364912246459</v>
      </c>
      <c r="Y214" s="124">
        <f t="shared" si="161"/>
        <v>813.47430061837167</v>
      </c>
      <c r="Z214" s="124">
        <f t="shared" si="161"/>
        <v>861.75858267625176</v>
      </c>
      <c r="AA214" s="124">
        <f t="shared" si="183"/>
        <v>1409.8740894529383</v>
      </c>
      <c r="AC214" s="71">
        <f t="shared" si="162"/>
        <v>0.97363888665173537</v>
      </c>
      <c r="AD214" s="71"/>
      <c r="AE214" s="71" t="e">
        <f t="shared" si="184"/>
        <v>#DIV/0!</v>
      </c>
      <c r="AF214" s="73">
        <f t="shared" si="163"/>
        <v>1.0547205797964008</v>
      </c>
      <c r="AG214" s="73">
        <f t="shared" si="164"/>
        <v>0.95634850695430751</v>
      </c>
      <c r="AH214" s="73">
        <f>Wgted_Floorspace!M225</f>
        <v>0.99987481162947467</v>
      </c>
      <c r="AI214" s="73">
        <f t="shared" si="165"/>
        <v>1.0124322994673804</v>
      </c>
      <c r="AJ214" s="73">
        <f t="shared" si="166"/>
        <v>0.97017991881691557</v>
      </c>
      <c r="AK214" s="73">
        <f t="shared" si="188"/>
        <v>0.97376079017833916</v>
      </c>
      <c r="AL214" s="73">
        <f t="shared" si="185"/>
        <v>1.0086804517422692</v>
      </c>
      <c r="AM214" s="73">
        <f t="shared" si="186"/>
        <v>1.0086804517422694</v>
      </c>
      <c r="AN214" s="73"/>
      <c r="AO214" s="73">
        <f t="shared" si="187"/>
        <v>0.9821185208937786</v>
      </c>
      <c r="AR214" s="53"/>
    </row>
    <row r="215" spans="1:44" x14ac:dyDescent="0.2">
      <c r="A215" s="75" t="s">
        <v>44</v>
      </c>
      <c r="B215" s="50">
        <f t="shared" si="177"/>
        <v>1988</v>
      </c>
      <c r="D215" s="79">
        <f>SEDS_CensusRgn!F33</f>
        <v>536.47400000000005</v>
      </c>
      <c r="F215" s="321">
        <f t="shared" si="159"/>
        <v>12041.913214850374</v>
      </c>
      <c r="G215" s="321">
        <f t="shared" si="159"/>
        <v>5213.7751525357853</v>
      </c>
      <c r="H215" s="321">
        <f t="shared" si="159"/>
        <v>1130.923043904306</v>
      </c>
      <c r="I215" s="321">
        <f t="shared" si="178"/>
        <v>18386.611411290465</v>
      </c>
      <c r="J215" s="83"/>
      <c r="K215" s="84">
        <f t="shared" si="160"/>
        <v>20.831763827737952</v>
      </c>
      <c r="L215" s="84">
        <f t="shared" si="160"/>
        <v>4.2913668970028436</v>
      </c>
      <c r="M215" s="84">
        <f t="shared" si="160"/>
        <v>1.0035504343497272</v>
      </c>
      <c r="N215" s="79">
        <f t="shared" si="179"/>
        <v>26.126681159090523</v>
      </c>
      <c r="P215" s="84">
        <f t="shared" si="180"/>
        <v>29.177426334826077</v>
      </c>
      <c r="R215" s="84">
        <f t="shared" si="181"/>
        <v>20.53356860495613</v>
      </c>
      <c r="T215" s="74">
        <f t="shared" si="182"/>
        <v>20.624130005063769</v>
      </c>
      <c r="V215" s="118">
        <f>Weather_Factors!GE47</f>
        <v>0.99560895901619106</v>
      </c>
      <c r="X215" s="124">
        <f t="shared" si="161"/>
        <v>1729.9380468917286</v>
      </c>
      <c r="Y215" s="124">
        <f t="shared" si="161"/>
        <v>823.08246356110772</v>
      </c>
      <c r="Z215" s="124">
        <f t="shared" si="161"/>
        <v>887.37287630566971</v>
      </c>
      <c r="AA215" s="124">
        <f t="shared" si="183"/>
        <v>1420.9622738340572</v>
      </c>
      <c r="AC215" s="71">
        <f t="shared" si="162"/>
        <v>1.0063319044434675</v>
      </c>
      <c r="AD215" s="71"/>
      <c r="AE215" s="71" t="e">
        <f t="shared" si="184"/>
        <v>#DIV/0!</v>
      </c>
      <c r="AF215" s="73">
        <f t="shared" si="163"/>
        <v>1.0696036936311812</v>
      </c>
      <c r="AG215" s="73">
        <f t="shared" si="164"/>
        <v>0.99972361883069194</v>
      </c>
      <c r="AH215" s="73">
        <f>Wgted_Floorspace!M226</f>
        <v>1.0000800031257269</v>
      </c>
      <c r="AI215" s="73">
        <f t="shared" si="165"/>
        <v>1.020394738165896</v>
      </c>
      <c r="AJ215" s="73">
        <f t="shared" si="166"/>
        <v>0.9735774372248065</v>
      </c>
      <c r="AK215" s="73">
        <f t="shared" si="188"/>
        <v>1.0062514011861055</v>
      </c>
      <c r="AL215" s="73">
        <f t="shared" si="185"/>
        <v>1.0693080753116391</v>
      </c>
      <c r="AM215" s="73">
        <f t="shared" si="186"/>
        <v>1.0693080753116393</v>
      </c>
      <c r="AN215" s="73"/>
      <c r="AO215" s="73">
        <f t="shared" si="187"/>
        <v>0.99351277190996301</v>
      </c>
      <c r="AR215" s="53"/>
    </row>
    <row r="216" spans="1:44" x14ac:dyDescent="0.2">
      <c r="A216" s="75" t="s">
        <v>44</v>
      </c>
      <c r="B216" s="50">
        <f t="shared" si="177"/>
        <v>1989</v>
      </c>
      <c r="D216" s="79">
        <f>SEDS_CensusRgn!F34</f>
        <v>547.61800000000005</v>
      </c>
      <c r="F216" s="321">
        <f t="shared" si="159"/>
        <v>12172.23098023332</v>
      </c>
      <c r="G216" s="321">
        <f t="shared" si="159"/>
        <v>5340.0957023540495</v>
      </c>
      <c r="H216" s="321">
        <f t="shared" si="159"/>
        <v>1109.5708793739125</v>
      </c>
      <c r="I216" s="321">
        <f t="shared" si="178"/>
        <v>18621.897561961283</v>
      </c>
      <c r="J216" s="83"/>
      <c r="K216" s="84">
        <f t="shared" si="160"/>
        <v>21.206031530535935</v>
      </c>
      <c r="L216" s="84">
        <f t="shared" si="160"/>
        <v>4.4368311332657093</v>
      </c>
      <c r="M216" s="84">
        <f t="shared" si="160"/>
        <v>1.0130134238637174</v>
      </c>
      <c r="N216" s="79">
        <f t="shared" si="179"/>
        <v>26.655876087665362</v>
      </c>
      <c r="P216" s="84">
        <f t="shared" si="180"/>
        <v>29.407207196682926</v>
      </c>
      <c r="R216" s="84">
        <f t="shared" si="181"/>
        <v>20.543988057230003</v>
      </c>
      <c r="T216" s="74">
        <f t="shared" si="182"/>
        <v>20.642279583748476</v>
      </c>
      <c r="V216" s="118">
        <f>Weather_Factors!GE48</f>
        <v>0.99523833953901797</v>
      </c>
      <c r="X216" s="124">
        <f t="shared" si="161"/>
        <v>1742.1647325763659</v>
      </c>
      <c r="Y216" s="124">
        <f t="shared" si="161"/>
        <v>830.85236305968112</v>
      </c>
      <c r="Z216" s="124">
        <f t="shared" si="161"/>
        <v>912.97765892641416</v>
      </c>
      <c r="AA216" s="124">
        <f t="shared" si="183"/>
        <v>1431.4264160766832</v>
      </c>
      <c r="AC216" s="71">
        <f t="shared" si="162"/>
        <v>1.0072174933181568</v>
      </c>
      <c r="AD216" s="71"/>
      <c r="AE216" s="71" t="e">
        <f t="shared" si="184"/>
        <v>#DIV/0!</v>
      </c>
      <c r="AF216" s="73">
        <f t="shared" si="163"/>
        <v>1.083290986530798</v>
      </c>
      <c r="AG216" s="73">
        <f t="shared" si="164"/>
        <v>1.0075967380056816</v>
      </c>
      <c r="AH216" s="73">
        <f>Wgted_Floorspace!M227</f>
        <v>1.0001869262856076</v>
      </c>
      <c r="AI216" s="73">
        <f t="shared" si="165"/>
        <v>1.0279090514452942</v>
      </c>
      <c r="AJ216" s="73">
        <f t="shared" si="166"/>
        <v>0.97321501907106833</v>
      </c>
      <c r="AK216" s="73">
        <f t="shared" si="188"/>
        <v>1.0070292530803802</v>
      </c>
      <c r="AL216" s="73">
        <f t="shared" si="185"/>
        <v>1.0915204643393888</v>
      </c>
      <c r="AM216" s="73">
        <f t="shared" si="186"/>
        <v>1.0915204643393888</v>
      </c>
      <c r="AN216" s="73"/>
      <c r="AO216" s="73">
        <f t="shared" si="187"/>
        <v>1.0005635237740766</v>
      </c>
      <c r="AR216" s="53"/>
    </row>
    <row r="217" spans="1:44" x14ac:dyDescent="0.2">
      <c r="A217" s="75" t="s">
        <v>44</v>
      </c>
      <c r="B217" s="50">
        <f t="shared" si="177"/>
        <v>1990</v>
      </c>
      <c r="D217" s="79">
        <f>SEDS_CensusRgn!F35</f>
        <v>559.46299999999997</v>
      </c>
      <c r="F217" s="321">
        <f t="shared" ref="F217:H236" si="189">F56</f>
        <v>12548.079425067765</v>
      </c>
      <c r="G217" s="321">
        <f t="shared" si="189"/>
        <v>5357.3008563573239</v>
      </c>
      <c r="H217" s="321">
        <f t="shared" si="189"/>
        <v>1174.5355236832218</v>
      </c>
      <c r="I217" s="321">
        <f t="shared" si="178"/>
        <v>19079.91580510831</v>
      </c>
      <c r="J217" s="83"/>
      <c r="K217" s="84">
        <f t="shared" ref="K217:M236" si="190">K56</f>
        <v>22.024632159607567</v>
      </c>
      <c r="L217" s="84">
        <f t="shared" si="190"/>
        <v>4.4809619947815822</v>
      </c>
      <c r="M217" s="84">
        <f t="shared" si="190"/>
        <v>1.1029842694488849</v>
      </c>
      <c r="N217" s="79">
        <f t="shared" si="179"/>
        <v>27.608578423838036</v>
      </c>
      <c r="P217" s="84">
        <f t="shared" si="180"/>
        <v>29.322089558184196</v>
      </c>
      <c r="R217" s="84">
        <f t="shared" si="181"/>
        <v>20.264100215929393</v>
      </c>
      <c r="T217" s="74">
        <f t="shared" si="182"/>
        <v>20.142824138232282</v>
      </c>
      <c r="V217" s="118">
        <f>Weather_Factors!GE49</f>
        <v>1.006020808048804</v>
      </c>
      <c r="X217" s="124">
        <f t="shared" ref="X217:Z236" si="191">X56</f>
        <v>1755.2193776848544</v>
      </c>
      <c r="Y217" s="124">
        <f t="shared" si="191"/>
        <v>836.42157028836255</v>
      </c>
      <c r="Z217" s="124">
        <f t="shared" si="191"/>
        <v>939.08123441855605</v>
      </c>
      <c r="AA217" s="124">
        <f t="shared" si="183"/>
        <v>1446.9968686364082</v>
      </c>
      <c r="AC217" s="71">
        <f t="shared" si="162"/>
        <v>0.98284711020150817</v>
      </c>
      <c r="AD217" s="71"/>
      <c r="AE217" s="71" t="e">
        <f t="shared" si="184"/>
        <v>#DIV/0!</v>
      </c>
      <c r="AF217" s="73">
        <f t="shared" si="163"/>
        <v>1.1099352655478496</v>
      </c>
      <c r="AG217" s="73">
        <f t="shared" si="164"/>
        <v>1.0046803014218042</v>
      </c>
      <c r="AH217" s="73">
        <f>Wgted_Floorspace!M228</f>
        <v>0.99919877716741079</v>
      </c>
      <c r="AI217" s="73">
        <f t="shared" si="165"/>
        <v>1.0390902123778332</v>
      </c>
      <c r="AJ217" s="73">
        <f t="shared" si="166"/>
        <v>0.98375888568019154</v>
      </c>
      <c r="AK217" s="73">
        <f t="shared" si="188"/>
        <v>0.98363522119967217</v>
      </c>
      <c r="AL217" s="73">
        <f t="shared" si="185"/>
        <v>1.1151300971493039</v>
      </c>
      <c r="AM217" s="73">
        <f t="shared" si="186"/>
        <v>1.1151300971493039</v>
      </c>
      <c r="AN217" s="73"/>
      <c r="AO217" s="73">
        <f t="shared" si="187"/>
        <v>1.0213952080695776</v>
      </c>
      <c r="AR217" s="53"/>
    </row>
    <row r="218" spans="1:44" x14ac:dyDescent="0.2">
      <c r="A218" s="75" t="s">
        <v>44</v>
      </c>
      <c r="B218" s="50">
        <f t="shared" si="177"/>
        <v>1991</v>
      </c>
      <c r="D218" s="79">
        <f>SEDS_CensusRgn!F36</f>
        <v>568.95400000000006</v>
      </c>
      <c r="F218" s="321">
        <f t="shared" si="189"/>
        <v>12909.615019589437</v>
      </c>
      <c r="G218" s="321">
        <f t="shared" si="189"/>
        <v>5365.3795600776275</v>
      </c>
      <c r="H218" s="321">
        <f t="shared" si="189"/>
        <v>1239.5548059519595</v>
      </c>
      <c r="I218" s="321">
        <f t="shared" si="178"/>
        <v>19514.549385619026</v>
      </c>
      <c r="J218" s="83"/>
      <c r="K218" s="84">
        <f t="shared" si="190"/>
        <v>22.798853252676579</v>
      </c>
      <c r="L218" s="84">
        <f t="shared" si="190"/>
        <v>4.4983185520639353</v>
      </c>
      <c r="M218" s="84">
        <f t="shared" si="190"/>
        <v>1.1837278104067768</v>
      </c>
      <c r="N218" s="79">
        <f t="shared" si="179"/>
        <v>28.48089961514729</v>
      </c>
      <c r="P218" s="84">
        <f t="shared" si="180"/>
        <v>29.155374728728439</v>
      </c>
      <c r="R218" s="84">
        <f t="shared" si="181"/>
        <v>19.97668639994108</v>
      </c>
      <c r="T218" s="74">
        <f t="shared" si="182"/>
        <v>20.060174884993266</v>
      </c>
      <c r="V218" s="118">
        <f>Weather_Factors!GE50</f>
        <v>0.99583809784656252</v>
      </c>
      <c r="X218" s="124">
        <f t="shared" si="191"/>
        <v>1766.0366492789224</v>
      </c>
      <c r="Y218" s="124">
        <f t="shared" si="191"/>
        <v>838.39707921779393</v>
      </c>
      <c r="Z218" s="124">
        <f t="shared" si="191"/>
        <v>954.9620595417656</v>
      </c>
      <c r="AA218" s="124">
        <f t="shared" si="183"/>
        <v>1459.4700114436612</v>
      </c>
      <c r="AC218" s="71">
        <f t="shared" si="162"/>
        <v>0.97881433013309171</v>
      </c>
      <c r="AD218" s="71"/>
      <c r="AE218" s="71" t="e">
        <f t="shared" si="184"/>
        <v>#DIV/0!</v>
      </c>
      <c r="AF218" s="73">
        <f t="shared" si="163"/>
        <v>1.13521918941459</v>
      </c>
      <c r="AG218" s="73">
        <f t="shared" si="164"/>
        <v>0.99896805145487289</v>
      </c>
      <c r="AH218" s="73">
        <f>Wgted_Floorspace!M229</f>
        <v>0.99825032900497246</v>
      </c>
      <c r="AI218" s="73">
        <f t="shared" si="165"/>
        <v>1.0480471914076643</v>
      </c>
      <c r="AJ218" s="73">
        <f t="shared" si="166"/>
        <v>0.9738015055130852</v>
      </c>
      <c r="AK218" s="73">
        <f t="shared" si="188"/>
        <v>0.98052993491997731</v>
      </c>
      <c r="AL218" s="73">
        <f t="shared" si="185"/>
        <v>1.1340477016236732</v>
      </c>
      <c r="AM218" s="73">
        <f t="shared" si="186"/>
        <v>1.1340477016236732</v>
      </c>
      <c r="AN218" s="73"/>
      <c r="AO218" s="73">
        <f t="shared" si="187"/>
        <v>1.0188042362382341</v>
      </c>
      <c r="AR218" s="53"/>
    </row>
    <row r="219" spans="1:44" x14ac:dyDescent="0.2">
      <c r="A219" s="75" t="s">
        <v>44</v>
      </c>
      <c r="B219" s="50">
        <f t="shared" si="177"/>
        <v>1992</v>
      </c>
      <c r="D219" s="79">
        <f>SEDS_CensusRgn!F37</f>
        <v>571.28100000000006</v>
      </c>
      <c r="F219" s="321">
        <f t="shared" si="189"/>
        <v>13169.796588458346</v>
      </c>
      <c r="G219" s="321">
        <f t="shared" si="189"/>
        <v>5428.6426892498721</v>
      </c>
      <c r="H219" s="321">
        <f t="shared" si="189"/>
        <v>1195.1739582615505</v>
      </c>
      <c r="I219" s="321">
        <f t="shared" si="178"/>
        <v>19793.613235969769</v>
      </c>
      <c r="J219" s="83"/>
      <c r="K219" s="84">
        <f t="shared" si="190"/>
        <v>23.45935033493825</v>
      </c>
      <c r="L219" s="84">
        <f t="shared" si="190"/>
        <v>4.5485408190062993</v>
      </c>
      <c r="M219" s="84">
        <f t="shared" si="190"/>
        <v>1.1586634677884926</v>
      </c>
      <c r="N219" s="79">
        <f t="shared" si="179"/>
        <v>29.166554621733042</v>
      </c>
      <c r="P219" s="84">
        <f t="shared" si="180"/>
        <v>28.861885558208478</v>
      </c>
      <c r="R219" s="84">
        <f t="shared" si="181"/>
        <v>19.586852386545452</v>
      </c>
      <c r="T219" s="74">
        <f t="shared" si="182"/>
        <v>19.801352634343548</v>
      </c>
      <c r="V219" s="118">
        <f>Weather_Factors!GE51</f>
        <v>0.98916739417962452</v>
      </c>
      <c r="X219" s="124">
        <f t="shared" si="191"/>
        <v>1781.2993676377196</v>
      </c>
      <c r="Y219" s="124">
        <f t="shared" si="191"/>
        <v>837.87809943977277</v>
      </c>
      <c r="Z219" s="124">
        <f t="shared" si="191"/>
        <v>969.45173527193936</v>
      </c>
      <c r="AA219" s="124">
        <f t="shared" si="183"/>
        <v>1473.5336228925792</v>
      </c>
      <c r="AC219" s="71">
        <f t="shared" si="162"/>
        <v>0.96618538101646356</v>
      </c>
      <c r="AD219" s="71"/>
      <c r="AE219" s="71" t="e">
        <f t="shared" si="184"/>
        <v>#DIV/0!</v>
      </c>
      <c r="AF219" s="73">
        <f t="shared" si="163"/>
        <v>1.1514531608853094</v>
      </c>
      <c r="AG219" s="73">
        <f t="shared" si="164"/>
        <v>0.98891205637590929</v>
      </c>
      <c r="AH219" s="73">
        <f>Wgted_Floorspace!M230</f>
        <v>0.99650293951540503</v>
      </c>
      <c r="AI219" s="73">
        <f t="shared" si="165"/>
        <v>1.0581462879046917</v>
      </c>
      <c r="AJ219" s="73">
        <f t="shared" si="166"/>
        <v>0.96727841577817453</v>
      </c>
      <c r="AK219" s="73">
        <f t="shared" si="188"/>
        <v>0.96957604709757816</v>
      </c>
      <c r="AL219" s="73">
        <f t="shared" si="185"/>
        <v>1.138685913151632</v>
      </c>
      <c r="AM219" s="73">
        <f t="shared" si="186"/>
        <v>1.138685913151632</v>
      </c>
      <c r="AN219" s="73"/>
      <c r="AO219" s="73">
        <f t="shared" si="187"/>
        <v>1.0199427464572928</v>
      </c>
      <c r="AR219" s="53"/>
    </row>
    <row r="220" spans="1:44" x14ac:dyDescent="0.2">
      <c r="A220" s="75" t="s">
        <v>44</v>
      </c>
      <c r="B220" s="50">
        <f t="shared" si="177"/>
        <v>1993</v>
      </c>
      <c r="D220" s="79">
        <f>SEDS_CensusRgn!F38</f>
        <v>590.56799999999998</v>
      </c>
      <c r="F220" s="321">
        <f t="shared" si="189"/>
        <v>13450.329885237492</v>
      </c>
      <c r="G220" s="321">
        <f t="shared" si="189"/>
        <v>5486.4716988722121</v>
      </c>
      <c r="H220" s="321">
        <f t="shared" si="189"/>
        <v>1153.6351205321446</v>
      </c>
      <c r="I220" s="321">
        <f t="shared" si="178"/>
        <v>20090.436704641848</v>
      </c>
      <c r="J220" s="83"/>
      <c r="K220" s="84">
        <f t="shared" si="190"/>
        <v>24.156466669308717</v>
      </c>
      <c r="L220" s="84">
        <f t="shared" si="190"/>
        <v>4.5853872183996973</v>
      </c>
      <c r="M220" s="84">
        <f t="shared" si="190"/>
        <v>1.1350730014597061</v>
      </c>
      <c r="N220" s="79">
        <f t="shared" si="179"/>
        <v>29.876926889168121</v>
      </c>
      <c r="P220" s="84">
        <f t="shared" si="180"/>
        <v>29.395478489701052</v>
      </c>
      <c r="R220" s="84">
        <f t="shared" si="181"/>
        <v>19.766691607566585</v>
      </c>
      <c r="T220" s="74">
        <f t="shared" si="182"/>
        <v>19.873007458759716</v>
      </c>
      <c r="V220" s="118">
        <f>Weather_Factors!GE52</f>
        <v>0.99465023844962797</v>
      </c>
      <c r="X220" s="124">
        <f t="shared" si="191"/>
        <v>1795.975777205422</v>
      </c>
      <c r="Y220" s="124">
        <f t="shared" si="191"/>
        <v>835.7624845385169</v>
      </c>
      <c r="Z220" s="124">
        <f t="shared" si="191"/>
        <v>983.90988732739322</v>
      </c>
      <c r="AA220" s="124">
        <f t="shared" si="183"/>
        <v>1487.1218245975276</v>
      </c>
      <c r="AC220" s="71">
        <f t="shared" si="162"/>
        <v>0.96968169993510789</v>
      </c>
      <c r="AD220" s="71"/>
      <c r="AE220" s="71" t="e">
        <f t="shared" si="184"/>
        <v>#DIV/0!</v>
      </c>
      <c r="AF220" s="73">
        <f t="shared" si="163"/>
        <v>1.1687202620028716</v>
      </c>
      <c r="AG220" s="73">
        <f t="shared" si="164"/>
        <v>1.0071948702996827</v>
      </c>
      <c r="AH220" s="73">
        <f>Wgted_Floorspace!M231</f>
        <v>0.99468141487652961</v>
      </c>
      <c r="AI220" s="73">
        <f t="shared" si="165"/>
        <v>1.0679039920859958</v>
      </c>
      <c r="AJ220" s="73">
        <f t="shared" si="166"/>
        <v>0.97263993188824183</v>
      </c>
      <c r="AK220" s="73">
        <f t="shared" si="188"/>
        <v>0.97486661098968541</v>
      </c>
      <c r="AL220" s="73">
        <f t="shared" si="185"/>
        <v>1.1771290527045937</v>
      </c>
      <c r="AM220" s="73">
        <f t="shared" si="186"/>
        <v>1.1771290527045934</v>
      </c>
      <c r="AN220" s="73"/>
      <c r="AO220" s="73">
        <f t="shared" si="187"/>
        <v>1.0331617258664523</v>
      </c>
      <c r="AR220" s="53"/>
    </row>
    <row r="221" spans="1:44" x14ac:dyDescent="0.2">
      <c r="A221" s="75" t="s">
        <v>44</v>
      </c>
      <c r="B221" s="50">
        <f t="shared" si="177"/>
        <v>1994</v>
      </c>
      <c r="D221" s="79">
        <f>SEDS_CensusRgn!F39</f>
        <v>600.45900000000006</v>
      </c>
      <c r="F221" s="321">
        <f t="shared" si="189"/>
        <v>13597.379781626672</v>
      </c>
      <c r="G221" s="321">
        <f t="shared" si="189"/>
        <v>5655.8425536346531</v>
      </c>
      <c r="H221" s="321">
        <f t="shared" si="189"/>
        <v>1190.8728725931689</v>
      </c>
      <c r="I221" s="321">
        <f t="shared" si="178"/>
        <v>20444.095207854494</v>
      </c>
      <c r="J221" s="83"/>
      <c r="K221" s="84">
        <f t="shared" si="190"/>
        <v>24.627580497010491</v>
      </c>
      <c r="L221" s="84">
        <f t="shared" si="190"/>
        <v>4.7265669737724494</v>
      </c>
      <c r="M221" s="84">
        <f t="shared" si="190"/>
        <v>1.1824345732075947</v>
      </c>
      <c r="N221" s="79">
        <f t="shared" si="179"/>
        <v>30.536582043990535</v>
      </c>
      <c r="P221" s="84">
        <f t="shared" si="180"/>
        <v>29.370778892152071</v>
      </c>
      <c r="R221" s="84">
        <f t="shared" si="181"/>
        <v>19.663595589545285</v>
      </c>
      <c r="T221" s="74">
        <f t="shared" si="182"/>
        <v>19.498991269177285</v>
      </c>
      <c r="V221" s="118">
        <f>Weather_Factors!GE53</f>
        <v>1.008441683884858</v>
      </c>
      <c r="X221" s="124">
        <f t="shared" si="191"/>
        <v>1811.2004586566209</v>
      </c>
      <c r="Y221" s="124">
        <f t="shared" si="191"/>
        <v>835.69634920883414</v>
      </c>
      <c r="Z221" s="124">
        <f t="shared" si="191"/>
        <v>992.91418960010435</v>
      </c>
      <c r="AA221" s="124">
        <f t="shared" si="183"/>
        <v>1493.6626802764335</v>
      </c>
      <c r="AC221" s="71">
        <f t="shared" si="162"/>
        <v>0.95143198834665477</v>
      </c>
      <c r="AD221" s="71"/>
      <c r="AE221" s="71" t="e">
        <f t="shared" si="184"/>
        <v>#DIV/0!</v>
      </c>
      <c r="AF221" s="73">
        <f t="shared" si="163"/>
        <v>1.1892936255693654</v>
      </c>
      <c r="AG221" s="73">
        <f t="shared" si="164"/>
        <v>1.0063485732081585</v>
      </c>
      <c r="AH221" s="73">
        <f>Wgted_Floorspace!M232</f>
        <v>0.99624375461550918</v>
      </c>
      <c r="AI221" s="73">
        <f t="shared" si="165"/>
        <v>1.0726009885093066</v>
      </c>
      <c r="AJ221" s="73">
        <f t="shared" si="166"/>
        <v>0.98612619070588536</v>
      </c>
      <c r="AK221" s="73">
        <f t="shared" si="188"/>
        <v>0.95501927509081452</v>
      </c>
      <c r="AL221" s="73">
        <f t="shared" si="185"/>
        <v>1.1968439432172886</v>
      </c>
      <c r="AM221" s="73">
        <f t="shared" si="186"/>
        <v>1.1968439432172888</v>
      </c>
      <c r="AN221" s="73"/>
      <c r="AO221" s="73">
        <f t="shared" si="187"/>
        <v>1.0537468713523745</v>
      </c>
      <c r="AR221" s="53"/>
    </row>
    <row r="222" spans="1:44" x14ac:dyDescent="0.2">
      <c r="A222" s="75" t="s">
        <v>44</v>
      </c>
      <c r="B222" s="50">
        <f t="shared" si="177"/>
        <v>1995</v>
      </c>
      <c r="D222" s="79">
        <f>SEDS_CensusRgn!F40</f>
        <v>602.21100000000001</v>
      </c>
      <c r="F222" s="321">
        <f t="shared" si="189"/>
        <v>13745.118395046897</v>
      </c>
      <c r="G222" s="321">
        <f t="shared" si="189"/>
        <v>5832.628554135641</v>
      </c>
      <c r="H222" s="321">
        <f t="shared" si="189"/>
        <v>1233.3257477283519</v>
      </c>
      <c r="I222" s="321">
        <f t="shared" si="178"/>
        <v>20811.072696910891</v>
      </c>
      <c r="J222" s="83"/>
      <c r="K222" s="84">
        <f t="shared" si="190"/>
        <v>25.049319810050054</v>
      </c>
      <c r="L222" s="84">
        <f t="shared" si="190"/>
        <v>4.8915736454298555</v>
      </c>
      <c r="M222" s="84">
        <f t="shared" si="190"/>
        <v>1.2356905093873045</v>
      </c>
      <c r="N222" s="79">
        <f t="shared" si="179"/>
        <v>31.176583964867213</v>
      </c>
      <c r="P222" s="84">
        <f t="shared" si="180"/>
        <v>28.937047540533058</v>
      </c>
      <c r="R222" s="84">
        <f t="shared" si="181"/>
        <v>19.316131641575279</v>
      </c>
      <c r="T222" s="74">
        <f t="shared" si="182"/>
        <v>19.614196641056175</v>
      </c>
      <c r="V222" s="118">
        <f>Weather_Factors!GE54</f>
        <v>0.98480360909317133</v>
      </c>
      <c r="X222" s="124">
        <f t="shared" si="191"/>
        <v>1822.4157180833502</v>
      </c>
      <c r="Y222" s="124">
        <f t="shared" si="191"/>
        <v>838.65680799465144</v>
      </c>
      <c r="Z222" s="124">
        <f t="shared" si="191"/>
        <v>1001.9173861109349</v>
      </c>
      <c r="AA222" s="124">
        <f t="shared" si="183"/>
        <v>1498.0767411136349</v>
      </c>
      <c r="AC222" s="71">
        <f t="shared" si="162"/>
        <v>0.95705330867660499</v>
      </c>
      <c r="AD222" s="71"/>
      <c r="AE222" s="71" t="e">
        <f t="shared" si="184"/>
        <v>#DIV/0!</v>
      </c>
      <c r="AF222" s="73">
        <f t="shared" si="163"/>
        <v>1.21064179402705</v>
      </c>
      <c r="AG222" s="73">
        <f t="shared" si="164"/>
        <v>0.9914873763546399</v>
      </c>
      <c r="AH222" s="73">
        <f>Wgted_Floorspace!M233</f>
        <v>0.99791410986662543</v>
      </c>
      <c r="AI222" s="73">
        <f t="shared" si="165"/>
        <v>1.0757707309684583</v>
      </c>
      <c r="AJ222" s="73">
        <f t="shared" si="166"/>
        <v>0.96301119553814474</v>
      </c>
      <c r="AK222" s="73">
        <f t="shared" si="188"/>
        <v>0.95905378951352649</v>
      </c>
      <c r="AL222" s="73">
        <f t="shared" si="185"/>
        <v>1.2003360560651539</v>
      </c>
      <c r="AM222" s="73">
        <f t="shared" si="186"/>
        <v>1.2003360560651541</v>
      </c>
      <c r="AN222" s="73"/>
      <c r="AO222" s="73">
        <f t="shared" si="187"/>
        <v>1.0338183188427472</v>
      </c>
      <c r="AR222" s="53"/>
    </row>
    <row r="223" spans="1:44" x14ac:dyDescent="0.2">
      <c r="A223" s="75" t="s">
        <v>44</v>
      </c>
      <c r="B223" s="50">
        <f t="shared" si="177"/>
        <v>1996</v>
      </c>
      <c r="D223" s="79">
        <f>SEDS_CensusRgn!F41</f>
        <v>636.43600000000004</v>
      </c>
      <c r="F223" s="321">
        <f t="shared" si="189"/>
        <v>13949.238597001486</v>
      </c>
      <c r="G223" s="321">
        <f t="shared" si="189"/>
        <v>5967.7633752824231</v>
      </c>
      <c r="H223" s="321">
        <f t="shared" si="189"/>
        <v>1218.8729345924557</v>
      </c>
      <c r="I223" s="321">
        <f t="shared" si="178"/>
        <v>21135.874906876365</v>
      </c>
      <c r="J223" s="83"/>
      <c r="K223" s="84">
        <f t="shared" si="190"/>
        <v>25.606477866824317</v>
      </c>
      <c r="L223" s="84">
        <f t="shared" si="190"/>
        <v>5.0351627140280435</v>
      </c>
      <c r="M223" s="84">
        <f t="shared" si="190"/>
        <v>1.2317198448467406</v>
      </c>
      <c r="N223" s="79">
        <f t="shared" si="179"/>
        <v>31.873360425699101</v>
      </c>
      <c r="P223" s="84">
        <f t="shared" si="180"/>
        <v>30.111646799770817</v>
      </c>
      <c r="R223" s="84">
        <f t="shared" si="181"/>
        <v>19.967646696168551</v>
      </c>
      <c r="T223" s="74">
        <f t="shared" si="182"/>
        <v>20.001782133868222</v>
      </c>
      <c r="V223" s="118">
        <f>Weather_Factors!GE55</f>
        <v>0.99829338018626501</v>
      </c>
      <c r="X223" s="124">
        <f t="shared" si="191"/>
        <v>1835.6900047812403</v>
      </c>
      <c r="Y223" s="124">
        <f t="shared" si="191"/>
        <v>843.72693711063164</v>
      </c>
      <c r="Z223" s="124">
        <f t="shared" si="191"/>
        <v>1010.5399914049125</v>
      </c>
      <c r="AA223" s="124">
        <f t="shared" si="183"/>
        <v>1508.0218143858049</v>
      </c>
      <c r="AC223" s="71">
        <f t="shared" si="162"/>
        <v>0.97596511960004473</v>
      </c>
      <c r="AD223" s="71"/>
      <c r="AE223" s="71" t="e">
        <f t="shared" si="184"/>
        <v>#DIV/0!</v>
      </c>
      <c r="AF223" s="73">
        <f t="shared" si="163"/>
        <v>1.2295365014697337</v>
      </c>
      <c r="AG223" s="73">
        <f t="shared" si="164"/>
        <v>1.031733373676186</v>
      </c>
      <c r="AH223" s="73">
        <f>Wgted_Floorspace!M234</f>
        <v>0.99781833219243288</v>
      </c>
      <c r="AI223" s="73">
        <f t="shared" si="165"/>
        <v>1.0829123001884597</v>
      </c>
      <c r="AJ223" s="73">
        <f t="shared" si="166"/>
        <v>0.97620245567158215</v>
      </c>
      <c r="AK223" s="73">
        <f t="shared" si="188"/>
        <v>0.97809900671560901</v>
      </c>
      <c r="AL223" s="73">
        <f t="shared" si="185"/>
        <v>1.2685538427193832</v>
      </c>
      <c r="AM223" s="73">
        <f t="shared" si="186"/>
        <v>1.2685538427193832</v>
      </c>
      <c r="AN223" s="73"/>
      <c r="AO223" s="73">
        <f t="shared" si="187"/>
        <v>1.0548353148222465</v>
      </c>
      <c r="AR223" s="53"/>
    </row>
    <row r="224" spans="1:44" x14ac:dyDescent="0.2">
      <c r="A224" s="75" t="s">
        <v>44</v>
      </c>
      <c r="B224" s="50">
        <f t="shared" si="177"/>
        <v>1997</v>
      </c>
      <c r="D224" s="79">
        <f>SEDS_CensusRgn!F42</f>
        <v>647.46199999999999</v>
      </c>
      <c r="F224" s="321">
        <f t="shared" si="189"/>
        <v>14157.127177339964</v>
      </c>
      <c r="G224" s="321">
        <f t="shared" si="189"/>
        <v>6106.3500027155114</v>
      </c>
      <c r="H224" s="321">
        <f t="shared" si="189"/>
        <v>1203.3547697894098</v>
      </c>
      <c r="I224" s="321">
        <f t="shared" si="178"/>
        <v>21466.831949844884</v>
      </c>
      <c r="J224" s="83"/>
      <c r="K224" s="84">
        <f t="shared" si="190"/>
        <v>26.162775793559103</v>
      </c>
      <c r="L224" s="84">
        <f t="shared" si="190"/>
        <v>5.184978029258354</v>
      </c>
      <c r="M224" s="84">
        <f t="shared" si="190"/>
        <v>1.2264051121606963</v>
      </c>
      <c r="N224" s="79">
        <f t="shared" si="179"/>
        <v>32.574158934978151</v>
      </c>
      <c r="P224" s="84">
        <f t="shared" si="180"/>
        <v>30.161041066177372</v>
      </c>
      <c r="R224" s="84">
        <f t="shared" si="181"/>
        <v>19.876553107400568</v>
      </c>
      <c r="T224" s="74">
        <f t="shared" si="182"/>
        <v>19.955933410736186</v>
      </c>
      <c r="V224" s="118">
        <f>Weather_Factors!GE56</f>
        <v>0.99602222047439226</v>
      </c>
      <c r="X224" s="124">
        <f t="shared" si="191"/>
        <v>1848.0285912409897</v>
      </c>
      <c r="Y224" s="124">
        <f t="shared" si="191"/>
        <v>849.11248568335918</v>
      </c>
      <c r="Z224" s="124">
        <f t="shared" si="191"/>
        <v>1019.1550679400394</v>
      </c>
      <c r="AA224" s="124">
        <f t="shared" si="183"/>
        <v>1517.4180806503928</v>
      </c>
      <c r="AC224" s="71">
        <f t="shared" si="162"/>
        <v>0.97372798121629545</v>
      </c>
      <c r="AD224" s="71"/>
      <c r="AE224" s="71" t="e">
        <f t="shared" si="184"/>
        <v>#DIV/0!</v>
      </c>
      <c r="AF224" s="73">
        <f t="shared" si="163"/>
        <v>1.24878925379445</v>
      </c>
      <c r="AG224" s="73">
        <f t="shared" si="164"/>
        <v>1.0334257989845317</v>
      </c>
      <c r="AH224" s="73">
        <f>Wgted_Floorspace!M235</f>
        <v>0.99771931065776842</v>
      </c>
      <c r="AI224" s="73">
        <f t="shared" si="165"/>
        <v>1.0896597704284128</v>
      </c>
      <c r="AJ224" s="73">
        <f t="shared" si="166"/>
        <v>0.97398155374840312</v>
      </c>
      <c r="AK224" s="73">
        <f t="shared" si="188"/>
        <v>0.9759538287119488</v>
      </c>
      <c r="AL224" s="73">
        <f t="shared" si="185"/>
        <v>1.2905310323658268</v>
      </c>
      <c r="AM224" s="73">
        <f t="shared" si="186"/>
        <v>1.2905310323658266</v>
      </c>
      <c r="AN224" s="73"/>
      <c r="AO224" s="73">
        <f t="shared" si="187"/>
        <v>1.0588880012371422</v>
      </c>
      <c r="AR224" s="53"/>
    </row>
    <row r="225" spans="1:44" x14ac:dyDescent="0.2">
      <c r="A225" s="75" t="s">
        <v>44</v>
      </c>
      <c r="B225" s="50">
        <f t="shared" si="177"/>
        <v>1998</v>
      </c>
      <c r="D225" s="79">
        <f>SEDS_CensusRgn!F43</f>
        <v>660.17100000000005</v>
      </c>
      <c r="F225" s="321">
        <f t="shared" si="189"/>
        <v>14532.524627730963</v>
      </c>
      <c r="G225" s="321">
        <f t="shared" si="189"/>
        <v>6049.5681159560963</v>
      </c>
      <c r="H225" s="321">
        <f t="shared" si="189"/>
        <v>1262.3344603320879</v>
      </c>
      <c r="I225" s="321">
        <f t="shared" si="178"/>
        <v>21844.427204019146</v>
      </c>
      <c r="J225" s="83"/>
      <c r="K225" s="84">
        <f t="shared" si="190"/>
        <v>27.056724122054003</v>
      </c>
      <c r="L225" s="84">
        <f t="shared" si="190"/>
        <v>5.1576054699663709</v>
      </c>
      <c r="M225" s="84">
        <f t="shared" si="190"/>
        <v>1.2977026373630476</v>
      </c>
      <c r="N225" s="79">
        <f t="shared" si="179"/>
        <v>33.512032229383422</v>
      </c>
      <c r="P225" s="84">
        <f t="shared" si="180"/>
        <v>30.221483668774592</v>
      </c>
      <c r="R225" s="84">
        <f t="shared" si="181"/>
        <v>19.699521517562896</v>
      </c>
      <c r="T225" s="74">
        <f t="shared" si="182"/>
        <v>19.54688521772125</v>
      </c>
      <c r="V225" s="118">
        <f>Weather_Factors!GE57</f>
        <v>1.0078087274847896</v>
      </c>
      <c r="X225" s="124">
        <f t="shared" si="191"/>
        <v>1861.8048009651648</v>
      </c>
      <c r="Y225" s="124">
        <f t="shared" si="191"/>
        <v>852.55763239740702</v>
      </c>
      <c r="Z225" s="124">
        <f t="shared" si="191"/>
        <v>1028.0180713926286</v>
      </c>
      <c r="AA225" s="124">
        <f t="shared" si="183"/>
        <v>1534.1227268810032</v>
      </c>
      <c r="AC225" s="71">
        <f t="shared" si="162"/>
        <v>0.95376892127123059</v>
      </c>
      <c r="AD225" s="71"/>
      <c r="AE225" s="71" t="e">
        <f t="shared" si="184"/>
        <v>#DIV/0!</v>
      </c>
      <c r="AF225" s="73">
        <f t="shared" si="163"/>
        <v>1.2707550891258257</v>
      </c>
      <c r="AG225" s="73">
        <f t="shared" si="164"/>
        <v>1.0354967800473101</v>
      </c>
      <c r="AH225" s="73">
        <f>Wgted_Floorspace!M236</f>
        <v>0.99611303477980384</v>
      </c>
      <c r="AI225" s="73">
        <f t="shared" si="165"/>
        <v>1.1016553972163399</v>
      </c>
      <c r="AJ225" s="73">
        <f t="shared" si="166"/>
        <v>0.98550724080163521</v>
      </c>
      <c r="AK225" s="73">
        <f t="shared" si="188"/>
        <v>0.95749065414254519</v>
      </c>
      <c r="AL225" s="73">
        <f t="shared" si="185"/>
        <v>1.3158628030185249</v>
      </c>
      <c r="AM225" s="73">
        <f t="shared" si="186"/>
        <v>1.3158628030185251</v>
      </c>
      <c r="AN225" s="73"/>
      <c r="AO225" s="73">
        <f t="shared" si="187"/>
        <v>1.0814693340005717</v>
      </c>
      <c r="AR225" s="53"/>
    </row>
    <row r="226" spans="1:44" x14ac:dyDescent="0.2">
      <c r="A226" s="75" t="s">
        <v>44</v>
      </c>
      <c r="B226" s="50">
        <f t="shared" si="177"/>
        <v>1999</v>
      </c>
      <c r="D226" s="79">
        <f>SEDS_CensusRgn!F44</f>
        <v>676.08299999999997</v>
      </c>
      <c r="F226" s="321">
        <f t="shared" si="189"/>
        <v>14927.136483914663</v>
      </c>
      <c r="G226" s="321">
        <f t="shared" si="189"/>
        <v>5995.2200512228046</v>
      </c>
      <c r="H226" s="321">
        <f t="shared" si="189"/>
        <v>1322.4905493166484</v>
      </c>
      <c r="I226" s="321">
        <f t="shared" si="178"/>
        <v>22244.847084454115</v>
      </c>
      <c r="J226" s="83"/>
      <c r="K226" s="84">
        <f t="shared" si="190"/>
        <v>28.023639380532863</v>
      </c>
      <c r="L226" s="84">
        <f t="shared" si="190"/>
        <v>5.1396553091520545</v>
      </c>
      <c r="M226" s="84">
        <f t="shared" si="190"/>
        <v>1.3712610172170572</v>
      </c>
      <c r="N226" s="79">
        <f t="shared" si="179"/>
        <v>34.534555706901976</v>
      </c>
      <c r="P226" s="84">
        <f t="shared" si="180"/>
        <v>30.392791527548095</v>
      </c>
      <c r="R226" s="84">
        <f t="shared" si="181"/>
        <v>19.577000084726151</v>
      </c>
      <c r="T226" s="74">
        <f t="shared" si="182"/>
        <v>19.785101526246308</v>
      </c>
      <c r="V226" s="118">
        <f>Weather_Factors!GE58</f>
        <v>0.98948191186969159</v>
      </c>
      <c r="X226" s="124">
        <f t="shared" si="191"/>
        <v>1877.3620386422317</v>
      </c>
      <c r="Y226" s="124">
        <f t="shared" si="191"/>
        <v>857.29218698215323</v>
      </c>
      <c r="Z226" s="124">
        <f t="shared" si="191"/>
        <v>1036.8777439850965</v>
      </c>
      <c r="AA226" s="124">
        <f t="shared" si="183"/>
        <v>1552.4744034332591</v>
      </c>
      <c r="AC226" s="71">
        <f t="shared" si="162"/>
        <v>0.96539242594118058</v>
      </c>
      <c r="AD226" s="71"/>
      <c r="AE226" s="71" t="e">
        <f t="shared" si="184"/>
        <v>#DIV/0!</v>
      </c>
      <c r="AF226" s="73">
        <f t="shared" si="163"/>
        <v>1.2940487006312933</v>
      </c>
      <c r="AG226" s="73">
        <f t="shared" si="164"/>
        <v>1.0413664037263104</v>
      </c>
      <c r="AH226" s="73">
        <f>Wgted_Floorspace!M237</f>
        <v>0.99450290733618485</v>
      </c>
      <c r="AI226" s="73">
        <f t="shared" si="165"/>
        <v>1.1148337584826933</v>
      </c>
      <c r="AJ226" s="73">
        <f t="shared" si="166"/>
        <v>0.96758597360384935</v>
      </c>
      <c r="AK226" s="73">
        <f t="shared" si="188"/>
        <v>0.97072861106763597</v>
      </c>
      <c r="AL226" s="73">
        <f t="shared" si="185"/>
        <v>1.3475788416231149</v>
      </c>
      <c r="AM226" s="73">
        <f t="shared" si="186"/>
        <v>1.3475788416231147</v>
      </c>
      <c r="AN226" s="73"/>
      <c r="AO226" s="73">
        <f t="shared" si="187"/>
        <v>1.0727678074523681</v>
      </c>
      <c r="AR226" s="53"/>
    </row>
    <row r="227" spans="1:44" x14ac:dyDescent="0.2">
      <c r="A227" s="75" t="s">
        <v>44</v>
      </c>
      <c r="B227" s="50">
        <f t="shared" si="177"/>
        <v>2000</v>
      </c>
      <c r="D227" s="79">
        <f>SEDS_CensusRgn!F45</f>
        <v>709.19900000000007</v>
      </c>
      <c r="F227" s="321">
        <f t="shared" si="189"/>
        <v>15190.787961528284</v>
      </c>
      <c r="G227" s="321">
        <f t="shared" si="189"/>
        <v>6082.9032762579927</v>
      </c>
      <c r="H227" s="321">
        <f t="shared" si="189"/>
        <v>1325.4521771360792</v>
      </c>
      <c r="I227" s="321">
        <f t="shared" si="178"/>
        <v>22599.143414922353</v>
      </c>
      <c r="J227" s="83"/>
      <c r="K227" s="84">
        <f t="shared" si="190"/>
        <v>28.834341489167841</v>
      </c>
      <c r="L227" s="84">
        <f t="shared" si="190"/>
        <v>5.2545890948782077</v>
      </c>
      <c r="M227" s="84">
        <f t="shared" si="190"/>
        <v>1.3860892998463876</v>
      </c>
      <c r="N227" s="79">
        <f t="shared" si="179"/>
        <v>35.475019883892436</v>
      </c>
      <c r="P227" s="84">
        <f t="shared" si="180"/>
        <v>31.381676153783406</v>
      </c>
      <c r="R227" s="84">
        <f t="shared" si="181"/>
        <v>19.99150394618988</v>
      </c>
      <c r="T227" s="74">
        <f t="shared" si="182"/>
        <v>20.050852534712803</v>
      </c>
      <c r="V227" s="118">
        <f>Weather_Factors!GE59</f>
        <v>0.99704009650361869</v>
      </c>
      <c r="X227" s="124">
        <f t="shared" si="191"/>
        <v>1898.1465321083276</v>
      </c>
      <c r="Y227" s="124">
        <f t="shared" si="191"/>
        <v>863.82913819906457</v>
      </c>
      <c r="Z227" s="124">
        <f t="shared" si="191"/>
        <v>1045.7482538836882</v>
      </c>
      <c r="AA227" s="124">
        <f t="shared" si="183"/>
        <v>1569.7506419853091</v>
      </c>
      <c r="AC227" s="71">
        <f t="shared" si="162"/>
        <v>0.97835945623007992</v>
      </c>
      <c r="AD227" s="71"/>
      <c r="AE227" s="71" t="e">
        <f t="shared" si="184"/>
        <v>#DIV/0!</v>
      </c>
      <c r="AF227" s="73">
        <f t="shared" si="163"/>
        <v>1.314659168500109</v>
      </c>
      <c r="AG227" s="73">
        <f t="shared" si="164"/>
        <v>1.0752491494421654</v>
      </c>
      <c r="AH227" s="73">
        <f>Wgted_Floorspace!M238</f>
        <v>0.99400092645495675</v>
      </c>
      <c r="AI227" s="73">
        <f t="shared" si="165"/>
        <v>1.1272398464122799</v>
      </c>
      <c r="AJ227" s="73">
        <f t="shared" si="166"/>
        <v>0.97497690551474925</v>
      </c>
      <c r="AK227" s="73">
        <f t="shared" si="188"/>
        <v>0.9842641291284695</v>
      </c>
      <c r="AL227" s="73">
        <f t="shared" si="185"/>
        <v>1.4135861527360867</v>
      </c>
      <c r="AM227" s="73">
        <f t="shared" si="186"/>
        <v>1.4135861527360867</v>
      </c>
      <c r="AN227" s="73"/>
      <c r="AO227" s="73">
        <f t="shared" si="187"/>
        <v>1.0924396385289992</v>
      </c>
      <c r="AR227" s="53"/>
    </row>
    <row r="228" spans="1:44" x14ac:dyDescent="0.2">
      <c r="A228" s="75" t="s">
        <v>44</v>
      </c>
      <c r="B228" s="50">
        <f t="shared" si="177"/>
        <v>2001</v>
      </c>
      <c r="D228" s="79">
        <f>SEDS_CensusRgn!F46</f>
        <v>700.75700000000006</v>
      </c>
      <c r="F228" s="321">
        <f t="shared" si="189"/>
        <v>15453.891894384393</v>
      </c>
      <c r="G228" s="321">
        <f t="shared" si="189"/>
        <v>6169.6402863395106</v>
      </c>
      <c r="H228" s="321">
        <f t="shared" si="189"/>
        <v>1318.5282640533733</v>
      </c>
      <c r="I228" s="321">
        <f t="shared" si="178"/>
        <v>22942.060444777275</v>
      </c>
      <c r="J228" s="83"/>
      <c r="K228" s="84">
        <f t="shared" si="190"/>
        <v>29.674674706741058</v>
      </c>
      <c r="L228" s="84">
        <f t="shared" si="190"/>
        <v>5.3662908860924938</v>
      </c>
      <c r="M228" s="84">
        <f t="shared" si="190"/>
        <v>1.3905405706580203</v>
      </c>
      <c r="N228" s="79">
        <f t="shared" si="179"/>
        <v>36.431506163491569</v>
      </c>
      <c r="P228" s="84">
        <f t="shared" si="180"/>
        <v>30.544640996250461</v>
      </c>
      <c r="R228" s="84">
        <f t="shared" si="181"/>
        <v>19.234917075765502</v>
      </c>
      <c r="T228" s="74">
        <f t="shared" si="182"/>
        <v>19.078847917888975</v>
      </c>
      <c r="V228" s="118">
        <f>Weather_Factors!GE60</f>
        <v>1.0081802191908134</v>
      </c>
      <c r="X228" s="124">
        <f t="shared" si="191"/>
        <v>1920.2072144379495</v>
      </c>
      <c r="Y228" s="124">
        <f t="shared" si="191"/>
        <v>869.78991270759343</v>
      </c>
      <c r="Z228" s="124">
        <f t="shared" si="191"/>
        <v>1054.6156715543354</v>
      </c>
      <c r="AA228" s="124">
        <f t="shared" si="183"/>
        <v>1587.9788239240363</v>
      </c>
      <c r="AC228" s="71">
        <f t="shared" si="162"/>
        <v>0.93093155226826418</v>
      </c>
      <c r="AE228" s="71" t="e">
        <f t="shared" si="184"/>
        <v>#DIV/0!</v>
      </c>
      <c r="AF228" s="73">
        <f t="shared" si="163"/>
        <v>1.3346076687178614</v>
      </c>
      <c r="AG228" s="73">
        <f t="shared" si="164"/>
        <v>1.046569312942037</v>
      </c>
      <c r="AH228" s="73">
        <f>Wgted_Floorspace!M239</f>
        <v>0.99334885734173617</v>
      </c>
      <c r="AI228" s="73">
        <f t="shared" si="165"/>
        <v>1.1403295260463644</v>
      </c>
      <c r="AJ228" s="73">
        <f t="shared" si="166"/>
        <v>0.98587051188294239</v>
      </c>
      <c r="AK228" s="73">
        <f t="shared" si="188"/>
        <v>0.93716476884011857</v>
      </c>
      <c r="AL228" s="73">
        <f t="shared" si="185"/>
        <v>1.396759430897226</v>
      </c>
      <c r="AM228" s="73">
        <f t="shared" si="186"/>
        <v>1.396759430897226</v>
      </c>
      <c r="AN228" s="73"/>
      <c r="AO228" s="73">
        <f t="shared" si="187"/>
        <v>1.1167399242262628</v>
      </c>
      <c r="AR228" s="53"/>
    </row>
    <row r="229" spans="1:44" x14ac:dyDescent="0.2">
      <c r="A229" s="75" t="s">
        <v>44</v>
      </c>
      <c r="B229" s="50">
        <f t="shared" si="177"/>
        <v>2002</v>
      </c>
      <c r="D229" s="79">
        <f>SEDS_CensusRgn!F47</f>
        <v>712.04399999999998</v>
      </c>
      <c r="F229" s="321">
        <f t="shared" si="189"/>
        <v>15640.654164627489</v>
      </c>
      <c r="G229" s="321">
        <f t="shared" si="189"/>
        <v>6251.4422633321674</v>
      </c>
      <c r="H229" s="321">
        <f t="shared" si="189"/>
        <v>1307.0648788155311</v>
      </c>
      <c r="I229" s="321">
        <f t="shared" si="178"/>
        <v>23199.161306775186</v>
      </c>
      <c r="J229" s="83"/>
      <c r="K229" s="84">
        <f t="shared" si="190"/>
        <v>30.38937714846066</v>
      </c>
      <c r="L229" s="84">
        <f t="shared" si="190"/>
        <v>5.4786754754108173</v>
      </c>
      <c r="M229" s="84">
        <f t="shared" si="190"/>
        <v>1.3782738928466765</v>
      </c>
      <c r="N229" s="79">
        <f t="shared" si="179"/>
        <v>37.246326516718156</v>
      </c>
      <c r="P229" s="84">
        <f t="shared" si="180"/>
        <v>30.692661281339145</v>
      </c>
      <c r="R229" s="84">
        <f t="shared" si="181"/>
        <v>19.117160444813162</v>
      </c>
      <c r="T229" s="74">
        <f t="shared" si="182"/>
        <v>19.061390475059067</v>
      </c>
      <c r="V229" s="118">
        <f>Weather_Factors!GE61</f>
        <v>1.0029258080530414</v>
      </c>
      <c r="X229" s="124">
        <f t="shared" si="191"/>
        <v>1942.9735373337844</v>
      </c>
      <c r="Y229" s="124">
        <f t="shared" si="191"/>
        <v>876.38583939997125</v>
      </c>
      <c r="Z229" s="124">
        <f t="shared" si="191"/>
        <v>1054.4800913751699</v>
      </c>
      <c r="AA229" s="124">
        <f t="shared" si="183"/>
        <v>1605.5031483332361</v>
      </c>
      <c r="AC229" s="71">
        <f t="shared" si="162"/>
        <v>0.93007973540687805</v>
      </c>
      <c r="AE229" s="71" t="e">
        <f t="shared" si="184"/>
        <v>#DIV/0!</v>
      </c>
      <c r="AF229" s="73">
        <f t="shared" si="163"/>
        <v>1.3495639880459493</v>
      </c>
      <c r="AG229" s="73">
        <f t="shared" si="164"/>
        <v>1.0516410205481523</v>
      </c>
      <c r="AH229" s="73">
        <f>Wgted_Floorspace!M240</f>
        <v>0.99297659283827255</v>
      </c>
      <c r="AI229" s="73">
        <f t="shared" si="165"/>
        <v>1.1529137647318932</v>
      </c>
      <c r="AJ229" s="73">
        <f t="shared" si="166"/>
        <v>0.98073237397918911</v>
      </c>
      <c r="AK229" s="73">
        <f t="shared" si="188"/>
        <v>0.93665826779298633</v>
      </c>
      <c r="AL229" s="73">
        <f t="shared" si="185"/>
        <v>1.4192568496836764</v>
      </c>
      <c r="AM229" s="73">
        <f t="shared" si="186"/>
        <v>1.4192568496836766</v>
      </c>
      <c r="AN229" s="73"/>
      <c r="AO229" s="73">
        <f t="shared" si="187"/>
        <v>1.1227584880301069</v>
      </c>
      <c r="AR229" s="53"/>
    </row>
    <row r="230" spans="1:44" x14ac:dyDescent="0.2">
      <c r="A230" s="75" t="s">
        <v>44</v>
      </c>
      <c r="B230" s="50">
        <f t="shared" si="177"/>
        <v>2003</v>
      </c>
      <c r="D230" s="79">
        <f>SEDS_CensusRgn!F48</f>
        <v>741.88800000000003</v>
      </c>
      <c r="F230" s="321">
        <f t="shared" si="189"/>
        <v>15837.360553404236</v>
      </c>
      <c r="G230" s="321">
        <f t="shared" si="189"/>
        <v>6332.4363055346894</v>
      </c>
      <c r="H230" s="321">
        <f t="shared" si="189"/>
        <v>1291.1292058443578</v>
      </c>
      <c r="I230" s="321">
        <f t="shared" si="178"/>
        <v>23460.926064783285</v>
      </c>
      <c r="J230" s="83"/>
      <c r="K230" s="84">
        <f t="shared" si="190"/>
        <v>31.133566933202719</v>
      </c>
      <c r="L230" s="84">
        <f t="shared" si="190"/>
        <v>5.5823501632560921</v>
      </c>
      <c r="M230" s="84">
        <f t="shared" si="190"/>
        <v>1.3612950375810768</v>
      </c>
      <c r="N230" s="79">
        <f t="shared" si="179"/>
        <v>38.07721213403989</v>
      </c>
      <c r="P230" s="84">
        <f t="shared" si="180"/>
        <v>31.622281147445108</v>
      </c>
      <c r="R230" s="84">
        <f t="shared" si="181"/>
        <v>19.483779363583562</v>
      </c>
      <c r="T230" s="74">
        <f t="shared" si="182"/>
        <v>19.346209359588062</v>
      </c>
      <c r="V230" s="118">
        <f>Weather_Factors!GE62</f>
        <v>1.0071109539568441</v>
      </c>
      <c r="X230" s="124">
        <f t="shared" si="191"/>
        <v>1965.8305326963443</v>
      </c>
      <c r="Y230" s="124">
        <f t="shared" si="191"/>
        <v>881.54856897289199</v>
      </c>
      <c r="Z230" s="124">
        <f t="shared" si="191"/>
        <v>1054.3445469431797</v>
      </c>
      <c r="AA230" s="124">
        <f t="shared" si="183"/>
        <v>1623.0055040835243</v>
      </c>
      <c r="AC230" s="71">
        <f t="shared" si="162"/>
        <v>0.94397716188834191</v>
      </c>
      <c r="AE230" s="71" t="e">
        <f t="shared" si="184"/>
        <v>#DIV/0!</v>
      </c>
      <c r="AF230" s="73">
        <f t="shared" si="163"/>
        <v>1.3647916200312542</v>
      </c>
      <c r="AG230" s="73">
        <f t="shared" si="164"/>
        <v>1.0834931423225487</v>
      </c>
      <c r="AH230" s="73">
        <f>Wgted_Floorspace!M241</f>
        <v>0.99248575068521772</v>
      </c>
      <c r="AI230" s="73">
        <f t="shared" si="165"/>
        <v>1.1654822276967216</v>
      </c>
      <c r="AJ230" s="73">
        <f t="shared" si="166"/>
        <v>0.98482490808762302</v>
      </c>
      <c r="AK230" s="73">
        <f t="shared" si="188"/>
        <v>0.95112414584956484</v>
      </c>
      <c r="AL230" s="73">
        <f t="shared" si="185"/>
        <v>1.4787423610031454</v>
      </c>
      <c r="AM230" s="73">
        <f t="shared" si="186"/>
        <v>1.4787423610031454</v>
      </c>
      <c r="AN230" s="73"/>
      <c r="AO230" s="73">
        <f t="shared" si="187"/>
        <v>1.1391711030054326</v>
      </c>
      <c r="AR230" s="53"/>
    </row>
    <row r="231" spans="1:44" x14ac:dyDescent="0.2">
      <c r="A231" s="75" t="s">
        <v>44</v>
      </c>
      <c r="B231" s="50">
        <f t="shared" si="177"/>
        <v>2004</v>
      </c>
      <c r="D231" s="79">
        <f>SEDS_CensusRgn!F49</f>
        <v>753.21199999999999</v>
      </c>
      <c r="F231" s="321">
        <f t="shared" si="189"/>
        <v>16103.52123461977</v>
      </c>
      <c r="G231" s="321">
        <f t="shared" si="189"/>
        <v>6337.5022991775031</v>
      </c>
      <c r="H231" s="321">
        <f t="shared" si="189"/>
        <v>1281.2796603433001</v>
      </c>
      <c r="I231" s="321">
        <f t="shared" si="178"/>
        <v>23722.303194140575</v>
      </c>
      <c r="J231" s="83"/>
      <c r="K231" s="84">
        <f t="shared" si="190"/>
        <v>32.062664890191151</v>
      </c>
      <c r="L231" s="84">
        <f t="shared" si="190"/>
        <v>5.6282043637040786</v>
      </c>
      <c r="M231" s="84">
        <f t="shared" si="190"/>
        <v>1.3510945758062567</v>
      </c>
      <c r="N231" s="79">
        <f t="shared" si="179"/>
        <v>39.041963829701487</v>
      </c>
      <c r="P231" s="84">
        <f t="shared" si="180"/>
        <v>31.751217149355206</v>
      </c>
      <c r="R231" s="84">
        <f t="shared" si="181"/>
        <v>19.292369699574074</v>
      </c>
      <c r="T231" s="74">
        <f t="shared" si="182"/>
        <v>19.464615058231011</v>
      </c>
      <c r="V231" s="118">
        <f>Weather_Factors!GE63</f>
        <v>0.99115084690133137</v>
      </c>
      <c r="X231" s="124">
        <f t="shared" si="191"/>
        <v>1991.034409372653</v>
      </c>
      <c r="Y231" s="124">
        <f t="shared" si="191"/>
        <v>888.07926183072493</v>
      </c>
      <c r="Z231" s="124">
        <f t="shared" si="191"/>
        <v>1054.4884287355744</v>
      </c>
      <c r="AA231" s="124">
        <f t="shared" si="183"/>
        <v>1645.7914524650744</v>
      </c>
      <c r="AC231" s="71">
        <f t="shared" si="162"/>
        <v>0.94975463866835941</v>
      </c>
      <c r="AE231" s="71" t="e">
        <f t="shared" si="184"/>
        <v>#DIV/0!</v>
      </c>
      <c r="AF231" s="73">
        <f t="shared" si="163"/>
        <v>1.3799967025088009</v>
      </c>
      <c r="AG231" s="73">
        <f t="shared" si="164"/>
        <v>1.0879109537137224</v>
      </c>
      <c r="AH231" s="73">
        <f>Wgted_Floorspace!M242</f>
        <v>0.99108991007197866</v>
      </c>
      <c r="AI231" s="73">
        <f t="shared" si="165"/>
        <v>1.1818448449602457</v>
      </c>
      <c r="AJ231" s="73">
        <f t="shared" si="166"/>
        <v>0.96921797728991921</v>
      </c>
      <c r="AK231" s="73">
        <f t="shared" si="188"/>
        <v>0.95829311651390203</v>
      </c>
      <c r="AL231" s="73">
        <f t="shared" si="185"/>
        <v>1.5013135287481418</v>
      </c>
      <c r="AM231" s="73">
        <f t="shared" si="186"/>
        <v>1.5013135287481416</v>
      </c>
      <c r="AN231" s="73"/>
      <c r="AO231" s="73">
        <f t="shared" si="187"/>
        <v>1.1352590715368454</v>
      </c>
      <c r="AR231" s="53"/>
    </row>
    <row r="232" spans="1:44" x14ac:dyDescent="0.2">
      <c r="A232" s="75" t="s">
        <v>44</v>
      </c>
      <c r="B232" s="50">
        <f t="shared" si="177"/>
        <v>2005</v>
      </c>
      <c r="D232" s="79">
        <f>SEDS_CensusRgn!F50</f>
        <v>778.20299999999997</v>
      </c>
      <c r="F232" s="321">
        <f t="shared" si="189"/>
        <v>16391.959385158741</v>
      </c>
      <c r="G232" s="321">
        <f t="shared" si="189"/>
        <v>6342.2800937715374</v>
      </c>
      <c r="H232" s="321">
        <f t="shared" si="189"/>
        <v>1268.0981729369792</v>
      </c>
      <c r="I232" s="321">
        <f t="shared" si="178"/>
        <v>24002.337651867256</v>
      </c>
      <c r="J232" s="83"/>
      <c r="K232" s="84">
        <f t="shared" si="190"/>
        <v>33.074769194787962</v>
      </c>
      <c r="L232" s="84">
        <f t="shared" si="190"/>
        <v>5.6708064013437971</v>
      </c>
      <c r="M232" s="84">
        <f t="shared" si="190"/>
        <v>1.3373773547048287</v>
      </c>
      <c r="N232" s="79">
        <f t="shared" si="179"/>
        <v>40.082952950836585</v>
      </c>
      <c r="P232" s="84">
        <f t="shared" si="180"/>
        <v>32.421967030342977</v>
      </c>
      <c r="R232" s="84">
        <f t="shared" si="181"/>
        <v>19.41481210115678</v>
      </c>
      <c r="T232" s="74">
        <f t="shared" si="182"/>
        <v>19.617561711208591</v>
      </c>
      <c r="V232" s="118">
        <f>Weather_Factors!GE64</f>
        <v>0.98966489245521438</v>
      </c>
      <c r="X232" s="124">
        <f t="shared" si="191"/>
        <v>2017.7434812786212</v>
      </c>
      <c r="Y232" s="124">
        <f t="shared" si="191"/>
        <v>894.12739858538202</v>
      </c>
      <c r="Z232" s="124">
        <f t="shared" si="191"/>
        <v>1054.6323488562368</v>
      </c>
      <c r="AA232" s="124">
        <f t="shared" si="183"/>
        <v>1669.9603818679861</v>
      </c>
      <c r="AC232" s="71">
        <f t="shared" si="162"/>
        <v>0.95721750360042646</v>
      </c>
      <c r="AE232" s="71" t="e">
        <f t="shared" si="184"/>
        <v>#DIV/0!</v>
      </c>
      <c r="AF232" s="73">
        <f t="shared" si="163"/>
        <v>1.3962871370879826</v>
      </c>
      <c r="AG232" s="73">
        <f t="shared" si="164"/>
        <v>1.1108932582753472</v>
      </c>
      <c r="AH232" s="73">
        <f>Wgted_Floorspace!M243</f>
        <v>0.98956608681044922</v>
      </c>
      <c r="AI232" s="73">
        <f t="shared" si="165"/>
        <v>1.1992005825783114</v>
      </c>
      <c r="AJ232" s="73">
        <f t="shared" si="166"/>
        <v>0.96776490506876023</v>
      </c>
      <c r="AK232" s="73">
        <f t="shared" si="188"/>
        <v>0.967310335670164</v>
      </c>
      <c r="AL232" s="73">
        <f t="shared" si="185"/>
        <v>1.5511259672076254</v>
      </c>
      <c r="AM232" s="73">
        <f t="shared" si="186"/>
        <v>1.5511259672076254</v>
      </c>
      <c r="AN232" s="73"/>
      <c r="AO232" s="73">
        <f t="shared" si="187"/>
        <v>1.1484352201258217</v>
      </c>
      <c r="AR232" s="53"/>
    </row>
    <row r="233" spans="1:44" x14ac:dyDescent="0.2">
      <c r="A233" s="75" t="s">
        <v>44</v>
      </c>
      <c r="B233" s="50">
        <f t="shared" si="177"/>
        <v>2006</v>
      </c>
      <c r="D233" s="79">
        <f>SEDS_CensusRgn!F51</f>
        <v>815.51</v>
      </c>
      <c r="F233" s="321">
        <f t="shared" si="189"/>
        <v>16620.579983362408</v>
      </c>
      <c r="G233" s="321">
        <f t="shared" si="189"/>
        <v>6398.6643268193311</v>
      </c>
      <c r="H233" s="321">
        <f t="shared" si="189"/>
        <v>1268.2906269283378</v>
      </c>
      <c r="I233" s="321">
        <f t="shared" si="178"/>
        <v>24287.534937110078</v>
      </c>
      <c r="J233" s="83"/>
      <c r="K233" s="84">
        <f t="shared" si="190"/>
        <v>33.963199896066889</v>
      </c>
      <c r="L233" s="84">
        <f t="shared" si="190"/>
        <v>5.7755943310552658</v>
      </c>
      <c r="M233" s="84">
        <f t="shared" si="190"/>
        <v>1.3452626161013677</v>
      </c>
      <c r="N233" s="79">
        <f t="shared" si="179"/>
        <v>41.084056843223522</v>
      </c>
      <c r="P233" s="84">
        <f t="shared" si="180"/>
        <v>33.57730630595794</v>
      </c>
      <c r="R233" s="84">
        <f t="shared" si="181"/>
        <v>19.849792417335525</v>
      </c>
      <c r="T233" s="74">
        <f t="shared" si="182"/>
        <v>19.6203035560474</v>
      </c>
      <c r="V233" s="118">
        <f>Weather_Factors!GE65</f>
        <v>1.0116964990186093</v>
      </c>
      <c r="X233" s="124">
        <f t="shared" si="191"/>
        <v>2043.4425230686807</v>
      </c>
      <c r="Y233" s="124">
        <f t="shared" si="191"/>
        <v>902.62499110126271</v>
      </c>
      <c r="Z233" s="124">
        <f t="shared" si="191"/>
        <v>1060.689551384171</v>
      </c>
      <c r="AA233" s="124">
        <f t="shared" si="183"/>
        <v>1691.5696446595425</v>
      </c>
      <c r="AC233" s="71">
        <f t="shared" si="162"/>
        <v>0.95735128892556021</v>
      </c>
      <c r="AE233" s="71" t="e">
        <f t="shared" si="184"/>
        <v>#DIV/0!</v>
      </c>
      <c r="AF233" s="73">
        <f t="shared" si="163"/>
        <v>1.4128779086491845</v>
      </c>
      <c r="AG233" s="73">
        <f t="shared" si="164"/>
        <v>1.1504793392524892</v>
      </c>
      <c r="AH233" s="73">
        <f>Wgted_Floorspace!M244</f>
        <v>0.9890137935377008</v>
      </c>
      <c r="AI233" s="73">
        <f t="shared" si="165"/>
        <v>1.2147182204876226</v>
      </c>
      <c r="AJ233" s="73">
        <f t="shared" si="166"/>
        <v>0.98930898104526654</v>
      </c>
      <c r="AK233" s="73">
        <f t="shared" si="188"/>
        <v>0.96798578056339946</v>
      </c>
      <c r="AL233" s="73">
        <f t="shared" si="185"/>
        <v>1.6254868427871525</v>
      </c>
      <c r="AM233" s="73">
        <f t="shared" si="186"/>
        <v>1.6254868427871527</v>
      </c>
      <c r="AN233" s="73"/>
      <c r="AO233" s="73">
        <f t="shared" si="187"/>
        <v>1.1885291730038354</v>
      </c>
      <c r="AR233" s="53"/>
    </row>
    <row r="234" spans="1:44" x14ac:dyDescent="0.2">
      <c r="A234" s="75" t="s">
        <v>44</v>
      </c>
      <c r="B234" s="50">
        <f t="shared" si="177"/>
        <v>2007</v>
      </c>
      <c r="D234" s="79">
        <f>SEDS_CensusRgn!F52</f>
        <v>833.58699999999999</v>
      </c>
      <c r="F234" s="321">
        <f t="shared" si="189"/>
        <v>16808.559261188377</v>
      </c>
      <c r="G234" s="321">
        <f t="shared" si="189"/>
        <v>6454.3147433631884</v>
      </c>
      <c r="H234" s="321">
        <f t="shared" si="189"/>
        <v>1267.2128185211091</v>
      </c>
      <c r="I234" s="321">
        <f t="shared" si="178"/>
        <v>24530.086823072674</v>
      </c>
      <c r="J234" s="83"/>
      <c r="K234" s="84">
        <f t="shared" si="190"/>
        <v>34.630868461108129</v>
      </c>
      <c r="L234" s="84">
        <f t="shared" si="190"/>
        <v>5.8678118875136684</v>
      </c>
      <c r="M234" s="84">
        <f t="shared" si="190"/>
        <v>1.3517930314444369</v>
      </c>
      <c r="N234" s="79">
        <f t="shared" si="179"/>
        <v>41.850473380066234</v>
      </c>
      <c r="P234" s="84">
        <f t="shared" si="180"/>
        <v>33.98222786622749</v>
      </c>
      <c r="R234" s="84">
        <f t="shared" si="181"/>
        <v>19.918221531922867</v>
      </c>
      <c r="T234" s="74">
        <f t="shared" si="182"/>
        <v>19.800714310181579</v>
      </c>
      <c r="V234" s="118">
        <f>Weather_Factors!GE66</f>
        <v>1.0059344940743307</v>
      </c>
      <c r="X234" s="124">
        <f t="shared" si="191"/>
        <v>2060.3115307492276</v>
      </c>
      <c r="Y234" s="124">
        <f t="shared" si="191"/>
        <v>909.1301123093499</v>
      </c>
      <c r="Z234" s="124">
        <f t="shared" si="191"/>
        <v>1066.7450736665025</v>
      </c>
      <c r="AA234" s="124">
        <f t="shared" si="183"/>
        <v>1706.08745423201</v>
      </c>
      <c r="AC234" s="71">
        <f t="shared" si="162"/>
        <v>0.96615423468595607</v>
      </c>
      <c r="AE234" s="71" t="e">
        <f t="shared" si="184"/>
        <v>#DIV/0!</v>
      </c>
      <c r="AF234" s="73">
        <f t="shared" si="163"/>
        <v>1.4269878709102835</v>
      </c>
      <c r="AG234" s="73">
        <f t="shared" si="164"/>
        <v>1.1643534089846803</v>
      </c>
      <c r="AH234" s="73">
        <f>Wgted_Floorspace!M245</f>
        <v>0.98863177851456097</v>
      </c>
      <c r="AI234" s="73">
        <f t="shared" si="165"/>
        <v>1.2251434772099346</v>
      </c>
      <c r="AJ234" s="73">
        <f t="shared" si="166"/>
        <v>0.98367448172088257</v>
      </c>
      <c r="AK234" s="73">
        <f t="shared" si="188"/>
        <v>0.97726398815302296</v>
      </c>
      <c r="AL234" s="73">
        <f t="shared" si="185"/>
        <v>1.6615181920741797</v>
      </c>
      <c r="AM234" s="73">
        <f t="shared" si="186"/>
        <v>1.6615181920741795</v>
      </c>
      <c r="AN234" s="73"/>
      <c r="AO234" s="73">
        <f t="shared" si="187"/>
        <v>1.1914420495379621</v>
      </c>
      <c r="AR234" s="53"/>
    </row>
    <row r="235" spans="1:44" x14ac:dyDescent="0.2">
      <c r="A235" s="75" t="s">
        <v>44</v>
      </c>
      <c r="B235" s="50">
        <f t="shared" si="177"/>
        <v>2008</v>
      </c>
      <c r="D235" s="79">
        <f>SEDS_CensusRgn!F53</f>
        <v>842.08799999999997</v>
      </c>
      <c r="F235" s="321">
        <f t="shared" si="189"/>
        <v>16860.213781920156</v>
      </c>
      <c r="G235" s="321">
        <f t="shared" si="189"/>
        <v>6425.747180862747</v>
      </c>
      <c r="H235" s="321">
        <f t="shared" si="189"/>
        <v>1320.0974752612142</v>
      </c>
      <c r="I235" s="321">
        <f t="shared" si="178"/>
        <v>24606.058438044118</v>
      </c>
      <c r="J235" s="83"/>
      <c r="K235" s="84">
        <f t="shared" si="190"/>
        <v>34.959072957315875</v>
      </c>
      <c r="L235" s="84">
        <f t="shared" si="190"/>
        <v>5.854076985204764</v>
      </c>
      <c r="M235" s="84">
        <f t="shared" si="190"/>
        <v>1.4159661065407221</v>
      </c>
      <c r="N235" s="79">
        <f t="shared" si="179"/>
        <v>42.229116049061361</v>
      </c>
      <c r="P235" s="84">
        <f t="shared" si="180"/>
        <v>34.222791192677327</v>
      </c>
      <c r="R235" s="84">
        <f t="shared" si="181"/>
        <v>19.940933620814384</v>
      </c>
      <c r="T235" s="74">
        <f t="shared" si="182"/>
        <v>19.659589817549964</v>
      </c>
      <c r="V235" s="118">
        <f>Weather_Factors!GE67</f>
        <v>1.0143107666983604</v>
      </c>
      <c r="X235" s="124">
        <f t="shared" si="191"/>
        <v>2073.4655805375264</v>
      </c>
      <c r="Y235" s="124">
        <f t="shared" si="191"/>
        <v>911.0344401098539</v>
      </c>
      <c r="Z235" s="124">
        <f t="shared" si="191"/>
        <v>1072.6223881767048</v>
      </c>
      <c r="AA235" s="124">
        <f t="shared" si="183"/>
        <v>1716.208069463484</v>
      </c>
      <c r="AC235" s="71">
        <f t="shared" si="162"/>
        <v>0.95926821915954497</v>
      </c>
      <c r="AE235" s="71" t="e">
        <f t="shared" si="184"/>
        <v>#DIV/0!</v>
      </c>
      <c r="AF235" s="73">
        <f t="shared" si="163"/>
        <v>1.4314073649740284</v>
      </c>
      <c r="AG235" s="73">
        <f t="shared" si="164"/>
        <v>1.1725959741964491</v>
      </c>
      <c r="AH235" s="73">
        <f>Wgted_Floorspace!M246</f>
        <v>0.98895665987611359</v>
      </c>
      <c r="AI235" s="73">
        <f t="shared" si="165"/>
        <v>1.2324111033245486</v>
      </c>
      <c r="AJ235" s="73">
        <f t="shared" si="166"/>
        <v>0.99186539840654342</v>
      </c>
      <c r="AK235" s="73">
        <f t="shared" si="188"/>
        <v>0.96998003863962234</v>
      </c>
      <c r="AL235" s="73">
        <f>AF235*AH235*AI235*AJ235*AK235</f>
        <v>1.6784625136036928</v>
      </c>
      <c r="AM235" s="73">
        <f>AF235*AG235</f>
        <v>1.678462513603693</v>
      </c>
      <c r="AN235" s="73"/>
      <c r="AO235" s="73">
        <f>AH235*AI235*AJ235</f>
        <v>1.2088867064120119</v>
      </c>
      <c r="AP235" s="71"/>
      <c r="AQ235" s="71"/>
      <c r="AR235" s="53"/>
    </row>
    <row r="236" spans="1:44" x14ac:dyDescent="0.2">
      <c r="A236" s="75" t="s">
        <v>44</v>
      </c>
      <c r="B236" s="50">
        <f t="shared" si="177"/>
        <v>2009</v>
      </c>
      <c r="D236" s="79">
        <f>SEDS_CensusRgn!F54</f>
        <v>835.85900000000004</v>
      </c>
      <c r="F236" s="321">
        <f t="shared" si="189"/>
        <v>16849.193377954507</v>
      </c>
      <c r="G236" s="321">
        <f t="shared" si="189"/>
        <v>6396.0496491912909</v>
      </c>
      <c r="H236" s="321">
        <f t="shared" si="189"/>
        <v>1370.2187355317612</v>
      </c>
      <c r="I236" s="321">
        <f t="shared" si="178"/>
        <v>24615.461762677562</v>
      </c>
      <c r="J236" s="83"/>
      <c r="K236" s="84">
        <f t="shared" si="190"/>
        <v>35.125790186895202</v>
      </c>
      <c r="L236" s="84">
        <f t="shared" si="190"/>
        <v>5.8296805905755784</v>
      </c>
      <c r="M236" s="84">
        <f t="shared" si="190"/>
        <v>1.4777756168172336</v>
      </c>
      <c r="N236" s="79">
        <f t="shared" si="179"/>
        <v>42.433246394288012</v>
      </c>
      <c r="P236" s="84">
        <f t="shared" si="180"/>
        <v>33.956665451116805</v>
      </c>
      <c r="R236" s="84">
        <f t="shared" si="181"/>
        <v>19.698210036376476</v>
      </c>
      <c r="T236" s="74">
        <f t="shared" si="182"/>
        <v>19.497096721255463</v>
      </c>
      <c r="V236" s="118">
        <f>Weather_Factors!GE68</f>
        <v>1.0103150391053741</v>
      </c>
      <c r="X236" s="124">
        <f t="shared" si="191"/>
        <v>2084.7164252298157</v>
      </c>
      <c r="Y236" s="124">
        <f t="shared" si="191"/>
        <v>911.45017789420638</v>
      </c>
      <c r="Z236" s="124">
        <f t="shared" si="191"/>
        <v>1078.4961397011778</v>
      </c>
      <c r="AA236" s="124">
        <f t="shared" si="183"/>
        <v>1723.8452320494805</v>
      </c>
      <c r="AC236" s="71">
        <f t="shared" si="162"/>
        <v>0.95133954594943559</v>
      </c>
      <c r="AE236" s="71" t="e">
        <f t="shared" si="184"/>
        <v>#DIV/0!</v>
      </c>
      <c r="AF236" s="73">
        <f t="shared" si="163"/>
        <v>1.4319543842444833</v>
      </c>
      <c r="AG236" s="73">
        <f t="shared" si="164"/>
        <v>1.163477548658713</v>
      </c>
      <c r="AH236" s="73">
        <f>Wgted_Floorspace!M247</f>
        <v>0.98951143894855209</v>
      </c>
      <c r="AI236" s="73">
        <f t="shared" si="165"/>
        <v>1.2378953590720578</v>
      </c>
      <c r="AJ236" s="73">
        <f t="shared" si="166"/>
        <v>0.98795809102988819</v>
      </c>
      <c r="AK236" s="73">
        <f t="shared" si="188"/>
        <v>0.96142349497275337</v>
      </c>
      <c r="AL236" s="73">
        <f>AF236*AH236*AI236*AJ236*AK236</f>
        <v>1.6660467767718683</v>
      </c>
      <c r="AM236" s="73">
        <f>AF236*AG236</f>
        <v>1.6660467767718683</v>
      </c>
      <c r="AN236" s="73"/>
      <c r="AO236" s="73">
        <f>AH236*AI236*AJ236</f>
        <v>1.2101613438224597</v>
      </c>
      <c r="AP236" s="71"/>
      <c r="AQ236" s="71"/>
      <c r="AR236" s="53"/>
    </row>
    <row r="237" spans="1:44" x14ac:dyDescent="0.2">
      <c r="A237" s="75" t="s">
        <v>44</v>
      </c>
      <c r="B237" s="50">
        <f t="shared" si="177"/>
        <v>2010</v>
      </c>
      <c r="D237" s="79">
        <f>SEDS_CensusRgn!F55</f>
        <v>816.98099999999999</v>
      </c>
      <c r="F237" s="321">
        <f t="shared" ref="F237:H238" si="192">F76</f>
        <v>17124.186808364411</v>
      </c>
      <c r="G237" s="321">
        <f t="shared" si="192"/>
        <v>6529.5733925952063</v>
      </c>
      <c r="H237" s="321">
        <f t="shared" si="192"/>
        <v>1380.5347811150386</v>
      </c>
      <c r="I237" s="321">
        <f t="shared" si="178"/>
        <v>25034.294982074654</v>
      </c>
      <c r="J237" s="83"/>
      <c r="K237" s="84">
        <f t="shared" ref="K237:M238" si="193">K76</f>
        <v>35.857619157947887</v>
      </c>
      <c r="L237" s="84">
        <f t="shared" si="193"/>
        <v>5.9619313435843706</v>
      </c>
      <c r="M237" s="84">
        <f t="shared" si="193"/>
        <v>1.5126837836209375</v>
      </c>
      <c r="N237" s="79">
        <f t="shared" si="179"/>
        <v>43.332234285153191</v>
      </c>
      <c r="P237" s="84">
        <f t="shared" si="180"/>
        <v>32.63447205463482</v>
      </c>
      <c r="R237" s="84">
        <f t="shared" si="181"/>
        <v>18.85388587682219</v>
      </c>
      <c r="T237" s="74">
        <f t="shared" si="182"/>
        <v>18.955622247699498</v>
      </c>
      <c r="V237" s="118">
        <f>Weather_Factors!GE69</f>
        <v>0.99463291842663437</v>
      </c>
      <c r="X237" s="124">
        <f t="shared" ref="X237:Z238" si="194">X76</f>
        <v>2093.975005016473</v>
      </c>
      <c r="Y237" s="124">
        <f t="shared" si="194"/>
        <v>913.06598228077746</v>
      </c>
      <c r="Z237" s="124">
        <f t="shared" si="194"/>
        <v>1095.7230519025127</v>
      </c>
      <c r="AA237" s="124">
        <f t="shared" si="183"/>
        <v>1730.9149035824832</v>
      </c>
      <c r="AC237" s="71">
        <f t="shared" si="162"/>
        <v>0.92491889023948282</v>
      </c>
      <c r="AE237" s="71" t="e">
        <f t="shared" si="184"/>
        <v>#DIV/0!</v>
      </c>
      <c r="AF237" s="73">
        <f t="shared" si="163"/>
        <v>1.4563191542644491</v>
      </c>
      <c r="AG237" s="73">
        <f t="shared" si="164"/>
        <v>1.1181744450896609</v>
      </c>
      <c r="AH237" s="73">
        <f>Wgted_Floorspace!M248</f>
        <v>0.98958022407476687</v>
      </c>
      <c r="AI237" s="73">
        <f t="shared" si="165"/>
        <v>1.2429720988037698</v>
      </c>
      <c r="AJ237" s="73">
        <f t="shared" si="166"/>
        <v>0.97262299513466399</v>
      </c>
      <c r="AK237" s="73">
        <f t="shared" si="188"/>
        <v>0.93465781524106228</v>
      </c>
      <c r="AL237" s="73">
        <f>AF237*AH237*AI237*AJ237*AK237</f>
        <v>1.6284188621930946</v>
      </c>
      <c r="AM237" s="73">
        <f>AF237*AG237</f>
        <v>1.6284188621930946</v>
      </c>
      <c r="AN237" s="73"/>
      <c r="AO237" s="73">
        <f>AH237*AI237*AJ237</f>
        <v>1.1963463278817894</v>
      </c>
      <c r="AR237" s="53"/>
    </row>
    <row r="238" spans="1:44" x14ac:dyDescent="0.2">
      <c r="A238" s="75" t="s">
        <v>44</v>
      </c>
      <c r="B238" s="50">
        <f t="shared" si="177"/>
        <v>2011</v>
      </c>
      <c r="D238" s="79">
        <f>SEDS_CensusRgn!F56</f>
        <v>832.67100000000005</v>
      </c>
      <c r="F238" s="321">
        <f t="shared" si="192"/>
        <v>17395.364657871723</v>
      </c>
      <c r="G238" s="321">
        <f t="shared" si="192"/>
        <v>6656.5701825140804</v>
      </c>
      <c r="H238" s="321">
        <f t="shared" si="192"/>
        <v>1390.6274713575813</v>
      </c>
      <c r="I238" s="321">
        <f>SUM(F238:H238)</f>
        <v>25442.562311743382</v>
      </c>
      <c r="J238" s="83"/>
      <c r="K238" s="84">
        <f t="shared" si="193"/>
        <v>36.593746638595718</v>
      </c>
      <c r="L238" s="84">
        <f t="shared" si="193"/>
        <v>6.0973840175217635</v>
      </c>
      <c r="M238" s="84">
        <f t="shared" si="193"/>
        <v>1.5476987943292444</v>
      </c>
      <c r="N238" s="79">
        <f>SUM(K238:M238)</f>
        <v>44.238829450446723</v>
      </c>
      <c r="P238" s="84">
        <f>D238/I238*1000</f>
        <v>32.727481996405238</v>
      </c>
      <c r="R238" s="84">
        <f>D238/N238</f>
        <v>18.822175232568043</v>
      </c>
      <c r="T238" s="74">
        <f>R238/V238</f>
        <v>18.540040568806205</v>
      </c>
      <c r="V238" s="118">
        <f>Weather_Factors!GE70</f>
        <v>1.0152175861058541</v>
      </c>
      <c r="X238" s="124">
        <f t="shared" si="194"/>
        <v>2103.6492972877331</v>
      </c>
      <c r="Y238" s="124">
        <f t="shared" si="194"/>
        <v>915.99485175395228</v>
      </c>
      <c r="Z238" s="124">
        <f t="shared" si="194"/>
        <v>1112.9499641038476</v>
      </c>
      <c r="AA238" s="124">
        <f>N238/I238*1000000</f>
        <v>1738.7725696962389</v>
      </c>
      <c r="AC238" s="71">
        <f t="shared" si="162"/>
        <v>0.90464103598479084</v>
      </c>
      <c r="AE238" s="71" t="e">
        <f t="shared" si="184"/>
        <v>#DIV/0!</v>
      </c>
      <c r="AF238" s="73">
        <f t="shared" si="163"/>
        <v>1.4800692751559179</v>
      </c>
      <c r="AG238" s="73">
        <f t="shared" si="164"/>
        <v>1.1213613003834388</v>
      </c>
      <c r="AH238" s="73">
        <f>Wgted_Floorspace!M249</f>
        <v>0.98960536582610603</v>
      </c>
      <c r="AI238" s="73">
        <f t="shared" si="165"/>
        <v>1.2486146984029181</v>
      </c>
      <c r="AJ238" s="73">
        <f t="shared" si="166"/>
        <v>0.99275215108868664</v>
      </c>
      <c r="AK238" s="73">
        <f>AG238/(AH238*AI238*AJ238)</f>
        <v>0.91414322034279949</v>
      </c>
      <c r="AL238" s="73">
        <f>AF238*AH238*AI238*AJ238*AK238</f>
        <v>1.6596924070464139</v>
      </c>
      <c r="AM238" s="73">
        <f>AF238*AG238</f>
        <v>1.6596924070464139</v>
      </c>
      <c r="AN238" s="73"/>
      <c r="AO238" s="73">
        <f>AH238*AI238*AJ238</f>
        <v>1.2266801037620052</v>
      </c>
      <c r="AR238" s="53"/>
    </row>
    <row r="239" spans="1:44" x14ac:dyDescent="0.2">
      <c r="A239" s="75" t="s">
        <v>44</v>
      </c>
      <c r="B239" s="50">
        <f t="shared" si="177"/>
        <v>2012</v>
      </c>
      <c r="D239" s="79">
        <f>SEDS_CensusRgn!F57</f>
        <v>833.37200000000007</v>
      </c>
      <c r="F239" s="321">
        <f t="shared" ref="F239:H239" si="195">F78</f>
        <v>17480.072162353834</v>
      </c>
      <c r="G239" s="321">
        <f t="shared" si="195"/>
        <v>6743.2057880131288</v>
      </c>
      <c r="H239" s="321">
        <f t="shared" si="195"/>
        <v>1393.499513348293</v>
      </c>
      <c r="I239" s="321">
        <f t="shared" ref="I239:I240" si="196">SUM(F239:H239)</f>
        <v>25616.777463715254</v>
      </c>
      <c r="J239" s="83"/>
      <c r="K239" s="84">
        <f t="shared" ref="K239:M239" si="197">K78</f>
        <v>36.988362098369826</v>
      </c>
      <c r="L239" s="84">
        <f t="shared" si="197"/>
        <v>6.1658886855489135</v>
      </c>
      <c r="M239" s="84">
        <f t="shared" si="197"/>
        <v>1.5751878609009478</v>
      </c>
      <c r="N239" s="79">
        <f t="shared" ref="N239:N240" si="198">SUM(K239:M239)</f>
        <v>44.729438644819687</v>
      </c>
      <c r="P239" s="84">
        <f t="shared" ref="P239:P240" si="199">D239/I239*1000</f>
        <v>32.532273084716657</v>
      </c>
      <c r="R239" s="84">
        <f t="shared" ref="R239:R240" si="200">D239/N239</f>
        <v>18.631398587795971</v>
      </c>
      <c r="T239" s="74">
        <f t="shared" ref="T239:T240" si="201">R239/V239</f>
        <v>18.537352483304048</v>
      </c>
      <c r="V239" s="118">
        <f>Weather_Factors!GE71</f>
        <v>1.0050733298930701</v>
      </c>
      <c r="X239" s="124">
        <f t="shared" ref="X239:Z239" si="202">X78</f>
        <v>2116.0302860780093</v>
      </c>
      <c r="Y239" s="124">
        <f t="shared" si="202"/>
        <v>914.38536497129201</v>
      </c>
      <c r="Z239" s="124">
        <f t="shared" si="202"/>
        <v>1130.382785076182</v>
      </c>
      <c r="AA239" s="124">
        <f t="shared" ref="AA239:AA240" si="203">N239/I239*1000000</f>
        <v>1746.0993564930818</v>
      </c>
      <c r="AC239" s="71">
        <f t="shared" si="162"/>
        <v>0.90450987378779013</v>
      </c>
      <c r="AE239" s="71" t="e">
        <f t="shared" si="184"/>
        <v>#DIV/0!</v>
      </c>
      <c r="AF239" s="73">
        <f t="shared" si="163"/>
        <v>1.4902038870138272</v>
      </c>
      <c r="AG239" s="73">
        <f t="shared" si="164"/>
        <v>1.1146727406255696</v>
      </c>
      <c r="AH239" s="73">
        <f>Wgted_Floorspace!M250</f>
        <v>0.99000111122495693</v>
      </c>
      <c r="AI239" s="73">
        <f t="shared" si="165"/>
        <v>1.2538760729185057</v>
      </c>
      <c r="AJ239" s="73">
        <f t="shared" si="166"/>
        <v>0.98283237397463452</v>
      </c>
      <c r="AK239" s="73">
        <f t="shared" ref="AK239:AK240" si="204">AG239/(AH239*AI239*AJ239)</f>
        <v>0.91364531163870477</v>
      </c>
      <c r="AL239" s="73">
        <f t="shared" ref="AL239:AL240" si="205">AF239*AH239*AI239*AJ239*AK239</f>
        <v>1.6610896508285795</v>
      </c>
      <c r="AM239" s="73">
        <f t="shared" ref="AM239:AM240" si="206">AF239*AG239</f>
        <v>1.6610896508285795</v>
      </c>
      <c r="AN239" s="73"/>
      <c r="AO239" s="73">
        <f t="shared" ref="AO239:AO240" si="207">AH239*AI239*AJ239</f>
        <v>1.2200278668603948</v>
      </c>
      <c r="AR239" s="53"/>
    </row>
    <row r="240" spans="1:44" x14ac:dyDescent="0.2">
      <c r="A240" s="75" t="s">
        <v>44</v>
      </c>
      <c r="B240" s="50">
        <f t="shared" si="177"/>
        <v>2013</v>
      </c>
      <c r="D240" s="79">
        <f>SEDS_CensusRgn!F58</f>
        <v>838.06399999999996</v>
      </c>
      <c r="F240" s="321">
        <f t="shared" ref="F240:H241" si="208">F79</f>
        <v>17575.387181072256</v>
      </c>
      <c r="G240" s="321">
        <f t="shared" si="208"/>
        <v>6833.972540914604</v>
      </c>
      <c r="H240" s="321">
        <f t="shared" si="208"/>
        <v>1396.5982196084665</v>
      </c>
      <c r="I240" s="321">
        <f t="shared" si="196"/>
        <v>25805.957941595327</v>
      </c>
      <c r="J240" s="83"/>
      <c r="K240" s="84">
        <f t="shared" ref="K240:M241" si="209">K79</f>
        <v>37.440230572207447</v>
      </c>
      <c r="L240" s="84">
        <f t="shared" si="209"/>
        <v>6.2380876723211331</v>
      </c>
      <c r="M240" s="84">
        <f t="shared" si="209"/>
        <v>1.6030461049734461</v>
      </c>
      <c r="N240" s="79">
        <f t="shared" si="198"/>
        <v>45.281364349502027</v>
      </c>
      <c r="P240" s="84">
        <f t="shared" si="199"/>
        <v>32.475601250561084</v>
      </c>
      <c r="R240" s="84">
        <f t="shared" si="200"/>
        <v>18.507922895861604</v>
      </c>
      <c r="T240" s="74">
        <f t="shared" si="201"/>
        <v>18.372188899637802</v>
      </c>
      <c r="V240" s="118">
        <f>Weather_Factors!GE72</f>
        <v>1.0073880144040146</v>
      </c>
      <c r="X240" s="124">
        <f t="shared" ref="X240:Z241" si="210">X79</f>
        <v>2130.2649089021811</v>
      </c>
      <c r="Y240" s="124">
        <f t="shared" si="210"/>
        <v>912.80549270194717</v>
      </c>
      <c r="Z240" s="124">
        <f t="shared" si="210"/>
        <v>1147.8219594343009</v>
      </c>
      <c r="AA240" s="124">
        <f t="shared" si="203"/>
        <v>1754.6864352791677</v>
      </c>
      <c r="AC240" s="71">
        <f t="shared" si="162"/>
        <v>0.89645089706223846</v>
      </c>
      <c r="AE240" s="71" t="e">
        <f t="shared" si="184"/>
        <v>#DIV/0!</v>
      </c>
      <c r="AF240" s="73">
        <f t="shared" si="163"/>
        <v>1.5012090762451167</v>
      </c>
      <c r="AG240" s="73">
        <f t="shared" si="164"/>
        <v>1.1127309596584061</v>
      </c>
      <c r="AH240" s="73">
        <f>Wgted_Floorspace!M251</f>
        <v>0.99038263461277931</v>
      </c>
      <c r="AI240" s="73">
        <f t="shared" si="165"/>
        <v>1.2600424646453567</v>
      </c>
      <c r="AJ240" s="73">
        <f t="shared" si="166"/>
        <v>0.9850958375501091</v>
      </c>
      <c r="AK240" s="73">
        <f t="shared" si="204"/>
        <v>0.90515611414444208</v>
      </c>
      <c r="AL240" s="73">
        <f t="shared" si="205"/>
        <v>1.6704418160581378</v>
      </c>
      <c r="AM240" s="73">
        <f t="shared" si="206"/>
        <v>1.670441816058138</v>
      </c>
      <c r="AN240" s="73"/>
      <c r="AO240" s="73">
        <f t="shared" si="207"/>
        <v>1.2293249112172928</v>
      </c>
      <c r="AR240" s="53"/>
    </row>
    <row r="241" spans="1:44" ht="14.25" customHeight="1" x14ac:dyDescent="0.2">
      <c r="A241" s="75" t="s">
        <v>44</v>
      </c>
      <c r="B241" s="50">
        <v>2014</v>
      </c>
      <c r="D241" s="79">
        <f>SEDS_CensusRgn!F59</f>
        <v>823.91800000000001</v>
      </c>
      <c r="F241" s="321">
        <f t="shared" si="208"/>
        <v>17878.830953263448</v>
      </c>
      <c r="G241" s="321">
        <f t="shared" si="208"/>
        <v>6720.3992792437621</v>
      </c>
      <c r="H241" s="321">
        <f t="shared" si="208"/>
        <v>1434.8376725625133</v>
      </c>
      <c r="I241" s="321">
        <f t="shared" ref="I241" si="211">SUM(F241:H241)</f>
        <v>26034.067905069722</v>
      </c>
      <c r="J241" s="83"/>
      <c r="K241" s="84">
        <f t="shared" si="209"/>
        <v>38.34042169426116</v>
      </c>
      <c r="L241" s="84">
        <f t="shared" si="209"/>
        <v>6.1193951860350015</v>
      </c>
      <c r="M241" s="84">
        <f t="shared" si="209"/>
        <v>1.6708824671240756</v>
      </c>
      <c r="N241" s="79">
        <f t="shared" ref="N241" si="212">SUM(K241:M241)</f>
        <v>46.130699347420233</v>
      </c>
      <c r="P241" s="84">
        <f t="shared" ref="P241" si="213">D241/I241*1000</f>
        <v>31.647685755615434</v>
      </c>
      <c r="R241" s="84">
        <f t="shared" ref="R241" si="214">D241/N241</f>
        <v>17.860513966954979</v>
      </c>
      <c r="T241" s="74">
        <f t="shared" ref="T241" si="215">R241/V241</f>
        <v>18.109373994487402</v>
      </c>
      <c r="V241" s="118">
        <f>Weather_Factors!GE73</f>
        <v>0.98625794422224766</v>
      </c>
      <c r="X241" s="124">
        <f t="shared" si="210"/>
        <v>2157.397935294101</v>
      </c>
      <c r="Y241" s="124">
        <f t="shared" si="210"/>
        <v>908.66293531601696</v>
      </c>
      <c r="Z241" s="124">
        <f t="shared" si="210"/>
        <v>1181.1819346510767</v>
      </c>
      <c r="AA241" s="124">
        <f t="shared" ref="AA241" si="216">N241/I241*1000000</f>
        <v>1771.9358924479493</v>
      </c>
      <c r="AC241" s="71">
        <f t="shared" ref="AC241" si="217">T241/T$248</f>
        <v>0.88362713072876431</v>
      </c>
      <c r="AE241" s="71" t="e">
        <f t="shared" ref="AE241" si="218">D241/D$248</f>
        <v>#DIV/0!</v>
      </c>
      <c r="AF241" s="73">
        <f t="shared" ref="AF241" si="219">I241/I$248</f>
        <v>1.5144789090614268</v>
      </c>
      <c r="AG241" s="73">
        <f t="shared" ref="AG241" si="220">P241/P$248</f>
        <v>1.0843635956148838</v>
      </c>
      <c r="AH241" s="73">
        <f>Wgted_Floorspace!M252</f>
        <v>0.98868973604230881</v>
      </c>
      <c r="AI241" s="73">
        <f t="shared" ref="AI241" si="221">AA241/AA$248</f>
        <v>1.2724293208310251</v>
      </c>
      <c r="AJ241" s="73">
        <f t="shared" ref="AJ241" si="222">V241/V$248</f>
        <v>0.96443334813632065</v>
      </c>
      <c r="AK241" s="73">
        <f t="shared" ref="AK241" si="223">AG241/(AH241*AI241*AJ241)</f>
        <v>0.8937355153153439</v>
      </c>
      <c r="AL241" s="73">
        <f t="shared" ref="AL241" si="224">AF241*AH241*AI241*AJ241*AK241</f>
        <v>1.6422457953127552</v>
      </c>
      <c r="AM241" s="73">
        <f t="shared" ref="AM241" si="225">AF241*AG241</f>
        <v>1.6422457953127554</v>
      </c>
      <c r="AN241" s="73"/>
      <c r="AO241" s="73">
        <f t="shared" ref="AO241" si="226">AH241*AI241*AJ241</f>
        <v>1.2132936165486039</v>
      </c>
      <c r="AR241" s="53"/>
    </row>
    <row r="242" spans="1:44" ht="14.25" customHeight="1" x14ac:dyDescent="0.2">
      <c r="A242" s="75" t="s">
        <v>44</v>
      </c>
      <c r="B242" s="50">
        <v>2015</v>
      </c>
      <c r="D242" s="79">
        <f>SEDS_CensusRgn!F60</f>
        <v>824.40600000000006</v>
      </c>
      <c r="F242" s="321">
        <f t="shared" ref="F242:H242" si="227">F81</f>
        <v>18192.472974571865</v>
      </c>
      <c r="G242" s="321">
        <f t="shared" si="227"/>
        <v>6611.8066854801509</v>
      </c>
      <c r="H242" s="321">
        <f t="shared" si="227"/>
        <v>1472.0529775998787</v>
      </c>
      <c r="I242" s="321">
        <f t="shared" ref="I242:I245" si="228">SUM(F242:H242)</f>
        <v>26276.332637651896</v>
      </c>
      <c r="J242" s="83"/>
      <c r="K242" s="84">
        <f t="shared" ref="K242:M242" si="229">K81</f>
        <v>39.248403633235071</v>
      </c>
      <c r="L242" s="84">
        <f t="shared" si="229"/>
        <v>6.0079036705704594</v>
      </c>
      <c r="M242" s="84">
        <f t="shared" si="229"/>
        <v>1.7387623839903028</v>
      </c>
      <c r="N242" s="79">
        <f t="shared" ref="N242:N245" si="230">SUM(K242:M242)</f>
        <v>46.995069687795834</v>
      </c>
      <c r="P242" s="84">
        <f t="shared" ref="P242:P245" si="231">D242/I242*1000</f>
        <v>31.374469617525389</v>
      </c>
      <c r="R242" s="84">
        <f t="shared" ref="R242:R245" si="232">D242/N242</f>
        <v>17.542393393111414</v>
      </c>
      <c r="T242" s="74">
        <f t="shared" ref="T242:T245" si="233">R242/V242</f>
        <v>17.68287732970396</v>
      </c>
      <c r="V242" s="118">
        <f>Weather_Factors!GE74</f>
        <v>0.99205536893271551</v>
      </c>
      <c r="X242" s="124">
        <f t="shared" ref="X242" si="234">X81</f>
        <v>2170.5571773790289</v>
      </c>
      <c r="Y242" s="124">
        <f t="shared" ref="Y242:Z242" si="235">Y81</f>
        <v>908.1484810030629</v>
      </c>
      <c r="Z242" s="124">
        <f t="shared" si="235"/>
        <v>1186.3887162478395</v>
      </c>
      <c r="AA242" s="124">
        <f t="shared" ref="AA242:AA245" si="236">N242/I242*1000000</f>
        <v>1788.4942444538715</v>
      </c>
      <c r="AC242" s="71">
        <f t="shared" ref="AC242:AC245" si="237">T242/T$248</f>
        <v>0.86281669165545893</v>
      </c>
      <c r="AE242" s="71" t="e">
        <f t="shared" ref="AE242:AE245" si="238">D242/D$248</f>
        <v>#DIV/0!</v>
      </c>
      <c r="AF242" s="73">
        <f t="shared" ref="AF242:AF245" si="239">I242/I$248</f>
        <v>1.5285721667591092</v>
      </c>
      <c r="AG242" s="73">
        <f t="shared" ref="AG242:AG245" si="240">P242/P$248</f>
        <v>1.0750022275778301</v>
      </c>
      <c r="AH242" s="73">
        <f>Wgted_Floorspace!M253</f>
        <v>0.98701019614999097</v>
      </c>
      <c r="AI242" s="73">
        <f t="shared" ref="AI242:AI245" si="241">AA242/AA$248</f>
        <v>1.2843198935581621</v>
      </c>
      <c r="AJ242" s="73">
        <f t="shared" ref="AJ242:AJ245" si="242">V242/V$248</f>
        <v>0.97010248343387606</v>
      </c>
      <c r="AK242" s="73">
        <f t="shared" ref="AK242:AK245" si="243">AG242/(AH242*AI242*AJ242)</f>
        <v>0.87417201465702077</v>
      </c>
      <c r="AL242" s="73">
        <f t="shared" ref="AL242:AL245" si="244">AF242*AH242*AI242*AJ242*AK242</f>
        <v>1.643218484279513</v>
      </c>
      <c r="AM242" s="73">
        <f t="shared" ref="AM242:AM245" si="245">AF242*AG242</f>
        <v>1.6432184842795128</v>
      </c>
      <c r="AN242" s="73"/>
      <c r="AO242" s="73">
        <f t="shared" ref="AO242:AO245" si="246">AH242*AI242*AJ242</f>
        <v>1.2297376369336241</v>
      </c>
      <c r="AR242" s="53"/>
    </row>
    <row r="243" spans="1:44" ht="14.25" customHeight="1" x14ac:dyDescent="0.2">
      <c r="A243" s="75" t="s">
        <v>44</v>
      </c>
      <c r="B243" s="50">
        <v>2016</v>
      </c>
      <c r="D243" s="79">
        <f>SEDS_CensusRgn!F61</f>
        <v>828.15899999999999</v>
      </c>
      <c r="F243" s="321">
        <f t="shared" ref="F243:H243" si="247">F82</f>
        <v>18344.155320500839</v>
      </c>
      <c r="G243" s="321">
        <f t="shared" si="247"/>
        <v>6693.2658239570173</v>
      </c>
      <c r="H243" s="321">
        <f t="shared" si="247"/>
        <v>1494.3831746924479</v>
      </c>
      <c r="I243" s="321">
        <f t="shared" si="228"/>
        <v>26531.804319150302</v>
      </c>
      <c r="J243" s="83"/>
      <c r="K243" s="84">
        <f t="shared" ref="K243:M243" si="248">K82</f>
        <v>39.817037993868794</v>
      </c>
      <c r="L243" s="84">
        <f t="shared" si="248"/>
        <v>6.0784791909762799</v>
      </c>
      <c r="M243" s="84">
        <f t="shared" si="248"/>
        <v>1.772919336205744</v>
      </c>
      <c r="N243" s="79">
        <f t="shared" si="230"/>
        <v>47.668436521050822</v>
      </c>
      <c r="P243" s="84">
        <f t="shared" si="231"/>
        <v>31.213821345811972</v>
      </c>
      <c r="R243" s="84">
        <f t="shared" si="232"/>
        <v>17.373319966856418</v>
      </c>
      <c r="T243" s="74">
        <f t="shared" si="233"/>
        <v>17.608639311168211</v>
      </c>
      <c r="V243" s="118">
        <f>Weather_Factors!GE75</f>
        <v>0.98663614262559496</v>
      </c>
      <c r="X243" s="124">
        <f t="shared" ref="X243" si="249">X82</f>
        <v>2183.1844625891745</v>
      </c>
      <c r="Y243" s="124">
        <f t="shared" ref="Y243:Z243" si="250">Y82</f>
        <v>907.83081203668007</v>
      </c>
      <c r="Z243" s="124">
        <f t="shared" si="250"/>
        <v>1191.774334754959</v>
      </c>
      <c r="AA243" s="124">
        <f t="shared" si="236"/>
        <v>1796.6526493128242</v>
      </c>
      <c r="AC243" s="71">
        <f t="shared" si="237"/>
        <v>0.85919432860029754</v>
      </c>
      <c r="AE243" s="71" t="e">
        <f t="shared" si="238"/>
        <v>#DIV/0!</v>
      </c>
      <c r="AF243" s="73">
        <f t="shared" si="239"/>
        <v>1.543433711827771</v>
      </c>
      <c r="AG243" s="73">
        <f t="shared" si="240"/>
        <v>1.069497839709167</v>
      </c>
      <c r="AH243" s="73">
        <f>Wgted_Floorspace!M254</f>
        <v>0.98736800432010896</v>
      </c>
      <c r="AI243" s="73">
        <f t="shared" si="241"/>
        <v>1.2901784540162384</v>
      </c>
      <c r="AJ243" s="73">
        <f t="shared" si="242"/>
        <v>0.96480317750452682</v>
      </c>
      <c r="AK243" s="73">
        <f t="shared" si="243"/>
        <v>0.87018652097393978</v>
      </c>
      <c r="AL243" s="73">
        <f t="shared" si="244"/>
        <v>1.6506990205341023</v>
      </c>
      <c r="AM243" s="73">
        <f t="shared" si="245"/>
        <v>1.6506990205341021</v>
      </c>
      <c r="AN243" s="73"/>
      <c r="AO243" s="73">
        <f t="shared" si="246"/>
        <v>1.2290443645485933</v>
      </c>
      <c r="AR243" s="53"/>
    </row>
    <row r="244" spans="1:44" ht="14.25" customHeight="1" x14ac:dyDescent="0.2">
      <c r="A244" s="75" t="s">
        <v>44</v>
      </c>
      <c r="B244" s="50">
        <v>2017</v>
      </c>
      <c r="D244" s="79">
        <f>SEDS_CensusRgn!F62</f>
        <v>855.38</v>
      </c>
      <c r="F244" s="321">
        <f t="shared" ref="F244:H244" si="251">F83</f>
        <v>18508.846197890874</v>
      </c>
      <c r="G244" s="321">
        <f t="shared" si="251"/>
        <v>6777.4898131562668</v>
      </c>
      <c r="H244" s="321">
        <f t="shared" si="251"/>
        <v>1517.0568965405628</v>
      </c>
      <c r="I244" s="321">
        <f t="shared" si="228"/>
        <v>26803.392907587702</v>
      </c>
      <c r="J244" s="83"/>
      <c r="K244" s="84">
        <f t="shared" ref="K244:M244" si="252">K83</f>
        <v>40.408225439688067</v>
      </c>
      <c r="L244" s="84">
        <f t="shared" si="252"/>
        <v>6.1528140806479801</v>
      </c>
      <c r="M244" s="84">
        <f t="shared" si="252"/>
        <v>1.8079894736600517</v>
      </c>
      <c r="N244" s="79">
        <f t="shared" si="230"/>
        <v>48.369028993996096</v>
      </c>
      <c r="P244" s="84">
        <f t="shared" si="231"/>
        <v>31.913123944761956</v>
      </c>
      <c r="R244" s="84">
        <f t="shared" si="232"/>
        <v>17.68445672345781</v>
      </c>
      <c r="T244" s="74">
        <f t="shared" si="233"/>
        <v>17.545109175961898</v>
      </c>
      <c r="V244" s="118">
        <f>Weather_Factors!GE76</f>
        <v>1.0079422445365476</v>
      </c>
      <c r="X244" s="124">
        <f t="shared" ref="X244" si="253">X83</f>
        <v>2195.1225026564516</v>
      </c>
      <c r="Y244" s="124">
        <f t="shared" ref="Y244:Z244" si="254">Y83</f>
        <v>907.39583019640565</v>
      </c>
      <c r="Z244" s="124">
        <f t="shared" si="254"/>
        <v>1191.7743347549588</v>
      </c>
      <c r="AA244" s="124">
        <f t="shared" si="236"/>
        <v>1804.5860522495059</v>
      </c>
      <c r="AC244" s="71">
        <f t="shared" si="237"/>
        <v>0.85609444502043142</v>
      </c>
      <c r="AE244" s="71" t="e">
        <f t="shared" si="238"/>
        <v>#DIV/0!</v>
      </c>
      <c r="AF244" s="73">
        <f t="shared" si="239"/>
        <v>1.5592328251522818</v>
      </c>
      <c r="AG244" s="73">
        <f t="shared" si="240"/>
        <v>1.0934584631328146</v>
      </c>
      <c r="AH244" s="73">
        <f>Wgted_Floorspace!M255</f>
        <v>0.98769273038222416</v>
      </c>
      <c r="AI244" s="73">
        <f t="shared" si="241"/>
        <v>1.2958754403201023</v>
      </c>
      <c r="AJ244" s="73">
        <f t="shared" si="242"/>
        <v>0.98563780329597517</v>
      </c>
      <c r="AK244" s="73">
        <f t="shared" si="243"/>
        <v>0.86676191763518784</v>
      </c>
      <c r="AL244" s="73">
        <f t="shared" si="244"/>
        <v>1.7049563286572507</v>
      </c>
      <c r="AM244" s="73">
        <f t="shared" si="245"/>
        <v>1.7049563286572507</v>
      </c>
      <c r="AN244" s="73"/>
      <c r="AO244" s="73">
        <f t="shared" si="246"/>
        <v>1.2615441921077124</v>
      </c>
      <c r="AR244" s="53"/>
    </row>
    <row r="245" spans="1:44" ht="14.25" customHeight="1" x14ac:dyDescent="0.2">
      <c r="A245" s="75" t="s">
        <v>44</v>
      </c>
      <c r="B245" s="50">
        <v>2018</v>
      </c>
      <c r="D245" s="79">
        <f>SEDS_CensusRgn!F63</f>
        <v>0</v>
      </c>
      <c r="F245" s="321">
        <f t="shared" ref="F245:H245" si="255">F84</f>
        <v>18650.410415136212</v>
      </c>
      <c r="G245" s="321">
        <f t="shared" si="255"/>
        <v>6817.0724743039218</v>
      </c>
      <c r="H245" s="321">
        <f t="shared" si="255"/>
        <v>1514.5276377179346</v>
      </c>
      <c r="I245" s="321">
        <f t="shared" si="228"/>
        <v>26982.010527158069</v>
      </c>
      <c r="J245" s="83"/>
      <c r="K245" s="84">
        <f t="shared" ref="K245:M245" si="256">K84</f>
        <v>40.939935586043752</v>
      </c>
      <c r="L245" s="84">
        <f t="shared" si="256"/>
        <v>6.1857831373300716</v>
      </c>
      <c r="M245" s="84">
        <f t="shared" si="256"/>
        <v>1.8049751679092905</v>
      </c>
      <c r="N245" s="79">
        <f t="shared" si="230"/>
        <v>48.930693891283113</v>
      </c>
      <c r="P245" s="84">
        <f t="shared" si="231"/>
        <v>0</v>
      </c>
      <c r="R245" s="84">
        <f t="shared" si="232"/>
        <v>0</v>
      </c>
      <c r="T245" s="74">
        <f t="shared" si="233"/>
        <v>0</v>
      </c>
      <c r="V245" s="118">
        <f>Weather_Factors!GE77</f>
        <v>1.0077873201412197</v>
      </c>
      <c r="X245" s="124">
        <f t="shared" ref="X245" si="257">X84</f>
        <v>0</v>
      </c>
      <c r="Y245" s="124">
        <f t="shared" ref="Y245:Z245" si="258">Y84</f>
        <v>0</v>
      </c>
      <c r="Z245" s="124">
        <f t="shared" si="258"/>
        <v>0</v>
      </c>
      <c r="AA245" s="124">
        <f t="shared" si="236"/>
        <v>1813.4561856327623</v>
      </c>
      <c r="AC245" s="71">
        <f t="shared" si="237"/>
        <v>0</v>
      </c>
      <c r="AE245" s="71" t="e">
        <f t="shared" si="238"/>
        <v>#DIV/0!</v>
      </c>
      <c r="AF245" s="73">
        <f t="shared" si="239"/>
        <v>1.5696235416016846</v>
      </c>
      <c r="AG245" s="73">
        <f t="shared" si="240"/>
        <v>0</v>
      </c>
      <c r="AH245" s="73">
        <f>Wgted_Floorspace!M256</f>
        <v>0.987397555145753</v>
      </c>
      <c r="AI245" s="73">
        <f t="shared" si="241"/>
        <v>1.302245093897662</v>
      </c>
      <c r="AJ245" s="73">
        <f t="shared" si="242"/>
        <v>0.98548630717453023</v>
      </c>
      <c r="AK245" s="73">
        <f t="shared" si="243"/>
        <v>0</v>
      </c>
      <c r="AL245" s="73">
        <f t="shared" si="244"/>
        <v>0</v>
      </c>
      <c r="AM245" s="73">
        <f t="shared" si="245"/>
        <v>0</v>
      </c>
      <c r="AN245" s="73"/>
      <c r="AO245" s="73">
        <f t="shared" si="246"/>
        <v>1.2671714277019659</v>
      </c>
      <c r="AR245" s="53"/>
    </row>
    <row r="246" spans="1:44" x14ac:dyDescent="0.2">
      <c r="A246" s="75"/>
      <c r="B246" s="50"/>
      <c r="D246" s="79"/>
      <c r="F246" s="124"/>
      <c r="G246" s="124"/>
      <c r="H246" s="124"/>
      <c r="I246" s="124"/>
      <c r="K246" s="84"/>
      <c r="L246" s="84"/>
      <c r="M246" s="84"/>
      <c r="N246" s="79"/>
      <c r="V246" s="118"/>
      <c r="X246" s="124"/>
      <c r="Y246" s="124"/>
      <c r="Z246" s="124"/>
      <c r="AA246" s="124"/>
      <c r="AR246" s="53"/>
    </row>
    <row r="247" spans="1:44" x14ac:dyDescent="0.2">
      <c r="A247" s="75"/>
      <c r="B247" s="50"/>
      <c r="D247" s="79"/>
      <c r="F247" s="124"/>
      <c r="G247" s="124"/>
      <c r="H247" s="124"/>
      <c r="I247" s="124"/>
      <c r="K247" s="84"/>
      <c r="L247" s="84"/>
      <c r="M247" s="84"/>
      <c r="N247" s="79"/>
      <c r="X247" s="124"/>
      <c r="Y247" s="124"/>
      <c r="Z247" s="124"/>
      <c r="AA247" s="124"/>
      <c r="AR247" s="53"/>
    </row>
    <row r="248" spans="1:44" x14ac:dyDescent="0.2">
      <c r="A248" s="18" t="s">
        <v>167</v>
      </c>
      <c r="B248" s="91">
        <f>Base_year</f>
        <v>1985</v>
      </c>
      <c r="C248" s="51">
        <f>MATCH(B248,B176:B237)</f>
        <v>37</v>
      </c>
      <c r="D248" s="79"/>
      <c r="F248" s="124"/>
      <c r="G248" s="124"/>
      <c r="H248" s="124"/>
      <c r="I248" s="124">
        <f>INDEX(I176:I237,base_row,1)</f>
        <v>17190.115853910374</v>
      </c>
      <c r="K248" s="84"/>
      <c r="L248" s="84"/>
      <c r="M248" s="84"/>
      <c r="N248" s="79"/>
      <c r="P248" s="74">
        <f>INDEX(P176:P237,base_row,1)</f>
        <v>29.185492655413011</v>
      </c>
      <c r="R248" s="74">
        <f>R212</f>
        <v>20.958137794895947</v>
      </c>
      <c r="T248" s="74">
        <f>INDEX(T176:T237,base_row,1)</f>
        <v>20.494361665368789</v>
      </c>
      <c r="V248" s="71">
        <f>INDEX(V176:V237,base_row,1)</f>
        <v>1.022629449850631</v>
      </c>
      <c r="X248" s="124"/>
      <c r="Y248" s="124"/>
      <c r="Z248" s="124"/>
      <c r="AA248" s="74">
        <f>INDEX(AA176:AA237,base_row,1)</f>
        <v>1392.5613497264396</v>
      </c>
      <c r="AR248" s="53"/>
    </row>
    <row r="249" spans="1:44" x14ac:dyDescent="0.2">
      <c r="A249" s="18" t="s">
        <v>168</v>
      </c>
      <c r="B249" s="91">
        <f>Base_year2</f>
        <v>1996</v>
      </c>
      <c r="C249" s="51">
        <f>MATCH(B249,B176:B237)</f>
        <v>48</v>
      </c>
      <c r="D249" s="79"/>
      <c r="F249" s="124"/>
      <c r="G249" s="124"/>
      <c r="H249" s="124"/>
      <c r="I249" s="124"/>
      <c r="K249" s="84"/>
      <c r="L249" s="84"/>
      <c r="M249" s="84"/>
      <c r="N249" s="79"/>
      <c r="X249" s="124"/>
      <c r="Y249" s="124"/>
      <c r="Z249" s="124"/>
      <c r="AA249" s="124"/>
      <c r="AR249" s="53"/>
    </row>
    <row r="250" spans="1:44" x14ac:dyDescent="0.2">
      <c r="A250" s="75"/>
      <c r="B250" s="50"/>
      <c r="D250" s="79"/>
      <c r="F250" s="124"/>
      <c r="G250" s="124"/>
      <c r="H250" s="124"/>
      <c r="I250" s="124"/>
      <c r="K250" s="84"/>
      <c r="L250" s="84"/>
      <c r="M250" s="84"/>
      <c r="N250" s="79"/>
      <c r="X250" s="124"/>
      <c r="Y250" s="124"/>
      <c r="Z250" s="124"/>
      <c r="AA250" s="124"/>
      <c r="AR250" s="53"/>
    </row>
    <row r="251" spans="1:44" x14ac:dyDescent="0.2">
      <c r="A251" s="75"/>
      <c r="B251" s="50"/>
      <c r="D251" s="79"/>
      <c r="F251" s="124"/>
      <c r="G251" s="124"/>
      <c r="H251" s="124"/>
      <c r="I251" s="124"/>
      <c r="K251" s="84"/>
      <c r="L251" s="84"/>
      <c r="M251" s="84"/>
      <c r="N251" s="79"/>
      <c r="X251" s="124"/>
      <c r="Y251" s="124"/>
      <c r="Z251" s="124"/>
      <c r="AA251" s="124"/>
      <c r="AR251" s="53"/>
    </row>
    <row r="252" spans="1:44" x14ac:dyDescent="0.2">
      <c r="A252" s="75"/>
      <c r="B252" s="50"/>
      <c r="D252" s="79"/>
      <c r="F252" s="124"/>
      <c r="G252" s="124"/>
      <c r="H252" s="124"/>
      <c r="I252" s="124"/>
      <c r="K252" s="84"/>
      <c r="L252" s="84"/>
      <c r="M252" s="84"/>
      <c r="N252" s="79"/>
      <c r="X252" s="124"/>
      <c r="Y252" s="124"/>
      <c r="Z252" s="124"/>
      <c r="AA252" s="124"/>
      <c r="AR252" s="53"/>
    </row>
    <row r="253" spans="1:44" x14ac:dyDescent="0.2">
      <c r="A253" s="50"/>
      <c r="B253" s="50"/>
      <c r="D253" s="83"/>
      <c r="F253" s="124"/>
      <c r="G253" s="124"/>
      <c r="H253" s="124"/>
      <c r="I253" s="124"/>
      <c r="X253" s="124"/>
      <c r="Y253" s="124"/>
      <c r="Z253" s="124"/>
      <c r="AA253" s="124"/>
      <c r="AF253" s="265"/>
      <c r="AR253" s="53"/>
    </row>
    <row r="254" spans="1:44" x14ac:dyDescent="0.2">
      <c r="A254" s="50"/>
      <c r="B254" s="50"/>
      <c r="D254" s="83"/>
      <c r="F254" s="124"/>
      <c r="G254" s="124"/>
      <c r="H254" s="124"/>
      <c r="I254" s="124"/>
      <c r="X254" s="125" t="s">
        <v>698</v>
      </c>
      <c r="Y254" s="124"/>
      <c r="Z254" s="124"/>
      <c r="AA254" s="124"/>
      <c r="AF254" s="54"/>
      <c r="AG254" s="54"/>
      <c r="AJ254" s="54"/>
      <c r="AR254" s="53"/>
    </row>
    <row r="255" spans="1:44" x14ac:dyDescent="0.2">
      <c r="A255" s="50"/>
      <c r="B255" s="50"/>
      <c r="D255" s="83"/>
      <c r="F255" s="124"/>
      <c r="G255" s="124"/>
      <c r="H255" s="124"/>
      <c r="I255" s="124"/>
      <c r="X255" s="124"/>
      <c r="Y255" s="124"/>
      <c r="Z255" s="124"/>
      <c r="AA255" s="124"/>
      <c r="AR255" s="53"/>
    </row>
    <row r="256" spans="1:44" ht="38.25" x14ac:dyDescent="0.2">
      <c r="A256" s="50"/>
      <c r="B256" s="50"/>
      <c r="D256" s="78" t="s">
        <v>32</v>
      </c>
      <c r="F256" s="322" t="str">
        <f>F5</f>
        <v xml:space="preserve">Single-Family </v>
      </c>
      <c r="G256" s="322" t="str">
        <f>G5</f>
        <v>Multi-Family</v>
      </c>
      <c r="H256" s="322" t="str">
        <f>H5</f>
        <v>Manufactured Homes</v>
      </c>
      <c r="I256" s="126" t="s">
        <v>32</v>
      </c>
      <c r="K256" s="56" t="str">
        <f>F256</f>
        <v xml:space="preserve">Single-Family </v>
      </c>
      <c r="L256" s="56" t="str">
        <f>G256</f>
        <v>Multi-Family</v>
      </c>
      <c r="M256" s="56" t="str">
        <f>H256</f>
        <v>Manufactured Homes</v>
      </c>
      <c r="N256" s="56" t="s">
        <v>32</v>
      </c>
      <c r="P256" s="56" t="s">
        <v>32</v>
      </c>
      <c r="R256" s="78" t="s">
        <v>32</v>
      </c>
      <c r="T256" s="78" t="str">
        <f>R256</f>
        <v>Total</v>
      </c>
      <c r="V256" s="78" t="str">
        <f>R256</f>
        <v>Total</v>
      </c>
      <c r="X256" s="126" t="str">
        <f>F5</f>
        <v xml:space="preserve">Single-Family </v>
      </c>
      <c r="Y256" s="126" t="str">
        <f>G5</f>
        <v>Multi-Family</v>
      </c>
      <c r="Z256" s="126" t="str">
        <f>H5</f>
        <v>Manufactured Homes</v>
      </c>
      <c r="AA256" s="126" t="s">
        <v>32</v>
      </c>
      <c r="AR256" s="53"/>
    </row>
    <row r="257" spans="1:44" ht="25.5" x14ac:dyDescent="0.2">
      <c r="A257" s="136" t="s">
        <v>303</v>
      </c>
      <c r="B257" s="50"/>
      <c r="D257" s="80" t="s">
        <v>79</v>
      </c>
      <c r="F257" s="127"/>
      <c r="G257" s="127"/>
      <c r="H257" s="127"/>
      <c r="I257" s="127"/>
      <c r="K257" s="61"/>
      <c r="L257" s="61"/>
      <c r="M257" s="61"/>
      <c r="N257" s="61"/>
      <c r="P257" s="61"/>
      <c r="R257" s="61"/>
      <c r="T257" s="61"/>
      <c r="V257" s="62"/>
      <c r="X257" s="127"/>
      <c r="Y257" s="127"/>
      <c r="Z257" s="127"/>
      <c r="AA257" s="127"/>
      <c r="AR257" s="53"/>
    </row>
    <row r="258" spans="1:44" x14ac:dyDescent="0.2">
      <c r="A258" s="50"/>
      <c r="B258" s="50"/>
      <c r="D258" s="82" t="s">
        <v>120</v>
      </c>
      <c r="F258" s="128" t="s">
        <v>128</v>
      </c>
      <c r="G258" s="128" t="s">
        <v>128</v>
      </c>
      <c r="H258" s="128" t="s">
        <v>128</v>
      </c>
      <c r="I258" s="128" t="s">
        <v>128</v>
      </c>
      <c r="K258" s="80" t="s">
        <v>130</v>
      </c>
      <c r="L258" s="80" t="s">
        <v>130</v>
      </c>
      <c r="M258" s="80" t="s">
        <v>130</v>
      </c>
      <c r="N258" s="80" t="s">
        <v>130</v>
      </c>
      <c r="P258" s="76" t="s">
        <v>696</v>
      </c>
      <c r="R258" s="76" t="s">
        <v>148</v>
      </c>
      <c r="T258" s="76" t="s">
        <v>148</v>
      </c>
      <c r="V258" s="76" t="s">
        <v>148</v>
      </c>
      <c r="X258" s="128" t="s">
        <v>697</v>
      </c>
      <c r="Y258" s="128" t="s">
        <v>697</v>
      </c>
      <c r="Z258" s="128" t="s">
        <v>697</v>
      </c>
      <c r="AA258" s="128" t="s">
        <v>697</v>
      </c>
      <c r="AR258" s="53"/>
    </row>
    <row r="259" spans="1:44" x14ac:dyDescent="0.2">
      <c r="A259" s="75" t="s">
        <v>79</v>
      </c>
      <c r="B259" s="50">
        <v>1949</v>
      </c>
      <c r="D259" s="79"/>
      <c r="F259" s="124"/>
      <c r="G259" s="124"/>
      <c r="H259" s="124"/>
      <c r="I259" s="124"/>
      <c r="P259" s="70"/>
      <c r="X259" s="124"/>
      <c r="Y259" s="124"/>
      <c r="Z259" s="124"/>
      <c r="AA259" s="124"/>
      <c r="AC259" s="71"/>
      <c r="AD259" s="72"/>
      <c r="AF259" s="73"/>
      <c r="AG259" s="73"/>
      <c r="AH259" s="73"/>
      <c r="AI259" s="73"/>
      <c r="AJ259" s="73"/>
      <c r="AK259" s="73"/>
      <c r="AL259" s="73"/>
      <c r="AM259" s="73"/>
      <c r="AN259" s="73"/>
      <c r="AO259" s="73"/>
      <c r="AR259" s="53"/>
    </row>
    <row r="260" spans="1:44" x14ac:dyDescent="0.2">
      <c r="A260" s="75" t="s">
        <v>79</v>
      </c>
      <c r="B260" s="50">
        <f t="shared" ref="B260:B287" si="259">B259+1</f>
        <v>1950</v>
      </c>
      <c r="D260" s="79"/>
      <c r="F260" s="124"/>
      <c r="G260" s="124"/>
      <c r="H260" s="124"/>
      <c r="I260" s="124"/>
      <c r="P260" s="70"/>
      <c r="X260" s="124"/>
      <c r="Y260" s="124"/>
      <c r="Z260" s="124"/>
      <c r="AA260" s="124"/>
      <c r="AC260" s="71"/>
      <c r="AD260" s="71"/>
      <c r="AF260" s="73"/>
      <c r="AG260" s="73"/>
      <c r="AH260" s="73"/>
      <c r="AI260" s="73"/>
      <c r="AJ260" s="73"/>
      <c r="AK260" s="73"/>
      <c r="AL260" s="73"/>
      <c r="AM260" s="73"/>
      <c r="AN260" s="73"/>
      <c r="AO260" s="73"/>
      <c r="AR260" s="53"/>
    </row>
    <row r="261" spans="1:44" x14ac:dyDescent="0.2">
      <c r="A261" s="75" t="s">
        <v>79</v>
      </c>
      <c r="B261" s="50">
        <f t="shared" si="259"/>
        <v>1951</v>
      </c>
      <c r="D261" s="79"/>
      <c r="F261" s="124"/>
      <c r="G261" s="124"/>
      <c r="H261" s="124"/>
      <c r="I261" s="124"/>
      <c r="P261" s="70"/>
      <c r="X261" s="124"/>
      <c r="Y261" s="124"/>
      <c r="Z261" s="124"/>
      <c r="AA261" s="124"/>
      <c r="AC261" s="71"/>
      <c r="AD261" s="71"/>
      <c r="AF261" s="73"/>
      <c r="AG261" s="73"/>
      <c r="AH261" s="73"/>
      <c r="AI261" s="73"/>
      <c r="AJ261" s="73"/>
      <c r="AK261" s="73"/>
      <c r="AL261" s="73"/>
      <c r="AM261" s="73"/>
      <c r="AN261" s="73"/>
      <c r="AO261" s="73"/>
      <c r="AR261" s="53"/>
    </row>
    <row r="262" spans="1:44" x14ac:dyDescent="0.2">
      <c r="A262" s="75" t="s">
        <v>79</v>
      </c>
      <c r="B262" s="50">
        <f t="shared" si="259"/>
        <v>1952</v>
      </c>
      <c r="D262" s="79"/>
      <c r="F262" s="124"/>
      <c r="G262" s="124"/>
      <c r="H262" s="124"/>
      <c r="I262" s="124"/>
      <c r="P262" s="70"/>
      <c r="X262" s="124"/>
      <c r="Y262" s="124"/>
      <c r="Z262" s="124"/>
      <c r="AA262" s="124"/>
      <c r="AC262" s="71"/>
      <c r="AD262" s="71"/>
      <c r="AF262" s="73"/>
      <c r="AG262" s="73"/>
      <c r="AH262" s="73"/>
      <c r="AI262" s="73"/>
      <c r="AJ262" s="73"/>
      <c r="AK262" s="73"/>
      <c r="AL262" s="73"/>
      <c r="AM262" s="73"/>
      <c r="AN262" s="73"/>
      <c r="AO262" s="73"/>
      <c r="AR262" s="53"/>
    </row>
    <row r="263" spans="1:44" x14ac:dyDescent="0.2">
      <c r="A263" s="75" t="s">
        <v>79</v>
      </c>
      <c r="B263" s="50">
        <f t="shared" si="259"/>
        <v>1953</v>
      </c>
      <c r="D263" s="79"/>
      <c r="F263" s="124"/>
      <c r="G263" s="124"/>
      <c r="H263" s="124"/>
      <c r="I263" s="124"/>
      <c r="P263" s="70"/>
      <c r="X263" s="124"/>
      <c r="Y263" s="124"/>
      <c r="Z263" s="124"/>
      <c r="AA263" s="124"/>
      <c r="AC263" s="71"/>
      <c r="AD263" s="71"/>
      <c r="AF263" s="73"/>
      <c r="AG263" s="73"/>
      <c r="AH263" s="73"/>
      <c r="AI263" s="73"/>
      <c r="AJ263" s="73"/>
      <c r="AK263" s="73"/>
      <c r="AL263" s="73"/>
      <c r="AM263" s="73"/>
      <c r="AN263" s="73"/>
      <c r="AO263" s="73"/>
      <c r="AR263" s="53"/>
    </row>
    <row r="264" spans="1:44" x14ac:dyDescent="0.2">
      <c r="A264" s="75" t="s">
        <v>79</v>
      </c>
      <c r="B264" s="50">
        <f t="shared" si="259"/>
        <v>1954</v>
      </c>
      <c r="D264" s="79"/>
      <c r="F264" s="124"/>
      <c r="G264" s="124"/>
      <c r="H264" s="124"/>
      <c r="I264" s="124"/>
      <c r="P264" s="70"/>
      <c r="X264" s="124"/>
      <c r="Y264" s="124"/>
      <c r="Z264" s="124"/>
      <c r="AA264" s="124"/>
      <c r="AC264" s="71"/>
      <c r="AD264" s="71"/>
      <c r="AF264" s="73"/>
      <c r="AG264" s="73"/>
      <c r="AH264" s="73"/>
      <c r="AI264" s="73"/>
      <c r="AJ264" s="73"/>
      <c r="AK264" s="73"/>
      <c r="AL264" s="73"/>
      <c r="AM264" s="73"/>
      <c r="AN264" s="73"/>
      <c r="AO264" s="73"/>
      <c r="AR264" s="53"/>
    </row>
    <row r="265" spans="1:44" x14ac:dyDescent="0.2">
      <c r="A265" s="75" t="s">
        <v>79</v>
      </c>
      <c r="B265" s="50">
        <f t="shared" si="259"/>
        <v>1955</v>
      </c>
      <c r="D265" s="79"/>
      <c r="F265" s="124"/>
      <c r="G265" s="124"/>
      <c r="H265" s="124"/>
      <c r="I265" s="124"/>
      <c r="P265" s="70"/>
      <c r="X265" s="124"/>
      <c r="Y265" s="124"/>
      <c r="Z265" s="124"/>
      <c r="AA265" s="124"/>
      <c r="AC265" s="71"/>
      <c r="AD265" s="71"/>
      <c r="AF265" s="73"/>
      <c r="AG265" s="73"/>
      <c r="AH265" s="73"/>
      <c r="AI265" s="73"/>
      <c r="AJ265" s="73"/>
      <c r="AK265" s="73"/>
      <c r="AL265" s="73"/>
      <c r="AM265" s="73"/>
      <c r="AN265" s="73"/>
      <c r="AO265" s="73"/>
      <c r="AR265" s="53"/>
    </row>
    <row r="266" spans="1:44" x14ac:dyDescent="0.2">
      <c r="A266" s="75" t="s">
        <v>79</v>
      </c>
      <c r="B266" s="50">
        <f t="shared" si="259"/>
        <v>1956</v>
      </c>
      <c r="D266" s="79"/>
      <c r="F266" s="124"/>
      <c r="G266" s="124"/>
      <c r="H266" s="124"/>
      <c r="I266" s="124"/>
      <c r="P266" s="70"/>
      <c r="X266" s="124"/>
      <c r="Y266" s="124"/>
      <c r="Z266" s="124"/>
      <c r="AA266" s="124"/>
      <c r="AC266" s="71"/>
      <c r="AD266" s="71"/>
      <c r="AF266" s="73"/>
      <c r="AG266" s="73"/>
      <c r="AH266" s="73"/>
      <c r="AI266" s="73"/>
      <c r="AJ266" s="73"/>
      <c r="AK266" s="73"/>
      <c r="AL266" s="73"/>
      <c r="AM266" s="73"/>
      <c r="AN266" s="73"/>
      <c r="AO266" s="73"/>
      <c r="AR266" s="53"/>
    </row>
    <row r="267" spans="1:44" x14ac:dyDescent="0.2">
      <c r="A267" s="75" t="s">
        <v>79</v>
      </c>
      <c r="B267" s="50">
        <f t="shared" si="259"/>
        <v>1957</v>
      </c>
      <c r="D267" s="79"/>
      <c r="F267" s="124"/>
      <c r="G267" s="124"/>
      <c r="H267" s="124"/>
      <c r="I267" s="124"/>
      <c r="P267" s="70"/>
      <c r="X267" s="124"/>
      <c r="Y267" s="124"/>
      <c r="Z267" s="124"/>
      <c r="AA267" s="124"/>
      <c r="AC267" s="71"/>
      <c r="AD267" s="71"/>
      <c r="AF267" s="73"/>
      <c r="AG267" s="73"/>
      <c r="AH267" s="73"/>
      <c r="AI267" s="73"/>
      <c r="AJ267" s="73"/>
      <c r="AK267" s="73"/>
      <c r="AL267" s="73"/>
      <c r="AM267" s="73"/>
      <c r="AN267" s="73"/>
      <c r="AO267" s="73"/>
      <c r="AR267" s="53"/>
    </row>
    <row r="268" spans="1:44" x14ac:dyDescent="0.2">
      <c r="A268" s="75" t="s">
        <v>79</v>
      </c>
      <c r="B268" s="50">
        <f t="shared" si="259"/>
        <v>1958</v>
      </c>
      <c r="D268" s="79"/>
      <c r="F268" s="124"/>
      <c r="G268" s="124"/>
      <c r="H268" s="124"/>
      <c r="I268" s="124"/>
      <c r="P268" s="70"/>
      <c r="X268" s="124"/>
      <c r="Y268" s="124"/>
      <c r="Z268" s="124"/>
      <c r="AA268" s="124"/>
      <c r="AC268" s="71"/>
      <c r="AD268" s="71"/>
      <c r="AF268" s="73"/>
      <c r="AG268" s="73"/>
      <c r="AH268" s="73"/>
      <c r="AI268" s="73"/>
      <c r="AJ268" s="73"/>
      <c r="AK268" s="73"/>
      <c r="AL268" s="73"/>
      <c r="AM268" s="73"/>
      <c r="AN268" s="73"/>
      <c r="AO268" s="73"/>
      <c r="AR268" s="53"/>
    </row>
    <row r="269" spans="1:44" x14ac:dyDescent="0.2">
      <c r="A269" s="75" t="s">
        <v>79</v>
      </c>
      <c r="B269" s="50">
        <f t="shared" si="259"/>
        <v>1959</v>
      </c>
      <c r="D269" s="79"/>
      <c r="F269" s="124"/>
      <c r="G269" s="124"/>
      <c r="H269" s="124"/>
      <c r="I269" s="124"/>
      <c r="P269" s="70"/>
      <c r="X269" s="124"/>
      <c r="Y269" s="124"/>
      <c r="Z269" s="124"/>
      <c r="AA269" s="124"/>
      <c r="AC269" s="71"/>
      <c r="AD269" s="71"/>
      <c r="AF269" s="73"/>
      <c r="AG269" s="73"/>
      <c r="AH269" s="73"/>
      <c r="AI269" s="73"/>
      <c r="AJ269" s="73"/>
      <c r="AK269" s="73"/>
      <c r="AL269" s="73"/>
      <c r="AM269" s="73"/>
      <c r="AN269" s="73"/>
      <c r="AO269" s="73"/>
      <c r="AR269" s="53"/>
    </row>
    <row r="270" spans="1:44" x14ac:dyDescent="0.2">
      <c r="A270" s="75" t="s">
        <v>79</v>
      </c>
      <c r="B270" s="50">
        <f t="shared" si="259"/>
        <v>1960</v>
      </c>
      <c r="D270" s="79">
        <f>SEDS_CensusRgn!M5</f>
        <v>775.61400000000003</v>
      </c>
      <c r="F270" s="124"/>
      <c r="G270" s="124"/>
      <c r="H270" s="124"/>
      <c r="I270" s="124"/>
      <c r="P270" s="70"/>
      <c r="X270" s="124"/>
      <c r="Y270" s="124"/>
      <c r="Z270" s="124"/>
      <c r="AA270" s="124"/>
      <c r="AC270" s="71"/>
      <c r="AD270" s="71"/>
      <c r="AF270" s="73"/>
      <c r="AG270" s="73"/>
      <c r="AH270" s="73"/>
      <c r="AI270" s="73"/>
      <c r="AJ270" s="73"/>
      <c r="AK270" s="73"/>
      <c r="AL270" s="73"/>
      <c r="AM270" s="73"/>
      <c r="AN270" s="73"/>
      <c r="AO270" s="73"/>
      <c r="AR270" s="53"/>
    </row>
    <row r="271" spans="1:44" x14ac:dyDescent="0.2">
      <c r="A271" s="75" t="s">
        <v>79</v>
      </c>
      <c r="B271" s="50">
        <f t="shared" si="259"/>
        <v>1961</v>
      </c>
      <c r="D271" s="79">
        <f>SEDS_CensusRgn!M6</f>
        <v>792.577</v>
      </c>
      <c r="F271" s="124"/>
      <c r="G271" s="124"/>
      <c r="H271" s="124"/>
      <c r="I271" s="124"/>
      <c r="P271" s="70"/>
      <c r="X271" s="124"/>
      <c r="Y271" s="124"/>
      <c r="Z271" s="124"/>
      <c r="AA271" s="124"/>
      <c r="AC271" s="71"/>
      <c r="AD271" s="71"/>
      <c r="AF271" s="73"/>
      <c r="AG271" s="73"/>
      <c r="AH271" s="73"/>
      <c r="AI271" s="73"/>
      <c r="AJ271" s="73"/>
      <c r="AK271" s="73"/>
      <c r="AL271" s="73"/>
      <c r="AM271" s="73"/>
      <c r="AN271" s="73"/>
      <c r="AO271" s="73"/>
      <c r="AR271" s="53"/>
    </row>
    <row r="272" spans="1:44" x14ac:dyDescent="0.2">
      <c r="A272" s="75" t="s">
        <v>79</v>
      </c>
      <c r="B272" s="50">
        <f t="shared" si="259"/>
        <v>1962</v>
      </c>
      <c r="D272" s="79">
        <f>SEDS_CensusRgn!M7</f>
        <v>836.89099999999996</v>
      </c>
      <c r="F272" s="124"/>
      <c r="G272" s="124"/>
      <c r="H272" s="124"/>
      <c r="I272" s="124"/>
      <c r="P272" s="70"/>
      <c r="X272" s="124"/>
      <c r="Y272" s="124"/>
      <c r="Z272" s="124"/>
      <c r="AA272" s="124"/>
      <c r="AC272" s="71"/>
      <c r="AD272" s="71"/>
      <c r="AF272" s="73"/>
      <c r="AG272" s="73"/>
      <c r="AH272" s="73"/>
      <c r="AI272" s="73"/>
      <c r="AJ272" s="73"/>
      <c r="AK272" s="73"/>
      <c r="AL272" s="73"/>
      <c r="AM272" s="73"/>
      <c r="AN272" s="73"/>
      <c r="AO272" s="73"/>
      <c r="AR272" s="53"/>
    </row>
    <row r="273" spans="1:44" x14ac:dyDescent="0.2">
      <c r="A273" s="75" t="s">
        <v>79</v>
      </c>
      <c r="B273" s="50">
        <f t="shared" si="259"/>
        <v>1963</v>
      </c>
      <c r="D273" s="79">
        <f>SEDS_CensusRgn!M8</f>
        <v>846.37099999999998</v>
      </c>
      <c r="F273" s="124"/>
      <c r="G273" s="124"/>
      <c r="H273" s="124"/>
      <c r="I273" s="124"/>
      <c r="P273" s="70"/>
      <c r="X273" s="124"/>
      <c r="Y273" s="124"/>
      <c r="Z273" s="124"/>
      <c r="AA273" s="124"/>
      <c r="AC273" s="71"/>
      <c r="AD273" s="71"/>
      <c r="AF273" s="73"/>
      <c r="AG273" s="73"/>
      <c r="AH273" s="73"/>
      <c r="AI273" s="73"/>
      <c r="AJ273" s="73"/>
      <c r="AK273" s="73"/>
      <c r="AL273" s="73"/>
      <c r="AM273" s="73"/>
      <c r="AN273" s="73"/>
      <c r="AO273" s="73"/>
      <c r="AR273" s="53"/>
    </row>
    <row r="274" spans="1:44" x14ac:dyDescent="0.2">
      <c r="A274" s="75" t="s">
        <v>79</v>
      </c>
      <c r="B274" s="50">
        <f t="shared" si="259"/>
        <v>1964</v>
      </c>
      <c r="D274" s="79">
        <f>SEDS_CensusRgn!M9</f>
        <v>941.07500000000005</v>
      </c>
      <c r="F274" s="124"/>
      <c r="G274" s="124"/>
      <c r="H274" s="124"/>
      <c r="I274" s="124"/>
      <c r="P274" s="70"/>
      <c r="X274" s="124"/>
      <c r="Y274" s="124"/>
      <c r="Z274" s="124"/>
      <c r="AA274" s="124"/>
      <c r="AC274" s="71"/>
      <c r="AD274" s="71"/>
      <c r="AF274" s="73"/>
      <c r="AG274" s="73"/>
      <c r="AH274" s="73"/>
      <c r="AI274" s="73"/>
      <c r="AJ274" s="73"/>
      <c r="AK274" s="73"/>
      <c r="AL274" s="73"/>
      <c r="AM274" s="73"/>
      <c r="AN274" s="73"/>
      <c r="AO274" s="73"/>
      <c r="AR274" s="53"/>
    </row>
    <row r="275" spans="1:44" x14ac:dyDescent="0.2">
      <c r="A275" s="75" t="s">
        <v>79</v>
      </c>
      <c r="B275" s="50">
        <f t="shared" si="259"/>
        <v>1965</v>
      </c>
      <c r="D275" s="79">
        <f>SEDS_CensusRgn!M10</f>
        <v>952.34</v>
      </c>
      <c r="F275" s="124"/>
      <c r="G275" s="124"/>
      <c r="H275" s="124"/>
      <c r="I275" s="124"/>
      <c r="P275" s="70"/>
      <c r="X275" s="124"/>
      <c r="Y275" s="124"/>
      <c r="Z275" s="124"/>
      <c r="AA275" s="124"/>
      <c r="AC275" s="71"/>
      <c r="AD275" s="71"/>
      <c r="AF275" s="73"/>
      <c r="AG275" s="73"/>
      <c r="AH275" s="73"/>
      <c r="AI275" s="73"/>
      <c r="AJ275" s="73"/>
      <c r="AK275" s="73"/>
      <c r="AL275" s="73"/>
      <c r="AM275" s="73"/>
      <c r="AN275" s="73"/>
      <c r="AO275" s="73"/>
      <c r="AR275" s="53"/>
    </row>
    <row r="276" spans="1:44" x14ac:dyDescent="0.2">
      <c r="A276" s="75" t="s">
        <v>79</v>
      </c>
      <c r="B276" s="50">
        <f t="shared" si="259"/>
        <v>1966</v>
      </c>
      <c r="D276" s="79">
        <f>SEDS_CensusRgn!M11</f>
        <v>984.80600000000004</v>
      </c>
      <c r="F276" s="124"/>
      <c r="G276" s="124"/>
      <c r="H276" s="124"/>
      <c r="I276" s="124"/>
      <c r="P276" s="70"/>
      <c r="X276" s="124"/>
      <c r="Y276" s="124"/>
      <c r="Z276" s="124"/>
      <c r="AA276" s="124"/>
      <c r="AC276" s="71"/>
      <c r="AD276" s="71"/>
      <c r="AF276" s="73"/>
      <c r="AG276" s="73"/>
      <c r="AH276" s="73"/>
      <c r="AI276" s="73"/>
      <c r="AJ276" s="73"/>
      <c r="AK276" s="73"/>
      <c r="AL276" s="73"/>
      <c r="AM276" s="73"/>
      <c r="AN276" s="73"/>
      <c r="AO276" s="73"/>
      <c r="AR276" s="53"/>
    </row>
    <row r="277" spans="1:44" x14ac:dyDescent="0.2">
      <c r="A277" s="75" t="s">
        <v>79</v>
      </c>
      <c r="B277" s="50">
        <f t="shared" si="259"/>
        <v>1967</v>
      </c>
      <c r="D277" s="79">
        <f>SEDS_CensusRgn!M12</f>
        <v>1023.6940000000001</v>
      </c>
      <c r="F277" s="124"/>
      <c r="G277" s="124"/>
      <c r="H277" s="124"/>
      <c r="I277" s="124"/>
      <c r="P277" s="70"/>
      <c r="X277" s="124"/>
      <c r="Y277" s="124"/>
      <c r="Z277" s="124"/>
      <c r="AA277" s="124"/>
      <c r="AC277" s="71"/>
      <c r="AD277" s="71"/>
      <c r="AF277" s="73"/>
      <c r="AG277" s="73"/>
      <c r="AH277" s="73"/>
      <c r="AI277" s="73"/>
      <c r="AJ277" s="73"/>
      <c r="AK277" s="73"/>
      <c r="AL277" s="73"/>
      <c r="AM277" s="73"/>
      <c r="AN277" s="73"/>
      <c r="AO277" s="73"/>
      <c r="AR277" s="53"/>
    </row>
    <row r="278" spans="1:44" x14ac:dyDescent="0.2">
      <c r="A278" s="75" t="s">
        <v>79</v>
      </c>
      <c r="B278" s="50">
        <f t="shared" si="259"/>
        <v>1968</v>
      </c>
      <c r="D278" s="79">
        <f>SEDS_CensusRgn!M13</f>
        <v>1042.242</v>
      </c>
      <c r="F278" s="124"/>
      <c r="G278" s="124"/>
      <c r="H278" s="124"/>
      <c r="I278" s="124"/>
      <c r="P278" s="70"/>
      <c r="X278" s="124"/>
      <c r="Y278" s="124"/>
      <c r="Z278" s="124"/>
      <c r="AA278" s="124"/>
      <c r="AC278" s="71"/>
      <c r="AD278" s="71"/>
      <c r="AF278" s="73"/>
      <c r="AG278" s="73"/>
      <c r="AH278" s="73"/>
      <c r="AI278" s="73"/>
      <c r="AJ278" s="73"/>
      <c r="AK278" s="73"/>
      <c r="AL278" s="73"/>
      <c r="AM278" s="73"/>
      <c r="AN278" s="73"/>
      <c r="AO278" s="73"/>
      <c r="AR278" s="53"/>
    </row>
    <row r="279" spans="1:44" x14ac:dyDescent="0.2">
      <c r="A279" s="75" t="s">
        <v>79</v>
      </c>
      <c r="B279" s="50">
        <f t="shared" si="259"/>
        <v>1969</v>
      </c>
      <c r="D279" s="79">
        <f>SEDS_CensusRgn!M14</f>
        <v>1115.538</v>
      </c>
      <c r="F279" s="124"/>
      <c r="G279" s="124"/>
      <c r="H279" s="124"/>
      <c r="I279" s="124"/>
      <c r="P279" s="70"/>
      <c r="X279" s="124"/>
      <c r="Y279" s="124"/>
      <c r="Z279" s="124"/>
      <c r="AA279" s="124"/>
      <c r="AC279" s="71"/>
      <c r="AD279" s="71"/>
      <c r="AF279" s="73"/>
      <c r="AG279" s="73"/>
      <c r="AH279" s="73"/>
      <c r="AI279" s="73"/>
      <c r="AJ279" s="73"/>
      <c r="AK279" s="73"/>
      <c r="AL279" s="73"/>
      <c r="AM279" s="73"/>
      <c r="AN279" s="73"/>
      <c r="AO279" s="73"/>
      <c r="AR279" s="53"/>
    </row>
    <row r="280" spans="1:44" x14ac:dyDescent="0.2">
      <c r="A280" s="75" t="s">
        <v>79</v>
      </c>
      <c r="B280" s="50">
        <f t="shared" si="259"/>
        <v>1970</v>
      </c>
      <c r="D280" s="79">
        <f>SEDS_CensusRgn!M15</f>
        <v>1108.9370000000001</v>
      </c>
      <c r="F280" s="321">
        <f t="shared" ref="F280:H299" si="260">F36</f>
        <v>7856</v>
      </c>
      <c r="G280" s="321">
        <f t="shared" si="260"/>
        <v>2848</v>
      </c>
      <c r="H280" s="321">
        <f t="shared" si="260"/>
        <v>465</v>
      </c>
      <c r="I280" s="321">
        <f>SUM(F280:H280)</f>
        <v>11169</v>
      </c>
      <c r="J280" s="83"/>
      <c r="K280" s="84">
        <f t="shared" ref="K280:M299" si="261">K36</f>
        <v>12.572786723904295</v>
      </c>
      <c r="L280" s="84">
        <f t="shared" si="261"/>
        <v>2.1958309241819243</v>
      </c>
      <c r="M280" s="84">
        <f t="shared" si="261"/>
        <v>0.32212078054805005</v>
      </c>
      <c r="N280" s="79">
        <f>SUM(K280:M280)</f>
        <v>15.090738428634269</v>
      </c>
      <c r="P280" s="84">
        <f>D280/I280*1000</f>
        <v>99.287044498164576</v>
      </c>
      <c r="R280" s="84">
        <f>D280/N280</f>
        <v>73.484608141893318</v>
      </c>
      <c r="T280" s="74">
        <f>R280/V280</f>
        <v>72.366353392349282</v>
      </c>
      <c r="V280" s="118">
        <f>Weather_Factors!HA29</f>
        <v>1.015452688951745</v>
      </c>
      <c r="X280" s="124">
        <f t="shared" ref="X280:Z299" si="262">X36</f>
        <v>1600.4056420448444</v>
      </c>
      <c r="Y280" s="124">
        <f t="shared" si="262"/>
        <v>771.0080492211813</v>
      </c>
      <c r="Z280" s="124">
        <f t="shared" si="262"/>
        <v>692.73286139365609</v>
      </c>
      <c r="AA280" s="124">
        <f>N280/I280*1000000</f>
        <v>1351.1270864566452</v>
      </c>
      <c r="AC280" s="71">
        <f t="shared" ref="AC280:AC323" si="263">T280/T$331</f>
        <v>1.6336996669227473</v>
      </c>
      <c r="AD280" s="71"/>
      <c r="AF280" s="73">
        <f t="shared" ref="AF280:AF323" si="264">I280/I$331</f>
        <v>0.64973384094204911</v>
      </c>
      <c r="AG280" s="73">
        <f t="shared" ref="AG280:AG323" si="265">P280/P$331</f>
        <v>1.475305452423282</v>
      </c>
      <c r="AH280" s="73">
        <f>Wgted_Floorspace!U208</f>
        <v>0.98805396740932727</v>
      </c>
      <c r="AI280" s="73">
        <f>AA280/AA$248</f>
        <v>0.97024600512003734</v>
      </c>
      <c r="AJ280" s="73">
        <f t="shared" ref="AJ280:AJ323" si="266">V280/V$331</f>
        <v>0.93073889613727478</v>
      </c>
      <c r="AK280" s="73">
        <f>AG280/(AH280*AI280*AJ280)</f>
        <v>1.653451856689873</v>
      </c>
      <c r="AL280" s="73">
        <f>AF280*AH280*AI280*AJ280*AK280</f>
        <v>0.95855587816572685</v>
      </c>
      <c r="AM280" s="73">
        <f>AF280*AG280</f>
        <v>0.95855587816572652</v>
      </c>
      <c r="AN280" s="73"/>
      <c r="AO280" s="73">
        <f>AH280*AI280*AJ280</f>
        <v>0.89225788247428561</v>
      </c>
      <c r="AR280" s="53"/>
    </row>
    <row r="281" spans="1:44" x14ac:dyDescent="0.2">
      <c r="A281" s="75" t="s">
        <v>79</v>
      </c>
      <c r="B281" s="50">
        <f t="shared" si="259"/>
        <v>1971</v>
      </c>
      <c r="D281" s="79">
        <f>SEDS_CensusRgn!M16</f>
        <v>1218.73</v>
      </c>
      <c r="F281" s="321">
        <f t="shared" si="260"/>
        <v>8056.7</v>
      </c>
      <c r="G281" s="321">
        <f t="shared" si="260"/>
        <v>3016.2999999999997</v>
      </c>
      <c r="H281" s="321">
        <f t="shared" si="260"/>
        <v>537</v>
      </c>
      <c r="I281" s="321">
        <f t="shared" ref="I281:I294" si="267">SUM(F281:H281)</f>
        <v>11610</v>
      </c>
      <c r="J281" s="83"/>
      <c r="K281" s="84">
        <f t="shared" si="261"/>
        <v>12.937420035729319</v>
      </c>
      <c r="L281" s="84">
        <f t="shared" si="261"/>
        <v>2.329727885945621</v>
      </c>
      <c r="M281" s="84">
        <f t="shared" si="261"/>
        <v>0.3834027770003357</v>
      </c>
      <c r="N281" s="79">
        <f t="shared" ref="N281:N294" si="268">SUM(K281:M281)</f>
        <v>15.650550698675277</v>
      </c>
      <c r="P281" s="84">
        <f t="shared" ref="P281:P294" si="269">D281/I281*1000</f>
        <v>104.9724375538329</v>
      </c>
      <c r="R281" s="84">
        <f t="shared" ref="R281:R294" si="270">D281/N281</f>
        <v>77.871381235368162</v>
      </c>
      <c r="T281" s="74">
        <f t="shared" ref="T281:T294" si="271">R281/V281</f>
        <v>71.519957531917242</v>
      </c>
      <c r="V281" s="118">
        <f>Weather_Factors!HA30</f>
        <v>1.0888063125682992</v>
      </c>
      <c r="X281" s="124">
        <f t="shared" si="262"/>
        <v>1605.7964223229512</v>
      </c>
      <c r="Y281" s="124">
        <f t="shared" si="262"/>
        <v>772.37936741889769</v>
      </c>
      <c r="Z281" s="124">
        <f t="shared" si="262"/>
        <v>713.97165176971271</v>
      </c>
      <c r="AA281" s="124">
        <f t="shared" ref="AA281:AA294" si="272">N281/I281*1000000</f>
        <v>1348.0233159927025</v>
      </c>
      <c r="AC281" s="71">
        <f t="shared" si="263"/>
        <v>1.6145919383934997</v>
      </c>
      <c r="AD281" s="71"/>
      <c r="AF281" s="73">
        <f t="shared" si="264"/>
        <v>0.67538811830398338</v>
      </c>
      <c r="AG281" s="73">
        <f t="shared" si="265"/>
        <v>1.5597846653618039</v>
      </c>
      <c r="AH281" s="73">
        <f>Wgted_Floorspace!U209</f>
        <v>0.99088949791341241</v>
      </c>
      <c r="AI281" s="73">
        <f t="shared" ref="AI281:AI294" si="273">AA281/AA$248</f>
        <v>0.96801718377255952</v>
      </c>
      <c r="AJ281" s="73">
        <f t="shared" si="266"/>
        <v>0.99797301882497902</v>
      </c>
      <c r="AK281" s="73">
        <f t="shared" ref="AK281:AK294" si="274">AG281/(AH281*AI281*AJ281)</f>
        <v>1.629436926916132</v>
      </c>
      <c r="AL281" s="73">
        <f t="shared" ref="AL281:AL294" si="275">AF281*AH281*AI281*AJ281*AK281</f>
        <v>1.0534600300981172</v>
      </c>
      <c r="AM281" s="73">
        <f t="shared" ref="AM281:AM294" si="276">AF281*AG281</f>
        <v>1.0534600300981172</v>
      </c>
      <c r="AN281" s="73"/>
      <c r="AO281" s="73">
        <f t="shared" ref="AO281:AO294" si="277">AH281*AI281*AJ281</f>
        <v>0.95725378478677803</v>
      </c>
      <c r="AR281" s="53"/>
    </row>
    <row r="282" spans="1:44" x14ac:dyDescent="0.2">
      <c r="A282" s="75" t="s">
        <v>79</v>
      </c>
      <c r="B282" s="50">
        <f t="shared" si="259"/>
        <v>1972</v>
      </c>
      <c r="D282" s="79">
        <f>SEDS_CensusRgn!M17</f>
        <v>1238.2270000000001</v>
      </c>
      <c r="F282" s="321">
        <f t="shared" si="260"/>
        <v>8290.85</v>
      </c>
      <c r="G282" s="321">
        <f t="shared" si="260"/>
        <v>3212.6499999999996</v>
      </c>
      <c r="H282" s="321">
        <f t="shared" si="260"/>
        <v>621</v>
      </c>
      <c r="I282" s="321">
        <f t="shared" si="267"/>
        <v>12124.5</v>
      </c>
      <c r="J282" s="83"/>
      <c r="K282" s="84">
        <f t="shared" si="261"/>
        <v>13.358819511024047</v>
      </c>
      <c r="L282" s="84">
        <f t="shared" si="261"/>
        <v>2.4860101006990645</v>
      </c>
      <c r="M282" s="84">
        <f t="shared" si="261"/>
        <v>0.45660200693544067</v>
      </c>
      <c r="N282" s="79">
        <f t="shared" si="268"/>
        <v>16.301431618658551</v>
      </c>
      <c r="P282" s="84">
        <f t="shared" si="269"/>
        <v>102.12602581549756</v>
      </c>
      <c r="R282" s="84">
        <f t="shared" si="270"/>
        <v>75.958175267424409</v>
      </c>
      <c r="T282" s="74">
        <f t="shared" si="271"/>
        <v>74.08741222761104</v>
      </c>
      <c r="V282" s="118">
        <f>Weather_Factors!HA31</f>
        <v>1.025250754258578</v>
      </c>
      <c r="X282" s="124">
        <f t="shared" si="262"/>
        <v>1611.2726090839958</v>
      </c>
      <c r="Y282" s="124">
        <f t="shared" si="262"/>
        <v>773.81915263071448</v>
      </c>
      <c r="Z282" s="124">
        <f t="shared" si="262"/>
        <v>735.26893226318953</v>
      </c>
      <c r="AA282" s="124">
        <f t="shared" si="272"/>
        <v>1344.5034119888285</v>
      </c>
      <c r="AC282" s="71">
        <f t="shared" si="263"/>
        <v>1.6725532655098891</v>
      </c>
      <c r="AD282" s="71"/>
      <c r="AF282" s="73">
        <f t="shared" si="264"/>
        <v>0.70531810855957333</v>
      </c>
      <c r="AG282" s="73">
        <f t="shared" si="265"/>
        <v>1.5174898546074622</v>
      </c>
      <c r="AH282" s="73">
        <f>Wgted_Floorspace!U210</f>
        <v>0.99393691267142159</v>
      </c>
      <c r="AI282" s="73">
        <f t="shared" si="273"/>
        <v>0.96548953642361834</v>
      </c>
      <c r="AJ282" s="73">
        <f t="shared" si="266"/>
        <v>0.93971956120142142</v>
      </c>
      <c r="AK282" s="73">
        <f t="shared" si="274"/>
        <v>1.682755961859328</v>
      </c>
      <c r="AL282" s="73">
        <f t="shared" si="275"/>
        <v>1.0703130740100772</v>
      </c>
      <c r="AM282" s="73">
        <f t="shared" si="276"/>
        <v>1.0703130740100772</v>
      </c>
      <c r="AN282" s="73"/>
      <c r="AO282" s="73">
        <f t="shared" si="277"/>
        <v>0.90178842862677588</v>
      </c>
      <c r="AR282" s="53"/>
    </row>
    <row r="283" spans="1:44" x14ac:dyDescent="0.2">
      <c r="A283" s="75" t="s">
        <v>79</v>
      </c>
      <c r="B283" s="50">
        <f t="shared" si="259"/>
        <v>1973</v>
      </c>
      <c r="D283" s="79">
        <f>SEDS_CensusRgn!M18</f>
        <v>1186.443</v>
      </c>
      <c r="F283" s="321">
        <f t="shared" si="260"/>
        <v>8418.5370852668475</v>
      </c>
      <c r="G283" s="321">
        <f t="shared" si="260"/>
        <v>3382.5792275016761</v>
      </c>
      <c r="H283" s="321">
        <f t="shared" si="260"/>
        <v>679.39534982347379</v>
      </c>
      <c r="I283" s="321">
        <f t="shared" si="267"/>
        <v>12480.511662591996</v>
      </c>
      <c r="J283" s="83"/>
      <c r="K283" s="84">
        <f t="shared" si="261"/>
        <v>13.597126852111648</v>
      </c>
      <c r="L283" s="84">
        <f t="shared" si="261"/>
        <v>2.6220607385887607</v>
      </c>
      <c r="M283" s="84">
        <f t="shared" si="261"/>
        <v>0.51406420940570408</v>
      </c>
      <c r="N283" s="79">
        <f t="shared" si="268"/>
        <v>16.73325180010611</v>
      </c>
      <c r="P283" s="84">
        <f t="shared" si="269"/>
        <v>95.063650599850121</v>
      </c>
      <c r="R283" s="84">
        <f t="shared" si="270"/>
        <v>70.90331360414217</v>
      </c>
      <c r="T283" s="74">
        <f t="shared" si="271"/>
        <v>68.50020646700392</v>
      </c>
      <c r="V283" s="118">
        <f>Weather_Factors!HA32</f>
        <v>1.0350817502761223</v>
      </c>
      <c r="X283" s="124">
        <f t="shared" si="262"/>
        <v>1615.1412905108859</v>
      </c>
      <c r="Y283" s="124">
        <f t="shared" si="262"/>
        <v>775.16609729947902</v>
      </c>
      <c r="Z283" s="124">
        <f t="shared" si="262"/>
        <v>756.64958486876981</v>
      </c>
      <c r="AA283" s="124">
        <f t="shared" si="272"/>
        <v>1340.7504638019695</v>
      </c>
      <c r="AC283" s="71">
        <f t="shared" si="263"/>
        <v>1.5464198379949727</v>
      </c>
      <c r="AD283" s="71"/>
      <c r="AF283" s="73">
        <f t="shared" si="264"/>
        <v>0.7260283623831979</v>
      </c>
      <c r="AG283" s="73">
        <f t="shared" si="265"/>
        <v>1.4125500740412644</v>
      </c>
      <c r="AH283" s="73">
        <f>Wgted_Floorspace!U211</f>
        <v>0.99568254546327484</v>
      </c>
      <c r="AI283" s="73">
        <f t="shared" si="273"/>
        <v>0.96279453976325857</v>
      </c>
      <c r="AJ283" s="73">
        <f t="shared" si="266"/>
        <v>0.94873040974301592</v>
      </c>
      <c r="AK283" s="73">
        <f t="shared" si="274"/>
        <v>1.5531253862398975</v>
      </c>
      <c r="AL283" s="73">
        <f t="shared" si="275"/>
        <v>1.0255514170404443</v>
      </c>
      <c r="AM283" s="73">
        <f t="shared" si="276"/>
        <v>1.0255514170404441</v>
      </c>
      <c r="AN283" s="73"/>
      <c r="AO283" s="73">
        <f t="shared" si="277"/>
        <v>0.90948875509725291</v>
      </c>
      <c r="AR283" s="53"/>
    </row>
    <row r="284" spans="1:44" x14ac:dyDescent="0.2">
      <c r="A284" s="75" t="s">
        <v>79</v>
      </c>
      <c r="B284" s="50">
        <f t="shared" si="259"/>
        <v>1974</v>
      </c>
      <c r="D284" s="79">
        <f>SEDS_CensusRgn!M19</f>
        <v>1120.4290000000001</v>
      </c>
      <c r="F284" s="321">
        <f t="shared" si="260"/>
        <v>8637.6900377763941</v>
      </c>
      <c r="G284" s="321">
        <f t="shared" si="260"/>
        <v>3430.5023584251626</v>
      </c>
      <c r="H284" s="321">
        <f t="shared" si="260"/>
        <v>818.92220814094401</v>
      </c>
      <c r="I284" s="321">
        <f t="shared" si="267"/>
        <v>12887.114604342501</v>
      </c>
      <c r="J284" s="83"/>
      <c r="K284" s="84">
        <f t="shared" si="261"/>
        <v>13.986920311455037</v>
      </c>
      <c r="L284" s="84">
        <f t="shared" si="261"/>
        <v>2.6625990764058121</v>
      </c>
      <c r="M284" s="84">
        <f t="shared" si="261"/>
        <v>0.63721511449551393</v>
      </c>
      <c r="N284" s="79">
        <f t="shared" si="268"/>
        <v>17.286734502356364</v>
      </c>
      <c r="P284" s="84">
        <f t="shared" si="269"/>
        <v>86.941804616407708</v>
      </c>
      <c r="R284" s="84">
        <f t="shared" si="270"/>
        <v>64.814381215103055</v>
      </c>
      <c r="T284" s="74">
        <f t="shared" si="271"/>
        <v>64.385832764414985</v>
      </c>
      <c r="V284" s="118">
        <f>Weather_Factors!HA33</f>
        <v>1.0066559432764675</v>
      </c>
      <c r="X284" s="124">
        <f t="shared" si="262"/>
        <v>1619.2894454749037</v>
      </c>
      <c r="Y284" s="124">
        <f t="shared" si="262"/>
        <v>776.15427660808507</v>
      </c>
      <c r="Z284" s="124">
        <f t="shared" si="262"/>
        <v>778.11434121694185</v>
      </c>
      <c r="AA284" s="124">
        <f t="shared" si="272"/>
        <v>1341.39681636193</v>
      </c>
      <c r="AC284" s="71">
        <f t="shared" si="263"/>
        <v>1.4535361892767291</v>
      </c>
      <c r="AD284" s="71"/>
      <c r="AF284" s="73">
        <f t="shared" si="264"/>
        <v>0.74968166089531996</v>
      </c>
      <c r="AG284" s="73">
        <f t="shared" si="265"/>
        <v>1.2918676252517223</v>
      </c>
      <c r="AH284" s="73">
        <f>Wgted_Floorspace!U212</f>
        <v>1.0024860563436766</v>
      </c>
      <c r="AI284" s="73">
        <f t="shared" si="273"/>
        <v>0.96325868632318379</v>
      </c>
      <c r="AJ284" s="73">
        <f t="shared" si="266"/>
        <v>0.92267601595734228</v>
      </c>
      <c r="AK284" s="73">
        <f t="shared" si="274"/>
        <v>1.4499315776801402</v>
      </c>
      <c r="AL284" s="73">
        <f t="shared" si="275"/>
        <v>0.96848946695560401</v>
      </c>
      <c r="AM284" s="73">
        <f t="shared" si="276"/>
        <v>0.96848946695560389</v>
      </c>
      <c r="AN284" s="73"/>
      <c r="AO284" s="73">
        <f t="shared" si="277"/>
        <v>0.89098523346783243</v>
      </c>
      <c r="AR284" s="53"/>
    </row>
    <row r="285" spans="1:44" x14ac:dyDescent="0.2">
      <c r="A285" s="75" t="s">
        <v>79</v>
      </c>
      <c r="B285" s="50">
        <f t="shared" si="259"/>
        <v>1975</v>
      </c>
      <c r="D285" s="79">
        <f>SEDS_CensusRgn!M20</f>
        <v>1211.6369999999999</v>
      </c>
      <c r="F285" s="321">
        <f t="shared" si="260"/>
        <v>9000.0730812551101</v>
      </c>
      <c r="G285" s="321">
        <f t="shared" si="260"/>
        <v>3535.8070154133702</v>
      </c>
      <c r="H285" s="321">
        <f t="shared" si="260"/>
        <v>776.61110477729494</v>
      </c>
      <c r="I285" s="321">
        <f t="shared" si="267"/>
        <v>13312.491201445775</v>
      </c>
      <c r="J285" s="83"/>
      <c r="K285" s="84">
        <f t="shared" si="261"/>
        <v>14.626012891565392</v>
      </c>
      <c r="L285" s="84">
        <f t="shared" si="261"/>
        <v>2.7475633763351079</v>
      </c>
      <c r="M285" s="84">
        <f t="shared" si="261"/>
        <v>0.61046600671072027</v>
      </c>
      <c r="N285" s="79">
        <f t="shared" si="268"/>
        <v>17.98404227461122</v>
      </c>
      <c r="P285" s="84">
        <f t="shared" si="269"/>
        <v>91.015046069545022</v>
      </c>
      <c r="R285" s="84">
        <f t="shared" si="270"/>
        <v>67.372895453571942</v>
      </c>
      <c r="T285" s="74">
        <f t="shared" si="271"/>
        <v>63.480295683731995</v>
      </c>
      <c r="V285" s="118">
        <f>Weather_Factors!HA34</f>
        <v>1.0613198115716638</v>
      </c>
      <c r="X285" s="124">
        <f t="shared" si="262"/>
        <v>1625.0993474739332</v>
      </c>
      <c r="Y285" s="124">
        <f t="shared" si="262"/>
        <v>777.06825184685351</v>
      </c>
      <c r="Z285" s="124">
        <f t="shared" si="262"/>
        <v>786.06396812440721</v>
      </c>
      <c r="AA285" s="124">
        <f t="shared" si="272"/>
        <v>1350.9148665321259</v>
      </c>
      <c r="AC285" s="71">
        <f t="shared" si="263"/>
        <v>1.433093323804743</v>
      </c>
      <c r="AD285" s="71"/>
      <c r="AF285" s="73">
        <f t="shared" si="264"/>
        <v>0.77442707859455617</v>
      </c>
      <c r="AG285" s="73">
        <f t="shared" si="265"/>
        <v>1.3523918895726439</v>
      </c>
      <c r="AH285" s="73">
        <f>Wgted_Floorspace!U213</f>
        <v>0.99888028635209791</v>
      </c>
      <c r="AI285" s="73">
        <f t="shared" si="273"/>
        <v>0.97009360973396619</v>
      </c>
      <c r="AJ285" s="73">
        <f t="shared" si="266"/>
        <v>0.97277956976070623</v>
      </c>
      <c r="AK285" s="73">
        <f t="shared" si="274"/>
        <v>1.4346997767253848</v>
      </c>
      <c r="AL285" s="73">
        <f t="shared" si="275"/>
        <v>1.0473289001567143</v>
      </c>
      <c r="AM285" s="73">
        <f t="shared" si="276"/>
        <v>1.0473289001567143</v>
      </c>
      <c r="AN285" s="73"/>
      <c r="AO285" s="73">
        <f t="shared" si="277"/>
        <v>0.94263058481781903</v>
      </c>
      <c r="AR285" s="53"/>
    </row>
    <row r="286" spans="1:44" x14ac:dyDescent="0.2">
      <c r="A286" s="75" t="s">
        <v>79</v>
      </c>
      <c r="B286" s="50">
        <f t="shared" si="259"/>
        <v>1976</v>
      </c>
      <c r="D286" s="79">
        <f>SEDS_CensusRgn!M21</f>
        <v>1200.605</v>
      </c>
      <c r="F286" s="321">
        <f t="shared" si="260"/>
        <v>9229.6849752686958</v>
      </c>
      <c r="G286" s="321">
        <f t="shared" si="260"/>
        <v>3619.1643744411758</v>
      </c>
      <c r="H286" s="321">
        <f t="shared" si="260"/>
        <v>913.72153563819131</v>
      </c>
      <c r="I286" s="321">
        <f t="shared" si="267"/>
        <v>13762.570885348063</v>
      </c>
      <c r="J286" s="83"/>
      <c r="K286" s="84">
        <f t="shared" si="261"/>
        <v>15.049171303590709</v>
      </c>
      <c r="L286" s="84">
        <f t="shared" si="261"/>
        <v>2.8163734855379277</v>
      </c>
      <c r="M286" s="84">
        <f t="shared" si="261"/>
        <v>0.72454509902913056</v>
      </c>
      <c r="N286" s="79">
        <f t="shared" si="268"/>
        <v>18.590089888157767</v>
      </c>
      <c r="P286" s="84">
        <f t="shared" si="269"/>
        <v>87.236971202683549</v>
      </c>
      <c r="R286" s="84">
        <f t="shared" si="270"/>
        <v>64.5830658820433</v>
      </c>
      <c r="T286" s="74">
        <f t="shared" si="271"/>
        <v>65.225624221392891</v>
      </c>
      <c r="V286" s="118">
        <f>Weather_Factors!HA35</f>
        <v>0.99014868240787424</v>
      </c>
      <c r="X286" s="124">
        <f t="shared" si="262"/>
        <v>1630.5184135661787</v>
      </c>
      <c r="Y286" s="124">
        <f t="shared" si="262"/>
        <v>778.18335785668626</v>
      </c>
      <c r="Z286" s="124">
        <f t="shared" si="262"/>
        <v>792.9605145216043</v>
      </c>
      <c r="AA286" s="124">
        <f t="shared" si="272"/>
        <v>1350.7715995090123</v>
      </c>
      <c r="AC286" s="71">
        <f t="shared" si="263"/>
        <v>1.4724948207295394</v>
      </c>
      <c r="AD286" s="71"/>
      <c r="AF286" s="73">
        <f t="shared" si="264"/>
        <v>0.80060954808616835</v>
      </c>
      <c r="AG286" s="73">
        <f t="shared" si="265"/>
        <v>1.2962535033520013</v>
      </c>
      <c r="AH286" s="73">
        <f>Wgted_Floorspace!U214</f>
        <v>1.0047569086187671</v>
      </c>
      <c r="AI286" s="73">
        <f t="shared" si="273"/>
        <v>0.96999072951031085</v>
      </c>
      <c r="AJ286" s="73">
        <f t="shared" si="266"/>
        <v>0.90754586767348211</v>
      </c>
      <c r="AK286" s="73">
        <f t="shared" si="274"/>
        <v>1.4655234595537827</v>
      </c>
      <c r="AL286" s="73">
        <f t="shared" si="275"/>
        <v>1.0377929315237584</v>
      </c>
      <c r="AM286" s="73">
        <f t="shared" si="276"/>
        <v>1.0377929315237582</v>
      </c>
      <c r="AN286" s="73"/>
      <c r="AO286" s="73">
        <f t="shared" si="277"/>
        <v>0.88449863760398617</v>
      </c>
      <c r="AR286" s="53"/>
    </row>
    <row r="287" spans="1:44" x14ac:dyDescent="0.2">
      <c r="A287" s="75" t="s">
        <v>79</v>
      </c>
      <c r="B287" s="50">
        <f t="shared" si="259"/>
        <v>1977</v>
      </c>
      <c r="D287" s="79">
        <f>SEDS_CensusRgn!M22</f>
        <v>1093.3430000000001</v>
      </c>
      <c r="F287" s="321">
        <f t="shared" si="260"/>
        <v>9371.2409861566284</v>
      </c>
      <c r="G287" s="321">
        <f t="shared" si="260"/>
        <v>3839.8786698815229</v>
      </c>
      <c r="H287" s="321">
        <f t="shared" si="260"/>
        <v>937.76403954018315</v>
      </c>
      <c r="I287" s="321">
        <f t="shared" si="267"/>
        <v>14148.883695578334</v>
      </c>
      <c r="J287" s="83"/>
      <c r="K287" s="84">
        <f t="shared" si="261"/>
        <v>15.333838069003237</v>
      </c>
      <c r="L287" s="84">
        <f t="shared" si="261"/>
        <v>2.9932696360443396</v>
      </c>
      <c r="M287" s="84">
        <f t="shared" si="261"/>
        <v>0.75108739681212577</v>
      </c>
      <c r="N287" s="79">
        <f t="shared" si="268"/>
        <v>19.078195101859702</v>
      </c>
      <c r="P287" s="84">
        <f t="shared" si="269"/>
        <v>77.274152754657294</v>
      </c>
      <c r="R287" s="84">
        <f t="shared" si="270"/>
        <v>57.308513418726037</v>
      </c>
      <c r="T287" s="74">
        <f t="shared" si="271"/>
        <v>58.42839636357126</v>
      </c>
      <c r="V287" s="118">
        <f>Weather_Factors!HA36</f>
        <v>0.98083324180460574</v>
      </c>
      <c r="X287" s="124">
        <f t="shared" si="262"/>
        <v>1636.2654734473981</v>
      </c>
      <c r="Y287" s="124">
        <f t="shared" si="262"/>
        <v>779.52193112828104</v>
      </c>
      <c r="Z287" s="124">
        <f t="shared" si="262"/>
        <v>800.93431305001729</v>
      </c>
      <c r="AA287" s="124">
        <f t="shared" si="272"/>
        <v>1348.3887147805044</v>
      </c>
      <c r="AC287" s="71">
        <f t="shared" si="263"/>
        <v>1.3190446554695163</v>
      </c>
      <c r="AD287" s="71"/>
      <c r="AF287" s="73">
        <f t="shared" si="264"/>
        <v>0.82308250949686146</v>
      </c>
      <c r="AG287" s="73">
        <f t="shared" si="265"/>
        <v>1.1482160584651397</v>
      </c>
      <c r="AH287" s="73">
        <f>Wgted_Floorspace!U215</f>
        <v>1.0039640359106876</v>
      </c>
      <c r="AI287" s="73">
        <f t="shared" si="273"/>
        <v>0.96827957708677415</v>
      </c>
      <c r="AJ287" s="73">
        <f t="shared" si="266"/>
        <v>0.89900756451228925</v>
      </c>
      <c r="AK287" s="73">
        <f t="shared" si="274"/>
        <v>1.313836560164251</v>
      </c>
      <c r="AL287" s="73">
        <f t="shared" si="275"/>
        <v>0.94507655484608233</v>
      </c>
      <c r="AM287" s="73">
        <f t="shared" si="276"/>
        <v>0.94507655484608222</v>
      </c>
      <c r="AN287" s="73"/>
      <c r="AO287" s="73">
        <f t="shared" si="277"/>
        <v>0.87394132061722662</v>
      </c>
      <c r="AR287" s="53"/>
    </row>
    <row r="288" spans="1:44" x14ac:dyDescent="0.2">
      <c r="A288" s="75" t="s">
        <v>79</v>
      </c>
      <c r="B288" s="50">
        <f>B287+1</f>
        <v>1978</v>
      </c>
      <c r="D288" s="79">
        <f>SEDS_CensusRgn!M23</f>
        <v>1109.6880000000001</v>
      </c>
      <c r="F288" s="321">
        <f t="shared" si="260"/>
        <v>9596.7963684298702</v>
      </c>
      <c r="G288" s="321">
        <f t="shared" si="260"/>
        <v>4130.4172448208446</v>
      </c>
      <c r="H288" s="321">
        <f t="shared" si="260"/>
        <v>936.06680069199831</v>
      </c>
      <c r="I288" s="321">
        <f t="shared" si="267"/>
        <v>14663.280413942713</v>
      </c>
      <c r="J288" s="83"/>
      <c r="K288" s="84">
        <f t="shared" si="261"/>
        <v>15.757684145242681</v>
      </c>
      <c r="L288" s="84">
        <f t="shared" si="261"/>
        <v>3.2256764079059055</v>
      </c>
      <c r="M288" s="84">
        <f t="shared" si="261"/>
        <v>0.7565821045437906</v>
      </c>
      <c r="N288" s="79">
        <f t="shared" si="268"/>
        <v>19.739942657692378</v>
      </c>
      <c r="P288" s="84">
        <f t="shared" si="269"/>
        <v>75.678018061009269</v>
      </c>
      <c r="R288" s="84">
        <f t="shared" si="270"/>
        <v>56.215360867199394</v>
      </c>
      <c r="T288" s="74">
        <f t="shared" si="271"/>
        <v>56.351473325050925</v>
      </c>
      <c r="V288" s="118">
        <f>Weather_Factors!HA37</f>
        <v>0.99758458031671338</v>
      </c>
      <c r="X288" s="124">
        <f t="shared" si="262"/>
        <v>1641.9733773949808</v>
      </c>
      <c r="Y288" s="124">
        <f t="shared" si="262"/>
        <v>780.9565515325603</v>
      </c>
      <c r="Z288" s="124">
        <f t="shared" si="262"/>
        <v>808.25653039342762</v>
      </c>
      <c r="AA288" s="124">
        <f t="shared" si="272"/>
        <v>1346.2159967235211</v>
      </c>
      <c r="AC288" s="71">
        <f t="shared" si="263"/>
        <v>1.2721572787095099</v>
      </c>
      <c r="AD288" s="71"/>
      <c r="AF288" s="73">
        <f t="shared" si="264"/>
        <v>0.85300649155352481</v>
      </c>
      <c r="AG288" s="73">
        <f t="shared" si="265"/>
        <v>1.1244991049769693</v>
      </c>
      <c r="AH288" s="73">
        <f>Wgted_Floorspace!U216</f>
        <v>1.0013787557956191</v>
      </c>
      <c r="AI288" s="73">
        <f t="shared" si="273"/>
        <v>0.96671934560583439</v>
      </c>
      <c r="AJ288" s="73">
        <f t="shared" si="266"/>
        <v>0.91436142834584277</v>
      </c>
      <c r="AK288" s="73">
        <f t="shared" si="274"/>
        <v>1.2704056994885529</v>
      </c>
      <c r="AL288" s="73">
        <f t="shared" si="275"/>
        <v>0.95920503629148346</v>
      </c>
      <c r="AM288" s="73">
        <f t="shared" si="276"/>
        <v>0.95920503629148335</v>
      </c>
      <c r="AN288" s="73"/>
      <c r="AO288" s="73">
        <f t="shared" si="277"/>
        <v>0.88514960648372132</v>
      </c>
      <c r="AR288" s="53"/>
    </row>
    <row r="289" spans="1:44" x14ac:dyDescent="0.2">
      <c r="A289" s="75" t="s">
        <v>79</v>
      </c>
      <c r="B289" s="50">
        <f t="shared" ref="B289:B328" si="278">B288+1</f>
        <v>1979</v>
      </c>
      <c r="D289" s="79">
        <f>SEDS_CensusRgn!M24</f>
        <v>1186.615</v>
      </c>
      <c r="F289" s="321">
        <f t="shared" si="260"/>
        <v>9858.9880263290524</v>
      </c>
      <c r="G289" s="321">
        <f t="shared" si="260"/>
        <v>4262.479528728536</v>
      </c>
      <c r="H289" s="321">
        <f t="shared" si="260"/>
        <v>869.36461364440606</v>
      </c>
      <c r="I289" s="321">
        <f t="shared" si="267"/>
        <v>14990.832168701994</v>
      </c>
      <c r="J289" s="83"/>
      <c r="K289" s="84">
        <f t="shared" si="261"/>
        <v>16.236850348866795</v>
      </c>
      <c r="L289" s="84">
        <f t="shared" si="261"/>
        <v>3.3345942618356346</v>
      </c>
      <c r="M289" s="84">
        <f t="shared" si="261"/>
        <v>0.70919844310216551</v>
      </c>
      <c r="N289" s="79">
        <f t="shared" si="268"/>
        <v>20.280643053804596</v>
      </c>
      <c r="P289" s="84">
        <f t="shared" si="269"/>
        <v>79.15604595170015</v>
      </c>
      <c r="R289" s="84">
        <f t="shared" si="270"/>
        <v>58.509732499699716</v>
      </c>
      <c r="T289" s="74">
        <f t="shared" si="271"/>
        <v>58.235392662492494</v>
      </c>
      <c r="V289" s="118">
        <f>Weather_Factors!HA38</f>
        <v>1.0047108781217837</v>
      </c>
      <c r="X289" s="124">
        <f t="shared" si="262"/>
        <v>1646.9084154991626</v>
      </c>
      <c r="Y289" s="124">
        <f t="shared" si="262"/>
        <v>782.31326141531474</v>
      </c>
      <c r="Z289" s="124">
        <f t="shared" si="262"/>
        <v>815.76640223390461</v>
      </c>
      <c r="AA289" s="124">
        <f t="shared" si="272"/>
        <v>1352.8697290165599</v>
      </c>
      <c r="AC289" s="71">
        <f t="shared" si="263"/>
        <v>1.3146875189359437</v>
      </c>
      <c r="AD289" s="71"/>
      <c r="AF289" s="73">
        <f t="shared" si="264"/>
        <v>0.8720611481679984</v>
      </c>
      <c r="AG289" s="73">
        <f t="shared" si="265"/>
        <v>1.1761790954203484</v>
      </c>
      <c r="AH289" s="73">
        <f>Wgted_Floorspace!U217</f>
        <v>0.99705149962028206</v>
      </c>
      <c r="AI289" s="73">
        <f t="shared" si="273"/>
        <v>0.97149739886312592</v>
      </c>
      <c r="AJ289" s="73">
        <f t="shared" si="266"/>
        <v>0.92089321719706296</v>
      </c>
      <c r="AK289" s="73">
        <f t="shared" si="274"/>
        <v>1.3185753388231503</v>
      </c>
      <c r="AL289" s="73">
        <f t="shared" si="275"/>
        <v>1.0257000924034667</v>
      </c>
      <c r="AM289" s="73">
        <f t="shared" si="276"/>
        <v>1.0257000924034667</v>
      </c>
      <c r="AN289" s="73"/>
      <c r="AO289" s="73">
        <f t="shared" si="277"/>
        <v>0.89200750293882114</v>
      </c>
      <c r="AR289" s="53"/>
    </row>
    <row r="290" spans="1:44" x14ac:dyDescent="0.2">
      <c r="A290" s="75" t="s">
        <v>79</v>
      </c>
      <c r="B290" s="50">
        <f t="shared" si="278"/>
        <v>1980</v>
      </c>
      <c r="D290" s="79">
        <f>SEDS_CensusRgn!M25</f>
        <v>1022.865</v>
      </c>
      <c r="F290" s="321">
        <f t="shared" si="260"/>
        <v>10061.754146876647</v>
      </c>
      <c r="G290" s="321">
        <f t="shared" si="260"/>
        <v>4359.7905972643275</v>
      </c>
      <c r="H290" s="321">
        <f t="shared" si="260"/>
        <v>922.30789941845012</v>
      </c>
      <c r="I290" s="321">
        <f t="shared" si="267"/>
        <v>15343.852643559425</v>
      </c>
      <c r="J290" s="83"/>
      <c r="K290" s="84">
        <f t="shared" si="261"/>
        <v>16.622215825720371</v>
      </c>
      <c r="L290" s="84">
        <f t="shared" si="261"/>
        <v>3.4159482325533728</v>
      </c>
      <c r="M290" s="84">
        <f t="shared" si="261"/>
        <v>0.75891226577526549</v>
      </c>
      <c r="N290" s="79">
        <f t="shared" si="268"/>
        <v>20.797076324049009</v>
      </c>
      <c r="P290" s="84">
        <f t="shared" si="269"/>
        <v>66.662853441136704</v>
      </c>
      <c r="R290" s="84">
        <f t="shared" si="270"/>
        <v>49.183115167837073</v>
      </c>
      <c r="T290" s="74">
        <f t="shared" si="271"/>
        <v>50.058500931033578</v>
      </c>
      <c r="V290" s="118">
        <f>Weather_Factors!HA39</f>
        <v>0.98251274514986897</v>
      </c>
      <c r="X290" s="124">
        <f t="shared" si="262"/>
        <v>1652.0196760005524</v>
      </c>
      <c r="Y290" s="124">
        <f t="shared" si="262"/>
        <v>783.51199589650139</v>
      </c>
      <c r="Z290" s="124">
        <f t="shared" si="262"/>
        <v>822.84047036113247</v>
      </c>
      <c r="AA290" s="124">
        <f t="shared" si="272"/>
        <v>1355.401202499072</v>
      </c>
      <c r="AC290" s="71">
        <f t="shared" si="263"/>
        <v>1.1300908842855635</v>
      </c>
      <c r="AD290" s="71"/>
      <c r="AF290" s="73">
        <f t="shared" si="264"/>
        <v>0.89259739573360908</v>
      </c>
      <c r="AG290" s="73">
        <f t="shared" si="265"/>
        <v>0.99054284124270808</v>
      </c>
      <c r="AH290" s="73">
        <f>Wgted_Floorspace!U218</f>
        <v>0.99855385492904036</v>
      </c>
      <c r="AI290" s="73">
        <f t="shared" si="273"/>
        <v>0.97331525305174704</v>
      </c>
      <c r="AJ290" s="73">
        <f t="shared" si="266"/>
        <v>0.90054695586615208</v>
      </c>
      <c r="AK290" s="73">
        <f t="shared" si="274"/>
        <v>1.1317275264696367</v>
      </c>
      <c r="AL290" s="73">
        <f t="shared" si="275"/>
        <v>0.8841559604558108</v>
      </c>
      <c r="AM290" s="73">
        <f t="shared" si="276"/>
        <v>0.88415596045581102</v>
      </c>
      <c r="AN290" s="73"/>
      <c r="AO290" s="73">
        <f t="shared" si="277"/>
        <v>0.87524851881322818</v>
      </c>
      <c r="AR290" s="53"/>
    </row>
    <row r="291" spans="1:44" x14ac:dyDescent="0.2">
      <c r="A291" s="75" t="s">
        <v>79</v>
      </c>
      <c r="B291" s="50">
        <f t="shared" si="278"/>
        <v>1981</v>
      </c>
      <c r="D291" s="79">
        <f>SEDS_CensusRgn!M26</f>
        <v>1089.396</v>
      </c>
      <c r="F291" s="321">
        <f t="shared" si="260"/>
        <v>10388.11595181647</v>
      </c>
      <c r="G291" s="321">
        <f t="shared" si="260"/>
        <v>4627.5301162797487</v>
      </c>
      <c r="H291" s="321">
        <f t="shared" si="260"/>
        <v>943.97268933202213</v>
      </c>
      <c r="I291" s="321">
        <f t="shared" si="267"/>
        <v>15959.618757428241</v>
      </c>
      <c r="J291" s="83"/>
      <c r="K291" s="84">
        <f t="shared" si="261"/>
        <v>17.169198927055753</v>
      </c>
      <c r="L291" s="84">
        <f t="shared" si="261"/>
        <v>3.627966113777727</v>
      </c>
      <c r="M291" s="84">
        <f t="shared" si="261"/>
        <v>0.78090134097941521</v>
      </c>
      <c r="N291" s="79">
        <f t="shared" si="268"/>
        <v>21.578066381812896</v>
      </c>
      <c r="P291" s="84">
        <f t="shared" si="269"/>
        <v>68.259525278005256</v>
      </c>
      <c r="R291" s="84">
        <f t="shared" si="270"/>
        <v>50.486266040881169</v>
      </c>
      <c r="T291" s="74">
        <f t="shared" si="271"/>
        <v>51.91917837745919</v>
      </c>
      <c r="V291" s="118">
        <f>Weather_Factors!HA40</f>
        <v>0.97240109760288274</v>
      </c>
      <c r="X291" s="124">
        <f t="shared" si="262"/>
        <v>1652.773131017424</v>
      </c>
      <c r="Y291" s="124">
        <f t="shared" si="262"/>
        <v>783.99621884997919</v>
      </c>
      <c r="Z291" s="124">
        <f t="shared" si="262"/>
        <v>827.24992979616798</v>
      </c>
      <c r="AA291" s="124">
        <f t="shared" si="272"/>
        <v>1352.0414685200176</v>
      </c>
      <c r="AC291" s="71">
        <f t="shared" si="263"/>
        <v>1.1720964294315976</v>
      </c>
      <c r="AD291" s="71"/>
      <c r="AF291" s="73">
        <f t="shared" si="264"/>
        <v>0.92841833604034596</v>
      </c>
      <c r="AG291" s="73">
        <f t="shared" si="265"/>
        <v>1.0142677761379795</v>
      </c>
      <c r="AH291" s="73">
        <f>Wgted_Floorspace!U219</f>
        <v>0.99738635485041194</v>
      </c>
      <c r="AI291" s="73">
        <f t="shared" si="273"/>
        <v>0.97090262399255733</v>
      </c>
      <c r="AJ291" s="73">
        <f t="shared" si="266"/>
        <v>0.89127886905284481</v>
      </c>
      <c r="AK291" s="73">
        <f t="shared" si="274"/>
        <v>1.1751679013168257</v>
      </c>
      <c r="AL291" s="73">
        <f t="shared" si="275"/>
        <v>0.94166480102136507</v>
      </c>
      <c r="AM291" s="73">
        <f t="shared" si="276"/>
        <v>0.94166480102136496</v>
      </c>
      <c r="AN291" s="73"/>
      <c r="AO291" s="73">
        <f t="shared" si="277"/>
        <v>0.86308328792970701</v>
      </c>
      <c r="AR291" s="53"/>
    </row>
    <row r="292" spans="1:44" x14ac:dyDescent="0.2">
      <c r="A292" s="75" t="s">
        <v>79</v>
      </c>
      <c r="B292" s="50">
        <f t="shared" si="278"/>
        <v>1982</v>
      </c>
      <c r="D292" s="79">
        <f>SEDS_CensusRgn!M27</f>
        <v>1071.58</v>
      </c>
      <c r="F292" s="321">
        <f t="shared" si="260"/>
        <v>10511.812045274552</v>
      </c>
      <c r="G292" s="321">
        <f t="shared" si="260"/>
        <v>4683.9108212603151</v>
      </c>
      <c r="H292" s="321">
        <f t="shared" si="260"/>
        <v>949.75922080321288</v>
      </c>
      <c r="I292" s="321">
        <f t="shared" si="267"/>
        <v>16145.48208733808</v>
      </c>
      <c r="J292" s="83"/>
      <c r="K292" s="84">
        <f t="shared" si="261"/>
        <v>17.389998716724467</v>
      </c>
      <c r="L292" s="84">
        <f t="shared" si="261"/>
        <v>3.6728399448640725</v>
      </c>
      <c r="M292" s="84">
        <f t="shared" si="261"/>
        <v>0.78958043276701728</v>
      </c>
      <c r="N292" s="79">
        <f t="shared" si="268"/>
        <v>21.852419094355557</v>
      </c>
      <c r="P292" s="84">
        <f t="shared" si="269"/>
        <v>66.37026966450108</v>
      </c>
      <c r="R292" s="84">
        <f t="shared" si="270"/>
        <v>49.037133846512546</v>
      </c>
      <c r="T292" s="74">
        <f t="shared" si="271"/>
        <v>48.590365506574159</v>
      </c>
      <c r="V292" s="118">
        <f>Weather_Factors!HA41</f>
        <v>1.0091945869367445</v>
      </c>
      <c r="X292" s="124">
        <f t="shared" si="262"/>
        <v>1654.3293051498115</v>
      </c>
      <c r="Y292" s="124">
        <f t="shared" si="262"/>
        <v>784.13959723422101</v>
      </c>
      <c r="Z292" s="124">
        <f t="shared" si="262"/>
        <v>831.34800428604194</v>
      </c>
      <c r="AA292" s="124">
        <f t="shared" si="272"/>
        <v>1353.4695945371045</v>
      </c>
      <c r="AC292" s="71">
        <f t="shared" si="263"/>
        <v>1.0969471338891201</v>
      </c>
      <c r="AD292" s="71"/>
      <c r="AF292" s="73">
        <f t="shared" si="264"/>
        <v>0.93923055694039059</v>
      </c>
      <c r="AG292" s="73">
        <f t="shared" si="265"/>
        <v>0.98619534109157692</v>
      </c>
      <c r="AH292" s="73">
        <f>Wgted_Floorspace!U220</f>
        <v>0.99714692482377154</v>
      </c>
      <c r="AI292" s="73">
        <f t="shared" si="273"/>
        <v>0.97192816302347151</v>
      </c>
      <c r="AJ292" s="73">
        <f t="shared" si="266"/>
        <v>0.92500287413966809</v>
      </c>
      <c r="AK292" s="73">
        <f t="shared" si="274"/>
        <v>1.1000857612663117</v>
      </c>
      <c r="AL292" s="73">
        <f t="shared" si="275"/>
        <v>0.92626479946546025</v>
      </c>
      <c r="AM292" s="73">
        <f t="shared" si="276"/>
        <v>0.92626479946546025</v>
      </c>
      <c r="AN292" s="73"/>
      <c r="AO292" s="73">
        <f t="shared" si="277"/>
        <v>0.89647132597768076</v>
      </c>
      <c r="AR292" s="53"/>
    </row>
    <row r="293" spans="1:44" x14ac:dyDescent="0.2">
      <c r="A293" s="75" t="s">
        <v>79</v>
      </c>
      <c r="B293" s="50">
        <f t="shared" si="278"/>
        <v>1983</v>
      </c>
      <c r="D293" s="79">
        <f>SEDS_CensusRgn!M28</f>
        <v>1078.1669999999999</v>
      </c>
      <c r="F293" s="321">
        <f t="shared" si="260"/>
        <v>10725.256994237026</v>
      </c>
      <c r="G293" s="321">
        <f t="shared" si="260"/>
        <v>4756.1166019716029</v>
      </c>
      <c r="H293" s="321">
        <f t="shared" si="260"/>
        <v>961.6751142324606</v>
      </c>
      <c r="I293" s="321">
        <f t="shared" si="267"/>
        <v>16443.048710441089</v>
      </c>
      <c r="J293" s="83"/>
      <c r="K293" s="84">
        <f t="shared" si="261"/>
        <v>17.761980273809876</v>
      </c>
      <c r="L293" s="84">
        <f t="shared" si="261"/>
        <v>3.73044914156623</v>
      </c>
      <c r="M293" s="84">
        <f t="shared" si="261"/>
        <v>0.80338975098116827</v>
      </c>
      <c r="N293" s="79">
        <f t="shared" si="268"/>
        <v>22.295819166357273</v>
      </c>
      <c r="P293" s="84">
        <f t="shared" si="269"/>
        <v>65.569774741066126</v>
      </c>
      <c r="R293" s="84">
        <f t="shared" si="270"/>
        <v>48.357362066645813</v>
      </c>
      <c r="T293" s="74">
        <f t="shared" si="271"/>
        <v>48.445414397065989</v>
      </c>
      <c r="V293" s="118">
        <f>Weather_Factors!HA42</f>
        <v>0.99818244241449794</v>
      </c>
      <c r="X293" s="124">
        <f t="shared" si="262"/>
        <v>1656.0890133778494</v>
      </c>
      <c r="Y293" s="124">
        <f t="shared" si="262"/>
        <v>784.34770502047991</v>
      </c>
      <c r="Z293" s="124">
        <f t="shared" si="262"/>
        <v>835.40661403344711</v>
      </c>
      <c r="AA293" s="124">
        <f t="shared" si="272"/>
        <v>1355.9419277399429</v>
      </c>
      <c r="AC293" s="71">
        <f t="shared" si="263"/>
        <v>1.0936748040255484</v>
      </c>
      <c r="AD293" s="71"/>
      <c r="AF293" s="73">
        <f t="shared" si="264"/>
        <v>0.95654088955431071</v>
      </c>
      <c r="AG293" s="73">
        <f t="shared" si="265"/>
        <v>0.97430079300476613</v>
      </c>
      <c r="AH293" s="73">
        <f>Wgted_Floorspace!U221</f>
        <v>0.99698110463759737</v>
      </c>
      <c r="AI293" s="73">
        <f t="shared" si="273"/>
        <v>0.97370354850528462</v>
      </c>
      <c r="AJ293" s="73">
        <f t="shared" si="266"/>
        <v>0.91490941400286896</v>
      </c>
      <c r="AK293" s="73">
        <f t="shared" si="274"/>
        <v>1.0969864914572272</v>
      </c>
      <c r="AL293" s="73">
        <f t="shared" si="275"/>
        <v>0.9319585472342492</v>
      </c>
      <c r="AM293" s="73">
        <f t="shared" si="276"/>
        <v>0.93195854723424931</v>
      </c>
      <c r="AN293" s="73"/>
      <c r="AO293" s="73">
        <f t="shared" si="277"/>
        <v>0.88816115840270149</v>
      </c>
      <c r="AR293" s="53"/>
    </row>
    <row r="294" spans="1:44" x14ac:dyDescent="0.2">
      <c r="A294" s="75" t="s">
        <v>79</v>
      </c>
      <c r="B294" s="50">
        <f t="shared" si="278"/>
        <v>1984</v>
      </c>
      <c r="D294" s="79">
        <f>SEDS_CensusRgn!M29</f>
        <v>1077.6859999999999</v>
      </c>
      <c r="F294" s="321">
        <f t="shared" si="260"/>
        <v>11010.588451255411</v>
      </c>
      <c r="G294" s="321">
        <f t="shared" si="260"/>
        <v>4833.5500098395114</v>
      </c>
      <c r="H294" s="321">
        <f t="shared" si="260"/>
        <v>1003.1485678182112</v>
      </c>
      <c r="I294" s="321">
        <f t="shared" si="267"/>
        <v>16847.287028913135</v>
      </c>
      <c r="J294" s="83"/>
      <c r="K294" s="84">
        <f t="shared" si="261"/>
        <v>18.264923134618716</v>
      </c>
      <c r="L294" s="84">
        <f t="shared" si="261"/>
        <v>3.7928273892355819</v>
      </c>
      <c r="M294" s="84">
        <f t="shared" si="261"/>
        <v>0.84230222851627368</v>
      </c>
      <c r="N294" s="79">
        <f t="shared" si="268"/>
        <v>22.900052752370573</v>
      </c>
      <c r="P294" s="84">
        <f t="shared" si="269"/>
        <v>63.967925408434404</v>
      </c>
      <c r="R294" s="84">
        <f t="shared" si="270"/>
        <v>47.060415609236522</v>
      </c>
      <c r="T294" s="74">
        <f t="shared" si="271"/>
        <v>47.061078503613324</v>
      </c>
      <c r="V294" s="118">
        <f>Weather_Factors!HA43</f>
        <v>0.9999859141694607</v>
      </c>
      <c r="X294" s="124">
        <f t="shared" si="262"/>
        <v>1658.8507703724208</v>
      </c>
      <c r="Y294" s="124">
        <f t="shared" si="262"/>
        <v>784.68773086336921</v>
      </c>
      <c r="Z294" s="124">
        <f t="shared" si="262"/>
        <v>839.65850676359059</v>
      </c>
      <c r="AA294" s="124">
        <f t="shared" si="272"/>
        <v>1359.2724284372757</v>
      </c>
      <c r="AC294" s="71">
        <f t="shared" si="263"/>
        <v>1.0624228619001639</v>
      </c>
      <c r="AD294" s="71"/>
      <c r="AF294" s="73">
        <f t="shared" si="264"/>
        <v>0.9800566309203057</v>
      </c>
      <c r="AG294" s="73">
        <f t="shared" si="265"/>
        <v>0.95049892573863093</v>
      </c>
      <c r="AH294" s="73">
        <f>Wgted_Floorspace!U222</f>
        <v>0.99792261734955423</v>
      </c>
      <c r="AI294" s="73">
        <f t="shared" si="273"/>
        <v>0.97609518510929283</v>
      </c>
      <c r="AJ294" s="73">
        <f t="shared" si="266"/>
        <v>0.91656243174430763</v>
      </c>
      <c r="AK294" s="73">
        <f t="shared" si="274"/>
        <v>1.0646345151710459</v>
      </c>
      <c r="AL294" s="73">
        <f t="shared" si="275"/>
        <v>0.93154277485277248</v>
      </c>
      <c r="AM294" s="73">
        <f t="shared" si="276"/>
        <v>0.93154277485277248</v>
      </c>
      <c r="AN294" s="73"/>
      <c r="AO294" s="73">
        <f t="shared" si="277"/>
        <v>0.89279364156808527</v>
      </c>
      <c r="AR294" s="53"/>
    </row>
    <row r="295" spans="1:44" x14ac:dyDescent="0.2">
      <c r="A295" s="75" t="s">
        <v>79</v>
      </c>
      <c r="B295" s="50">
        <f t="shared" si="278"/>
        <v>1985</v>
      </c>
      <c r="D295" s="79">
        <f>SEDS_CensusRgn!M30</f>
        <v>1156.883</v>
      </c>
      <c r="F295" s="321">
        <f t="shared" si="260"/>
        <v>11266.556350537945</v>
      </c>
      <c r="G295" s="321">
        <f t="shared" si="260"/>
        <v>4858.0382380323163</v>
      </c>
      <c r="H295" s="321">
        <f t="shared" si="260"/>
        <v>1065.5212653401156</v>
      </c>
      <c r="I295" s="321">
        <f t="shared" ref="I295:I320" si="279">SUM(F295:H295)</f>
        <v>17190.115853910374</v>
      </c>
      <c r="J295" s="83"/>
      <c r="K295" s="84">
        <f t="shared" si="261"/>
        <v>19.226841154636816</v>
      </c>
      <c r="L295" s="84">
        <f t="shared" si="261"/>
        <v>3.7990175327264279</v>
      </c>
      <c r="M295" s="84">
        <f t="shared" si="261"/>
        <v>0.91243224811205959</v>
      </c>
      <c r="N295" s="79">
        <f t="shared" ref="N295:N320" si="280">SUM(K295:M295)</f>
        <v>23.938290935475301</v>
      </c>
      <c r="P295" s="84">
        <f t="shared" ref="P295:P320" si="281">D295/I295*1000</f>
        <v>67.299313735389077</v>
      </c>
      <c r="R295" s="84">
        <f t="shared" ref="R295:R320" si="282">D295/N295</f>
        <v>48.327719097337884</v>
      </c>
      <c r="T295" s="74">
        <f t="shared" ref="T295:T320" si="283">R295/V295</f>
        <v>44.29599568240058</v>
      </c>
      <c r="V295" s="118">
        <f>Weather_Factors!HA44</f>
        <v>1.09101778508027</v>
      </c>
      <c r="X295" s="124">
        <f t="shared" si="262"/>
        <v>1706.5410722166928</v>
      </c>
      <c r="Y295" s="124">
        <f t="shared" si="262"/>
        <v>782.00651097904279</v>
      </c>
      <c r="Z295" s="124">
        <f t="shared" si="262"/>
        <v>856.3247659077083</v>
      </c>
      <c r="AA295" s="124">
        <f t="shared" ref="AA295:AA320" si="284">N295/I295*1000000</f>
        <v>1392.5613497264396</v>
      </c>
      <c r="AC295" s="71">
        <f t="shared" si="263"/>
        <v>1</v>
      </c>
      <c r="AD295" s="71"/>
      <c r="AF295" s="73">
        <f t="shared" si="264"/>
        <v>1</v>
      </c>
      <c r="AG295" s="73">
        <f t="shared" si="265"/>
        <v>1</v>
      </c>
      <c r="AH295" s="73">
        <f>Wgted_Floorspace!U223</f>
        <v>1</v>
      </c>
      <c r="AI295" s="73">
        <f>AA295/AA$248</f>
        <v>1</v>
      </c>
      <c r="AJ295" s="73">
        <f t="shared" si="266"/>
        <v>1</v>
      </c>
      <c r="AK295" s="73">
        <f>AG295/(AH295*AI295*AJ295)</f>
        <v>1</v>
      </c>
      <c r="AL295" s="73">
        <f t="shared" ref="AL295:AL317" si="285">AF295*AH295*AI295*AJ295*AK295</f>
        <v>1</v>
      </c>
      <c r="AM295" s="73">
        <f t="shared" ref="AM295:AM317" si="286">AF295*AG295</f>
        <v>1</v>
      </c>
      <c r="AN295" s="73"/>
      <c r="AO295" s="73">
        <f t="shared" ref="AO295:AO317" si="287">AH295*AI295*AJ295</f>
        <v>1</v>
      </c>
      <c r="AR295" s="53"/>
    </row>
    <row r="296" spans="1:44" x14ac:dyDescent="0.2">
      <c r="A296" s="75" t="s">
        <v>79</v>
      </c>
      <c r="B296" s="50">
        <f t="shared" si="278"/>
        <v>1986</v>
      </c>
      <c r="D296" s="79">
        <f>SEDS_CensusRgn!M31</f>
        <v>1032.548</v>
      </c>
      <c r="F296" s="321">
        <f t="shared" si="260"/>
        <v>11579.917981157525</v>
      </c>
      <c r="G296" s="321">
        <f t="shared" si="260"/>
        <v>4972.082535285268</v>
      </c>
      <c r="H296" s="321">
        <f t="shared" si="260"/>
        <v>1108.2155796994198</v>
      </c>
      <c r="I296" s="321">
        <f t="shared" si="279"/>
        <v>17660.216096142212</v>
      </c>
      <c r="J296" s="83"/>
      <c r="K296" s="84">
        <f t="shared" si="261"/>
        <v>19.731328007902142</v>
      </c>
      <c r="L296" s="84">
        <f t="shared" si="261"/>
        <v>3.9761450875646731</v>
      </c>
      <c r="M296" s="84">
        <f t="shared" si="261"/>
        <v>0.95598063403301226</v>
      </c>
      <c r="N296" s="79">
        <f t="shared" si="280"/>
        <v>24.663453729499828</v>
      </c>
      <c r="P296" s="84">
        <f t="shared" si="281"/>
        <v>58.467461234834779</v>
      </c>
      <c r="R296" s="84">
        <f t="shared" si="282"/>
        <v>41.865507212599944</v>
      </c>
      <c r="T296" s="74">
        <f t="shared" si="283"/>
        <v>43.283854844461708</v>
      </c>
      <c r="V296" s="118">
        <f>Weather_Factors!HA45</f>
        <v>0.96723148534347225</v>
      </c>
      <c r="X296" s="124">
        <f t="shared" si="262"/>
        <v>1703.9264043154997</v>
      </c>
      <c r="Y296" s="124">
        <f t="shared" si="262"/>
        <v>799.69410389856819</v>
      </c>
      <c r="Z296" s="124">
        <f t="shared" si="262"/>
        <v>862.6305671431744</v>
      </c>
      <c r="AA296" s="124">
        <f t="shared" si="284"/>
        <v>1396.5544699584646</v>
      </c>
      <c r="AC296" s="71">
        <f t="shared" si="263"/>
        <v>0.97715051163550182</v>
      </c>
      <c r="AD296" s="71"/>
      <c r="AF296" s="73">
        <f t="shared" si="264"/>
        <v>1.0273471247213788</v>
      </c>
      <c r="AG296" s="73">
        <f t="shared" si="265"/>
        <v>0.86876756967716151</v>
      </c>
      <c r="AH296" s="73">
        <f>Wgted_Floorspace!U224</f>
        <v>1.0006290025715392</v>
      </c>
      <c r="AI296" s="73">
        <f t="shared" ref="AI296:AI320" si="288">AA296/AA$248</f>
        <v>1.0028674644982853</v>
      </c>
      <c r="AJ296" s="73">
        <f t="shared" si="266"/>
        <v>0.88654052992574228</v>
      </c>
      <c r="AK296" s="73">
        <f t="shared" ref="AK296:AK320" si="289">AG296/(AH296*AI296*AJ296)</f>
        <v>0.97653626781184677</v>
      </c>
      <c r="AL296" s="73">
        <f t="shared" si="285"/>
        <v>0.89252586475901163</v>
      </c>
      <c r="AM296" s="73">
        <f t="shared" si="286"/>
        <v>0.89252586475901197</v>
      </c>
      <c r="AN296" s="73"/>
      <c r="AO296" s="73">
        <f t="shared" si="287"/>
        <v>0.88964188869690863</v>
      </c>
      <c r="AR296" s="53"/>
    </row>
    <row r="297" spans="1:44" x14ac:dyDescent="0.2">
      <c r="A297" s="75" t="s">
        <v>79</v>
      </c>
      <c r="B297" s="50">
        <f t="shared" si="278"/>
        <v>1987</v>
      </c>
      <c r="D297" s="79">
        <f>SEDS_CensusRgn!M32</f>
        <v>1074.6680000000001</v>
      </c>
      <c r="F297" s="321">
        <f t="shared" si="260"/>
        <v>11901.984455347636</v>
      </c>
      <c r="G297" s="321">
        <f t="shared" si="260"/>
        <v>5080.7289774903211</v>
      </c>
      <c r="H297" s="321">
        <f t="shared" si="260"/>
        <v>1148.0555273656948</v>
      </c>
      <c r="I297" s="321">
        <f t="shared" si="279"/>
        <v>18130.768960203652</v>
      </c>
      <c r="J297" s="83"/>
      <c r="K297" s="84">
        <f t="shared" si="261"/>
        <v>20.439712223156988</v>
      </c>
      <c r="L297" s="84">
        <f t="shared" si="261"/>
        <v>4.1330424515954336</v>
      </c>
      <c r="M297" s="84">
        <f t="shared" si="261"/>
        <v>0.98934670409629788</v>
      </c>
      <c r="N297" s="79">
        <f t="shared" si="280"/>
        <v>25.56210137884872</v>
      </c>
      <c r="P297" s="84">
        <f t="shared" si="281"/>
        <v>59.273161682157856</v>
      </c>
      <c r="R297" s="84">
        <f t="shared" si="282"/>
        <v>42.041457549700148</v>
      </c>
      <c r="T297" s="74">
        <f t="shared" si="283"/>
        <v>42.00367166206712</v>
      </c>
      <c r="V297" s="118">
        <f>Weather_Factors!HA46</f>
        <v>1.0008995853490388</v>
      </c>
      <c r="X297" s="124">
        <f t="shared" si="262"/>
        <v>1717.3364912246459</v>
      </c>
      <c r="Y297" s="124">
        <f t="shared" si="262"/>
        <v>813.47430061837167</v>
      </c>
      <c r="Z297" s="124">
        <f t="shared" si="262"/>
        <v>861.75858267625176</v>
      </c>
      <c r="AA297" s="124">
        <f t="shared" si="284"/>
        <v>1409.8740894529383</v>
      </c>
      <c r="AC297" s="71">
        <f t="shared" si="263"/>
        <v>0.94824985904438686</v>
      </c>
      <c r="AD297" s="71"/>
      <c r="AF297" s="73">
        <f t="shared" si="264"/>
        <v>1.0547205797964008</v>
      </c>
      <c r="AG297" s="73">
        <f t="shared" si="265"/>
        <v>0.88073946660453539</v>
      </c>
      <c r="AH297" s="73">
        <f>Wgted_Floorspace!U225</f>
        <v>1.0011395806400816</v>
      </c>
      <c r="AI297" s="73">
        <f t="shared" si="288"/>
        <v>1.0124322994673804</v>
      </c>
      <c r="AJ297" s="73">
        <f t="shared" si="266"/>
        <v>0.91739988021863372</v>
      </c>
      <c r="AK297" s="73">
        <f t="shared" si="289"/>
        <v>0.94717048190035646</v>
      </c>
      <c r="AL297" s="73">
        <f t="shared" si="285"/>
        <v>0.92893404086670839</v>
      </c>
      <c r="AM297" s="73">
        <f t="shared" si="286"/>
        <v>0.92893404086670828</v>
      </c>
      <c r="AN297" s="73"/>
      <c r="AO297" s="73">
        <f t="shared" si="287"/>
        <v>0.92986371876524576</v>
      </c>
      <c r="AR297" s="53"/>
    </row>
    <row r="298" spans="1:44" x14ac:dyDescent="0.2">
      <c r="A298" s="75" t="s">
        <v>79</v>
      </c>
      <c r="B298" s="50">
        <f t="shared" si="278"/>
        <v>1988</v>
      </c>
      <c r="D298" s="79">
        <f>SEDS_CensusRgn!M33</f>
        <v>1101.921</v>
      </c>
      <c r="F298" s="321">
        <f t="shared" si="260"/>
        <v>12041.913214850374</v>
      </c>
      <c r="G298" s="321">
        <f t="shared" si="260"/>
        <v>5213.7751525357853</v>
      </c>
      <c r="H298" s="321">
        <f t="shared" si="260"/>
        <v>1130.923043904306</v>
      </c>
      <c r="I298" s="321">
        <f t="shared" si="279"/>
        <v>18386.611411290465</v>
      </c>
      <c r="J298" s="83"/>
      <c r="K298" s="84">
        <f t="shared" si="261"/>
        <v>20.831763827737952</v>
      </c>
      <c r="L298" s="84">
        <f t="shared" si="261"/>
        <v>4.2913668970028436</v>
      </c>
      <c r="M298" s="84">
        <f t="shared" si="261"/>
        <v>1.0035504343497272</v>
      </c>
      <c r="N298" s="79">
        <f t="shared" si="280"/>
        <v>26.126681159090523</v>
      </c>
      <c r="P298" s="84">
        <f t="shared" si="281"/>
        <v>59.930618826444309</v>
      </c>
      <c r="R298" s="84">
        <f t="shared" si="282"/>
        <v>42.176080202846485</v>
      </c>
      <c r="T298" s="74">
        <f t="shared" si="283"/>
        <v>42.395880013708322</v>
      </c>
      <c r="V298" s="118">
        <f>Weather_Factors!HA47</f>
        <v>0.99481553842517789</v>
      </c>
      <c r="X298" s="124">
        <f t="shared" si="262"/>
        <v>1729.9380468917286</v>
      </c>
      <c r="Y298" s="124">
        <f t="shared" si="262"/>
        <v>823.08246356110772</v>
      </c>
      <c r="Z298" s="124">
        <f t="shared" si="262"/>
        <v>887.37287630566971</v>
      </c>
      <c r="AA298" s="124">
        <f t="shared" si="284"/>
        <v>1420.9622738340572</v>
      </c>
      <c r="AC298" s="71">
        <f t="shared" si="263"/>
        <v>0.95710412105157394</v>
      </c>
      <c r="AD298" s="71"/>
      <c r="AF298" s="73">
        <f t="shared" si="264"/>
        <v>1.0696036936311812</v>
      </c>
      <c r="AG298" s="73">
        <f t="shared" si="265"/>
        <v>0.89050861739961595</v>
      </c>
      <c r="AH298" s="73">
        <f>Wgted_Floorspace!U226</f>
        <v>0.99958439672536736</v>
      </c>
      <c r="AI298" s="73">
        <f t="shared" si="288"/>
        <v>1.020394738165896</v>
      </c>
      <c r="AJ298" s="73">
        <f t="shared" si="266"/>
        <v>0.91182339282579683</v>
      </c>
      <c r="AK298" s="73">
        <f t="shared" si="289"/>
        <v>0.95750206204402732</v>
      </c>
      <c r="AL298" s="73">
        <f t="shared" si="285"/>
        <v>0.95249130638102586</v>
      </c>
      <c r="AM298" s="73">
        <f t="shared" si="286"/>
        <v>0.95249130638102564</v>
      </c>
      <c r="AN298" s="73"/>
      <c r="AO298" s="73">
        <f t="shared" si="287"/>
        <v>0.93003310666360639</v>
      </c>
      <c r="AR298" s="53"/>
    </row>
    <row r="299" spans="1:44" x14ac:dyDescent="0.2">
      <c r="A299" s="75" t="s">
        <v>79</v>
      </c>
      <c r="B299" s="50">
        <f t="shared" si="278"/>
        <v>1989</v>
      </c>
      <c r="D299" s="79">
        <f>SEDS_CensusRgn!M34</f>
        <v>1170.0250000000001</v>
      </c>
      <c r="F299" s="321">
        <f t="shared" si="260"/>
        <v>12172.23098023332</v>
      </c>
      <c r="G299" s="321">
        <f t="shared" si="260"/>
        <v>5340.0957023540495</v>
      </c>
      <c r="H299" s="321">
        <f t="shared" si="260"/>
        <v>1109.5708793739125</v>
      </c>
      <c r="I299" s="321">
        <f t="shared" si="279"/>
        <v>18621.897561961283</v>
      </c>
      <c r="J299" s="83"/>
      <c r="K299" s="84">
        <f t="shared" si="261"/>
        <v>21.206031530535935</v>
      </c>
      <c r="L299" s="84">
        <f t="shared" si="261"/>
        <v>4.4368311332657093</v>
      </c>
      <c r="M299" s="84">
        <f t="shared" si="261"/>
        <v>1.0130134238637174</v>
      </c>
      <c r="N299" s="79">
        <f t="shared" si="280"/>
        <v>26.655876087665362</v>
      </c>
      <c r="P299" s="84">
        <f t="shared" si="281"/>
        <v>62.830600163433154</v>
      </c>
      <c r="R299" s="84">
        <f t="shared" si="282"/>
        <v>43.893698940978084</v>
      </c>
      <c r="T299" s="74">
        <f t="shared" si="283"/>
        <v>43.778069518153885</v>
      </c>
      <c r="V299" s="118">
        <f>Weather_Factors!HA48</f>
        <v>1.0026412636303264</v>
      </c>
      <c r="X299" s="124">
        <f t="shared" si="262"/>
        <v>1742.1647325763659</v>
      </c>
      <c r="Y299" s="124">
        <f t="shared" si="262"/>
        <v>830.85236305968112</v>
      </c>
      <c r="Z299" s="124">
        <f t="shared" si="262"/>
        <v>912.97765892641416</v>
      </c>
      <c r="AA299" s="124">
        <f t="shared" si="284"/>
        <v>1431.4264160766832</v>
      </c>
      <c r="AC299" s="71">
        <f t="shared" si="263"/>
        <v>0.98830760757789049</v>
      </c>
      <c r="AD299" s="71"/>
      <c r="AF299" s="73">
        <f t="shared" si="264"/>
        <v>1.083290986530798</v>
      </c>
      <c r="AG299" s="73">
        <f t="shared" si="265"/>
        <v>0.93359941842013061</v>
      </c>
      <c r="AH299" s="73">
        <f>Wgted_Floorspace!U227</f>
        <v>0.99796291030521178</v>
      </c>
      <c r="AI299" s="73">
        <f t="shared" si="288"/>
        <v>1.0279090514452942</v>
      </c>
      <c r="AJ299" s="73">
        <f t="shared" si="266"/>
        <v>0.91899625958577613</v>
      </c>
      <c r="AK299" s="73">
        <f t="shared" si="289"/>
        <v>0.99032498840626415</v>
      </c>
      <c r="AL299" s="73">
        <f t="shared" si="285"/>
        <v>1.0113598350049224</v>
      </c>
      <c r="AM299" s="73">
        <f t="shared" si="286"/>
        <v>1.0113598350049227</v>
      </c>
      <c r="AN299" s="73"/>
      <c r="AO299" s="73">
        <f t="shared" si="287"/>
        <v>0.9427202477467298</v>
      </c>
      <c r="AR299" s="53"/>
    </row>
    <row r="300" spans="1:44" x14ac:dyDescent="0.2">
      <c r="A300" s="75" t="s">
        <v>79</v>
      </c>
      <c r="B300" s="50">
        <f t="shared" si="278"/>
        <v>1990</v>
      </c>
      <c r="D300" s="79">
        <f>SEDS_CensusRgn!M35</f>
        <v>1106.298</v>
      </c>
      <c r="F300" s="321">
        <f t="shared" ref="F300:H319" si="290">F56</f>
        <v>12548.079425067765</v>
      </c>
      <c r="G300" s="321">
        <f t="shared" si="290"/>
        <v>5357.3008563573239</v>
      </c>
      <c r="H300" s="321">
        <f t="shared" si="290"/>
        <v>1174.5355236832218</v>
      </c>
      <c r="I300" s="321">
        <f t="shared" si="279"/>
        <v>19079.91580510831</v>
      </c>
      <c r="J300" s="83"/>
      <c r="K300" s="84">
        <f t="shared" ref="K300:M319" si="291">K56</f>
        <v>22.024632159607567</v>
      </c>
      <c r="L300" s="84">
        <f t="shared" si="291"/>
        <v>4.4809619947815822</v>
      </c>
      <c r="M300" s="84">
        <f t="shared" si="291"/>
        <v>1.1029842694488849</v>
      </c>
      <c r="N300" s="79">
        <f t="shared" si="280"/>
        <v>27.608578423838036</v>
      </c>
      <c r="P300" s="84">
        <f t="shared" si="281"/>
        <v>57.982331332081046</v>
      </c>
      <c r="R300" s="84">
        <f t="shared" si="282"/>
        <v>40.07080636374927</v>
      </c>
      <c r="T300" s="74">
        <f t="shared" si="283"/>
        <v>39.399140451056653</v>
      </c>
      <c r="V300" s="118">
        <f>Weather_Factors!HA49</f>
        <v>1.0170477301028176</v>
      </c>
      <c r="X300" s="124">
        <f t="shared" ref="X300:Z319" si="292">X56</f>
        <v>1755.2193776848544</v>
      </c>
      <c r="Y300" s="124">
        <f t="shared" si="292"/>
        <v>836.42157028836255</v>
      </c>
      <c r="Z300" s="124">
        <f t="shared" si="292"/>
        <v>939.08123441855605</v>
      </c>
      <c r="AA300" s="124">
        <f t="shared" si="284"/>
        <v>1446.9968686364082</v>
      </c>
      <c r="AC300" s="71">
        <f t="shared" si="263"/>
        <v>0.88945151461423144</v>
      </c>
      <c r="AD300" s="71"/>
      <c r="AF300" s="73">
        <f t="shared" si="264"/>
        <v>1.1099352655478496</v>
      </c>
      <c r="AG300" s="73">
        <f t="shared" si="265"/>
        <v>0.86155902807655627</v>
      </c>
      <c r="AH300" s="73">
        <f>Wgted_Floorspace!U228</f>
        <v>0.99985565968546575</v>
      </c>
      <c r="AI300" s="73">
        <f t="shared" si="288"/>
        <v>1.0390902123778332</v>
      </c>
      <c r="AJ300" s="73">
        <f t="shared" si="266"/>
        <v>0.93220087152657161</v>
      </c>
      <c r="AK300" s="73">
        <f t="shared" si="289"/>
        <v>0.88957991685923443</v>
      </c>
      <c r="AL300" s="73">
        <f t="shared" si="285"/>
        <v>0.95627474861329986</v>
      </c>
      <c r="AM300" s="73">
        <f t="shared" si="286"/>
        <v>0.95627474861329964</v>
      </c>
      <c r="AN300" s="73"/>
      <c r="AO300" s="73">
        <f t="shared" si="287"/>
        <v>0.96850098765537651</v>
      </c>
      <c r="AR300" s="53"/>
    </row>
    <row r="301" spans="1:44" x14ac:dyDescent="0.2">
      <c r="A301" s="75" t="s">
        <v>79</v>
      </c>
      <c r="B301" s="50">
        <f t="shared" si="278"/>
        <v>1991</v>
      </c>
      <c r="D301" s="79">
        <f>SEDS_CensusRgn!M36</f>
        <v>1143.883</v>
      </c>
      <c r="F301" s="321">
        <f t="shared" si="290"/>
        <v>12909.615019589437</v>
      </c>
      <c r="G301" s="321">
        <f t="shared" si="290"/>
        <v>5365.3795600776275</v>
      </c>
      <c r="H301" s="321">
        <f t="shared" si="290"/>
        <v>1239.5548059519595</v>
      </c>
      <c r="I301" s="321">
        <f t="shared" si="279"/>
        <v>19514.549385619026</v>
      </c>
      <c r="J301" s="83"/>
      <c r="K301" s="84">
        <f t="shared" si="291"/>
        <v>22.798853252676579</v>
      </c>
      <c r="L301" s="84">
        <f t="shared" si="291"/>
        <v>4.4983185520639353</v>
      </c>
      <c r="M301" s="84">
        <f t="shared" si="291"/>
        <v>1.1837278104067768</v>
      </c>
      <c r="N301" s="79">
        <f t="shared" si="280"/>
        <v>28.48089961514729</v>
      </c>
      <c r="P301" s="84">
        <f t="shared" si="281"/>
        <v>58.61693126478076</v>
      </c>
      <c r="R301" s="84">
        <f t="shared" si="282"/>
        <v>40.163162521440753</v>
      </c>
      <c r="T301" s="74">
        <f t="shared" si="283"/>
        <v>39.667427425498232</v>
      </c>
      <c r="V301" s="118">
        <f>Weather_Factors!HA50</f>
        <v>1.0124972837442909</v>
      </c>
      <c r="X301" s="124">
        <f t="shared" si="292"/>
        <v>1766.0366492789224</v>
      </c>
      <c r="Y301" s="124">
        <f t="shared" si="292"/>
        <v>838.39707921779393</v>
      </c>
      <c r="Z301" s="124">
        <f t="shared" si="292"/>
        <v>954.9620595417656</v>
      </c>
      <c r="AA301" s="124">
        <f t="shared" si="284"/>
        <v>1459.4700114436612</v>
      </c>
      <c r="AC301" s="71">
        <f t="shared" si="263"/>
        <v>0.89550820146162013</v>
      </c>
      <c r="AD301" s="71"/>
      <c r="AF301" s="73">
        <f t="shared" si="264"/>
        <v>1.13521918941459</v>
      </c>
      <c r="AG301" s="73">
        <f t="shared" si="265"/>
        <v>0.87098854373543599</v>
      </c>
      <c r="AH301" s="73">
        <f>Wgted_Floorspace!U229</f>
        <v>1.0017266889311101</v>
      </c>
      <c r="AI301" s="73">
        <f t="shared" si="288"/>
        <v>1.0480471914076643</v>
      </c>
      <c r="AJ301" s="73">
        <f t="shared" si="266"/>
        <v>0.92803004459711713</v>
      </c>
      <c r="AK301" s="73">
        <f t="shared" si="289"/>
        <v>0.89396460267737288</v>
      </c>
      <c r="AL301" s="73">
        <f t="shared" si="285"/>
        <v>0.98876290860873595</v>
      </c>
      <c r="AM301" s="73">
        <f t="shared" si="286"/>
        <v>0.98876290860873584</v>
      </c>
      <c r="AN301" s="73"/>
      <c r="AO301" s="73">
        <f t="shared" si="287"/>
        <v>0.97429869272997516</v>
      </c>
      <c r="AR301" s="53"/>
    </row>
    <row r="302" spans="1:44" x14ac:dyDescent="0.2">
      <c r="A302" s="75" t="s">
        <v>79</v>
      </c>
      <c r="B302" s="50">
        <f t="shared" si="278"/>
        <v>1992</v>
      </c>
      <c r="D302" s="79">
        <f>SEDS_CensusRgn!M37</f>
        <v>1085.2139999999999</v>
      </c>
      <c r="F302" s="321">
        <f t="shared" si="290"/>
        <v>13169.796588458346</v>
      </c>
      <c r="G302" s="321">
        <f t="shared" si="290"/>
        <v>5428.6426892498721</v>
      </c>
      <c r="H302" s="321">
        <f t="shared" si="290"/>
        <v>1195.1739582615505</v>
      </c>
      <c r="I302" s="321">
        <f t="shared" si="279"/>
        <v>19793.613235969769</v>
      </c>
      <c r="J302" s="83"/>
      <c r="K302" s="84">
        <f t="shared" si="291"/>
        <v>23.45935033493825</v>
      </c>
      <c r="L302" s="84">
        <f t="shared" si="291"/>
        <v>4.5485408190062993</v>
      </c>
      <c r="M302" s="84">
        <f t="shared" si="291"/>
        <v>1.1586634677884926</v>
      </c>
      <c r="N302" s="79">
        <f t="shared" si="280"/>
        <v>29.166554621733042</v>
      </c>
      <c r="P302" s="84">
        <f t="shared" si="281"/>
        <v>54.826472916420549</v>
      </c>
      <c r="R302" s="84">
        <f t="shared" si="282"/>
        <v>37.207480076901788</v>
      </c>
      <c r="T302" s="74">
        <f t="shared" si="283"/>
        <v>38.785266539397682</v>
      </c>
      <c r="V302" s="118">
        <f>Weather_Factors!HA51</f>
        <v>0.95931995308339069</v>
      </c>
      <c r="X302" s="124">
        <f t="shared" si="292"/>
        <v>1781.2993676377196</v>
      </c>
      <c r="Y302" s="124">
        <f t="shared" si="292"/>
        <v>837.87809943977277</v>
      </c>
      <c r="Z302" s="124">
        <f t="shared" si="292"/>
        <v>969.45173527193936</v>
      </c>
      <c r="AA302" s="124">
        <f t="shared" si="284"/>
        <v>1473.5336228925792</v>
      </c>
      <c r="AC302" s="71">
        <f t="shared" si="263"/>
        <v>0.87559306302731132</v>
      </c>
      <c r="AD302" s="71"/>
      <c r="AF302" s="73">
        <f t="shared" si="264"/>
        <v>1.1514531608853094</v>
      </c>
      <c r="AG302" s="73">
        <f t="shared" si="265"/>
        <v>0.81466615145572074</v>
      </c>
      <c r="AH302" s="73">
        <f>Wgted_Floorspace!U230</f>
        <v>0.99958183766316167</v>
      </c>
      <c r="AI302" s="73">
        <f t="shared" si="288"/>
        <v>1.0581462879046917</v>
      </c>
      <c r="AJ302" s="73">
        <f t="shared" si="266"/>
        <v>0.87928901453500152</v>
      </c>
      <c r="AK302" s="73">
        <f t="shared" si="289"/>
        <v>0.87595935623869148</v>
      </c>
      <c r="AL302" s="73">
        <f t="shared" si="285"/>
        <v>0.93804991515995984</v>
      </c>
      <c r="AM302" s="73">
        <f t="shared" si="286"/>
        <v>0.93804991515995984</v>
      </c>
      <c r="AN302" s="73"/>
      <c r="AO302" s="73">
        <f t="shared" si="287"/>
        <v>0.93002734162671719</v>
      </c>
      <c r="AR302" s="53"/>
    </row>
    <row r="303" spans="1:44" x14ac:dyDescent="0.2">
      <c r="A303" s="75" t="s">
        <v>79</v>
      </c>
      <c r="B303" s="50">
        <f t="shared" si="278"/>
        <v>1993</v>
      </c>
      <c r="D303" s="79">
        <f>SEDS_CensusRgn!M38</f>
        <v>1146.866</v>
      </c>
      <c r="F303" s="321">
        <f t="shared" si="290"/>
        <v>13450.329885237492</v>
      </c>
      <c r="G303" s="321">
        <f t="shared" si="290"/>
        <v>5486.4716988722121</v>
      </c>
      <c r="H303" s="321">
        <f t="shared" si="290"/>
        <v>1153.6351205321446</v>
      </c>
      <c r="I303" s="321">
        <f t="shared" si="279"/>
        <v>20090.436704641848</v>
      </c>
      <c r="J303" s="83"/>
      <c r="K303" s="84">
        <f t="shared" si="291"/>
        <v>24.156466669308717</v>
      </c>
      <c r="L303" s="84">
        <f t="shared" si="291"/>
        <v>4.5853872183996973</v>
      </c>
      <c r="M303" s="84">
        <f t="shared" si="291"/>
        <v>1.1350730014597061</v>
      </c>
      <c r="N303" s="79">
        <f t="shared" si="280"/>
        <v>29.876926889168121</v>
      </c>
      <c r="P303" s="84">
        <f t="shared" si="281"/>
        <v>57.085170265861834</v>
      </c>
      <c r="R303" s="84">
        <f t="shared" si="282"/>
        <v>38.386344226580952</v>
      </c>
      <c r="T303" s="74">
        <f t="shared" si="283"/>
        <v>37.601068906572394</v>
      </c>
      <c r="V303" s="118">
        <f>Weather_Factors!HA52</f>
        <v>1.0208843882060836</v>
      </c>
      <c r="X303" s="124">
        <f t="shared" si="292"/>
        <v>1795.975777205422</v>
      </c>
      <c r="Y303" s="124">
        <f t="shared" si="292"/>
        <v>835.7624845385169</v>
      </c>
      <c r="Z303" s="124">
        <f t="shared" si="292"/>
        <v>983.90988732739322</v>
      </c>
      <c r="AA303" s="124">
        <f t="shared" si="284"/>
        <v>1487.1218245975276</v>
      </c>
      <c r="AC303" s="71">
        <f t="shared" si="263"/>
        <v>0.84885932299997546</v>
      </c>
      <c r="AD303" s="71"/>
      <c r="AF303" s="73">
        <f t="shared" si="264"/>
        <v>1.1687202620028716</v>
      </c>
      <c r="AG303" s="73">
        <f t="shared" si="265"/>
        <v>0.8482281184963083</v>
      </c>
      <c r="AH303" s="73">
        <f>Wgted_Floorspace!U231</f>
        <v>0.99760374833679255</v>
      </c>
      <c r="AI303" s="73">
        <f t="shared" si="288"/>
        <v>1.0679039920859958</v>
      </c>
      <c r="AJ303" s="73">
        <f t="shared" si="266"/>
        <v>0.93571745774151016</v>
      </c>
      <c r="AK303" s="73">
        <f t="shared" si="289"/>
        <v>0.85089828944126966</v>
      </c>
      <c r="AL303" s="73">
        <f t="shared" si="285"/>
        <v>0.99134138888720824</v>
      </c>
      <c r="AM303" s="73">
        <f t="shared" si="286"/>
        <v>0.99134138888720824</v>
      </c>
      <c r="AN303" s="73"/>
      <c r="AO303" s="73">
        <f t="shared" si="287"/>
        <v>0.9968619387556712</v>
      </c>
      <c r="AR303" s="53"/>
    </row>
    <row r="304" spans="1:44" x14ac:dyDescent="0.2">
      <c r="A304" s="75" t="s">
        <v>79</v>
      </c>
      <c r="B304" s="50">
        <f t="shared" si="278"/>
        <v>1994</v>
      </c>
      <c r="D304" s="79">
        <f>SEDS_CensusRgn!M39</f>
        <v>1136.088</v>
      </c>
      <c r="F304" s="321">
        <f t="shared" si="290"/>
        <v>13597.379781626672</v>
      </c>
      <c r="G304" s="321">
        <f t="shared" si="290"/>
        <v>5655.8425536346531</v>
      </c>
      <c r="H304" s="321">
        <f t="shared" si="290"/>
        <v>1190.8728725931689</v>
      </c>
      <c r="I304" s="321">
        <f t="shared" si="279"/>
        <v>20444.095207854494</v>
      </c>
      <c r="J304" s="83"/>
      <c r="K304" s="84">
        <f t="shared" si="291"/>
        <v>24.627580497010491</v>
      </c>
      <c r="L304" s="84">
        <f t="shared" si="291"/>
        <v>4.7265669737724494</v>
      </c>
      <c r="M304" s="84">
        <f t="shared" si="291"/>
        <v>1.1824345732075947</v>
      </c>
      <c r="N304" s="79">
        <f t="shared" si="280"/>
        <v>30.536582043990535</v>
      </c>
      <c r="P304" s="84">
        <f t="shared" si="281"/>
        <v>55.570471006392204</v>
      </c>
      <c r="R304" s="84">
        <f t="shared" si="282"/>
        <v>37.204163791591633</v>
      </c>
      <c r="T304" s="74">
        <f t="shared" si="283"/>
        <v>36.865224878379884</v>
      </c>
      <c r="V304" s="118">
        <f>Weather_Factors!HA53</f>
        <v>1.0091940009678477</v>
      </c>
      <c r="X304" s="124">
        <f t="shared" si="292"/>
        <v>1811.2004586566209</v>
      </c>
      <c r="Y304" s="124">
        <f t="shared" si="292"/>
        <v>835.69634920883414</v>
      </c>
      <c r="Z304" s="124">
        <f t="shared" si="292"/>
        <v>992.91418960010435</v>
      </c>
      <c r="AA304" s="124">
        <f t="shared" si="284"/>
        <v>1493.6626802764335</v>
      </c>
      <c r="AC304" s="71">
        <f t="shared" si="263"/>
        <v>0.83224734675118628</v>
      </c>
      <c r="AD304" s="71"/>
      <c r="AF304" s="73">
        <f t="shared" si="264"/>
        <v>1.1892936255693654</v>
      </c>
      <c r="AG304" s="73">
        <f t="shared" si="265"/>
        <v>0.8257212135161891</v>
      </c>
      <c r="AH304" s="73">
        <f>Wgted_Floorspace!U232</f>
        <v>0.99788341060527441</v>
      </c>
      <c r="AI304" s="73">
        <f t="shared" si="288"/>
        <v>1.0726009885093066</v>
      </c>
      <c r="AJ304" s="73">
        <f t="shared" si="266"/>
        <v>0.92500233705502588</v>
      </c>
      <c r="AK304" s="73">
        <f t="shared" si="289"/>
        <v>0.8340126089944514</v>
      </c>
      <c r="AL304" s="73">
        <f t="shared" si="285"/>
        <v>0.9820249757322046</v>
      </c>
      <c r="AM304" s="73">
        <f t="shared" si="286"/>
        <v>0.9820249757322046</v>
      </c>
      <c r="AN304" s="73"/>
      <c r="AO304" s="73">
        <f t="shared" si="287"/>
        <v>0.99005842910665465</v>
      </c>
      <c r="AR304" s="53"/>
    </row>
    <row r="305" spans="1:44" x14ac:dyDescent="0.2">
      <c r="A305" s="75" t="s">
        <v>79</v>
      </c>
      <c r="B305" s="50">
        <f t="shared" si="278"/>
        <v>1995</v>
      </c>
      <c r="D305" s="79">
        <f>SEDS_CensusRgn!M40</f>
        <v>1090.875</v>
      </c>
      <c r="F305" s="321">
        <f t="shared" si="290"/>
        <v>13745.118395046897</v>
      </c>
      <c r="G305" s="321">
        <f t="shared" si="290"/>
        <v>5832.628554135641</v>
      </c>
      <c r="H305" s="321">
        <f t="shared" si="290"/>
        <v>1233.3257477283519</v>
      </c>
      <c r="I305" s="321">
        <f t="shared" si="279"/>
        <v>20811.072696910891</v>
      </c>
      <c r="J305" s="83"/>
      <c r="K305" s="84">
        <f t="shared" si="291"/>
        <v>25.049319810050054</v>
      </c>
      <c r="L305" s="84">
        <f t="shared" si="291"/>
        <v>4.8915736454298555</v>
      </c>
      <c r="M305" s="84">
        <f t="shared" si="291"/>
        <v>1.2356905093873045</v>
      </c>
      <c r="N305" s="79">
        <f t="shared" si="280"/>
        <v>31.176583964867213</v>
      </c>
      <c r="P305" s="84">
        <f t="shared" si="281"/>
        <v>52.418009195745348</v>
      </c>
      <c r="R305" s="84">
        <f t="shared" si="282"/>
        <v>34.990202942994117</v>
      </c>
      <c r="T305" s="74">
        <f t="shared" si="283"/>
        <v>36.440759858352891</v>
      </c>
      <c r="V305" s="118">
        <f>Weather_Factors!HA54</f>
        <v>0.96019410898682789</v>
      </c>
      <c r="X305" s="124">
        <f t="shared" si="292"/>
        <v>1822.4157180833502</v>
      </c>
      <c r="Y305" s="124">
        <f t="shared" si="292"/>
        <v>838.65680799465144</v>
      </c>
      <c r="Z305" s="124">
        <f t="shared" si="292"/>
        <v>1001.9173861109349</v>
      </c>
      <c r="AA305" s="124">
        <f t="shared" si="284"/>
        <v>1498.0767411136349</v>
      </c>
      <c r="AC305" s="71">
        <f t="shared" si="263"/>
        <v>0.82266487742212135</v>
      </c>
      <c r="AD305" s="71"/>
      <c r="AF305" s="73">
        <f t="shared" si="264"/>
        <v>1.21064179402705</v>
      </c>
      <c r="AG305" s="73">
        <f t="shared" si="265"/>
        <v>0.77887880702387524</v>
      </c>
      <c r="AH305" s="73">
        <f>Wgted_Floorspace!U233</f>
        <v>0.99828793601107513</v>
      </c>
      <c r="AI305" s="73">
        <f t="shared" si="288"/>
        <v>1.0757707309684583</v>
      </c>
      <c r="AJ305" s="73">
        <f t="shared" si="266"/>
        <v>0.88009024428156601</v>
      </c>
      <c r="AK305" s="73">
        <f t="shared" si="289"/>
        <v>0.82407574783413451</v>
      </c>
      <c r="AL305" s="73">
        <f t="shared" si="285"/>
        <v>0.94294323626503274</v>
      </c>
      <c r="AM305" s="73">
        <f t="shared" si="286"/>
        <v>0.94294323626503274</v>
      </c>
      <c r="AN305" s="73"/>
      <c r="AO305" s="73">
        <f t="shared" si="287"/>
        <v>0.94515438546875397</v>
      </c>
      <c r="AR305" s="53"/>
    </row>
    <row r="306" spans="1:44" x14ac:dyDescent="0.2">
      <c r="A306" s="75" t="s">
        <v>79</v>
      </c>
      <c r="B306" s="50">
        <f t="shared" si="278"/>
        <v>1996</v>
      </c>
      <c r="D306" s="79">
        <f>SEDS_CensusRgn!M41</f>
        <v>1141.4059999999999</v>
      </c>
      <c r="F306" s="321">
        <f t="shared" si="290"/>
        <v>13949.238597001486</v>
      </c>
      <c r="G306" s="321">
        <f t="shared" si="290"/>
        <v>5967.7633752824231</v>
      </c>
      <c r="H306" s="321">
        <f t="shared" si="290"/>
        <v>1218.8729345924557</v>
      </c>
      <c r="I306" s="321">
        <f t="shared" si="279"/>
        <v>21135.874906876365</v>
      </c>
      <c r="J306" s="83"/>
      <c r="K306" s="84">
        <f t="shared" si="291"/>
        <v>25.606477866824317</v>
      </c>
      <c r="L306" s="84">
        <f t="shared" si="291"/>
        <v>5.0351627140280435</v>
      </c>
      <c r="M306" s="84">
        <f t="shared" si="291"/>
        <v>1.2317198448467406</v>
      </c>
      <c r="N306" s="79">
        <f t="shared" si="280"/>
        <v>31.873360425699101</v>
      </c>
      <c r="P306" s="84">
        <f t="shared" si="281"/>
        <v>54.003253001306035</v>
      </c>
      <c r="R306" s="84">
        <f t="shared" si="282"/>
        <v>35.810657701460883</v>
      </c>
      <c r="T306" s="74">
        <f t="shared" si="283"/>
        <v>36.846120827947587</v>
      </c>
      <c r="V306" s="118">
        <f>Weather_Factors!HA55</f>
        <v>0.97189763526744699</v>
      </c>
      <c r="X306" s="124">
        <f t="shared" si="292"/>
        <v>1835.6900047812403</v>
      </c>
      <c r="Y306" s="124">
        <f t="shared" si="292"/>
        <v>843.72693711063164</v>
      </c>
      <c r="Z306" s="124">
        <f t="shared" si="292"/>
        <v>1010.5399914049125</v>
      </c>
      <c r="AA306" s="124">
        <f t="shared" si="284"/>
        <v>1508.0218143858049</v>
      </c>
      <c r="AC306" s="71">
        <f t="shared" si="263"/>
        <v>0.83181606509382666</v>
      </c>
      <c r="AD306" s="71"/>
      <c r="AF306" s="73">
        <f t="shared" si="264"/>
        <v>1.2295365014697337</v>
      </c>
      <c r="AG306" s="73">
        <f t="shared" si="265"/>
        <v>0.80243393288732212</v>
      </c>
      <c r="AH306" s="73">
        <f>Wgted_Floorspace!U234</f>
        <v>0.99699192276641979</v>
      </c>
      <c r="AI306" s="73">
        <f t="shared" si="288"/>
        <v>1.0829123001884597</v>
      </c>
      <c r="AJ306" s="73">
        <f t="shared" si="266"/>
        <v>0.89081740789032238</v>
      </c>
      <c r="AK306" s="73">
        <f t="shared" si="289"/>
        <v>0.83432578148249326</v>
      </c>
      <c r="AL306" s="73">
        <f t="shared" si="285"/>
        <v>0.98662181050287745</v>
      </c>
      <c r="AM306" s="73">
        <f t="shared" si="286"/>
        <v>0.98662181050287712</v>
      </c>
      <c r="AN306" s="73"/>
      <c r="AO306" s="73">
        <f t="shared" si="287"/>
        <v>0.96177530491925678</v>
      </c>
      <c r="AR306" s="53"/>
    </row>
    <row r="307" spans="1:44" x14ac:dyDescent="0.2">
      <c r="A307" s="75" t="s">
        <v>79</v>
      </c>
      <c r="B307" s="50">
        <f t="shared" si="278"/>
        <v>1997</v>
      </c>
      <c r="D307" s="79">
        <f>SEDS_CensusRgn!M42</f>
        <v>1124.624</v>
      </c>
      <c r="F307" s="321">
        <f t="shared" si="290"/>
        <v>14157.127177339964</v>
      </c>
      <c r="G307" s="321">
        <f t="shared" si="290"/>
        <v>6106.3500027155114</v>
      </c>
      <c r="H307" s="321">
        <f t="shared" si="290"/>
        <v>1203.3547697894098</v>
      </c>
      <c r="I307" s="321">
        <f t="shared" si="279"/>
        <v>21466.831949844884</v>
      </c>
      <c r="J307" s="83"/>
      <c r="K307" s="84">
        <f t="shared" si="291"/>
        <v>26.162775793559103</v>
      </c>
      <c r="L307" s="84">
        <f t="shared" si="291"/>
        <v>5.184978029258354</v>
      </c>
      <c r="M307" s="84">
        <f t="shared" si="291"/>
        <v>1.2264051121606963</v>
      </c>
      <c r="N307" s="79">
        <f t="shared" si="280"/>
        <v>32.574158934978151</v>
      </c>
      <c r="P307" s="84">
        <f t="shared" si="281"/>
        <v>52.388913400336492</v>
      </c>
      <c r="R307" s="84">
        <f t="shared" si="282"/>
        <v>34.525035696082952</v>
      </c>
      <c r="T307" s="74">
        <f t="shared" si="283"/>
        <v>35.600392209483282</v>
      </c>
      <c r="V307" s="118">
        <f>Weather_Factors!HA56</f>
        <v>0.96979368915172026</v>
      </c>
      <c r="X307" s="124">
        <f t="shared" si="292"/>
        <v>1848.0285912409897</v>
      </c>
      <c r="Y307" s="124">
        <f t="shared" si="292"/>
        <v>849.11248568335918</v>
      </c>
      <c r="Z307" s="124">
        <f t="shared" si="292"/>
        <v>1019.1550679400394</v>
      </c>
      <c r="AA307" s="124">
        <f t="shared" si="284"/>
        <v>1517.4180806503928</v>
      </c>
      <c r="AC307" s="71">
        <f t="shared" si="263"/>
        <v>0.80369323820454985</v>
      </c>
      <c r="AD307" s="71"/>
      <c r="AF307" s="73">
        <f t="shared" si="264"/>
        <v>1.24878925379445</v>
      </c>
      <c r="AG307" s="73">
        <f t="shared" si="265"/>
        <v>0.7784464728172702</v>
      </c>
      <c r="AH307" s="73">
        <f>Wgted_Floorspace!U235</f>
        <v>0.99568229450346679</v>
      </c>
      <c r="AI307" s="73">
        <f t="shared" si="288"/>
        <v>1.0896597704284128</v>
      </c>
      <c r="AJ307" s="73">
        <f t="shared" si="266"/>
        <v>0.88888898275876327</v>
      </c>
      <c r="AK307" s="73">
        <f t="shared" si="289"/>
        <v>0.80717839680511805</v>
      </c>
      <c r="AL307" s="73">
        <f t="shared" si="285"/>
        <v>0.97211558990840041</v>
      </c>
      <c r="AM307" s="73">
        <f t="shared" si="286"/>
        <v>0.97211558990840052</v>
      </c>
      <c r="AN307" s="73"/>
      <c r="AO307" s="73">
        <f t="shared" si="287"/>
        <v>0.96440449335416889</v>
      </c>
      <c r="AR307" s="53"/>
    </row>
    <row r="308" spans="1:44" x14ac:dyDescent="0.2">
      <c r="A308" s="75" t="s">
        <v>79</v>
      </c>
      <c r="B308" s="50">
        <f t="shared" si="278"/>
        <v>1998</v>
      </c>
      <c r="D308" s="79">
        <f>SEDS_CensusRgn!M43</f>
        <v>1215.367</v>
      </c>
      <c r="F308" s="321">
        <f t="shared" si="290"/>
        <v>14532.524627730963</v>
      </c>
      <c r="G308" s="321">
        <f t="shared" si="290"/>
        <v>6049.5681159560963</v>
      </c>
      <c r="H308" s="321">
        <f t="shared" si="290"/>
        <v>1262.3344603320879</v>
      </c>
      <c r="I308" s="321">
        <f t="shared" si="279"/>
        <v>21844.427204019146</v>
      </c>
      <c r="J308" s="83"/>
      <c r="K308" s="84">
        <f t="shared" si="291"/>
        <v>27.056724122054003</v>
      </c>
      <c r="L308" s="84">
        <f t="shared" si="291"/>
        <v>5.1576054699663709</v>
      </c>
      <c r="M308" s="84">
        <f t="shared" si="291"/>
        <v>1.2977026373630476</v>
      </c>
      <c r="N308" s="79">
        <f t="shared" si="280"/>
        <v>33.512032229383422</v>
      </c>
      <c r="P308" s="84">
        <f t="shared" si="281"/>
        <v>55.637393860177994</v>
      </c>
      <c r="R308" s="84">
        <f t="shared" si="282"/>
        <v>36.266586033369933</v>
      </c>
      <c r="T308" s="74">
        <f t="shared" si="283"/>
        <v>35.086388892841988</v>
      </c>
      <c r="V308" s="118">
        <f>Weather_Factors!HA57</f>
        <v>1.0336368939001506</v>
      </c>
      <c r="X308" s="124">
        <f t="shared" si="292"/>
        <v>1861.8048009651648</v>
      </c>
      <c r="Y308" s="124">
        <f t="shared" si="292"/>
        <v>852.55763239740702</v>
      </c>
      <c r="Z308" s="124">
        <f t="shared" si="292"/>
        <v>1028.0180713926286</v>
      </c>
      <c r="AA308" s="124">
        <f t="shared" si="284"/>
        <v>1534.1227268810032</v>
      </c>
      <c r="AC308" s="71">
        <f t="shared" si="263"/>
        <v>0.79208940565212993</v>
      </c>
      <c r="AD308" s="71"/>
      <c r="AF308" s="73">
        <f t="shared" si="264"/>
        <v>1.2707550891258257</v>
      </c>
      <c r="AG308" s="73">
        <f t="shared" si="265"/>
        <v>0.82671561970061058</v>
      </c>
      <c r="AH308" s="73">
        <f>Wgted_Floorspace!U236</f>
        <v>0.9975340782673654</v>
      </c>
      <c r="AI308" s="73">
        <f t="shared" si="288"/>
        <v>1.1016553972163399</v>
      </c>
      <c r="AJ308" s="73">
        <f t="shared" si="266"/>
        <v>0.94740609001539078</v>
      </c>
      <c r="AK308" s="73">
        <f t="shared" si="289"/>
        <v>0.79404746455171138</v>
      </c>
      <c r="AL308" s="73">
        <f t="shared" si="285"/>
        <v>1.0505530809943615</v>
      </c>
      <c r="AM308" s="73">
        <f t="shared" si="286"/>
        <v>1.0505530809943615</v>
      </c>
      <c r="AN308" s="73"/>
      <c r="AO308" s="73">
        <f t="shared" si="287"/>
        <v>1.0411413128399603</v>
      </c>
      <c r="AR308" s="53"/>
    </row>
    <row r="309" spans="1:44" x14ac:dyDescent="0.2">
      <c r="A309" s="75" t="s">
        <v>79</v>
      </c>
      <c r="B309" s="50">
        <f t="shared" si="278"/>
        <v>1999</v>
      </c>
      <c r="D309" s="79">
        <f>SEDS_CensusRgn!M44</f>
        <v>1241.4950000000001</v>
      </c>
      <c r="F309" s="321">
        <f t="shared" si="290"/>
        <v>14927.136483914663</v>
      </c>
      <c r="G309" s="321">
        <f t="shared" si="290"/>
        <v>5995.2200512228046</v>
      </c>
      <c r="H309" s="321">
        <f t="shared" si="290"/>
        <v>1322.4905493166484</v>
      </c>
      <c r="I309" s="321">
        <f t="shared" si="279"/>
        <v>22244.847084454115</v>
      </c>
      <c r="J309" s="83"/>
      <c r="K309" s="84">
        <f t="shared" si="291"/>
        <v>28.023639380532863</v>
      </c>
      <c r="L309" s="84">
        <f t="shared" si="291"/>
        <v>5.1396553091520545</v>
      </c>
      <c r="M309" s="84">
        <f t="shared" si="291"/>
        <v>1.3712610172170572</v>
      </c>
      <c r="N309" s="79">
        <f t="shared" si="280"/>
        <v>34.534555706901976</v>
      </c>
      <c r="P309" s="84">
        <f t="shared" si="281"/>
        <v>55.810453328205753</v>
      </c>
      <c r="R309" s="84">
        <f t="shared" si="282"/>
        <v>35.949354916758885</v>
      </c>
      <c r="T309" s="74">
        <f t="shared" si="283"/>
        <v>36.113902192724076</v>
      </c>
      <c r="V309" s="118">
        <f>Weather_Factors!HA58</f>
        <v>0.9954436583704781</v>
      </c>
      <c r="X309" s="124">
        <f t="shared" si="292"/>
        <v>1877.3620386422317</v>
      </c>
      <c r="Y309" s="124">
        <f t="shared" si="292"/>
        <v>857.29218698215323</v>
      </c>
      <c r="Z309" s="124">
        <f t="shared" si="292"/>
        <v>1036.8777439850965</v>
      </c>
      <c r="AA309" s="124">
        <f t="shared" si="284"/>
        <v>1552.4744034332591</v>
      </c>
      <c r="AC309" s="71">
        <f t="shared" si="263"/>
        <v>0.81528593355612589</v>
      </c>
      <c r="AD309" s="71"/>
      <c r="AF309" s="73">
        <f t="shared" si="264"/>
        <v>1.2940487006312933</v>
      </c>
      <c r="AG309" s="73">
        <f t="shared" si="265"/>
        <v>0.82928710904310521</v>
      </c>
      <c r="AH309" s="73">
        <f>Wgted_Floorspace!U237</f>
        <v>0.99933139978194163</v>
      </c>
      <c r="AI309" s="73">
        <f t="shared" si="288"/>
        <v>1.1148337584826933</v>
      </c>
      <c r="AJ309" s="73">
        <f t="shared" si="266"/>
        <v>0.9123991120797722</v>
      </c>
      <c r="AK309" s="73">
        <f t="shared" si="289"/>
        <v>0.8158313986071335</v>
      </c>
      <c r="AL309" s="73">
        <f t="shared" si="285"/>
        <v>1.0731379059075119</v>
      </c>
      <c r="AM309" s="73">
        <f t="shared" si="286"/>
        <v>1.0731379059075119</v>
      </c>
      <c r="AN309" s="73"/>
      <c r="AO309" s="73">
        <f t="shared" si="287"/>
        <v>1.0164932490450167</v>
      </c>
      <c r="AR309" s="53"/>
    </row>
    <row r="310" spans="1:44" x14ac:dyDescent="0.2">
      <c r="A310" s="75" t="s">
        <v>79</v>
      </c>
      <c r="B310" s="50">
        <f t="shared" si="278"/>
        <v>2000</v>
      </c>
      <c r="D310" s="79">
        <f>SEDS_CensusRgn!M45</f>
        <v>1174.5630000000001</v>
      </c>
      <c r="F310" s="321">
        <f t="shared" si="290"/>
        <v>15190.787961528284</v>
      </c>
      <c r="G310" s="321">
        <f t="shared" si="290"/>
        <v>6082.9032762579927</v>
      </c>
      <c r="H310" s="321">
        <f t="shared" si="290"/>
        <v>1325.4521771360792</v>
      </c>
      <c r="I310" s="321">
        <f t="shared" si="279"/>
        <v>22599.143414922353</v>
      </c>
      <c r="J310" s="83"/>
      <c r="K310" s="84">
        <f t="shared" si="291"/>
        <v>28.834341489167841</v>
      </c>
      <c r="L310" s="84">
        <f t="shared" si="291"/>
        <v>5.2545890948782077</v>
      </c>
      <c r="M310" s="84">
        <f t="shared" si="291"/>
        <v>1.3860892998463876</v>
      </c>
      <c r="N310" s="79">
        <f t="shared" si="280"/>
        <v>35.475019883892436</v>
      </c>
      <c r="P310" s="84">
        <f t="shared" si="281"/>
        <v>51.97378406937446</v>
      </c>
      <c r="R310" s="84">
        <f t="shared" si="282"/>
        <v>33.10957975060402</v>
      </c>
      <c r="T310" s="74">
        <f t="shared" si="283"/>
        <v>33.855482412284758</v>
      </c>
      <c r="V310" s="118">
        <f>Weather_Factors!HA59</f>
        <v>0.97796803919089681</v>
      </c>
      <c r="X310" s="124">
        <f t="shared" si="292"/>
        <v>1898.1465321083276</v>
      </c>
      <c r="Y310" s="124">
        <f t="shared" si="292"/>
        <v>863.82913819906457</v>
      </c>
      <c r="Z310" s="124">
        <f t="shared" si="292"/>
        <v>1045.7482538836882</v>
      </c>
      <c r="AA310" s="124">
        <f t="shared" si="284"/>
        <v>1569.7506419853091</v>
      </c>
      <c r="AC310" s="71">
        <f t="shared" si="263"/>
        <v>0.76430119451488066</v>
      </c>
      <c r="AD310" s="71"/>
      <c r="AF310" s="73">
        <f t="shared" si="264"/>
        <v>1.314659168500109</v>
      </c>
      <c r="AG310" s="73">
        <f t="shared" si="265"/>
        <v>0.77227806918994257</v>
      </c>
      <c r="AH310" s="73">
        <f>Wgted_Floorspace!U238</f>
        <v>0.99879840416640975</v>
      </c>
      <c r="AI310" s="73">
        <f t="shared" si="288"/>
        <v>1.1272398464122799</v>
      </c>
      <c r="AJ310" s="73">
        <f t="shared" si="266"/>
        <v>0.89638139044538512</v>
      </c>
      <c r="AK310" s="73">
        <f t="shared" si="289"/>
        <v>0.76522068049634229</v>
      </c>
      <c r="AL310" s="73">
        <f t="shared" si="285"/>
        <v>1.0152824442921193</v>
      </c>
      <c r="AM310" s="73">
        <f t="shared" si="286"/>
        <v>1.0152824442921196</v>
      </c>
      <c r="AN310" s="73"/>
      <c r="AO310" s="73">
        <f t="shared" si="287"/>
        <v>1.0092226842183913</v>
      </c>
      <c r="AR310" s="53"/>
    </row>
    <row r="311" spans="1:44" x14ac:dyDescent="0.2">
      <c r="A311" s="75" t="s">
        <v>79</v>
      </c>
      <c r="B311" s="50">
        <f t="shared" si="278"/>
        <v>2001</v>
      </c>
      <c r="D311" s="79">
        <f>SEDS_CensusRgn!M46</f>
        <v>1224.8890000000001</v>
      </c>
      <c r="F311" s="321">
        <f t="shared" si="290"/>
        <v>15453.891894384393</v>
      </c>
      <c r="G311" s="321">
        <f t="shared" si="290"/>
        <v>6169.6402863395106</v>
      </c>
      <c r="H311" s="321">
        <f t="shared" si="290"/>
        <v>1318.5282640533733</v>
      </c>
      <c r="I311" s="321">
        <f t="shared" si="279"/>
        <v>22942.060444777275</v>
      </c>
      <c r="J311" s="83"/>
      <c r="K311" s="84">
        <f t="shared" si="291"/>
        <v>29.674674706741058</v>
      </c>
      <c r="L311" s="84">
        <f t="shared" si="291"/>
        <v>5.3662908860924938</v>
      </c>
      <c r="M311" s="84">
        <f t="shared" si="291"/>
        <v>1.3905405706580203</v>
      </c>
      <c r="N311" s="79">
        <f t="shared" si="280"/>
        <v>36.431506163491569</v>
      </c>
      <c r="P311" s="84">
        <f t="shared" si="281"/>
        <v>53.390540180485146</v>
      </c>
      <c r="R311" s="84">
        <f t="shared" si="282"/>
        <v>33.621695312379792</v>
      </c>
      <c r="T311" s="74">
        <f t="shared" si="283"/>
        <v>33.948329118108873</v>
      </c>
      <c r="V311" s="118">
        <f>Weather_Factors!HA60</f>
        <v>0.99037850126311966</v>
      </c>
      <c r="X311" s="124">
        <f t="shared" si="292"/>
        <v>1920.2072144379495</v>
      </c>
      <c r="Y311" s="124">
        <f t="shared" si="292"/>
        <v>869.78991270759343</v>
      </c>
      <c r="Z311" s="124">
        <f t="shared" si="292"/>
        <v>1054.6156715543354</v>
      </c>
      <c r="AA311" s="124">
        <f t="shared" si="284"/>
        <v>1587.9788239240363</v>
      </c>
      <c r="AC311" s="71">
        <f t="shared" si="263"/>
        <v>0.76639724641288554</v>
      </c>
      <c r="AF311" s="73">
        <f t="shared" si="264"/>
        <v>1.3346076687178614</v>
      </c>
      <c r="AG311" s="73">
        <f t="shared" si="265"/>
        <v>0.79332963766033093</v>
      </c>
      <c r="AH311" s="73">
        <f>Wgted_Floorspace!U239</f>
        <v>0.99799175324327916</v>
      </c>
      <c r="AI311" s="73">
        <f t="shared" si="288"/>
        <v>1.1403295260463644</v>
      </c>
      <c r="AJ311" s="73">
        <f t="shared" si="266"/>
        <v>0.90775651396943458</v>
      </c>
      <c r="AK311" s="73">
        <f t="shared" si="289"/>
        <v>0.76793945833945365</v>
      </c>
      <c r="AL311" s="73">
        <f t="shared" si="285"/>
        <v>1.0587838182426397</v>
      </c>
      <c r="AM311" s="73">
        <f t="shared" si="286"/>
        <v>1.0587838182426399</v>
      </c>
      <c r="AN311" s="73"/>
      <c r="AO311" s="73">
        <f t="shared" si="287"/>
        <v>1.0330627356690063</v>
      </c>
      <c r="AR311" s="53"/>
    </row>
    <row r="312" spans="1:44" x14ac:dyDescent="0.2">
      <c r="A312" s="75" t="s">
        <v>79</v>
      </c>
      <c r="B312" s="50">
        <f t="shared" si="278"/>
        <v>2002</v>
      </c>
      <c r="D312" s="79">
        <f>SEDS_CensusRgn!M47</f>
        <v>1223.374</v>
      </c>
      <c r="F312" s="321">
        <f t="shared" si="290"/>
        <v>15640.654164627489</v>
      </c>
      <c r="G312" s="321">
        <f t="shared" si="290"/>
        <v>6251.4422633321674</v>
      </c>
      <c r="H312" s="321">
        <f t="shared" si="290"/>
        <v>1307.0648788155311</v>
      </c>
      <c r="I312" s="321">
        <f t="shared" si="279"/>
        <v>23199.161306775186</v>
      </c>
      <c r="J312" s="83"/>
      <c r="K312" s="84">
        <f t="shared" si="291"/>
        <v>30.38937714846066</v>
      </c>
      <c r="L312" s="84">
        <f t="shared" si="291"/>
        <v>5.4786754754108173</v>
      </c>
      <c r="M312" s="84">
        <f t="shared" si="291"/>
        <v>1.3782738928466765</v>
      </c>
      <c r="N312" s="79">
        <f t="shared" si="280"/>
        <v>37.246326516718156</v>
      </c>
      <c r="P312" s="84">
        <f t="shared" si="281"/>
        <v>52.733544278720132</v>
      </c>
      <c r="R312" s="84">
        <f t="shared" si="282"/>
        <v>32.845494157682474</v>
      </c>
      <c r="T312" s="74">
        <f t="shared" si="283"/>
        <v>32.989441278018376</v>
      </c>
      <c r="V312" s="118">
        <f>Weather_Factors!HA61</f>
        <v>0.99563656992178828</v>
      </c>
      <c r="X312" s="124">
        <f t="shared" si="292"/>
        <v>1942.9735373337844</v>
      </c>
      <c r="Y312" s="124">
        <f t="shared" si="292"/>
        <v>876.38583939997125</v>
      </c>
      <c r="Z312" s="124">
        <f t="shared" si="292"/>
        <v>1054.4800913751699</v>
      </c>
      <c r="AA312" s="124">
        <f t="shared" si="284"/>
        <v>1605.5031483332361</v>
      </c>
      <c r="AC312" s="71">
        <f t="shared" si="263"/>
        <v>0.74474996599129484</v>
      </c>
      <c r="AF312" s="73">
        <f t="shared" si="264"/>
        <v>1.3495639880459493</v>
      </c>
      <c r="AG312" s="73">
        <f t="shared" si="265"/>
        <v>0.78356734046443044</v>
      </c>
      <c r="AH312" s="73">
        <f>Wgted_Floorspace!U240</f>
        <v>0.99715159414771448</v>
      </c>
      <c r="AI312" s="73">
        <f t="shared" si="288"/>
        <v>1.1529137647318932</v>
      </c>
      <c r="AJ312" s="73">
        <f t="shared" si="266"/>
        <v>0.91257593005098059</v>
      </c>
      <c r="AK312" s="73">
        <f t="shared" si="289"/>
        <v>0.7468773758796905</v>
      </c>
      <c r="AL312" s="73">
        <f t="shared" si="285"/>
        <v>1.0574742648997351</v>
      </c>
      <c r="AM312" s="73">
        <f t="shared" si="286"/>
        <v>1.0574742648997348</v>
      </c>
      <c r="AN312" s="73"/>
      <c r="AO312" s="73">
        <f t="shared" si="287"/>
        <v>1.0491244825049435</v>
      </c>
      <c r="AR312" s="53"/>
    </row>
    <row r="313" spans="1:44" x14ac:dyDescent="0.2">
      <c r="A313" s="75" t="s">
        <v>79</v>
      </c>
      <c r="B313" s="50">
        <f t="shared" si="278"/>
        <v>2003</v>
      </c>
      <c r="D313" s="79">
        <f>SEDS_CensusRgn!M48</f>
        <v>1198.7570000000001</v>
      </c>
      <c r="F313" s="321">
        <f t="shared" si="290"/>
        <v>15837.360553404236</v>
      </c>
      <c r="G313" s="321">
        <f t="shared" si="290"/>
        <v>6332.4363055346894</v>
      </c>
      <c r="H313" s="321">
        <f t="shared" si="290"/>
        <v>1291.1292058443578</v>
      </c>
      <c r="I313" s="321">
        <f t="shared" si="279"/>
        <v>23460.926064783285</v>
      </c>
      <c r="J313" s="83"/>
      <c r="K313" s="84">
        <f t="shared" si="291"/>
        <v>31.133566933202719</v>
      </c>
      <c r="L313" s="84">
        <f t="shared" si="291"/>
        <v>5.5823501632560921</v>
      </c>
      <c r="M313" s="84">
        <f t="shared" si="291"/>
        <v>1.3612950375810768</v>
      </c>
      <c r="N313" s="79">
        <f t="shared" si="280"/>
        <v>38.07721213403989</v>
      </c>
      <c r="P313" s="84">
        <f t="shared" si="281"/>
        <v>51.095894368783235</v>
      </c>
      <c r="R313" s="84">
        <f t="shared" si="282"/>
        <v>31.482268076247816</v>
      </c>
      <c r="T313" s="74">
        <f t="shared" si="283"/>
        <v>32.894353119196118</v>
      </c>
      <c r="V313" s="118">
        <f>Weather_Factors!HA62</f>
        <v>0.95707211393300662</v>
      </c>
      <c r="X313" s="124">
        <f t="shared" si="292"/>
        <v>1965.8305326963443</v>
      </c>
      <c r="Y313" s="124">
        <f t="shared" si="292"/>
        <v>881.54856897289199</v>
      </c>
      <c r="Z313" s="124">
        <f t="shared" si="292"/>
        <v>1054.3445469431797</v>
      </c>
      <c r="AA313" s="124">
        <f t="shared" si="284"/>
        <v>1623.0055040835243</v>
      </c>
      <c r="AC313" s="71">
        <f t="shared" si="263"/>
        <v>0.74260331238621435</v>
      </c>
      <c r="AF313" s="73">
        <f t="shared" si="264"/>
        <v>1.3647916200312542</v>
      </c>
      <c r="AG313" s="73">
        <f t="shared" si="265"/>
        <v>0.75923351268758421</v>
      </c>
      <c r="AH313" s="73">
        <f>Wgted_Floorspace!U241</f>
        <v>0.9961958019878997</v>
      </c>
      <c r="AI313" s="73">
        <f t="shared" si="288"/>
        <v>1.1654822276967216</v>
      </c>
      <c r="AJ313" s="73">
        <f t="shared" si="266"/>
        <v>0.87722870059592239</v>
      </c>
      <c r="AK313" s="73">
        <f t="shared" si="289"/>
        <v>0.74543911036801802</v>
      </c>
      <c r="AL313" s="73">
        <f t="shared" si="285"/>
        <v>1.0361955357629078</v>
      </c>
      <c r="AM313" s="73">
        <f t="shared" si="286"/>
        <v>1.0361955357629078</v>
      </c>
      <c r="AN313" s="73"/>
      <c r="AO313" s="73">
        <f t="shared" si="287"/>
        <v>1.018505069197075</v>
      </c>
      <c r="AR313" s="53"/>
    </row>
    <row r="314" spans="1:44" x14ac:dyDescent="0.2">
      <c r="A314" s="75" t="s">
        <v>79</v>
      </c>
      <c r="B314" s="50">
        <f t="shared" si="278"/>
        <v>2004</v>
      </c>
      <c r="D314" s="79">
        <f>SEDS_CensusRgn!M49</f>
        <v>1234.31</v>
      </c>
      <c r="F314" s="321">
        <f t="shared" si="290"/>
        <v>16103.52123461977</v>
      </c>
      <c r="G314" s="321">
        <f t="shared" si="290"/>
        <v>6337.5022991775031</v>
      </c>
      <c r="H314" s="321">
        <f t="shared" si="290"/>
        <v>1281.2796603433001</v>
      </c>
      <c r="I314" s="321">
        <f t="shared" si="279"/>
        <v>23722.303194140575</v>
      </c>
      <c r="J314" s="83"/>
      <c r="K314" s="84">
        <f t="shared" si="291"/>
        <v>32.062664890191151</v>
      </c>
      <c r="L314" s="84">
        <f t="shared" si="291"/>
        <v>5.6282043637040786</v>
      </c>
      <c r="M314" s="84">
        <f t="shared" si="291"/>
        <v>1.3510945758062567</v>
      </c>
      <c r="N314" s="79">
        <f t="shared" si="280"/>
        <v>39.041963829701487</v>
      </c>
      <c r="P314" s="84">
        <f t="shared" si="281"/>
        <v>52.031625677260351</v>
      </c>
      <c r="R314" s="84">
        <f t="shared" si="282"/>
        <v>31.614956803504558</v>
      </c>
      <c r="T314" s="74">
        <f t="shared" si="283"/>
        <v>32.741663846916673</v>
      </c>
      <c r="V314" s="118">
        <f>Weather_Factors!HA63</f>
        <v>0.96558797229487114</v>
      </c>
      <c r="X314" s="124">
        <f t="shared" si="292"/>
        <v>1991.034409372653</v>
      </c>
      <c r="Y314" s="124">
        <f t="shared" si="292"/>
        <v>888.07926183072493</v>
      </c>
      <c r="Z314" s="124">
        <f t="shared" si="292"/>
        <v>1054.4884287355744</v>
      </c>
      <c r="AA314" s="124">
        <f t="shared" si="284"/>
        <v>1645.7914524650744</v>
      </c>
      <c r="AC314" s="71">
        <f t="shared" si="263"/>
        <v>0.73915629037153341</v>
      </c>
      <c r="AF314" s="73">
        <f t="shared" si="264"/>
        <v>1.3799967025088009</v>
      </c>
      <c r="AG314" s="73">
        <f t="shared" si="265"/>
        <v>0.77313753720938361</v>
      </c>
      <c r="AH314" s="73">
        <f>Wgted_Floorspace!U242</f>
        <v>0.99571256920756868</v>
      </c>
      <c r="AI314" s="73">
        <f t="shared" si="288"/>
        <v>1.1818448449602457</v>
      </c>
      <c r="AJ314" s="73">
        <f t="shared" si="266"/>
        <v>0.88503412639036805</v>
      </c>
      <c r="AK314" s="73">
        <f t="shared" si="289"/>
        <v>0.74233901753373055</v>
      </c>
      <c r="AL314" s="73">
        <f t="shared" si="285"/>
        <v>1.0669272519347246</v>
      </c>
      <c r="AM314" s="73">
        <f t="shared" si="286"/>
        <v>1.0669272519347248</v>
      </c>
      <c r="AN314" s="73"/>
      <c r="AO314" s="73">
        <f t="shared" si="287"/>
        <v>1.0414884829548294</v>
      </c>
      <c r="AR314" s="53"/>
    </row>
    <row r="315" spans="1:44" x14ac:dyDescent="0.2">
      <c r="A315" s="75" t="s">
        <v>79</v>
      </c>
      <c r="B315" s="50">
        <f t="shared" si="278"/>
        <v>2005</v>
      </c>
      <c r="D315" s="79">
        <f>SEDS_CensusRgn!M50</f>
        <v>1204.482</v>
      </c>
      <c r="F315" s="321">
        <f t="shared" si="290"/>
        <v>16391.959385158741</v>
      </c>
      <c r="G315" s="321">
        <f t="shared" si="290"/>
        <v>6342.2800937715374</v>
      </c>
      <c r="H315" s="321">
        <f t="shared" si="290"/>
        <v>1268.0981729369792</v>
      </c>
      <c r="I315" s="321">
        <f t="shared" si="279"/>
        <v>24002.337651867256</v>
      </c>
      <c r="J315" s="83"/>
      <c r="K315" s="84">
        <f t="shared" si="291"/>
        <v>33.074769194787962</v>
      </c>
      <c r="L315" s="84">
        <f t="shared" si="291"/>
        <v>5.6708064013437971</v>
      </c>
      <c r="M315" s="84">
        <f t="shared" si="291"/>
        <v>1.3373773547048287</v>
      </c>
      <c r="N315" s="79">
        <f t="shared" si="280"/>
        <v>40.082952950836585</v>
      </c>
      <c r="P315" s="84">
        <f t="shared" si="281"/>
        <v>50.181862178174029</v>
      </c>
      <c r="R315" s="84">
        <f t="shared" si="282"/>
        <v>30.049732151155315</v>
      </c>
      <c r="T315" s="74">
        <f t="shared" si="283"/>
        <v>31.181949803917952</v>
      </c>
      <c r="V315" s="118">
        <f>Weather_Factors!HA64</f>
        <v>0.96368996615406077</v>
      </c>
      <c r="X315" s="124">
        <f t="shared" si="292"/>
        <v>2017.7434812786212</v>
      </c>
      <c r="Y315" s="124">
        <f t="shared" si="292"/>
        <v>894.12739858538202</v>
      </c>
      <c r="Z315" s="124">
        <f t="shared" si="292"/>
        <v>1054.6323488562368</v>
      </c>
      <c r="AA315" s="124">
        <f t="shared" si="284"/>
        <v>1669.9603818679861</v>
      </c>
      <c r="AC315" s="71">
        <f t="shared" si="263"/>
        <v>0.70394511565990103</v>
      </c>
      <c r="AF315" s="73">
        <f t="shared" si="264"/>
        <v>1.3962871370879826</v>
      </c>
      <c r="AG315" s="73">
        <f t="shared" si="265"/>
        <v>0.74565191519606977</v>
      </c>
      <c r="AH315" s="73">
        <f>Wgted_Floorspace!U243</f>
        <v>0.99513193467284022</v>
      </c>
      <c r="AI315" s="73">
        <f t="shared" si="288"/>
        <v>1.1992005825783114</v>
      </c>
      <c r="AJ315" s="73">
        <f t="shared" si="266"/>
        <v>0.88329446076184603</v>
      </c>
      <c r="AK315" s="73">
        <f t="shared" si="289"/>
        <v>0.70738873021026127</v>
      </c>
      <c r="AL315" s="73">
        <f t="shared" si="285"/>
        <v>1.0411441779332915</v>
      </c>
      <c r="AM315" s="73">
        <f t="shared" si="286"/>
        <v>1.0411441779332915</v>
      </c>
      <c r="AN315" s="73"/>
      <c r="AO315" s="73">
        <f t="shared" si="287"/>
        <v>1.0540907472111343</v>
      </c>
      <c r="AR315" s="53"/>
    </row>
    <row r="316" spans="1:44" x14ac:dyDescent="0.2">
      <c r="A316" s="75" t="s">
        <v>79</v>
      </c>
      <c r="B316" s="50">
        <f t="shared" si="278"/>
        <v>2006</v>
      </c>
      <c r="D316" s="79">
        <f>SEDS_CensusRgn!M51</f>
        <v>1201.402</v>
      </c>
      <c r="F316" s="321">
        <f t="shared" si="290"/>
        <v>16620.579983362408</v>
      </c>
      <c r="G316" s="321">
        <f t="shared" si="290"/>
        <v>6398.6643268193311</v>
      </c>
      <c r="H316" s="321">
        <f t="shared" si="290"/>
        <v>1268.2906269283378</v>
      </c>
      <c r="I316" s="321">
        <f t="shared" si="279"/>
        <v>24287.534937110078</v>
      </c>
      <c r="J316" s="83"/>
      <c r="K316" s="84">
        <f t="shared" si="291"/>
        <v>33.963199896066889</v>
      </c>
      <c r="L316" s="84">
        <f t="shared" si="291"/>
        <v>5.7755943310552658</v>
      </c>
      <c r="M316" s="84">
        <f t="shared" si="291"/>
        <v>1.3452626161013677</v>
      </c>
      <c r="N316" s="79">
        <f t="shared" si="280"/>
        <v>41.084056843223522</v>
      </c>
      <c r="P316" s="84">
        <f t="shared" si="281"/>
        <v>49.465785766686473</v>
      </c>
      <c r="R316" s="84">
        <f t="shared" si="282"/>
        <v>29.242535725830141</v>
      </c>
      <c r="T316" s="74">
        <f t="shared" si="283"/>
        <v>29.613256028105518</v>
      </c>
      <c r="V316" s="118">
        <f>Weather_Factors!HA65</f>
        <v>0.98748127183570999</v>
      </c>
      <c r="X316" s="124">
        <f t="shared" si="292"/>
        <v>2043.4425230686807</v>
      </c>
      <c r="Y316" s="124">
        <f t="shared" si="292"/>
        <v>902.62499110126271</v>
      </c>
      <c r="Z316" s="124">
        <f t="shared" si="292"/>
        <v>1060.689551384171</v>
      </c>
      <c r="AA316" s="124">
        <f t="shared" si="284"/>
        <v>1691.5696446595425</v>
      </c>
      <c r="AC316" s="71">
        <f t="shared" si="263"/>
        <v>0.6685312198518043</v>
      </c>
      <c r="AF316" s="73">
        <f t="shared" si="264"/>
        <v>1.4128779086491845</v>
      </c>
      <c r="AG316" s="73">
        <f t="shared" si="265"/>
        <v>0.73501174114759338</v>
      </c>
      <c r="AH316" s="73">
        <f>Wgted_Floorspace!U244</f>
        <v>0.99476821086482869</v>
      </c>
      <c r="AI316" s="73">
        <f t="shared" si="288"/>
        <v>1.2147182204876226</v>
      </c>
      <c r="AJ316" s="73">
        <f t="shared" si="266"/>
        <v>0.90510098491479452</v>
      </c>
      <c r="AK316" s="73">
        <f t="shared" si="289"/>
        <v>0.67204722924408544</v>
      </c>
      <c r="AL316" s="73">
        <f t="shared" si="285"/>
        <v>1.0384818516652072</v>
      </c>
      <c r="AM316" s="73">
        <f t="shared" si="286"/>
        <v>1.0384818516652075</v>
      </c>
      <c r="AN316" s="73"/>
      <c r="AO316" s="73">
        <f t="shared" si="287"/>
        <v>1.0936906056056954</v>
      </c>
      <c r="AR316" s="53"/>
    </row>
    <row r="317" spans="1:44" x14ac:dyDescent="0.2">
      <c r="A317" s="75" t="s">
        <v>79</v>
      </c>
      <c r="B317" s="50">
        <f t="shared" si="278"/>
        <v>2007</v>
      </c>
      <c r="D317" s="79">
        <f>SEDS_CensusRgn!M52</f>
        <v>1236.0160000000001</v>
      </c>
      <c r="F317" s="321">
        <f t="shared" si="290"/>
        <v>16808.559261188377</v>
      </c>
      <c r="G317" s="321">
        <f t="shared" si="290"/>
        <v>6454.3147433631884</v>
      </c>
      <c r="H317" s="321">
        <f t="shared" si="290"/>
        <v>1267.2128185211091</v>
      </c>
      <c r="I317" s="321">
        <f t="shared" si="279"/>
        <v>24530.086823072674</v>
      </c>
      <c r="J317" s="83"/>
      <c r="K317" s="84">
        <f t="shared" si="291"/>
        <v>34.630868461108129</v>
      </c>
      <c r="L317" s="84">
        <f t="shared" si="291"/>
        <v>5.8678118875136684</v>
      </c>
      <c r="M317" s="84">
        <f t="shared" si="291"/>
        <v>1.3517930314444369</v>
      </c>
      <c r="N317" s="79">
        <f t="shared" si="280"/>
        <v>41.850473380066234</v>
      </c>
      <c r="P317" s="84">
        <f t="shared" si="281"/>
        <v>50.387754797403318</v>
      </c>
      <c r="R317" s="84">
        <f t="shared" si="282"/>
        <v>29.534098426440401</v>
      </c>
      <c r="T317" s="74">
        <f t="shared" si="283"/>
        <v>30.066280052895586</v>
      </c>
      <c r="V317" s="118">
        <f>Weather_Factors!HA66</f>
        <v>0.9822997183050608</v>
      </c>
      <c r="X317" s="124">
        <f t="shared" si="292"/>
        <v>2060.3115307492276</v>
      </c>
      <c r="Y317" s="124">
        <f t="shared" si="292"/>
        <v>909.1301123093499</v>
      </c>
      <c r="Z317" s="124">
        <f t="shared" si="292"/>
        <v>1066.7450736665025</v>
      </c>
      <c r="AA317" s="124">
        <f t="shared" si="284"/>
        <v>1706.08745423201</v>
      </c>
      <c r="AC317" s="71">
        <f t="shared" si="263"/>
        <v>0.67875842025245048</v>
      </c>
      <c r="AF317" s="73">
        <f t="shared" si="264"/>
        <v>1.4269878709102835</v>
      </c>
      <c r="AG317" s="73">
        <f t="shared" si="265"/>
        <v>0.74871127208697097</v>
      </c>
      <c r="AH317" s="73">
        <f>Wgted_Floorspace!U245</f>
        <v>0.99440342257850056</v>
      </c>
      <c r="AI317" s="73">
        <f t="shared" si="288"/>
        <v>1.2251434772099346</v>
      </c>
      <c r="AJ317" s="73">
        <f t="shared" si="266"/>
        <v>0.90035170071291692</v>
      </c>
      <c r="AK317" s="73">
        <f t="shared" si="289"/>
        <v>0.6825785238071902</v>
      </c>
      <c r="AL317" s="73">
        <f t="shared" si="285"/>
        <v>1.0684019040819168</v>
      </c>
      <c r="AM317" s="73">
        <f t="shared" si="286"/>
        <v>1.0684019040819166</v>
      </c>
      <c r="AN317" s="73"/>
      <c r="AO317" s="73">
        <f t="shared" si="287"/>
        <v>1.0968866525581773</v>
      </c>
      <c r="AR317" s="53"/>
    </row>
    <row r="318" spans="1:44" x14ac:dyDescent="0.2">
      <c r="A318" s="75" t="s">
        <v>79</v>
      </c>
      <c r="B318" s="50">
        <f t="shared" si="278"/>
        <v>2008</v>
      </c>
      <c r="D318" s="79">
        <f>SEDS_CensusRgn!M53</f>
        <v>1282.9950000000001</v>
      </c>
      <c r="F318" s="321">
        <f t="shared" si="290"/>
        <v>16860.213781920156</v>
      </c>
      <c r="G318" s="321">
        <f t="shared" si="290"/>
        <v>6425.747180862747</v>
      </c>
      <c r="H318" s="321">
        <f t="shared" si="290"/>
        <v>1320.0974752612142</v>
      </c>
      <c r="I318" s="321">
        <f t="shared" si="279"/>
        <v>24606.058438044118</v>
      </c>
      <c r="J318" s="83"/>
      <c r="K318" s="84">
        <f t="shared" si="291"/>
        <v>34.959072957315875</v>
      </c>
      <c r="L318" s="84">
        <f t="shared" si="291"/>
        <v>5.854076985204764</v>
      </c>
      <c r="M318" s="84">
        <f t="shared" si="291"/>
        <v>1.4159661065407221</v>
      </c>
      <c r="N318" s="79">
        <f t="shared" si="280"/>
        <v>42.229116049061361</v>
      </c>
      <c r="P318" s="84">
        <f t="shared" si="281"/>
        <v>52.14142700792442</v>
      </c>
      <c r="R318" s="84">
        <f t="shared" si="282"/>
        <v>30.381763106512327</v>
      </c>
      <c r="T318" s="74">
        <f t="shared" si="283"/>
        <v>30.245557444962998</v>
      </c>
      <c r="V318" s="118">
        <f>Weather_Factors!HA67</f>
        <v>1.0045033278621887</v>
      </c>
      <c r="X318" s="124">
        <f t="shared" si="292"/>
        <v>2073.4655805375264</v>
      </c>
      <c r="Y318" s="124">
        <f t="shared" si="292"/>
        <v>911.0344401098539</v>
      </c>
      <c r="Z318" s="124">
        <f t="shared" si="292"/>
        <v>1072.6223881767048</v>
      </c>
      <c r="AA318" s="124">
        <f t="shared" si="284"/>
        <v>1716.208069463484</v>
      </c>
      <c r="AC318" s="71">
        <f t="shared" si="263"/>
        <v>0.68280567981407814</v>
      </c>
      <c r="AF318" s="73">
        <f t="shared" si="264"/>
        <v>1.4314073649740284</v>
      </c>
      <c r="AG318" s="73">
        <f t="shared" si="265"/>
        <v>0.77476907436139364</v>
      </c>
      <c r="AH318" s="73">
        <f>Wgted_Floorspace!U246</f>
        <v>0.99596726594460883</v>
      </c>
      <c r="AI318" s="73">
        <f t="shared" si="288"/>
        <v>1.2324111033245486</v>
      </c>
      <c r="AJ318" s="73">
        <f t="shared" si="266"/>
        <v>0.9207029817467951</v>
      </c>
      <c r="AK318" s="73">
        <f t="shared" si="289"/>
        <v>0.68557040292532323</v>
      </c>
      <c r="AL318" s="73">
        <f>AF318*AH318*AI318*AJ318*AK318</f>
        <v>1.1090101591950094</v>
      </c>
      <c r="AM318" s="73">
        <f>AF318*AG318</f>
        <v>1.1090101591950094</v>
      </c>
      <c r="AN318" s="73"/>
      <c r="AO318" s="73">
        <f>AH318*AI318*AJ318</f>
        <v>1.1301086964306808</v>
      </c>
      <c r="AR318" s="53"/>
    </row>
    <row r="319" spans="1:44" x14ac:dyDescent="0.2">
      <c r="A319" s="75" t="s">
        <v>79</v>
      </c>
      <c r="B319" s="50">
        <f t="shared" si="278"/>
        <v>2009</v>
      </c>
      <c r="D319" s="79">
        <f>SEDS_CensusRgn!M54</f>
        <v>1259.626</v>
      </c>
      <c r="F319" s="321">
        <f t="shared" si="290"/>
        <v>16849.193377954507</v>
      </c>
      <c r="G319" s="321">
        <f t="shared" si="290"/>
        <v>6396.0496491912909</v>
      </c>
      <c r="H319" s="321">
        <f t="shared" si="290"/>
        <v>1370.2187355317612</v>
      </c>
      <c r="I319" s="321">
        <f t="shared" si="279"/>
        <v>24615.461762677562</v>
      </c>
      <c r="J319" s="83"/>
      <c r="K319" s="84">
        <f t="shared" si="291"/>
        <v>35.125790186895202</v>
      </c>
      <c r="L319" s="84">
        <f t="shared" si="291"/>
        <v>5.8296805905755784</v>
      </c>
      <c r="M319" s="84">
        <f t="shared" si="291"/>
        <v>1.4777756168172336</v>
      </c>
      <c r="N319" s="79">
        <f t="shared" si="280"/>
        <v>42.433246394288012</v>
      </c>
      <c r="P319" s="84">
        <f t="shared" si="281"/>
        <v>51.172145870928539</v>
      </c>
      <c r="R319" s="84">
        <f t="shared" si="282"/>
        <v>29.684884071692419</v>
      </c>
      <c r="T319" s="74">
        <f t="shared" si="283"/>
        <v>29.792686159443939</v>
      </c>
      <c r="V319" s="118">
        <f>Weather_Factors!HA68</f>
        <v>0.99638159220774569</v>
      </c>
      <c r="X319" s="124">
        <f t="shared" si="292"/>
        <v>2084.7164252298157</v>
      </c>
      <c r="Y319" s="124">
        <f t="shared" si="292"/>
        <v>911.45017789420638</v>
      </c>
      <c r="Z319" s="124">
        <f t="shared" si="292"/>
        <v>1078.4961397011778</v>
      </c>
      <c r="AA319" s="124">
        <f t="shared" si="284"/>
        <v>1723.8452320494805</v>
      </c>
      <c r="AC319" s="71">
        <f t="shared" si="263"/>
        <v>0.67258192756418822</v>
      </c>
      <c r="AF319" s="73">
        <f t="shared" si="264"/>
        <v>1.4319543842444833</v>
      </c>
      <c r="AG319" s="73">
        <f t="shared" si="265"/>
        <v>0.76036653318828518</v>
      </c>
      <c r="AH319" s="73">
        <f>Wgted_Floorspace!U247</f>
        <v>0.99749278793510499</v>
      </c>
      <c r="AI319" s="73">
        <f t="shared" si="288"/>
        <v>1.2378953590720578</v>
      </c>
      <c r="AJ319" s="73">
        <f t="shared" si="266"/>
        <v>0.91325879910787922</v>
      </c>
      <c r="AK319" s="73">
        <f t="shared" si="289"/>
        <v>0.67427247164011084</v>
      </c>
      <c r="AL319" s="73">
        <f>AF319*AH319*AI319*AJ319*AK319</f>
        <v>1.0888101908317436</v>
      </c>
      <c r="AM319" s="73">
        <f>AF319*AG319</f>
        <v>1.0888101908317434</v>
      </c>
      <c r="AN319" s="73"/>
      <c r="AO319" s="73">
        <f>AH319*AI319*AJ319</f>
        <v>1.1276843785995858</v>
      </c>
      <c r="AR319" s="53"/>
    </row>
    <row r="320" spans="1:44" x14ac:dyDescent="0.2">
      <c r="A320" s="75" t="s">
        <v>79</v>
      </c>
      <c r="B320" s="50">
        <f t="shared" si="278"/>
        <v>2010</v>
      </c>
      <c r="D320" s="79">
        <f>SEDS_CensusRgn!M55</f>
        <v>1269.498</v>
      </c>
      <c r="F320" s="321">
        <f t="shared" ref="F320:H321" si="293">F76</f>
        <v>17124.186808364411</v>
      </c>
      <c r="G320" s="321">
        <f t="shared" si="293"/>
        <v>6529.5733925952063</v>
      </c>
      <c r="H320" s="321">
        <f t="shared" si="293"/>
        <v>1380.5347811150386</v>
      </c>
      <c r="I320" s="321">
        <f t="shared" si="279"/>
        <v>25034.294982074654</v>
      </c>
      <c r="J320" s="83"/>
      <c r="K320" s="84">
        <f t="shared" ref="K320:M321" si="294">K76</f>
        <v>35.857619157947887</v>
      </c>
      <c r="L320" s="84">
        <f t="shared" si="294"/>
        <v>5.9619313435843706</v>
      </c>
      <c r="M320" s="84">
        <f t="shared" si="294"/>
        <v>1.5126837836209375</v>
      </c>
      <c r="N320" s="79">
        <f t="shared" si="280"/>
        <v>43.332234285153191</v>
      </c>
      <c r="P320" s="84">
        <f t="shared" si="281"/>
        <v>50.710355570588298</v>
      </c>
      <c r="R320" s="84">
        <f t="shared" si="282"/>
        <v>29.296850738088175</v>
      </c>
      <c r="T320" s="74">
        <f t="shared" si="283"/>
        <v>29.174937215811873</v>
      </c>
      <c r="V320" s="118">
        <f>Weather_Factors!HA69</f>
        <v>1.0041787072710555</v>
      </c>
      <c r="X320" s="124">
        <f t="shared" ref="X320:Z321" si="295">X76</f>
        <v>2093.975005016473</v>
      </c>
      <c r="Y320" s="124">
        <f t="shared" si="295"/>
        <v>913.06598228077746</v>
      </c>
      <c r="Z320" s="124">
        <f t="shared" si="295"/>
        <v>1095.7230519025127</v>
      </c>
      <c r="AA320" s="124">
        <f t="shared" si="284"/>
        <v>1730.9149035824832</v>
      </c>
      <c r="AC320" s="71">
        <f t="shared" si="263"/>
        <v>0.65863599556479735</v>
      </c>
      <c r="AF320" s="73">
        <f t="shared" si="264"/>
        <v>1.4563191542644491</v>
      </c>
      <c r="AG320" s="73">
        <f t="shared" si="265"/>
        <v>0.75350479456557162</v>
      </c>
      <c r="AH320" s="73">
        <f>Wgted_Floorspace!U248</f>
        <v>0.99704476787408935</v>
      </c>
      <c r="AI320" s="73">
        <f t="shared" si="288"/>
        <v>1.2429720988037698</v>
      </c>
      <c r="AJ320" s="73">
        <f t="shared" si="266"/>
        <v>0.92040544251730461</v>
      </c>
      <c r="AK320" s="73">
        <f t="shared" si="289"/>
        <v>0.66058818699700805</v>
      </c>
      <c r="AL320" s="73">
        <f>AF320*AH320*AI320*AJ320*AK320</f>
        <v>1.0973434651559406</v>
      </c>
      <c r="AM320" s="73">
        <f>AF320*AG320</f>
        <v>1.0973434651559408</v>
      </c>
      <c r="AN320" s="73"/>
      <c r="AO320" s="73">
        <f>AH320*AI320*AJ320</f>
        <v>1.1406573859441183</v>
      </c>
      <c r="AR320" s="53"/>
    </row>
    <row r="321" spans="1:44" x14ac:dyDescent="0.2">
      <c r="A321" s="75" t="s">
        <v>79</v>
      </c>
      <c r="B321" s="50">
        <f t="shared" si="278"/>
        <v>2011</v>
      </c>
      <c r="D321" s="79">
        <f>SEDS_CensusRgn!M56</f>
        <v>1312.383</v>
      </c>
      <c r="F321" s="321">
        <f t="shared" si="293"/>
        <v>17395.364657871723</v>
      </c>
      <c r="G321" s="321">
        <f t="shared" si="293"/>
        <v>6656.5701825140804</v>
      </c>
      <c r="H321" s="321">
        <f t="shared" si="293"/>
        <v>1390.6274713575813</v>
      </c>
      <c r="I321" s="321">
        <f>SUM(F321:H321)</f>
        <v>25442.562311743382</v>
      </c>
      <c r="J321" s="83"/>
      <c r="K321" s="84">
        <f t="shared" si="294"/>
        <v>36.593746638595718</v>
      </c>
      <c r="L321" s="84">
        <f t="shared" si="294"/>
        <v>6.0973840175217635</v>
      </c>
      <c r="M321" s="84">
        <f t="shared" si="294"/>
        <v>1.5476987943292444</v>
      </c>
      <c r="N321" s="79">
        <f>SUM(K321:M321)</f>
        <v>44.238829450446723</v>
      </c>
      <c r="P321" s="84">
        <f>D321/I321*1000</f>
        <v>51.582186727877271</v>
      </c>
      <c r="R321" s="84">
        <f>D321/N321</f>
        <v>29.665861784838604</v>
      </c>
      <c r="T321" s="74">
        <f>R321/V321</f>
        <v>28.558647842969922</v>
      </c>
      <c r="V321" s="118">
        <f>Weather_Factors!HA70</f>
        <v>1.0387698306991533</v>
      </c>
      <c r="X321" s="124">
        <f t="shared" si="295"/>
        <v>2103.6492972877331</v>
      </c>
      <c r="Y321" s="124">
        <f t="shared" si="295"/>
        <v>915.99485175395228</v>
      </c>
      <c r="Z321" s="124">
        <f t="shared" si="295"/>
        <v>1112.9499641038476</v>
      </c>
      <c r="AA321" s="124">
        <f>N321/I321*1000000</f>
        <v>1738.7725696962389</v>
      </c>
      <c r="AC321" s="71">
        <f t="shared" si="263"/>
        <v>0.64472301396572229</v>
      </c>
      <c r="AF321" s="73">
        <f t="shared" si="264"/>
        <v>1.4800692751559179</v>
      </c>
      <c r="AG321" s="73">
        <f t="shared" si="265"/>
        <v>0.76645932721826526</v>
      </c>
      <c r="AH321" s="73">
        <f>Wgted_Floorspace!U249</f>
        <v>0.99663378126557223</v>
      </c>
      <c r="AI321" s="73">
        <f>AA321/AA$248</f>
        <v>1.2486146984029181</v>
      </c>
      <c r="AJ321" s="73">
        <f t="shared" si="266"/>
        <v>0.95211081331980973</v>
      </c>
      <c r="AK321" s="73">
        <f>AG321/(AH321*AI321*AJ321)</f>
        <v>0.64690062296205009</v>
      </c>
      <c r="AL321" s="73">
        <f>AF321*AH321*AI321*AJ321*AK321</f>
        <v>1.1344129008724304</v>
      </c>
      <c r="AM321" s="73">
        <f>AF321*AG321</f>
        <v>1.1344129008724304</v>
      </c>
      <c r="AN321" s="73"/>
      <c r="AO321" s="73">
        <f>AH321*AI321*AJ321</f>
        <v>1.1848177293581443</v>
      </c>
      <c r="AR321" s="53"/>
    </row>
    <row r="322" spans="1:44" x14ac:dyDescent="0.2">
      <c r="A322" s="75" t="s">
        <v>79</v>
      </c>
      <c r="B322" s="50">
        <f t="shared" si="278"/>
        <v>2012</v>
      </c>
      <c r="D322" s="79">
        <f>SEDS_CensusRgn!M57</f>
        <v>1195.6079999999999</v>
      </c>
      <c r="F322" s="321">
        <f t="shared" ref="F322:H322" si="296">F78</f>
        <v>17480.072162353834</v>
      </c>
      <c r="G322" s="321">
        <f t="shared" si="296"/>
        <v>6743.2057880131288</v>
      </c>
      <c r="H322" s="321">
        <f t="shared" si="296"/>
        <v>1393.499513348293</v>
      </c>
      <c r="I322" s="321">
        <f t="shared" ref="I322:I323" si="297">SUM(F322:H322)</f>
        <v>25616.777463715254</v>
      </c>
      <c r="J322" s="83"/>
      <c r="K322" s="84">
        <f t="shared" ref="K322:M322" si="298">K78</f>
        <v>36.988362098369826</v>
      </c>
      <c r="L322" s="84">
        <f t="shared" si="298"/>
        <v>6.1658886855489135</v>
      </c>
      <c r="M322" s="84">
        <f t="shared" si="298"/>
        <v>1.5751878609009478</v>
      </c>
      <c r="N322" s="79">
        <f t="shared" ref="N322:N323" si="299">SUM(K322:M322)</f>
        <v>44.729438644819687</v>
      </c>
      <c r="P322" s="84">
        <f t="shared" ref="P322:P323" si="300">D322/I322*1000</f>
        <v>46.67284952970811</v>
      </c>
      <c r="R322" s="84">
        <f t="shared" ref="R322:R323" si="301">D322/N322</f>
        <v>26.729778781573611</v>
      </c>
      <c r="T322" s="74">
        <f t="shared" ref="T322:T323" si="302">R322/V322</f>
        <v>27.985150061663987</v>
      </c>
      <c r="V322" s="118">
        <f>Weather_Factors!HA71</f>
        <v>0.95514152050911916</v>
      </c>
      <c r="X322" s="124">
        <f t="shared" ref="X322:Z322" si="303">X78</f>
        <v>2116.0302860780093</v>
      </c>
      <c r="Y322" s="124">
        <f t="shared" si="303"/>
        <v>914.38536497129201</v>
      </c>
      <c r="Z322" s="124">
        <f t="shared" si="303"/>
        <v>1130.382785076182</v>
      </c>
      <c r="AA322" s="124">
        <f t="shared" ref="AA322:AA323" si="304">N322/I322*1000000</f>
        <v>1746.0993564930818</v>
      </c>
      <c r="AC322" s="71">
        <f t="shared" si="263"/>
        <v>0.63177606983519907</v>
      </c>
      <c r="AF322" s="73">
        <f t="shared" si="264"/>
        <v>1.4902038870138272</v>
      </c>
      <c r="AG322" s="73">
        <f t="shared" si="265"/>
        <v>0.69351152246839887</v>
      </c>
      <c r="AH322" s="73">
        <f>Wgted_Floorspace!U250</f>
        <v>0.99631579294363104</v>
      </c>
      <c r="AI322" s="73">
        <f t="shared" ref="AI322:AI323" si="305">AA322/AA$248</f>
        <v>1.2538760729185057</v>
      </c>
      <c r="AJ322" s="73">
        <f t="shared" si="266"/>
        <v>0.87545916626725384</v>
      </c>
      <c r="AK322" s="73">
        <f t="shared" ref="AK322:AK323" si="306">AG322/(AH322*AI322*AJ322)</f>
        <v>0.63411227073758047</v>
      </c>
      <c r="AL322" s="73">
        <f t="shared" ref="AL322:AL323" si="307">AF322*AH322*AI322*AJ322*AK322</f>
        <v>1.0334735664712851</v>
      </c>
      <c r="AM322" s="73">
        <f t="shared" ref="AM322:AM323" si="308">AF322*AG322</f>
        <v>1.0334735664712851</v>
      </c>
      <c r="AN322" s="73"/>
      <c r="AO322" s="73">
        <f t="shared" ref="AO322:AO323" si="309">AH322*AI322*AJ322</f>
        <v>1.0936730835719783</v>
      </c>
      <c r="AR322" s="53"/>
    </row>
    <row r="323" spans="1:44" x14ac:dyDescent="0.2">
      <c r="A323" s="75" t="s">
        <v>79</v>
      </c>
      <c r="B323" s="50">
        <f t="shared" si="278"/>
        <v>2013</v>
      </c>
      <c r="D323" s="79">
        <f>SEDS_CensusRgn!M58</f>
        <v>1300.8589999999999</v>
      </c>
      <c r="F323" s="321">
        <f t="shared" ref="F323:H324" si="310">F79</f>
        <v>17575.387181072256</v>
      </c>
      <c r="G323" s="321">
        <f t="shared" si="310"/>
        <v>6833.972540914604</v>
      </c>
      <c r="H323" s="321">
        <f t="shared" si="310"/>
        <v>1396.5982196084665</v>
      </c>
      <c r="I323" s="321">
        <f t="shared" si="297"/>
        <v>25805.957941595327</v>
      </c>
      <c r="J323" s="83"/>
      <c r="K323" s="84">
        <f t="shared" ref="K323:M324" si="311">K79</f>
        <v>37.440230572207447</v>
      </c>
      <c r="L323" s="84">
        <f t="shared" si="311"/>
        <v>6.2380876723211331</v>
      </c>
      <c r="M323" s="84">
        <f t="shared" si="311"/>
        <v>1.6030461049734461</v>
      </c>
      <c r="N323" s="79">
        <f t="shared" si="299"/>
        <v>45.281364349502027</v>
      </c>
      <c r="P323" s="84">
        <f t="shared" si="300"/>
        <v>50.409250567025481</v>
      </c>
      <c r="R323" s="84">
        <f t="shared" si="301"/>
        <v>28.728352572581127</v>
      </c>
      <c r="T323" s="74">
        <f t="shared" si="302"/>
        <v>29.247443199079882</v>
      </c>
      <c r="V323" s="118">
        <f>Weather_Factors!HA72</f>
        <v>0.98225176050551022</v>
      </c>
      <c r="X323" s="124">
        <f t="shared" ref="X323:Z324" si="312">X79</f>
        <v>2130.2649089021811</v>
      </c>
      <c r="Y323" s="124">
        <f t="shared" si="312"/>
        <v>912.80549270194717</v>
      </c>
      <c r="Z323" s="124">
        <f t="shared" si="312"/>
        <v>1147.8219594343009</v>
      </c>
      <c r="AA323" s="124">
        <f t="shared" si="304"/>
        <v>1754.6864352791677</v>
      </c>
      <c r="AC323" s="71">
        <f t="shared" si="263"/>
        <v>0.66027284743257963</v>
      </c>
      <c r="AF323" s="73">
        <f t="shared" si="264"/>
        <v>1.5012090762451167</v>
      </c>
      <c r="AG323" s="73">
        <f t="shared" si="265"/>
        <v>0.74903067756719155</v>
      </c>
      <c r="AH323" s="73">
        <f>Wgted_Floorspace!U251</f>
        <v>0.99598567494982904</v>
      </c>
      <c r="AI323" s="73">
        <f t="shared" si="305"/>
        <v>1.2600424646453567</v>
      </c>
      <c r="AJ323" s="73">
        <f t="shared" si="266"/>
        <v>0.9003077437763698</v>
      </c>
      <c r="AK323" s="73">
        <f t="shared" si="306"/>
        <v>0.66293408031781142</v>
      </c>
      <c r="AL323" s="73">
        <f t="shared" si="307"/>
        <v>1.1244516515498975</v>
      </c>
      <c r="AM323" s="73">
        <f t="shared" si="308"/>
        <v>1.1244516515498975</v>
      </c>
      <c r="AN323" s="73"/>
      <c r="AO323" s="73">
        <f t="shared" si="309"/>
        <v>1.129872033744449</v>
      </c>
      <c r="AR323" s="53"/>
    </row>
    <row r="324" spans="1:44" x14ac:dyDescent="0.2">
      <c r="A324" s="75" t="s">
        <v>79</v>
      </c>
      <c r="B324" s="50">
        <f t="shared" si="278"/>
        <v>2014</v>
      </c>
      <c r="D324" s="79">
        <f>SEDS_CensusRgn!M59</f>
        <v>1181.3330000000001</v>
      </c>
      <c r="F324" s="321">
        <f t="shared" si="310"/>
        <v>17878.830953263448</v>
      </c>
      <c r="G324" s="321">
        <f t="shared" si="310"/>
        <v>6720.3992792437621</v>
      </c>
      <c r="H324" s="321">
        <f t="shared" si="310"/>
        <v>1434.8376725625133</v>
      </c>
      <c r="I324" s="321">
        <f t="shared" ref="I324" si="313">SUM(F324:H324)</f>
        <v>26034.067905069722</v>
      </c>
      <c r="J324" s="83"/>
      <c r="K324" s="84">
        <f t="shared" si="311"/>
        <v>38.34042169426116</v>
      </c>
      <c r="L324" s="84">
        <f t="shared" si="311"/>
        <v>6.1193951860350015</v>
      </c>
      <c r="M324" s="84">
        <f t="shared" si="311"/>
        <v>1.6708824671240756</v>
      </c>
      <c r="N324" s="79">
        <f t="shared" ref="N324" si="314">SUM(K324:M324)</f>
        <v>46.130699347420233</v>
      </c>
      <c r="P324" s="84">
        <f t="shared" ref="P324" si="315">D324/I324*1000</f>
        <v>45.376427698798246</v>
      </c>
      <c r="R324" s="84">
        <f t="shared" ref="R324" si="316">D324/N324</f>
        <v>25.608391303655008</v>
      </c>
      <c r="T324" s="74">
        <f t="shared" ref="T324" si="317">R324/V324</f>
        <v>28.727664273759526</v>
      </c>
      <c r="V324" s="118">
        <f>Weather_Factors!HA73</f>
        <v>0.89141919299879424</v>
      </c>
      <c r="X324" s="124">
        <f t="shared" si="312"/>
        <v>2157.397935294101</v>
      </c>
      <c r="Y324" s="124">
        <f t="shared" si="312"/>
        <v>908.66293531601696</v>
      </c>
      <c r="Z324" s="124">
        <f t="shared" si="312"/>
        <v>1181.1819346510767</v>
      </c>
      <c r="AA324" s="124">
        <f t="shared" ref="AA324" si="318">N324/I324*1000000</f>
        <v>1771.9358924479493</v>
      </c>
      <c r="AC324" s="71">
        <f t="shared" ref="AC324" si="319">T324/T$331</f>
        <v>0.64853862818063779</v>
      </c>
      <c r="AF324" s="73">
        <f t="shared" ref="AF324" si="320">I324/I$331</f>
        <v>1.5144789090614268</v>
      </c>
      <c r="AG324" s="73">
        <f t="shared" ref="AG324" si="321">P324/P$331</f>
        <v>0.67424800016849551</v>
      </c>
      <c r="AH324" s="73">
        <f>Wgted_Floorspace!U252</f>
        <v>0.99724995757368307</v>
      </c>
      <c r="AI324" s="73">
        <f t="shared" ref="AI324" si="322">AA324/AA$248</f>
        <v>1.2724293208310251</v>
      </c>
      <c r="AJ324" s="73">
        <f t="shared" ref="AJ324" si="323">V324/V$331</f>
        <v>0.81705285210653955</v>
      </c>
      <c r="AK324" s="73">
        <f t="shared" ref="AK324" si="324">AG324/(AH324*AI324*AJ324)</f>
        <v>0.65032705517334644</v>
      </c>
      <c r="AL324" s="73">
        <f t="shared" ref="AL324" si="325">AF324*AH324*AI324*AJ324*AK324</f>
        <v>1.0211343757320319</v>
      </c>
      <c r="AM324" s="73">
        <f t="shared" ref="AM324" si="326">AF324*AG324</f>
        <v>1.0211343757320317</v>
      </c>
      <c r="AN324" s="73"/>
      <c r="AO324" s="73">
        <f t="shared" ref="AO324" si="327">AH324*AI324*AJ324</f>
        <v>1.0367829460651501</v>
      </c>
      <c r="AR324" s="53"/>
    </row>
    <row r="325" spans="1:44" x14ac:dyDescent="0.2">
      <c r="A325" s="75" t="s">
        <v>79</v>
      </c>
      <c r="B325" s="50">
        <f t="shared" si="278"/>
        <v>2015</v>
      </c>
      <c r="D325" s="79">
        <f>SEDS_CensusRgn!M60</f>
        <v>1188.42</v>
      </c>
      <c r="F325" s="321">
        <f t="shared" ref="F325:H325" si="328">F81</f>
        <v>18192.472974571865</v>
      </c>
      <c r="G325" s="321">
        <f t="shared" si="328"/>
        <v>6611.8066854801509</v>
      </c>
      <c r="H325" s="321">
        <f t="shared" si="328"/>
        <v>1472.0529775998787</v>
      </c>
      <c r="I325" s="321">
        <f t="shared" ref="I325:I327" si="329">SUM(F325:H325)</f>
        <v>26276.332637651896</v>
      </c>
      <c r="J325" s="83"/>
      <c r="K325" s="84">
        <f t="shared" ref="K325:M325" si="330">K81</f>
        <v>39.248403633235071</v>
      </c>
      <c r="L325" s="84">
        <f t="shared" si="330"/>
        <v>6.0079036705704594</v>
      </c>
      <c r="M325" s="84">
        <f t="shared" si="330"/>
        <v>1.7387623839903028</v>
      </c>
      <c r="N325" s="79">
        <f t="shared" ref="N325:N327" si="331">SUM(K325:M325)</f>
        <v>46.995069687795834</v>
      </c>
      <c r="P325" s="84">
        <f t="shared" ref="P325:P327" si="332">D325/I325*1000</f>
        <v>45.227772702842429</v>
      </c>
      <c r="R325" s="84">
        <f t="shared" ref="R325:R327" si="333">D325/N325</f>
        <v>25.288184652030026</v>
      </c>
      <c r="T325" s="74">
        <f t="shared" ref="T325:T327" si="334">R325/V325</f>
        <v>28.040582014746853</v>
      </c>
      <c r="V325" s="118">
        <f>Weather_Factors!HA74</f>
        <v>0.9018423597174513</v>
      </c>
      <c r="X325" s="124">
        <f t="shared" ref="X325:Z325" si="335">X81</f>
        <v>2170.5571773790289</v>
      </c>
      <c r="Y325" s="124">
        <f t="shared" si="335"/>
        <v>908.1484810030629</v>
      </c>
      <c r="Z325" s="124">
        <f t="shared" si="335"/>
        <v>1186.3887162478395</v>
      </c>
      <c r="AA325" s="124">
        <f t="shared" ref="AA325:AA328" si="336">N325/I325*1000000</f>
        <v>1788.4942444538715</v>
      </c>
      <c r="AC325" s="71">
        <f t="shared" ref="AC325:AC328" si="337">T325/T$331</f>
        <v>0.63302746857291592</v>
      </c>
      <c r="AF325" s="73">
        <f t="shared" ref="AF325:AF328" si="338">I325/I$331</f>
        <v>1.5285721667591092</v>
      </c>
      <c r="AG325" s="73">
        <f t="shared" ref="AG325:AG328" si="339">P325/P$331</f>
        <v>0.67203913669419169</v>
      </c>
      <c r="AH325" s="73">
        <f>Wgted_Floorspace!U253</f>
        <v>0.99843913235260717</v>
      </c>
      <c r="AI325" s="73">
        <f t="shared" ref="AI325:AI328" si="340">AA325/AA$248</f>
        <v>1.2843198935581621</v>
      </c>
      <c r="AJ325" s="73">
        <f t="shared" ref="AJ325:AJ328" si="341">V325/V$331</f>
        <v>0.8266064697113068</v>
      </c>
      <c r="AK325" s="73">
        <f t="shared" ref="AK325:AK328" si="342">AG325/(AH325*AI325*AJ325)</f>
        <v>0.63401708532930079</v>
      </c>
      <c r="AL325" s="73">
        <f t="shared" ref="AL325:AL328" si="343">AF325*AH325*AI325*AJ325*AK325</f>
        <v>1.0272603193235619</v>
      </c>
      <c r="AM325" s="73">
        <f t="shared" ref="AM325:AM328" si="344">AF325*AG325</f>
        <v>1.0272603193235619</v>
      </c>
      <c r="AN325" s="73"/>
      <c r="AO325" s="73">
        <f t="shared" ref="AO325:AO328" si="345">AH325*AI325*AJ325</f>
        <v>1.0599700737483166</v>
      </c>
      <c r="AR325" s="53"/>
    </row>
    <row r="326" spans="1:44" x14ac:dyDescent="0.2">
      <c r="A326" s="75" t="s">
        <v>79</v>
      </c>
      <c r="B326" s="50">
        <f t="shared" si="278"/>
        <v>2016</v>
      </c>
      <c r="D326" s="79">
        <f>SEDS_CensusRgn!M61</f>
        <v>1242.567</v>
      </c>
      <c r="F326" s="321">
        <f t="shared" ref="F326:H326" si="346">F82</f>
        <v>18344.155320500839</v>
      </c>
      <c r="G326" s="321">
        <f t="shared" si="346"/>
        <v>6693.2658239570173</v>
      </c>
      <c r="H326" s="321">
        <f t="shared" si="346"/>
        <v>1494.3831746924479</v>
      </c>
      <c r="I326" s="321">
        <f t="shared" si="329"/>
        <v>26531.804319150302</v>
      </c>
      <c r="J326" s="83"/>
      <c r="K326" s="84">
        <f t="shared" ref="K326:M326" si="347">K82</f>
        <v>39.817037993868794</v>
      </c>
      <c r="L326" s="84">
        <f t="shared" si="347"/>
        <v>6.0784791909762799</v>
      </c>
      <c r="M326" s="84">
        <f t="shared" si="347"/>
        <v>1.772919336205744</v>
      </c>
      <c r="N326" s="79">
        <f t="shared" si="331"/>
        <v>47.668436521050822</v>
      </c>
      <c r="P326" s="84">
        <f t="shared" si="332"/>
        <v>46.833113385474945</v>
      </c>
      <c r="R326" s="84">
        <f t="shared" si="333"/>
        <v>26.066871302801612</v>
      </c>
      <c r="T326" s="74">
        <f t="shared" si="334"/>
        <v>28.3443037089488</v>
      </c>
      <c r="V326" s="118">
        <f>Weather_Factors!HA75</f>
        <v>0.91965114297628126</v>
      </c>
      <c r="X326" s="124">
        <f t="shared" ref="X326:Z326" si="348">X82</f>
        <v>2183.1844625891745</v>
      </c>
      <c r="Y326" s="124">
        <f t="shared" si="348"/>
        <v>907.83081203668007</v>
      </c>
      <c r="Z326" s="124">
        <f t="shared" si="348"/>
        <v>1191.774334754959</v>
      </c>
      <c r="AA326" s="124">
        <f t="shared" si="336"/>
        <v>1796.6526493128242</v>
      </c>
      <c r="AC326" s="71">
        <f t="shared" si="337"/>
        <v>0.63988410853603161</v>
      </c>
      <c r="AF326" s="73">
        <f t="shared" si="338"/>
        <v>1.543433711827771</v>
      </c>
      <c r="AG326" s="73">
        <f t="shared" si="339"/>
        <v>0.69589288190390475</v>
      </c>
      <c r="AH326" s="73">
        <f>Wgted_Floorspace!U254</f>
        <v>0.99859642336225518</v>
      </c>
      <c r="AI326" s="73">
        <f t="shared" si="340"/>
        <v>1.2901784540162384</v>
      </c>
      <c r="AJ326" s="73">
        <f t="shared" si="341"/>
        <v>0.84292956132572971</v>
      </c>
      <c r="AK326" s="73">
        <f t="shared" si="342"/>
        <v>0.64078349728266992</v>
      </c>
      <c r="AL326" s="73">
        <f t="shared" si="343"/>
        <v>1.0740645337514683</v>
      </c>
      <c r="AM326" s="73">
        <f t="shared" si="344"/>
        <v>1.0740645337514685</v>
      </c>
      <c r="AN326" s="73"/>
      <c r="AO326" s="73">
        <f t="shared" si="345"/>
        <v>1.0860031271949633</v>
      </c>
      <c r="AR326" s="53"/>
    </row>
    <row r="327" spans="1:44" x14ac:dyDescent="0.2">
      <c r="A327" s="75" t="s">
        <v>79</v>
      </c>
      <c r="B327" s="50">
        <f t="shared" si="278"/>
        <v>2017</v>
      </c>
      <c r="D327" s="79">
        <f>SEDS_CensusRgn!M62</f>
        <v>1318.8040000000001</v>
      </c>
      <c r="F327" s="321">
        <f t="shared" ref="F327:H327" si="349">F83</f>
        <v>18508.846197890874</v>
      </c>
      <c r="G327" s="321">
        <f t="shared" si="349"/>
        <v>6777.4898131562668</v>
      </c>
      <c r="H327" s="321">
        <f t="shared" si="349"/>
        <v>1517.0568965405628</v>
      </c>
      <c r="I327" s="321">
        <f t="shared" si="329"/>
        <v>26803.392907587702</v>
      </c>
      <c r="J327" s="83"/>
      <c r="K327" s="84">
        <f t="shared" ref="K327:M327" si="350">K83</f>
        <v>40.408225439688067</v>
      </c>
      <c r="L327" s="84">
        <f t="shared" si="350"/>
        <v>6.1528140806479801</v>
      </c>
      <c r="M327" s="84">
        <f t="shared" si="350"/>
        <v>1.8079894736600517</v>
      </c>
      <c r="N327" s="79">
        <f t="shared" si="331"/>
        <v>48.369028993996096</v>
      </c>
      <c r="P327" s="84">
        <f t="shared" si="332"/>
        <v>49.202875342944488</v>
      </c>
      <c r="R327" s="84">
        <f t="shared" si="333"/>
        <v>27.265463612339609</v>
      </c>
      <c r="T327" s="74">
        <f t="shared" si="334"/>
        <v>29.134447791413518</v>
      </c>
      <c r="V327" s="118">
        <f>Weather_Factors!HA76</f>
        <v>0.93584967896234728</v>
      </c>
      <c r="X327" s="124">
        <f t="shared" ref="X327:Z327" si="351">X83</f>
        <v>2195.1225026564516</v>
      </c>
      <c r="Y327" s="124">
        <f t="shared" si="351"/>
        <v>907.39583019640565</v>
      </c>
      <c r="Z327" s="124">
        <f t="shared" si="351"/>
        <v>1191.7743347549588</v>
      </c>
      <c r="AA327" s="124">
        <f t="shared" si="336"/>
        <v>1804.5860522495059</v>
      </c>
      <c r="AC327" s="71">
        <f t="shared" si="337"/>
        <v>0.65772193044955174</v>
      </c>
      <c r="AF327" s="73">
        <f t="shared" si="338"/>
        <v>1.5592328251522818</v>
      </c>
      <c r="AG327" s="73">
        <f t="shared" si="339"/>
        <v>0.73110515712541879</v>
      </c>
      <c r="AH327" s="73">
        <f>Wgted_Floorspace!U255</f>
        <v>0.99873995662089221</v>
      </c>
      <c r="AI327" s="73">
        <f t="shared" si="340"/>
        <v>1.2958754403201023</v>
      </c>
      <c r="AJ327" s="73">
        <f t="shared" si="341"/>
        <v>0.85777673999465875</v>
      </c>
      <c r="AK327" s="73">
        <f t="shared" si="342"/>
        <v>0.65855173420203306</v>
      </c>
      <c r="AL327" s="73">
        <f t="shared" si="343"/>
        <v>1.1399631596280697</v>
      </c>
      <c r="AM327" s="73">
        <f t="shared" si="344"/>
        <v>1.1399631596280697</v>
      </c>
      <c r="AN327" s="73"/>
      <c r="AO327" s="73">
        <f t="shared" si="345"/>
        <v>1.1101711819365243</v>
      </c>
      <c r="AR327" s="53"/>
    </row>
    <row r="328" spans="1:44" x14ac:dyDescent="0.2">
      <c r="A328" s="75" t="s">
        <v>79</v>
      </c>
      <c r="B328" s="50">
        <f t="shared" si="278"/>
        <v>2018</v>
      </c>
      <c r="D328" s="79">
        <f>SEDS_CensusRgn!M63</f>
        <v>0</v>
      </c>
      <c r="F328" s="321"/>
      <c r="G328" s="321"/>
      <c r="H328" s="321"/>
      <c r="I328" s="321"/>
      <c r="J328" s="83"/>
      <c r="K328" s="84"/>
      <c r="L328" s="84"/>
      <c r="M328" s="84"/>
      <c r="N328" s="79"/>
      <c r="P328" s="84"/>
      <c r="R328" s="84"/>
      <c r="T328" s="74"/>
      <c r="V328" s="118"/>
      <c r="X328" s="124">
        <f t="shared" ref="X328:Z328" si="352">X84</f>
        <v>0</v>
      </c>
      <c r="Y328" s="124">
        <f t="shared" si="352"/>
        <v>0</v>
      </c>
      <c r="Z328" s="124">
        <f t="shared" si="352"/>
        <v>0</v>
      </c>
      <c r="AA328" s="124" t="e">
        <f t="shared" si="336"/>
        <v>#DIV/0!</v>
      </c>
      <c r="AC328" s="71">
        <f t="shared" si="337"/>
        <v>0</v>
      </c>
      <c r="AF328" s="73">
        <f t="shared" si="338"/>
        <v>0</v>
      </c>
      <c r="AG328" s="73">
        <f t="shared" si="339"/>
        <v>0</v>
      </c>
      <c r="AH328" s="73">
        <f>Wgted_Floorspace!U256</f>
        <v>0.99842868357800685</v>
      </c>
      <c r="AI328" s="73" t="e">
        <f t="shared" si="340"/>
        <v>#DIV/0!</v>
      </c>
      <c r="AJ328" s="73">
        <f t="shared" si="341"/>
        <v>0</v>
      </c>
      <c r="AK328" s="73" t="e">
        <f t="shared" si="342"/>
        <v>#DIV/0!</v>
      </c>
      <c r="AL328" s="73" t="e">
        <f t="shared" si="343"/>
        <v>#DIV/0!</v>
      </c>
      <c r="AM328" s="73">
        <f t="shared" si="344"/>
        <v>0</v>
      </c>
      <c r="AN328" s="73"/>
      <c r="AO328" s="73" t="e">
        <f t="shared" si="345"/>
        <v>#DIV/0!</v>
      </c>
      <c r="AR328" s="53"/>
    </row>
    <row r="329" spans="1:44" x14ac:dyDescent="0.2">
      <c r="A329" s="50"/>
      <c r="B329" s="50"/>
      <c r="D329" s="560"/>
      <c r="AR329" s="53"/>
    </row>
    <row r="330" spans="1:44" x14ac:dyDescent="0.2">
      <c r="A330" s="50"/>
      <c r="B330" s="50"/>
      <c r="D330" s="560"/>
      <c r="AR330" s="53"/>
    </row>
    <row r="331" spans="1:44" x14ac:dyDescent="0.2">
      <c r="A331" s="18" t="s">
        <v>167</v>
      </c>
      <c r="B331" s="91">
        <f>Base_year</f>
        <v>1985</v>
      </c>
      <c r="D331" s="79"/>
      <c r="F331" s="69"/>
      <c r="G331" s="69"/>
      <c r="H331" s="69"/>
      <c r="I331" s="74">
        <f>INDEX(I259:I320,base_row,1)</f>
        <v>17190.115853910374</v>
      </c>
      <c r="K331" s="84"/>
      <c r="L331" s="84"/>
      <c r="M331" s="84"/>
      <c r="N331" s="79"/>
      <c r="P331" s="74">
        <f>INDEX(P259:P320,base_row,1)</f>
        <v>67.299313735389077</v>
      </c>
      <c r="R331" s="74">
        <f>R295</f>
        <v>48.327719097337884</v>
      </c>
      <c r="T331" s="74">
        <f>INDEX(T259:T320,base_row,1)</f>
        <v>44.29599568240058</v>
      </c>
      <c r="V331" s="71">
        <f>INDEX(V259:V320,base_row,1)</f>
        <v>1.09101778508027</v>
      </c>
      <c r="AR331" s="53"/>
    </row>
    <row r="332" spans="1:44" x14ac:dyDescent="0.2">
      <c r="A332" s="18" t="s">
        <v>168</v>
      </c>
      <c r="B332" s="91">
        <f>Base_year2</f>
        <v>1996</v>
      </c>
      <c r="D332" s="79"/>
      <c r="F332" s="69"/>
      <c r="G332" s="69"/>
      <c r="H332" s="69"/>
      <c r="I332" s="69"/>
      <c r="K332" s="84"/>
      <c r="L332" s="84"/>
      <c r="M332" s="84"/>
      <c r="N332" s="79"/>
      <c r="AR332" s="53"/>
    </row>
    <row r="333" spans="1:44" x14ac:dyDescent="0.2">
      <c r="D333" s="83"/>
      <c r="AR333" s="53"/>
    </row>
    <row r="334" spans="1:44" x14ac:dyDescent="0.2">
      <c r="D334" s="83"/>
      <c r="AR334" s="53"/>
    </row>
    <row r="335" spans="1:44" x14ac:dyDescent="0.2">
      <c r="D335" s="83"/>
      <c r="AR335" s="53"/>
    </row>
    <row r="336" spans="1:44" x14ac:dyDescent="0.2">
      <c r="D336" s="83"/>
      <c r="AR336" s="53"/>
    </row>
    <row r="337" spans="44:44" x14ac:dyDescent="0.2">
      <c r="AR337" s="53"/>
    </row>
    <row r="338" spans="44:44" x14ac:dyDescent="0.2">
      <c r="AR338" s="53"/>
    </row>
    <row r="339" spans="44:44" x14ac:dyDescent="0.2">
      <c r="AR339" s="53"/>
    </row>
    <row r="340" spans="44:44" x14ac:dyDescent="0.2">
      <c r="AR340" s="53"/>
    </row>
    <row r="341" spans="44:44" x14ac:dyDescent="0.2">
      <c r="AR341" s="53"/>
    </row>
    <row r="342" spans="44:44" x14ac:dyDescent="0.2">
      <c r="AR342" s="53"/>
    </row>
    <row r="343" spans="44:44" x14ac:dyDescent="0.2">
      <c r="AR343" s="53"/>
    </row>
    <row r="344" spans="44:44" x14ac:dyDescent="0.2">
      <c r="AR344" s="53"/>
    </row>
    <row r="345" spans="44:44" x14ac:dyDescent="0.2">
      <c r="AR345" s="53"/>
    </row>
    <row r="346" spans="44:44" x14ac:dyDescent="0.2">
      <c r="AR346" s="53"/>
    </row>
    <row r="347" spans="44:44" x14ac:dyDescent="0.2">
      <c r="AR347" s="53"/>
    </row>
    <row r="348" spans="44:44" x14ac:dyDescent="0.2">
      <c r="AR348" s="53"/>
    </row>
    <row r="349" spans="44:44" x14ac:dyDescent="0.2">
      <c r="AR349" s="53"/>
    </row>
    <row r="350" spans="44:44" x14ac:dyDescent="0.2">
      <c r="AR350" s="53"/>
    </row>
    <row r="351" spans="44:44" x14ac:dyDescent="0.2">
      <c r="AR351" s="53"/>
    </row>
    <row r="352" spans="44:44" x14ac:dyDescent="0.2">
      <c r="AR352" s="53"/>
    </row>
    <row r="353" spans="44:44" x14ac:dyDescent="0.2">
      <c r="AR353" s="53"/>
    </row>
    <row r="354" spans="44:44" x14ac:dyDescent="0.2">
      <c r="AR354" s="53"/>
    </row>
    <row r="355" spans="44:44" x14ac:dyDescent="0.2">
      <c r="AR355" s="53"/>
    </row>
    <row r="356" spans="44:44" x14ac:dyDescent="0.2">
      <c r="AR356" s="53"/>
    </row>
    <row r="357" spans="44:44" x14ac:dyDescent="0.2">
      <c r="AR357" s="53"/>
    </row>
    <row r="358" spans="44:44" x14ac:dyDescent="0.2">
      <c r="AR358" s="53"/>
    </row>
    <row r="359" spans="44:44" x14ac:dyDescent="0.2">
      <c r="AR359" s="53"/>
    </row>
    <row r="360" spans="44:44" x14ac:dyDescent="0.2">
      <c r="AR360" s="53"/>
    </row>
    <row r="361" spans="44:44" x14ac:dyDescent="0.2">
      <c r="AR361" s="53"/>
    </row>
    <row r="362" spans="44:44" x14ac:dyDescent="0.2">
      <c r="AR362" s="53"/>
    </row>
    <row r="363" spans="44:44" x14ac:dyDescent="0.2">
      <c r="AR363" s="53"/>
    </row>
    <row r="364" spans="44:44" x14ac:dyDescent="0.2">
      <c r="AR364" s="53"/>
    </row>
    <row r="365" spans="44:44" x14ac:dyDescent="0.2">
      <c r="AR365" s="53"/>
    </row>
    <row r="366" spans="44:44" x14ac:dyDescent="0.2">
      <c r="AR366" s="53"/>
    </row>
    <row r="367" spans="44:44" x14ac:dyDescent="0.2">
      <c r="AR367" s="53"/>
    </row>
    <row r="368" spans="44:44" x14ac:dyDescent="0.2">
      <c r="AR368" s="53"/>
    </row>
    <row r="369" spans="44:44" x14ac:dyDescent="0.2">
      <c r="AR369" s="53"/>
    </row>
    <row r="370" spans="44:44" x14ac:dyDescent="0.2">
      <c r="AR370" s="53"/>
    </row>
    <row r="371" spans="44:44" x14ac:dyDescent="0.2">
      <c r="AR371" s="53"/>
    </row>
    <row r="372" spans="44:44" x14ac:dyDescent="0.2">
      <c r="AR372" s="53"/>
    </row>
    <row r="373" spans="44:44" x14ac:dyDescent="0.2">
      <c r="AR373" s="53"/>
    </row>
    <row r="374" spans="44:44" x14ac:dyDescent="0.2">
      <c r="AR374" s="53"/>
    </row>
    <row r="375" spans="44:44" x14ac:dyDescent="0.2">
      <c r="AR375" s="53"/>
    </row>
    <row r="376" spans="44:44" x14ac:dyDescent="0.2">
      <c r="AR376" s="53"/>
    </row>
    <row r="377" spans="44:44" x14ac:dyDescent="0.2">
      <c r="AR377" s="53"/>
    </row>
    <row r="378" spans="44:44" x14ac:dyDescent="0.2">
      <c r="AR378" s="53"/>
    </row>
    <row r="379" spans="44:44" x14ac:dyDescent="0.2">
      <c r="AR379" s="53"/>
    </row>
    <row r="380" spans="44:44" x14ac:dyDescent="0.2">
      <c r="AR380" s="53"/>
    </row>
    <row r="381" spans="44:44" x14ac:dyDescent="0.2">
      <c r="AR381" s="53"/>
    </row>
    <row r="382" spans="44:44" x14ac:dyDescent="0.2">
      <c r="AR382" s="53"/>
    </row>
    <row r="383" spans="44:44" x14ac:dyDescent="0.2">
      <c r="AR383" s="53"/>
    </row>
    <row r="384" spans="44:44" x14ac:dyDescent="0.2">
      <c r="AR384" s="53"/>
    </row>
    <row r="385" spans="44:44" x14ac:dyDescent="0.2">
      <c r="AR385" s="53"/>
    </row>
    <row r="386" spans="44:44" x14ac:dyDescent="0.2">
      <c r="AR386" s="53"/>
    </row>
    <row r="387" spans="44:44" x14ac:dyDescent="0.2">
      <c r="AR387" s="53"/>
    </row>
    <row r="388" spans="44:44" x14ac:dyDescent="0.2">
      <c r="AR388" s="53"/>
    </row>
    <row r="389" spans="44:44" x14ac:dyDescent="0.2">
      <c r="AR389" s="53"/>
    </row>
    <row r="390" spans="44:44" x14ac:dyDescent="0.2">
      <c r="AR390" s="53"/>
    </row>
    <row r="391" spans="44:44" x14ac:dyDescent="0.2">
      <c r="AR391" s="53"/>
    </row>
    <row r="392" spans="44:44" x14ac:dyDescent="0.2">
      <c r="AR392" s="53"/>
    </row>
    <row r="393" spans="44:44" x14ac:dyDescent="0.2">
      <c r="AR393" s="53"/>
    </row>
    <row r="394" spans="44:44" x14ac:dyDescent="0.2">
      <c r="AR394" s="53"/>
    </row>
    <row r="395" spans="44:44" x14ac:dyDescent="0.2">
      <c r="AR395" s="53"/>
    </row>
    <row r="396" spans="44:44" x14ac:dyDescent="0.2">
      <c r="AR396" s="53"/>
    </row>
    <row r="397" spans="44:44" x14ac:dyDescent="0.2">
      <c r="AR397" s="53"/>
    </row>
    <row r="398" spans="44:44" x14ac:dyDescent="0.2">
      <c r="AR398" s="53"/>
    </row>
    <row r="399" spans="44:44" x14ac:dyDescent="0.2">
      <c r="AR399" s="53"/>
    </row>
    <row r="400" spans="44:44" x14ac:dyDescent="0.2">
      <c r="AR400" s="53"/>
    </row>
    <row r="401" spans="44:44" x14ac:dyDescent="0.2">
      <c r="AR401" s="53"/>
    </row>
    <row r="402" spans="44:44" x14ac:dyDescent="0.2">
      <c r="AR402" s="53"/>
    </row>
    <row r="403" spans="44:44" x14ac:dyDescent="0.2">
      <c r="AR403" s="53"/>
    </row>
    <row r="404" spans="44:44" x14ac:dyDescent="0.2">
      <c r="AR404" s="53"/>
    </row>
    <row r="405" spans="44:44" x14ac:dyDescent="0.2">
      <c r="AR405" s="53"/>
    </row>
    <row r="406" spans="44:44" x14ac:dyDescent="0.2">
      <c r="AR406" s="53"/>
    </row>
    <row r="407" spans="44:44" x14ac:dyDescent="0.2">
      <c r="AR407" s="53"/>
    </row>
    <row r="408" spans="44:44" x14ac:dyDescent="0.2">
      <c r="AR408" s="53"/>
    </row>
    <row r="409" spans="44:44" x14ac:dyDescent="0.2">
      <c r="AR409" s="53"/>
    </row>
    <row r="410" spans="44:44" x14ac:dyDescent="0.2">
      <c r="AR410" s="53"/>
    </row>
    <row r="411" spans="44:44" x14ac:dyDescent="0.2">
      <c r="AR411" s="53"/>
    </row>
    <row r="412" spans="44:44" x14ac:dyDescent="0.2">
      <c r="AR412" s="53"/>
    </row>
    <row r="413" spans="44:44" x14ac:dyDescent="0.2">
      <c r="AR413" s="53"/>
    </row>
    <row r="414" spans="44:44" x14ac:dyDescent="0.2">
      <c r="AR414" s="53"/>
    </row>
    <row r="415" spans="44:44" x14ac:dyDescent="0.2">
      <c r="AR415" s="53"/>
    </row>
    <row r="416" spans="44:44" x14ac:dyDescent="0.2">
      <c r="AR416" s="53"/>
    </row>
    <row r="417" spans="44:44" x14ac:dyDescent="0.2">
      <c r="AR417" s="53"/>
    </row>
    <row r="418" spans="44:44" x14ac:dyDescent="0.2">
      <c r="AR418" s="53"/>
    </row>
    <row r="419" spans="44:44" x14ac:dyDescent="0.2">
      <c r="AR419" s="53"/>
    </row>
    <row r="420" spans="44:44" x14ac:dyDescent="0.2">
      <c r="AR420" s="53"/>
    </row>
    <row r="421" spans="44:44" x14ac:dyDescent="0.2">
      <c r="AR421" s="53"/>
    </row>
    <row r="422" spans="44:44" x14ac:dyDescent="0.2">
      <c r="AR422" s="53"/>
    </row>
    <row r="423" spans="44:44" x14ac:dyDescent="0.2">
      <c r="AR423" s="53"/>
    </row>
    <row r="424" spans="44:44" x14ac:dyDescent="0.2">
      <c r="AR424" s="53"/>
    </row>
    <row r="425" spans="44:44" x14ac:dyDescent="0.2">
      <c r="AR425" s="53"/>
    </row>
    <row r="426" spans="44:44" x14ac:dyDescent="0.2">
      <c r="AR426" s="53"/>
    </row>
    <row r="427" spans="44:44" x14ac:dyDescent="0.2">
      <c r="AR427" s="53"/>
    </row>
    <row r="428" spans="44:44" x14ac:dyDescent="0.2">
      <c r="AR428" s="53"/>
    </row>
    <row r="429" spans="44:44" x14ac:dyDescent="0.2">
      <c r="AR429" s="53"/>
    </row>
    <row r="430" spans="44:44" x14ac:dyDescent="0.2">
      <c r="AR430" s="53"/>
    </row>
    <row r="431" spans="44:44" x14ac:dyDescent="0.2">
      <c r="AR431" s="53"/>
    </row>
    <row r="432" spans="44:44" x14ac:dyDescent="0.2">
      <c r="AR432" s="53"/>
    </row>
    <row r="433" spans="44:44" x14ac:dyDescent="0.2">
      <c r="AR433" s="53"/>
    </row>
    <row r="434" spans="44:44" x14ac:dyDescent="0.2">
      <c r="AR434" s="53"/>
    </row>
    <row r="435" spans="44:44" x14ac:dyDescent="0.2">
      <c r="AR435" s="53"/>
    </row>
    <row r="436" spans="44:44" x14ac:dyDescent="0.2">
      <c r="AR436" s="53"/>
    </row>
    <row r="437" spans="44:44" x14ac:dyDescent="0.2">
      <c r="AR437" s="53"/>
    </row>
    <row r="438" spans="44:44" x14ac:dyDescent="0.2">
      <c r="AR438" s="53"/>
    </row>
    <row r="439" spans="44:44" x14ac:dyDescent="0.2">
      <c r="AR439" s="53"/>
    </row>
    <row r="440" spans="44:44" x14ac:dyDescent="0.2">
      <c r="AR440" s="53"/>
    </row>
    <row r="441" spans="44:44" x14ac:dyDescent="0.2">
      <c r="AR441" s="53"/>
    </row>
    <row r="442" spans="44:44" x14ac:dyDescent="0.2">
      <c r="AR442" s="53"/>
    </row>
    <row r="443" spans="44:44" x14ac:dyDescent="0.2">
      <c r="AR443" s="53"/>
    </row>
    <row r="444" spans="44:44" x14ac:dyDescent="0.2">
      <c r="AR444" s="53"/>
    </row>
    <row r="445" spans="44:44" x14ac:dyDescent="0.2">
      <c r="AR445" s="53"/>
    </row>
    <row r="446" spans="44:44" x14ac:dyDescent="0.2">
      <c r="AR446" s="53"/>
    </row>
    <row r="447" spans="44:44" x14ac:dyDescent="0.2">
      <c r="AR447" s="53"/>
    </row>
    <row r="448" spans="44:44" x14ac:dyDescent="0.2">
      <c r="AR448" s="53"/>
    </row>
    <row r="449" spans="44:44" x14ac:dyDescent="0.2">
      <c r="AR449" s="53"/>
    </row>
    <row r="450" spans="44:44" x14ac:dyDescent="0.2">
      <c r="AR450" s="53"/>
    </row>
    <row r="451" spans="44:44" x14ac:dyDescent="0.2">
      <c r="AR451" s="53"/>
    </row>
    <row r="452" spans="44:44" x14ac:dyDescent="0.2">
      <c r="AR452" s="53"/>
    </row>
    <row r="453" spans="44:44" x14ac:dyDescent="0.2">
      <c r="AR453" s="53"/>
    </row>
    <row r="454" spans="44:44" x14ac:dyDescent="0.2">
      <c r="AR454" s="53"/>
    </row>
    <row r="455" spans="44:44" x14ac:dyDescent="0.2">
      <c r="AR455" s="53"/>
    </row>
    <row r="456" spans="44:44" x14ac:dyDescent="0.2">
      <c r="AR456" s="53"/>
    </row>
    <row r="457" spans="44:44" x14ac:dyDescent="0.2">
      <c r="AR457" s="53"/>
    </row>
    <row r="458" spans="44:44" x14ac:dyDescent="0.2">
      <c r="AR458" s="53"/>
    </row>
    <row r="459" spans="44:44" x14ac:dyDescent="0.2">
      <c r="AR459" s="53"/>
    </row>
    <row r="460" spans="44:44" x14ac:dyDescent="0.2">
      <c r="AR460" s="53"/>
    </row>
    <row r="461" spans="44:44" x14ac:dyDescent="0.2">
      <c r="AR461" s="53"/>
    </row>
    <row r="462" spans="44:44" x14ac:dyDescent="0.2">
      <c r="AR462" s="53"/>
    </row>
    <row r="463" spans="44:44" x14ac:dyDescent="0.2">
      <c r="AR463" s="53"/>
    </row>
    <row r="464" spans="44:44" x14ac:dyDescent="0.2">
      <c r="AR464" s="53"/>
    </row>
    <row r="465" spans="44:44" x14ac:dyDescent="0.2">
      <c r="AR465" s="53"/>
    </row>
    <row r="466" spans="44:44" x14ac:dyDescent="0.2">
      <c r="AR466" s="53"/>
    </row>
    <row r="467" spans="44:44" x14ac:dyDescent="0.2">
      <c r="AR467" s="53"/>
    </row>
    <row r="468" spans="44:44" x14ac:dyDescent="0.2">
      <c r="AR468" s="53"/>
    </row>
    <row r="469" spans="44:44" x14ac:dyDescent="0.2">
      <c r="AR469" s="53"/>
    </row>
    <row r="470" spans="44:44" x14ac:dyDescent="0.2">
      <c r="AR470" s="53"/>
    </row>
    <row r="471" spans="44:44" x14ac:dyDescent="0.2">
      <c r="AR471" s="53"/>
    </row>
    <row r="472" spans="44:44" x14ac:dyDescent="0.2">
      <c r="AR472" s="53"/>
    </row>
    <row r="473" spans="44:44" x14ac:dyDescent="0.2">
      <c r="AR473" s="53"/>
    </row>
    <row r="474" spans="44:44" x14ac:dyDescent="0.2">
      <c r="AR474" s="53"/>
    </row>
    <row r="475" spans="44:44" x14ac:dyDescent="0.2">
      <c r="AR475" s="53"/>
    </row>
    <row r="476" spans="44:44" x14ac:dyDescent="0.2">
      <c r="AR476" s="53"/>
    </row>
    <row r="477" spans="44:44" x14ac:dyDescent="0.2">
      <c r="AR477" s="53"/>
    </row>
    <row r="478" spans="44:44" x14ac:dyDescent="0.2">
      <c r="AR478" s="53"/>
    </row>
    <row r="479" spans="44:44" x14ac:dyDescent="0.2">
      <c r="AR479" s="53"/>
    </row>
    <row r="480" spans="44:44" x14ac:dyDescent="0.2">
      <c r="AR480" s="53"/>
    </row>
    <row r="481" spans="44:44" x14ac:dyDescent="0.2">
      <c r="AR481" s="53"/>
    </row>
    <row r="482" spans="44:44" x14ac:dyDescent="0.2">
      <c r="AR482" s="53"/>
    </row>
    <row r="483" spans="44:44" x14ac:dyDescent="0.2">
      <c r="AR483" s="53"/>
    </row>
    <row r="484" spans="44:44" x14ac:dyDescent="0.2">
      <c r="AR484" s="53"/>
    </row>
    <row r="485" spans="44:44" x14ac:dyDescent="0.2">
      <c r="AR485" s="53"/>
    </row>
    <row r="486" spans="44:44" x14ac:dyDescent="0.2">
      <c r="AR486" s="53"/>
    </row>
    <row r="487" spans="44:44" x14ac:dyDescent="0.2">
      <c r="AR487" s="53"/>
    </row>
    <row r="488" spans="44:44" x14ac:dyDescent="0.2">
      <c r="AR488" s="53"/>
    </row>
    <row r="489" spans="44:44" x14ac:dyDescent="0.2">
      <c r="AR489" s="53"/>
    </row>
    <row r="490" spans="44:44" x14ac:dyDescent="0.2">
      <c r="AR490" s="53"/>
    </row>
    <row r="491" spans="44:44" x14ac:dyDescent="0.2">
      <c r="AR491" s="53"/>
    </row>
    <row r="492" spans="44:44" x14ac:dyDescent="0.2">
      <c r="AR492" s="53"/>
    </row>
    <row r="493" spans="44:44" x14ac:dyDescent="0.2">
      <c r="AR493" s="53"/>
    </row>
    <row r="494" spans="44:44" x14ac:dyDescent="0.2">
      <c r="AR494" s="53"/>
    </row>
    <row r="495" spans="44:44" x14ac:dyDescent="0.2">
      <c r="AR495" s="53"/>
    </row>
    <row r="496" spans="44:44" x14ac:dyDescent="0.2">
      <c r="AR496" s="53"/>
    </row>
    <row r="497" spans="44:44" x14ac:dyDescent="0.2">
      <c r="AR497" s="53"/>
    </row>
    <row r="498" spans="44:44" x14ac:dyDescent="0.2">
      <c r="AR498" s="53"/>
    </row>
    <row r="499" spans="44:44" x14ac:dyDescent="0.2">
      <c r="AR499" s="53"/>
    </row>
    <row r="500" spans="44:44" x14ac:dyDescent="0.2">
      <c r="AR500" s="53"/>
    </row>
    <row r="501" spans="44:44" x14ac:dyDescent="0.2">
      <c r="AR501" s="53"/>
    </row>
    <row r="502" spans="44:44" x14ac:dyDescent="0.2">
      <c r="AR502" s="53"/>
    </row>
    <row r="503" spans="44:44" x14ac:dyDescent="0.2">
      <c r="AR503" s="53"/>
    </row>
    <row r="504" spans="44:44" x14ac:dyDescent="0.2">
      <c r="AR504" s="53"/>
    </row>
    <row r="505" spans="44:44" x14ac:dyDescent="0.2">
      <c r="AR505" s="53"/>
    </row>
    <row r="506" spans="44:44" x14ac:dyDescent="0.2">
      <c r="AR506" s="53"/>
    </row>
    <row r="507" spans="44:44" x14ac:dyDescent="0.2">
      <c r="AR507" s="53"/>
    </row>
    <row r="508" spans="44:44" x14ac:dyDescent="0.2">
      <c r="AR508" s="53"/>
    </row>
    <row r="509" spans="44:44" x14ac:dyDescent="0.2">
      <c r="AR509" s="53"/>
    </row>
    <row r="510" spans="44:44" x14ac:dyDescent="0.2">
      <c r="AR510" s="53"/>
    </row>
    <row r="511" spans="44:44" x14ac:dyDescent="0.2">
      <c r="AR511" s="53"/>
    </row>
    <row r="512" spans="44:44" x14ac:dyDescent="0.2">
      <c r="AR512" s="53"/>
    </row>
    <row r="513" spans="44:44" x14ac:dyDescent="0.2">
      <c r="AR513" s="53"/>
    </row>
    <row r="514" spans="44:44" x14ac:dyDescent="0.2">
      <c r="AR514" s="53"/>
    </row>
    <row r="515" spans="44:44" x14ac:dyDescent="0.2">
      <c r="AR515" s="53"/>
    </row>
    <row r="516" spans="44:44" x14ac:dyDescent="0.2">
      <c r="AR516" s="53"/>
    </row>
    <row r="517" spans="44:44" x14ac:dyDescent="0.2">
      <c r="AR517" s="53"/>
    </row>
    <row r="518" spans="44:44" x14ac:dyDescent="0.2">
      <c r="AR518" s="53"/>
    </row>
    <row r="519" spans="44:44" x14ac:dyDescent="0.2">
      <c r="AR519" s="53"/>
    </row>
    <row r="520" spans="44:44" x14ac:dyDescent="0.2">
      <c r="AR520" s="53"/>
    </row>
    <row r="521" spans="44:44" x14ac:dyDescent="0.2">
      <c r="AR521" s="53"/>
    </row>
    <row r="522" spans="44:44" x14ac:dyDescent="0.2">
      <c r="AR522" s="53"/>
    </row>
    <row r="523" spans="44:44" x14ac:dyDescent="0.2">
      <c r="AR523" s="53"/>
    </row>
    <row r="524" spans="44:44" x14ac:dyDescent="0.2">
      <c r="AR524" s="53"/>
    </row>
    <row r="525" spans="44:44" x14ac:dyDescent="0.2">
      <c r="AR525" s="53"/>
    </row>
    <row r="526" spans="44:44" x14ac:dyDescent="0.2">
      <c r="AR526" s="53"/>
    </row>
    <row r="527" spans="44:44" x14ac:dyDescent="0.2">
      <c r="AR527" s="53"/>
    </row>
    <row r="528" spans="44:44" x14ac:dyDescent="0.2">
      <c r="AR528" s="53"/>
    </row>
    <row r="529" spans="44:44" x14ac:dyDescent="0.2">
      <c r="AR529" s="53"/>
    </row>
    <row r="530" spans="44:44" x14ac:dyDescent="0.2">
      <c r="AR530" s="53"/>
    </row>
    <row r="531" spans="44:44" x14ac:dyDescent="0.2">
      <c r="AR531" s="53"/>
    </row>
    <row r="532" spans="44:44" x14ac:dyDescent="0.2">
      <c r="AR532" s="53"/>
    </row>
    <row r="533" spans="44:44" x14ac:dyDescent="0.2">
      <c r="AR533" s="53"/>
    </row>
    <row r="534" spans="44:44" x14ac:dyDescent="0.2">
      <c r="AR534" s="53"/>
    </row>
    <row r="535" spans="44:44" x14ac:dyDescent="0.2">
      <c r="AR535" s="53"/>
    </row>
    <row r="536" spans="44:44" x14ac:dyDescent="0.2">
      <c r="AR536" s="53"/>
    </row>
    <row r="537" spans="44:44" x14ac:dyDescent="0.2">
      <c r="AR537" s="53"/>
    </row>
    <row r="538" spans="44:44" x14ac:dyDescent="0.2">
      <c r="AR538" s="53"/>
    </row>
    <row r="539" spans="44:44" x14ac:dyDescent="0.2">
      <c r="AR539" s="53"/>
    </row>
    <row r="540" spans="44:44" x14ac:dyDescent="0.2">
      <c r="AR540" s="53"/>
    </row>
    <row r="541" spans="44:44" x14ac:dyDescent="0.2">
      <c r="AR541" s="53"/>
    </row>
    <row r="542" spans="44:44" x14ac:dyDescent="0.2">
      <c r="AR542" s="53"/>
    </row>
    <row r="543" spans="44:44" x14ac:dyDescent="0.2">
      <c r="AR543" s="53"/>
    </row>
    <row r="544" spans="44:44" x14ac:dyDescent="0.2">
      <c r="AR544" s="53"/>
    </row>
    <row r="545" spans="44:44" x14ac:dyDescent="0.2">
      <c r="AR545" s="53"/>
    </row>
    <row r="546" spans="44:44" x14ac:dyDescent="0.2">
      <c r="AR546" s="53"/>
    </row>
    <row r="547" spans="44:44" x14ac:dyDescent="0.2">
      <c r="AR547" s="53"/>
    </row>
    <row r="548" spans="44:44" x14ac:dyDescent="0.2">
      <c r="AR548" s="53"/>
    </row>
    <row r="549" spans="44:44" x14ac:dyDescent="0.2">
      <c r="AR549" s="53"/>
    </row>
    <row r="550" spans="44:44" x14ac:dyDescent="0.2">
      <c r="AR550" s="53"/>
    </row>
    <row r="551" spans="44:44" x14ac:dyDescent="0.2">
      <c r="AR551" s="53"/>
    </row>
    <row r="552" spans="44:44" x14ac:dyDescent="0.2">
      <c r="AR552" s="53"/>
    </row>
    <row r="553" spans="44:44" x14ac:dyDescent="0.2">
      <c r="AR553" s="53"/>
    </row>
    <row r="554" spans="44:44" x14ac:dyDescent="0.2">
      <c r="AR554" s="53"/>
    </row>
    <row r="555" spans="44:44" x14ac:dyDescent="0.2">
      <c r="AR555" s="53"/>
    </row>
    <row r="556" spans="44:44" x14ac:dyDescent="0.2">
      <c r="AR556" s="53"/>
    </row>
    <row r="557" spans="44:44" x14ac:dyDescent="0.2">
      <c r="AR557" s="53"/>
    </row>
    <row r="558" spans="44:44" x14ac:dyDescent="0.2">
      <c r="AR558" s="53"/>
    </row>
    <row r="559" spans="44:44" x14ac:dyDescent="0.2">
      <c r="AR559" s="53"/>
    </row>
    <row r="560" spans="44:44" x14ac:dyDescent="0.2">
      <c r="AR560" s="53"/>
    </row>
    <row r="561" spans="44:44" x14ac:dyDescent="0.2">
      <c r="AR561" s="53"/>
    </row>
    <row r="562" spans="44:44" x14ac:dyDescent="0.2">
      <c r="AR562" s="53"/>
    </row>
    <row r="563" spans="44:44" x14ac:dyDescent="0.2">
      <c r="AR563" s="53"/>
    </row>
    <row r="564" spans="44:44" x14ac:dyDescent="0.2">
      <c r="AR564" s="53"/>
    </row>
    <row r="565" spans="44:44" x14ac:dyDescent="0.2">
      <c r="AR565" s="53"/>
    </row>
    <row r="566" spans="44:44" x14ac:dyDescent="0.2">
      <c r="AR566" s="53"/>
    </row>
    <row r="567" spans="44:44" x14ac:dyDescent="0.2">
      <c r="AR567" s="53"/>
    </row>
    <row r="568" spans="44:44" x14ac:dyDescent="0.2">
      <c r="AR568" s="53"/>
    </row>
    <row r="569" spans="44:44" x14ac:dyDescent="0.2">
      <c r="AR569" s="53"/>
    </row>
    <row r="570" spans="44:44" x14ac:dyDescent="0.2">
      <c r="AR570" s="53"/>
    </row>
    <row r="571" spans="44:44" x14ac:dyDescent="0.2">
      <c r="AR571" s="53"/>
    </row>
    <row r="572" spans="44:44" x14ac:dyDescent="0.2">
      <c r="AR572" s="53"/>
    </row>
    <row r="573" spans="44:44" x14ac:dyDescent="0.2">
      <c r="AR573" s="53"/>
    </row>
    <row r="574" spans="44:44" x14ac:dyDescent="0.2">
      <c r="AR574" s="53"/>
    </row>
    <row r="575" spans="44:44" x14ac:dyDescent="0.2">
      <c r="AR575" s="53"/>
    </row>
    <row r="576" spans="44:44" x14ac:dyDescent="0.2">
      <c r="AR576" s="53"/>
    </row>
    <row r="577" spans="44:44" x14ac:dyDescent="0.2">
      <c r="AR577" s="53"/>
    </row>
    <row r="578" spans="44:44" x14ac:dyDescent="0.2">
      <c r="AR578" s="53"/>
    </row>
    <row r="579" spans="44:44" x14ac:dyDescent="0.2">
      <c r="AR579" s="53"/>
    </row>
    <row r="580" spans="44:44" x14ac:dyDescent="0.2">
      <c r="AR580" s="53"/>
    </row>
    <row r="581" spans="44:44" x14ac:dyDescent="0.2">
      <c r="AR581" s="53"/>
    </row>
    <row r="582" spans="44:44" x14ac:dyDescent="0.2">
      <c r="AR582" s="53"/>
    </row>
    <row r="583" spans="44:44" x14ac:dyDescent="0.2">
      <c r="AR583" s="53"/>
    </row>
    <row r="584" spans="44:44" x14ac:dyDescent="0.2">
      <c r="AR584" s="53"/>
    </row>
    <row r="585" spans="44:44" x14ac:dyDescent="0.2">
      <c r="AR585" s="53"/>
    </row>
    <row r="586" spans="44:44" x14ac:dyDescent="0.2">
      <c r="AR586" s="53"/>
    </row>
    <row r="587" spans="44:44" x14ac:dyDescent="0.2">
      <c r="AR587" s="53"/>
    </row>
    <row r="588" spans="44:44" x14ac:dyDescent="0.2">
      <c r="AR588" s="53"/>
    </row>
    <row r="589" spans="44:44" x14ac:dyDescent="0.2">
      <c r="AR589" s="53"/>
    </row>
    <row r="590" spans="44:44" x14ac:dyDescent="0.2">
      <c r="AR590" s="53"/>
    </row>
    <row r="591" spans="44:44" x14ac:dyDescent="0.2">
      <c r="AR591" s="53"/>
    </row>
    <row r="592" spans="44:44" x14ac:dyDescent="0.2">
      <c r="AR592" s="53"/>
    </row>
    <row r="593" spans="44:44" x14ac:dyDescent="0.2">
      <c r="AR593" s="53"/>
    </row>
    <row r="594" spans="44:44" x14ac:dyDescent="0.2">
      <c r="AR594" s="53"/>
    </row>
    <row r="595" spans="44:44" x14ac:dyDescent="0.2">
      <c r="AR595" s="53"/>
    </row>
    <row r="596" spans="44:44" x14ac:dyDescent="0.2">
      <c r="AR596" s="53"/>
    </row>
    <row r="597" spans="44:44" x14ac:dyDescent="0.2">
      <c r="AR597" s="53"/>
    </row>
    <row r="598" spans="44:44" x14ac:dyDescent="0.2">
      <c r="AR598" s="53"/>
    </row>
    <row r="599" spans="44:44" x14ac:dyDescent="0.2">
      <c r="AR599" s="53"/>
    </row>
    <row r="600" spans="44:44" x14ac:dyDescent="0.2">
      <c r="AR600" s="53"/>
    </row>
    <row r="601" spans="44:44" x14ac:dyDescent="0.2">
      <c r="AR601" s="53"/>
    </row>
    <row r="602" spans="44:44" x14ac:dyDescent="0.2">
      <c r="AR602" s="53"/>
    </row>
    <row r="603" spans="44:44" x14ac:dyDescent="0.2">
      <c r="AR603" s="53"/>
    </row>
    <row r="604" spans="44:44" x14ac:dyDescent="0.2">
      <c r="AR604" s="53"/>
    </row>
    <row r="605" spans="44:44" x14ac:dyDescent="0.2">
      <c r="AR605" s="53"/>
    </row>
    <row r="606" spans="44:44" x14ac:dyDescent="0.2">
      <c r="AR606" s="53"/>
    </row>
    <row r="607" spans="44:44" x14ac:dyDescent="0.2">
      <c r="AR607" s="53"/>
    </row>
    <row r="608" spans="44:44" x14ac:dyDescent="0.2">
      <c r="AR608" s="53"/>
    </row>
    <row r="609" spans="44:44" x14ac:dyDescent="0.2">
      <c r="AR609" s="53"/>
    </row>
    <row r="610" spans="44:44" x14ac:dyDescent="0.2">
      <c r="AR610" s="53"/>
    </row>
    <row r="611" spans="44:44" x14ac:dyDescent="0.2">
      <c r="AR611" s="53"/>
    </row>
    <row r="612" spans="44:44" x14ac:dyDescent="0.2">
      <c r="AR612" s="53"/>
    </row>
    <row r="613" spans="44:44" x14ac:dyDescent="0.2">
      <c r="AR613" s="53"/>
    </row>
    <row r="614" spans="44:44" x14ac:dyDescent="0.2">
      <c r="AR614" s="53"/>
    </row>
    <row r="615" spans="44:44" x14ac:dyDescent="0.2">
      <c r="AR615" s="53"/>
    </row>
    <row r="616" spans="44:44" x14ac:dyDescent="0.2">
      <c r="AR616" s="53"/>
    </row>
    <row r="617" spans="44:44" x14ac:dyDescent="0.2">
      <c r="AR617" s="53"/>
    </row>
    <row r="618" spans="44:44" x14ac:dyDescent="0.2">
      <c r="AR618" s="53"/>
    </row>
    <row r="619" spans="44:44" x14ac:dyDescent="0.2">
      <c r="AR619" s="53"/>
    </row>
    <row r="620" spans="44:44" x14ac:dyDescent="0.2">
      <c r="AR620" s="53"/>
    </row>
    <row r="621" spans="44:44" x14ac:dyDescent="0.2">
      <c r="AR621" s="53"/>
    </row>
    <row r="622" spans="44:44" x14ac:dyDescent="0.2">
      <c r="AR622" s="53"/>
    </row>
    <row r="623" spans="44:44" x14ac:dyDescent="0.2">
      <c r="AR623" s="53"/>
    </row>
    <row r="624" spans="44:44" x14ac:dyDescent="0.2">
      <c r="AR624" s="53"/>
    </row>
    <row r="625" spans="44:44" x14ac:dyDescent="0.2">
      <c r="AR625" s="53"/>
    </row>
    <row r="626" spans="44:44" x14ac:dyDescent="0.2">
      <c r="AR626" s="53"/>
    </row>
    <row r="627" spans="44:44" x14ac:dyDescent="0.2">
      <c r="AR627" s="53"/>
    </row>
    <row r="628" spans="44:44" x14ac:dyDescent="0.2">
      <c r="AR628" s="53"/>
    </row>
    <row r="629" spans="44:44" x14ac:dyDescent="0.2">
      <c r="AR629" s="53"/>
    </row>
    <row r="630" spans="44:44" x14ac:dyDescent="0.2">
      <c r="AR630" s="53"/>
    </row>
    <row r="631" spans="44:44" x14ac:dyDescent="0.2">
      <c r="AR631" s="53"/>
    </row>
    <row r="632" spans="44:44" x14ac:dyDescent="0.2">
      <c r="AR632" s="53"/>
    </row>
    <row r="633" spans="44:44" x14ac:dyDescent="0.2">
      <c r="AR633" s="53"/>
    </row>
    <row r="634" spans="44:44" x14ac:dyDescent="0.2">
      <c r="AR634" s="53"/>
    </row>
    <row r="635" spans="44:44" x14ac:dyDescent="0.2">
      <c r="AR635" s="53"/>
    </row>
    <row r="636" spans="44:44" x14ac:dyDescent="0.2">
      <c r="AR636" s="53"/>
    </row>
    <row r="637" spans="44:44" x14ac:dyDescent="0.2">
      <c r="AR637" s="53"/>
    </row>
    <row r="638" spans="44:44" x14ac:dyDescent="0.2">
      <c r="AR638" s="53"/>
    </row>
    <row r="639" spans="44:44" x14ac:dyDescent="0.2">
      <c r="AR639" s="53"/>
    </row>
    <row r="640" spans="44:44" x14ac:dyDescent="0.2">
      <c r="AR640" s="53"/>
    </row>
    <row r="641" spans="44:44" x14ac:dyDescent="0.2">
      <c r="AR641" s="53"/>
    </row>
    <row r="642" spans="44:44" x14ac:dyDescent="0.2">
      <c r="AR642" s="53"/>
    </row>
    <row r="643" spans="44:44" x14ac:dyDescent="0.2">
      <c r="AR643" s="53"/>
    </row>
    <row r="644" spans="44:44" x14ac:dyDescent="0.2">
      <c r="AR644" s="53"/>
    </row>
    <row r="645" spans="44:44" x14ac:dyDescent="0.2">
      <c r="AR645" s="53"/>
    </row>
    <row r="646" spans="44:44" x14ac:dyDescent="0.2">
      <c r="AR646" s="53"/>
    </row>
    <row r="647" spans="44:44" x14ac:dyDescent="0.2">
      <c r="AR647" s="53"/>
    </row>
    <row r="648" spans="44:44" x14ac:dyDescent="0.2">
      <c r="AR648" s="53"/>
    </row>
    <row r="649" spans="44:44" x14ac:dyDescent="0.2">
      <c r="AR649" s="53"/>
    </row>
    <row r="650" spans="44:44" x14ac:dyDescent="0.2">
      <c r="AR650" s="53"/>
    </row>
    <row r="651" spans="44:44" x14ac:dyDescent="0.2">
      <c r="AR651" s="53"/>
    </row>
    <row r="652" spans="44:44" x14ac:dyDescent="0.2">
      <c r="AR652" s="53"/>
    </row>
    <row r="653" spans="44:44" x14ac:dyDescent="0.2">
      <c r="AR653" s="53"/>
    </row>
    <row r="654" spans="44:44" x14ac:dyDescent="0.2">
      <c r="AR654" s="53"/>
    </row>
    <row r="655" spans="44:44" x14ac:dyDescent="0.2">
      <c r="AR655" s="53"/>
    </row>
    <row r="656" spans="44:44" x14ac:dyDescent="0.2">
      <c r="AR656" s="53"/>
    </row>
    <row r="657" spans="44:44" x14ac:dyDescent="0.2">
      <c r="AR657" s="53"/>
    </row>
    <row r="658" spans="44:44" x14ac:dyDescent="0.2">
      <c r="AR658" s="53"/>
    </row>
    <row r="659" spans="44:44" x14ac:dyDescent="0.2">
      <c r="AR659" s="53"/>
    </row>
    <row r="660" spans="44:44" x14ac:dyDescent="0.2">
      <c r="AR660" s="53"/>
    </row>
    <row r="661" spans="44:44" x14ac:dyDescent="0.2">
      <c r="AR661" s="53"/>
    </row>
    <row r="662" spans="44:44" x14ac:dyDescent="0.2">
      <c r="AR662" s="53"/>
    </row>
    <row r="663" spans="44:44" x14ac:dyDescent="0.2">
      <c r="AR663" s="53"/>
    </row>
    <row r="664" spans="44:44" x14ac:dyDescent="0.2">
      <c r="AR664" s="53"/>
    </row>
    <row r="665" spans="44:44" x14ac:dyDescent="0.2">
      <c r="AR665" s="53"/>
    </row>
    <row r="666" spans="44:44" x14ac:dyDescent="0.2">
      <c r="AR666" s="53"/>
    </row>
    <row r="667" spans="44:44" x14ac:dyDescent="0.2">
      <c r="AR667" s="53"/>
    </row>
    <row r="668" spans="44:44" x14ac:dyDescent="0.2">
      <c r="AR668" s="53"/>
    </row>
    <row r="669" spans="44:44" x14ac:dyDescent="0.2">
      <c r="AR669" s="53"/>
    </row>
    <row r="670" spans="44:44" x14ac:dyDescent="0.2">
      <c r="AR670" s="53"/>
    </row>
    <row r="671" spans="44:44" x14ac:dyDescent="0.2">
      <c r="AR671" s="53"/>
    </row>
    <row r="672" spans="44:44" x14ac:dyDescent="0.2">
      <c r="AR672" s="53"/>
    </row>
    <row r="673" spans="44:44" x14ac:dyDescent="0.2">
      <c r="AR673" s="53"/>
    </row>
    <row r="674" spans="44:44" x14ac:dyDescent="0.2">
      <c r="AR674" s="53"/>
    </row>
    <row r="675" spans="44:44" x14ac:dyDescent="0.2">
      <c r="AR675" s="53"/>
    </row>
    <row r="676" spans="44:44" x14ac:dyDescent="0.2">
      <c r="AR676" s="53"/>
    </row>
    <row r="677" spans="44:44" x14ac:dyDescent="0.2">
      <c r="AR677" s="53"/>
    </row>
    <row r="678" spans="44:44" x14ac:dyDescent="0.2">
      <c r="AR678" s="53"/>
    </row>
    <row r="679" spans="44:44" x14ac:dyDescent="0.2">
      <c r="AR679" s="53"/>
    </row>
    <row r="680" spans="44:44" x14ac:dyDescent="0.2">
      <c r="AR680" s="53"/>
    </row>
    <row r="681" spans="44:44" x14ac:dyDescent="0.2">
      <c r="AR681" s="53"/>
    </row>
    <row r="682" spans="44:44" x14ac:dyDescent="0.2">
      <c r="AR682" s="53"/>
    </row>
    <row r="683" spans="44:44" x14ac:dyDescent="0.2">
      <c r="AR683" s="53"/>
    </row>
    <row r="684" spans="44:44" x14ac:dyDescent="0.2">
      <c r="AR684" s="53"/>
    </row>
    <row r="685" spans="44:44" x14ac:dyDescent="0.2">
      <c r="AR685" s="53"/>
    </row>
    <row r="686" spans="44:44" x14ac:dyDescent="0.2">
      <c r="AR686" s="53"/>
    </row>
    <row r="687" spans="44:44" x14ac:dyDescent="0.2">
      <c r="AR687" s="53"/>
    </row>
    <row r="688" spans="44:44" x14ac:dyDescent="0.2">
      <c r="AR688" s="53"/>
    </row>
    <row r="689" spans="44:44" x14ac:dyDescent="0.2">
      <c r="AR689" s="53"/>
    </row>
    <row r="690" spans="44:44" x14ac:dyDescent="0.2">
      <c r="AR690" s="53"/>
    </row>
    <row r="691" spans="44:44" x14ac:dyDescent="0.2">
      <c r="AR691" s="53"/>
    </row>
    <row r="692" spans="44:44" x14ac:dyDescent="0.2">
      <c r="AR692" s="53"/>
    </row>
    <row r="693" spans="44:44" x14ac:dyDescent="0.2">
      <c r="AR693" s="53"/>
    </row>
    <row r="694" spans="44:44" x14ac:dyDescent="0.2">
      <c r="AR694" s="53"/>
    </row>
    <row r="695" spans="44:44" x14ac:dyDescent="0.2">
      <c r="AR695" s="53"/>
    </row>
    <row r="696" spans="44:44" x14ac:dyDescent="0.2">
      <c r="AR696" s="53"/>
    </row>
    <row r="697" spans="44:44" x14ac:dyDescent="0.2">
      <c r="AR697" s="53"/>
    </row>
    <row r="698" spans="44:44" x14ac:dyDescent="0.2">
      <c r="AR698" s="53"/>
    </row>
    <row r="699" spans="44:44" x14ac:dyDescent="0.2">
      <c r="AR699" s="53"/>
    </row>
    <row r="700" spans="44:44" x14ac:dyDescent="0.2">
      <c r="AR700" s="53"/>
    </row>
    <row r="701" spans="44:44" x14ac:dyDescent="0.2">
      <c r="AR701" s="53"/>
    </row>
    <row r="702" spans="44:44" x14ac:dyDescent="0.2">
      <c r="AR702" s="53"/>
    </row>
    <row r="703" spans="44:44" x14ac:dyDescent="0.2">
      <c r="AR703" s="53"/>
    </row>
    <row r="704" spans="44:44" x14ac:dyDescent="0.2">
      <c r="AR704" s="53"/>
    </row>
    <row r="705" spans="44:44" x14ac:dyDescent="0.2">
      <c r="AR705" s="53"/>
    </row>
    <row r="706" spans="44:44" x14ac:dyDescent="0.2">
      <c r="AR706" s="53"/>
    </row>
    <row r="707" spans="44:44" x14ac:dyDescent="0.2">
      <c r="AR707" s="53"/>
    </row>
    <row r="708" spans="44:44" x14ac:dyDescent="0.2">
      <c r="AR708" s="53"/>
    </row>
    <row r="709" spans="44:44" x14ac:dyDescent="0.2">
      <c r="AR709" s="53"/>
    </row>
    <row r="710" spans="44:44" x14ac:dyDescent="0.2">
      <c r="AR710" s="53"/>
    </row>
    <row r="711" spans="44:44" x14ac:dyDescent="0.2">
      <c r="AR711" s="53"/>
    </row>
    <row r="712" spans="44:44" x14ac:dyDescent="0.2">
      <c r="AR712" s="53"/>
    </row>
    <row r="713" spans="44:44" x14ac:dyDescent="0.2">
      <c r="AR713" s="53"/>
    </row>
    <row r="714" spans="44:44" x14ac:dyDescent="0.2">
      <c r="AR714" s="53"/>
    </row>
    <row r="715" spans="44:44" x14ac:dyDescent="0.2">
      <c r="AR715" s="53"/>
    </row>
    <row r="716" spans="44:44" x14ac:dyDescent="0.2">
      <c r="AR716" s="53"/>
    </row>
    <row r="717" spans="44:44" x14ac:dyDescent="0.2">
      <c r="AR717" s="53"/>
    </row>
    <row r="718" spans="44:44" x14ac:dyDescent="0.2">
      <c r="AR718" s="53"/>
    </row>
    <row r="719" spans="44:44" x14ac:dyDescent="0.2">
      <c r="AR719" s="53"/>
    </row>
    <row r="720" spans="44:44" x14ac:dyDescent="0.2">
      <c r="AR720" s="53"/>
    </row>
    <row r="721" spans="44:44" x14ac:dyDescent="0.2">
      <c r="AR721" s="53"/>
    </row>
    <row r="722" spans="44:44" x14ac:dyDescent="0.2">
      <c r="AR722" s="53"/>
    </row>
    <row r="723" spans="44:44" x14ac:dyDescent="0.2">
      <c r="AR723" s="53"/>
    </row>
    <row r="724" spans="44:44" x14ac:dyDescent="0.2">
      <c r="AR724" s="53"/>
    </row>
    <row r="725" spans="44:44" x14ac:dyDescent="0.2">
      <c r="AR725" s="53"/>
    </row>
    <row r="726" spans="44:44" x14ac:dyDescent="0.2">
      <c r="AR726" s="53"/>
    </row>
    <row r="727" spans="44:44" x14ac:dyDescent="0.2">
      <c r="AR727" s="53"/>
    </row>
    <row r="728" spans="44:44" x14ac:dyDescent="0.2">
      <c r="AR728" s="53"/>
    </row>
    <row r="729" spans="44:44" x14ac:dyDescent="0.2">
      <c r="AR729" s="53"/>
    </row>
    <row r="730" spans="44:44" x14ac:dyDescent="0.2">
      <c r="AR730" s="53"/>
    </row>
    <row r="731" spans="44:44" x14ac:dyDescent="0.2">
      <c r="AR731" s="53"/>
    </row>
    <row r="732" spans="44:44" x14ac:dyDescent="0.2">
      <c r="AR732" s="53"/>
    </row>
    <row r="733" spans="44:44" x14ac:dyDescent="0.2">
      <c r="AR733" s="53"/>
    </row>
    <row r="734" spans="44:44" x14ac:dyDescent="0.2">
      <c r="AR734" s="53"/>
    </row>
    <row r="735" spans="44:44" x14ac:dyDescent="0.2">
      <c r="AR735" s="53"/>
    </row>
    <row r="736" spans="44:44" x14ac:dyDescent="0.2">
      <c r="AR736" s="53"/>
    </row>
    <row r="737" spans="44:44" x14ac:dyDescent="0.2">
      <c r="AR737" s="53"/>
    </row>
    <row r="738" spans="44:44" x14ac:dyDescent="0.2">
      <c r="AR738" s="53"/>
    </row>
    <row r="739" spans="44:44" x14ac:dyDescent="0.2">
      <c r="AR739" s="53"/>
    </row>
    <row r="740" spans="44:44" x14ac:dyDescent="0.2">
      <c r="AR740" s="53"/>
    </row>
    <row r="741" spans="44:44" x14ac:dyDescent="0.2">
      <c r="AR741" s="53"/>
    </row>
    <row r="742" spans="44:44" x14ac:dyDescent="0.2">
      <c r="AR742" s="53"/>
    </row>
    <row r="743" spans="44:44" x14ac:dyDescent="0.2">
      <c r="AR743" s="53"/>
    </row>
    <row r="744" spans="44:44" x14ac:dyDescent="0.2">
      <c r="AR744" s="53"/>
    </row>
    <row r="745" spans="44:44" x14ac:dyDescent="0.2">
      <c r="AR745" s="53"/>
    </row>
    <row r="746" spans="44:44" x14ac:dyDescent="0.2">
      <c r="AR746" s="53"/>
    </row>
    <row r="747" spans="44:44" x14ac:dyDescent="0.2">
      <c r="AR747" s="53"/>
    </row>
    <row r="748" spans="44:44" x14ac:dyDescent="0.2">
      <c r="AR748" s="53"/>
    </row>
    <row r="749" spans="44:44" x14ac:dyDescent="0.2">
      <c r="AR749" s="53"/>
    </row>
    <row r="750" spans="44:44" x14ac:dyDescent="0.2">
      <c r="AR750" s="53"/>
    </row>
    <row r="751" spans="44:44" x14ac:dyDescent="0.2">
      <c r="AR751" s="53"/>
    </row>
    <row r="752" spans="44:44" x14ac:dyDescent="0.2">
      <c r="AR752" s="53"/>
    </row>
    <row r="753" spans="44:44" x14ac:dyDescent="0.2">
      <c r="AR753" s="53"/>
    </row>
    <row r="754" spans="44:44" x14ac:dyDescent="0.2">
      <c r="AR754" s="53"/>
    </row>
    <row r="755" spans="44:44" x14ac:dyDescent="0.2">
      <c r="AR755" s="53"/>
    </row>
    <row r="756" spans="44:44" x14ac:dyDescent="0.2">
      <c r="AR756" s="53"/>
    </row>
    <row r="757" spans="44:44" x14ac:dyDescent="0.2">
      <c r="AR757" s="53"/>
    </row>
    <row r="758" spans="44:44" x14ac:dyDescent="0.2">
      <c r="AR758" s="53"/>
    </row>
    <row r="759" spans="44:44" x14ac:dyDescent="0.2">
      <c r="AR759" s="53"/>
    </row>
    <row r="760" spans="44:44" x14ac:dyDescent="0.2">
      <c r="AR760" s="53"/>
    </row>
    <row r="761" spans="44:44" x14ac:dyDescent="0.2">
      <c r="AR761" s="53"/>
    </row>
    <row r="762" spans="44:44" x14ac:dyDescent="0.2">
      <c r="AR762" s="53"/>
    </row>
    <row r="763" spans="44:44" x14ac:dyDescent="0.2">
      <c r="AR763" s="53"/>
    </row>
    <row r="764" spans="44:44" x14ac:dyDescent="0.2">
      <c r="AR764" s="53"/>
    </row>
    <row r="765" spans="44:44" x14ac:dyDescent="0.2">
      <c r="AR765" s="53"/>
    </row>
    <row r="766" spans="44:44" x14ac:dyDescent="0.2">
      <c r="AR766" s="53"/>
    </row>
    <row r="767" spans="44:44" x14ac:dyDescent="0.2">
      <c r="AR767" s="53"/>
    </row>
    <row r="768" spans="44:44" x14ac:dyDescent="0.2">
      <c r="AR768" s="53"/>
    </row>
    <row r="769" spans="44:44" x14ac:dyDescent="0.2">
      <c r="AR769" s="53"/>
    </row>
    <row r="770" spans="44:44" x14ac:dyDescent="0.2">
      <c r="AR770" s="53"/>
    </row>
    <row r="771" spans="44:44" x14ac:dyDescent="0.2">
      <c r="AR771" s="53"/>
    </row>
    <row r="772" spans="44:44" x14ac:dyDescent="0.2">
      <c r="AR772" s="53"/>
    </row>
    <row r="773" spans="44:44" x14ac:dyDescent="0.2">
      <c r="AR773" s="53"/>
    </row>
    <row r="774" spans="44:44" x14ac:dyDescent="0.2">
      <c r="AR774" s="53"/>
    </row>
    <row r="775" spans="44:44" x14ac:dyDescent="0.2">
      <c r="AR775" s="53"/>
    </row>
    <row r="776" spans="44:44" x14ac:dyDescent="0.2">
      <c r="AR776" s="53"/>
    </row>
    <row r="777" spans="44:44" x14ac:dyDescent="0.2">
      <c r="AR777" s="53"/>
    </row>
    <row r="778" spans="44:44" x14ac:dyDescent="0.2">
      <c r="AR778" s="53"/>
    </row>
    <row r="779" spans="44:44" x14ac:dyDescent="0.2">
      <c r="AR779" s="53"/>
    </row>
    <row r="780" spans="44:44" x14ac:dyDescent="0.2">
      <c r="AR780" s="53"/>
    </row>
    <row r="781" spans="44:44" x14ac:dyDescent="0.2">
      <c r="AR781" s="53"/>
    </row>
    <row r="782" spans="44:44" x14ac:dyDescent="0.2">
      <c r="AR782" s="53"/>
    </row>
    <row r="783" spans="44:44" x14ac:dyDescent="0.2">
      <c r="AR783" s="53"/>
    </row>
    <row r="784" spans="44:44" x14ac:dyDescent="0.2">
      <c r="AR784" s="53"/>
    </row>
    <row r="785" spans="44:44" x14ac:dyDescent="0.2">
      <c r="AR785" s="53"/>
    </row>
    <row r="786" spans="44:44" x14ac:dyDescent="0.2">
      <c r="AR786" s="53"/>
    </row>
    <row r="787" spans="44:44" x14ac:dyDescent="0.2">
      <c r="AR787" s="53"/>
    </row>
    <row r="788" spans="44:44" x14ac:dyDescent="0.2">
      <c r="AR788" s="53"/>
    </row>
    <row r="789" spans="44:44" x14ac:dyDescent="0.2">
      <c r="AR789" s="53"/>
    </row>
    <row r="790" spans="44:44" x14ac:dyDescent="0.2">
      <c r="AR790" s="53"/>
    </row>
    <row r="791" spans="44:44" x14ac:dyDescent="0.2">
      <c r="AR791" s="53"/>
    </row>
    <row r="792" spans="44:44" x14ac:dyDescent="0.2">
      <c r="AR792" s="53"/>
    </row>
    <row r="793" spans="44:44" x14ac:dyDescent="0.2">
      <c r="AR793" s="53"/>
    </row>
    <row r="794" spans="44:44" x14ac:dyDescent="0.2">
      <c r="AR794" s="53"/>
    </row>
    <row r="795" spans="44:44" x14ac:dyDescent="0.2">
      <c r="AR795" s="53"/>
    </row>
    <row r="796" spans="44:44" x14ac:dyDescent="0.2">
      <c r="AR796" s="53"/>
    </row>
    <row r="797" spans="44:44" x14ac:dyDescent="0.2">
      <c r="AR797" s="53"/>
    </row>
    <row r="798" spans="44:44" x14ac:dyDescent="0.2">
      <c r="AR798" s="53"/>
    </row>
    <row r="799" spans="44:44" x14ac:dyDescent="0.2">
      <c r="AR799" s="53"/>
    </row>
    <row r="800" spans="44:44" x14ac:dyDescent="0.2">
      <c r="AR800" s="53"/>
    </row>
    <row r="801" spans="44:44" x14ac:dyDescent="0.2">
      <c r="AR801" s="53"/>
    </row>
    <row r="802" spans="44:44" x14ac:dyDescent="0.2">
      <c r="AR802" s="53"/>
    </row>
    <row r="803" spans="44:44" x14ac:dyDescent="0.2">
      <c r="AR803" s="53"/>
    </row>
    <row r="804" spans="44:44" x14ac:dyDescent="0.2">
      <c r="AR804" s="53"/>
    </row>
    <row r="805" spans="44:44" x14ac:dyDescent="0.2">
      <c r="AR805" s="53"/>
    </row>
    <row r="806" spans="44:44" x14ac:dyDescent="0.2">
      <c r="AR806" s="53"/>
    </row>
    <row r="807" spans="44:44" x14ac:dyDescent="0.2">
      <c r="AR807" s="53"/>
    </row>
    <row r="808" spans="44:44" x14ac:dyDescent="0.2">
      <c r="AR808" s="53"/>
    </row>
    <row r="809" spans="44:44" x14ac:dyDescent="0.2">
      <c r="AR809" s="53"/>
    </row>
  </sheetData>
  <pageMargins left="0.75" right="0.75" top="1" bottom="1" header="0.5" footer="0.5"/>
  <pageSetup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C2:AB24"/>
  <sheetViews>
    <sheetView workbookViewId="0">
      <selection activeCell="F13" sqref="F13"/>
    </sheetView>
  </sheetViews>
  <sheetFormatPr defaultRowHeight="12.75" x14ac:dyDescent="0.2"/>
  <cols>
    <col min="3" max="3" width="20" customWidth="1"/>
    <col min="4" max="4" width="9.5703125" customWidth="1"/>
    <col min="5" max="5" width="12.42578125" customWidth="1"/>
    <col min="7" max="7" width="11.7109375" customWidth="1"/>
    <col min="8" max="8" width="10.42578125" customWidth="1"/>
    <col min="9" max="9" width="12.5703125" customWidth="1"/>
    <col min="12" max="12" width="19.140625" customWidth="1"/>
    <col min="13" max="13" width="9.5703125" customWidth="1"/>
    <col min="14" max="14" width="9.7109375" customWidth="1"/>
    <col min="16" max="16" width="10.140625" customWidth="1"/>
    <col min="17" max="17" width="10.42578125" customWidth="1"/>
    <col min="18" max="18" width="10.7109375" customWidth="1"/>
    <col min="20" max="20" width="19.140625" customWidth="1"/>
    <col min="21" max="21" width="9.5703125" customWidth="1"/>
    <col min="22" max="22" width="9.7109375" customWidth="1"/>
    <col min="24" max="24" width="10.140625" customWidth="1"/>
    <col min="25" max="25" width="10.42578125" customWidth="1"/>
    <col min="26" max="26" width="10.7109375" customWidth="1"/>
  </cols>
  <sheetData>
    <row r="2" spans="3:28" x14ac:dyDescent="0.2">
      <c r="U2" s="13"/>
    </row>
    <row r="4" spans="3:28" x14ac:dyDescent="0.2">
      <c r="T4" s="1" t="s">
        <v>1534</v>
      </c>
      <c r="W4" s="13"/>
    </row>
    <row r="6" spans="3:28" ht="18.75" customHeight="1" x14ac:dyDescent="0.2">
      <c r="C6" s="45" t="s">
        <v>735</v>
      </c>
      <c r="D6" s="45"/>
      <c r="E6" s="45"/>
      <c r="L6" s="45" t="s">
        <v>735</v>
      </c>
      <c r="M6" s="45"/>
      <c r="N6" s="45"/>
      <c r="T6" s="700" t="s">
        <v>735</v>
      </c>
      <c r="U6" s="687"/>
      <c r="V6" s="687"/>
      <c r="W6" s="688"/>
      <c r="X6" s="688"/>
      <c r="Y6" s="688"/>
      <c r="Z6" s="688"/>
    </row>
    <row r="7" spans="3:28" ht="14.25" customHeight="1" x14ac:dyDescent="0.2">
      <c r="D7" s="848">
        <v>1970</v>
      </c>
      <c r="E7" s="848">
        <v>0</v>
      </c>
      <c r="F7" s="849">
        <v>1985</v>
      </c>
      <c r="G7" s="849">
        <v>0</v>
      </c>
      <c r="H7" s="847">
        <v>2017</v>
      </c>
      <c r="I7" s="847">
        <v>0</v>
      </c>
      <c r="M7" s="848">
        <v>1970</v>
      </c>
      <c r="N7" s="848">
        <v>0</v>
      </c>
      <c r="O7" s="849">
        <v>1985</v>
      </c>
      <c r="P7" s="849">
        <v>0</v>
      </c>
      <c r="Q7" s="847">
        <v>2017</v>
      </c>
      <c r="R7" s="847">
        <v>0</v>
      </c>
      <c r="T7" s="688"/>
      <c r="U7" s="844">
        <v>1970</v>
      </c>
      <c r="V7" s="844">
        <v>0</v>
      </c>
      <c r="W7" s="845">
        <v>1985</v>
      </c>
      <c r="X7" s="845">
        <v>0</v>
      </c>
      <c r="Y7" s="846">
        <v>2017</v>
      </c>
      <c r="Z7" s="846">
        <v>0</v>
      </c>
    </row>
    <row r="8" spans="3:28" ht="26.25" thickBot="1" x14ac:dyDescent="0.25">
      <c r="D8" s="383" t="s">
        <v>736</v>
      </c>
      <c r="E8" s="383" t="s">
        <v>737</v>
      </c>
      <c r="F8" s="383" t="s">
        <v>736</v>
      </c>
      <c r="G8" s="383" t="s">
        <v>737</v>
      </c>
      <c r="H8" s="383" t="s">
        <v>736</v>
      </c>
      <c r="I8" s="383" t="s">
        <v>737</v>
      </c>
      <c r="M8" s="392" t="s">
        <v>736</v>
      </c>
      <c r="N8" s="392" t="s">
        <v>737</v>
      </c>
      <c r="O8" s="392" t="s">
        <v>736</v>
      </c>
      <c r="P8" s="392" t="s">
        <v>737</v>
      </c>
      <c r="Q8" s="392" t="s">
        <v>736</v>
      </c>
      <c r="R8" s="392" t="s">
        <v>737</v>
      </c>
      <c r="T8" s="688"/>
      <c r="U8" s="689" t="s">
        <v>736</v>
      </c>
      <c r="V8" s="689" t="s">
        <v>737</v>
      </c>
      <c r="W8" s="689" t="s">
        <v>736</v>
      </c>
      <c r="X8" s="689" t="s">
        <v>737</v>
      </c>
      <c r="Y8" s="689" t="s">
        <v>736</v>
      </c>
      <c r="Z8" s="689" t="s">
        <v>737</v>
      </c>
    </row>
    <row r="9" spans="3:28" x14ac:dyDescent="0.2">
      <c r="C9" s="384" t="s">
        <v>33</v>
      </c>
      <c r="D9" s="385">
        <f>National!$H$117</f>
        <v>9877.3449999999993</v>
      </c>
      <c r="E9" s="386"/>
      <c r="F9" s="385">
        <f>National!$H$132</f>
        <v>9835.3679999999986</v>
      </c>
      <c r="G9" s="386"/>
      <c r="H9" s="385">
        <f>National!$H$161</f>
        <v>11804.495000000001</v>
      </c>
      <c r="I9" s="386"/>
      <c r="L9" s="384" t="s">
        <v>33</v>
      </c>
      <c r="M9" s="385">
        <v>9877.3449999999993</v>
      </c>
      <c r="N9" s="386"/>
      <c r="O9" s="385">
        <v>9835.3679999999986</v>
      </c>
      <c r="P9" s="386"/>
      <c r="Q9" s="385">
        <v>11804.495000000001</v>
      </c>
      <c r="R9" s="386"/>
      <c r="T9" s="690" t="s">
        <v>33</v>
      </c>
      <c r="U9" s="691">
        <v>9877.3449999999993</v>
      </c>
      <c r="V9" s="692"/>
      <c r="W9" s="691">
        <v>9835.3679999999986</v>
      </c>
      <c r="X9" s="692"/>
      <c r="Y9" s="691">
        <v>11804.495000000001</v>
      </c>
      <c r="Z9" s="692"/>
    </row>
    <row r="10" spans="3:28" x14ac:dyDescent="0.2">
      <c r="C10" s="384" t="s">
        <v>738</v>
      </c>
      <c r="D10" s="385">
        <f>National!$H$197</f>
        <v>1590.9839999999999</v>
      </c>
      <c r="E10" s="387">
        <f>D10/D$9</f>
        <v>0.16107405380696938</v>
      </c>
      <c r="F10" s="385">
        <f>National!$H$212</f>
        <v>2708.902</v>
      </c>
      <c r="G10" s="387">
        <f>F10/F$9</f>
        <v>0.27542456977715529</v>
      </c>
      <c r="H10" s="385">
        <f>National!$H$244</f>
        <v>4703.9449999999997</v>
      </c>
      <c r="I10" s="387">
        <f>H10/H$9</f>
        <v>0.39848761001635391</v>
      </c>
      <c r="L10" s="384" t="s">
        <v>738</v>
      </c>
      <c r="M10" s="385">
        <v>1590.9839999999999</v>
      </c>
      <c r="N10" s="387">
        <v>0.16107405380696938</v>
      </c>
      <c r="O10" s="385">
        <v>2708.902</v>
      </c>
      <c r="P10" s="387">
        <v>0.27542456977715529</v>
      </c>
      <c r="Q10" s="385">
        <v>4703.9449999999997</v>
      </c>
      <c r="R10" s="387">
        <v>0.39848761001635391</v>
      </c>
      <c r="T10" s="690" t="s">
        <v>738</v>
      </c>
      <c r="U10" s="691">
        <v>1590.9839999999999</v>
      </c>
      <c r="V10" s="693">
        <v>0.16107405380696938</v>
      </c>
      <c r="W10" s="691">
        <v>2708.902</v>
      </c>
      <c r="X10" s="693">
        <v>0.27542456977715529</v>
      </c>
      <c r="Y10" s="691">
        <v>4703.9449999999997</v>
      </c>
      <c r="Z10" s="693">
        <v>0.39848761001635391</v>
      </c>
    </row>
    <row r="11" spans="3:28" x14ac:dyDescent="0.2">
      <c r="C11" s="384" t="s">
        <v>251</v>
      </c>
      <c r="D11" s="385">
        <f>National!$H$279</f>
        <v>8286.3610000000008</v>
      </c>
      <c r="E11" s="387">
        <f>D11/D$9</f>
        <v>0.83892594619303074</v>
      </c>
      <c r="F11" s="385">
        <f>National!$H$294</f>
        <v>7126.4659999999994</v>
      </c>
      <c r="G11" s="387">
        <f>F11/F$9</f>
        <v>0.72457543022284476</v>
      </c>
      <c r="H11" s="385">
        <f>National!$H$326</f>
        <v>6113.192</v>
      </c>
      <c r="I11" s="387">
        <f>H11/H$9</f>
        <v>0.51786984534281222</v>
      </c>
      <c r="L11" s="384" t="s">
        <v>251</v>
      </c>
      <c r="M11" s="385">
        <v>8286.3610000000008</v>
      </c>
      <c r="N11" s="387">
        <v>0.83892594619303074</v>
      </c>
      <c r="O11" s="385">
        <v>7126.4659999999994</v>
      </c>
      <c r="P11" s="387">
        <v>0.72457543022284476</v>
      </c>
      <c r="Q11" s="385">
        <v>6113.192</v>
      </c>
      <c r="R11" s="387">
        <v>0.51786984534281222</v>
      </c>
      <c r="T11" s="690" t="s">
        <v>251</v>
      </c>
      <c r="U11" s="691">
        <v>8286.3610000000008</v>
      </c>
      <c r="V11" s="693">
        <v>0.83892594619303074</v>
      </c>
      <c r="W11" s="691">
        <v>7126.4659999999994</v>
      </c>
      <c r="X11" s="693">
        <v>0.72457543022284476</v>
      </c>
      <c r="Y11" s="691">
        <v>6113.192</v>
      </c>
      <c r="Z11" s="693">
        <v>0.51786984534281222</v>
      </c>
    </row>
    <row r="12" spans="3:28" x14ac:dyDescent="0.2">
      <c r="C12" s="384" t="s">
        <v>147</v>
      </c>
      <c r="D12" s="385">
        <f>National!$H$36</f>
        <v>13729.716421376597</v>
      </c>
      <c r="E12" s="386"/>
      <c r="F12" s="385">
        <f>National!$H$51</f>
        <v>16019.580999999998</v>
      </c>
      <c r="G12" s="386"/>
      <c r="H12" s="385">
        <f>National!$H$83</f>
        <v>19902.451068575618</v>
      </c>
      <c r="I12" s="386"/>
      <c r="L12" s="384" t="s">
        <v>147</v>
      </c>
      <c r="M12" s="385">
        <v>13729.716421376597</v>
      </c>
      <c r="N12" s="386"/>
      <c r="O12" s="385">
        <v>16019.580999999998</v>
      </c>
      <c r="P12" s="386"/>
      <c r="Q12" s="385">
        <v>19902.451068575618</v>
      </c>
      <c r="R12" s="386"/>
      <c r="T12" s="690" t="s">
        <v>147</v>
      </c>
      <c r="U12" s="691">
        <v>13729.716421376597</v>
      </c>
      <c r="V12" s="692"/>
      <c r="W12" s="691">
        <v>16019.580999999998</v>
      </c>
      <c r="X12" s="692"/>
      <c r="Y12" s="691">
        <v>19902.451068575618</v>
      </c>
      <c r="Z12" s="692"/>
      <c r="AB12" s="738">
        <f>Y12/U12</f>
        <v>1.4495893766304109</v>
      </c>
    </row>
    <row r="13" spans="3:28" x14ac:dyDescent="0.2">
      <c r="C13" s="602" t="s">
        <v>747</v>
      </c>
      <c r="D13" s="385">
        <f>National!$H$360</f>
        <v>13509.437979218888</v>
      </c>
      <c r="E13" s="386"/>
      <c r="F13" s="385">
        <f>National!$H$375</f>
        <v>16019.580999999998</v>
      </c>
      <c r="G13" s="386"/>
      <c r="H13" s="385">
        <f>National!$H$407</f>
        <v>21555.878313006157</v>
      </c>
      <c r="I13" s="386"/>
      <c r="L13" s="602" t="s">
        <v>747</v>
      </c>
      <c r="M13" s="385">
        <v>13509.437979218888</v>
      </c>
      <c r="N13" s="386"/>
      <c r="O13" s="385">
        <v>16019.580999999998</v>
      </c>
      <c r="P13" s="386"/>
      <c r="Q13" s="385">
        <v>21555.878313006157</v>
      </c>
      <c r="R13" s="386"/>
      <c r="T13" s="694" t="s">
        <v>747</v>
      </c>
      <c r="U13" s="691">
        <v>13509.437979218888</v>
      </c>
      <c r="V13" s="692"/>
      <c r="W13" s="691">
        <v>16019.580999999998</v>
      </c>
      <c r="X13" s="692"/>
      <c r="Y13" s="691">
        <v>21555.878313006157</v>
      </c>
      <c r="Z13" s="692"/>
      <c r="AB13" s="738">
        <f>Y13/U13</f>
        <v>1.5956162163196452</v>
      </c>
    </row>
    <row r="14" spans="3:28" x14ac:dyDescent="0.2">
      <c r="D14" s="385"/>
      <c r="F14" s="385"/>
      <c r="H14" s="385"/>
      <c r="M14" s="385"/>
      <c r="O14" s="385"/>
      <c r="Q14" s="385"/>
      <c r="T14" s="688"/>
      <c r="U14" s="691"/>
      <c r="V14" s="688"/>
      <c r="W14" s="691"/>
      <c r="X14" s="688"/>
      <c r="Y14" s="691"/>
      <c r="Z14" s="688"/>
      <c r="AB14" s="738">
        <f>AB13/AB12</f>
        <v>1.100736692778941</v>
      </c>
    </row>
    <row r="15" spans="3:28" x14ac:dyDescent="0.2">
      <c r="C15" s="45" t="s">
        <v>782</v>
      </c>
      <c r="D15" s="388"/>
      <c r="F15" s="385"/>
      <c r="H15" s="385"/>
      <c r="L15" s="45" t="s">
        <v>739</v>
      </c>
      <c r="M15" s="388"/>
      <c r="O15" s="385"/>
      <c r="Q15" s="385"/>
      <c r="T15" s="687" t="s">
        <v>739</v>
      </c>
      <c r="U15" s="695"/>
      <c r="V15" s="688"/>
      <c r="W15" s="691"/>
      <c r="X15" s="688"/>
      <c r="Y15" s="691"/>
      <c r="Z15" s="688"/>
    </row>
    <row r="16" spans="3:28" ht="13.5" thickBot="1" x14ac:dyDescent="0.25">
      <c r="D16" s="389" t="s">
        <v>1475</v>
      </c>
      <c r="E16" s="8"/>
      <c r="F16" s="389" t="s">
        <v>1475</v>
      </c>
      <c r="G16" s="8"/>
      <c r="H16" s="389" t="s">
        <v>1475</v>
      </c>
      <c r="I16" s="8"/>
      <c r="M16" s="389" t="s">
        <v>1475</v>
      </c>
      <c r="N16" s="8"/>
      <c r="O16" s="389" t="s">
        <v>1475</v>
      </c>
      <c r="P16" s="8"/>
      <c r="Q16" s="389" t="s">
        <v>1475</v>
      </c>
      <c r="R16" s="8"/>
      <c r="T16" s="688"/>
      <c r="U16" s="696" t="s">
        <v>1475</v>
      </c>
      <c r="V16" s="697"/>
      <c r="W16" s="696" t="s">
        <v>1475</v>
      </c>
      <c r="X16" s="697"/>
      <c r="Y16" s="696" t="s">
        <v>1475</v>
      </c>
      <c r="Z16" s="697"/>
    </row>
    <row r="17" spans="3:26" x14ac:dyDescent="0.2">
      <c r="C17" s="384" t="s">
        <v>783</v>
      </c>
      <c r="D17" s="390">
        <f>National!$T$360</f>
        <v>92.250248511653837</v>
      </c>
      <c r="F17" s="390">
        <f>National!$T$375</f>
        <v>132.1623613640254</v>
      </c>
      <c r="H17" s="390">
        <f>National!$T$407</f>
        <v>228.42279698043541</v>
      </c>
      <c r="L17" s="545" t="s">
        <v>895</v>
      </c>
      <c r="M17" s="390">
        <v>92.250248511653837</v>
      </c>
      <c r="O17" s="390">
        <v>132.1623613640254</v>
      </c>
      <c r="Q17" s="390">
        <v>228.42279698043541</v>
      </c>
      <c r="T17" s="698" t="s">
        <v>895</v>
      </c>
      <c r="U17" s="699">
        <v>92.250248511653837</v>
      </c>
      <c r="V17" s="688"/>
      <c r="W17" s="699">
        <v>132.1623613640254</v>
      </c>
      <c r="X17" s="688"/>
      <c r="Y17" s="699">
        <v>228.42279698043541</v>
      </c>
      <c r="Z17" s="688"/>
    </row>
    <row r="18" spans="3:26" x14ac:dyDescent="0.2">
      <c r="C18" s="384" t="s">
        <v>784</v>
      </c>
      <c r="L18" s="384" t="s">
        <v>784</v>
      </c>
      <c r="M18" s="390">
        <f>Report_graphs!$T$16*0.001</f>
        <v>63.442999999999998</v>
      </c>
      <c r="O18" s="390">
        <f>Report_graphs!$T$31*0.001</f>
        <v>86.844162674244657</v>
      </c>
      <c r="Q18" s="390">
        <f>Report_graphs!$T$63*0.001</f>
        <v>119.83278688417683</v>
      </c>
      <c r="T18" s="690" t="s">
        <v>784</v>
      </c>
      <c r="U18" s="699">
        <v>63.442999999999998</v>
      </c>
      <c r="V18" s="688"/>
      <c r="W18" s="699">
        <v>86.844162674244657</v>
      </c>
      <c r="X18" s="688"/>
      <c r="Y18" s="699">
        <v>119.83278688417683</v>
      </c>
      <c r="Z18" s="688"/>
    </row>
    <row r="19" spans="3:26" x14ac:dyDescent="0.2">
      <c r="C19" s="384" t="s">
        <v>785</v>
      </c>
      <c r="L19" s="384" t="s">
        <v>785</v>
      </c>
      <c r="M19" s="390">
        <f>Report_graphs!$S$16*0.001</f>
        <v>203.98400000000001</v>
      </c>
      <c r="O19" s="390">
        <f>Report_graphs!$S$31*0.001</f>
        <v>237.92400000000001</v>
      </c>
      <c r="Q19" s="390">
        <f>Report_graphs!$S$63*0.001</f>
        <v>324.98599999999999</v>
      </c>
      <c r="T19" s="690" t="s">
        <v>785</v>
      </c>
      <c r="U19" s="699">
        <v>203.98400000000001</v>
      </c>
      <c r="V19" s="688"/>
      <c r="W19" s="699">
        <v>237.92400000000001</v>
      </c>
      <c r="X19" s="688"/>
      <c r="Y19" s="699">
        <v>324.98599999999999</v>
      </c>
      <c r="Z19" s="688"/>
    </row>
    <row r="21" spans="3:26" x14ac:dyDescent="0.2">
      <c r="H21">
        <f>H12/D12</f>
        <v>1.4495893766304109</v>
      </c>
    </row>
    <row r="22" spans="3:26" x14ac:dyDescent="0.2">
      <c r="H22">
        <f>H13/D13</f>
        <v>1.5956162163196452</v>
      </c>
    </row>
    <row r="23" spans="3:26" x14ac:dyDescent="0.2">
      <c r="H23">
        <f>H22/H21</f>
        <v>1.100736692778941</v>
      </c>
    </row>
    <row r="24" spans="3:26" x14ac:dyDescent="0.2">
      <c r="L24" s="566" t="s">
        <v>1448</v>
      </c>
      <c r="M24" s="14">
        <f>M17/M19*1000</f>
        <v>452.24257055285625</v>
      </c>
      <c r="N24" s="14"/>
      <c r="O24" s="14">
        <f>O17/O19*1000</f>
        <v>555.48141996614629</v>
      </c>
      <c r="P24" s="14"/>
      <c r="Q24" s="14">
        <f>Q17/Q19*1000</f>
        <v>702.86965278638286</v>
      </c>
    </row>
  </sheetData>
  <mergeCells count="9">
    <mergeCell ref="U7:V7"/>
    <mergeCell ref="W7:X7"/>
    <mergeCell ref="Y7:Z7"/>
    <mergeCell ref="Q7:R7"/>
    <mergeCell ref="D7:E7"/>
    <mergeCell ref="F7:G7"/>
    <mergeCell ref="H7:I7"/>
    <mergeCell ref="M7:N7"/>
    <mergeCell ref="O7:P7"/>
  </mergeCells>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3:AJ118"/>
  <sheetViews>
    <sheetView topLeftCell="A34" workbookViewId="0">
      <selection activeCell="A54" sqref="A54"/>
    </sheetView>
  </sheetViews>
  <sheetFormatPr defaultRowHeight="12.75" x14ac:dyDescent="0.2"/>
  <cols>
    <col min="1" max="2" width="9.5703125" bestFit="1" customWidth="1"/>
    <col min="19" max="19" width="11.7109375" customWidth="1"/>
    <col min="20" max="20" width="11" customWidth="1"/>
    <col min="23" max="23" width="9.7109375" customWidth="1"/>
  </cols>
  <sheetData>
    <row r="3" spans="1:36" x14ac:dyDescent="0.2">
      <c r="S3" s="566" t="s">
        <v>1450</v>
      </c>
    </row>
    <row r="4" spans="1:36" x14ac:dyDescent="0.2">
      <c r="S4" s="566" t="s">
        <v>1449</v>
      </c>
      <c r="T4" s="384" t="s">
        <v>742</v>
      </c>
      <c r="U4" s="384" t="s">
        <v>743</v>
      </c>
    </row>
    <row r="6" spans="1:36" ht="38.25" x14ac:dyDescent="0.2">
      <c r="A6" s="800" t="s">
        <v>1632</v>
      </c>
      <c r="B6" s="806" t="s">
        <v>1633</v>
      </c>
      <c r="D6" s="595" t="s">
        <v>740</v>
      </c>
      <c r="E6" s="595" t="s">
        <v>273</v>
      </c>
      <c r="F6" s="595" t="s">
        <v>741</v>
      </c>
      <c r="G6" s="596" t="s">
        <v>32</v>
      </c>
      <c r="H6" s="806" t="s">
        <v>1654</v>
      </c>
      <c r="R6">
        <f>1960</f>
        <v>1960</v>
      </c>
      <c r="S6" s="38">
        <v>179979</v>
      </c>
    </row>
    <row r="7" spans="1:36" x14ac:dyDescent="0.2">
      <c r="A7" s="17">
        <f>E7/(D7+E7+F7)</f>
        <v>0.15532411454202652</v>
      </c>
      <c r="B7" s="17">
        <f>D7/(D7+E7+F7)</f>
        <v>0.82911193156092877</v>
      </c>
      <c r="C7">
        <f>1970</f>
        <v>1970</v>
      </c>
      <c r="D7" s="3">
        <f>'Final Floorspace Estimates'!U10</f>
        <v>76.485781730473022</v>
      </c>
      <c r="E7" s="3">
        <f>'Final Floorspace Estimates'!V10</f>
        <v>14.328688166354533</v>
      </c>
      <c r="F7" s="3">
        <f>'Final Floorspace Estimates'!W10</f>
        <v>1.4357786148262917</v>
      </c>
      <c r="G7" s="3">
        <f>SUM(D7:F7)</f>
        <v>92.250248511653851</v>
      </c>
      <c r="H7">
        <f>D7/G7</f>
        <v>0.82911193156092877</v>
      </c>
      <c r="R7">
        <f>R6+1</f>
        <v>1961</v>
      </c>
      <c r="S7" s="38">
        <v>182992</v>
      </c>
    </row>
    <row r="8" spans="1:36" x14ac:dyDescent="0.2">
      <c r="A8" s="17">
        <f t="shared" ref="A8:A47" si="0">E8/(D8+E8+F8)</f>
        <v>0.15419937391001481</v>
      </c>
      <c r="B8" s="17">
        <f t="shared" ref="B8:B47" si="1">D8/(D8+E8+F8)</f>
        <v>0.82748026714063139</v>
      </c>
      <c r="C8">
        <f>C7+1</f>
        <v>1971</v>
      </c>
      <c r="D8" s="3">
        <f>'Final Floorspace Estimates'!U11</f>
        <v>78.569110994627167</v>
      </c>
      <c r="E8" s="3">
        <f>'Final Floorspace Estimates'!V11</f>
        <v>14.641204395003365</v>
      </c>
      <c r="F8" s="3">
        <f>'Final Floorspace Estimates'!W11</f>
        <v>1.7395149744502076</v>
      </c>
      <c r="G8" s="3">
        <f t="shared" ref="G8:G48" si="2">SUM(D8:F8)</f>
        <v>94.949830364080739</v>
      </c>
      <c r="R8">
        <f t="shared" ref="R8:R57" si="3">R7+1</f>
        <v>1962</v>
      </c>
      <c r="S8" s="38">
        <v>185771</v>
      </c>
    </row>
    <row r="9" spans="1:36" x14ac:dyDescent="0.2">
      <c r="A9" s="17">
        <f t="shared" si="0"/>
        <v>0.1529601979114931</v>
      </c>
      <c r="B9" s="17">
        <f t="shared" si="1"/>
        <v>0.82559355738058215</v>
      </c>
      <c r="C9">
        <f t="shared" ref="C9:C50" si="4">C8+1</f>
        <v>1972</v>
      </c>
      <c r="D9" s="3">
        <f>'Final Floorspace Estimates'!U12</f>
        <v>80.974078284343477</v>
      </c>
      <c r="E9" s="3">
        <f>'Final Floorspace Estimates'!V12</f>
        <v>15.002310676177313</v>
      </c>
      <c r="F9" s="3">
        <f>'Final Floorspace Estimates'!W12</f>
        <v>2.1034441007442979</v>
      </c>
      <c r="G9" s="3">
        <f t="shared" si="2"/>
        <v>98.079833061265091</v>
      </c>
      <c r="R9">
        <f t="shared" si="3"/>
        <v>1963</v>
      </c>
      <c r="S9" s="38">
        <v>188483</v>
      </c>
    </row>
    <row r="10" spans="1:36" x14ac:dyDescent="0.2">
      <c r="A10" s="17">
        <f t="shared" si="0"/>
        <v>0.15429714411671921</v>
      </c>
      <c r="B10" s="17">
        <f t="shared" si="1"/>
        <v>0.82037754312780564</v>
      </c>
      <c r="C10">
        <f t="shared" si="4"/>
        <v>1973</v>
      </c>
      <c r="D10" s="3">
        <f>'Final Floorspace Estimates'!U13</f>
        <v>82.706521244718516</v>
      </c>
      <c r="E10" s="3">
        <f>'Final Floorspace Estimates'!V13</f>
        <v>15.555496533016083</v>
      </c>
      <c r="F10" s="3">
        <f>'Final Floorspace Estimates'!W13</f>
        <v>2.5531763210558061</v>
      </c>
      <c r="G10" s="3">
        <f t="shared" si="2"/>
        <v>100.8151940987904</v>
      </c>
      <c r="R10">
        <f t="shared" si="3"/>
        <v>1964</v>
      </c>
      <c r="S10" s="38">
        <v>191141</v>
      </c>
    </row>
    <row r="11" spans="1:36" x14ac:dyDescent="0.2">
      <c r="A11" s="17">
        <f t="shared" si="0"/>
        <v>0.15302917785364642</v>
      </c>
      <c r="B11" s="17">
        <f t="shared" si="1"/>
        <v>0.81779061974516243</v>
      </c>
      <c r="C11">
        <f t="shared" si="4"/>
        <v>1974</v>
      </c>
      <c r="D11" s="3">
        <f>'Final Floorspace Estimates'!U14</f>
        <v>84.379338199799378</v>
      </c>
      <c r="E11" s="3">
        <f>'Final Floorspace Estimates'!V14</f>
        <v>15.78949481784694</v>
      </c>
      <c r="F11" s="3">
        <f>'Final Floorspace Estimates'!W14</f>
        <v>3.0108026525371141</v>
      </c>
      <c r="G11" s="3">
        <f t="shared" si="2"/>
        <v>103.17963567018343</v>
      </c>
      <c r="R11">
        <f t="shared" si="3"/>
        <v>1965</v>
      </c>
      <c r="S11" s="38">
        <v>193526</v>
      </c>
    </row>
    <row r="12" spans="1:36" x14ac:dyDescent="0.2">
      <c r="A12" s="17">
        <f t="shared" si="0"/>
        <v>0.15543178940298485</v>
      </c>
      <c r="B12" s="17">
        <f t="shared" si="1"/>
        <v>0.81851755746952048</v>
      </c>
      <c r="C12">
        <f t="shared" si="4"/>
        <v>1975</v>
      </c>
      <c r="D12" s="3">
        <f>'Final Floorspace Estimates'!U15</f>
        <v>86.851154196013781</v>
      </c>
      <c r="E12" s="3">
        <f>'Final Floorspace Estimates'!V15</f>
        <v>16.492536030790841</v>
      </c>
      <c r="F12" s="3">
        <f>'Final Floorspace Estimates'!W15</f>
        <v>2.7641793032242332</v>
      </c>
      <c r="G12" s="3">
        <f t="shared" si="2"/>
        <v>106.10786953002886</v>
      </c>
      <c r="R12">
        <f t="shared" si="3"/>
        <v>1966</v>
      </c>
      <c r="S12" s="38">
        <v>195576</v>
      </c>
    </row>
    <row r="13" spans="1:36" x14ac:dyDescent="0.2">
      <c r="A13" s="17">
        <f t="shared" si="0"/>
        <v>0.15536985673091849</v>
      </c>
      <c r="B13" s="17">
        <f t="shared" si="1"/>
        <v>0.81644305419726559</v>
      </c>
      <c r="C13">
        <f t="shared" si="4"/>
        <v>1976</v>
      </c>
      <c r="D13" s="3">
        <f>'Final Floorspace Estimates'!U16</f>
        <v>88.538872933235226</v>
      </c>
      <c r="E13" s="3">
        <f>'Final Floorspace Estimates'!V16</f>
        <v>16.84902814964731</v>
      </c>
      <c r="F13" s="3">
        <f>'Final Floorspace Estimates'!W16</f>
        <v>3.0567387215279007</v>
      </c>
      <c r="G13" s="3">
        <f t="shared" si="2"/>
        <v>108.44463980441044</v>
      </c>
      <c r="R13">
        <f t="shared" si="3"/>
        <v>1967</v>
      </c>
      <c r="S13" s="38">
        <v>197457</v>
      </c>
      <c r="X13" s="566" t="s">
        <v>1452</v>
      </c>
    </row>
    <row r="14" spans="1:36" x14ac:dyDescent="0.2">
      <c r="A14" s="17">
        <f t="shared" si="0"/>
        <v>0.15813427229104221</v>
      </c>
      <c r="B14" s="17">
        <f t="shared" si="1"/>
        <v>0.81307978447638052</v>
      </c>
      <c r="C14">
        <f t="shared" si="4"/>
        <v>1977</v>
      </c>
      <c r="D14" s="3">
        <f>'Final Floorspace Estimates'!U17</f>
        <v>89.737159384132553</v>
      </c>
      <c r="E14" s="3">
        <f>'Final Floorspace Estimates'!V17</f>
        <v>17.452801886857507</v>
      </c>
      <c r="F14" s="3">
        <f>'Final Floorspace Estimates'!W17</f>
        <v>3.1770175881914491</v>
      </c>
      <c r="G14" s="3">
        <f t="shared" si="2"/>
        <v>110.36697885918151</v>
      </c>
      <c r="R14">
        <f t="shared" si="3"/>
        <v>1968</v>
      </c>
      <c r="S14" s="38">
        <v>199399</v>
      </c>
      <c r="W14" s="566" t="s">
        <v>614</v>
      </c>
      <c r="X14" s="566" t="s">
        <v>668</v>
      </c>
      <c r="AF14" s="544" t="s">
        <v>892</v>
      </c>
      <c r="AH14" s="566" t="s">
        <v>668</v>
      </c>
    </row>
    <row r="15" spans="1:36" x14ac:dyDescent="0.2">
      <c r="A15" s="17">
        <f t="shared" si="0"/>
        <v>0.16069758504397857</v>
      </c>
      <c r="B15" s="17">
        <f t="shared" si="1"/>
        <v>0.81085228315251023</v>
      </c>
      <c r="C15">
        <f t="shared" si="4"/>
        <v>1978</v>
      </c>
      <c r="D15" s="3">
        <f>'Final Floorspace Estimates'!U18</f>
        <v>91.857958172663103</v>
      </c>
      <c r="E15" s="3">
        <f>'Final Floorspace Estimates'!V18</f>
        <v>18.204736364590524</v>
      </c>
      <c r="F15" s="3">
        <f>'Final Floorspace Estimates'!W18</f>
        <v>3.2229927343278284</v>
      </c>
      <c r="G15" s="3">
        <f t="shared" si="2"/>
        <v>113.28568727158147</v>
      </c>
      <c r="R15">
        <f t="shared" si="3"/>
        <v>1969</v>
      </c>
      <c r="S15" s="38">
        <v>201385</v>
      </c>
      <c r="V15" s="544" t="s">
        <v>811</v>
      </c>
      <c r="W15" s="566" t="s">
        <v>1451</v>
      </c>
      <c r="X15" s="566" t="s">
        <v>147</v>
      </c>
      <c r="AA15" s="384" t="s">
        <v>744</v>
      </c>
      <c r="AB15" s="384" t="s">
        <v>746</v>
      </c>
      <c r="AC15" s="384" t="s">
        <v>745</v>
      </c>
      <c r="AF15" s="544" t="s">
        <v>893</v>
      </c>
      <c r="AG15" s="544" t="s">
        <v>894</v>
      </c>
      <c r="AH15" s="566" t="s">
        <v>147</v>
      </c>
    </row>
    <row r="16" spans="1:36" x14ac:dyDescent="0.2">
      <c r="A16" s="17">
        <f t="shared" si="0"/>
        <v>0.15678904663520865</v>
      </c>
      <c r="B16" s="17">
        <f t="shared" si="1"/>
        <v>0.8152917167307312</v>
      </c>
      <c r="C16">
        <f t="shared" si="4"/>
        <v>1979</v>
      </c>
      <c r="D16" s="3">
        <f>'Final Floorspace Estimates'!U19</f>
        <v>94.723669955979048</v>
      </c>
      <c r="E16" s="3">
        <f>'Final Floorspace Estimates'!V19</f>
        <v>18.216343428264224</v>
      </c>
      <c r="F16" s="3">
        <f>'Final Floorspace Estimates'!W19</f>
        <v>3.2437623271242382</v>
      </c>
      <c r="G16" s="3">
        <f t="shared" si="2"/>
        <v>116.18377571136752</v>
      </c>
      <c r="R16">
        <f t="shared" si="3"/>
        <v>1970</v>
      </c>
      <c r="S16" s="38">
        <v>203984</v>
      </c>
      <c r="T16" s="38">
        <f>'Final Floorspace Estimates'!G10</f>
        <v>63443</v>
      </c>
      <c r="U16" s="9">
        <f>National!$T36</f>
        <v>92.250248511653837</v>
      </c>
      <c r="V16">
        <f>National!H360</f>
        <v>13509.437979218888</v>
      </c>
      <c r="W16">
        <f>National!AS360</f>
        <v>1.0135473486625313</v>
      </c>
      <c r="X16">
        <f>AH16/W16</f>
        <v>13256.46685901863</v>
      </c>
      <c r="Y16" s="17">
        <f>U16/S16*1000</f>
        <v>0.45224257055285627</v>
      </c>
      <c r="Z16">
        <f t="shared" ref="Z16:Z56" si="5">R16</f>
        <v>1970</v>
      </c>
      <c r="AA16">
        <f>X16/S16*1000</f>
        <v>64.987777762072668</v>
      </c>
      <c r="AB16">
        <f>X16/T16*1000</f>
        <v>208.95081977552496</v>
      </c>
      <c r="AC16">
        <f>X16/U16</f>
        <v>143.70115065157748</v>
      </c>
      <c r="AD16">
        <f>National!AS360</f>
        <v>1.0135473486625313</v>
      </c>
      <c r="AF16">
        <f>National!H36</f>
        <v>13729.716421376597</v>
      </c>
      <c r="AG16">
        <f>Residential_Total_LMDI_UtilAdj!AF36</f>
        <v>1.0218560837703483</v>
      </c>
      <c r="AH16">
        <f>AF16/AG16</f>
        <v>13436.056837591046</v>
      </c>
      <c r="AI16">
        <f>X16/U16</f>
        <v>143.70115065157748</v>
      </c>
      <c r="AJ16">
        <f>AI16/AI$31</f>
        <v>1.2037453251858845</v>
      </c>
    </row>
    <row r="17" spans="1:36" x14ac:dyDescent="0.2">
      <c r="A17" s="17">
        <f t="shared" si="0"/>
        <v>0.15582978638177855</v>
      </c>
      <c r="B17" s="17">
        <f t="shared" si="1"/>
        <v>0.81509099073870506</v>
      </c>
      <c r="C17">
        <f t="shared" si="4"/>
        <v>1980</v>
      </c>
      <c r="D17" s="3">
        <f>'Final Floorspace Estimates'!U20</f>
        <v>96.82359230786011</v>
      </c>
      <c r="E17" s="3">
        <f>'Final Floorspace Estimates'!V20</f>
        <v>18.510816433360677</v>
      </c>
      <c r="F17" s="3">
        <f>'Final Floorspace Estimates'!W20</f>
        <v>3.4542828379982438</v>
      </c>
      <c r="G17" s="3">
        <f t="shared" si="2"/>
        <v>118.78869157921903</v>
      </c>
      <c r="R17">
        <f t="shared" si="3"/>
        <v>1971</v>
      </c>
      <c r="S17" s="38">
        <v>206827</v>
      </c>
      <c r="T17" s="38">
        <f>'Final Floorspace Estimates'!G11</f>
        <v>65211.199999999997</v>
      </c>
      <c r="U17" s="9">
        <f>National!$T37</f>
        <v>94.949830364080739</v>
      </c>
      <c r="V17">
        <f>National!H361</f>
        <v>13988.780601360257</v>
      </c>
      <c r="W17">
        <f>National!AS361</f>
        <v>0.9965417480915123</v>
      </c>
      <c r="X17">
        <f t="shared" ref="X17:X57" si="6">AH17/W17</f>
        <v>13968.617632141144</v>
      </c>
      <c r="Z17">
        <f t="shared" si="5"/>
        <v>1971</v>
      </c>
      <c r="AA17">
        <f t="shared" ref="AA17:AA56" si="7">X17/S17*1000</f>
        <v>67.537689141848716</v>
      </c>
      <c r="AB17">
        <f t="shared" ref="AB17:AB56" si="8">X17/T17*1000</f>
        <v>214.20580563064541</v>
      </c>
      <c r="AC17">
        <f t="shared" ref="AC17:AC56" si="9">X17/U17</f>
        <v>147.11577238820885</v>
      </c>
      <c r="AD17">
        <f>National!AS361</f>
        <v>0.9965417480915123</v>
      </c>
      <c r="AF17">
        <f>National!H37</f>
        <v>14212.107241854186</v>
      </c>
      <c r="AG17">
        <f>Residential_Total_LMDI_UtilAdj!AF37</f>
        <v>1.0209619322427284</v>
      </c>
      <c r="AH17">
        <f t="shared" ref="AH17:AH56" si="10">AF17/AG17</f>
        <v>13920.310633555857</v>
      </c>
      <c r="AI17">
        <f t="shared" ref="AI17:AI56" si="11">X17/U17</f>
        <v>147.11577238820885</v>
      </c>
      <c r="AJ17">
        <f t="shared" ref="AJ17:AJ56" si="12">AI17/AI$31</f>
        <v>1.232348679676164</v>
      </c>
    </row>
    <row r="18" spans="1:36" x14ac:dyDescent="0.2">
      <c r="A18" s="17">
        <f t="shared" si="0"/>
        <v>0.15732249481111124</v>
      </c>
      <c r="B18" s="17">
        <f t="shared" si="1"/>
        <v>0.81347986512547077</v>
      </c>
      <c r="C18">
        <f t="shared" si="4"/>
        <v>1981</v>
      </c>
      <c r="D18" s="3">
        <f>'Final Floorspace Estimates'!U21</f>
        <v>100.4164135632048</v>
      </c>
      <c r="E18" s="3">
        <f>'Final Floorspace Estimates'!V21</f>
        <v>19.419977529881514</v>
      </c>
      <c r="F18" s="3">
        <f>'Final Floorspace Estimates'!W21</f>
        <v>3.6041731644157595</v>
      </c>
      <c r="G18" s="3">
        <f t="shared" si="2"/>
        <v>123.44056425750207</v>
      </c>
      <c r="R18">
        <f t="shared" si="3"/>
        <v>1972</v>
      </c>
      <c r="S18" s="38">
        <v>209284</v>
      </c>
      <c r="T18" s="38">
        <f>'Final Floorspace Estimates'!G12</f>
        <v>67274.099999999991</v>
      </c>
      <c r="U18" s="9">
        <f>National!$T38</f>
        <v>98.079833061265091</v>
      </c>
      <c r="V18">
        <f>National!H362</f>
        <v>14653.120793467981</v>
      </c>
      <c r="W18">
        <f>National!AS362</f>
        <v>1.0063916071274326</v>
      </c>
      <c r="X18">
        <f t="shared" si="6"/>
        <v>14494.865397697056</v>
      </c>
      <c r="Z18">
        <f t="shared" si="5"/>
        <v>1972</v>
      </c>
      <c r="AA18">
        <f t="shared" si="7"/>
        <v>69.259309826346282</v>
      </c>
      <c r="AB18">
        <f t="shared" si="8"/>
        <v>215.45981882622075</v>
      </c>
      <c r="AC18">
        <f t="shared" si="9"/>
        <v>147.78639956129319</v>
      </c>
      <c r="AD18">
        <f>National!AS362</f>
        <v>1.0063916071274326</v>
      </c>
      <c r="AF18">
        <f>National!H38</f>
        <v>14849.646220277134</v>
      </c>
      <c r="AG18">
        <f>Residential_Total_LMDI_UtilAdj!AF38</f>
        <v>1.0179698469259855</v>
      </c>
      <c r="AH18">
        <f t="shared" si="10"/>
        <v>14587.510882684153</v>
      </c>
      <c r="AI18">
        <f t="shared" si="11"/>
        <v>147.78639956129319</v>
      </c>
      <c r="AJ18">
        <f t="shared" si="12"/>
        <v>1.2379663405013039</v>
      </c>
    </row>
    <row r="19" spans="1:36" x14ac:dyDescent="0.2">
      <c r="A19" s="17">
        <f t="shared" si="0"/>
        <v>0.15856720673847532</v>
      </c>
      <c r="B19" s="17">
        <f t="shared" si="1"/>
        <v>0.8115949522651652</v>
      </c>
      <c r="C19">
        <f t="shared" si="4"/>
        <v>1982</v>
      </c>
      <c r="D19" s="3">
        <f>'Final Floorspace Estimates'!U22</f>
        <v>100.94732393603773</v>
      </c>
      <c r="E19" s="3">
        <f>'Final Floorspace Estimates'!V22</f>
        <v>19.722812641436601</v>
      </c>
      <c r="F19" s="3">
        <f>'Final Floorspace Estimates'!W22</f>
        <v>3.7112727133218919</v>
      </c>
      <c r="G19" s="3">
        <f t="shared" si="2"/>
        <v>124.38140929079623</v>
      </c>
      <c r="R19">
        <f t="shared" si="3"/>
        <v>1973</v>
      </c>
      <c r="S19" s="38">
        <v>211357</v>
      </c>
      <c r="T19" s="38">
        <f>'Final Floorspace Estimates'!G13</f>
        <v>69263.55687920819</v>
      </c>
      <c r="U19" s="9">
        <f>National!$T39</f>
        <v>100.81519409879041</v>
      </c>
      <c r="V19">
        <f>National!H363</f>
        <v>14737.549118205825</v>
      </c>
      <c r="W19">
        <f>National!AS363</f>
        <v>0.98509891720134124</v>
      </c>
      <c r="X19">
        <f t="shared" si="6"/>
        <v>14906.262419875764</v>
      </c>
      <c r="Z19">
        <f t="shared" si="5"/>
        <v>1973</v>
      </c>
      <c r="AA19">
        <f t="shared" si="7"/>
        <v>70.526466688473832</v>
      </c>
      <c r="AB19">
        <f t="shared" si="8"/>
        <v>215.2107557206665</v>
      </c>
      <c r="AC19">
        <f t="shared" si="9"/>
        <v>147.85730021279213</v>
      </c>
      <c r="AD19">
        <f>National!AS363</f>
        <v>0.98509891720134124</v>
      </c>
      <c r="AF19">
        <f>National!H39</f>
        <v>14921.430872107339</v>
      </c>
      <c r="AG19">
        <f>Residential_Total_LMDI_UtilAdj!AF39</f>
        <v>1.0161594655720902</v>
      </c>
      <c r="AH19">
        <f t="shared" si="10"/>
        <v>14684.14296933866</v>
      </c>
      <c r="AI19">
        <f t="shared" si="11"/>
        <v>147.85730021279213</v>
      </c>
      <c r="AJ19">
        <f t="shared" si="12"/>
        <v>1.2385602559112188</v>
      </c>
    </row>
    <row r="20" spans="1:36" x14ac:dyDescent="0.2">
      <c r="A20" s="17">
        <f t="shared" si="0"/>
        <v>0.15951044881157284</v>
      </c>
      <c r="B20" s="17">
        <f t="shared" si="1"/>
        <v>0.80989296139237532</v>
      </c>
      <c r="C20">
        <f t="shared" si="4"/>
        <v>1983</v>
      </c>
      <c r="D20" s="3">
        <f>'Final Floorspace Estimates'!U23</f>
        <v>101.73821177817953</v>
      </c>
      <c r="E20" s="3">
        <f>'Final Floorspace Estimates'!V23</f>
        <v>20.037595825162388</v>
      </c>
      <c r="F20" s="3">
        <f>'Final Floorspace Estimates'!W23</f>
        <v>3.8435231329942479</v>
      </c>
      <c r="G20" s="3">
        <f t="shared" si="2"/>
        <v>125.61933073633617</v>
      </c>
      <c r="R20">
        <f t="shared" si="3"/>
        <v>1974</v>
      </c>
      <c r="S20" s="38">
        <v>213342</v>
      </c>
      <c r="T20" s="38">
        <f>'Final Floorspace Estimates'!G14</f>
        <v>70809.498826130177</v>
      </c>
      <c r="U20" s="9">
        <f>National!$T40</f>
        <v>103.17963567018344</v>
      </c>
      <c r="V20">
        <f>National!H364</f>
        <v>14381.706236543441</v>
      </c>
      <c r="W20">
        <f>National!AS364</f>
        <v>0.98096935547970709</v>
      </c>
      <c r="X20">
        <f t="shared" si="6"/>
        <v>14612.655069900313</v>
      </c>
      <c r="Z20">
        <f t="shared" si="5"/>
        <v>1974</v>
      </c>
      <c r="AA20">
        <f t="shared" si="7"/>
        <v>68.494038069861119</v>
      </c>
      <c r="AB20">
        <f t="shared" si="8"/>
        <v>206.36574629317866</v>
      </c>
      <c r="AC20">
        <f t="shared" si="9"/>
        <v>141.6234412438717</v>
      </c>
      <c r="AD20">
        <f>National!AS364</f>
        <v>0.98096935547970709</v>
      </c>
      <c r="AF20">
        <f>National!H40</f>
        <v>14651.704160429308</v>
      </c>
      <c r="AG20">
        <f>Residential_Total_LMDI_UtilAdj!AF40</f>
        <v>1.0221239566229408</v>
      </c>
      <c r="AH20">
        <f t="shared" si="10"/>
        <v>14334.566825767384</v>
      </c>
      <c r="AI20">
        <f t="shared" si="11"/>
        <v>141.6234412438717</v>
      </c>
      <c r="AJ20">
        <f t="shared" si="12"/>
        <v>1.186340920452309</v>
      </c>
    </row>
    <row r="21" spans="1:36" x14ac:dyDescent="0.2">
      <c r="A21" s="17">
        <f t="shared" si="0"/>
        <v>0.15761022764642144</v>
      </c>
      <c r="B21" s="17">
        <f t="shared" si="1"/>
        <v>0.81109410075329336</v>
      </c>
      <c r="C21">
        <f t="shared" si="4"/>
        <v>1984</v>
      </c>
      <c r="D21" s="3">
        <f>'Final Floorspace Estimates'!U24</f>
        <v>103.56314165966558</v>
      </c>
      <c r="E21" s="3">
        <f>'Final Floorspace Estimates'!V24</f>
        <v>20.12418820158976</v>
      </c>
      <c r="F21" s="3">
        <f>'Final Floorspace Estimates'!W24</f>
        <v>3.9959334783283467</v>
      </c>
      <c r="G21" s="3">
        <f t="shared" si="2"/>
        <v>127.68326333958368</v>
      </c>
      <c r="R21">
        <f t="shared" si="3"/>
        <v>1975</v>
      </c>
      <c r="S21" s="38">
        <v>215465</v>
      </c>
      <c r="T21" s="38">
        <f>'Final Floorspace Estimates'!G15</f>
        <v>72520.665866179261</v>
      </c>
      <c r="U21" s="9">
        <f>National!$T41</f>
        <v>106.10786953002886</v>
      </c>
      <c r="V21">
        <f>National!H365</f>
        <v>14579.383524391063</v>
      </c>
      <c r="W21">
        <f>National!AS365</f>
        <v>0.99077009262311178</v>
      </c>
      <c r="X21">
        <f t="shared" si="6"/>
        <v>14667.833478281435</v>
      </c>
      <c r="Z21">
        <f t="shared" si="5"/>
        <v>1975</v>
      </c>
      <c r="AA21">
        <f t="shared" si="7"/>
        <v>68.075248779530014</v>
      </c>
      <c r="AB21">
        <f t="shared" si="8"/>
        <v>202.25729180903625</v>
      </c>
      <c r="AC21">
        <f t="shared" si="9"/>
        <v>138.23511435342118</v>
      </c>
      <c r="AD21">
        <f>National!AS365</f>
        <v>0.99077009262311178</v>
      </c>
      <c r="AF21">
        <f>National!H41</f>
        <v>14815.199400434536</v>
      </c>
      <c r="AG21">
        <f>Residential_Total_LMDI_UtilAdj!AF41</f>
        <v>1.0194563650519399</v>
      </c>
      <c r="AH21">
        <f t="shared" si="10"/>
        <v>14532.450733857277</v>
      </c>
      <c r="AI21">
        <f t="shared" si="11"/>
        <v>138.23511435342118</v>
      </c>
      <c r="AJ21">
        <f t="shared" si="12"/>
        <v>1.1579578307130296</v>
      </c>
    </row>
    <row r="22" spans="1:36" x14ac:dyDescent="0.2">
      <c r="A22" s="17">
        <f t="shared" si="0"/>
        <v>0.15059620399237306</v>
      </c>
      <c r="B22" s="17">
        <f t="shared" si="1"/>
        <v>0.81746021757426801</v>
      </c>
      <c r="C22">
        <f t="shared" si="4"/>
        <v>1985</v>
      </c>
      <c r="D22" s="3">
        <f>'Final Floorspace Estimates'!U25</f>
        <v>108.03747267576522</v>
      </c>
      <c r="E22" s="3">
        <f>'Final Floorspace Estimates'!V25</f>
        <v>19.903149932090489</v>
      </c>
      <c r="F22" s="3">
        <f>'Final Floorspace Estimates'!W25</f>
        <v>4.2217387561696782</v>
      </c>
      <c r="G22" s="3">
        <f t="shared" si="2"/>
        <v>132.16236136402537</v>
      </c>
      <c r="H22" s="738">
        <f>D22/G22</f>
        <v>0.81746021757426801</v>
      </c>
      <c r="R22">
        <f t="shared" si="3"/>
        <v>1976</v>
      </c>
      <c r="S22" s="38">
        <v>217563</v>
      </c>
      <c r="T22" s="38">
        <f>'Final Floorspace Estimates'!G16</f>
        <v>74047.725476823762</v>
      </c>
      <c r="U22" s="9">
        <f>National!$T42</f>
        <v>108.44463980441043</v>
      </c>
      <c r="V22">
        <f>National!H366</f>
        <v>15186.180817135504</v>
      </c>
      <c r="W22">
        <f>National!AS366</f>
        <v>0.99965652325261922</v>
      </c>
      <c r="X22">
        <f t="shared" si="6"/>
        <v>15140.15295762532</v>
      </c>
      <c r="Z22">
        <f t="shared" si="5"/>
        <v>1976</v>
      </c>
      <c r="AA22">
        <f t="shared" si="7"/>
        <v>69.589741627139347</v>
      </c>
      <c r="AB22">
        <f t="shared" si="8"/>
        <v>204.46479429491788</v>
      </c>
      <c r="AC22">
        <f t="shared" si="9"/>
        <v>139.61181470040322</v>
      </c>
      <c r="AD22">
        <f>National!AS366</f>
        <v>0.99965652325261922</v>
      </c>
      <c r="AF22">
        <f>National!H42</f>
        <v>15412.233039159779</v>
      </c>
      <c r="AG22">
        <f>Residential_Total_LMDI_UtilAdj!AF42</f>
        <v>1.018320531165541</v>
      </c>
      <c r="AH22">
        <f t="shared" si="10"/>
        <v>15134.952667132588</v>
      </c>
      <c r="AI22">
        <f t="shared" si="11"/>
        <v>139.61181470040322</v>
      </c>
      <c r="AJ22">
        <f t="shared" si="12"/>
        <v>1.1694900738394574</v>
      </c>
    </row>
    <row r="23" spans="1:36" x14ac:dyDescent="0.2">
      <c r="A23" s="17">
        <f t="shared" si="0"/>
        <v>0.15224063209627542</v>
      </c>
      <c r="B23" s="17">
        <f t="shared" si="1"/>
        <v>0.81514363917238675</v>
      </c>
      <c r="C23">
        <f t="shared" si="4"/>
        <v>1986</v>
      </c>
      <c r="D23" s="3">
        <f>'Final Floorspace Estimates'!U26</f>
        <v>109.73397740185293</v>
      </c>
      <c r="E23" s="3">
        <f>'Final Floorspace Estimates'!V26</f>
        <v>20.494510757708937</v>
      </c>
      <c r="F23" s="3">
        <f>'Final Floorspace Estimates'!W26</f>
        <v>4.3907030215967708</v>
      </c>
      <c r="G23" s="3">
        <f t="shared" si="2"/>
        <v>134.61919118115864</v>
      </c>
      <c r="R23">
        <f t="shared" si="3"/>
        <v>1977</v>
      </c>
      <c r="S23" s="38">
        <v>219760</v>
      </c>
      <c r="T23" s="38">
        <f>'Final Floorspace Estimates'!G17</f>
        <v>75365.949993540286</v>
      </c>
      <c r="U23" s="9">
        <f>National!$T43</f>
        <v>110.36697885918151</v>
      </c>
      <c r="V23">
        <f>National!H367</f>
        <v>15423.107896544061</v>
      </c>
      <c r="W23">
        <f>National!AS367</f>
        <v>1.0089975190333151</v>
      </c>
      <c r="X23">
        <f t="shared" si="6"/>
        <v>15244.652145092197</v>
      </c>
      <c r="Z23">
        <f t="shared" si="5"/>
        <v>1977</v>
      </c>
      <c r="AA23">
        <f t="shared" si="7"/>
        <v>69.369549258701298</v>
      </c>
      <c r="AB23">
        <f t="shared" si="8"/>
        <v>202.27506117018146</v>
      </c>
      <c r="AC23">
        <f t="shared" si="9"/>
        <v>138.12693164812478</v>
      </c>
      <c r="AD23">
        <f>National!AS367</f>
        <v>1.0089975190333151</v>
      </c>
      <c r="AF23">
        <f>National!H43</f>
        <v>15663.667607809482</v>
      </c>
      <c r="AG23">
        <f>Residential_Total_LMDI_UtilAdj!AF43</f>
        <v>1.0183236759138501</v>
      </c>
      <c r="AH23">
        <f t="shared" si="10"/>
        <v>15381.816192923932</v>
      </c>
      <c r="AI23">
        <f t="shared" si="11"/>
        <v>138.12693164812478</v>
      </c>
      <c r="AJ23">
        <f t="shared" si="12"/>
        <v>1.1570516137121494</v>
      </c>
    </row>
    <row r="24" spans="1:36" x14ac:dyDescent="0.2">
      <c r="A24" s="17">
        <f t="shared" si="0"/>
        <v>0.15192591868350991</v>
      </c>
      <c r="B24" s="17">
        <f t="shared" si="1"/>
        <v>0.81538567334174816</v>
      </c>
      <c r="C24">
        <f t="shared" si="4"/>
        <v>1987</v>
      </c>
      <c r="D24" s="3">
        <f>'Final Floorspace Estimates'!U27</f>
        <v>112.51927535964501</v>
      </c>
      <c r="E24" s="3">
        <f>'Final Floorspace Estimates'!V27</f>
        <v>20.965041252879754</v>
      </c>
      <c r="F24" s="3">
        <f>'Final Floorspace Estimates'!W27</f>
        <v>4.5108420447274842</v>
      </c>
      <c r="G24" s="3">
        <f t="shared" si="2"/>
        <v>137.99515865725226</v>
      </c>
      <c r="R24">
        <f t="shared" si="3"/>
        <v>1978</v>
      </c>
      <c r="S24" s="38">
        <v>222095</v>
      </c>
      <c r="T24" s="38">
        <f>'Final Floorspace Estimates'!G18</f>
        <v>77278.879497356</v>
      </c>
      <c r="U24" s="9">
        <f>National!$T44</f>
        <v>113.28568727158145</v>
      </c>
      <c r="V24">
        <f>National!H368</f>
        <v>15821.021765007003</v>
      </c>
      <c r="W24">
        <f>National!AS368</f>
        <v>1.0241913862751129</v>
      </c>
      <c r="X24">
        <f t="shared" si="6"/>
        <v>15411.048450398521</v>
      </c>
      <c r="Z24">
        <f t="shared" si="5"/>
        <v>1978</v>
      </c>
      <c r="AA24">
        <f t="shared" si="7"/>
        <v>69.389443483187478</v>
      </c>
      <c r="AB24">
        <f t="shared" si="8"/>
        <v>199.42122026919128</v>
      </c>
      <c r="AC24">
        <f t="shared" si="9"/>
        <v>136.03703011002077</v>
      </c>
      <c r="AD24">
        <f>National!AS368</f>
        <v>1.0241913862751129</v>
      </c>
      <c r="AF24">
        <f>National!H44</f>
        <v>16138.448579142547</v>
      </c>
      <c r="AG24">
        <f>Residential_Total_LMDI_UtilAdj!AF44</f>
        <v>1.0224650645447426</v>
      </c>
      <c r="AH24">
        <f t="shared" si="10"/>
        <v>15783.863076366591</v>
      </c>
      <c r="AI24">
        <f t="shared" si="11"/>
        <v>136.03703011002077</v>
      </c>
      <c r="AJ24">
        <f t="shared" si="12"/>
        <v>1.1395450788292718</v>
      </c>
    </row>
    <row r="25" spans="1:36" x14ac:dyDescent="0.2">
      <c r="A25" s="17">
        <f t="shared" si="0"/>
        <v>0.15270136808065138</v>
      </c>
      <c r="B25" s="17">
        <f t="shared" si="1"/>
        <v>0.81380923111687509</v>
      </c>
      <c r="C25">
        <f t="shared" si="4"/>
        <v>1988</v>
      </c>
      <c r="D25" s="3">
        <f>'Final Floorspace Estimates'!U28</f>
        <v>115.09427508559475</v>
      </c>
      <c r="E25" s="3">
        <f>'Final Floorspace Estimates'!V28</f>
        <v>21.596035768359464</v>
      </c>
      <c r="F25" s="3">
        <f>'Final Floorspace Estimates'!W28</f>
        <v>4.7362921935915869</v>
      </c>
      <c r="G25" s="3">
        <f t="shared" si="2"/>
        <v>141.4266030475458</v>
      </c>
      <c r="R25">
        <f t="shared" si="3"/>
        <v>1979</v>
      </c>
      <c r="S25" s="38">
        <v>224567</v>
      </c>
      <c r="T25" s="38">
        <f>'Final Floorspace Estimates'!G19</f>
        <v>78688.399457564286</v>
      </c>
      <c r="U25" s="9">
        <f>National!$T45</f>
        <v>116.18377571136753</v>
      </c>
      <c r="V25">
        <f>National!H369</f>
        <v>15565.9000528262</v>
      </c>
      <c r="W25">
        <f>National!AS369</f>
        <v>1.0004924129365647</v>
      </c>
      <c r="X25">
        <f t="shared" si="6"/>
        <v>15529.513275082911</v>
      </c>
      <c r="Z25">
        <f t="shared" si="5"/>
        <v>1979</v>
      </c>
      <c r="AA25">
        <f t="shared" si="7"/>
        <v>69.153140377183249</v>
      </c>
      <c r="AB25">
        <f t="shared" si="8"/>
        <v>197.35454504266275</v>
      </c>
      <c r="AC25">
        <f t="shared" si="9"/>
        <v>133.66335514575198</v>
      </c>
      <c r="AD25">
        <f>National!AS369</f>
        <v>1.0004924129365647</v>
      </c>
      <c r="AF25">
        <f>National!H45</f>
        <v>15811.233611774169</v>
      </c>
      <c r="AG25">
        <f>Residential_Total_LMDI_UtilAdj!AF45</f>
        <v>1.0176398646716229</v>
      </c>
      <c r="AH25">
        <f t="shared" si="10"/>
        <v>15537.160208318113</v>
      </c>
      <c r="AI25">
        <f t="shared" si="11"/>
        <v>133.66335514575198</v>
      </c>
      <c r="AJ25">
        <f t="shared" si="12"/>
        <v>1.1196614513927927</v>
      </c>
    </row>
    <row r="26" spans="1:36" x14ac:dyDescent="0.2">
      <c r="A26" s="17">
        <f t="shared" si="0"/>
        <v>0.15309973365296811</v>
      </c>
      <c r="B26" s="17">
        <f t="shared" si="1"/>
        <v>0.81265693557778496</v>
      </c>
      <c r="C26">
        <f t="shared" si="4"/>
        <v>1989</v>
      </c>
      <c r="D26" s="3">
        <f>'Final Floorspace Estimates'!U29</f>
        <v>117.58880948552878</v>
      </c>
      <c r="E26" s="3">
        <f>'Final Floorspace Estimates'!V29</f>
        <v>22.153032386297642</v>
      </c>
      <c r="F26" s="3">
        <f>'Final Floorspace Estimates'!W29</f>
        <v>4.9548983361743613</v>
      </c>
      <c r="G26" s="3">
        <f t="shared" si="2"/>
        <v>144.69674020800079</v>
      </c>
      <c r="R26">
        <f t="shared" si="3"/>
        <v>1980</v>
      </c>
      <c r="S26" s="38">
        <v>227225</v>
      </c>
      <c r="T26" s="38">
        <f>'Final Floorspace Estimates'!G20</f>
        <v>80226.208855010162</v>
      </c>
      <c r="U26" s="9">
        <f>National!$T46</f>
        <v>118.78869157921903</v>
      </c>
      <c r="V26">
        <f>National!H370</f>
        <v>15099.438292977007</v>
      </c>
      <c r="W26">
        <f>National!AS370</f>
        <v>1.0197075867869496</v>
      </c>
      <c r="X26">
        <f t="shared" si="6"/>
        <v>14801.780661687648</v>
      </c>
      <c r="Z26">
        <f t="shared" si="5"/>
        <v>1980</v>
      </c>
      <c r="AA26">
        <f t="shared" si="7"/>
        <v>65.141514629497834</v>
      </c>
      <c r="AB26">
        <f t="shared" si="8"/>
        <v>184.50056250867289</v>
      </c>
      <c r="AC26">
        <f t="shared" si="9"/>
        <v>124.60597439796264</v>
      </c>
      <c r="AD26">
        <f>National!AS370</f>
        <v>1.0197075867869496</v>
      </c>
      <c r="AF26">
        <f>National!H46</f>
        <v>15378.355777594232</v>
      </c>
      <c r="AG26">
        <f>Residential_Total_LMDI_UtilAdj!AF46</f>
        <v>1.0188735525005861</v>
      </c>
      <c r="AH26">
        <f t="shared" si="10"/>
        <v>15093.48803867925</v>
      </c>
      <c r="AI26">
        <f t="shared" si="11"/>
        <v>124.60597439796264</v>
      </c>
      <c r="AJ26">
        <f t="shared" si="12"/>
        <v>1.0437902444877394</v>
      </c>
    </row>
    <row r="27" spans="1:36" x14ac:dyDescent="0.2">
      <c r="A27" s="17">
        <f t="shared" si="0"/>
        <v>0.15177793522933966</v>
      </c>
      <c r="B27" s="17">
        <f t="shared" si="1"/>
        <v>0.81259108822159554</v>
      </c>
      <c r="C27">
        <f t="shared" si="4"/>
        <v>1990</v>
      </c>
      <c r="D27" s="3">
        <f>'Final Floorspace Estimates'!U30</f>
        <v>119.31670987327701</v>
      </c>
      <c r="E27" s="3">
        <f>'Final Floorspace Estimates'!V30</f>
        <v>22.28629396189687</v>
      </c>
      <c r="F27" s="3">
        <f>'Final Floorspace Estimates'!W30</f>
        <v>5.2318699442184364</v>
      </c>
      <c r="G27" s="3">
        <f t="shared" si="2"/>
        <v>146.8348737793923</v>
      </c>
      <c r="R27">
        <f t="shared" si="3"/>
        <v>1981</v>
      </c>
      <c r="S27" s="38">
        <v>229466</v>
      </c>
      <c r="T27" s="38">
        <f>'Final Floorspace Estimates'!G21</f>
        <v>83391.453556010412</v>
      </c>
      <c r="U27" s="9">
        <f>National!$T47</f>
        <v>123.44056425750207</v>
      </c>
      <c r="V27">
        <f>National!H371</f>
        <v>15291.902187717384</v>
      </c>
      <c r="W27">
        <f>National!AS371</f>
        <v>1.0017172866293955</v>
      </c>
      <c r="X27">
        <f t="shared" si="6"/>
        <v>15259.133157981212</v>
      </c>
      <c r="Z27">
        <f t="shared" si="5"/>
        <v>1981</v>
      </c>
      <c r="AA27">
        <f t="shared" si="7"/>
        <v>66.498449260375011</v>
      </c>
      <c r="AB27">
        <f t="shared" si="8"/>
        <v>182.98197845576962</v>
      </c>
      <c r="AC27">
        <f t="shared" si="9"/>
        <v>123.6152252686567</v>
      </c>
      <c r="AD27">
        <f>National!AS371</f>
        <v>1.0017172866293955</v>
      </c>
      <c r="AF27">
        <f>National!H47</f>
        <v>15419.098073342942</v>
      </c>
      <c r="AG27">
        <f>Residential_Total_LMDI_UtilAdj!AF47</f>
        <v>1.0087509098398555</v>
      </c>
      <c r="AH27">
        <f t="shared" si="10"/>
        <v>15285.337463329579</v>
      </c>
      <c r="AI27">
        <f t="shared" si="11"/>
        <v>123.6152252686567</v>
      </c>
      <c r="AJ27">
        <f t="shared" si="12"/>
        <v>1.0354910093916641</v>
      </c>
    </row>
    <row r="28" spans="1:36" x14ac:dyDescent="0.2">
      <c r="A28" s="17">
        <f t="shared" si="0"/>
        <v>0.15010849280995414</v>
      </c>
      <c r="B28" s="17">
        <f t="shared" si="1"/>
        <v>0.81318280824854916</v>
      </c>
      <c r="C28">
        <f t="shared" si="4"/>
        <v>1991</v>
      </c>
      <c r="D28" s="3">
        <f>'Final Floorspace Estimates'!U31</f>
        <v>120.7298805053244</v>
      </c>
      <c r="E28" s="3">
        <f>'Final Floorspace Estimates'!V31</f>
        <v>22.285985655320136</v>
      </c>
      <c r="F28" s="3">
        <f>'Final Floorspace Estimates'!W31</f>
        <v>5.449988356564254</v>
      </c>
      <c r="G28" s="3">
        <f t="shared" si="2"/>
        <v>148.46585451720881</v>
      </c>
      <c r="R28">
        <f t="shared" si="3"/>
        <v>1982</v>
      </c>
      <c r="S28" s="38">
        <v>231664</v>
      </c>
      <c r="T28" s="38">
        <f>'Final Floorspace Estimates'!G22</f>
        <v>84072.928486251039</v>
      </c>
      <c r="U28" s="9">
        <f>National!$T48</f>
        <v>124.38140929079624</v>
      </c>
      <c r="V28">
        <f>National!H372</f>
        <v>15434.374882481537</v>
      </c>
      <c r="W28">
        <f>National!AS372</f>
        <v>0.99769893377914831</v>
      </c>
      <c r="X28">
        <f t="shared" si="6"/>
        <v>15458.987887134615</v>
      </c>
      <c r="Z28">
        <f t="shared" si="5"/>
        <v>1982</v>
      </c>
      <c r="AA28">
        <f t="shared" si="7"/>
        <v>66.730212234678746</v>
      </c>
      <c r="AB28">
        <f t="shared" si="8"/>
        <v>183.8759296895756</v>
      </c>
      <c r="AC28">
        <f t="shared" si="9"/>
        <v>124.28696519262323</v>
      </c>
      <c r="AD28">
        <f>National!AS372</f>
        <v>0.99769893377914831</v>
      </c>
      <c r="AF28">
        <f>National!H48</f>
        <v>15643.626528132623</v>
      </c>
      <c r="AG28">
        <f>Residential_Total_LMDI_UtilAdj!AF48</f>
        <v>1.0142776930646105</v>
      </c>
      <c r="AH28">
        <f t="shared" si="10"/>
        <v>15423.415732298974</v>
      </c>
      <c r="AI28">
        <f t="shared" si="11"/>
        <v>124.28696519262323</v>
      </c>
      <c r="AJ28">
        <f t="shared" si="12"/>
        <v>1.0411179914272914</v>
      </c>
    </row>
    <row r="29" spans="1:36" x14ac:dyDescent="0.2">
      <c r="A29" s="17">
        <f t="shared" si="0"/>
        <v>0.14848388685806904</v>
      </c>
      <c r="B29" s="17">
        <f t="shared" si="1"/>
        <v>0.81479067609112887</v>
      </c>
      <c r="C29">
        <f t="shared" si="4"/>
        <v>1992</v>
      </c>
      <c r="D29" s="3">
        <f>'Final Floorspace Estimates'!U32</f>
        <v>123.99117357647596</v>
      </c>
      <c r="E29" s="3">
        <f>'Final Floorspace Estimates'!V32</f>
        <v>22.595608821951643</v>
      </c>
      <c r="F29" s="3">
        <f>'Final Floorspace Estimates'!W32</f>
        <v>5.5887115226741395</v>
      </c>
      <c r="G29" s="3">
        <f t="shared" si="2"/>
        <v>152.17549392110175</v>
      </c>
      <c r="R29">
        <f t="shared" si="3"/>
        <v>1983</v>
      </c>
      <c r="S29" s="38">
        <v>233792</v>
      </c>
      <c r="T29" s="38">
        <f>'Final Floorspace Estimates'!G23</f>
        <v>84941.020785206056</v>
      </c>
      <c r="U29" s="9">
        <f>National!$T49</f>
        <v>125.61933073633618</v>
      </c>
      <c r="V29">
        <f>National!H373</f>
        <v>15220.927189192891</v>
      </c>
      <c r="W29">
        <f>National!AS373</f>
        <v>1.0010755045201238</v>
      </c>
      <c r="X29">
        <f t="shared" si="6"/>
        <v>15205.187024050718</v>
      </c>
      <c r="Z29">
        <f t="shared" si="5"/>
        <v>1983</v>
      </c>
      <c r="AA29">
        <f t="shared" si="7"/>
        <v>65.037242609031608</v>
      </c>
      <c r="AB29">
        <f t="shared" si="8"/>
        <v>179.00876259187791</v>
      </c>
      <c r="AC29">
        <f t="shared" si="9"/>
        <v>121.04177704914744</v>
      </c>
      <c r="AD29">
        <f>National!AS373</f>
        <v>1.0010755045201238</v>
      </c>
      <c r="AF29">
        <f>National!H49</f>
        <v>15402.506707579905</v>
      </c>
      <c r="AG29">
        <f>Residential_Total_LMDI_UtilAdj!AF49</f>
        <v>1.0118888386410687</v>
      </c>
      <c r="AH29">
        <f t="shared" si="10"/>
        <v>15221.540271424412</v>
      </c>
      <c r="AI29">
        <f t="shared" si="11"/>
        <v>121.04177704914744</v>
      </c>
      <c r="AJ29">
        <f t="shared" si="12"/>
        <v>1.0139339359110682</v>
      </c>
    </row>
    <row r="30" spans="1:36" x14ac:dyDescent="0.2">
      <c r="A30" s="17">
        <f t="shared" si="0"/>
        <v>0.14638841458867602</v>
      </c>
      <c r="B30" s="17">
        <f t="shared" si="1"/>
        <v>0.81677016104077083</v>
      </c>
      <c r="C30">
        <f t="shared" si="4"/>
        <v>1993</v>
      </c>
      <c r="D30" s="3">
        <f>'Final Floorspace Estimates'!U33</f>
        <v>127.43586188845045</v>
      </c>
      <c r="E30" s="3">
        <f>'Final Floorspace Estimates'!V33</f>
        <v>22.840126480404724</v>
      </c>
      <c r="F30" s="3">
        <f>'Final Floorspace Estimates'!W33</f>
        <v>5.7481515508317544</v>
      </c>
      <c r="G30" s="3">
        <f t="shared" si="2"/>
        <v>156.02413991968692</v>
      </c>
      <c r="R30">
        <f t="shared" si="3"/>
        <v>1984</v>
      </c>
      <c r="S30" s="38">
        <v>235825</v>
      </c>
      <c r="T30" s="38">
        <f>'Final Floorspace Estimates'!G24</f>
        <v>86136.082150429749</v>
      </c>
      <c r="U30" s="9">
        <f>National!$T50</f>
        <v>127.68326333958369</v>
      </c>
      <c r="V30">
        <f>National!H374</f>
        <v>15924.54542477764</v>
      </c>
      <c r="W30">
        <f>National!AS374</f>
        <v>1.0019335135513809</v>
      </c>
      <c r="X30">
        <f t="shared" si="6"/>
        <v>15893.752622145488</v>
      </c>
      <c r="Z30">
        <f t="shared" si="5"/>
        <v>1984</v>
      </c>
      <c r="AA30">
        <f t="shared" si="7"/>
        <v>67.396385549222899</v>
      </c>
      <c r="AB30">
        <f t="shared" si="8"/>
        <v>184.51910309071553</v>
      </c>
      <c r="AC30">
        <f t="shared" si="9"/>
        <v>124.477963723991</v>
      </c>
      <c r="AD30">
        <f>National!AS374</f>
        <v>1.0019335135513809</v>
      </c>
      <c r="AF30">
        <f>National!H50</f>
        <v>15935.143573808278</v>
      </c>
      <c r="AG30">
        <f>Residential_Total_LMDI_UtilAdj!AF50</f>
        <v>1.0006694198682811</v>
      </c>
      <c r="AH30">
        <f t="shared" si="10"/>
        <v>15924.483408222703</v>
      </c>
      <c r="AI30">
        <f t="shared" si="11"/>
        <v>124.477963723991</v>
      </c>
      <c r="AJ30">
        <f t="shared" si="12"/>
        <v>1.0427179340040129</v>
      </c>
    </row>
    <row r="31" spans="1:36" x14ac:dyDescent="0.2">
      <c r="A31" s="17">
        <f t="shared" si="0"/>
        <v>0.14431339420966782</v>
      </c>
      <c r="B31" s="17">
        <f t="shared" si="1"/>
        <v>0.81842473364070611</v>
      </c>
      <c r="C31">
        <f t="shared" si="4"/>
        <v>1994</v>
      </c>
      <c r="D31" s="3">
        <f>'Final Floorspace Estimates'!U34</f>
        <v>130.51959822161481</v>
      </c>
      <c r="E31" s="3">
        <f>'Final Floorspace Estimates'!V34</f>
        <v>23.014610209119567</v>
      </c>
      <c r="F31" s="3">
        <f>'Final Floorspace Estimates'!W34</f>
        <v>5.9423968778654164</v>
      </c>
      <c r="G31" s="3">
        <f t="shared" si="2"/>
        <v>159.4766053085998</v>
      </c>
      <c r="O31" s="384">
        <f>LN(S31/S16)/15</f>
        <v>1.0260649036577288E-2</v>
      </c>
      <c r="P31" s="384">
        <f>LN(T31/T16)/15</f>
        <v>2.0931560924175432E-2</v>
      </c>
      <c r="Q31" s="384">
        <f>LN(U31/U16)/15</f>
        <v>2.3968413351109653E-2</v>
      </c>
      <c r="R31">
        <f t="shared" si="3"/>
        <v>1985</v>
      </c>
      <c r="S31" s="38">
        <v>237924</v>
      </c>
      <c r="T31" s="38">
        <f>'Final Floorspace Estimates'!G25</f>
        <v>86844.162674244653</v>
      </c>
      <c r="U31" s="9">
        <f>National!$T51</f>
        <v>132.1623613640254</v>
      </c>
      <c r="V31">
        <f>National!H375</f>
        <v>16019.580999999998</v>
      </c>
      <c r="W31">
        <f>National!AS375</f>
        <v>1.0153545771734087</v>
      </c>
      <c r="X31">
        <f t="shared" si="6"/>
        <v>15777.326817786208</v>
      </c>
      <c r="Y31" s="17">
        <f>U31/S31*1000</f>
        <v>0.55548141996614631</v>
      </c>
      <c r="Z31">
        <f t="shared" si="5"/>
        <v>1985</v>
      </c>
      <c r="AA31">
        <f t="shared" si="7"/>
        <v>66.312464559213069</v>
      </c>
      <c r="AB31">
        <f t="shared" si="8"/>
        <v>181.67400469928515</v>
      </c>
      <c r="AC31">
        <f t="shared" si="9"/>
        <v>119.37836654060267</v>
      </c>
      <c r="AD31">
        <f>National!AS375</f>
        <v>1.0153545771734087</v>
      </c>
      <c r="AF31">
        <f>National!H51</f>
        <v>16019.580999999998</v>
      </c>
      <c r="AG31">
        <f>Residential_Total_LMDI_UtilAdj!AF51</f>
        <v>1</v>
      </c>
      <c r="AH31">
        <f t="shared" si="10"/>
        <v>16019.580999999998</v>
      </c>
      <c r="AI31">
        <f t="shared" si="11"/>
        <v>119.37836654060267</v>
      </c>
      <c r="AJ31">
        <f t="shared" si="12"/>
        <v>1</v>
      </c>
    </row>
    <row r="32" spans="1:36" x14ac:dyDescent="0.2">
      <c r="A32" s="17">
        <f t="shared" si="0"/>
        <v>0.14306677692290773</v>
      </c>
      <c r="B32" s="17">
        <f t="shared" si="1"/>
        <v>0.81908319432166388</v>
      </c>
      <c r="C32">
        <f t="shared" si="4"/>
        <v>1995</v>
      </c>
      <c r="D32" s="3">
        <f>'Final Floorspace Estimates'!U35</f>
        <v>133.37110644407292</v>
      </c>
      <c r="E32" s="3">
        <f>'Final Floorspace Estimates'!V35</f>
        <v>23.295526591041533</v>
      </c>
      <c r="F32" s="3">
        <f>'Final Floorspace Estimates'!W35</f>
        <v>6.1631104740613374</v>
      </c>
      <c r="G32" s="3">
        <f t="shared" si="2"/>
        <v>162.82974350917578</v>
      </c>
      <c r="R32">
        <f t="shared" si="3"/>
        <v>1986</v>
      </c>
      <c r="S32" s="38">
        <v>240133</v>
      </c>
      <c r="T32" s="38">
        <f>'Final Floorspace Estimates'!G26</f>
        <v>88175.682355544384</v>
      </c>
      <c r="U32" s="9">
        <f>National!$T52</f>
        <v>134.61919118115861</v>
      </c>
      <c r="V32">
        <f>National!H376</f>
        <v>16060.183227842866</v>
      </c>
      <c r="W32">
        <f>National!AS376</f>
        <v>0.99442786693301688</v>
      </c>
      <c r="X32">
        <f t="shared" si="6"/>
        <v>16148.661460911413</v>
      </c>
      <c r="Y32" s="17">
        <f t="shared" ref="Y32:Y56" si="13">U32/S32*1000</f>
        <v>0.56060262929775828</v>
      </c>
      <c r="Z32">
        <f t="shared" si="5"/>
        <v>1986</v>
      </c>
      <c r="AA32">
        <f t="shared" si="7"/>
        <v>67.248822364737094</v>
      </c>
      <c r="AB32">
        <f t="shared" si="8"/>
        <v>183.14189388176595</v>
      </c>
      <c r="AC32">
        <f t="shared" si="9"/>
        <v>119.95809304172666</v>
      </c>
      <c r="AD32">
        <f>National!AS376</f>
        <v>0.99442786693301688</v>
      </c>
      <c r="AF32">
        <f>National!H52</f>
        <v>15954.223735025113</v>
      </c>
      <c r="AG32">
        <f>Residential_Total_LMDI_UtilAdj!AF52</f>
        <v>0.99349540298022077</v>
      </c>
      <c r="AH32">
        <f t="shared" si="10"/>
        <v>16058.678970397552</v>
      </c>
      <c r="AI32">
        <f t="shared" si="11"/>
        <v>119.95809304172666</v>
      </c>
      <c r="AJ32">
        <f t="shared" si="12"/>
        <v>1.0048562107015162</v>
      </c>
    </row>
    <row r="33" spans="1:36" x14ac:dyDescent="0.2">
      <c r="A33" s="17">
        <f t="shared" si="0"/>
        <v>0.14264160626705444</v>
      </c>
      <c r="B33" s="17">
        <f t="shared" si="1"/>
        <v>0.8192370044795797</v>
      </c>
      <c r="C33">
        <f t="shared" si="4"/>
        <v>1996</v>
      </c>
      <c r="D33" s="3">
        <f>'Final Floorspace Estimates'!U36</f>
        <v>135.5001584899133</v>
      </c>
      <c r="E33" s="3">
        <f>'Final Floorspace Estimates'!V36</f>
        <v>23.592635770548199</v>
      </c>
      <c r="F33" s="3">
        <f>'Final Floorspace Estimates'!W36</f>
        <v>6.3052013732803776</v>
      </c>
      <c r="G33" s="3">
        <f t="shared" si="2"/>
        <v>165.39799563374189</v>
      </c>
      <c r="R33">
        <f t="shared" si="3"/>
        <v>1987</v>
      </c>
      <c r="S33" s="38">
        <v>242289</v>
      </c>
      <c r="T33" s="38">
        <f>'Final Floorspace Estimates'!G27</f>
        <v>89485.978910346137</v>
      </c>
      <c r="U33" s="9">
        <f>National!$T53</f>
        <v>137.99515865725226</v>
      </c>
      <c r="V33">
        <f>National!H377</f>
        <v>16429.84970839772</v>
      </c>
      <c r="W33">
        <f>National!AS377</f>
        <v>0.99811671730512308</v>
      </c>
      <c r="X33">
        <f t="shared" si="6"/>
        <v>16457.115007668865</v>
      </c>
      <c r="Y33" s="17">
        <f t="shared" si="13"/>
        <v>0.56954776592107881</v>
      </c>
      <c r="Z33">
        <f t="shared" si="5"/>
        <v>1987</v>
      </c>
      <c r="AA33">
        <f t="shared" si="7"/>
        <v>67.923492224859004</v>
      </c>
      <c r="AB33">
        <f t="shared" si="8"/>
        <v>183.90719091486784</v>
      </c>
      <c r="AC33">
        <f t="shared" si="9"/>
        <v>119.25864043204946</v>
      </c>
      <c r="AD33">
        <f>National!AS377</f>
        <v>0.99811671730512308</v>
      </c>
      <c r="AF33">
        <f>National!H53</f>
        <v>16243.961875434245</v>
      </c>
      <c r="AG33">
        <f>Residential_Total_LMDI_UtilAdj!AF53</f>
        <v>0.98891036261128473</v>
      </c>
      <c r="AH33">
        <f t="shared" si="10"/>
        <v>16426.121607767323</v>
      </c>
      <c r="AI33">
        <f t="shared" si="11"/>
        <v>119.25864043204946</v>
      </c>
      <c r="AJ33">
        <f t="shared" si="12"/>
        <v>0.99899708706005386</v>
      </c>
    </row>
    <row r="34" spans="1:36" x14ac:dyDescent="0.2">
      <c r="A34" s="17">
        <f t="shared" si="0"/>
        <v>0.14235648594022379</v>
      </c>
      <c r="B34" s="17">
        <f t="shared" si="1"/>
        <v>0.81925357866806792</v>
      </c>
      <c r="C34">
        <f t="shared" si="4"/>
        <v>1997</v>
      </c>
      <c r="D34" s="3">
        <f>'Final Floorspace Estimates'!U37</f>
        <v>137.59738305138623</v>
      </c>
      <c r="E34" s="3">
        <f>'Final Floorspace Estimates'!V37</f>
        <v>23.90942247406716</v>
      </c>
      <c r="F34" s="3">
        <f>'Final Floorspace Estimates'!W37</f>
        <v>6.4477651156542306</v>
      </c>
      <c r="G34" s="3">
        <f t="shared" si="2"/>
        <v>167.95457064110761</v>
      </c>
      <c r="R34">
        <f t="shared" si="3"/>
        <v>1988</v>
      </c>
      <c r="S34" s="38">
        <v>244499</v>
      </c>
      <c r="T34" s="38">
        <f>'Final Floorspace Estimates'!G28</f>
        <v>90911.24345826701</v>
      </c>
      <c r="U34" s="9">
        <f>National!$T54</f>
        <v>141.42660304754577</v>
      </c>
      <c r="V34">
        <f>National!H378</f>
        <v>17341.302712620094</v>
      </c>
      <c r="W34">
        <f>National!AS378</f>
        <v>1.0219966231164264</v>
      </c>
      <c r="X34">
        <f t="shared" si="6"/>
        <v>16965.314023058698</v>
      </c>
      <c r="Y34" s="17">
        <f t="shared" si="13"/>
        <v>0.57843428008926723</v>
      </c>
      <c r="Z34">
        <f t="shared" si="5"/>
        <v>1988</v>
      </c>
      <c r="AA34">
        <f t="shared" si="7"/>
        <v>69.388071211165268</v>
      </c>
      <c r="AB34">
        <f t="shared" si="8"/>
        <v>186.61403559887131</v>
      </c>
      <c r="AC34">
        <f t="shared" si="9"/>
        <v>119.95843538259334</v>
      </c>
      <c r="AD34">
        <f>National!AS378</f>
        <v>1.0219966231164264</v>
      </c>
      <c r="AF34">
        <f>National!H54</f>
        <v>17115.842208915004</v>
      </c>
      <c r="AG34">
        <f>Residential_Total_LMDI_UtilAdj!AF54</f>
        <v>0.98715854806293191</v>
      </c>
      <c r="AH34">
        <f t="shared" si="10"/>
        <v>17338.493641675745</v>
      </c>
      <c r="AI34">
        <f t="shared" si="11"/>
        <v>119.95843538259334</v>
      </c>
      <c r="AJ34">
        <f t="shared" si="12"/>
        <v>1.0048590783975369</v>
      </c>
    </row>
    <row r="35" spans="1:36" x14ac:dyDescent="0.2">
      <c r="A35" s="17">
        <f t="shared" si="0"/>
        <v>0.13930135019273368</v>
      </c>
      <c r="B35" s="17">
        <f t="shared" si="1"/>
        <v>0.82140446872408801</v>
      </c>
      <c r="C35">
        <f t="shared" si="4"/>
        <v>1998</v>
      </c>
      <c r="D35" s="3">
        <f>'Final Floorspace Estimates'!U38</f>
        <v>140.9052333973365</v>
      </c>
      <c r="E35" s="3">
        <f>'Final Floorspace Estimates'!V38</f>
        <v>23.896009832963838</v>
      </c>
      <c r="F35" s="3">
        <f>'Final Floorspace Estimates'!W38</f>
        <v>6.7405960979039365</v>
      </c>
      <c r="G35" s="3">
        <f t="shared" si="2"/>
        <v>171.54183932820428</v>
      </c>
      <c r="R35">
        <f t="shared" si="3"/>
        <v>1989</v>
      </c>
      <c r="S35" s="38">
        <v>246819</v>
      </c>
      <c r="T35" s="38">
        <f>'Final Floorspace Estimates'!G29</f>
        <v>92242.309556574051</v>
      </c>
      <c r="U35" s="9">
        <f>National!$T55</f>
        <v>144.69674020800079</v>
      </c>
      <c r="V35">
        <f>National!H379</f>
        <v>17695.081281428786</v>
      </c>
      <c r="W35">
        <f>National!AS379</f>
        <v>1.014127656513953</v>
      </c>
      <c r="X35">
        <f t="shared" si="6"/>
        <v>17446.219197189464</v>
      </c>
      <c r="Y35" s="17">
        <f t="shared" si="13"/>
        <v>0.58624635951041359</v>
      </c>
      <c r="Z35">
        <f t="shared" si="5"/>
        <v>1989</v>
      </c>
      <c r="AA35">
        <f t="shared" si="7"/>
        <v>70.684263355695734</v>
      </c>
      <c r="AB35">
        <f t="shared" si="8"/>
        <v>189.13467454421607</v>
      </c>
      <c r="AC35">
        <f t="shared" si="9"/>
        <v>120.57092075544078</v>
      </c>
      <c r="AD35">
        <f>National!AS379</f>
        <v>1.014127656513953</v>
      </c>
      <c r="AF35">
        <f>National!H55</f>
        <v>17770.792077718834</v>
      </c>
      <c r="AG35">
        <f>Residential_Total_LMDI_UtilAdj!AF55</f>
        <v>1.004414177453095</v>
      </c>
      <c r="AH35">
        <f t="shared" si="10"/>
        <v>17692.693389474491</v>
      </c>
      <c r="AI35">
        <f t="shared" si="11"/>
        <v>120.57092075544078</v>
      </c>
      <c r="AJ35">
        <f t="shared" si="12"/>
        <v>1.0099897012280907</v>
      </c>
    </row>
    <row r="36" spans="1:36" x14ac:dyDescent="0.2">
      <c r="A36" s="17">
        <f t="shared" si="0"/>
        <v>0.13634029238159878</v>
      </c>
      <c r="B36" s="17">
        <f t="shared" si="1"/>
        <v>0.82355379492266179</v>
      </c>
      <c r="C36">
        <f t="shared" si="4"/>
        <v>1999</v>
      </c>
      <c r="D36" s="3">
        <f>'Final Floorspace Estimates'!U39</f>
        <v>144.52380076185449</v>
      </c>
      <c r="E36" s="3">
        <f>'Final Floorspace Estimates'!V39</f>
        <v>23.926083971019246</v>
      </c>
      <c r="F36" s="3">
        <f>'Final Floorspace Estimates'!W39</f>
        <v>7.0381060369659156</v>
      </c>
      <c r="G36" s="3">
        <f t="shared" si="2"/>
        <v>175.48799076983966</v>
      </c>
      <c r="R36">
        <f t="shared" si="3"/>
        <v>1990</v>
      </c>
      <c r="S36" s="38">
        <v>249623</v>
      </c>
      <c r="T36" s="38">
        <f>'Final Floorspace Estimates'!G30</f>
        <v>92806.399238569633</v>
      </c>
      <c r="U36" s="9">
        <f>National!$T56</f>
        <v>146.83487377939232</v>
      </c>
      <c r="V36">
        <f>National!H380</f>
        <v>16891.876098194767</v>
      </c>
      <c r="W36">
        <f>National!AS380</f>
        <v>0.96671936027684191</v>
      </c>
      <c r="X36">
        <f t="shared" si="6"/>
        <v>17474.873543523459</v>
      </c>
      <c r="Y36" s="17">
        <f t="shared" si="13"/>
        <v>0.58822654074100678</v>
      </c>
      <c r="Z36">
        <f t="shared" si="5"/>
        <v>1990</v>
      </c>
      <c r="AA36">
        <f t="shared" si="7"/>
        <v>70.005061807299242</v>
      </c>
      <c r="AB36">
        <f t="shared" si="8"/>
        <v>188.29384274032944</v>
      </c>
      <c r="AC36">
        <f t="shared" si="9"/>
        <v>119.01037603490613</v>
      </c>
      <c r="AD36">
        <f>National!AS380</f>
        <v>0.96671936027684191</v>
      </c>
      <c r="AF36">
        <f>National!H56</f>
        <v>16929.629000000001</v>
      </c>
      <c r="AG36">
        <f>Residential_Total_LMDI_UtilAdj!AF56</f>
        <v>1.0021505821926657</v>
      </c>
      <c r="AH36">
        <f t="shared" si="10"/>
        <v>16893.298572913707</v>
      </c>
      <c r="AI36">
        <f t="shared" si="11"/>
        <v>119.01037603490613</v>
      </c>
      <c r="AJ36">
        <f t="shared" si="12"/>
        <v>0.99691744395269988</v>
      </c>
    </row>
    <row r="37" spans="1:36" x14ac:dyDescent="0.2">
      <c r="A37" s="17">
        <f t="shared" si="0"/>
        <v>0.13546728889213536</v>
      </c>
      <c r="B37" s="17">
        <f t="shared" si="1"/>
        <v>0.82390272245503704</v>
      </c>
      <c r="C37">
        <f t="shared" si="4"/>
        <v>2000</v>
      </c>
      <c r="D37" s="3">
        <f>'Final Floorspace Estimates'!U40</f>
        <v>147.51150081215135</v>
      </c>
      <c r="E37" s="3">
        <f>'Final Floorspace Estimates'!V40</f>
        <v>24.254056396230322</v>
      </c>
      <c r="F37" s="3">
        <f>'Final Floorspace Estimates'!W40</f>
        <v>7.2743910668244904</v>
      </c>
      <c r="G37" s="3">
        <f t="shared" si="2"/>
        <v>179.03994827520614</v>
      </c>
      <c r="R37">
        <f t="shared" si="3"/>
        <v>1991</v>
      </c>
      <c r="S37" s="38">
        <v>252981</v>
      </c>
      <c r="T37" s="38">
        <f>'Final Floorspace Estimates'!G31</f>
        <v>93230.648934380923</v>
      </c>
      <c r="U37" s="9">
        <f>National!$T57</f>
        <v>148.46585451720881</v>
      </c>
      <c r="V37">
        <f>National!H381</f>
        <v>17423.821572723558</v>
      </c>
      <c r="W37">
        <f>National!AS381</f>
        <v>0.99065600978353963</v>
      </c>
      <c r="X37">
        <f t="shared" si="6"/>
        <v>17589.659128635361</v>
      </c>
      <c r="Y37" s="17">
        <f t="shared" si="13"/>
        <v>0.58686563226965194</v>
      </c>
      <c r="Z37">
        <f t="shared" si="5"/>
        <v>1991</v>
      </c>
      <c r="AA37">
        <f t="shared" si="7"/>
        <v>69.529565969916163</v>
      </c>
      <c r="AB37">
        <f t="shared" si="8"/>
        <v>188.66820439076417</v>
      </c>
      <c r="AC37">
        <f t="shared" si="9"/>
        <v>118.47612493683879</v>
      </c>
      <c r="AD37">
        <f>National!AS381</f>
        <v>0.99065600978353963</v>
      </c>
      <c r="AF37">
        <f>National!H57</f>
        <v>17395.425451576804</v>
      </c>
      <c r="AG37">
        <f>Residential_Total_LMDI_UtilAdj!AF57</f>
        <v>0.99828547734422646</v>
      </c>
      <c r="AH37">
        <f t="shared" si="10"/>
        <v>17425.301525826519</v>
      </c>
      <c r="AI37">
        <f t="shared" si="11"/>
        <v>118.47612493683879</v>
      </c>
      <c r="AJ37">
        <f t="shared" si="12"/>
        <v>0.99244216829305487</v>
      </c>
    </row>
    <row r="38" spans="1:36" x14ac:dyDescent="0.2">
      <c r="A38" s="17">
        <f t="shared" si="0"/>
        <v>0.1344919383282133</v>
      </c>
      <c r="B38" s="17">
        <f t="shared" si="1"/>
        <v>0.82462864578429229</v>
      </c>
      <c r="C38">
        <f t="shared" si="4"/>
        <v>2001</v>
      </c>
      <c r="D38" s="3">
        <f>'Final Floorspace Estimates'!U41</f>
        <v>150.60150728970891</v>
      </c>
      <c r="E38" s="3">
        <f>'Final Floorspace Estimates'!V41</f>
        <v>24.562193823960062</v>
      </c>
      <c r="F38" s="3">
        <f>'Final Floorspace Estimates'!W41</f>
        <v>7.4657867893058469</v>
      </c>
      <c r="G38" s="3">
        <f t="shared" si="2"/>
        <v>182.6294879029748</v>
      </c>
      <c r="R38">
        <f t="shared" si="3"/>
        <v>1992</v>
      </c>
      <c r="S38" s="38">
        <v>256514</v>
      </c>
      <c r="T38" s="38">
        <f>'Final Floorspace Estimates'!G32</f>
        <v>94777.984433480728</v>
      </c>
      <c r="U38" s="9">
        <f>National!$T58</f>
        <v>152.17549392110172</v>
      </c>
      <c r="V38">
        <f>National!H382</f>
        <v>17406.524117218709</v>
      </c>
      <c r="W38">
        <f>National!AS382</f>
        <v>0.97754505643893441</v>
      </c>
      <c r="X38">
        <f t="shared" si="6"/>
        <v>17808.95510228811</v>
      </c>
      <c r="Y38" s="17">
        <f t="shared" si="13"/>
        <v>0.59324439960821529</v>
      </c>
      <c r="Z38">
        <f t="shared" si="5"/>
        <v>1992</v>
      </c>
      <c r="AA38">
        <f t="shared" si="7"/>
        <v>69.426834801562919</v>
      </c>
      <c r="AB38">
        <f t="shared" si="8"/>
        <v>187.90181294462113</v>
      </c>
      <c r="AC38">
        <f t="shared" si="9"/>
        <v>117.02906061551212</v>
      </c>
      <c r="AD38">
        <f>National!AS382</f>
        <v>0.97754505643893441</v>
      </c>
      <c r="AF38">
        <f>National!H58</f>
        <v>17328.416258463414</v>
      </c>
      <c r="AG38">
        <f>Residential_Total_LMDI_UtilAdj!AF58</f>
        <v>0.99536794171803944</v>
      </c>
      <c r="AH38">
        <f t="shared" si="10"/>
        <v>17409.056020584678</v>
      </c>
      <c r="AI38">
        <f t="shared" si="11"/>
        <v>117.02906061551212</v>
      </c>
      <c r="AJ38">
        <f t="shared" si="12"/>
        <v>0.98032050535478299</v>
      </c>
    </row>
    <row r="39" spans="1:36" x14ac:dyDescent="0.2">
      <c r="A39" s="17">
        <f t="shared" si="0"/>
        <v>0.13495221250636324</v>
      </c>
      <c r="B39" s="17">
        <f t="shared" si="1"/>
        <v>0.82578927961009063</v>
      </c>
      <c r="C39">
        <f t="shared" si="4"/>
        <v>2002</v>
      </c>
      <c r="D39" s="3">
        <f>'Final Floorspace Estimates'!U42</f>
        <v>153.38791254831452</v>
      </c>
      <c r="E39" s="3">
        <f>'Final Floorspace Estimates'!V42</f>
        <v>25.066973719859199</v>
      </c>
      <c r="F39" s="3">
        <f>'Final Floorspace Estimates'!W42</f>
        <v>7.2921515484700654</v>
      </c>
      <c r="G39" s="3">
        <f t="shared" si="2"/>
        <v>185.74703781664377</v>
      </c>
      <c r="R39">
        <f t="shared" si="3"/>
        <v>1993</v>
      </c>
      <c r="S39" s="38">
        <v>259919</v>
      </c>
      <c r="T39" s="38">
        <f>'Final Floorspace Estimates'!G33</f>
        <v>96416.439816279744</v>
      </c>
      <c r="U39" s="9">
        <f>National!$T59</f>
        <v>156.02413991968695</v>
      </c>
      <c r="V39">
        <f>National!H383</f>
        <v>18276.805594608075</v>
      </c>
      <c r="W39">
        <f>National!AS383</f>
        <v>1.0199234366614132</v>
      </c>
      <c r="X39">
        <f t="shared" si="6"/>
        <v>17921.468236216166</v>
      </c>
      <c r="Y39" s="17">
        <f t="shared" si="13"/>
        <v>0.6002798561078142</v>
      </c>
      <c r="Z39">
        <f t="shared" si="5"/>
        <v>1993</v>
      </c>
      <c r="AA39">
        <f t="shared" si="7"/>
        <v>68.950204626118776</v>
      </c>
      <c r="AB39">
        <f t="shared" si="8"/>
        <v>185.87564807791375</v>
      </c>
      <c r="AC39">
        <f t="shared" si="9"/>
        <v>114.86343232169841</v>
      </c>
      <c r="AD39">
        <f>National!AS383</f>
        <v>1.0199234366614132</v>
      </c>
      <c r="AF39">
        <f>National!H59</f>
        <v>18205.495738087004</v>
      </c>
      <c r="AG39">
        <f>Residential_Total_LMDI_UtilAdj!AF59</f>
        <v>0.99600461560650377</v>
      </c>
      <c r="AH39">
        <f t="shared" si="10"/>
        <v>18278.525473499947</v>
      </c>
      <c r="AI39">
        <f t="shared" si="11"/>
        <v>114.86343232169841</v>
      </c>
      <c r="AJ39">
        <f t="shared" si="12"/>
        <v>0.96217962810398605</v>
      </c>
    </row>
    <row r="40" spans="1:36" x14ac:dyDescent="0.2">
      <c r="A40" s="17">
        <f t="shared" si="0"/>
        <v>0.13514314504287114</v>
      </c>
      <c r="B40" s="17">
        <f t="shared" si="1"/>
        <v>0.8272809947934997</v>
      </c>
      <c r="C40">
        <f t="shared" si="4"/>
        <v>2003</v>
      </c>
      <c r="D40" s="3">
        <f>'Final Floorspace Estimates'!U43</f>
        <v>156.29264756912559</v>
      </c>
      <c r="E40" s="3">
        <f>'Final Floorspace Estimates'!V43</f>
        <v>25.531687627903242</v>
      </c>
      <c r="F40" s="3">
        <f>'Final Floorspace Estimates'!W43</f>
        <v>7.0989551393318022</v>
      </c>
      <c r="G40" s="3">
        <f t="shared" si="2"/>
        <v>188.92329033636062</v>
      </c>
      <c r="R40">
        <f t="shared" si="3"/>
        <v>1994</v>
      </c>
      <c r="S40" s="38">
        <v>263126</v>
      </c>
      <c r="T40" s="38">
        <f>'Final Floorspace Estimates'!G34</f>
        <v>97755.466571015117</v>
      </c>
      <c r="U40" s="9">
        <f>National!$T60</f>
        <v>159.4766053085998</v>
      </c>
      <c r="V40">
        <f>National!H384</f>
        <v>18254.270650010592</v>
      </c>
      <c r="W40">
        <f>National!AS384</f>
        <v>0.9990355889922935</v>
      </c>
      <c r="X40">
        <f t="shared" si="6"/>
        <v>18271.86200808339</v>
      </c>
      <c r="Y40" s="17">
        <f t="shared" si="13"/>
        <v>0.60608455762106295</v>
      </c>
      <c r="Z40">
        <f t="shared" si="5"/>
        <v>1994</v>
      </c>
      <c r="AA40">
        <f t="shared" si="7"/>
        <v>69.441491939539958</v>
      </c>
      <c r="AB40">
        <f t="shared" si="8"/>
        <v>186.91396654334079</v>
      </c>
      <c r="AC40">
        <f t="shared" si="9"/>
        <v>114.57393372981508</v>
      </c>
      <c r="AD40">
        <f>National!AS384</f>
        <v>0.9990355889922935</v>
      </c>
      <c r="AF40">
        <f>National!H60</f>
        <v>18091.964</v>
      </c>
      <c r="AG40">
        <f>Residential_Total_LMDI_UtilAdj!AF60</f>
        <v>0.99111020675366057</v>
      </c>
      <c r="AH40">
        <f t="shared" si="10"/>
        <v>18254.240423231498</v>
      </c>
      <c r="AI40">
        <f t="shared" si="11"/>
        <v>114.57393372981508</v>
      </c>
      <c r="AJ40">
        <f t="shared" si="12"/>
        <v>0.95975457739946946</v>
      </c>
    </row>
    <row r="41" spans="1:36" x14ac:dyDescent="0.2">
      <c r="A41" s="17">
        <f t="shared" si="0"/>
        <v>0.13344709697612173</v>
      </c>
      <c r="B41" s="17">
        <f t="shared" si="1"/>
        <v>0.82871096365429597</v>
      </c>
      <c r="C41">
        <f t="shared" si="4"/>
        <v>2004</v>
      </c>
      <c r="D41" s="3">
        <f>'Final Floorspace Estimates'!U44</f>
        <v>160.02434242162172</v>
      </c>
      <c r="E41" s="3">
        <f>'Final Floorspace Estimates'!V44</f>
        <v>25.768675543414918</v>
      </c>
      <c r="F41" s="3">
        <f>'Final Floorspace Estimates'!W44</f>
        <v>7.30729015201306</v>
      </c>
      <c r="G41" s="3">
        <f t="shared" si="2"/>
        <v>193.10030811704971</v>
      </c>
      <c r="R41">
        <f t="shared" si="3"/>
        <v>1995</v>
      </c>
      <c r="S41" s="38">
        <v>266278</v>
      </c>
      <c r="T41" s="38">
        <f>'Final Floorspace Estimates'!G35</f>
        <v>99155.636506321811</v>
      </c>
      <c r="U41" s="9">
        <f>National!$T61</f>
        <v>162.82974350917581</v>
      </c>
      <c r="V41">
        <f>National!H385</f>
        <v>18601.589865225102</v>
      </c>
      <c r="W41">
        <f>National!AS385</f>
        <v>1.0116930711679168</v>
      </c>
      <c r="X41">
        <f t="shared" si="6"/>
        <v>18384.702806839683</v>
      </c>
      <c r="Y41" s="17">
        <f t="shared" si="13"/>
        <v>0.6115028034955039</v>
      </c>
      <c r="Z41">
        <f t="shared" si="5"/>
        <v>1995</v>
      </c>
      <c r="AA41">
        <f t="shared" si="7"/>
        <v>69.043266085969108</v>
      </c>
      <c r="AB41">
        <f t="shared" si="8"/>
        <v>185.41258424242517</v>
      </c>
      <c r="AC41">
        <f t="shared" si="9"/>
        <v>112.90752175018727</v>
      </c>
      <c r="AD41">
        <f>National!AS385</f>
        <v>1.0116930711679168</v>
      </c>
      <c r="AF41">
        <f>National!H61</f>
        <v>18506.7937437281</v>
      </c>
      <c r="AG41">
        <f>Residential_Total_LMDI_UtilAdj!AF61</f>
        <v>0.99500621950565571</v>
      </c>
      <c r="AH41">
        <f t="shared" si="10"/>
        <v>18599.676445161062</v>
      </c>
      <c r="AI41">
        <f t="shared" si="11"/>
        <v>112.90752175018727</v>
      </c>
      <c r="AJ41">
        <f t="shared" si="12"/>
        <v>0.94579549898419368</v>
      </c>
    </row>
    <row r="42" spans="1:36" x14ac:dyDescent="0.2">
      <c r="A42" s="17">
        <f t="shared" si="0"/>
        <v>0.13151388489013138</v>
      </c>
      <c r="B42" s="17">
        <f t="shared" si="1"/>
        <v>0.83047611405483623</v>
      </c>
      <c r="C42">
        <f t="shared" si="4"/>
        <v>2005</v>
      </c>
      <c r="D42" s="3">
        <f>'Final Floorspace Estimates'!U45</f>
        <v>164.12906772619303</v>
      </c>
      <c r="E42" s="3">
        <f>'Final Floorspace Estimates'!V45</f>
        <v>25.991417398721062</v>
      </c>
      <c r="F42" s="3">
        <f>'Final Floorspace Estimates'!W45</f>
        <v>7.5120114014767934</v>
      </c>
      <c r="G42" s="3">
        <f t="shared" si="2"/>
        <v>197.6324965263909</v>
      </c>
      <c r="R42">
        <f t="shared" si="3"/>
        <v>1996</v>
      </c>
      <c r="S42" s="38">
        <v>269394</v>
      </c>
      <c r="T42" s="38">
        <f>'Final Floorspace Estimates'!G36</f>
        <v>99955.817933513317</v>
      </c>
      <c r="U42" s="9">
        <f>National!$T62</f>
        <v>165.39799563374189</v>
      </c>
      <c r="V42">
        <f>National!H386</f>
        <v>19585.797448034296</v>
      </c>
      <c r="W42">
        <f>National!AS386</f>
        <v>1.0142639160942943</v>
      </c>
      <c r="X42">
        <f t="shared" si="6"/>
        <v>19309.660174242621</v>
      </c>
      <c r="Y42" s="17">
        <f t="shared" si="13"/>
        <v>0.6139631752516459</v>
      </c>
      <c r="Z42">
        <f t="shared" si="5"/>
        <v>1996</v>
      </c>
      <c r="AA42">
        <f t="shared" si="7"/>
        <v>71.67813750210702</v>
      </c>
      <c r="AB42">
        <f t="shared" si="8"/>
        <v>193.18195352157139</v>
      </c>
      <c r="AC42">
        <f t="shared" si="9"/>
        <v>116.74663952398809</v>
      </c>
      <c r="AD42">
        <f>National!AS386</f>
        <v>1.0142639160942943</v>
      </c>
      <c r="AF42">
        <f>National!H62</f>
        <v>19498.05822249745</v>
      </c>
      <c r="AG42">
        <f>Residential_Total_LMDI_UtilAdj!AF62</f>
        <v>0.9955561441174765</v>
      </c>
      <c r="AH42">
        <f t="shared" si="10"/>
        <v>19585.091546777356</v>
      </c>
      <c r="AI42">
        <f t="shared" si="11"/>
        <v>116.74663952398809</v>
      </c>
      <c r="AJ42">
        <f t="shared" si="12"/>
        <v>0.9779547409394358</v>
      </c>
    </row>
    <row r="43" spans="1:36" x14ac:dyDescent="0.2">
      <c r="A43" s="17">
        <f t="shared" si="0"/>
        <v>0.13102970755480675</v>
      </c>
      <c r="B43" s="17">
        <f t="shared" si="1"/>
        <v>0.83156225118588756</v>
      </c>
      <c r="C43">
        <f t="shared" si="4"/>
        <v>2006</v>
      </c>
      <c r="D43" s="3">
        <f>'Final Floorspace Estimates'!U46</f>
        <v>167.31277157534649</v>
      </c>
      <c r="E43" s="3">
        <f>'Final Floorspace Estimates'!V46</f>
        <v>26.363562677884445</v>
      </c>
      <c r="F43" s="3">
        <f>'Final Floorspace Estimates'!W46</f>
        <v>7.526607963954139</v>
      </c>
      <c r="G43" s="3">
        <f t="shared" si="2"/>
        <v>201.2029422171851</v>
      </c>
      <c r="R43">
        <f t="shared" si="3"/>
        <v>1997</v>
      </c>
      <c r="S43" s="38">
        <v>272647</v>
      </c>
      <c r="T43" s="38">
        <f>'Final Floorspace Estimates'!G37</f>
        <v>100775.6832444543</v>
      </c>
      <c r="U43" s="9">
        <f>National!$T63</f>
        <v>167.95457064110761</v>
      </c>
      <c r="V43">
        <f>National!H387</f>
        <v>19074.654329195371</v>
      </c>
      <c r="W43">
        <f>National!AS387</f>
        <v>0.99702072537060682</v>
      </c>
      <c r="X43">
        <f t="shared" si="6"/>
        <v>19128.871919439891</v>
      </c>
      <c r="Y43" s="17">
        <f t="shared" si="13"/>
        <v>0.6160147393556783</v>
      </c>
      <c r="Z43">
        <f t="shared" si="5"/>
        <v>1997</v>
      </c>
      <c r="AA43">
        <f t="shared" si="7"/>
        <v>70.159847419703468</v>
      </c>
      <c r="AB43">
        <f t="shared" si="8"/>
        <v>189.81634560629541</v>
      </c>
      <c r="AC43">
        <f t="shared" si="9"/>
        <v>113.89313102002606</v>
      </c>
      <c r="AD43">
        <f>National!AS387</f>
        <v>0.99702072537060682</v>
      </c>
      <c r="AF43">
        <f>National!H63</f>
        <v>18955.378749569794</v>
      </c>
      <c r="AG43">
        <f>Residential_Total_LMDI_UtilAdj!AF63</f>
        <v>0.99389137324999255</v>
      </c>
      <c r="AH43">
        <f t="shared" si="10"/>
        <v>19071.881756641393</v>
      </c>
      <c r="AI43">
        <f t="shared" si="11"/>
        <v>113.89313102002606</v>
      </c>
      <c r="AJ43">
        <f t="shared" si="12"/>
        <v>0.95405167888010112</v>
      </c>
    </row>
    <row r="44" spans="1:36" x14ac:dyDescent="0.2">
      <c r="A44" s="17">
        <f t="shared" si="0"/>
        <v>0.1310314881775366</v>
      </c>
      <c r="B44" s="17">
        <f t="shared" si="1"/>
        <v>0.83196351208435737</v>
      </c>
      <c r="C44">
        <f t="shared" si="4"/>
        <v>2007</v>
      </c>
      <c r="D44" s="3">
        <f>'Final Floorspace Estimates'!U47</f>
        <v>169.37270627869484</v>
      </c>
      <c r="E44" s="3">
        <f>'Final Floorspace Estimates'!V47</f>
        <v>26.675638339898605</v>
      </c>
      <c r="F44" s="3">
        <f>'Final Floorspace Estimates'!W47</f>
        <v>7.5335478785395242</v>
      </c>
      <c r="G44" s="3">
        <f t="shared" si="2"/>
        <v>203.58189249713297</v>
      </c>
      <c r="R44">
        <f t="shared" si="3"/>
        <v>1998</v>
      </c>
      <c r="S44" s="38">
        <v>275854</v>
      </c>
      <c r="T44" s="38">
        <f>'Final Floorspace Estimates'!G38</f>
        <v>101975.47074959463</v>
      </c>
      <c r="U44" s="9">
        <f>National!$T64</f>
        <v>171.54183932820428</v>
      </c>
      <c r="V44">
        <f>National!H388</f>
        <v>19061.776740019021</v>
      </c>
      <c r="W44">
        <f>National!AS388</f>
        <v>0.97920095143463759</v>
      </c>
      <c r="X44">
        <f t="shared" si="6"/>
        <v>19457.776149259586</v>
      </c>
      <c r="Y44" s="17">
        <f t="shared" si="13"/>
        <v>0.6218573568924296</v>
      </c>
      <c r="Z44">
        <f t="shared" si="5"/>
        <v>1998</v>
      </c>
      <c r="AA44">
        <f t="shared" si="7"/>
        <v>70.536501733741702</v>
      </c>
      <c r="AB44">
        <f t="shared" si="8"/>
        <v>190.8083974139137</v>
      </c>
      <c r="AC44">
        <f t="shared" si="9"/>
        <v>113.42874849343188</v>
      </c>
      <c r="AD44">
        <f>National!AS388</f>
        <v>0.97920095143463759</v>
      </c>
      <c r="AF44">
        <f>National!H64</f>
        <v>18944.546252519751</v>
      </c>
      <c r="AG44">
        <f>Residential_Total_LMDI_UtilAdj!AF64</f>
        <v>0.99430398098492501</v>
      </c>
      <c r="AH44">
        <f t="shared" si="10"/>
        <v>19053.072918157184</v>
      </c>
      <c r="AI44">
        <f t="shared" si="11"/>
        <v>113.42874849343188</v>
      </c>
      <c r="AJ44">
        <f t="shared" si="12"/>
        <v>0.95016167317763378</v>
      </c>
    </row>
    <row r="45" spans="1:36" x14ac:dyDescent="0.2">
      <c r="A45" s="17">
        <f t="shared" si="0"/>
        <v>0.12987818144099025</v>
      </c>
      <c r="B45" s="17">
        <f t="shared" si="1"/>
        <v>0.83363144986150794</v>
      </c>
      <c r="C45">
        <f t="shared" si="4"/>
        <v>2008</v>
      </c>
      <c r="D45" s="3">
        <f>'Final Floorspace Estimates'!U48</f>
        <v>171.47322949288872</v>
      </c>
      <c r="E45" s="3">
        <f>'Final Floorspace Estimates'!V48</f>
        <v>26.715200363481735</v>
      </c>
      <c r="F45" s="3">
        <f>'Final Floorspace Estimates'!W48</f>
        <v>7.5058604938505376</v>
      </c>
      <c r="G45" s="3">
        <f t="shared" si="2"/>
        <v>205.694290350221</v>
      </c>
      <c r="R45">
        <f t="shared" si="3"/>
        <v>1999</v>
      </c>
      <c r="S45" s="38">
        <v>279040</v>
      </c>
      <c r="T45" s="38">
        <f>'Final Floorspace Estimates'!G39</f>
        <v>103254.50968042502</v>
      </c>
      <c r="U45" s="9">
        <f>National!$T65</f>
        <v>175.48799076983968</v>
      </c>
      <c r="V45">
        <f>National!H389</f>
        <v>19584.190202929822</v>
      </c>
      <c r="W45">
        <f>National!AS389</f>
        <v>0.98123319305765222</v>
      </c>
      <c r="X45">
        <f t="shared" si="6"/>
        <v>19950.805909615454</v>
      </c>
      <c r="Y45" s="17">
        <f t="shared" si="13"/>
        <v>0.62889904949053788</v>
      </c>
      <c r="Z45">
        <f t="shared" si="5"/>
        <v>1999</v>
      </c>
      <c r="AA45">
        <f t="shared" si="7"/>
        <v>71.498014297647131</v>
      </c>
      <c r="AB45">
        <f t="shared" si="8"/>
        <v>193.21970508952722</v>
      </c>
      <c r="AC45">
        <f t="shared" si="9"/>
        <v>113.68758524212534</v>
      </c>
      <c r="AD45">
        <f>National!AS389</f>
        <v>0.98123319305765222</v>
      </c>
      <c r="AF45">
        <f>National!H65</f>
        <v>19541.249184209664</v>
      </c>
      <c r="AG45">
        <f>Residential_Total_LMDI_UtilAdj!AF65</f>
        <v>0.99820478662338141</v>
      </c>
      <c r="AH45">
        <f t="shared" si="10"/>
        <v>19576.392986765448</v>
      </c>
      <c r="AI45">
        <f t="shared" si="11"/>
        <v>113.68758524212534</v>
      </c>
      <c r="AJ45">
        <f t="shared" si="12"/>
        <v>0.95232987798889179</v>
      </c>
    </row>
    <row r="46" spans="1:36" x14ac:dyDescent="0.2">
      <c r="A46" s="17">
        <f t="shared" si="0"/>
        <v>0.12903048076122225</v>
      </c>
      <c r="B46" s="17">
        <f t="shared" si="1"/>
        <v>0.83488260661087565</v>
      </c>
      <c r="C46">
        <f t="shared" si="4"/>
        <v>2009</v>
      </c>
      <c r="D46" s="3">
        <f>'Final Floorspace Estimates'!U49</f>
        <v>172.7981515553783</v>
      </c>
      <c r="E46" s="3">
        <f>'Final Floorspace Estimates'!V49</f>
        <v>26.705824739061658</v>
      </c>
      <c r="F46" s="3">
        <f>'Final Floorspace Estimates'!W49</f>
        <v>7.4690163000943945</v>
      </c>
      <c r="G46" s="3">
        <f t="shared" si="2"/>
        <v>206.97299259453433</v>
      </c>
      <c r="R46">
        <f t="shared" si="3"/>
        <v>2000</v>
      </c>
      <c r="S46" s="38">
        <v>282172</v>
      </c>
      <c r="T46" s="38">
        <f>'Final Floorspace Estimates'!G40</f>
        <v>104455.4043347866</v>
      </c>
      <c r="U46" s="9">
        <f>National!$T66</f>
        <v>179.03994827520617</v>
      </c>
      <c r="V46">
        <f>National!H390</f>
        <v>20479.41076431964</v>
      </c>
      <c r="W46">
        <f>National!AS390</f>
        <v>1.0000271160823164</v>
      </c>
      <c r="X46">
        <f t="shared" si="6"/>
        <v>20470.97785010187</v>
      </c>
      <c r="Y46" s="17">
        <f t="shared" si="13"/>
        <v>0.63450642967837412</v>
      </c>
      <c r="Z46">
        <f t="shared" si="5"/>
        <v>2000</v>
      </c>
      <c r="AA46">
        <f t="shared" si="7"/>
        <v>72.547870979763658</v>
      </c>
      <c r="AB46">
        <f t="shared" si="8"/>
        <v>195.97815910501873</v>
      </c>
      <c r="AC46">
        <f t="shared" si="9"/>
        <v>114.33748751220307</v>
      </c>
      <c r="AD46">
        <f>National!AS390</f>
        <v>1.0000271160823164</v>
      </c>
      <c r="AF46">
        <f>National!H66</f>
        <v>20387.877041699816</v>
      </c>
      <c r="AG46">
        <f>Residential_Total_LMDI_UtilAdj!AF66</f>
        <v>0.99591354973971946</v>
      </c>
      <c r="AH46">
        <f t="shared" si="10"/>
        <v>20471.532942822352</v>
      </c>
      <c r="AI46">
        <f t="shared" si="11"/>
        <v>114.33748751220307</v>
      </c>
      <c r="AJ46">
        <f t="shared" si="12"/>
        <v>0.95777393195705096</v>
      </c>
    </row>
    <row r="47" spans="1:36" x14ac:dyDescent="0.2">
      <c r="A47" s="17">
        <f t="shared" si="0"/>
        <v>0.13008004910536575</v>
      </c>
      <c r="B47" s="17">
        <f t="shared" si="1"/>
        <v>0.83337054980764347</v>
      </c>
      <c r="C47">
        <f t="shared" si="4"/>
        <v>2010</v>
      </c>
      <c r="D47" s="3">
        <f>'Final Floorspace Estimates'!U50</f>
        <v>174.32551067644999</v>
      </c>
      <c r="E47" s="3">
        <f>'Final Floorspace Estimates'!V50</f>
        <v>27.21030998076985</v>
      </c>
      <c r="F47" s="3">
        <f>'Final Floorspace Estimates'!W50</f>
        <v>7.6454501672499671</v>
      </c>
      <c r="G47" s="3">
        <f t="shared" si="2"/>
        <v>209.18127082446983</v>
      </c>
      <c r="R47">
        <f t="shared" si="3"/>
        <v>2001</v>
      </c>
      <c r="S47" s="38">
        <v>285082</v>
      </c>
      <c r="T47" s="38">
        <f>'Final Floorspace Estimates'!G41</f>
        <v>105594.17435404495</v>
      </c>
      <c r="U47" s="9">
        <f>National!$T67</f>
        <v>182.62948790297483</v>
      </c>
      <c r="V47">
        <f>National!H391</f>
        <v>20310.261654527552</v>
      </c>
      <c r="W47">
        <f>National!AS391</f>
        <v>0.97621298761353381</v>
      </c>
      <c r="X47">
        <f t="shared" si="6"/>
        <v>20794.058552555034</v>
      </c>
      <c r="Y47" s="17">
        <f t="shared" si="13"/>
        <v>0.64062090171590924</v>
      </c>
      <c r="Z47">
        <f t="shared" si="5"/>
        <v>2001</v>
      </c>
      <c r="AA47">
        <f t="shared" si="7"/>
        <v>72.940622531605058</v>
      </c>
      <c r="AB47">
        <f t="shared" si="8"/>
        <v>196.92429700558083</v>
      </c>
      <c r="AC47">
        <f t="shared" si="9"/>
        <v>113.85926112656161</v>
      </c>
      <c r="AD47">
        <f>National!AS391</f>
        <v>0.97621298761353381</v>
      </c>
      <c r="AF47">
        <f>National!H67</f>
        <v>20024.493213220769</v>
      </c>
      <c r="AG47">
        <f>Residential_Total_LMDI_UtilAdj!AF67</f>
        <v>0.98645593444486057</v>
      </c>
      <c r="AH47">
        <f t="shared" si="10"/>
        <v>20299.430024200505</v>
      </c>
      <c r="AI47">
        <f t="shared" si="11"/>
        <v>113.85926112656161</v>
      </c>
      <c r="AJ47">
        <f t="shared" si="12"/>
        <v>0.95376796002511965</v>
      </c>
    </row>
    <row r="48" spans="1:36" x14ac:dyDescent="0.2">
      <c r="A48" s="17">
        <f>E48/(D48+E48+F48)</f>
        <v>0.13114491262269626</v>
      </c>
      <c r="B48" s="17">
        <f>D48/(D48+E48+F48)</f>
        <v>0.83185295051056496</v>
      </c>
      <c r="C48">
        <f t="shared" si="4"/>
        <v>2011</v>
      </c>
      <c r="D48" s="3">
        <f>'Final Floorspace Estimates'!U51</f>
        <v>175.85758757328446</v>
      </c>
      <c r="E48" s="3">
        <f>'Final Floorspace Estimates'!V51</f>
        <v>27.724645253925367</v>
      </c>
      <c r="F48" s="3">
        <f>'Final Floorspace Estimates'!W51</f>
        <v>7.822424047961027</v>
      </c>
      <c r="G48" s="3">
        <f t="shared" si="2"/>
        <v>211.40465687517084</v>
      </c>
      <c r="R48">
        <f t="shared" si="3"/>
        <v>2002</v>
      </c>
      <c r="S48" s="38">
        <v>287804</v>
      </c>
      <c r="T48" s="38">
        <f>'Final Floorspace Estimates'!G42</f>
        <v>106436.83928083685</v>
      </c>
      <c r="U48" s="9">
        <f>National!$T68</f>
        <v>185.7470378166438</v>
      </c>
      <c r="V48">
        <f>National!H392</f>
        <v>21066.753196658276</v>
      </c>
      <c r="W48">
        <f>National!AS392</f>
        <v>1.0002348538448658</v>
      </c>
      <c r="X48">
        <f t="shared" si="6"/>
        <v>21046.101269602714</v>
      </c>
      <c r="Y48" s="17">
        <f t="shared" si="13"/>
        <v>0.64539421904019334</v>
      </c>
      <c r="Z48">
        <f t="shared" si="5"/>
        <v>2002</v>
      </c>
      <c r="AA48">
        <f t="shared" si="7"/>
        <v>73.126507170166903</v>
      </c>
      <c r="AB48">
        <f t="shared" si="8"/>
        <v>197.73324172161796</v>
      </c>
      <c r="AC48">
        <f t="shared" si="9"/>
        <v>113.3051784673838</v>
      </c>
      <c r="AD48">
        <f>National!AS392</f>
        <v>1.0002348538448658</v>
      </c>
      <c r="AF48">
        <f>National!H68</f>
        <v>20774.073430244298</v>
      </c>
      <c r="AG48">
        <f>Residential_Total_LMDI_UtilAdj!AF68</f>
        <v>0.98684290447540546</v>
      </c>
      <c r="AH48">
        <f t="shared" si="10"/>
        <v>21051.044027405314</v>
      </c>
      <c r="AI48">
        <f t="shared" si="11"/>
        <v>113.3051784673838</v>
      </c>
      <c r="AJ48">
        <f t="shared" si="12"/>
        <v>0.94912656078977864</v>
      </c>
    </row>
    <row r="49" spans="1:36" x14ac:dyDescent="0.2">
      <c r="A49" s="17">
        <f t="shared" ref="A49:A51" si="14">E49/(D49+E49+F49)</f>
        <v>0.13090848275665878</v>
      </c>
      <c r="B49" s="17">
        <f t="shared" ref="B49:B51" si="15">D49/(D49+E49+F49)</f>
        <v>0.83171233079259754</v>
      </c>
      <c r="C49" s="738">
        <f t="shared" si="4"/>
        <v>2012</v>
      </c>
      <c r="D49" s="3">
        <f>'Final Floorspace Estimates'!U52</f>
        <v>177.45802050188004</v>
      </c>
      <c r="E49" s="3">
        <f>'Final Floorspace Estimates'!V52</f>
        <v>27.931244201661563</v>
      </c>
      <c r="F49" s="3">
        <f>'Final Floorspace Estimates'!W52</f>
        <v>7.975397490137456</v>
      </c>
      <c r="G49" s="3">
        <f t="shared" ref="G49:G51" si="16">SUM(D49:F49)</f>
        <v>213.36466219367907</v>
      </c>
      <c r="R49">
        <f t="shared" si="3"/>
        <v>2003</v>
      </c>
      <c r="S49" s="38">
        <v>290326</v>
      </c>
      <c r="T49" s="38">
        <f>'Final Floorspace Estimates'!G43</f>
        <v>107300.18524589087</v>
      </c>
      <c r="U49" s="9">
        <f>National!$T69</f>
        <v>188.92329033636062</v>
      </c>
      <c r="V49">
        <f>National!H393</f>
        <v>21514.107239951834</v>
      </c>
      <c r="W49">
        <f>National!AS393</f>
        <v>1.0055519628024203</v>
      </c>
      <c r="X49">
        <f t="shared" si="6"/>
        <v>21383.860886489514</v>
      </c>
      <c r="Y49" s="17">
        <f t="shared" si="13"/>
        <v>0.65072811369412531</v>
      </c>
      <c r="Z49">
        <f t="shared" si="5"/>
        <v>2003</v>
      </c>
      <c r="AA49">
        <f t="shared" si="7"/>
        <v>73.654653343102282</v>
      </c>
      <c r="AB49">
        <f t="shared" si="8"/>
        <v>199.29006494710057</v>
      </c>
      <c r="AC49">
        <f t="shared" si="9"/>
        <v>113.18806087072434</v>
      </c>
      <c r="AD49">
        <f>National!AS393</f>
        <v>1.0055519628024203</v>
      </c>
      <c r="AF49">
        <f>National!H69</f>
        <v>21110.154809873904</v>
      </c>
      <c r="AG49">
        <f>Residential_Total_LMDI_UtilAdj!AF69</f>
        <v>0.98174970553086072</v>
      </c>
      <c r="AH49">
        <f t="shared" si="10"/>
        <v>21502.583286703433</v>
      </c>
      <c r="AI49">
        <f t="shared" si="11"/>
        <v>113.18806087072434</v>
      </c>
      <c r="AJ49">
        <f t="shared" si="12"/>
        <v>0.94814549864214392</v>
      </c>
    </row>
    <row r="50" spans="1:36" x14ac:dyDescent="0.2">
      <c r="A50" s="17">
        <f t="shared" si="14"/>
        <v>0.13056870684068031</v>
      </c>
      <c r="B50" s="17">
        <f t="shared" si="15"/>
        <v>0.83172158116697181</v>
      </c>
      <c r="C50" s="738">
        <f t="shared" si="4"/>
        <v>2013</v>
      </c>
      <c r="D50" s="3">
        <f>'Final Floorspace Estimates'!U53</f>
        <v>179.33185847857769</v>
      </c>
      <c r="E50" s="3">
        <f>'Final Floorspace Estimates'!V53</f>
        <v>28.152604654108508</v>
      </c>
      <c r="F50" s="3">
        <f>'Final Floorspace Estimates'!W53</f>
        <v>8.1307890613963156</v>
      </c>
      <c r="G50" s="3">
        <f t="shared" si="16"/>
        <v>215.6152521940825</v>
      </c>
      <c r="R50">
        <f t="shared" si="3"/>
        <v>2004</v>
      </c>
      <c r="S50" s="38">
        <v>293046</v>
      </c>
      <c r="T50" s="38">
        <f>'Final Floorspace Estimates'!G44</f>
        <v>108568.02546161553</v>
      </c>
      <c r="U50" s="9">
        <f>National!$T70</f>
        <v>193.10030811704968</v>
      </c>
      <c r="V50">
        <f>National!H394</f>
        <v>21450.792467817959</v>
      </c>
      <c r="W50">
        <f>National!AS394</f>
        <v>0.98473645935803111</v>
      </c>
      <c r="X50">
        <f t="shared" si="6"/>
        <v>21765.351685453534</v>
      </c>
      <c r="Y50" s="17">
        <f t="shared" si="13"/>
        <v>0.65894196855459441</v>
      </c>
      <c r="Z50">
        <f t="shared" si="5"/>
        <v>2004</v>
      </c>
      <c r="AA50">
        <f t="shared" si="7"/>
        <v>74.272816163515401</v>
      </c>
      <c r="AB50">
        <f t="shared" si="8"/>
        <v>200.47662829742373</v>
      </c>
      <c r="AC50">
        <f t="shared" si="9"/>
        <v>112.71526129445763</v>
      </c>
      <c r="AD50">
        <f>National!AS394</f>
        <v>0.98473645935803111</v>
      </c>
      <c r="AF50">
        <f>National!H70</f>
        <v>21073.689605245265</v>
      </c>
      <c r="AG50">
        <f>Residential_Total_LMDI_UtilAdj!AF70</f>
        <v>0.9832294368411304</v>
      </c>
      <c r="AH50">
        <f t="shared" si="10"/>
        <v>21433.135355415867</v>
      </c>
      <c r="AI50">
        <f t="shared" si="11"/>
        <v>112.71526129445763</v>
      </c>
      <c r="AJ50">
        <f t="shared" si="12"/>
        <v>0.94418498561145248</v>
      </c>
    </row>
    <row r="51" spans="1:36" x14ac:dyDescent="0.2">
      <c r="A51" s="17">
        <f t="shared" si="14"/>
        <v>0.1298991257863216</v>
      </c>
      <c r="B51" s="17">
        <f t="shared" si="15"/>
        <v>0.8326158980488112</v>
      </c>
      <c r="C51" s="738">
        <f>C50+1</f>
        <v>2014</v>
      </c>
      <c r="D51" s="3">
        <f>'Final Floorspace Estimates'!U54</f>
        <v>181.88336246002353</v>
      </c>
      <c r="E51" s="3">
        <f>'Final Floorspace Estimates'!V54</f>
        <v>28.37621745393173</v>
      </c>
      <c r="F51" s="3">
        <f>'Final Floorspace Estimates'!W54</f>
        <v>8.1885218893576646</v>
      </c>
      <c r="G51" s="3">
        <f t="shared" si="16"/>
        <v>218.44810180331294</v>
      </c>
      <c r="R51">
        <f>R50+1</f>
        <v>2005</v>
      </c>
      <c r="S51" s="38">
        <v>295753</v>
      </c>
      <c r="T51" s="38">
        <f>'Final Floorspace Estimates'!G45</f>
        <v>109930.77908752323</v>
      </c>
      <c r="U51" s="9">
        <f>National!$T71</f>
        <v>197.63249652639087</v>
      </c>
      <c r="V51">
        <f>National!H395</f>
        <v>22115.243593210093</v>
      </c>
      <c r="W51">
        <f>National!AS395</f>
        <v>1.0026121107720958</v>
      </c>
      <c r="X51">
        <f t="shared" si="6"/>
        <v>22030.203056592978</v>
      </c>
      <c r="Y51" s="17">
        <f t="shared" si="13"/>
        <v>0.66823496811998828</v>
      </c>
      <c r="Z51">
        <f t="shared" si="5"/>
        <v>2005</v>
      </c>
      <c r="AA51">
        <f t="shared" si="7"/>
        <v>74.488519327252732</v>
      </c>
      <c r="AB51">
        <f t="shared" si="8"/>
        <v>200.40068158757671</v>
      </c>
      <c r="AC51">
        <f t="shared" si="9"/>
        <v>111.47054985287389</v>
      </c>
      <c r="AD51">
        <f>National!AS395</f>
        <v>1.0026121107720958</v>
      </c>
      <c r="AF51">
        <f>National!H71</f>
        <v>21602.068172268999</v>
      </c>
      <c r="AG51">
        <f>Residential_Total_LMDI_UtilAdj!AF71</f>
        <v>0.97801132978685001</v>
      </c>
      <c r="AH51">
        <f t="shared" si="10"/>
        <v>22087.748387308562</v>
      </c>
      <c r="AI51">
        <f t="shared" si="11"/>
        <v>111.47054985287389</v>
      </c>
      <c r="AJ51">
        <f t="shared" si="12"/>
        <v>0.93375837752781454</v>
      </c>
    </row>
    <row r="52" spans="1:36" x14ac:dyDescent="0.2">
      <c r="C52" s="738">
        <f t="shared" ref="C52:C54" si="17">C51+1</f>
        <v>2015</v>
      </c>
      <c r="D52" s="3">
        <f>'Final Floorspace Estimates'!U55</f>
        <v>184.53691348889114</v>
      </c>
      <c r="E52" s="3">
        <f>'Final Floorspace Estimates'!V55</f>
        <v>28.632855810386392</v>
      </c>
      <c r="F52" s="3">
        <f>'Final Floorspace Estimates'!W55</f>
        <v>8.2429395789228224</v>
      </c>
      <c r="G52" s="3">
        <f t="shared" ref="G52:G54" si="18">SUM(D52:F52)</f>
        <v>221.41270887820036</v>
      </c>
      <c r="R52">
        <f t="shared" si="3"/>
        <v>2006</v>
      </c>
      <c r="S52" s="38">
        <v>298593</v>
      </c>
      <c r="T52" s="38">
        <f>'Final Floorspace Estimates'!G46</f>
        <v>110743.1713454827</v>
      </c>
      <c r="U52" s="9">
        <f>National!$T72</f>
        <v>201.20294221718507</v>
      </c>
      <c r="V52">
        <f>National!H396</f>
        <v>21279.82230047082</v>
      </c>
      <c r="W52">
        <f>National!AS396</f>
        <v>0.97109833449517058</v>
      </c>
      <c r="X52">
        <f t="shared" si="6"/>
        <v>21866.601731118073</v>
      </c>
      <c r="Y52" s="17">
        <f t="shared" si="13"/>
        <v>0.67383676850155583</v>
      </c>
      <c r="Z52">
        <f t="shared" si="5"/>
        <v>2006</v>
      </c>
      <c r="AA52">
        <f t="shared" si="7"/>
        <v>73.232131132069654</v>
      </c>
      <c r="AB52">
        <f t="shared" si="8"/>
        <v>197.45327378156242</v>
      </c>
      <c r="AC52">
        <f t="shared" si="9"/>
        <v>108.67933386140321</v>
      </c>
      <c r="AD52">
        <f>National!AS396</f>
        <v>0.97109833449517058</v>
      </c>
      <c r="AF52">
        <f>National!H72</f>
        <v>20656.927</v>
      </c>
      <c r="AG52">
        <f>Residential_Total_LMDI_UtilAdj!AF72</f>
        <v>0.9727947329430654</v>
      </c>
      <c r="AH52">
        <f t="shared" si="10"/>
        <v>21234.620522157973</v>
      </c>
      <c r="AI52">
        <f t="shared" si="11"/>
        <v>108.67933386140321</v>
      </c>
      <c r="AJ52">
        <f t="shared" si="12"/>
        <v>0.91037712284695627</v>
      </c>
    </row>
    <row r="53" spans="1:36" x14ac:dyDescent="0.2">
      <c r="C53" s="738">
        <f t="shared" si="17"/>
        <v>2016</v>
      </c>
      <c r="D53" s="3">
        <f>'Final Floorspace Estimates'!U56</f>
        <v>187.7274103895904</v>
      </c>
      <c r="E53" s="3">
        <f>'Final Floorspace Estimates'!V56</f>
        <v>28.813587190131734</v>
      </c>
      <c r="F53" s="3">
        <f>'Final Floorspace Estimates'!W56</f>
        <v>8.2930039383479812</v>
      </c>
      <c r="G53" s="3">
        <f t="shared" si="18"/>
        <v>224.83400151807012</v>
      </c>
      <c r="R53">
        <f t="shared" si="3"/>
        <v>2007</v>
      </c>
      <c r="S53" s="38">
        <v>301580</v>
      </c>
      <c r="T53" s="38">
        <f>'Final Floorspace Estimates'!G47</f>
        <v>111350.09847924174</v>
      </c>
      <c r="U53" s="9">
        <f>National!$T73</f>
        <v>203.58189249713294</v>
      </c>
      <c r="V53">
        <f>National!H397</f>
        <v>22179.025384662491</v>
      </c>
      <c r="W53">
        <f>National!AS397</f>
        <v>0.99513484260770113</v>
      </c>
      <c r="X53">
        <f t="shared" si="6"/>
        <v>22248.062677992944</v>
      </c>
      <c r="Y53" s="17">
        <f t="shared" si="13"/>
        <v>0.6750510395156607</v>
      </c>
      <c r="Z53">
        <f t="shared" si="5"/>
        <v>2007</v>
      </c>
      <c r="AA53">
        <f t="shared" si="7"/>
        <v>73.77167808870928</v>
      </c>
      <c r="AB53">
        <f t="shared" si="8"/>
        <v>199.80281097048606</v>
      </c>
      <c r="AC53">
        <f t="shared" si="9"/>
        <v>109.28311160240474</v>
      </c>
      <c r="AD53">
        <f>National!AS397</f>
        <v>0.99513484260770113</v>
      </c>
      <c r="AF53">
        <f>National!H73</f>
        <v>21514.258428943405</v>
      </c>
      <c r="AG53">
        <f>Residential_Total_LMDI_UtilAdj!AF73</f>
        <v>0.97174485357114537</v>
      </c>
      <c r="AH53">
        <f t="shared" si="10"/>
        <v>22139.82235139078</v>
      </c>
      <c r="AI53">
        <f t="shared" si="11"/>
        <v>109.28311160240474</v>
      </c>
      <c r="AJ53">
        <f t="shared" si="12"/>
        <v>0.91543480422171508</v>
      </c>
    </row>
    <row r="54" spans="1:36" x14ac:dyDescent="0.2">
      <c r="C54" s="738">
        <f t="shared" si="17"/>
        <v>2017</v>
      </c>
      <c r="D54" s="3">
        <f>'Final Floorspace Estimates'!U57</f>
        <v>191.07288879056753</v>
      </c>
      <c r="E54" s="3">
        <f>'Final Floorspace Estimates'!V57</f>
        <v>29.004017985051057</v>
      </c>
      <c r="F54" s="3">
        <f>'Final Floorspace Estimates'!W57</f>
        <v>8.3458902048168007</v>
      </c>
      <c r="G54" s="3">
        <f t="shared" si="18"/>
        <v>228.42279698043541</v>
      </c>
      <c r="H54" s="738">
        <f>D54/G54</f>
        <v>0.83648782571790803</v>
      </c>
      <c r="R54">
        <f t="shared" si="3"/>
        <v>2008</v>
      </c>
      <c r="S54" s="38">
        <v>304375</v>
      </c>
      <c r="T54" s="38">
        <f>'Final Floorspace Estimates'!G48</f>
        <v>111917.70122331429</v>
      </c>
      <c r="U54" s="9">
        <f>National!$T74</f>
        <v>205.69429035022097</v>
      </c>
      <c r="V54">
        <f>National!H398</f>
        <v>22343.876121443667</v>
      </c>
      <c r="W54">
        <f>National!AS398</f>
        <v>1.0035882545932078</v>
      </c>
      <c r="X54">
        <f t="shared" si="6"/>
        <v>22235.598349740121</v>
      </c>
      <c r="Y54" s="17">
        <f t="shared" si="13"/>
        <v>0.67579232969271774</v>
      </c>
      <c r="Z54">
        <f t="shared" si="5"/>
        <v>2008</v>
      </c>
      <c r="AA54">
        <f t="shared" si="7"/>
        <v>73.053300533027098</v>
      </c>
      <c r="AB54">
        <f t="shared" si="8"/>
        <v>198.67811889177798</v>
      </c>
      <c r="AC54">
        <f t="shared" si="9"/>
        <v>108.1002215077587</v>
      </c>
      <c r="AD54">
        <f>National!AS398</f>
        <v>1.0035882545932078</v>
      </c>
      <c r="AF54">
        <f>National!H74</f>
        <v>21657.565137234127</v>
      </c>
      <c r="AG54">
        <f>Residential_Total_LMDI_UtilAdj!AF74</f>
        <v>0.97052167415154267</v>
      </c>
      <c r="AH54">
        <f t="shared" si="10"/>
        <v>22315.3853376513</v>
      </c>
      <c r="AI54">
        <f t="shared" si="11"/>
        <v>108.1002215077587</v>
      </c>
      <c r="AJ54">
        <f t="shared" si="12"/>
        <v>0.90552605669128439</v>
      </c>
    </row>
    <row r="55" spans="1:36" x14ac:dyDescent="0.2">
      <c r="R55">
        <f t="shared" si="3"/>
        <v>2009</v>
      </c>
      <c r="S55" s="38">
        <v>307007</v>
      </c>
      <c r="T55" s="38">
        <f>'Final Floorspace Estimates'!G49</f>
        <v>112186.58875902677</v>
      </c>
      <c r="U55" s="9">
        <f>National!$T75</f>
        <v>206.97299259453439</v>
      </c>
      <c r="V55">
        <f>National!H399</f>
        <v>21920.820904358301</v>
      </c>
      <c r="W55">
        <f>National!AS399</f>
        <v>0.99975920946627272</v>
      </c>
      <c r="X55">
        <f t="shared" si="6"/>
        <v>21892.239874984389</v>
      </c>
      <c r="Y55" s="17">
        <f t="shared" si="13"/>
        <v>0.67416375716037225</v>
      </c>
      <c r="Z55">
        <f t="shared" si="5"/>
        <v>2009</v>
      </c>
      <c r="AA55">
        <f t="shared" si="7"/>
        <v>71.30860167678388</v>
      </c>
      <c r="AB55">
        <f t="shared" si="8"/>
        <v>195.14132765020804</v>
      </c>
      <c r="AC55">
        <f t="shared" si="9"/>
        <v>105.77341323885609</v>
      </c>
      <c r="AD55">
        <f>National!AS399</f>
        <v>0.99975920946627272</v>
      </c>
      <c r="AF55">
        <f>National!H75</f>
        <v>21078.403102012326</v>
      </c>
      <c r="AG55">
        <f>Residential_Total_LMDI_UtilAdj!AF75</f>
        <v>0.96305722597433774</v>
      </c>
      <c r="AH55">
        <f t="shared" si="10"/>
        <v>21886.968430860405</v>
      </c>
      <c r="AI55">
        <f t="shared" si="11"/>
        <v>105.77341323885609</v>
      </c>
      <c r="AJ55">
        <f t="shared" si="12"/>
        <v>0.8860350187726912</v>
      </c>
    </row>
    <row r="56" spans="1:36" x14ac:dyDescent="0.2">
      <c r="O56" s="384">
        <f>LN(S56/S31)/25</f>
        <v>1.0497260422857811E-2</v>
      </c>
      <c r="P56" s="384">
        <f>LN(T56/T31)/25</f>
        <v>1.0609165619772662E-2</v>
      </c>
      <c r="Q56" s="384">
        <f>LN(U56/U31)/25</f>
        <v>1.8366800939932648E-2</v>
      </c>
      <c r="R56">
        <f t="shared" si="3"/>
        <v>2010</v>
      </c>
      <c r="S56" s="38">
        <v>309322</v>
      </c>
      <c r="T56" s="38">
        <f>'Final Floorspace Estimates'!G50</f>
        <v>113221.31231047989</v>
      </c>
      <c r="U56" s="9">
        <f>National!$T76</f>
        <v>209.18127082446981</v>
      </c>
      <c r="V56">
        <f>National!H400</f>
        <v>22825.229914376745</v>
      </c>
      <c r="W56">
        <f>National!AS400</f>
        <v>1.0250741740269622</v>
      </c>
      <c r="X56">
        <f t="shared" si="6"/>
        <v>22216.686943394943</v>
      </c>
      <c r="Y56" s="17">
        <f t="shared" si="13"/>
        <v>0.67625733321415804</v>
      </c>
      <c r="Z56">
        <f t="shared" si="5"/>
        <v>2010</v>
      </c>
      <c r="AA56">
        <f t="shared" si="7"/>
        <v>71.823817715503409</v>
      </c>
      <c r="AB56">
        <f t="shared" si="8"/>
        <v>196.22354210549582</v>
      </c>
      <c r="AC56">
        <f t="shared" si="9"/>
        <v>106.20782088104639</v>
      </c>
      <c r="AD56">
        <f>National!AS400</f>
        <v>1.0250741740269622</v>
      </c>
      <c r="AF56">
        <f>National!H76</f>
        <v>21885.627184880384</v>
      </c>
      <c r="AG56">
        <f>Residential_Total_LMDI_UtilAdj!AF76</f>
        <v>0.96100226117640641</v>
      </c>
      <c r="AH56">
        <f t="shared" si="10"/>
        <v>22773.752018116167</v>
      </c>
      <c r="AI56">
        <f t="shared" si="11"/>
        <v>106.20782088104639</v>
      </c>
      <c r="AJ56">
        <f t="shared" si="12"/>
        <v>0.88967393304818965</v>
      </c>
    </row>
    <row r="57" spans="1:36" x14ac:dyDescent="0.2">
      <c r="O57" s="384"/>
      <c r="P57" s="384"/>
      <c r="Q57" s="384"/>
      <c r="R57">
        <f t="shared" si="3"/>
        <v>2011</v>
      </c>
      <c r="S57" s="38">
        <v>311557</v>
      </c>
      <c r="T57" s="38">
        <f>'Final Floorspace Estimates'!G51</f>
        <v>114196.36643876473</v>
      </c>
      <c r="U57" s="9">
        <f>National!$T77</f>
        <v>211.4046568751709</v>
      </c>
      <c r="V57">
        <f>National!H401</f>
        <v>22405.856135340811</v>
      </c>
      <c r="W57">
        <f>National!AS401</f>
        <v>1.0069203753126654</v>
      </c>
      <c r="X57">
        <f t="shared" si="6"/>
        <v>22199.081485530114</v>
      </c>
      <c r="Y57" s="17">
        <f>U57/S57*1000</f>
        <v>0.67854247176333993</v>
      </c>
      <c r="Z57">
        <f>R57</f>
        <v>2011</v>
      </c>
      <c r="AA57">
        <f>X57/S57*1000</f>
        <v>71.252071003155493</v>
      </c>
      <c r="AB57">
        <f>X57/T57*1000</f>
        <v>194.39393894755733</v>
      </c>
      <c r="AC57">
        <f>X57/U57</f>
        <v>105.00753301114889</v>
      </c>
      <c r="AD57">
        <f>National!AS401</f>
        <v>1.0069203753126654</v>
      </c>
      <c r="AF57">
        <f>National!H77</f>
        <v>21377.411</v>
      </c>
      <c r="AG57">
        <f>Residential_Total_LMDI_UtilAdj!AF77</f>
        <v>0.95636786001392449</v>
      </c>
      <c r="AH57">
        <f>AF57/AG57</f>
        <v>22352.707461006426</v>
      </c>
      <c r="AI57">
        <f>X57/U57</f>
        <v>105.00753301114889</v>
      </c>
      <c r="AJ57">
        <f>AI57/AI$31</f>
        <v>0.87961944910206147</v>
      </c>
    </row>
    <row r="58" spans="1:36" x14ac:dyDescent="0.2">
      <c r="R58">
        <v>2012</v>
      </c>
      <c r="S58" s="38">
        <v>313831</v>
      </c>
      <c r="T58" s="38">
        <f>'Final Floorspace Estimates'!G52</f>
        <v>114884.49557637266</v>
      </c>
      <c r="U58" s="9">
        <f>National!$T78</f>
        <v>213.36466219367904</v>
      </c>
      <c r="V58" s="738">
        <f>National!H402</f>
        <v>21075.50882453112</v>
      </c>
      <c r="W58" s="738">
        <f>National!AS402</f>
        <v>0.95689510013011381</v>
      </c>
      <c r="X58" s="738">
        <f t="shared" ref="X58:X59" si="19">AH58/W58</f>
        <v>21940.775808552971</v>
      </c>
      <c r="Y58" s="17">
        <f t="shared" ref="Y58:Y64" si="20">U58/S58*1000</f>
        <v>0.67987121155551566</v>
      </c>
      <c r="Z58" s="738">
        <f t="shared" ref="Z58:Z60" si="21">R58</f>
        <v>2012</v>
      </c>
      <c r="AA58" s="738">
        <f t="shared" ref="AA58:AA60" si="22">X58/S58*1000</f>
        <v>69.912710371355828</v>
      </c>
      <c r="AB58" s="738">
        <f t="shared" ref="AB58:AB60" si="23">X58/T58*1000</f>
        <v>190.98117372998544</v>
      </c>
      <c r="AC58" s="738">
        <f t="shared" ref="AC58:AC60" si="24">X58/U58</f>
        <v>102.83228526679133</v>
      </c>
      <c r="AD58" s="738">
        <f>National!AS402</f>
        <v>0.95689510013011381</v>
      </c>
      <c r="AE58" s="738"/>
      <c r="AF58" s="738">
        <f>National!H78</f>
        <v>19864.966</v>
      </c>
      <c r="AG58" s="738">
        <f>Residential_Total_LMDI_UtilAdj!AF78</f>
        <v>0.94617510163176355</v>
      </c>
      <c r="AH58" s="738">
        <f t="shared" ref="AH58:AH64" si="25">AF58/AG58</f>
        <v>20995.020864257673</v>
      </c>
      <c r="AI58" s="738">
        <f t="shared" ref="AI58:AI60" si="26">X58/U58</f>
        <v>102.83228526679133</v>
      </c>
      <c r="AJ58" s="738">
        <f t="shared" ref="AJ58:AJ60" si="27">AI58/AI$31</f>
        <v>0.86139799233905812</v>
      </c>
    </row>
    <row r="59" spans="1:36" x14ac:dyDescent="0.2">
      <c r="R59" s="738">
        <v>2013</v>
      </c>
      <c r="S59" s="38">
        <v>315994</v>
      </c>
      <c r="T59" s="38">
        <f>'Final Floorspace Estimates'!G53</f>
        <v>115638.04642863268</v>
      </c>
      <c r="U59" s="9">
        <f>National!$T79</f>
        <v>215.61525219408253</v>
      </c>
      <c r="V59" s="738">
        <f>National!H403</f>
        <v>22310.204048087013</v>
      </c>
      <c r="W59" s="738">
        <f>National!AS403</f>
        <v>1.0061400110467185</v>
      </c>
      <c r="X59" s="738">
        <f t="shared" si="19"/>
        <v>22145.87748258737</v>
      </c>
      <c r="Y59" s="17">
        <f t="shared" si="20"/>
        <v>0.68233970326677895</v>
      </c>
      <c r="Z59" s="738">
        <f t="shared" si="21"/>
        <v>2013</v>
      </c>
      <c r="AA59" s="738">
        <f t="shared" si="22"/>
        <v>70.083221461759933</v>
      </c>
      <c r="AB59" s="738">
        <f t="shared" si="23"/>
        <v>191.51030449355565</v>
      </c>
      <c r="AC59" s="738">
        <f t="shared" si="24"/>
        <v>102.71016200028893</v>
      </c>
      <c r="AD59" s="738">
        <f>National!AS403</f>
        <v>1.0061400110467185</v>
      </c>
      <c r="AE59" s="738"/>
      <c r="AF59" s="738">
        <f>National!H79</f>
        <v>21049.438963988981</v>
      </c>
      <c r="AG59" s="738">
        <f>Residential_Total_LMDI_UtilAdj!AF79</f>
        <v>0.94468976938189664</v>
      </c>
      <c r="AH59" s="738">
        <f t="shared" si="25"/>
        <v>22281.85341496973</v>
      </c>
      <c r="AI59" s="738">
        <f t="shared" si="26"/>
        <v>102.71016200028893</v>
      </c>
      <c r="AJ59" s="738">
        <f t="shared" si="27"/>
        <v>0.86037499906111892</v>
      </c>
    </row>
    <row r="60" spans="1:36" s="738" customFormat="1" x14ac:dyDescent="0.2">
      <c r="R60" s="738">
        <v>2014</v>
      </c>
      <c r="S60" s="38">
        <v>318301</v>
      </c>
      <c r="T60" s="38">
        <f>'Final Floorspace Estimates'!G54</f>
        <v>116524.32361477609</v>
      </c>
      <c r="U60" s="9">
        <f>National!$T80</f>
        <v>218.44810180331294</v>
      </c>
      <c r="V60" s="738">
        <f>National!H404</f>
        <v>22765.700250133079</v>
      </c>
      <c r="W60" s="738">
        <f>National!AS404</f>
        <v>1.0174106443702853</v>
      </c>
      <c r="X60" s="738">
        <f t="shared" ref="X60:X63" si="28">AH60/W60</f>
        <v>22363.131637728809</v>
      </c>
      <c r="Y60" s="17">
        <f t="shared" si="20"/>
        <v>0.68629411093057502</v>
      </c>
      <c r="Z60" s="738">
        <f t="shared" si="21"/>
        <v>2014</v>
      </c>
      <c r="AA60" s="738">
        <f t="shared" si="22"/>
        <v>70.257811435492854</v>
      </c>
      <c r="AB60" s="738">
        <f t="shared" si="23"/>
        <v>191.91814158613155</v>
      </c>
      <c r="AC60" s="738">
        <f t="shared" si="24"/>
        <v>102.37274415808018</v>
      </c>
      <c r="AD60" s="738">
        <f>National!AS404</f>
        <v>1.0174106443702853</v>
      </c>
      <c r="AF60" s="738">
        <f>National!H80</f>
        <v>21442.390978061376</v>
      </c>
      <c r="AG60" s="738">
        <f>Residential_Total_LMDI_UtilAdj!AF80</f>
        <v>0.94241960783156498</v>
      </c>
      <c r="AH60" s="738">
        <f t="shared" si="25"/>
        <v>22752.488169679182</v>
      </c>
      <c r="AI60" s="738">
        <f t="shared" si="26"/>
        <v>102.37274415808018</v>
      </c>
      <c r="AJ60" s="738">
        <f t="shared" si="27"/>
        <v>0.85754854187304885</v>
      </c>
    </row>
    <row r="61" spans="1:36" s="738" customFormat="1" x14ac:dyDescent="0.2">
      <c r="R61" s="738">
        <v>2015</v>
      </c>
      <c r="S61" s="38">
        <v>320635</v>
      </c>
      <c r="T61" s="38">
        <f>'Final Floorspace Estimates'!G55</f>
        <v>117476.02939638932</v>
      </c>
      <c r="U61" s="9">
        <f>National!$T81</f>
        <v>221.41270887820036</v>
      </c>
      <c r="V61" s="738">
        <f>National!H405</f>
        <v>22193.361311995784</v>
      </c>
      <c r="W61" s="738">
        <f>National!AS405</f>
        <v>0.98838928318075958</v>
      </c>
      <c r="X61" s="738">
        <f t="shared" si="28"/>
        <v>22405.108744400608</v>
      </c>
      <c r="Y61" s="17">
        <f t="shared" si="20"/>
        <v>0.69054441616854167</v>
      </c>
      <c r="Z61" s="738">
        <f t="shared" ref="Z61:Z64" si="29">R61</f>
        <v>2015</v>
      </c>
      <c r="AA61" s="738">
        <f t="shared" ref="AA61:AA64" si="30">X61/S61*1000</f>
        <v>69.877302054986529</v>
      </c>
      <c r="AB61" s="738">
        <f t="shared" ref="AB61:AB64" si="31">X61/T61*1000</f>
        <v>190.72068454749152</v>
      </c>
      <c r="AC61" s="738">
        <f t="shared" ref="AC61:AC64" si="32">X61/U61</f>
        <v>101.19161116774787</v>
      </c>
      <c r="AD61" s="738">
        <f>National!AS409</f>
        <v>0</v>
      </c>
      <c r="AF61" s="738">
        <f>National!H81</f>
        <v>20618.506954196157</v>
      </c>
      <c r="AG61" s="738">
        <f>Residential_Total_LMDI_UtilAdj!AF81</f>
        <v>0.93106956294842047</v>
      </c>
      <c r="AH61" s="738">
        <f t="shared" si="25"/>
        <v>22144.969371465086</v>
      </c>
      <c r="AI61" s="738">
        <f t="shared" ref="AI61:AI64" si="33">X61/U61</f>
        <v>101.19161116774787</v>
      </c>
      <c r="AJ61" s="738">
        <f t="shared" ref="AJ61:AJ64" si="34">AI61/AI$31</f>
        <v>0.84765451312596762</v>
      </c>
    </row>
    <row r="62" spans="1:36" s="738" customFormat="1" x14ac:dyDescent="0.2">
      <c r="R62" s="738">
        <v>2016</v>
      </c>
      <c r="S62" s="38">
        <v>322941</v>
      </c>
      <c r="T62" s="38">
        <f>'Final Floorspace Estimates'!G56</f>
        <v>118616.32745364004</v>
      </c>
      <c r="U62" s="9">
        <f>National!$T82</f>
        <v>224.83400151807012</v>
      </c>
      <c r="V62" s="738">
        <f>National!H406</f>
        <v>21842.664133123679</v>
      </c>
      <c r="W62" s="738">
        <f>National!AS406</f>
        <v>0.97461540846450212</v>
      </c>
      <c r="X62" s="738">
        <f t="shared" si="28"/>
        <v>22325.766929246354</v>
      </c>
      <c r="Y62" s="17">
        <f t="shared" si="20"/>
        <v>0.69620767111661308</v>
      </c>
      <c r="Z62" s="738">
        <f t="shared" si="29"/>
        <v>2016</v>
      </c>
      <c r="AA62" s="738">
        <f t="shared" si="30"/>
        <v>69.132649398021158</v>
      </c>
      <c r="AB62" s="738">
        <f t="shared" si="31"/>
        <v>188.21832886347073</v>
      </c>
      <c r="AC62" s="738">
        <f t="shared" si="32"/>
        <v>99.298890641556326</v>
      </c>
      <c r="AD62" s="738">
        <f>National!AS410</f>
        <v>0</v>
      </c>
      <c r="AF62" s="738">
        <f>National!H82</f>
        <v>20185.74681631977</v>
      </c>
      <c r="AG62" s="738">
        <f>Residential_Total_LMDI_UtilAdj!AF82</f>
        <v>0.92769488474535866</v>
      </c>
      <c r="AH62" s="738">
        <f t="shared" si="25"/>
        <v>21759.036455030709</v>
      </c>
      <c r="AI62" s="738">
        <f t="shared" si="33"/>
        <v>99.298890641556326</v>
      </c>
      <c r="AJ62" s="738">
        <f t="shared" si="34"/>
        <v>0.83179970977223117</v>
      </c>
    </row>
    <row r="63" spans="1:36" s="738" customFormat="1" x14ac:dyDescent="0.2">
      <c r="R63" s="738">
        <v>2017</v>
      </c>
      <c r="S63" s="38">
        <v>324986</v>
      </c>
      <c r="T63" s="38">
        <f>'Final Floorspace Estimates'!G57</f>
        <v>119832.78688417682</v>
      </c>
      <c r="U63" s="9">
        <f>National!$T83</f>
        <v>228.42279698043541</v>
      </c>
      <c r="V63" s="738">
        <f>National!H407</f>
        <v>21555.878313006157</v>
      </c>
      <c r="W63" s="738">
        <f>National!AS407</f>
        <v>0.95269587247171839</v>
      </c>
      <c r="X63" s="738">
        <f t="shared" si="28"/>
        <v>22558.224428835707</v>
      </c>
      <c r="Y63" s="17">
        <f t="shared" si="20"/>
        <v>0.7028696527863828</v>
      </c>
      <c r="Z63" s="738">
        <f t="shared" si="29"/>
        <v>2017</v>
      </c>
      <c r="AA63" s="738">
        <f t="shared" si="30"/>
        <v>69.412911414140027</v>
      </c>
      <c r="AB63" s="738">
        <f t="shared" si="31"/>
        <v>188.24751568733132</v>
      </c>
      <c r="AC63" s="738">
        <f t="shared" si="32"/>
        <v>98.756449562115449</v>
      </c>
      <c r="AD63" s="738">
        <f>National!AS411</f>
        <v>0</v>
      </c>
      <c r="AF63" s="738">
        <f>National!H83</f>
        <v>19902.451068575618</v>
      </c>
      <c r="AG63" s="738">
        <f>Residential_Total_LMDI_UtilAdj!AF83</f>
        <v>0.92607757552124381</v>
      </c>
      <c r="AH63" s="738">
        <f t="shared" si="25"/>
        <v>21491.127303642465</v>
      </c>
      <c r="AI63" s="738">
        <f t="shared" si="33"/>
        <v>98.756449562115449</v>
      </c>
      <c r="AJ63" s="738">
        <f t="shared" si="34"/>
        <v>0.82725582887353932</v>
      </c>
    </row>
    <row r="64" spans="1:36" s="738" customFormat="1" x14ac:dyDescent="0.2">
      <c r="R64" s="738">
        <v>2018</v>
      </c>
      <c r="S64" s="38">
        <v>326688</v>
      </c>
      <c r="T64" s="38">
        <f>'Final Floorspace Estimates'!G58</f>
        <v>120633.77758974754</v>
      </c>
      <c r="U64" s="9">
        <f>National!$T84</f>
        <v>231.07731748507891</v>
      </c>
      <c r="V64" s="738">
        <f>National!H408</f>
        <v>0</v>
      </c>
      <c r="W64" s="738" t="e">
        <f>National!AS408</f>
        <v>#DIV/0!</v>
      </c>
      <c r="X64" s="738" t="e">
        <f t="shared" ref="X64" si="35">AH64/W64</f>
        <v>#DIV/0!</v>
      </c>
      <c r="Y64" s="17">
        <f t="shared" si="20"/>
        <v>0.70733335012329468</v>
      </c>
      <c r="Z64" s="738">
        <f t="shared" si="29"/>
        <v>2018</v>
      </c>
      <c r="AA64" s="738" t="e">
        <f t="shared" si="30"/>
        <v>#DIV/0!</v>
      </c>
      <c r="AB64" s="738" t="e">
        <f t="shared" si="31"/>
        <v>#DIV/0!</v>
      </c>
      <c r="AC64" s="738" t="e">
        <f t="shared" si="32"/>
        <v>#DIV/0!</v>
      </c>
      <c r="AD64" s="738">
        <f>National!AS412</f>
        <v>0</v>
      </c>
      <c r="AF64" s="738">
        <f>National!H84</f>
        <v>0</v>
      </c>
      <c r="AG64" s="738">
        <f>Residential_Total_LMDI_UtilAdj!AF84</f>
        <v>0</v>
      </c>
      <c r="AH64" s="738" t="e">
        <f t="shared" si="25"/>
        <v>#DIV/0!</v>
      </c>
      <c r="AI64" s="738" t="e">
        <f t="shared" si="33"/>
        <v>#DIV/0!</v>
      </c>
      <c r="AJ64" s="738" t="e">
        <f t="shared" si="34"/>
        <v>#DIV/0!</v>
      </c>
    </row>
    <row r="65" spans="3:26" s="738" customFormat="1" x14ac:dyDescent="0.2">
      <c r="S65" s="38"/>
      <c r="T65" s="262"/>
      <c r="U65" s="826"/>
      <c r="Y65" s="17"/>
    </row>
    <row r="66" spans="3:26" s="738" customFormat="1" x14ac:dyDescent="0.2">
      <c r="S66" s="38"/>
      <c r="T66" s="262"/>
      <c r="U66" s="826"/>
      <c r="Y66" s="17"/>
    </row>
    <row r="67" spans="3:26" s="738" customFormat="1" x14ac:dyDescent="0.2">
      <c r="Y67" s="17"/>
      <c r="Z67" s="738">
        <f>R61</f>
        <v>2015</v>
      </c>
    </row>
    <row r="68" spans="3:26" x14ac:dyDescent="0.2">
      <c r="Q68" s="38"/>
      <c r="T68" s="17">
        <f>T60/T31</f>
        <v>1.341763453369488</v>
      </c>
      <c r="U68" s="17">
        <f>U60/U31</f>
        <v>1.6528768065941544</v>
      </c>
      <c r="Y68" s="17">
        <f>Y60/Y31</f>
        <v>1.2354942690475608</v>
      </c>
    </row>
    <row r="70" spans="3:26" x14ac:dyDescent="0.2">
      <c r="D70" s="384" t="s">
        <v>34</v>
      </c>
      <c r="E70" s="384" t="s">
        <v>79</v>
      </c>
      <c r="F70" s="384" t="s">
        <v>747</v>
      </c>
      <c r="S70" s="384" t="s">
        <v>22</v>
      </c>
      <c r="T70" s="384" t="s">
        <v>23</v>
      </c>
      <c r="U70" s="384" t="s">
        <v>24</v>
      </c>
      <c r="V70" s="384" t="s">
        <v>25</v>
      </c>
    </row>
    <row r="71" spans="3:26" x14ac:dyDescent="0.2">
      <c r="C71">
        <f t="shared" ref="C71:C112" si="36">C7</f>
        <v>1970</v>
      </c>
      <c r="D71">
        <f>National!CQ197</f>
        <v>0.86825929287474124</v>
      </c>
      <c r="E71">
        <f>National!CQ279</f>
        <v>1.6551169552887903</v>
      </c>
      <c r="F71">
        <f>Residential_Total_LMDI_UtilAdj!AG36</f>
        <v>1.2114419824751239</v>
      </c>
      <c r="R71">
        <f t="shared" ref="R71:R105" si="37">R16</f>
        <v>1970</v>
      </c>
      <c r="S71">
        <f>National!BQ360</f>
        <v>1.258453799760052</v>
      </c>
      <c r="T71">
        <f>National!BR360</f>
        <v>1.3122559830571057</v>
      </c>
      <c r="U71">
        <f>National!BS360</f>
        <v>1.1225655855024543</v>
      </c>
      <c r="V71">
        <f>National!BT360</f>
        <v>1.2058124063265854</v>
      </c>
    </row>
    <row r="72" spans="3:26" x14ac:dyDescent="0.2">
      <c r="C72">
        <f t="shared" si="36"/>
        <v>1971</v>
      </c>
      <c r="D72">
        <f>National!CQ198</f>
        <v>0.91536535535999619</v>
      </c>
      <c r="E72">
        <f>National!CQ280</f>
        <v>1.65837188233975</v>
      </c>
      <c r="F72">
        <f>Residential_Total_LMDI_UtilAdj!AG37</f>
        <v>1.2389602228209167</v>
      </c>
      <c r="R72">
        <f t="shared" si="37"/>
        <v>1971</v>
      </c>
      <c r="S72">
        <f>National!BQ361</f>
        <v>1.2763927682708553</v>
      </c>
      <c r="T72">
        <f>National!BR361</f>
        <v>1.3326507136467824</v>
      </c>
      <c r="U72">
        <f>National!BS361</f>
        <v>1.1649170573764043</v>
      </c>
      <c r="V72">
        <f>National!BT361</f>
        <v>1.229686281315296</v>
      </c>
    </row>
    <row r="73" spans="3:26" x14ac:dyDescent="0.2">
      <c r="C73">
        <f t="shared" si="36"/>
        <v>1972</v>
      </c>
      <c r="D73">
        <f>National!CQ199</f>
        <v>0.94903938299630586</v>
      </c>
      <c r="E73">
        <f>National!CQ281</f>
        <v>1.6269046549662756</v>
      </c>
      <c r="F73">
        <f>Residential_Total_LMDI_UtilAdj!AG38</f>
        <v>1.2436226716748686</v>
      </c>
      <c r="R73">
        <f t="shared" si="37"/>
        <v>1972</v>
      </c>
      <c r="S73">
        <f>National!BQ362</f>
        <v>1.2919128346975035</v>
      </c>
      <c r="T73">
        <f>National!BR362</f>
        <v>1.3217991810104066</v>
      </c>
      <c r="U73">
        <f>National!BS362</f>
        <v>1.1566211846298875</v>
      </c>
      <c r="V73">
        <f>National!BT362</f>
        <v>1.2671797117044858</v>
      </c>
    </row>
    <row r="74" spans="3:26" x14ac:dyDescent="0.2">
      <c r="C74">
        <f t="shared" si="36"/>
        <v>1973</v>
      </c>
      <c r="D74">
        <f>National!CQ200</f>
        <v>0.98481149061693118</v>
      </c>
      <c r="E74">
        <f>National!CQ282</f>
        <v>1.5762638278242167</v>
      </c>
      <c r="F74">
        <f>Residential_Total_LMDI_UtilAdj!AG39</f>
        <v>1.2412765119943816</v>
      </c>
      <c r="R74">
        <f t="shared" si="37"/>
        <v>1973</v>
      </c>
      <c r="S74">
        <f>National!BQ363</f>
        <v>1.3005030689042145</v>
      </c>
      <c r="T74">
        <f>National!BR363</f>
        <v>1.3176506105260872</v>
      </c>
      <c r="U74">
        <f>National!BS363</f>
        <v>1.1599663977744372</v>
      </c>
      <c r="V74">
        <f>National!BT363</f>
        <v>1.230714133648676</v>
      </c>
    </row>
    <row r="75" spans="3:26" x14ac:dyDescent="0.2">
      <c r="C75">
        <f t="shared" si="36"/>
        <v>1974</v>
      </c>
      <c r="D75">
        <f>National!CQ201</f>
        <v>0.97329691928899609</v>
      </c>
      <c r="E75">
        <f>National!CQ283</f>
        <v>1.4686992916352051</v>
      </c>
      <c r="F75">
        <f>Residential_Total_LMDI_UtilAdj!AG40</f>
        <v>1.1879120599585524</v>
      </c>
      <c r="R75">
        <f t="shared" si="37"/>
        <v>1974</v>
      </c>
      <c r="S75">
        <f>National!BQ364</f>
        <v>1.2064454957091546</v>
      </c>
      <c r="T75">
        <f>National!BR364</f>
        <v>1.2743633329476725</v>
      </c>
      <c r="U75">
        <f>National!BS364</f>
        <v>1.1225713911433586</v>
      </c>
      <c r="V75">
        <f>National!BT364</f>
        <v>1.1742162431203869</v>
      </c>
    </row>
    <row r="76" spans="3:26" x14ac:dyDescent="0.2">
      <c r="C76">
        <f t="shared" si="36"/>
        <v>1975</v>
      </c>
      <c r="D76">
        <f>National!CQ202</f>
        <v>0.9507685440367426</v>
      </c>
      <c r="E76">
        <f>National!CQ284</f>
        <v>1.4355831401609707</v>
      </c>
      <c r="F76">
        <f>Residential_Total_LMDI_UtilAdj!AG41</f>
        <v>1.1607996074638212</v>
      </c>
      <c r="R76">
        <f t="shared" si="37"/>
        <v>1975</v>
      </c>
      <c r="S76">
        <f>National!BQ365</f>
        <v>1.1783453078305588</v>
      </c>
      <c r="T76">
        <f>National!BR365</f>
        <v>1.2482771887431432</v>
      </c>
      <c r="U76">
        <f>National!BS365</f>
        <v>1.0851507904182065</v>
      </c>
      <c r="V76">
        <f>National!BT365</f>
        <v>1.1641813024146397</v>
      </c>
    </row>
    <row r="77" spans="3:26" x14ac:dyDescent="0.2">
      <c r="C77">
        <f t="shared" si="36"/>
        <v>1976</v>
      </c>
      <c r="D77">
        <f>National!CQ203</f>
        <v>0.9609189470103795</v>
      </c>
      <c r="E77">
        <f>National!CQ285</f>
        <v>1.4451220827204589</v>
      </c>
      <c r="F77">
        <f>Residential_Total_LMDI_UtilAdj!AG42</f>
        <v>1.1706536789210398</v>
      </c>
      <c r="R77">
        <f t="shared" si="37"/>
        <v>1976</v>
      </c>
      <c r="S77">
        <f>National!BQ366</f>
        <v>1.2229098303370669</v>
      </c>
      <c r="T77">
        <f>National!BR366</f>
        <v>1.241062437411433</v>
      </c>
      <c r="U77">
        <f>National!BS366</f>
        <v>1.08887023693142</v>
      </c>
      <c r="V77">
        <f>National!BT366</f>
        <v>1.1689538114337608</v>
      </c>
    </row>
    <row r="78" spans="3:26" x14ac:dyDescent="0.2">
      <c r="C78">
        <f t="shared" si="36"/>
        <v>1977</v>
      </c>
      <c r="D78">
        <f>National!CQ204</f>
        <v>0.96553475665304589</v>
      </c>
      <c r="E78">
        <f>National!CQ286</f>
        <v>1.4087258205841433</v>
      </c>
      <c r="F78">
        <f>Residential_Total_LMDI_UtilAdj!AG43</f>
        <v>1.1574007578297572</v>
      </c>
      <c r="R78">
        <f t="shared" si="37"/>
        <v>1977</v>
      </c>
      <c r="S78">
        <f>National!BQ367</f>
        <v>1.2161487606433092</v>
      </c>
      <c r="T78">
        <f>National!BR367</f>
        <v>1.2303465259510542</v>
      </c>
      <c r="U78">
        <f>National!BS367</f>
        <v>1.0902428170900806</v>
      </c>
      <c r="V78">
        <f>National!BT367</f>
        <v>1.1067218886134393</v>
      </c>
    </row>
    <row r="79" spans="3:26" x14ac:dyDescent="0.2">
      <c r="C79">
        <f t="shared" si="36"/>
        <v>1978</v>
      </c>
      <c r="D79">
        <f>National!CQ205</f>
        <v>0.97771470727227183</v>
      </c>
      <c r="E79">
        <f>National!CQ287</f>
        <v>1.3514545872797961</v>
      </c>
      <c r="F79">
        <f>Residential_Total_LMDI_UtilAdj!AG44</f>
        <v>1.1396662218237472</v>
      </c>
      <c r="R79">
        <f t="shared" si="37"/>
        <v>1978</v>
      </c>
      <c r="S79">
        <f>National!BQ368</f>
        <v>1.1669308392254083</v>
      </c>
      <c r="T79">
        <f>National!BR368</f>
        <v>1.2267533261229262</v>
      </c>
      <c r="U79">
        <f>National!BS368</f>
        <v>1.0705474586087076</v>
      </c>
      <c r="V79">
        <f>National!BT368</f>
        <v>1.1043815795736533</v>
      </c>
    </row>
    <row r="80" spans="3:26" x14ac:dyDescent="0.2">
      <c r="C80">
        <f t="shared" si="36"/>
        <v>1979</v>
      </c>
      <c r="D80">
        <f>National!CQ206</f>
        <v>0.99530113180980562</v>
      </c>
      <c r="E80">
        <f>National!CQ288</f>
        <v>1.2874001277045375</v>
      </c>
      <c r="F80">
        <f>Residential_Total_LMDI_UtilAdj!AG45</f>
        <v>1.1218072881179773</v>
      </c>
      <c r="R80">
        <f t="shared" si="37"/>
        <v>1979</v>
      </c>
      <c r="S80">
        <f>National!BQ369</f>
        <v>1.1051303910975587</v>
      </c>
      <c r="T80">
        <f>National!BR369</f>
        <v>1.1654408300896029</v>
      </c>
      <c r="U80">
        <f>National!BS369</f>
        <v>1.0842863361275437</v>
      </c>
      <c r="V80">
        <f>National!BT369</f>
        <v>1.1551270547325523</v>
      </c>
    </row>
    <row r="81" spans="3:22" x14ac:dyDescent="0.2">
      <c r="C81">
        <f t="shared" si="36"/>
        <v>1980</v>
      </c>
      <c r="D81">
        <f>National!CQ207</f>
        <v>0.98926138296229393</v>
      </c>
      <c r="E81">
        <f>National!CQ289</f>
        <v>1.1181947274780806</v>
      </c>
      <c r="F81">
        <f>Residential_Total_LMDI_UtilAdj!AG46</f>
        <v>1.0453771489002373</v>
      </c>
      <c r="R81">
        <f t="shared" si="37"/>
        <v>1980</v>
      </c>
      <c r="S81">
        <f>National!BQ370</f>
        <v>1.0472484528053547</v>
      </c>
      <c r="T81">
        <f>National!BR370</f>
        <v>1.0711109604349931</v>
      </c>
      <c r="U81">
        <f>National!BS370</f>
        <v>0.99883554683198683</v>
      </c>
      <c r="V81">
        <f>National!BT370</f>
        <v>1.0955964186535567</v>
      </c>
    </row>
    <row r="82" spans="3:22" x14ac:dyDescent="0.2">
      <c r="C82">
        <f t="shared" si="36"/>
        <v>1981</v>
      </c>
      <c r="D82">
        <f>National!CQ208</f>
        <v>0.98165195555750939</v>
      </c>
      <c r="E82">
        <f>National!CQ290</f>
        <v>1.1076851056641226</v>
      </c>
      <c r="F82">
        <f>Residential_Total_LMDI_UtilAdj!AG47</f>
        <v>1.0365171590023146</v>
      </c>
      <c r="R82">
        <f t="shared" si="37"/>
        <v>1981</v>
      </c>
      <c r="S82">
        <f>National!BQ371</f>
        <v>0.99665655912858364</v>
      </c>
      <c r="T82">
        <f>National!BR371</f>
        <v>1.076075980982943</v>
      </c>
      <c r="U82">
        <f>National!BS371</f>
        <v>1.0064522337765132</v>
      </c>
      <c r="V82">
        <f>National!BT371</f>
        <v>1.0816639542899251</v>
      </c>
    </row>
    <row r="83" spans="3:22" x14ac:dyDescent="0.2">
      <c r="C83">
        <f t="shared" si="36"/>
        <v>1982</v>
      </c>
      <c r="D83">
        <f>National!CQ209</f>
        <v>0.9738600380347916</v>
      </c>
      <c r="E83">
        <f>National!CQ291</f>
        <v>1.129422310107137</v>
      </c>
      <c r="F83">
        <f>Residential_Total_LMDI_UtilAdj!AG48</f>
        <v>1.0415429756139156</v>
      </c>
      <c r="R83">
        <f t="shared" si="37"/>
        <v>1982</v>
      </c>
      <c r="S83">
        <f>National!BQ372</f>
        <v>1.0513212453468606</v>
      </c>
      <c r="T83">
        <f>National!BR372</f>
        <v>1.0925418489742016</v>
      </c>
      <c r="U83">
        <f>National!BS372</f>
        <v>0.99576271288789941</v>
      </c>
      <c r="V83">
        <f>National!BT372</f>
        <v>1.0356421857315266</v>
      </c>
    </row>
    <row r="84" spans="3:22" x14ac:dyDescent="0.2">
      <c r="C84">
        <f t="shared" si="36"/>
        <v>1983</v>
      </c>
      <c r="D84">
        <f>National!CQ210</f>
        <v>0.98604718701346672</v>
      </c>
      <c r="E84">
        <f>National!CQ292</f>
        <v>1.0494620733121125</v>
      </c>
      <c r="F84">
        <f>Residential_Total_LMDI_UtilAdj!AG49</f>
        <v>1.0139568186432635</v>
      </c>
      <c r="R84">
        <f t="shared" si="37"/>
        <v>1983</v>
      </c>
      <c r="S84">
        <f>National!BQ373</f>
        <v>0.99274550937865369</v>
      </c>
      <c r="T84">
        <f>National!BR373</f>
        <v>1.0359023744580125</v>
      </c>
      <c r="U84">
        <f>National!BS373</f>
        <v>0.99087441545935173</v>
      </c>
      <c r="V84">
        <f>National!BT373</f>
        <v>1.0471192448343782</v>
      </c>
    </row>
    <row r="85" spans="3:22" x14ac:dyDescent="0.2">
      <c r="C85">
        <f t="shared" si="36"/>
        <v>1984</v>
      </c>
      <c r="D85">
        <f>National!CQ211</f>
        <v>1.0163219638333636</v>
      </c>
      <c r="E85">
        <f>National!CQ293</f>
        <v>1.0763012760497079</v>
      </c>
      <c r="F85">
        <f>Residential_Total_LMDI_UtilAdj!AG50</f>
        <v>1.0427631012172605</v>
      </c>
      <c r="R85">
        <f t="shared" si="37"/>
        <v>1984</v>
      </c>
      <c r="S85">
        <f>National!BQ374</f>
        <v>1.0327913247575471</v>
      </c>
      <c r="T85">
        <f>National!BR374</f>
        <v>1.060672275060764</v>
      </c>
      <c r="U85">
        <f>National!BS374</f>
        <v>1.0438503884311146</v>
      </c>
      <c r="V85">
        <f>National!BT374</f>
        <v>1.0207520400833818</v>
      </c>
    </row>
    <row r="86" spans="3:22" x14ac:dyDescent="0.2">
      <c r="C86">
        <f t="shared" si="36"/>
        <v>1985</v>
      </c>
      <c r="D86">
        <f>National!CQ212</f>
        <v>1</v>
      </c>
      <c r="E86">
        <f>National!CQ294</f>
        <v>1</v>
      </c>
      <c r="F86">
        <f>Residential_Total_LMDI_UtilAdj!AG51</f>
        <v>1</v>
      </c>
      <c r="G86">
        <f>(F86/F71)^(1/15)</f>
        <v>0.98729398698905946</v>
      </c>
      <c r="R86">
        <f t="shared" si="37"/>
        <v>1985</v>
      </c>
      <c r="S86">
        <f>National!BQ375</f>
        <v>1</v>
      </c>
      <c r="T86">
        <f>National!BR375</f>
        <v>1</v>
      </c>
      <c r="U86">
        <f>National!BS375</f>
        <v>1</v>
      </c>
      <c r="V86">
        <f>National!BT375</f>
        <v>1</v>
      </c>
    </row>
    <row r="87" spans="3:22" x14ac:dyDescent="0.2">
      <c r="C87">
        <f t="shared" si="36"/>
        <v>1986</v>
      </c>
      <c r="D87">
        <f>National!CQ213</f>
        <v>1.0131948088674507</v>
      </c>
      <c r="E87">
        <f>National!CQ295</f>
        <v>0.99469551408331602</v>
      </c>
      <c r="F87">
        <f>Residential_Total_LMDI_UtilAdj!AG52</f>
        <v>1.0050463442897184</v>
      </c>
      <c r="R87">
        <f t="shared" si="37"/>
        <v>1986</v>
      </c>
      <c r="S87">
        <f>National!BQ376</f>
        <v>1.0131680960738934</v>
      </c>
      <c r="T87">
        <f>National!BR376</f>
        <v>1.01641678877418</v>
      </c>
      <c r="U87">
        <f>National!BS376</f>
        <v>1.0005752702316217</v>
      </c>
      <c r="V87">
        <f>National!BT376</f>
        <v>0.98703715949898174</v>
      </c>
    </row>
    <row r="88" spans="3:22" x14ac:dyDescent="0.2">
      <c r="C88">
        <f t="shared" si="36"/>
        <v>1987</v>
      </c>
      <c r="D88">
        <f>National!CQ214</f>
        <v>1.0202527453530232</v>
      </c>
      <c r="E88">
        <f>National!CQ296</f>
        <v>0.97372130173415794</v>
      </c>
      <c r="F88">
        <f>Residential_Total_LMDI_UtilAdj!AG53</f>
        <v>0.9998747671392636</v>
      </c>
      <c r="R88">
        <f t="shared" si="37"/>
        <v>1987</v>
      </c>
      <c r="S88">
        <f>National!BQ377</f>
        <v>1.014932528343319</v>
      </c>
      <c r="T88">
        <f>National!BR377</f>
        <v>1.0127642360427764</v>
      </c>
      <c r="U88">
        <f>National!BS377</f>
        <v>0.9996253549642814</v>
      </c>
      <c r="V88">
        <f>National!BT377</f>
        <v>0.96328447358066971</v>
      </c>
    </row>
    <row r="89" spans="3:22" x14ac:dyDescent="0.2">
      <c r="C89">
        <f t="shared" si="36"/>
        <v>1988</v>
      </c>
      <c r="D89">
        <f>National!CQ215</f>
        <v>1.0321753503058666</v>
      </c>
      <c r="E89">
        <f>National!CQ297</f>
        <v>0.97041694436778003</v>
      </c>
      <c r="F89">
        <f>Residential_Total_LMDI_UtilAdj!AG54</f>
        <v>1.0050943973801569</v>
      </c>
      <c r="R89">
        <f t="shared" si="37"/>
        <v>1988</v>
      </c>
      <c r="S89">
        <f>National!BQ378</f>
        <v>1.018115766500554</v>
      </c>
      <c r="T89">
        <f>National!BR378</f>
        <v>1.0137105829903614</v>
      </c>
      <c r="U89">
        <f>National!BS378</f>
        <v>1.0008047188845148</v>
      </c>
      <c r="V89">
        <f>National!BT378</f>
        <v>0.98686902091154372</v>
      </c>
    </row>
    <row r="90" spans="3:22" x14ac:dyDescent="0.2">
      <c r="C90">
        <f t="shared" si="36"/>
        <v>1989</v>
      </c>
      <c r="D90">
        <f>National!CQ216</f>
        <v>1.0423198628368497</v>
      </c>
      <c r="E90">
        <f>National!CQ298</f>
        <v>0.96742782019508777</v>
      </c>
      <c r="F90">
        <f>Residential_Total_LMDI_UtilAdj!AG55</f>
        <v>1.0094135404825246</v>
      </c>
      <c r="R90">
        <f t="shared" si="37"/>
        <v>1989</v>
      </c>
      <c r="S90">
        <f>National!BQ379</f>
        <v>1.0146259153407309</v>
      </c>
      <c r="T90">
        <f>National!BR379</f>
        <v>1.0136953470777299</v>
      </c>
      <c r="U90">
        <f>National!BS379</f>
        <v>1.0090106178519185</v>
      </c>
      <c r="V90">
        <f>National!BT379</f>
        <v>1.0002450589604985</v>
      </c>
    </row>
    <row r="91" spans="3:22" x14ac:dyDescent="0.2">
      <c r="C91">
        <f t="shared" si="36"/>
        <v>1990</v>
      </c>
      <c r="D91">
        <f>National!CQ217</f>
        <v>1.0600732257507914</v>
      </c>
      <c r="E91">
        <f>National!CQ299</f>
        <v>0.91348660242470259</v>
      </c>
      <c r="F91">
        <f>Residential_Total_LMDI_UtilAdj!AG56</f>
        <v>0.99614664839052691</v>
      </c>
      <c r="R91">
        <f t="shared" si="37"/>
        <v>1990</v>
      </c>
      <c r="S91">
        <f>National!BQ380</f>
        <v>1.0164671788632957</v>
      </c>
      <c r="T91">
        <f>National!BR380</f>
        <v>0.99281248598889027</v>
      </c>
      <c r="U91">
        <f>National!BS380</f>
        <v>1.0135169659363346</v>
      </c>
      <c r="V91">
        <f>National!BT380</f>
        <v>0.94631240185063648</v>
      </c>
    </row>
    <row r="92" spans="3:22" x14ac:dyDescent="0.2">
      <c r="C92">
        <f t="shared" si="36"/>
        <v>1991</v>
      </c>
      <c r="D92">
        <f>National!CQ218</f>
        <v>1.0580578206095437</v>
      </c>
      <c r="E92">
        <f>National!CQ300</f>
        <v>0.90658194626196731</v>
      </c>
      <c r="F92">
        <f>Residential_Total_LMDI_UtilAdj!AG57</f>
        <v>0.99207134211089065</v>
      </c>
      <c r="R92">
        <f t="shared" si="37"/>
        <v>1991</v>
      </c>
      <c r="S92">
        <f>National!BQ381</f>
        <v>0.99069515020592269</v>
      </c>
      <c r="T92">
        <f>National!BR381</f>
        <v>1.0103729967911257</v>
      </c>
      <c r="U92">
        <f>National!BS381</f>
        <v>1.0023791325762741</v>
      </c>
      <c r="V92">
        <f>National!BT381</f>
        <v>0.94630425475214974</v>
      </c>
    </row>
    <row r="93" spans="3:22" x14ac:dyDescent="0.2">
      <c r="C93">
        <f t="shared" si="36"/>
        <v>1992</v>
      </c>
      <c r="D93">
        <f>National!CQ219</f>
        <v>1.0573864475837988</v>
      </c>
      <c r="E93">
        <f>National!CQ301</f>
        <v>0.87909935145900908</v>
      </c>
      <c r="F93">
        <f>Residential_Total_LMDI_UtilAdj!AG58</f>
        <v>0.97976565163611307</v>
      </c>
      <c r="R93">
        <f t="shared" si="37"/>
        <v>1992</v>
      </c>
      <c r="S93">
        <f>National!BQ382</f>
        <v>0.98757245056714527</v>
      </c>
      <c r="T93">
        <f>National!BR382</f>
        <v>0.98073119281855137</v>
      </c>
      <c r="U93">
        <f>National!BS382</f>
        <v>0.99906537833869924</v>
      </c>
      <c r="V93">
        <f>National!BT382</f>
        <v>0.93249269007082625</v>
      </c>
    </row>
    <row r="94" spans="3:22" x14ac:dyDescent="0.2">
      <c r="C94">
        <f t="shared" si="36"/>
        <v>1993</v>
      </c>
      <c r="D94">
        <f>National!CQ220</f>
        <v>1.0439197306408345</v>
      </c>
      <c r="E94">
        <f>National!CQ302</f>
        <v>0.85485709934301268</v>
      </c>
      <c r="F94">
        <f>Residential_Total_LMDI_UtilAdj!AG59</f>
        <v>0.96150799500261508</v>
      </c>
      <c r="R94">
        <f t="shared" si="37"/>
        <v>1993</v>
      </c>
      <c r="S94">
        <f>National!BQ383</f>
        <v>0.97907858382141877</v>
      </c>
      <c r="T94">
        <f>National!BR383</f>
        <v>0.95716592543054058</v>
      </c>
      <c r="U94">
        <f>National!BS383</f>
        <v>0.97413368572138292</v>
      </c>
      <c r="V94">
        <f>National!BT383</f>
        <v>0.92567207643979632</v>
      </c>
    </row>
    <row r="95" spans="3:22" x14ac:dyDescent="0.2">
      <c r="C95">
        <f t="shared" si="36"/>
        <v>1994</v>
      </c>
      <c r="D95">
        <f>National!CQ221</f>
        <v>1.04995445278808</v>
      </c>
      <c r="E95">
        <f>National!CQ303</f>
        <v>0.84190184519563926</v>
      </c>
      <c r="F95">
        <f>Residential_Total_LMDI_UtilAdj!AG60</f>
        <v>0.95920122500943483</v>
      </c>
      <c r="R95">
        <f t="shared" si="37"/>
        <v>1994</v>
      </c>
      <c r="S95">
        <f>National!BQ384</f>
        <v>0.97822050981234743</v>
      </c>
      <c r="T95">
        <f>National!BR384</f>
        <v>0.94011298776066021</v>
      </c>
      <c r="U95">
        <f>National!BS384</f>
        <v>0.99073699907044122</v>
      </c>
      <c r="V95">
        <f>National!BT384</f>
        <v>0.90697807296840605</v>
      </c>
    </row>
    <row r="96" spans="3:22" x14ac:dyDescent="0.2">
      <c r="C96">
        <f t="shared" si="36"/>
        <v>1995</v>
      </c>
      <c r="D96">
        <f>National!CQ222</f>
        <v>1.0446362467638581</v>
      </c>
      <c r="E96">
        <f>National!CQ304</f>
        <v>0.81671256985902696</v>
      </c>
      <c r="F96">
        <f>Residential_Total_LMDI_UtilAdj!AG61</f>
        <v>0.94522767808135721</v>
      </c>
      <c r="R96">
        <f t="shared" si="37"/>
        <v>1995</v>
      </c>
      <c r="S96">
        <f>National!BQ385</f>
        <v>0.94942136252876685</v>
      </c>
      <c r="T96">
        <f>National!BR385</f>
        <v>0.92531578406238546</v>
      </c>
      <c r="U96">
        <f>National!BS385</f>
        <v>0.97939410414333472</v>
      </c>
      <c r="V96">
        <f>National!BT385</f>
        <v>0.90544495876063769</v>
      </c>
    </row>
    <row r="97" spans="3:22" x14ac:dyDescent="0.2">
      <c r="C97">
        <f t="shared" si="36"/>
        <v>1996</v>
      </c>
      <c r="D97">
        <f>National!CQ223</f>
        <v>1.0801870084116778</v>
      </c>
      <c r="E97">
        <f>National!CQ305</f>
        <v>0.8453053381118466</v>
      </c>
      <c r="F97">
        <f>Residential_Total_LMDI_UtilAdj!AG62</f>
        <v>0.97774502695520948</v>
      </c>
      <c r="R97">
        <f t="shared" si="37"/>
        <v>1996</v>
      </c>
      <c r="S97">
        <f>National!BQ386</f>
        <v>0.97156599967669977</v>
      </c>
      <c r="T97">
        <f>National!BR386</f>
        <v>0.96059213489955042</v>
      </c>
      <c r="U97">
        <f>National!BS386</f>
        <v>1.0232198835612116</v>
      </c>
      <c r="V97">
        <f>National!BT386</f>
        <v>0.92095508064996578</v>
      </c>
    </row>
    <row r="98" spans="3:22" x14ac:dyDescent="0.2">
      <c r="C98">
        <f t="shared" si="36"/>
        <v>1997</v>
      </c>
      <c r="D98">
        <f>National!CQ224</f>
        <v>1.0702653724426303</v>
      </c>
      <c r="E98">
        <f>National!CQ306</f>
        <v>0.80340532185864155</v>
      </c>
      <c r="F98">
        <f>Residential_Total_LMDI_UtilAdj!AG63</f>
        <v>0.95370323281484892</v>
      </c>
      <c r="R98">
        <f t="shared" si="37"/>
        <v>1997</v>
      </c>
      <c r="S98">
        <f>National!BQ387</f>
        <v>0.9440012264491987</v>
      </c>
      <c r="T98">
        <f>National!BR387</f>
        <v>0.93944008423761693</v>
      </c>
      <c r="U98">
        <f>National!BS387</f>
        <v>0.99417311634128991</v>
      </c>
      <c r="V98">
        <f>National!BT387</f>
        <v>0.90885575409467378</v>
      </c>
    </row>
    <row r="99" spans="3:22" x14ac:dyDescent="0.2">
      <c r="C99">
        <f t="shared" si="36"/>
        <v>1998</v>
      </c>
      <c r="D99">
        <f>National!CQ225</f>
        <v>1.0695345611576814</v>
      </c>
      <c r="E99">
        <f>National!CQ307</f>
        <v>0.79681474900026938</v>
      </c>
      <c r="F99">
        <f>Residential_Total_LMDI_UtilAdj!AG64</f>
        <v>0.95050580156214659</v>
      </c>
      <c r="R99">
        <f t="shared" si="37"/>
        <v>1998</v>
      </c>
      <c r="S99">
        <f>National!BQ388</f>
        <v>0.95327205671006088</v>
      </c>
      <c r="T99">
        <f>National!BR388</f>
        <v>0.93261031585374132</v>
      </c>
      <c r="U99">
        <f>National!BS388</f>
        <v>0.99383970554038226</v>
      </c>
      <c r="V99">
        <f>National!BT388</f>
        <v>0.89257664300506157</v>
      </c>
    </row>
    <row r="100" spans="3:22" x14ac:dyDescent="0.2">
      <c r="C100">
        <f t="shared" si="36"/>
        <v>1999</v>
      </c>
      <c r="D100">
        <f>National!CQ226</f>
        <v>1.0757279079245583</v>
      </c>
      <c r="E100">
        <f>National!CQ308</f>
        <v>0.79580731505125446</v>
      </c>
      <c r="F100">
        <f>Residential_Total_LMDI_UtilAdj!AG65</f>
        <v>0.95371156426299775</v>
      </c>
      <c r="R100">
        <f t="shared" si="37"/>
        <v>1999</v>
      </c>
      <c r="S100">
        <f>National!BQ389</f>
        <v>0.94228469932398473</v>
      </c>
      <c r="T100">
        <f>National!BR389</f>
        <v>0.93919730478033092</v>
      </c>
      <c r="U100">
        <f>National!BS389</f>
        <v>0.99426172008702651</v>
      </c>
      <c r="V100">
        <f>National!BT389</f>
        <v>0.90928670812706225</v>
      </c>
    </row>
    <row r="101" spans="3:22" x14ac:dyDescent="0.2">
      <c r="C101">
        <f t="shared" si="36"/>
        <v>2000</v>
      </c>
      <c r="D101">
        <f>National!CQ227</f>
        <v>1.0923779658549517</v>
      </c>
      <c r="E101">
        <f>National!CQ309</f>
        <v>0.78596578352543744</v>
      </c>
      <c r="F101">
        <f>Residential_Total_LMDI_UtilAdj!AG66</f>
        <v>0.95915771510440218</v>
      </c>
      <c r="R101">
        <f t="shared" si="37"/>
        <v>2000</v>
      </c>
      <c r="S101">
        <f>National!BQ390</f>
        <v>0.96637154342966325</v>
      </c>
      <c r="T101">
        <f>National!BR390</f>
        <v>0.94045364456922109</v>
      </c>
      <c r="U101">
        <f>National!BS390</f>
        <v>1.0018701830166186</v>
      </c>
      <c r="V101">
        <f>National!BT390</f>
        <v>0.8972698023044825</v>
      </c>
    </row>
    <row r="102" spans="3:22" x14ac:dyDescent="0.2">
      <c r="C102">
        <f t="shared" si="36"/>
        <v>2001</v>
      </c>
      <c r="D102">
        <f>National!CQ228</f>
        <v>1.0887123384142885</v>
      </c>
      <c r="E102">
        <f>National!CQ310</f>
        <v>0.78147195845087014</v>
      </c>
      <c r="F102">
        <f>Residential_Total_LMDI_UtilAdj!AG67</f>
        <v>0.95515528967792285</v>
      </c>
      <c r="R102">
        <f t="shared" si="37"/>
        <v>2001</v>
      </c>
      <c r="S102">
        <f>National!BQ391</f>
        <v>0.98167898468520753</v>
      </c>
      <c r="T102">
        <f>National!BR391</f>
        <v>0.94502342342510082</v>
      </c>
      <c r="U102">
        <f>National!BS391</f>
        <v>0.99408752911602571</v>
      </c>
      <c r="V102">
        <f>National!BT391</f>
        <v>0.86998443574029771</v>
      </c>
    </row>
    <row r="103" spans="3:22" x14ac:dyDescent="0.2">
      <c r="C103">
        <f t="shared" si="36"/>
        <v>2002</v>
      </c>
      <c r="D103">
        <f>National!CQ229</f>
        <v>1.1009195807306691</v>
      </c>
      <c r="E103">
        <f>National!CQ311</f>
        <v>0.75588158327525345</v>
      </c>
      <c r="F103">
        <f>Residential_Total_LMDI_UtilAdj!AG68</f>
        <v>0.9515063245610017</v>
      </c>
      <c r="R103">
        <f t="shared" si="37"/>
        <v>2002</v>
      </c>
      <c r="S103">
        <f>National!BQ392</f>
        <v>0.95670985804260633</v>
      </c>
      <c r="T103">
        <f>National!BR392</f>
        <v>0.95678773917665727</v>
      </c>
      <c r="U103">
        <f>National!BS392</f>
        <v>0.99202728374420723</v>
      </c>
      <c r="V103">
        <f>National!BT392</f>
        <v>0.86127774740137808</v>
      </c>
    </row>
    <row r="104" spans="3:22" x14ac:dyDescent="0.2">
      <c r="C104">
        <f t="shared" si="36"/>
        <v>2003</v>
      </c>
      <c r="D104">
        <f>National!CQ230</f>
        <v>1.1049521803456268</v>
      </c>
      <c r="E104">
        <f>National!CQ312</f>
        <v>0.74953008093870466</v>
      </c>
      <c r="F104">
        <f>Residential_Total_LMDI_UtilAdj!AG69</f>
        <v>0.95110687701319407</v>
      </c>
      <c r="R104">
        <f t="shared" si="37"/>
        <v>2003</v>
      </c>
      <c r="S104">
        <f>National!BQ393</f>
        <v>0.96290544924965205</v>
      </c>
      <c r="T104">
        <f>National!BR393</f>
        <v>0.94889232228250298</v>
      </c>
      <c r="U104">
        <f>National!BS393</f>
        <v>0.98944621383488596</v>
      </c>
      <c r="V104">
        <f>National!BT393</f>
        <v>0.86939987274699593</v>
      </c>
    </row>
    <row r="105" spans="3:22" x14ac:dyDescent="0.2">
      <c r="C105">
        <f t="shared" si="36"/>
        <v>2004</v>
      </c>
      <c r="D105">
        <f>National!CQ231</f>
        <v>1.1068315479703563</v>
      </c>
      <c r="E105">
        <f>National!CQ313</f>
        <v>0.73816930543869941</v>
      </c>
      <c r="F105">
        <f>Residential_Total_LMDI_UtilAdj!AG70</f>
        <v>0.94729635634548826</v>
      </c>
      <c r="R105">
        <f t="shared" si="37"/>
        <v>2004</v>
      </c>
      <c r="S105">
        <f>National!BQ394</f>
        <v>0.97753993600364841</v>
      </c>
      <c r="T105">
        <f>National!BR394</f>
        <v>0.93627072815317613</v>
      </c>
      <c r="U105">
        <f>National!BS394</f>
        <v>0.97956742491380222</v>
      </c>
      <c r="V105">
        <f>National!BT394</f>
        <v>0.87247190076031345</v>
      </c>
    </row>
    <row r="106" spans="3:22" x14ac:dyDescent="0.2">
      <c r="C106">
        <f t="shared" si="36"/>
        <v>2005</v>
      </c>
      <c r="D106">
        <f>National!CQ232</f>
        <v>1.1072654880199861</v>
      </c>
      <c r="E106">
        <f>National!CQ314</f>
        <v>0.71339063515047929</v>
      </c>
      <c r="F106">
        <f>Residential_Total_LMDI_UtilAdj!AG71</f>
        <v>0.93708908294426585</v>
      </c>
      <c r="R106">
        <f t="shared" ref="R106:R118" si="38">R51</f>
        <v>2005</v>
      </c>
      <c r="S106">
        <f>National!BQ395</f>
        <v>0.95336325324592008</v>
      </c>
      <c r="T106">
        <f>National!BR395</f>
        <v>0.93611070344056957</v>
      </c>
      <c r="U106">
        <f>National!BS395</f>
        <v>0.96848563434350754</v>
      </c>
      <c r="V106">
        <f>National!BT395</f>
        <v>0.86396004854492625</v>
      </c>
    </row>
    <row r="107" spans="3:22" x14ac:dyDescent="0.2">
      <c r="C107">
        <f t="shared" si="36"/>
        <v>2006</v>
      </c>
      <c r="D107">
        <f>National!CQ233</f>
        <v>1.0989001715924855</v>
      </c>
      <c r="E107">
        <f>National!CQ315</f>
        <v>0.67057992652016507</v>
      </c>
      <c r="F107">
        <f>Residential_Total_LMDI_UtilAdj!AG72</f>
        <v>0.91458172448954678</v>
      </c>
      <c r="R107">
        <f t="shared" si="38"/>
        <v>2006</v>
      </c>
      <c r="S107">
        <f>National!BQ396</f>
        <v>0.93486683907849677</v>
      </c>
      <c r="T107">
        <f>National!BR396</f>
        <v>0.90734596814262636</v>
      </c>
      <c r="U107">
        <f>National!BS396</f>
        <v>0.94298307777520107</v>
      </c>
      <c r="V107">
        <f>National!BT396</f>
        <v>0.85027492159300944</v>
      </c>
    </row>
    <row r="108" spans="3:22" x14ac:dyDescent="0.2">
      <c r="C108">
        <f t="shared" si="36"/>
        <v>2007</v>
      </c>
      <c r="D108">
        <f>National!CQ234</f>
        <v>1.1038403358590794</v>
      </c>
      <c r="E108">
        <f>National!CQ316</f>
        <v>0.67596923532289943</v>
      </c>
      <c r="F108">
        <f>Residential_Total_LMDI_UtilAdj!AG73</f>
        <v>0.91966903368074981</v>
      </c>
      <c r="R108">
        <f t="shared" si="38"/>
        <v>2007</v>
      </c>
      <c r="S108">
        <f>National!BQ397</f>
        <v>0.94266214523310488</v>
      </c>
      <c r="T108">
        <f>National!BR397</f>
        <v>0.91990151433918044</v>
      </c>
      <c r="U108">
        <f>National!BS397</f>
        <v>0.93965466699188516</v>
      </c>
      <c r="V108">
        <f>National!BT397</f>
        <v>0.86004801096991523</v>
      </c>
    </row>
    <row r="109" spans="3:22" x14ac:dyDescent="0.2">
      <c r="C109">
        <f t="shared" si="36"/>
        <v>2008</v>
      </c>
      <c r="D109">
        <f>National!CQ235</f>
        <v>1.0921595200703633</v>
      </c>
      <c r="E109">
        <f>National!CQ317</f>
        <v>0.66948850264967819</v>
      </c>
      <c r="F109">
        <f>Residential_Total_LMDI_UtilAdj!AG74</f>
        <v>0.91022223870755492</v>
      </c>
      <c r="R109">
        <f t="shared" si="38"/>
        <v>2008</v>
      </c>
      <c r="S109">
        <f>National!BQ398</f>
        <v>0.93919573701950454</v>
      </c>
      <c r="T109">
        <f>National!BR398</f>
        <v>0.90957472497316749</v>
      </c>
      <c r="U109">
        <f>National!BS398</f>
        <v>0.92488175341085199</v>
      </c>
      <c r="V109">
        <f>National!BT398</f>
        <v>0.85685700895439121</v>
      </c>
    </row>
    <row r="110" spans="3:22" x14ac:dyDescent="0.2">
      <c r="C110">
        <f t="shared" si="36"/>
        <v>2009</v>
      </c>
      <c r="D110">
        <f>National!CQ236</f>
        <v>1.0781039086545166</v>
      </c>
      <c r="E110">
        <f>National!CQ318</f>
        <v>0.64355123048059792</v>
      </c>
      <c r="F110">
        <f>Residential_Total_LMDI_UtilAdj!AG75</f>
        <v>0.89099489346120841</v>
      </c>
      <c r="R110">
        <f t="shared" si="38"/>
        <v>2009</v>
      </c>
      <c r="S110">
        <f>National!BQ399</f>
        <v>0.90028457132442496</v>
      </c>
      <c r="T110">
        <f>National!BR399</f>
        <v>0.89435407553185753</v>
      </c>
      <c r="U110">
        <f>National!BS399</f>
        <v>0.9076416658173424</v>
      </c>
      <c r="V110">
        <f>National!BT399</f>
        <v>0.84720788030803651</v>
      </c>
    </row>
    <row r="111" spans="3:22" x14ac:dyDescent="0.2">
      <c r="C111">
        <f t="shared" si="36"/>
        <v>2010</v>
      </c>
      <c r="D111">
        <f>National!CQ237</f>
        <v>1.0843909682588884</v>
      </c>
      <c r="E111">
        <f>National!CQ319</f>
        <v>0.64328901890628354</v>
      </c>
      <c r="F111">
        <f>Residential_Total_LMDI_UtilAdj!AG76</f>
        <v>0.89447030306223718</v>
      </c>
      <c r="R111">
        <f t="shared" si="38"/>
        <v>2010</v>
      </c>
      <c r="S111">
        <f>National!BQ400</f>
        <v>0.92345719960735906</v>
      </c>
      <c r="T111">
        <f>National!BR400</f>
        <v>0.89422329323504079</v>
      </c>
      <c r="U111">
        <f>National!BS400</f>
        <v>0.91750053985942026</v>
      </c>
      <c r="V111">
        <f>National!BT400</f>
        <v>0.82565547090878144</v>
      </c>
    </row>
    <row r="112" spans="3:22" x14ac:dyDescent="0.2">
      <c r="C112">
        <f t="shared" si="36"/>
        <v>2011</v>
      </c>
      <c r="D112">
        <f>National!CQ238</f>
        <v>1.0675312840072342</v>
      </c>
      <c r="E112">
        <f>National!CQ320</f>
        <v>0.64133394543524147</v>
      </c>
      <c r="F112">
        <f>Residential_Total_LMDI_UtilAdj!AG77</f>
        <v>0.88393633222792134</v>
      </c>
      <c r="G112">
        <f>(F112/F86)^(1/26)</f>
        <v>0.99526623049094831</v>
      </c>
      <c r="R112">
        <f t="shared" si="38"/>
        <v>2011</v>
      </c>
      <c r="S112">
        <f>National!BQ401</f>
        <v>0.9152504734049548</v>
      </c>
      <c r="T112">
        <f>National!BR401</f>
        <v>0.88765218246460442</v>
      </c>
      <c r="U112">
        <f>National!BS401</f>
        <v>0.9068296038826138</v>
      </c>
      <c r="V112">
        <f>National!BT401</f>
        <v>0.80785924761102523</v>
      </c>
    </row>
    <row r="113" spans="3:22" x14ac:dyDescent="0.2">
      <c r="C113">
        <v>2012</v>
      </c>
      <c r="D113">
        <f>National!CQ239</f>
        <v>1.043609533909436</v>
      </c>
      <c r="E113">
        <f>National!CQ321</f>
        <v>0.62963391240874522</v>
      </c>
      <c r="F113">
        <f>Residential_Total_LMDI_UtilAdj!AG78</f>
        <v>0.86521018790815074</v>
      </c>
      <c r="R113" s="738">
        <f t="shared" si="38"/>
        <v>2012</v>
      </c>
      <c r="S113" s="738">
        <f>National!BQ402</f>
        <v>0.91020486038263637</v>
      </c>
      <c r="T113" s="738">
        <f>National!BR402</f>
        <v>0.86573971968939345</v>
      </c>
      <c r="U113" s="738">
        <f>National!BS402</f>
        <v>0.87790333245368535</v>
      </c>
      <c r="V113" s="738">
        <f>National!BT402</f>
        <v>0.80247087790440097</v>
      </c>
    </row>
    <row r="114" spans="3:22" x14ac:dyDescent="0.2">
      <c r="C114" s="738">
        <v>2013</v>
      </c>
      <c r="D114" s="738">
        <f>National!CQ240</f>
        <v>1.0466168590819003</v>
      </c>
      <c r="E114" s="738">
        <f>National!CQ322</f>
        <v>0.62335349379090332</v>
      </c>
      <c r="F114" s="738">
        <f>Residential_Total_LMDI_UtilAdj!AG79</f>
        <v>0.86433332873440305</v>
      </c>
      <c r="R114" s="738">
        <f t="shared" si="38"/>
        <v>2013</v>
      </c>
      <c r="S114" s="738">
        <f>National!BQ403</f>
        <v>0.89060331813013327</v>
      </c>
      <c r="T114" s="738">
        <f>National!BR403</f>
        <v>0.86805424338991444</v>
      </c>
      <c r="U114" s="738">
        <f>National!BS403</f>
        <v>0.87896092895238809</v>
      </c>
      <c r="V114" s="738">
        <f>National!BT403</f>
        <v>0.80885717089717557</v>
      </c>
    </row>
    <row r="115" spans="3:22" x14ac:dyDescent="0.2">
      <c r="C115" s="738">
        <v>2014</v>
      </c>
      <c r="D115" s="738">
        <f>National!CQ241</f>
        <v>1.0414736261951416</v>
      </c>
      <c r="E115" s="738">
        <f>National!CQ323</f>
        <v>0.62399084888953826</v>
      </c>
      <c r="F115" s="738">
        <f>Residential_Total_LMDI_UtilAdj!AG80</f>
        <v>0.86173538414013917</v>
      </c>
      <c r="R115" s="738">
        <f t="shared" si="38"/>
        <v>2014</v>
      </c>
      <c r="S115" s="738">
        <f>National!BQ404</f>
        <v>0.89408976571161169</v>
      </c>
      <c r="T115" s="738">
        <f>National!BR404</f>
        <v>0.85846620325423706</v>
      </c>
      <c r="U115" s="738">
        <f>National!BS404</f>
        <v>0.88243667864828301</v>
      </c>
      <c r="V115" s="738">
        <f>National!BT404</f>
        <v>0.79693777709765323</v>
      </c>
    </row>
    <row r="116" spans="3:22" x14ac:dyDescent="0.2">
      <c r="C116" s="738">
        <v>2015</v>
      </c>
      <c r="D116" s="738">
        <f>National!CQ242</f>
        <v>1.0198486201048493</v>
      </c>
      <c r="E116" s="738">
        <f>National!CQ324</f>
        <v>0.63043034109684759</v>
      </c>
      <c r="F116" s="738">
        <f>Residential_Total_LMDI_UtilAdj!AG81</f>
        <v>0.85232485895641596</v>
      </c>
      <c r="R116" s="738">
        <f t="shared" si="38"/>
        <v>2015</v>
      </c>
      <c r="S116" s="738">
        <f>National!BQ405</f>
        <v>0.90854767564801364</v>
      </c>
      <c r="T116" s="738">
        <f>National!BR405</f>
        <v>0.84274038713915245</v>
      </c>
      <c r="U116" s="738">
        <f>National!BS405</f>
        <v>0.86956325867202466</v>
      </c>
      <c r="V116" s="738">
        <f>National!BT405</f>
        <v>0.77864052141330498</v>
      </c>
    </row>
    <row r="117" spans="3:22" x14ac:dyDescent="0.2">
      <c r="C117" s="738">
        <v>2016</v>
      </c>
      <c r="D117" s="738">
        <f>National!CQ243</f>
        <v>1.0049096533428878</v>
      </c>
      <c r="E117" s="738">
        <f>National!CQ325</f>
        <v>0.61426889829519116</v>
      </c>
      <c r="F117" s="738">
        <f>Residential_Total_LMDI_UtilAdj!AG82</f>
        <v>0.83696027485805569</v>
      </c>
      <c r="R117" s="738">
        <f t="shared" si="38"/>
        <v>2016</v>
      </c>
      <c r="S117" s="738">
        <f>National!BQ406</f>
        <v>0.87478805946479676</v>
      </c>
      <c r="T117" s="738">
        <f>National!BR406</f>
        <v>0.83724250952656565</v>
      </c>
      <c r="U117" s="738">
        <f>National!BS406</f>
        <v>0.84821184820642159</v>
      </c>
      <c r="V117" s="738">
        <f>National!BT406</f>
        <v>0.77895816891232772</v>
      </c>
    </row>
    <row r="118" spans="3:22" x14ac:dyDescent="0.2">
      <c r="C118" s="738">
        <v>2017</v>
      </c>
      <c r="D118" s="738">
        <f>National!CQ244</f>
        <v>0.99177202575920931</v>
      </c>
      <c r="E118" s="738">
        <f>National!CQ326</f>
        <v>0.62081789446642188</v>
      </c>
      <c r="F118" s="738">
        <f>Residential_Total_LMDI_UtilAdj!AG83</f>
        <v>0.8319897330600613</v>
      </c>
      <c r="R118" s="738">
        <f t="shared" si="38"/>
        <v>2017</v>
      </c>
      <c r="S118" s="738">
        <f>National!BQ407</f>
        <v>0.88298718910279439</v>
      </c>
      <c r="T118" s="738">
        <f>National!BR407</f>
        <v>0.82093309202923481</v>
      </c>
      <c r="U118" s="738">
        <f>National!BS407</f>
        <v>0.84013899481916388</v>
      </c>
      <c r="V118" s="738">
        <f>National!BT407</f>
        <v>0.78401091070749507</v>
      </c>
    </row>
  </sheetData>
  <pageMargins left="0.7" right="0.7" top="0.75" bottom="0.75" header="0.3" footer="0.3"/>
  <pageSetup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3:N67"/>
  <sheetViews>
    <sheetView topLeftCell="A36" workbookViewId="0">
      <selection activeCell="D59" sqref="D59"/>
    </sheetView>
  </sheetViews>
  <sheetFormatPr defaultRowHeight="12.75" x14ac:dyDescent="0.2"/>
  <cols>
    <col min="7" max="7" width="10.42578125" customWidth="1"/>
    <col min="8" max="8" width="10.42578125" style="738" customWidth="1"/>
    <col min="9" max="9" width="12.7109375" customWidth="1"/>
    <col min="14" max="14" width="11.5703125" customWidth="1"/>
  </cols>
  <sheetData>
    <row r="3" spans="2:14" x14ac:dyDescent="0.2">
      <c r="C3" t="s">
        <v>34</v>
      </c>
      <c r="D3" s="633" t="s">
        <v>914</v>
      </c>
      <c r="J3" t="s">
        <v>720</v>
      </c>
      <c r="K3" s="633" t="s">
        <v>914</v>
      </c>
    </row>
    <row r="4" spans="2:14" x14ac:dyDescent="0.2">
      <c r="B4" t="s">
        <v>180</v>
      </c>
      <c r="C4">
        <v>1</v>
      </c>
      <c r="D4">
        <v>2</v>
      </c>
      <c r="E4">
        <v>3</v>
      </c>
      <c r="F4">
        <v>4</v>
      </c>
      <c r="G4" s="633" t="s">
        <v>59</v>
      </c>
      <c r="I4" t="s">
        <v>180</v>
      </c>
      <c r="J4">
        <v>1</v>
      </c>
      <c r="K4">
        <v>2</v>
      </c>
      <c r="L4">
        <v>3</v>
      </c>
      <c r="M4">
        <v>4</v>
      </c>
      <c r="N4" s="633" t="s">
        <v>59</v>
      </c>
    </row>
    <row r="5" spans="2:14" x14ac:dyDescent="0.2">
      <c r="B5">
        <v>1960</v>
      </c>
      <c r="C5" s="40">
        <f>'[14]PT results - Residential'!X4</f>
        <v>130.565</v>
      </c>
      <c r="D5" s="40">
        <f>'[14]PT results - Residential'!Y4</f>
        <v>201.72800000000001</v>
      </c>
      <c r="E5" s="40">
        <f>'[14]PT results - Residential'!Z4</f>
        <v>225.21899999999999</v>
      </c>
      <c r="F5" s="40">
        <f>'[14]PT results - Residential'!AA4</f>
        <v>129.87899999999999</v>
      </c>
      <c r="G5" s="40">
        <f>SUM(C5:F5)</f>
        <v>687.39099999999996</v>
      </c>
      <c r="I5">
        <v>1960</v>
      </c>
      <c r="J5" s="40">
        <f>'[14]PT results - Residential'!AE4</f>
        <v>1964.0050000000001</v>
      </c>
      <c r="K5" s="40">
        <f>'[14]PT results - Residential'!AF4</f>
        <v>2385.4859999999999</v>
      </c>
      <c r="L5" s="40">
        <f>'[14]PT results - Residential'!AG4</f>
        <v>1519.2920000000001</v>
      </c>
      <c r="M5" s="40">
        <f>'[14]PT results - Residential'!AH4</f>
        <v>775.61400000000003</v>
      </c>
      <c r="N5" s="40">
        <f>SUM(J5:M5)</f>
        <v>6644.3970000000008</v>
      </c>
    </row>
    <row r="6" spans="2:14" x14ac:dyDescent="0.2">
      <c r="B6">
        <v>1961</v>
      </c>
      <c r="C6" s="40">
        <f>'[14]PT results - Residential'!X5</f>
        <v>140.405</v>
      </c>
      <c r="D6" s="40">
        <f>'[14]PT results - Residential'!Y5</f>
        <v>214.33199999999999</v>
      </c>
      <c r="E6" s="40">
        <f>'[14]PT results - Residential'!Z5</f>
        <v>237.48400000000001</v>
      </c>
      <c r="F6" s="40">
        <f>'[14]PT results - Residential'!AA5</f>
        <v>139.46700000000001</v>
      </c>
      <c r="G6" s="40">
        <f t="shared" ref="G6:G62" si="0">SUM(C6:F6)</f>
        <v>731.68799999999999</v>
      </c>
      <c r="I6">
        <v>1961</v>
      </c>
      <c r="J6" s="40">
        <f>'[14]PT results - Residential'!AE5</f>
        <v>2030.0330000000001</v>
      </c>
      <c r="K6" s="40">
        <f>'[14]PT results - Residential'!AF5</f>
        <v>2439.6860000000001</v>
      </c>
      <c r="L6" s="40">
        <f>'[14]PT results - Residential'!AG5</f>
        <v>1506.9880000000001</v>
      </c>
      <c r="M6" s="40">
        <f>'[14]PT results - Residential'!AH5</f>
        <v>792.577</v>
      </c>
      <c r="N6" s="40">
        <f t="shared" ref="N6:N62" si="1">SUM(J6:M6)</f>
        <v>6769.2840000000006</v>
      </c>
    </row>
    <row r="7" spans="2:14" x14ac:dyDescent="0.2">
      <c r="B7">
        <v>1962</v>
      </c>
      <c r="C7" s="40">
        <f>'[14]PT results - Residential'!X6</f>
        <v>146.70500000000001</v>
      </c>
      <c r="D7" s="40">
        <f>'[14]PT results - Residential'!Y6</f>
        <v>227.179</v>
      </c>
      <c r="E7" s="40">
        <f>'[14]PT results - Residential'!Z6</f>
        <v>269.512</v>
      </c>
      <c r="F7" s="40">
        <f>'[14]PT results - Residential'!AA6</f>
        <v>150.923</v>
      </c>
      <c r="G7" s="40">
        <f t="shared" si="0"/>
        <v>794.31899999999996</v>
      </c>
      <c r="I7">
        <v>1962</v>
      </c>
      <c r="J7" s="40">
        <f>'[14]PT results - Residential'!AE6</f>
        <v>2105.4720000000002</v>
      </c>
      <c r="K7" s="40">
        <f>'[14]PT results - Residential'!AF6</f>
        <v>2556.3310000000001</v>
      </c>
      <c r="L7" s="40">
        <f>'[14]PT results - Residential'!AG6</f>
        <v>1575.3330000000001</v>
      </c>
      <c r="M7" s="40">
        <f>'[14]PT results - Residential'!AH6</f>
        <v>836.89099999999996</v>
      </c>
      <c r="N7" s="40">
        <f t="shared" si="1"/>
        <v>7074.027</v>
      </c>
    </row>
    <row r="8" spans="2:14" x14ac:dyDescent="0.2">
      <c r="B8">
        <v>1963</v>
      </c>
      <c r="C8" s="40">
        <f>'[14]PT results - Residential'!X7</f>
        <v>156.00200000000001</v>
      </c>
      <c r="D8" s="40">
        <f>'[14]PT results - Residential'!Y7</f>
        <v>241.00900000000001</v>
      </c>
      <c r="E8" s="40">
        <f>'[14]PT results - Residential'!Z7</f>
        <v>295.80599999999998</v>
      </c>
      <c r="F8" s="40">
        <f>'[14]PT results - Residential'!AA7</f>
        <v>162.75300000000001</v>
      </c>
      <c r="G8" s="40">
        <f t="shared" si="0"/>
        <v>855.57</v>
      </c>
      <c r="I8">
        <v>1963</v>
      </c>
      <c r="J8" s="40">
        <f>'[14]PT results - Residential'!AE7</f>
        <v>2113.366</v>
      </c>
      <c r="K8" s="40">
        <f>'[14]PT results - Residential'!AF7</f>
        <v>2513.1579999999999</v>
      </c>
      <c r="L8" s="40">
        <f>'[14]PT results - Residential'!AG7</f>
        <v>1608.0420000000001</v>
      </c>
      <c r="M8" s="40">
        <f>'[14]PT results - Residential'!AH7</f>
        <v>846.37099999999998</v>
      </c>
      <c r="N8" s="40">
        <f t="shared" si="1"/>
        <v>7080.9369999999999</v>
      </c>
    </row>
    <row r="9" spans="2:14" x14ac:dyDescent="0.2">
      <c r="B9">
        <v>1964</v>
      </c>
      <c r="C9" s="40">
        <f>'[14]PT results - Residential'!X8</f>
        <v>166.33199999999999</v>
      </c>
      <c r="D9" s="40">
        <f>'[14]PT results - Residential'!Y8</f>
        <v>258.26600000000002</v>
      </c>
      <c r="E9" s="40">
        <f>'[14]PT results - Residential'!Z8</f>
        <v>324.16000000000003</v>
      </c>
      <c r="F9" s="40">
        <f>'[14]PT results - Residential'!AA8</f>
        <v>178.76900000000001</v>
      </c>
      <c r="G9" s="40">
        <f t="shared" si="0"/>
        <v>927.52700000000004</v>
      </c>
      <c r="I9">
        <v>1964</v>
      </c>
      <c r="J9" s="40">
        <f>'[14]PT results - Residential'!AE8</f>
        <v>2061.7660000000001</v>
      </c>
      <c r="K9" s="40">
        <f>'[14]PT results - Residential'!AF8</f>
        <v>2507.049</v>
      </c>
      <c r="L9" s="40">
        <f>'[14]PT results - Residential'!AG8</f>
        <v>1589.9159999999999</v>
      </c>
      <c r="M9" s="40">
        <f>'[14]PT results - Residential'!AH8</f>
        <v>941.07500000000005</v>
      </c>
      <c r="N9" s="40">
        <f t="shared" si="1"/>
        <v>7099.8060000000005</v>
      </c>
    </row>
    <row r="10" spans="2:14" x14ac:dyDescent="0.2">
      <c r="B10">
        <v>1965</v>
      </c>
      <c r="C10" s="40">
        <f>'[14]PT results - Residential'!X9</f>
        <v>179.00300000000001</v>
      </c>
      <c r="D10" s="40">
        <f>'[14]PT results - Residential'!Y9</f>
        <v>275.84000000000003</v>
      </c>
      <c r="E10" s="40">
        <f>'[14]PT results - Residential'!Z9</f>
        <v>351.029</v>
      </c>
      <c r="F10" s="40">
        <f>'[14]PT results - Residential'!AA9</f>
        <v>187.06200000000001</v>
      </c>
      <c r="G10" s="40">
        <f t="shared" si="0"/>
        <v>992.93400000000008</v>
      </c>
      <c r="I10">
        <v>1965</v>
      </c>
      <c r="J10" s="40">
        <f>'[14]PT results - Residential'!AE9</f>
        <v>2148.71</v>
      </c>
      <c r="K10" s="40">
        <f>'[14]PT results - Residential'!AF9</f>
        <v>2630.7020000000002</v>
      </c>
      <c r="L10" s="40">
        <f>'[14]PT results - Residential'!AG9</f>
        <v>1536.079</v>
      </c>
      <c r="M10" s="40">
        <f>'[14]PT results - Residential'!AH9</f>
        <v>952.34</v>
      </c>
      <c r="N10" s="40">
        <f t="shared" si="1"/>
        <v>7267.8310000000001</v>
      </c>
    </row>
    <row r="11" spans="2:14" x14ac:dyDescent="0.2">
      <c r="B11">
        <v>1966</v>
      </c>
      <c r="C11" s="40">
        <f>'[14]PT results - Residential'!X10</f>
        <v>194.239</v>
      </c>
      <c r="D11" s="40">
        <f>'[14]PT results - Residential'!Y10</f>
        <v>297.166</v>
      </c>
      <c r="E11" s="40">
        <f>'[14]PT results - Residential'!Z10</f>
        <v>387.76800000000003</v>
      </c>
      <c r="F11" s="40">
        <f>'[14]PT results - Residential'!AA10</f>
        <v>202.04900000000001</v>
      </c>
      <c r="G11" s="40">
        <f t="shared" si="0"/>
        <v>1081.222</v>
      </c>
      <c r="I11">
        <v>1966</v>
      </c>
      <c r="J11" s="40">
        <f>'[14]PT results - Residential'!AE10</f>
        <v>2146.41</v>
      </c>
      <c r="K11" s="40">
        <f>'[14]PT results - Residential'!AF10</f>
        <v>2732.7280000000001</v>
      </c>
      <c r="L11" s="40">
        <f>'[14]PT results - Residential'!AG10</f>
        <v>1618.8400000000001</v>
      </c>
      <c r="M11" s="40">
        <f>'[14]PT results - Residential'!AH10</f>
        <v>984.80600000000004</v>
      </c>
      <c r="N11" s="40">
        <f t="shared" si="1"/>
        <v>7482.7839999999997</v>
      </c>
    </row>
    <row r="12" spans="2:14" x14ac:dyDescent="0.2">
      <c r="B12">
        <v>1967</v>
      </c>
      <c r="C12" s="40">
        <f>'[14]PT results - Residential'!X11</f>
        <v>210.958</v>
      </c>
      <c r="D12" s="40">
        <f>'[14]PT results - Residential'!Y11</f>
        <v>314.81799999999998</v>
      </c>
      <c r="E12" s="40">
        <f>'[14]PT results - Residential'!Z11</f>
        <v>417.09199999999998</v>
      </c>
      <c r="F12" s="40">
        <f>'[14]PT results - Residential'!AA11</f>
        <v>217.602</v>
      </c>
      <c r="G12" s="40">
        <f t="shared" si="0"/>
        <v>1160.47</v>
      </c>
      <c r="I12">
        <v>1967</v>
      </c>
      <c r="J12" s="40">
        <f>'[14]PT results - Residential'!AE11</f>
        <v>2213.1089999999999</v>
      </c>
      <c r="K12" s="40">
        <f>'[14]PT results - Residential'!AF11</f>
        <v>2810.587</v>
      </c>
      <c r="L12" s="40">
        <f>'[14]PT results - Residential'!AG11</f>
        <v>1649.8510000000001</v>
      </c>
      <c r="M12" s="40">
        <f>'[14]PT results - Residential'!AH11</f>
        <v>1023.6940000000001</v>
      </c>
      <c r="N12" s="40">
        <f t="shared" si="1"/>
        <v>7697.2410000000009</v>
      </c>
    </row>
    <row r="13" spans="2:14" x14ac:dyDescent="0.2">
      <c r="B13">
        <v>1968</v>
      </c>
      <c r="C13" s="40">
        <f>'[14]PT results - Residential'!X12</f>
        <v>232.03800000000001</v>
      </c>
      <c r="D13" s="40">
        <f>'[14]PT results - Residential'!Y12</f>
        <v>349.31600000000003</v>
      </c>
      <c r="E13" s="40">
        <f>'[14]PT results - Residential'!Z12</f>
        <v>485.96199999999999</v>
      </c>
      <c r="F13" s="40">
        <f>'[14]PT results - Residential'!AA12</f>
        <v>234.60300000000001</v>
      </c>
      <c r="G13" s="40">
        <f t="shared" si="0"/>
        <v>1301.9190000000001</v>
      </c>
      <c r="I13">
        <v>1968</v>
      </c>
      <c r="J13" s="40">
        <f>'[14]PT results - Residential'!AE12</f>
        <v>2269.4769999999999</v>
      </c>
      <c r="K13" s="40">
        <f>'[14]PT results - Residential'!AF12</f>
        <v>2867.3119999999999</v>
      </c>
      <c r="L13" s="40">
        <f>'[14]PT results - Residential'!AG12</f>
        <v>1741.5740000000001</v>
      </c>
      <c r="M13" s="40">
        <f>'[14]PT results - Residential'!AH12</f>
        <v>1042.242</v>
      </c>
      <c r="N13" s="40">
        <f t="shared" si="1"/>
        <v>7920.6049999999996</v>
      </c>
    </row>
    <row r="14" spans="2:14" x14ac:dyDescent="0.2">
      <c r="B14">
        <v>1969</v>
      </c>
      <c r="C14" s="40">
        <f>'[14]PT results - Residential'!X13</f>
        <v>254.52199999999999</v>
      </c>
      <c r="D14" s="40">
        <f>'[14]PT results - Residential'!Y13</f>
        <v>384.55799999999999</v>
      </c>
      <c r="E14" s="40">
        <f>'[14]PT results - Residential'!Z13</f>
        <v>557.38700000000006</v>
      </c>
      <c r="F14" s="40">
        <f>'[14]PT results - Residential'!AA13</f>
        <v>259.55599999999998</v>
      </c>
      <c r="G14" s="40">
        <f t="shared" si="0"/>
        <v>1456.0230000000001</v>
      </c>
      <c r="I14">
        <v>1969</v>
      </c>
      <c r="J14" s="40">
        <f>'[14]PT results - Residential'!AE13</f>
        <v>2322.1559999999999</v>
      </c>
      <c r="K14" s="40">
        <f>'[14]PT results - Residential'!AF13</f>
        <v>2994.9459999999999</v>
      </c>
      <c r="L14" s="40">
        <f>'[14]PT results - Residential'!AG13</f>
        <v>1797.5309999999999</v>
      </c>
      <c r="M14" s="40">
        <f>'[14]PT results - Residential'!AH13</f>
        <v>1115.538</v>
      </c>
      <c r="N14" s="40">
        <f t="shared" si="1"/>
        <v>8230.1710000000003</v>
      </c>
    </row>
    <row r="15" spans="2:14" x14ac:dyDescent="0.2">
      <c r="B15">
        <v>1970</v>
      </c>
      <c r="C15" s="40">
        <f>'[14]PT results - Residential'!X14</f>
        <v>280.35300000000001</v>
      </c>
      <c r="D15" s="40">
        <f>'[14]PT results - Residential'!Y14</f>
        <v>419.12400000000002</v>
      </c>
      <c r="E15" s="40">
        <f>'[14]PT results - Residential'!Z14</f>
        <v>616.41600000000005</v>
      </c>
      <c r="F15" s="40">
        <f>'[14]PT results - Residential'!AA14</f>
        <v>275.09100000000001</v>
      </c>
      <c r="G15" s="40">
        <f t="shared" si="0"/>
        <v>1590.9839999999999</v>
      </c>
      <c r="I15">
        <v>1970</v>
      </c>
      <c r="J15" s="40">
        <f>'[14]PT results - Residential'!AE14</f>
        <v>2359.3919999999998</v>
      </c>
      <c r="K15" s="40">
        <f>'[14]PT results - Residential'!AF14</f>
        <v>2996.9690000000001</v>
      </c>
      <c r="L15" s="40">
        <f>'[14]PT results - Residential'!AG14</f>
        <v>1821.0630000000001</v>
      </c>
      <c r="M15" s="40">
        <f>'[14]PT results - Residential'!AH14</f>
        <v>1108.9370000000001</v>
      </c>
      <c r="N15" s="40">
        <f t="shared" si="1"/>
        <v>8286.3610000000008</v>
      </c>
    </row>
    <row r="16" spans="2:14" x14ac:dyDescent="0.2">
      <c r="B16">
        <v>1971</v>
      </c>
      <c r="C16" s="40">
        <f>'[14]PT results - Residential'!X15</f>
        <v>297.86599999999999</v>
      </c>
      <c r="D16" s="40">
        <f>'[14]PT results - Residential'!Y15</f>
        <v>443.73400000000004</v>
      </c>
      <c r="E16" s="40">
        <f>'[14]PT results - Residential'!Z15</f>
        <v>661.75200000000007</v>
      </c>
      <c r="F16" s="40">
        <f>'[14]PT results - Residential'!AA15</f>
        <v>301.05400000000003</v>
      </c>
      <c r="G16" s="40">
        <f t="shared" si="0"/>
        <v>1704.4060000000002</v>
      </c>
      <c r="I16">
        <v>1971</v>
      </c>
      <c r="J16" s="40">
        <f>'[14]PT results - Residential'!AE15</f>
        <v>2373.377</v>
      </c>
      <c r="K16" s="40">
        <f>'[14]PT results - Residential'!AF15</f>
        <v>3016.5549999999998</v>
      </c>
      <c r="L16" s="40">
        <f>'[14]PT results - Residential'!AG15</f>
        <v>1784.6860000000001</v>
      </c>
      <c r="M16" s="40">
        <f>'[14]PT results - Residential'!AH15</f>
        <v>1218.73</v>
      </c>
      <c r="N16" s="40">
        <f t="shared" si="1"/>
        <v>8393.348</v>
      </c>
    </row>
    <row r="17" spans="2:14" x14ac:dyDescent="0.2">
      <c r="B17">
        <v>1972</v>
      </c>
      <c r="C17" s="40">
        <f>'[14]PT results - Residential'!X16</f>
        <v>315.50200000000001</v>
      </c>
      <c r="D17" s="40">
        <f>'[14]PT results - Residential'!Y16</f>
        <v>472.10200000000003</v>
      </c>
      <c r="E17" s="40">
        <f>'[14]PT results - Residential'!Z16</f>
        <v>723.505</v>
      </c>
      <c r="F17" s="40">
        <f>'[14]PT results - Residential'!AA16</f>
        <v>326.62400000000002</v>
      </c>
      <c r="G17" s="40">
        <f t="shared" si="0"/>
        <v>1837.7329999999999</v>
      </c>
      <c r="I17">
        <v>1972</v>
      </c>
      <c r="J17" s="40">
        <f>'[14]PT results - Residential'!AE16</f>
        <v>2453.9070000000002</v>
      </c>
      <c r="K17" s="40">
        <f>'[14]PT results - Residential'!AF16</f>
        <v>3132.2400000000002</v>
      </c>
      <c r="L17" s="40">
        <f>'[14]PT results - Residential'!AG16</f>
        <v>1795.6120000000001</v>
      </c>
      <c r="M17" s="40">
        <f>'[14]PT results - Residential'!AH16</f>
        <v>1238.2270000000001</v>
      </c>
      <c r="N17" s="40">
        <f t="shared" si="1"/>
        <v>8619.9860000000008</v>
      </c>
    </row>
    <row r="18" spans="2:14" x14ac:dyDescent="0.2">
      <c r="B18">
        <v>1973</v>
      </c>
      <c r="C18" s="40">
        <f>'[14]PT results - Residential'!X17</f>
        <v>336.72300000000001</v>
      </c>
      <c r="D18" s="40">
        <f>'[14]PT results - Residential'!Y17</f>
        <v>499.56100000000004</v>
      </c>
      <c r="E18" s="40">
        <f>'[14]PT results - Residential'!Z17</f>
        <v>794.375</v>
      </c>
      <c r="F18" s="40">
        <f>'[14]PT results - Residential'!AA17</f>
        <v>345.67500000000001</v>
      </c>
      <c r="G18" s="40">
        <f t="shared" si="0"/>
        <v>1976.3340000000001</v>
      </c>
      <c r="I18">
        <v>1973</v>
      </c>
      <c r="J18" s="40">
        <f>'[14]PT results - Residential'!AE17</f>
        <v>2378.8110000000001</v>
      </c>
      <c r="K18" s="40">
        <f>'[14]PT results - Residential'!AF17</f>
        <v>2940.9270000000001</v>
      </c>
      <c r="L18" s="40">
        <f>'[14]PT results - Residential'!AG17</f>
        <v>1743.2170000000001</v>
      </c>
      <c r="M18" s="40">
        <f>'[14]PT results - Residential'!AH17</f>
        <v>1186.443</v>
      </c>
      <c r="N18" s="40">
        <f t="shared" si="1"/>
        <v>8249.3979999999992</v>
      </c>
    </row>
    <row r="19" spans="2:14" x14ac:dyDescent="0.2">
      <c r="B19">
        <v>1974</v>
      </c>
      <c r="C19" s="40">
        <f>'[14]PT results - Residential'!X18</f>
        <v>329.476</v>
      </c>
      <c r="D19" s="40">
        <f>'[14]PT results - Residential'!Y18</f>
        <v>503.32300000000004</v>
      </c>
      <c r="E19" s="40">
        <f>'[14]PT results - Residential'!Z18</f>
        <v>791.83900000000006</v>
      </c>
      <c r="F19" s="40">
        <f>'[14]PT results - Residential'!AA18</f>
        <v>348.12299999999999</v>
      </c>
      <c r="G19" s="40">
        <f t="shared" si="0"/>
        <v>1972.761</v>
      </c>
      <c r="I19">
        <v>1974</v>
      </c>
      <c r="J19" s="40">
        <f>'[14]PT results - Residential'!AE18</f>
        <v>2232.9259999999999</v>
      </c>
      <c r="K19" s="40">
        <f>'[14]PT results - Residential'!AF18</f>
        <v>2929.3490000000002</v>
      </c>
      <c r="L19" s="40">
        <f>'[14]PT results - Residential'!AG18</f>
        <v>1622.5810000000001</v>
      </c>
      <c r="M19" s="40">
        <f>'[14]PT results - Residential'!AH18</f>
        <v>1120.4290000000001</v>
      </c>
      <c r="N19" s="40">
        <f t="shared" si="1"/>
        <v>7905.2849999999999</v>
      </c>
    </row>
    <row r="20" spans="2:14" x14ac:dyDescent="0.2">
      <c r="B20">
        <v>1975</v>
      </c>
      <c r="C20" s="40">
        <f>'[14]PT results - Residential'!X19</f>
        <v>330.03300000000002</v>
      </c>
      <c r="D20" s="40">
        <f>'[14]PT results - Residential'!Y19</f>
        <v>511.24700000000001</v>
      </c>
      <c r="E20" s="40">
        <f>'[14]PT results - Residential'!Z19</f>
        <v>808.7</v>
      </c>
      <c r="F20" s="40">
        <f>'[14]PT results - Residential'!AA19</f>
        <v>356.75600000000003</v>
      </c>
      <c r="G20" s="40">
        <f t="shared" si="0"/>
        <v>2006.7360000000001</v>
      </c>
      <c r="I20">
        <v>1975</v>
      </c>
      <c r="J20" s="40">
        <f>'[14]PT results - Residential'!AE19</f>
        <v>2180.799</v>
      </c>
      <c r="K20" s="40">
        <f>'[14]PT results - Residential'!AF19</f>
        <v>2946.5340000000001</v>
      </c>
      <c r="L20" s="40">
        <f>'[14]PT results - Residential'!AG19</f>
        <v>1652.4549999999999</v>
      </c>
      <c r="M20" s="40">
        <f>'[14]PT results - Residential'!AH19</f>
        <v>1211.6369999999999</v>
      </c>
      <c r="N20" s="40">
        <f t="shared" si="1"/>
        <v>7991.4250000000002</v>
      </c>
    </row>
    <row r="21" spans="2:14" x14ac:dyDescent="0.2">
      <c r="B21">
        <v>1976</v>
      </c>
      <c r="C21" s="40">
        <f>'[14]PT results - Residential'!X20</f>
        <v>343.87299999999999</v>
      </c>
      <c r="D21" s="40">
        <f>'[14]PT results - Residential'!Y20</f>
        <v>518.72699999999998</v>
      </c>
      <c r="E21" s="40">
        <f>'[14]PT results - Residential'!Z20</f>
        <v>836.43799999999999</v>
      </c>
      <c r="F21" s="40">
        <f>'[14]PT results - Residential'!AA20</f>
        <v>370.17200000000003</v>
      </c>
      <c r="G21" s="40">
        <f t="shared" si="0"/>
        <v>2069.21</v>
      </c>
      <c r="I21">
        <v>1976</v>
      </c>
      <c r="J21" s="40">
        <f>'[14]PT results - Residential'!AE20</f>
        <v>2368.8609999999999</v>
      </c>
      <c r="K21" s="40">
        <f>'[14]PT results - Residential'!AF20</f>
        <v>3063.06</v>
      </c>
      <c r="L21" s="40">
        <f>'[14]PT results - Residential'!AG20</f>
        <v>1760.5989999999999</v>
      </c>
      <c r="M21" s="40">
        <f>'[14]PT results - Residential'!AH20</f>
        <v>1200.605</v>
      </c>
      <c r="N21" s="40">
        <f t="shared" si="1"/>
        <v>8393.125</v>
      </c>
    </row>
    <row r="22" spans="2:14" x14ac:dyDescent="0.2">
      <c r="B22">
        <v>1977</v>
      </c>
      <c r="C22" s="40">
        <f>'[14]PT results - Residential'!X21</f>
        <v>350.99900000000002</v>
      </c>
      <c r="D22" s="40">
        <f>'[14]PT results - Residential'!Y21</f>
        <v>546.37800000000004</v>
      </c>
      <c r="E22" s="40">
        <f>'[14]PT results - Residential'!Z21</f>
        <v>923.64200000000005</v>
      </c>
      <c r="F22" s="40">
        <f>'[14]PT results - Residential'!AA21</f>
        <v>380.53500000000003</v>
      </c>
      <c r="G22" s="40">
        <f t="shared" si="0"/>
        <v>2201.5540000000001</v>
      </c>
      <c r="I22">
        <v>1977</v>
      </c>
      <c r="J22" s="40">
        <f>'[14]PT results - Residential'!AE21</f>
        <v>2314.3380000000002</v>
      </c>
      <c r="K22" s="40">
        <f>'[14]PT results - Residential'!AF21</f>
        <v>2964.748</v>
      </c>
      <c r="L22" s="40">
        <f>'[14]PT results - Residential'!AG21</f>
        <v>1823.1480000000001</v>
      </c>
      <c r="M22" s="40">
        <f>'[14]PT results - Residential'!AH21</f>
        <v>1093.3430000000001</v>
      </c>
      <c r="N22" s="40">
        <f t="shared" si="1"/>
        <v>8195.5770000000011</v>
      </c>
    </row>
    <row r="23" spans="2:14" x14ac:dyDescent="0.2">
      <c r="B23">
        <v>1978</v>
      </c>
      <c r="C23" s="40">
        <f>'[14]PT results - Residential'!X22</f>
        <v>356.452</v>
      </c>
      <c r="D23" s="40">
        <f>'[14]PT results - Residential'!Y22</f>
        <v>571.83299999999997</v>
      </c>
      <c r="E23" s="40">
        <f>'[14]PT results - Residential'!Z22</f>
        <v>969.726</v>
      </c>
      <c r="F23" s="40">
        <f>'[14]PT results - Residential'!AA22</f>
        <v>403.26600000000002</v>
      </c>
      <c r="G23" s="40">
        <f t="shared" si="0"/>
        <v>2301.277</v>
      </c>
      <c r="I23">
        <v>1978</v>
      </c>
      <c r="J23" s="40">
        <f>'[14]PT results - Residential'!AE22</f>
        <v>2302.25</v>
      </c>
      <c r="K23" s="40">
        <f>'[14]PT results - Residential'!AF22</f>
        <v>3063.5709999999999</v>
      </c>
      <c r="L23" s="40">
        <f>'[14]PT results - Residential'!AG22</f>
        <v>1790.5989999999999</v>
      </c>
      <c r="M23" s="40">
        <f>'[14]PT results - Residential'!AH22</f>
        <v>1109.6880000000001</v>
      </c>
      <c r="N23" s="40">
        <f t="shared" si="1"/>
        <v>8266.1080000000002</v>
      </c>
    </row>
    <row r="24" spans="2:14" x14ac:dyDescent="0.2">
      <c r="B24">
        <v>1979</v>
      </c>
      <c r="C24" s="40">
        <f>'[14]PT results - Residential'!X23</f>
        <v>361.65500000000003</v>
      </c>
      <c r="D24" s="40">
        <f>'[14]PT results - Residential'!Y23</f>
        <v>577.09100000000001</v>
      </c>
      <c r="E24" s="40">
        <f>'[14]PT results - Residential'!Z23</f>
        <v>955.98699999999997</v>
      </c>
      <c r="F24" s="40">
        <f>'[14]PT results - Residential'!AA23</f>
        <v>435.04399999999998</v>
      </c>
      <c r="G24" s="40">
        <f t="shared" si="0"/>
        <v>2329.777</v>
      </c>
      <c r="I24">
        <v>1979</v>
      </c>
      <c r="J24" s="40">
        <f>'[14]PT results - Residential'!AE23</f>
        <v>2043.539</v>
      </c>
      <c r="K24" s="40">
        <f>'[14]PT results - Residential'!AF23</f>
        <v>2868.0509999999999</v>
      </c>
      <c r="L24" s="40">
        <f>'[14]PT results - Residential'!AG23</f>
        <v>1819.2180000000001</v>
      </c>
      <c r="M24" s="40">
        <f>'[14]PT results - Residential'!AH23</f>
        <v>1186.615</v>
      </c>
      <c r="N24" s="40">
        <f t="shared" si="1"/>
        <v>7917.4229999999998</v>
      </c>
    </row>
    <row r="25" spans="2:14" x14ac:dyDescent="0.2">
      <c r="B25">
        <v>1980</v>
      </c>
      <c r="C25" s="40">
        <f>'[14]PT results - Residential'!X24</f>
        <v>367.74299999999999</v>
      </c>
      <c r="D25" s="40">
        <f>'[14]PT results - Residential'!Y24</f>
        <v>588.73900000000003</v>
      </c>
      <c r="E25" s="40">
        <f>'[14]PT results - Residential'!Z24</f>
        <v>1048.575</v>
      </c>
      <c r="F25" s="40">
        <f>'[14]PT results - Residential'!AA24</f>
        <v>459.30900000000003</v>
      </c>
      <c r="G25" s="40">
        <f t="shared" si="0"/>
        <v>2464.366</v>
      </c>
      <c r="I25">
        <v>1980</v>
      </c>
      <c r="J25" s="40">
        <f>'[14]PT results - Residential'!AE24</f>
        <v>1993.8030000000001</v>
      </c>
      <c r="K25" s="40">
        <f>'[14]PT results - Residential'!AF24</f>
        <v>2515.8629999999998</v>
      </c>
      <c r="L25" s="40">
        <f>'[14]PT results - Residential'!AG24</f>
        <v>1476.585</v>
      </c>
      <c r="M25" s="40">
        <f>'[14]PT results - Residential'!AH24</f>
        <v>1022.865</v>
      </c>
      <c r="N25" s="40">
        <f t="shared" si="1"/>
        <v>7009.116</v>
      </c>
    </row>
    <row r="26" spans="2:14" x14ac:dyDescent="0.2">
      <c r="B26">
        <v>1981</v>
      </c>
      <c r="C26" s="40">
        <f>'[14]PT results - Residential'!X25</f>
        <v>366.97800000000001</v>
      </c>
      <c r="D26" s="40">
        <f>'[14]PT results - Residential'!Y25</f>
        <v>596.23</v>
      </c>
      <c r="E26" s="40">
        <f>'[14]PT results - Residential'!Z25</f>
        <v>1057.9380000000001</v>
      </c>
      <c r="F26" s="40">
        <f>'[14]PT results - Residential'!AA25</f>
        <v>467.97200000000004</v>
      </c>
      <c r="G26" s="40">
        <f t="shared" si="0"/>
        <v>2489.1180000000004</v>
      </c>
      <c r="I26">
        <v>1981</v>
      </c>
      <c r="J26" s="40">
        <f>'[14]PT results - Residential'!AE25</f>
        <v>1897.519</v>
      </c>
      <c r="K26" s="40">
        <f>'[14]PT results - Residential'!AF25</f>
        <v>2578.4940000000001</v>
      </c>
      <c r="L26" s="40">
        <f>'[14]PT results - Residential'!AG25</f>
        <v>1554.912</v>
      </c>
      <c r="M26" s="40">
        <f>'[14]PT results - Residential'!AH25</f>
        <v>1089.396</v>
      </c>
      <c r="N26" s="40">
        <f t="shared" si="1"/>
        <v>7120.3209999999999</v>
      </c>
    </row>
    <row r="27" spans="2:14" x14ac:dyDescent="0.2">
      <c r="B27">
        <v>1982</v>
      </c>
      <c r="C27" s="40">
        <f>'[14]PT results - Residential'!X26</f>
        <v>367.012</v>
      </c>
      <c r="D27" s="40">
        <f>'[14]PT results - Residential'!Y26</f>
        <v>603.01099999999997</v>
      </c>
      <c r="E27" s="40">
        <f>'[14]PT results - Residential'!Z26</f>
        <v>1042.038</v>
      </c>
      <c r="F27" s="40">
        <f>'[14]PT results - Residential'!AA26</f>
        <v>436.02699999999999</v>
      </c>
      <c r="G27" s="40">
        <f t="shared" si="0"/>
        <v>2448.0879999999997</v>
      </c>
      <c r="I27">
        <v>1982</v>
      </c>
      <c r="J27" s="40">
        <f>'[14]PT results - Residential'!AE26</f>
        <v>2058.509</v>
      </c>
      <c r="K27" s="40">
        <f>'[14]PT results - Residential'!AF26</f>
        <v>2676.931</v>
      </c>
      <c r="L27" s="40">
        <f>'[14]PT results - Residential'!AG26</f>
        <v>1590.472</v>
      </c>
      <c r="M27" s="40">
        <f>'[14]PT results - Residential'!AH26</f>
        <v>1071.58</v>
      </c>
      <c r="N27" s="40">
        <f t="shared" si="1"/>
        <v>7397.4920000000002</v>
      </c>
    </row>
    <row r="28" spans="2:14" x14ac:dyDescent="0.2">
      <c r="B28">
        <v>1983</v>
      </c>
      <c r="C28" s="40">
        <f>'[14]PT results - Residential'!X27</f>
        <v>380.84300000000002</v>
      </c>
      <c r="D28" s="40">
        <f>'[14]PT results - Residential'!Y27</f>
        <v>628.529</v>
      </c>
      <c r="E28" s="40">
        <f>'[14]PT results - Residential'!Z27</f>
        <v>1083.1659999999999</v>
      </c>
      <c r="F28" s="40">
        <f>'[14]PT results - Residential'!AA27</f>
        <v>469.69900000000001</v>
      </c>
      <c r="G28" s="40">
        <f t="shared" si="0"/>
        <v>2562.2370000000001</v>
      </c>
      <c r="I28">
        <v>1983</v>
      </c>
      <c r="J28" s="40">
        <f>'[14]PT results - Residential'!AE27</f>
        <v>1846.684</v>
      </c>
      <c r="K28" s="40">
        <f>'[14]PT results - Residential'!AF27</f>
        <v>2408.2730000000001</v>
      </c>
      <c r="L28" s="40">
        <f>'[14]PT results - Residential'!AG27</f>
        <v>1476.1780000000001</v>
      </c>
      <c r="M28" s="40">
        <f>'[14]PT results - Residential'!AH27</f>
        <v>1078.1669999999999</v>
      </c>
      <c r="N28" s="40">
        <f t="shared" si="1"/>
        <v>6809.3019999999997</v>
      </c>
    </row>
    <row r="29" spans="2:14" x14ac:dyDescent="0.2">
      <c r="B29">
        <v>1984</v>
      </c>
      <c r="C29" s="40">
        <f>'[14]PT results - Residential'!X28</f>
        <v>390.13900000000001</v>
      </c>
      <c r="D29" s="40">
        <f>'[14]PT results - Residential'!Y28</f>
        <v>630.173</v>
      </c>
      <c r="E29" s="40">
        <f>'[14]PT results - Residential'!Z28</f>
        <v>1155.644</v>
      </c>
      <c r="F29" s="40">
        <f>'[14]PT results - Residential'!AA28</f>
        <v>485.71899999999999</v>
      </c>
      <c r="G29" s="40">
        <f t="shared" si="0"/>
        <v>2661.6750000000002</v>
      </c>
      <c r="I29">
        <v>1984</v>
      </c>
      <c r="J29" s="40">
        <f>'[14]PT results - Residential'!AE28</f>
        <v>1956.547</v>
      </c>
      <c r="K29" s="40">
        <f>'[14]PT results - Residential'!AF28</f>
        <v>2480.837</v>
      </c>
      <c r="L29" s="40">
        <f>'[14]PT results - Residential'!AG28</f>
        <v>1671.403</v>
      </c>
      <c r="M29" s="40">
        <f>'[14]PT results - Residential'!AH28</f>
        <v>1077.6859999999999</v>
      </c>
      <c r="N29" s="40">
        <f t="shared" si="1"/>
        <v>7186.473</v>
      </c>
    </row>
    <row r="30" spans="2:14" x14ac:dyDescent="0.2">
      <c r="B30">
        <v>1985</v>
      </c>
      <c r="C30" s="40">
        <f>'[14]PT results - Residential'!X29</f>
        <v>388.779</v>
      </c>
      <c r="D30" s="40">
        <f>'[14]PT results - Residential'!Y29</f>
        <v>628.14</v>
      </c>
      <c r="E30" s="40">
        <f>'[14]PT results - Residential'!Z29</f>
        <v>1190.2809999999999</v>
      </c>
      <c r="F30" s="40">
        <f>'[14]PT results - Residential'!AA29</f>
        <v>501.702</v>
      </c>
      <c r="G30" s="40">
        <f t="shared" si="0"/>
        <v>2708.902</v>
      </c>
      <c r="I30">
        <v>1985</v>
      </c>
      <c r="J30" s="40">
        <f>'[14]PT results - Residential'!AE29</f>
        <v>1935.992</v>
      </c>
      <c r="K30" s="40">
        <f>'[14]PT results - Residential'!AF29</f>
        <v>2444.864</v>
      </c>
      <c r="L30" s="40">
        <f>'[14]PT results - Residential'!AG29</f>
        <v>1588.7270000000001</v>
      </c>
      <c r="M30" s="40">
        <f>'[14]PT results - Residential'!AH29</f>
        <v>1156.883</v>
      </c>
      <c r="N30" s="40">
        <f t="shared" si="1"/>
        <v>7126.4659999999994</v>
      </c>
    </row>
    <row r="31" spans="2:14" x14ac:dyDescent="0.2">
      <c r="B31">
        <v>1986</v>
      </c>
      <c r="C31" s="40">
        <f>'[14]PT results - Residential'!X30</f>
        <v>404.87</v>
      </c>
      <c r="D31" s="40">
        <f>'[14]PT results - Residential'!Y30</f>
        <v>646.19799999999998</v>
      </c>
      <c r="E31" s="40">
        <f>'[14]PT results - Residential'!Z30</f>
        <v>1251.2760000000001</v>
      </c>
      <c r="F31" s="40">
        <f>'[14]PT results - Residential'!AA30</f>
        <v>492.38800000000003</v>
      </c>
      <c r="G31" s="40">
        <f t="shared" si="0"/>
        <v>2794.732</v>
      </c>
      <c r="I31">
        <v>1986</v>
      </c>
      <c r="J31" s="40">
        <f>'[14]PT results - Residential'!AE30</f>
        <v>1961.1010000000001</v>
      </c>
      <c r="K31" s="40">
        <f>'[14]PT results - Residential'!AF30</f>
        <v>2368.511</v>
      </c>
      <c r="L31" s="40">
        <f>'[14]PT results - Residential'!AG30</f>
        <v>1523.135</v>
      </c>
      <c r="M31" s="40">
        <f>'[14]PT results - Residential'!AH30</f>
        <v>1032.548</v>
      </c>
      <c r="N31" s="40">
        <f t="shared" si="1"/>
        <v>6885.2950000000001</v>
      </c>
    </row>
    <row r="32" spans="2:14" x14ac:dyDescent="0.2">
      <c r="B32">
        <v>1987</v>
      </c>
      <c r="C32" s="40">
        <f>'[14]PT results - Residential'!X31</f>
        <v>426.81</v>
      </c>
      <c r="D32" s="40">
        <f>'[14]PT results - Residential'!Y31</f>
        <v>661.90300000000002</v>
      </c>
      <c r="E32" s="40">
        <f>'[14]PT results - Residential'!Z31</f>
        <v>1306.8340000000001</v>
      </c>
      <c r="F32" s="40">
        <f>'[14]PT results - Residential'!AA31</f>
        <v>506.05700000000002</v>
      </c>
      <c r="G32" s="40">
        <f t="shared" si="0"/>
        <v>2901.6040000000003</v>
      </c>
      <c r="I32">
        <v>1987</v>
      </c>
      <c r="J32" s="40">
        <f>'[14]PT results - Residential'!AE31</f>
        <v>1988.1010000000001</v>
      </c>
      <c r="K32" s="40">
        <f>'[14]PT results - Residential'!AF31</f>
        <v>2283.5889999999999</v>
      </c>
      <c r="L32" s="40">
        <f>'[14]PT results - Residential'!AG31</f>
        <v>1557.751</v>
      </c>
      <c r="M32" s="40">
        <f>'[14]PT results - Residential'!AH31</f>
        <v>1074.6680000000001</v>
      </c>
      <c r="N32" s="40">
        <f t="shared" si="1"/>
        <v>6904.1090000000004</v>
      </c>
    </row>
    <row r="33" spans="2:14" x14ac:dyDescent="0.2">
      <c r="B33">
        <v>1988</v>
      </c>
      <c r="C33" s="40">
        <f>'[14]PT results - Residential'!X32</f>
        <v>453.84500000000003</v>
      </c>
      <c r="D33" s="40">
        <f>'[14]PT results - Residential'!Y32</f>
        <v>702.18100000000004</v>
      </c>
      <c r="E33" s="40">
        <f>'[14]PT results - Residential'!Z32</f>
        <v>1353.96</v>
      </c>
      <c r="F33" s="40">
        <f>'[14]PT results - Residential'!AA32</f>
        <v>536.47400000000005</v>
      </c>
      <c r="G33" s="40">
        <f t="shared" si="0"/>
        <v>3046.46</v>
      </c>
      <c r="I33">
        <v>1988</v>
      </c>
      <c r="J33" s="40">
        <f>'[14]PT results - Residential'!AE32</f>
        <v>2092.8580000000002</v>
      </c>
      <c r="K33" s="40">
        <f>'[14]PT results - Residential'!AF32</f>
        <v>2521.9969999999998</v>
      </c>
      <c r="L33" s="40">
        <f>'[14]PT results - Residential'!AG32</f>
        <v>1623.2350000000001</v>
      </c>
      <c r="M33" s="40">
        <f>'[14]PT results - Residential'!AH32</f>
        <v>1101.921</v>
      </c>
      <c r="N33" s="40">
        <f t="shared" si="1"/>
        <v>7340.0110000000004</v>
      </c>
    </row>
    <row r="34" spans="2:14" x14ac:dyDescent="0.2">
      <c r="B34">
        <v>1989</v>
      </c>
      <c r="C34" s="40">
        <f>'[14]PT results - Residential'!X33</f>
        <v>459.10700000000003</v>
      </c>
      <c r="D34" s="40">
        <f>'[14]PT results - Residential'!Y33</f>
        <v>692.17</v>
      </c>
      <c r="E34" s="40">
        <f>'[14]PT results - Residential'!Z33</f>
        <v>1390.752</v>
      </c>
      <c r="F34" s="40">
        <f>'[14]PT results - Residential'!AA33</f>
        <v>547.61800000000005</v>
      </c>
      <c r="G34" s="40">
        <f t="shared" si="0"/>
        <v>3089.6469999999999</v>
      </c>
      <c r="I34">
        <v>1989</v>
      </c>
      <c r="J34" s="40">
        <f>'[14]PT results - Residential'!AE33</f>
        <v>2113.8389999999999</v>
      </c>
      <c r="K34" s="40">
        <f>'[14]PT results - Residential'!AF33</f>
        <v>2625.069</v>
      </c>
      <c r="L34" s="40">
        <f>'[14]PT results - Residential'!AG33</f>
        <v>1643.077</v>
      </c>
      <c r="M34" s="40">
        <f>'[14]PT results - Residential'!AH33</f>
        <v>1170.0250000000001</v>
      </c>
      <c r="N34" s="40">
        <f t="shared" si="1"/>
        <v>7552.01</v>
      </c>
    </row>
    <row r="35" spans="2:14" x14ac:dyDescent="0.2">
      <c r="B35">
        <v>1990</v>
      </c>
      <c r="C35" s="40">
        <f>'[14]PT results - Residential'!X34</f>
        <v>459.78500000000003</v>
      </c>
      <c r="D35" s="40">
        <f>'[14]PT results - Residential'!Y34</f>
        <v>695.13900000000001</v>
      </c>
      <c r="E35" s="40">
        <f>'[14]PT results - Residential'!Z34</f>
        <v>1438.365</v>
      </c>
      <c r="F35" s="40">
        <f>'[14]PT results - Residential'!AA34</f>
        <v>559.46299999999997</v>
      </c>
      <c r="G35" s="40">
        <f t="shared" si="0"/>
        <v>3152.7519999999995</v>
      </c>
      <c r="I35">
        <v>1990</v>
      </c>
      <c r="J35" s="40">
        <f>'[14]PT results - Residential'!AE34</f>
        <v>1816.2160000000001</v>
      </c>
      <c r="K35" s="40">
        <f>'[14]PT results - Residential'!AF34</f>
        <v>2248.4380000000001</v>
      </c>
      <c r="L35" s="40">
        <f>'[14]PT results - Residential'!AG34</f>
        <v>1370.684</v>
      </c>
      <c r="M35" s="40">
        <f>'[14]PT results - Residential'!AH34</f>
        <v>1106.298</v>
      </c>
      <c r="N35" s="40">
        <f t="shared" si="1"/>
        <v>6541.6360000000004</v>
      </c>
    </row>
    <row r="36" spans="2:14" x14ac:dyDescent="0.2">
      <c r="B36">
        <v>1991</v>
      </c>
      <c r="C36" s="40">
        <f>'[14]PT results - Residential'!X35</f>
        <v>469.01300000000003</v>
      </c>
      <c r="D36" s="40">
        <f>'[14]PT results - Residential'!Y35</f>
        <v>746.01</v>
      </c>
      <c r="E36" s="40">
        <f>'[14]PT results - Residential'!Z35</f>
        <v>1475.905</v>
      </c>
      <c r="F36" s="40">
        <f>'[14]PT results - Residential'!AA35</f>
        <v>568.95400000000006</v>
      </c>
      <c r="G36" s="40">
        <f t="shared" si="0"/>
        <v>3259.8820000000001</v>
      </c>
      <c r="I36">
        <v>1991</v>
      </c>
      <c r="J36" s="40">
        <f>'[14]PT results - Residential'!AE35</f>
        <v>1801.961</v>
      </c>
      <c r="K36" s="40">
        <f>'[14]PT results - Residential'!AF35</f>
        <v>2363.9540000000002</v>
      </c>
      <c r="L36" s="40">
        <f>'[14]PT results - Residential'!AG35</f>
        <v>1412.0840000000001</v>
      </c>
      <c r="M36" s="40">
        <f>'[14]PT results - Residential'!AH35</f>
        <v>1143.883</v>
      </c>
      <c r="N36" s="40">
        <f t="shared" si="1"/>
        <v>6721.8819999999996</v>
      </c>
    </row>
    <row r="37" spans="2:14" x14ac:dyDescent="0.2">
      <c r="B37">
        <v>1992</v>
      </c>
      <c r="C37" s="40">
        <f>'[14]PT results - Residential'!X36</f>
        <v>464.428</v>
      </c>
      <c r="D37" s="40">
        <f>'[14]PT results - Residential'!Y36</f>
        <v>697.27200000000005</v>
      </c>
      <c r="E37" s="40">
        <f>'[14]PT results - Residential'!Z36</f>
        <v>1460.443</v>
      </c>
      <c r="F37" s="40">
        <f>'[14]PT results - Residential'!AA36</f>
        <v>571.28100000000006</v>
      </c>
      <c r="G37" s="40">
        <f t="shared" si="0"/>
        <v>3193.424</v>
      </c>
      <c r="I37">
        <v>1992</v>
      </c>
      <c r="J37" s="40">
        <f>'[14]PT results - Residential'!AE36</f>
        <v>1984.0450000000001</v>
      </c>
      <c r="K37" s="40">
        <f>'[14]PT results - Residential'!AF36</f>
        <v>2383.7629999999999</v>
      </c>
      <c r="L37" s="40">
        <f>'[14]PT results - Residential'!AG36</f>
        <v>1469.739</v>
      </c>
      <c r="M37" s="40">
        <f>'[14]PT results - Residential'!AH36</f>
        <v>1085.2139999999999</v>
      </c>
      <c r="N37" s="40">
        <f t="shared" si="1"/>
        <v>6922.7610000000004</v>
      </c>
    </row>
    <row r="38" spans="2:14" x14ac:dyDescent="0.2">
      <c r="B38">
        <v>1993</v>
      </c>
      <c r="C38" s="40">
        <f>'[14]PT results - Residential'!X37</f>
        <v>482.63400000000001</v>
      </c>
      <c r="D38" s="40">
        <f>'[14]PT results - Residential'!Y37</f>
        <v>753.06500000000005</v>
      </c>
      <c r="E38" s="40">
        <f>'[14]PT results - Residential'!Z37</f>
        <v>1567.924</v>
      </c>
      <c r="F38" s="40">
        <f>'[14]PT results - Residential'!AA37</f>
        <v>590.56799999999998</v>
      </c>
      <c r="G38" s="40">
        <f t="shared" si="0"/>
        <v>3394.1909999999998</v>
      </c>
      <c r="I38">
        <v>1993</v>
      </c>
      <c r="J38" s="40">
        <f>'[14]PT results - Residential'!AE37</f>
        <v>1988.306</v>
      </c>
      <c r="K38" s="40">
        <f>'[14]PT results - Residential'!AF37</f>
        <v>2458.87</v>
      </c>
      <c r="L38" s="40">
        <f>'[14]PT results - Residential'!AG37</f>
        <v>1539.8980000000001</v>
      </c>
      <c r="M38" s="40">
        <f>'[14]PT results - Residential'!AH37</f>
        <v>1146.866</v>
      </c>
      <c r="N38" s="40">
        <f t="shared" si="1"/>
        <v>7133.94</v>
      </c>
    </row>
    <row r="39" spans="2:14" x14ac:dyDescent="0.2">
      <c r="B39">
        <v>1994</v>
      </c>
      <c r="C39" s="40">
        <f>'[14]PT results - Residential'!X38</f>
        <v>488.029</v>
      </c>
      <c r="D39" s="40">
        <f>'[14]PT results - Residential'!Y38</f>
        <v>758.84299999999996</v>
      </c>
      <c r="E39" s="40">
        <f>'[14]PT results - Residential'!Z38</f>
        <v>1593.6079999999999</v>
      </c>
      <c r="F39" s="40">
        <f>'[14]PT results - Residential'!AA38</f>
        <v>600.45900000000006</v>
      </c>
      <c r="G39" s="40">
        <f t="shared" si="0"/>
        <v>3440.9389999999994</v>
      </c>
      <c r="I39">
        <v>1994</v>
      </c>
      <c r="J39" s="40">
        <f>'[14]PT results - Residential'!AE38</f>
        <v>1996.8579999999999</v>
      </c>
      <c r="K39" s="40">
        <f>'[14]PT results - Residential'!AF38</f>
        <v>2357.9210000000003</v>
      </c>
      <c r="L39" s="40">
        <f>'[14]PT results - Residential'!AG38</f>
        <v>1467.068</v>
      </c>
      <c r="M39" s="40">
        <f>'[14]PT results - Residential'!AH38</f>
        <v>1136.088</v>
      </c>
      <c r="N39" s="40">
        <f t="shared" si="1"/>
        <v>6957.9350000000004</v>
      </c>
    </row>
    <row r="40" spans="2:14" x14ac:dyDescent="0.2">
      <c r="B40">
        <v>1995</v>
      </c>
      <c r="C40" s="40">
        <f>'[14]PT results - Residential'!X39</f>
        <v>489.11</v>
      </c>
      <c r="D40" s="40">
        <f>'[14]PT results - Residential'!Y39</f>
        <v>801.28100000000006</v>
      </c>
      <c r="E40" s="40">
        <f>'[14]PT results - Residential'!Z39</f>
        <v>1664.412</v>
      </c>
      <c r="F40" s="40">
        <f>'[14]PT results - Residential'!AA39</f>
        <v>602.21100000000001</v>
      </c>
      <c r="G40" s="40">
        <f t="shared" si="0"/>
        <v>3557.0140000000001</v>
      </c>
      <c r="I40">
        <v>1995</v>
      </c>
      <c r="J40" s="40">
        <f>'[14]PT results - Residential'!AE39</f>
        <v>1906.482</v>
      </c>
      <c r="K40" s="40">
        <f>'[14]PT results - Residential'!AF39</f>
        <v>2442.9210000000003</v>
      </c>
      <c r="L40" s="40">
        <f>'[14]PT results - Residential'!AG39</f>
        <v>1483.9110000000001</v>
      </c>
      <c r="M40" s="40">
        <f>'[14]PT results - Residential'!AH39</f>
        <v>1090.875</v>
      </c>
      <c r="N40" s="40">
        <f t="shared" si="1"/>
        <v>6924.1890000000003</v>
      </c>
    </row>
    <row r="41" spans="2:14" x14ac:dyDescent="0.2">
      <c r="B41">
        <v>1996</v>
      </c>
      <c r="C41" s="40">
        <f>'[14]PT results - Residential'!X40</f>
        <v>495.95100000000002</v>
      </c>
      <c r="D41" s="40">
        <f>'[14]PT results - Residential'!Y40</f>
        <v>809.18100000000004</v>
      </c>
      <c r="E41" s="40">
        <f>'[14]PT results - Residential'!Z40</f>
        <v>1751.9590000000001</v>
      </c>
      <c r="F41" s="40">
        <f>'[14]PT results - Residential'!AA40</f>
        <v>636.43600000000004</v>
      </c>
      <c r="G41" s="40">
        <f t="shared" si="0"/>
        <v>3693.5270000000005</v>
      </c>
      <c r="I41">
        <v>1996</v>
      </c>
      <c r="J41" s="40">
        <f>'[14]PT results - Residential'!AE40</f>
        <v>2019.4680000000001</v>
      </c>
      <c r="K41" s="40">
        <f>'[14]PT results - Residential'!AF40</f>
        <v>2667.1089999999999</v>
      </c>
      <c r="L41" s="40">
        <f>'[14]PT results - Residential'!AG40</f>
        <v>1632.252</v>
      </c>
      <c r="M41" s="40">
        <f>'[14]PT results - Residential'!AH40</f>
        <v>1141.4059999999999</v>
      </c>
      <c r="N41" s="40">
        <f t="shared" si="1"/>
        <v>7460.2349999999997</v>
      </c>
    </row>
    <row r="42" spans="2:14" x14ac:dyDescent="0.2">
      <c r="B42">
        <v>1997</v>
      </c>
      <c r="C42" s="40">
        <f>'[14]PT results - Residential'!X41</f>
        <v>490.625</v>
      </c>
      <c r="D42" s="40">
        <f>'[14]PT results - Residential'!Y41</f>
        <v>804.18299999999999</v>
      </c>
      <c r="E42" s="40">
        <f>'[14]PT results - Residential'!Z41</f>
        <v>1728.6320000000001</v>
      </c>
      <c r="F42" s="40">
        <f>'[14]PT results - Residential'!AA41</f>
        <v>647.46199999999999</v>
      </c>
      <c r="G42" s="40">
        <f t="shared" si="0"/>
        <v>3670.902</v>
      </c>
      <c r="I42">
        <v>1997</v>
      </c>
      <c r="J42" s="40">
        <f>'[14]PT results - Residential'!AE41</f>
        <v>1938.1079999999999</v>
      </c>
      <c r="K42" s="40">
        <f>'[14]PT results - Residential'!AF41</f>
        <v>2461.1410000000001</v>
      </c>
      <c r="L42" s="40">
        <f>'[14]PT results - Residential'!AG41</f>
        <v>1499.4950000000001</v>
      </c>
      <c r="M42" s="40">
        <f>'[14]PT results - Residential'!AH41</f>
        <v>1124.624</v>
      </c>
      <c r="N42" s="40">
        <f t="shared" si="1"/>
        <v>7023.3679999999995</v>
      </c>
    </row>
    <row r="43" spans="2:14" x14ac:dyDescent="0.2">
      <c r="B43">
        <v>1998</v>
      </c>
      <c r="C43" s="40">
        <f>'[14]PT results - Residential'!X42</f>
        <v>496.31900000000002</v>
      </c>
      <c r="D43" s="40">
        <f>'[14]PT results - Residential'!Y42</f>
        <v>834.298</v>
      </c>
      <c r="E43" s="40">
        <f>'[14]PT results - Residential'!Z42</f>
        <v>1865.145</v>
      </c>
      <c r="F43" s="40">
        <f>'[14]PT results - Residential'!AA42</f>
        <v>660.17100000000005</v>
      </c>
      <c r="G43" s="40">
        <f t="shared" si="0"/>
        <v>3855.933</v>
      </c>
      <c r="I43">
        <v>1998</v>
      </c>
      <c r="J43" s="40">
        <f>'[14]PT results - Residential'!AE42</f>
        <v>1740.1970000000001</v>
      </c>
      <c r="K43" s="40">
        <f>'[14]PT results - Residential'!AF42</f>
        <v>2084.442</v>
      </c>
      <c r="L43" s="40">
        <f>'[14]PT results - Residential'!AG42</f>
        <v>1363.0419999999999</v>
      </c>
      <c r="M43" s="40">
        <f>'[14]PT results - Residential'!AH42</f>
        <v>1215.367</v>
      </c>
      <c r="N43" s="40">
        <f t="shared" si="1"/>
        <v>6403.0480000000007</v>
      </c>
    </row>
    <row r="44" spans="2:14" x14ac:dyDescent="0.2">
      <c r="B44">
        <v>1999</v>
      </c>
      <c r="C44" s="40">
        <f>'[14]PT results - Residential'!X43</f>
        <v>520.73199999999997</v>
      </c>
      <c r="D44" s="40">
        <f>'[14]PT results - Residential'!Y43</f>
        <v>848.71199999999999</v>
      </c>
      <c r="E44" s="40">
        <f>'[14]PT results - Residential'!Z43</f>
        <v>1860.9480000000001</v>
      </c>
      <c r="F44" s="40">
        <f>'[14]PT results - Residential'!AA43</f>
        <v>676.08299999999997</v>
      </c>
      <c r="G44" s="40">
        <f t="shared" si="0"/>
        <v>3906.4749999999999</v>
      </c>
      <c r="I44">
        <v>1999</v>
      </c>
      <c r="J44" s="40">
        <f>'[14]PT results - Residential'!AE43</f>
        <v>1870.9010000000001</v>
      </c>
      <c r="K44" s="40">
        <f>'[14]PT results - Residential'!AF43</f>
        <v>2274.3130000000001</v>
      </c>
      <c r="L44" s="40">
        <f>'[14]PT results - Residential'!AG43</f>
        <v>1372.827</v>
      </c>
      <c r="M44" s="40">
        <f>'[14]PT results - Residential'!AH43</f>
        <v>1241.4950000000001</v>
      </c>
      <c r="N44" s="40">
        <f t="shared" si="1"/>
        <v>6759.5360000000001</v>
      </c>
    </row>
    <row r="45" spans="2:14" x14ac:dyDescent="0.2">
      <c r="B45">
        <v>2000</v>
      </c>
      <c r="C45" s="40">
        <f>'[14]PT results - Residential'!X44</f>
        <v>525.02200000000005</v>
      </c>
      <c r="D45" s="40">
        <f>'[14]PT results - Residential'!Y44</f>
        <v>866.12700000000007</v>
      </c>
      <c r="E45" s="40">
        <f>'[14]PT results - Residential'!Z44</f>
        <v>1968.2830000000001</v>
      </c>
      <c r="F45" s="40">
        <f>'[14]PT results - Residential'!AA44</f>
        <v>709.19900000000007</v>
      </c>
      <c r="G45" s="40">
        <f t="shared" si="0"/>
        <v>4068.6310000000003</v>
      </c>
      <c r="I45">
        <v>2000</v>
      </c>
      <c r="J45" s="40">
        <f>'[14]PT results - Residential'!AE44</f>
        <v>2045.653</v>
      </c>
      <c r="K45" s="40">
        <f>'[14]PT results - Residential'!AF44</f>
        <v>2362.5819999999999</v>
      </c>
      <c r="L45" s="40">
        <f>'[14]PT results - Residential'!AG44</f>
        <v>1539.6130000000001</v>
      </c>
      <c r="M45" s="40">
        <f>'[14]PT results - Residential'!AH44</f>
        <v>1174.5630000000001</v>
      </c>
      <c r="N45" s="40">
        <f t="shared" si="1"/>
        <v>7122.4110000000001</v>
      </c>
    </row>
    <row r="46" spans="2:14" x14ac:dyDescent="0.2">
      <c r="B46">
        <v>2001</v>
      </c>
      <c r="C46" s="40">
        <f>'[14]PT results - Residential'!X45</f>
        <v>539.49099999999999</v>
      </c>
      <c r="D46" s="40">
        <f>'[14]PT results - Residential'!Y45</f>
        <v>890.76099999999997</v>
      </c>
      <c r="E46" s="40">
        <f>'[14]PT results - Residential'!Z45</f>
        <v>1968.874</v>
      </c>
      <c r="F46" s="40">
        <f>'[14]PT results - Residential'!AA45</f>
        <v>700.75700000000006</v>
      </c>
      <c r="G46" s="40">
        <f t="shared" si="0"/>
        <v>4099.8829999999998</v>
      </c>
      <c r="I46">
        <v>2001</v>
      </c>
      <c r="J46" s="40">
        <f>'[14]PT results - Residential'!AE45</f>
        <v>1953.2950000000001</v>
      </c>
      <c r="K46" s="40">
        <f>'[14]PT results - Residential'!AF45</f>
        <v>2233.5610000000001</v>
      </c>
      <c r="L46" s="40">
        <f>'[14]PT results - Residential'!AG45</f>
        <v>1438.9190000000001</v>
      </c>
      <c r="M46" s="40">
        <f>'[14]PT results - Residential'!AH45</f>
        <v>1224.8890000000001</v>
      </c>
      <c r="N46" s="40">
        <f t="shared" si="1"/>
        <v>6850.6639999999998</v>
      </c>
    </row>
    <row r="47" spans="2:14" x14ac:dyDescent="0.2">
      <c r="B47">
        <v>2002</v>
      </c>
      <c r="C47" s="40">
        <f>'[14]PT results - Residential'!X46</f>
        <v>567.91800000000001</v>
      </c>
      <c r="D47" s="40">
        <f>'[14]PT results - Residential'!Y46</f>
        <v>946.92399999999998</v>
      </c>
      <c r="E47" s="40">
        <f>'[14]PT results - Residential'!Z46</f>
        <v>2089.91</v>
      </c>
      <c r="F47" s="40">
        <f>'[14]PT results - Residential'!AA46</f>
        <v>712.04399999999998</v>
      </c>
      <c r="G47" s="40">
        <f t="shared" si="0"/>
        <v>4316.7960000000003</v>
      </c>
      <c r="I47">
        <v>2002</v>
      </c>
      <c r="J47" s="40">
        <f>'[14]PT results - Residential'!AE46</f>
        <v>1890.4360000000001</v>
      </c>
      <c r="K47" s="40">
        <f>'[14]PT results - Residential'!AF46</f>
        <v>2344.645</v>
      </c>
      <c r="L47" s="40">
        <f>'[14]PT results - Residential'!AG46</f>
        <v>1436.5920000000001</v>
      </c>
      <c r="M47" s="40">
        <f>'[14]PT results - Residential'!AH46</f>
        <v>1223.374</v>
      </c>
      <c r="N47" s="40">
        <f t="shared" si="1"/>
        <v>6895.0470000000005</v>
      </c>
    </row>
    <row r="48" spans="2:14" x14ac:dyDescent="0.2">
      <c r="B48">
        <v>2003</v>
      </c>
      <c r="C48" s="40">
        <f>'[14]PT results - Residential'!X47</f>
        <v>581.34799999999996</v>
      </c>
      <c r="D48" s="40">
        <f>'[14]PT results - Residential'!Y47</f>
        <v>928.98699999999997</v>
      </c>
      <c r="E48" s="40">
        <f>'[14]PT results - Residential'!Z47</f>
        <v>2100.8870000000002</v>
      </c>
      <c r="F48" s="40">
        <f>'[14]PT results - Residential'!AA47</f>
        <v>741.88800000000003</v>
      </c>
      <c r="G48" s="40">
        <f t="shared" si="0"/>
        <v>4353.1100000000006</v>
      </c>
      <c r="I48">
        <v>2003</v>
      </c>
      <c r="J48" s="40">
        <f>'[14]PT results - Residential'!AE47</f>
        <v>2107.8589999999999</v>
      </c>
      <c r="K48" s="40">
        <f>'[14]PT results - Residential'!AF47</f>
        <v>2437.509</v>
      </c>
      <c r="L48" s="40">
        <f>'[14]PT results - Residential'!AG47</f>
        <v>1479.06</v>
      </c>
      <c r="M48" s="40">
        <f>'[14]PT results - Residential'!AH47</f>
        <v>1198.7570000000001</v>
      </c>
      <c r="N48" s="40">
        <f t="shared" si="1"/>
        <v>7223.1849999999995</v>
      </c>
    </row>
    <row r="49" spans="2:14" x14ac:dyDescent="0.2">
      <c r="B49">
        <v>2004</v>
      </c>
      <c r="C49" s="40">
        <f>'[14]PT results - Residential'!X48</f>
        <v>589.47400000000005</v>
      </c>
      <c r="D49" s="40">
        <f>'[14]PT results - Residential'!Y48</f>
        <v>928.90100000000007</v>
      </c>
      <c r="E49" s="40">
        <f>'[14]PT results - Residential'!Z48</f>
        <v>2136.652</v>
      </c>
      <c r="F49" s="40">
        <f>'[14]PT results - Residential'!AA48</f>
        <v>753.21199999999999</v>
      </c>
      <c r="G49" s="40">
        <f t="shared" si="0"/>
        <v>4408.2389999999996</v>
      </c>
      <c r="I49">
        <v>2004</v>
      </c>
      <c r="J49" s="40">
        <f>'[14]PT results - Residential'!AE48</f>
        <v>2047.559</v>
      </c>
      <c r="K49" s="40">
        <f>'[14]PT results - Residential'!AF48</f>
        <v>2280.0920000000001</v>
      </c>
      <c r="L49" s="40">
        <f>'[14]PT results - Residential'!AG48</f>
        <v>1416.925</v>
      </c>
      <c r="M49" s="40">
        <f>'[14]PT results - Residential'!AH48</f>
        <v>1234.31</v>
      </c>
      <c r="N49" s="40">
        <f t="shared" si="1"/>
        <v>6978.8860000000004</v>
      </c>
    </row>
    <row r="50" spans="2:14" x14ac:dyDescent="0.2">
      <c r="B50">
        <v>2005</v>
      </c>
      <c r="C50" s="40">
        <f>'[14]PT results - Residential'!X49</f>
        <v>623.94900000000007</v>
      </c>
      <c r="D50" s="40">
        <f>'[14]PT results - Residential'!Y49</f>
        <v>1006.1610000000001</v>
      </c>
      <c r="E50" s="40">
        <f>'[14]PT results - Residential'!Z49</f>
        <v>2229.3710000000001</v>
      </c>
      <c r="F50" s="40">
        <f>'[14]PT results - Residential'!AA49</f>
        <v>778.20299999999997</v>
      </c>
      <c r="G50" s="40">
        <f t="shared" si="0"/>
        <v>4637.6840000000002</v>
      </c>
      <c r="I50">
        <v>2005</v>
      </c>
      <c r="J50" s="40">
        <f>'[14]PT results - Residential'!AE49</f>
        <v>1988.797</v>
      </c>
      <c r="K50" s="40">
        <f>'[14]PT results - Residential'!AF49</f>
        <v>2282.88</v>
      </c>
      <c r="L50" s="40">
        <f>'[14]PT results - Residential'!AG49</f>
        <v>1413.9280000000001</v>
      </c>
      <c r="M50" s="40">
        <f>'[14]PT results - Residential'!AH49</f>
        <v>1204.482</v>
      </c>
      <c r="N50" s="40">
        <f t="shared" si="1"/>
        <v>6890.0869999999995</v>
      </c>
    </row>
    <row r="51" spans="2:14" x14ac:dyDescent="0.2">
      <c r="B51">
        <v>2006</v>
      </c>
      <c r="C51" s="40">
        <f>'[14]PT results - Residential'!X50</f>
        <v>598.22199999999998</v>
      </c>
      <c r="D51" s="40">
        <f>'[14]PT results - Residential'!Y50</f>
        <v>976.78399999999999</v>
      </c>
      <c r="E51" s="40">
        <f>'[14]PT results - Residential'!Z50</f>
        <v>2220.87</v>
      </c>
      <c r="F51" s="40">
        <f>'[14]PT results - Residential'!AA50</f>
        <v>815.51</v>
      </c>
      <c r="G51" s="40">
        <f t="shared" si="0"/>
        <v>4611.3859999999995</v>
      </c>
      <c r="I51">
        <v>2006</v>
      </c>
      <c r="J51" s="40">
        <f>'[14]PT results - Residential'!AE50</f>
        <v>1691.7840000000001</v>
      </c>
      <c r="K51" s="40">
        <f>'[14]PT results - Residential'!AF50</f>
        <v>2008.0320000000002</v>
      </c>
      <c r="L51" s="40">
        <f>'[14]PT results - Residential'!AG50</f>
        <v>1239.7819999999999</v>
      </c>
      <c r="M51" s="40">
        <f>'[14]PT results - Residential'!AH50</f>
        <v>1201.402</v>
      </c>
      <c r="N51" s="40">
        <f t="shared" si="1"/>
        <v>6141</v>
      </c>
    </row>
    <row r="52" spans="2:14" x14ac:dyDescent="0.2">
      <c r="B52">
        <v>2007</v>
      </c>
      <c r="C52" s="40">
        <f>'[14]PT results - Residential'!X51</f>
        <v>621.99900000000002</v>
      </c>
      <c r="D52" s="40">
        <f>'[14]PT results - Residential'!Y51</f>
        <v>1021.071</v>
      </c>
      <c r="E52" s="40">
        <f>'[14]PT results - Residential'!Z51</f>
        <v>2273.672</v>
      </c>
      <c r="F52" s="40">
        <f>'[14]PT results - Residential'!AA51</f>
        <v>833.58699999999999</v>
      </c>
      <c r="G52" s="40">
        <f t="shared" si="0"/>
        <v>4750.3289999999997</v>
      </c>
      <c r="I52">
        <v>2007</v>
      </c>
      <c r="J52" s="40">
        <f>'[14]PT results - Residential'!AE51</f>
        <v>1844.54</v>
      </c>
      <c r="K52" s="40">
        <f>'[14]PT results - Residential'!AF51</f>
        <v>2181.5149999999999</v>
      </c>
      <c r="L52" s="40">
        <f>'[14]PT results - Residential'!AG51</f>
        <v>1321.9929999999999</v>
      </c>
      <c r="M52" s="40">
        <f>'[14]PT results - Residential'!AH51</f>
        <v>1236.0160000000001</v>
      </c>
      <c r="N52" s="40">
        <f t="shared" si="1"/>
        <v>6584.0640000000003</v>
      </c>
    </row>
    <row r="53" spans="2:14" x14ac:dyDescent="0.2">
      <c r="B53">
        <v>2008</v>
      </c>
      <c r="C53" s="40">
        <f>'[14]PT results - Residential'!X52</f>
        <v>609.024</v>
      </c>
      <c r="D53" s="40">
        <f>'[14]PT results - Residential'!Y52</f>
        <v>1003.768</v>
      </c>
      <c r="E53" s="40">
        <f>'[14]PT results - Residential'!Z52</f>
        <v>2255.9389999999999</v>
      </c>
      <c r="F53" s="40">
        <f>'[14]PT results - Residential'!AA52</f>
        <v>842.08799999999997</v>
      </c>
      <c r="G53" s="40">
        <f t="shared" si="0"/>
        <v>4710.8189999999995</v>
      </c>
      <c r="I53">
        <v>2008</v>
      </c>
      <c r="J53" s="40">
        <f>'[14]PT results - Residential'!AE52</f>
        <v>1882.8920000000001</v>
      </c>
      <c r="K53" s="40">
        <f>'[14]PT results - Residential'!AF52</f>
        <v>2345.0239999999999</v>
      </c>
      <c r="L53" s="40">
        <f>'[14]PT results - Residential'!AG52</f>
        <v>1367.712</v>
      </c>
      <c r="M53" s="40">
        <f>'[14]PT results - Residential'!AH52</f>
        <v>1282.9950000000001</v>
      </c>
      <c r="N53" s="40">
        <f t="shared" si="1"/>
        <v>6878.6230000000005</v>
      </c>
    </row>
    <row r="54" spans="2:14" x14ac:dyDescent="0.2">
      <c r="B54">
        <v>2009</v>
      </c>
      <c r="C54" s="40">
        <f>'[14]PT results - Residential'!X53</f>
        <v>596.68200000000002</v>
      </c>
      <c r="D54" s="40">
        <f>'[14]PT results - Residential'!Y53</f>
        <v>969.92100000000005</v>
      </c>
      <c r="E54" s="40">
        <f>'[14]PT results - Residential'!Z53</f>
        <v>2254.0940000000001</v>
      </c>
      <c r="F54" s="40">
        <f>'[14]PT results - Residential'!AA53</f>
        <v>835.85900000000004</v>
      </c>
      <c r="G54" s="40">
        <f t="shared" si="0"/>
        <v>4656.5560000000005</v>
      </c>
      <c r="I54">
        <v>2009</v>
      </c>
      <c r="J54" s="40">
        <f>'[14]PT results - Residential'!AE53</f>
        <v>1775.8310000000001</v>
      </c>
      <c r="K54" s="40">
        <f>'[14]PT results - Residential'!AF53</f>
        <v>2217.3319999999999</v>
      </c>
      <c r="L54" s="40">
        <f>'[14]PT results - Residential'!AG53</f>
        <v>1380.92</v>
      </c>
      <c r="M54" s="40">
        <f>'[14]PT results - Residential'!AH53</f>
        <v>1259.626</v>
      </c>
      <c r="N54" s="40">
        <f t="shared" si="1"/>
        <v>6633.7090000000007</v>
      </c>
    </row>
    <row r="55" spans="2:14" x14ac:dyDescent="0.2">
      <c r="B55">
        <v>2010</v>
      </c>
      <c r="C55" s="40">
        <f>'[14]PT results - Residential'!X54</f>
        <v>631.505</v>
      </c>
      <c r="D55" s="40">
        <f>'[14]PT results - Residential'!Y54</f>
        <v>1033.425</v>
      </c>
      <c r="E55" s="40">
        <f>'[14]PT results - Residential'!Z54</f>
        <v>2450.848</v>
      </c>
      <c r="F55" s="40">
        <f>'[14]PT results - Residential'!AA54</f>
        <v>816.98099999999999</v>
      </c>
      <c r="G55" s="40">
        <f t="shared" si="0"/>
        <v>4932.759</v>
      </c>
      <c r="I55">
        <v>2010</v>
      </c>
      <c r="J55" s="40">
        <f>'[14]PT results - Residential'!AE54</f>
        <v>1727.421</v>
      </c>
      <c r="K55" s="40">
        <f>'[14]PT results - Residential'!AF54</f>
        <v>2116.9110000000001</v>
      </c>
      <c r="L55" s="40">
        <f>'[14]PT results - Residential'!AG54</f>
        <v>1517.5350000000001</v>
      </c>
      <c r="M55" s="40">
        <f>'[14]PT results - Residential'!AH54</f>
        <v>1269.498</v>
      </c>
      <c r="N55" s="40">
        <f t="shared" si="1"/>
        <v>6631.3649999999998</v>
      </c>
    </row>
    <row r="56" spans="2:14" x14ac:dyDescent="0.2">
      <c r="B56">
        <v>2011</v>
      </c>
      <c r="C56" s="40">
        <f>'[14]PT results - Residential'!X55</f>
        <v>624.10699999999997</v>
      </c>
      <c r="D56" s="40">
        <f>'[14]PT results - Residential'!Y55</f>
        <v>1016.429</v>
      </c>
      <c r="E56" s="40">
        <f>'[14]PT results - Residential'!Z55</f>
        <v>2381.39</v>
      </c>
      <c r="F56" s="40">
        <f>'[14]PT results - Residential'!AA55</f>
        <v>832.67100000000005</v>
      </c>
      <c r="G56" s="40">
        <f t="shared" si="0"/>
        <v>4854.5969999999998</v>
      </c>
      <c r="I56">
        <v>2011</v>
      </c>
      <c r="J56" s="40">
        <f>'[14]PT results - Residential'!AE55</f>
        <v>1694.5609999999999</v>
      </c>
      <c r="K56" s="40">
        <f>'[14]PT results - Residential'!AF55</f>
        <v>2115.7910000000002</v>
      </c>
      <c r="L56" s="40">
        <f>'[14]PT results - Residential'!AG55</f>
        <v>1345.856</v>
      </c>
      <c r="M56" s="40">
        <f>'[14]PT results - Residential'!AH55</f>
        <v>1312.383</v>
      </c>
      <c r="N56" s="40">
        <f t="shared" si="1"/>
        <v>6468.5909999999994</v>
      </c>
    </row>
    <row r="57" spans="2:14" x14ac:dyDescent="0.2">
      <c r="B57">
        <v>2012</v>
      </c>
      <c r="C57" s="40">
        <f>'[14]PT results - Residential'!X56</f>
        <v>612.24300000000005</v>
      </c>
      <c r="D57" s="40">
        <f>'[14]PT results - Residential'!Y56</f>
        <v>994.39300000000003</v>
      </c>
      <c r="E57" s="40">
        <f>'[14]PT results - Residential'!Z56</f>
        <v>2249.8360000000002</v>
      </c>
      <c r="F57" s="40">
        <f>'[14]PT results - Residential'!AA56</f>
        <v>833.37200000000007</v>
      </c>
      <c r="G57" s="40">
        <f t="shared" si="0"/>
        <v>4689.8440000000001</v>
      </c>
      <c r="I57">
        <v>2012</v>
      </c>
      <c r="J57" s="40">
        <f>'[14]PT results - Residential'!AE56</f>
        <v>1541.4839999999999</v>
      </c>
      <c r="K57" s="40">
        <f>'[14]PT results - Residential'!AF56</f>
        <v>1804.9010000000001</v>
      </c>
      <c r="L57" s="40">
        <f>'[14]PT results - Residential'!AG56</f>
        <v>1137.1220000000001</v>
      </c>
      <c r="M57" s="40">
        <f>'[14]PT results - Residential'!AH56</f>
        <v>1195.6079999999999</v>
      </c>
      <c r="N57" s="40">
        <f t="shared" si="1"/>
        <v>5679.1150000000007</v>
      </c>
    </row>
    <row r="58" spans="2:14" x14ac:dyDescent="0.2">
      <c r="B58">
        <v>2013</v>
      </c>
      <c r="C58" s="40">
        <f>'[14]PT results - Residential'!X57</f>
        <v>620.79</v>
      </c>
      <c r="D58" s="40">
        <f>'[14]PT results - Residential'!Y57</f>
        <v>1004.3480000000001</v>
      </c>
      <c r="E58" s="40">
        <f>'[14]PT results - Residential'!Z57</f>
        <v>2295.895</v>
      </c>
      <c r="F58" s="40">
        <f>'[14]PT results - Residential'!AA57</f>
        <v>838.06399999999996</v>
      </c>
      <c r="G58" s="40">
        <f t="shared" si="0"/>
        <v>4759.0969999999998</v>
      </c>
      <c r="I58">
        <v>2013</v>
      </c>
      <c r="J58" s="40">
        <f>'[14]PT results - Residential'!AE57</f>
        <v>1734.0820000000001</v>
      </c>
      <c r="K58" s="40">
        <f>'[14]PT results - Residential'!AF57</f>
        <v>2258.1509999999998</v>
      </c>
      <c r="L58" s="40">
        <f>'[14]PT results - Residential'!AG57</f>
        <v>1393.366</v>
      </c>
      <c r="M58" s="40">
        <f>'[14]PT results - Residential'!AH57</f>
        <v>1300.8589999999999</v>
      </c>
      <c r="N58" s="40">
        <f t="shared" si="1"/>
        <v>6686.4580000000005</v>
      </c>
    </row>
    <row r="59" spans="2:14" x14ac:dyDescent="0.2">
      <c r="B59" s="13">
        <v>2014</v>
      </c>
      <c r="C59" s="821">
        <f>'[14]PT results - Residential'!X58</f>
        <v>611.68299999999999</v>
      </c>
      <c r="D59" s="821">
        <f>'[14]PT results - Residential'!Y58</f>
        <v>1006.086</v>
      </c>
      <c r="E59" s="821">
        <f>'[14]PT results - Residential'!Z58</f>
        <v>2359.7049999999999</v>
      </c>
      <c r="F59" s="821">
        <f>'[14]PT results - Residential'!AA58</f>
        <v>823.91800000000001</v>
      </c>
      <c r="G59" s="40">
        <f t="shared" si="0"/>
        <v>4801.3919999999998</v>
      </c>
      <c r="H59" s="13"/>
      <c r="I59" s="13">
        <v>2014</v>
      </c>
      <c r="J59" s="821">
        <f>'[14]PT results - Residential'!AE58</f>
        <v>1898.0900000000001</v>
      </c>
      <c r="K59" s="821">
        <f>'[14]PT results - Residential'!AF58</f>
        <v>2402</v>
      </c>
      <c r="L59" s="821">
        <f>'[14]PT results - Residential'!AG58</f>
        <v>1521.68</v>
      </c>
      <c r="M59" s="821">
        <f>'[14]PT results - Residential'!AH58</f>
        <v>1181.3330000000001</v>
      </c>
      <c r="N59" s="40">
        <f t="shared" si="1"/>
        <v>7003.103000000001</v>
      </c>
    </row>
    <row r="60" spans="2:14" x14ac:dyDescent="0.2">
      <c r="B60" s="13">
        <v>2015</v>
      </c>
      <c r="C60" s="40">
        <f>'[14]PT results - Residential'!X59</f>
        <v>621.17100000000005</v>
      </c>
      <c r="D60" s="40">
        <f>'[14]PT results - Residential'!Y59</f>
        <v>971.64499999999998</v>
      </c>
      <c r="E60" s="40">
        <f>'[14]PT results - Residential'!Z59</f>
        <v>2373.556</v>
      </c>
      <c r="F60" s="40">
        <f>'[14]PT results - Residential'!AA59</f>
        <v>824.40600000000006</v>
      </c>
      <c r="G60" s="40">
        <f t="shared" si="0"/>
        <v>4790.7780000000002</v>
      </c>
      <c r="I60" s="13">
        <v>2015</v>
      </c>
      <c r="J60" s="40">
        <f>'[14]PT results - Residential'!AE59</f>
        <v>1900.9290000000001</v>
      </c>
      <c r="K60" s="40">
        <f>'[14]PT results - Residential'!AF59</f>
        <v>2082.7069999999999</v>
      </c>
      <c r="L60" s="40">
        <f>'[14]PT results - Residential'!AG59</f>
        <v>1293.5530000000001</v>
      </c>
      <c r="M60" s="40">
        <f>'[14]PT results - Residential'!AH59</f>
        <v>1188.42</v>
      </c>
      <c r="N60" s="40">
        <f t="shared" si="1"/>
        <v>6465.6090000000004</v>
      </c>
    </row>
    <row r="61" spans="2:14" x14ac:dyDescent="0.2">
      <c r="B61" s="13">
        <v>2016</v>
      </c>
      <c r="C61" s="40">
        <f>'[14]PT results - Residential'!X60</f>
        <v>615.29</v>
      </c>
      <c r="D61" s="40">
        <f>'[14]PT results - Residential'!Y60</f>
        <v>992.06600000000003</v>
      </c>
      <c r="E61" s="40">
        <f>'[14]PT results - Residential'!Z60</f>
        <v>2379.018</v>
      </c>
      <c r="F61" s="40">
        <f>'[14]PT results - Residential'!AA60</f>
        <v>828.15899999999999</v>
      </c>
      <c r="G61" s="40">
        <f t="shared" si="0"/>
        <v>4814.5329999999994</v>
      </c>
      <c r="I61" s="13">
        <v>2016</v>
      </c>
      <c r="J61" s="40">
        <f>'[14]PT results - Residential'!AE60</f>
        <v>1661.184</v>
      </c>
      <c r="K61" s="40">
        <f>'[14]PT results - Residential'!AF60</f>
        <v>1974.1410000000001</v>
      </c>
      <c r="L61" s="40">
        <f>'[14]PT results - Residential'!AG60</f>
        <v>1159.0340000000001</v>
      </c>
      <c r="M61" s="40">
        <f>'[14]PT results - Residential'!AH60</f>
        <v>1242.567</v>
      </c>
      <c r="N61" s="40">
        <f t="shared" si="1"/>
        <v>6036.9260000000004</v>
      </c>
    </row>
    <row r="62" spans="2:14" x14ac:dyDescent="0.2">
      <c r="B62" s="13">
        <v>2017</v>
      </c>
      <c r="C62" s="40">
        <f>'[14]PT results - Residential'!X61</f>
        <v>595.10900000000004</v>
      </c>
      <c r="D62" s="40">
        <f>'[14]PT results - Residential'!Y61</f>
        <v>954.69299999999998</v>
      </c>
      <c r="E62" s="40">
        <f>'[14]PT results - Residential'!Z61</f>
        <v>2298.7629999999999</v>
      </c>
      <c r="F62" s="40">
        <f>'[14]PT results - Residential'!AA61</f>
        <v>855.38</v>
      </c>
      <c r="G62" s="40">
        <f t="shared" si="0"/>
        <v>4703.9449999999997</v>
      </c>
      <c r="I62" s="13">
        <v>2017</v>
      </c>
      <c r="J62" s="40">
        <f>'[14]PT results - Residential'!AE61</f>
        <v>1715.556</v>
      </c>
      <c r="K62" s="40">
        <f>'[14]PT results - Residential'!AF61</f>
        <v>1975.079</v>
      </c>
      <c r="L62" s="40">
        <f>'[14]PT results - Residential'!AG61</f>
        <v>1103.7529999999999</v>
      </c>
      <c r="M62" s="40">
        <f>'[14]PT results - Residential'!AH61</f>
        <v>1318.8040000000001</v>
      </c>
      <c r="N62" s="40">
        <f t="shared" si="1"/>
        <v>6113.192</v>
      </c>
    </row>
    <row r="65" spans="2:10" x14ac:dyDescent="0.2">
      <c r="B65" s="831" t="s">
        <v>64</v>
      </c>
      <c r="C65" s="832"/>
      <c r="D65" s="832"/>
      <c r="E65" s="832"/>
      <c r="F65" s="373"/>
      <c r="G65" s="373"/>
      <c r="H65" s="373"/>
      <c r="I65" s="373"/>
      <c r="J65" s="373"/>
    </row>
    <row r="66" spans="2:10" x14ac:dyDescent="0.2">
      <c r="B66" s="831" t="s">
        <v>34</v>
      </c>
      <c r="C66" s="833" t="s">
        <v>1655</v>
      </c>
      <c r="D66" s="832"/>
      <c r="E66" s="832"/>
      <c r="F66" s="373"/>
      <c r="G66" s="373"/>
      <c r="H66" s="373"/>
      <c r="I66" s="373"/>
      <c r="J66" s="373"/>
    </row>
    <row r="67" spans="2:10" x14ac:dyDescent="0.2">
      <c r="B67" s="831" t="s">
        <v>79</v>
      </c>
      <c r="C67" s="833" t="s">
        <v>1655</v>
      </c>
      <c r="D67" s="832"/>
      <c r="E67" s="832"/>
      <c r="F67" s="373"/>
      <c r="G67" s="373"/>
      <c r="H67" s="373"/>
      <c r="I67" s="373"/>
      <c r="J67" s="37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A1:AK256"/>
  <sheetViews>
    <sheetView topLeftCell="A39" workbookViewId="0">
      <selection activeCell="B71" sqref="B71"/>
    </sheetView>
  </sheetViews>
  <sheetFormatPr defaultColWidth="9.140625" defaultRowHeight="12.75" x14ac:dyDescent="0.2"/>
  <cols>
    <col min="1" max="1" width="13.140625" style="313" customWidth="1"/>
    <col min="2" max="10" width="9.140625" style="313"/>
    <col min="11" max="11" width="10.28515625" style="313" customWidth="1"/>
    <col min="12" max="12" width="9.140625" style="313"/>
    <col min="13" max="13" width="9.5703125" style="313" customWidth="1"/>
    <col min="14" max="16384" width="9.140625" style="313"/>
  </cols>
  <sheetData>
    <row r="1" spans="1:16" x14ac:dyDescent="0.2">
      <c r="A1" s="315" t="s">
        <v>1512</v>
      </c>
    </row>
    <row r="2" spans="1:16" x14ac:dyDescent="0.2">
      <c r="A2" s="315"/>
    </row>
    <row r="3" spans="1:16" x14ac:dyDescent="0.2">
      <c r="H3" s="315" t="s">
        <v>655</v>
      </c>
    </row>
    <row r="5" spans="1:16" x14ac:dyDescent="0.2">
      <c r="C5" s="313" t="s">
        <v>656</v>
      </c>
      <c r="H5" s="313" t="s">
        <v>34</v>
      </c>
      <c r="P5" s="313" t="s">
        <v>657</v>
      </c>
    </row>
    <row r="7" spans="1:16" x14ac:dyDescent="0.2">
      <c r="H7" s="313">
        <f>1</f>
        <v>1</v>
      </c>
      <c r="P7" s="313">
        <v>1</v>
      </c>
    </row>
    <row r="8" spans="1:16" ht="13.5" thickBot="1" x14ac:dyDescent="0.25">
      <c r="C8" s="317" t="s">
        <v>639</v>
      </c>
      <c r="D8" s="317" t="s">
        <v>642</v>
      </c>
      <c r="E8" s="317" t="s">
        <v>658</v>
      </c>
      <c r="F8" s="317" t="s">
        <v>659</v>
      </c>
    </row>
    <row r="9" spans="1:16" ht="15.75" x14ac:dyDescent="0.25">
      <c r="A9" s="316" t="s">
        <v>59</v>
      </c>
      <c r="B9" s="313">
        <v>1985</v>
      </c>
      <c r="C9" s="318">
        <f>'Final Floorspace Estimates'!U25</f>
        <v>108.03747267576522</v>
      </c>
      <c r="D9" s="318">
        <f>'Final Floorspace Estimates'!V25</f>
        <v>19.903149932090489</v>
      </c>
      <c r="E9" s="318">
        <f>'Final Floorspace Estimates'!W25</f>
        <v>4.2217387561696782</v>
      </c>
      <c r="F9" s="318">
        <f>'Final Floorspace Estimates'!X25</f>
        <v>132.16236136402537</v>
      </c>
      <c r="H9" s="313">
        <f>H$7*C9</f>
        <v>108.03747267576522</v>
      </c>
      <c r="I9" s="313">
        <f>I$45*D9</f>
        <v>25.060579735370968</v>
      </c>
      <c r="J9" s="313">
        <f>J$45*E9</f>
        <v>8.8129256232265405</v>
      </c>
      <c r="K9" s="313">
        <f>SUM(H9:J9)</f>
        <v>141.91097803436273</v>
      </c>
    </row>
    <row r="10" spans="1:16" x14ac:dyDescent="0.2">
      <c r="B10" s="313">
        <f>B9+1</f>
        <v>1986</v>
      </c>
      <c r="C10" s="318">
        <f>'Final Floorspace Estimates'!U26</f>
        <v>109.73397740185293</v>
      </c>
      <c r="D10" s="318">
        <f>'Final Floorspace Estimates'!V26</f>
        <v>20.494510757708937</v>
      </c>
      <c r="E10" s="318">
        <f>'Final Floorspace Estimates'!W26</f>
        <v>4.3907030215967708</v>
      </c>
      <c r="F10" s="318">
        <f>'Final Floorspace Estimates'!X26</f>
        <v>134.61919118115864</v>
      </c>
    </row>
    <row r="11" spans="1:16" x14ac:dyDescent="0.2">
      <c r="B11" s="313">
        <f t="shared" ref="B11:B33" si="0">B10+1</f>
        <v>1987</v>
      </c>
      <c r="C11" s="318">
        <f>'Final Floorspace Estimates'!U27</f>
        <v>112.51927535964501</v>
      </c>
      <c r="D11" s="318">
        <f>'Final Floorspace Estimates'!V27</f>
        <v>20.965041252879754</v>
      </c>
      <c r="E11" s="318">
        <f>'Final Floorspace Estimates'!W27</f>
        <v>4.5108420447274842</v>
      </c>
      <c r="F11" s="318">
        <f>'Final Floorspace Estimates'!X27</f>
        <v>137.99515865725226</v>
      </c>
    </row>
    <row r="12" spans="1:16" x14ac:dyDescent="0.2">
      <c r="B12" s="313">
        <f t="shared" si="0"/>
        <v>1988</v>
      </c>
      <c r="C12" s="318">
        <f>'Final Floorspace Estimates'!U28</f>
        <v>115.09427508559475</v>
      </c>
      <c r="D12" s="318">
        <f>'Final Floorspace Estimates'!V28</f>
        <v>21.596035768359464</v>
      </c>
      <c r="E12" s="318">
        <f>'Final Floorspace Estimates'!W28</f>
        <v>4.7362921935915869</v>
      </c>
      <c r="F12" s="318">
        <f>'Final Floorspace Estimates'!X28</f>
        <v>141.4266030475458</v>
      </c>
    </row>
    <row r="13" spans="1:16" x14ac:dyDescent="0.2">
      <c r="B13" s="313">
        <f t="shared" si="0"/>
        <v>1989</v>
      </c>
      <c r="C13" s="318">
        <f>'Final Floorspace Estimates'!U29</f>
        <v>117.58880948552878</v>
      </c>
      <c r="D13" s="318">
        <f>'Final Floorspace Estimates'!V29</f>
        <v>22.153032386297642</v>
      </c>
      <c r="E13" s="318">
        <f>'Final Floorspace Estimates'!W29</f>
        <v>4.9548983361743613</v>
      </c>
      <c r="F13" s="318">
        <f>'Final Floorspace Estimates'!X29</f>
        <v>144.69674020800079</v>
      </c>
    </row>
    <row r="14" spans="1:16" x14ac:dyDescent="0.2">
      <c r="B14" s="313">
        <f t="shared" si="0"/>
        <v>1990</v>
      </c>
      <c r="C14" s="318">
        <f>'Final Floorspace Estimates'!U30</f>
        <v>119.31670987327701</v>
      </c>
      <c r="D14" s="318">
        <f>'Final Floorspace Estimates'!V30</f>
        <v>22.28629396189687</v>
      </c>
      <c r="E14" s="318">
        <f>'Final Floorspace Estimates'!W30</f>
        <v>5.2318699442184364</v>
      </c>
      <c r="F14" s="318">
        <f>'Final Floorspace Estimates'!X30</f>
        <v>146.8348737793923</v>
      </c>
    </row>
    <row r="15" spans="1:16" x14ac:dyDescent="0.2">
      <c r="B15" s="313">
        <f t="shared" si="0"/>
        <v>1991</v>
      </c>
      <c r="C15" s="318">
        <f>'Final Floorspace Estimates'!U31</f>
        <v>120.7298805053244</v>
      </c>
      <c r="D15" s="318">
        <f>'Final Floorspace Estimates'!V31</f>
        <v>22.285985655320136</v>
      </c>
      <c r="E15" s="318">
        <f>'Final Floorspace Estimates'!W31</f>
        <v>5.449988356564254</v>
      </c>
      <c r="F15" s="318">
        <f>'Final Floorspace Estimates'!X31</f>
        <v>148.46585451720881</v>
      </c>
    </row>
    <row r="16" spans="1:16" x14ac:dyDescent="0.2">
      <c r="B16" s="313">
        <f t="shared" si="0"/>
        <v>1992</v>
      </c>
      <c r="C16" s="318">
        <f>'Final Floorspace Estimates'!U32</f>
        <v>123.99117357647596</v>
      </c>
      <c r="D16" s="318">
        <f>'Final Floorspace Estimates'!V32</f>
        <v>22.595608821951643</v>
      </c>
      <c r="E16" s="318">
        <f>'Final Floorspace Estimates'!W32</f>
        <v>5.5887115226741395</v>
      </c>
      <c r="F16" s="318">
        <f>'Final Floorspace Estimates'!X32</f>
        <v>152.17549392110175</v>
      </c>
    </row>
    <row r="17" spans="2:6" x14ac:dyDescent="0.2">
      <c r="B17" s="313">
        <f t="shared" si="0"/>
        <v>1993</v>
      </c>
      <c r="C17" s="318">
        <f>'Final Floorspace Estimates'!U33</f>
        <v>127.43586188845045</v>
      </c>
      <c r="D17" s="318">
        <f>'Final Floorspace Estimates'!V33</f>
        <v>22.840126480404724</v>
      </c>
      <c r="E17" s="318">
        <f>'Final Floorspace Estimates'!W33</f>
        <v>5.7481515508317544</v>
      </c>
      <c r="F17" s="318">
        <f>'Final Floorspace Estimates'!X33</f>
        <v>156.02413991968692</v>
      </c>
    </row>
    <row r="18" spans="2:6" x14ac:dyDescent="0.2">
      <c r="B18" s="313">
        <f t="shared" si="0"/>
        <v>1994</v>
      </c>
      <c r="C18" s="318">
        <f>'Final Floorspace Estimates'!U34</f>
        <v>130.51959822161481</v>
      </c>
      <c r="D18" s="318">
        <f>'Final Floorspace Estimates'!V34</f>
        <v>23.014610209119567</v>
      </c>
      <c r="E18" s="318">
        <f>'Final Floorspace Estimates'!W34</f>
        <v>5.9423968778654164</v>
      </c>
      <c r="F18" s="318">
        <f>'Final Floorspace Estimates'!X34</f>
        <v>159.4766053085998</v>
      </c>
    </row>
    <row r="19" spans="2:6" x14ac:dyDescent="0.2">
      <c r="B19" s="313">
        <f t="shared" si="0"/>
        <v>1995</v>
      </c>
      <c r="C19" s="318">
        <f>'Final Floorspace Estimates'!U35</f>
        <v>133.37110644407292</v>
      </c>
      <c r="D19" s="318">
        <f>'Final Floorspace Estimates'!V35</f>
        <v>23.295526591041533</v>
      </c>
      <c r="E19" s="318">
        <f>'Final Floorspace Estimates'!W35</f>
        <v>6.1631104740613374</v>
      </c>
      <c r="F19" s="318">
        <f>'Final Floorspace Estimates'!X35</f>
        <v>162.82974350917578</v>
      </c>
    </row>
    <row r="20" spans="2:6" x14ac:dyDescent="0.2">
      <c r="B20" s="313">
        <f t="shared" si="0"/>
        <v>1996</v>
      </c>
      <c r="C20" s="318">
        <f>'Final Floorspace Estimates'!U36</f>
        <v>135.5001584899133</v>
      </c>
      <c r="D20" s="318">
        <f>'Final Floorspace Estimates'!V36</f>
        <v>23.592635770548199</v>
      </c>
      <c r="E20" s="318">
        <f>'Final Floorspace Estimates'!W36</f>
        <v>6.3052013732803776</v>
      </c>
      <c r="F20" s="318">
        <f>'Final Floorspace Estimates'!X36</f>
        <v>165.39799563374189</v>
      </c>
    </row>
    <row r="21" spans="2:6" x14ac:dyDescent="0.2">
      <c r="B21" s="313">
        <f t="shared" si="0"/>
        <v>1997</v>
      </c>
      <c r="C21" s="318">
        <f>'Final Floorspace Estimates'!U37</f>
        <v>137.59738305138623</v>
      </c>
      <c r="D21" s="318">
        <f>'Final Floorspace Estimates'!V37</f>
        <v>23.90942247406716</v>
      </c>
      <c r="E21" s="318">
        <f>'Final Floorspace Estimates'!W37</f>
        <v>6.4477651156542306</v>
      </c>
      <c r="F21" s="318">
        <f>'Final Floorspace Estimates'!X37</f>
        <v>167.95457064110761</v>
      </c>
    </row>
    <row r="22" spans="2:6" x14ac:dyDescent="0.2">
      <c r="B22" s="313">
        <f t="shared" si="0"/>
        <v>1998</v>
      </c>
      <c r="C22" s="318">
        <f>'Final Floorspace Estimates'!U38</f>
        <v>140.9052333973365</v>
      </c>
      <c r="D22" s="318">
        <f>'Final Floorspace Estimates'!V38</f>
        <v>23.896009832963838</v>
      </c>
      <c r="E22" s="318">
        <f>'Final Floorspace Estimates'!W38</f>
        <v>6.7405960979039365</v>
      </c>
      <c r="F22" s="318">
        <f>'Final Floorspace Estimates'!X38</f>
        <v>171.54183932820428</v>
      </c>
    </row>
    <row r="23" spans="2:6" x14ac:dyDescent="0.2">
      <c r="B23" s="313">
        <f t="shared" si="0"/>
        <v>1999</v>
      </c>
      <c r="C23" s="318">
        <f>'Final Floorspace Estimates'!U39</f>
        <v>144.52380076185449</v>
      </c>
      <c r="D23" s="318">
        <f>'Final Floorspace Estimates'!V39</f>
        <v>23.926083971019246</v>
      </c>
      <c r="E23" s="318">
        <f>'Final Floorspace Estimates'!W39</f>
        <v>7.0381060369659156</v>
      </c>
      <c r="F23" s="318">
        <f>'Final Floorspace Estimates'!X39</f>
        <v>175.48799076983966</v>
      </c>
    </row>
    <row r="24" spans="2:6" x14ac:dyDescent="0.2">
      <c r="B24" s="313">
        <f t="shared" si="0"/>
        <v>2000</v>
      </c>
      <c r="C24" s="318">
        <f>'Final Floorspace Estimates'!U40</f>
        <v>147.51150081215135</v>
      </c>
      <c r="D24" s="318">
        <f>'Final Floorspace Estimates'!V40</f>
        <v>24.254056396230322</v>
      </c>
      <c r="E24" s="318">
        <f>'Final Floorspace Estimates'!W40</f>
        <v>7.2743910668244904</v>
      </c>
      <c r="F24" s="318">
        <f>'Final Floorspace Estimates'!X40</f>
        <v>179.03994827520614</v>
      </c>
    </row>
    <row r="25" spans="2:6" x14ac:dyDescent="0.2">
      <c r="B25" s="313">
        <f t="shared" si="0"/>
        <v>2001</v>
      </c>
      <c r="C25" s="318">
        <f>'Final Floorspace Estimates'!U41</f>
        <v>150.60150728970891</v>
      </c>
      <c r="D25" s="318">
        <f>'Final Floorspace Estimates'!V41</f>
        <v>24.562193823960062</v>
      </c>
      <c r="E25" s="318">
        <f>'Final Floorspace Estimates'!W41</f>
        <v>7.4657867893058469</v>
      </c>
      <c r="F25" s="318">
        <f>'Final Floorspace Estimates'!X41</f>
        <v>182.6294879029748</v>
      </c>
    </row>
    <row r="26" spans="2:6" x14ac:dyDescent="0.2">
      <c r="B26" s="313">
        <f t="shared" si="0"/>
        <v>2002</v>
      </c>
      <c r="C26" s="318">
        <f>'Final Floorspace Estimates'!U42</f>
        <v>153.38791254831452</v>
      </c>
      <c r="D26" s="318">
        <f>'Final Floorspace Estimates'!V42</f>
        <v>25.066973719859199</v>
      </c>
      <c r="E26" s="318">
        <f>'Final Floorspace Estimates'!W42</f>
        <v>7.2921515484700654</v>
      </c>
      <c r="F26" s="318">
        <f>'Final Floorspace Estimates'!X42</f>
        <v>185.74703781664377</v>
      </c>
    </row>
    <row r="27" spans="2:6" x14ac:dyDescent="0.2">
      <c r="B27" s="313">
        <f t="shared" si="0"/>
        <v>2003</v>
      </c>
      <c r="C27" s="318">
        <f>'Final Floorspace Estimates'!U43</f>
        <v>156.29264756912559</v>
      </c>
      <c r="D27" s="318">
        <f>'Final Floorspace Estimates'!V43</f>
        <v>25.531687627903242</v>
      </c>
      <c r="E27" s="318">
        <f>'Final Floorspace Estimates'!W43</f>
        <v>7.0989551393318022</v>
      </c>
      <c r="F27" s="318">
        <f>'Final Floorspace Estimates'!X43</f>
        <v>188.92329033636062</v>
      </c>
    </row>
    <row r="28" spans="2:6" x14ac:dyDescent="0.2">
      <c r="B28" s="313">
        <f t="shared" si="0"/>
        <v>2004</v>
      </c>
      <c r="C28" s="318">
        <f>'Final Floorspace Estimates'!U44</f>
        <v>160.02434242162172</v>
      </c>
      <c r="D28" s="318">
        <f>'Final Floorspace Estimates'!V44</f>
        <v>25.768675543414918</v>
      </c>
      <c r="E28" s="318">
        <f>'Final Floorspace Estimates'!W44</f>
        <v>7.30729015201306</v>
      </c>
      <c r="F28" s="318">
        <f>'Final Floorspace Estimates'!X44</f>
        <v>193.10030811704971</v>
      </c>
    </row>
    <row r="29" spans="2:6" x14ac:dyDescent="0.2">
      <c r="B29" s="313">
        <f t="shared" si="0"/>
        <v>2005</v>
      </c>
      <c r="C29" s="318">
        <f>'Final Floorspace Estimates'!U45</f>
        <v>164.12906772619303</v>
      </c>
      <c r="D29" s="318">
        <f>'Final Floorspace Estimates'!V45</f>
        <v>25.991417398721062</v>
      </c>
      <c r="E29" s="318">
        <f>'Final Floorspace Estimates'!W45</f>
        <v>7.5120114014767934</v>
      </c>
      <c r="F29" s="318">
        <f>'Final Floorspace Estimates'!X45</f>
        <v>197.6324965263909</v>
      </c>
    </row>
    <row r="30" spans="2:6" x14ac:dyDescent="0.2">
      <c r="B30" s="313">
        <f t="shared" si="0"/>
        <v>2006</v>
      </c>
      <c r="C30" s="318">
        <f>'Final Floorspace Estimates'!U46</f>
        <v>167.31277157534649</v>
      </c>
      <c r="D30" s="318">
        <f>'Final Floorspace Estimates'!V46</f>
        <v>26.363562677884445</v>
      </c>
      <c r="E30" s="318">
        <f>'Final Floorspace Estimates'!W46</f>
        <v>7.526607963954139</v>
      </c>
      <c r="F30" s="318">
        <f>'Final Floorspace Estimates'!X46</f>
        <v>201.2029422171851</v>
      </c>
    </row>
    <row r="31" spans="2:6" x14ac:dyDescent="0.2">
      <c r="B31" s="313">
        <f t="shared" si="0"/>
        <v>2007</v>
      </c>
      <c r="C31" s="318">
        <f>'Final Floorspace Estimates'!U47</f>
        <v>169.37270627869484</v>
      </c>
      <c r="D31" s="318">
        <f>'Final Floorspace Estimates'!V47</f>
        <v>26.675638339898605</v>
      </c>
      <c r="E31" s="318">
        <f>'Final Floorspace Estimates'!W47</f>
        <v>7.5335478785395242</v>
      </c>
      <c r="F31" s="318">
        <f>'Final Floorspace Estimates'!X47</f>
        <v>203.58189249713297</v>
      </c>
    </row>
    <row r="32" spans="2:6" x14ac:dyDescent="0.2">
      <c r="B32" s="313">
        <f t="shared" si="0"/>
        <v>2008</v>
      </c>
      <c r="C32" s="318">
        <f>'Final Floorspace Estimates'!U48</f>
        <v>171.47322949288872</v>
      </c>
      <c r="D32" s="318">
        <f>'Final Floorspace Estimates'!V48</f>
        <v>26.715200363481735</v>
      </c>
      <c r="E32" s="318">
        <f>'Final Floorspace Estimates'!W48</f>
        <v>7.5058604938505376</v>
      </c>
      <c r="F32" s="318">
        <f>'Final Floorspace Estimates'!X48</f>
        <v>205.694290350221</v>
      </c>
    </row>
    <row r="33" spans="1:37" ht="18" x14ac:dyDescent="0.25">
      <c r="B33" s="313">
        <f t="shared" si="0"/>
        <v>2009</v>
      </c>
      <c r="C33" s="318">
        <f>'Final Floorspace Estimates'!U49</f>
        <v>172.7981515553783</v>
      </c>
      <c r="D33" s="318">
        <f>'Final Floorspace Estimates'!V49</f>
        <v>26.705824739061658</v>
      </c>
      <c r="E33" s="318">
        <f>'Final Floorspace Estimates'!W49</f>
        <v>7.4690163000943945</v>
      </c>
      <c r="F33" s="318">
        <f>'Final Floorspace Estimates'!X49</f>
        <v>206.97299259453433</v>
      </c>
      <c r="W33" s="314" t="s">
        <v>660</v>
      </c>
      <c r="AD33" s="314" t="s">
        <v>661</v>
      </c>
      <c r="AK33" s="313">
        <v>3.2</v>
      </c>
    </row>
    <row r="34" spans="1:37" x14ac:dyDescent="0.2">
      <c r="B34" s="313">
        <f>B33+1</f>
        <v>2010</v>
      </c>
      <c r="C34" s="318">
        <f>'Final Floorspace Estimates'!U50</f>
        <v>174.32551067644999</v>
      </c>
      <c r="D34" s="318">
        <f>'Final Floorspace Estimates'!V50</f>
        <v>27.21030998076985</v>
      </c>
      <c r="E34" s="318">
        <f>'Final Floorspace Estimates'!W50</f>
        <v>7.6454501672499671</v>
      </c>
      <c r="F34" s="318">
        <f>'Final Floorspace Estimates'!X50</f>
        <v>209.18127082446983</v>
      </c>
      <c r="U34" s="313" t="s">
        <v>662</v>
      </c>
      <c r="AB34" s="313" t="s">
        <v>662</v>
      </c>
      <c r="AI34" s="313" t="s">
        <v>662</v>
      </c>
    </row>
    <row r="35" spans="1:37" x14ac:dyDescent="0.2">
      <c r="B35" s="313">
        <f>B34+1</f>
        <v>2011</v>
      </c>
      <c r="C35" s="318">
        <f>'Final Floorspace Estimates'!U51</f>
        <v>175.85758757328446</v>
      </c>
      <c r="D35" s="318">
        <f>'Final Floorspace Estimates'!V51</f>
        <v>27.724645253925367</v>
      </c>
      <c r="E35" s="318">
        <f>'Final Floorspace Estimates'!W51</f>
        <v>7.822424047961027</v>
      </c>
      <c r="F35" s="318">
        <f>'Final Floorspace Estimates'!X51</f>
        <v>211.40465687517084</v>
      </c>
    </row>
    <row r="36" spans="1:37" x14ac:dyDescent="0.2">
      <c r="B36" s="313">
        <f t="shared" ref="B36:B38" si="1">B35+1</f>
        <v>2012</v>
      </c>
      <c r="C36" s="318">
        <f>'Final Floorspace Estimates'!U52</f>
        <v>177.45802050188004</v>
      </c>
      <c r="D36" s="318">
        <f>'Final Floorspace Estimates'!V52</f>
        <v>27.931244201661563</v>
      </c>
      <c r="E36" s="318">
        <f>'Final Floorspace Estimates'!W52</f>
        <v>7.975397490137456</v>
      </c>
      <c r="F36" s="318">
        <f>'Final Floorspace Estimates'!X52</f>
        <v>213.36466219367907</v>
      </c>
    </row>
    <row r="37" spans="1:37" x14ac:dyDescent="0.2">
      <c r="B37" s="313">
        <f t="shared" si="1"/>
        <v>2013</v>
      </c>
      <c r="C37" s="318">
        <f>'Final Floorspace Estimates'!U53</f>
        <v>179.33185847857769</v>
      </c>
      <c r="D37" s="318">
        <f>'Final Floorspace Estimates'!V53</f>
        <v>28.152604654108508</v>
      </c>
      <c r="E37" s="318">
        <f>'Final Floorspace Estimates'!W53</f>
        <v>8.1307890613963156</v>
      </c>
      <c r="F37" s="318">
        <f>'Final Floorspace Estimates'!X53</f>
        <v>215.6152521940825</v>
      </c>
    </row>
    <row r="38" spans="1:37" x14ac:dyDescent="0.2">
      <c r="B38" s="313">
        <f t="shared" si="1"/>
        <v>2014</v>
      </c>
      <c r="C38" s="318">
        <f>'Final Floorspace Estimates'!U54</f>
        <v>181.88336246002353</v>
      </c>
      <c r="D38" s="318">
        <f>'Final Floorspace Estimates'!V54</f>
        <v>28.37621745393173</v>
      </c>
      <c r="E38" s="318">
        <f>'Final Floorspace Estimates'!W54</f>
        <v>8.1885218893576646</v>
      </c>
      <c r="F38" s="318">
        <f>'Final Floorspace Estimates'!X54</f>
        <v>218.44810180331294</v>
      </c>
    </row>
    <row r="39" spans="1:37" x14ac:dyDescent="0.2">
      <c r="C39" s="318"/>
      <c r="D39" s="318"/>
      <c r="E39" s="318"/>
      <c r="F39" s="318"/>
    </row>
    <row r="40" spans="1:37" x14ac:dyDescent="0.2">
      <c r="C40" s="318"/>
      <c r="D40" s="318"/>
      <c r="E40" s="318"/>
      <c r="F40" s="318"/>
    </row>
    <row r="41" spans="1:37" ht="18" x14ac:dyDescent="0.25">
      <c r="C41" s="318"/>
      <c r="D41" s="318"/>
      <c r="E41" s="318"/>
      <c r="F41" s="318"/>
      <c r="H41" s="314" t="s">
        <v>34</v>
      </c>
      <c r="P41" s="314" t="s">
        <v>79</v>
      </c>
    </row>
    <row r="42" spans="1:37" x14ac:dyDescent="0.2">
      <c r="C42" s="318"/>
      <c r="D42" s="318"/>
      <c r="E42" s="318"/>
      <c r="F42" s="318"/>
      <c r="M42" s="313" t="s">
        <v>662</v>
      </c>
    </row>
    <row r="43" spans="1:37" ht="13.5" thickBot="1" x14ac:dyDescent="0.25">
      <c r="C43" s="318"/>
      <c r="D43" s="318"/>
      <c r="E43" s="318"/>
      <c r="F43" s="318"/>
      <c r="H43" s="317" t="s">
        <v>639</v>
      </c>
      <c r="I43" s="317" t="s">
        <v>642</v>
      </c>
      <c r="J43" s="317" t="s">
        <v>658</v>
      </c>
      <c r="K43" s="317" t="s">
        <v>663</v>
      </c>
      <c r="L43" s="317" t="s">
        <v>664</v>
      </c>
      <c r="M43" s="317" t="s">
        <v>665</v>
      </c>
      <c r="P43" s="317" t="s">
        <v>639</v>
      </c>
      <c r="Q43" s="317" t="s">
        <v>642</v>
      </c>
      <c r="R43" s="317" t="s">
        <v>658</v>
      </c>
      <c r="S43" s="317" t="s">
        <v>663</v>
      </c>
      <c r="T43" s="317" t="s">
        <v>664</v>
      </c>
      <c r="U43" s="317" t="s">
        <v>665</v>
      </c>
      <c r="W43" s="317" t="s">
        <v>639</v>
      </c>
      <c r="X43" s="317" t="s">
        <v>642</v>
      </c>
      <c r="Y43" s="317" t="s">
        <v>658</v>
      </c>
      <c r="Z43" s="317" t="s">
        <v>663</v>
      </c>
      <c r="AA43" s="317" t="s">
        <v>664</v>
      </c>
      <c r="AB43" s="317" t="s">
        <v>665</v>
      </c>
      <c r="AD43" s="317" t="s">
        <v>639</v>
      </c>
      <c r="AE43" s="317" t="s">
        <v>642</v>
      </c>
      <c r="AF43" s="317" t="s">
        <v>658</v>
      </c>
      <c r="AG43" s="317" t="s">
        <v>663</v>
      </c>
      <c r="AH43" s="317" t="s">
        <v>664</v>
      </c>
      <c r="AI43" s="317" t="s">
        <v>665</v>
      </c>
    </row>
    <row r="44" spans="1:37" x14ac:dyDescent="0.2">
      <c r="C44" s="318"/>
      <c r="D44" s="318"/>
      <c r="E44" s="318"/>
      <c r="F44" s="318" t="s">
        <v>666</v>
      </c>
      <c r="H44" s="319">
        <f>RECS_intensity_data!I181</f>
        <v>10.608275256490746</v>
      </c>
      <c r="I44" s="319">
        <f>RECS_intensity_data!J181</f>
        <v>13.357158481302072</v>
      </c>
      <c r="J44" s="319">
        <f>RECS_intensity_data!K181</f>
        <v>27.883213773314203</v>
      </c>
      <c r="P44" s="313">
        <f>RECS_intensity_data!I169</f>
        <v>38.534153197572905</v>
      </c>
      <c r="Q44" s="313">
        <f>RECS_intensity_data!J169</f>
        <v>55.428006100587922</v>
      </c>
      <c r="R44" s="313">
        <f>RECS_intensity_data!K169</f>
        <v>62.162668579626974</v>
      </c>
      <c r="W44" s="319">
        <f>H44+P44</f>
        <v>49.142428454063648</v>
      </c>
      <c r="X44" s="319">
        <f>I44+Q44</f>
        <v>68.785164581890001</v>
      </c>
      <c r="Y44" s="319">
        <f>J44+R44</f>
        <v>90.045882352941177</v>
      </c>
      <c r="AD44" s="313">
        <f>$AK$33*H44+P44</f>
        <v>72.480634018343295</v>
      </c>
      <c r="AE44" s="313">
        <f>$AK$33*I44+Q44</f>
        <v>98.170913240754558</v>
      </c>
      <c r="AF44" s="313">
        <f>$AK$33*J44+R44</f>
        <v>151.38895265423244</v>
      </c>
    </row>
    <row r="45" spans="1:37" ht="18" x14ac:dyDescent="0.25">
      <c r="A45" s="314" t="s">
        <v>22</v>
      </c>
      <c r="C45" s="318"/>
      <c r="D45" s="318"/>
      <c r="E45" s="318"/>
      <c r="F45" s="318" t="s">
        <v>667</v>
      </c>
      <c r="H45" s="319">
        <f>1</f>
        <v>1</v>
      </c>
      <c r="I45" s="319">
        <f>I44/H44</f>
        <v>1.2591263102010295</v>
      </c>
      <c r="J45" s="319">
        <f>J44/I44</f>
        <v>2.0875108888126417</v>
      </c>
      <c r="L45" s="313">
        <f>F62/K62</f>
        <v>0.93612986480193827</v>
      </c>
      <c r="N45" s="313" t="s">
        <v>668</v>
      </c>
      <c r="P45" s="313">
        <f>1</f>
        <v>1</v>
      </c>
      <c r="Q45" s="313">
        <f>Q44/P44</f>
        <v>1.4384124601466286</v>
      </c>
      <c r="R45" s="313">
        <f>R44/Q44</f>
        <v>1.1215028818972368</v>
      </c>
      <c r="T45" s="313">
        <f>F62/S62</f>
        <v>0.91475756880173598</v>
      </c>
      <c r="W45" s="313">
        <f>1</f>
        <v>1</v>
      </c>
      <c r="X45" s="313">
        <f>X44/W44</f>
        <v>1.3997103266108957</v>
      </c>
      <c r="Y45" s="313">
        <f>Y44/X44</f>
        <v>1.3090887097571731</v>
      </c>
      <c r="AA45" s="313">
        <f>F62/Z62</f>
        <v>0.91951737085714247</v>
      </c>
      <c r="AD45" s="313">
        <f>1</f>
        <v>1</v>
      </c>
      <c r="AE45" s="313">
        <f>AE44/AD44</f>
        <v>1.3544433567718186</v>
      </c>
      <c r="AF45" s="313">
        <f>AF44/AE44</f>
        <v>1.542095796572309</v>
      </c>
      <c r="AH45" s="313">
        <f>F62/AG62</f>
        <v>0.92499708734863806</v>
      </c>
    </row>
    <row r="46" spans="1:37" ht="15.75" x14ac:dyDescent="0.25">
      <c r="A46" s="316"/>
      <c r="C46" s="318"/>
      <c r="D46" s="318"/>
      <c r="E46" s="318"/>
      <c r="F46" s="318"/>
      <c r="H46" s="319"/>
      <c r="I46" s="319"/>
      <c r="J46" s="319"/>
    </row>
    <row r="47" spans="1:37" x14ac:dyDescent="0.2">
      <c r="B47" s="313">
        <f>1970</f>
        <v>1970</v>
      </c>
      <c r="C47" s="318">
        <f>'Final Floorspace Estimates'!U65</f>
        <v>18.209240878077207</v>
      </c>
      <c r="D47" s="318">
        <f>'Final Floorspace Estimates'!V65</f>
        <v>5.7939694092525862</v>
      </c>
      <c r="E47" s="318">
        <f>'Final Floorspace Estimates'!W65</f>
        <v>0.1651854155446679</v>
      </c>
      <c r="F47" s="318">
        <f>SUM(C47:E47)</f>
        <v>24.168395702874459</v>
      </c>
      <c r="H47" s="318">
        <f>H$7*C47</f>
        <v>18.209240878077207</v>
      </c>
      <c r="I47" s="318">
        <f>I$45*D47</f>
        <v>7.2953393236898476</v>
      </c>
      <c r="J47" s="318">
        <f>J$45*E47</f>
        <v>0.34482635362253522</v>
      </c>
      <c r="K47" s="318">
        <f>SUM(H47:J47)</f>
        <v>25.849406555389592</v>
      </c>
      <c r="L47" s="318">
        <f>K47*L$45</f>
        <v>24.198401463907196</v>
      </c>
      <c r="M47" s="328">
        <f>L47/F47</f>
        <v>1.0012415288710772</v>
      </c>
      <c r="N47" s="318">
        <f>F47/M47</f>
        <v>24.138427148666995</v>
      </c>
      <c r="P47" s="318">
        <f>P$7*C47</f>
        <v>18.209240878077207</v>
      </c>
      <c r="Q47" s="318">
        <f>Q$45*D47</f>
        <v>8.3341177919773202</v>
      </c>
      <c r="R47" s="318">
        <f>R$45*E47</f>
        <v>0.18525591958073767</v>
      </c>
      <c r="S47" s="318">
        <f>SUM(P47:R47)</f>
        <v>26.728614589635264</v>
      </c>
      <c r="T47" s="318">
        <f>S47*T$45</f>
        <v>24.450202499453365</v>
      </c>
      <c r="U47" s="328">
        <f>T47/F47</f>
        <v>1.0116601366529838</v>
      </c>
      <c r="W47" s="318">
        <f>W$45*C47</f>
        <v>18.209240878077207</v>
      </c>
      <c r="X47" s="318">
        <f>X$45*D47</f>
        <v>8.1098788141984759</v>
      </c>
      <c r="Y47" s="318">
        <f>Y$45*E47</f>
        <v>0.21624236250607179</v>
      </c>
      <c r="Z47" s="318">
        <f>SUM(W47:Y47)</f>
        <v>26.535362054781757</v>
      </c>
      <c r="AA47" s="318">
        <f>Z47*AA$45</f>
        <v>24.399726351355302</v>
      </c>
      <c r="AB47" s="328">
        <f>AA47/F47</f>
        <v>1.0095716178816672</v>
      </c>
      <c r="AD47" s="318">
        <f>AD$45*C47</f>
        <v>18.209240878077207</v>
      </c>
      <c r="AE47" s="318">
        <f>AE$45*D47</f>
        <v>7.8476033757013033</v>
      </c>
      <c r="AF47" s="318">
        <f>AF$45*E47</f>
        <v>0.25473173496648249</v>
      </c>
      <c r="AG47" s="318">
        <f>SUM(AD47:AF47)</f>
        <v>26.311575988744995</v>
      </c>
      <c r="AH47" s="318">
        <f>AG47*AH$45</f>
        <v>24.338131153141482</v>
      </c>
      <c r="AI47" s="328">
        <f>AH47/F47</f>
        <v>1.0070230334008821</v>
      </c>
    </row>
    <row r="48" spans="1:37" x14ac:dyDescent="0.2">
      <c r="B48" s="313">
        <f>B47+1</f>
        <v>1971</v>
      </c>
      <c r="C48" s="318">
        <f>'Final Floorspace Estimates'!U66</f>
        <v>18.572993838111802</v>
      </c>
      <c r="D48" s="318">
        <f>'Final Floorspace Estimates'!V66</f>
        <v>5.8183887153329277</v>
      </c>
      <c r="E48" s="318">
        <f>'Final Floorspace Estimates'!W66</f>
        <v>0.1969530023699913</v>
      </c>
      <c r="F48" s="318">
        <f t="shared" ref="F48:F87" si="2">SUM(C48:E48)</f>
        <v>24.588335555814719</v>
      </c>
      <c r="H48" s="318">
        <f t="shared" ref="H48:H61" si="3">H$7*C48</f>
        <v>18.572993838111802</v>
      </c>
      <c r="I48" s="318">
        <f t="shared" ref="I48:I61" si="4">I$45*D48</f>
        <v>7.3260863144524571</v>
      </c>
      <c r="J48" s="318">
        <f t="shared" ref="J48:J61" si="5">J$45*E48</f>
        <v>0.41114153703169887</v>
      </c>
      <c r="K48" s="318">
        <f t="shared" ref="K48:K61" si="6">SUM(H48:J48)</f>
        <v>26.310221689595959</v>
      </c>
      <c r="L48" s="318">
        <f t="shared" ref="L48:L61" si="7">K48*L$45</f>
        <v>24.629784273190488</v>
      </c>
      <c r="M48" s="328">
        <f t="shared" ref="M48:M61" si="8">L48/F48</f>
        <v>1.0016857065124103</v>
      </c>
      <c r="N48" s="318">
        <f t="shared" ref="N48:N61" si="9">F48/M48</f>
        <v>24.546956591229034</v>
      </c>
      <c r="P48" s="318">
        <f t="shared" ref="P48:P61" si="10">P$7*C48</f>
        <v>18.572993838111802</v>
      </c>
      <c r="Q48" s="318">
        <f t="shared" ref="Q48:Q61" si="11">Q$45*D48</f>
        <v>8.3692428261114191</v>
      </c>
      <c r="R48" s="318">
        <f t="shared" ref="R48:R61" si="12">R$45*E48</f>
        <v>0.22088335975625856</v>
      </c>
      <c r="S48" s="318">
        <f t="shared" ref="S48:S61" si="13">SUM(P48:R48)</f>
        <v>27.163120023979481</v>
      </c>
      <c r="T48" s="318">
        <f t="shared" ref="T48:T61" si="14">S48*T$45</f>
        <v>24.847669634205221</v>
      </c>
      <c r="U48" s="328">
        <f t="shared" ref="U48:U61" si="15">T48/F48</f>
        <v>1.0105470367362532</v>
      </c>
      <c r="W48" s="318">
        <f t="shared" ref="W48:W61" si="16">W$45*C48</f>
        <v>18.572993838111802</v>
      </c>
      <c r="X48" s="318">
        <f t="shared" ref="X48:X61" si="17">X$45*D48</f>
        <v>8.1440587690878026</v>
      </c>
      <c r="Y48" s="318">
        <f t="shared" ref="Y48:Y61" si="18">Y$45*E48</f>
        <v>0.25782895175533338</v>
      </c>
      <c r="Z48" s="318">
        <f t="shared" ref="Z48:Z61" si="19">SUM(W48:Y48)</f>
        <v>26.974881558954937</v>
      </c>
      <c r="AA48" s="318">
        <f t="shared" ref="AA48:AA61" si="20">Z48*AA$45</f>
        <v>24.80387217027306</v>
      </c>
      <c r="AB48" s="328">
        <f t="shared" ref="AB48:AB61" si="21">AA48/F48</f>
        <v>1.0087658074280417</v>
      </c>
      <c r="AD48" s="318">
        <f t="shared" ref="AD48:AD61" si="22">AD$45*C48</f>
        <v>18.572993838111802</v>
      </c>
      <c r="AE48" s="318">
        <f t="shared" ref="AE48:AE61" si="23">AE$45*D48</f>
        <v>7.8806779425987994</v>
      </c>
      <c r="AF48" s="318">
        <f t="shared" ref="AF48:AF61" si="24">AF$45*E48</f>
        <v>0.30372039707705961</v>
      </c>
      <c r="AG48" s="318">
        <f t="shared" ref="AG48:AG61" si="25">SUM(AD48:AF48)</f>
        <v>26.757392177787661</v>
      </c>
      <c r="AH48" s="318">
        <f t="shared" ref="AH48:AH61" si="26">AG48*AH$45</f>
        <v>24.750509829498817</v>
      </c>
      <c r="AI48" s="328">
        <f t="shared" ref="AI48:AI61" si="27">AH48/F48</f>
        <v>1.0065955775378113</v>
      </c>
    </row>
    <row r="49" spans="2:35" x14ac:dyDescent="0.2">
      <c r="B49" s="313">
        <f t="shared" ref="B49:B90" si="28">B48+1</f>
        <v>1972</v>
      </c>
      <c r="C49" s="318">
        <f>'Final Floorspace Estimates'!U67</f>
        <v>18.994736067345684</v>
      </c>
      <c r="D49" s="318">
        <f>'Final Floorspace Estimates'!V67</f>
        <v>5.8445546371464507</v>
      </c>
      <c r="E49" s="318">
        <f>'Final Floorspace Estimates'!W67</f>
        <v>0.23491087828707577</v>
      </c>
      <c r="F49" s="318">
        <f t="shared" si="2"/>
        <v>25.07420158277921</v>
      </c>
      <c r="H49" s="318">
        <f t="shared" si="3"/>
        <v>18.994736067345684</v>
      </c>
      <c r="I49" s="318">
        <f t="shared" si="4"/>
        <v>7.3590325150385274</v>
      </c>
      <c r="J49" s="318">
        <f t="shared" si="5"/>
        <v>0.49037901632481184</v>
      </c>
      <c r="K49" s="318">
        <f t="shared" si="6"/>
        <v>26.844147598709025</v>
      </c>
      <c r="L49" s="318">
        <f t="shared" si="7"/>
        <v>25.129608262302757</v>
      </c>
      <c r="M49" s="328">
        <f t="shared" si="8"/>
        <v>1.002209708625841</v>
      </c>
      <c r="N49" s="318">
        <f t="shared" si="9"/>
        <v>25.018917065929426</v>
      </c>
      <c r="P49" s="318">
        <f t="shared" si="10"/>
        <v>18.994736067345684</v>
      </c>
      <c r="Q49" s="318">
        <f t="shared" si="11"/>
        <v>8.4068802140792123</v>
      </c>
      <c r="R49" s="318">
        <f t="shared" si="12"/>
        <v>0.26345322698796653</v>
      </c>
      <c r="S49" s="318">
        <f t="shared" si="13"/>
        <v>27.665069508412863</v>
      </c>
      <c r="T49" s="318">
        <f t="shared" si="14"/>
        <v>25.306831724246788</v>
      </c>
      <c r="U49" s="328">
        <f t="shared" si="15"/>
        <v>1.0092776689498797</v>
      </c>
      <c r="W49" s="318">
        <f t="shared" si="16"/>
        <v>18.994736067345684</v>
      </c>
      <c r="X49" s="318">
        <f t="shared" si="17"/>
        <v>8.1806834800554835</v>
      </c>
      <c r="Y49" s="318">
        <f t="shared" si="18"/>
        <v>0.30751917856475236</v>
      </c>
      <c r="Z49" s="318">
        <f t="shared" si="19"/>
        <v>27.482938725965923</v>
      </c>
      <c r="AA49" s="318">
        <f t="shared" si="20"/>
        <v>25.271039560728131</v>
      </c>
      <c r="AB49" s="328">
        <f t="shared" si="21"/>
        <v>1.0078502191704524</v>
      </c>
      <c r="AD49" s="318">
        <f t="shared" si="22"/>
        <v>18.994736067345684</v>
      </c>
      <c r="AE49" s="318">
        <f t="shared" si="23"/>
        <v>7.916118201572937</v>
      </c>
      <c r="AF49" s="318">
        <f t="shared" si="24"/>
        <v>0.36225507797560885</v>
      </c>
      <c r="AG49" s="318">
        <f t="shared" si="25"/>
        <v>27.273109346894227</v>
      </c>
      <c r="AH49" s="318">
        <f t="shared" si="26"/>
        <v>25.227546708818075</v>
      </c>
      <c r="AI49" s="328">
        <f t="shared" si="27"/>
        <v>1.0061156533950888</v>
      </c>
    </row>
    <row r="50" spans="2:35" x14ac:dyDescent="0.2">
      <c r="B50" s="313">
        <f t="shared" si="28"/>
        <v>1973</v>
      </c>
      <c r="C50" s="318">
        <f>'Final Floorspace Estimates'!U68</f>
        <v>19.523045496919924</v>
      </c>
      <c r="D50" s="318">
        <f>'Final Floorspace Estimates'!V68</f>
        <v>5.7842654508650586</v>
      </c>
      <c r="E50" s="318">
        <f>'Final Floorspace Estimates'!W68</f>
        <v>0.28554202306289739</v>
      </c>
      <c r="F50" s="318">
        <f t="shared" si="2"/>
        <v>25.592852970847883</v>
      </c>
      <c r="H50" s="318">
        <f t="shared" si="3"/>
        <v>19.523045496919924</v>
      </c>
      <c r="I50" s="318">
        <f t="shared" si="4"/>
        <v>7.2831208143710153</v>
      </c>
      <c r="J50" s="318">
        <f t="shared" si="5"/>
        <v>0.59607208235738873</v>
      </c>
      <c r="K50" s="318">
        <f t="shared" si="6"/>
        <v>27.402238393648325</v>
      </c>
      <c r="L50" s="318">
        <f t="shared" si="7"/>
        <v>25.652053722716488</v>
      </c>
      <c r="M50" s="328">
        <f t="shared" si="8"/>
        <v>1.0023131751640209</v>
      </c>
      <c r="N50" s="318">
        <f t="shared" si="9"/>
        <v>25.533788844649088</v>
      </c>
      <c r="P50" s="318">
        <f t="shared" si="10"/>
        <v>19.523045496919924</v>
      </c>
      <c r="Q50" s="318">
        <f t="shared" si="11"/>
        <v>8.3201594973199562</v>
      </c>
      <c r="R50" s="318">
        <f t="shared" si="12"/>
        <v>0.32023620176780665</v>
      </c>
      <c r="S50" s="318">
        <f t="shared" si="13"/>
        <v>28.163441196007685</v>
      </c>
      <c r="T50" s="318">
        <f t="shared" si="14"/>
        <v>25.762720997550645</v>
      </c>
      <c r="U50" s="328">
        <f t="shared" si="15"/>
        <v>1.0066373228063419</v>
      </c>
      <c r="W50" s="318">
        <f t="shared" si="16"/>
        <v>19.523045496919924</v>
      </c>
      <c r="X50" s="318">
        <f t="shared" si="17"/>
        <v>8.0962960834344511</v>
      </c>
      <c r="Y50" s="318">
        <f t="shared" si="18"/>
        <v>0.37379983855286131</v>
      </c>
      <c r="Z50" s="318">
        <f t="shared" si="19"/>
        <v>27.993141418907236</v>
      </c>
      <c r="AA50" s="318">
        <f t="shared" si="20"/>
        <v>25.740179799545761</v>
      </c>
      <c r="AB50" s="328">
        <f t="shared" si="21"/>
        <v>1.0057565613675699</v>
      </c>
      <c r="AD50" s="318">
        <f t="shared" si="22"/>
        <v>19.523045496919924</v>
      </c>
      <c r="AE50" s="318">
        <f t="shared" si="23"/>
        <v>7.834459913728927</v>
      </c>
      <c r="AF50" s="318">
        <f t="shared" si="24"/>
        <v>0.44033315351004737</v>
      </c>
      <c r="AG50" s="318">
        <f t="shared" si="25"/>
        <v>27.797838564158898</v>
      </c>
      <c r="AH50" s="318">
        <f t="shared" si="26"/>
        <v>25.712919706434629</v>
      </c>
      <c r="AI50" s="328">
        <f t="shared" si="27"/>
        <v>1.0046914166124234</v>
      </c>
    </row>
    <row r="51" spans="2:35" x14ac:dyDescent="0.2">
      <c r="B51" s="313">
        <f t="shared" si="28"/>
        <v>1974</v>
      </c>
      <c r="C51" s="318">
        <f>'Final Floorspace Estimates'!U69</f>
        <v>19.988557444802314</v>
      </c>
      <c r="D51" s="318">
        <f>'Final Floorspace Estimates'!V69</f>
        <v>5.7218214866725186</v>
      </c>
      <c r="E51" s="318">
        <f>'Final Floorspace Estimates'!W69</f>
        <v>0.31269811574109041</v>
      </c>
      <c r="F51" s="318">
        <f t="shared" si="2"/>
        <v>26.023077047215921</v>
      </c>
      <c r="H51" s="318">
        <f t="shared" si="3"/>
        <v>19.988557444802314</v>
      </c>
      <c r="I51" s="318">
        <f t="shared" si="4"/>
        <v>7.2044959761429377</v>
      </c>
      <c r="J51" s="318">
        <f t="shared" si="5"/>
        <v>0.65276072152072195</v>
      </c>
      <c r="K51" s="318">
        <f t="shared" si="6"/>
        <v>27.845814142465972</v>
      </c>
      <c r="L51" s="318">
        <f t="shared" si="7"/>
        <v>26.067298228486571</v>
      </c>
      <c r="M51" s="328">
        <f t="shared" si="8"/>
        <v>1.0016993063960276</v>
      </c>
      <c r="N51" s="318">
        <f t="shared" si="9"/>
        <v>25.978930883803116</v>
      </c>
      <c r="P51" s="318">
        <f t="shared" si="10"/>
        <v>19.988557444802314</v>
      </c>
      <c r="Q51" s="318">
        <f t="shared" si="11"/>
        <v>8.2303393211644575</v>
      </c>
      <c r="R51" s="318">
        <f t="shared" si="12"/>
        <v>0.35069183796746861</v>
      </c>
      <c r="S51" s="318">
        <f t="shared" si="13"/>
        <v>28.569588603934239</v>
      </c>
      <c r="T51" s="318">
        <f t="shared" si="14"/>
        <v>26.134247413000665</v>
      </c>
      <c r="U51" s="328">
        <f t="shared" si="15"/>
        <v>1.0042719915705218</v>
      </c>
      <c r="W51" s="318">
        <f t="shared" si="16"/>
        <v>19.988557444802314</v>
      </c>
      <c r="X51" s="318">
        <f t="shared" si="17"/>
        <v>8.0088926219196317</v>
      </c>
      <c r="Y51" s="318">
        <f t="shared" si="18"/>
        <v>0.4093495728790032</v>
      </c>
      <c r="Z51" s="318">
        <f t="shared" si="19"/>
        <v>28.406799639600948</v>
      </c>
      <c r="AA51" s="318">
        <f t="shared" si="20"/>
        <v>26.120545719071487</v>
      </c>
      <c r="AB51" s="328">
        <f t="shared" si="21"/>
        <v>1.0037454706712323</v>
      </c>
      <c r="AD51" s="318">
        <f t="shared" si="22"/>
        <v>19.988557444802314</v>
      </c>
      <c r="AE51" s="318">
        <f t="shared" si="23"/>
        <v>7.7498831012578435</v>
      </c>
      <c r="AF51" s="318">
        <f t="shared" si="24"/>
        <v>0.48221044988041689</v>
      </c>
      <c r="AG51" s="318">
        <f t="shared" si="25"/>
        <v>28.220650995940574</v>
      </c>
      <c r="AH51" s="318">
        <f t="shared" si="26"/>
        <v>26.104019974327471</v>
      </c>
      <c r="AI51" s="328">
        <f t="shared" si="27"/>
        <v>1.003110428753859</v>
      </c>
    </row>
    <row r="52" spans="2:35" x14ac:dyDescent="0.2">
      <c r="B52" s="313">
        <f t="shared" si="28"/>
        <v>1975</v>
      </c>
      <c r="C52" s="318">
        <f>'Final Floorspace Estimates'!U70</f>
        <v>20.348711863293683</v>
      </c>
      <c r="D52" s="318">
        <f>'Final Floorspace Estimates'!V70</f>
        <v>5.8404554704138656</v>
      </c>
      <c r="E52" s="318">
        <f>'Final Floorspace Estimates'!W70</f>
        <v>0.27146406512789645</v>
      </c>
      <c r="F52" s="318">
        <f t="shared" si="2"/>
        <v>26.460631398835446</v>
      </c>
      <c r="H52" s="318">
        <f t="shared" si="3"/>
        <v>20.348711863293683</v>
      </c>
      <c r="I52" s="318">
        <f t="shared" si="4"/>
        <v>7.3538711463556288</v>
      </c>
      <c r="J52" s="318">
        <f t="shared" si="5"/>
        <v>0.56668419187582797</v>
      </c>
      <c r="K52" s="318">
        <f t="shared" si="6"/>
        <v>28.269267201525142</v>
      </c>
      <c r="L52" s="318">
        <f t="shared" si="7"/>
        <v>26.463705283413599</v>
      </c>
      <c r="M52" s="328">
        <f t="shared" si="8"/>
        <v>1.0001161682248554</v>
      </c>
      <c r="N52" s="318">
        <f t="shared" si="9"/>
        <v>26.457557871303528</v>
      </c>
      <c r="P52" s="318">
        <f t="shared" si="10"/>
        <v>20.348711863293683</v>
      </c>
      <c r="Q52" s="318">
        <f t="shared" si="11"/>
        <v>8.4009839215748432</v>
      </c>
      <c r="R52" s="318">
        <f t="shared" si="12"/>
        <v>0.30444773137247505</v>
      </c>
      <c r="S52" s="318">
        <f t="shared" si="13"/>
        <v>29.054143516241002</v>
      </c>
      <c r="T52" s="318">
        <f t="shared" si="14"/>
        <v>26.577497686533338</v>
      </c>
      <c r="U52" s="328">
        <f t="shared" si="15"/>
        <v>1.0044166099416296</v>
      </c>
      <c r="W52" s="318">
        <f t="shared" si="16"/>
        <v>20.348711863293683</v>
      </c>
      <c r="X52" s="318">
        <f t="shared" si="17"/>
        <v>8.1749458340493835</v>
      </c>
      <c r="Y52" s="318">
        <f t="shared" si="18"/>
        <v>0.35537054276371516</v>
      </c>
      <c r="Z52" s="318">
        <f t="shared" si="19"/>
        <v>28.879028240106784</v>
      </c>
      <c r="AA52" s="318">
        <f t="shared" si="20"/>
        <v>26.554768120252159</v>
      </c>
      <c r="AB52" s="328">
        <f t="shared" si="21"/>
        <v>1.003557614328918</v>
      </c>
      <c r="AD52" s="318">
        <f t="shared" si="22"/>
        <v>20.348711863293683</v>
      </c>
      <c r="AE52" s="318">
        <f t="shared" si="23"/>
        <v>7.9105661124236866</v>
      </c>
      <c r="AF52" s="318">
        <f t="shared" si="24"/>
        <v>0.41862359375416064</v>
      </c>
      <c r="AG52" s="318">
        <f t="shared" si="25"/>
        <v>28.67790156947153</v>
      </c>
      <c r="AH52" s="318">
        <f t="shared" si="26"/>
        <v>26.526975423032102</v>
      </c>
      <c r="AI52" s="328">
        <f t="shared" si="27"/>
        <v>1.0025072729065556</v>
      </c>
    </row>
    <row r="53" spans="2:35" x14ac:dyDescent="0.2">
      <c r="B53" s="313">
        <f t="shared" si="28"/>
        <v>1976</v>
      </c>
      <c r="C53" s="318">
        <f>'Final Floorspace Estimates'!U71</f>
        <v>20.551210254766822</v>
      </c>
      <c r="D53" s="318">
        <f>'Final Floorspace Estimates'!V71</f>
        <v>5.8160799395283131</v>
      </c>
      <c r="E53" s="318">
        <f>'Final Floorspace Estimates'!W71</f>
        <v>0.27700915686975286</v>
      </c>
      <c r="F53" s="318">
        <f t="shared" si="2"/>
        <v>26.644299351164889</v>
      </c>
      <c r="H53" s="318">
        <f t="shared" si="3"/>
        <v>20.551210254766822</v>
      </c>
      <c r="I53" s="318">
        <f t="shared" si="4"/>
        <v>7.3231792740925119</v>
      </c>
      <c r="J53" s="318">
        <f t="shared" si="5"/>
        <v>0.57825963126641833</v>
      </c>
      <c r="K53" s="318">
        <f t="shared" si="6"/>
        <v>28.452649160125752</v>
      </c>
      <c r="L53" s="318">
        <f t="shared" si="7"/>
        <v>26.635374611525503</v>
      </c>
      <c r="M53" s="328">
        <f t="shared" si="8"/>
        <v>0.99966504130877076</v>
      </c>
      <c r="N53" s="318">
        <f t="shared" si="9"/>
        <v>26.653227081225051</v>
      </c>
      <c r="P53" s="318">
        <f t="shared" si="10"/>
        <v>20.551210254766822</v>
      </c>
      <c r="Q53" s="318">
        <f t="shared" si="11"/>
        <v>8.3659218542263751</v>
      </c>
      <c r="R53" s="318">
        <f t="shared" si="12"/>
        <v>0.3106665677413516</v>
      </c>
      <c r="S53" s="318">
        <f t="shared" si="13"/>
        <v>29.227798676734547</v>
      </c>
      <c r="T53" s="318">
        <f t="shared" si="14"/>
        <v>26.73635005895629</v>
      </c>
      <c r="U53" s="328">
        <f t="shared" si="15"/>
        <v>1.0034547993391831</v>
      </c>
      <c r="W53" s="318">
        <f t="shared" si="16"/>
        <v>20.551210254766822</v>
      </c>
      <c r="X53" s="318">
        <f t="shared" si="17"/>
        <v>8.1408271517522532</v>
      </c>
      <c r="Y53" s="318">
        <f t="shared" si="18"/>
        <v>0.36262955975754713</v>
      </c>
      <c r="Z53" s="318">
        <f t="shared" si="19"/>
        <v>29.054666966276624</v>
      </c>
      <c r="AA53" s="318">
        <f t="shared" si="20"/>
        <v>26.716270979960548</v>
      </c>
      <c r="AB53" s="328">
        <f t="shared" si="21"/>
        <v>1.0027012017785528</v>
      </c>
      <c r="AD53" s="318">
        <f t="shared" si="22"/>
        <v>20.551210254766822</v>
      </c>
      <c r="AE53" s="318">
        <f t="shared" si="23"/>
        <v>7.8775508365479645</v>
      </c>
      <c r="AF53" s="318">
        <f t="shared" si="24"/>
        <v>0.42717465642088526</v>
      </c>
      <c r="AG53" s="318">
        <f t="shared" si="25"/>
        <v>28.855935747735671</v>
      </c>
      <c r="AH53" s="318">
        <f t="shared" si="26"/>
        <v>26.691656519374941</v>
      </c>
      <c r="AI53" s="328">
        <f t="shared" si="27"/>
        <v>1.0017773846324836</v>
      </c>
    </row>
    <row r="54" spans="2:35" x14ac:dyDescent="0.2">
      <c r="B54" s="313">
        <f t="shared" si="28"/>
        <v>1977</v>
      </c>
      <c r="C54" s="318">
        <f>'Final Floorspace Estimates'!U72</f>
        <v>20.650327097969758</v>
      </c>
      <c r="D54" s="318">
        <f>'Final Floorspace Estimates'!V72</f>
        <v>5.8805894310790707</v>
      </c>
      <c r="E54" s="318">
        <f>'Final Floorspace Estimates'!W72</f>
        <v>0.28733175373753084</v>
      </c>
      <c r="F54" s="318">
        <f t="shared" si="2"/>
        <v>26.818248282786357</v>
      </c>
      <c r="H54" s="318">
        <f t="shared" si="3"/>
        <v>20.650327097969758</v>
      </c>
      <c r="I54" s="318">
        <f t="shared" si="4"/>
        <v>7.4044048721617619</v>
      </c>
      <c r="J54" s="318">
        <f t="shared" si="5"/>
        <v>0.5998081646287281</v>
      </c>
      <c r="K54" s="318">
        <f t="shared" si="6"/>
        <v>28.65454013476025</v>
      </c>
      <c r="L54" s="318">
        <f t="shared" si="7"/>
        <v>26.824370782314826</v>
      </c>
      <c r="M54" s="328">
        <f t="shared" si="8"/>
        <v>1.0002282960267916</v>
      </c>
      <c r="N54" s="318">
        <f t="shared" si="9"/>
        <v>26.812127180681173</v>
      </c>
      <c r="P54" s="318">
        <f t="shared" si="10"/>
        <v>20.650327097969758</v>
      </c>
      <c r="Q54" s="318">
        <f t="shared" si="11"/>
        <v>8.4587131106707094</v>
      </c>
      <c r="R54" s="318">
        <f t="shared" si="12"/>
        <v>0.32224338987722795</v>
      </c>
      <c r="S54" s="318">
        <f t="shared" si="13"/>
        <v>29.431283598517695</v>
      </c>
      <c r="T54" s="318">
        <f t="shared" si="14"/>
        <v>26.922489431294455</v>
      </c>
      <c r="U54" s="328">
        <f t="shared" si="15"/>
        <v>1.0038869484467785</v>
      </c>
      <c r="W54" s="318">
        <f t="shared" si="16"/>
        <v>20.650327097969758</v>
      </c>
      <c r="X54" s="318">
        <f t="shared" si="17"/>
        <v>8.2311217532402665</v>
      </c>
      <c r="Y54" s="318">
        <f t="shared" si="18"/>
        <v>0.37614275477253001</v>
      </c>
      <c r="Z54" s="318">
        <f t="shared" si="19"/>
        <v>29.257591605982554</v>
      </c>
      <c r="AA54" s="318">
        <f t="shared" si="20"/>
        <v>26.902863711145081</v>
      </c>
      <c r="AB54" s="328">
        <f t="shared" si="21"/>
        <v>1.0031551437463959</v>
      </c>
      <c r="AD54" s="318">
        <f t="shared" si="22"/>
        <v>20.650327097969758</v>
      </c>
      <c r="AE54" s="318">
        <f t="shared" si="23"/>
        <v>7.9649252888276152</v>
      </c>
      <c r="AF54" s="318">
        <f t="shared" si="24"/>
        <v>0.44309308966039612</v>
      </c>
      <c r="AG54" s="318">
        <f t="shared" si="25"/>
        <v>29.05834547645777</v>
      </c>
      <c r="AH54" s="318">
        <f t="shared" si="26"/>
        <v>26.87888492889391</v>
      </c>
      <c r="AI54" s="328">
        <f t="shared" si="27"/>
        <v>1.0022610218783929</v>
      </c>
    </row>
    <row r="55" spans="2:35" x14ac:dyDescent="0.2">
      <c r="B55" s="313">
        <f t="shared" si="28"/>
        <v>1978</v>
      </c>
      <c r="C55" s="318">
        <f>'Final Floorspace Estimates'!U73</f>
        <v>20.94992520454544</v>
      </c>
      <c r="D55" s="318">
        <f>'Final Floorspace Estimates'!V73</f>
        <v>6.0572045170961104</v>
      </c>
      <c r="E55" s="318">
        <f>'Final Floorspace Estimates'!W73</f>
        <v>0.2976649859187952</v>
      </c>
      <c r="F55" s="318">
        <f t="shared" si="2"/>
        <v>27.304794707560347</v>
      </c>
      <c r="H55" s="318">
        <f t="shared" si="3"/>
        <v>20.94992520454544</v>
      </c>
      <c r="I55" s="318">
        <f t="shared" si="4"/>
        <v>7.6267855737442343</v>
      </c>
      <c r="J55" s="318">
        <f t="shared" si="5"/>
        <v>0.62137889932374668</v>
      </c>
      <c r="K55" s="318">
        <f t="shared" si="6"/>
        <v>29.198089677613421</v>
      </c>
      <c r="L55" s="318">
        <f t="shared" si="7"/>
        <v>27.333203742379123</v>
      </c>
      <c r="M55" s="328">
        <f t="shared" si="8"/>
        <v>1.0010404412530123</v>
      </c>
      <c r="N55" s="318">
        <f t="shared" si="9"/>
        <v>27.276415199952027</v>
      </c>
      <c r="P55" s="318">
        <f t="shared" si="10"/>
        <v>20.94992520454544</v>
      </c>
      <c r="Q55" s="318">
        <f t="shared" si="11"/>
        <v>8.7127584510474883</v>
      </c>
      <c r="R55" s="318">
        <f t="shared" si="12"/>
        <v>0.3338321395478292</v>
      </c>
      <c r="S55" s="318">
        <f t="shared" si="13"/>
        <v>29.996515795140759</v>
      </c>
      <c r="T55" s="318">
        <f t="shared" si="14"/>
        <v>27.439539861285834</v>
      </c>
      <c r="U55" s="328">
        <f t="shared" si="15"/>
        <v>1.0049348532068683</v>
      </c>
      <c r="W55" s="318">
        <f t="shared" si="16"/>
        <v>20.94992520454544</v>
      </c>
      <c r="X55" s="318">
        <f t="shared" si="17"/>
        <v>8.4783317129735885</v>
      </c>
      <c r="Y55" s="318">
        <f t="shared" si="18"/>
        <v>0.38966987235632272</v>
      </c>
      <c r="Z55" s="318">
        <f t="shared" si="19"/>
        <v>29.817926789875351</v>
      </c>
      <c r="AA55" s="318">
        <f t="shared" si="20"/>
        <v>27.418101646236938</v>
      </c>
      <c r="AB55" s="328">
        <f t="shared" si="21"/>
        <v>1.0041497084995559</v>
      </c>
      <c r="AD55" s="318">
        <f t="shared" si="22"/>
        <v>20.94992520454544</v>
      </c>
      <c r="AE55" s="318">
        <f t="shared" si="23"/>
        <v>8.2041404187890787</v>
      </c>
      <c r="AF55" s="318">
        <f t="shared" si="24"/>
        <v>0.45902792357212963</v>
      </c>
      <c r="AG55" s="318">
        <f t="shared" si="25"/>
        <v>29.613093546906647</v>
      </c>
      <c r="AH55" s="318">
        <f t="shared" si="26"/>
        <v>27.392025278271397</v>
      </c>
      <c r="AI55" s="328">
        <f t="shared" si="27"/>
        <v>1.0031946979146082</v>
      </c>
    </row>
    <row r="56" spans="2:35" x14ac:dyDescent="0.2">
      <c r="B56" s="313">
        <f t="shared" si="28"/>
        <v>1979</v>
      </c>
      <c r="C56" s="318">
        <f>'Final Floorspace Estimates'!U74</f>
        <v>21.459454220436026</v>
      </c>
      <c r="D56" s="318">
        <f>'Final Floorspace Estimates'!V74</f>
        <v>6.0270830955270904</v>
      </c>
      <c r="E56" s="318">
        <f>'Final Floorspace Estimates'!W74</f>
        <v>0.30465065831589927</v>
      </c>
      <c r="F56" s="318">
        <f t="shared" si="2"/>
        <v>27.791187974279016</v>
      </c>
      <c r="H56" s="318">
        <f t="shared" si="3"/>
        <v>21.459454220436026</v>
      </c>
      <c r="I56" s="318">
        <f t="shared" si="4"/>
        <v>7.5888588993460244</v>
      </c>
      <c r="J56" s="318">
        <f t="shared" si="5"/>
        <v>0.63596156651837932</v>
      </c>
      <c r="K56" s="318">
        <f t="shared" si="6"/>
        <v>29.68427468630043</v>
      </c>
      <c r="L56" s="318">
        <f t="shared" si="7"/>
        <v>27.788336048830022</v>
      </c>
      <c r="M56" s="328">
        <f t="shared" si="8"/>
        <v>0.99989738022528463</v>
      </c>
      <c r="N56" s="318">
        <f t="shared" si="9"/>
        <v>27.794040192421992</v>
      </c>
      <c r="P56" s="318">
        <f t="shared" si="10"/>
        <v>21.459454220436026</v>
      </c>
      <c r="Q56" s="318">
        <f t="shared" si="11"/>
        <v>8.66943142294528</v>
      </c>
      <c r="R56" s="318">
        <f t="shared" si="12"/>
        <v>0.34166659127317139</v>
      </c>
      <c r="S56" s="318">
        <f t="shared" si="13"/>
        <v>30.470552234654477</v>
      </c>
      <c r="T56" s="318">
        <f t="shared" si="14"/>
        <v>27.873168282218831</v>
      </c>
      <c r="U56" s="328">
        <f t="shared" si="15"/>
        <v>1.0029498669871793</v>
      </c>
      <c r="W56" s="318">
        <f t="shared" si="16"/>
        <v>21.459454220436026</v>
      </c>
      <c r="X56" s="318">
        <f t="shared" si="17"/>
        <v>8.4361704481512323</v>
      </c>
      <c r="Y56" s="318">
        <f t="shared" si="18"/>
        <v>0.39881473722143396</v>
      </c>
      <c r="Z56" s="318">
        <f t="shared" si="19"/>
        <v>30.294439405808696</v>
      </c>
      <c r="AA56" s="318">
        <f t="shared" si="20"/>
        <v>27.856263274020225</v>
      </c>
      <c r="AB56" s="328">
        <f t="shared" si="21"/>
        <v>1.002341580352788</v>
      </c>
      <c r="AD56" s="318">
        <f t="shared" si="22"/>
        <v>21.459454220436026</v>
      </c>
      <c r="AE56" s="318">
        <f t="shared" si="23"/>
        <v>8.1633426594483964</v>
      </c>
      <c r="AF56" s="318">
        <f t="shared" si="24"/>
        <v>0.46980049961193504</v>
      </c>
      <c r="AG56" s="318">
        <f t="shared" si="25"/>
        <v>30.092597379496357</v>
      </c>
      <c r="AH56" s="318">
        <f t="shared" si="26"/>
        <v>27.835564926789388</v>
      </c>
      <c r="AI56" s="328">
        <f t="shared" si="27"/>
        <v>1.0015967994081953</v>
      </c>
    </row>
    <row r="57" spans="2:35" x14ac:dyDescent="0.2">
      <c r="B57" s="313">
        <f t="shared" si="28"/>
        <v>1980</v>
      </c>
      <c r="C57" s="318">
        <f>'Final Floorspace Estimates'!U75</f>
        <v>21.853051430146216</v>
      </c>
      <c r="D57" s="318">
        <f>'Final Floorspace Estimates'!V75</f>
        <v>6.017755922234616</v>
      </c>
      <c r="E57" s="318">
        <f>'Final Floorspace Estimates'!W75</f>
        <v>0.31342018593428561</v>
      </c>
      <c r="F57" s="318">
        <f t="shared" si="2"/>
        <v>28.18422753831512</v>
      </c>
      <c r="H57" s="318">
        <f t="shared" si="3"/>
        <v>21.853051430146216</v>
      </c>
      <c r="I57" s="318">
        <f t="shared" si="4"/>
        <v>7.5771148100536658</v>
      </c>
      <c r="J57" s="318">
        <f t="shared" si="5"/>
        <v>0.65426805091150397</v>
      </c>
      <c r="K57" s="318">
        <f t="shared" si="6"/>
        <v>30.084434291111386</v>
      </c>
      <c r="L57" s="318">
        <f t="shared" si="7"/>
        <v>28.162937405580898</v>
      </c>
      <c r="M57" s="328">
        <f t="shared" si="8"/>
        <v>0.9992446082581018</v>
      </c>
      <c r="N57" s="318">
        <f t="shared" si="9"/>
        <v>28.205533765597483</v>
      </c>
      <c r="P57" s="318">
        <f t="shared" si="10"/>
        <v>21.853051430146216</v>
      </c>
      <c r="Q57" s="318">
        <f t="shared" si="11"/>
        <v>8.6560151006634385</v>
      </c>
      <c r="R57" s="318">
        <f t="shared" si="12"/>
        <v>0.3515016417700691</v>
      </c>
      <c r="S57" s="318">
        <f t="shared" si="13"/>
        <v>30.860568172579725</v>
      </c>
      <c r="T57" s="318">
        <f t="shared" si="14"/>
        <v>28.229938313389262</v>
      </c>
      <c r="U57" s="328">
        <f t="shared" si="15"/>
        <v>1.0016218565867026</v>
      </c>
      <c r="W57" s="318">
        <f t="shared" si="16"/>
        <v>21.853051430146216</v>
      </c>
      <c r="X57" s="318">
        <f t="shared" si="17"/>
        <v>8.4231151073756667</v>
      </c>
      <c r="Y57" s="318">
        <f t="shared" si="18"/>
        <v>0.41029482681656726</v>
      </c>
      <c r="Z57" s="318">
        <f t="shared" si="19"/>
        <v>30.686461364338449</v>
      </c>
      <c r="AA57" s="318">
        <f t="shared" si="20"/>
        <v>28.21673427464577</v>
      </c>
      <c r="AB57" s="328">
        <f t="shared" si="21"/>
        <v>1.0011533662324597</v>
      </c>
      <c r="AD57" s="318">
        <f t="shared" si="22"/>
        <v>21.853051430146216</v>
      </c>
      <c r="AE57" s="318">
        <f t="shared" si="23"/>
        <v>8.150709531544944</v>
      </c>
      <c r="AF57" s="318">
        <f t="shared" si="24"/>
        <v>0.48332395129017336</v>
      </c>
      <c r="AG57" s="318">
        <f t="shared" si="25"/>
        <v>30.487084912981334</v>
      </c>
      <c r="AH57" s="318">
        <f t="shared" si="26"/>
        <v>28.200464746258341</v>
      </c>
      <c r="AI57" s="328">
        <f t="shared" si="27"/>
        <v>1.0005761097380137</v>
      </c>
    </row>
    <row r="58" spans="2:35" x14ac:dyDescent="0.2">
      <c r="B58" s="313">
        <f t="shared" si="28"/>
        <v>1981</v>
      </c>
      <c r="C58" s="318">
        <f>'Final Floorspace Estimates'!U76</f>
        <v>22.802612125884025</v>
      </c>
      <c r="D58" s="318">
        <f>'Final Floorspace Estimates'!V76</f>
        <v>6.1340617377488869</v>
      </c>
      <c r="E58" s="318">
        <f>'Final Floorspace Estimates'!W76</f>
        <v>0.33561339161790155</v>
      </c>
      <c r="F58" s="318">
        <f t="shared" si="2"/>
        <v>29.272287255250813</v>
      </c>
      <c r="H58" s="318">
        <f t="shared" si="3"/>
        <v>22.802612125884025</v>
      </c>
      <c r="I58" s="318">
        <f t="shared" si="4"/>
        <v>7.7235585223970711</v>
      </c>
      <c r="J58" s="318">
        <f t="shared" si="5"/>
        <v>0.70059660943371083</v>
      </c>
      <c r="K58" s="318">
        <f t="shared" si="6"/>
        <v>31.226767257714805</v>
      </c>
      <c r="L58" s="318">
        <f t="shared" si="7"/>
        <v>29.232309411166153</v>
      </c>
      <c r="M58" s="328">
        <f t="shared" si="8"/>
        <v>0.99863427672268801</v>
      </c>
      <c r="N58" s="318">
        <f t="shared" si="9"/>
        <v>29.312319772676368</v>
      </c>
      <c r="P58" s="318">
        <f t="shared" si="10"/>
        <v>22.802612125884025</v>
      </c>
      <c r="Q58" s="318">
        <f t="shared" si="11"/>
        <v>8.82331083488668</v>
      </c>
      <c r="R58" s="318">
        <f t="shared" si="12"/>
        <v>0.37639138590278254</v>
      </c>
      <c r="S58" s="318">
        <f t="shared" si="13"/>
        <v>32.002314346673487</v>
      </c>
      <c r="T58" s="318">
        <f t="shared" si="14"/>
        <v>29.274359267791954</v>
      </c>
      <c r="U58" s="328">
        <f t="shared" si="15"/>
        <v>1.0000707841011218</v>
      </c>
      <c r="W58" s="318">
        <f t="shared" si="16"/>
        <v>22.802612125884025</v>
      </c>
      <c r="X58" s="318">
        <f t="shared" si="17"/>
        <v>8.5859095583958922</v>
      </c>
      <c r="Y58" s="318">
        <f t="shared" si="18"/>
        <v>0.43934770181030758</v>
      </c>
      <c r="Z58" s="318">
        <f t="shared" si="19"/>
        <v>31.827869386090224</v>
      </c>
      <c r="AA58" s="318">
        <f t="shared" si="20"/>
        <v>29.266278777882217</v>
      </c>
      <c r="AB58" s="328">
        <f t="shared" si="21"/>
        <v>0.9997947383709308</v>
      </c>
      <c r="AD58" s="318">
        <f t="shared" si="22"/>
        <v>22.802612125884025</v>
      </c>
      <c r="AE58" s="318">
        <f t="shared" si="23"/>
        <v>8.3082391707221763</v>
      </c>
      <c r="AF58" s="318">
        <f t="shared" si="24"/>
        <v>0.51754800048734217</v>
      </c>
      <c r="AG58" s="318">
        <f t="shared" si="25"/>
        <v>31.628399297093541</v>
      </c>
      <c r="AH58" s="318">
        <f t="shared" si="26"/>
        <v>29.256177227311237</v>
      </c>
      <c r="AI58" s="328">
        <f t="shared" si="27"/>
        <v>0.99944964915795276</v>
      </c>
    </row>
    <row r="59" spans="2:35" x14ac:dyDescent="0.2">
      <c r="B59" s="313">
        <f t="shared" si="28"/>
        <v>1982</v>
      </c>
      <c r="C59" s="318">
        <f>'Final Floorspace Estimates'!U77</f>
        <v>22.902320432158167</v>
      </c>
      <c r="D59" s="318">
        <f>'Final Floorspace Estimates'!V77</f>
        <v>6.2582281611384492</v>
      </c>
      <c r="E59" s="318">
        <f>'Final Floorspace Estimates'!W77</f>
        <v>0.34016406256366449</v>
      </c>
      <c r="F59" s="318">
        <f t="shared" si="2"/>
        <v>29.500712655860283</v>
      </c>
      <c r="H59" s="318">
        <f t="shared" si="3"/>
        <v>22.902320432158167</v>
      </c>
      <c r="I59" s="318">
        <f t="shared" si="4"/>
        <v>7.8798997329304292</v>
      </c>
      <c r="J59" s="318">
        <f t="shared" si="5"/>
        <v>0.71009618458439427</v>
      </c>
      <c r="K59" s="318">
        <f t="shared" si="6"/>
        <v>31.49231634967299</v>
      </c>
      <c r="L59" s="318">
        <f t="shared" si="7"/>
        <v>29.480897846719245</v>
      </c>
      <c r="M59" s="328">
        <f t="shared" si="8"/>
        <v>0.99932832778068148</v>
      </c>
      <c r="N59" s="318">
        <f t="shared" si="9"/>
        <v>29.520540783003486</v>
      </c>
      <c r="P59" s="318">
        <f t="shared" si="10"/>
        <v>22.902320432158167</v>
      </c>
      <c r="Q59" s="318">
        <f t="shared" si="11"/>
        <v>9.0019133654220678</v>
      </c>
      <c r="R59" s="318">
        <f t="shared" si="12"/>
        <v>0.38149497648302166</v>
      </c>
      <c r="S59" s="318">
        <f t="shared" si="13"/>
        <v>32.285728774063251</v>
      </c>
      <c r="T59" s="318">
        <f t="shared" si="14"/>
        <v>29.53361476035435</v>
      </c>
      <c r="U59" s="328">
        <f t="shared" si="15"/>
        <v>1.00111529863288</v>
      </c>
      <c r="W59" s="318">
        <f t="shared" si="16"/>
        <v>22.902320432158167</v>
      </c>
      <c r="X59" s="318">
        <f t="shared" si="17"/>
        <v>8.7597065834326031</v>
      </c>
      <c r="Y59" s="318">
        <f t="shared" si="18"/>
        <v>0.44530493376722585</v>
      </c>
      <c r="Z59" s="318">
        <f t="shared" si="19"/>
        <v>32.107331949357999</v>
      </c>
      <c r="AA59" s="318">
        <f t="shared" si="20"/>
        <v>29.523249459311199</v>
      </c>
      <c r="AB59" s="328">
        <f t="shared" si="21"/>
        <v>1.0007639409838609</v>
      </c>
      <c r="AD59" s="318">
        <f t="shared" si="22"/>
        <v>22.902320432158167</v>
      </c>
      <c r="AE59" s="318">
        <f t="shared" si="23"/>
        <v>8.4764155580162868</v>
      </c>
      <c r="AF59" s="318">
        <f t="shared" si="24"/>
        <v>0.52456557102438695</v>
      </c>
      <c r="AG59" s="318">
        <f t="shared" si="25"/>
        <v>31.903301561198841</v>
      </c>
      <c r="AH59" s="318">
        <f t="shared" si="26"/>
        <v>29.510461020914185</v>
      </c>
      <c r="AI59" s="328">
        <f t="shared" si="27"/>
        <v>1.0003304450698403</v>
      </c>
    </row>
    <row r="60" spans="2:35" x14ac:dyDescent="0.2">
      <c r="B60" s="313">
        <f t="shared" si="28"/>
        <v>1983</v>
      </c>
      <c r="C60" s="318">
        <f>'Final Floorspace Estimates'!U78</f>
        <v>23.041607132957768</v>
      </c>
      <c r="D60" s="318">
        <f>'Final Floorspace Estimates'!V78</f>
        <v>6.3567613331933677</v>
      </c>
      <c r="E60" s="318">
        <f>'Final Floorspace Estimates'!W78</f>
        <v>0.34410353935496368</v>
      </c>
      <c r="F60" s="318">
        <f t="shared" si="2"/>
        <v>29.742472005506102</v>
      </c>
      <c r="H60" s="318">
        <f t="shared" si="3"/>
        <v>23.041607132957768</v>
      </c>
      <c r="I60" s="318">
        <f t="shared" si="4"/>
        <v>8.0039654422923423</v>
      </c>
      <c r="J60" s="318">
        <f t="shared" si="5"/>
        <v>0.71831988528245605</v>
      </c>
      <c r="K60" s="318">
        <f t="shared" si="6"/>
        <v>31.763892460532567</v>
      </c>
      <c r="L60" s="318">
        <f t="shared" si="7"/>
        <v>29.735128354661658</v>
      </c>
      <c r="M60" s="328">
        <f t="shared" si="8"/>
        <v>0.99975309211544072</v>
      </c>
      <c r="N60" s="318">
        <f t="shared" si="9"/>
        <v>29.749817470003645</v>
      </c>
      <c r="P60" s="318">
        <f t="shared" si="10"/>
        <v>23.041607132957768</v>
      </c>
      <c r="Q60" s="318">
        <f t="shared" si="11"/>
        <v>9.1436447078436345</v>
      </c>
      <c r="R60" s="318">
        <f t="shared" si="12"/>
        <v>0.38591311105763099</v>
      </c>
      <c r="S60" s="318">
        <f t="shared" si="13"/>
        <v>32.571164951859032</v>
      </c>
      <c r="T60" s="318">
        <f t="shared" si="14"/>
        <v>29.79471966440288</v>
      </c>
      <c r="U60" s="328">
        <f t="shared" si="15"/>
        <v>1.0017566683390373</v>
      </c>
      <c r="W60" s="318">
        <f t="shared" si="16"/>
        <v>23.041607132957768</v>
      </c>
      <c r="X60" s="318">
        <f t="shared" si="17"/>
        <v>8.8976244818716008</v>
      </c>
      <c r="Y60" s="318">
        <f t="shared" si="18"/>
        <v>0.45046205835706604</v>
      </c>
      <c r="Z60" s="318">
        <f t="shared" si="19"/>
        <v>32.389693673186436</v>
      </c>
      <c r="AA60" s="318">
        <f t="shared" si="20"/>
        <v>29.782885969236613</v>
      </c>
      <c r="AB60" s="328">
        <f t="shared" si="21"/>
        <v>1.0013587963946988</v>
      </c>
      <c r="AD60" s="318">
        <f t="shared" si="22"/>
        <v>23.041607132957768</v>
      </c>
      <c r="AE60" s="318">
        <f t="shared" si="23"/>
        <v>8.6098731583277264</v>
      </c>
      <c r="AF60" s="318">
        <f t="shared" si="24"/>
        <v>0.53064062162494363</v>
      </c>
      <c r="AG60" s="318">
        <f t="shared" si="25"/>
        <v>32.182120912910442</v>
      </c>
      <c r="AH60" s="318">
        <f t="shared" si="26"/>
        <v>29.76836810914385</v>
      </c>
      <c r="AI60" s="328">
        <f t="shared" si="27"/>
        <v>1.0008706775829848</v>
      </c>
    </row>
    <row r="61" spans="2:35" x14ac:dyDescent="0.2">
      <c r="B61" s="313">
        <f t="shared" si="28"/>
        <v>1984</v>
      </c>
      <c r="C61" s="318">
        <f>'Final Floorspace Estimates'!U79</f>
        <v>23.180067513252517</v>
      </c>
      <c r="D61" s="318">
        <f>'Final Floorspace Estimates'!V79</f>
        <v>6.3866443996580626</v>
      </c>
      <c r="E61" s="318">
        <f>'Final Floorspace Estimates'!W79</f>
        <v>0.36137571707054128</v>
      </c>
      <c r="F61" s="318">
        <f t="shared" si="2"/>
        <v>29.928087629981121</v>
      </c>
      <c r="H61" s="318">
        <f t="shared" si="3"/>
        <v>23.180067513252517</v>
      </c>
      <c r="I61" s="318">
        <f t="shared" si="4"/>
        <v>8.0415919975075258</v>
      </c>
      <c r="J61" s="318">
        <f t="shared" si="5"/>
        <v>0.75437574433723131</v>
      </c>
      <c r="K61" s="318">
        <f t="shared" si="6"/>
        <v>31.976035255097273</v>
      </c>
      <c r="L61" s="318">
        <f t="shared" si="7"/>
        <v>29.93372156025622</v>
      </c>
      <c r="M61" s="328">
        <f t="shared" si="8"/>
        <v>1.0001882489233778</v>
      </c>
      <c r="N61" s="318">
        <f t="shared" si="9"/>
        <v>29.922454760087714</v>
      </c>
      <c r="P61" s="318">
        <f t="shared" si="10"/>
        <v>23.180067513252517</v>
      </c>
      <c r="Q61" s="318">
        <f t="shared" si="11"/>
        <v>9.1866288829938423</v>
      </c>
      <c r="R61" s="318">
        <f t="shared" si="12"/>
        <v>0.40528390814229254</v>
      </c>
      <c r="S61" s="318">
        <f t="shared" si="13"/>
        <v>32.771980304388656</v>
      </c>
      <c r="T61" s="318">
        <f t="shared" si="14"/>
        <v>29.978417028060942</v>
      </c>
      <c r="U61" s="328">
        <f t="shared" si="15"/>
        <v>1.0016816777170019</v>
      </c>
      <c r="W61" s="318">
        <f t="shared" si="16"/>
        <v>23.180067513252517</v>
      </c>
      <c r="X61" s="318">
        <f t="shared" si="17"/>
        <v>8.9394521185930351</v>
      </c>
      <c r="Y61" s="318">
        <f t="shared" si="18"/>
        <v>0.47307287119744812</v>
      </c>
      <c r="Z61" s="318">
        <f t="shared" si="19"/>
        <v>32.592592503042994</v>
      </c>
      <c r="AA61" s="318">
        <f t="shared" si="20"/>
        <v>29.969454967816304</v>
      </c>
      <c r="AB61" s="328">
        <f t="shared" si="21"/>
        <v>1.001382224562646</v>
      </c>
      <c r="AD61" s="318">
        <f t="shared" si="22"/>
        <v>23.180067513252517</v>
      </c>
      <c r="AE61" s="318">
        <f t="shared" si="23"/>
        <v>8.6503480791808034</v>
      </c>
      <c r="AF61" s="318">
        <f t="shared" si="24"/>
        <v>0.55727597427778575</v>
      </c>
      <c r="AG61" s="318">
        <f t="shared" si="25"/>
        <v>32.387691566711105</v>
      </c>
      <c r="AH61" s="318">
        <f t="shared" si="26"/>
        <v>29.95852036515382</v>
      </c>
      <c r="AI61" s="328">
        <f t="shared" si="27"/>
        <v>1.0010168620043136</v>
      </c>
    </row>
    <row r="62" spans="2:35" x14ac:dyDescent="0.2">
      <c r="B62" s="313">
        <f t="shared" si="28"/>
        <v>1985</v>
      </c>
      <c r="C62" s="318">
        <f>'Final Floorspace Estimates'!U80</f>
        <v>23.572235695262115</v>
      </c>
      <c r="D62" s="318">
        <f>'Final Floorspace Estimates'!V80</f>
        <v>6.3305993480232257</v>
      </c>
      <c r="E62" s="318">
        <f>'Final Floorspace Estimates'!W80</f>
        <v>0.39221836461179749</v>
      </c>
      <c r="F62" s="318">
        <f t="shared" si="2"/>
        <v>30.295053407897139</v>
      </c>
      <c r="H62" s="318">
        <f>H$7*C62</f>
        <v>23.572235695262115</v>
      </c>
      <c r="I62" s="318">
        <f>I$45*D62</f>
        <v>7.9710241984375267</v>
      </c>
      <c r="J62" s="318">
        <f>J$45*E62</f>
        <v>0.81876010691941414</v>
      </c>
      <c r="K62" s="318">
        <f>SUM(H62:J62)</f>
        <v>32.362020000619054</v>
      </c>
      <c r="L62" s="318">
        <f>K62*L$45</f>
        <v>30.295053407897139</v>
      </c>
      <c r="M62" s="328">
        <f>L62/F62</f>
        <v>1</v>
      </c>
      <c r="N62" s="318">
        <f>F62/M62</f>
        <v>30.295053407897139</v>
      </c>
      <c r="P62" s="318">
        <f>P$7*C62</f>
        <v>23.572235695262115</v>
      </c>
      <c r="Q62" s="318">
        <f>Q$45*D62</f>
        <v>9.1060129823927305</v>
      </c>
      <c r="R62" s="318">
        <f>R$45*E62</f>
        <v>0.43987402624515209</v>
      </c>
      <c r="S62" s="318">
        <f>SUM(P62:R62)</f>
        <v>33.118122703899999</v>
      </c>
      <c r="T62" s="318">
        <f>S62*T$45</f>
        <v>30.295053407897139</v>
      </c>
      <c r="U62" s="328">
        <f>T62/F62</f>
        <v>1</v>
      </c>
      <c r="W62" s="318">
        <f>W$45*C62</f>
        <v>23.572235695262115</v>
      </c>
      <c r="X62" s="318">
        <f>X$45*D62</f>
        <v>8.8610052810643118</v>
      </c>
      <c r="Y62" s="318">
        <f>Y$45*E62</f>
        <v>0.51344863287272646</v>
      </c>
      <c r="Z62" s="318">
        <f>SUM(W62:Y62)</f>
        <v>32.946689609199154</v>
      </c>
      <c r="AA62" s="318">
        <f>Z62*AA$45</f>
        <v>30.295053407897139</v>
      </c>
      <c r="AB62" s="328">
        <f>AA62/F62</f>
        <v>1</v>
      </c>
      <c r="AD62" s="318">
        <f>AD$45*C62</f>
        <v>23.572235695262115</v>
      </c>
      <c r="AE62" s="318">
        <f>AE$45*D62</f>
        <v>8.5744382313140637</v>
      </c>
      <c r="AF62" s="318">
        <f>AF$45*E62</f>
        <v>0.60483829140631817</v>
      </c>
      <c r="AG62" s="318">
        <f>SUM(AD62:AF62)</f>
        <v>32.751512217982494</v>
      </c>
      <c r="AH62" s="318">
        <f>AG62*AH$45</f>
        <v>30.295053407897139</v>
      </c>
      <c r="AI62" s="328">
        <f>AH62/F62</f>
        <v>1</v>
      </c>
    </row>
    <row r="63" spans="2:35" x14ac:dyDescent="0.2">
      <c r="B63" s="313">
        <f t="shared" si="28"/>
        <v>1986</v>
      </c>
      <c r="C63" s="318">
        <f>'Final Floorspace Estimates'!U81</f>
        <v>23.689603185068016</v>
      </c>
      <c r="D63" s="318">
        <f>'Final Floorspace Estimates'!V81</f>
        <v>6.5350534810347556</v>
      </c>
      <c r="E63" s="318">
        <f>'Final Floorspace Estimates'!W81</f>
        <v>0.4186189928449538</v>
      </c>
      <c r="F63" s="318">
        <f t="shared" si="2"/>
        <v>30.643275658947726</v>
      </c>
      <c r="H63" s="318">
        <f t="shared" ref="H63:H87" si="29">H$7*C63</f>
        <v>23.689603185068016</v>
      </c>
      <c r="I63" s="318">
        <f t="shared" ref="I63:J87" si="30">I$45*D63</f>
        <v>8.2284577765416849</v>
      </c>
      <c r="J63" s="318">
        <f t="shared" si="30"/>
        <v>0.87387170582762241</v>
      </c>
      <c r="K63" s="318">
        <f t="shared" ref="K63:K87" si="31">SUM(H63:J63)</f>
        <v>32.791932667437322</v>
      </c>
      <c r="L63" s="318">
        <f t="shared" ref="L63:L87" si="32">K63*L$45</f>
        <v>30.697507494562362</v>
      </c>
      <c r="M63" s="328">
        <f t="shared" ref="M63:M87" si="33">L63/F63</f>
        <v>1.0017697793218396</v>
      </c>
      <c r="N63" s="318">
        <f t="shared" ref="N63:N87" si="34">F63/M63</f>
        <v>30.589139632153874</v>
      </c>
      <c r="P63" s="318">
        <f t="shared" ref="P63:P87" si="35">P$7*C63</f>
        <v>23.689603185068016</v>
      </c>
      <c r="Q63" s="318">
        <f t="shared" ref="Q63:R87" si="36">Q$45*D63</f>
        <v>9.4001023548449911</v>
      </c>
      <c r="R63" s="318">
        <f t="shared" si="36"/>
        <v>0.46948240689253445</v>
      </c>
      <c r="S63" s="318">
        <f t="shared" ref="S63:S87" si="37">SUM(P63:R63)</f>
        <v>33.559187946805537</v>
      </c>
      <c r="T63" s="318">
        <f t="shared" ref="T63:T87" si="38">S63*T$45</f>
        <v>30.698521177180353</v>
      </c>
      <c r="U63" s="328">
        <f t="shared" ref="U63:U87" si="39">T63/F63</f>
        <v>1.0018028594216721</v>
      </c>
      <c r="W63" s="318">
        <f t="shared" ref="W63:Y87" si="40">W$45*C63</f>
        <v>23.689603185068016</v>
      </c>
      <c r="X63" s="318">
        <f t="shared" si="40"/>
        <v>9.1471818423588278</v>
      </c>
      <c r="Y63" s="318">
        <f t="shared" si="40"/>
        <v>0.54800939722324782</v>
      </c>
      <c r="Z63" s="318">
        <f t="shared" ref="Z63:Z87" si="41">SUM(W63:Y63)</f>
        <v>33.384794424650089</v>
      </c>
      <c r="AA63" s="318">
        <f t="shared" ref="AA63:AA87" si="42">Z63*AA$45</f>
        <v>30.697898395960436</v>
      </c>
      <c r="AB63" s="328">
        <f t="shared" ref="AB63:AB87" si="43">AA63/F63</f>
        <v>1.0017825358365942</v>
      </c>
      <c r="AD63" s="318">
        <f t="shared" ref="AD63:AF87" si="44">AD$45*C63</f>
        <v>23.689603185068016</v>
      </c>
      <c r="AE63" s="318">
        <f t="shared" si="44"/>
        <v>8.851359773536073</v>
      </c>
      <c r="AF63" s="318">
        <f t="shared" si="44"/>
        <v>0.64555058923153674</v>
      </c>
      <c r="AG63" s="318">
        <f t="shared" ref="AG63:AG87" si="45">SUM(AD63:AF63)</f>
        <v>33.186513547835631</v>
      </c>
      <c r="AH63" s="318">
        <f t="shared" ref="AH63:AH87" si="46">AG63*AH$45</f>
        <v>30.697428371004076</v>
      </c>
      <c r="AI63" s="328">
        <f t="shared" ref="AI63:AI87" si="47">AH63/F63</f>
        <v>1.0017671972363222</v>
      </c>
    </row>
    <row r="64" spans="2:35" x14ac:dyDescent="0.2">
      <c r="B64" s="313">
        <f t="shared" si="28"/>
        <v>1987</v>
      </c>
      <c r="C64" s="318">
        <f>'Final Floorspace Estimates'!U82</f>
        <v>24.032321779090307</v>
      </c>
      <c r="D64" s="318">
        <f>'Final Floorspace Estimates'!V82</f>
        <v>6.7019073517347891</v>
      </c>
      <c r="E64" s="318">
        <f>'Final Floorspace Estimates'!W82</f>
        <v>0.44104702695796039</v>
      </c>
      <c r="F64" s="318">
        <f t="shared" si="2"/>
        <v>31.175276157783056</v>
      </c>
      <c r="H64" s="318">
        <f t="shared" si="29"/>
        <v>24.032321779090307</v>
      </c>
      <c r="I64" s="318">
        <f t="shared" si="30"/>
        <v>8.438547875098978</v>
      </c>
      <c r="J64" s="318">
        <f t="shared" si="30"/>
        <v>0.92069047125318504</v>
      </c>
      <c r="K64" s="318">
        <f t="shared" si="31"/>
        <v>33.391560125442474</v>
      </c>
      <c r="L64" s="318">
        <f t="shared" si="32"/>
        <v>31.258836665756256</v>
      </c>
      <c r="M64" s="328">
        <f t="shared" si="33"/>
        <v>1.0026803453977533</v>
      </c>
      <c r="N64" s="318">
        <f t="shared" si="34"/>
        <v>31.091939022117895</v>
      </c>
      <c r="P64" s="318">
        <f t="shared" si="35"/>
        <v>24.032321779090307</v>
      </c>
      <c r="Q64" s="318">
        <f t="shared" si="36"/>
        <v>9.6401070414836152</v>
      </c>
      <c r="R64" s="318">
        <f t="shared" si="36"/>
        <v>0.49463551178556087</v>
      </c>
      <c r="S64" s="318">
        <f t="shared" si="37"/>
        <v>34.16706433235948</v>
      </c>
      <c r="T64" s="318">
        <f t="shared" si="38"/>
        <v>31.254580701761668</v>
      </c>
      <c r="U64" s="328">
        <f t="shared" si="39"/>
        <v>1.0025438281148573</v>
      </c>
      <c r="W64" s="318">
        <f t="shared" si="40"/>
        <v>24.032321779090307</v>
      </c>
      <c r="X64" s="318">
        <f t="shared" si="40"/>
        <v>9.3807289282126654</v>
      </c>
      <c r="Y64" s="318">
        <f t="shared" si="40"/>
        <v>0.57736968346263351</v>
      </c>
      <c r="Z64" s="318">
        <f t="shared" si="41"/>
        <v>33.990420390765607</v>
      </c>
      <c r="AA64" s="318">
        <f t="shared" si="42"/>
        <v>31.254781992045796</v>
      </c>
      <c r="AB64" s="328">
        <f t="shared" si="43"/>
        <v>1.0025502848430388</v>
      </c>
      <c r="AD64" s="318">
        <f t="shared" si="44"/>
        <v>24.032321779090307</v>
      </c>
      <c r="AE64" s="318">
        <f t="shared" si="44"/>
        <v>9.0773538902573971</v>
      </c>
      <c r="AF64" s="318">
        <f t="shared" si="44"/>
        <v>0.68013676636258458</v>
      </c>
      <c r="AG64" s="318">
        <f t="shared" si="45"/>
        <v>33.789812435710289</v>
      </c>
      <c r="AH64" s="318">
        <f t="shared" si="46"/>
        <v>31.255478085088807</v>
      </c>
      <c r="AI64" s="328">
        <f t="shared" si="47"/>
        <v>1.0025726132111816</v>
      </c>
    </row>
    <row r="65" spans="2:35" x14ac:dyDescent="0.2">
      <c r="B65" s="313">
        <f t="shared" si="28"/>
        <v>1988</v>
      </c>
      <c r="C65" s="318">
        <f>'Final Floorspace Estimates'!U83</f>
        <v>24.589092998876396</v>
      </c>
      <c r="D65" s="318">
        <f>'Final Floorspace Estimates'!V83</f>
        <v>6.7923529145528567</v>
      </c>
      <c r="E65" s="318">
        <f>'Final Floorspace Estimates'!W83</f>
        <v>0.44364626625618742</v>
      </c>
      <c r="F65" s="318">
        <f t="shared" si="2"/>
        <v>31.825092179685441</v>
      </c>
      <c r="H65" s="318">
        <f t="shared" si="29"/>
        <v>24.589092998876396</v>
      </c>
      <c r="I65" s="318">
        <f t="shared" si="30"/>
        <v>8.5524302628841475</v>
      </c>
      <c r="J65" s="318">
        <f t="shared" si="30"/>
        <v>0.92611641159086366</v>
      </c>
      <c r="K65" s="318">
        <f t="shared" si="31"/>
        <v>34.067639673351401</v>
      </c>
      <c r="L65" s="318">
        <f t="shared" si="32"/>
        <v>31.891734921535594</v>
      </c>
      <c r="M65" s="328">
        <f t="shared" si="33"/>
        <v>1.0020940313848545</v>
      </c>
      <c r="N65" s="318">
        <f t="shared" si="34"/>
        <v>31.758588698212698</v>
      </c>
      <c r="P65" s="318">
        <f t="shared" si="35"/>
        <v>24.589092998876396</v>
      </c>
      <c r="Q65" s="318">
        <f t="shared" si="36"/>
        <v>9.7702050660060973</v>
      </c>
      <c r="R65" s="318">
        <f t="shared" si="36"/>
        <v>0.49755056614926302</v>
      </c>
      <c r="S65" s="318">
        <f t="shared" si="37"/>
        <v>34.85684863103176</v>
      </c>
      <c r="T65" s="318">
        <f t="shared" si="38"/>
        <v>31.885566109812732</v>
      </c>
      <c r="U65" s="328">
        <f t="shared" si="39"/>
        <v>1.0019001965425851</v>
      </c>
      <c r="W65" s="318">
        <f t="shared" si="40"/>
        <v>24.589092998876396</v>
      </c>
      <c r="X65" s="318">
        <f t="shared" si="40"/>
        <v>9.5073265164852483</v>
      </c>
      <c r="Y65" s="318">
        <f t="shared" si="40"/>
        <v>0.58077231828189968</v>
      </c>
      <c r="Z65" s="318">
        <f t="shared" si="41"/>
        <v>34.677191833643548</v>
      </c>
      <c r="AA65" s="318">
        <f t="shared" si="42"/>
        <v>31.886280263580687</v>
      </c>
      <c r="AB65" s="328">
        <f t="shared" si="43"/>
        <v>1.0019226365017193</v>
      </c>
      <c r="AD65" s="318">
        <f t="shared" si="44"/>
        <v>24.589092998876396</v>
      </c>
      <c r="AE65" s="318">
        <f t="shared" si="44"/>
        <v>9.1998572819658175</v>
      </c>
      <c r="AF65" s="318">
        <f t="shared" si="44"/>
        <v>0.68414504235866602</v>
      </c>
      <c r="AG65" s="318">
        <f t="shared" si="45"/>
        <v>34.47309532320088</v>
      </c>
      <c r="AH65" s="318">
        <f t="shared" si="46"/>
        <v>31.887512765852772</v>
      </c>
      <c r="AI65" s="328">
        <f t="shared" si="47"/>
        <v>1.0019613638764941</v>
      </c>
    </row>
    <row r="66" spans="2:35" x14ac:dyDescent="0.2">
      <c r="B66" s="313">
        <f t="shared" si="28"/>
        <v>1989</v>
      </c>
      <c r="C66" s="318">
        <f>'Final Floorspace Estimates'!U84</f>
        <v>25.128582252943009</v>
      </c>
      <c r="D66" s="318">
        <f>'Final Floorspace Estimates'!V84</f>
        <v>6.8532239536196116</v>
      </c>
      <c r="E66" s="318">
        <f>'Final Floorspace Estimates'!W84</f>
        <v>0.44378897884938528</v>
      </c>
      <c r="F66" s="318">
        <f t="shared" si="2"/>
        <v>32.425595185412007</v>
      </c>
      <c r="H66" s="318">
        <f t="shared" si="29"/>
        <v>25.128582252943009</v>
      </c>
      <c r="I66" s="318">
        <f t="shared" si="30"/>
        <v>8.6290745897023733</v>
      </c>
      <c r="J66" s="318">
        <f t="shared" si="30"/>
        <v>0.92641432568313486</v>
      </c>
      <c r="K66" s="318">
        <f t="shared" si="31"/>
        <v>34.684071168328515</v>
      </c>
      <c r="L66" s="318">
        <f t="shared" si="32"/>
        <v>32.468794853588179</v>
      </c>
      <c r="M66" s="328">
        <f t="shared" si="33"/>
        <v>1.0013322706315537</v>
      </c>
      <c r="N66" s="318">
        <f t="shared" si="34"/>
        <v>32.382452994310022</v>
      </c>
      <c r="P66" s="318">
        <f t="shared" si="35"/>
        <v>25.128582252943009</v>
      </c>
      <c r="Q66" s="318">
        <f t="shared" si="36"/>
        <v>9.8577627270617896</v>
      </c>
      <c r="R66" s="318">
        <f t="shared" si="36"/>
        <v>0.49771061873381744</v>
      </c>
      <c r="S66" s="318">
        <f t="shared" si="37"/>
        <v>35.484055598738621</v>
      </c>
      <c r="T66" s="318">
        <f t="shared" si="38"/>
        <v>32.459308430727766</v>
      </c>
      <c r="U66" s="328">
        <f t="shared" si="39"/>
        <v>1.0010397109173474</v>
      </c>
      <c r="W66" s="318">
        <f t="shared" si="40"/>
        <v>25.128582252943009</v>
      </c>
      <c r="X66" s="318">
        <f t="shared" si="40"/>
        <v>9.5925283384585196</v>
      </c>
      <c r="Y66" s="318">
        <f t="shared" si="40"/>
        <v>0.58095914172639518</v>
      </c>
      <c r="Z66" s="318">
        <f t="shared" si="41"/>
        <v>35.302069733127922</v>
      </c>
      <c r="AA66" s="318">
        <f t="shared" si="42"/>
        <v>32.460866346821291</v>
      </c>
      <c r="AB66" s="328">
        <f t="shared" si="43"/>
        <v>1.0010877567923611</v>
      </c>
      <c r="AD66" s="318">
        <f t="shared" si="44"/>
        <v>25.128582252943009</v>
      </c>
      <c r="AE66" s="318">
        <f t="shared" si="44"/>
        <v>9.2823036564495816</v>
      </c>
      <c r="AF66" s="318">
        <f t="shared" si="44"/>
        <v>0.68436511884875439</v>
      </c>
      <c r="AG66" s="318">
        <f t="shared" si="45"/>
        <v>35.095251028241343</v>
      </c>
      <c r="AH66" s="318">
        <f t="shared" si="46"/>
        <v>32.463004980892535</v>
      </c>
      <c r="AI66" s="328">
        <f t="shared" si="47"/>
        <v>1.0011537119138945</v>
      </c>
    </row>
    <row r="67" spans="2:35" x14ac:dyDescent="0.2">
      <c r="B67" s="313">
        <f t="shared" si="28"/>
        <v>1990</v>
      </c>
      <c r="C67" s="318">
        <f>'Final Floorspace Estimates'!U85</f>
        <v>25.347694205895827</v>
      </c>
      <c r="D67" s="318">
        <f>'Final Floorspace Estimates'!V85</f>
        <v>6.8413359176121871</v>
      </c>
      <c r="E67" s="318">
        <f>'Final Floorspace Estimates'!W85</f>
        <v>0.48320956002363885</v>
      </c>
      <c r="F67" s="318">
        <f t="shared" si="2"/>
        <v>32.67223968353165</v>
      </c>
      <c r="H67" s="318">
        <f t="shared" si="29"/>
        <v>25.347694205895827</v>
      </c>
      <c r="I67" s="318">
        <f t="shared" si="30"/>
        <v>8.6141060507888074</v>
      </c>
      <c r="J67" s="318">
        <f t="shared" si="30"/>
        <v>1.0087052181277119</v>
      </c>
      <c r="K67" s="318">
        <f t="shared" si="31"/>
        <v>34.970505474812342</v>
      </c>
      <c r="L67" s="318">
        <f t="shared" si="32"/>
        <v>32.736934562191522</v>
      </c>
      <c r="M67" s="328">
        <f t="shared" si="33"/>
        <v>1.0019801176560443</v>
      </c>
      <c r="N67" s="318">
        <f t="shared" si="34"/>
        <v>32.607672655184608</v>
      </c>
      <c r="P67" s="318">
        <f t="shared" si="35"/>
        <v>25.347694205895827</v>
      </c>
      <c r="Q67" s="318">
        <f t="shared" si="36"/>
        <v>9.8406628279420385</v>
      </c>
      <c r="R67" s="318">
        <f t="shared" si="36"/>
        <v>0.54192091412680676</v>
      </c>
      <c r="S67" s="318">
        <f t="shared" si="37"/>
        <v>35.730277947964673</v>
      </c>
      <c r="T67" s="318">
        <f t="shared" si="38"/>
        <v>32.684542188290443</v>
      </c>
      <c r="U67" s="328">
        <f t="shared" si="39"/>
        <v>1.0003765430493274</v>
      </c>
      <c r="W67" s="318">
        <f t="shared" si="40"/>
        <v>25.347694205895827</v>
      </c>
      <c r="X67" s="318">
        <f t="shared" si="40"/>
        <v>9.5758885316958064</v>
      </c>
      <c r="Y67" s="318">
        <f t="shared" si="40"/>
        <v>0.6325641794736766</v>
      </c>
      <c r="Z67" s="318">
        <f t="shared" si="41"/>
        <v>35.556146917065306</v>
      </c>
      <c r="AA67" s="318">
        <f t="shared" si="42"/>
        <v>32.694494730990179</v>
      </c>
      <c r="AB67" s="328">
        <f t="shared" si="43"/>
        <v>1.0006811607552495</v>
      </c>
      <c r="AD67" s="318">
        <f t="shared" si="44"/>
        <v>25.347694205895827</v>
      </c>
      <c r="AE67" s="318">
        <f t="shared" si="44"/>
        <v>9.266201985054261</v>
      </c>
      <c r="AF67" s="318">
        <f t="shared" si="44"/>
        <v>0.74515543137600826</v>
      </c>
      <c r="AG67" s="318">
        <f t="shared" si="45"/>
        <v>35.359051622326092</v>
      </c>
      <c r="AH67" s="318">
        <f t="shared" si="46"/>
        <v>32.707019762061769</v>
      </c>
      <c r="AI67" s="328">
        <f t="shared" si="47"/>
        <v>1.0010645146726092</v>
      </c>
    </row>
    <row r="68" spans="2:35" x14ac:dyDescent="0.2">
      <c r="B68" s="313">
        <f t="shared" si="28"/>
        <v>1991</v>
      </c>
      <c r="C68" s="318">
        <f>'Final Floorspace Estimates'!U86</f>
        <v>25.496602282894951</v>
      </c>
      <c r="D68" s="318">
        <f>'Final Floorspace Estimates'!V86</f>
        <v>6.7880580472827603</v>
      </c>
      <c r="E68" s="318">
        <f>'Final Floorspace Estimates'!W86</f>
        <v>0.51858822759856893</v>
      </c>
      <c r="F68" s="318">
        <f t="shared" si="2"/>
        <v>32.803248557776286</v>
      </c>
      <c r="H68" s="318">
        <f t="shared" si="29"/>
        <v>25.496602282894951</v>
      </c>
      <c r="I68" s="318">
        <f t="shared" si="30"/>
        <v>8.5470224825055467</v>
      </c>
      <c r="J68" s="318">
        <f t="shared" si="30"/>
        <v>1.0825585719220612</v>
      </c>
      <c r="K68" s="318">
        <f t="shared" si="31"/>
        <v>35.126183337322558</v>
      </c>
      <c r="L68" s="318">
        <f t="shared" si="32"/>
        <v>32.882669258575866</v>
      </c>
      <c r="M68" s="328">
        <f t="shared" si="33"/>
        <v>1.0024211230378508</v>
      </c>
      <c r="N68" s="318">
        <f t="shared" si="34"/>
        <v>32.724019679838349</v>
      </c>
      <c r="P68" s="318">
        <f t="shared" si="35"/>
        <v>25.496602282894951</v>
      </c>
      <c r="Q68" s="318">
        <f t="shared" si="36"/>
        <v>9.7640272754101147</v>
      </c>
      <c r="R68" s="318">
        <f t="shared" si="36"/>
        <v>0.58159819176977523</v>
      </c>
      <c r="S68" s="318">
        <f t="shared" si="37"/>
        <v>35.842227750074848</v>
      </c>
      <c r="T68" s="318">
        <f t="shared" si="38"/>
        <v>32.786949117096583</v>
      </c>
      <c r="U68" s="328">
        <f t="shared" si="39"/>
        <v>0.99950311504511524</v>
      </c>
      <c r="W68" s="318">
        <f t="shared" si="40"/>
        <v>25.496602282894951</v>
      </c>
      <c r="X68" s="318">
        <f t="shared" si="40"/>
        <v>9.5013149464158708</v>
      </c>
      <c r="Y68" s="318">
        <f t="shared" si="40"/>
        <v>0.67887799376226976</v>
      </c>
      <c r="Z68" s="318">
        <f t="shared" si="41"/>
        <v>35.676795223073093</v>
      </c>
      <c r="AA68" s="318">
        <f t="shared" si="42"/>
        <v>32.805432944128832</v>
      </c>
      <c r="AB68" s="328">
        <f t="shared" si="43"/>
        <v>1.0000665905496737</v>
      </c>
      <c r="AD68" s="318">
        <f t="shared" si="44"/>
        <v>25.496602282894951</v>
      </c>
      <c r="AE68" s="318">
        <f t="shared" si="44"/>
        <v>9.1940401275236177</v>
      </c>
      <c r="AF68" s="318">
        <f t="shared" si="44"/>
        <v>0.799712725931637</v>
      </c>
      <c r="AG68" s="318">
        <f t="shared" si="45"/>
        <v>35.490355136350203</v>
      </c>
      <c r="AH68" s="318">
        <f t="shared" si="46"/>
        <v>32.828475130092713</v>
      </c>
      <c r="AI68" s="328">
        <f t="shared" si="47"/>
        <v>1.0007690266490525</v>
      </c>
    </row>
    <row r="69" spans="2:35" x14ac:dyDescent="0.2">
      <c r="B69" s="313">
        <f t="shared" si="28"/>
        <v>1992</v>
      </c>
      <c r="C69" s="318">
        <f>'Final Floorspace Estimates'!U87</f>
        <v>25.798751224363617</v>
      </c>
      <c r="D69" s="318">
        <f>'Final Floorspace Estimates'!V87</f>
        <v>6.8248393919382142</v>
      </c>
      <c r="E69" s="318">
        <f>'Final Floorspace Estimates'!W87</f>
        <v>0.50022019485114955</v>
      </c>
      <c r="F69" s="318">
        <f t="shared" si="2"/>
        <v>33.123810811152985</v>
      </c>
      <c r="H69" s="318">
        <f t="shared" si="29"/>
        <v>25.798751224363617</v>
      </c>
      <c r="I69" s="318">
        <f t="shared" si="30"/>
        <v>8.5933348412858006</v>
      </c>
      <c r="J69" s="318">
        <f t="shared" si="30"/>
        <v>1.0442151035557561</v>
      </c>
      <c r="K69" s="318">
        <f t="shared" si="31"/>
        <v>35.436301169205173</v>
      </c>
      <c r="L69" s="318">
        <f t="shared" si="32"/>
        <v>33.172979822608802</v>
      </c>
      <c r="M69" s="328">
        <f t="shared" si="33"/>
        <v>1.0014844008056967</v>
      </c>
      <c r="N69" s="318">
        <f t="shared" si="34"/>
        <v>33.07471467803672</v>
      </c>
      <c r="P69" s="318">
        <f t="shared" si="35"/>
        <v>25.798751224363617</v>
      </c>
      <c r="Q69" s="318">
        <f t="shared" si="36"/>
        <v>9.8169340198634671</v>
      </c>
      <c r="R69" s="318">
        <f t="shared" si="36"/>
        <v>0.56099839010876151</v>
      </c>
      <c r="S69" s="318">
        <f t="shared" si="37"/>
        <v>36.176683634335845</v>
      </c>
      <c r="T69" s="318">
        <f t="shared" si="38"/>
        <v>33.092895168654607</v>
      </c>
      <c r="U69" s="328">
        <f t="shared" si="39"/>
        <v>0.99906666407815703</v>
      </c>
      <c r="W69" s="318">
        <f t="shared" si="40"/>
        <v>25.798751224363617</v>
      </c>
      <c r="X69" s="318">
        <f t="shared" si="40"/>
        <v>9.5527981743567452</v>
      </c>
      <c r="Y69" s="318">
        <f t="shared" si="40"/>
        <v>0.65483260947217303</v>
      </c>
      <c r="Z69" s="318">
        <f t="shared" si="41"/>
        <v>36.006382008192539</v>
      </c>
      <c r="AA69" s="318">
        <f t="shared" si="42"/>
        <v>33.108493718251118</v>
      </c>
      <c r="AB69" s="328">
        <f t="shared" si="43"/>
        <v>0.9995375805945399</v>
      </c>
      <c r="AD69" s="318">
        <f t="shared" si="44"/>
        <v>25.798751224363617</v>
      </c>
      <c r="AE69" s="318">
        <f t="shared" si="44"/>
        <v>9.243858375445333</v>
      </c>
      <c r="AF69" s="318">
        <f t="shared" si="44"/>
        <v>0.77138745984053902</v>
      </c>
      <c r="AG69" s="318">
        <f t="shared" si="45"/>
        <v>35.813997059649488</v>
      </c>
      <c r="AH69" s="318">
        <f t="shared" si="46"/>
        <v>33.127842966488465</v>
      </c>
      <c r="AI69" s="328">
        <f t="shared" si="47"/>
        <v>1.0001217298141953</v>
      </c>
    </row>
    <row r="70" spans="2:35" x14ac:dyDescent="0.2">
      <c r="B70" s="313">
        <f t="shared" si="28"/>
        <v>1993</v>
      </c>
      <c r="C70" s="318">
        <f>'Final Floorspace Estimates'!U88</f>
        <v>26.119452132801445</v>
      </c>
      <c r="D70" s="318">
        <f>'Final Floorspace Estimates'!V88</f>
        <v>6.8404590708350179</v>
      </c>
      <c r="E70" s="318">
        <f>'Final Floorspace Estimates'!W88</f>
        <v>0.4820928844189396</v>
      </c>
      <c r="F70" s="318">
        <f t="shared" si="2"/>
        <v>33.442004088055405</v>
      </c>
      <c r="H70" s="318">
        <f t="shared" si="29"/>
        <v>26.119452132801445</v>
      </c>
      <c r="I70" s="318">
        <f t="shared" si="30"/>
        <v>8.6130019899416581</v>
      </c>
      <c r="J70" s="318">
        <f t="shared" si="30"/>
        <v>1.0063741456436308</v>
      </c>
      <c r="K70" s="318">
        <f t="shared" si="31"/>
        <v>35.73882826838674</v>
      </c>
      <c r="L70" s="318">
        <f t="shared" si="32"/>
        <v>33.456184475064568</v>
      </c>
      <c r="M70" s="328">
        <f t="shared" si="33"/>
        <v>1.0004240292230042</v>
      </c>
      <c r="N70" s="318">
        <f t="shared" si="34"/>
        <v>33.427829711396164</v>
      </c>
      <c r="P70" s="318">
        <f t="shared" si="35"/>
        <v>26.119452132801445</v>
      </c>
      <c r="Q70" s="318">
        <f t="shared" si="36"/>
        <v>9.839401560612119</v>
      </c>
      <c r="R70" s="318">
        <f t="shared" si="36"/>
        <v>0.54066855921799228</v>
      </c>
      <c r="S70" s="318">
        <f t="shared" si="37"/>
        <v>36.499522252631557</v>
      </c>
      <c r="T70" s="318">
        <f t="shared" si="38"/>
        <v>33.388214238242107</v>
      </c>
      <c r="U70" s="328">
        <f t="shared" si="39"/>
        <v>0.9983915482555511</v>
      </c>
      <c r="W70" s="318">
        <f t="shared" si="40"/>
        <v>26.119452132801445</v>
      </c>
      <c r="X70" s="318">
        <f t="shared" si="40"/>
        <v>9.5746612002069469</v>
      </c>
      <c r="Y70" s="318">
        <f t="shared" si="40"/>
        <v>0.63110235204710363</v>
      </c>
      <c r="Z70" s="318">
        <f t="shared" si="41"/>
        <v>36.32521568505549</v>
      </c>
      <c r="AA70" s="318">
        <f t="shared" si="42"/>
        <v>33.401666822540854</v>
      </c>
      <c r="AB70" s="328">
        <f t="shared" si="43"/>
        <v>0.99879381434771852</v>
      </c>
      <c r="AD70" s="318">
        <f t="shared" si="44"/>
        <v>26.119452132801445</v>
      </c>
      <c r="AE70" s="318">
        <f t="shared" si="44"/>
        <v>9.2650143457620171</v>
      </c>
      <c r="AF70" s="318">
        <f t="shared" si="44"/>
        <v>0.74343341061986679</v>
      </c>
      <c r="AG70" s="318">
        <f t="shared" si="45"/>
        <v>36.127899889183325</v>
      </c>
      <c r="AH70" s="318">
        <f t="shared" si="46"/>
        <v>33.418202169517762</v>
      </c>
      <c r="AI70" s="328">
        <f t="shared" si="47"/>
        <v>0.99928826279444949</v>
      </c>
    </row>
    <row r="71" spans="2:35" x14ac:dyDescent="0.2">
      <c r="B71" s="313">
        <f t="shared" si="28"/>
        <v>1994</v>
      </c>
      <c r="C71" s="318">
        <f>'Final Floorspace Estimates'!U89</f>
        <v>26.371031425154495</v>
      </c>
      <c r="D71" s="318">
        <f>'Final Floorspace Estimates'!V89</f>
        <v>6.9103545573378744</v>
      </c>
      <c r="E71" s="318">
        <f>'Final Floorspace Estimates'!W89</f>
        <v>0.51345809844436929</v>
      </c>
      <c r="F71" s="318">
        <f t="shared" si="2"/>
        <v>33.794844080936734</v>
      </c>
      <c r="H71" s="318">
        <f t="shared" si="29"/>
        <v>26.371031425154495</v>
      </c>
      <c r="I71" s="318">
        <f t="shared" si="30"/>
        <v>8.7010092359617062</v>
      </c>
      <c r="J71" s="318">
        <f t="shared" si="30"/>
        <v>1.0718493714516542</v>
      </c>
      <c r="K71" s="318">
        <f t="shared" si="31"/>
        <v>36.14389003256786</v>
      </c>
      <c r="L71" s="318">
        <f t="shared" si="32"/>
        <v>33.835374889603877</v>
      </c>
      <c r="M71" s="328">
        <f t="shared" si="33"/>
        <v>1.0011993192976441</v>
      </c>
      <c r="N71" s="318">
        <f t="shared" si="34"/>
        <v>33.754361823422244</v>
      </c>
      <c r="P71" s="318">
        <f t="shared" si="35"/>
        <v>26.371031425154495</v>
      </c>
      <c r="Q71" s="318">
        <f t="shared" si="36"/>
        <v>9.9399400993058382</v>
      </c>
      <c r="R71" s="318">
        <f t="shared" si="36"/>
        <v>0.57584473713883533</v>
      </c>
      <c r="S71" s="318">
        <f t="shared" si="37"/>
        <v>36.886816261599172</v>
      </c>
      <c r="T71" s="318">
        <f t="shared" si="38"/>
        <v>33.742494364296796</v>
      </c>
      <c r="U71" s="328">
        <f t="shared" si="39"/>
        <v>0.99845095552106811</v>
      </c>
      <c r="W71" s="318">
        <f t="shared" si="40"/>
        <v>26.371031425154495</v>
      </c>
      <c r="X71" s="318">
        <f t="shared" si="40"/>
        <v>9.672494634448487</v>
      </c>
      <c r="Y71" s="318">
        <f t="shared" si="40"/>
        <v>0.67216219960691093</v>
      </c>
      <c r="Z71" s="318">
        <f t="shared" si="41"/>
        <v>36.715688259209891</v>
      </c>
      <c r="AA71" s="318">
        <f t="shared" si="42"/>
        <v>33.760713137319129</v>
      </c>
      <c r="AB71" s="328">
        <f t="shared" si="43"/>
        <v>0.99899005470965152</v>
      </c>
      <c r="AD71" s="318">
        <f t="shared" si="44"/>
        <v>26.371031425154495</v>
      </c>
      <c r="AE71" s="318">
        <f t="shared" si="44"/>
        <v>9.3596838231241453</v>
      </c>
      <c r="AF71" s="318">
        <f t="shared" si="44"/>
        <v>0.79180157532707274</v>
      </c>
      <c r="AG71" s="318">
        <f t="shared" si="45"/>
        <v>36.522516823605713</v>
      </c>
      <c r="AH71" s="318">
        <f t="shared" si="46"/>
        <v>33.783221684476914</v>
      </c>
      <c r="AI71" s="328">
        <f t="shared" si="47"/>
        <v>0.9996560896558071</v>
      </c>
    </row>
    <row r="72" spans="2:35" x14ac:dyDescent="0.2">
      <c r="B72" s="313">
        <f t="shared" si="28"/>
        <v>1995</v>
      </c>
      <c r="C72" s="318">
        <f>'Final Floorspace Estimates'!U90</f>
        <v>26.559984568236739</v>
      </c>
      <c r="D72" s="318">
        <f>'Final Floorspace Estimates'!V90</f>
        <v>7.0126773771973854</v>
      </c>
      <c r="E72" s="318">
        <f>'Final Floorspace Estimates'!W90</f>
        <v>0.54816102873634476</v>
      </c>
      <c r="F72" s="318">
        <f t="shared" si="2"/>
        <v>34.120822974170473</v>
      </c>
      <c r="H72" s="318">
        <f t="shared" si="29"/>
        <v>26.559984568236739</v>
      </c>
      <c r="I72" s="318">
        <f t="shared" si="30"/>
        <v>8.829846590580777</v>
      </c>
      <c r="J72" s="318">
        <f t="shared" si="30"/>
        <v>1.1442921163098592</v>
      </c>
      <c r="K72" s="318">
        <f t="shared" si="31"/>
        <v>36.534123275127371</v>
      </c>
      <c r="L72" s="318">
        <f t="shared" si="32"/>
        <v>34.200683882202334</v>
      </c>
      <c r="M72" s="328">
        <f t="shared" si="33"/>
        <v>1.0023405328790667</v>
      </c>
      <c r="N72" s="318">
        <f t="shared" si="34"/>
        <v>34.041148546755601</v>
      </c>
      <c r="P72" s="318">
        <f t="shared" si="35"/>
        <v>26.559984568236739</v>
      </c>
      <c r="Q72" s="318">
        <f t="shared" si="36"/>
        <v>10.087122518349098</v>
      </c>
      <c r="R72" s="318">
        <f t="shared" si="36"/>
        <v>0.61476417347156465</v>
      </c>
      <c r="S72" s="318">
        <f t="shared" si="37"/>
        <v>37.261871260057397</v>
      </c>
      <c r="T72" s="318">
        <f t="shared" si="38"/>
        <v>34.08557876285338</v>
      </c>
      <c r="U72" s="328">
        <f t="shared" si="39"/>
        <v>0.9989670761650804</v>
      </c>
      <c r="W72" s="318">
        <f t="shared" si="40"/>
        <v>26.559984568236739</v>
      </c>
      <c r="X72" s="318">
        <f t="shared" si="40"/>
        <v>9.8157169420537915</v>
      </c>
      <c r="Y72" s="318">
        <f t="shared" si="40"/>
        <v>0.71759141384762626</v>
      </c>
      <c r="Z72" s="318">
        <f t="shared" si="41"/>
        <v>37.093292924138161</v>
      </c>
      <c r="AA72" s="318">
        <f t="shared" si="42"/>
        <v>34.107927186037365</v>
      </c>
      <c r="AB72" s="328">
        <f t="shared" si="43"/>
        <v>0.99962205518480984</v>
      </c>
      <c r="AD72" s="318">
        <f t="shared" si="44"/>
        <v>26.559984568236739</v>
      </c>
      <c r="AE72" s="318">
        <f t="shared" si="44"/>
        <v>9.4982742867290195</v>
      </c>
      <c r="AF72" s="318">
        <f t="shared" si="44"/>
        <v>0.8453168182590699</v>
      </c>
      <c r="AG72" s="318">
        <f t="shared" si="45"/>
        <v>36.903575673224829</v>
      </c>
      <c r="AH72" s="318">
        <f t="shared" si="46"/>
        <v>34.135700010483021</v>
      </c>
      <c r="AI72" s="328">
        <f t="shared" si="47"/>
        <v>1.0004360104773502</v>
      </c>
    </row>
    <row r="73" spans="2:35" x14ac:dyDescent="0.2">
      <c r="B73" s="313">
        <f t="shared" si="28"/>
        <v>1996</v>
      </c>
      <c r="C73" s="318">
        <f>'Final Floorspace Estimates'!U91</f>
        <v>27.081840165488771</v>
      </c>
      <c r="D73" s="318">
        <f>'Final Floorspace Estimates'!V91</f>
        <v>7.0668442236898006</v>
      </c>
      <c r="E73" s="318">
        <f>'Final Floorspace Estimates'!W91</f>
        <v>0.53700920371161331</v>
      </c>
      <c r="F73" s="318">
        <f t="shared" si="2"/>
        <v>34.685693592890182</v>
      </c>
      <c r="H73" s="318">
        <f t="shared" si="29"/>
        <v>27.081840165488771</v>
      </c>
      <c r="I73" s="318">
        <f t="shared" si="30"/>
        <v>8.8980494921399966</v>
      </c>
      <c r="J73" s="318">
        <f t="shared" si="30"/>
        <v>1.1210125601405989</v>
      </c>
      <c r="K73" s="318">
        <f t="shared" si="31"/>
        <v>37.100902217769367</v>
      </c>
      <c r="L73" s="318">
        <f t="shared" si="32"/>
        <v>34.731262577150368</v>
      </c>
      <c r="M73" s="328">
        <f t="shared" si="33"/>
        <v>1.0013137688637579</v>
      </c>
      <c r="N73" s="318">
        <f t="shared" si="34"/>
        <v>34.640184397194318</v>
      </c>
      <c r="P73" s="318">
        <f t="shared" si="35"/>
        <v>27.081840165488771</v>
      </c>
      <c r="Q73" s="318">
        <f t="shared" si="36"/>
        <v>10.165036785270638</v>
      </c>
      <c r="R73" s="318">
        <f t="shared" si="36"/>
        <v>0.60225736956791465</v>
      </c>
      <c r="S73" s="318">
        <f t="shared" si="37"/>
        <v>37.849134320327323</v>
      </c>
      <c r="T73" s="318">
        <f t="shared" si="38"/>
        <v>34.622782092112971</v>
      </c>
      <c r="U73" s="328">
        <f t="shared" si="39"/>
        <v>0.99818624065830686</v>
      </c>
      <c r="W73" s="318">
        <f t="shared" si="40"/>
        <v>27.081840165488771</v>
      </c>
      <c r="X73" s="318">
        <f t="shared" si="40"/>
        <v>9.8915348364491731</v>
      </c>
      <c r="Y73" s="318">
        <f t="shared" si="40"/>
        <v>0.70299268561456274</v>
      </c>
      <c r="Z73" s="318">
        <f t="shared" si="41"/>
        <v>37.676367687552506</v>
      </c>
      <c r="AA73" s="318">
        <f t="shared" si="42"/>
        <v>34.644074559505277</v>
      </c>
      <c r="AB73" s="328">
        <f t="shared" si="43"/>
        <v>0.99880010952430731</v>
      </c>
      <c r="AD73" s="318">
        <f t="shared" si="44"/>
        <v>27.081840165488771</v>
      </c>
      <c r="AE73" s="318">
        <f t="shared" si="44"/>
        <v>9.5716402121179502</v>
      </c>
      <c r="AF73" s="318">
        <f t="shared" si="44"/>
        <v>0.82811963576432168</v>
      </c>
      <c r="AG73" s="318">
        <f t="shared" si="45"/>
        <v>37.481600013371043</v>
      </c>
      <c r="AH73" s="318">
        <f t="shared" si="46"/>
        <v>34.67037084153489</v>
      </c>
      <c r="AI73" s="328">
        <f t="shared" si="47"/>
        <v>0.99955824001863314</v>
      </c>
    </row>
    <row r="74" spans="2:35" x14ac:dyDescent="0.2">
      <c r="B74" s="313">
        <f t="shared" si="28"/>
        <v>1997</v>
      </c>
      <c r="C74" s="318">
        <f>'Final Floorspace Estimates'!U92</f>
        <v>27.599563935463181</v>
      </c>
      <c r="D74" s="318">
        <f>'Final Floorspace Estimates'!V92</f>
        <v>7.1259738979612628</v>
      </c>
      <c r="E74" s="318">
        <f>'Final Floorspace Estimates'!W92</f>
        <v>0.52484488142185226</v>
      </c>
      <c r="F74" s="318">
        <f t="shared" si="2"/>
        <v>35.250382714846289</v>
      </c>
      <c r="H74" s="318">
        <f t="shared" si="29"/>
        <v>27.599563935463181</v>
      </c>
      <c r="I74" s="318">
        <f t="shared" si="30"/>
        <v>8.9725012207288124</v>
      </c>
      <c r="J74" s="318">
        <f t="shared" si="30"/>
        <v>1.0956194049056964</v>
      </c>
      <c r="K74" s="318">
        <f t="shared" si="31"/>
        <v>37.667684561097694</v>
      </c>
      <c r="L74" s="318">
        <f t="shared" si="32"/>
        <v>35.261844455582441</v>
      </c>
      <c r="M74" s="328">
        <f t="shared" si="33"/>
        <v>1.0003251522353351</v>
      </c>
      <c r="N74" s="318">
        <f t="shared" si="34"/>
        <v>35.238924699709372</v>
      </c>
      <c r="P74" s="318">
        <f t="shared" si="35"/>
        <v>27.599563935463181</v>
      </c>
      <c r="Q74" s="318">
        <f t="shared" si="36"/>
        <v>10.250089645507121</v>
      </c>
      <c r="R74" s="318">
        <f t="shared" si="36"/>
        <v>0.58861504706362078</v>
      </c>
      <c r="S74" s="318">
        <f t="shared" si="37"/>
        <v>38.438268628033917</v>
      </c>
      <c r="T74" s="318">
        <f t="shared" si="38"/>
        <v>35.161697159128344</v>
      </c>
      <c r="U74" s="328">
        <f t="shared" si="39"/>
        <v>0.99748412502538331</v>
      </c>
      <c r="W74" s="318">
        <f t="shared" si="40"/>
        <v>27.599563935463181</v>
      </c>
      <c r="X74" s="318">
        <f t="shared" si="40"/>
        <v>9.9742992521360758</v>
      </c>
      <c r="Y74" s="318">
        <f t="shared" si="40"/>
        <v>0.68706850864318902</v>
      </c>
      <c r="Z74" s="318">
        <f t="shared" si="41"/>
        <v>38.260931696242444</v>
      </c>
      <c r="AA74" s="318">
        <f t="shared" si="42"/>
        <v>35.181591319873561</v>
      </c>
      <c r="AB74" s="328">
        <f t="shared" si="43"/>
        <v>0.99804849225243286</v>
      </c>
      <c r="AD74" s="318">
        <f t="shared" si="44"/>
        <v>27.599563935463181</v>
      </c>
      <c r="AE74" s="318">
        <f t="shared" si="44"/>
        <v>9.6517280066230136</v>
      </c>
      <c r="AF74" s="318">
        <f t="shared" si="44"/>
        <v>0.80936108549313035</v>
      </c>
      <c r="AG74" s="318">
        <f t="shared" si="45"/>
        <v>38.060653027579328</v>
      </c>
      <c r="AH74" s="318">
        <f t="shared" si="46"/>
        <v>35.205993193098003</v>
      </c>
      <c r="AI74" s="328">
        <f t="shared" si="47"/>
        <v>0.99874073645930683</v>
      </c>
    </row>
    <row r="75" spans="2:35" x14ac:dyDescent="0.2">
      <c r="B75" s="313">
        <f t="shared" si="28"/>
        <v>1998</v>
      </c>
      <c r="C75" s="318">
        <f>'Final Floorspace Estimates'!U93</f>
        <v>28.316499423209848</v>
      </c>
      <c r="D75" s="318">
        <f>'Final Floorspace Estimates'!V93</f>
        <v>7.0713252783495761</v>
      </c>
      <c r="E75" s="318">
        <f>'Final Floorspace Estimates'!W93</f>
        <v>0.54181730938322803</v>
      </c>
      <c r="F75" s="318">
        <f t="shared" si="2"/>
        <v>35.929642010942651</v>
      </c>
      <c r="H75" s="318">
        <f t="shared" si="29"/>
        <v>28.316499423209848</v>
      </c>
      <c r="I75" s="318">
        <f t="shared" si="30"/>
        <v>8.9036917059595702</v>
      </c>
      <c r="J75" s="318">
        <f t="shared" si="30"/>
        <v>1.1310495330846564</v>
      </c>
      <c r="K75" s="318">
        <f t="shared" si="31"/>
        <v>38.351240662254078</v>
      </c>
      <c r="L75" s="318">
        <f t="shared" si="32"/>
        <v>35.901741736142505</v>
      </c>
      <c r="M75" s="328">
        <f t="shared" si="33"/>
        <v>0.99922347473454787</v>
      </c>
      <c r="N75" s="318">
        <f t="shared" si="34"/>
        <v>35.957563967847797</v>
      </c>
      <c r="P75" s="318">
        <f t="shared" si="35"/>
        <v>28.316499423209848</v>
      </c>
      <c r="Q75" s="318">
        <f t="shared" si="36"/>
        <v>10.171482390127856</v>
      </c>
      <c r="R75" s="318">
        <f t="shared" si="36"/>
        <v>0.60764967393509695</v>
      </c>
      <c r="S75" s="318">
        <f t="shared" si="37"/>
        <v>39.095631487272804</v>
      </c>
      <c r="T75" s="318">
        <f t="shared" si="38"/>
        <v>35.76302481006627</v>
      </c>
      <c r="U75" s="328">
        <f t="shared" si="39"/>
        <v>0.99536268129736338</v>
      </c>
      <c r="W75" s="318">
        <f t="shared" si="40"/>
        <v>28.316499423209848</v>
      </c>
      <c r="X75" s="318">
        <f t="shared" si="40"/>
        <v>9.8978070149305672</v>
      </c>
      <c r="Y75" s="318">
        <f t="shared" si="40"/>
        <v>0.70928692246459302</v>
      </c>
      <c r="Z75" s="318">
        <f t="shared" si="41"/>
        <v>38.923593360605004</v>
      </c>
      <c r="AA75" s="318">
        <f t="shared" si="42"/>
        <v>35.790920231256038</v>
      </c>
      <c r="AB75" s="328">
        <f t="shared" si="43"/>
        <v>0.99613907147629344</v>
      </c>
      <c r="AD75" s="318">
        <f t="shared" si="44"/>
        <v>28.316499423209848</v>
      </c>
      <c r="AE75" s="318">
        <f t="shared" si="44"/>
        <v>9.5777095468332138</v>
      </c>
      <c r="AF75" s="318">
        <f t="shared" si="44"/>
        <v>0.83553419530999418</v>
      </c>
      <c r="AG75" s="318">
        <f t="shared" si="45"/>
        <v>38.729743165353057</v>
      </c>
      <c r="AH75" s="318">
        <f t="shared" si="46"/>
        <v>35.824899621712397</v>
      </c>
      <c r="AI75" s="328">
        <f t="shared" si="47"/>
        <v>0.99708479173829911</v>
      </c>
    </row>
    <row r="76" spans="2:35" x14ac:dyDescent="0.2">
      <c r="B76" s="313">
        <f t="shared" si="28"/>
        <v>1999</v>
      </c>
      <c r="C76" s="318">
        <f>'Final Floorspace Estimates'!U94</f>
        <v>29.098000851417197</v>
      </c>
      <c r="D76" s="318">
        <f>'Final Floorspace Estimates'!V94</f>
        <v>7.0294296436595465</v>
      </c>
      <c r="E76" s="318">
        <f>'Final Floorspace Estimates'!W94</f>
        <v>0.5585673938607868</v>
      </c>
      <c r="F76" s="318">
        <f t="shared" si="2"/>
        <v>36.685997888937528</v>
      </c>
      <c r="H76" s="318">
        <f t="shared" si="29"/>
        <v>29.098000851417197</v>
      </c>
      <c r="I76" s="318">
        <f t="shared" si="30"/>
        <v>8.8509398100387831</v>
      </c>
      <c r="J76" s="318">
        <f t="shared" si="30"/>
        <v>1.1660155168200919</v>
      </c>
      <c r="K76" s="318">
        <f t="shared" si="31"/>
        <v>39.114956178276067</v>
      </c>
      <c r="L76" s="318">
        <f t="shared" si="32"/>
        <v>36.616678638903316</v>
      </c>
      <c r="M76" s="328">
        <f t="shared" si="33"/>
        <v>0.99811047118728868</v>
      </c>
      <c r="N76" s="318">
        <f t="shared" si="34"/>
        <v>36.755448367652328</v>
      </c>
      <c r="P76" s="318">
        <f t="shared" si="35"/>
        <v>29.098000851417197</v>
      </c>
      <c r="Q76" s="318">
        <f t="shared" si="36"/>
        <v>10.111219187163966</v>
      </c>
      <c r="R76" s="318">
        <f t="shared" si="36"/>
        <v>0.62643494194870131</v>
      </c>
      <c r="S76" s="318">
        <f t="shared" si="37"/>
        <v>39.835654980529867</v>
      </c>
      <c r="T76" s="318">
        <f t="shared" si="38"/>
        <v>36.43996690161427</v>
      </c>
      <c r="U76" s="328">
        <f t="shared" si="39"/>
        <v>0.99329359969795317</v>
      </c>
      <c r="W76" s="318">
        <f t="shared" si="40"/>
        <v>29.098000851417197</v>
      </c>
      <c r="X76" s="318">
        <f t="shared" si="40"/>
        <v>9.8391652624150154</v>
      </c>
      <c r="Y76" s="318">
        <f t="shared" si="40"/>
        <v>0.7312142689416441</v>
      </c>
      <c r="Z76" s="318">
        <f t="shared" si="41"/>
        <v>39.668380382773854</v>
      </c>
      <c r="AA76" s="318">
        <f t="shared" si="42"/>
        <v>36.475764835729258</v>
      </c>
      <c r="AB76" s="328">
        <f t="shared" si="43"/>
        <v>0.99426939253922642</v>
      </c>
      <c r="AD76" s="318">
        <f t="shared" si="44"/>
        <v>29.098000851417197</v>
      </c>
      <c r="AE76" s="318">
        <f t="shared" si="44"/>
        <v>9.5209642827495653</v>
      </c>
      <c r="AF76" s="318">
        <f t="shared" si="44"/>
        <v>0.8613644301750687</v>
      </c>
      <c r="AG76" s="318">
        <f t="shared" si="45"/>
        <v>39.480329564341829</v>
      </c>
      <c r="AH76" s="318">
        <f t="shared" si="46"/>
        <v>36.519189854580517</v>
      </c>
      <c r="AI76" s="328">
        <f t="shared" si="47"/>
        <v>0.99545308717342229</v>
      </c>
    </row>
    <row r="77" spans="2:35" x14ac:dyDescent="0.2">
      <c r="B77" s="313">
        <f t="shared" si="28"/>
        <v>2000</v>
      </c>
      <c r="C77" s="318">
        <f>'Final Floorspace Estimates'!U95</f>
        <v>29.502824473921493</v>
      </c>
      <c r="D77" s="318">
        <f>'Final Floorspace Estimates'!V95</f>
        <v>7.0636741748492184</v>
      </c>
      <c r="E77" s="318">
        <f>'Final Floorspace Estimates'!W95</f>
        <v>0.58395249870850474</v>
      </c>
      <c r="F77" s="318">
        <f t="shared" si="2"/>
        <v>37.150451147479217</v>
      </c>
      <c r="H77" s="318">
        <f t="shared" si="29"/>
        <v>29.502824473921493</v>
      </c>
      <c r="I77" s="318">
        <f t="shared" si="30"/>
        <v>8.8940580002401983</v>
      </c>
      <c r="J77" s="318">
        <f t="shared" si="30"/>
        <v>1.2190071996033538</v>
      </c>
      <c r="K77" s="318">
        <f t="shared" si="31"/>
        <v>39.615889673765047</v>
      </c>
      <c r="L77" s="318">
        <f t="shared" si="32"/>
        <v>37.085617444310174</v>
      </c>
      <c r="M77" s="328">
        <f t="shared" si="33"/>
        <v>0.99825483402848414</v>
      </c>
      <c r="N77" s="318">
        <f t="shared" si="34"/>
        <v>37.215398194023841</v>
      </c>
      <c r="P77" s="318">
        <f t="shared" si="35"/>
        <v>29.502824473921493</v>
      </c>
      <c r="Q77" s="318">
        <f t="shared" si="36"/>
        <v>10.16047694751907</v>
      </c>
      <c r="R77" s="318">
        <f t="shared" si="36"/>
        <v>0.65490441019268053</v>
      </c>
      <c r="S77" s="318">
        <f t="shared" si="37"/>
        <v>40.318205831633243</v>
      </c>
      <c r="T77" s="318">
        <f t="shared" si="38"/>
        <v>36.881383944992798</v>
      </c>
      <c r="U77" s="328">
        <f t="shared" si="39"/>
        <v>0.99275736379571056</v>
      </c>
      <c r="W77" s="318">
        <f t="shared" si="40"/>
        <v>29.502824473921493</v>
      </c>
      <c r="X77" s="318">
        <f t="shared" si="40"/>
        <v>9.8870976863511491</v>
      </c>
      <c r="Y77" s="318">
        <f t="shared" si="40"/>
        <v>0.76444562309379371</v>
      </c>
      <c r="Z77" s="318">
        <f t="shared" si="41"/>
        <v>40.154367783366432</v>
      </c>
      <c r="AA77" s="318">
        <f t="shared" si="42"/>
        <v>36.922638692591846</v>
      </c>
      <c r="AB77" s="328">
        <f t="shared" si="43"/>
        <v>0.99386784149718654</v>
      </c>
      <c r="AD77" s="318">
        <f t="shared" si="44"/>
        <v>29.502824473921493</v>
      </c>
      <c r="AE77" s="318">
        <f t="shared" si="44"/>
        <v>9.5673465605251806</v>
      </c>
      <c r="AF77" s="318">
        <f t="shared" si="44"/>
        <v>0.90051069365628189</v>
      </c>
      <c r="AG77" s="318">
        <f t="shared" si="45"/>
        <v>39.970681728102953</v>
      </c>
      <c r="AH77" s="318">
        <f t="shared" si="46"/>
        <v>36.972764177834655</v>
      </c>
      <c r="AI77" s="328">
        <f t="shared" si="47"/>
        <v>0.99521709793134994</v>
      </c>
    </row>
    <row r="78" spans="2:35" x14ac:dyDescent="0.2">
      <c r="B78" s="313">
        <f t="shared" si="28"/>
        <v>2001</v>
      </c>
      <c r="C78" s="318">
        <f>'Final Floorspace Estimates'!U96</f>
        <v>29.919547002518438</v>
      </c>
      <c r="D78" s="318">
        <f>'Final Floorspace Estimates'!V96</f>
        <v>7.0903277377890292</v>
      </c>
      <c r="E78" s="318">
        <f>'Final Floorspace Estimates'!W96</f>
        <v>0.60612169329892229</v>
      </c>
      <c r="F78" s="318">
        <f t="shared" si="2"/>
        <v>37.615996433606391</v>
      </c>
      <c r="H78" s="318">
        <f t="shared" si="29"/>
        <v>29.919547002518438</v>
      </c>
      <c r="I78" s="318">
        <f t="shared" si="30"/>
        <v>8.9276182025983122</v>
      </c>
      <c r="J78" s="318">
        <f t="shared" si="30"/>
        <v>1.2652856347070567</v>
      </c>
      <c r="K78" s="318">
        <f t="shared" si="31"/>
        <v>40.112450839823808</v>
      </c>
      <c r="L78" s="318">
        <f t="shared" si="32"/>
        <v>37.550463181558655</v>
      </c>
      <c r="M78" s="328">
        <f t="shared" si="33"/>
        <v>0.99825783554176473</v>
      </c>
      <c r="N78" s="318">
        <f t="shared" si="34"/>
        <v>37.681644054606195</v>
      </c>
      <c r="P78" s="318">
        <f t="shared" si="35"/>
        <v>29.919547002518438</v>
      </c>
      <c r="Q78" s="318">
        <f t="shared" si="36"/>
        <v>10.198815764558997</v>
      </c>
      <c r="R78" s="318">
        <f t="shared" si="36"/>
        <v>0.67976722581517446</v>
      </c>
      <c r="S78" s="318">
        <f t="shared" si="37"/>
        <v>40.798129992892612</v>
      </c>
      <c r="T78" s="318">
        <f t="shared" si="38"/>
        <v>37.320398203955634</v>
      </c>
      <c r="U78" s="328">
        <f t="shared" si="39"/>
        <v>0.99214168817320847</v>
      </c>
      <c r="W78" s="318">
        <f t="shared" si="40"/>
        <v>29.919547002518438</v>
      </c>
      <c r="X78" s="318">
        <f t="shared" si="40"/>
        <v>9.9244049536389749</v>
      </c>
      <c r="Y78" s="318">
        <f t="shared" si="40"/>
        <v>0.79346706543651913</v>
      </c>
      <c r="Z78" s="318">
        <f t="shared" si="41"/>
        <v>40.637419021593928</v>
      </c>
      <c r="AA78" s="318">
        <f t="shared" si="42"/>
        <v>37.366812697156078</v>
      </c>
      <c r="AB78" s="328">
        <f t="shared" si="43"/>
        <v>0.99337559123576236</v>
      </c>
      <c r="AD78" s="318">
        <f t="shared" si="44"/>
        <v>29.919547002518438</v>
      </c>
      <c r="AE78" s="318">
        <f t="shared" si="44"/>
        <v>9.6034473017833069</v>
      </c>
      <c r="AF78" s="318">
        <f t="shared" si="44"/>
        <v>0.93469771544755831</v>
      </c>
      <c r="AG78" s="318">
        <f t="shared" si="45"/>
        <v>40.457692019749302</v>
      </c>
      <c r="AH78" s="318">
        <f t="shared" si="46"/>
        <v>37.423247279116339</v>
      </c>
      <c r="AI78" s="328">
        <f t="shared" si="47"/>
        <v>0.99487587269340949</v>
      </c>
    </row>
    <row r="79" spans="2:35" x14ac:dyDescent="0.2">
      <c r="B79" s="313">
        <f t="shared" si="28"/>
        <v>2002</v>
      </c>
      <c r="C79" s="318">
        <f>'Final Floorspace Estimates'!U97</f>
        <v>30.145023050508854</v>
      </c>
      <c r="D79" s="318">
        <f>'Final Floorspace Estimates'!V97</f>
        <v>7.2271539006826746</v>
      </c>
      <c r="E79" s="318">
        <f>'Final Floorspace Estimates'!W97</f>
        <v>0.55103925124315933</v>
      </c>
      <c r="F79" s="318">
        <f t="shared" si="2"/>
        <v>37.923216202434688</v>
      </c>
      <c r="H79" s="318">
        <f t="shared" si="29"/>
        <v>30.145023050508854</v>
      </c>
      <c r="I79" s="318">
        <f t="shared" si="30"/>
        <v>9.0998996242215533</v>
      </c>
      <c r="J79" s="318">
        <f t="shared" si="30"/>
        <v>1.1503004371332601</v>
      </c>
      <c r="K79" s="318">
        <f t="shared" si="31"/>
        <v>40.395223111863665</v>
      </c>
      <c r="L79" s="318">
        <f t="shared" si="32"/>
        <v>37.815174750353066</v>
      </c>
      <c r="M79" s="328">
        <f t="shared" si="33"/>
        <v>0.99715104722381942</v>
      </c>
      <c r="N79" s="318">
        <f t="shared" si="34"/>
        <v>38.031566338938504</v>
      </c>
      <c r="P79" s="318">
        <f t="shared" si="35"/>
        <v>30.145023050508854</v>
      </c>
      <c r="Q79" s="318">
        <f t="shared" si="36"/>
        <v>10.395628222139269</v>
      </c>
      <c r="R79" s="318">
        <f t="shared" si="36"/>
        <v>0.61799210830769868</v>
      </c>
      <c r="S79" s="318">
        <f t="shared" si="37"/>
        <v>41.158643380955816</v>
      </c>
      <c r="T79" s="318">
        <f t="shared" si="38"/>
        <v>37.650180554340807</v>
      </c>
      <c r="U79" s="328">
        <f t="shared" si="39"/>
        <v>0.99280030347013781</v>
      </c>
      <c r="W79" s="318">
        <f t="shared" si="40"/>
        <v>30.145023050508854</v>
      </c>
      <c r="X79" s="318">
        <f>X$45*D79</f>
        <v>10.115921946791754</v>
      </c>
      <c r="Y79" s="318">
        <f t="shared" si="40"/>
        <v>0.72135926243546622</v>
      </c>
      <c r="Z79" s="318">
        <f t="shared" si="41"/>
        <v>40.982304259736075</v>
      </c>
      <c r="AA79" s="318">
        <f t="shared" si="42"/>
        <v>37.683940664579985</v>
      </c>
      <c r="AB79" s="328">
        <f t="shared" si="43"/>
        <v>0.99369052623128151</v>
      </c>
      <c r="AD79" s="318">
        <f t="shared" si="44"/>
        <v>30.145023050508854</v>
      </c>
      <c r="AE79" s="318">
        <f t="shared" si="44"/>
        <v>9.7887705891471839</v>
      </c>
      <c r="AF79" s="318">
        <f t="shared" si="44"/>
        <v>0.84975531308842855</v>
      </c>
      <c r="AG79" s="318">
        <f t="shared" si="45"/>
        <v>40.783548952744468</v>
      </c>
      <c r="AH79" s="318">
        <f t="shared" si="46"/>
        <v>37.724663993029232</v>
      </c>
      <c r="AI79" s="328">
        <f t="shared" si="47"/>
        <v>0.99476436259135881</v>
      </c>
    </row>
    <row r="80" spans="2:35" x14ac:dyDescent="0.2">
      <c r="B80" s="313">
        <f t="shared" si="28"/>
        <v>2003</v>
      </c>
      <c r="C80" s="318">
        <f>'Final Floorspace Estimates'!U98</f>
        <v>30.382749425090839</v>
      </c>
      <c r="D80" s="318">
        <f>'Final Floorspace Estimates'!V98</f>
        <v>7.3520578310238296</v>
      </c>
      <c r="E80" s="318">
        <f>'Final Floorspace Estimates'!W98</f>
        <v>0.49655094847617892</v>
      </c>
      <c r="F80" s="318">
        <f t="shared" si="2"/>
        <v>38.231358204590848</v>
      </c>
      <c r="H80" s="318">
        <f t="shared" si="29"/>
        <v>30.382749425090839</v>
      </c>
      <c r="I80" s="318">
        <f t="shared" si="30"/>
        <v>9.2571694491616192</v>
      </c>
      <c r="J80" s="318">
        <f t="shared" si="30"/>
        <v>1.0365555117942684</v>
      </c>
      <c r="K80" s="318">
        <f t="shared" si="31"/>
        <v>40.676474386046728</v>
      </c>
      <c r="L80" s="318">
        <f t="shared" si="32"/>
        <v>38.078462467629429</v>
      </c>
      <c r="M80" s="328">
        <f t="shared" si="33"/>
        <v>0.9960007767408311</v>
      </c>
      <c r="N80" s="318">
        <f t="shared" si="34"/>
        <v>38.384867860940446</v>
      </c>
      <c r="P80" s="318">
        <f t="shared" si="35"/>
        <v>30.382749425090839</v>
      </c>
      <c r="Q80" s="318">
        <f t="shared" si="36"/>
        <v>10.575291591863273</v>
      </c>
      <c r="R80" s="318">
        <f t="shared" si="36"/>
        <v>0.55688331972484095</v>
      </c>
      <c r="S80" s="318">
        <f t="shared" si="37"/>
        <v>41.514924336678952</v>
      </c>
      <c r="T80" s="318">
        <f t="shared" si="38"/>
        <v>37.976091255208459</v>
      </c>
      <c r="U80" s="328">
        <f t="shared" si="39"/>
        <v>0.99332310016253267</v>
      </c>
      <c r="W80" s="318">
        <f t="shared" si="40"/>
        <v>30.382749425090839</v>
      </c>
      <c r="X80" s="318">
        <f t="shared" si="40"/>
        <v>10.290751267924557</v>
      </c>
      <c r="Y80" s="318">
        <f t="shared" si="40"/>
        <v>0.6500292404693816</v>
      </c>
      <c r="Z80" s="318">
        <f t="shared" si="41"/>
        <v>41.323529933484778</v>
      </c>
      <c r="AA80" s="318">
        <f t="shared" si="42"/>
        <v>37.997703598974347</v>
      </c>
      <c r="AB80" s="328">
        <f t="shared" si="43"/>
        <v>0.99388840426839864</v>
      </c>
      <c r="AD80" s="318">
        <f t="shared" si="44"/>
        <v>30.382749425090839</v>
      </c>
      <c r="AE80" s="318">
        <f t="shared" si="44"/>
        <v>9.9579458878324516</v>
      </c>
      <c r="AF80" s="318">
        <f t="shared" si="44"/>
        <v>0.76572913042910873</v>
      </c>
      <c r="AG80" s="318">
        <f t="shared" si="45"/>
        <v>41.106424443352395</v>
      </c>
      <c r="AH80" s="318">
        <f t="shared" si="46"/>
        <v>38.023322881417826</v>
      </c>
      <c r="AI80" s="328">
        <f t="shared" si="47"/>
        <v>0.99455851602080825</v>
      </c>
    </row>
    <row r="81" spans="2:35" x14ac:dyDescent="0.2">
      <c r="B81" s="313">
        <f t="shared" si="28"/>
        <v>2004</v>
      </c>
      <c r="C81" s="318">
        <f>'Final Floorspace Estimates'!U99</f>
        <v>30.584632822516181</v>
      </c>
      <c r="D81" s="318">
        <f>'Final Floorspace Estimates'!V99</f>
        <v>7.4354166356947413</v>
      </c>
      <c r="E81" s="318">
        <f>'Final Floorspace Estimates'!W99</f>
        <v>0.56850603456068538</v>
      </c>
      <c r="F81" s="318">
        <f t="shared" si="2"/>
        <v>38.588555492771604</v>
      </c>
      <c r="H81" s="318">
        <f t="shared" si="29"/>
        <v>30.584632822516181</v>
      </c>
      <c r="I81" s="318">
        <f t="shared" si="30"/>
        <v>9.3621287133096711</v>
      </c>
      <c r="J81" s="318">
        <f t="shared" si="30"/>
        <v>1.1867625375011268</v>
      </c>
      <c r="K81" s="318">
        <f t="shared" si="31"/>
        <v>41.133524073326974</v>
      </c>
      <c r="L81" s="318">
        <f t="shared" si="32"/>
        <v>38.506320329590856</v>
      </c>
      <c r="M81" s="328">
        <f t="shared" si="33"/>
        <v>0.9978689235155187</v>
      </c>
      <c r="N81" s="318">
        <f t="shared" si="34"/>
        <v>38.670966279642322</v>
      </c>
      <c r="P81" s="318">
        <f t="shared" si="35"/>
        <v>30.584632822516181</v>
      </c>
      <c r="Q81" s="318">
        <f t="shared" si="36"/>
        <v>10.695195935164842</v>
      </c>
      <c r="R81" s="318">
        <f t="shared" si="36"/>
        <v>0.6375811561357787</v>
      </c>
      <c r="S81" s="318">
        <f t="shared" si="37"/>
        <v>41.917409913816805</v>
      </c>
      <c r="T81" s="318">
        <f t="shared" si="38"/>
        <v>38.344267983228846</v>
      </c>
      <c r="U81" s="328">
        <f t="shared" si="39"/>
        <v>0.99366943109366923</v>
      </c>
      <c r="W81" s="318">
        <f t="shared" si="40"/>
        <v>30.584632822516181</v>
      </c>
      <c r="X81" s="318">
        <f t="shared" si="40"/>
        <v>10.407429447636373</v>
      </c>
      <c r="Y81" s="318">
        <f t="shared" si="40"/>
        <v>0.7442248312722145</v>
      </c>
      <c r="Z81" s="318">
        <f t="shared" si="41"/>
        <v>41.736287101424765</v>
      </c>
      <c r="AA81" s="318">
        <f t="shared" si="42"/>
        <v>38.377240984840967</v>
      </c>
      <c r="AB81" s="328">
        <f t="shared" si="43"/>
        <v>0.99452390727685513</v>
      </c>
      <c r="AD81" s="318">
        <f t="shared" si="44"/>
        <v>30.584632822516181</v>
      </c>
      <c r="AE81" s="318">
        <f t="shared" si="44"/>
        <v>10.070850667047408</v>
      </c>
      <c r="AF81" s="318">
        <f t="shared" si="44"/>
        <v>0.8766907662220248</v>
      </c>
      <c r="AG81" s="318">
        <f t="shared" si="45"/>
        <v>41.532174255785613</v>
      </c>
      <c r="AH81" s="318">
        <f t="shared" si="46"/>
        <v>38.417140217857778</v>
      </c>
      <c r="AI81" s="328">
        <f t="shared" si="47"/>
        <v>0.99555787272353491</v>
      </c>
    </row>
    <row r="82" spans="2:35" x14ac:dyDescent="0.2">
      <c r="B82" s="313">
        <f t="shared" si="28"/>
        <v>2005</v>
      </c>
      <c r="C82" s="318">
        <f>'Final Floorspace Estimates'!U100</f>
        <v>30.834466306642089</v>
      </c>
      <c r="D82" s="318">
        <f>'Final Floorspace Estimates'!V100</f>
        <v>7.5149658145430314</v>
      </c>
      <c r="E82" s="318">
        <f>'Final Floorspace Estimates'!W100</f>
        <v>0.64343933172342471</v>
      </c>
      <c r="F82" s="318">
        <f t="shared" si="2"/>
        <v>38.992871452908545</v>
      </c>
      <c r="H82" s="318">
        <f t="shared" si="29"/>
        <v>30.834466306642089</v>
      </c>
      <c r="I82" s="318">
        <f t="shared" si="30"/>
        <v>9.4622911773524407</v>
      </c>
      <c r="J82" s="318">
        <f t="shared" si="30"/>
        <v>1.3431866112629784</v>
      </c>
      <c r="K82" s="318">
        <f t="shared" si="31"/>
        <v>41.639944095257505</v>
      </c>
      <c r="L82" s="318">
        <f t="shared" si="32"/>
        <v>38.980395236253678</v>
      </c>
      <c r="M82" s="328">
        <f t="shared" si="33"/>
        <v>0.99968003852524856</v>
      </c>
      <c r="N82" s="318">
        <f t="shared" si="34"/>
        <v>39.00535166274976</v>
      </c>
      <c r="P82" s="318">
        <f t="shared" si="35"/>
        <v>30.834466306642089</v>
      </c>
      <c r="Q82" s="318">
        <f t="shared" si="36"/>
        <v>10.809620465214655</v>
      </c>
      <c r="R82" s="318">
        <f t="shared" si="36"/>
        <v>0.72161906485385297</v>
      </c>
      <c r="S82" s="318">
        <f t="shared" si="37"/>
        <v>42.365705836710596</v>
      </c>
      <c r="T82" s="318">
        <f t="shared" si="38"/>
        <v>38.7543500717589</v>
      </c>
      <c r="U82" s="328">
        <f t="shared" si="39"/>
        <v>0.99388294905550345</v>
      </c>
      <c r="W82" s="318">
        <f t="shared" si="40"/>
        <v>30.834466306642089</v>
      </c>
      <c r="X82" s="318">
        <f t="shared" si="40"/>
        <v>10.518775254743742</v>
      </c>
      <c r="Y82" s="318">
        <f t="shared" si="40"/>
        <v>0.84231916457283573</v>
      </c>
      <c r="Z82" s="318">
        <f t="shared" si="41"/>
        <v>42.195560725958664</v>
      </c>
      <c r="AA82" s="318">
        <f t="shared" si="42"/>
        <v>38.799551060576405</v>
      </c>
      <c r="AB82" s="328">
        <f t="shared" si="43"/>
        <v>0.99504216065324624</v>
      </c>
      <c r="AD82" s="318">
        <f t="shared" si="44"/>
        <v>30.834466306642089</v>
      </c>
      <c r="AE82" s="318">
        <f t="shared" si="44"/>
        <v>10.178595523875128</v>
      </c>
      <c r="AF82" s="318">
        <f t="shared" si="44"/>
        <v>0.99224508879998885</v>
      </c>
      <c r="AG82" s="318">
        <f t="shared" si="45"/>
        <v>42.005306919317206</v>
      </c>
      <c r="AH82" s="318">
        <f t="shared" si="46"/>
        <v>38.854786553554007</v>
      </c>
      <c r="AI82" s="328">
        <f t="shared" si="47"/>
        <v>0.9964587142672654</v>
      </c>
    </row>
    <row r="83" spans="2:35" x14ac:dyDescent="0.2">
      <c r="B83" s="313">
        <f t="shared" si="28"/>
        <v>2006</v>
      </c>
      <c r="C83" s="318">
        <f>'Final Floorspace Estimates'!U101</f>
        <v>31.083748484210247</v>
      </c>
      <c r="D83" s="318">
        <f>'Final Floorspace Estimates'!V101</f>
        <v>7.5345398573724918</v>
      </c>
      <c r="E83" s="318">
        <f>'Final Floorspace Estimates'!W101</f>
        <v>0.61377685773788981</v>
      </c>
      <c r="F83" s="318">
        <f t="shared" si="2"/>
        <v>39.23206519932063</v>
      </c>
      <c r="H83" s="318">
        <f t="shared" si="29"/>
        <v>31.083748484210247</v>
      </c>
      <c r="I83" s="318">
        <f t="shared" si="30"/>
        <v>9.4869373696760171</v>
      </c>
      <c r="J83" s="318">
        <f t="shared" si="30"/>
        <v>1.2812658738290528</v>
      </c>
      <c r="K83" s="318">
        <f t="shared" si="31"/>
        <v>41.85195172771531</v>
      </c>
      <c r="L83" s="318">
        <f t="shared" si="32"/>
        <v>39.178861912563377</v>
      </c>
      <c r="M83" s="328">
        <f t="shared" si="33"/>
        <v>0.99864388258719106</v>
      </c>
      <c r="N83" s="318">
        <f t="shared" si="34"/>
        <v>39.28534073395808</v>
      </c>
      <c r="P83" s="318">
        <f t="shared" si="35"/>
        <v>31.083748484210247</v>
      </c>
      <c r="Q83" s="318">
        <f t="shared" si="36"/>
        <v>10.837776012315993</v>
      </c>
      <c r="R83" s="318">
        <f t="shared" si="36"/>
        <v>0.68835251479487369</v>
      </c>
      <c r="S83" s="318">
        <f t="shared" si="37"/>
        <v>42.60987701132111</v>
      </c>
      <c r="T83" s="318">
        <f t="shared" si="38"/>
        <v>38.977707501817079</v>
      </c>
      <c r="U83" s="328">
        <f t="shared" si="39"/>
        <v>0.99351658659284769</v>
      </c>
      <c r="W83" s="318">
        <f t="shared" si="40"/>
        <v>31.083748484210247</v>
      </c>
      <c r="X83" s="318">
        <f t="shared" si="40"/>
        <v>10.546173244625662</v>
      </c>
      <c r="Y83" s="318">
        <f t="shared" si="40"/>
        <v>0.8034883547749061</v>
      </c>
      <c r="Z83" s="318">
        <f t="shared" si="41"/>
        <v>42.433410083610816</v>
      </c>
      <c r="AA83" s="318">
        <f t="shared" si="42"/>
        <v>39.018257676584774</v>
      </c>
      <c r="AB83" s="328">
        <f t="shared" si="43"/>
        <v>0.99455018435431342</v>
      </c>
      <c r="AD83" s="318">
        <f t="shared" si="44"/>
        <v>31.083748484210247</v>
      </c>
      <c r="AE83" s="318">
        <f t="shared" si="44"/>
        <v>10.205107456150657</v>
      </c>
      <c r="AF83" s="318">
        <f t="shared" si="44"/>
        <v>0.94650271235095995</v>
      </c>
      <c r="AG83" s="318">
        <f t="shared" si="45"/>
        <v>42.235358652711867</v>
      </c>
      <c r="AH83" s="318">
        <f t="shared" si="46"/>
        <v>39.067583736883577</v>
      </c>
      <c r="AI83" s="328">
        <f t="shared" si="47"/>
        <v>0.99580747376918866</v>
      </c>
    </row>
    <row r="84" spans="2:35" x14ac:dyDescent="0.2">
      <c r="B84" s="313">
        <f t="shared" si="28"/>
        <v>2007</v>
      </c>
      <c r="C84" s="318">
        <f>'Final Floorspace Estimates'!U102</f>
        <v>31.11403173989277</v>
      </c>
      <c r="D84" s="318">
        <f>'Final Floorspace Estimates'!V102</f>
        <v>7.5343466427437233</v>
      </c>
      <c r="E84" s="318">
        <f>'Final Floorspace Estimates'!W102</f>
        <v>0.58341013237852424</v>
      </c>
      <c r="F84" s="318">
        <f t="shared" si="2"/>
        <v>39.231788515015019</v>
      </c>
      <c r="H84" s="318">
        <f t="shared" si="29"/>
        <v>31.11403173989277</v>
      </c>
      <c r="I84" s="318">
        <f t="shared" si="30"/>
        <v>9.4866940880534187</v>
      </c>
      <c r="J84" s="318">
        <f t="shared" si="30"/>
        <v>1.217875003983794</v>
      </c>
      <c r="K84" s="318">
        <f t="shared" si="31"/>
        <v>41.818600831929984</v>
      </c>
      <c r="L84" s="318">
        <f t="shared" si="32"/>
        <v>39.14764114300084</v>
      </c>
      <c r="M84" s="328">
        <f t="shared" si="33"/>
        <v>0.99785512271555055</v>
      </c>
      <c r="N84" s="318">
        <f t="shared" si="34"/>
        <v>39.316116760767954</v>
      </c>
      <c r="P84" s="318">
        <f t="shared" si="35"/>
        <v>31.11403173989277</v>
      </c>
      <c r="Q84" s="318">
        <f t="shared" si="36"/>
        <v>10.837498089986491</v>
      </c>
      <c r="R84" s="318">
        <f t="shared" si="36"/>
        <v>0.65429614479056331</v>
      </c>
      <c r="S84" s="318">
        <f t="shared" si="37"/>
        <v>42.605825974669827</v>
      </c>
      <c r="T84" s="318">
        <f t="shared" si="38"/>
        <v>38.974001785378825</v>
      </c>
      <c r="U84" s="328">
        <f t="shared" si="39"/>
        <v>0.9934291364377249</v>
      </c>
      <c r="W84" s="318">
        <f t="shared" si="40"/>
        <v>31.11403173989277</v>
      </c>
      <c r="X84" s="318">
        <f t="shared" si="40"/>
        <v>10.545902800114522</v>
      </c>
      <c r="Y84" s="318">
        <f t="shared" si="40"/>
        <v>0.76373561745466378</v>
      </c>
      <c r="Z84" s="318">
        <f t="shared" si="41"/>
        <v>42.423670157461956</v>
      </c>
      <c r="AA84" s="318">
        <f t="shared" si="42"/>
        <v>39.009301645300035</v>
      </c>
      <c r="AB84" s="328">
        <f t="shared" si="43"/>
        <v>0.99432891341087259</v>
      </c>
      <c r="AD84" s="318">
        <f t="shared" si="44"/>
        <v>31.11403173989277</v>
      </c>
      <c r="AE84" s="318">
        <f t="shared" si="44"/>
        <v>10.204845757880291</v>
      </c>
      <c r="AF84" s="318">
        <f t="shared" si="44"/>
        <v>0.89967431281861654</v>
      </c>
      <c r="AG84" s="318">
        <f t="shared" si="45"/>
        <v>42.218551810591677</v>
      </c>
      <c r="AH84" s="318">
        <f t="shared" si="46"/>
        <v>39.052037456874871</v>
      </c>
      <c r="AI84" s="328">
        <f t="shared" si="47"/>
        <v>0.99541822932514656</v>
      </c>
    </row>
    <row r="85" spans="2:35" x14ac:dyDescent="0.2">
      <c r="B85" s="313">
        <f t="shared" si="28"/>
        <v>2008</v>
      </c>
      <c r="C85" s="318">
        <f>'Final Floorspace Estimates'!U103</f>
        <v>31.376865403237655</v>
      </c>
      <c r="D85" s="318">
        <f>'Final Floorspace Estimates'!V103</f>
        <v>7.4845760476052119</v>
      </c>
      <c r="E85" s="318">
        <f>'Final Floorspace Estimates'!W103</f>
        <v>0.60154684401625302</v>
      </c>
      <c r="F85" s="318">
        <f t="shared" si="2"/>
        <v>39.462988294859123</v>
      </c>
      <c r="H85" s="318">
        <f t="shared" si="29"/>
        <v>31.376865403237655</v>
      </c>
      <c r="I85" s="318">
        <f t="shared" si="30"/>
        <v>9.4240266222401559</v>
      </c>
      <c r="J85" s="318">
        <f t="shared" si="30"/>
        <v>1.2557355870148079</v>
      </c>
      <c r="K85" s="318">
        <f t="shared" si="31"/>
        <v>42.056627612492619</v>
      </c>
      <c r="L85" s="318">
        <f t="shared" si="32"/>
        <v>39.370465120908179</v>
      </c>
      <c r="M85" s="328">
        <f t="shared" si="33"/>
        <v>0.99765544430493625</v>
      </c>
      <c r="N85" s="318">
        <f t="shared" si="34"/>
        <v>39.555728904334181</v>
      </c>
      <c r="P85" s="318">
        <f t="shared" si="35"/>
        <v>31.376865403237655</v>
      </c>
      <c r="Q85" s="318">
        <f t="shared" si="36"/>
        <v>10.765907445790344</v>
      </c>
      <c r="R85" s="318">
        <f t="shared" si="36"/>
        <v>0.67463651916041534</v>
      </c>
      <c r="S85" s="318">
        <f t="shared" si="37"/>
        <v>42.817409368188414</v>
      </c>
      <c r="T85" s="318">
        <f t="shared" si="38"/>
        <v>39.167549296032711</v>
      </c>
      <c r="U85" s="328">
        <f t="shared" si="39"/>
        <v>0.99251351680164324</v>
      </c>
      <c r="W85" s="318">
        <f t="shared" si="40"/>
        <v>31.376865403237655</v>
      </c>
      <c r="X85" s="318">
        <f t="shared" si="40"/>
        <v>10.476238384137577</v>
      </c>
      <c r="Y85" s="318">
        <f t="shared" si="40"/>
        <v>0.78747818189173613</v>
      </c>
      <c r="Z85" s="318">
        <f t="shared" si="41"/>
        <v>42.640581969266968</v>
      </c>
      <c r="AA85" s="318">
        <f t="shared" si="42"/>
        <v>39.208755824198839</v>
      </c>
      <c r="AB85" s="328">
        <f t="shared" si="43"/>
        <v>0.99355769844998276</v>
      </c>
      <c r="AD85" s="318">
        <f t="shared" si="44"/>
        <v>31.376865403237655</v>
      </c>
      <c r="AE85" s="318">
        <f t="shared" si="44"/>
        <v>10.137434305932354</v>
      </c>
      <c r="AF85" s="318">
        <f t="shared" si="44"/>
        <v>0.92764285959880222</v>
      </c>
      <c r="AG85" s="318">
        <f t="shared" si="45"/>
        <v>42.441942568768816</v>
      </c>
      <c r="AH85" s="318">
        <f t="shared" si="46"/>
        <v>39.258673257529331</v>
      </c>
      <c r="AI85" s="328">
        <f t="shared" si="47"/>
        <v>0.99482261617383883</v>
      </c>
    </row>
    <row r="86" spans="2:35" x14ac:dyDescent="0.2">
      <c r="B86" s="313">
        <f t="shared" si="28"/>
        <v>2009</v>
      </c>
      <c r="C86" s="318">
        <f>'Final Floorspace Estimates'!U104</f>
        <v>31.49478926726982</v>
      </c>
      <c r="D86" s="318">
        <f>'Final Floorspace Estimates'!V104</f>
        <v>7.4207959044166367</v>
      </c>
      <c r="E86" s="318">
        <f>'Final Floorspace Estimates'!W104</f>
        <v>0.61876309675407781</v>
      </c>
      <c r="F86" s="318">
        <f t="shared" si="2"/>
        <v>39.534348268440539</v>
      </c>
      <c r="H86" s="318">
        <f t="shared" si="29"/>
        <v>31.49478926726982</v>
      </c>
      <c r="I86" s="318">
        <f t="shared" si="30"/>
        <v>9.3437193658830306</v>
      </c>
      <c r="J86" s="318">
        <f t="shared" si="30"/>
        <v>1.2916747020695676</v>
      </c>
      <c r="K86" s="318">
        <f t="shared" si="31"/>
        <v>42.130183335222419</v>
      </c>
      <c r="L86" s="318">
        <f t="shared" si="32"/>
        <v>39.439322829682638</v>
      </c>
      <c r="M86" s="328">
        <f t="shared" si="33"/>
        <v>0.99759638281848806</v>
      </c>
      <c r="N86" s="318">
        <f t="shared" si="34"/>
        <v>39.629602662296122</v>
      </c>
      <c r="P86" s="318">
        <f t="shared" si="35"/>
        <v>31.49478926726982</v>
      </c>
      <c r="Q86" s="318">
        <f t="shared" si="36"/>
        <v>10.67416529311796</v>
      </c>
      <c r="R86" s="318">
        <f t="shared" si="36"/>
        <v>0.69394459622135707</v>
      </c>
      <c r="S86" s="318">
        <f t="shared" si="37"/>
        <v>42.862899156609139</v>
      </c>
      <c r="T86" s="318">
        <f t="shared" si="38"/>
        <v>39.209161424293754</v>
      </c>
      <c r="U86" s="328">
        <f t="shared" si="39"/>
        <v>0.99177457430336913</v>
      </c>
      <c r="W86" s="318">
        <f t="shared" si="40"/>
        <v>31.49478926726982</v>
      </c>
      <c r="X86" s="318">
        <f t="shared" si="40"/>
        <v>10.386964659083807</v>
      </c>
      <c r="Y86" s="318">
        <f t="shared" si="40"/>
        <v>0.81001578397514862</v>
      </c>
      <c r="Z86" s="318">
        <f t="shared" si="41"/>
        <v>42.691769710328771</v>
      </c>
      <c r="AA86" s="318">
        <f t="shared" si="42"/>
        <v>39.255823841280105</v>
      </c>
      <c r="AB86" s="328">
        <f t="shared" si="43"/>
        <v>0.99295487495407186</v>
      </c>
      <c r="AD86" s="318">
        <f t="shared" si="44"/>
        <v>31.49478926726982</v>
      </c>
      <c r="AE86" s="318">
        <f t="shared" si="44"/>
        <v>10.051047714696633</v>
      </c>
      <c r="AF86" s="318">
        <f t="shared" si="44"/>
        <v>0.95419197057852834</v>
      </c>
      <c r="AG86" s="318">
        <f t="shared" si="45"/>
        <v>42.50002895254498</v>
      </c>
      <c r="AH86" s="318">
        <f t="shared" si="46"/>
        <v>39.312402993336896</v>
      </c>
      <c r="AI86" s="328">
        <f t="shared" si="47"/>
        <v>0.99438601406562666</v>
      </c>
    </row>
    <row r="87" spans="2:35" x14ac:dyDescent="0.2">
      <c r="B87" s="313">
        <f t="shared" si="28"/>
        <v>2010</v>
      </c>
      <c r="C87" s="318">
        <f>'Final Floorspace Estimates'!U105</f>
        <v>31.365741722154102</v>
      </c>
      <c r="D87" s="318">
        <f>'Final Floorspace Estimates'!V105</f>
        <v>7.5406186044344157</v>
      </c>
      <c r="E87" s="318">
        <f>'Final Floorspace Estimates'!W105</f>
        <v>0.63337958192791532</v>
      </c>
      <c r="F87" s="318">
        <f t="shared" si="2"/>
        <v>39.539739908516438</v>
      </c>
      <c r="H87" s="318">
        <f t="shared" si="29"/>
        <v>31.365741722154102</v>
      </c>
      <c r="I87" s="318">
        <f t="shared" si="30"/>
        <v>9.4945912800347418</v>
      </c>
      <c r="J87" s="318">
        <f t="shared" si="30"/>
        <v>1.3221867740261219</v>
      </c>
      <c r="K87" s="318">
        <f t="shared" si="31"/>
        <v>42.182519776214967</v>
      </c>
      <c r="L87" s="318">
        <f t="shared" si="32"/>
        <v>39.488316535113206</v>
      </c>
      <c r="M87" s="328">
        <f t="shared" si="33"/>
        <v>0.99869945089365253</v>
      </c>
      <c r="N87" s="318">
        <f t="shared" si="34"/>
        <v>39.591230247634194</v>
      </c>
      <c r="P87" s="318">
        <f t="shared" si="35"/>
        <v>31.365741722154102</v>
      </c>
      <c r="Q87" s="318">
        <f t="shared" si="36"/>
        <v>10.846519757831945</v>
      </c>
      <c r="R87" s="318">
        <f t="shared" si="36"/>
        <v>0.71033702646702401</v>
      </c>
      <c r="S87" s="318">
        <f t="shared" si="37"/>
        <v>42.92259850645307</v>
      </c>
      <c r="T87" s="318">
        <f t="shared" si="38"/>
        <v>39.263771856416035</v>
      </c>
      <c r="U87" s="328">
        <f t="shared" si="39"/>
        <v>0.9930204889374864</v>
      </c>
      <c r="W87" s="318">
        <f t="shared" si="40"/>
        <v>31.365741722154102</v>
      </c>
      <c r="X87" s="318">
        <f t="shared" si="40"/>
        <v>10.554681729661093</v>
      </c>
      <c r="Y87" s="318">
        <f t="shared" si="40"/>
        <v>0.8291500596925524</v>
      </c>
      <c r="Z87" s="318">
        <f t="shared" si="41"/>
        <v>42.749573511507748</v>
      </c>
      <c r="AA87" s="318">
        <f t="shared" si="42"/>
        <v>39.308975440565746</v>
      </c>
      <c r="AB87" s="328">
        <f t="shared" si="43"/>
        <v>0.99416373328492769</v>
      </c>
      <c r="AD87" s="318">
        <f t="shared" si="44"/>
        <v>31.365741722154102</v>
      </c>
      <c r="AE87" s="318">
        <f t="shared" si="44"/>
        <v>10.213340774726175</v>
      </c>
      <c r="AF87" s="318">
        <f t="shared" si="44"/>
        <v>0.97673199092576468</v>
      </c>
      <c r="AG87" s="318">
        <f t="shared" si="45"/>
        <v>42.555814487806039</v>
      </c>
      <c r="AH87" s="318">
        <f t="shared" si="46"/>
        <v>39.36400445096956</v>
      </c>
      <c r="AI87" s="328">
        <f t="shared" si="47"/>
        <v>0.99555547259659571</v>
      </c>
    </row>
    <row r="88" spans="2:35" x14ac:dyDescent="0.2">
      <c r="B88" s="313">
        <f t="shared" si="28"/>
        <v>2011</v>
      </c>
      <c r="C88" s="318">
        <f>'Final Floorspace Estimates'!U106</f>
        <v>31.227983069201024</v>
      </c>
      <c r="D88" s="318">
        <f>'Final Floorspace Estimates'!V106</f>
        <v>7.6613661481913891</v>
      </c>
      <c r="E88" s="318">
        <f>'Final Floorspace Estimates'!W106</f>
        <v>0.64804080397826469</v>
      </c>
      <c r="F88" s="318">
        <f>SUM(C88:E88)</f>
        <v>39.537390021370676</v>
      </c>
      <c r="H88" s="318">
        <f>H$7*C88</f>
        <v>31.227983069201024</v>
      </c>
      <c r="I88" s="318">
        <f>I$45*D88</f>
        <v>9.6466276892712983</v>
      </c>
      <c r="J88" s="318">
        <f>J$45*E88</f>
        <v>1.3527922346995263</v>
      </c>
      <c r="K88" s="318">
        <f>SUM(H88:J88)</f>
        <v>42.22740299317185</v>
      </c>
      <c r="L88" s="318">
        <f>K88*L$45</f>
        <v>39.530333054934928</v>
      </c>
      <c r="M88" s="328">
        <f>L88/F88</f>
        <v>0.99982151157595545</v>
      </c>
      <c r="N88" s="318">
        <f>F88/M88</f>
        <v>39.544448247618107</v>
      </c>
      <c r="P88" s="318">
        <f>P$7*C88</f>
        <v>31.227983069201024</v>
      </c>
      <c r="Q88" s="318">
        <f>Q$45*D88</f>
        <v>11.020204529304076</v>
      </c>
      <c r="R88" s="318">
        <f>R$45*E88</f>
        <v>0.72677962924862616</v>
      </c>
      <c r="S88" s="318">
        <f>SUM(P88:R88)</f>
        <v>42.974967227753723</v>
      </c>
      <c r="T88" s="318">
        <f>S88*T$45</f>
        <v>39.311676540594277</v>
      </c>
      <c r="U88" s="328">
        <f>T88/F88</f>
        <v>0.9942911385740334</v>
      </c>
      <c r="W88" s="318">
        <f>W$45*C88</f>
        <v>31.227983069201024</v>
      </c>
      <c r="X88" s="318">
        <f>X$45*D88</f>
        <v>10.723693313570628</v>
      </c>
      <c r="Y88" s="318">
        <f>Y$45*E88</f>
        <v>0.84834289994990764</v>
      </c>
      <c r="Z88" s="318">
        <f>SUM(W88:Y88)</f>
        <v>42.800019282721557</v>
      </c>
      <c r="AA88" s="318">
        <f>Z88*AA$45</f>
        <v>39.355361203483127</v>
      </c>
      <c r="AB88" s="328">
        <f>AA88/F88</f>
        <v>0.99539603353207784</v>
      </c>
      <c r="AD88" s="318">
        <f>AD$45*C88</f>
        <v>31.227983069201024</v>
      </c>
      <c r="AE88" s="318">
        <f>AE$45*D88</f>
        <v>10.376886483214323</v>
      </c>
      <c r="AF88" s="318">
        <f>AF$45*E88</f>
        <v>0.99934099982222169</v>
      </c>
      <c r="AG88" s="318">
        <f>SUM(AD88:AF88)</f>
        <v>42.604210552237568</v>
      </c>
      <c r="AH88" s="318">
        <f>AG88*AH$45</f>
        <v>39.408770669607861</v>
      </c>
      <c r="AI88" s="328">
        <f>AH88/F88</f>
        <v>0.99674689321441567</v>
      </c>
    </row>
    <row r="89" spans="2:35" x14ac:dyDescent="0.2">
      <c r="B89" s="313">
        <f t="shared" si="28"/>
        <v>2012</v>
      </c>
      <c r="C89" s="318">
        <f>'Final Floorspace Estimates'!U107</f>
        <v>31.472598636543168</v>
      </c>
      <c r="D89" s="318">
        <f>'Final Floorspace Estimates'!V107</f>
        <v>7.6957199739876998</v>
      </c>
      <c r="E89" s="318">
        <f>'Final Floorspace Estimates'!W107</f>
        <v>0.63727930679658928</v>
      </c>
      <c r="F89" s="318">
        <f t="shared" ref="F89:F90" si="48">SUM(C89:E89)</f>
        <v>39.805597917327454</v>
      </c>
      <c r="H89" s="318">
        <f t="shared" ref="H89:H90" si="49">H$7*C89</f>
        <v>31.472598636543168</v>
      </c>
      <c r="I89" s="318">
        <f t="shared" ref="I89:I90" si="50">I$45*D89</f>
        <v>9.6898834951874946</v>
      </c>
      <c r="J89" s="318">
        <f t="shared" ref="J89:J90" si="51">J$45*E89</f>
        <v>1.3303274921528523</v>
      </c>
      <c r="K89" s="318">
        <f t="shared" ref="K89:K90" si="52">SUM(H89:J89)</f>
        <v>42.492809623883517</v>
      </c>
      <c r="L89" s="318">
        <f t="shared" ref="L89:L90" si="53">K89*L$45</f>
        <v>39.77878812826058</v>
      </c>
      <c r="M89" s="328">
        <f t="shared" ref="M89:M90" si="54">L89/F89</f>
        <v>0.99932648194049101</v>
      </c>
      <c r="N89" s="318">
        <f t="shared" ref="N89:N90" si="55">F89/M89</f>
        <v>39.832425775441266</v>
      </c>
      <c r="P89" s="318">
        <f t="shared" ref="P89:P90" si="56">P$7*C89</f>
        <v>31.472598636543168</v>
      </c>
      <c r="Q89" s="318">
        <f t="shared" ref="Q89:Q90" si="57">Q$45*D89</f>
        <v>11.069619500383196</v>
      </c>
      <c r="R89" s="318">
        <f t="shared" ref="R89:R90" si="58">R$45*E89</f>
        <v>0.71471057914584823</v>
      </c>
      <c r="S89" s="318">
        <f t="shared" ref="S89:S90" si="59">SUM(P89:R89)</f>
        <v>43.256928716072217</v>
      </c>
      <c r="T89" s="318">
        <f t="shared" ref="T89:T90" si="60">S89*T$45</f>
        <v>39.569602946144222</v>
      </c>
      <c r="U89" s="328">
        <f t="shared" ref="U89:U90" si="61">T89/F89</f>
        <v>0.99407131198799292</v>
      </c>
      <c r="W89" s="318">
        <f t="shared" ref="W89:W90" si="62">W$45*C89</f>
        <v>31.472598636543168</v>
      </c>
      <c r="X89" s="318">
        <f t="shared" ref="X89:X90" si="63">X$45*D89</f>
        <v>10.771778718296316</v>
      </c>
      <c r="Y89" s="318">
        <f t="shared" ref="Y89:Y90" si="64">Y$45*E89</f>
        <v>0.83425514548929269</v>
      </c>
      <c r="Z89" s="318">
        <f t="shared" ref="Z89:Z90" si="65">SUM(W89:Y89)</f>
        <v>43.07863250032878</v>
      </c>
      <c r="AA89" s="318">
        <f t="shared" ref="AA89:AA90" si="66">Z89*AA$45</f>
        <v>39.611550896823367</v>
      </c>
      <c r="AB89" s="328">
        <f t="shared" ref="AB89:AB90" si="67">AA89/F89</f>
        <v>0.9951251323769309</v>
      </c>
      <c r="AD89" s="318">
        <f t="shared" ref="AD89:AD90" si="68">AD$45*C89</f>
        <v>31.472598636543168</v>
      </c>
      <c r="AE89" s="318">
        <f t="shared" ref="AE89:AE90" si="69">AE$45*D89</f>
        <v>10.423416794343833</v>
      </c>
      <c r="AF89" s="318">
        <f t="shared" ref="AF89:AF90" si="70">AF$45*E89</f>
        <v>0.98274574025353523</v>
      </c>
      <c r="AG89" s="318">
        <f t="shared" ref="AG89:AG90" si="71">SUM(AD89:AF89)</f>
        <v>42.878761171140539</v>
      </c>
      <c r="AH89" s="318">
        <f t="shared" ref="AH89:AH90" si="72">AG89*AH$45</f>
        <v>39.662729192422873</v>
      </c>
      <c r="AI89" s="328">
        <f t="shared" ref="AI89:AI90" si="73">AH89/F89</f>
        <v>0.99641083836496303</v>
      </c>
    </row>
    <row r="90" spans="2:35" x14ac:dyDescent="0.2">
      <c r="B90" s="313">
        <f t="shared" si="28"/>
        <v>2013</v>
      </c>
      <c r="C90" s="318">
        <f>'Final Floorspace Estimates'!U108</f>
        <v>31.762734325518728</v>
      </c>
      <c r="D90" s="318">
        <f>'Final Floorspace Estimates'!V108</f>
        <v>7.7331958274115218</v>
      </c>
      <c r="E90" s="318">
        <f>'Final Floorspace Estimates'!W108</f>
        <v>0.62579624354670593</v>
      </c>
      <c r="F90" s="318">
        <f t="shared" si="48"/>
        <v>40.121726396476959</v>
      </c>
      <c r="H90" s="318">
        <f t="shared" si="49"/>
        <v>31.762734325518728</v>
      </c>
      <c r="I90" s="318">
        <f t="shared" si="50"/>
        <v>9.7370703282306668</v>
      </c>
      <c r="J90" s="318">
        <f t="shared" si="51"/>
        <v>1.3063564725817964</v>
      </c>
      <c r="K90" s="318">
        <f t="shared" si="52"/>
        <v>42.80616112633119</v>
      </c>
      <c r="L90" s="318">
        <f t="shared" si="53"/>
        <v>40.072125827882402</v>
      </c>
      <c r="M90" s="328">
        <f t="shared" si="54"/>
        <v>0.99876374789797406</v>
      </c>
      <c r="N90" s="318">
        <f t="shared" si="55"/>
        <v>40.171388359778035</v>
      </c>
      <c r="P90" s="318">
        <f t="shared" si="56"/>
        <v>31.762734325518728</v>
      </c>
      <c r="Q90" s="318">
        <f t="shared" si="57"/>
        <v>11.123525234902651</v>
      </c>
      <c r="R90" s="318">
        <f t="shared" si="58"/>
        <v>0.70183229061809582</v>
      </c>
      <c r="S90" s="318">
        <f t="shared" si="59"/>
        <v>43.588091851039472</v>
      </c>
      <c r="T90" s="318">
        <f t="shared" si="60"/>
        <v>39.87253693036363</v>
      </c>
      <c r="U90" s="328">
        <f t="shared" si="61"/>
        <v>0.99378916391456151</v>
      </c>
      <c r="W90" s="318">
        <f t="shared" si="62"/>
        <v>31.762734325518728</v>
      </c>
      <c r="X90" s="318">
        <f t="shared" si="63"/>
        <v>10.824234057332196</v>
      </c>
      <c r="Y90" s="318">
        <f t="shared" si="64"/>
        <v>0.81922279703544287</v>
      </c>
      <c r="Z90" s="318">
        <f t="shared" si="65"/>
        <v>43.40619117988637</v>
      </c>
      <c r="AA90" s="318">
        <f t="shared" si="66"/>
        <v>39.912746792651603</v>
      </c>
      <c r="AB90" s="328">
        <f t="shared" si="67"/>
        <v>0.99479136062690199</v>
      </c>
      <c r="AD90" s="318">
        <f t="shared" si="68"/>
        <v>31.762734325518728</v>
      </c>
      <c r="AE90" s="318">
        <f t="shared" si="69"/>
        <v>10.474175715053082</v>
      </c>
      <c r="AF90" s="318">
        <f t="shared" si="70"/>
        <v>0.96503775668411618</v>
      </c>
      <c r="AG90" s="318">
        <f t="shared" si="71"/>
        <v>43.201947797255933</v>
      </c>
      <c r="AH90" s="318">
        <f t="shared" si="72"/>
        <v>39.961675880249651</v>
      </c>
      <c r="AI90" s="328">
        <f t="shared" si="73"/>
        <v>0.99601087663462651</v>
      </c>
    </row>
    <row r="91" spans="2:35" x14ac:dyDescent="0.2">
      <c r="B91" s="313">
        <v>2014</v>
      </c>
      <c r="C91" s="318">
        <f>'Final Floorspace Estimates'!U109</f>
        <v>31.950285825088894</v>
      </c>
      <c r="D91" s="318">
        <f>'Final Floorspace Estimates'!V109</f>
        <v>7.8598169972608609</v>
      </c>
      <c r="E91" s="318">
        <f>'Final Floorspace Estimates'!W109</f>
        <v>0.61407625769569618</v>
      </c>
      <c r="F91" s="318">
        <f t="shared" ref="F91" si="74">SUM(C91:E91)</f>
        <v>40.424179080045448</v>
      </c>
      <c r="H91" s="318">
        <f t="shared" ref="H91" si="75">H$7*C91</f>
        <v>31.950285825088894</v>
      </c>
      <c r="I91" s="318">
        <f t="shared" ref="I91" si="76">I$45*D91</f>
        <v>9.8965023746164036</v>
      </c>
      <c r="J91" s="318">
        <f t="shared" ref="J91" si="77">J$45*E91</f>
        <v>1.2818908745010835</v>
      </c>
      <c r="K91" s="318">
        <f t="shared" ref="K91" si="78">SUM(H91:J91)</f>
        <v>43.128679074206381</v>
      </c>
      <c r="L91" s="318">
        <f t="shared" ref="L91" si="79">K91*L$45</f>
        <v>40.374044510823005</v>
      </c>
      <c r="M91" s="328">
        <f t="shared" ref="M91" si="80">L91/F91</f>
        <v>0.9987597875735913</v>
      </c>
      <c r="N91" s="318">
        <f t="shared" ref="N91" si="81">F91/M91</f>
        <v>40.474375903992716</v>
      </c>
      <c r="P91" s="318">
        <f t="shared" ref="P91" si="82">P$7*C91</f>
        <v>31.950285825088894</v>
      </c>
      <c r="Q91" s="318">
        <f t="shared" ref="Q91" si="83">Q$45*D91</f>
        <v>11.305658703332282</v>
      </c>
      <c r="R91" s="318">
        <f t="shared" ref="R91" si="84">R$45*E91</f>
        <v>0.68868829271039345</v>
      </c>
      <c r="S91" s="318">
        <f t="shared" ref="S91" si="85">SUM(P91:R91)</f>
        <v>43.94463282113157</v>
      </c>
      <c r="T91" s="318">
        <f t="shared" ref="T91" si="86">S91*T$45</f>
        <v>40.19868548134329</v>
      </c>
      <c r="U91" s="328">
        <f t="shared" ref="U91" si="87">T91/F91</f>
        <v>0.99442181377992489</v>
      </c>
      <c r="W91" s="318">
        <f t="shared" ref="W91" si="88">W$45*C91</f>
        <v>31.950285825088894</v>
      </c>
      <c r="X91" s="318">
        <f t="shared" ref="X91" si="89">X$45*D91</f>
        <v>11.00146701633787</v>
      </c>
      <c r="Y91" s="318">
        <f t="shared" ref="Y91" si="90">Y$45*E91</f>
        <v>0.80388029587937226</v>
      </c>
      <c r="Z91" s="318">
        <f t="shared" ref="Z91" si="91">SUM(W91:Y91)</f>
        <v>43.755633137306141</v>
      </c>
      <c r="AA91" s="318">
        <f t="shared" ref="AA91" si="92">Z91*AA$45</f>
        <v>40.234064742605405</v>
      </c>
      <c r="AB91" s="328">
        <f t="shared" ref="AB91" si="93">AA91/F91</f>
        <v>0.9952970142680303</v>
      </c>
      <c r="AD91" s="318">
        <f t="shared" ref="AD91" si="94">AD$45*C91</f>
        <v>31.950285825088894</v>
      </c>
      <c r="AE91" s="318">
        <f t="shared" ref="AE91" si="95">AE$45*D91</f>
        <v>10.645676917382197</v>
      </c>
      <c r="AF91" s="318">
        <f t="shared" ref="AF91" si="96">AF$45*E91</f>
        <v>0.9469644157673871</v>
      </c>
      <c r="AG91" s="318">
        <f t="shared" ref="AG91" si="97">SUM(AD91:AF91)</f>
        <v>43.542927158238477</v>
      </c>
      <c r="AH91" s="318">
        <f t="shared" ref="AH91" si="98">AG91*AH$45</f>
        <v>40.277080796004498</v>
      </c>
      <c r="AI91" s="328">
        <f t="shared" ref="AI91" si="99">AH91/F91</f>
        <v>0.99636113119948144</v>
      </c>
    </row>
    <row r="92" spans="2:35" x14ac:dyDescent="0.2">
      <c r="B92" s="313">
        <v>2015</v>
      </c>
      <c r="C92" s="318">
        <f>'Final Floorspace Estimates'!U110</f>
        <v>32.198301355774696</v>
      </c>
      <c r="D92" s="318">
        <f>'Final Floorspace Estimates'!V110</f>
        <v>7.994742949814694</v>
      </c>
      <c r="E92" s="318">
        <f>'Final Floorspace Estimates'!W110</f>
        <v>0.6019015126564834</v>
      </c>
      <c r="F92" s="318">
        <f t="shared" ref="F92:F95" si="100">SUM(C92:E92)</f>
        <v>40.794945818245871</v>
      </c>
      <c r="H92" s="318">
        <f t="shared" ref="H92:H95" si="101">H$7*C92</f>
        <v>32.198301355774696</v>
      </c>
      <c r="I92" s="318">
        <f t="shared" ref="I92:I95" si="102">I$45*D92</f>
        <v>10.06639119140587</v>
      </c>
      <c r="J92" s="318">
        <f t="shared" ref="J92:J95" si="103">J$45*E92</f>
        <v>1.2564759616632091</v>
      </c>
      <c r="K92" s="318">
        <f t="shared" ref="K92:K95" si="104">SUM(H92:J92)</f>
        <v>43.521168508843772</v>
      </c>
      <c r="L92" s="318">
        <f t="shared" ref="L92:L95" si="105">K92*L$45</f>
        <v>40.741465592206296</v>
      </c>
      <c r="M92" s="328">
        <f t="shared" ref="M92:M95" si="106">L92/F92</f>
        <v>0.99868904774925193</v>
      </c>
      <c r="N92" s="318">
        <f t="shared" ref="N92:N95" si="107">F92/M92</f>
        <v>40.848496246339685</v>
      </c>
      <c r="P92" s="318">
        <f t="shared" ref="P92:P95" si="108">P$7*C92</f>
        <v>32.198301355774696</v>
      </c>
      <c r="Q92" s="318">
        <f t="shared" ref="Q92:Q95" si="109">Q$45*D92</f>
        <v>11.499737874682868</v>
      </c>
      <c r="R92" s="318">
        <f t="shared" ref="R92:R95" si="110">R$45*E92</f>
        <v>0.67503428106255225</v>
      </c>
      <c r="S92" s="318">
        <f t="shared" ref="S92:S95" si="111">SUM(P92:R92)</f>
        <v>44.373073511520118</v>
      </c>
      <c r="T92" s="318">
        <f t="shared" ref="T92:T95" si="112">S92*T$45</f>
        <v>40.590604845658852</v>
      </c>
      <c r="U92" s="328">
        <f t="shared" ref="U92:U95" si="113">T92/F92</f>
        <v>0.99499102233160397</v>
      </c>
      <c r="W92" s="318">
        <f t="shared" ref="W92:W95" si="114">W$45*C92</f>
        <v>32.198301355774696</v>
      </c>
      <c r="X92" s="318">
        <f t="shared" ref="X92:X95" si="115">X$45*D92</f>
        <v>11.190324265455281</v>
      </c>
      <c r="Y92" s="318">
        <f t="shared" ref="Y92:Y95" si="116">Y$45*E92</f>
        <v>0.78794247460436662</v>
      </c>
      <c r="Z92" s="318">
        <f t="shared" ref="Z92:Z95" si="117">SUM(W92:Y92)</f>
        <v>44.176568095834341</v>
      </c>
      <c r="AA92" s="318">
        <f t="shared" ref="AA92:AA95" si="118">Z92*AA$45</f>
        <v>40.621121748973117</v>
      </c>
      <c r="AB92" s="328">
        <f t="shared" ref="AB92:AB95" si="119">AA92/F92</f>
        <v>0.99573907831506392</v>
      </c>
      <c r="AD92" s="318">
        <f t="shared" ref="AD92:AD95" si="120">AD$45*C92</f>
        <v>32.198301355774696</v>
      </c>
      <c r="AE92" s="318">
        <f t="shared" ref="AE92:AE95" si="121">AE$45*D92</f>
        <v>10.828426477474846</v>
      </c>
      <c r="AF92" s="318">
        <f t="shared" ref="AF92:AF95" si="122">AF$45*E92</f>
        <v>0.92818979261807744</v>
      </c>
      <c r="AG92" s="318">
        <f t="shared" ref="AG92:AG95" si="123">SUM(AD92:AF92)</f>
        <v>43.954917625867616</v>
      </c>
      <c r="AH92" s="318">
        <f t="shared" ref="AH92:AH95" si="124">AG92*AH$45</f>
        <v>40.65817077857686</v>
      </c>
      <c r="AI92" s="328">
        <f t="shared" ref="AI92:AI95" si="125">AH92/F92</f>
        <v>0.99664725526837594</v>
      </c>
    </row>
    <row r="93" spans="2:35" x14ac:dyDescent="0.2">
      <c r="B93" s="313">
        <v>2016</v>
      </c>
      <c r="C93" s="318">
        <f>'Final Floorspace Estimates'!U111</f>
        <v>32.530052800837289</v>
      </c>
      <c r="D93" s="318">
        <f>'Final Floorspace Estimates'!V111</f>
        <v>8.0024931736238276</v>
      </c>
      <c r="E93" s="318">
        <f>'Final Floorspace Estimates'!W111</f>
        <v>0.60079083682079626</v>
      </c>
      <c r="F93" s="318">
        <f t="shared" si="100"/>
        <v>41.133336811281914</v>
      </c>
      <c r="H93" s="318">
        <f t="shared" si="101"/>
        <v>32.530052800837289</v>
      </c>
      <c r="I93" s="318">
        <f t="shared" si="102"/>
        <v>10.076149702113897</v>
      </c>
      <c r="J93" s="318">
        <f t="shared" si="103"/>
        <v>1.2541574137622711</v>
      </c>
      <c r="K93" s="318">
        <f t="shared" si="104"/>
        <v>43.860359916713456</v>
      </c>
      <c r="L93" s="318">
        <f t="shared" si="105"/>
        <v>41.058992798997323</v>
      </c>
      <c r="M93" s="328">
        <f t="shared" si="106"/>
        <v>0.9981926092544916</v>
      </c>
      <c r="N93" s="318">
        <f t="shared" si="107"/>
        <v>41.207815435542734</v>
      </c>
      <c r="P93" s="318">
        <f t="shared" si="108"/>
        <v>32.530052800837289</v>
      </c>
      <c r="Q93" s="318">
        <f t="shared" si="109"/>
        <v>11.510885893178852</v>
      </c>
      <c r="R93" s="318">
        <f t="shared" si="110"/>
        <v>0.67378865491197548</v>
      </c>
      <c r="S93" s="318">
        <f t="shared" si="111"/>
        <v>44.714727348928115</v>
      </c>
      <c r="T93" s="318">
        <f t="shared" si="112"/>
        <v>40.903135279337974</v>
      </c>
      <c r="U93" s="328">
        <f t="shared" si="113"/>
        <v>0.99440352887002348</v>
      </c>
      <c r="W93" s="318">
        <f t="shared" si="114"/>
        <v>32.530052800837289</v>
      </c>
      <c r="X93" s="318">
        <f t="shared" si="115"/>
        <v>11.201172333754471</v>
      </c>
      <c r="Y93" s="318">
        <f t="shared" si="116"/>
        <v>0.78648850140766846</v>
      </c>
      <c r="Z93" s="318">
        <f t="shared" si="117"/>
        <v>44.517713635999428</v>
      </c>
      <c r="AA93" s="318">
        <f t="shared" si="118"/>
        <v>40.934810999145355</v>
      </c>
      <c r="AB93" s="328">
        <f t="shared" si="119"/>
        <v>0.99517360303037439</v>
      </c>
      <c r="AD93" s="318">
        <f t="shared" si="120"/>
        <v>32.530052800837289</v>
      </c>
      <c r="AE93" s="318">
        <f t="shared" si="121"/>
        <v>10.838923716626621</v>
      </c>
      <c r="AF93" s="318">
        <f t="shared" si="122"/>
        <v>0.92647702408050991</v>
      </c>
      <c r="AG93" s="318">
        <f t="shared" si="123"/>
        <v>44.295453541544418</v>
      </c>
      <c r="AH93" s="318">
        <f t="shared" si="124"/>
        <v>40.973165508715503</v>
      </c>
      <c r="AI93" s="328">
        <f t="shared" si="125"/>
        <v>0.99610604645810108</v>
      </c>
    </row>
    <row r="94" spans="2:35" x14ac:dyDescent="0.2">
      <c r="B94" s="313">
        <v>2017</v>
      </c>
      <c r="C94" s="318">
        <f>'Final Floorspace Estimates'!U112</f>
        <v>32.893714517534775</v>
      </c>
      <c r="D94" s="318">
        <f>'Final Floorspace Estimates'!V112</f>
        <v>8.0113407452346692</v>
      </c>
      <c r="E94" s="318">
        <f>'Final Floorspace Estimates'!W112</f>
        <v>0.59982199595256658</v>
      </c>
      <c r="F94" s="318">
        <f t="shared" si="100"/>
        <v>41.504877258722011</v>
      </c>
      <c r="H94" s="318">
        <f t="shared" si="101"/>
        <v>32.893714517534775</v>
      </c>
      <c r="I94" s="318">
        <f t="shared" si="102"/>
        <v>10.087289912310496</v>
      </c>
      <c r="J94" s="318">
        <f t="shared" si="103"/>
        <v>1.252134947900315</v>
      </c>
      <c r="K94" s="318">
        <f t="shared" si="104"/>
        <v>44.233139377745587</v>
      </c>
      <c r="L94" s="318">
        <f t="shared" si="105"/>
        <v>41.407962785454266</v>
      </c>
      <c r="M94" s="328">
        <f t="shared" si="106"/>
        <v>0.99766498590843611</v>
      </c>
      <c r="N94" s="318">
        <f t="shared" si="107"/>
        <v>41.602018558293132</v>
      </c>
      <c r="P94" s="318">
        <f t="shared" si="108"/>
        <v>32.893714517534775</v>
      </c>
      <c r="Q94" s="318">
        <f t="shared" si="109"/>
        <v>11.523612350425925</v>
      </c>
      <c r="R94" s="318">
        <f t="shared" si="110"/>
        <v>0.67270209708615614</v>
      </c>
      <c r="S94" s="318">
        <f t="shared" si="111"/>
        <v>45.090028965046855</v>
      </c>
      <c r="T94" s="318">
        <f t="shared" si="112"/>
        <v>41.246445273266119</v>
      </c>
      <c r="U94" s="328">
        <f t="shared" si="113"/>
        <v>0.99377345501240855</v>
      </c>
      <c r="W94" s="318">
        <f t="shared" si="114"/>
        <v>32.893714517534775</v>
      </c>
      <c r="X94" s="318">
        <f t="shared" si="115"/>
        <v>11.213556371103595</v>
      </c>
      <c r="Y94" s="318">
        <f t="shared" si="116"/>
        <v>0.78522020276551763</v>
      </c>
      <c r="Z94" s="318">
        <f t="shared" si="117"/>
        <v>44.892491091403883</v>
      </c>
      <c r="AA94" s="318">
        <f t="shared" si="118"/>
        <v>41.279425379595388</v>
      </c>
      <c r="AB94" s="328">
        <f t="shared" si="119"/>
        <v>0.99456806298398948</v>
      </c>
      <c r="AD94" s="318">
        <f t="shared" si="120"/>
        <v>32.893714517534775</v>
      </c>
      <c r="AE94" s="318">
        <f t="shared" si="121"/>
        <v>10.850907251218489</v>
      </c>
      <c r="AF94" s="318">
        <f t="shared" si="122"/>
        <v>0.92498297865006551</v>
      </c>
      <c r="AG94" s="318">
        <f t="shared" si="123"/>
        <v>44.669604747403326</v>
      </c>
      <c r="AH94" s="318">
        <f t="shared" si="124"/>
        <v>41.31925428436297</v>
      </c>
      <c r="AI94" s="328">
        <f t="shared" si="125"/>
        <v>0.99552768285033211</v>
      </c>
    </row>
    <row r="95" spans="2:35" x14ac:dyDescent="0.2">
      <c r="B95" s="313">
        <v>2018</v>
      </c>
      <c r="C95" s="318">
        <f>'Final Floorspace Estimates'!U113</f>
        <v>33.317529915117156</v>
      </c>
      <c r="D95" s="318">
        <f>'Final Floorspace Estimates'!V113</f>
        <v>8.0604232618520548</v>
      </c>
      <c r="E95" s="318">
        <f>'Final Floorspace Estimates'!W113</f>
        <v>0.5988219641945427</v>
      </c>
      <c r="F95" s="318">
        <f t="shared" si="100"/>
        <v>41.976775141163756</v>
      </c>
      <c r="H95" s="318">
        <f t="shared" si="101"/>
        <v>33.317529915117156</v>
      </c>
      <c r="I95" s="318">
        <f t="shared" si="102"/>
        <v>10.149091000354325</v>
      </c>
      <c r="J95" s="318">
        <f t="shared" si="103"/>
        <v>1.2500473707162818</v>
      </c>
      <c r="K95" s="318">
        <f t="shared" si="104"/>
        <v>44.716668286187762</v>
      </c>
      <c r="L95" s="318">
        <f t="shared" si="105"/>
        <v>41.860608637142072</v>
      </c>
      <c r="M95" s="328">
        <f t="shared" si="106"/>
        <v>0.99723260055992802</v>
      </c>
      <c r="N95" s="318">
        <f t="shared" si="107"/>
        <v>42.093264016433636</v>
      </c>
      <c r="P95" s="318">
        <f t="shared" si="108"/>
        <v>33.317529915117156</v>
      </c>
      <c r="Q95" s="318">
        <f t="shared" si="109"/>
        <v>11.594213253903726</v>
      </c>
      <c r="R95" s="318">
        <f t="shared" si="110"/>
        <v>0.67158055858754362</v>
      </c>
      <c r="S95" s="318">
        <f t="shared" si="111"/>
        <v>45.583323727608423</v>
      </c>
      <c r="T95" s="318">
        <f t="shared" si="112"/>
        <v>41.697690390969569</v>
      </c>
      <c r="U95" s="328">
        <f t="shared" si="113"/>
        <v>0.99335144852705692</v>
      </c>
      <c r="W95" s="318">
        <f t="shared" si="114"/>
        <v>33.317529915117156</v>
      </c>
      <c r="X95" s="318">
        <f t="shared" si="115"/>
        <v>11.282257676469001</v>
      </c>
      <c r="Y95" s="318">
        <f t="shared" si="116"/>
        <v>0.78391107248169001</v>
      </c>
      <c r="Z95" s="318">
        <f t="shared" si="117"/>
        <v>45.38369866406785</v>
      </c>
      <c r="AA95" s="318">
        <f t="shared" si="118"/>
        <v>41.731099275356478</v>
      </c>
      <c r="AB95" s="328">
        <f t="shared" si="119"/>
        <v>0.99414733826071455</v>
      </c>
      <c r="AD95" s="318">
        <f t="shared" si="120"/>
        <v>33.317529915117156</v>
      </c>
      <c r="AE95" s="318">
        <f t="shared" si="121"/>
        <v>10.917386739784549</v>
      </c>
      <c r="AF95" s="318">
        <f t="shared" si="122"/>
        <v>0.92344083387957798</v>
      </c>
      <c r="AG95" s="318">
        <f t="shared" si="123"/>
        <v>45.158357488781277</v>
      </c>
      <c r="AH95" s="318">
        <f t="shared" si="124"/>
        <v>41.771349146571239</v>
      </c>
      <c r="AI95" s="328">
        <f t="shared" si="125"/>
        <v>0.99510619875153128</v>
      </c>
    </row>
    <row r="96" spans="2:35" x14ac:dyDescent="0.2">
      <c r="C96" s="318"/>
      <c r="D96" s="318"/>
      <c r="E96" s="318"/>
      <c r="F96" s="318"/>
      <c r="H96" s="318"/>
      <c r="I96" s="318"/>
      <c r="J96" s="318"/>
      <c r="K96" s="318"/>
      <c r="L96" s="318"/>
      <c r="M96" s="823"/>
      <c r="N96" s="318"/>
      <c r="P96" s="318"/>
      <c r="Q96" s="318"/>
      <c r="R96" s="318"/>
      <c r="S96" s="318"/>
      <c r="T96" s="318"/>
      <c r="U96" s="328"/>
      <c r="W96" s="318"/>
      <c r="X96" s="318"/>
      <c r="Y96" s="318"/>
      <c r="Z96" s="318"/>
      <c r="AA96" s="318"/>
      <c r="AB96" s="328"/>
      <c r="AD96" s="318"/>
      <c r="AE96" s="318"/>
      <c r="AF96" s="318"/>
      <c r="AG96" s="318"/>
      <c r="AH96" s="318"/>
      <c r="AI96" s="328"/>
    </row>
    <row r="97" spans="1:35" x14ac:dyDescent="0.2">
      <c r="C97" s="318"/>
      <c r="D97" s="318"/>
      <c r="E97" s="318"/>
      <c r="F97" s="318"/>
      <c r="H97" s="318"/>
      <c r="I97" s="318"/>
      <c r="J97" s="318"/>
      <c r="K97" s="318"/>
      <c r="L97" s="318"/>
      <c r="O97" s="329" t="s">
        <v>271</v>
      </c>
    </row>
    <row r="98" spans="1:35" ht="18" x14ac:dyDescent="0.25">
      <c r="A98" s="314" t="s">
        <v>23</v>
      </c>
      <c r="C98" s="318"/>
      <c r="D98" s="318"/>
      <c r="E98" s="318"/>
      <c r="F98" s="318" t="s">
        <v>669</v>
      </c>
      <c r="H98" s="319">
        <f>RECS_intensity_data!O181</f>
        <v>12.9581770163059</v>
      </c>
      <c r="I98" s="319">
        <f>RECS_intensity_data!P181</f>
        <v>18.320245170977071</v>
      </c>
      <c r="J98" s="319">
        <f>RECS_intensity_data!Q181</f>
        <v>32.311030005264087</v>
      </c>
      <c r="P98" s="313">
        <f>RECS_intensity_data!O169</f>
        <v>38.678054515021486</v>
      </c>
      <c r="Q98" s="313">
        <f>RECS_intensity_data!P169</f>
        <v>58.899273207141775</v>
      </c>
      <c r="R98" s="313">
        <f>RECS_intensity_data!Q169</f>
        <v>70.627300929987712</v>
      </c>
      <c r="W98" s="319">
        <f>H98+P98</f>
        <v>51.636231531327383</v>
      </c>
      <c r="X98" s="319">
        <f>I98+Q98</f>
        <v>77.219518378118849</v>
      </c>
      <c r="Y98" s="319">
        <f>J98+R98</f>
        <v>102.9383309352518</v>
      </c>
      <c r="AD98" s="313">
        <f>$AK$33*H98+P98</f>
        <v>80.144220967200368</v>
      </c>
      <c r="AE98" s="313">
        <f>$AK$33*I98+Q98</f>
        <v>117.5240577542684</v>
      </c>
      <c r="AF98" s="313">
        <f>$AK$33*J98+R98</f>
        <v>174.02259694683278</v>
      </c>
    </row>
    <row r="99" spans="1:35" x14ac:dyDescent="0.2">
      <c r="C99" s="318"/>
      <c r="D99" s="318"/>
      <c r="E99" s="318"/>
      <c r="F99" s="318"/>
      <c r="H99" s="319">
        <f>1</f>
        <v>1</v>
      </c>
      <c r="I99" s="319">
        <f>I98/H98</f>
        <v>1.4137980325414463</v>
      </c>
      <c r="J99" s="319">
        <f>J98/I98</f>
        <v>1.7636789084270126</v>
      </c>
      <c r="L99" s="313">
        <f>F116/K116</f>
        <v>0.87931041627973128</v>
      </c>
      <c r="P99" s="313">
        <f>1</f>
        <v>1</v>
      </c>
      <c r="Q99" s="313">
        <f>Q98/P98</f>
        <v>1.5228085782925542</v>
      </c>
      <c r="R99" s="313">
        <f>R98/Q98</f>
        <v>1.1991200754141711</v>
      </c>
      <c r="T99" s="313">
        <f>F116/S116</f>
        <v>0.88045157860482648</v>
      </c>
      <c r="W99" s="313">
        <f>1</f>
        <v>1</v>
      </c>
      <c r="X99" s="313">
        <f>X98/W98</f>
        <v>1.4954522452179773</v>
      </c>
      <c r="Y99" s="313">
        <f>Y98/X98</f>
        <v>1.3330610329786867</v>
      </c>
      <c r="AA99" s="313">
        <f>F116/Z116</f>
        <v>0.87910434551773009</v>
      </c>
      <c r="AD99" s="313">
        <f>1</f>
        <v>1</v>
      </c>
      <c r="AE99" s="313">
        <f>AE98/AD98</f>
        <v>1.4664071387301401</v>
      </c>
      <c r="AF99" s="313">
        <f>AF98/AE98</f>
        <v>1.4807402013866593</v>
      </c>
      <c r="AH99" s="313">
        <f>F116/AG116</f>
        <v>0.88025965627428393</v>
      </c>
    </row>
    <row r="100" spans="1:35" x14ac:dyDescent="0.2">
      <c r="C100" s="318"/>
      <c r="D100" s="318"/>
      <c r="E100" s="318"/>
      <c r="F100" s="318"/>
      <c r="H100" s="318"/>
      <c r="I100" s="318"/>
      <c r="J100" s="318"/>
      <c r="K100" s="318"/>
      <c r="L100" s="318"/>
    </row>
    <row r="101" spans="1:35" x14ac:dyDescent="0.2">
      <c r="B101" s="313">
        <f t="shared" ref="B101:B142" si="126">B47</f>
        <v>1970</v>
      </c>
      <c r="C101" s="318">
        <f>'Final Floorspace Estimates'!D121</f>
        <v>12707</v>
      </c>
      <c r="D101" s="318">
        <f>'Final Floorspace Estimates'!E121</f>
        <v>4330</v>
      </c>
      <c r="E101" s="318">
        <f>'Final Floorspace Estimates'!F121</f>
        <v>499</v>
      </c>
      <c r="F101" s="318">
        <f>SUM(C101:E101)</f>
        <v>17536</v>
      </c>
      <c r="H101" s="318">
        <f>H$7*C101</f>
        <v>12707</v>
      </c>
      <c r="I101" s="318">
        <f>I$99*D101</f>
        <v>6121.745480904463</v>
      </c>
      <c r="J101" s="318">
        <f>J$99*E101</f>
        <v>880.07577530507933</v>
      </c>
      <c r="K101" s="318">
        <f>SUM(H101:J101)</f>
        <v>19708.821256209543</v>
      </c>
      <c r="L101" s="318">
        <f>K101*L$99</f>
        <v>17330.17182318043</v>
      </c>
      <c r="M101" s="328">
        <f>L101/F101</f>
        <v>0.98826253553720511</v>
      </c>
      <c r="P101" s="318">
        <f>P$7*C101</f>
        <v>12707</v>
      </c>
      <c r="Q101" s="318">
        <f>Q$99*D101</f>
        <v>6593.7611440067594</v>
      </c>
      <c r="R101" s="318">
        <f>R$99*E101</f>
        <v>598.36091763167133</v>
      </c>
      <c r="S101" s="318">
        <f>SUM(P101:R101)</f>
        <v>19899.122061638431</v>
      </c>
      <c r="T101" s="318">
        <f>S101*T$99</f>
        <v>17520.213432019686</v>
      </c>
      <c r="U101" s="328">
        <f>T101/F101</f>
        <v>0.99909976231864084</v>
      </c>
      <c r="W101" s="318">
        <f>W$99*C101</f>
        <v>12707</v>
      </c>
      <c r="X101" s="318">
        <f>X$99*D101</f>
        <v>6475.3082217938418</v>
      </c>
      <c r="Y101" s="318">
        <f>Y$153*E101</f>
        <v>682.97509718330105</v>
      </c>
      <c r="Z101" s="318">
        <f>SUM(W101:Y101)</f>
        <v>19865.283318977145</v>
      </c>
      <c r="AA101" s="318">
        <f>Z101*AA$99</f>
        <v>17463.656890653685</v>
      </c>
      <c r="AB101" s="328">
        <f>AA101/F101</f>
        <v>0.99587459458563443</v>
      </c>
      <c r="AD101" s="318">
        <f>AD$99*C101</f>
        <v>12707</v>
      </c>
      <c r="AE101" s="318">
        <f>AE$99*D101</f>
        <v>6349.5429107015061</v>
      </c>
      <c r="AF101" s="318">
        <f>AF$99*E101</f>
        <v>738.88936049194297</v>
      </c>
      <c r="AG101" s="318">
        <f>SUM(AD101:AF101)</f>
        <v>19795.432271193451</v>
      </c>
      <c r="AH101" s="318">
        <f>AG101*AH$99</f>
        <v>17425.120406841615</v>
      </c>
      <c r="AI101" s="328">
        <f>AH101/F101</f>
        <v>0.99367703049963596</v>
      </c>
    </row>
    <row r="102" spans="1:35" x14ac:dyDescent="0.2">
      <c r="B102" s="313">
        <f t="shared" si="126"/>
        <v>1971</v>
      </c>
      <c r="C102" s="318">
        <f>'Final Floorspace Estimates'!D122</f>
        <v>12944.9</v>
      </c>
      <c r="D102" s="318">
        <f>'Final Floorspace Estimates'!E122</f>
        <v>4387.3</v>
      </c>
      <c r="E102" s="318">
        <f>'Final Floorspace Estimates'!F122</f>
        <v>565.29999999999995</v>
      </c>
      <c r="F102" s="318">
        <f t="shared" ref="F102:F141" si="127">SUM(C102:E102)</f>
        <v>17897.5</v>
      </c>
      <c r="H102" s="318">
        <f t="shared" ref="H102:H115" si="128">H$7*C102</f>
        <v>12944.9</v>
      </c>
      <c r="I102" s="318">
        <f t="shared" ref="I102:I115" si="129">I$99*D102</f>
        <v>6202.7561081690874</v>
      </c>
      <c r="J102" s="318">
        <f t="shared" ref="J102:J115" si="130">J$99*E102</f>
        <v>997.00768693379018</v>
      </c>
      <c r="K102" s="318">
        <f t="shared" ref="K102:K115" si="131">SUM(H102:J102)</f>
        <v>20144.663795102879</v>
      </c>
      <c r="L102" s="318">
        <f t="shared" ref="L102:L115" si="132">K102*L$99</f>
        <v>17713.412707487143</v>
      </c>
      <c r="M102" s="328">
        <f t="shared" ref="M102:M115" si="133">L102/F102</f>
        <v>0.98971435717207112</v>
      </c>
      <c r="P102" s="318">
        <f t="shared" ref="P102:P115" si="134">P$7*C102</f>
        <v>12944.9</v>
      </c>
      <c r="Q102" s="318">
        <f t="shared" ref="Q102:Q115" si="135">Q$99*D102</f>
        <v>6681.0180755429237</v>
      </c>
      <c r="R102" s="318">
        <f t="shared" ref="R102:R115" si="136">R$99*E102</f>
        <v>677.86257863163087</v>
      </c>
      <c r="S102" s="318">
        <f t="shared" ref="S102:S115" si="137">SUM(P102:R102)</f>
        <v>20303.780654174552</v>
      </c>
      <c r="T102" s="318">
        <f t="shared" ref="T102:T115" si="138">S102*T$99</f>
        <v>17876.495728614122</v>
      </c>
      <c r="U102" s="328">
        <f t="shared" ref="U102:U115" si="139">T102/F102</f>
        <v>0.99882641310876497</v>
      </c>
      <c r="W102" s="318">
        <f t="shared" ref="W102:W115" si="140">W$99*C102</f>
        <v>12944.9</v>
      </c>
      <c r="X102" s="318">
        <f t="shared" ref="X102:X115" si="141">X$99*D102</f>
        <v>6560.9976354448318</v>
      </c>
      <c r="Y102" s="318">
        <f t="shared" ref="Y102:Y115" si="142">Y$153*E102</f>
        <v>773.71908304152316</v>
      </c>
      <c r="Z102" s="318">
        <f t="shared" ref="Z102:Z115" si="143">SUM(W102:Y102)</f>
        <v>20279.616718486355</v>
      </c>
      <c r="AA102" s="318">
        <f t="shared" ref="AA102:AA115" si="144">Z102*AA$99</f>
        <v>17827.899182655365</v>
      </c>
      <c r="AB102" s="328">
        <f t="shared" ref="AB102:AB115" si="145">AA102/F102</f>
        <v>0.99611114304541781</v>
      </c>
      <c r="AD102" s="318">
        <f t="shared" ref="AD102:AD115" si="146">AD$99*C102</f>
        <v>12944.9</v>
      </c>
      <c r="AE102" s="318">
        <f t="shared" ref="AE102:AE115" si="147">AE$99*D102</f>
        <v>6433.568039750744</v>
      </c>
      <c r="AF102" s="318">
        <f t="shared" ref="AF102:AF115" si="148">AF$99*E102</f>
        <v>837.06243584387846</v>
      </c>
      <c r="AG102" s="318">
        <f t="shared" ref="AG102:AG115" si="149">SUM(AD102:AF102)</f>
        <v>20215.530475594624</v>
      </c>
      <c r="AH102" s="318">
        <f t="shared" ref="AH102:AH115" si="150">AG102*AH$99</f>
        <v>17794.915907849234</v>
      </c>
      <c r="AI102" s="328">
        <f t="shared" ref="AI102:AI115" si="151">AH102/F102</f>
        <v>0.9942682446067459</v>
      </c>
    </row>
    <row r="103" spans="1:35" x14ac:dyDescent="0.2">
      <c r="B103" s="313">
        <f t="shared" si="126"/>
        <v>1972</v>
      </c>
      <c r="C103" s="318">
        <f>'Final Floorspace Estimates'!D123</f>
        <v>13222.45</v>
      </c>
      <c r="D103" s="318">
        <f>'Final Floorspace Estimates'!E123</f>
        <v>4454.1499999999996</v>
      </c>
      <c r="E103" s="318">
        <f>'Final Floorspace Estimates'!F123</f>
        <v>642.65</v>
      </c>
      <c r="F103" s="318">
        <f t="shared" si="127"/>
        <v>18319.25</v>
      </c>
      <c r="H103" s="318">
        <f t="shared" si="128"/>
        <v>13222.45</v>
      </c>
      <c r="I103" s="318">
        <f t="shared" si="129"/>
        <v>6297.2685066444828</v>
      </c>
      <c r="J103" s="318">
        <f t="shared" si="130"/>
        <v>1133.4282505006197</v>
      </c>
      <c r="K103" s="318">
        <f t="shared" si="131"/>
        <v>20653.146757145103</v>
      </c>
      <c r="L103" s="318">
        <f t="shared" si="132"/>
        <v>18160.527072511642</v>
      </c>
      <c r="M103" s="328">
        <f t="shared" si="133"/>
        <v>0.99133573003871023</v>
      </c>
      <c r="P103" s="318">
        <f t="shared" si="134"/>
        <v>13222.45</v>
      </c>
      <c r="Q103" s="318">
        <f t="shared" si="135"/>
        <v>6782.8178290017795</v>
      </c>
      <c r="R103" s="318">
        <f t="shared" si="136"/>
        <v>770.61451646491707</v>
      </c>
      <c r="S103" s="318">
        <f t="shared" si="137"/>
        <v>20775.882345466696</v>
      </c>
      <c r="T103" s="318">
        <f t="shared" si="138"/>
        <v>18292.158407974297</v>
      </c>
      <c r="U103" s="328">
        <f t="shared" si="139"/>
        <v>0.99852114076582266</v>
      </c>
      <c r="W103" s="318">
        <f t="shared" si="140"/>
        <v>13222.45</v>
      </c>
      <c r="X103" s="318">
        <f t="shared" si="141"/>
        <v>6660.968618037653</v>
      </c>
      <c r="Y103" s="318">
        <f t="shared" si="142"/>
        <v>879.5870665427824</v>
      </c>
      <c r="Z103" s="318">
        <f t="shared" si="143"/>
        <v>20763.005684580436</v>
      </c>
      <c r="AA103" s="318">
        <f t="shared" si="144"/>
        <v>18252.848523323992</v>
      </c>
      <c r="AB103" s="328">
        <f t="shared" si="145"/>
        <v>0.99637531685653025</v>
      </c>
      <c r="AD103" s="318">
        <f t="shared" si="146"/>
        <v>13222.45</v>
      </c>
      <c r="AE103" s="318">
        <f t="shared" si="147"/>
        <v>6531.597356974853</v>
      </c>
      <c r="AF103" s="318">
        <f t="shared" si="148"/>
        <v>951.59769042113658</v>
      </c>
      <c r="AG103" s="318">
        <f t="shared" si="149"/>
        <v>20705.645047395992</v>
      </c>
      <c r="AH103" s="318">
        <f t="shared" si="150"/>
        <v>18226.343992358125</v>
      </c>
      <c r="AI103" s="328">
        <f t="shared" si="151"/>
        <v>0.99492850375196173</v>
      </c>
    </row>
    <row r="104" spans="1:35" x14ac:dyDescent="0.2">
      <c r="B104" s="313">
        <f t="shared" si="126"/>
        <v>1973</v>
      </c>
      <c r="C104" s="318">
        <f>'Final Floorspace Estimates'!D124</f>
        <v>13434.683324269568</v>
      </c>
      <c r="D104" s="318">
        <f>'Final Floorspace Estimates'!E124</f>
        <v>4629.2174092124778</v>
      </c>
      <c r="E104" s="318">
        <f>'Final Floorspace Estimates'!F124</f>
        <v>753.04691356951082</v>
      </c>
      <c r="F104" s="318">
        <f t="shared" si="127"/>
        <v>18816.947647051555</v>
      </c>
      <c r="H104" s="318">
        <f t="shared" si="128"/>
        <v>13434.683324269568</v>
      </c>
      <c r="I104" s="318">
        <f t="shared" si="129"/>
        <v>6544.7784653512126</v>
      </c>
      <c r="J104" s="318">
        <f t="shared" si="130"/>
        <v>1328.1329585186058</v>
      </c>
      <c r="K104" s="318">
        <f t="shared" si="131"/>
        <v>21307.594748139389</v>
      </c>
      <c r="L104" s="318">
        <f t="shared" si="132"/>
        <v>18735.990007906261</v>
      </c>
      <c r="M104" s="328">
        <f t="shared" si="133"/>
        <v>0.99569762106672066</v>
      </c>
      <c r="P104" s="318">
        <f t="shared" si="134"/>
        <v>13434.683324269568</v>
      </c>
      <c r="Q104" s="318">
        <f t="shared" si="135"/>
        <v>7049.4119815299946</v>
      </c>
      <c r="R104" s="318">
        <f t="shared" si="136"/>
        <v>902.99367178988064</v>
      </c>
      <c r="S104" s="318">
        <f t="shared" si="137"/>
        <v>21387.088977589447</v>
      </c>
      <c r="T104" s="318">
        <f t="shared" si="138"/>
        <v>18830.296252080512</v>
      </c>
      <c r="U104" s="328">
        <f t="shared" si="139"/>
        <v>1.00070939268575</v>
      </c>
      <c r="W104" s="318">
        <f t="shared" si="140"/>
        <v>13434.683324269568</v>
      </c>
      <c r="X104" s="318">
        <f t="shared" si="141"/>
        <v>6922.7735682089478</v>
      </c>
      <c r="Y104" s="318">
        <f t="shared" si="142"/>
        <v>1030.6859498571575</v>
      </c>
      <c r="Z104" s="318">
        <f t="shared" si="143"/>
        <v>21388.142842335674</v>
      </c>
      <c r="AA104" s="318">
        <f t="shared" si="144"/>
        <v>18802.409315251225</v>
      </c>
      <c r="AB104" s="328">
        <f t="shared" si="145"/>
        <v>0.99922738097203523</v>
      </c>
      <c r="AD104" s="318">
        <f t="shared" si="146"/>
        <v>13434.683324269568</v>
      </c>
      <c r="AE104" s="318">
        <f t="shared" si="147"/>
        <v>6788.3174556030217</v>
      </c>
      <c r="AF104" s="318">
        <f t="shared" si="148"/>
        <v>1115.0668384525197</v>
      </c>
      <c r="AG104" s="318">
        <f t="shared" si="149"/>
        <v>21338.067618325109</v>
      </c>
      <c r="AH104" s="318">
        <f t="shared" si="150"/>
        <v>18783.04006726429</v>
      </c>
      <c r="AI104" s="328">
        <f t="shared" si="151"/>
        <v>0.99819802975364191</v>
      </c>
    </row>
    <row r="105" spans="1:35" x14ac:dyDescent="0.2">
      <c r="B105" s="313">
        <f t="shared" si="126"/>
        <v>1974</v>
      </c>
      <c r="C105" s="318">
        <f>'Final Floorspace Estimates'!D125</f>
        <v>13638.02869370119</v>
      </c>
      <c r="D105" s="318">
        <f>'Final Floorspace Estimates'!E125</f>
        <v>4607.1965814975219</v>
      </c>
      <c r="E105" s="318">
        <f>'Final Floorspace Estimates'!F125</f>
        <v>842.89224689704656</v>
      </c>
      <c r="F105" s="318">
        <f t="shared" si="127"/>
        <v>19088.117522095756</v>
      </c>
      <c r="H105" s="318">
        <f t="shared" si="128"/>
        <v>13638.02869370119</v>
      </c>
      <c r="I105" s="318">
        <f t="shared" si="129"/>
        <v>6513.6454624528742</v>
      </c>
      <c r="J105" s="318">
        <f t="shared" si="130"/>
        <v>1486.5912779289752</v>
      </c>
      <c r="K105" s="318">
        <f t="shared" si="131"/>
        <v>21638.265434083038</v>
      </c>
      <c r="L105" s="318">
        <f t="shared" si="132"/>
        <v>19026.752186414877</v>
      </c>
      <c r="M105" s="328">
        <f t="shared" si="133"/>
        <v>0.99678515518306898</v>
      </c>
      <c r="P105" s="318">
        <f t="shared" si="134"/>
        <v>13638.02869370119</v>
      </c>
      <c r="Q105" s="318">
        <f t="shared" si="135"/>
        <v>7015.8784761845573</v>
      </c>
      <c r="R105" s="318">
        <f t="shared" si="136"/>
        <v>1010.7290146652066</v>
      </c>
      <c r="S105" s="318">
        <f t="shared" si="137"/>
        <v>21664.636184550953</v>
      </c>
      <c r="T105" s="318">
        <f t="shared" si="138"/>
        <v>19074.66312858713</v>
      </c>
      <c r="U105" s="328">
        <f t="shared" si="139"/>
        <v>0.99929514298656996</v>
      </c>
      <c r="W105" s="318">
        <f t="shared" si="140"/>
        <v>13638.02869370119</v>
      </c>
      <c r="X105" s="318">
        <f t="shared" si="141"/>
        <v>6889.8424719610584</v>
      </c>
      <c r="Y105" s="318">
        <f t="shared" si="142"/>
        <v>1153.6561407606439</v>
      </c>
      <c r="Z105" s="318">
        <f t="shared" si="143"/>
        <v>21681.52730642289</v>
      </c>
      <c r="AA105" s="318">
        <f t="shared" si="144"/>
        <v>19060.324872537687</v>
      </c>
      <c r="AB105" s="328">
        <f t="shared" si="145"/>
        <v>0.99854398164062552</v>
      </c>
      <c r="AD105" s="318">
        <f t="shared" si="146"/>
        <v>13638.02869370119</v>
      </c>
      <c r="AE105" s="318">
        <f t="shared" si="147"/>
        <v>6756.0259566410641</v>
      </c>
      <c r="AF105" s="318">
        <f t="shared" si="148"/>
        <v>1248.1044354175865</v>
      </c>
      <c r="AG105" s="318">
        <f t="shared" si="149"/>
        <v>21642.159085759838</v>
      </c>
      <c r="AH105" s="318">
        <f t="shared" si="150"/>
        <v>19050.719517864327</v>
      </c>
      <c r="AI105" s="328">
        <f t="shared" si="151"/>
        <v>0.99804077043280259</v>
      </c>
    </row>
    <row r="106" spans="1:35" x14ac:dyDescent="0.2">
      <c r="B106" s="313">
        <f t="shared" si="126"/>
        <v>1975</v>
      </c>
      <c r="C106" s="318">
        <f>'Final Floorspace Estimates'!D126</f>
        <v>13922.693802050759</v>
      </c>
      <c r="D106" s="318">
        <f>'Final Floorspace Estimates'!E126</f>
        <v>4801.054584948809</v>
      </c>
      <c r="E106" s="318">
        <f>'Final Floorspace Estimates'!F126</f>
        <v>780.56706170904317</v>
      </c>
      <c r="F106" s="318">
        <f t="shared" si="127"/>
        <v>19504.31544870861</v>
      </c>
      <c r="H106" s="318">
        <f t="shared" si="128"/>
        <v>13922.693802050759</v>
      </c>
      <c r="I106" s="318">
        <f t="shared" si="129"/>
        <v>6787.7215263247163</v>
      </c>
      <c r="J106" s="318">
        <f t="shared" si="130"/>
        <v>1376.6696633490858</v>
      </c>
      <c r="K106" s="318">
        <f t="shared" si="131"/>
        <v>22087.084991724561</v>
      </c>
      <c r="L106" s="318">
        <f t="shared" si="132"/>
        <v>19421.40389847913</v>
      </c>
      <c r="M106" s="328">
        <f t="shared" si="133"/>
        <v>0.99574906638238514</v>
      </c>
      <c r="P106" s="318">
        <f t="shared" si="134"/>
        <v>13922.693802050759</v>
      </c>
      <c r="Q106" s="318">
        <f t="shared" si="135"/>
        <v>7311.0871068108445</v>
      </c>
      <c r="R106" s="318">
        <f t="shared" si="136"/>
        <v>935.99363390236579</v>
      </c>
      <c r="S106" s="318">
        <f t="shared" si="137"/>
        <v>22169.774542763971</v>
      </c>
      <c r="T106" s="318">
        <f t="shared" si="138"/>
        <v>19519.412993489634</v>
      </c>
      <c r="U106" s="328">
        <f t="shared" si="139"/>
        <v>1.0007740617619074</v>
      </c>
      <c r="W106" s="318">
        <f t="shared" si="140"/>
        <v>13922.693802050759</v>
      </c>
      <c r="X106" s="318">
        <f t="shared" si="141"/>
        <v>7179.74785847576</v>
      </c>
      <c r="Y106" s="318">
        <f t="shared" si="142"/>
        <v>1068.3524345266883</v>
      </c>
      <c r="Z106" s="318">
        <f t="shared" si="143"/>
        <v>22170.794095053207</v>
      </c>
      <c r="AA106" s="318">
        <f t="shared" si="144"/>
        <v>19490.441432540105</v>
      </c>
      <c r="AB106" s="328">
        <f t="shared" si="145"/>
        <v>0.99928866941241845</v>
      </c>
      <c r="AD106" s="318">
        <f t="shared" si="146"/>
        <v>13922.693802050759</v>
      </c>
      <c r="AE106" s="318">
        <f t="shared" si="147"/>
        <v>7040.3007168020031</v>
      </c>
      <c r="AF106" s="318">
        <f t="shared" si="148"/>
        <v>1155.8170281508415</v>
      </c>
      <c r="AG106" s="318">
        <f t="shared" si="149"/>
        <v>22118.811547003606</v>
      </c>
      <c r="AH106" s="318">
        <f t="shared" si="150"/>
        <v>19470.297449561058</v>
      </c>
      <c r="AI106" s="328">
        <f t="shared" si="151"/>
        <v>0.99825587320729037</v>
      </c>
    </row>
    <row r="107" spans="1:35" x14ac:dyDescent="0.2">
      <c r="B107" s="313">
        <f t="shared" si="126"/>
        <v>1976</v>
      </c>
      <c r="C107" s="318">
        <f>'Final Floorspace Estimates'!D127</f>
        <v>14162.358426573099</v>
      </c>
      <c r="D107" s="318">
        <f>'Final Floorspace Estimates'!E127</f>
        <v>4895.7463252871285</v>
      </c>
      <c r="E107" s="318">
        <f>'Final Floorspace Estimates'!F127</f>
        <v>796.00613989397743</v>
      </c>
      <c r="F107" s="318">
        <f t="shared" si="127"/>
        <v>19854.110891754204</v>
      </c>
      <c r="H107" s="318">
        <f t="shared" si="128"/>
        <v>14162.358426573099</v>
      </c>
      <c r="I107" s="318">
        <f t="shared" si="129"/>
        <v>6921.5965225129576</v>
      </c>
      <c r="J107" s="318">
        <f t="shared" si="130"/>
        <v>1403.89923990941</v>
      </c>
      <c r="K107" s="318">
        <f t="shared" si="131"/>
        <v>22487.854188995465</v>
      </c>
      <c r="L107" s="318">
        <f t="shared" si="132"/>
        <v>19773.804428163501</v>
      </c>
      <c r="M107" s="328">
        <f t="shared" si="133"/>
        <v>0.99595517200299033</v>
      </c>
      <c r="P107" s="318">
        <f t="shared" si="134"/>
        <v>14162.358426573099</v>
      </c>
      <c r="Q107" s="318">
        <f t="shared" si="135"/>
        <v>7455.2845012914886</v>
      </c>
      <c r="R107" s="318">
        <f t="shared" si="136"/>
        <v>954.5069424998095</v>
      </c>
      <c r="S107" s="318">
        <f t="shared" si="137"/>
        <v>22572.149870364399</v>
      </c>
      <c r="T107" s="318">
        <f t="shared" si="138"/>
        <v>19873.684985867065</v>
      </c>
      <c r="U107" s="328">
        <f t="shared" si="139"/>
        <v>1.0009858962821141</v>
      </c>
      <c r="W107" s="318">
        <f t="shared" si="140"/>
        <v>14162.358426573099</v>
      </c>
      <c r="X107" s="318">
        <f t="shared" si="141"/>
        <v>7321.3548341682981</v>
      </c>
      <c r="Y107" s="318">
        <f t="shared" si="142"/>
        <v>1089.4837089230332</v>
      </c>
      <c r="Z107" s="318">
        <f t="shared" si="143"/>
        <v>22573.19696966443</v>
      </c>
      <c r="AA107" s="318">
        <f t="shared" si="144"/>
        <v>19844.195548259657</v>
      </c>
      <c r="AB107" s="328">
        <f t="shared" si="145"/>
        <v>0.99950058990056989</v>
      </c>
      <c r="AD107" s="318">
        <f t="shared" si="146"/>
        <v>14162.358426573099</v>
      </c>
      <c r="AE107" s="318">
        <f t="shared" si="147"/>
        <v>7179.1573608128956</v>
      </c>
      <c r="AF107" s="318">
        <f t="shared" si="148"/>
        <v>1178.6782918916253</v>
      </c>
      <c r="AG107" s="318">
        <f t="shared" si="149"/>
        <v>22520.194079277619</v>
      </c>
      <c r="AH107" s="318">
        <f t="shared" si="150"/>
        <v>19823.61829945508</v>
      </c>
      <c r="AI107" s="328">
        <f t="shared" si="151"/>
        <v>0.99846416732205379</v>
      </c>
    </row>
    <row r="108" spans="1:35" x14ac:dyDescent="0.2">
      <c r="B108" s="313">
        <f t="shared" si="126"/>
        <v>1977</v>
      </c>
      <c r="C108" s="318">
        <f>'Final Floorspace Estimates'!D128</f>
        <v>14167.381637950633</v>
      </c>
      <c r="D108" s="318">
        <f>'Final Floorspace Estimates'!E128</f>
        <v>5003.2279737218887</v>
      </c>
      <c r="E108" s="318">
        <f>'Final Floorspace Estimates'!F128</f>
        <v>840.62139366087035</v>
      </c>
      <c r="F108" s="318">
        <f t="shared" si="127"/>
        <v>20011.231005333393</v>
      </c>
      <c r="H108" s="318">
        <f t="shared" si="128"/>
        <v>14167.381637950633</v>
      </c>
      <c r="I108" s="318">
        <f t="shared" si="129"/>
        <v>7073.5538656043336</v>
      </c>
      <c r="J108" s="318">
        <f t="shared" si="130"/>
        <v>1482.5862219721978</v>
      </c>
      <c r="K108" s="318">
        <f t="shared" si="131"/>
        <v>22723.521725527164</v>
      </c>
      <c r="L108" s="318">
        <f t="shared" si="132"/>
        <v>19981.029347814809</v>
      </c>
      <c r="M108" s="328">
        <f t="shared" si="133"/>
        <v>0.99849076463559217</v>
      </c>
      <c r="P108" s="318">
        <f t="shared" si="134"/>
        <v>14167.381637950633</v>
      </c>
      <c r="Q108" s="318">
        <f t="shared" si="135"/>
        <v>7618.9584775369658</v>
      </c>
      <c r="R108" s="318">
        <f t="shared" si="136"/>
        <v>1008.0059889613884</v>
      </c>
      <c r="S108" s="318">
        <f t="shared" si="137"/>
        <v>22794.346104448985</v>
      </c>
      <c r="T108" s="318">
        <f t="shared" si="138"/>
        <v>20069.318010926887</v>
      </c>
      <c r="U108" s="328">
        <f t="shared" si="139"/>
        <v>1.0029027202563408</v>
      </c>
      <c r="W108" s="318">
        <f t="shared" si="140"/>
        <v>14167.381637950633</v>
      </c>
      <c r="X108" s="318">
        <f t="shared" si="141"/>
        <v>7482.0885066397896</v>
      </c>
      <c r="Y108" s="318">
        <f t="shared" si="142"/>
        <v>1150.548052164118</v>
      </c>
      <c r="Z108" s="318">
        <f t="shared" si="143"/>
        <v>22800.01819675454</v>
      </c>
      <c r="AA108" s="318">
        <f t="shared" si="144"/>
        <v>20043.595074650235</v>
      </c>
      <c r="AB108" s="328">
        <f t="shared" si="145"/>
        <v>1.0016172952732501</v>
      </c>
      <c r="AD108" s="318">
        <f t="shared" si="146"/>
        <v>14167.381637950633</v>
      </c>
      <c r="AE108" s="318">
        <f t="shared" si="147"/>
        <v>7336.7692173601108</v>
      </c>
      <c r="AF108" s="318">
        <f t="shared" si="148"/>
        <v>1244.7418917393313</v>
      </c>
      <c r="AG108" s="318">
        <f t="shared" si="149"/>
        <v>22748.892747050075</v>
      </c>
      <c r="AH108" s="318">
        <f t="shared" si="150"/>
        <v>20024.932510138849</v>
      </c>
      <c r="AI108" s="328">
        <f t="shared" si="151"/>
        <v>1.0006846907519984</v>
      </c>
    </row>
    <row r="109" spans="1:35" x14ac:dyDescent="0.2">
      <c r="B109" s="313">
        <f t="shared" si="126"/>
        <v>1978</v>
      </c>
      <c r="C109" s="318">
        <f>'Final Floorspace Estimates'!D129</f>
        <v>14339.17399286107</v>
      </c>
      <c r="D109" s="318">
        <f>'Final Floorspace Estimates'!E129</f>
        <v>5187.8118066808556</v>
      </c>
      <c r="E109" s="318">
        <f>'Final Floorspace Estimates'!F129</f>
        <v>820.27843618173847</v>
      </c>
      <c r="F109" s="318">
        <f t="shared" si="127"/>
        <v>20347.264235723665</v>
      </c>
      <c r="H109" s="318">
        <f t="shared" si="128"/>
        <v>14339.17399286107</v>
      </c>
      <c r="I109" s="318">
        <f t="shared" si="129"/>
        <v>7334.5181254806794</v>
      </c>
      <c r="J109" s="318">
        <f t="shared" si="130"/>
        <v>1446.7077769312255</v>
      </c>
      <c r="K109" s="318">
        <f t="shared" si="131"/>
        <v>23120.399895272974</v>
      </c>
      <c r="L109" s="318">
        <f t="shared" si="132"/>
        <v>20330.008456466334</v>
      </c>
      <c r="M109" s="328">
        <f t="shared" si="133"/>
        <v>0.99915193614937992</v>
      </c>
      <c r="P109" s="318">
        <f t="shared" si="134"/>
        <v>14339.17399286107</v>
      </c>
      <c r="Q109" s="318">
        <f t="shared" si="135"/>
        <v>7900.0443217810007</v>
      </c>
      <c r="R109" s="318">
        <f t="shared" si="136"/>
        <v>983.61234025486453</v>
      </c>
      <c r="S109" s="318">
        <f t="shared" si="137"/>
        <v>23222.830654896938</v>
      </c>
      <c r="T109" s="318">
        <f t="shared" si="138"/>
        <v>20446.577909776566</v>
      </c>
      <c r="U109" s="328">
        <f t="shared" si="139"/>
        <v>1.0048809349946188</v>
      </c>
      <c r="W109" s="318">
        <f t="shared" si="140"/>
        <v>14339.17399286107</v>
      </c>
      <c r="X109" s="318">
        <f t="shared" si="141"/>
        <v>7758.1248140692169</v>
      </c>
      <c r="Y109" s="318">
        <f t="shared" si="142"/>
        <v>1122.7048991354491</v>
      </c>
      <c r="Z109" s="318">
        <f t="shared" si="143"/>
        <v>23220.003706065738</v>
      </c>
      <c r="AA109" s="318">
        <f t="shared" si="144"/>
        <v>20412.806160940188</v>
      </c>
      <c r="AB109" s="328">
        <f t="shared" si="145"/>
        <v>1.0032211664652908</v>
      </c>
      <c r="AD109" s="318">
        <f t="shared" si="146"/>
        <v>14339.17399286107</v>
      </c>
      <c r="AE109" s="318">
        <f t="shared" si="147"/>
        <v>7607.4442677053121</v>
      </c>
      <c r="AF109" s="318">
        <f t="shared" si="148"/>
        <v>1214.6192567848814</v>
      </c>
      <c r="AG109" s="318">
        <f t="shared" si="149"/>
        <v>23161.237517351263</v>
      </c>
      <c r="AH109" s="318">
        <f t="shared" si="150"/>
        <v>20387.902975910671</v>
      </c>
      <c r="AI109" s="328">
        <f t="shared" si="151"/>
        <v>1.0019972581923646</v>
      </c>
    </row>
    <row r="110" spans="1:35" x14ac:dyDescent="0.2">
      <c r="B110" s="313">
        <f t="shared" si="126"/>
        <v>1979</v>
      </c>
      <c r="C110" s="318">
        <f>'Final Floorspace Estimates'!D130</f>
        <v>14846.17563232252</v>
      </c>
      <c r="D110" s="318">
        <f>'Final Floorspace Estimates'!E130</f>
        <v>5073.1268343860829</v>
      </c>
      <c r="E110" s="318">
        <f>'Final Floorspace Estimates'!F130</f>
        <v>828.89134152743509</v>
      </c>
      <c r="F110" s="318">
        <f t="shared" si="127"/>
        <v>20748.193808236039</v>
      </c>
      <c r="H110" s="318">
        <f t="shared" si="128"/>
        <v>14846.17563232252</v>
      </c>
      <c r="I110" s="318">
        <f t="shared" si="129"/>
        <v>7172.3767372882594</v>
      </c>
      <c r="J110" s="318">
        <f t="shared" si="130"/>
        <v>1461.8981764297089</v>
      </c>
      <c r="K110" s="318">
        <f t="shared" si="131"/>
        <v>23480.450546040487</v>
      </c>
      <c r="L110" s="318">
        <f t="shared" si="132"/>
        <v>20646.604744074506</v>
      </c>
      <c r="M110" s="328">
        <f t="shared" si="133"/>
        <v>0.99510371528719732</v>
      </c>
      <c r="P110" s="318">
        <f t="shared" si="134"/>
        <v>14846.17563232252</v>
      </c>
      <c r="Q110" s="318">
        <f t="shared" si="135"/>
        <v>7725.4010621692769</v>
      </c>
      <c r="R110" s="318">
        <f t="shared" si="136"/>
        <v>993.94024796253143</v>
      </c>
      <c r="S110" s="318">
        <f t="shared" si="137"/>
        <v>23565.516942454327</v>
      </c>
      <c r="T110" s="318">
        <f t="shared" si="138"/>
        <v>20748.296592622697</v>
      </c>
      <c r="U110" s="328">
        <f t="shared" si="139"/>
        <v>1.000004953895631</v>
      </c>
      <c r="W110" s="318">
        <f t="shared" si="140"/>
        <v>14846.17563232252</v>
      </c>
      <c r="X110" s="318">
        <f t="shared" si="141"/>
        <v>7586.6189147582372</v>
      </c>
      <c r="Y110" s="318">
        <f t="shared" si="142"/>
        <v>1134.4932756194323</v>
      </c>
      <c r="Z110" s="318">
        <f t="shared" si="143"/>
        <v>23567.287822700189</v>
      </c>
      <c r="AA110" s="318">
        <f t="shared" si="144"/>
        <v>20718.105137002822</v>
      </c>
      <c r="AB110" s="328">
        <f t="shared" si="145"/>
        <v>0.99854981732331449</v>
      </c>
      <c r="AD110" s="318">
        <f t="shared" si="146"/>
        <v>14846.17563232252</v>
      </c>
      <c r="AE110" s="318">
        <f t="shared" si="147"/>
        <v>7439.2694056271894</v>
      </c>
      <c r="AF110" s="318">
        <f t="shared" si="148"/>
        <v>1227.3727319809925</v>
      </c>
      <c r="AG110" s="318">
        <f t="shared" si="149"/>
        <v>23512.817769930702</v>
      </c>
      <c r="AH110" s="318">
        <f t="shared" si="150"/>
        <v>20697.384888199074</v>
      </c>
      <c r="AI110" s="328">
        <f t="shared" si="151"/>
        <v>0.99755116418775713</v>
      </c>
    </row>
    <row r="111" spans="1:35" x14ac:dyDescent="0.2">
      <c r="B111" s="313">
        <f t="shared" si="126"/>
        <v>1980</v>
      </c>
      <c r="C111" s="318">
        <f>'Final Floorspace Estimates'!D131</f>
        <v>15042.250471454377</v>
      </c>
      <c r="D111" s="318">
        <f>'Final Floorspace Estimates'!E131</f>
        <v>5160.7927947100134</v>
      </c>
      <c r="E111" s="318">
        <f>'Final Floorspace Estimates'!F131</f>
        <v>839.70620023383424</v>
      </c>
      <c r="F111" s="318">
        <f t="shared" si="127"/>
        <v>21042.749466398225</v>
      </c>
      <c r="H111" s="318">
        <f t="shared" si="128"/>
        <v>15042.250471454377</v>
      </c>
      <c r="I111" s="318">
        <f t="shared" si="129"/>
        <v>7296.3186995150891</v>
      </c>
      <c r="J111" s="318">
        <f t="shared" si="130"/>
        <v>1480.9721146278032</v>
      </c>
      <c r="K111" s="318">
        <f t="shared" si="131"/>
        <v>23819.541285597268</v>
      </c>
      <c r="L111" s="318">
        <f t="shared" si="132"/>
        <v>20944.770763430781</v>
      </c>
      <c r="M111" s="328">
        <f t="shared" si="133"/>
        <v>0.99534382599935911</v>
      </c>
      <c r="P111" s="318">
        <f t="shared" si="134"/>
        <v>15042.250471454377</v>
      </c>
      <c r="Q111" s="318">
        <f t="shared" si="135"/>
        <v>7858.8995385748131</v>
      </c>
      <c r="R111" s="318">
        <f t="shared" si="136"/>
        <v>1006.9085621501424</v>
      </c>
      <c r="S111" s="318">
        <f t="shared" si="137"/>
        <v>23908.058572179332</v>
      </c>
      <c r="T111" s="318">
        <f t="shared" si="138"/>
        <v>21049.887911251946</v>
      </c>
      <c r="U111" s="328">
        <f t="shared" si="139"/>
        <v>1.0003392353677507</v>
      </c>
      <c r="W111" s="318">
        <f t="shared" si="140"/>
        <v>15042.250471454377</v>
      </c>
      <c r="X111" s="318">
        <f t="shared" si="141"/>
        <v>7717.7191719538487</v>
      </c>
      <c r="Y111" s="318">
        <f t="shared" si="142"/>
        <v>1149.2954382968405</v>
      </c>
      <c r="Z111" s="318">
        <f t="shared" si="143"/>
        <v>23909.265081705067</v>
      </c>
      <c r="AA111" s="318">
        <f t="shared" si="144"/>
        <v>21018.738831462251</v>
      </c>
      <c r="AB111" s="328">
        <f t="shared" si="145"/>
        <v>0.99885895923561152</v>
      </c>
      <c r="AD111" s="318">
        <f t="shared" si="146"/>
        <v>15042.250471454377</v>
      </c>
      <c r="AE111" s="318">
        <f t="shared" si="147"/>
        <v>7567.8233956698341</v>
      </c>
      <c r="AF111" s="318">
        <f t="shared" si="148"/>
        <v>1243.3867280398742</v>
      </c>
      <c r="AG111" s="318">
        <f t="shared" si="149"/>
        <v>23853.460595164084</v>
      </c>
      <c r="AH111" s="318">
        <f t="shared" si="150"/>
        <v>20997.239024451312</v>
      </c>
      <c r="AI111" s="328">
        <f t="shared" si="151"/>
        <v>0.99783723880666897</v>
      </c>
    </row>
    <row r="112" spans="1:35" x14ac:dyDescent="0.2">
      <c r="B112" s="313">
        <f t="shared" si="126"/>
        <v>1981</v>
      </c>
      <c r="C112" s="318">
        <f>'Final Floorspace Estimates'!D132</f>
        <v>15538.488147723396</v>
      </c>
      <c r="D112" s="318">
        <f>'Final Floorspace Estimates'!E132</f>
        <v>5371.8923652731009</v>
      </c>
      <c r="E112" s="318">
        <f>'Final Floorspace Estimates'!F132</f>
        <v>882.6525102417213</v>
      </c>
      <c r="F112" s="318">
        <f t="shared" si="127"/>
        <v>21793.033023238218</v>
      </c>
      <c r="H112" s="318">
        <f t="shared" si="128"/>
        <v>15538.488147723396</v>
      </c>
      <c r="I112" s="318">
        <f t="shared" si="129"/>
        <v>7594.770857047527</v>
      </c>
      <c r="J112" s="318">
        <f t="shared" si="130"/>
        <v>1556.7156157834816</v>
      </c>
      <c r="K112" s="318">
        <f t="shared" si="131"/>
        <v>24689.974620554407</v>
      </c>
      <c r="L112" s="318">
        <f t="shared" si="132"/>
        <v>21710.151861535694</v>
      </c>
      <c r="M112" s="328">
        <f t="shared" si="133"/>
        <v>0.99619689642950815</v>
      </c>
      <c r="P112" s="318">
        <f t="shared" si="134"/>
        <v>15538.488147723396</v>
      </c>
      <c r="Q112" s="318">
        <f t="shared" si="135"/>
        <v>8180.3637755021573</v>
      </c>
      <c r="R112" s="318">
        <f t="shared" si="136"/>
        <v>1058.4063446455602</v>
      </c>
      <c r="S112" s="318">
        <f t="shared" si="137"/>
        <v>24777.258267871111</v>
      </c>
      <c r="T112" s="318">
        <f t="shared" si="138"/>
        <v>21815.17615544661</v>
      </c>
      <c r="U112" s="328">
        <f t="shared" si="139"/>
        <v>1.0010160647297135</v>
      </c>
      <c r="W112" s="318">
        <f t="shared" si="140"/>
        <v>15538.488147723396</v>
      </c>
      <c r="X112" s="318">
        <f t="shared" si="141"/>
        <v>8033.408498716969</v>
      </c>
      <c r="Y112" s="318">
        <f t="shared" si="142"/>
        <v>1208.0755189607701</v>
      </c>
      <c r="Z112" s="318">
        <f t="shared" si="143"/>
        <v>24779.972165401134</v>
      </c>
      <c r="AA112" s="318">
        <f t="shared" si="144"/>
        <v>21784.181212412532</v>
      </c>
      <c r="AB112" s="328">
        <f t="shared" si="145"/>
        <v>0.99959382382359319</v>
      </c>
      <c r="AD112" s="318">
        <f t="shared" si="146"/>
        <v>15538.488147723396</v>
      </c>
      <c r="AE112" s="318">
        <f t="shared" si="147"/>
        <v>7877.3813129264126</v>
      </c>
      <c r="AF112" s="318">
        <f t="shared" si="148"/>
        <v>1306.9790557697668</v>
      </c>
      <c r="AG112" s="318">
        <f t="shared" si="149"/>
        <v>24722.848516419577</v>
      </c>
      <c r="AH112" s="318">
        <f t="shared" si="150"/>
        <v>21762.526137184686</v>
      </c>
      <c r="AI112" s="328">
        <f t="shared" si="151"/>
        <v>0.99860015418592707</v>
      </c>
    </row>
    <row r="113" spans="2:35" x14ac:dyDescent="0.2">
      <c r="B113" s="313">
        <f t="shared" si="126"/>
        <v>1982</v>
      </c>
      <c r="C113" s="318">
        <f>'Final Floorspace Estimates'!D133</f>
        <v>15509.414062985663</v>
      </c>
      <c r="D113" s="318">
        <f>'Final Floorspace Estimates'!E133</f>
        <v>5428.1564725031421</v>
      </c>
      <c r="E113" s="318">
        <f>'Final Floorspace Estimates'!F133</f>
        <v>903.88030914347075</v>
      </c>
      <c r="F113" s="318">
        <f t="shared" si="127"/>
        <v>21841.450844632276</v>
      </c>
      <c r="H113" s="318">
        <f t="shared" si="128"/>
        <v>15509.414062985663</v>
      </c>
      <c r="I113" s="318">
        <f t="shared" si="129"/>
        <v>7674.3169411520594</v>
      </c>
      <c r="J113" s="318">
        <f t="shared" si="130"/>
        <v>1594.1546369788273</v>
      </c>
      <c r="K113" s="318">
        <f t="shared" si="131"/>
        <v>24777.885641116547</v>
      </c>
      <c r="L113" s="318">
        <f t="shared" si="132"/>
        <v>21787.452937621769</v>
      </c>
      <c r="M113" s="328">
        <f t="shared" si="133"/>
        <v>0.99752773259456906</v>
      </c>
      <c r="P113" s="318">
        <f t="shared" si="134"/>
        <v>15509.414062985663</v>
      </c>
      <c r="Q113" s="318">
        <f t="shared" si="135"/>
        <v>8266.0432406420368</v>
      </c>
      <c r="R113" s="318">
        <f t="shared" si="136"/>
        <v>1083.8610244655029</v>
      </c>
      <c r="S113" s="318">
        <f t="shared" si="137"/>
        <v>24859.318328093203</v>
      </c>
      <c r="T113" s="318">
        <f t="shared" si="138"/>
        <v>21887.426065009557</v>
      </c>
      <c r="U113" s="328">
        <f t="shared" si="139"/>
        <v>1.0021049526748165</v>
      </c>
      <c r="W113" s="318">
        <f t="shared" si="140"/>
        <v>15509.414062985663</v>
      </c>
      <c r="X113" s="318">
        <f t="shared" si="141"/>
        <v>8117.548784199319</v>
      </c>
      <c r="Y113" s="318">
        <f t="shared" si="142"/>
        <v>1237.1297434455594</v>
      </c>
      <c r="Z113" s="318">
        <f t="shared" si="143"/>
        <v>24864.092590630542</v>
      </c>
      <c r="AA113" s="318">
        <f t="shared" si="144"/>
        <v>21858.131843778505</v>
      </c>
      <c r="AB113" s="328">
        <f t="shared" si="145"/>
        <v>1.0007637312770514</v>
      </c>
      <c r="AD113" s="318">
        <f t="shared" si="146"/>
        <v>15509.414062985663</v>
      </c>
      <c r="AE113" s="318">
        <f t="shared" si="147"/>
        <v>7959.8874014228231</v>
      </c>
      <c r="AF113" s="318">
        <f t="shared" si="148"/>
        <v>1338.4119109905387</v>
      </c>
      <c r="AG113" s="318">
        <f t="shared" si="149"/>
        <v>24807.713375399027</v>
      </c>
      <c r="AH113" s="318">
        <f t="shared" si="150"/>
        <v>21837.229248779702</v>
      </c>
      <c r="AI113" s="328">
        <f t="shared" si="151"/>
        <v>0.99980671632655704</v>
      </c>
    </row>
    <row r="114" spans="2:35" x14ac:dyDescent="0.2">
      <c r="B114" s="313">
        <f t="shared" si="126"/>
        <v>1983</v>
      </c>
      <c r="C114" s="318">
        <f>'Final Floorspace Estimates'!D134</f>
        <v>15468.852374087506</v>
      </c>
      <c r="D114" s="318">
        <f>'Final Floorspace Estimates'!E134</f>
        <v>5491.9035353605832</v>
      </c>
      <c r="E114" s="318">
        <f>'Final Floorspace Estimates'!F134</f>
        <v>929.49629623993155</v>
      </c>
      <c r="F114" s="318">
        <f t="shared" si="127"/>
        <v>21890.252205688023</v>
      </c>
      <c r="H114" s="318">
        <f t="shared" si="128"/>
        <v>15468.852374087506</v>
      </c>
      <c r="I114" s="318">
        <f t="shared" si="129"/>
        <v>7764.4424132002059</v>
      </c>
      <c r="J114" s="318">
        <f t="shared" si="130"/>
        <v>1639.3330131393936</v>
      </c>
      <c r="K114" s="318">
        <f t="shared" si="131"/>
        <v>24872.627800427104</v>
      </c>
      <c r="L114" s="318">
        <f t="shared" si="132"/>
        <v>21870.760705164375</v>
      </c>
      <c r="M114" s="328">
        <f t="shared" si="133"/>
        <v>0.99910958081521861</v>
      </c>
      <c r="P114" s="318">
        <f t="shared" si="134"/>
        <v>15468.852374087506</v>
      </c>
      <c r="Q114" s="318">
        <f t="shared" si="135"/>
        <v>8363.1178148023027</v>
      </c>
      <c r="R114" s="318">
        <f t="shared" si="136"/>
        <v>1114.5776688444193</v>
      </c>
      <c r="S114" s="318">
        <f t="shared" si="137"/>
        <v>24946.547857734229</v>
      </c>
      <c r="T114" s="318">
        <f t="shared" si="138"/>
        <v>21964.227442082953</v>
      </c>
      <c r="U114" s="328">
        <f t="shared" si="139"/>
        <v>1.0033793688487385</v>
      </c>
      <c r="W114" s="318">
        <f t="shared" si="140"/>
        <v>15468.852374087506</v>
      </c>
      <c r="X114" s="318">
        <f t="shared" si="141"/>
        <v>8212.8794724755317</v>
      </c>
      <c r="Y114" s="318">
        <f t="shared" si="142"/>
        <v>1272.1900265651016</v>
      </c>
      <c r="Z114" s="318">
        <f t="shared" si="143"/>
        <v>24953.92187312814</v>
      </c>
      <c r="AA114" s="318">
        <f t="shared" si="144"/>
        <v>21937.101156376884</v>
      </c>
      <c r="AB114" s="328">
        <f t="shared" si="145"/>
        <v>1.0021401740943254</v>
      </c>
      <c r="AD114" s="318">
        <f t="shared" si="146"/>
        <v>15468.852374087506</v>
      </c>
      <c r="AE114" s="318">
        <f t="shared" si="147"/>
        <v>8053.3665494700535</v>
      </c>
      <c r="AF114" s="318">
        <f t="shared" si="148"/>
        <v>1376.3425328824701</v>
      </c>
      <c r="AG114" s="318">
        <f t="shared" si="149"/>
        <v>24898.561456440031</v>
      </c>
      <c r="AH114" s="318">
        <f t="shared" si="150"/>
        <v>21917.199149370037</v>
      </c>
      <c r="AI114" s="328">
        <f t="shared" si="151"/>
        <v>1.0012310019742492</v>
      </c>
    </row>
    <row r="115" spans="2:35" x14ac:dyDescent="0.2">
      <c r="B115" s="313">
        <f t="shared" si="126"/>
        <v>1984</v>
      </c>
      <c r="C115" s="318">
        <f>'Final Floorspace Estimates'!D135</f>
        <v>15547.300310781038</v>
      </c>
      <c r="D115" s="318">
        <f>'Final Floorspace Estimates'!E135</f>
        <v>5435.1832672172413</v>
      </c>
      <c r="E115" s="318">
        <f>'Final Floorspace Estimates'!F135</f>
        <v>956.45826243782517</v>
      </c>
      <c r="F115" s="318">
        <f t="shared" si="127"/>
        <v>21938.941840436102</v>
      </c>
      <c r="H115" s="318">
        <f t="shared" si="128"/>
        <v>15547.300310781038</v>
      </c>
      <c r="I115" s="318">
        <f t="shared" si="129"/>
        <v>7684.2514096939258</v>
      </c>
      <c r="J115" s="318">
        <f t="shared" si="130"/>
        <v>1686.8852642523407</v>
      </c>
      <c r="K115" s="318">
        <f t="shared" si="131"/>
        <v>24918.436984727305</v>
      </c>
      <c r="L115" s="318">
        <f t="shared" si="132"/>
        <v>21911.041198080817</v>
      </c>
      <c r="M115" s="328">
        <f t="shared" si="133"/>
        <v>0.99872825943209975</v>
      </c>
      <c r="P115" s="318">
        <f t="shared" si="134"/>
        <v>15547.300310781038</v>
      </c>
      <c r="Q115" s="318">
        <f t="shared" si="135"/>
        <v>8276.743703910568</v>
      </c>
      <c r="R115" s="318">
        <f t="shared" si="136"/>
        <v>1146.9083037849521</v>
      </c>
      <c r="S115" s="318">
        <f t="shared" si="137"/>
        <v>24970.95231847656</v>
      </c>
      <c r="T115" s="318">
        <f t="shared" si="138"/>
        <v>21985.71438806854</v>
      </c>
      <c r="U115" s="328">
        <f t="shared" si="139"/>
        <v>1.002131941821653</v>
      </c>
      <c r="W115" s="318">
        <f t="shared" si="140"/>
        <v>15547.300310781038</v>
      </c>
      <c r="X115" s="318">
        <f t="shared" si="141"/>
        <v>8128.0570201312048</v>
      </c>
      <c r="Y115" s="318">
        <f t="shared" si="142"/>
        <v>1309.0925345495889</v>
      </c>
      <c r="Z115" s="318">
        <f t="shared" si="143"/>
        <v>24984.449865461833</v>
      </c>
      <c r="AA115" s="318">
        <f t="shared" si="144"/>
        <v>21963.938447097364</v>
      </c>
      <c r="AB115" s="328">
        <f t="shared" si="145"/>
        <v>1.0011393715723877</v>
      </c>
      <c r="AD115" s="318">
        <f t="shared" si="146"/>
        <v>15547.300310781038</v>
      </c>
      <c r="AE115" s="318">
        <f t="shared" si="147"/>
        <v>7970.1915433539689</v>
      </c>
      <c r="AF115" s="318">
        <f t="shared" si="148"/>
        <v>1416.2662001401195</v>
      </c>
      <c r="AG115" s="318">
        <f t="shared" si="149"/>
        <v>24933.758054275124</v>
      </c>
      <c r="AH115" s="318">
        <f t="shared" si="150"/>
        <v>21948.18129448238</v>
      </c>
      <c r="AI115" s="328">
        <f t="shared" si="151"/>
        <v>1.0004211440147606</v>
      </c>
    </row>
    <row r="116" spans="2:35" x14ac:dyDescent="0.2">
      <c r="B116" s="313">
        <f t="shared" si="126"/>
        <v>1985</v>
      </c>
      <c r="C116" s="318">
        <f>'Final Floorspace Estimates'!D136</f>
        <v>15571.196605823206</v>
      </c>
      <c r="D116" s="318">
        <f>'Final Floorspace Estimates'!E136</f>
        <v>5286.4120661769584</v>
      </c>
      <c r="E116" s="318">
        <f>'Final Floorspace Estimates'!F136</f>
        <v>1078.0239695897578</v>
      </c>
      <c r="F116" s="318">
        <f t="shared" si="127"/>
        <v>21935.632641589924</v>
      </c>
      <c r="H116" s="318">
        <f>H$7*C116</f>
        <v>15571.196605823206</v>
      </c>
      <c r="I116" s="318">
        <f>I$99*D116</f>
        <v>7473.918978364346</v>
      </c>
      <c r="J116" s="318">
        <f>J$99*E116</f>
        <v>1901.288137944219</v>
      </c>
      <c r="K116" s="318">
        <f>SUM(H116:J116)</f>
        <v>24946.40372213177</v>
      </c>
      <c r="L116" s="318">
        <f>K116*L$99</f>
        <v>21935.632641589924</v>
      </c>
      <c r="M116" s="328">
        <f>L116/F116</f>
        <v>1</v>
      </c>
      <c r="P116" s="318">
        <f>P$7*C116</f>
        <v>15571.196605823206</v>
      </c>
      <c r="Q116" s="318">
        <f>Q$99*D116</f>
        <v>8050.1936427635383</v>
      </c>
      <c r="R116" s="318">
        <f>R$99*E116</f>
        <v>1292.6801837127546</v>
      </c>
      <c r="S116" s="318">
        <f>SUM(P116:R116)</f>
        <v>24914.070432299497</v>
      </c>
      <c r="T116" s="318">
        <f>S116*T$99</f>
        <v>21935.632641589924</v>
      </c>
      <c r="U116" s="328">
        <f>T116/F116</f>
        <v>1</v>
      </c>
      <c r="W116" s="318">
        <f>W$99*C116</f>
        <v>15571.196605823206</v>
      </c>
      <c r="X116" s="318">
        <f>X$99*D116</f>
        <v>7905.5767935117383</v>
      </c>
      <c r="Y116" s="318">
        <f>Y$153*E116</f>
        <v>1475.4780068065988</v>
      </c>
      <c r="Z116" s="318">
        <f>SUM(W116:Y116)</f>
        <v>24952.251406141546</v>
      </c>
      <c r="AA116" s="318">
        <f>Z116*AA$99</f>
        <v>21935.632641589924</v>
      </c>
      <c r="AB116" s="328">
        <f>AA116/F116</f>
        <v>1</v>
      </c>
      <c r="AD116" s="318">
        <f>AD$99*C116</f>
        <v>15571.196605823206</v>
      </c>
      <c r="AE116" s="318">
        <f>AE$99*D116</f>
        <v>7752.0323921110412</v>
      </c>
      <c r="AF116" s="318">
        <f>AF$99*E116</f>
        <v>1596.2734298299838</v>
      </c>
      <c r="AG116" s="318">
        <f>SUM(AD116:AF116)</f>
        <v>24919.50242776423</v>
      </c>
      <c r="AH116" s="318">
        <f>AG116*AH$99</f>
        <v>21935.632641589924</v>
      </c>
      <c r="AI116" s="328">
        <f>AH116/F116</f>
        <v>1</v>
      </c>
    </row>
    <row r="117" spans="2:35" x14ac:dyDescent="0.2">
      <c r="B117" s="313">
        <f t="shared" si="126"/>
        <v>1986</v>
      </c>
      <c r="C117" s="318">
        <f>'Final Floorspace Estimates'!D137</f>
        <v>15662.459601981938</v>
      </c>
      <c r="D117" s="318">
        <f>'Final Floorspace Estimates'!E137</f>
        <v>5215.0971773341626</v>
      </c>
      <c r="E117" s="318">
        <f>'Final Floorspace Estimates'!F137</f>
        <v>1038.0853988667566</v>
      </c>
      <c r="F117" s="318">
        <f t="shared" si="127"/>
        <v>21915.642178182858</v>
      </c>
      <c r="H117" s="318">
        <f t="shared" ref="H117:H141" si="152">H$7*C117</f>
        <v>15662.459601981938</v>
      </c>
      <c r="I117" s="318">
        <f t="shared" ref="I117:J141" si="153">I$99*D117</f>
        <v>7373.0941288274889</v>
      </c>
      <c r="J117" s="318">
        <f t="shared" si="153"/>
        <v>1830.8493231273412</v>
      </c>
      <c r="K117" s="318">
        <f t="shared" ref="K117:K141" si="154">SUM(H117:J117)</f>
        <v>24866.40305393677</v>
      </c>
      <c r="L117" s="318">
        <f t="shared" ref="L117:L141" si="155">K117*L$99</f>
        <v>21865.287220736722</v>
      </c>
      <c r="M117" s="328">
        <f t="shared" ref="M117:M141" si="156">L117/F117</f>
        <v>0.9977023279976589</v>
      </c>
      <c r="P117" s="318">
        <f t="shared" ref="P117:P141" si="157">P$7*C117</f>
        <v>15662.459601981938</v>
      </c>
      <c r="Q117" s="318">
        <f t="shared" ref="Q117:R141" si="158">Q$99*D117</f>
        <v>7941.5947182737482</v>
      </c>
      <c r="R117" s="318">
        <f t="shared" si="158"/>
        <v>1244.789041775455</v>
      </c>
      <c r="S117" s="318">
        <f t="shared" ref="S117:S141" si="159">SUM(P117:R117)</f>
        <v>24848.843362031141</v>
      </c>
      <c r="T117" s="318">
        <f t="shared" ref="T117:T141" si="160">S117*T$99</f>
        <v>21878.203364604382</v>
      </c>
      <c r="U117" s="328">
        <f t="shared" ref="U117:U141" si="161">T117/F117</f>
        <v>0.9982916853052225</v>
      </c>
      <c r="W117" s="318">
        <f t="shared" ref="W117:W141" si="162">W$45*C117</f>
        <v>15662.459601981938</v>
      </c>
      <c r="X117" s="318">
        <f t="shared" ref="X117:X141" si="163">X$99*D117</f>
        <v>7798.928782874309</v>
      </c>
      <c r="Y117" s="318">
        <f t="shared" ref="Y117:Y141" si="164">Y$153*E117</f>
        <v>1420.8145815142061</v>
      </c>
      <c r="Z117" s="318">
        <f t="shared" ref="Z117:Z141" si="165">SUM(W117:Y117)</f>
        <v>24882.202966370452</v>
      </c>
      <c r="AA117" s="318">
        <f t="shared" ref="AA117:AA141" si="166">Z117*AA$99</f>
        <v>21874.05275379042</v>
      </c>
      <c r="AB117" s="328">
        <f t="shared" ref="AB117:AB141" si="167">AA117/F117</f>
        <v>0.99810229497021807</v>
      </c>
      <c r="AD117" s="318">
        <f t="shared" ref="AD117:AF141" si="168">AD$99*C117</f>
        <v>15662.459601981938</v>
      </c>
      <c r="AE117" s="318">
        <f t="shared" si="168"/>
        <v>7647.4557300142187</v>
      </c>
      <c r="AF117" s="318">
        <f t="shared" si="168"/>
        <v>1537.1347825745117</v>
      </c>
      <c r="AG117" s="318">
        <f t="shared" ref="AG117:AG141" si="169">SUM(AD117:AF117)</f>
        <v>24847.050114570666</v>
      </c>
      <c r="AH117" s="318">
        <f t="shared" ref="AH117:AH141" si="170">AG117*AH$99</f>
        <v>21871.85579328188</v>
      </c>
      <c r="AI117" s="328">
        <f t="shared" ref="AI117:AI141" si="171">AH117/F117</f>
        <v>0.99800204874012011</v>
      </c>
    </row>
    <row r="118" spans="2:35" x14ac:dyDescent="0.2">
      <c r="B118" s="313">
        <f t="shared" si="126"/>
        <v>1987</v>
      </c>
      <c r="C118" s="318">
        <f>'Final Floorspace Estimates'!D138</f>
        <v>15753.527543237458</v>
      </c>
      <c r="D118" s="318">
        <f>'Final Floorspace Estimates'!E138</f>
        <v>5136.1237057496346</v>
      </c>
      <c r="E118" s="318">
        <f>'Final Floorspace Estimates'!F138</f>
        <v>990.70952855586631</v>
      </c>
      <c r="F118" s="318">
        <f t="shared" si="127"/>
        <v>21880.360777542963</v>
      </c>
      <c r="H118" s="318">
        <f t="shared" si="152"/>
        <v>15753.527543237458</v>
      </c>
      <c r="I118" s="318">
        <f t="shared" si="153"/>
        <v>7261.441590078316</v>
      </c>
      <c r="J118" s="318">
        <f t="shared" si="153"/>
        <v>1747.2934998916505</v>
      </c>
      <c r="K118" s="318">
        <f t="shared" si="154"/>
        <v>24762.262633207425</v>
      </c>
      <c r="L118" s="318">
        <f t="shared" si="155"/>
        <v>21773.715464033656</v>
      </c>
      <c r="M118" s="328">
        <f t="shared" si="156"/>
        <v>0.99512598011552156</v>
      </c>
      <c r="P118" s="318">
        <f t="shared" si="157"/>
        <v>15753.527543237458</v>
      </c>
      <c r="Q118" s="318">
        <f t="shared" si="158"/>
        <v>7821.3332382872859</v>
      </c>
      <c r="R118" s="318">
        <f t="shared" si="158"/>
        <v>1187.9796845954484</v>
      </c>
      <c r="S118" s="318">
        <f t="shared" si="159"/>
        <v>24762.840466120193</v>
      </c>
      <c r="T118" s="318">
        <f t="shared" si="160"/>
        <v>21802.481979135002</v>
      </c>
      <c r="U118" s="328">
        <f t="shared" si="161"/>
        <v>0.99644069861554152</v>
      </c>
      <c r="W118" s="318">
        <f t="shared" si="162"/>
        <v>15753.527543237458</v>
      </c>
      <c r="X118" s="318">
        <f t="shared" si="163"/>
        <v>7680.8277274805687</v>
      </c>
      <c r="Y118" s="318">
        <f t="shared" si="164"/>
        <v>1355.9718167251806</v>
      </c>
      <c r="Z118" s="318">
        <f t="shared" si="165"/>
        <v>24790.327087443209</v>
      </c>
      <c r="AA118" s="318">
        <f t="shared" si="166"/>
        <v>21793.284269377218</v>
      </c>
      <c r="AB118" s="328">
        <f t="shared" si="167"/>
        <v>0.99602033489981956</v>
      </c>
      <c r="AD118" s="318">
        <f t="shared" si="168"/>
        <v>15753.527543237458</v>
      </c>
      <c r="AE118" s="318">
        <f t="shared" si="168"/>
        <v>7531.6484675123656</v>
      </c>
      <c r="AF118" s="318">
        <f t="shared" si="168"/>
        <v>1466.9834268294958</v>
      </c>
      <c r="AG118" s="318">
        <f t="shared" si="169"/>
        <v>24752.159437579317</v>
      </c>
      <c r="AH118" s="318">
        <f t="shared" si="170"/>
        <v>21788.327358569844</v>
      </c>
      <c r="AI118" s="328">
        <f t="shared" si="171"/>
        <v>0.99579378878123537</v>
      </c>
    </row>
    <row r="119" spans="2:35" x14ac:dyDescent="0.2">
      <c r="B119" s="313">
        <f t="shared" si="126"/>
        <v>1988</v>
      </c>
      <c r="C119" s="318">
        <f>'Final Floorspace Estimates'!D139</f>
        <v>15959.481604125898</v>
      </c>
      <c r="D119" s="318">
        <f>'Final Floorspace Estimates'!E139</f>
        <v>5241.7147107419714</v>
      </c>
      <c r="E119" s="318">
        <f>'Final Floorspace Estimates'!F139</f>
        <v>1023.7692105797508</v>
      </c>
      <c r="F119" s="318">
        <f t="shared" si="127"/>
        <v>22224.96552544762</v>
      </c>
      <c r="H119" s="318">
        <f t="shared" si="152"/>
        <v>15959.481604125898</v>
      </c>
      <c r="I119" s="318">
        <f t="shared" si="153"/>
        <v>7410.7259451905556</v>
      </c>
      <c r="J119" s="318">
        <f t="shared" si="153"/>
        <v>1805.6001637964794</v>
      </c>
      <c r="K119" s="318">
        <f t="shared" si="154"/>
        <v>25175.807713112932</v>
      </c>
      <c r="L119" s="318">
        <f t="shared" si="155"/>
        <v>22137.349960395801</v>
      </c>
      <c r="M119" s="328">
        <f t="shared" si="156"/>
        <v>0.9960577862336164</v>
      </c>
      <c r="P119" s="318">
        <f t="shared" si="157"/>
        <v>15959.481604125898</v>
      </c>
      <c r="Q119" s="318">
        <f t="shared" si="158"/>
        <v>7982.1281264801482</v>
      </c>
      <c r="R119" s="318">
        <f t="shared" si="158"/>
        <v>1227.6222129970972</v>
      </c>
      <c r="S119" s="318">
        <f t="shared" si="159"/>
        <v>25169.231943603143</v>
      </c>
      <c r="T119" s="318">
        <f t="shared" si="160"/>
        <v>22160.289997016411</v>
      </c>
      <c r="U119" s="328">
        <f t="shared" si="161"/>
        <v>0.99708996046103393</v>
      </c>
      <c r="W119" s="318">
        <f t="shared" si="162"/>
        <v>15959.481604125898</v>
      </c>
      <c r="X119" s="318">
        <f t="shared" si="163"/>
        <v>7838.7340329711815</v>
      </c>
      <c r="Y119" s="318">
        <f t="shared" si="164"/>
        <v>1401.2201925630795</v>
      </c>
      <c r="Z119" s="318">
        <f t="shared" si="165"/>
        <v>25199.43582966016</v>
      </c>
      <c r="AA119" s="318">
        <f t="shared" si="166"/>
        <v>22152.933542449435</v>
      </c>
      <c r="AB119" s="328">
        <f t="shared" si="167"/>
        <v>0.99675896086697147</v>
      </c>
      <c r="AD119" s="318">
        <f t="shared" si="168"/>
        <v>15959.481604125898</v>
      </c>
      <c r="AE119" s="318">
        <f t="shared" si="168"/>
        <v>7686.4878710188177</v>
      </c>
      <c r="AF119" s="318">
        <f t="shared" si="168"/>
        <v>1515.9362270473214</v>
      </c>
      <c r="AG119" s="318">
        <f t="shared" si="169"/>
        <v>25161.905702192038</v>
      </c>
      <c r="AH119" s="318">
        <f t="shared" si="170"/>
        <v>22149.01046461751</v>
      </c>
      <c r="AI119" s="328">
        <f t="shared" si="171"/>
        <v>0.99658244415528374</v>
      </c>
    </row>
    <row r="120" spans="2:35" x14ac:dyDescent="0.2">
      <c r="B120" s="313">
        <f t="shared" si="126"/>
        <v>1989</v>
      </c>
      <c r="C120" s="318">
        <f>'Final Floorspace Estimates'!D140</f>
        <v>16153.305616541074</v>
      </c>
      <c r="D120" s="318">
        <f>'Final Floorspace Estimates'!E140</f>
        <v>5339.6277328528331</v>
      </c>
      <c r="E120" s="318">
        <f>'Final Floorspace Estimates'!F140</f>
        <v>1054.7785405154</v>
      </c>
      <c r="F120" s="318">
        <f t="shared" si="127"/>
        <v>22547.711889909308</v>
      </c>
      <c r="H120" s="318">
        <f t="shared" si="152"/>
        <v>16153.305616541074</v>
      </c>
      <c r="I120" s="318">
        <f t="shared" si="153"/>
        <v>7549.155183211079</v>
      </c>
      <c r="J120" s="318">
        <f t="shared" si="153"/>
        <v>1860.290664968438</v>
      </c>
      <c r="K120" s="318">
        <f t="shared" si="154"/>
        <v>25562.75146472059</v>
      </c>
      <c r="L120" s="318">
        <f t="shared" si="155"/>
        <v>22477.593631698772</v>
      </c>
      <c r="M120" s="328">
        <f t="shared" si="156"/>
        <v>0.99689022732981103</v>
      </c>
      <c r="P120" s="318">
        <f t="shared" si="157"/>
        <v>16153.305616541074</v>
      </c>
      <c r="Q120" s="318">
        <f t="shared" si="158"/>
        <v>8131.2309164771177</v>
      </c>
      <c r="R120" s="318">
        <f t="shared" si="158"/>
        <v>1264.8061230480757</v>
      </c>
      <c r="S120" s="318">
        <f t="shared" si="159"/>
        <v>25549.342656066266</v>
      </c>
      <c r="T120" s="318">
        <f t="shared" si="160"/>
        <v>22494.959073849175</v>
      </c>
      <c r="U120" s="328">
        <f t="shared" si="161"/>
        <v>0.99766039160347175</v>
      </c>
      <c r="W120" s="318">
        <f t="shared" si="162"/>
        <v>16153.305616541074</v>
      </c>
      <c r="X120" s="318">
        <f t="shared" si="163"/>
        <v>7985.1582817229473</v>
      </c>
      <c r="Y120" s="318">
        <f t="shared" si="164"/>
        <v>1443.6622769847008</v>
      </c>
      <c r="Z120" s="318">
        <f t="shared" si="165"/>
        <v>25582.126175248723</v>
      </c>
      <c r="AA120" s="318">
        <f t="shared" si="166"/>
        <v>22489.358288244021</v>
      </c>
      <c r="AB120" s="328">
        <f t="shared" si="167"/>
        <v>0.99741199453185303</v>
      </c>
      <c r="AD120" s="318">
        <f t="shared" si="168"/>
        <v>16153.305616541074</v>
      </c>
      <c r="AE120" s="318">
        <f t="shared" si="168"/>
        <v>7830.0682256168275</v>
      </c>
      <c r="AF120" s="318">
        <f t="shared" si="168"/>
        <v>1561.8529885010998</v>
      </c>
      <c r="AG120" s="318">
        <f t="shared" si="169"/>
        <v>25545.226830659005</v>
      </c>
      <c r="AH120" s="318">
        <f t="shared" si="170"/>
        <v>22486.432589404511</v>
      </c>
      <c r="AI120" s="328">
        <f t="shared" si="171"/>
        <v>0.99728223862341348</v>
      </c>
    </row>
    <row r="121" spans="2:35" x14ac:dyDescent="0.2">
      <c r="B121" s="313">
        <f t="shared" si="126"/>
        <v>1990</v>
      </c>
      <c r="C121" s="318">
        <f>'Final Floorspace Estimates'!D141</f>
        <v>16115.33439296062</v>
      </c>
      <c r="D121" s="318">
        <f>'Final Floorspace Estimates'!E141</f>
        <v>5392.9687188862044</v>
      </c>
      <c r="E121" s="318">
        <f>'Final Floorspace Estimates'!F141</f>
        <v>1086.6572920016877</v>
      </c>
      <c r="F121" s="318">
        <f t="shared" si="127"/>
        <v>22594.960403848512</v>
      </c>
      <c r="H121" s="318">
        <f t="shared" si="152"/>
        <v>16115.33439296062</v>
      </c>
      <c r="I121" s="318">
        <f t="shared" si="153"/>
        <v>7624.5685643188799</v>
      </c>
      <c r="J121" s="318">
        <f t="shared" si="153"/>
        <v>1916.5145465917899</v>
      </c>
      <c r="K121" s="318">
        <f t="shared" si="154"/>
        <v>25656.417503871289</v>
      </c>
      <c r="L121" s="318">
        <f t="shared" si="155"/>
        <v>22559.955155575648</v>
      </c>
      <c r="M121" s="328">
        <f t="shared" si="156"/>
        <v>0.99845074974033143</v>
      </c>
      <c r="P121" s="318">
        <f t="shared" si="157"/>
        <v>16115.33439296062</v>
      </c>
      <c r="Q121" s="318">
        <f t="shared" si="158"/>
        <v>8212.4590275833179</v>
      </c>
      <c r="R121" s="318">
        <f t="shared" si="158"/>
        <v>1303.0325739344225</v>
      </c>
      <c r="S121" s="318">
        <f t="shared" si="159"/>
        <v>25630.82599447836</v>
      </c>
      <c r="T121" s="318">
        <f t="shared" si="160"/>
        <v>22566.701207784095</v>
      </c>
      <c r="U121" s="328">
        <f t="shared" si="161"/>
        <v>0.99874931420284307</v>
      </c>
      <c r="W121" s="318">
        <f t="shared" si="162"/>
        <v>16115.33439296062</v>
      </c>
      <c r="X121" s="318">
        <f t="shared" si="163"/>
        <v>8064.9271790486928</v>
      </c>
      <c r="Y121" s="318">
        <f t="shared" si="164"/>
        <v>1487.2943278753414</v>
      </c>
      <c r="Z121" s="318">
        <f t="shared" si="165"/>
        <v>25667.555899884654</v>
      </c>
      <c r="AA121" s="318">
        <f t="shared" si="166"/>
        <v>22564.459930407851</v>
      </c>
      <c r="AB121" s="328">
        <f t="shared" si="167"/>
        <v>0.99865012051822555</v>
      </c>
      <c r="AD121" s="318">
        <f t="shared" si="168"/>
        <v>16115.33439296062</v>
      </c>
      <c r="AE121" s="318">
        <f t="shared" si="168"/>
        <v>7908.2878283230684</v>
      </c>
      <c r="AF121" s="318">
        <f t="shared" si="168"/>
        <v>1609.0571373968608</v>
      </c>
      <c r="AG121" s="318">
        <f t="shared" si="169"/>
        <v>25632.679358680547</v>
      </c>
      <c r="AH121" s="318">
        <f t="shared" si="170"/>
        <v>22563.41352166107</v>
      </c>
      <c r="AI121" s="328">
        <f t="shared" si="171"/>
        <v>0.99860380891917522</v>
      </c>
    </row>
    <row r="122" spans="2:35" x14ac:dyDescent="0.2">
      <c r="B122" s="313">
        <f t="shared" si="126"/>
        <v>1991</v>
      </c>
      <c r="C122" s="318">
        <f>'Final Floorspace Estimates'!D142</f>
        <v>16052.005582430296</v>
      </c>
      <c r="D122" s="318">
        <f>'Final Floorspace Estimates'!E142</f>
        <v>5436.9321994959737</v>
      </c>
      <c r="E122" s="318">
        <f>'Final Floorspace Estimates'!F142</f>
        <v>1117.110113261758</v>
      </c>
      <c r="F122" s="318">
        <f t="shared" si="127"/>
        <v>22606.047895188029</v>
      </c>
      <c r="H122" s="318">
        <f t="shared" si="152"/>
        <v>16052.005582430296</v>
      </c>
      <c r="I122" s="318">
        <f t="shared" si="153"/>
        <v>7686.7240467086458</v>
      </c>
      <c r="J122" s="318">
        <f t="shared" si="153"/>
        <v>1970.2235451502738</v>
      </c>
      <c r="K122" s="318">
        <f t="shared" si="154"/>
        <v>25708.953174289218</v>
      </c>
      <c r="L122" s="318">
        <f t="shared" si="155"/>
        <v>22606.15031780037</v>
      </c>
      <c r="M122" s="328">
        <f t="shared" si="156"/>
        <v>1.0000045307615384</v>
      </c>
      <c r="P122" s="318">
        <f t="shared" si="157"/>
        <v>16052.005582430296</v>
      </c>
      <c r="Q122" s="318">
        <f t="shared" si="158"/>
        <v>8279.4069929874731</v>
      </c>
      <c r="R122" s="318">
        <f t="shared" si="158"/>
        <v>1339.5491632603726</v>
      </c>
      <c r="S122" s="318">
        <f t="shared" si="159"/>
        <v>25670.961738678143</v>
      </c>
      <c r="T122" s="318">
        <f t="shared" si="160"/>
        <v>22602.038787123271</v>
      </c>
      <c r="U122" s="328">
        <f t="shared" si="161"/>
        <v>0.99982265329688114</v>
      </c>
      <c r="W122" s="318">
        <f t="shared" si="162"/>
        <v>16052.005582430296</v>
      </c>
      <c r="X122" s="318">
        <f t="shared" si="163"/>
        <v>8130.6724648341697</v>
      </c>
      <c r="Y122" s="318">
        <f t="shared" si="164"/>
        <v>1528.9747257903759</v>
      </c>
      <c r="Z122" s="318">
        <f t="shared" si="165"/>
        <v>25711.652773054844</v>
      </c>
      <c r="AA122" s="318">
        <f t="shared" si="166"/>
        <v>22603.225683235509</v>
      </c>
      <c r="AB122" s="328">
        <f t="shared" si="167"/>
        <v>0.99987515677372685</v>
      </c>
      <c r="AD122" s="318">
        <f t="shared" si="168"/>
        <v>16052.005582430296</v>
      </c>
      <c r="AE122" s="318">
        <f t="shared" si="168"/>
        <v>7972.756190132658</v>
      </c>
      <c r="AF122" s="318">
        <f t="shared" si="168"/>
        <v>1654.1498540822893</v>
      </c>
      <c r="AG122" s="318">
        <f t="shared" si="169"/>
        <v>25678.911626645244</v>
      </c>
      <c r="AH122" s="318">
        <f t="shared" si="170"/>
        <v>22604.109921968455</v>
      </c>
      <c r="AI122" s="328">
        <f t="shared" si="171"/>
        <v>0.99991427191393389</v>
      </c>
    </row>
    <row r="123" spans="2:35" x14ac:dyDescent="0.2">
      <c r="B123" s="313">
        <f t="shared" si="126"/>
        <v>1992</v>
      </c>
      <c r="C123" s="318">
        <f>'Final Floorspace Estimates'!D143</f>
        <v>16370.458386455215</v>
      </c>
      <c r="D123" s="318">
        <f>'Final Floorspace Estimates'!E143</f>
        <v>5516.5624781360848</v>
      </c>
      <c r="E123" s="318">
        <f>'Final Floorspace Estimates'!F143</f>
        <v>1086.9812888269164</v>
      </c>
      <c r="F123" s="318">
        <f t="shared" si="127"/>
        <v>22974.002153418216</v>
      </c>
      <c r="H123" s="318">
        <f t="shared" si="152"/>
        <v>16370.458386455215</v>
      </c>
      <c r="I123" s="318">
        <f t="shared" si="153"/>
        <v>7799.305177980762</v>
      </c>
      <c r="J123" s="318">
        <f t="shared" si="153"/>
        <v>1917.0859729588433</v>
      </c>
      <c r="K123" s="318">
        <f t="shared" si="154"/>
        <v>26086.849537394821</v>
      </c>
      <c r="L123" s="318">
        <f t="shared" si="155"/>
        <v>22938.438526153353</v>
      </c>
      <c r="M123" s="328">
        <f t="shared" si="156"/>
        <v>0.99845200557450231</v>
      </c>
      <c r="P123" s="318">
        <f t="shared" si="157"/>
        <v>16370.458386455215</v>
      </c>
      <c r="Q123" s="318">
        <f t="shared" si="158"/>
        <v>8400.6686643924604</v>
      </c>
      <c r="R123" s="318">
        <f t="shared" si="158"/>
        <v>1303.4210850319248</v>
      </c>
      <c r="S123" s="318">
        <f t="shared" si="159"/>
        <v>26074.548135879599</v>
      </c>
      <c r="T123" s="318">
        <f t="shared" si="160"/>
        <v>22957.377067642727</v>
      </c>
      <c r="U123" s="328">
        <f t="shared" si="161"/>
        <v>0.99927635221480049</v>
      </c>
      <c r="W123" s="318">
        <f t="shared" si="162"/>
        <v>16370.458386455215</v>
      </c>
      <c r="X123" s="318">
        <f t="shared" si="163"/>
        <v>8249.7557438138574</v>
      </c>
      <c r="Y123" s="318">
        <f t="shared" si="164"/>
        <v>1487.7377783025913</v>
      </c>
      <c r="Z123" s="318">
        <f t="shared" si="165"/>
        <v>26107.951908571664</v>
      </c>
      <c r="AA123" s="318">
        <f t="shared" si="166"/>
        <v>22951.613975393266</v>
      </c>
      <c r="AB123" s="328">
        <f t="shared" si="167"/>
        <v>0.99902549943734464</v>
      </c>
      <c r="AD123" s="318">
        <f t="shared" si="168"/>
        <v>16370.458386455215</v>
      </c>
      <c r="AE123" s="318">
        <f t="shared" si="168"/>
        <v>8089.5265991895867</v>
      </c>
      <c r="AF123" s="318">
        <f t="shared" si="168"/>
        <v>1609.5368925210987</v>
      </c>
      <c r="AG123" s="318">
        <f t="shared" si="169"/>
        <v>26069.521878165899</v>
      </c>
      <c r="AH123" s="318">
        <f t="shared" si="170"/>
        <v>22947.948367709239</v>
      </c>
      <c r="AI123" s="328">
        <f t="shared" si="171"/>
        <v>0.99886594483908409</v>
      </c>
    </row>
    <row r="124" spans="2:35" x14ac:dyDescent="0.2">
      <c r="B124" s="313">
        <f t="shared" si="126"/>
        <v>1993</v>
      </c>
      <c r="C124" s="318">
        <f>'Final Floorspace Estimates'!D144</f>
        <v>16714.017218843761</v>
      </c>
      <c r="D124" s="318">
        <f>'Final Floorspace Estimates'!E144</f>
        <v>5591.0619998649299</v>
      </c>
      <c r="E124" s="318">
        <f>'Final Floorspace Estimates'!F144</f>
        <v>1059.6567422437383</v>
      </c>
      <c r="F124" s="318">
        <f t="shared" si="127"/>
        <v>23364.735960952428</v>
      </c>
      <c r="H124" s="318">
        <f t="shared" si="152"/>
        <v>16714.017218843761</v>
      </c>
      <c r="I124" s="318">
        <f t="shared" si="153"/>
        <v>7904.6324552262822</v>
      </c>
      <c r="J124" s="318">
        <f t="shared" si="153"/>
        <v>1868.8942464677607</v>
      </c>
      <c r="K124" s="318">
        <f t="shared" si="154"/>
        <v>26487.543920537802</v>
      </c>
      <c r="L124" s="318">
        <f t="shared" si="155"/>
        <v>23290.77327099576</v>
      </c>
      <c r="M124" s="328">
        <f t="shared" si="156"/>
        <v>0.99683443073868772</v>
      </c>
      <c r="P124" s="318">
        <f t="shared" si="157"/>
        <v>16714.017218843761</v>
      </c>
      <c r="Q124" s="318">
        <f t="shared" si="158"/>
        <v>8514.1171751598395</v>
      </c>
      <c r="R124" s="318">
        <f t="shared" si="158"/>
        <v>1270.6556726724464</v>
      </c>
      <c r="S124" s="318">
        <f t="shared" si="159"/>
        <v>26498.790066676047</v>
      </c>
      <c r="T124" s="318">
        <f t="shared" si="160"/>
        <v>23330.90154532282</v>
      </c>
      <c r="U124" s="328">
        <f t="shared" si="161"/>
        <v>0.99855190250443437</v>
      </c>
      <c r="W124" s="318">
        <f t="shared" si="162"/>
        <v>16714.017218843761</v>
      </c>
      <c r="X124" s="318">
        <f t="shared" si="163"/>
        <v>8361.1662208509242</v>
      </c>
      <c r="Y124" s="318">
        <f t="shared" si="164"/>
        <v>1450.3390110518185</v>
      </c>
      <c r="Z124" s="318">
        <f t="shared" si="165"/>
        <v>26525.522450746506</v>
      </c>
      <c r="AA124" s="318">
        <f t="shared" si="166"/>
        <v>23318.702053579364</v>
      </c>
      <c r="AB124" s="328">
        <f t="shared" si="167"/>
        <v>0.99802976984417902</v>
      </c>
      <c r="AD124" s="318">
        <f t="shared" si="168"/>
        <v>16714.017218843761</v>
      </c>
      <c r="AE124" s="318">
        <f t="shared" si="168"/>
        <v>8198.7732296847462</v>
      </c>
      <c r="AF124" s="318">
        <f t="shared" si="168"/>
        <v>1569.0763379107245</v>
      </c>
      <c r="AG124" s="318">
        <f t="shared" si="169"/>
        <v>26481.86678643923</v>
      </c>
      <c r="AH124" s="318">
        <f t="shared" si="170"/>
        <v>23310.918954932371</v>
      </c>
      <c r="AI124" s="328">
        <f t="shared" si="171"/>
        <v>0.99769665678610719</v>
      </c>
    </row>
    <row r="125" spans="2:35" x14ac:dyDescent="0.2">
      <c r="B125" s="313">
        <f t="shared" si="126"/>
        <v>1994</v>
      </c>
      <c r="C125" s="318">
        <f>'Final Floorspace Estimates'!D145</f>
        <v>17201.523596345658</v>
      </c>
      <c r="D125" s="318">
        <f>'Final Floorspace Estimates'!E145</f>
        <v>5528.5186735802299</v>
      </c>
      <c r="E125" s="318">
        <f>'Final Floorspace Estimates'!F145</f>
        <v>1069.5164515891424</v>
      </c>
      <c r="F125" s="318">
        <f t="shared" si="127"/>
        <v>23799.55872151503</v>
      </c>
      <c r="H125" s="318">
        <f t="shared" si="152"/>
        <v>17201.523596345658</v>
      </c>
      <c r="I125" s="318">
        <f t="shared" si="153"/>
        <v>7816.2088235763758</v>
      </c>
      <c r="J125" s="318">
        <f t="shared" si="153"/>
        <v>1886.2836078834705</v>
      </c>
      <c r="K125" s="318">
        <f t="shared" si="154"/>
        <v>26904.016027805505</v>
      </c>
      <c r="L125" s="318">
        <f t="shared" si="155"/>
        <v>23656.981533006219</v>
      </c>
      <c r="M125" s="328">
        <f t="shared" si="156"/>
        <v>0.99400925075220325</v>
      </c>
      <c r="P125" s="318">
        <f t="shared" si="157"/>
        <v>17201.523596345658</v>
      </c>
      <c r="Q125" s="318">
        <f t="shared" si="158"/>
        <v>8418.8756613785481</v>
      </c>
      <c r="R125" s="318">
        <f t="shared" si="158"/>
        <v>1282.4786480862692</v>
      </c>
      <c r="S125" s="318">
        <f t="shared" si="159"/>
        <v>26902.877905810474</v>
      </c>
      <c r="T125" s="318">
        <f t="shared" si="160"/>
        <v>23686.68132118374</v>
      </c>
      <c r="U125" s="328">
        <f t="shared" si="161"/>
        <v>0.99525716414946597</v>
      </c>
      <c r="W125" s="318">
        <f t="shared" si="162"/>
        <v>17201.523596345658</v>
      </c>
      <c r="X125" s="318">
        <f t="shared" si="163"/>
        <v>8267.6356631350682</v>
      </c>
      <c r="Y125" s="318">
        <f t="shared" si="164"/>
        <v>1463.8338726718114</v>
      </c>
      <c r="Z125" s="318">
        <f t="shared" si="165"/>
        <v>26932.993132152536</v>
      </c>
      <c r="AA125" s="318">
        <f t="shared" si="166"/>
        <v>23676.911300274474</v>
      </c>
      <c r="AB125" s="328">
        <f t="shared" si="167"/>
        <v>0.99484665145788265</v>
      </c>
      <c r="AD125" s="318">
        <f t="shared" si="168"/>
        <v>17201.523596345658</v>
      </c>
      <c r="AE125" s="318">
        <f t="shared" si="168"/>
        <v>8107.0592495409337</v>
      </c>
      <c r="AF125" s="318">
        <f t="shared" si="168"/>
        <v>1583.676005912452</v>
      </c>
      <c r="AG125" s="318">
        <f t="shared" si="169"/>
        <v>26892.258851799044</v>
      </c>
      <c r="AH125" s="318">
        <f t="shared" si="170"/>
        <v>23672.170533323697</v>
      </c>
      <c r="AI125" s="328">
        <f t="shared" si="171"/>
        <v>0.99464745587588677</v>
      </c>
    </row>
    <row r="126" spans="2:35" x14ac:dyDescent="0.2">
      <c r="B126" s="313">
        <f t="shared" si="126"/>
        <v>1995</v>
      </c>
      <c r="C126" s="318">
        <f>'Final Floorspace Estimates'!D146</f>
        <v>17699.389918736448</v>
      </c>
      <c r="D126" s="318">
        <f>'Final Floorspace Estimates'!E146</f>
        <v>5469.8691957177589</v>
      </c>
      <c r="E126" s="318">
        <f>'Final Floorspace Estimates'!F146</f>
        <v>1082.8148676569872</v>
      </c>
      <c r="F126" s="318">
        <f t="shared" si="127"/>
        <v>24252.073982111193</v>
      </c>
      <c r="H126" s="318">
        <f t="shared" si="152"/>
        <v>17699.389918736448</v>
      </c>
      <c r="I126" s="318">
        <f t="shared" si="153"/>
        <v>7733.2903071648307</v>
      </c>
      <c r="J126" s="318">
        <f t="shared" si="153"/>
        <v>1909.7377438178153</v>
      </c>
      <c r="K126" s="318">
        <f t="shared" si="154"/>
        <v>27342.417969719092</v>
      </c>
      <c r="L126" s="318">
        <f t="shared" si="155"/>
        <v>24042.4729270481</v>
      </c>
      <c r="M126" s="328">
        <f t="shared" si="156"/>
        <v>0.99135739668212708</v>
      </c>
      <c r="P126" s="318">
        <f t="shared" si="157"/>
        <v>17699.389918736448</v>
      </c>
      <c r="Q126" s="318">
        <f t="shared" si="158"/>
        <v>8329.5637333771974</v>
      </c>
      <c r="R126" s="318">
        <f t="shared" si="158"/>
        <v>1298.4250457644321</v>
      </c>
      <c r="S126" s="318">
        <f t="shared" si="159"/>
        <v>27327.378697878077</v>
      </c>
      <c r="T126" s="318">
        <f t="shared" si="160"/>
        <v>24060.43371367866</v>
      </c>
      <c r="U126" s="328">
        <f t="shared" si="161"/>
        <v>0.99209798433841612</v>
      </c>
      <c r="W126" s="318">
        <f t="shared" si="162"/>
        <v>17699.389918736448</v>
      </c>
      <c r="X126" s="318">
        <f t="shared" si="163"/>
        <v>8179.9281697847737</v>
      </c>
      <c r="Y126" s="318">
        <f t="shared" si="164"/>
        <v>1482.0352494379842</v>
      </c>
      <c r="Z126" s="318">
        <f t="shared" si="165"/>
        <v>27361.353337959205</v>
      </c>
      <c r="AA126" s="318">
        <f t="shared" si="166"/>
        <v>24053.484618645987</v>
      </c>
      <c r="AB126" s="328">
        <f t="shared" si="167"/>
        <v>0.99181144822452338</v>
      </c>
      <c r="AD126" s="318">
        <f t="shared" si="168"/>
        <v>17699.389918736448</v>
      </c>
      <c r="AE126" s="318">
        <f t="shared" si="168"/>
        <v>8021.0552365206113</v>
      </c>
      <c r="AF126" s="318">
        <f t="shared" si="168"/>
        <v>1603.367505198876</v>
      </c>
      <c r="AG126" s="318">
        <f t="shared" si="169"/>
        <v>27323.812660455937</v>
      </c>
      <c r="AH126" s="318">
        <f t="shared" si="170"/>
        <v>24052.049940595869</v>
      </c>
      <c r="AI126" s="328">
        <f t="shared" si="171"/>
        <v>0.99175229130247311</v>
      </c>
    </row>
    <row r="127" spans="2:35" x14ac:dyDescent="0.2">
      <c r="B127" s="313">
        <f t="shared" si="126"/>
        <v>1996</v>
      </c>
      <c r="C127" s="318">
        <f>'Final Floorspace Estimates'!D147</f>
        <v>17698.708254350502</v>
      </c>
      <c r="D127" s="318">
        <f>'Final Floorspace Estimates'!E147</f>
        <v>5466.34475984033</v>
      </c>
      <c r="E127" s="318">
        <f>'Final Floorspace Estimates'!F147</f>
        <v>1088.1134105947567</v>
      </c>
      <c r="F127" s="318">
        <f t="shared" si="127"/>
        <v>24253.166424785588</v>
      </c>
      <c r="H127" s="318">
        <f t="shared" si="152"/>
        <v>17698.708254350502</v>
      </c>
      <c r="I127" s="318">
        <f t="shared" si="153"/>
        <v>7728.307466655503</v>
      </c>
      <c r="J127" s="318">
        <f t="shared" si="153"/>
        <v>1919.0826722425543</v>
      </c>
      <c r="K127" s="318">
        <f t="shared" si="154"/>
        <v>27346.098393248561</v>
      </c>
      <c r="L127" s="318">
        <f t="shared" si="155"/>
        <v>24045.709161793882</v>
      </c>
      <c r="M127" s="328">
        <f t="shared" si="156"/>
        <v>0.9914461782285181</v>
      </c>
      <c r="P127" s="318">
        <f t="shared" si="157"/>
        <v>17698.708254350502</v>
      </c>
      <c r="Q127" s="318">
        <f t="shared" si="158"/>
        <v>8324.1966921894073</v>
      </c>
      <c r="R127" s="318">
        <f t="shared" si="158"/>
        <v>1304.7786349715557</v>
      </c>
      <c r="S127" s="318">
        <f t="shared" si="159"/>
        <v>27327.683581511465</v>
      </c>
      <c r="T127" s="318">
        <f t="shared" si="160"/>
        <v>24060.702148954966</v>
      </c>
      <c r="U127" s="328">
        <f t="shared" si="161"/>
        <v>0.99206436502105833</v>
      </c>
      <c r="W127" s="318">
        <f t="shared" si="162"/>
        <v>17698.708254350502</v>
      </c>
      <c r="X127" s="318">
        <f t="shared" si="163"/>
        <v>8174.6575442387466</v>
      </c>
      <c r="Y127" s="318">
        <f t="shared" si="164"/>
        <v>1489.287299293401</v>
      </c>
      <c r="Z127" s="318">
        <f t="shared" si="165"/>
        <v>27362.653097882652</v>
      </c>
      <c r="AA127" s="318">
        <f t="shared" si="166"/>
        <v>24054.62724324282</v>
      </c>
      <c r="AB127" s="328">
        <f t="shared" si="167"/>
        <v>0.99181388615138222</v>
      </c>
      <c r="AD127" s="318">
        <f t="shared" si="168"/>
        <v>17698.708254350502</v>
      </c>
      <c r="AE127" s="318">
        <f t="shared" si="168"/>
        <v>8015.8869785899533</v>
      </c>
      <c r="AF127" s="318">
        <f t="shared" si="168"/>
        <v>1611.2132707356047</v>
      </c>
      <c r="AG127" s="318">
        <f t="shared" si="169"/>
        <v>27325.808503676057</v>
      </c>
      <c r="AH127" s="318">
        <f t="shared" si="170"/>
        <v>24053.806800862789</v>
      </c>
      <c r="AI127" s="328">
        <f t="shared" si="171"/>
        <v>0.99178005789301549</v>
      </c>
    </row>
    <row r="128" spans="2:35" x14ac:dyDescent="0.2">
      <c r="B128" s="313">
        <f t="shared" si="126"/>
        <v>1997</v>
      </c>
      <c r="C128" s="318">
        <f>'Final Floorspace Estimates'!D148</f>
        <v>17698.406515525097</v>
      </c>
      <c r="D128" s="318">
        <f>'Final Floorspace Estimates'!E148</f>
        <v>5464.4553148070008</v>
      </c>
      <c r="E128" s="318">
        <f>'Final Floorspace Estimates'!F148</f>
        <v>1092.9631255185466</v>
      </c>
      <c r="F128" s="318">
        <f t="shared" si="127"/>
        <v>24255.824955850643</v>
      </c>
      <c r="H128" s="318">
        <f t="shared" si="152"/>
        <v>17698.406515525097</v>
      </c>
      <c r="I128" s="318">
        <f t="shared" si="153"/>
        <v>7725.6361729847877</v>
      </c>
      <c r="J128" s="318">
        <f t="shared" si="153"/>
        <v>1927.6360121655262</v>
      </c>
      <c r="K128" s="318">
        <f t="shared" si="154"/>
        <v>27351.678700675413</v>
      </c>
      <c r="L128" s="318">
        <f t="shared" si="155"/>
        <v>24050.615984240358</v>
      </c>
      <c r="M128" s="328">
        <f t="shared" si="156"/>
        <v>0.99153980654198326</v>
      </c>
      <c r="P128" s="318">
        <f t="shared" si="157"/>
        <v>17698.406515525097</v>
      </c>
      <c r="Q128" s="318">
        <f t="shared" si="158"/>
        <v>8321.3194290844403</v>
      </c>
      <c r="R128" s="318">
        <f t="shared" si="158"/>
        <v>1310.5940254967077</v>
      </c>
      <c r="S128" s="318">
        <f t="shared" si="159"/>
        <v>27330.319970106244</v>
      </c>
      <c r="T128" s="318">
        <f t="shared" si="160"/>
        <v>24063.023361455056</v>
      </c>
      <c r="U128" s="328">
        <f t="shared" si="161"/>
        <v>0.9920513280934985</v>
      </c>
      <c r="W128" s="318">
        <f t="shared" si="162"/>
        <v>17698.406515525097</v>
      </c>
      <c r="X128" s="318">
        <f t="shared" si="163"/>
        <v>8171.8319694214379</v>
      </c>
      <c r="Y128" s="318">
        <f t="shared" si="164"/>
        <v>1495.9250438252382</v>
      </c>
      <c r="Z128" s="318">
        <f t="shared" si="165"/>
        <v>27366.163528771773</v>
      </c>
      <c r="AA128" s="318">
        <f t="shared" si="166"/>
        <v>24057.713278292085</v>
      </c>
      <c r="AB128" s="328">
        <f t="shared" si="167"/>
        <v>0.99183240817745211</v>
      </c>
      <c r="AD128" s="318">
        <f t="shared" si="168"/>
        <v>17698.406515525097</v>
      </c>
      <c r="AE128" s="318">
        <f t="shared" si="168"/>
        <v>8013.1162829048408</v>
      </c>
      <c r="AF128" s="318">
        <f t="shared" si="168"/>
        <v>1618.3944385885252</v>
      </c>
      <c r="AG128" s="318">
        <f t="shared" si="169"/>
        <v>27329.917237018464</v>
      </c>
      <c r="AH128" s="318">
        <f t="shared" si="170"/>
        <v>24057.423553062501</v>
      </c>
      <c r="AI128" s="328">
        <f t="shared" si="171"/>
        <v>0.99182046361444054</v>
      </c>
    </row>
    <row r="129" spans="2:35" x14ac:dyDescent="0.2">
      <c r="B129" s="313">
        <f t="shared" si="126"/>
        <v>1998</v>
      </c>
      <c r="C129" s="318">
        <f>'Final Floorspace Estimates'!D149</f>
        <v>17851.36998822631</v>
      </c>
      <c r="D129" s="318">
        <f>'Final Floorspace Estimates'!E149</f>
        <v>5355.4021783219323</v>
      </c>
      <c r="E129" s="318">
        <f>'Final Floorspace Estimates'!F149</f>
        <v>1115.2128034280433</v>
      </c>
      <c r="F129" s="318">
        <f t="shared" si="127"/>
        <v>24321.984969976285</v>
      </c>
      <c r="H129" s="318">
        <f t="shared" si="152"/>
        <v>17851.36998822631</v>
      </c>
      <c r="I129" s="318">
        <f t="shared" si="153"/>
        <v>7571.4570631797233</v>
      </c>
      <c r="J129" s="318">
        <f t="shared" si="153"/>
        <v>1966.8772998137999</v>
      </c>
      <c r="K129" s="318">
        <f t="shared" si="154"/>
        <v>27389.704351219836</v>
      </c>
      <c r="L129" s="318">
        <f t="shared" si="155"/>
        <v>24084.052334849883</v>
      </c>
      <c r="M129" s="328">
        <f t="shared" si="156"/>
        <v>0.99021738417238092</v>
      </c>
      <c r="P129" s="318">
        <f t="shared" si="157"/>
        <v>17851.36998822631</v>
      </c>
      <c r="Q129" s="318">
        <f t="shared" si="158"/>
        <v>8155.2523773552693</v>
      </c>
      <c r="R129" s="318">
        <f t="shared" si="158"/>
        <v>1337.2740609494845</v>
      </c>
      <c r="S129" s="318">
        <f t="shared" si="159"/>
        <v>27343.896426531061</v>
      </c>
      <c r="T129" s="318">
        <f t="shared" si="160"/>
        <v>24074.976773946146</v>
      </c>
      <c r="U129" s="328">
        <f t="shared" si="161"/>
        <v>0.98984424189328901</v>
      </c>
      <c r="W129" s="318">
        <f t="shared" si="162"/>
        <v>17851.36998822631</v>
      </c>
      <c r="X129" s="318">
        <f t="shared" si="163"/>
        <v>8008.7482116167803</v>
      </c>
      <c r="Y129" s="318">
        <f t="shared" si="164"/>
        <v>1526.3779014054699</v>
      </c>
      <c r="Z129" s="318">
        <f t="shared" si="165"/>
        <v>27386.496101248562</v>
      </c>
      <c r="AA129" s="318">
        <f t="shared" si="166"/>
        <v>24075.587731111984</v>
      </c>
      <c r="AB129" s="328">
        <f t="shared" si="167"/>
        <v>0.98986936143705129</v>
      </c>
      <c r="AD129" s="318">
        <f t="shared" si="168"/>
        <v>17851.36998822631</v>
      </c>
      <c r="AE129" s="318">
        <f t="shared" si="168"/>
        <v>7853.1999850622242</v>
      </c>
      <c r="AF129" s="318">
        <f t="shared" si="168"/>
        <v>1651.3404311370218</v>
      </c>
      <c r="AG129" s="318">
        <f t="shared" si="169"/>
        <v>27355.910404425555</v>
      </c>
      <c r="AH129" s="318">
        <f t="shared" si="170"/>
        <v>24080.304289669748</v>
      </c>
      <c r="AI129" s="328">
        <f t="shared" si="171"/>
        <v>0.99006328305009339</v>
      </c>
    </row>
    <row r="130" spans="2:35" x14ac:dyDescent="0.2">
      <c r="B130" s="313">
        <f t="shared" si="126"/>
        <v>1999</v>
      </c>
      <c r="C130" s="318">
        <f>'Final Floorspace Estimates'!D150</f>
        <v>18017.557041831653</v>
      </c>
      <c r="D130" s="318">
        <f>'Final Floorspace Estimates'!E150</f>
        <v>5249.1779995855195</v>
      </c>
      <c r="E130" s="318">
        <f>'Final Floorspace Estimates'!F150</f>
        <v>1136.3372981574516</v>
      </c>
      <c r="F130" s="318">
        <f t="shared" si="127"/>
        <v>24403.072339574624</v>
      </c>
      <c r="H130" s="318">
        <f t="shared" si="152"/>
        <v>18017.557041831653</v>
      </c>
      <c r="I130" s="318">
        <f t="shared" si="153"/>
        <v>7421.2775282738521</v>
      </c>
      <c r="J130" s="318">
        <f t="shared" si="153"/>
        <v>2004.134125619235</v>
      </c>
      <c r="K130" s="318">
        <f t="shared" si="154"/>
        <v>27442.96869572474</v>
      </c>
      <c r="L130" s="318">
        <f t="shared" si="155"/>
        <v>24130.888227789354</v>
      </c>
      <c r="M130" s="328">
        <f t="shared" si="156"/>
        <v>0.98884631787351351</v>
      </c>
      <c r="P130" s="318">
        <f t="shared" si="157"/>
        <v>18017.557041831653</v>
      </c>
      <c r="Q130" s="318">
        <f t="shared" si="158"/>
        <v>7993.4932867533789</v>
      </c>
      <c r="R130" s="318">
        <f t="shared" si="158"/>
        <v>1362.6048666624988</v>
      </c>
      <c r="S130" s="318">
        <f t="shared" si="159"/>
        <v>27373.655195247531</v>
      </c>
      <c r="T130" s="318">
        <f t="shared" si="160"/>
        <v>24101.177928839898</v>
      </c>
      <c r="U130" s="328">
        <f t="shared" si="161"/>
        <v>0.98762883597057805</v>
      </c>
      <c r="W130" s="318">
        <f t="shared" si="162"/>
        <v>18017.557041831653</v>
      </c>
      <c r="X130" s="318">
        <f t="shared" si="163"/>
        <v>7849.8950250289754</v>
      </c>
      <c r="Y130" s="318">
        <f t="shared" si="164"/>
        <v>1555.290734753698</v>
      </c>
      <c r="Z130" s="318">
        <f t="shared" si="165"/>
        <v>27422.742801614324</v>
      </c>
      <c r="AA130" s="318">
        <f t="shared" si="166"/>
        <v>24107.452362914206</v>
      </c>
      <c r="AB130" s="328">
        <f t="shared" si="167"/>
        <v>0.98788595253307476</v>
      </c>
      <c r="AD130" s="318">
        <f t="shared" si="168"/>
        <v>18017.557041831653</v>
      </c>
      <c r="AE130" s="318">
        <f t="shared" si="168"/>
        <v>7697.4320910574015</v>
      </c>
      <c r="AF130" s="318">
        <f t="shared" si="168"/>
        <v>1682.6203197168372</v>
      </c>
      <c r="AG130" s="318">
        <f t="shared" si="169"/>
        <v>27397.609452605891</v>
      </c>
      <c r="AH130" s="318">
        <f t="shared" si="170"/>
        <v>24117.010279487935</v>
      </c>
      <c r="AI130" s="328">
        <f t="shared" si="171"/>
        <v>0.98827762110827411</v>
      </c>
    </row>
    <row r="131" spans="2:35" x14ac:dyDescent="0.2">
      <c r="B131" s="313">
        <f t="shared" si="126"/>
        <v>2000</v>
      </c>
      <c r="C131" s="318">
        <f>'Final Floorspace Estimates'!D151</f>
        <v>18068.187408970996</v>
      </c>
      <c r="D131" s="318">
        <f>'Final Floorspace Estimates'!E151</f>
        <v>5260.7501168144336</v>
      </c>
      <c r="E131" s="318">
        <f>'Final Floorspace Estimates'!F151</f>
        <v>1156.7293031498789</v>
      </c>
      <c r="F131" s="318">
        <f t="shared" si="127"/>
        <v>24485.666828935307</v>
      </c>
      <c r="H131" s="318">
        <f t="shared" si="152"/>
        <v>18068.187408970996</v>
      </c>
      <c r="I131" s="318">
        <f t="shared" si="153"/>
        <v>7437.6381648444303</v>
      </c>
      <c r="J131" s="318">
        <f t="shared" si="153"/>
        <v>2040.0990747249173</v>
      </c>
      <c r="K131" s="318">
        <f t="shared" si="154"/>
        <v>27545.924648540342</v>
      </c>
      <c r="L131" s="318">
        <f t="shared" si="155"/>
        <v>24221.418469518117</v>
      </c>
      <c r="M131" s="328">
        <f t="shared" si="156"/>
        <v>0.98920803908411747</v>
      </c>
      <c r="P131" s="318">
        <f t="shared" si="157"/>
        <v>18068.187408970996</v>
      </c>
      <c r="Q131" s="318">
        <f t="shared" si="158"/>
        <v>8011.115406138576</v>
      </c>
      <c r="R131" s="318">
        <f t="shared" si="158"/>
        <v>1387.0573292268643</v>
      </c>
      <c r="S131" s="318">
        <f t="shared" si="159"/>
        <v>27466.360144336435</v>
      </c>
      <c r="T131" s="318">
        <f t="shared" si="160"/>
        <v>24182.800147609705</v>
      </c>
      <c r="U131" s="328">
        <f t="shared" si="161"/>
        <v>0.98763085835311226</v>
      </c>
      <c r="W131" s="318">
        <f t="shared" si="162"/>
        <v>18068.187408970996</v>
      </c>
      <c r="X131" s="318">
        <f t="shared" si="163"/>
        <v>7867.200573720881</v>
      </c>
      <c r="Y131" s="318">
        <f t="shared" si="164"/>
        <v>1583.2010185041295</v>
      </c>
      <c r="Z131" s="318">
        <f t="shared" si="165"/>
        <v>27518.589001196007</v>
      </c>
      <c r="AA131" s="318">
        <f t="shared" si="166"/>
        <v>24191.711173467822</v>
      </c>
      <c r="AB131" s="328">
        <f t="shared" si="167"/>
        <v>0.98799478660225371</v>
      </c>
      <c r="AD131" s="318">
        <f t="shared" si="168"/>
        <v>18068.187408970996</v>
      </c>
      <c r="AE131" s="318">
        <f t="shared" si="168"/>
        <v>7714.4015263721039</v>
      </c>
      <c r="AF131" s="318">
        <f t="shared" si="168"/>
        <v>1712.8155812960017</v>
      </c>
      <c r="AG131" s="318">
        <f t="shared" si="169"/>
        <v>27495.404516639104</v>
      </c>
      <c r="AH131" s="318">
        <f t="shared" si="170"/>
        <v>24203.095328939133</v>
      </c>
      <c r="AI131" s="328">
        <f t="shared" si="171"/>
        <v>0.98845971800685239</v>
      </c>
    </row>
    <row r="132" spans="2:35" x14ac:dyDescent="0.2">
      <c r="B132" s="313">
        <f t="shared" si="126"/>
        <v>2001</v>
      </c>
      <c r="C132" s="318">
        <f>'Final Floorspace Estimates'!D152</f>
        <v>18111.331174203544</v>
      </c>
      <c r="D132" s="318">
        <f>'Final Floorspace Estimates'!E152</f>
        <v>5270.9880917323426</v>
      </c>
      <c r="E132" s="318">
        <f>'Final Floorspace Estimates'!F152</f>
        <v>1169.2520519051377</v>
      </c>
      <c r="F132" s="318">
        <f t="shared" si="127"/>
        <v>24551.571317841022</v>
      </c>
      <c r="H132" s="318">
        <f t="shared" si="152"/>
        <v>18111.331174203544</v>
      </c>
      <c r="I132" s="318">
        <f t="shared" si="153"/>
        <v>7452.1125936405788</v>
      </c>
      <c r="J132" s="318">
        <f t="shared" si="153"/>
        <v>2062.1851825800977</v>
      </c>
      <c r="K132" s="318">
        <f t="shared" si="154"/>
        <v>27625.628950424223</v>
      </c>
      <c r="L132" s="318">
        <f t="shared" si="155"/>
        <v>24291.503292386918</v>
      </c>
      <c r="M132" s="328">
        <f t="shared" si="156"/>
        <v>0.9894072757263761</v>
      </c>
      <c r="P132" s="318">
        <f t="shared" si="157"/>
        <v>18111.331174203544</v>
      </c>
      <c r="Q132" s="318">
        <f t="shared" si="158"/>
        <v>8026.705882167912</v>
      </c>
      <c r="R132" s="318">
        <f t="shared" si="158"/>
        <v>1402.073608658663</v>
      </c>
      <c r="S132" s="318">
        <f t="shared" si="159"/>
        <v>27540.110665030119</v>
      </c>
      <c r="T132" s="318">
        <f t="shared" si="160"/>
        <v>24247.733909977385</v>
      </c>
      <c r="U132" s="328">
        <f t="shared" si="161"/>
        <v>0.98762452293052028</v>
      </c>
      <c r="W132" s="318">
        <f t="shared" si="162"/>
        <v>18111.331174203544</v>
      </c>
      <c r="X132" s="318">
        <f t="shared" si="163"/>
        <v>7882.5109762983529</v>
      </c>
      <c r="Y132" s="318">
        <f t="shared" si="164"/>
        <v>1600.3407490614941</v>
      </c>
      <c r="Z132" s="318">
        <f t="shared" si="165"/>
        <v>27594.182899563391</v>
      </c>
      <c r="AA132" s="318">
        <f t="shared" si="166"/>
        <v>24258.166098017216</v>
      </c>
      <c r="AB132" s="328">
        <f t="shared" si="167"/>
        <v>0.9880494321106611</v>
      </c>
      <c r="AD132" s="318">
        <f t="shared" si="168"/>
        <v>18111.331174203544</v>
      </c>
      <c r="AE132" s="318">
        <f t="shared" si="168"/>
        <v>7729.4145658778652</v>
      </c>
      <c r="AF132" s="318">
        <f t="shared" si="168"/>
        <v>1731.3585188097782</v>
      </c>
      <c r="AG132" s="318">
        <f t="shared" si="169"/>
        <v>27572.104258891188</v>
      </c>
      <c r="AH132" s="318">
        <f t="shared" si="170"/>
        <v>24270.611017690277</v>
      </c>
      <c r="AI132" s="328">
        <f t="shared" si="171"/>
        <v>0.98855632103894797</v>
      </c>
    </row>
    <row r="133" spans="2:35" x14ac:dyDescent="0.2">
      <c r="B133" s="313">
        <f t="shared" si="126"/>
        <v>2002</v>
      </c>
      <c r="C133" s="318">
        <f>'Final Floorspace Estimates'!D153</f>
        <v>18285.026441394628</v>
      </c>
      <c r="D133" s="318">
        <f>'Final Floorspace Estimates'!E153</f>
        <v>5250.3686608330027</v>
      </c>
      <c r="E133" s="318">
        <f>'Final Floorspace Estimates'!F153</f>
        <v>1144.4182467862613</v>
      </c>
      <c r="F133" s="318">
        <f t="shared" si="127"/>
        <v>24679.813349013893</v>
      </c>
      <c r="H133" s="318">
        <f t="shared" si="152"/>
        <v>18285.026441394628</v>
      </c>
      <c r="I133" s="318">
        <f t="shared" si="153"/>
        <v>7422.9608828029677</v>
      </c>
      <c r="J133" s="318">
        <f t="shared" si="153"/>
        <v>2018.3863242759489</v>
      </c>
      <c r="K133" s="318">
        <f t="shared" si="154"/>
        <v>27726.373648473542</v>
      </c>
      <c r="L133" s="318">
        <f t="shared" si="155"/>
        <v>24380.089154766643</v>
      </c>
      <c r="M133" s="328">
        <f t="shared" si="156"/>
        <v>0.98785549185447041</v>
      </c>
      <c r="P133" s="318">
        <f t="shared" si="157"/>
        <v>18285.026441394628</v>
      </c>
      <c r="Q133" s="318">
        <f t="shared" si="158"/>
        <v>7995.3064359148866</v>
      </c>
      <c r="R133" s="318">
        <f t="shared" si="158"/>
        <v>1372.2948943916952</v>
      </c>
      <c r="S133" s="318">
        <f t="shared" si="159"/>
        <v>27652.627771701209</v>
      </c>
      <c r="T133" s="318">
        <f t="shared" si="160"/>
        <v>24346.799774165996</v>
      </c>
      <c r="U133" s="328">
        <f t="shared" si="161"/>
        <v>0.9865066412724226</v>
      </c>
      <c r="W133" s="318">
        <f t="shared" si="162"/>
        <v>18285.026441394628</v>
      </c>
      <c r="X133" s="318">
        <f t="shared" si="163"/>
        <v>7851.6756020648181</v>
      </c>
      <c r="Y133" s="318">
        <f t="shared" si="164"/>
        <v>1566.3510286917631</v>
      </c>
      <c r="Z133" s="318">
        <f t="shared" si="165"/>
        <v>27703.053072151208</v>
      </c>
      <c r="AA133" s="318">
        <f t="shared" si="166"/>
        <v>24353.874339836428</v>
      </c>
      <c r="AB133" s="328">
        <f t="shared" si="167"/>
        <v>0.98679329520980807</v>
      </c>
      <c r="AD133" s="318">
        <f t="shared" si="168"/>
        <v>18285.026441394628</v>
      </c>
      <c r="AE133" s="318">
        <f t="shared" si="168"/>
        <v>7699.1780852105203</v>
      </c>
      <c r="AF133" s="318">
        <f t="shared" si="168"/>
        <v>1694.5861052168561</v>
      </c>
      <c r="AG133" s="318">
        <f t="shared" si="169"/>
        <v>27678.790631822005</v>
      </c>
      <c r="AH133" s="318">
        <f t="shared" si="170"/>
        <v>24364.522727655509</v>
      </c>
      <c r="AI133" s="328">
        <f t="shared" si="171"/>
        <v>0.98722475665031795</v>
      </c>
    </row>
    <row r="134" spans="2:35" x14ac:dyDescent="0.2">
      <c r="B134" s="313">
        <f t="shared" si="126"/>
        <v>2003</v>
      </c>
      <c r="C134" s="318">
        <f>'Final Floorspace Estimates'!D154</f>
        <v>18469.422882614355</v>
      </c>
      <c r="D134" s="318">
        <f>'Final Floorspace Estimates'!E154</f>
        <v>5227.1831504438451</v>
      </c>
      <c r="E134" s="318">
        <f>'Final Floorspace Estimates'!F154</f>
        <v>1116.395807827387</v>
      </c>
      <c r="F134" s="318">
        <f t="shared" si="127"/>
        <v>24813.001840885587</v>
      </c>
      <c r="H134" s="318">
        <f t="shared" si="152"/>
        <v>18469.422882614355</v>
      </c>
      <c r="I134" s="318">
        <f t="shared" si="153"/>
        <v>7390.181253831307</v>
      </c>
      <c r="J134" s="318">
        <f t="shared" si="153"/>
        <v>1968.9637397214988</v>
      </c>
      <c r="K134" s="318">
        <f t="shared" si="154"/>
        <v>27828.567876167159</v>
      </c>
      <c r="L134" s="318">
        <f t="shared" si="155"/>
        <v>24469.949603661302</v>
      </c>
      <c r="M134" s="328">
        <f t="shared" si="156"/>
        <v>0.98617449676487667</v>
      </c>
      <c r="P134" s="318">
        <f t="shared" si="157"/>
        <v>18469.422882614355</v>
      </c>
      <c r="Q134" s="318">
        <f t="shared" si="158"/>
        <v>7959.9993418021859</v>
      </c>
      <c r="R134" s="318">
        <f t="shared" si="158"/>
        <v>1338.6926252740407</v>
      </c>
      <c r="S134" s="318">
        <f t="shared" si="159"/>
        <v>27768.114849690584</v>
      </c>
      <c r="T134" s="318">
        <f t="shared" si="160"/>
        <v>24448.4805542902</v>
      </c>
      <c r="U134" s="328">
        <f t="shared" si="161"/>
        <v>0.98530926290446863</v>
      </c>
      <c r="W134" s="318">
        <f t="shared" si="162"/>
        <v>18469.422882614355</v>
      </c>
      <c r="X134" s="318">
        <f t="shared" si="163"/>
        <v>7817.0027784968279</v>
      </c>
      <c r="Y134" s="318">
        <f t="shared" si="164"/>
        <v>1527.9970648215221</v>
      </c>
      <c r="Z134" s="318">
        <f t="shared" si="165"/>
        <v>27814.422725932709</v>
      </c>
      <c r="AA134" s="318">
        <f t="shared" si="166"/>
        <v>24451.779886434553</v>
      </c>
      <c r="AB134" s="328">
        <f t="shared" si="167"/>
        <v>0.9854422307801618</v>
      </c>
      <c r="AD134" s="318">
        <f t="shared" si="168"/>
        <v>18469.422882614355</v>
      </c>
      <c r="AE134" s="318">
        <f t="shared" si="168"/>
        <v>7665.1786872607581</v>
      </c>
      <c r="AF134" s="318">
        <f t="shared" si="168"/>
        <v>1653.0921533095473</v>
      </c>
      <c r="AG134" s="318">
        <f t="shared" si="169"/>
        <v>27787.69372318466</v>
      </c>
      <c r="AH134" s="318">
        <f t="shared" si="170"/>
        <v>24460.385725425607</v>
      </c>
      <c r="AI134" s="328">
        <f t="shared" si="171"/>
        <v>0.98578905858625465</v>
      </c>
    </row>
    <row r="135" spans="2:35" x14ac:dyDescent="0.2">
      <c r="B135" s="313">
        <f t="shared" si="126"/>
        <v>2004</v>
      </c>
      <c r="C135" s="318">
        <f>'Final Floorspace Estimates'!D155</f>
        <v>18670.879745359354</v>
      </c>
      <c r="D135" s="318">
        <f>'Final Floorspace Estimates'!E155</f>
        <v>5171.8411797432454</v>
      </c>
      <c r="E135" s="318">
        <f>'Final Floorspace Estimates'!F155</f>
        <v>1149.0588548294309</v>
      </c>
      <c r="F135" s="318">
        <f t="shared" si="127"/>
        <v>24991.779779932032</v>
      </c>
      <c r="H135" s="318">
        <f t="shared" si="152"/>
        <v>18670.879745359354</v>
      </c>
      <c r="I135" s="318">
        <f t="shared" si="153"/>
        <v>7311.9388845378335</v>
      </c>
      <c r="J135" s="318">
        <f t="shared" si="153"/>
        <v>2026.5708668039638</v>
      </c>
      <c r="K135" s="318">
        <f t="shared" si="154"/>
        <v>28009.389496701151</v>
      </c>
      <c r="L135" s="318">
        <f t="shared" si="155"/>
        <v>24628.947938085421</v>
      </c>
      <c r="M135" s="328">
        <f t="shared" si="156"/>
        <v>0.98548195266437333</v>
      </c>
      <c r="P135" s="318">
        <f t="shared" si="157"/>
        <v>18670.879745359354</v>
      </c>
      <c r="Q135" s="318">
        <f t="shared" si="158"/>
        <v>7875.7241140796978</v>
      </c>
      <c r="R135" s="318">
        <f t="shared" si="158"/>
        <v>1377.8595406583881</v>
      </c>
      <c r="S135" s="318">
        <f t="shared" si="159"/>
        <v>27924.46340009744</v>
      </c>
      <c r="T135" s="318">
        <f t="shared" si="160"/>
        <v>24586.137882308492</v>
      </c>
      <c r="U135" s="328">
        <f t="shared" si="161"/>
        <v>0.98376898719517114</v>
      </c>
      <c r="W135" s="318">
        <f t="shared" si="162"/>
        <v>18670.879745359354</v>
      </c>
      <c r="X135" s="318">
        <f t="shared" si="163"/>
        <v>7734.2415041578288</v>
      </c>
      <c r="Y135" s="318">
        <f t="shared" si="164"/>
        <v>1572.702571235397</v>
      </c>
      <c r="Z135" s="318">
        <f t="shared" si="165"/>
        <v>27977.823820752579</v>
      </c>
      <c r="AA135" s="318">
        <f t="shared" si="166"/>
        <v>24595.426498953057</v>
      </c>
      <c r="AB135" s="328">
        <f t="shared" si="167"/>
        <v>0.98414065406829321</v>
      </c>
      <c r="AD135" s="318">
        <f t="shared" si="168"/>
        <v>18670.879745359354</v>
      </c>
      <c r="AE135" s="318">
        <f t="shared" si="168"/>
        <v>7584.0248263540043</v>
      </c>
      <c r="AF135" s="318">
        <f t="shared" si="168"/>
        <v>1701.4576401052555</v>
      </c>
      <c r="AG135" s="318">
        <f t="shared" si="169"/>
        <v>27956.362211818614</v>
      </c>
      <c r="AH135" s="318">
        <f t="shared" si="170"/>
        <v>24608.857791254832</v>
      </c>
      <c r="AI135" s="328">
        <f t="shared" si="171"/>
        <v>0.98467808247155408</v>
      </c>
    </row>
    <row r="136" spans="2:35" x14ac:dyDescent="0.2">
      <c r="B136" s="313">
        <f t="shared" si="126"/>
        <v>2005</v>
      </c>
      <c r="C136" s="318">
        <f>'Final Floorspace Estimates'!D156</f>
        <v>18894.909268777141</v>
      </c>
      <c r="D136" s="318">
        <f>'Final Floorspace Estimates'!E156</f>
        <v>5116.3151051567384</v>
      </c>
      <c r="E136" s="318">
        <f>'Final Floorspace Estimates'!F156</f>
        <v>1181.147984339003</v>
      </c>
      <c r="F136" s="318">
        <f t="shared" si="127"/>
        <v>25192.372358272885</v>
      </c>
      <c r="H136" s="318">
        <f t="shared" si="152"/>
        <v>18894.909268777141</v>
      </c>
      <c r="I136" s="318">
        <f t="shared" si="153"/>
        <v>7233.43622953268</v>
      </c>
      <c r="J136" s="318">
        <f t="shared" si="153"/>
        <v>2083.1657877097787</v>
      </c>
      <c r="K136" s="318">
        <f t="shared" si="154"/>
        <v>28211.511286019599</v>
      </c>
      <c r="L136" s="318">
        <f t="shared" si="155"/>
        <v>24806.675732790231</v>
      </c>
      <c r="M136" s="328">
        <f t="shared" si="156"/>
        <v>0.98468994424195244</v>
      </c>
      <c r="P136" s="318">
        <f t="shared" si="157"/>
        <v>18894.909268777141</v>
      </c>
      <c r="Q136" s="318">
        <f t="shared" si="158"/>
        <v>7791.1685313804528</v>
      </c>
      <c r="R136" s="318">
        <f t="shared" si="158"/>
        <v>1416.3382600558814</v>
      </c>
      <c r="S136" s="318">
        <f t="shared" si="159"/>
        <v>28102.416060213473</v>
      </c>
      <c r="T136" s="318">
        <f t="shared" si="160"/>
        <v>24742.81658282458</v>
      </c>
      <c r="U136" s="328">
        <f t="shared" si="161"/>
        <v>0.98215508372713156</v>
      </c>
      <c r="W136" s="318">
        <f t="shared" si="162"/>
        <v>18894.909268777141</v>
      </c>
      <c r="X136" s="318">
        <f t="shared" si="163"/>
        <v>7651.2049112492959</v>
      </c>
      <c r="Y136" s="318">
        <f t="shared" si="164"/>
        <v>1616.6225639114041</v>
      </c>
      <c r="Z136" s="318">
        <f t="shared" si="165"/>
        <v>28162.736743937843</v>
      </c>
      <c r="AA136" s="318">
        <f t="shared" si="166"/>
        <v>24757.984253267605</v>
      </c>
      <c r="AB136" s="328">
        <f t="shared" si="167"/>
        <v>0.98275715764963945</v>
      </c>
      <c r="AD136" s="318">
        <f t="shared" si="168"/>
        <v>18894.909268777141</v>
      </c>
      <c r="AE136" s="318">
        <f t="shared" si="168"/>
        <v>7502.6009941946886</v>
      </c>
      <c r="AF136" s="318">
        <f t="shared" si="168"/>
        <v>1748.9733041975819</v>
      </c>
      <c r="AG136" s="318">
        <f t="shared" si="169"/>
        <v>28146.483567169413</v>
      </c>
      <c r="AH136" s="318">
        <f t="shared" si="170"/>
        <v>24776.21395016633</v>
      </c>
      <c r="AI136" s="328">
        <f t="shared" si="171"/>
        <v>0.98348077734847017</v>
      </c>
    </row>
    <row r="137" spans="2:35" x14ac:dyDescent="0.2">
      <c r="B137" s="313">
        <f t="shared" si="126"/>
        <v>2006</v>
      </c>
      <c r="C137" s="318">
        <f>'Final Floorspace Estimates'!D157</f>
        <v>18913.135888832599</v>
      </c>
      <c r="D137" s="318">
        <f>'Final Floorspace Estimates'!E157</f>
        <v>5169.9748748866132</v>
      </c>
      <c r="E137" s="318">
        <f>'Final Floorspace Estimates'!F157</f>
        <v>1177.9376188364092</v>
      </c>
      <c r="F137" s="318">
        <f t="shared" si="127"/>
        <v>25261.048382555618</v>
      </c>
      <c r="H137" s="318">
        <f t="shared" si="152"/>
        <v>18913.135888832599</v>
      </c>
      <c r="I137" s="318">
        <f t="shared" si="153"/>
        <v>7309.3003064034037</v>
      </c>
      <c r="J137" s="318">
        <f t="shared" si="153"/>
        <v>2077.5037337845129</v>
      </c>
      <c r="K137" s="318">
        <f t="shared" si="154"/>
        <v>28299.939929020518</v>
      </c>
      <c r="L137" s="318">
        <f t="shared" si="155"/>
        <v>24884.431959678423</v>
      </c>
      <c r="M137" s="328">
        <f t="shared" si="156"/>
        <v>0.98509102167203499</v>
      </c>
      <c r="P137" s="318">
        <f t="shared" si="157"/>
        <v>18913.135888832599</v>
      </c>
      <c r="Q137" s="318">
        <f t="shared" si="158"/>
        <v>7872.8820890343095</v>
      </c>
      <c r="R137" s="318">
        <f t="shared" si="158"/>
        <v>1412.4886463323041</v>
      </c>
      <c r="S137" s="318">
        <f t="shared" si="159"/>
        <v>28198.506624199214</v>
      </c>
      <c r="T137" s="318">
        <f t="shared" si="160"/>
        <v>24827.419671574855</v>
      </c>
      <c r="U137" s="328">
        <f t="shared" si="161"/>
        <v>0.98283409681127043</v>
      </c>
      <c r="W137" s="318">
        <f t="shared" si="162"/>
        <v>18913.135888832599</v>
      </c>
      <c r="X137" s="318">
        <f t="shared" si="163"/>
        <v>7731.4505343697165</v>
      </c>
      <c r="Y137" s="318">
        <f t="shared" si="164"/>
        <v>1612.2285765544345</v>
      </c>
      <c r="Z137" s="318">
        <f t="shared" si="165"/>
        <v>28256.814999756749</v>
      </c>
      <c r="AA137" s="318">
        <f t="shared" si="166"/>
        <v>24840.688856776735</v>
      </c>
      <c r="AB137" s="328">
        <f t="shared" si="167"/>
        <v>0.98335937925406258</v>
      </c>
      <c r="AD137" s="318">
        <f t="shared" si="168"/>
        <v>18913.135888832599</v>
      </c>
      <c r="AE137" s="318">
        <f t="shared" si="168"/>
        <v>7581.2880635891925</v>
      </c>
      <c r="AF137" s="318">
        <f t="shared" si="168"/>
        <v>1744.2195869367465</v>
      </c>
      <c r="AG137" s="318">
        <f t="shared" si="169"/>
        <v>28238.643539358538</v>
      </c>
      <c r="AH137" s="318">
        <f t="shared" si="170"/>
        <v>24857.338655607775</v>
      </c>
      <c r="AI137" s="328">
        <f t="shared" si="171"/>
        <v>0.98401848882777843</v>
      </c>
    </row>
    <row r="138" spans="2:35" x14ac:dyDescent="0.2">
      <c r="B138" s="313">
        <f t="shared" si="126"/>
        <v>2007</v>
      </c>
      <c r="C138" s="318">
        <f>'Final Floorspace Estimates'!D158</f>
        <v>18880.903573506337</v>
      </c>
      <c r="D138" s="318">
        <f>'Final Floorspace Estimates'!E158</f>
        <v>5223.0868437713698</v>
      </c>
      <c r="E138" s="318">
        <f>'Final Floorspace Estimates'!F158</f>
        <v>1173.5772932955681</v>
      </c>
      <c r="F138" s="318">
        <f t="shared" si="127"/>
        <v>25277.567710573276</v>
      </c>
      <c r="H138" s="318">
        <f t="shared" si="152"/>
        <v>18880.903573506337</v>
      </c>
      <c r="I138" s="318">
        <f t="shared" si="153"/>
        <v>7384.3899035170753</v>
      </c>
      <c r="J138" s="318">
        <f t="shared" si="153"/>
        <v>2069.8135195942555</v>
      </c>
      <c r="K138" s="318">
        <f t="shared" si="154"/>
        <v>28335.106996617669</v>
      </c>
      <c r="L138" s="318">
        <f t="shared" si="155"/>
        <v>24915.35472852661</v>
      </c>
      <c r="M138" s="328">
        <f t="shared" si="156"/>
        <v>0.98567057613319509</v>
      </c>
      <c r="P138" s="318">
        <f t="shared" si="157"/>
        <v>18880.903573506337</v>
      </c>
      <c r="Q138" s="318">
        <f t="shared" si="158"/>
        <v>7953.7614508620236</v>
      </c>
      <c r="R138" s="318">
        <f t="shared" si="158"/>
        <v>1407.2600924409403</v>
      </c>
      <c r="S138" s="318">
        <f t="shared" si="159"/>
        <v>28241.925116809303</v>
      </c>
      <c r="T138" s="318">
        <f t="shared" si="160"/>
        <v>24865.647551934049</v>
      </c>
      <c r="U138" s="328">
        <f t="shared" si="161"/>
        <v>0.98370412203596136</v>
      </c>
      <c r="W138" s="318">
        <f t="shared" si="162"/>
        <v>18880.903573506337</v>
      </c>
      <c r="X138" s="318">
        <f t="shared" si="163"/>
        <v>7810.876947486373</v>
      </c>
      <c r="Y138" s="318">
        <f t="shared" si="164"/>
        <v>1606.2606531876875</v>
      </c>
      <c r="Z138" s="318">
        <f t="shared" si="165"/>
        <v>28298.041174180398</v>
      </c>
      <c r="AA138" s="318">
        <f t="shared" si="166"/>
        <v>24876.930965861637</v>
      </c>
      <c r="AB138" s="328">
        <f t="shared" si="167"/>
        <v>0.98415050256025793</v>
      </c>
      <c r="AD138" s="318">
        <f t="shared" si="168"/>
        <v>18880.903573506337</v>
      </c>
      <c r="AE138" s="318">
        <f t="shared" si="168"/>
        <v>7659.1718339138124</v>
      </c>
      <c r="AF138" s="318">
        <f t="shared" si="168"/>
        <v>1737.76307761729</v>
      </c>
      <c r="AG138" s="318">
        <f t="shared" si="169"/>
        <v>28277.838485037442</v>
      </c>
      <c r="AH138" s="318">
        <f t="shared" si="170"/>
        <v>24891.840385018775</v>
      </c>
      <c r="AI138" s="328">
        <f t="shared" si="171"/>
        <v>0.98474033063738342</v>
      </c>
    </row>
    <row r="139" spans="2:35" x14ac:dyDescent="0.2">
      <c r="B139" s="313">
        <f t="shared" si="126"/>
        <v>2008</v>
      </c>
      <c r="C139" s="318">
        <f>'Final Floorspace Estimates'!D159</f>
        <v>18994.644561948757</v>
      </c>
      <c r="D139" s="318">
        <f>'Final Floorspace Estimates'!E159</f>
        <v>5243.298327199901</v>
      </c>
      <c r="E139" s="318">
        <f>'Final Floorspace Estimates'!F159</f>
        <v>1102.5649785854653</v>
      </c>
      <c r="F139" s="318">
        <f t="shared" si="127"/>
        <v>25340.507867734123</v>
      </c>
      <c r="H139" s="318">
        <f t="shared" si="152"/>
        <v>18994.644561948757</v>
      </c>
      <c r="I139" s="318">
        <f t="shared" si="153"/>
        <v>7412.9648590230763</v>
      </c>
      <c r="J139" s="318">
        <f t="shared" si="153"/>
        <v>1944.5705979014658</v>
      </c>
      <c r="K139" s="318">
        <f t="shared" si="154"/>
        <v>28352.1800188733</v>
      </c>
      <c r="L139" s="318">
        <f t="shared" si="155"/>
        <v>24930.367214833361</v>
      </c>
      <c r="M139" s="328">
        <f t="shared" si="156"/>
        <v>0.98381482111402385</v>
      </c>
      <c r="P139" s="318">
        <f t="shared" si="157"/>
        <v>18994.644561948757</v>
      </c>
      <c r="Q139" s="318">
        <f t="shared" si="158"/>
        <v>7984.5396712070087</v>
      </c>
      <c r="R139" s="318">
        <f t="shared" si="158"/>
        <v>1322.1078002704271</v>
      </c>
      <c r="S139" s="318">
        <f t="shared" si="159"/>
        <v>28301.292033426191</v>
      </c>
      <c r="T139" s="318">
        <f t="shared" si="160"/>
        <v>24917.917247386289</v>
      </c>
      <c r="U139" s="328">
        <f t="shared" si="161"/>
        <v>0.98332351417131958</v>
      </c>
      <c r="W139" s="318">
        <f t="shared" si="162"/>
        <v>18994.644561948757</v>
      </c>
      <c r="X139" s="318">
        <f t="shared" si="163"/>
        <v>7841.1022557587567</v>
      </c>
      <c r="Y139" s="318">
        <f t="shared" si="164"/>
        <v>1509.0669807621491</v>
      </c>
      <c r="Z139" s="318">
        <f t="shared" si="165"/>
        <v>28344.813798469662</v>
      </c>
      <c r="AA139" s="318">
        <f t="shared" si="166"/>
        <v>24918.048983125598</v>
      </c>
      <c r="AB139" s="328">
        <f t="shared" si="167"/>
        <v>0.98332871279401479</v>
      </c>
      <c r="AD139" s="318">
        <f t="shared" si="168"/>
        <v>18994.644561948757</v>
      </c>
      <c r="AE139" s="318">
        <f t="shared" si="168"/>
        <v>7688.8100974977369</v>
      </c>
      <c r="AF139" s="318">
        <f t="shared" si="168"/>
        <v>1632.6122884325196</v>
      </c>
      <c r="AG139" s="318">
        <f t="shared" si="169"/>
        <v>28316.066947879011</v>
      </c>
      <c r="AH139" s="318">
        <f t="shared" si="170"/>
        <v>24925.491358579591</v>
      </c>
      <c r="AI139" s="328">
        <f t="shared" si="171"/>
        <v>0.98362240759653563</v>
      </c>
    </row>
    <row r="140" spans="2:35" x14ac:dyDescent="0.2">
      <c r="B140" s="313">
        <f t="shared" si="126"/>
        <v>2009</v>
      </c>
      <c r="C140" s="318">
        <f>'Final Floorspace Estimates'!D160</f>
        <v>19038.577958580951</v>
      </c>
      <c r="D140" s="318">
        <f>'Final Floorspace Estimates'!E160</f>
        <v>5262.3380403102701</v>
      </c>
      <c r="E140" s="318">
        <f>'Final Floorspace Estimates'!F160</f>
        <v>1031.5440008813787</v>
      </c>
      <c r="F140" s="318">
        <f t="shared" si="127"/>
        <v>25332.4599997726</v>
      </c>
      <c r="H140" s="318">
        <f t="shared" si="152"/>
        <v>19038.577958580951</v>
      </c>
      <c r="I140" s="318">
        <f t="shared" si="153"/>
        <v>7439.8831679586701</v>
      </c>
      <c r="J140" s="318">
        <f t="shared" si="153"/>
        <v>1819.3123974689033</v>
      </c>
      <c r="K140" s="318">
        <f t="shared" si="154"/>
        <v>28297.773524008524</v>
      </c>
      <c r="L140" s="318">
        <f t="shared" si="155"/>
        <v>24882.527017185494</v>
      </c>
      <c r="M140" s="328">
        <f t="shared" si="156"/>
        <v>0.98223887523789066</v>
      </c>
      <c r="P140" s="318">
        <f t="shared" si="157"/>
        <v>19038.577958580951</v>
      </c>
      <c r="Q140" s="318">
        <f t="shared" si="158"/>
        <v>8013.5335096597082</v>
      </c>
      <c r="R140" s="318">
        <f t="shared" si="158"/>
        <v>1236.9451201299146</v>
      </c>
      <c r="S140" s="318">
        <f t="shared" si="159"/>
        <v>28289.056588370575</v>
      </c>
      <c r="T140" s="318">
        <f t="shared" si="160"/>
        <v>24907.144530472138</v>
      </c>
      <c r="U140" s="328">
        <f t="shared" si="161"/>
        <v>0.98321065268417362</v>
      </c>
      <c r="W140" s="318">
        <f t="shared" si="162"/>
        <v>19038.577958580951</v>
      </c>
      <c r="X140" s="318">
        <f t="shared" si="163"/>
        <v>7869.575237477964</v>
      </c>
      <c r="Y140" s="318">
        <f t="shared" si="164"/>
        <v>1411.8614514044305</v>
      </c>
      <c r="Z140" s="318">
        <f t="shared" si="165"/>
        <v>28320.014647463344</v>
      </c>
      <c r="AA140" s="318">
        <f t="shared" si="166"/>
        <v>24896.247941710793</v>
      </c>
      <c r="AB140" s="328">
        <f t="shared" si="167"/>
        <v>0.98278050935180705</v>
      </c>
      <c r="AD140" s="318">
        <f t="shared" si="168"/>
        <v>19038.577958580951</v>
      </c>
      <c r="AE140" s="318">
        <f t="shared" si="168"/>
        <v>7716.7300687221559</v>
      </c>
      <c r="AF140" s="318">
        <f t="shared" si="168"/>
        <v>1527.4486716042929</v>
      </c>
      <c r="AG140" s="318">
        <f t="shared" si="169"/>
        <v>28282.7566989074</v>
      </c>
      <c r="AH140" s="318">
        <f t="shared" si="170"/>
        <v>24896.169690269431</v>
      </c>
      <c r="AI140" s="328">
        <f t="shared" si="171"/>
        <v>0.98277742037263316</v>
      </c>
    </row>
    <row r="141" spans="2:35" x14ac:dyDescent="0.2">
      <c r="B141" s="313">
        <f t="shared" si="126"/>
        <v>2010</v>
      </c>
      <c r="C141" s="318">
        <f>'Final Floorspace Estimates'!D161</f>
        <v>19071.417953813114</v>
      </c>
      <c r="D141" s="318">
        <f>'Final Floorspace Estimates'!E161</f>
        <v>5319.1205917871439</v>
      </c>
      <c r="E141" s="318">
        <f>'Final Floorspace Estimates'!F161</f>
        <v>1039.3102462685565</v>
      </c>
      <c r="F141" s="318">
        <f t="shared" si="127"/>
        <v>25429.848791868815</v>
      </c>
      <c r="H141" s="318">
        <f t="shared" si="152"/>
        <v>19071.417953813114</v>
      </c>
      <c r="I141" s="318">
        <f t="shared" si="153"/>
        <v>7520.1622275193577</v>
      </c>
      <c r="J141" s="318">
        <f t="shared" si="153"/>
        <v>1833.0095606559373</v>
      </c>
      <c r="K141" s="318">
        <f t="shared" si="154"/>
        <v>28424.58974198841</v>
      </c>
      <c r="L141" s="318">
        <f t="shared" si="155"/>
        <v>24994.037838608408</v>
      </c>
      <c r="M141" s="328">
        <f t="shared" si="156"/>
        <v>0.98286222789497057</v>
      </c>
      <c r="P141" s="318">
        <f t="shared" si="157"/>
        <v>19071.417953813114</v>
      </c>
      <c r="Q141" s="318">
        <f t="shared" si="158"/>
        <v>8100.0024661460302</v>
      </c>
      <c r="R141" s="318">
        <f t="shared" si="158"/>
        <v>1246.2577808842723</v>
      </c>
      <c r="S141" s="318">
        <f t="shared" si="159"/>
        <v>28417.678200843417</v>
      </c>
      <c r="T141" s="318">
        <f t="shared" si="160"/>
        <v>25020.389632216553</v>
      </c>
      <c r="U141" s="328">
        <f t="shared" si="161"/>
        <v>0.98389848233060717</v>
      </c>
      <c r="W141" s="318">
        <f t="shared" si="162"/>
        <v>19071.417953813114</v>
      </c>
      <c r="X141" s="318">
        <f t="shared" si="163"/>
        <v>7954.49083157326</v>
      </c>
      <c r="Y141" s="318">
        <f t="shared" si="164"/>
        <v>1422.4910149275911</v>
      </c>
      <c r="Z141" s="318">
        <f t="shared" si="165"/>
        <v>28448.399800313964</v>
      </c>
      <c r="AA141" s="318">
        <f t="shared" si="166"/>
        <v>25009.111887481729</v>
      </c>
      <c r="AB141" s="328">
        <f t="shared" si="167"/>
        <v>0.98345499779292367</v>
      </c>
      <c r="AD141" s="318">
        <f t="shared" si="168"/>
        <v>19071.417953813114</v>
      </c>
      <c r="AE141" s="318">
        <f t="shared" si="168"/>
        <v>7799.9964075631551</v>
      </c>
      <c r="AF141" s="318">
        <f t="shared" si="168"/>
        <v>1538.9484633629208</v>
      </c>
      <c r="AG141" s="318">
        <f t="shared" si="169"/>
        <v>28410.36282473919</v>
      </c>
      <c r="AH141" s="318">
        <f t="shared" si="170"/>
        <v>25008.496214732615</v>
      </c>
      <c r="AI141" s="328">
        <f t="shared" si="171"/>
        <v>0.98343078715942156</v>
      </c>
    </row>
    <row r="142" spans="2:35" x14ac:dyDescent="0.2">
      <c r="B142" s="313">
        <f t="shared" si="126"/>
        <v>2011</v>
      </c>
      <c r="C142" s="318">
        <f>'Final Floorspace Estimates'!D162</f>
        <v>19096.058543430641</v>
      </c>
      <c r="D142" s="318">
        <f>'Final Floorspace Estimates'!E162</f>
        <v>5369.0661439367486</v>
      </c>
      <c r="E142" s="318">
        <f>'Final Floorspace Estimates'!F162</f>
        <v>1046.9083426910295</v>
      </c>
      <c r="F142" s="318">
        <f>SUM(C142:E142)</f>
        <v>25512.033030058417</v>
      </c>
      <c r="H142" s="318">
        <f>H$7*C142</f>
        <v>19096.058543430641</v>
      </c>
      <c r="I142" s="318">
        <f>I$99*D142</f>
        <v>7590.775150882665</v>
      </c>
      <c r="J142" s="318">
        <f>J$99*E142</f>
        <v>1846.4101630604478</v>
      </c>
      <c r="K142" s="318">
        <f>SUM(H142:J142)</f>
        <v>28533.243857373756</v>
      </c>
      <c r="L142" s="318">
        <f>K142*L$99</f>
        <v>25089.578534038403</v>
      </c>
      <c r="M142" s="328">
        <f>L142/F142</f>
        <v>0.98344097095193173</v>
      </c>
      <c r="P142" s="318">
        <f>P$7*C142</f>
        <v>19096.058543430641</v>
      </c>
      <c r="Q142" s="318">
        <f>Q$99*D142</f>
        <v>8176.0599814070065</v>
      </c>
      <c r="R142" s="318">
        <f>R$99*E142</f>
        <v>1255.3688108393922</v>
      </c>
      <c r="S142" s="318">
        <f>SUM(P142:R142)</f>
        <v>28527.48733567704</v>
      </c>
      <c r="T142" s="318">
        <f>S142*T$99</f>
        <v>25117.071258326047</v>
      </c>
      <c r="U142" s="328">
        <f>T142/F142</f>
        <v>0.98451860848302353</v>
      </c>
      <c r="W142" s="318">
        <f>W$45*C142</f>
        <v>19096.058543430641</v>
      </c>
      <c r="X142" s="318">
        <f>X$99*D142</f>
        <v>8029.1820196740382</v>
      </c>
      <c r="Y142" s="318">
        <f>Y$153*E142</f>
        <v>1432.8904350529349</v>
      </c>
      <c r="Z142" s="318">
        <f>SUM(W142:Y142)</f>
        <v>28558.130998157612</v>
      </c>
      <c r="AA142" s="318">
        <f>Z142*AA$99</f>
        <v>25105.577060344949</v>
      </c>
      <c r="AB142" s="328">
        <f>AA142/F142</f>
        <v>0.98406806822354853</v>
      </c>
      <c r="AD142" s="318">
        <f>AD$99*C142</f>
        <v>19096.058543430641</v>
      </c>
      <c r="AE142" s="318">
        <f>AE$99*D142</f>
        <v>7873.2369217831538</v>
      </c>
      <c r="AF142" s="318">
        <f>AF$99*E142</f>
        <v>1550.1992701896886</v>
      </c>
      <c r="AG142" s="318">
        <f>SUM(AD142:AF142)</f>
        <v>28519.494735403485</v>
      </c>
      <c r="AH142" s="318">
        <f>AG142*AH$99</f>
        <v>25104.560632902521</v>
      </c>
      <c r="AI142" s="328">
        <f>AH142/F142</f>
        <v>0.98402822712420412</v>
      </c>
    </row>
    <row r="143" spans="2:35" x14ac:dyDescent="0.2">
      <c r="B143" s="313">
        <v>2012</v>
      </c>
      <c r="C143" s="318">
        <f>'Final Floorspace Estimates'!D163</f>
        <v>19224.730619573424</v>
      </c>
      <c r="D143" s="318">
        <f>'Final Floorspace Estimates'!E163</f>
        <v>5385.3351991244081</v>
      </c>
      <c r="E143" s="318">
        <f>'Final Floorspace Estimates'!F163</f>
        <v>1079.0300172057325</v>
      </c>
      <c r="F143" s="318">
        <f t="shared" ref="F143:F144" si="172">SUM(C143:E143)</f>
        <v>25689.095835903565</v>
      </c>
      <c r="H143" s="318">
        <f t="shared" ref="H143:H144" si="173">H$7*C143</f>
        <v>19224.730619573424</v>
      </c>
      <c r="I143" s="318">
        <f t="shared" ref="I143:I144" si="174">I$99*D143</f>
        <v>7613.7763090982862</v>
      </c>
      <c r="J143" s="318">
        <f t="shared" ref="J143:J144" si="175">J$99*E143</f>
        <v>1903.062482905387</v>
      </c>
      <c r="K143" s="318">
        <f t="shared" ref="K143:K144" si="176">SUM(H143:J143)</f>
        <v>28741.5694115771</v>
      </c>
      <c r="L143" s="318">
        <f t="shared" ref="L143:L144" si="177">K143*L$99</f>
        <v>25272.761363826652</v>
      </c>
      <c r="M143" s="328">
        <f t="shared" ref="M143:M144" si="178">L143/F143</f>
        <v>0.98379333882607745</v>
      </c>
      <c r="P143" s="318">
        <f t="shared" ref="P143:P144" si="179">P$7*C143</f>
        <v>19224.730619573424</v>
      </c>
      <c r="Q143" s="318">
        <f t="shared" ref="Q143:Q144" si="180">Q$99*D143</f>
        <v>8200.8346382074888</v>
      </c>
      <c r="R143" s="318">
        <f t="shared" ref="R143:R144" si="181">R$99*E143</f>
        <v>1293.8865556058922</v>
      </c>
      <c r="S143" s="318">
        <f t="shared" ref="S143:S144" si="182">SUM(P143:R143)</f>
        <v>28719.451813386804</v>
      </c>
      <c r="T143" s="318">
        <f t="shared" ref="T143:T144" si="183">S143*T$99</f>
        <v>25286.086685761657</v>
      </c>
      <c r="U143" s="328">
        <f t="shared" ref="U143:U144" si="184">T143/F143</f>
        <v>0.9843120539268394</v>
      </c>
      <c r="W143" s="318">
        <f t="shared" ref="W143:W144" si="185">W$45*C143</f>
        <v>19224.730619573424</v>
      </c>
      <c r="X143" s="318">
        <f t="shared" ref="X143:X144" si="186">X$99*D143</f>
        <v>8053.511614781999</v>
      </c>
      <c r="Y143" s="318">
        <f t="shared" ref="Y143:Y144" si="187">Y$153*E143</f>
        <v>1476.8549716729142</v>
      </c>
      <c r="Z143" s="318">
        <f t="shared" ref="Z143:Z144" si="188">SUM(W143:Y143)</f>
        <v>28755.097206028335</v>
      </c>
      <c r="AA143" s="318">
        <f t="shared" ref="AA143:AA144" si="189">Z143*AA$99</f>
        <v>25278.730909604248</v>
      </c>
      <c r="AB143" s="328">
        <f t="shared" ref="AB143:AB144" si="190">AA143/F143</f>
        <v>0.98402571546617912</v>
      </c>
      <c r="AD143" s="318">
        <f t="shared" ref="AD143:AD144" si="191">AD$99*C143</f>
        <v>19224.730619573424</v>
      </c>
      <c r="AE143" s="318">
        <f t="shared" ref="AE143:AE144" si="192">AE$99*D143</f>
        <v>7897.0939804507325</v>
      </c>
      <c r="AF143" s="318">
        <f t="shared" ref="AF143:AF144" si="193">AF$99*E143</f>
        <v>1597.7631249794667</v>
      </c>
      <c r="AG143" s="318">
        <f t="shared" ref="AG143:AG144" si="194">SUM(AD143:AF143)</f>
        <v>28719.587725003621</v>
      </c>
      <c r="AH143" s="318">
        <f t="shared" ref="AH143:AH144" si="195">AG143*AH$99</f>
        <v>25280.69441915083</v>
      </c>
      <c r="AI143" s="328">
        <f t="shared" ref="AI143:AI144" si="196">AH143/F143</f>
        <v>0.98410214904559057</v>
      </c>
    </row>
    <row r="144" spans="2:35" x14ac:dyDescent="0.2">
      <c r="B144" s="313">
        <v>2013</v>
      </c>
      <c r="C144" s="318">
        <f>'Final Floorspace Estimates'!D164</f>
        <v>19365.497463267569</v>
      </c>
      <c r="D144" s="318">
        <f>'Final Floorspace Estimates'!E164</f>
        <v>5404.0866282832185</v>
      </c>
      <c r="E144" s="318">
        <f>'Final Floorspace Estimates'!F164</f>
        <v>1111.5726446423062</v>
      </c>
      <c r="F144" s="318">
        <f t="shared" si="172"/>
        <v>25881.156736193094</v>
      </c>
      <c r="H144" s="318">
        <f t="shared" si="173"/>
        <v>19365.497463267569</v>
      </c>
      <c r="I144" s="318">
        <f t="shared" si="174"/>
        <v>7640.2870427503531</v>
      </c>
      <c r="J144" s="318">
        <f t="shared" si="175"/>
        <v>1960.45722854007</v>
      </c>
      <c r="K144" s="318">
        <f t="shared" si="176"/>
        <v>28966.241734557996</v>
      </c>
      <c r="L144" s="318">
        <f t="shared" si="177"/>
        <v>25470.318077673517</v>
      </c>
      <c r="M144" s="328">
        <f t="shared" si="178"/>
        <v>0.98412595454263274</v>
      </c>
      <c r="P144" s="318">
        <f t="shared" si="179"/>
        <v>19365.497463267569</v>
      </c>
      <c r="Q144" s="318">
        <f t="shared" si="180"/>
        <v>8229.3894753857712</v>
      </c>
      <c r="R144" s="318">
        <f t="shared" si="181"/>
        <v>1332.9090734718118</v>
      </c>
      <c r="S144" s="318">
        <f t="shared" si="182"/>
        <v>28927.796012125153</v>
      </c>
      <c r="T144" s="318">
        <f t="shared" si="183"/>
        <v>25469.523664433993</v>
      </c>
      <c r="U144" s="328">
        <f t="shared" si="184"/>
        <v>0.98409525988521762</v>
      </c>
      <c r="W144" s="318">
        <f t="shared" si="185"/>
        <v>19365.497463267569</v>
      </c>
      <c r="X144" s="318">
        <f t="shared" si="186"/>
        <v>8081.5534816185873</v>
      </c>
      <c r="Y144" s="318">
        <f t="shared" si="187"/>
        <v>1521.3956613244047</v>
      </c>
      <c r="Z144" s="318">
        <f t="shared" si="188"/>
        <v>28968.44660621056</v>
      </c>
      <c r="AA144" s="318">
        <f t="shared" si="189"/>
        <v>25466.287294418045</v>
      </c>
      <c r="AB144" s="328">
        <f t="shared" si="190"/>
        <v>0.98397021253710504</v>
      </c>
      <c r="AD144" s="318">
        <f t="shared" si="191"/>
        <v>19365.497463267569</v>
      </c>
      <c r="AE144" s="318">
        <f t="shared" si="192"/>
        <v>7924.5912100306041</v>
      </c>
      <c r="AF144" s="318">
        <f t="shared" si="193"/>
        <v>1645.9503016835499</v>
      </c>
      <c r="AG144" s="318">
        <f t="shared" si="194"/>
        <v>28936.038974981726</v>
      </c>
      <c r="AH144" s="318">
        <f t="shared" si="195"/>
        <v>25471.227722056698</v>
      </c>
      <c r="AI144" s="328">
        <f t="shared" si="196"/>
        <v>0.98416110151818914</v>
      </c>
    </row>
    <row r="145" spans="1:35" x14ac:dyDescent="0.2">
      <c r="B145" s="313">
        <v>2014</v>
      </c>
      <c r="C145" s="318">
        <f>'Final Floorspace Estimates'!D165</f>
        <v>19526.654973644352</v>
      </c>
      <c r="D145" s="318">
        <f>'Final Floorspace Estimates'!E165</f>
        <v>5466.5593697520681</v>
      </c>
      <c r="E145" s="318">
        <f>'Final Floorspace Estimates'!F165</f>
        <v>1051.632235150779</v>
      </c>
      <c r="F145" s="318">
        <f t="shared" ref="F145" si="197">SUM(C145:E145)</f>
        <v>26044.8465785472</v>
      </c>
      <c r="H145" s="318">
        <f t="shared" ref="H145" si="198">H$7*C145</f>
        <v>19526.654973644352</v>
      </c>
      <c r="I145" s="318">
        <f t="shared" ref="I145" si="199">I$99*D145</f>
        <v>7728.6108817264821</v>
      </c>
      <c r="J145" s="318">
        <f t="shared" ref="J145" si="200">J$99*E145</f>
        <v>1854.7415925573853</v>
      </c>
      <c r="K145" s="318">
        <f t="shared" ref="K145" si="201">SUM(H145:J145)</f>
        <v>29110.007447928219</v>
      </c>
      <c r="L145" s="318">
        <f t="shared" ref="L145" si="202">K145*L$99</f>
        <v>25596.732766943842</v>
      </c>
      <c r="M145" s="328">
        <f t="shared" ref="M145" si="203">L145/F145</f>
        <v>0.98279453057049437</v>
      </c>
      <c r="P145" s="318">
        <f t="shared" ref="P145" si="204">P$7*C145</f>
        <v>19526.654973644352</v>
      </c>
      <c r="Q145" s="318">
        <f t="shared" ref="Q145" si="205">Q$99*D145</f>
        <v>8324.5235020039872</v>
      </c>
      <c r="R145" s="318">
        <f t="shared" ref="R145" si="206">R$99*E145</f>
        <v>1261.0333251219754</v>
      </c>
      <c r="S145" s="318">
        <f t="shared" ref="S145" si="207">SUM(P145:R145)</f>
        <v>29112.211800770314</v>
      </c>
      <c r="T145" s="318">
        <f t="shared" ref="T145" si="208">S145*T$99</f>
        <v>25631.89283666628</v>
      </c>
      <c r="U145" s="328">
        <f t="shared" ref="U145" si="209">T145/F145</f>
        <v>0.98414451240342249</v>
      </c>
      <c r="W145" s="318">
        <f t="shared" ref="W145" si="210">W$45*C145</f>
        <v>19526.654973644352</v>
      </c>
      <c r="X145" s="318">
        <f t="shared" ref="X145" si="211">X$99*D145</f>
        <v>8174.978483113101</v>
      </c>
      <c r="Y145" s="318">
        <f t="shared" ref="Y145" si="212">Y$153*E145</f>
        <v>1439.3559679422754</v>
      </c>
      <c r="Z145" s="318">
        <f t="shared" ref="Z145" si="213">SUM(W145:Y145)</f>
        <v>29140.989424699728</v>
      </c>
      <c r="AA145" s="318">
        <f t="shared" ref="AA145" si="214">Z145*AA$99</f>
        <v>25617.970435939747</v>
      </c>
      <c r="AB145" s="328">
        <f t="shared" ref="AB145" si="215">AA145/F145</f>
        <v>0.98360995748928448</v>
      </c>
      <c r="AD145" s="318">
        <f t="shared" ref="AD145" si="216">AD$99*C145</f>
        <v>19526.654973644352</v>
      </c>
      <c r="AE145" s="318">
        <f t="shared" ref="AE145" si="217">AE$99*D145</f>
        <v>8016.201684096568</v>
      </c>
      <c r="AF145" s="318">
        <f t="shared" ref="AF145" si="218">AF$99*E145</f>
        <v>1557.1941276618672</v>
      </c>
      <c r="AG145" s="318">
        <f t="shared" ref="AG145" si="219">SUM(AD145:AF145)</f>
        <v>29100.050785402789</v>
      </c>
      <c r="AH145" s="318">
        <f t="shared" ref="AH145" si="220">AG145*AH$99</f>
        <v>25615.600701922864</v>
      </c>
      <c r="AI145" s="328">
        <f t="shared" ref="AI145" si="221">AH145/F145</f>
        <v>0.9835189708132932</v>
      </c>
    </row>
    <row r="146" spans="1:35" x14ac:dyDescent="0.2">
      <c r="B146" s="313">
        <v>2015</v>
      </c>
      <c r="C146" s="318">
        <f>'Final Floorspace Estimates'!D166</f>
        <v>19695.845207911709</v>
      </c>
      <c r="D146" s="318">
        <f>'Final Floorspace Estimates'!E166</f>
        <v>5535.7251971774294</v>
      </c>
      <c r="E146" s="318">
        <f>'Final Floorspace Estimates'!F166</f>
        <v>992.32765475727842</v>
      </c>
      <c r="F146" s="318">
        <f t="shared" ref="F146:F149" si="222">SUM(C146:E146)</f>
        <v>26223.898059846415</v>
      </c>
      <c r="H146" s="318">
        <f t="shared" ref="H146:H149" si="223">H$7*C146</f>
        <v>19695.845207911709</v>
      </c>
      <c r="I146" s="318">
        <f t="shared" ref="I146:I149" si="224">I$99*D146</f>
        <v>7826.3973924595593</v>
      </c>
      <c r="J146" s="318">
        <f t="shared" ref="J146:J149" si="225">J$99*E146</f>
        <v>1750.1473549442542</v>
      </c>
      <c r="K146" s="318">
        <f t="shared" ref="K146:K149" si="226">SUM(H146:J146)</f>
        <v>29272.389955315521</v>
      </c>
      <c r="L146" s="318">
        <f t="shared" ref="L146:L149" si="227">K146*L$99</f>
        <v>25739.517397111114</v>
      </c>
      <c r="M146" s="328">
        <f t="shared" ref="M146:M149" si="228">L146/F146</f>
        <v>0.98152903654407597</v>
      </c>
      <c r="P146" s="318">
        <f t="shared" ref="P146:P149" si="229">P$7*C146</f>
        <v>19695.845207911709</v>
      </c>
      <c r="Q146" s="318">
        <f t="shared" ref="Q146:Q149" si="230">Q$99*D146</f>
        <v>8429.8498173320313</v>
      </c>
      <c r="R146" s="318">
        <f t="shared" ref="R146:R149" si="231">R$99*E146</f>
        <v>1189.9200122081152</v>
      </c>
      <c r="S146" s="318">
        <f t="shared" ref="S146:S149" si="232">SUM(P146:R146)</f>
        <v>29315.615037451855</v>
      </c>
      <c r="T146" s="318">
        <f t="shared" ref="T146:T149" si="233">S146*T$99</f>
        <v>25810.979537495874</v>
      </c>
      <c r="U146" s="328">
        <f t="shared" ref="U146:U149" si="234">T146/F146</f>
        <v>0.9842541135033317</v>
      </c>
      <c r="W146" s="318">
        <f t="shared" ref="W146:W149" si="235">W$45*C146</f>
        <v>19695.845207911709</v>
      </c>
      <c r="X146" s="318">
        <f t="shared" ref="X146:X149" si="236">X$99*D146</f>
        <v>8278.412675028716</v>
      </c>
      <c r="Y146" s="318">
        <f t="shared" ref="Y146:Y149" si="237">Y$153*E146</f>
        <v>1358.1865259429449</v>
      </c>
      <c r="Z146" s="318">
        <f t="shared" ref="Z146:Z149" si="238">SUM(W146:Y146)</f>
        <v>29332.444408883366</v>
      </c>
      <c r="AA146" s="318">
        <f t="shared" ref="AA146:AA149" si="239">Z146*AA$99</f>
        <v>25786.279344506613</v>
      </c>
      <c r="AB146" s="328">
        <f t="shared" ref="AB146:AB149" si="240">AA146/F146</f>
        <v>0.98331221718673945</v>
      </c>
      <c r="AD146" s="318">
        <f t="shared" ref="AD146:AD149" si="241">AD$99*C146</f>
        <v>19695.845207911709</v>
      </c>
      <c r="AE146" s="318">
        <f t="shared" ref="AE146:AE149" si="242">AE$99*D146</f>
        <v>8117.6269471892947</v>
      </c>
      <c r="AF146" s="318">
        <f t="shared" ref="AF146:AF149" si="243">AF$99*E146</f>
        <v>1469.3794513468438</v>
      </c>
      <c r="AG146" s="318">
        <f t="shared" ref="AG146:AG149" si="244">SUM(AD146:AF146)</f>
        <v>29282.851606447846</v>
      </c>
      <c r="AH146" s="318">
        <f t="shared" ref="AH146:AH149" si="245">AG146*AH$99</f>
        <v>25776.512889822643</v>
      </c>
      <c r="AI146" s="328">
        <f t="shared" ref="AI146:AI149" si="246">AH146/F146</f>
        <v>0.98293979144508647</v>
      </c>
    </row>
    <row r="147" spans="1:35" x14ac:dyDescent="0.2">
      <c r="B147" s="313">
        <v>2016</v>
      </c>
      <c r="C147" s="318">
        <f>'Final Floorspace Estimates'!D167</f>
        <v>19990.696532212085</v>
      </c>
      <c r="D147" s="318">
        <f>'Final Floorspace Estimates'!E167</f>
        <v>5427.736110263093</v>
      </c>
      <c r="E147" s="318">
        <f>'Final Floorspace Estimates'!F167</f>
        <v>1020.3143191131045</v>
      </c>
      <c r="F147" s="318">
        <f t="shared" si="222"/>
        <v>26438.746961588284</v>
      </c>
      <c r="H147" s="318">
        <f t="shared" si="223"/>
        <v>19990.696532212085</v>
      </c>
      <c r="I147" s="318">
        <f t="shared" si="224"/>
        <v>7673.7226338441233</v>
      </c>
      <c r="J147" s="318">
        <f t="shared" si="225"/>
        <v>1799.5068445858508</v>
      </c>
      <c r="K147" s="318">
        <f t="shared" si="226"/>
        <v>29463.926010642059</v>
      </c>
      <c r="L147" s="318">
        <f t="shared" si="227"/>
        <v>25907.93704565287</v>
      </c>
      <c r="M147" s="328">
        <f t="shared" si="228"/>
        <v>0.97992303051628715</v>
      </c>
      <c r="P147" s="318">
        <f t="shared" si="229"/>
        <v>19990.696532212085</v>
      </c>
      <c r="Q147" s="318">
        <f t="shared" si="230"/>
        <v>8265.4031094168986</v>
      </c>
      <c r="R147" s="318">
        <f t="shared" si="231"/>
        <v>1223.4793832810644</v>
      </c>
      <c r="S147" s="318">
        <f t="shared" si="232"/>
        <v>29479.57902491005</v>
      </c>
      <c r="T147" s="318">
        <f t="shared" si="233"/>
        <v>25955.341889087784</v>
      </c>
      <c r="U147" s="328">
        <f t="shared" si="234"/>
        <v>0.9817160369512663</v>
      </c>
      <c r="W147" s="318">
        <f t="shared" si="235"/>
        <v>19990.696532212085</v>
      </c>
      <c r="X147" s="318">
        <f t="shared" si="236"/>
        <v>8116.9201525436329</v>
      </c>
      <c r="Y147" s="318">
        <f t="shared" si="237"/>
        <v>1396.4915255586898</v>
      </c>
      <c r="Z147" s="318">
        <f t="shared" si="238"/>
        <v>29504.108210314407</v>
      </c>
      <c r="AA147" s="318">
        <f t="shared" si="239"/>
        <v>25937.189738312733</v>
      </c>
      <c r="AB147" s="328">
        <f t="shared" si="240"/>
        <v>0.98102946315858908</v>
      </c>
      <c r="AD147" s="318">
        <f t="shared" si="241"/>
        <v>19990.696532212085</v>
      </c>
      <c r="AE147" s="318">
        <f t="shared" si="242"/>
        <v>7959.2709792331625</v>
      </c>
      <c r="AF147" s="318">
        <f t="shared" si="243"/>
        <v>1510.8204303612306</v>
      </c>
      <c r="AG147" s="318">
        <f t="shared" si="244"/>
        <v>29460.787941806477</v>
      </c>
      <c r="AH147" s="318">
        <f t="shared" si="245"/>
        <v>25933.143067224137</v>
      </c>
      <c r="AI147" s="328">
        <f t="shared" si="246"/>
        <v>0.98087640480470895</v>
      </c>
    </row>
    <row r="148" spans="1:35" x14ac:dyDescent="0.2">
      <c r="B148" s="313">
        <v>2017</v>
      </c>
      <c r="C148" s="318">
        <f>'Final Floorspace Estimates'!D168</f>
        <v>20302.802772139959</v>
      </c>
      <c r="D148" s="318">
        <f>'Final Floorspace Estimates'!E168</f>
        <v>5319.7329807551423</v>
      </c>
      <c r="E148" s="318">
        <f>'Final Floorspace Estimates'!F168</f>
        <v>1048.5891411866314</v>
      </c>
      <c r="F148" s="318">
        <f t="shared" si="222"/>
        <v>26671.124894081735</v>
      </c>
      <c r="H148" s="318">
        <f t="shared" si="223"/>
        <v>20302.802772139959</v>
      </c>
      <c r="I148" s="318">
        <f t="shared" si="224"/>
        <v>7521.0280218374637</v>
      </c>
      <c r="J148" s="318">
        <f t="shared" si="225"/>
        <v>1849.3745519164568</v>
      </c>
      <c r="K148" s="318">
        <f t="shared" si="226"/>
        <v>29673.205345893883</v>
      </c>
      <c r="L148" s="318">
        <f t="shared" si="227"/>
        <v>26091.958545051897</v>
      </c>
      <c r="M148" s="328">
        <f t="shared" si="228"/>
        <v>0.9782848923196954</v>
      </c>
      <c r="P148" s="318">
        <f t="shared" si="229"/>
        <v>20302.802772139959</v>
      </c>
      <c r="Q148" s="318">
        <f t="shared" si="230"/>
        <v>8100.9350173197499</v>
      </c>
      <c r="R148" s="318">
        <f t="shared" si="231"/>
        <v>1257.3842900581944</v>
      </c>
      <c r="S148" s="318">
        <f t="shared" si="232"/>
        <v>29661.122079517903</v>
      </c>
      <c r="T148" s="318">
        <f t="shared" si="233"/>
        <v>26115.181758102011</v>
      </c>
      <c r="U148" s="328">
        <f t="shared" si="234"/>
        <v>0.97915561723821087</v>
      </c>
      <c r="W148" s="318">
        <f t="shared" si="235"/>
        <v>20302.802772139959</v>
      </c>
      <c r="X148" s="318">
        <f t="shared" si="236"/>
        <v>7955.4066300304003</v>
      </c>
      <c r="Y148" s="318">
        <f t="shared" si="237"/>
        <v>1435.1909230607089</v>
      </c>
      <c r="Z148" s="318">
        <f t="shared" si="238"/>
        <v>29693.400325231069</v>
      </c>
      <c r="AA148" s="318">
        <f t="shared" si="239"/>
        <v>26103.597259108214</v>
      </c>
      <c r="AB148" s="328">
        <f t="shared" si="240"/>
        <v>0.97872127114145624</v>
      </c>
      <c r="AD148" s="318">
        <f t="shared" si="241"/>
        <v>20302.802772139959</v>
      </c>
      <c r="AE148" s="318">
        <f t="shared" si="242"/>
        <v>7800.8944191175078</v>
      </c>
      <c r="AF148" s="318">
        <f t="shared" si="243"/>
        <v>1552.6880960925566</v>
      </c>
      <c r="AG148" s="318">
        <f t="shared" si="244"/>
        <v>29656.385287350022</v>
      </c>
      <c r="AH148" s="318">
        <f t="shared" si="245"/>
        <v>26105.31951938046</v>
      </c>
      <c r="AI148" s="328">
        <f t="shared" si="246"/>
        <v>0.97878584510596234</v>
      </c>
    </row>
    <row r="149" spans="1:35" x14ac:dyDescent="0.2">
      <c r="B149" s="313">
        <v>2018</v>
      </c>
      <c r="C149" s="318">
        <f>'Final Floorspace Estimates'!D169</f>
        <v>20458.087999084681</v>
      </c>
      <c r="D149" s="318">
        <f>'Final Floorspace Estimates'!E169</f>
        <v>5350.8018858775786</v>
      </c>
      <c r="E149" s="318">
        <f>'Final Floorspace Estimates'!F169</f>
        <v>1046.840918464922</v>
      </c>
      <c r="F149" s="318">
        <f t="shared" si="222"/>
        <v>26855.730803427181</v>
      </c>
      <c r="H149" s="318">
        <f t="shared" si="223"/>
        <v>20458.087999084681</v>
      </c>
      <c r="I149" s="318">
        <f t="shared" si="224"/>
        <v>7564.953178772781</v>
      </c>
      <c r="J149" s="318">
        <f t="shared" si="225"/>
        <v>1846.2912483749449</v>
      </c>
      <c r="K149" s="318">
        <f t="shared" si="226"/>
        <v>29869.332426232409</v>
      </c>
      <c r="L149" s="318">
        <f t="shared" si="227"/>
        <v>26264.415129708097</v>
      </c>
      <c r="M149" s="328">
        <f t="shared" si="228"/>
        <v>0.977981769401575</v>
      </c>
      <c r="P149" s="318">
        <f t="shared" si="229"/>
        <v>20458.087999084681</v>
      </c>
      <c r="Q149" s="318">
        <f t="shared" si="230"/>
        <v>8148.2470125583532</v>
      </c>
      <c r="R149" s="318">
        <f t="shared" si="231"/>
        <v>1255.2879610962973</v>
      </c>
      <c r="S149" s="318">
        <f t="shared" si="232"/>
        <v>29861.622972739329</v>
      </c>
      <c r="T149" s="318">
        <f t="shared" si="233"/>
        <v>26291.713086050495</v>
      </c>
      <c r="U149" s="328">
        <f t="shared" si="234"/>
        <v>0.97899823611187264</v>
      </c>
      <c r="W149" s="318">
        <f t="shared" si="235"/>
        <v>20458.087999084681</v>
      </c>
      <c r="X149" s="318">
        <f t="shared" si="236"/>
        <v>8001.8686939522122</v>
      </c>
      <c r="Y149" s="318">
        <f t="shared" si="237"/>
        <v>1432.7981523527781</v>
      </c>
      <c r="Z149" s="318">
        <f t="shared" si="238"/>
        <v>29892.754845389671</v>
      </c>
      <c r="AA149" s="318">
        <f t="shared" si="239"/>
        <v>26278.850684078243</v>
      </c>
      <c r="AB149" s="328">
        <f t="shared" si="240"/>
        <v>0.97851929170829643</v>
      </c>
      <c r="AD149" s="318">
        <f t="shared" si="241"/>
        <v>20458.087999084681</v>
      </c>
      <c r="AE149" s="318">
        <f t="shared" si="242"/>
        <v>7846.4540833815772</v>
      </c>
      <c r="AF149" s="318">
        <f t="shared" si="243"/>
        <v>1550.0994324275439</v>
      </c>
      <c r="AG149" s="318">
        <f t="shared" si="244"/>
        <v>29854.641514893803</v>
      </c>
      <c r="AH149" s="318">
        <f t="shared" si="245"/>
        <v>26279.836478092388</v>
      </c>
      <c r="AI149" s="328">
        <f t="shared" si="246"/>
        <v>0.9785559987344935</v>
      </c>
    </row>
    <row r="150" spans="1:35" x14ac:dyDescent="0.2">
      <c r="C150" s="318"/>
      <c r="D150" s="318"/>
      <c r="E150" s="318"/>
      <c r="F150" s="318"/>
      <c r="H150" s="318"/>
      <c r="I150" s="318"/>
      <c r="J150" s="318"/>
      <c r="K150" s="318"/>
      <c r="L150" s="318"/>
      <c r="M150" s="328"/>
      <c r="P150" s="318"/>
      <c r="Q150" s="318"/>
      <c r="R150" s="318"/>
      <c r="S150" s="318"/>
      <c r="T150" s="318"/>
      <c r="U150" s="328"/>
      <c r="W150" s="318"/>
      <c r="X150" s="318"/>
      <c r="Y150" s="318"/>
      <c r="Z150" s="318"/>
      <c r="AA150" s="318"/>
      <c r="AB150" s="328"/>
      <c r="AD150" s="318"/>
      <c r="AE150" s="318"/>
      <c r="AF150" s="318"/>
      <c r="AG150" s="318"/>
      <c r="AH150" s="318"/>
      <c r="AI150" s="328"/>
    </row>
    <row r="151" spans="1:35" x14ac:dyDescent="0.2">
      <c r="C151" s="318"/>
      <c r="D151" s="318"/>
      <c r="E151" s="318"/>
      <c r="F151" s="318"/>
      <c r="H151" s="318"/>
      <c r="I151" s="318"/>
      <c r="J151" s="318"/>
      <c r="K151" s="318"/>
      <c r="L151" s="318"/>
      <c r="M151" s="319"/>
    </row>
    <row r="152" spans="1:35" ht="18" x14ac:dyDescent="0.25">
      <c r="A152" s="314" t="s">
        <v>24</v>
      </c>
      <c r="C152" s="318"/>
      <c r="D152" s="318"/>
      <c r="E152" s="318"/>
      <c r="F152" s="318" t="s">
        <v>669</v>
      </c>
      <c r="H152" s="318">
        <f>RECS_intensity_data!U181</f>
        <v>22.881985054191091</v>
      </c>
      <c r="I152" s="318">
        <f>RECS_intensity_data!V181</f>
        <v>33.293971245008407</v>
      </c>
      <c r="J152" s="318">
        <f>RECS_intensity_data!W181</f>
        <v>47.306884577797192</v>
      </c>
      <c r="K152" s="318"/>
      <c r="L152" s="318"/>
      <c r="M152" s="319"/>
      <c r="P152" s="313">
        <f>RECS_intensity_data!U169</f>
        <v>22.661008789377448</v>
      </c>
      <c r="Q152" s="313">
        <f>RECS_intensity_data!V169</f>
        <v>15.186769495732335</v>
      </c>
      <c r="R152" s="313">
        <f>RECS_intensity_data!W169</f>
        <v>19.048102634479022</v>
      </c>
      <c r="W152" s="319">
        <f>H152+P152</f>
        <v>45.542993843568539</v>
      </c>
      <c r="X152" s="319">
        <f>I152+Q152</f>
        <v>48.480740740740742</v>
      </c>
      <c r="Y152" s="319">
        <f>J152+R152</f>
        <v>66.354987212276214</v>
      </c>
      <c r="AD152" s="313">
        <f>$AK$33*H152+P152</f>
        <v>95.883360962788942</v>
      </c>
      <c r="AE152" s="313">
        <f>$AK$33*I152+Q152</f>
        <v>121.72747747975924</v>
      </c>
      <c r="AF152" s="313">
        <f>$AK$33*J152+R152</f>
        <v>170.43013328343005</v>
      </c>
    </row>
    <row r="153" spans="1:35" x14ac:dyDescent="0.2">
      <c r="C153" s="318"/>
      <c r="D153" s="318"/>
      <c r="E153" s="318"/>
      <c r="F153" s="318"/>
      <c r="H153" s="318">
        <f>1</f>
        <v>1</v>
      </c>
      <c r="I153" s="318">
        <f>I152/H152</f>
        <v>1.4550298484226238</v>
      </c>
      <c r="J153" s="318">
        <f>J152/I152</f>
        <v>1.4208844066593489</v>
      </c>
      <c r="K153" s="318"/>
      <c r="L153" s="318">
        <f>F170/K170</f>
        <v>0.88610919516212072</v>
      </c>
      <c r="M153" s="319"/>
      <c r="P153" s="313">
        <f>1</f>
        <v>1</v>
      </c>
      <c r="Q153" s="313">
        <f>Q152/P152</f>
        <v>0.67017181966105899</v>
      </c>
      <c r="R153" s="313">
        <f>R152/Q152</f>
        <v>1.2542563867734853</v>
      </c>
      <c r="T153" s="313">
        <f>F170/S170</f>
        <v>1.0516593016250684</v>
      </c>
      <c r="W153" s="313">
        <f>1</f>
        <v>1</v>
      </c>
      <c r="X153" s="313">
        <f>X152/W152</f>
        <v>1.0645049139119576</v>
      </c>
      <c r="Y153" s="313">
        <f>Y152/X152</f>
        <v>1.3686875695056133</v>
      </c>
      <c r="AA153" s="313">
        <f>F170/Z170</f>
        <v>0.93770667756250725</v>
      </c>
      <c r="AD153" s="313">
        <f>1</f>
        <v>1</v>
      </c>
      <c r="AE153" s="313">
        <f>AE152/AD152</f>
        <v>1.2695370318422616</v>
      </c>
      <c r="AF153" s="313">
        <f>AF152/AE152</f>
        <v>1.4000958272693118</v>
      </c>
      <c r="AH153" s="313">
        <f>F170/AG170</f>
        <v>0.91911157858174308</v>
      </c>
    </row>
    <row r="154" spans="1:35" x14ac:dyDescent="0.2">
      <c r="C154" s="318"/>
      <c r="D154" s="318"/>
      <c r="E154" s="318"/>
      <c r="F154" s="318"/>
      <c r="H154" s="318"/>
      <c r="I154" s="318"/>
      <c r="J154" s="318"/>
      <c r="K154" s="318"/>
      <c r="L154" s="318"/>
      <c r="M154" s="319"/>
    </row>
    <row r="155" spans="1:35" x14ac:dyDescent="0.2">
      <c r="B155" s="313">
        <f t="shared" ref="B155:B199" si="247">B47</f>
        <v>1970</v>
      </c>
      <c r="C155" s="318">
        <f>'Final Floorspace Estimates'!D178</f>
        <v>15063</v>
      </c>
      <c r="D155" s="318">
        <f>'Final Floorspace Estimates'!E178</f>
        <v>3326</v>
      </c>
      <c r="E155" s="318">
        <f>'Final Floorspace Estimates'!F178</f>
        <v>868</v>
      </c>
      <c r="F155" s="318">
        <f>SUM(C155:E155)</f>
        <v>19257</v>
      </c>
      <c r="H155" s="318">
        <f>H$7*C155</f>
        <v>15063</v>
      </c>
      <c r="I155" s="318">
        <f>I$153*D155</f>
        <v>4839.4292758536467</v>
      </c>
      <c r="J155" s="318">
        <f>J$153*E155</f>
        <v>1233.3276649803149</v>
      </c>
      <c r="K155" s="318">
        <f>SUM(H155:J155)</f>
        <v>21135.756940833962</v>
      </c>
      <c r="L155" s="318">
        <f>K155*L$153</f>
        <v>18728.58857198459</v>
      </c>
      <c r="M155" s="328">
        <f>L155/F155</f>
        <v>0.97256003385701773</v>
      </c>
      <c r="P155" s="318">
        <f>P$7*C155</f>
        <v>15063</v>
      </c>
      <c r="Q155" s="318">
        <f>Q$153*D155</f>
        <v>2228.9914721926821</v>
      </c>
      <c r="R155" s="318">
        <f>R$153*E155</f>
        <v>1088.6945437193851</v>
      </c>
      <c r="S155" s="318">
        <f>SUM(P155:R155)</f>
        <v>18380.68601591207</v>
      </c>
      <c r="T155" s="318">
        <f>S155*T$153</f>
        <v>19330.219418883749</v>
      </c>
      <c r="U155" s="328">
        <f>T155/F155</f>
        <v>1.003802223549034</v>
      </c>
      <c r="W155" s="318">
        <f>W$45*C155</f>
        <v>15063</v>
      </c>
      <c r="X155" s="318">
        <f>X$206*D155</f>
        <v>3576.8232600296997</v>
      </c>
      <c r="Y155" s="318">
        <f>Y$206*E155</f>
        <v>1426.0384952739992</v>
      </c>
      <c r="Z155" s="318">
        <f>SUM(W155:Y155)</f>
        <v>20065.861755303697</v>
      </c>
      <c r="AA155" s="318">
        <f>Z155*AA$153</f>
        <v>18815.892558994408</v>
      </c>
      <c r="AB155" s="328">
        <f>AA155/F155</f>
        <v>0.9770936573191259</v>
      </c>
      <c r="AD155" s="318">
        <f>AD$45*C155</f>
        <v>15063</v>
      </c>
      <c r="AE155" s="318">
        <f>AE$153*D155</f>
        <v>4222.4801679073626</v>
      </c>
      <c r="AF155" s="318">
        <f>AF$153*E155</f>
        <v>1215.2831780697627</v>
      </c>
      <c r="AG155" s="318">
        <f>SUM(AD155:AF155)</f>
        <v>20500.763345977128</v>
      </c>
      <c r="AH155" s="318">
        <f>AG155*AH$153</f>
        <v>18842.488961051775</v>
      </c>
      <c r="AI155" s="328">
        <f>AH155/F155</f>
        <v>0.97847478636608898</v>
      </c>
    </row>
    <row r="156" spans="1:35" x14ac:dyDescent="0.2">
      <c r="B156" s="313">
        <f t="shared" si="247"/>
        <v>1971</v>
      </c>
      <c r="C156" s="318">
        <f>'Final Floorspace Estimates'!D179</f>
        <v>15532.8</v>
      </c>
      <c r="D156" s="318">
        <f>'Final Floorspace Estimates'!E179</f>
        <v>3434.8999999999996</v>
      </c>
      <c r="E156" s="318">
        <f>'Final Floorspace Estimates'!F179</f>
        <v>1053.6999999999998</v>
      </c>
      <c r="F156" s="318">
        <f t="shared" ref="F156:F195" si="248">SUM(C156:E156)</f>
        <v>20021.399999999998</v>
      </c>
      <c r="H156" s="318">
        <f t="shared" ref="H156:H169" si="249">H$7*C156</f>
        <v>15532.8</v>
      </c>
      <c r="I156" s="318">
        <f t="shared" ref="I156:I169" si="250">I$153*D156</f>
        <v>4997.8820263468697</v>
      </c>
      <c r="J156" s="318">
        <f t="shared" ref="J156:J169" si="251">J$153*E156</f>
        <v>1497.1858992969558</v>
      </c>
      <c r="K156" s="318">
        <f t="shared" ref="K156:K169" si="252">SUM(H156:J156)</f>
        <v>22027.867925643826</v>
      </c>
      <c r="L156" s="318">
        <f t="shared" ref="L156:L169" si="253">K156*L$153</f>
        <v>19519.096318729746</v>
      </c>
      <c r="M156" s="328">
        <f t="shared" ref="M156:M169" si="254">L156/F156</f>
        <v>0.97491166045979538</v>
      </c>
      <c r="P156" s="318">
        <f t="shared" ref="P156:P169" si="255">P$7*C156</f>
        <v>15532.8</v>
      </c>
      <c r="Q156" s="318">
        <f t="shared" ref="Q156:Q169" si="256">Q$153*D156</f>
        <v>2301.9731833537712</v>
      </c>
      <c r="R156" s="318">
        <f t="shared" ref="R156:R169" si="257">R$153*E156</f>
        <v>1321.6099547432211</v>
      </c>
      <c r="S156" s="318">
        <f t="shared" ref="S156:S169" si="258">SUM(P156:R156)</f>
        <v>19156.38313809699</v>
      </c>
      <c r="T156" s="318">
        <f t="shared" ref="T156:T169" si="259">S156*T$153</f>
        <v>20145.988512673317</v>
      </c>
      <c r="U156" s="328">
        <f t="shared" ref="U156:U169" si="260">T156/F156</f>
        <v>1.0062227672726842</v>
      </c>
      <c r="W156" s="318">
        <f t="shared" ref="W156:W169" si="261">W$45*C156</f>
        <v>15532.8</v>
      </c>
      <c r="X156" s="318">
        <f t="shared" ref="X156:X169" si="262">X$206*D156</f>
        <v>3693.9357233541832</v>
      </c>
      <c r="Y156" s="318">
        <f t="shared" ref="Y156:Y169" si="263">Y$206*E156</f>
        <v>1731.1253023850377</v>
      </c>
      <c r="Z156" s="318">
        <f t="shared" ref="Z156:Z169" si="264">SUM(W156:Y156)</f>
        <v>20957.861025739221</v>
      </c>
      <c r="AA156" s="318">
        <f t="shared" ref="AA156:AA169" si="265">Z156*AA$153</f>
        <v>19652.326231262687</v>
      </c>
      <c r="AB156" s="328">
        <f t="shared" ref="AB156:AB169" si="266">AA156/F156</f>
        <v>0.98156603590471636</v>
      </c>
      <c r="AD156" s="318">
        <f t="shared" ref="AD156:AD169" si="267">AD$45*C156</f>
        <v>15532.8</v>
      </c>
      <c r="AE156" s="318">
        <f t="shared" ref="AE156:AE169" si="268">AE$153*D156</f>
        <v>4360.7327506749843</v>
      </c>
      <c r="AF156" s="318">
        <f t="shared" ref="AF156:AF169" si="269">AF$153*E156</f>
        <v>1475.2809731936736</v>
      </c>
      <c r="AG156" s="318">
        <f t="shared" ref="AG156:AG169" si="270">SUM(AD156:AF156)</f>
        <v>21368.813723868654</v>
      </c>
      <c r="AH156" s="318">
        <f t="shared" ref="AH156:AH169" si="271">AG156*AH$153</f>
        <v>19640.324114164134</v>
      </c>
      <c r="AI156" s="328">
        <f t="shared" ref="AI156:AI169" si="272">AH156/F156</f>
        <v>0.98096657147672672</v>
      </c>
    </row>
    <row r="157" spans="1:35" x14ac:dyDescent="0.2">
      <c r="B157" s="313">
        <f t="shared" si="247"/>
        <v>1972</v>
      </c>
      <c r="C157" s="318">
        <f>'Final Floorspace Estimates'!D180</f>
        <v>16080.9</v>
      </c>
      <c r="D157" s="318">
        <f>'Final Floorspace Estimates'!E180</f>
        <v>3561.95</v>
      </c>
      <c r="E157" s="318">
        <f>'Final Floorspace Estimates'!F180</f>
        <v>1270.3499999999999</v>
      </c>
      <c r="F157" s="318">
        <f t="shared" si="248"/>
        <v>20913.199999999997</v>
      </c>
      <c r="H157" s="318">
        <f t="shared" si="249"/>
        <v>16080.9</v>
      </c>
      <c r="I157" s="318">
        <f t="shared" si="250"/>
        <v>5182.743568588965</v>
      </c>
      <c r="J157" s="318">
        <f t="shared" si="251"/>
        <v>1805.0205059997038</v>
      </c>
      <c r="K157" s="318">
        <f t="shared" si="252"/>
        <v>23068.664074588669</v>
      </c>
      <c r="L157" s="318">
        <f t="shared" si="253"/>
        <v>20441.355356599095</v>
      </c>
      <c r="M157" s="328">
        <f t="shared" si="254"/>
        <v>0.97743795098784969</v>
      </c>
      <c r="P157" s="318">
        <f t="shared" si="255"/>
        <v>16080.9</v>
      </c>
      <c r="Q157" s="318">
        <f t="shared" si="256"/>
        <v>2387.1185130417089</v>
      </c>
      <c r="R157" s="318">
        <f t="shared" si="257"/>
        <v>1593.3446009376969</v>
      </c>
      <c r="S157" s="318">
        <f t="shared" si="258"/>
        <v>20061.363113979405</v>
      </c>
      <c r="T157" s="318">
        <f t="shared" si="259"/>
        <v>21097.719122094488</v>
      </c>
      <c r="U157" s="328">
        <f t="shared" si="260"/>
        <v>1.0088230936487239</v>
      </c>
      <c r="W157" s="318">
        <f t="shared" si="261"/>
        <v>16080.9</v>
      </c>
      <c r="X157" s="318">
        <f t="shared" si="262"/>
        <v>3830.5669305660817</v>
      </c>
      <c r="Y157" s="318">
        <f t="shared" si="263"/>
        <v>2087.0599106812497</v>
      </c>
      <c r="Z157" s="318">
        <f t="shared" si="264"/>
        <v>21998.526841247331</v>
      </c>
      <c r="AA157" s="318">
        <f t="shared" si="265"/>
        <v>20628.165515575671</v>
      </c>
      <c r="AB157" s="328">
        <f t="shared" si="266"/>
        <v>0.98637059443679942</v>
      </c>
      <c r="AD157" s="318">
        <f t="shared" si="267"/>
        <v>16080.9</v>
      </c>
      <c r="AE157" s="318">
        <f t="shared" si="268"/>
        <v>4522.0274305705434</v>
      </c>
      <c r="AF157" s="318">
        <f t="shared" si="269"/>
        <v>1778.6117341715701</v>
      </c>
      <c r="AG157" s="318">
        <f t="shared" si="270"/>
        <v>22381.539164742113</v>
      </c>
      <c r="AH157" s="318">
        <f t="shared" si="271"/>
        <v>20571.13179279523</v>
      </c>
      <c r="AI157" s="328">
        <f t="shared" si="272"/>
        <v>0.98364343059862824</v>
      </c>
    </row>
    <row r="158" spans="1:35" x14ac:dyDescent="0.2">
      <c r="B158" s="313">
        <f t="shared" si="247"/>
        <v>1973</v>
      </c>
      <c r="C158" s="318">
        <f>'Final Floorspace Estimates'!D181</f>
        <v>16351.670595679077</v>
      </c>
      <c r="D158" s="318">
        <f>'Final Floorspace Estimates'!E181</f>
        <v>3936.7234389431742</v>
      </c>
      <c r="E158" s="318">
        <f>'Final Floorspace Estimates'!F181</f>
        <v>1554.0260888278628</v>
      </c>
      <c r="F158" s="318">
        <f t="shared" si="248"/>
        <v>21842.420123450116</v>
      </c>
      <c r="H158" s="318">
        <f t="shared" si="249"/>
        <v>16351.670595679077</v>
      </c>
      <c r="I158" s="318">
        <f t="shared" si="250"/>
        <v>5728.0501086472768</v>
      </c>
      <c r="J158" s="318">
        <f t="shared" si="251"/>
        <v>2208.0914371573267</v>
      </c>
      <c r="K158" s="318">
        <f t="shared" si="252"/>
        <v>24287.812141483682</v>
      </c>
      <c r="L158" s="318">
        <f t="shared" si="253"/>
        <v>21521.653668938889</v>
      </c>
      <c r="M158" s="328">
        <f t="shared" si="254"/>
        <v>0.98531451859737595</v>
      </c>
      <c r="P158" s="318">
        <f t="shared" si="255"/>
        <v>16351.670595679077</v>
      </c>
      <c r="Q158" s="318">
        <f t="shared" si="256"/>
        <v>2638.2811105788887</v>
      </c>
      <c r="R158" s="318">
        <f t="shared" si="257"/>
        <v>1949.1471471249665</v>
      </c>
      <c r="S158" s="318">
        <f t="shared" si="258"/>
        <v>20939.098853382933</v>
      </c>
      <c r="T158" s="318">
        <f t="shared" si="259"/>
        <v>22020.798076806965</v>
      </c>
      <c r="U158" s="328">
        <f t="shared" si="260"/>
        <v>1.0081665837553111</v>
      </c>
      <c r="W158" s="318">
        <f t="shared" si="261"/>
        <v>16351.670595679077</v>
      </c>
      <c r="X158" s="318">
        <f t="shared" si="262"/>
        <v>4233.6031162706113</v>
      </c>
      <c r="Y158" s="318">
        <f t="shared" si="263"/>
        <v>2553.111780332516</v>
      </c>
      <c r="Z158" s="318">
        <f t="shared" si="264"/>
        <v>23138.385492282207</v>
      </c>
      <c r="AA158" s="318">
        <f t="shared" si="265"/>
        <v>21697.018584128466</v>
      </c>
      <c r="AB158" s="328">
        <f t="shared" si="266"/>
        <v>0.99334315801546424</v>
      </c>
      <c r="AD158" s="318">
        <f t="shared" si="267"/>
        <v>16351.670595679077</v>
      </c>
      <c r="AE158" s="318">
        <f t="shared" si="268"/>
        <v>4997.8161898597782</v>
      </c>
      <c r="AF158" s="318">
        <f t="shared" si="269"/>
        <v>2175.7854424355396</v>
      </c>
      <c r="AG158" s="318">
        <f t="shared" si="270"/>
        <v>23525.272227974394</v>
      </c>
      <c r="AH158" s="318">
        <f t="shared" si="271"/>
        <v>21622.350094018784</v>
      </c>
      <c r="AI158" s="328">
        <f t="shared" si="272"/>
        <v>0.98992464991573603</v>
      </c>
    </row>
    <row r="159" spans="1:35" x14ac:dyDescent="0.2">
      <c r="B159" s="313">
        <f t="shared" si="247"/>
        <v>1974</v>
      </c>
      <c r="C159" s="318">
        <f>'Final Floorspace Estimates'!D182</f>
        <v>16531.066817869942</v>
      </c>
      <c r="D159" s="318">
        <f>'Final Floorspace Estimates'!E182</f>
        <v>4243.9228337689801</v>
      </c>
      <c r="E159" s="318">
        <f>'Final Floorspace Estimates'!F182</f>
        <v>1792.3943376390632</v>
      </c>
      <c r="F159" s="318">
        <f t="shared" si="248"/>
        <v>22567.383989277983</v>
      </c>
      <c r="H159" s="318">
        <f t="shared" si="249"/>
        <v>16531.066817869942</v>
      </c>
      <c r="I159" s="318">
        <f t="shared" si="250"/>
        <v>6175.0343975361911</v>
      </c>
      <c r="J159" s="318">
        <f t="shared" si="251"/>
        <v>2546.7851649358572</v>
      </c>
      <c r="K159" s="318">
        <f t="shared" si="252"/>
        <v>25252.886380341988</v>
      </c>
      <c r="L159" s="318">
        <f t="shared" si="253"/>
        <v>22376.81482600532</v>
      </c>
      <c r="M159" s="328">
        <f t="shared" si="254"/>
        <v>0.99155554922257694</v>
      </c>
      <c r="P159" s="318">
        <f t="shared" si="255"/>
        <v>16531.066817869942</v>
      </c>
      <c r="Q159" s="318">
        <f t="shared" si="256"/>
        <v>2844.1574880080752</v>
      </c>
      <c r="R159" s="318">
        <f t="shared" si="257"/>
        <v>2248.1220456004257</v>
      </c>
      <c r="S159" s="318">
        <f t="shared" si="258"/>
        <v>21623.346351478442</v>
      </c>
      <c r="T159" s="318">
        <f t="shared" si="259"/>
        <v>22740.393322792788</v>
      </c>
      <c r="U159" s="328">
        <f t="shared" si="260"/>
        <v>1.0076663442070646</v>
      </c>
      <c r="W159" s="318">
        <f t="shared" si="261"/>
        <v>16531.066817869942</v>
      </c>
      <c r="X159" s="318">
        <f t="shared" si="262"/>
        <v>4563.9693041479386</v>
      </c>
      <c r="Y159" s="318">
        <f t="shared" si="263"/>
        <v>2944.7273320097306</v>
      </c>
      <c r="Z159" s="318">
        <f t="shared" si="264"/>
        <v>24039.763454027612</v>
      </c>
      <c r="AA159" s="318">
        <f t="shared" si="265"/>
        <v>22542.246717864815</v>
      </c>
      <c r="AB159" s="328">
        <f t="shared" si="266"/>
        <v>0.9988861238225436</v>
      </c>
      <c r="AD159" s="318">
        <f t="shared" si="267"/>
        <v>16531.066817869942</v>
      </c>
      <c r="AE159" s="318">
        <f t="shared" si="268"/>
        <v>5387.8171977506709</v>
      </c>
      <c r="AF159" s="318">
        <f t="shared" si="269"/>
        <v>2509.5238329495946</v>
      </c>
      <c r="AG159" s="318">
        <f t="shared" si="270"/>
        <v>24428.407848570208</v>
      </c>
      <c r="AH159" s="318">
        <f t="shared" si="271"/>
        <v>22452.432499938008</v>
      </c>
      <c r="AI159" s="328">
        <f t="shared" si="272"/>
        <v>0.99490629975567435</v>
      </c>
    </row>
    <row r="160" spans="1:35" x14ac:dyDescent="0.2">
      <c r="B160" s="313">
        <f t="shared" si="247"/>
        <v>1975</v>
      </c>
      <c r="C160" s="318">
        <f>'Final Floorspace Estimates'!D183</f>
        <v>16991.995522892263</v>
      </c>
      <c r="D160" s="318">
        <f>'Final Floorspace Estimates'!E183</f>
        <v>4627.0534341733819</v>
      </c>
      <c r="E160" s="318">
        <f>'Final Floorspace Estimates'!F183</f>
        <v>1603.3224220020822</v>
      </c>
      <c r="F160" s="318">
        <f t="shared" si="248"/>
        <v>23222.371379067725</v>
      </c>
      <c r="H160" s="318">
        <f t="shared" si="249"/>
        <v>16991.995522892263</v>
      </c>
      <c r="I160" s="318">
        <f t="shared" si="250"/>
        <v>6732.500856968677</v>
      </c>
      <c r="J160" s="318">
        <f t="shared" si="251"/>
        <v>2278.1358282700589</v>
      </c>
      <c r="K160" s="318">
        <f t="shared" si="252"/>
        <v>26002.632208130999</v>
      </c>
      <c r="L160" s="318">
        <f t="shared" si="253"/>
        <v>23041.171498043597</v>
      </c>
      <c r="M160" s="328">
        <f t="shared" si="254"/>
        <v>0.99219718442762228</v>
      </c>
      <c r="P160" s="318">
        <f t="shared" si="255"/>
        <v>16991.995522892263</v>
      </c>
      <c r="Q160" s="318">
        <f t="shared" si="256"/>
        <v>3100.9208196489276</v>
      </c>
      <c r="R160" s="318">
        <f t="shared" si="257"/>
        <v>2010.9773878532449</v>
      </c>
      <c r="S160" s="318">
        <f t="shared" si="258"/>
        <v>22103.893730394433</v>
      </c>
      <c r="T160" s="318">
        <f t="shared" si="259"/>
        <v>23245.765443701337</v>
      </c>
      <c r="U160" s="328">
        <f t="shared" si="260"/>
        <v>1.0010073934419419</v>
      </c>
      <c r="W160" s="318">
        <f t="shared" si="261"/>
        <v>16991.995522892263</v>
      </c>
      <c r="X160" s="318">
        <f t="shared" si="262"/>
        <v>4975.9928889812545</v>
      </c>
      <c r="Y160" s="318">
        <f t="shared" si="263"/>
        <v>2634.1007996669509</v>
      </c>
      <c r="Z160" s="318">
        <f t="shared" si="264"/>
        <v>24602.089211540468</v>
      </c>
      <c r="AA160" s="318">
        <f t="shared" si="265"/>
        <v>23069.543335650014</v>
      </c>
      <c r="AB160" s="328">
        <f t="shared" si="266"/>
        <v>0.99341893035284645</v>
      </c>
      <c r="AD160" s="318">
        <f t="shared" si="267"/>
        <v>16991.995522892263</v>
      </c>
      <c r="AE160" s="318">
        <f t="shared" si="268"/>
        <v>5874.2156829960186</v>
      </c>
      <c r="AF160" s="318">
        <f t="shared" si="269"/>
        <v>2244.8050328124418</v>
      </c>
      <c r="AG160" s="318">
        <f t="shared" si="270"/>
        <v>25111.016238700722</v>
      </c>
      <c r="AH160" s="318">
        <f t="shared" si="271"/>
        <v>23079.825774944005</v>
      </c>
      <c r="AI160" s="328">
        <f t="shared" si="272"/>
        <v>0.99386171197605566</v>
      </c>
    </row>
    <row r="161" spans="2:35" x14ac:dyDescent="0.2">
      <c r="B161" s="313">
        <f t="shared" si="247"/>
        <v>1976</v>
      </c>
      <c r="C161" s="318">
        <f>'Final Floorspace Estimates'!D184</f>
        <v>17249.726040406371</v>
      </c>
      <c r="D161" s="318">
        <f>'Final Floorspace Estimates'!E184</f>
        <v>4881.9657666335888</v>
      </c>
      <c r="E161" s="318">
        <f>'Final Floorspace Estimates'!F184</f>
        <v>1780.6462545948232</v>
      </c>
      <c r="F161" s="318">
        <f t="shared" si="248"/>
        <v>23912.338061634782</v>
      </c>
      <c r="H161" s="318">
        <f t="shared" si="249"/>
        <v>17249.726040406371</v>
      </c>
      <c r="I161" s="318">
        <f t="shared" si="250"/>
        <v>7103.4059094293098</v>
      </c>
      <c r="J161" s="318">
        <f t="shared" si="251"/>
        <v>2530.0924969301573</v>
      </c>
      <c r="K161" s="318">
        <f t="shared" si="252"/>
        <v>26883.224446765838</v>
      </c>
      <c r="L161" s="318">
        <f t="shared" si="253"/>
        <v>23821.472377886326</v>
      </c>
      <c r="M161" s="328">
        <f t="shared" si="254"/>
        <v>0.99620005022034031</v>
      </c>
      <c r="P161" s="318">
        <f t="shared" si="255"/>
        <v>17249.726040406371</v>
      </c>
      <c r="Q161" s="318">
        <f t="shared" si="256"/>
        <v>3271.755881347829</v>
      </c>
      <c r="R161" s="318">
        <f t="shared" si="257"/>
        <v>2233.3869374098426</v>
      </c>
      <c r="S161" s="318">
        <f t="shared" si="258"/>
        <v>22754.868859164042</v>
      </c>
      <c r="T161" s="318">
        <f t="shared" si="259"/>
        <v>23930.369492998474</v>
      </c>
      <c r="U161" s="328">
        <f t="shared" si="260"/>
        <v>1.000754063919522</v>
      </c>
      <c r="W161" s="318">
        <f t="shared" si="261"/>
        <v>17249.726040406371</v>
      </c>
      <c r="X161" s="318">
        <f t="shared" si="262"/>
        <v>5250.1288962007648</v>
      </c>
      <c r="Y161" s="318">
        <f t="shared" si="263"/>
        <v>2925.4263888452583</v>
      </c>
      <c r="Z161" s="318">
        <f t="shared" si="264"/>
        <v>25425.281325452394</v>
      </c>
      <c r="AA161" s="318">
        <f t="shared" si="265"/>
        <v>23841.456077782026</v>
      </c>
      <c r="AB161" s="328">
        <f t="shared" si="266"/>
        <v>0.99703575686869028</v>
      </c>
      <c r="AD161" s="318">
        <f t="shared" si="267"/>
        <v>17249.726040406371</v>
      </c>
      <c r="AE161" s="318">
        <f t="shared" si="268"/>
        <v>6197.8363289275376</v>
      </c>
      <c r="AF161" s="318">
        <f t="shared" si="269"/>
        <v>2493.0753909009404</v>
      </c>
      <c r="AG161" s="318">
        <f t="shared" si="270"/>
        <v>25940.637760234848</v>
      </c>
      <c r="AH161" s="318">
        <f t="shared" si="271"/>
        <v>23842.340521226623</v>
      </c>
      <c r="AI161" s="328">
        <f t="shared" si="272"/>
        <v>0.99707274377655009</v>
      </c>
    </row>
    <row r="162" spans="2:35" x14ac:dyDescent="0.2">
      <c r="B162" s="313">
        <f t="shared" si="247"/>
        <v>1977</v>
      </c>
      <c r="C162" s="318">
        <f>'Final Floorspace Estimates'!D185</f>
        <v>17598.284505920852</v>
      </c>
      <c r="D162" s="318">
        <f>'Final Floorspace Estimates'!E185</f>
        <v>5179.0560758850052</v>
      </c>
      <c r="E162" s="318">
        <f>'Final Floorspace Estimates'!F185</f>
        <v>1815.4406357079481</v>
      </c>
      <c r="F162" s="318">
        <f t="shared" si="248"/>
        <v>24592.781217513806</v>
      </c>
      <c r="H162" s="318">
        <f t="shared" si="249"/>
        <v>17598.284505920852</v>
      </c>
      <c r="I162" s="318">
        <f t="shared" si="250"/>
        <v>7535.6811770672284</v>
      </c>
      <c r="J162" s="318">
        <f t="shared" si="251"/>
        <v>2579.5312904931588</v>
      </c>
      <c r="K162" s="318">
        <f t="shared" si="252"/>
        <v>27713.49697348124</v>
      </c>
      <c r="L162" s="318">
        <f t="shared" si="253"/>
        <v>24557.184498299332</v>
      </c>
      <c r="M162" s="328">
        <f t="shared" si="254"/>
        <v>0.99855255414588395</v>
      </c>
      <c r="P162" s="318">
        <f t="shared" si="255"/>
        <v>17598.284505920852</v>
      </c>
      <c r="Q162" s="318">
        <f t="shared" si="256"/>
        <v>3470.8574345025177</v>
      </c>
      <c r="R162" s="318">
        <f t="shared" si="257"/>
        <v>2277.02801214481</v>
      </c>
      <c r="S162" s="318">
        <f t="shared" si="258"/>
        <v>23346.16995256818</v>
      </c>
      <c r="T162" s="318">
        <f t="shared" si="259"/>
        <v>24552.216787938007</v>
      </c>
      <c r="U162" s="328">
        <f t="shared" si="260"/>
        <v>0.99835055542449536</v>
      </c>
      <c r="W162" s="318">
        <f t="shared" si="261"/>
        <v>17598.284505920852</v>
      </c>
      <c r="X162" s="318">
        <f t="shared" si="262"/>
        <v>5569.6236431820889</v>
      </c>
      <c r="Y162" s="318">
        <f t="shared" si="263"/>
        <v>2982.5901294979662</v>
      </c>
      <c r="Z162" s="318">
        <f t="shared" si="264"/>
        <v>26150.49827860091</v>
      </c>
      <c r="AA162" s="318">
        <f t="shared" si="265"/>
        <v>24521.496857430924</v>
      </c>
      <c r="AB162" s="328">
        <f t="shared" si="266"/>
        <v>0.99710141120467832</v>
      </c>
      <c r="AD162" s="318">
        <f t="shared" si="267"/>
        <v>17598.284505920852</v>
      </c>
      <c r="AE162" s="318">
        <f t="shared" si="268"/>
        <v>6575.0034783236806</v>
      </c>
      <c r="AF162" s="318">
        <f t="shared" si="269"/>
        <v>2541.790858709845</v>
      </c>
      <c r="AG162" s="318">
        <f t="shared" si="270"/>
        <v>26715.078842954379</v>
      </c>
      <c r="AH162" s="318">
        <f t="shared" si="271"/>
        <v>24554.138287283527</v>
      </c>
      <c r="AI162" s="328">
        <f t="shared" si="272"/>
        <v>0.99842868808173846</v>
      </c>
    </row>
    <row r="163" spans="2:35" x14ac:dyDescent="0.2">
      <c r="B163" s="313">
        <f t="shared" si="247"/>
        <v>1978</v>
      </c>
      <c r="C163" s="318">
        <f>'Final Floorspace Estimates'!D186</f>
        <v>18119.099255827172</v>
      </c>
      <c r="D163" s="318">
        <f>'Final Floorspace Estimates'!E186</f>
        <v>5374.8542500784179</v>
      </c>
      <c r="E163" s="318">
        <f>'Final Floorspace Estimates'!F186</f>
        <v>1847.009643287691</v>
      </c>
      <c r="F163" s="318">
        <f t="shared" si="248"/>
        <v>25340.963149193281</v>
      </c>
      <c r="H163" s="318">
        <f t="shared" si="249"/>
        <v>18119.099255827172</v>
      </c>
      <c r="I163" s="318">
        <f t="shared" si="250"/>
        <v>7820.5733647852958</v>
      </c>
      <c r="J163" s="318">
        <f t="shared" si="251"/>
        <v>2624.3872010969267</v>
      </c>
      <c r="K163" s="318">
        <f t="shared" si="252"/>
        <v>28564.059821709394</v>
      </c>
      <c r="L163" s="318">
        <f t="shared" si="253"/>
        <v>25310.876059177579</v>
      </c>
      <c r="M163" s="328">
        <f t="shared" si="254"/>
        <v>0.99881270929449029</v>
      </c>
      <c r="P163" s="318">
        <f t="shared" si="255"/>
        <v>18119.099255827172</v>
      </c>
      <c r="Q163" s="318">
        <f t="shared" si="256"/>
        <v>3602.0758531880301</v>
      </c>
      <c r="R163" s="318">
        <f t="shared" si="257"/>
        <v>2316.6236415258031</v>
      </c>
      <c r="S163" s="318">
        <f t="shared" si="258"/>
        <v>24037.798750541006</v>
      </c>
      <c r="T163" s="318">
        <f t="shared" si="259"/>
        <v>25279.574646597895</v>
      </c>
      <c r="U163" s="328">
        <f t="shared" si="260"/>
        <v>0.99757749923576444</v>
      </c>
      <c r="W163" s="318">
        <f t="shared" si="261"/>
        <v>18119.099255827172</v>
      </c>
      <c r="X163" s="318">
        <f t="shared" si="262"/>
        <v>5780.1875228352292</v>
      </c>
      <c r="Y163" s="318">
        <f t="shared" si="263"/>
        <v>3034.4548991596139</v>
      </c>
      <c r="Z163" s="318">
        <f t="shared" si="264"/>
        <v>26933.741677822014</v>
      </c>
      <c r="AA163" s="318">
        <f t="shared" si="265"/>
        <v>25255.949423037309</v>
      </c>
      <c r="AB163" s="328">
        <f t="shared" si="266"/>
        <v>0.99664520540693502</v>
      </c>
      <c r="AD163" s="318">
        <f t="shared" si="267"/>
        <v>18119.099255827172</v>
      </c>
      <c r="AE163" s="318">
        <f t="shared" si="268"/>
        <v>6823.5765112293193</v>
      </c>
      <c r="AF163" s="318">
        <f t="shared" si="269"/>
        <v>2585.9904944932764</v>
      </c>
      <c r="AG163" s="318">
        <f t="shared" si="270"/>
        <v>27528.666261549766</v>
      </c>
      <c r="AH163" s="318">
        <f t="shared" si="271"/>
        <v>25301.915903902976</v>
      </c>
      <c r="AI163" s="328">
        <f t="shared" si="272"/>
        <v>0.99845912544600546</v>
      </c>
    </row>
    <row r="164" spans="2:35" x14ac:dyDescent="0.2">
      <c r="B164" s="313">
        <f t="shared" si="247"/>
        <v>1979</v>
      </c>
      <c r="C164" s="318">
        <f>'Final Floorspace Estimates'!D187</f>
        <v>18578.657172921739</v>
      </c>
      <c r="D164" s="318">
        <f>'Final Floorspace Estimates'!E187</f>
        <v>5383.280785775125</v>
      </c>
      <c r="E164" s="318">
        <f>'Final Floorspace Estimates'!F187</f>
        <v>1887.8768024197154</v>
      </c>
      <c r="F164" s="318">
        <f t="shared" si="248"/>
        <v>25849.81476111658</v>
      </c>
      <c r="H164" s="318">
        <f t="shared" si="249"/>
        <v>18578.657172921739</v>
      </c>
      <c r="I164" s="318">
        <f t="shared" si="250"/>
        <v>7832.834225742803</v>
      </c>
      <c r="J164" s="318">
        <f t="shared" si="251"/>
        <v>2682.454710252086</v>
      </c>
      <c r="K164" s="318">
        <f t="shared" si="252"/>
        <v>29093.946108916625</v>
      </c>
      <c r="L164" s="318">
        <f t="shared" si="253"/>
        <v>25780.413170662225</v>
      </c>
      <c r="M164" s="328">
        <f t="shared" si="254"/>
        <v>0.99731519969888716</v>
      </c>
      <c r="P164" s="318">
        <f t="shared" si="255"/>
        <v>18578.657172921739</v>
      </c>
      <c r="Q164" s="318">
        <f t="shared" si="256"/>
        <v>3607.7230799493309</v>
      </c>
      <c r="R164" s="318">
        <f t="shared" si="257"/>
        <v>2367.8815368764331</v>
      </c>
      <c r="S164" s="318">
        <f t="shared" si="258"/>
        <v>24554.261789747503</v>
      </c>
      <c r="T164" s="318">
        <f t="shared" si="259"/>
        <v>25822.717805724962</v>
      </c>
      <c r="U164" s="328">
        <f t="shared" si="260"/>
        <v>0.99895175436876327</v>
      </c>
      <c r="W164" s="318">
        <f t="shared" si="261"/>
        <v>18578.657172921739</v>
      </c>
      <c r="X164" s="318">
        <f t="shared" si="262"/>
        <v>5789.2495279108316</v>
      </c>
      <c r="Y164" s="318">
        <f t="shared" si="263"/>
        <v>3101.5956158816821</v>
      </c>
      <c r="Z164" s="318">
        <f t="shared" si="264"/>
        <v>27469.502316714254</v>
      </c>
      <c r="AA164" s="318">
        <f t="shared" si="265"/>
        <v>25758.335751701718</v>
      </c>
      <c r="AB164" s="328">
        <f t="shared" si="266"/>
        <v>0.99646113481817034</v>
      </c>
      <c r="AD164" s="318">
        <f t="shared" si="267"/>
        <v>18578.657172921739</v>
      </c>
      <c r="AE164" s="318">
        <f t="shared" si="268"/>
        <v>6834.27431034643</v>
      </c>
      <c r="AF164" s="318">
        <f t="shared" si="269"/>
        <v>2643.2084334663746</v>
      </c>
      <c r="AG164" s="318">
        <f t="shared" si="270"/>
        <v>28056.139916734544</v>
      </c>
      <c r="AH164" s="318">
        <f t="shared" si="271"/>
        <v>25786.723047780142</v>
      </c>
      <c r="AI164" s="328">
        <f t="shared" si="272"/>
        <v>0.9975592972746814</v>
      </c>
    </row>
    <row r="165" spans="2:35" x14ac:dyDescent="0.2">
      <c r="B165" s="313">
        <f t="shared" si="247"/>
        <v>1980</v>
      </c>
      <c r="C165" s="318">
        <f>'Final Floorspace Estimates'!D188</f>
        <v>19025.845870935504</v>
      </c>
      <c r="D165" s="318">
        <f>'Final Floorspace Estimates'!E188</f>
        <v>5534.0241111662435</v>
      </c>
      <c r="E165" s="318">
        <f>'Final Floorspace Estimates'!F188</f>
        <v>2034.5201088884928</v>
      </c>
      <c r="F165" s="318">
        <f t="shared" si="248"/>
        <v>26594.39009099024</v>
      </c>
      <c r="H165" s="318">
        <f t="shared" si="249"/>
        <v>19025.845870935504</v>
      </c>
      <c r="I165" s="318">
        <f t="shared" si="250"/>
        <v>8052.1702636373648</v>
      </c>
      <c r="J165" s="318">
        <f t="shared" si="251"/>
        <v>2890.8178977545399</v>
      </c>
      <c r="K165" s="318">
        <f t="shared" si="252"/>
        <v>29968.83403232741</v>
      </c>
      <c r="L165" s="318">
        <f t="shared" si="253"/>
        <v>26555.659404332815</v>
      </c>
      <c r="M165" s="328">
        <f t="shared" si="254"/>
        <v>0.99854365200612194</v>
      </c>
      <c r="P165" s="318">
        <f t="shared" si="255"/>
        <v>19025.845870935504</v>
      </c>
      <c r="Q165" s="318">
        <f t="shared" si="256"/>
        <v>3708.7470086284561</v>
      </c>
      <c r="R165" s="318">
        <f t="shared" si="257"/>
        <v>2551.8098405924788</v>
      </c>
      <c r="S165" s="318">
        <f t="shared" si="258"/>
        <v>25286.402720156439</v>
      </c>
      <c r="T165" s="318">
        <f t="shared" si="259"/>
        <v>26592.680625289948</v>
      </c>
      <c r="U165" s="328">
        <f t="shared" si="260"/>
        <v>0.99993572081576443</v>
      </c>
      <c r="W165" s="318">
        <f t="shared" si="261"/>
        <v>19025.845870935504</v>
      </c>
      <c r="X165" s="318">
        <f t="shared" si="262"/>
        <v>5951.3608425690327</v>
      </c>
      <c r="Y165" s="318">
        <f t="shared" si="263"/>
        <v>3342.5161229078794</v>
      </c>
      <c r="Z165" s="318">
        <f t="shared" si="264"/>
        <v>28319.722836412417</v>
      </c>
      <c r="AA165" s="318">
        <f t="shared" si="265"/>
        <v>26555.593210423351</v>
      </c>
      <c r="AB165" s="328">
        <f t="shared" si="266"/>
        <v>0.99854116298835394</v>
      </c>
      <c r="AD165" s="318">
        <f t="shared" si="267"/>
        <v>19025.845870935504</v>
      </c>
      <c r="AE165" s="318">
        <f t="shared" si="268"/>
        <v>7025.6485442335033</v>
      </c>
      <c r="AF165" s="318">
        <f t="shared" si="269"/>
        <v>2848.5231149502847</v>
      </c>
      <c r="AG165" s="318">
        <f t="shared" si="270"/>
        <v>28900.01753011929</v>
      </c>
      <c r="AH165" s="318">
        <f t="shared" si="271"/>
        <v>26562.34073314799</v>
      </c>
      <c r="AI165" s="328">
        <f t="shared" si="272"/>
        <v>0.99879488276540296</v>
      </c>
    </row>
    <row r="166" spans="2:35" x14ac:dyDescent="0.2">
      <c r="B166" s="313">
        <f t="shared" si="247"/>
        <v>1981</v>
      </c>
      <c r="C166" s="318">
        <f>'Final Floorspace Estimates'!D189</f>
        <v>19706.125472323602</v>
      </c>
      <c r="D166" s="318">
        <f>'Final Floorspace Estimates'!E189</f>
        <v>5989.947764673946</v>
      </c>
      <c r="E166" s="318">
        <f>'Final Floorspace Estimates'!F189</f>
        <v>2103.8960556645948</v>
      </c>
      <c r="F166" s="318">
        <f t="shared" si="248"/>
        <v>27799.969292662143</v>
      </c>
      <c r="H166" s="318">
        <f t="shared" si="249"/>
        <v>19706.125472323602</v>
      </c>
      <c r="I166" s="318">
        <f t="shared" si="250"/>
        <v>8715.5527880929658</v>
      </c>
      <c r="J166" s="318">
        <f t="shared" si="251"/>
        <v>2989.3930987259323</v>
      </c>
      <c r="K166" s="318">
        <f t="shared" si="252"/>
        <v>31411.071359142501</v>
      </c>
      <c r="L166" s="318">
        <f t="shared" si="253"/>
        <v>27833.639161229705</v>
      </c>
      <c r="M166" s="328">
        <f t="shared" si="254"/>
        <v>1.0012111476891612</v>
      </c>
      <c r="P166" s="318">
        <f t="shared" si="255"/>
        <v>19706.125472323602</v>
      </c>
      <c r="Q166" s="318">
        <f t="shared" si="256"/>
        <v>4014.2941931262312</v>
      </c>
      <c r="R166" s="318">
        <f t="shared" si="257"/>
        <v>2638.8250649248621</v>
      </c>
      <c r="S166" s="318">
        <f t="shared" si="258"/>
        <v>26359.244730374696</v>
      </c>
      <c r="T166" s="318">
        <f t="shared" si="259"/>
        <v>27720.944904510117</v>
      </c>
      <c r="U166" s="328">
        <f t="shared" si="260"/>
        <v>0.99715739296975103</v>
      </c>
      <c r="W166" s="318">
        <f t="shared" si="261"/>
        <v>19706.125472323602</v>
      </c>
      <c r="X166" s="318">
        <f t="shared" si="262"/>
        <v>6441.6670147470459</v>
      </c>
      <c r="Y166" s="318">
        <f t="shared" si="263"/>
        <v>3456.4939693926735</v>
      </c>
      <c r="Z166" s="318">
        <f t="shared" si="264"/>
        <v>29604.28645646332</v>
      </c>
      <c r="AA166" s="318">
        <f t="shared" si="265"/>
        <v>27760.137094698952</v>
      </c>
      <c r="AB166" s="328">
        <f t="shared" si="266"/>
        <v>0.99856718554096735</v>
      </c>
      <c r="AD166" s="318">
        <f t="shared" si="267"/>
        <v>19706.125472323602</v>
      </c>
      <c r="AE166" s="318">
        <f t="shared" si="268"/>
        <v>7604.4605060543518</v>
      </c>
      <c r="AF166" s="318">
        <f t="shared" si="269"/>
        <v>2945.6560885443628</v>
      </c>
      <c r="AG166" s="318">
        <f t="shared" si="270"/>
        <v>30256.242066922314</v>
      </c>
      <c r="AH166" s="318">
        <f t="shared" si="271"/>
        <v>27808.862408080309</v>
      </c>
      <c r="AI166" s="328">
        <f t="shared" si="272"/>
        <v>1.0003198965914151</v>
      </c>
    </row>
    <row r="167" spans="2:35" x14ac:dyDescent="0.2">
      <c r="B167" s="313">
        <f t="shared" si="247"/>
        <v>1982</v>
      </c>
      <c r="C167" s="318">
        <f>'Final Floorspace Estimates'!D190</f>
        <v>19795.612594444035</v>
      </c>
      <c r="D167" s="318">
        <f>'Final Floorspace Estimates'!E190</f>
        <v>6080.8907777813774</v>
      </c>
      <c r="E167" s="318">
        <f>'Final Floorspace Estimates'!F190</f>
        <v>2179.5249207323927</v>
      </c>
      <c r="F167" s="318">
        <f t="shared" si="248"/>
        <v>28056.028292957806</v>
      </c>
      <c r="H167" s="318">
        <f t="shared" si="249"/>
        <v>19795.612594444035</v>
      </c>
      <c r="I167" s="318">
        <f t="shared" si="250"/>
        <v>8847.8775866697688</v>
      </c>
      <c r="J167" s="318">
        <f t="shared" si="251"/>
        <v>3096.8529737941103</v>
      </c>
      <c r="K167" s="318">
        <f t="shared" si="252"/>
        <v>31740.343154907914</v>
      </c>
      <c r="L167" s="318">
        <f t="shared" si="253"/>
        <v>28125.409927164979</v>
      </c>
      <c r="M167" s="328">
        <f t="shared" si="254"/>
        <v>1.002472967074409</v>
      </c>
      <c r="P167" s="318">
        <f t="shared" si="255"/>
        <v>19795.612594444035</v>
      </c>
      <c r="Q167" s="318">
        <f t="shared" si="256"/>
        <v>4075.241637705898</v>
      </c>
      <c r="R167" s="318">
        <f t="shared" si="257"/>
        <v>2733.6830519605778</v>
      </c>
      <c r="S167" s="318">
        <f t="shared" si="258"/>
        <v>26604.537284110513</v>
      </c>
      <c r="T167" s="318">
        <f t="shared" si="259"/>
        <v>27978.909100265755</v>
      </c>
      <c r="U167" s="328">
        <f t="shared" si="260"/>
        <v>0.99725124340883953</v>
      </c>
      <c r="W167" s="318">
        <f t="shared" si="261"/>
        <v>19795.612594444035</v>
      </c>
      <c r="X167" s="318">
        <f t="shared" si="262"/>
        <v>6539.4683029670841</v>
      </c>
      <c r="Y167" s="318">
        <f t="shared" si="263"/>
        <v>3580.7447446698197</v>
      </c>
      <c r="Z167" s="318">
        <f t="shared" si="264"/>
        <v>29915.825642080941</v>
      </c>
      <c r="AA167" s="318">
        <f t="shared" si="265"/>
        <v>28052.26946937498</v>
      </c>
      <c r="AB167" s="328">
        <f t="shared" si="266"/>
        <v>0.99986602438721628</v>
      </c>
      <c r="AD167" s="318">
        <f t="shared" si="267"/>
        <v>19795.612594444035</v>
      </c>
      <c r="AE167" s="318">
        <f t="shared" si="268"/>
        <v>7719.9160289815518</v>
      </c>
      <c r="AF167" s="318">
        <f t="shared" si="269"/>
        <v>3051.5437469469007</v>
      </c>
      <c r="AG167" s="318">
        <f t="shared" si="270"/>
        <v>30567.072370372487</v>
      </c>
      <c r="AH167" s="318">
        <f t="shared" si="271"/>
        <v>28094.550138955441</v>
      </c>
      <c r="AI167" s="328">
        <f t="shared" si="272"/>
        <v>1.0013730327612802</v>
      </c>
    </row>
    <row r="168" spans="2:35" x14ac:dyDescent="0.2">
      <c r="B168" s="313">
        <f t="shared" si="247"/>
        <v>1983</v>
      </c>
      <c r="C168" s="318">
        <f>'Final Floorspace Estimates'!D191</f>
        <v>19934.155033266452</v>
      </c>
      <c r="D168" s="318">
        <f>'Final Floorspace Estimates'!E191</f>
        <v>6192.1646805046294</v>
      </c>
      <c r="E168" s="318">
        <f>'Final Floorspace Estimates'!F191</f>
        <v>2274.2932779573407</v>
      </c>
      <c r="F168" s="318">
        <f t="shared" si="248"/>
        <v>28400.612991728423</v>
      </c>
      <c r="H168" s="318">
        <f t="shared" si="249"/>
        <v>19934.155033266452</v>
      </c>
      <c r="I168" s="318">
        <f t="shared" si="250"/>
        <v>9009.784436482576</v>
      </c>
      <c r="J168" s="318">
        <f t="shared" si="251"/>
        <v>3231.5078548197616</v>
      </c>
      <c r="K168" s="318">
        <f t="shared" si="252"/>
        <v>32175.447324568791</v>
      </c>
      <c r="L168" s="318">
        <f t="shared" si="253"/>
        <v>28510.959732754862</v>
      </c>
      <c r="M168" s="328">
        <f t="shared" si="254"/>
        <v>1.00388536476514</v>
      </c>
      <c r="P168" s="318">
        <f t="shared" si="255"/>
        <v>19934.155033266452</v>
      </c>
      <c r="Q168" s="318">
        <f t="shared" si="256"/>
        <v>4149.8142715747272</v>
      </c>
      <c r="R168" s="318">
        <f t="shared" si="257"/>
        <v>2852.5468692740001</v>
      </c>
      <c r="S168" s="318">
        <f t="shared" si="258"/>
        <v>26936.516174115179</v>
      </c>
      <c r="T168" s="318">
        <f t="shared" si="259"/>
        <v>28328.037787882327</v>
      </c>
      <c r="U168" s="328">
        <f t="shared" si="260"/>
        <v>0.99744459023235754</v>
      </c>
      <c r="W168" s="318">
        <f t="shared" si="261"/>
        <v>19934.155033266452</v>
      </c>
      <c r="X168" s="318">
        <f t="shared" si="262"/>
        <v>6659.1336918711158</v>
      </c>
      <c r="Y168" s="318">
        <f t="shared" si="263"/>
        <v>3736.4398201728773</v>
      </c>
      <c r="Z168" s="318">
        <f t="shared" si="264"/>
        <v>30329.728545310445</v>
      </c>
      <c r="AA168" s="318">
        <f t="shared" si="265"/>
        <v>28440.388985595793</v>
      </c>
      <c r="AB168" s="328">
        <f t="shared" si="266"/>
        <v>1.0014005329349389</v>
      </c>
      <c r="AD168" s="318">
        <f t="shared" si="267"/>
        <v>19934.155033266452</v>
      </c>
      <c r="AE168" s="318">
        <f t="shared" si="268"/>
        <v>7861.182369166333</v>
      </c>
      <c r="AF168" s="318">
        <f t="shared" si="269"/>
        <v>3184.2285284547179</v>
      </c>
      <c r="AG168" s="318">
        <f t="shared" si="270"/>
        <v>30979.565930887504</v>
      </c>
      <c r="AH168" s="318">
        <f t="shared" si="271"/>
        <v>28473.677746515201</v>
      </c>
      <c r="AI168" s="328">
        <f t="shared" si="272"/>
        <v>1.0025726471047669</v>
      </c>
    </row>
    <row r="169" spans="2:35" x14ac:dyDescent="0.2">
      <c r="B169" s="313">
        <f t="shared" si="247"/>
        <v>1984</v>
      </c>
      <c r="C169" s="318">
        <f>'Final Floorspace Estimates'!D192</f>
        <v>20463.036404730548</v>
      </c>
      <c r="D169" s="318">
        <f>'Final Floorspace Estimates'!E192</f>
        <v>6228.1664305705599</v>
      </c>
      <c r="E169" s="318">
        <f>'Final Floorspace Estimates'!F192</f>
        <v>2344.7780178749404</v>
      </c>
      <c r="F169" s="318">
        <f t="shared" si="248"/>
        <v>29035.98085317605</v>
      </c>
      <c r="H169" s="318">
        <f t="shared" si="249"/>
        <v>20463.036404730548</v>
      </c>
      <c r="I169" s="318">
        <f t="shared" si="250"/>
        <v>9062.1680574239563</v>
      </c>
      <c r="J169" s="318">
        <f t="shared" si="251"/>
        <v>3331.658522676119</v>
      </c>
      <c r="K169" s="318">
        <f t="shared" si="252"/>
        <v>32856.862984830623</v>
      </c>
      <c r="L169" s="318">
        <f t="shared" si="253"/>
        <v>29114.76841504034</v>
      </c>
      <c r="M169" s="328">
        <f t="shared" si="254"/>
        <v>1.0027134458540488</v>
      </c>
      <c r="P169" s="318">
        <f t="shared" si="255"/>
        <v>20463.036404730548</v>
      </c>
      <c r="Q169" s="318">
        <f t="shared" si="256"/>
        <v>4173.9416299273944</v>
      </c>
      <c r="R169" s="318">
        <f t="shared" si="257"/>
        <v>2940.9528044857175</v>
      </c>
      <c r="S169" s="318">
        <f t="shared" si="258"/>
        <v>27577.930839143661</v>
      </c>
      <c r="T169" s="318">
        <f t="shared" si="259"/>
        <v>29002.587486558259</v>
      </c>
      <c r="U169" s="328">
        <f t="shared" si="260"/>
        <v>0.99884993151129808</v>
      </c>
      <c r="W169" s="318">
        <f t="shared" si="261"/>
        <v>20463.036404730548</v>
      </c>
      <c r="X169" s="318">
        <f t="shared" si="262"/>
        <v>6697.8504378234902</v>
      </c>
      <c r="Y169" s="318">
        <f t="shared" si="263"/>
        <v>3852.2393045644358</v>
      </c>
      <c r="Z169" s="318">
        <f t="shared" si="264"/>
        <v>31013.126147118473</v>
      </c>
      <c r="AA169" s="318">
        <f t="shared" si="265"/>
        <v>29081.215480241386</v>
      </c>
      <c r="AB169" s="328">
        <f t="shared" si="266"/>
        <v>1.0015578818326845</v>
      </c>
      <c r="AD169" s="318">
        <f t="shared" si="267"/>
        <v>20463.036404730548</v>
      </c>
      <c r="AE169" s="318">
        <f t="shared" si="268"/>
        <v>7906.8879240861615</v>
      </c>
      <c r="AF169" s="318">
        <f t="shared" si="269"/>
        <v>3282.9139186995117</v>
      </c>
      <c r="AG169" s="318">
        <f t="shared" si="270"/>
        <v>31652.838247516222</v>
      </c>
      <c r="AH169" s="318">
        <f t="shared" si="271"/>
        <v>29092.490128267207</v>
      </c>
      <c r="AI169" s="328">
        <f t="shared" si="272"/>
        <v>1.0019461810288726</v>
      </c>
    </row>
    <row r="170" spans="2:35" x14ac:dyDescent="0.2">
      <c r="B170" s="313">
        <f t="shared" si="247"/>
        <v>1985</v>
      </c>
      <c r="C170" s="318">
        <f>'Final Floorspace Estimates'!D193</f>
        <v>20927.68169510816</v>
      </c>
      <c r="D170" s="318">
        <f>'Final Floorspace Estimates'!E193</f>
        <v>6164.8539643045051</v>
      </c>
      <c r="E170" s="318">
        <f>'Final Floorspace Estimates'!F193</f>
        <v>2315.6283783070826</v>
      </c>
      <c r="F170" s="318">
        <f t="shared" si="248"/>
        <v>29408.164037719747</v>
      </c>
      <c r="H170" s="318">
        <f>H$7*C170</f>
        <v>20927.68169510816</v>
      </c>
      <c r="I170" s="318">
        <f>I$153*D170</f>
        <v>8970.0465292295958</v>
      </c>
      <c r="J170" s="318">
        <f>J$153*E170</f>
        <v>3290.2402543544094</v>
      </c>
      <c r="K170" s="318">
        <f>SUM(H170:J170)</f>
        <v>33187.968478692164</v>
      </c>
      <c r="L170" s="318">
        <f>K170*L$153</f>
        <v>29408.164037719747</v>
      </c>
      <c r="M170" s="328">
        <f>L170/F170</f>
        <v>1</v>
      </c>
      <c r="P170" s="318">
        <f>P$7*C170</f>
        <v>20927.68169510816</v>
      </c>
      <c r="Q170" s="318">
        <f>Q$153*D170</f>
        <v>4131.5113992026436</v>
      </c>
      <c r="R170" s="318">
        <f>R$153*E170</f>
        <v>2904.3916828855868</v>
      </c>
      <c r="S170" s="318">
        <f>SUM(P170:R170)</f>
        <v>27963.584777196389</v>
      </c>
      <c r="T170" s="318">
        <f>S170*T$153</f>
        <v>29408.164037719747</v>
      </c>
      <c r="U170" s="328">
        <f>T170/F170</f>
        <v>1</v>
      </c>
      <c r="W170" s="318">
        <f>W$45*C170</f>
        <v>20927.68169510816</v>
      </c>
      <c r="X170" s="318">
        <f>X$206*D170</f>
        <v>6629.7633957338112</v>
      </c>
      <c r="Y170" s="318">
        <f>Y$206*E170</f>
        <v>3804.349318219819</v>
      </c>
      <c r="Z170" s="318">
        <f>SUM(W170:Y170)</f>
        <v>31361.794409061789</v>
      </c>
      <c r="AA170" s="318">
        <f>Z170*AA$153</f>
        <v>29408.164037719747</v>
      </c>
      <c r="AB170" s="328">
        <f>AA170/F170</f>
        <v>1</v>
      </c>
      <c r="AD170" s="318">
        <f>AD$45*C170</f>
        <v>20927.68169510816</v>
      </c>
      <c r="AE170" s="318">
        <f>AE$153*D170</f>
        <v>7826.5104035841414</v>
      </c>
      <c r="AF170" s="318">
        <f>AF$153*E170</f>
        <v>3242.1016299741495</v>
      </c>
      <c r="AG170" s="318">
        <f>SUM(AD170:AF170)</f>
        <v>31996.293728666449</v>
      </c>
      <c r="AH170" s="318">
        <f>AG170*AH$153</f>
        <v>29408.164037719747</v>
      </c>
      <c r="AI170" s="328">
        <f>AH170/F170</f>
        <v>1</v>
      </c>
    </row>
    <row r="171" spans="2:35" x14ac:dyDescent="0.2">
      <c r="B171" s="313">
        <f t="shared" si="247"/>
        <v>1986</v>
      </c>
      <c r="C171" s="318">
        <f>'Final Floorspace Estimates'!D194</f>
        <v>21459.109669887544</v>
      </c>
      <c r="D171" s="318">
        <f>'Final Floorspace Estimates'!E194</f>
        <v>6207.2721356467646</v>
      </c>
      <c r="E171" s="318">
        <f>'Final Floorspace Estimates'!F194</f>
        <v>2439.7249548955788</v>
      </c>
      <c r="F171" s="318">
        <f t="shared" si="248"/>
        <v>30106.106760429888</v>
      </c>
      <c r="H171" s="318">
        <f t="shared" ref="H171:H195" si="273">H$7*C171</f>
        <v>21459.109669887544</v>
      </c>
      <c r="I171" s="318">
        <f t="shared" ref="I171:J195" si="274">I$153*D171</f>
        <v>9031.7662346480884</v>
      </c>
      <c r="J171" s="318">
        <f t="shared" si="274"/>
        <v>3466.5671449488113</v>
      </c>
      <c r="K171" s="318">
        <f t="shared" ref="K171:K195" si="275">SUM(H171:J171)</f>
        <v>33957.443049484449</v>
      </c>
      <c r="L171" s="318">
        <f t="shared" ref="L171:L195" si="276">K171*L$153</f>
        <v>30090.002530342215</v>
      </c>
      <c r="M171" s="328">
        <f t="shared" ref="M171:M195" si="277">L171/F171</f>
        <v>0.99946508426958613</v>
      </c>
      <c r="P171" s="318">
        <f t="shared" ref="P171:P195" si="278">P$7*C171</f>
        <v>21459.109669887544</v>
      </c>
      <c r="Q171" s="318">
        <f t="shared" ref="Q171:R195" si="279">Q$153*D171</f>
        <v>4159.9388622777797</v>
      </c>
      <c r="R171" s="318">
        <f t="shared" si="279"/>
        <v>3060.0406066484329</v>
      </c>
      <c r="S171" s="318">
        <f t="shared" ref="S171:S195" si="280">SUM(P171:R171)</f>
        <v>28679.089138813757</v>
      </c>
      <c r="T171" s="318">
        <f t="shared" ref="T171:T195" si="281">S171*T$153</f>
        <v>30160.63085496796</v>
      </c>
      <c r="U171" s="328">
        <f t="shared" ref="U171:U195" si="282">T171/F171</f>
        <v>1.0018110642791493</v>
      </c>
      <c r="W171" s="318">
        <f t="shared" ref="W171:W195" si="283">W$45*C171</f>
        <v>21459.109669887544</v>
      </c>
      <c r="X171" s="318">
        <f t="shared" ref="X171:Y195" si="284">X$206*D171</f>
        <v>6675.3804438110574</v>
      </c>
      <c r="Y171" s="318">
        <f t="shared" si="284"/>
        <v>4008.2277690803189</v>
      </c>
      <c r="Z171" s="318">
        <f t="shared" ref="Z171:Z195" si="285">SUM(W171:Y171)</f>
        <v>32142.717882778921</v>
      </c>
      <c r="AA171" s="318">
        <f t="shared" ref="AA171:AA195" si="286">Z171*AA$153</f>
        <v>30140.44119368961</v>
      </c>
      <c r="AB171" s="328">
        <f t="shared" ref="AB171:AB195" si="287">AA171/F171</f>
        <v>1.0011404474691112</v>
      </c>
      <c r="AD171" s="318">
        <f t="shared" ref="AD171:AD195" si="288">AD$45*C171</f>
        <v>21459.109669887544</v>
      </c>
      <c r="AE171" s="318">
        <f t="shared" ref="AE171:AF195" si="289">AE$153*D171</f>
        <v>7880.3618429261696</v>
      </c>
      <c r="AF171" s="318">
        <f t="shared" si="289"/>
        <v>3415.84872903411</v>
      </c>
      <c r="AG171" s="318">
        <f t="shared" ref="AG171:AG195" si="290">SUM(AD171:AF171)</f>
        <v>32755.320241847825</v>
      </c>
      <c r="AH171" s="318">
        <f t="shared" ref="AH171:AH195" si="291">AG171*AH$153</f>
        <v>30105.794094435278</v>
      </c>
      <c r="AI171" s="328">
        <f t="shared" ref="AI171:AI195" si="292">AH171/F171</f>
        <v>0.99998961453245683</v>
      </c>
    </row>
    <row r="172" spans="2:35" x14ac:dyDescent="0.2">
      <c r="B172" s="313">
        <f t="shared" si="247"/>
        <v>1987</v>
      </c>
      <c r="C172" s="318">
        <f>'Final Floorspace Estimates'!D195</f>
        <v>22004.895637356145</v>
      </c>
      <c r="D172" s="318">
        <f>'Final Floorspace Estimates'!E195</f>
        <v>6241.9060686634693</v>
      </c>
      <c r="E172" s="318">
        <f>'Final Floorspace Estimates'!F195</f>
        <v>2559.3318360722856</v>
      </c>
      <c r="F172" s="318">
        <f t="shared" si="248"/>
        <v>30806.133542091899</v>
      </c>
      <c r="H172" s="318">
        <f t="shared" si="273"/>
        <v>22004.895637356145</v>
      </c>
      <c r="I172" s="318">
        <f t="shared" si="274"/>
        <v>9082.1596409556641</v>
      </c>
      <c r="J172" s="318">
        <f t="shared" si="274"/>
        <v>3636.5146973419514</v>
      </c>
      <c r="K172" s="318">
        <f t="shared" si="275"/>
        <v>34723.569975653765</v>
      </c>
      <c r="L172" s="318">
        <f t="shared" si="276"/>
        <v>30768.874644282139</v>
      </c>
      <c r="M172" s="328">
        <f t="shared" si="277"/>
        <v>0.99879053637942428</v>
      </c>
      <c r="P172" s="318">
        <f t="shared" si="278"/>
        <v>22004.895637356145</v>
      </c>
      <c r="Q172" s="318">
        <f t="shared" si="279"/>
        <v>4183.1495481896045</v>
      </c>
      <c r="R172" s="318">
        <f t="shared" si="279"/>
        <v>3210.0583012663747</v>
      </c>
      <c r="S172" s="318">
        <f t="shared" si="280"/>
        <v>29398.103486812124</v>
      </c>
      <c r="T172" s="318">
        <f t="shared" si="281"/>
        <v>30916.788982042326</v>
      </c>
      <c r="U172" s="328">
        <f t="shared" si="282"/>
        <v>1.0035919937761495</v>
      </c>
      <c r="W172" s="318">
        <f t="shared" si="283"/>
        <v>22004.895637356145</v>
      </c>
      <c r="X172" s="318">
        <f t="shared" si="284"/>
        <v>6712.6262216825126</v>
      </c>
      <c r="Y172" s="318">
        <f t="shared" si="284"/>
        <v>4204.7300926490361</v>
      </c>
      <c r="Z172" s="318">
        <f t="shared" si="285"/>
        <v>32922.251951687693</v>
      </c>
      <c r="AA172" s="318">
        <f t="shared" si="286"/>
        <v>30871.415495492838</v>
      </c>
      <c r="AB172" s="328">
        <f t="shared" si="287"/>
        <v>1.0021191219375758</v>
      </c>
      <c r="AD172" s="318">
        <f t="shared" si="288"/>
        <v>22004.895637356145</v>
      </c>
      <c r="AE172" s="318">
        <f t="shared" si="289"/>
        <v>7924.3309034492213</v>
      </c>
      <c r="AF172" s="318">
        <f t="shared" si="289"/>
        <v>3583.3098242823135</v>
      </c>
      <c r="AG172" s="318">
        <f t="shared" si="290"/>
        <v>33512.536365087675</v>
      </c>
      <c r="AH172" s="318">
        <f t="shared" si="291"/>
        <v>30801.760200793804</v>
      </c>
      <c r="AI172" s="328">
        <f t="shared" si="292"/>
        <v>0.99985803667012874</v>
      </c>
    </row>
    <row r="173" spans="2:35" x14ac:dyDescent="0.2">
      <c r="B173" s="313">
        <f t="shared" si="247"/>
        <v>1988</v>
      </c>
      <c r="C173" s="318">
        <f>'Final Floorspace Estimates'!D196</f>
        <v>22371.937102217707</v>
      </c>
      <c r="D173" s="318">
        <f>'Final Floorspace Estimates'!E196</f>
        <v>6411.7230571947184</v>
      </c>
      <c r="E173" s="318">
        <f>'Final Floorspace Estimates'!F196</f>
        <v>2657.0360066987769</v>
      </c>
      <c r="F173" s="318">
        <f t="shared" si="248"/>
        <v>31440.696166111204</v>
      </c>
      <c r="H173" s="318">
        <f t="shared" si="273"/>
        <v>22371.937102217707</v>
      </c>
      <c r="I173" s="318">
        <f t="shared" si="274"/>
        <v>9329.248428037874</v>
      </c>
      <c r="J173" s="318">
        <f t="shared" si="274"/>
        <v>3775.3410298507174</v>
      </c>
      <c r="K173" s="318">
        <f t="shared" si="275"/>
        <v>35476.5265601063</v>
      </c>
      <c r="L173" s="318">
        <f t="shared" si="276"/>
        <v>31436.076397323392</v>
      </c>
      <c r="M173" s="328">
        <f t="shared" si="277"/>
        <v>0.99985306404274876</v>
      </c>
      <c r="P173" s="318">
        <f t="shared" si="278"/>
        <v>22371.937102217707</v>
      </c>
      <c r="Q173" s="318">
        <f t="shared" si="279"/>
        <v>4296.9561084029529</v>
      </c>
      <c r="R173" s="318">
        <f t="shared" si="279"/>
        <v>3332.604381289058</v>
      </c>
      <c r="S173" s="318">
        <f t="shared" si="280"/>
        <v>30001.497591909716</v>
      </c>
      <c r="T173" s="318">
        <f t="shared" si="281"/>
        <v>31551.354005213943</v>
      </c>
      <c r="U173" s="328">
        <f t="shared" si="282"/>
        <v>1.0035195734381357</v>
      </c>
      <c r="W173" s="318">
        <f t="shared" si="283"/>
        <v>22371.937102217707</v>
      </c>
      <c r="X173" s="318">
        <f t="shared" si="284"/>
        <v>6895.2495994716792</v>
      </c>
      <c r="Y173" s="318">
        <f t="shared" si="284"/>
        <v>4365.2484203704598</v>
      </c>
      <c r="Z173" s="318">
        <f t="shared" si="285"/>
        <v>33632.435122059847</v>
      </c>
      <c r="AA173" s="318">
        <f t="shared" si="286"/>
        <v>31537.358996643317</v>
      </c>
      <c r="AB173" s="328">
        <f t="shared" si="287"/>
        <v>1.0030744494339887</v>
      </c>
      <c r="AD173" s="318">
        <f t="shared" si="288"/>
        <v>22371.937102217707</v>
      </c>
      <c r="AE173" s="318">
        <f t="shared" si="289"/>
        <v>8139.9198590255746</v>
      </c>
      <c r="AF173" s="318">
        <f t="shared" si="289"/>
        <v>3720.1050258832729</v>
      </c>
      <c r="AG173" s="318">
        <f t="shared" si="290"/>
        <v>34231.96198712656</v>
      </c>
      <c r="AH173" s="318">
        <f t="shared" si="291"/>
        <v>31462.992619938115</v>
      </c>
      <c r="AI173" s="328">
        <f t="shared" si="292"/>
        <v>1.0007091590373545</v>
      </c>
    </row>
    <row r="174" spans="2:35" x14ac:dyDescent="0.2">
      <c r="B174" s="313">
        <f t="shared" si="247"/>
        <v>1989</v>
      </c>
      <c r="C174" s="318">
        <f>'Final Floorspace Estimates'!D197</f>
        <v>22724.296481697525</v>
      </c>
      <c r="D174" s="318">
        <f>'Final Floorspace Estimates'!E197</f>
        <v>6573.4708319025331</v>
      </c>
      <c r="E174" s="318">
        <f>'Final Floorspace Estimates'!F197</f>
        <v>2749.8524609219244</v>
      </c>
      <c r="F174" s="318">
        <f t="shared" si="248"/>
        <v>32047.619774521983</v>
      </c>
      <c r="H174" s="318">
        <f t="shared" si="273"/>
        <v>22724.296481697525</v>
      </c>
      <c r="I174" s="318">
        <f t="shared" si="274"/>
        <v>9564.5962681536821</v>
      </c>
      <c r="J174" s="318">
        <f t="shared" si="274"/>
        <v>3907.2224823377987</v>
      </c>
      <c r="K174" s="318">
        <f t="shared" si="275"/>
        <v>36196.115232189004</v>
      </c>
      <c r="L174" s="318">
        <f t="shared" si="276"/>
        <v>32073.710536390376</v>
      </c>
      <c r="M174" s="328">
        <f t="shared" si="277"/>
        <v>1.0008141247946636</v>
      </c>
      <c r="P174" s="318">
        <f t="shared" si="278"/>
        <v>22724.296481697525</v>
      </c>
      <c r="Q174" s="318">
        <f t="shared" si="279"/>
        <v>4405.3549089050157</v>
      </c>
      <c r="R174" s="318">
        <f t="shared" si="279"/>
        <v>3449.0200117961094</v>
      </c>
      <c r="S174" s="318">
        <f t="shared" si="280"/>
        <v>30578.671402398653</v>
      </c>
      <c r="T174" s="318">
        <f t="shared" si="281"/>
        <v>32158.344211669017</v>
      </c>
      <c r="U174" s="328">
        <f t="shared" si="282"/>
        <v>1.0034549972174551</v>
      </c>
      <c r="W174" s="318">
        <f t="shared" si="283"/>
        <v>22724.296481697525</v>
      </c>
      <c r="X174" s="318">
        <f t="shared" si="284"/>
        <v>7069.1952407323388</v>
      </c>
      <c r="Y174" s="318">
        <f t="shared" si="284"/>
        <v>4517.73671151913</v>
      </c>
      <c r="Z174" s="318">
        <f t="shared" si="285"/>
        <v>34311.228433948992</v>
      </c>
      <c r="AA174" s="318">
        <f t="shared" si="286"/>
        <v>32173.86801788654</v>
      </c>
      <c r="AB174" s="328">
        <f t="shared" si="287"/>
        <v>1.0039393953202391</v>
      </c>
      <c r="AD174" s="318">
        <f t="shared" si="288"/>
        <v>22724.296481697525</v>
      </c>
      <c r="AE174" s="318">
        <f t="shared" si="289"/>
        <v>8345.2646488352239</v>
      </c>
      <c r="AF174" s="318">
        <f t="shared" si="289"/>
        <v>3850.0569561430348</v>
      </c>
      <c r="AG174" s="318">
        <f t="shared" si="290"/>
        <v>34919.618086675779</v>
      </c>
      <c r="AH174" s="318">
        <f t="shared" si="291"/>
        <v>32095.025303116163</v>
      </c>
      <c r="AI174" s="328">
        <f t="shared" si="292"/>
        <v>1.0014792215124777</v>
      </c>
    </row>
    <row r="175" spans="2:35" x14ac:dyDescent="0.2">
      <c r="B175" s="313">
        <f t="shared" si="247"/>
        <v>1990</v>
      </c>
      <c r="C175" s="318">
        <f>'Final Floorspace Estimates'!D198</f>
        <v>22799.822999882894</v>
      </c>
      <c r="D175" s="318">
        <f>'Final Floorspace Estimates'!E198</f>
        <v>6534.795378823017</v>
      </c>
      <c r="E175" s="318">
        <f>'Final Floorspace Estimates'!F198</f>
        <v>2769.6794818209196</v>
      </c>
      <c r="F175" s="318">
        <f t="shared" si="248"/>
        <v>32104.297860526833</v>
      </c>
      <c r="H175" s="318">
        <f t="shared" si="273"/>
        <v>22799.822999882894</v>
      </c>
      <c r="I175" s="318">
        <f t="shared" si="274"/>
        <v>9508.3223295217176</v>
      </c>
      <c r="J175" s="318">
        <f t="shared" si="274"/>
        <v>3935.3943871636902</v>
      </c>
      <c r="K175" s="318">
        <f t="shared" si="275"/>
        <v>36243.539716568303</v>
      </c>
      <c r="L175" s="318">
        <f t="shared" si="276"/>
        <v>32115.733808074696</v>
      </c>
      <c r="M175" s="328">
        <f t="shared" si="277"/>
        <v>1.0003562123550418</v>
      </c>
      <c r="P175" s="318">
        <f t="shared" si="278"/>
        <v>22799.822999882894</v>
      </c>
      <c r="Q175" s="318">
        <f t="shared" si="279"/>
        <v>4379.4357101385003</v>
      </c>
      <c r="R175" s="318">
        <f t="shared" si="279"/>
        <v>3473.8881793893656</v>
      </c>
      <c r="S175" s="318">
        <f t="shared" si="280"/>
        <v>30653.14688941076</v>
      </c>
      <c r="T175" s="318">
        <f t="shared" si="281"/>
        <v>32236.667050328357</v>
      </c>
      <c r="U175" s="328">
        <f t="shared" si="282"/>
        <v>1.0041230987320322</v>
      </c>
      <c r="W175" s="318">
        <f t="shared" si="283"/>
        <v>22799.822999882894</v>
      </c>
      <c r="X175" s="318">
        <f t="shared" si="284"/>
        <v>7027.603160104858</v>
      </c>
      <c r="Y175" s="318">
        <f t="shared" si="284"/>
        <v>4550.3105537409838</v>
      </c>
      <c r="Z175" s="318">
        <f t="shared" si="285"/>
        <v>34377.736713728737</v>
      </c>
      <c r="AA175" s="318">
        <f t="shared" si="286"/>
        <v>32236.233275949198</v>
      </c>
      <c r="AB175" s="328">
        <f t="shared" si="287"/>
        <v>1.004109587320537</v>
      </c>
      <c r="AD175" s="318">
        <f t="shared" si="288"/>
        <v>22799.822999882894</v>
      </c>
      <c r="AE175" s="318">
        <f t="shared" si="289"/>
        <v>8296.1647289275006</v>
      </c>
      <c r="AF175" s="318">
        <f t="shared" si="289"/>
        <v>3877.8166853708994</v>
      </c>
      <c r="AG175" s="318">
        <f t="shared" si="290"/>
        <v>34973.804414181293</v>
      </c>
      <c r="AH175" s="318">
        <f t="shared" si="291"/>
        <v>32144.828584127303</v>
      </c>
      <c r="AI175" s="328">
        <f t="shared" si="292"/>
        <v>1.0012624703326811</v>
      </c>
    </row>
    <row r="176" spans="2:35" x14ac:dyDescent="0.2">
      <c r="B176" s="313">
        <f t="shared" si="247"/>
        <v>1991</v>
      </c>
      <c r="C176" s="318">
        <f>'Final Floorspace Estimates'!D199</f>
        <v>22841.205472331061</v>
      </c>
      <c r="D176" s="318">
        <f>'Final Floorspace Estimates'!E199</f>
        <v>6485.302733134562</v>
      </c>
      <c r="E176" s="318">
        <f>'Final Floorspace Estimates'!F199</f>
        <v>2782.6588648152697</v>
      </c>
      <c r="F176" s="318">
        <f t="shared" si="248"/>
        <v>32109.167070280891</v>
      </c>
      <c r="H176" s="318">
        <f t="shared" si="273"/>
        <v>22841.205472331061</v>
      </c>
      <c r="I176" s="318">
        <f t="shared" si="274"/>
        <v>9436.3090527676104</v>
      </c>
      <c r="J176" s="318">
        <f t="shared" si="274"/>
        <v>3953.8365900684216</v>
      </c>
      <c r="K176" s="318">
        <f t="shared" si="275"/>
        <v>36231.35111516709</v>
      </c>
      <c r="L176" s="318">
        <f t="shared" si="276"/>
        <v>32104.933376296915</v>
      </c>
      <c r="M176" s="328">
        <f t="shared" si="277"/>
        <v>0.99986814687610204</v>
      </c>
      <c r="P176" s="318">
        <f t="shared" si="278"/>
        <v>22841.205472331061</v>
      </c>
      <c r="Q176" s="318">
        <f t="shared" si="279"/>
        <v>4346.2671337176289</v>
      </c>
      <c r="R176" s="318">
        <f t="shared" si="279"/>
        <v>3490.1676534064086</v>
      </c>
      <c r="S176" s="318">
        <f t="shared" si="280"/>
        <v>30677.6402594551</v>
      </c>
      <c r="T176" s="318">
        <f t="shared" si="281"/>
        <v>32262.425730763633</v>
      </c>
      <c r="U176" s="328">
        <f t="shared" si="282"/>
        <v>1.004773050018622</v>
      </c>
      <c r="W176" s="318">
        <f t="shared" si="283"/>
        <v>22841.205472331061</v>
      </c>
      <c r="X176" s="318">
        <f t="shared" si="284"/>
        <v>6974.3781311514986</v>
      </c>
      <c r="Y176" s="318">
        <f t="shared" si="284"/>
        <v>4571.6344014309007</v>
      </c>
      <c r="Z176" s="318">
        <f t="shared" si="285"/>
        <v>34387.218004913462</v>
      </c>
      <c r="AA176" s="318">
        <f t="shared" si="286"/>
        <v>32245.123946005031</v>
      </c>
      <c r="AB176" s="328">
        <f t="shared" si="287"/>
        <v>1.0042342074905448</v>
      </c>
      <c r="AD176" s="318">
        <f t="shared" si="288"/>
        <v>22841.205472331061</v>
      </c>
      <c r="AE176" s="318">
        <f t="shared" si="289"/>
        <v>8233.331982422158</v>
      </c>
      <c r="AF176" s="318">
        <f t="shared" si="289"/>
        <v>3895.9890653418192</v>
      </c>
      <c r="AG176" s="318">
        <f t="shared" si="290"/>
        <v>34970.526520095038</v>
      </c>
      <c r="AH176" s="318">
        <f t="shared" si="291"/>
        <v>32141.815833719262</v>
      </c>
      <c r="AI176" s="328">
        <f t="shared" si="292"/>
        <v>1.0010168050565407</v>
      </c>
    </row>
    <row r="177" spans="2:35" x14ac:dyDescent="0.2">
      <c r="B177" s="313">
        <f t="shared" si="247"/>
        <v>1992</v>
      </c>
      <c r="C177" s="318">
        <f>'Final Floorspace Estimates'!D200</f>
        <v>23363.38356738746</v>
      </c>
      <c r="D177" s="318">
        <f>'Final Floorspace Estimates'!E200</f>
        <v>6637.6017276674665</v>
      </c>
      <c r="E177" s="318">
        <f>'Final Floorspace Estimates'!F200</f>
        <v>2935.9473839963389</v>
      </c>
      <c r="F177" s="318">
        <f t="shared" si="248"/>
        <v>32936.932679051264</v>
      </c>
      <c r="H177" s="318">
        <f t="shared" si="273"/>
        <v>23363.38356738746</v>
      </c>
      <c r="I177" s="318">
        <f t="shared" si="274"/>
        <v>9657.9086356977405</v>
      </c>
      <c r="J177" s="318">
        <f t="shared" si="274"/>
        <v>4171.6418566927059</v>
      </c>
      <c r="K177" s="318">
        <f t="shared" si="275"/>
        <v>37192.934059777908</v>
      </c>
      <c r="L177" s="318">
        <f t="shared" si="276"/>
        <v>32957.000865427632</v>
      </c>
      <c r="M177" s="328">
        <f t="shared" si="277"/>
        <v>1.0006092912953346</v>
      </c>
      <c r="P177" s="318">
        <f t="shared" si="278"/>
        <v>23363.38356738746</v>
      </c>
      <c r="Q177" s="318">
        <f t="shared" si="279"/>
        <v>4448.3336280162948</v>
      </c>
      <c r="R177" s="318">
        <f t="shared" si="279"/>
        <v>3682.4307576083143</v>
      </c>
      <c r="S177" s="318">
        <f t="shared" si="280"/>
        <v>31494.147953012071</v>
      </c>
      <c r="T177" s="318">
        <f t="shared" si="281"/>
        <v>33121.113641541247</v>
      </c>
      <c r="U177" s="328">
        <f t="shared" si="282"/>
        <v>1.00559192819455</v>
      </c>
      <c r="W177" s="318">
        <f t="shared" si="283"/>
        <v>23363.38356738746</v>
      </c>
      <c r="X177" s="318">
        <f t="shared" si="284"/>
        <v>7138.1624324516879</v>
      </c>
      <c r="Y177" s="318">
        <f t="shared" si="284"/>
        <v>4823.4723383384489</v>
      </c>
      <c r="Z177" s="318">
        <f t="shared" si="285"/>
        <v>35325.018338177601</v>
      </c>
      <c r="AA177" s="318">
        <f t="shared" si="286"/>
        <v>33124.505580727156</v>
      </c>
      <c r="AB177" s="328">
        <f t="shared" si="287"/>
        <v>1.0056949110441966</v>
      </c>
      <c r="AD177" s="318">
        <f t="shared" si="288"/>
        <v>23363.38356738746</v>
      </c>
      <c r="AE177" s="318">
        <f t="shared" si="289"/>
        <v>8426.6811958940234</v>
      </c>
      <c r="AF177" s="318">
        <f t="shared" si="289"/>
        <v>4110.6076814155258</v>
      </c>
      <c r="AG177" s="318">
        <f t="shared" si="290"/>
        <v>35900.672444697011</v>
      </c>
      <c r="AH177" s="318">
        <f t="shared" si="291"/>
        <v>32996.723722791554</v>
      </c>
      <c r="AI177" s="328">
        <f t="shared" si="292"/>
        <v>1.0018153191228496</v>
      </c>
    </row>
    <row r="178" spans="2:35" x14ac:dyDescent="0.2">
      <c r="B178" s="313">
        <f t="shared" si="247"/>
        <v>1993</v>
      </c>
      <c r="C178" s="318">
        <f>'Final Floorspace Estimates'!D201</f>
        <v>23924.009224753379</v>
      </c>
      <c r="D178" s="318">
        <f>'Final Floorspace Estimates'!E201</f>
        <v>6785.1682390470014</v>
      </c>
      <c r="E178" s="318">
        <f>'Final Floorspace Estimates'!F201</f>
        <v>3101.8441293036258</v>
      </c>
      <c r="F178" s="318">
        <f t="shared" si="248"/>
        <v>33811.021593104007</v>
      </c>
      <c r="H178" s="318">
        <f t="shared" si="273"/>
        <v>23924.009224753379</v>
      </c>
      <c r="I178" s="318">
        <f t="shared" si="274"/>
        <v>9872.6223143825591</v>
      </c>
      <c r="J178" s="318">
        <f t="shared" si="274"/>
        <v>4407.3619552153668</v>
      </c>
      <c r="K178" s="318">
        <f t="shared" si="275"/>
        <v>38203.993494351307</v>
      </c>
      <c r="L178" s="318">
        <f t="shared" si="276"/>
        <v>33852.90992725853</v>
      </c>
      <c r="M178" s="328">
        <f t="shared" si="277"/>
        <v>1.0012388958446339</v>
      </c>
      <c r="P178" s="318">
        <f t="shared" si="278"/>
        <v>23924.009224753379</v>
      </c>
      <c r="Q178" s="318">
        <f t="shared" si="279"/>
        <v>4547.2285454685525</v>
      </c>
      <c r="R178" s="318">
        <f t="shared" si="279"/>
        <v>3890.5078099549132</v>
      </c>
      <c r="S178" s="318">
        <f t="shared" si="280"/>
        <v>32361.745580176845</v>
      </c>
      <c r="T178" s="318">
        <f t="shared" si="281"/>
        <v>34033.530756216926</v>
      </c>
      <c r="U178" s="328">
        <f t="shared" si="282"/>
        <v>1.0065809653961566</v>
      </c>
      <c r="W178" s="318">
        <f t="shared" si="283"/>
        <v>23924.009224753379</v>
      </c>
      <c r="X178" s="318">
        <f t="shared" si="284"/>
        <v>7296.8573603842669</v>
      </c>
      <c r="Y178" s="318">
        <f t="shared" si="284"/>
        <v>5096.0243487633998</v>
      </c>
      <c r="Z178" s="318">
        <f t="shared" si="285"/>
        <v>36316.890933901042</v>
      </c>
      <c r="AA178" s="318">
        <f t="shared" si="286"/>
        <v>34054.591137028285</v>
      </c>
      <c r="AB178" s="328">
        <f t="shared" si="287"/>
        <v>1.0072038504738334</v>
      </c>
      <c r="AD178" s="318">
        <f t="shared" si="288"/>
        <v>23924.009224753379</v>
      </c>
      <c r="AE178" s="318">
        <f t="shared" si="289"/>
        <v>8614.0223467501146</v>
      </c>
      <c r="AF178" s="318">
        <f t="shared" si="289"/>
        <v>4342.879022277818</v>
      </c>
      <c r="AG178" s="318">
        <f t="shared" si="290"/>
        <v>36880.910593781315</v>
      </c>
      <c r="AH178" s="318">
        <f t="shared" si="291"/>
        <v>33897.671955382473</v>
      </c>
      <c r="AI178" s="328">
        <f t="shared" si="292"/>
        <v>1.0025627845062255</v>
      </c>
    </row>
    <row r="179" spans="2:35" x14ac:dyDescent="0.2">
      <c r="B179" s="313">
        <f t="shared" si="247"/>
        <v>1994</v>
      </c>
      <c r="C179" s="318">
        <f>'Final Floorspace Estimates'!D202</f>
        <v>24265.426509503603</v>
      </c>
      <c r="D179" s="318">
        <f>'Final Floorspace Estimates'!E202</f>
        <v>6791.7664222657022</v>
      </c>
      <c r="E179" s="318">
        <f>'Final Floorspace Estimates'!F202</f>
        <v>3168.7831602439192</v>
      </c>
      <c r="F179" s="318">
        <f t="shared" si="248"/>
        <v>34225.976092013225</v>
      </c>
      <c r="H179" s="318">
        <f t="shared" si="273"/>
        <v>24265.426509503603</v>
      </c>
      <c r="I179" s="318">
        <f t="shared" si="274"/>
        <v>9882.2228679111304</v>
      </c>
      <c r="J179" s="318">
        <f t="shared" si="274"/>
        <v>4502.4745804753175</v>
      </c>
      <c r="K179" s="318">
        <f t="shared" si="275"/>
        <v>38650.123957890049</v>
      </c>
      <c r="L179" s="318">
        <f t="shared" si="276"/>
        <v>34248.230233242153</v>
      </c>
      <c r="M179" s="328">
        <f t="shared" si="277"/>
        <v>1.000650212025191</v>
      </c>
      <c r="P179" s="318">
        <f t="shared" si="278"/>
        <v>24265.426509503603</v>
      </c>
      <c r="Q179" s="318">
        <f t="shared" si="279"/>
        <v>4551.6504619226862</v>
      </c>
      <c r="R179" s="318">
        <f t="shared" si="279"/>
        <v>3974.4665170362041</v>
      </c>
      <c r="S179" s="318">
        <f t="shared" si="280"/>
        <v>32791.543488462492</v>
      </c>
      <c r="T179" s="318">
        <f t="shared" si="281"/>
        <v>34485.531724284519</v>
      </c>
      <c r="U179" s="328">
        <f t="shared" si="282"/>
        <v>1.0075835859749771</v>
      </c>
      <c r="W179" s="318">
        <f t="shared" si="283"/>
        <v>24265.426509503603</v>
      </c>
      <c r="X179" s="318">
        <f t="shared" si="284"/>
        <v>7303.9531316442144</v>
      </c>
      <c r="Y179" s="318">
        <f t="shared" si="284"/>
        <v>5205.9985825850536</v>
      </c>
      <c r="Z179" s="318">
        <f t="shared" si="285"/>
        <v>36775.378223732871</v>
      </c>
      <c r="AA179" s="318">
        <f t="shared" si="286"/>
        <v>34484.517730281128</v>
      </c>
      <c r="AB179" s="328">
        <f t="shared" si="287"/>
        <v>1.0075539595298273</v>
      </c>
      <c r="AD179" s="318">
        <f t="shared" si="288"/>
        <v>24265.426509503603</v>
      </c>
      <c r="AE179" s="318">
        <f t="shared" si="289"/>
        <v>8622.3989846891363</v>
      </c>
      <c r="AF179" s="318">
        <f t="shared" si="289"/>
        <v>4436.6000801787741</v>
      </c>
      <c r="AG179" s="318">
        <f t="shared" si="290"/>
        <v>37324.425574371511</v>
      </c>
      <c r="AH179" s="318">
        <f t="shared" si="291"/>
        <v>34305.311709317386</v>
      </c>
      <c r="AI179" s="328">
        <f t="shared" si="292"/>
        <v>1.002317994294476</v>
      </c>
    </row>
    <row r="180" spans="2:35" x14ac:dyDescent="0.2">
      <c r="B180" s="313">
        <f t="shared" si="247"/>
        <v>1995</v>
      </c>
      <c r="C180" s="318">
        <f>'Final Floorspace Estimates'!D203</f>
        <v>24610.559185496135</v>
      </c>
      <c r="D180" s="318">
        <f>'Final Floorspace Estimates'!E203</f>
        <v>6804.3751097617633</v>
      </c>
      <c r="E180" s="318">
        <f>'Final Floorspace Estimates'!F203</f>
        <v>3247.9020433371584</v>
      </c>
      <c r="F180" s="318">
        <f t="shared" si="248"/>
        <v>34662.836338595058</v>
      </c>
      <c r="H180" s="318">
        <f t="shared" si="273"/>
        <v>24610.559185496135</v>
      </c>
      <c r="I180" s="318">
        <f t="shared" si="274"/>
        <v>9900.5688845673321</v>
      </c>
      <c r="J180" s="318">
        <f t="shared" si="274"/>
        <v>4614.893367734805</v>
      </c>
      <c r="K180" s="318">
        <f t="shared" si="275"/>
        <v>39126.02143779827</v>
      </c>
      <c r="L180" s="318">
        <f t="shared" si="276"/>
        <v>34669.927366143304</v>
      </c>
      <c r="M180" s="328">
        <f t="shared" si="277"/>
        <v>1.0002045714747339</v>
      </c>
      <c r="P180" s="318">
        <f t="shared" si="278"/>
        <v>24610.559185496135</v>
      </c>
      <c r="Q180" s="318">
        <f t="shared" si="279"/>
        <v>4560.1004489654588</v>
      </c>
      <c r="R180" s="318">
        <f t="shared" si="279"/>
        <v>4073.7018814702842</v>
      </c>
      <c r="S180" s="318">
        <f t="shared" si="280"/>
        <v>33244.36151593188</v>
      </c>
      <c r="T180" s="318">
        <f t="shared" si="281"/>
        <v>34961.74201481622</v>
      </c>
      <c r="U180" s="328">
        <f t="shared" si="282"/>
        <v>1.0086232319046653</v>
      </c>
      <c r="W180" s="318">
        <f t="shared" si="283"/>
        <v>24610.559185496135</v>
      </c>
      <c r="X180" s="318">
        <f t="shared" si="284"/>
        <v>7317.5126766575513</v>
      </c>
      <c r="Y180" s="318">
        <f t="shared" si="284"/>
        <v>5335.9831136841804</v>
      </c>
      <c r="Z180" s="318">
        <f t="shared" si="285"/>
        <v>37264.054975837869</v>
      </c>
      <c r="AA180" s="318">
        <f t="shared" si="286"/>
        <v>34942.753183899542</v>
      </c>
      <c r="AB180" s="328">
        <f t="shared" si="287"/>
        <v>1.0080754166384478</v>
      </c>
      <c r="AD180" s="318">
        <f t="shared" si="288"/>
        <v>24610.559185496135</v>
      </c>
      <c r="AE180" s="318">
        <f t="shared" si="289"/>
        <v>8638.4061803883124</v>
      </c>
      <c r="AF180" s="318">
        <f t="shared" si="289"/>
        <v>4547.3740982558265</v>
      </c>
      <c r="AG180" s="318">
        <f t="shared" si="290"/>
        <v>37796.33946414027</v>
      </c>
      <c r="AH180" s="318">
        <f t="shared" si="291"/>
        <v>34739.053229497396</v>
      </c>
      <c r="AI180" s="328">
        <f t="shared" si="292"/>
        <v>1.0021988071073535</v>
      </c>
    </row>
    <row r="181" spans="2:35" x14ac:dyDescent="0.2">
      <c r="B181" s="313">
        <f t="shared" si="247"/>
        <v>1996</v>
      </c>
      <c r="C181" s="318">
        <f>'Final Floorspace Estimates'!D204</f>
        <v>24794.931310274744</v>
      </c>
      <c r="D181" s="318">
        <f>'Final Floorspace Estimates'!E204</f>
        <v>6823.4781653720302</v>
      </c>
      <c r="E181" s="318">
        <f>'Final Floorspace Estimates'!F204</f>
        <v>3357.9053041539732</v>
      </c>
      <c r="F181" s="318">
        <f t="shared" si="248"/>
        <v>34976.314779800749</v>
      </c>
      <c r="H181" s="318">
        <f t="shared" si="273"/>
        <v>24794.931310274744</v>
      </c>
      <c r="I181" s="318">
        <f t="shared" si="274"/>
        <v>9928.3644006763479</v>
      </c>
      <c r="J181" s="318">
        <f t="shared" si="274"/>
        <v>4771.1952857110991</v>
      </c>
      <c r="K181" s="318">
        <f t="shared" si="275"/>
        <v>39494.490996662193</v>
      </c>
      <c r="L181" s="318">
        <f t="shared" si="276"/>
        <v>34996.431630389961</v>
      </c>
      <c r="M181" s="328">
        <f t="shared" si="277"/>
        <v>1.0005751563798491</v>
      </c>
      <c r="P181" s="318">
        <f t="shared" si="278"/>
        <v>24794.931310274744</v>
      </c>
      <c r="Q181" s="318">
        <f t="shared" si="279"/>
        <v>4572.9027785048775</v>
      </c>
      <c r="R181" s="318">
        <f t="shared" si="279"/>
        <v>4211.6741739156832</v>
      </c>
      <c r="S181" s="318">
        <f t="shared" si="280"/>
        <v>33579.508262695308</v>
      </c>
      <c r="T181" s="318">
        <f t="shared" si="281"/>
        <v>35314.202208459363</v>
      </c>
      <c r="U181" s="328">
        <f t="shared" si="282"/>
        <v>1.0096604639678548</v>
      </c>
      <c r="W181" s="318">
        <f t="shared" si="283"/>
        <v>24794.931310274744</v>
      </c>
      <c r="X181" s="318">
        <f t="shared" si="284"/>
        <v>7338.056348829663</v>
      </c>
      <c r="Y181" s="318">
        <f t="shared" si="284"/>
        <v>5516.7076350326179</v>
      </c>
      <c r="Z181" s="318">
        <f t="shared" si="285"/>
        <v>37649.695294137025</v>
      </c>
      <c r="AA181" s="318">
        <f t="shared" si="286"/>
        <v>35304.370685505994</v>
      </c>
      <c r="AB181" s="328">
        <f t="shared" si="287"/>
        <v>1.0093793730920646</v>
      </c>
      <c r="AD181" s="318">
        <f t="shared" si="288"/>
        <v>24794.931310274744</v>
      </c>
      <c r="AE181" s="318">
        <f t="shared" si="289"/>
        <v>8662.6582169068879</v>
      </c>
      <c r="AF181" s="318">
        <f t="shared" si="289"/>
        <v>4701.3892047114668</v>
      </c>
      <c r="AG181" s="318">
        <f t="shared" si="290"/>
        <v>38158.978731893098</v>
      </c>
      <c r="AH181" s="318">
        <f t="shared" si="291"/>
        <v>35072.359179337429</v>
      </c>
      <c r="AI181" s="328">
        <f t="shared" si="292"/>
        <v>1.0027459839649016</v>
      </c>
    </row>
    <row r="182" spans="2:35" x14ac:dyDescent="0.2">
      <c r="B182" s="313">
        <f t="shared" si="247"/>
        <v>1997</v>
      </c>
      <c r="C182" s="318">
        <f>'Final Floorspace Estimates'!D205</f>
        <v>24982.976981023257</v>
      </c>
      <c r="D182" s="318">
        <f>'Final Floorspace Estimates'!E205</f>
        <v>6844.9040016022327</v>
      </c>
      <c r="E182" s="318">
        <f>'Final Floorspace Estimates'!F205</f>
        <v>3469.1077149997695</v>
      </c>
      <c r="F182" s="318">
        <f t="shared" si="248"/>
        <v>35296.98869762526</v>
      </c>
      <c r="H182" s="318">
        <f t="shared" si="273"/>
        <v>24982.976981023257</v>
      </c>
      <c r="I182" s="318">
        <f t="shared" si="274"/>
        <v>9959.5396319187075</v>
      </c>
      <c r="J182" s="318">
        <f t="shared" si="274"/>
        <v>4929.2010572648169</v>
      </c>
      <c r="K182" s="318">
        <f t="shared" si="275"/>
        <v>39871.717670206781</v>
      </c>
      <c r="L182" s="318">
        <f t="shared" si="276"/>
        <v>35330.695654478237</v>
      </c>
      <c r="M182" s="328">
        <f t="shared" si="277"/>
        <v>1.0009549527621671</v>
      </c>
      <c r="P182" s="318">
        <f t="shared" si="278"/>
        <v>24982.976981023257</v>
      </c>
      <c r="Q182" s="318">
        <f t="shared" si="279"/>
        <v>4587.2617701590325</v>
      </c>
      <c r="R182" s="318">
        <f t="shared" si="279"/>
        <v>4351.1505079436329</v>
      </c>
      <c r="S182" s="318">
        <f t="shared" si="280"/>
        <v>33921.389259125921</v>
      </c>
      <c r="T182" s="318">
        <f t="shared" si="281"/>
        <v>35673.744538404462</v>
      </c>
      <c r="U182" s="328">
        <f t="shared" si="282"/>
        <v>1.0106738805399722</v>
      </c>
      <c r="W182" s="318">
        <f t="shared" si="283"/>
        <v>24982.976981023257</v>
      </c>
      <c r="X182" s="318">
        <f t="shared" si="284"/>
        <v>7361.0979692126375</v>
      </c>
      <c r="Y182" s="318">
        <f t="shared" si="284"/>
        <v>5699.4022417531023</v>
      </c>
      <c r="Z182" s="318">
        <f t="shared" si="285"/>
        <v>38043.477191988997</v>
      </c>
      <c r="AA182" s="318">
        <f t="shared" si="286"/>
        <v>35673.622600625029</v>
      </c>
      <c r="AB182" s="328">
        <f t="shared" si="287"/>
        <v>1.0106704259172428</v>
      </c>
      <c r="AD182" s="318">
        <f t="shared" si="288"/>
        <v>24982.976981023257</v>
      </c>
      <c r="AE182" s="318">
        <f t="shared" si="289"/>
        <v>8689.8591094393178</v>
      </c>
      <c r="AF182" s="318">
        <f t="shared" si="289"/>
        <v>4857.0832361189541</v>
      </c>
      <c r="AG182" s="318">
        <f t="shared" si="290"/>
        <v>38529.919326581527</v>
      </c>
      <c r="AH182" s="318">
        <f t="shared" si="291"/>
        <v>35413.294974881559</v>
      </c>
      <c r="AI182" s="328">
        <f t="shared" si="292"/>
        <v>1.0032950764795447</v>
      </c>
    </row>
    <row r="183" spans="2:35" x14ac:dyDescent="0.2">
      <c r="B183" s="313">
        <f t="shared" si="247"/>
        <v>1998</v>
      </c>
      <c r="C183" s="318">
        <f>'Final Floorspace Estimates'!D206</f>
        <v>25319.400937472219</v>
      </c>
      <c r="D183" s="318">
        <f>'Final Floorspace Estimates'!E206</f>
        <v>6958.9142150757007</v>
      </c>
      <c r="E183" s="318">
        <f>'Final Floorspace Estimates'!F206</f>
        <v>3603.2963797401289</v>
      </c>
      <c r="F183" s="318">
        <f t="shared" si="248"/>
        <v>35881.611532288051</v>
      </c>
      <c r="H183" s="318">
        <f t="shared" si="273"/>
        <v>25319.400937472219</v>
      </c>
      <c r="I183" s="318">
        <f t="shared" si="274"/>
        <v>10125.427895547638</v>
      </c>
      <c r="J183" s="318">
        <f t="shared" si="274"/>
        <v>5119.8676385448334</v>
      </c>
      <c r="K183" s="318">
        <f t="shared" si="275"/>
        <v>40564.69647156469</v>
      </c>
      <c r="L183" s="318">
        <f t="shared" si="276"/>
        <v>35944.750542413909</v>
      </c>
      <c r="M183" s="328">
        <f t="shared" si="277"/>
        <v>1.0017596481158335</v>
      </c>
      <c r="P183" s="318">
        <f t="shared" si="278"/>
        <v>25319.400937472219</v>
      </c>
      <c r="Q183" s="318">
        <f t="shared" si="279"/>
        <v>4663.6682023824924</v>
      </c>
      <c r="R183" s="318">
        <f t="shared" si="279"/>
        <v>4519.4574977268348</v>
      </c>
      <c r="S183" s="318">
        <f t="shared" si="280"/>
        <v>34502.526637581548</v>
      </c>
      <c r="T183" s="318">
        <f t="shared" si="281"/>
        <v>36284.903067979329</v>
      </c>
      <c r="U183" s="328">
        <f t="shared" si="282"/>
        <v>1.0112395045392089</v>
      </c>
      <c r="W183" s="318">
        <f t="shared" si="283"/>
        <v>25319.400937472219</v>
      </c>
      <c r="X183" s="318">
        <f t="shared" si="284"/>
        <v>7483.7060219585346</v>
      </c>
      <c r="Y183" s="318">
        <f t="shared" si="284"/>
        <v>5919.8609992982283</v>
      </c>
      <c r="Z183" s="318">
        <f t="shared" si="285"/>
        <v>38722.967958728987</v>
      </c>
      <c r="AA183" s="318">
        <f t="shared" si="286"/>
        <v>36310.785629939179</v>
      </c>
      <c r="AB183" s="328">
        <f t="shared" si="287"/>
        <v>1.0119608367440502</v>
      </c>
      <c r="AD183" s="318">
        <f t="shared" si="288"/>
        <v>25319.400937472219</v>
      </c>
      <c r="AE183" s="318">
        <f t="shared" si="289"/>
        <v>8834.5992974521268</v>
      </c>
      <c r="AF183" s="318">
        <f t="shared" si="289"/>
        <v>5044.960225688772</v>
      </c>
      <c r="AG183" s="318">
        <f t="shared" si="290"/>
        <v>39198.960460613118</v>
      </c>
      <c r="AH183" s="318">
        <f t="shared" si="291"/>
        <v>36028.218427717453</v>
      </c>
      <c r="AI183" s="328">
        <f t="shared" si="292"/>
        <v>1.0040858503609147</v>
      </c>
    </row>
    <row r="184" spans="2:35" x14ac:dyDescent="0.2">
      <c r="B184" s="313">
        <f t="shared" si="247"/>
        <v>1999</v>
      </c>
      <c r="C184" s="318">
        <f>'Final Floorspace Estimates'!D207</f>
        <v>25678.604168549009</v>
      </c>
      <c r="D184" s="318">
        <f>'Final Floorspace Estimates'!E207</f>
        <v>7073.6668307879991</v>
      </c>
      <c r="E184" s="318">
        <f>'Final Floorspace Estimates'!F207</f>
        <v>3738.3660270826249</v>
      </c>
      <c r="F184" s="318">
        <f t="shared" si="248"/>
        <v>36490.63702641963</v>
      </c>
      <c r="H184" s="318">
        <f t="shared" si="273"/>
        <v>25678.604168549009</v>
      </c>
      <c r="I184" s="318">
        <f t="shared" si="274"/>
        <v>10292.396376593604</v>
      </c>
      <c r="J184" s="318">
        <f t="shared" si="274"/>
        <v>5311.7859942667628</v>
      </c>
      <c r="K184" s="318">
        <f t="shared" si="275"/>
        <v>41282.786539409375</v>
      </c>
      <c r="L184" s="318">
        <f t="shared" si="276"/>
        <v>36581.056754485675</v>
      </c>
      <c r="M184" s="328">
        <f t="shared" si="277"/>
        <v>1.0024778884512369</v>
      </c>
      <c r="P184" s="318">
        <f t="shared" si="278"/>
        <v>25678.604168549009</v>
      </c>
      <c r="Q184" s="318">
        <f t="shared" si="279"/>
        <v>4740.5721716652697</v>
      </c>
      <c r="R184" s="318">
        <f t="shared" si="279"/>
        <v>4688.8694655654026</v>
      </c>
      <c r="S184" s="318">
        <f t="shared" si="280"/>
        <v>35108.045805779679</v>
      </c>
      <c r="T184" s="318">
        <f t="shared" si="281"/>
        <v>36921.702933527165</v>
      </c>
      <c r="U184" s="328">
        <f t="shared" si="282"/>
        <v>1.0118130551350868</v>
      </c>
      <c r="W184" s="318">
        <f t="shared" si="283"/>
        <v>25678.604168549009</v>
      </c>
      <c r="X184" s="318">
        <f t="shared" si="284"/>
        <v>7607.1124636389304</v>
      </c>
      <c r="Y184" s="318">
        <f t="shared" si="284"/>
        <v>6141.7671244750518</v>
      </c>
      <c r="Z184" s="318">
        <f t="shared" si="285"/>
        <v>39427.483756662994</v>
      </c>
      <c r="AA184" s="318">
        <f t="shared" si="286"/>
        <v>36971.414798110178</v>
      </c>
      <c r="AB184" s="328">
        <f t="shared" si="287"/>
        <v>1.0131753734894366</v>
      </c>
      <c r="AD184" s="318">
        <f t="shared" si="288"/>
        <v>25678.604168549009</v>
      </c>
      <c r="AE184" s="318">
        <f t="shared" si="289"/>
        <v>8980.2819925996537</v>
      </c>
      <c r="AF184" s="318">
        <f t="shared" si="289"/>
        <v>5234.0706753237382</v>
      </c>
      <c r="AG184" s="318">
        <f t="shared" si="290"/>
        <v>39892.956836472404</v>
      </c>
      <c r="AH184" s="318">
        <f t="shared" si="291"/>
        <v>36666.078532263491</v>
      </c>
      <c r="AI184" s="328">
        <f t="shared" si="292"/>
        <v>1.0048078499072746</v>
      </c>
    </row>
    <row r="185" spans="2:35" x14ac:dyDescent="0.2">
      <c r="B185" s="313">
        <f t="shared" si="247"/>
        <v>2000</v>
      </c>
      <c r="C185" s="318">
        <f>'Final Floorspace Estimates'!D208</f>
        <v>26153.39819849288</v>
      </c>
      <c r="D185" s="318">
        <f>'Final Floorspace Estimates'!E208</f>
        <v>7128.6605223731558</v>
      </c>
      <c r="E185" s="318">
        <f>'Final Floorspace Estimates'!F208</f>
        <v>3861.1033406536385</v>
      </c>
      <c r="F185" s="318">
        <f t="shared" si="248"/>
        <v>37143.162061519673</v>
      </c>
      <c r="H185" s="318">
        <f t="shared" si="273"/>
        <v>26153.39819849288</v>
      </c>
      <c r="I185" s="318">
        <f t="shared" si="274"/>
        <v>10372.413839324956</v>
      </c>
      <c r="J185" s="318">
        <f t="shared" si="274"/>
        <v>5486.1815292350748</v>
      </c>
      <c r="K185" s="318">
        <f t="shared" si="275"/>
        <v>42011.993567052908</v>
      </c>
      <c r="L185" s="318">
        <f t="shared" si="276"/>
        <v>37227.21380685745</v>
      </c>
      <c r="M185" s="328">
        <f t="shared" si="277"/>
        <v>1.0022629130282059</v>
      </c>
      <c r="P185" s="318">
        <f t="shared" si="278"/>
        <v>26153.39819849288</v>
      </c>
      <c r="Q185" s="318">
        <f t="shared" si="279"/>
        <v>4777.4273940247731</v>
      </c>
      <c r="R185" s="318">
        <f t="shared" si="279"/>
        <v>4842.8135250072664</v>
      </c>
      <c r="S185" s="318">
        <f t="shared" si="280"/>
        <v>35773.639117524915</v>
      </c>
      <c r="T185" s="318">
        <f t="shared" si="281"/>
        <v>37621.680330923482</v>
      </c>
      <c r="U185" s="328">
        <f t="shared" si="282"/>
        <v>1.0128830784145746</v>
      </c>
      <c r="W185" s="318">
        <f t="shared" si="283"/>
        <v>26153.39819849288</v>
      </c>
      <c r="X185" s="318">
        <f t="shared" si="284"/>
        <v>7666.2533882380549</v>
      </c>
      <c r="Y185" s="318">
        <f t="shared" si="284"/>
        <v>6343.4124400957671</v>
      </c>
      <c r="Z185" s="318">
        <f t="shared" si="285"/>
        <v>40163.064026826702</v>
      </c>
      <c r="AA185" s="318">
        <f t="shared" si="286"/>
        <v>37661.173329325917</v>
      </c>
      <c r="AB185" s="328">
        <f t="shared" si="287"/>
        <v>1.013946342719779</v>
      </c>
      <c r="AD185" s="318">
        <f t="shared" si="288"/>
        <v>26153.39819849288</v>
      </c>
      <c r="AE185" s="318">
        <f t="shared" si="289"/>
        <v>9050.0985205847228</v>
      </c>
      <c r="AF185" s="318">
        <f t="shared" si="289"/>
        <v>5405.9146759047599</v>
      </c>
      <c r="AG185" s="318">
        <f t="shared" si="290"/>
        <v>40609.411394982359</v>
      </c>
      <c r="AH185" s="318">
        <f t="shared" si="291"/>
        <v>37324.580212517663</v>
      </c>
      <c r="AI185" s="328">
        <f t="shared" si="292"/>
        <v>1.004884294737683</v>
      </c>
    </row>
    <row r="186" spans="2:35" x14ac:dyDescent="0.2">
      <c r="B186" s="313">
        <f t="shared" si="247"/>
        <v>2001</v>
      </c>
      <c r="C186" s="318">
        <f>'Final Floorspace Estimates'!D209</f>
        <v>26627.792170217013</v>
      </c>
      <c r="D186" s="318">
        <f>'Final Floorspace Estimates'!E209</f>
        <v>7182.1619274820032</v>
      </c>
      <c r="E186" s="318">
        <f>'Final Floorspace Estimates'!F209</f>
        <v>3959.9003101083731</v>
      </c>
      <c r="F186" s="318">
        <f t="shared" si="248"/>
        <v>37769.85440780739</v>
      </c>
      <c r="H186" s="318">
        <f t="shared" si="273"/>
        <v>26627.792170217013</v>
      </c>
      <c r="I186" s="318">
        <f t="shared" si="274"/>
        <v>10450.259980690878</v>
      </c>
      <c r="J186" s="318">
        <f t="shared" si="274"/>
        <v>5626.5606025585075</v>
      </c>
      <c r="K186" s="318">
        <f t="shared" si="275"/>
        <v>42704.612753466397</v>
      </c>
      <c r="L186" s="318">
        <f t="shared" si="276"/>
        <v>37840.950036684146</v>
      </c>
      <c r="M186" s="328">
        <f t="shared" si="277"/>
        <v>1.0018823379118469</v>
      </c>
      <c r="P186" s="318">
        <f t="shared" si="278"/>
        <v>26627.792170217013</v>
      </c>
      <c r="Q186" s="318">
        <f t="shared" si="279"/>
        <v>4813.2825280409925</v>
      </c>
      <c r="R186" s="318">
        <f t="shared" si="279"/>
        <v>4966.7302549397318</v>
      </c>
      <c r="S186" s="318">
        <f t="shared" si="280"/>
        <v>36407.804953197738</v>
      </c>
      <c r="T186" s="318">
        <f t="shared" si="281"/>
        <v>38288.606730781641</v>
      </c>
      <c r="U186" s="328">
        <f t="shared" si="282"/>
        <v>1.0137345597728071</v>
      </c>
      <c r="W186" s="318">
        <f t="shared" si="283"/>
        <v>26627.792170217013</v>
      </c>
      <c r="X186" s="318">
        <f t="shared" si="284"/>
        <v>7723.7894887304174</v>
      </c>
      <c r="Y186" s="318">
        <f t="shared" si="284"/>
        <v>6505.726128642842</v>
      </c>
      <c r="Z186" s="318">
        <f t="shared" si="285"/>
        <v>40857.307787590267</v>
      </c>
      <c r="AA186" s="318">
        <f t="shared" si="286"/>
        <v>38312.170339650023</v>
      </c>
      <c r="AB186" s="328">
        <f t="shared" si="287"/>
        <v>1.0143584332093833</v>
      </c>
      <c r="AD186" s="318">
        <f t="shared" si="288"/>
        <v>26627.792170217013</v>
      </c>
      <c r="AE186" s="318">
        <f t="shared" si="289"/>
        <v>9118.0205356259994</v>
      </c>
      <c r="AF186" s="318">
        <f t="shared" si="289"/>
        <v>5544.2399005851867</v>
      </c>
      <c r="AG186" s="318">
        <f t="shared" si="290"/>
        <v>41290.052606428195</v>
      </c>
      <c r="AH186" s="318">
        <f t="shared" si="291"/>
        <v>37950.165430817433</v>
      </c>
      <c r="AI186" s="328">
        <f t="shared" si="292"/>
        <v>1.0047739401127469</v>
      </c>
    </row>
    <row r="187" spans="2:35" x14ac:dyDescent="0.2">
      <c r="B187" s="313">
        <f t="shared" si="247"/>
        <v>2002</v>
      </c>
      <c r="C187" s="318">
        <f>'Final Floorspace Estimates'!D210</f>
        <v>26947.695945592975</v>
      </c>
      <c r="D187" s="318">
        <f>'Final Floorspace Estimates'!E210</f>
        <v>7342.8455610732844</v>
      </c>
      <c r="E187" s="318">
        <f>'Final Floorspace Estimates'!F210</f>
        <v>3885.5238399570458</v>
      </c>
      <c r="F187" s="318">
        <f t="shared" si="248"/>
        <v>38176.065346623305</v>
      </c>
      <c r="H187" s="318">
        <f t="shared" si="273"/>
        <v>26947.695945592975</v>
      </c>
      <c r="I187" s="318">
        <f t="shared" si="274"/>
        <v>10684.059463719197</v>
      </c>
      <c r="J187" s="318">
        <f t="shared" si="274"/>
        <v>5520.880235898122</v>
      </c>
      <c r="K187" s="318">
        <f t="shared" si="275"/>
        <v>43152.635645210292</v>
      </c>
      <c r="L187" s="318">
        <f t="shared" si="276"/>
        <v>38237.947240701535</v>
      </c>
      <c r="M187" s="328">
        <f t="shared" si="277"/>
        <v>1.0016209605027748</v>
      </c>
      <c r="P187" s="318">
        <f t="shared" si="278"/>
        <v>26947.695945592975</v>
      </c>
      <c r="Q187" s="318">
        <f t="shared" si="279"/>
        <v>4920.9681711546127</v>
      </c>
      <c r="R187" s="318">
        <f t="shared" si="279"/>
        <v>4873.443092226762</v>
      </c>
      <c r="S187" s="318">
        <f t="shared" si="280"/>
        <v>36742.107208974354</v>
      </c>
      <c r="T187" s="318">
        <f t="shared" si="281"/>
        <v>38640.178807623357</v>
      </c>
      <c r="U187" s="328">
        <f t="shared" si="282"/>
        <v>1.0121571842667936</v>
      </c>
      <c r="W187" s="318">
        <f t="shared" si="283"/>
        <v>26947.695945592975</v>
      </c>
      <c r="X187" s="318">
        <f t="shared" si="284"/>
        <v>7896.5907389214535</v>
      </c>
      <c r="Y187" s="318">
        <f t="shared" si="284"/>
        <v>6383.5329148428536</v>
      </c>
      <c r="Z187" s="318">
        <f t="shared" si="285"/>
        <v>41227.819599357288</v>
      </c>
      <c r="AA187" s="318">
        <f t="shared" si="286"/>
        <v>38659.601739659738</v>
      </c>
      <c r="AB187" s="328">
        <f t="shared" si="287"/>
        <v>1.0126659567623357</v>
      </c>
      <c r="AD187" s="318">
        <f t="shared" si="288"/>
        <v>26947.695945592975</v>
      </c>
      <c r="AE187" s="318">
        <f t="shared" si="289"/>
        <v>9322.0143588811043</v>
      </c>
      <c r="AF187" s="318">
        <f t="shared" si="289"/>
        <v>5440.1057150792931</v>
      </c>
      <c r="AG187" s="318">
        <f t="shared" si="290"/>
        <v>41709.816019553371</v>
      </c>
      <c r="AH187" s="318">
        <f t="shared" si="291"/>
        <v>38335.974844085773</v>
      </c>
      <c r="AI187" s="328">
        <f t="shared" si="292"/>
        <v>1.0041887370008029</v>
      </c>
    </row>
    <row r="188" spans="2:35" x14ac:dyDescent="0.2">
      <c r="B188" s="313">
        <f t="shared" si="247"/>
        <v>2003</v>
      </c>
      <c r="C188" s="318">
        <f>'Final Floorspace Estimates'!D211</f>
        <v>27284.693912353203</v>
      </c>
      <c r="D188" s="318">
        <f>'Final Floorspace Estimates'!E211</f>
        <v>7503.9453190112745</v>
      </c>
      <c r="E188" s="318">
        <f>'Final Floorspace Estimates'!F211</f>
        <v>3799.8329111754651</v>
      </c>
      <c r="F188" s="318">
        <f t="shared" si="248"/>
        <v>38588.47214253994</v>
      </c>
      <c r="H188" s="318">
        <f t="shared" si="273"/>
        <v>27284.693912353203</v>
      </c>
      <c r="I188" s="318">
        <f t="shared" si="274"/>
        <v>10918.464420092632</v>
      </c>
      <c r="J188" s="318">
        <f t="shared" si="274"/>
        <v>5399.1233314002175</v>
      </c>
      <c r="K188" s="318">
        <f t="shared" si="275"/>
        <v>43602.28166384605</v>
      </c>
      <c r="L188" s="318">
        <f t="shared" si="276"/>
        <v>38636.382712382714</v>
      </c>
      <c r="M188" s="328">
        <f t="shared" si="277"/>
        <v>1.0012415772686154</v>
      </c>
      <c r="P188" s="318">
        <f t="shared" si="278"/>
        <v>27284.693912353203</v>
      </c>
      <c r="Q188" s="318">
        <f t="shared" si="279"/>
        <v>5028.9326890788716</v>
      </c>
      <c r="R188" s="318">
        <f t="shared" si="279"/>
        <v>4765.9646975139131</v>
      </c>
      <c r="S188" s="318">
        <f t="shared" si="280"/>
        <v>37079.59129894599</v>
      </c>
      <c r="T188" s="318">
        <f t="shared" si="281"/>
        <v>38995.097089992501</v>
      </c>
      <c r="U188" s="328">
        <f t="shared" si="282"/>
        <v>1.0105374720706886</v>
      </c>
      <c r="W188" s="318">
        <f t="shared" si="283"/>
        <v>27284.693912353203</v>
      </c>
      <c r="X188" s="318">
        <f t="shared" si="284"/>
        <v>8069.8394945972668</v>
      </c>
      <c r="Y188" s="318">
        <f t="shared" si="284"/>
        <v>6242.7511600752077</v>
      </c>
      <c r="Z188" s="318">
        <f t="shared" si="285"/>
        <v>41597.284567025679</v>
      </c>
      <c r="AA188" s="318">
        <f t="shared" si="286"/>
        <v>39006.051506967808</v>
      </c>
      <c r="AB188" s="328">
        <f t="shared" si="287"/>
        <v>1.0108213500364926</v>
      </c>
      <c r="AD188" s="318">
        <f t="shared" si="288"/>
        <v>27284.693912353203</v>
      </c>
      <c r="AE188" s="318">
        <f t="shared" si="289"/>
        <v>9526.5364674042066</v>
      </c>
      <c r="AF188" s="318">
        <f t="shared" si="289"/>
        <v>5320.1302032573703</v>
      </c>
      <c r="AG188" s="318">
        <f t="shared" si="290"/>
        <v>42131.360583014786</v>
      </c>
      <c r="AH188" s="318">
        <f t="shared" si="291"/>
        <v>38723.421333251346</v>
      </c>
      <c r="AI188" s="328">
        <f t="shared" si="292"/>
        <v>1.0034971374407602</v>
      </c>
    </row>
    <row r="189" spans="2:35" x14ac:dyDescent="0.2">
      <c r="B189" s="313">
        <f t="shared" si="247"/>
        <v>2004</v>
      </c>
      <c r="C189" s="318">
        <f>'Final Floorspace Estimates'!D212</f>
        <v>27869.161681269678</v>
      </c>
      <c r="D189" s="318">
        <f>'Final Floorspace Estimates'!E212</f>
        <v>7546.4278798435962</v>
      </c>
      <c r="E189" s="318">
        <f>'Final Floorspace Estimates'!F212</f>
        <v>3904.1003404662756</v>
      </c>
      <c r="F189" s="318">
        <f t="shared" si="248"/>
        <v>39319.68990157955</v>
      </c>
      <c r="H189" s="318">
        <f t="shared" si="273"/>
        <v>27869.161681269678</v>
      </c>
      <c r="I189" s="318">
        <f t="shared" si="274"/>
        <v>10980.277814141091</v>
      </c>
      <c r="J189" s="318">
        <f t="shared" si="274"/>
        <v>5547.2752958019864</v>
      </c>
      <c r="K189" s="318">
        <f t="shared" si="275"/>
        <v>44396.714791212755</v>
      </c>
      <c r="L189" s="318">
        <f t="shared" si="276"/>
        <v>39340.337211483755</v>
      </c>
      <c r="M189" s="328">
        <f t="shared" si="277"/>
        <v>1.0005251137523181</v>
      </c>
      <c r="P189" s="318">
        <f t="shared" si="278"/>
        <v>27869.161681269678</v>
      </c>
      <c r="Q189" s="318">
        <f t="shared" si="279"/>
        <v>5057.4033041757302</v>
      </c>
      <c r="R189" s="318">
        <f t="shared" si="279"/>
        <v>4896.7427866343642</v>
      </c>
      <c r="S189" s="318">
        <f t="shared" si="280"/>
        <v>37823.307772079774</v>
      </c>
      <c r="T189" s="318">
        <f t="shared" si="281"/>
        <v>39777.233436735434</v>
      </c>
      <c r="U189" s="328">
        <f t="shared" si="282"/>
        <v>1.011636499074666</v>
      </c>
      <c r="W189" s="318">
        <f t="shared" si="283"/>
        <v>27869.161681269678</v>
      </c>
      <c r="X189" s="318">
        <f t="shared" si="284"/>
        <v>8115.5257879618712</v>
      </c>
      <c r="Y189" s="318">
        <f t="shared" si="284"/>
        <v>6414.0522752502711</v>
      </c>
      <c r="Z189" s="318">
        <f t="shared" si="285"/>
        <v>42398.73974448182</v>
      </c>
      <c r="AA189" s="318">
        <f t="shared" si="286"/>
        <v>39757.581378635477</v>
      </c>
      <c r="AB189" s="328">
        <f t="shared" si="287"/>
        <v>1.0111366971141433</v>
      </c>
      <c r="AD189" s="318">
        <f t="shared" si="288"/>
        <v>27869.161681269678</v>
      </c>
      <c r="AE189" s="318">
        <f t="shared" si="289"/>
        <v>9580.4696515883297</v>
      </c>
      <c r="AF189" s="318">
        <f t="shared" si="289"/>
        <v>5466.1145959275318</v>
      </c>
      <c r="AG189" s="318">
        <f t="shared" si="290"/>
        <v>42915.745928785538</v>
      </c>
      <c r="AH189" s="318">
        <f t="shared" si="291"/>
        <v>39444.358986619089</v>
      </c>
      <c r="AI189" s="328">
        <f t="shared" si="292"/>
        <v>1.0031706528040174</v>
      </c>
    </row>
    <row r="190" spans="2:35" x14ac:dyDescent="0.2">
      <c r="B190" s="313">
        <f t="shared" si="247"/>
        <v>2005</v>
      </c>
      <c r="C190" s="318">
        <f>'Final Floorspace Estimates'!D213</f>
        <v>28495.947654885684</v>
      </c>
      <c r="D190" s="318">
        <f>'Final Floorspace Estimates'!E213</f>
        <v>7588.5359569615512</v>
      </c>
      <c r="E190" s="318">
        <f>'Final Floorspace Estimates'!F213</f>
        <v>4006.0274098351492</v>
      </c>
      <c r="F190" s="318">
        <f t="shared" si="248"/>
        <v>40090.511021682389</v>
      </c>
      <c r="H190" s="318">
        <f t="shared" si="273"/>
        <v>28495.947654885684</v>
      </c>
      <c r="I190" s="318">
        <f t="shared" si="274"/>
        <v>11041.546323207396</v>
      </c>
      <c r="J190" s="318">
        <f t="shared" si="274"/>
        <v>5692.1018792847044</v>
      </c>
      <c r="K190" s="318">
        <f t="shared" si="275"/>
        <v>45229.595857377783</v>
      </c>
      <c r="L190" s="318">
        <f t="shared" si="276"/>
        <v>40078.360782689015</v>
      </c>
      <c r="M190" s="328">
        <f t="shared" si="277"/>
        <v>0.99969692980499048</v>
      </c>
      <c r="P190" s="318">
        <f t="shared" si="278"/>
        <v>28495.947654885684</v>
      </c>
      <c r="Q190" s="318">
        <f t="shared" si="279"/>
        <v>5085.6229508402985</v>
      </c>
      <c r="R190" s="318">
        <f t="shared" si="279"/>
        <v>5024.5854643753783</v>
      </c>
      <c r="S190" s="318">
        <f t="shared" si="280"/>
        <v>38606.156070101359</v>
      </c>
      <c r="T190" s="318">
        <f t="shared" si="281"/>
        <v>40600.523131111186</v>
      </c>
      <c r="U190" s="328">
        <f t="shared" si="282"/>
        <v>1.0127215167986501</v>
      </c>
      <c r="W190" s="318">
        <f t="shared" si="283"/>
        <v>28495.947654885684</v>
      </c>
      <c r="X190" s="318">
        <f t="shared" si="284"/>
        <v>8160.8093567143151</v>
      </c>
      <c r="Y190" s="318">
        <f t="shared" si="284"/>
        <v>6581.5084096171804</v>
      </c>
      <c r="Z190" s="318">
        <f t="shared" si="285"/>
        <v>43238.265421217176</v>
      </c>
      <c r="AA190" s="318">
        <f t="shared" si="286"/>
        <v>40544.810211695403</v>
      </c>
      <c r="AB190" s="328">
        <f t="shared" si="287"/>
        <v>1.0113318383436747</v>
      </c>
      <c r="AD190" s="318">
        <f t="shared" si="288"/>
        <v>28495.947654885684</v>
      </c>
      <c r="AE190" s="318">
        <f t="shared" si="289"/>
        <v>9633.9274148292443</v>
      </c>
      <c r="AF190" s="318">
        <f t="shared" si="289"/>
        <v>5608.822260436682</v>
      </c>
      <c r="AG190" s="318">
        <f t="shared" si="290"/>
        <v>43738.697330151612</v>
      </c>
      <c r="AH190" s="318">
        <f t="shared" si="291"/>
        <v>40200.743148224719</v>
      </c>
      <c r="AI190" s="328">
        <f t="shared" si="292"/>
        <v>1.0027495814778393</v>
      </c>
    </row>
    <row r="191" spans="2:35" x14ac:dyDescent="0.2">
      <c r="B191" s="313">
        <f t="shared" si="247"/>
        <v>2006</v>
      </c>
      <c r="C191" s="318">
        <f>'Final Floorspace Estimates'!D214</f>
        <v>28964.052093764512</v>
      </c>
      <c r="D191" s="318">
        <f>'Final Floorspace Estimates'!E214</f>
        <v>7631.4347756849984</v>
      </c>
      <c r="E191" s="318">
        <f>'Final Floorspace Estimates'!F214</f>
        <v>4013.2026693478224</v>
      </c>
      <c r="F191" s="318">
        <f t="shared" si="248"/>
        <v>40608.689538797335</v>
      </c>
      <c r="H191" s="318">
        <f t="shared" si="273"/>
        <v>28964.052093764512</v>
      </c>
      <c r="I191" s="318">
        <f t="shared" si="274"/>
        <v>11103.965384912084</v>
      </c>
      <c r="J191" s="318">
        <f t="shared" si="274"/>
        <v>5702.2970936399961</v>
      </c>
      <c r="K191" s="318">
        <f t="shared" si="275"/>
        <v>45770.314572316594</v>
      </c>
      <c r="L191" s="318">
        <f t="shared" si="276"/>
        <v>40557.496607992543</v>
      </c>
      <c r="M191" s="328">
        <f t="shared" si="277"/>
        <v>0.99873936018654619</v>
      </c>
      <c r="P191" s="318">
        <f t="shared" si="278"/>
        <v>28964.052093764512</v>
      </c>
      <c r="Q191" s="318">
        <f t="shared" si="279"/>
        <v>5114.3725302455005</v>
      </c>
      <c r="R191" s="318">
        <f t="shared" si="279"/>
        <v>5033.5850794459056</v>
      </c>
      <c r="S191" s="318">
        <f t="shared" si="280"/>
        <v>39112.009703455915</v>
      </c>
      <c r="T191" s="318">
        <f t="shared" si="281"/>
        <v>41132.508809889347</v>
      </c>
      <c r="U191" s="328">
        <f t="shared" si="282"/>
        <v>1.012899191701115</v>
      </c>
      <c r="W191" s="318">
        <f t="shared" si="283"/>
        <v>28964.052093764512</v>
      </c>
      <c r="X191" s="318">
        <f t="shared" si="284"/>
        <v>8206.9432991790836</v>
      </c>
      <c r="Y191" s="318">
        <f t="shared" si="284"/>
        <v>6593.2966541778405</v>
      </c>
      <c r="Z191" s="318">
        <f t="shared" si="285"/>
        <v>43764.292047121431</v>
      </c>
      <c r="AA191" s="318">
        <f t="shared" si="286"/>
        <v>41038.068891381496</v>
      </c>
      <c r="AB191" s="328">
        <f t="shared" si="287"/>
        <v>1.0105735830794031</v>
      </c>
      <c r="AD191" s="318">
        <f t="shared" si="288"/>
        <v>28964.052093764512</v>
      </c>
      <c r="AE191" s="318">
        <f t="shared" si="289"/>
        <v>9688.3890538209489</v>
      </c>
      <c r="AF191" s="318">
        <f t="shared" si="289"/>
        <v>5618.8683113399502</v>
      </c>
      <c r="AG191" s="318">
        <f t="shared" si="290"/>
        <v>44271.309458925411</v>
      </c>
      <c r="AH191" s="318">
        <f t="shared" si="291"/>
        <v>40690.273122673789</v>
      </c>
      <c r="AI191" s="328">
        <f t="shared" si="292"/>
        <v>1.00200901789255</v>
      </c>
    </row>
    <row r="192" spans="2:35" x14ac:dyDescent="0.2">
      <c r="B192" s="313">
        <f t="shared" si="247"/>
        <v>2007</v>
      </c>
      <c r="C192" s="318">
        <f>'Final Floorspace Estimates'!D215</f>
        <v>29362.545796420432</v>
      </c>
      <c r="D192" s="318">
        <f>'Final Floorspace Estimates'!E215</f>
        <v>7673.3228556239264</v>
      </c>
      <c r="E192" s="318">
        <f>'Final Floorspace Estimates'!F215</f>
        <v>4016.3007332821376</v>
      </c>
      <c r="F192" s="318">
        <f t="shared" si="248"/>
        <v>41052.169385326495</v>
      </c>
      <c r="H192" s="318">
        <f t="shared" si="273"/>
        <v>29362.545796420432</v>
      </c>
      <c r="I192" s="318">
        <f t="shared" si="274"/>
        <v>11164.913791516337</v>
      </c>
      <c r="J192" s="318">
        <f t="shared" si="274"/>
        <v>5706.6990843750982</v>
      </c>
      <c r="K192" s="318">
        <f t="shared" si="275"/>
        <v>46234.158672311867</v>
      </c>
      <c r="L192" s="318">
        <f t="shared" si="276"/>
        <v>40968.513130120053</v>
      </c>
      <c r="M192" s="328">
        <f t="shared" si="277"/>
        <v>0.99796219648172002</v>
      </c>
      <c r="P192" s="318">
        <f t="shared" si="278"/>
        <v>29362.545796420432</v>
      </c>
      <c r="Q192" s="318">
        <f t="shared" si="279"/>
        <v>5142.4447410002804</v>
      </c>
      <c r="R192" s="318">
        <f t="shared" si="279"/>
        <v>5037.4708459221529</v>
      </c>
      <c r="S192" s="318">
        <f t="shared" si="280"/>
        <v>39542.461383342867</v>
      </c>
      <c r="T192" s="318">
        <f t="shared" si="281"/>
        <v>41585.197322942593</v>
      </c>
      <c r="U192" s="328">
        <f t="shared" si="282"/>
        <v>1.0129841600479856</v>
      </c>
      <c r="W192" s="318">
        <f t="shared" si="283"/>
        <v>29362.545796420432</v>
      </c>
      <c r="X192" s="318">
        <f t="shared" si="284"/>
        <v>8251.9902801302396</v>
      </c>
      <c r="Y192" s="318">
        <f t="shared" si="284"/>
        <v>6598.3864680386159</v>
      </c>
      <c r="Z192" s="318">
        <f t="shared" si="285"/>
        <v>44212.922544589288</v>
      </c>
      <c r="AA192" s="318">
        <f t="shared" si="286"/>
        <v>41458.752704615297</v>
      </c>
      <c r="AB192" s="328">
        <f t="shared" si="287"/>
        <v>1.0099040641548684</v>
      </c>
      <c r="AD192" s="318">
        <f t="shared" si="288"/>
        <v>29362.545796420432</v>
      </c>
      <c r="AE192" s="318">
        <f t="shared" si="289"/>
        <v>9741.5675224961869</v>
      </c>
      <c r="AF192" s="318">
        <f t="shared" si="289"/>
        <v>5623.205897726998</v>
      </c>
      <c r="AG192" s="318">
        <f t="shared" si="290"/>
        <v>44727.31921664362</v>
      </c>
      <c r="AH192" s="318">
        <f t="shared" si="291"/>
        <v>41109.396970938848</v>
      </c>
      <c r="AI192" s="328">
        <f t="shared" si="292"/>
        <v>1.0013940209852297</v>
      </c>
    </row>
    <row r="193" spans="1:35" x14ac:dyDescent="0.2">
      <c r="B193" s="313">
        <f t="shared" si="247"/>
        <v>2008</v>
      </c>
      <c r="C193" s="318">
        <f>'Final Floorspace Estimates'!D216</f>
        <v>29765.13632318806</v>
      </c>
      <c r="D193" s="318">
        <f>'Final Floorspace Estimates'!E216</f>
        <v>7698.1625693600863</v>
      </c>
      <c r="E193" s="318">
        <f>'Final Floorspace Estimates'!F216</f>
        <v>3954.1837650724719</v>
      </c>
      <c r="F193" s="318">
        <f t="shared" si="248"/>
        <v>41417.482657620618</v>
      </c>
      <c r="H193" s="318">
        <f t="shared" si="273"/>
        <v>29765.13632318806</v>
      </c>
      <c r="I193" s="318">
        <f t="shared" si="274"/>
        <v>11201.056316428723</v>
      </c>
      <c r="J193" s="318">
        <f t="shared" si="274"/>
        <v>5618.4380528570291</v>
      </c>
      <c r="K193" s="318">
        <f t="shared" si="275"/>
        <v>46584.630692473816</v>
      </c>
      <c r="L193" s="318">
        <f t="shared" si="276"/>
        <v>41279.069609832601</v>
      </c>
      <c r="M193" s="328">
        <f t="shared" si="277"/>
        <v>0.99665810090554718</v>
      </c>
      <c r="P193" s="318">
        <f t="shared" si="278"/>
        <v>29765.13632318806</v>
      </c>
      <c r="Q193" s="318">
        <f t="shared" si="279"/>
        <v>5159.0916171547024</v>
      </c>
      <c r="R193" s="318">
        <f t="shared" si="279"/>
        <v>4959.5602418181743</v>
      </c>
      <c r="S193" s="318">
        <f t="shared" si="280"/>
        <v>39883.788182160934</v>
      </c>
      <c r="T193" s="318">
        <f t="shared" si="281"/>
        <v>41944.156825813523</v>
      </c>
      <c r="U193" s="328">
        <f t="shared" si="282"/>
        <v>1.0127162283750242</v>
      </c>
      <c r="W193" s="318">
        <f t="shared" si="283"/>
        <v>29765.13632318806</v>
      </c>
      <c r="X193" s="318">
        <f t="shared" si="284"/>
        <v>8278.7032283755725</v>
      </c>
      <c r="Y193" s="318">
        <f t="shared" si="284"/>
        <v>6496.334408272839</v>
      </c>
      <c r="Z193" s="318">
        <f t="shared" si="285"/>
        <v>44540.173959836473</v>
      </c>
      <c r="AA193" s="318">
        <f t="shared" si="286"/>
        <v>41765.61854193436</v>
      </c>
      <c r="AB193" s="328">
        <f t="shared" si="287"/>
        <v>1.0084055297902006</v>
      </c>
      <c r="AD193" s="318">
        <f t="shared" si="288"/>
        <v>29765.13632318806</v>
      </c>
      <c r="AE193" s="318">
        <f t="shared" si="289"/>
        <v>9773.1024589446024</v>
      </c>
      <c r="AF193" s="318">
        <f t="shared" si="289"/>
        <v>5536.2361897340243</v>
      </c>
      <c r="AG193" s="318">
        <f t="shared" si="290"/>
        <v>45074.474971866686</v>
      </c>
      <c r="AH193" s="318">
        <f t="shared" si="291"/>
        <v>41428.47184513566</v>
      </c>
      <c r="AI193" s="328">
        <f t="shared" si="292"/>
        <v>1.0002653272678566</v>
      </c>
    </row>
    <row r="194" spans="1:35" x14ac:dyDescent="0.2">
      <c r="B194" s="313">
        <f t="shared" si="247"/>
        <v>2009</v>
      </c>
      <c r="C194" s="318">
        <f>'Final Floorspace Estimates'!D217</f>
        <v>30061.574517097004</v>
      </c>
      <c r="D194" s="318">
        <f>'Final Floorspace Estimates'!E217</f>
        <v>7721.3096421616974</v>
      </c>
      <c r="E194" s="318">
        <f>'Final Floorspace Estimates'!F217</f>
        <v>3888.1917237214834</v>
      </c>
      <c r="F194" s="318">
        <f t="shared" si="248"/>
        <v>41671.075882980178</v>
      </c>
      <c r="H194" s="318">
        <f t="shared" si="273"/>
        <v>30061.574517097004</v>
      </c>
      <c r="I194" s="318">
        <f t="shared" si="274"/>
        <v>11234.735998258679</v>
      </c>
      <c r="J194" s="318">
        <f t="shared" si="274"/>
        <v>5524.6709903377914</v>
      </c>
      <c r="K194" s="318">
        <f t="shared" si="275"/>
        <v>46820.981505693475</v>
      </c>
      <c r="L194" s="318">
        <f t="shared" si="276"/>
        <v>41488.502238710586</v>
      </c>
      <c r="M194" s="328">
        <f t="shared" si="277"/>
        <v>0.99561869617232124</v>
      </c>
      <c r="P194" s="318">
        <f t="shared" si="278"/>
        <v>30061.574517097004</v>
      </c>
      <c r="Q194" s="318">
        <f t="shared" si="279"/>
        <v>5174.6041330539847</v>
      </c>
      <c r="R194" s="318">
        <f t="shared" si="279"/>
        <v>4876.7893024774776</v>
      </c>
      <c r="S194" s="318">
        <f t="shared" si="280"/>
        <v>40112.967952628467</v>
      </c>
      <c r="T194" s="318">
        <f t="shared" si="281"/>
        <v>42185.17586317</v>
      </c>
      <c r="U194" s="328">
        <f t="shared" si="282"/>
        <v>1.0123370939985687</v>
      </c>
      <c r="W194" s="318">
        <f t="shared" si="283"/>
        <v>30061.574517097004</v>
      </c>
      <c r="X194" s="318">
        <f t="shared" si="284"/>
        <v>8303.5958887479119</v>
      </c>
      <c r="Y194" s="318">
        <f t="shared" si="284"/>
        <v>6387.9159850606002</v>
      </c>
      <c r="Z194" s="318">
        <f t="shared" si="285"/>
        <v>44753.086390905519</v>
      </c>
      <c r="AA194" s="318">
        <f t="shared" si="286"/>
        <v>41965.267950283873</v>
      </c>
      <c r="AB194" s="328">
        <f t="shared" si="287"/>
        <v>1.0070598625322236</v>
      </c>
      <c r="AD194" s="318">
        <f t="shared" si="288"/>
        <v>30061.574517097004</v>
      </c>
      <c r="AE194" s="318">
        <f t="shared" si="289"/>
        <v>9802.488525044997</v>
      </c>
      <c r="AF194" s="318">
        <f t="shared" si="289"/>
        <v>5443.8410080055219</v>
      </c>
      <c r="AG194" s="318">
        <f t="shared" si="290"/>
        <v>45307.904050147525</v>
      </c>
      <c r="AH194" s="318">
        <f t="shared" si="291"/>
        <v>41643.019213761239</v>
      </c>
      <c r="AI194" s="328">
        <f t="shared" si="292"/>
        <v>0.99932671118696992</v>
      </c>
    </row>
    <row r="195" spans="1:35" x14ac:dyDescent="0.2">
      <c r="B195" s="313">
        <f t="shared" si="247"/>
        <v>2010</v>
      </c>
      <c r="C195" s="318">
        <f>'Final Floorspace Estimates'!D218</f>
        <v>30339.443127939852</v>
      </c>
      <c r="D195" s="318">
        <f>'Final Floorspace Estimates'!E218</f>
        <v>7855.9562779680455</v>
      </c>
      <c r="E195" s="318">
        <f>'Final Floorspace Estimates'!F218</f>
        <v>3917.4649791647944</v>
      </c>
      <c r="F195" s="318">
        <f t="shared" si="248"/>
        <v>42112.864385072695</v>
      </c>
      <c r="H195" s="318">
        <f t="shared" si="273"/>
        <v>30339.443127939852</v>
      </c>
      <c r="I195" s="318">
        <f t="shared" si="274"/>
        <v>11430.650872346605</v>
      </c>
      <c r="J195" s="318">
        <f t="shared" si="274"/>
        <v>5566.2649025293476</v>
      </c>
      <c r="K195" s="318">
        <f t="shared" si="275"/>
        <v>47336.358902815809</v>
      </c>
      <c r="L195" s="318">
        <f t="shared" si="276"/>
        <v>41945.182889279407</v>
      </c>
      <c r="M195" s="328">
        <f t="shared" si="277"/>
        <v>0.99601828329082442</v>
      </c>
      <c r="P195" s="318">
        <f t="shared" si="278"/>
        <v>30339.443127939852</v>
      </c>
      <c r="Q195" s="318">
        <f t="shared" si="279"/>
        <v>5264.840513983565</v>
      </c>
      <c r="R195" s="318">
        <f t="shared" si="279"/>
        <v>4913.5054700789015</v>
      </c>
      <c r="S195" s="318">
        <f t="shared" si="280"/>
        <v>40517.78911200232</v>
      </c>
      <c r="T195" s="318">
        <f t="shared" si="281"/>
        <v>42610.909800920155</v>
      </c>
      <c r="U195" s="328">
        <f t="shared" si="282"/>
        <v>1.0118264436086184</v>
      </c>
      <c r="W195" s="318">
        <f t="shared" si="283"/>
        <v>30339.443127939852</v>
      </c>
      <c r="X195" s="318">
        <f t="shared" si="284"/>
        <v>8448.3966159989322</v>
      </c>
      <c r="Y195" s="318">
        <f t="shared" si="284"/>
        <v>6436.0090601114653</v>
      </c>
      <c r="Z195" s="318">
        <f t="shared" si="285"/>
        <v>45223.848804050249</v>
      </c>
      <c r="AA195" s="318">
        <f t="shared" si="286"/>
        <v>42406.705008635123</v>
      </c>
      <c r="AB195" s="328">
        <f t="shared" si="287"/>
        <v>1.0069774551755872</v>
      </c>
      <c r="AD195" s="318">
        <f t="shared" si="288"/>
        <v>30339.443127939852</v>
      </c>
      <c r="AE195" s="318">
        <f t="shared" si="289"/>
        <v>9973.4274154141331</v>
      </c>
      <c r="AF195" s="318">
        <f t="shared" si="289"/>
        <v>5484.8263708022905</v>
      </c>
      <c r="AG195" s="318">
        <f t="shared" si="290"/>
        <v>45797.69691415628</v>
      </c>
      <c r="AH195" s="318">
        <f t="shared" si="291"/>
        <v>42093.193506178402</v>
      </c>
      <c r="AI195" s="328">
        <f t="shared" si="292"/>
        <v>0.99953290095125269</v>
      </c>
    </row>
    <row r="196" spans="1:35" x14ac:dyDescent="0.2">
      <c r="B196" s="313">
        <f t="shared" si="247"/>
        <v>2011</v>
      </c>
      <c r="C196" s="318">
        <f>'Final Floorspace Estimates'!D219</f>
        <v>30607.527298154608</v>
      </c>
      <c r="D196" s="318">
        <f>'Final Floorspace Estimates'!E219</f>
        <v>7981.9899236864285</v>
      </c>
      <c r="E196" s="318">
        <f>'Final Floorspace Estimates'!F219</f>
        <v>3946.1044318693366</v>
      </c>
      <c r="F196" s="318">
        <f>SUM(C196:E196)</f>
        <v>42535.621653710376</v>
      </c>
      <c r="H196" s="318">
        <f>H$7*C196</f>
        <v>30607.527298154608</v>
      </c>
      <c r="I196" s="318">
        <f>I$153*D196</f>
        <v>11614.033588772374</v>
      </c>
      <c r="J196" s="318">
        <f>J$153*E196</f>
        <v>5606.9582542924891</v>
      </c>
      <c r="K196" s="318">
        <f>SUM(H196:J196)</f>
        <v>47828.519141219469</v>
      </c>
      <c r="L196" s="318">
        <f>K196*L$153</f>
        <v>42381.290602022069</v>
      </c>
      <c r="M196" s="328">
        <f>L196/F196</f>
        <v>0.99637172220157633</v>
      </c>
      <c r="P196" s="318">
        <f>P$7*C196</f>
        <v>30607.527298154608</v>
      </c>
      <c r="Q196" s="318">
        <f>Q$153*D196</f>
        <v>5349.3047116731714</v>
      </c>
      <c r="R196" s="318">
        <f>R$153*E196</f>
        <v>4949.4266865472709</v>
      </c>
      <c r="S196" s="318">
        <f>SUM(P196:R196)</f>
        <v>40906.258696375051</v>
      </c>
      <c r="T196" s="318">
        <f>S196*T$153</f>
        <v>43019.447452724169</v>
      </c>
      <c r="U196" s="328">
        <f>T196/F196</f>
        <v>1.0113746027494954</v>
      </c>
      <c r="W196" s="318">
        <f>W$45*C196</f>
        <v>30607.527298154608</v>
      </c>
      <c r="X196" s="318">
        <f>X$206*D196</f>
        <v>8583.9348227192731</v>
      </c>
      <c r="Y196" s="318">
        <f>Y$206*E196</f>
        <v>6483.0608596970142</v>
      </c>
      <c r="Z196" s="318">
        <f>SUM(W196:Y196)</f>
        <v>45674.522980570895</v>
      </c>
      <c r="AA196" s="318">
        <f>Z196*AA$153</f>
        <v>42829.305193363522</v>
      </c>
      <c r="AB196" s="328">
        <f>AA196/F196</f>
        <v>1.006904413953182</v>
      </c>
      <c r="AD196" s="318">
        <f>AD$45*C196</f>
        <v>30607.527298154608</v>
      </c>
      <c r="AE196" s="318">
        <f>AE$153*D196</f>
        <v>10133.431795911709</v>
      </c>
      <c r="AF196" s="318">
        <f>AF$153*E196</f>
        <v>5524.9243490291965</v>
      </c>
      <c r="AG196" s="318">
        <f>SUM(AD196:AF196)</f>
        <v>46265.883443095518</v>
      </c>
      <c r="AH196" s="318">
        <f>AG196*AH$153</f>
        <v>42523.509165862451</v>
      </c>
      <c r="AI196" s="328">
        <f>AH196/F196</f>
        <v>0.99971523896026404</v>
      </c>
    </row>
    <row r="197" spans="1:35" x14ac:dyDescent="0.2">
      <c r="B197" s="313">
        <f t="shared" si="247"/>
        <v>2012</v>
      </c>
      <c r="C197" s="318">
        <f>'Final Floorspace Estimates'!D220</f>
        <v>30713.561567753532</v>
      </c>
      <c r="D197" s="318">
        <f>'Final Floorspace Estimates'!E220</f>
        <v>8059.0647980937511</v>
      </c>
      <c r="E197" s="318">
        <f>'Final Floorspace Estimates'!F220</f>
        <v>3957.8527653069314</v>
      </c>
      <c r="F197" s="318">
        <f t="shared" ref="F197:F198" si="293">SUM(C197:E197)</f>
        <v>42730.479131154214</v>
      </c>
      <c r="H197" s="318">
        <f t="shared" ref="H197:H198" si="294">H$7*C197</f>
        <v>30713.561567753532</v>
      </c>
      <c r="I197" s="318">
        <f t="shared" ref="I197:I198" si="295">I$153*D197</f>
        <v>11726.179831598454</v>
      </c>
      <c r="J197" s="318">
        <f t="shared" ref="J197:J198" si="296">J$153*E197</f>
        <v>5623.6512780782023</v>
      </c>
      <c r="K197" s="318">
        <f t="shared" ref="K197:K198" si="297">SUM(H197:J197)</f>
        <v>48063.392677430187</v>
      </c>
      <c r="L197" s="318">
        <f t="shared" ref="L197:L198" si="298">K197*L$153</f>
        <v>42589.41420215863</v>
      </c>
      <c r="M197" s="328">
        <f t="shared" ref="M197:M198" si="299">L197/F197</f>
        <v>0.99669872812418958</v>
      </c>
      <c r="P197" s="318">
        <f t="shared" ref="P197:P198" si="300">P$7*C197</f>
        <v>30713.561567753532</v>
      </c>
      <c r="Q197" s="318">
        <f t="shared" ref="Q197:Q198" si="301">Q$153*D197</f>
        <v>5400.9581205048744</v>
      </c>
      <c r="R197" s="318">
        <f t="shared" ref="R197:R198" si="302">R$153*E197</f>
        <v>4964.162108795319</v>
      </c>
      <c r="S197" s="318">
        <f t="shared" ref="S197:S198" si="303">SUM(P197:R197)</f>
        <v>41078.681797053723</v>
      </c>
      <c r="T197" s="318">
        <f t="shared" ref="T197:T198" si="304">S197*T$153</f>
        <v>43200.77781036793</v>
      </c>
      <c r="U197" s="328">
        <f t="shared" ref="U197:U198" si="305">T197/F197</f>
        <v>1.0110061644235304</v>
      </c>
      <c r="W197" s="318">
        <f t="shared" ref="W197:W198" si="306">W$45*C197</f>
        <v>30713.561567753532</v>
      </c>
      <c r="X197" s="318">
        <f t="shared" ref="X197:X198" si="307">X$206*D197</f>
        <v>8666.8221358714018</v>
      </c>
      <c r="Y197" s="318">
        <f t="shared" ref="Y197:Y198" si="308">Y$206*E197</f>
        <v>6502.3622142331023</v>
      </c>
      <c r="Z197" s="318">
        <f t="shared" ref="Z197:Z198" si="309">SUM(W197:Y197)</f>
        <v>45882.745917858032</v>
      </c>
      <c r="AA197" s="318">
        <f t="shared" ref="AA197:AA198" si="310">Z197*AA$153</f>
        <v>43024.557232079351</v>
      </c>
      <c r="AB197" s="328">
        <f t="shared" ref="AB197:AB198" si="311">AA197/F197</f>
        <v>1.0068821624962947</v>
      </c>
      <c r="AD197" s="318">
        <f t="shared" ref="AD197:AD198" si="312">AD$45*C197</f>
        <v>30713.561567753532</v>
      </c>
      <c r="AE197" s="318">
        <f t="shared" ref="AE197:AE198" si="313">AE$153*D197</f>
        <v>10231.281203196397</v>
      </c>
      <c r="AF197" s="318">
        <f t="shared" ref="AF197:AF198" si="314">AF$153*E197</f>
        <v>5541.3731416525416</v>
      </c>
      <c r="AG197" s="318">
        <f t="shared" ref="AG197:AG198" si="315">SUM(AD197:AF197)</f>
        <v>46486.215912602471</v>
      </c>
      <c r="AH197" s="318">
        <f t="shared" ref="AH197:AH198" si="316">AG197*AH$153</f>
        <v>42726.019289723801</v>
      </c>
      <c r="AI197" s="328">
        <f t="shared" ref="AI197:AI198" si="317">AH197/F197</f>
        <v>0.99989562856487701</v>
      </c>
    </row>
    <row r="198" spans="1:35" x14ac:dyDescent="0.2">
      <c r="B198" s="313">
        <f t="shared" si="247"/>
        <v>2013</v>
      </c>
      <c r="C198" s="318">
        <f>'Final Floorspace Estimates'!D221</f>
        <v>30837.717358744245</v>
      </c>
      <c r="D198" s="318">
        <f>'Final Floorspace Estimates'!E221</f>
        <v>8140.6684245261995</v>
      </c>
      <c r="E198" s="318">
        <f>'Final Floorspace Estimates'!F221</f>
        <v>3970.2743566792401</v>
      </c>
      <c r="F198" s="318">
        <f t="shared" si="293"/>
        <v>42948.660139949687</v>
      </c>
      <c r="H198" s="318">
        <f t="shared" si="294"/>
        <v>30837.717358744245</v>
      </c>
      <c r="I198" s="318">
        <f t="shared" si="295"/>
        <v>11844.915543797197</v>
      </c>
      <c r="J198" s="318">
        <f t="shared" si="296"/>
        <v>5641.3009235650106</v>
      </c>
      <c r="K198" s="318">
        <f t="shared" si="297"/>
        <v>48323.933826106455</v>
      </c>
      <c r="L198" s="318">
        <f t="shared" si="298"/>
        <v>42820.28210971877</v>
      </c>
      <c r="M198" s="328">
        <f t="shared" si="299"/>
        <v>0.99701089557130318</v>
      </c>
      <c r="P198" s="318">
        <f t="shared" si="300"/>
        <v>30837.717358744245</v>
      </c>
      <c r="Q198" s="318">
        <f t="shared" si="301"/>
        <v>5455.6465713220496</v>
      </c>
      <c r="R198" s="318">
        <f t="shared" si="302"/>
        <v>4979.7419691079276</v>
      </c>
      <c r="S198" s="318">
        <f t="shared" si="303"/>
        <v>41273.105899174217</v>
      </c>
      <c r="T198" s="318">
        <f t="shared" si="304"/>
        <v>43405.24572582305</v>
      </c>
      <c r="U198" s="328">
        <f t="shared" si="305"/>
        <v>1.010630962278813</v>
      </c>
      <c r="W198" s="318">
        <f t="shared" si="306"/>
        <v>30837.717358744245</v>
      </c>
      <c r="X198" s="318">
        <f t="shared" si="307"/>
        <v>8754.5797273104745</v>
      </c>
      <c r="Y198" s="318">
        <f t="shared" si="308"/>
        <v>6522.7696652348022</v>
      </c>
      <c r="Z198" s="318">
        <f t="shared" si="309"/>
        <v>46115.066751289523</v>
      </c>
      <c r="AA198" s="318">
        <f t="shared" si="310"/>
        <v>43242.406028924946</v>
      </c>
      <c r="AB198" s="328">
        <f t="shared" si="311"/>
        <v>1.0068394657253119</v>
      </c>
      <c r="AD198" s="318">
        <f t="shared" si="312"/>
        <v>30837.717358744245</v>
      </c>
      <c r="AE198" s="318">
        <f t="shared" si="313"/>
        <v>10334.880028885011</v>
      </c>
      <c r="AF198" s="318">
        <f t="shared" si="314"/>
        <v>5558.7645599009556</v>
      </c>
      <c r="AG198" s="318">
        <f t="shared" si="315"/>
        <v>46731.361947530211</v>
      </c>
      <c r="AH198" s="318">
        <f t="shared" si="316"/>
        <v>42951.33584886929</v>
      </c>
      <c r="AI198" s="328">
        <f t="shared" si="317"/>
        <v>1.0000623001721332</v>
      </c>
    </row>
    <row r="199" spans="1:35" x14ac:dyDescent="0.2">
      <c r="B199" s="313">
        <f t="shared" si="247"/>
        <v>2014</v>
      </c>
      <c r="C199" s="318">
        <f>'Final Floorspace Estimates'!D222</f>
        <v>31049.117789782133</v>
      </c>
      <c r="D199" s="318">
        <f>'Final Floorspace Estimates'!E222</f>
        <v>8295.1449027604904</v>
      </c>
      <c r="E199" s="318">
        <f>'Final Floorspace Estimates'!F222</f>
        <v>3955.2734940139826</v>
      </c>
      <c r="F199" s="318">
        <f t="shared" ref="F199" si="318">SUM(C199:E199)</f>
        <v>43299.536186556608</v>
      </c>
      <c r="H199" s="318">
        <f t="shared" ref="H199" si="319">H$7*C199</f>
        <v>31049.117789782133</v>
      </c>
      <c r="I199" s="318">
        <f t="shared" ref="I199" si="320">I$153*D199</f>
        <v>12069.683430507297</v>
      </c>
      <c r="J199" s="318">
        <f t="shared" ref="J199" si="321">J$153*E199</f>
        <v>5619.986431717507</v>
      </c>
      <c r="K199" s="318">
        <f t="shared" ref="K199" si="322">SUM(H199:J199)</f>
        <v>48738.78765200694</v>
      </c>
      <c r="L199" s="318">
        <f t="shared" ref="L199" si="323">K199*L$153</f>
        <v>43187.887899497378</v>
      </c>
      <c r="M199" s="328">
        <f t="shared" ref="M199" si="324">L199/F199</f>
        <v>0.99742148999984226</v>
      </c>
      <c r="P199" s="318">
        <f t="shared" ref="P199" si="325">P$7*C199</f>
        <v>31049.117789782133</v>
      </c>
      <c r="Q199" s="318">
        <f t="shared" ref="Q199" si="326">Q$153*D199</f>
        <v>5559.1723538351562</v>
      </c>
      <c r="R199" s="318">
        <f t="shared" ref="R199" si="327">R$153*E199</f>
        <v>4960.9270413029162</v>
      </c>
      <c r="S199" s="318">
        <f t="shared" ref="S199" si="328">SUM(P199:R199)</f>
        <v>41569.217184920206</v>
      </c>
      <c r="T199" s="318">
        <f t="shared" ref="T199" si="329">S199*T$153</f>
        <v>43716.653913793976</v>
      </c>
      <c r="U199" s="328">
        <f t="shared" ref="U199" si="330">T199/F199</f>
        <v>1.0096333070506855</v>
      </c>
      <c r="W199" s="318">
        <f t="shared" ref="W199" si="331">W$45*C199</f>
        <v>31049.117789782133</v>
      </c>
      <c r="X199" s="318">
        <f t="shared" ref="X199" si="332">X$206*D199</f>
        <v>8920.7057226429715</v>
      </c>
      <c r="Y199" s="318">
        <f t="shared" ref="Y199" si="333">Y$206*E199</f>
        <v>6498.1247255769968</v>
      </c>
      <c r="Z199" s="318">
        <f t="shared" ref="Z199" si="334">SUM(W199:Y199)</f>
        <v>46467.948238002107</v>
      </c>
      <c r="AA199" s="318">
        <f t="shared" ref="AA199" si="335">Z199*AA$153</f>
        <v>43573.305355403521</v>
      </c>
      <c r="AB199" s="328">
        <f t="shared" ref="AB199" si="336">AA199/F199</f>
        <v>1.0063226813254391</v>
      </c>
      <c r="AD199" s="318">
        <f t="shared" ref="AD199" si="337">AD$45*C199</f>
        <v>31049.117789782133</v>
      </c>
      <c r="AE199" s="318">
        <f t="shared" ref="AE199" si="338">AE$153*D199</f>
        <v>10530.99363855202</v>
      </c>
      <c r="AF199" s="318">
        <f t="shared" ref="AF199" si="339">AF$153*E199</f>
        <v>5537.7619146778879</v>
      </c>
      <c r="AG199" s="318">
        <f t="shared" ref="AG199" si="340">SUM(AD199:AF199)</f>
        <v>47117.873343012041</v>
      </c>
      <c r="AH199" s="318">
        <f t="shared" ref="AH199" si="341">AG199*AH$153</f>
        <v>43306.582947710427</v>
      </c>
      <c r="AI199" s="328">
        <f t="shared" ref="AI199" si="342">AH199/F199</f>
        <v>1.0001627444950787</v>
      </c>
    </row>
    <row r="200" spans="1:35" x14ac:dyDescent="0.2">
      <c r="B200" s="313">
        <v>2015</v>
      </c>
      <c r="C200" s="318">
        <f>'Final Floorspace Estimates'!D223</f>
        <v>31272.472813728491</v>
      </c>
      <c r="D200" s="318">
        <f>'Final Floorspace Estimates'!E223</f>
        <v>8460.7957410403596</v>
      </c>
      <c r="E200" s="318">
        <f>'Final Floorspace Estimates'!F223</f>
        <v>3939.3472814618581</v>
      </c>
      <c r="F200" s="318">
        <f t="shared" ref="F200:F203" si="343">SUM(C200:E200)</f>
        <v>43672.615836230711</v>
      </c>
      <c r="H200" s="318">
        <f t="shared" ref="H200:H203" si="344">H$7*C200</f>
        <v>31272.472813728491</v>
      </c>
      <c r="I200" s="318">
        <f t="shared" ref="I200:I203" si="345">I$153*D200</f>
        <v>12310.710344620737</v>
      </c>
      <c r="J200" s="318">
        <f t="shared" ref="J200:J203" si="346">J$153*E200</f>
        <v>5597.357124645051</v>
      </c>
      <c r="K200" s="318">
        <f t="shared" ref="K200:K203" si="347">SUM(H200:J200)</f>
        <v>49180.540282994283</v>
      </c>
      <c r="L200" s="318">
        <f t="shared" ref="L200:L203" si="348">K200*L$153</f>
        <v>43579.328967802321</v>
      </c>
      <c r="M200" s="328">
        <f t="shared" ref="M200:M203" si="349">L200/F200</f>
        <v>0.99786395051814147</v>
      </c>
      <c r="P200" s="318">
        <f t="shared" ref="P200:P203" si="350">P$7*C200</f>
        <v>31272.472813728491</v>
      </c>
      <c r="Q200" s="318">
        <f t="shared" ref="Q200:Q203" si="351">Q$153*D200</f>
        <v>5670.1868775535559</v>
      </c>
      <c r="R200" s="318">
        <f t="shared" ref="R200:R203" si="352">R$153*E200</f>
        <v>4940.9514874923025</v>
      </c>
      <c r="S200" s="318">
        <f t="shared" ref="S200:S203" si="353">SUM(P200:R200)</f>
        <v>41883.61117877435</v>
      </c>
      <c r="T200" s="318">
        <f t="shared" ref="T200:T203" si="354">S200*T$153</f>
        <v>44047.289281805737</v>
      </c>
      <c r="U200" s="328">
        <f t="shared" ref="U200:U203" si="355">T200/F200</f>
        <v>1.0085791390875241</v>
      </c>
      <c r="W200" s="318">
        <f t="shared" ref="W200:W203" si="356">W$45*C200</f>
        <v>31272.472813728491</v>
      </c>
      <c r="X200" s="318">
        <f t="shared" ref="X200:X203" si="357">X$206*D200</f>
        <v>9098.848768765296</v>
      </c>
      <c r="Y200" s="318">
        <f t="shared" ref="Y200:Y203" si="358">Y$206*E200</f>
        <v>6471.959527209202</v>
      </c>
      <c r="Z200" s="318">
        <f t="shared" ref="Z200:Z203" si="359">SUM(W200:Y200)</f>
        <v>46843.281109702992</v>
      </c>
      <c r="AA200" s="318">
        <f t="shared" ref="AA200:AA203" si="360">Z200*AA$153</f>
        <v>43925.25749550615</v>
      </c>
      <c r="AB200" s="328">
        <f t="shared" ref="AB200:AB203" si="361">AA200/F200</f>
        <v>1.0057848987160016</v>
      </c>
      <c r="AD200" s="318">
        <f t="shared" ref="AD200:AD203" si="362">AD$45*C200</f>
        <v>31272.472813728491</v>
      </c>
      <c r="AE200" s="318">
        <f t="shared" ref="AE200:AE203" si="363">AE$153*D200</f>
        <v>10741.293512104026</v>
      </c>
      <c r="AF200" s="318">
        <f t="shared" ref="AF200:AF203" si="364">AF$153*E200</f>
        <v>5515.4636909394549</v>
      </c>
      <c r="AG200" s="318">
        <f t="shared" ref="AG200:AG203" si="365">SUM(AD200:AF200)</f>
        <v>47529.230016771973</v>
      </c>
      <c r="AH200" s="318">
        <f t="shared" ref="AH200:AH203" si="366">AG200*AH$153</f>
        <v>43684.665629490053</v>
      </c>
      <c r="AI200" s="328">
        <f t="shared" ref="AI200:AI203" si="367">AH200/F200</f>
        <v>1.000275911873576</v>
      </c>
    </row>
    <row r="201" spans="1:35" x14ac:dyDescent="0.2">
      <c r="B201" s="313">
        <v>2016</v>
      </c>
      <c r="C201" s="318">
        <f>'Final Floorspace Estimates'!D224</f>
        <v>31705.291049906267</v>
      </c>
      <c r="D201" s="318">
        <f>'Final Floorspace Estimates'!E224</f>
        <v>8661.1470207320126</v>
      </c>
      <c r="E201" s="318">
        <f>'Final Floorspace Estimates'!F224</f>
        <v>3906.1958157267218</v>
      </c>
      <c r="F201" s="318">
        <f t="shared" si="343"/>
        <v>44272.633886365002</v>
      </c>
      <c r="H201" s="318">
        <f t="shared" si="344"/>
        <v>31705.291049906267</v>
      </c>
      <c r="I201" s="318">
        <f t="shared" si="345"/>
        <v>12602.227436741761</v>
      </c>
      <c r="J201" s="318">
        <f t="shared" si="346"/>
        <v>5550.2527239240944</v>
      </c>
      <c r="K201" s="318">
        <f t="shared" si="347"/>
        <v>49857.771210572122</v>
      </c>
      <c r="L201" s="318">
        <f t="shared" si="348"/>
        <v>44179.429519977217</v>
      </c>
      <c r="M201" s="328">
        <f t="shared" si="349"/>
        <v>0.99789476346433303</v>
      </c>
      <c r="P201" s="318">
        <f t="shared" si="350"/>
        <v>31705.291049906267</v>
      </c>
      <c r="Q201" s="318">
        <f t="shared" si="351"/>
        <v>5804.4566592359324</v>
      </c>
      <c r="R201" s="318">
        <f t="shared" si="352"/>
        <v>4899.3710498631053</v>
      </c>
      <c r="S201" s="318">
        <f t="shared" si="353"/>
        <v>42409.118759005301</v>
      </c>
      <c r="T201" s="318">
        <f t="shared" si="354"/>
        <v>44599.944216630101</v>
      </c>
      <c r="U201" s="328">
        <f t="shared" si="355"/>
        <v>1.0073930620686633</v>
      </c>
      <c r="W201" s="318">
        <f t="shared" si="356"/>
        <v>31705.291049906267</v>
      </c>
      <c r="X201" s="318">
        <f t="shared" si="357"/>
        <v>9314.3091167441962</v>
      </c>
      <c r="Y201" s="318">
        <f t="shared" si="358"/>
        <v>6417.4949346826334</v>
      </c>
      <c r="Z201" s="318">
        <f t="shared" si="359"/>
        <v>47437.095101333092</v>
      </c>
      <c r="AA201" s="318">
        <f t="shared" si="360"/>
        <v>44482.08084068774</v>
      </c>
      <c r="AB201" s="328">
        <f t="shared" si="361"/>
        <v>1.0047308446762018</v>
      </c>
      <c r="AD201" s="318">
        <f t="shared" si="362"/>
        <v>31705.291049906267</v>
      </c>
      <c r="AE201" s="318">
        <f t="shared" si="363"/>
        <v>10995.646881049566</v>
      </c>
      <c r="AF201" s="318">
        <f t="shared" si="364"/>
        <v>5469.0484620958287</v>
      </c>
      <c r="AG201" s="318">
        <f t="shared" si="365"/>
        <v>48169.986393051666</v>
      </c>
      <c r="AH201" s="318">
        <f t="shared" si="366"/>
        <v>44273.592233978801</v>
      </c>
      <c r="AI201" s="328">
        <f t="shared" si="367"/>
        <v>1.0000216465010023</v>
      </c>
    </row>
    <row r="202" spans="1:35" x14ac:dyDescent="0.2">
      <c r="B202" s="313">
        <v>2017</v>
      </c>
      <c r="C202" s="318">
        <f>'Final Floorspace Estimates'!D225</f>
        <v>32164.648230513507</v>
      </c>
      <c r="D202" s="318">
        <f>'Final Floorspace Estimates'!E225</f>
        <v>8866.306762601931</v>
      </c>
      <c r="E202" s="318">
        <f>'Final Floorspace Estimates'!F225</f>
        <v>3873.5571820828568</v>
      </c>
      <c r="F202" s="318">
        <f t="shared" si="343"/>
        <v>44904.512175198295</v>
      </c>
      <c r="H202" s="318">
        <f t="shared" si="344"/>
        <v>32164.648230513507</v>
      </c>
      <c r="I202" s="318">
        <f t="shared" si="345"/>
        <v>12900.740984857173</v>
      </c>
      <c r="J202" s="318">
        <f t="shared" si="346"/>
        <v>5503.8769983248594</v>
      </c>
      <c r="K202" s="318">
        <f t="shared" si="347"/>
        <v>50569.266213695541</v>
      </c>
      <c r="L202" s="318">
        <f t="shared" si="348"/>
        <v>44809.891784556778</v>
      </c>
      <c r="M202" s="328">
        <f t="shared" si="349"/>
        <v>0.99789285338915723</v>
      </c>
      <c r="P202" s="318">
        <f t="shared" si="350"/>
        <v>32164.648230513507</v>
      </c>
      <c r="Q202" s="318">
        <f t="shared" si="351"/>
        <v>5941.948936766089</v>
      </c>
      <c r="R202" s="318">
        <f t="shared" si="352"/>
        <v>4858.4338351597271</v>
      </c>
      <c r="S202" s="318">
        <f t="shared" si="353"/>
        <v>42965.031002439318</v>
      </c>
      <c r="T202" s="318">
        <f t="shared" si="354"/>
        <v>45184.574498324742</v>
      </c>
      <c r="U202" s="328">
        <f t="shared" si="355"/>
        <v>1.006236841456684</v>
      </c>
      <c r="W202" s="318">
        <f t="shared" si="356"/>
        <v>32164.648230513507</v>
      </c>
      <c r="X202" s="318">
        <f t="shared" si="357"/>
        <v>9534.9405469131725</v>
      </c>
      <c r="Y202" s="318">
        <f t="shared" si="358"/>
        <v>6363.8728747640889</v>
      </c>
      <c r="Z202" s="318">
        <f t="shared" si="359"/>
        <v>48063.461652190774</v>
      </c>
      <c r="AA202" s="318">
        <f t="shared" si="360"/>
        <v>45069.428938028788</v>
      </c>
      <c r="AB202" s="328">
        <f t="shared" si="361"/>
        <v>1.0036726100527951</v>
      </c>
      <c r="AD202" s="318">
        <f t="shared" si="362"/>
        <v>32164.648230513507</v>
      </c>
      <c r="AE202" s="318">
        <f t="shared" si="363"/>
        <v>11256.104770796628</v>
      </c>
      <c r="AF202" s="318">
        <f t="shared" si="364"/>
        <v>5423.3512473232813</v>
      </c>
      <c r="AG202" s="318">
        <f t="shared" si="365"/>
        <v>48844.104248633419</v>
      </c>
      <c r="AH202" s="318">
        <f t="shared" si="366"/>
        <v>44893.181760372689</v>
      </c>
      <c r="AI202" s="328">
        <f t="shared" si="367"/>
        <v>0.99974767758791361</v>
      </c>
    </row>
    <row r="203" spans="1:35" x14ac:dyDescent="0.2">
      <c r="B203" s="313">
        <v>2018</v>
      </c>
      <c r="C203" s="318">
        <f>'Final Floorspace Estimates'!D226</f>
        <v>32410.658338385227</v>
      </c>
      <c r="D203" s="318">
        <f>'Final Floorspace Estimates'!E226</f>
        <v>8918.0887683135406</v>
      </c>
      <c r="E203" s="318">
        <f>'Final Floorspace Estimates'!F226</f>
        <v>3867.0991324869065</v>
      </c>
      <c r="F203" s="318">
        <f t="shared" si="343"/>
        <v>45195.846239185674</v>
      </c>
      <c r="H203" s="318">
        <f t="shared" si="344"/>
        <v>32410.658338385227</v>
      </c>
      <c r="I203" s="318">
        <f t="shared" si="345"/>
        <v>12976.085348778755</v>
      </c>
      <c r="J203" s="318">
        <f t="shared" si="346"/>
        <v>5494.7008563565405</v>
      </c>
      <c r="K203" s="318">
        <f t="shared" si="347"/>
        <v>50881.44454352052</v>
      </c>
      <c r="L203" s="318">
        <f t="shared" si="348"/>
        <v>45086.51587314505</v>
      </c>
      <c r="M203" s="328">
        <f t="shared" si="349"/>
        <v>0.99758096428901843</v>
      </c>
      <c r="P203" s="318">
        <f t="shared" si="350"/>
        <v>32410.658338385227</v>
      </c>
      <c r="Q203" s="318">
        <f t="shared" si="351"/>
        <v>5976.6517777595382</v>
      </c>
      <c r="R203" s="318">
        <f t="shared" si="352"/>
        <v>4850.3337852079067</v>
      </c>
      <c r="S203" s="318">
        <f t="shared" si="353"/>
        <v>43237.643901352669</v>
      </c>
      <c r="T203" s="318">
        <f t="shared" si="354"/>
        <v>45471.270389209945</v>
      </c>
      <c r="U203" s="328">
        <f t="shared" si="355"/>
        <v>1.0060940146704338</v>
      </c>
      <c r="W203" s="318">
        <f t="shared" si="356"/>
        <v>32410.658338385227</v>
      </c>
      <c r="X203" s="318">
        <f t="shared" si="357"/>
        <v>9590.6275831369476</v>
      </c>
      <c r="Y203" s="318">
        <f t="shared" si="358"/>
        <v>6353.2629354458704</v>
      </c>
      <c r="Z203" s="318">
        <f t="shared" si="359"/>
        <v>48354.548856968046</v>
      </c>
      <c r="AA203" s="318">
        <f t="shared" si="360"/>
        <v>45342.383353701436</v>
      </c>
      <c r="AB203" s="328">
        <f t="shared" si="361"/>
        <v>1.0032422695161023</v>
      </c>
      <c r="AD203" s="318">
        <f t="shared" si="362"/>
        <v>32410.658338385227</v>
      </c>
      <c r="AE203" s="318">
        <f t="shared" si="363"/>
        <v>11321.843944630584</v>
      </c>
      <c r="AF203" s="318">
        <f t="shared" si="364"/>
        <v>5414.309359031693</v>
      </c>
      <c r="AG203" s="318">
        <f t="shared" si="365"/>
        <v>49146.811642047505</v>
      </c>
      <c r="AH203" s="318">
        <f t="shared" si="366"/>
        <v>45171.403630581874</v>
      </c>
      <c r="AI203" s="328">
        <f t="shared" si="367"/>
        <v>0.99945918462341776</v>
      </c>
    </row>
    <row r="204" spans="1:35" x14ac:dyDescent="0.2">
      <c r="C204" s="318"/>
      <c r="D204" s="318"/>
      <c r="E204" s="318"/>
      <c r="F204" s="318"/>
      <c r="H204" s="318"/>
      <c r="I204" s="318"/>
      <c r="J204" s="318"/>
      <c r="K204" s="318"/>
      <c r="L204" s="318"/>
      <c r="M204" s="319"/>
    </row>
    <row r="205" spans="1:35" x14ac:dyDescent="0.2">
      <c r="A205" s="313" t="s">
        <v>218</v>
      </c>
      <c r="C205" s="318"/>
      <c r="D205" s="318"/>
      <c r="E205" s="318"/>
      <c r="F205" s="318"/>
      <c r="H205" s="318">
        <f>RECS_intensity_data!AA181</f>
        <v>14.669143531463208</v>
      </c>
      <c r="I205" s="318">
        <f>RECS_intensity_data!AB181</f>
        <v>20.111865144417948</v>
      </c>
      <c r="J205" s="318">
        <f>RECS_intensity_data!AC181</f>
        <v>31.253497399838864</v>
      </c>
      <c r="K205" s="318"/>
      <c r="L205" s="318" t="s">
        <v>664</v>
      </c>
      <c r="M205" s="319"/>
      <c r="P205" s="313">
        <f>RECS_intensity_data!AA169</f>
        <v>26.798882446876078</v>
      </c>
      <c r="Q205" s="313">
        <f>RECS_intensity_data!AB169</f>
        <v>24.483384364553721</v>
      </c>
      <c r="R205" s="313">
        <f>RECS_intensity_data!AC169</f>
        <v>42.012104565763103</v>
      </c>
      <c r="W205" s="319">
        <f>H205+P205</f>
        <v>41.468025978339284</v>
      </c>
      <c r="X205" s="319">
        <f>I205+Q205</f>
        <v>44.595249508971669</v>
      </c>
      <c r="Y205" s="319">
        <f>J205+R205</f>
        <v>73.265601965601974</v>
      </c>
      <c r="AD205" s="313">
        <f>$AK$33*H205+P205</f>
        <v>73.74014174755834</v>
      </c>
      <c r="AE205" s="313">
        <f>$AK$33*I205+Q205</f>
        <v>88.84135282669115</v>
      </c>
      <c r="AF205" s="313">
        <f>$AK$33*J205+R205</f>
        <v>142.02329624524748</v>
      </c>
    </row>
    <row r="206" spans="1:35" x14ac:dyDescent="0.2">
      <c r="C206" s="318"/>
      <c r="D206" s="318"/>
      <c r="E206" s="318"/>
      <c r="F206" s="318"/>
      <c r="H206" s="318">
        <f>1</f>
        <v>1</v>
      </c>
      <c r="I206" s="318">
        <f>I205/H205</f>
        <v>1.3710319966043609</v>
      </c>
      <c r="J206" s="318">
        <f>J205/I205</f>
        <v>1.5539830431148887</v>
      </c>
      <c r="K206" s="318"/>
      <c r="L206" s="318">
        <f>F223/K223</f>
        <v>0.87781328243546852</v>
      </c>
      <c r="M206" s="319"/>
      <c r="P206" s="313">
        <f>1</f>
        <v>1</v>
      </c>
      <c r="Q206" s="313">
        <f>Q205/P205</f>
        <v>0.91359721484982026</v>
      </c>
      <c r="R206" s="313">
        <f>R205/Q205</f>
        <v>1.715943512555679</v>
      </c>
      <c r="T206" s="313">
        <f>F223/S223</f>
        <v>0.98043114804330778</v>
      </c>
      <c r="W206" s="313">
        <f>1</f>
        <v>1</v>
      </c>
      <c r="X206" s="313">
        <f>X205/W205</f>
        <v>1.0754128863588994</v>
      </c>
      <c r="Y206" s="313">
        <f>Y205/X205</f>
        <v>1.6429014922511511</v>
      </c>
      <c r="AA206" s="313">
        <f>F223/Z223</f>
        <v>0.94236307806724728</v>
      </c>
      <c r="AD206" s="313">
        <f>1</f>
        <v>1</v>
      </c>
      <c r="AE206" s="313">
        <f>AE205/AD205</f>
        <v>1.2047895585938826</v>
      </c>
      <c r="AF206" s="313">
        <f>AF205/AE205</f>
        <v>1.5986169922727533</v>
      </c>
      <c r="AH206" s="313">
        <f>F223/AG223</f>
        <v>0.91325881397800224</v>
      </c>
    </row>
    <row r="207" spans="1:35" x14ac:dyDescent="0.2">
      <c r="C207" s="318"/>
      <c r="D207" s="318"/>
      <c r="E207" s="318"/>
      <c r="F207" s="318"/>
      <c r="H207" s="318"/>
      <c r="I207" s="318"/>
      <c r="J207" s="318"/>
      <c r="K207" s="318"/>
      <c r="L207" s="318"/>
      <c r="M207" s="319"/>
    </row>
    <row r="208" spans="1:35" x14ac:dyDescent="0.2">
      <c r="B208" s="313">
        <f t="shared" ref="B208:B252" si="368">B47</f>
        <v>1970</v>
      </c>
      <c r="C208" s="318">
        <f>'Final Floorspace Estimates'!D236</f>
        <v>7856</v>
      </c>
      <c r="D208" s="318">
        <f>'Final Floorspace Estimates'!E236</f>
        <v>2848</v>
      </c>
      <c r="E208" s="318">
        <f>'Final Floorspace Estimates'!F236</f>
        <v>465</v>
      </c>
      <c r="F208" s="318">
        <f>SUM(C208:E208)</f>
        <v>11169</v>
      </c>
      <c r="H208" s="318">
        <f>H$7*C208</f>
        <v>7856</v>
      </c>
      <c r="I208" s="318">
        <f>I$206*D208</f>
        <v>3904.6991263292198</v>
      </c>
      <c r="J208" s="318">
        <f>J$206*E208</f>
        <v>722.60211504842323</v>
      </c>
      <c r="K208" s="318">
        <f>SUM(H208:J208)</f>
        <v>12483.301241377643</v>
      </c>
      <c r="L208" s="318">
        <f>K208*L$206</f>
        <v>10958.007638324469</v>
      </c>
      <c r="M208" s="328">
        <f>L208/F208</f>
        <v>0.98110910899135717</v>
      </c>
      <c r="P208" s="318">
        <f>P$7*C208</f>
        <v>7856</v>
      </c>
      <c r="Q208" s="318">
        <f>Q$206*D208</f>
        <v>2601.9248678922881</v>
      </c>
      <c r="R208" s="318">
        <f>R$206*E208</f>
        <v>797.91373333839078</v>
      </c>
      <c r="S208" s="318">
        <f>SUM(P208:R208)</f>
        <v>11255.83860123068</v>
      </c>
      <c r="T208" s="318">
        <f>S208*T$206</f>
        <v>11035.574761994776</v>
      </c>
      <c r="U208" s="328">
        <f>T208/F208</f>
        <v>0.98805396740932727</v>
      </c>
      <c r="W208" s="318">
        <f>W$45*C208</f>
        <v>7856</v>
      </c>
      <c r="X208" s="318">
        <f>X$206*D208</f>
        <v>3062.7759003501455</v>
      </c>
      <c r="Y208" s="318">
        <f>Y$206*E208</f>
        <v>763.94919389678523</v>
      </c>
      <c r="Z208" s="318">
        <f>SUM(W208:Y208)</f>
        <v>11682.725094246931</v>
      </c>
      <c r="AA208" s="318">
        <f>Z208*AA$206</f>
        <v>11009.368780028009</v>
      </c>
      <c r="AB208" s="328">
        <f>AA208/F208</f>
        <v>0.98570765332867849</v>
      </c>
      <c r="AD208" s="318">
        <f>AD$206*C208</f>
        <v>7856</v>
      </c>
      <c r="AE208" s="318">
        <f>AE$206*D208</f>
        <v>3431.2406628753774</v>
      </c>
      <c r="AF208" s="318">
        <f>AF$206*E208</f>
        <v>743.35690140683027</v>
      </c>
      <c r="AG208" s="318">
        <f>SUM(AD208:AF208)</f>
        <v>12030.597564282209</v>
      </c>
      <c r="AH208" s="318">
        <f>AG208*AH$206</f>
        <v>10987.049263003013</v>
      </c>
      <c r="AI208" s="328">
        <f>AH208/F208</f>
        <v>0.98370930817468105</v>
      </c>
    </row>
    <row r="209" spans="2:35" x14ac:dyDescent="0.2">
      <c r="B209" s="313">
        <f t="shared" si="368"/>
        <v>1971</v>
      </c>
      <c r="C209" s="318">
        <f>'Final Floorspace Estimates'!D237</f>
        <v>8056.7</v>
      </c>
      <c r="D209" s="318">
        <f>'Final Floorspace Estimates'!E237</f>
        <v>3016.2999999999997</v>
      </c>
      <c r="E209" s="318">
        <f>'Final Floorspace Estimates'!F237</f>
        <v>537</v>
      </c>
      <c r="F209" s="318">
        <f t="shared" ref="F209:F248" si="369">SUM(C209:E209)</f>
        <v>11610</v>
      </c>
      <c r="H209" s="318">
        <f t="shared" ref="H209:H222" si="370">H$7*C209</f>
        <v>8056.7</v>
      </c>
      <c r="I209" s="318">
        <f t="shared" ref="I209:I222" si="371">I$206*D209</f>
        <v>4135.4438113577335</v>
      </c>
      <c r="J209" s="318">
        <f t="shared" ref="J209:J222" si="372">J$206*E209</f>
        <v>834.48889415269525</v>
      </c>
      <c r="K209" s="318">
        <f t="shared" ref="K209:K222" si="373">SUM(H209:J209)</f>
        <v>13026.632705510428</v>
      </c>
      <c r="L209" s="318">
        <f t="shared" ref="L209:L222" si="374">K209*L$206</f>
        <v>11434.951214305338</v>
      </c>
      <c r="M209" s="328">
        <f t="shared" ref="M209:M222" si="375">L209/F209</f>
        <v>0.98492258521148479</v>
      </c>
      <c r="P209" s="318">
        <f t="shared" ref="P209:P222" si="376">P$7*C209</f>
        <v>8056.7</v>
      </c>
      <c r="Q209" s="318">
        <f t="shared" ref="Q209:Q222" si="377">Q$206*D209</f>
        <v>2755.6832791515126</v>
      </c>
      <c r="R209" s="318">
        <f t="shared" ref="R209:R222" si="378">R$206*E209</f>
        <v>921.46166624239959</v>
      </c>
      <c r="S209" s="318">
        <f t="shared" ref="S209:S222" si="379">SUM(P209:R209)</f>
        <v>11733.844945393912</v>
      </c>
      <c r="T209" s="318">
        <f t="shared" ref="T209:T222" si="380">S209*T$206</f>
        <v>11504.227070774718</v>
      </c>
      <c r="U209" s="328">
        <f t="shared" ref="U209:U222" si="381">T209/F209</f>
        <v>0.99088949791341241</v>
      </c>
      <c r="W209" s="318">
        <f t="shared" ref="W209:W222" si="382">W$45*C209</f>
        <v>8056.7</v>
      </c>
      <c r="X209" s="318">
        <f t="shared" ref="X209:X222" si="383">X$206*D209</f>
        <v>3243.7678891243481</v>
      </c>
      <c r="Y209" s="318">
        <f t="shared" ref="Y209:Y222" si="384">Y$206*E209</f>
        <v>882.2381013388682</v>
      </c>
      <c r="Z209" s="318">
        <f t="shared" ref="Z209:Z222" si="385">SUM(W209:Y209)</f>
        <v>12182.705990463215</v>
      </c>
      <c r="AA209" s="318">
        <f t="shared" ref="AA209:AA222" si="386">Z209*AA$206</f>
        <v>11480.532316361208</v>
      </c>
      <c r="AB209" s="328">
        <f t="shared" ref="AB209:AB222" si="387">AA209/F209</f>
        <v>0.98884860606039693</v>
      </c>
      <c r="AD209" s="318">
        <f t="shared" ref="AD209:AD222" si="388">AD$206*C209</f>
        <v>8056.7</v>
      </c>
      <c r="AE209" s="318">
        <f t="shared" ref="AE209:AE222" si="389">AE$206*D209</f>
        <v>3634.0067455867279</v>
      </c>
      <c r="AF209" s="318">
        <f t="shared" ref="AF209:AF222" si="390">AF$206*E209</f>
        <v>858.45732485046858</v>
      </c>
      <c r="AG209" s="318">
        <f t="shared" ref="AG209:AG222" si="391">SUM(AD209:AF209)</f>
        <v>12549.164070437197</v>
      </c>
      <c r="AH209" s="318">
        <f t="shared" ref="AH209:AH222" si="392">AG209*AH$206</f>
        <v>11460.634695382832</v>
      </c>
      <c r="AI209" s="328">
        <f t="shared" ref="AI209:AI222" si="393">AH209/F209</f>
        <v>0.98713477135080385</v>
      </c>
    </row>
    <row r="210" spans="2:35" x14ac:dyDescent="0.2">
      <c r="B210" s="313">
        <f t="shared" si="368"/>
        <v>1972</v>
      </c>
      <c r="C210" s="318">
        <f>'Final Floorspace Estimates'!D238</f>
        <v>8290.85</v>
      </c>
      <c r="D210" s="318">
        <f>'Final Floorspace Estimates'!E238</f>
        <v>3212.6499999999996</v>
      </c>
      <c r="E210" s="318">
        <f>'Final Floorspace Estimates'!F238</f>
        <v>621</v>
      </c>
      <c r="F210" s="318">
        <f t="shared" si="369"/>
        <v>12124.5</v>
      </c>
      <c r="H210" s="318">
        <f t="shared" si="370"/>
        <v>8290.85</v>
      </c>
      <c r="I210" s="318">
        <f t="shared" si="371"/>
        <v>4404.6459438909997</v>
      </c>
      <c r="J210" s="318">
        <f t="shared" si="372"/>
        <v>965.02346977434581</v>
      </c>
      <c r="K210" s="318">
        <f t="shared" si="373"/>
        <v>13660.519413665346</v>
      </c>
      <c r="L210" s="318">
        <f t="shared" si="374"/>
        <v>11991.38538628302</v>
      </c>
      <c r="M210" s="328">
        <f t="shared" si="375"/>
        <v>0.98902102241601886</v>
      </c>
      <c r="P210" s="318">
        <f t="shared" si="376"/>
        <v>8290.85</v>
      </c>
      <c r="Q210" s="318">
        <f t="shared" si="377"/>
        <v>2935.0680922872748</v>
      </c>
      <c r="R210" s="318">
        <f t="shared" si="378"/>
        <v>1065.6009212970766</v>
      </c>
      <c r="S210" s="318">
        <f t="shared" si="379"/>
        <v>12291.519013584351</v>
      </c>
      <c r="T210" s="318">
        <f t="shared" si="380"/>
        <v>12050.988097684651</v>
      </c>
      <c r="U210" s="328">
        <f t="shared" si="381"/>
        <v>0.99393691267142159</v>
      </c>
      <c r="W210" s="318">
        <f t="shared" si="382"/>
        <v>8290.85</v>
      </c>
      <c r="X210" s="318">
        <f t="shared" si="383"/>
        <v>3454.925209360918</v>
      </c>
      <c r="Y210" s="318">
        <f t="shared" si="384"/>
        <v>1020.2418266879648</v>
      </c>
      <c r="Z210" s="318">
        <f t="shared" si="385"/>
        <v>12766.017036048883</v>
      </c>
      <c r="AA210" s="318">
        <f t="shared" si="386"/>
        <v>12030.223108749942</v>
      </c>
      <c r="AB210" s="328">
        <f t="shared" si="387"/>
        <v>0.99222426563981547</v>
      </c>
      <c r="AD210" s="318">
        <f t="shared" si="388"/>
        <v>8290.85</v>
      </c>
      <c r="AE210" s="318">
        <f t="shared" si="389"/>
        <v>3870.5671754166365</v>
      </c>
      <c r="AF210" s="318">
        <f t="shared" si="390"/>
        <v>992.7411522013798</v>
      </c>
      <c r="AG210" s="318">
        <f t="shared" si="391"/>
        <v>13154.158327618015</v>
      </c>
      <c r="AH210" s="318">
        <f t="shared" si="392"/>
        <v>12013.151033159291</v>
      </c>
      <c r="AI210" s="328">
        <f t="shared" si="393"/>
        <v>0.99081620134102777</v>
      </c>
    </row>
    <row r="211" spans="2:35" x14ac:dyDescent="0.2">
      <c r="B211" s="313">
        <f t="shared" si="368"/>
        <v>1973</v>
      </c>
      <c r="C211" s="318">
        <f>'Final Floorspace Estimates'!D239</f>
        <v>8418.5370852668475</v>
      </c>
      <c r="D211" s="318">
        <f>'Final Floorspace Estimates'!E239</f>
        <v>3382.5792275016761</v>
      </c>
      <c r="E211" s="318">
        <f>'Final Floorspace Estimates'!F239</f>
        <v>679.39534982347379</v>
      </c>
      <c r="F211" s="318">
        <f t="shared" si="369"/>
        <v>12480.511662591996</v>
      </c>
      <c r="H211" s="318">
        <f t="shared" si="370"/>
        <v>8418.5370852668475</v>
      </c>
      <c r="I211" s="318">
        <f t="shared" si="371"/>
        <v>4637.6243519540594</v>
      </c>
      <c r="J211" s="318">
        <f t="shared" si="372"/>
        <v>1055.768853196786</v>
      </c>
      <c r="K211" s="318">
        <f t="shared" si="373"/>
        <v>14111.930290417695</v>
      </c>
      <c r="L211" s="318">
        <f t="shared" si="374"/>
        <v>12387.639849732072</v>
      </c>
      <c r="M211" s="328">
        <f t="shared" si="375"/>
        <v>0.99255865341336202</v>
      </c>
      <c r="P211" s="318">
        <f t="shared" si="376"/>
        <v>8418.5370852668475</v>
      </c>
      <c r="Q211" s="318">
        <f t="shared" si="377"/>
        <v>3090.314961254388</v>
      </c>
      <c r="R211" s="318">
        <f t="shared" si="378"/>
        <v>1165.8040429900859</v>
      </c>
      <c r="S211" s="318">
        <f t="shared" si="379"/>
        <v>12674.656089511322</v>
      </c>
      <c r="T211" s="318">
        <f t="shared" si="380"/>
        <v>12426.627620893687</v>
      </c>
      <c r="U211" s="328">
        <f t="shared" si="381"/>
        <v>0.99568254546327484</v>
      </c>
      <c r="W211" s="318">
        <f t="shared" si="382"/>
        <v>8418.5370852668475</v>
      </c>
      <c r="X211" s="318">
        <f t="shared" si="383"/>
        <v>3637.6692903852336</v>
      </c>
      <c r="Y211" s="318">
        <f t="shared" si="384"/>
        <v>1116.1796340534779</v>
      </c>
      <c r="Z211" s="318">
        <f t="shared" si="385"/>
        <v>13172.386009705559</v>
      </c>
      <c r="AA211" s="318">
        <f t="shared" si="386"/>
        <v>12413.170225596075</v>
      </c>
      <c r="AB211" s="328">
        <f t="shared" si="387"/>
        <v>0.99460427274005403</v>
      </c>
      <c r="AD211" s="318">
        <f t="shared" si="388"/>
        <v>8418.5370852668475</v>
      </c>
      <c r="AE211" s="318">
        <f t="shared" si="389"/>
        <v>4075.2961344105806</v>
      </c>
      <c r="AF211" s="318">
        <f t="shared" si="390"/>
        <v>1086.0929506988969</v>
      </c>
      <c r="AG211" s="318">
        <f t="shared" si="391"/>
        <v>13579.926170376326</v>
      </c>
      <c r="AH211" s="318">
        <f t="shared" si="392"/>
        <v>12401.987268266717</v>
      </c>
      <c r="AI211" s="328">
        <f t="shared" si="393"/>
        <v>0.99370823917735351</v>
      </c>
    </row>
    <row r="212" spans="2:35" x14ac:dyDescent="0.2">
      <c r="B212" s="313">
        <f t="shared" si="368"/>
        <v>1974</v>
      </c>
      <c r="C212" s="318">
        <f>'Final Floorspace Estimates'!D240</f>
        <v>8637.6900377763941</v>
      </c>
      <c r="D212" s="318">
        <f>'Final Floorspace Estimates'!E240</f>
        <v>3430.5023584251626</v>
      </c>
      <c r="E212" s="318">
        <f>'Final Floorspace Estimates'!F240</f>
        <v>818.92220814094401</v>
      </c>
      <c r="F212" s="318">
        <f t="shared" si="369"/>
        <v>12887.114604342501</v>
      </c>
      <c r="H212" s="318">
        <f t="shared" si="370"/>
        <v>8637.6900377763941</v>
      </c>
      <c r="I212" s="318">
        <f t="shared" si="371"/>
        <v>4703.3284978276197</v>
      </c>
      <c r="J212" s="318">
        <f t="shared" si="372"/>
        <v>1272.5912250812285</v>
      </c>
      <c r="K212" s="318">
        <f t="shared" si="373"/>
        <v>14613.609760685242</v>
      </c>
      <c r="L212" s="318">
        <f t="shared" si="374"/>
        <v>12828.020752258113</v>
      </c>
      <c r="M212" s="328">
        <f t="shared" si="375"/>
        <v>0.99541450092602768</v>
      </c>
      <c r="P212" s="318">
        <f t="shared" si="376"/>
        <v>8637.6900377763941</v>
      </c>
      <c r="Q212" s="318">
        <f t="shared" si="377"/>
        <v>3134.0974001929685</v>
      </c>
      <c r="R212" s="318">
        <f t="shared" si="378"/>
        <v>1405.2242503472244</v>
      </c>
      <c r="S212" s="318">
        <f t="shared" si="379"/>
        <v>13177.011688316587</v>
      </c>
      <c r="T212" s="318">
        <f t="shared" si="380"/>
        <v>12919.152697356316</v>
      </c>
      <c r="U212" s="328">
        <f t="shared" si="381"/>
        <v>1.0024860563436766</v>
      </c>
      <c r="W212" s="318">
        <f t="shared" si="382"/>
        <v>8637.6900377763941</v>
      </c>
      <c r="X212" s="318">
        <f t="shared" si="383"/>
        <v>3689.2064429350157</v>
      </c>
      <c r="Y212" s="318">
        <f t="shared" si="384"/>
        <v>1345.4085177923646</v>
      </c>
      <c r="Z212" s="318">
        <f t="shared" si="385"/>
        <v>13672.304998503774</v>
      </c>
      <c r="AA212" s="318">
        <f t="shared" si="386"/>
        <v>12884.275422664228</v>
      </c>
      <c r="AB212" s="328">
        <f t="shared" si="387"/>
        <v>0.99977968833478703</v>
      </c>
      <c r="AD212" s="318">
        <f t="shared" si="388"/>
        <v>8637.6900377763941</v>
      </c>
      <c r="AE212" s="318">
        <f t="shared" si="389"/>
        <v>4133.0334221623252</v>
      </c>
      <c r="AF212" s="318">
        <f t="shared" si="390"/>
        <v>1309.1429572836375</v>
      </c>
      <c r="AG212" s="318">
        <f t="shared" si="391"/>
        <v>14079.866417222356</v>
      </c>
      <c r="AH212" s="318">
        <f t="shared" si="392"/>
        <v>12858.562105161192</v>
      </c>
      <c r="AI212" s="328">
        <f t="shared" si="393"/>
        <v>0.99778441489364211</v>
      </c>
    </row>
    <row r="213" spans="2:35" x14ac:dyDescent="0.2">
      <c r="B213" s="313">
        <f t="shared" si="368"/>
        <v>1975</v>
      </c>
      <c r="C213" s="318">
        <f>'Final Floorspace Estimates'!D241</f>
        <v>9000.0730812551101</v>
      </c>
      <c r="D213" s="318">
        <f>'Final Floorspace Estimates'!E241</f>
        <v>3535.8070154133702</v>
      </c>
      <c r="E213" s="318">
        <f>'Final Floorspace Estimates'!F241</f>
        <v>776.61110477729494</v>
      </c>
      <c r="F213" s="318">
        <f t="shared" si="369"/>
        <v>13312.491201445775</v>
      </c>
      <c r="H213" s="318">
        <f t="shared" si="370"/>
        <v>9000.0730812551101</v>
      </c>
      <c r="I213" s="318">
        <f t="shared" si="371"/>
        <v>4847.7045519498997</v>
      </c>
      <c r="J213" s="318">
        <f t="shared" si="372"/>
        <v>1206.8404879186364</v>
      </c>
      <c r="K213" s="318">
        <f t="shared" si="373"/>
        <v>15054.618121123645</v>
      </c>
      <c r="L213" s="318">
        <f t="shared" si="374"/>
        <v>13215.143748716033</v>
      </c>
      <c r="M213" s="328">
        <f t="shared" si="375"/>
        <v>0.992687510454905</v>
      </c>
      <c r="P213" s="318">
        <f t="shared" si="376"/>
        <v>9000.0730812551101</v>
      </c>
      <c r="Q213" s="318">
        <f t="shared" si="377"/>
        <v>3230.3034415281104</v>
      </c>
      <c r="R213" s="318">
        <f t="shared" si="378"/>
        <v>1332.6207870212979</v>
      </c>
      <c r="S213" s="318">
        <f t="shared" si="379"/>
        <v>13562.997309804519</v>
      </c>
      <c r="T213" s="318">
        <f t="shared" si="380"/>
        <v>13297.585023359939</v>
      </c>
      <c r="U213" s="328">
        <f t="shared" si="381"/>
        <v>0.99888028635209791</v>
      </c>
      <c r="W213" s="318">
        <f t="shared" si="382"/>
        <v>9000.0730812551101</v>
      </c>
      <c r="X213" s="318">
        <f t="shared" si="383"/>
        <v>3802.452428053738</v>
      </c>
      <c r="Y213" s="318">
        <f t="shared" si="384"/>
        <v>1275.895542937433</v>
      </c>
      <c r="Z213" s="318">
        <f t="shared" si="385"/>
        <v>14078.421052246282</v>
      </c>
      <c r="AA213" s="318">
        <f t="shared" si="386"/>
        <v>13266.984197121541</v>
      </c>
      <c r="AB213" s="328">
        <f t="shared" si="387"/>
        <v>0.99658163121870891</v>
      </c>
      <c r="AD213" s="318">
        <f t="shared" si="388"/>
        <v>9000.0730812551101</v>
      </c>
      <c r="AE213" s="318">
        <f t="shared" si="389"/>
        <v>4259.9033733730275</v>
      </c>
      <c r="AF213" s="318">
        <f t="shared" si="390"/>
        <v>1241.5037084846992</v>
      </c>
      <c r="AG213" s="318">
        <f t="shared" si="391"/>
        <v>14501.480163112836</v>
      </c>
      <c r="AH213" s="318">
        <f t="shared" si="392"/>
        <v>13243.604574689954</v>
      </c>
      <c r="AI213" s="328">
        <f t="shared" si="393"/>
        <v>0.99482541428847371</v>
      </c>
    </row>
    <row r="214" spans="2:35" x14ac:dyDescent="0.2">
      <c r="B214" s="313">
        <f t="shared" si="368"/>
        <v>1976</v>
      </c>
      <c r="C214" s="318">
        <f>'Final Floorspace Estimates'!D242</f>
        <v>9229.6849752686958</v>
      </c>
      <c r="D214" s="318">
        <f>'Final Floorspace Estimates'!E242</f>
        <v>3619.1643744411758</v>
      </c>
      <c r="E214" s="318">
        <f>'Final Floorspace Estimates'!F242</f>
        <v>913.72153563819131</v>
      </c>
      <c r="F214" s="318">
        <f t="shared" si="369"/>
        <v>13762.570885348063</v>
      </c>
      <c r="H214" s="318">
        <f t="shared" si="370"/>
        <v>9229.6849752686958</v>
      </c>
      <c r="I214" s="318">
        <f t="shared" si="371"/>
        <v>4961.9901583294586</v>
      </c>
      <c r="J214" s="318">
        <f t="shared" si="372"/>
        <v>1419.9077725106458</v>
      </c>
      <c r="K214" s="318">
        <f t="shared" si="373"/>
        <v>15611.582906108799</v>
      </c>
      <c r="L214" s="318">
        <f t="shared" si="374"/>
        <v>13704.054834824816</v>
      </c>
      <c r="M214" s="328">
        <f t="shared" si="375"/>
        <v>0.99574817445005537</v>
      </c>
      <c r="P214" s="318">
        <f t="shared" si="376"/>
        <v>9229.6849752686958</v>
      </c>
      <c r="Q214" s="318">
        <f t="shared" si="377"/>
        <v>3306.4584925731501</v>
      </c>
      <c r="R214" s="318">
        <f t="shared" si="378"/>
        <v>1567.8945413607671</v>
      </c>
      <c r="S214" s="318">
        <f t="shared" si="379"/>
        <v>14104.038009202613</v>
      </c>
      <c r="T214" s="318">
        <f t="shared" si="380"/>
        <v>13828.038177408967</v>
      </c>
      <c r="U214" s="328">
        <f t="shared" si="381"/>
        <v>1.0047569086187671</v>
      </c>
      <c r="W214" s="318">
        <f t="shared" si="382"/>
        <v>9229.6849752686958</v>
      </c>
      <c r="X214" s="318">
        <f t="shared" si="383"/>
        <v>3892.0960061250858</v>
      </c>
      <c r="Y214" s="318">
        <f t="shared" si="384"/>
        <v>1501.154474401998</v>
      </c>
      <c r="Z214" s="318">
        <f t="shared" si="385"/>
        <v>14622.935455795779</v>
      </c>
      <c r="AA214" s="318">
        <f t="shared" si="386"/>
        <v>13780.114466502397</v>
      </c>
      <c r="AB214" s="328">
        <f t="shared" si="387"/>
        <v>1.0012747313928831</v>
      </c>
      <c r="AD214" s="318">
        <f t="shared" si="388"/>
        <v>9229.6849752686958</v>
      </c>
      <c r="AE214" s="318">
        <f t="shared" si="389"/>
        <v>4360.3314491616893</v>
      </c>
      <c r="AF214" s="318">
        <f t="shared" si="390"/>
        <v>1460.6907730767668</v>
      </c>
      <c r="AG214" s="318">
        <f t="shared" si="391"/>
        <v>15050.707197507152</v>
      </c>
      <c r="AH214" s="318">
        <f t="shared" si="392"/>
        <v>13745.191004725564</v>
      </c>
      <c r="AI214" s="328">
        <f t="shared" si="393"/>
        <v>0.99873716322573125</v>
      </c>
    </row>
    <row r="215" spans="2:35" x14ac:dyDescent="0.2">
      <c r="B215" s="313">
        <f t="shared" si="368"/>
        <v>1977</v>
      </c>
      <c r="C215" s="318">
        <f>'Final Floorspace Estimates'!D243</f>
        <v>9371.2409861566284</v>
      </c>
      <c r="D215" s="318">
        <f>'Final Floorspace Estimates'!E243</f>
        <v>3839.8786698815229</v>
      </c>
      <c r="E215" s="318">
        <f>'Final Floorspace Estimates'!F243</f>
        <v>937.76403954018315</v>
      </c>
      <c r="F215" s="318">
        <f t="shared" si="369"/>
        <v>14148.883695578334</v>
      </c>
      <c r="H215" s="318">
        <f t="shared" si="370"/>
        <v>9371.2409861566284</v>
      </c>
      <c r="I215" s="318">
        <f t="shared" si="371"/>
        <v>5264.5965194861619</v>
      </c>
      <c r="J215" s="318">
        <f t="shared" si="372"/>
        <v>1457.2694158883646</v>
      </c>
      <c r="K215" s="318">
        <f t="shared" si="373"/>
        <v>16093.106921531155</v>
      </c>
      <c r="L215" s="318">
        <f t="shared" si="374"/>
        <v>14126.743011374221</v>
      </c>
      <c r="M215" s="328">
        <f t="shared" si="375"/>
        <v>0.99843516388426945</v>
      </c>
      <c r="P215" s="318">
        <f t="shared" si="376"/>
        <v>9371.2409861566284</v>
      </c>
      <c r="Q215" s="318">
        <f t="shared" si="377"/>
        <v>3508.1024581649917</v>
      </c>
      <c r="R215" s="318">
        <f t="shared" si="378"/>
        <v>1609.1501199569846</v>
      </c>
      <c r="S215" s="318">
        <f t="shared" si="379"/>
        <v>14488.493564278606</v>
      </c>
      <c r="T215" s="318">
        <f t="shared" si="380"/>
        <v>14204.970378643749</v>
      </c>
      <c r="U215" s="328">
        <f t="shared" si="381"/>
        <v>1.0039640359106876</v>
      </c>
      <c r="W215" s="318">
        <f t="shared" si="382"/>
        <v>9371.2409861566284</v>
      </c>
      <c r="X215" s="318">
        <f t="shared" si="383"/>
        <v>4129.4550036452601</v>
      </c>
      <c r="Y215" s="318">
        <f t="shared" si="384"/>
        <v>1540.6539399400344</v>
      </c>
      <c r="Z215" s="318">
        <f t="shared" si="385"/>
        <v>15041.349929741922</v>
      </c>
      <c r="AA215" s="318">
        <f t="shared" si="386"/>
        <v>14174.412818078172</v>
      </c>
      <c r="AB215" s="328">
        <f t="shared" si="387"/>
        <v>1.0018043206127856</v>
      </c>
      <c r="AD215" s="318">
        <f t="shared" si="388"/>
        <v>9371.2409861566284</v>
      </c>
      <c r="AE215" s="318">
        <f t="shared" si="389"/>
        <v>4626.2457277406247</v>
      </c>
      <c r="AF215" s="318">
        <f t="shared" si="390"/>
        <v>1499.1255283512749</v>
      </c>
      <c r="AG215" s="318">
        <f t="shared" si="391"/>
        <v>15496.612242248528</v>
      </c>
      <c r="AH215" s="318">
        <f t="shared" si="392"/>
        <v>14152.41771703288</v>
      </c>
      <c r="AI215" s="328">
        <f t="shared" si="393"/>
        <v>1.0002497738712526</v>
      </c>
    </row>
    <row r="216" spans="2:35" x14ac:dyDescent="0.2">
      <c r="B216" s="313">
        <f t="shared" si="368"/>
        <v>1978</v>
      </c>
      <c r="C216" s="318">
        <f>'Final Floorspace Estimates'!D244</f>
        <v>9596.7963684298702</v>
      </c>
      <c r="D216" s="318">
        <f>'Final Floorspace Estimates'!E244</f>
        <v>4130.4172448208446</v>
      </c>
      <c r="E216" s="318">
        <f>'Final Floorspace Estimates'!F244</f>
        <v>936.06680069199831</v>
      </c>
      <c r="F216" s="318">
        <f t="shared" si="369"/>
        <v>14663.280413942713</v>
      </c>
      <c r="H216" s="318">
        <f t="shared" si="370"/>
        <v>9596.7963684298702</v>
      </c>
      <c r="I216" s="318">
        <f t="shared" si="371"/>
        <v>5662.934201975806</v>
      </c>
      <c r="J216" s="318">
        <f t="shared" si="372"/>
        <v>1454.6319354981695</v>
      </c>
      <c r="K216" s="318">
        <f t="shared" si="373"/>
        <v>16714.362505903846</v>
      </c>
      <c r="L216" s="318">
        <f t="shared" si="374"/>
        <v>14672.089415123779</v>
      </c>
      <c r="M216" s="328">
        <f t="shared" si="375"/>
        <v>1.0006007524191305</v>
      </c>
      <c r="P216" s="318">
        <f t="shared" si="376"/>
        <v>9596.7963684298702</v>
      </c>
      <c r="Q216" s="318">
        <f t="shared" si="377"/>
        <v>3773.5376910359919</v>
      </c>
      <c r="R216" s="318">
        <f t="shared" si="378"/>
        <v>1606.2377539661843</v>
      </c>
      <c r="S216" s="318">
        <f t="shared" si="379"/>
        <v>14976.571813432047</v>
      </c>
      <c r="T216" s="318">
        <f t="shared" si="380"/>
        <v>14683.497496796226</v>
      </c>
      <c r="U216" s="328">
        <f t="shared" si="381"/>
        <v>1.0013787557956191</v>
      </c>
      <c r="W216" s="318">
        <f t="shared" si="382"/>
        <v>9596.7963684298702</v>
      </c>
      <c r="X216" s="318">
        <f t="shared" si="383"/>
        <v>4441.9039311193574</v>
      </c>
      <c r="Y216" s="318">
        <f t="shared" si="384"/>
        <v>1537.8655437036448</v>
      </c>
      <c r="Z216" s="318">
        <f t="shared" si="385"/>
        <v>15576.565843252873</v>
      </c>
      <c r="AA216" s="318">
        <f t="shared" si="386"/>
        <v>14678.780533764924</v>
      </c>
      <c r="AB216" s="328">
        <f t="shared" si="387"/>
        <v>1.0010570704088475</v>
      </c>
      <c r="AD216" s="318">
        <f t="shared" si="388"/>
        <v>9596.7963684298702</v>
      </c>
      <c r="AE216" s="318">
        <f t="shared" si="389"/>
        <v>4976.2835691962664</v>
      </c>
      <c r="AF216" s="318">
        <f t="shared" si="390"/>
        <v>1496.4122934886211</v>
      </c>
      <c r="AG216" s="318">
        <f t="shared" si="391"/>
        <v>16069.492231114758</v>
      </c>
      <c r="AH216" s="318">
        <f t="shared" si="392"/>
        <v>14675.605416216586</v>
      </c>
      <c r="AI216" s="328">
        <f t="shared" si="393"/>
        <v>1.0008405351276071</v>
      </c>
    </row>
    <row r="217" spans="2:35" x14ac:dyDescent="0.2">
      <c r="B217" s="313">
        <f t="shared" si="368"/>
        <v>1979</v>
      </c>
      <c r="C217" s="318">
        <f>'Final Floorspace Estimates'!D245</f>
        <v>9858.9880263290524</v>
      </c>
      <c r="D217" s="318">
        <f>'Final Floorspace Estimates'!E245</f>
        <v>4262.479528728536</v>
      </c>
      <c r="E217" s="318">
        <f>'Final Floorspace Estimates'!F245</f>
        <v>869.36461364440606</v>
      </c>
      <c r="F217" s="318">
        <f t="shared" si="369"/>
        <v>14990.832168701994</v>
      </c>
      <c r="H217" s="318">
        <f t="shared" si="370"/>
        <v>9858.9880263290524</v>
      </c>
      <c r="I217" s="318">
        <f t="shared" si="371"/>
        <v>5843.9958187579005</v>
      </c>
      <c r="J217" s="318">
        <f t="shared" si="372"/>
        <v>1350.9778678875336</v>
      </c>
      <c r="K217" s="318">
        <f t="shared" si="373"/>
        <v>17053.961712974487</v>
      </c>
      <c r="L217" s="318">
        <f t="shared" si="374"/>
        <v>14970.19410979494</v>
      </c>
      <c r="M217" s="328">
        <f t="shared" si="375"/>
        <v>0.99862328797529054</v>
      </c>
      <c r="P217" s="318">
        <f t="shared" si="376"/>
        <v>9858.9880263290524</v>
      </c>
      <c r="Q217" s="318">
        <f t="shared" si="377"/>
        <v>3894.1894258007651</v>
      </c>
      <c r="R217" s="318">
        <f t="shared" si="378"/>
        <v>1491.780568828593</v>
      </c>
      <c r="S217" s="318">
        <f t="shared" si="379"/>
        <v>15244.958020958411</v>
      </c>
      <c r="T217" s="318">
        <f t="shared" si="380"/>
        <v>14946.631694360289</v>
      </c>
      <c r="U217" s="328">
        <f t="shared" si="381"/>
        <v>0.99705149962028206</v>
      </c>
      <c r="W217" s="318">
        <f t="shared" si="382"/>
        <v>9858.9880263290524</v>
      </c>
      <c r="X217" s="318">
        <f t="shared" si="383"/>
        <v>4583.9254130356767</v>
      </c>
      <c r="Y217" s="318">
        <f t="shared" si="384"/>
        <v>1428.2804210667402</v>
      </c>
      <c r="Z217" s="318">
        <f t="shared" si="385"/>
        <v>15871.193860431469</v>
      </c>
      <c r="AA217" s="318">
        <f t="shared" si="386"/>
        <v>14956.427098918197</v>
      </c>
      <c r="AB217" s="328">
        <f t="shared" si="387"/>
        <v>0.99770492595763771</v>
      </c>
      <c r="AD217" s="318">
        <f t="shared" si="388"/>
        <v>9858.9880263290524</v>
      </c>
      <c r="AE217" s="318">
        <f t="shared" si="389"/>
        <v>5135.3908299323139</v>
      </c>
      <c r="AF217" s="318">
        <f t="shared" si="390"/>
        <v>1389.7810438525846</v>
      </c>
      <c r="AG217" s="318">
        <f t="shared" si="391"/>
        <v>16384.159900113951</v>
      </c>
      <c r="AH217" s="318">
        <f t="shared" si="392"/>
        <v>14962.97843840401</v>
      </c>
      <c r="AI217" s="328">
        <f t="shared" si="393"/>
        <v>0.99814194902694342</v>
      </c>
    </row>
    <row r="218" spans="2:35" x14ac:dyDescent="0.2">
      <c r="B218" s="313">
        <f t="shared" si="368"/>
        <v>1980</v>
      </c>
      <c r="C218" s="318">
        <f>'Final Floorspace Estimates'!D246</f>
        <v>10061.754146876647</v>
      </c>
      <c r="D218" s="318">
        <f>'Final Floorspace Estimates'!E246</f>
        <v>4359.7905972643275</v>
      </c>
      <c r="E218" s="318">
        <f>'Final Floorspace Estimates'!F246</f>
        <v>922.30789941845012</v>
      </c>
      <c r="F218" s="318">
        <f t="shared" si="369"/>
        <v>15343.852643559425</v>
      </c>
      <c r="H218" s="318">
        <f t="shared" si="370"/>
        <v>10061.754146876647</v>
      </c>
      <c r="I218" s="318">
        <f t="shared" si="371"/>
        <v>5977.4124073442299</v>
      </c>
      <c r="J218" s="318">
        <f t="shared" si="372"/>
        <v>1433.2508362271838</v>
      </c>
      <c r="K218" s="318">
        <f t="shared" si="373"/>
        <v>17472.417390448059</v>
      </c>
      <c r="L218" s="318">
        <f t="shared" si="374"/>
        <v>15337.520061591775</v>
      </c>
      <c r="M218" s="328">
        <f t="shared" si="375"/>
        <v>0.99958728866114932</v>
      </c>
      <c r="P218" s="318">
        <f t="shared" si="376"/>
        <v>10061.754146876647</v>
      </c>
      <c r="Q218" s="318">
        <f t="shared" si="377"/>
        <v>3983.092546989124</v>
      </c>
      <c r="R218" s="318">
        <f t="shared" si="378"/>
        <v>1582.6282565859451</v>
      </c>
      <c r="S218" s="318">
        <f t="shared" si="379"/>
        <v>15627.474950451717</v>
      </c>
      <c r="T218" s="318">
        <f t="shared" si="380"/>
        <v>15321.663206689411</v>
      </c>
      <c r="U218" s="328">
        <f t="shared" si="381"/>
        <v>0.99855385492904036</v>
      </c>
      <c r="W218" s="318">
        <f t="shared" si="382"/>
        <v>10061.754146876647</v>
      </c>
      <c r="X218" s="318">
        <f t="shared" si="383"/>
        <v>4688.5749901244208</v>
      </c>
      <c r="Y218" s="318">
        <f t="shared" si="384"/>
        <v>1515.2610242695962</v>
      </c>
      <c r="Z218" s="318">
        <f t="shared" si="385"/>
        <v>16265.590161270662</v>
      </c>
      <c r="AA218" s="318">
        <f t="shared" si="386"/>
        <v>15328.091610955355</v>
      </c>
      <c r="AB218" s="328">
        <f t="shared" si="387"/>
        <v>0.99897281126388515</v>
      </c>
      <c r="AD218" s="318">
        <f t="shared" si="388"/>
        <v>10061.754146876647</v>
      </c>
      <c r="AE218" s="318">
        <f t="shared" si="389"/>
        <v>5252.6301892398487</v>
      </c>
      <c r="AF218" s="318">
        <f t="shared" si="390"/>
        <v>1474.4170801177238</v>
      </c>
      <c r="AG218" s="318">
        <f t="shared" si="391"/>
        <v>16788.801416234219</v>
      </c>
      <c r="AH218" s="318">
        <f t="shared" si="392"/>
        <v>15332.520869502267</v>
      </c>
      <c r="AI218" s="328">
        <f t="shared" si="393"/>
        <v>0.99926147791428932</v>
      </c>
    </row>
    <row r="219" spans="2:35" x14ac:dyDescent="0.2">
      <c r="B219" s="313">
        <f t="shared" si="368"/>
        <v>1981</v>
      </c>
      <c r="C219" s="318">
        <f>'Final Floorspace Estimates'!D247</f>
        <v>10388.11595181647</v>
      </c>
      <c r="D219" s="318">
        <f>'Final Floorspace Estimates'!E247</f>
        <v>4627.5301162797487</v>
      </c>
      <c r="E219" s="318">
        <f>'Final Floorspace Estimates'!F247</f>
        <v>943.97268933202213</v>
      </c>
      <c r="F219" s="318">
        <f t="shared" si="369"/>
        <v>15959.618757428241</v>
      </c>
      <c r="H219" s="318">
        <f t="shared" si="370"/>
        <v>10388.11595181647</v>
      </c>
      <c r="I219" s="318">
        <f t="shared" si="371"/>
        <v>6344.4918546698345</v>
      </c>
      <c r="J219" s="318">
        <f t="shared" si="372"/>
        <v>1466.917552385521</v>
      </c>
      <c r="K219" s="318">
        <f t="shared" si="373"/>
        <v>18199.525358871826</v>
      </c>
      <c r="L219" s="318">
        <f t="shared" si="374"/>
        <v>15975.785094038825</v>
      </c>
      <c r="M219" s="328">
        <f t="shared" si="375"/>
        <v>1.0010129525558409</v>
      </c>
      <c r="P219" s="318">
        <f t="shared" si="376"/>
        <v>10388.11595181647</v>
      </c>
      <c r="Q219" s="318">
        <f t="shared" si="377"/>
        <v>4227.698625866843</v>
      </c>
      <c r="R219" s="318">
        <f t="shared" si="378"/>
        <v>1619.8038122890207</v>
      </c>
      <c r="S219" s="318">
        <f t="shared" si="379"/>
        <v>16235.618389972333</v>
      </c>
      <c r="T219" s="318">
        <f t="shared" si="380"/>
        <v>15917.905977273615</v>
      </c>
      <c r="U219" s="328">
        <f t="shared" si="381"/>
        <v>0.99738635485041194</v>
      </c>
      <c r="W219" s="318">
        <f t="shared" si="382"/>
        <v>10388.11595181647</v>
      </c>
      <c r="X219" s="318">
        <f t="shared" si="383"/>
        <v>4976.5055190611383</v>
      </c>
      <c r="Y219" s="318">
        <f t="shared" si="384"/>
        <v>1550.8541399479113</v>
      </c>
      <c r="Z219" s="318">
        <f t="shared" si="385"/>
        <v>16915.475610825521</v>
      </c>
      <c r="AA219" s="318">
        <f t="shared" si="386"/>
        <v>15940.519663588988</v>
      </c>
      <c r="AB219" s="328">
        <f t="shared" si="387"/>
        <v>0.99880328633599946</v>
      </c>
      <c r="AD219" s="318">
        <f t="shared" si="388"/>
        <v>10388.11595181647</v>
      </c>
      <c r="AE219" s="318">
        <f t="shared" si="389"/>
        <v>5575.1999661725768</v>
      </c>
      <c r="AF219" s="318">
        <f t="shared" si="390"/>
        <v>1509.0507814075795</v>
      </c>
      <c r="AG219" s="318">
        <f t="shared" si="391"/>
        <v>17472.366699396625</v>
      </c>
      <c r="AH219" s="318">
        <f t="shared" si="392"/>
        <v>15956.792889279704</v>
      </c>
      <c r="AI219" s="328">
        <f t="shared" si="393"/>
        <v>0.99982293636261066</v>
      </c>
    </row>
    <row r="220" spans="2:35" x14ac:dyDescent="0.2">
      <c r="B220" s="313">
        <f t="shared" si="368"/>
        <v>1982</v>
      </c>
      <c r="C220" s="318">
        <f>'Final Floorspace Estimates'!D248</f>
        <v>10511.812045274552</v>
      </c>
      <c r="D220" s="318">
        <f>'Final Floorspace Estimates'!E248</f>
        <v>4683.9108212603151</v>
      </c>
      <c r="E220" s="318">
        <f>'Final Floorspace Estimates'!F248</f>
        <v>949.75922080321288</v>
      </c>
      <c r="F220" s="318">
        <f t="shared" si="369"/>
        <v>16145.48208733808</v>
      </c>
      <c r="H220" s="318">
        <f t="shared" si="370"/>
        <v>10511.812045274552</v>
      </c>
      <c r="I220" s="318">
        <f t="shared" si="371"/>
        <v>6421.7916051893017</v>
      </c>
      <c r="J220" s="318">
        <f t="shared" si="372"/>
        <v>1475.9097241702023</v>
      </c>
      <c r="K220" s="318">
        <f t="shared" si="373"/>
        <v>18409.513374634058</v>
      </c>
      <c r="L220" s="318">
        <f t="shared" si="374"/>
        <v>16160.115363427181</v>
      </c>
      <c r="M220" s="328">
        <f t="shared" si="375"/>
        <v>1.0009063387522246</v>
      </c>
      <c r="P220" s="318">
        <f t="shared" si="376"/>
        <v>10511.812045274552</v>
      </c>
      <c r="Q220" s="318">
        <f t="shared" si="377"/>
        <v>4279.2078809083578</v>
      </c>
      <c r="R220" s="318">
        <f t="shared" si="378"/>
        <v>1629.7331734272097</v>
      </c>
      <c r="S220" s="318">
        <f t="shared" si="379"/>
        <v>16420.75309961012</v>
      </c>
      <c r="T220" s="318">
        <f t="shared" si="380"/>
        <v>16099.417813186454</v>
      </c>
      <c r="U220" s="328">
        <f t="shared" si="381"/>
        <v>0.99714692482377154</v>
      </c>
      <c r="W220" s="318">
        <f t="shared" si="382"/>
        <v>10511.812045274552</v>
      </c>
      <c r="X220" s="318">
        <f t="shared" si="383"/>
        <v>5037.1380557392386</v>
      </c>
      <c r="Y220" s="318">
        <f t="shared" si="384"/>
        <v>1560.3608411368889</v>
      </c>
      <c r="Z220" s="318">
        <f t="shared" si="385"/>
        <v>17109.310942150678</v>
      </c>
      <c r="AA220" s="318">
        <f t="shared" si="386"/>
        <v>16123.182923054748</v>
      </c>
      <c r="AB220" s="328">
        <f t="shared" si="387"/>
        <v>0.99861886042406756</v>
      </c>
      <c r="AD220" s="318">
        <f t="shared" si="388"/>
        <v>10511.812045274552</v>
      </c>
      <c r="AE220" s="318">
        <f t="shared" si="389"/>
        <v>5643.126850839325</v>
      </c>
      <c r="AF220" s="318">
        <f t="shared" si="390"/>
        <v>1518.3012289437461</v>
      </c>
      <c r="AG220" s="318">
        <f t="shared" si="391"/>
        <v>17673.240125057622</v>
      </c>
      <c r="AH220" s="318">
        <f t="shared" si="392"/>
        <v>16140.242315758564</v>
      </c>
      <c r="AI220" s="328">
        <f t="shared" si="393"/>
        <v>0.99967546515172656</v>
      </c>
    </row>
    <row r="221" spans="2:35" x14ac:dyDescent="0.2">
      <c r="B221" s="313">
        <f t="shared" si="368"/>
        <v>1983</v>
      </c>
      <c r="C221" s="318">
        <f>'Final Floorspace Estimates'!D249</f>
        <v>10725.256994237026</v>
      </c>
      <c r="D221" s="318">
        <f>'Final Floorspace Estimates'!E249</f>
        <v>4756.1166019716029</v>
      </c>
      <c r="E221" s="318">
        <f>'Final Floorspace Estimates'!F249</f>
        <v>961.6751142324606</v>
      </c>
      <c r="F221" s="318">
        <f t="shared" si="369"/>
        <v>16443.048710441089</v>
      </c>
      <c r="H221" s="318">
        <f t="shared" si="370"/>
        <v>10725.256994237026</v>
      </c>
      <c r="I221" s="318">
        <f t="shared" si="371"/>
        <v>6520.7880408842757</v>
      </c>
      <c r="J221" s="318">
        <f t="shared" si="372"/>
        <v>1494.4268205028172</v>
      </c>
      <c r="K221" s="318">
        <f t="shared" si="373"/>
        <v>18740.471855624117</v>
      </c>
      <c r="L221" s="318">
        <f t="shared" si="374"/>
        <v>16450.63511397492</v>
      </c>
      <c r="M221" s="328">
        <f t="shared" si="375"/>
        <v>1.0004613745095223</v>
      </c>
      <c r="P221" s="318">
        <f t="shared" si="376"/>
        <v>10725.256994237026</v>
      </c>
      <c r="Q221" s="318">
        <f t="shared" si="377"/>
        <v>4345.1748810622476</v>
      </c>
      <c r="R221" s="318">
        <f t="shared" si="378"/>
        <v>1650.1801734534322</v>
      </c>
      <c r="S221" s="318">
        <f t="shared" si="379"/>
        <v>16720.612048752704</v>
      </c>
      <c r="T221" s="318">
        <f t="shared" si="380"/>
        <v>16393.408866945378</v>
      </c>
      <c r="U221" s="328">
        <f t="shared" si="381"/>
        <v>0.99698110463759737</v>
      </c>
      <c r="W221" s="318">
        <f t="shared" si="382"/>
        <v>10725.256994237026</v>
      </c>
      <c r="X221" s="318">
        <f t="shared" si="383"/>
        <v>5114.7890827857618</v>
      </c>
      <c r="Y221" s="318">
        <f t="shared" si="384"/>
        <v>1579.9374802333057</v>
      </c>
      <c r="Z221" s="318">
        <f t="shared" si="385"/>
        <v>17419.983557256091</v>
      </c>
      <c r="AA221" s="318">
        <f t="shared" si="386"/>
        <v>16415.949324896686</v>
      </c>
      <c r="AB221" s="328">
        <f t="shared" si="387"/>
        <v>0.9983519245109822</v>
      </c>
      <c r="AD221" s="318">
        <f t="shared" si="388"/>
        <v>10725.256994237026</v>
      </c>
      <c r="AE221" s="318">
        <f t="shared" si="389"/>
        <v>5730.1196215104046</v>
      </c>
      <c r="AF221" s="318">
        <f t="shared" si="390"/>
        <v>1537.3501786578527</v>
      </c>
      <c r="AG221" s="318">
        <f t="shared" si="391"/>
        <v>17992.726794405284</v>
      </c>
      <c r="AH221" s="318">
        <f t="shared" si="392"/>
        <v>16432.016332488791</v>
      </c>
      <c r="AI221" s="328">
        <f t="shared" si="393"/>
        <v>0.99932905520462922</v>
      </c>
    </row>
    <row r="222" spans="2:35" x14ac:dyDescent="0.2">
      <c r="B222" s="313">
        <f t="shared" si="368"/>
        <v>1984</v>
      </c>
      <c r="C222" s="318">
        <f>'Final Floorspace Estimates'!D250</f>
        <v>11010.588451255411</v>
      </c>
      <c r="D222" s="318">
        <f>'Final Floorspace Estimates'!E250</f>
        <v>4833.5500098395114</v>
      </c>
      <c r="E222" s="318">
        <f>'Final Floorspace Estimates'!F250</f>
        <v>1003.1485678182112</v>
      </c>
      <c r="F222" s="318">
        <f t="shared" si="369"/>
        <v>16847.287028913135</v>
      </c>
      <c r="H222" s="318">
        <f t="shared" si="370"/>
        <v>11010.588451255411</v>
      </c>
      <c r="I222" s="318">
        <f t="shared" si="371"/>
        <v>6626.9517206772935</v>
      </c>
      <c r="J222" s="318">
        <f t="shared" si="372"/>
        <v>1558.8758641144861</v>
      </c>
      <c r="K222" s="318">
        <f t="shared" si="373"/>
        <v>19196.416036047191</v>
      </c>
      <c r="L222" s="318">
        <f t="shared" si="374"/>
        <v>16850.868971599448</v>
      </c>
      <c r="M222" s="328">
        <f t="shared" si="375"/>
        <v>1.0002126124330977</v>
      </c>
      <c r="P222" s="318">
        <f t="shared" si="376"/>
        <v>11010.588451255411</v>
      </c>
      <c r="Q222" s="318">
        <f t="shared" si="377"/>
        <v>4415.9178268266987</v>
      </c>
      <c r="R222" s="318">
        <f t="shared" si="378"/>
        <v>1721.34627707718</v>
      </c>
      <c r="S222" s="318">
        <f t="shared" si="379"/>
        <v>17147.85255515929</v>
      </c>
      <c r="T222" s="318">
        <f t="shared" si="380"/>
        <v>16812.288767132191</v>
      </c>
      <c r="U222" s="328">
        <f t="shared" si="381"/>
        <v>0.99792261734955423</v>
      </c>
      <c r="W222" s="318">
        <f t="shared" si="382"/>
        <v>11010.588451255411</v>
      </c>
      <c r="X222" s="318">
        <f t="shared" si="383"/>
        <v>5198.0619674415957</v>
      </c>
      <c r="Y222" s="318">
        <f t="shared" si="384"/>
        <v>1648.0742790181441</v>
      </c>
      <c r="Z222" s="318">
        <f t="shared" si="385"/>
        <v>17856.724697715152</v>
      </c>
      <c r="AA222" s="318">
        <f t="shared" si="386"/>
        <v>16827.518050338287</v>
      </c>
      <c r="AB222" s="328">
        <f t="shared" si="387"/>
        <v>0.99882657792077023</v>
      </c>
      <c r="AD222" s="318">
        <f t="shared" si="388"/>
        <v>11010.588451255411</v>
      </c>
      <c r="AE222" s="318">
        <f t="shared" si="389"/>
        <v>5823.410582796002</v>
      </c>
      <c r="AF222" s="318">
        <f t="shared" si="390"/>
        <v>1603.6503462882688</v>
      </c>
      <c r="AG222" s="318">
        <f t="shared" si="391"/>
        <v>18437.649380339681</v>
      </c>
      <c r="AH222" s="318">
        <f t="shared" si="392"/>
        <v>16838.345805631263</v>
      </c>
      <c r="AI222" s="328">
        <f t="shared" si="393"/>
        <v>0.99946927815341857</v>
      </c>
    </row>
    <row r="223" spans="2:35" x14ac:dyDescent="0.2">
      <c r="B223" s="313">
        <f t="shared" si="368"/>
        <v>1985</v>
      </c>
      <c r="C223" s="318">
        <f>'Final Floorspace Estimates'!D251</f>
        <v>11266.556350537945</v>
      </c>
      <c r="D223" s="318">
        <f>'Final Floorspace Estimates'!E251</f>
        <v>4858.0382380323163</v>
      </c>
      <c r="E223" s="318">
        <f>'Final Floorspace Estimates'!F251</f>
        <v>1065.5212653401156</v>
      </c>
      <c r="F223" s="318">
        <f t="shared" si="369"/>
        <v>17190.115853910374</v>
      </c>
      <c r="H223" s="318">
        <f>H$7*C223</f>
        <v>11266.556350537945</v>
      </c>
      <c r="I223" s="318">
        <f>I$206*D223</f>
        <v>6660.5258650697779</v>
      </c>
      <c r="J223" s="318">
        <f>J$206*E223</f>
        <v>1655.8019784168596</v>
      </c>
      <c r="K223" s="318">
        <f>SUM(H223:J223)</f>
        <v>19582.884194024584</v>
      </c>
      <c r="L223" s="318">
        <f>K223*L$206</f>
        <v>17190.115853910374</v>
      </c>
      <c r="M223" s="328">
        <f>L223/F223</f>
        <v>1</v>
      </c>
      <c r="P223" s="318">
        <f>P$7*C223</f>
        <v>11266.556350537945</v>
      </c>
      <c r="Q223" s="318">
        <f>Q$206*D223</f>
        <v>4438.290203900252</v>
      </c>
      <c r="R223" s="318">
        <f>R$206*E223</f>
        <v>1828.3743027504897</v>
      </c>
      <c r="S223" s="318">
        <f>SUM(P223:R223)</f>
        <v>17533.220857188688</v>
      </c>
      <c r="T223" s="318">
        <f>S223*T$206</f>
        <v>17190.115853910374</v>
      </c>
      <c r="U223" s="328">
        <f>T223/F223</f>
        <v>1</v>
      </c>
      <c r="W223" s="318">
        <f>W$45*C223</f>
        <v>11266.556350537945</v>
      </c>
      <c r="X223" s="318">
        <f>X$206*D223</f>
        <v>5224.3969236042349</v>
      </c>
      <c r="Y223" s="318">
        <f>Y$206*E223</f>
        <v>1750.5464768526108</v>
      </c>
      <c r="Z223" s="318">
        <f>SUM(W223:Y223)</f>
        <v>18241.49975099479</v>
      </c>
      <c r="AA223" s="318">
        <f>Z223*AA$206</f>
        <v>17190.115853910374</v>
      </c>
      <c r="AB223" s="328">
        <f>AA223/F223</f>
        <v>1</v>
      </c>
      <c r="AD223" s="318">
        <f>AD$206*C223</f>
        <v>11266.556350537945</v>
      </c>
      <c r="AE223" s="318">
        <f>AE$206*D223</f>
        <v>5852.9137444311573</v>
      </c>
      <c r="AF223" s="318">
        <f>AF$206*E223</f>
        <v>1703.3604004006741</v>
      </c>
      <c r="AG223" s="318">
        <f>SUM(AD223:AF223)</f>
        <v>18822.830495369777</v>
      </c>
      <c r="AH223" s="318">
        <f>AG223*AH$206</f>
        <v>17190.115853910374</v>
      </c>
      <c r="AI223" s="328">
        <f>AH223/F223</f>
        <v>1</v>
      </c>
    </row>
    <row r="224" spans="2:35" x14ac:dyDescent="0.2">
      <c r="B224" s="313">
        <f t="shared" si="368"/>
        <v>1986</v>
      </c>
      <c r="C224" s="318">
        <f>'Final Floorspace Estimates'!D252</f>
        <v>11579.917981157525</v>
      </c>
      <c r="D224" s="318">
        <f>'Final Floorspace Estimates'!E252</f>
        <v>4972.082535285268</v>
      </c>
      <c r="E224" s="318">
        <f>'Final Floorspace Estimates'!F252</f>
        <v>1108.2155796994198</v>
      </c>
      <c r="F224" s="318">
        <f t="shared" si="369"/>
        <v>17660.216096142212</v>
      </c>
      <c r="H224" s="318">
        <f t="shared" ref="H224:H248" si="394">H$7*C224</f>
        <v>11579.917981157525</v>
      </c>
      <c r="I224" s="318">
        <f t="shared" ref="I224:J248" si="395">I$206*D224</f>
        <v>6816.8842456338334</v>
      </c>
      <c r="J224" s="318">
        <f t="shared" si="395"/>
        <v>1722.1482189686349</v>
      </c>
      <c r="K224" s="318">
        <f t="shared" ref="K224:K248" si="396">SUM(H224:J224)</f>
        <v>20118.950445759994</v>
      </c>
      <c r="L224" s="318">
        <f t="shared" ref="L224:L248" si="397">K224*L$206</f>
        <v>17660.681929949114</v>
      </c>
      <c r="M224" s="328">
        <f t="shared" ref="M224:M248" si="398">L224/F224</f>
        <v>1.000026377582492</v>
      </c>
      <c r="P224" s="318">
        <f t="shared" ref="P224:P248" si="399">P$7*C224</f>
        <v>11579.917981157525</v>
      </c>
      <c r="Q224" s="318">
        <f t="shared" ref="Q224:R248" si="400">Q$206*D224</f>
        <v>4542.4807562400538</v>
      </c>
      <c r="R224" s="318">
        <f t="shared" si="400"/>
        <v>1901.6353344983504</v>
      </c>
      <c r="S224" s="318">
        <f t="shared" ref="S224:S248" si="401">SUM(P224:R224)</f>
        <v>18024.034071895931</v>
      </c>
      <c r="T224" s="318">
        <f t="shared" ref="T224:T248" si="402">S224*T$206</f>
        <v>17671.324417480624</v>
      </c>
      <c r="U224" s="328">
        <f t="shared" ref="U224:U248" si="403">T224/F224</f>
        <v>1.0006290025715392</v>
      </c>
      <c r="W224" s="318">
        <f t="shared" ref="W224:W248" si="404">W$45*C224</f>
        <v>11579.917981157525</v>
      </c>
      <c r="X224" s="318">
        <f t="shared" ref="X224:Y248" si="405">X$206*D224</f>
        <v>5347.0416304858045</v>
      </c>
      <c r="Y224" s="318">
        <f t="shared" si="405"/>
        <v>1820.6890296241513</v>
      </c>
      <c r="Z224" s="318">
        <f t="shared" ref="Z224:Z248" si="406">SUM(W224:Y224)</f>
        <v>18747.648641267482</v>
      </c>
      <c r="AA224" s="318">
        <f t="shared" ref="AA224:AA248" si="407">Z224*AA$206</f>
        <v>17667.09188010807</v>
      </c>
      <c r="AB224" s="328">
        <f t="shared" ref="AB224:AB248" si="408">AA224/F224</f>
        <v>1.0003893374763042</v>
      </c>
      <c r="AD224" s="318">
        <f t="shared" ref="AD224:AF248" si="409">AD$206*C224</f>
        <v>11579.917981157525</v>
      </c>
      <c r="AE224" s="318">
        <f t="shared" si="409"/>
        <v>5990.3131229786904</v>
      </c>
      <c r="AF224" s="318">
        <f t="shared" si="409"/>
        <v>1771.6122568088922</v>
      </c>
      <c r="AG224" s="318">
        <f t="shared" ref="AG224:AG248" si="410">SUM(AD224:AF224)</f>
        <v>19341.843360945109</v>
      </c>
      <c r="AH224" s="318">
        <f t="shared" ref="AH224:AH248" si="411">AG224*AH$206</f>
        <v>17664.108927965026</v>
      </c>
      <c r="AI224" s="328">
        <f t="shared" ref="AI224:AI248" si="412">AH224/F224</f>
        <v>1.0002204294557677</v>
      </c>
    </row>
    <row r="225" spans="2:35" x14ac:dyDescent="0.2">
      <c r="B225" s="313">
        <f t="shared" si="368"/>
        <v>1987</v>
      </c>
      <c r="C225" s="318">
        <f>'Final Floorspace Estimates'!D253</f>
        <v>11901.984455347636</v>
      </c>
      <c r="D225" s="318">
        <f>'Final Floorspace Estimates'!E253</f>
        <v>5080.7289774903211</v>
      </c>
      <c r="E225" s="318">
        <f>'Final Floorspace Estimates'!F253</f>
        <v>1148.0555273656948</v>
      </c>
      <c r="F225" s="318">
        <f t="shared" si="369"/>
        <v>18130.768960203652</v>
      </c>
      <c r="H225" s="318">
        <f t="shared" si="394"/>
        <v>11901.984455347636</v>
      </c>
      <c r="I225" s="318">
        <f t="shared" si="395"/>
        <v>6965.8419942141882</v>
      </c>
      <c r="J225" s="318">
        <f t="shared" si="395"/>
        <v>1784.0588220806108</v>
      </c>
      <c r="K225" s="318">
        <f t="shared" si="396"/>
        <v>20651.885271642434</v>
      </c>
      <c r="L225" s="318">
        <f t="shared" si="397"/>
        <v>18128.499198781152</v>
      </c>
      <c r="M225" s="328">
        <f t="shared" si="398"/>
        <v>0.99987481162947467</v>
      </c>
      <c r="P225" s="318">
        <f t="shared" si="399"/>
        <v>11901.984455347636</v>
      </c>
      <c r="Q225" s="318">
        <f t="shared" si="400"/>
        <v>4641.7398432419322</v>
      </c>
      <c r="R225" s="318">
        <f t="shared" si="400"/>
        <v>1969.998434236853</v>
      </c>
      <c r="S225" s="318">
        <f t="shared" si="401"/>
        <v>18513.72273282642</v>
      </c>
      <c r="T225" s="318">
        <f t="shared" si="402"/>
        <v>18151.430433500493</v>
      </c>
      <c r="U225" s="328">
        <f t="shared" si="403"/>
        <v>1.0011395806400816</v>
      </c>
      <c r="W225" s="318">
        <f t="shared" si="404"/>
        <v>11901.984455347636</v>
      </c>
      <c r="X225" s="318">
        <f t="shared" si="405"/>
        <v>5463.8814144901662</v>
      </c>
      <c r="Y225" s="318">
        <f t="shared" si="405"/>
        <v>1886.1421390962823</v>
      </c>
      <c r="Z225" s="318">
        <f t="shared" si="406"/>
        <v>19252.008008934085</v>
      </c>
      <c r="AA225" s="318">
        <f t="shared" si="407"/>
        <v>18142.381526274421</v>
      </c>
      <c r="AB225" s="328">
        <f t="shared" si="408"/>
        <v>1.0006404894406993</v>
      </c>
      <c r="AD225" s="318">
        <f t="shared" si="409"/>
        <v>11901.984455347636</v>
      </c>
      <c r="AE225" s="318">
        <f t="shared" si="409"/>
        <v>6121.2092221257126</v>
      </c>
      <c r="AF225" s="318">
        <f t="shared" si="409"/>
        <v>1835.3010741194566</v>
      </c>
      <c r="AG225" s="318">
        <f t="shared" si="410"/>
        <v>19858.494751592803</v>
      </c>
      <c r="AH225" s="318">
        <f t="shared" si="411"/>
        <v>18135.945364228024</v>
      </c>
      <c r="AI225" s="328">
        <f t="shared" si="412"/>
        <v>1.0002855038325034</v>
      </c>
    </row>
    <row r="226" spans="2:35" x14ac:dyDescent="0.2">
      <c r="B226" s="313">
        <f t="shared" si="368"/>
        <v>1988</v>
      </c>
      <c r="C226" s="318">
        <f>'Final Floorspace Estimates'!D254</f>
        <v>12041.913214850374</v>
      </c>
      <c r="D226" s="318">
        <f>'Final Floorspace Estimates'!E254</f>
        <v>5213.7751525357853</v>
      </c>
      <c r="E226" s="318">
        <f>'Final Floorspace Estimates'!F254</f>
        <v>1130.923043904306</v>
      </c>
      <c r="F226" s="318">
        <f t="shared" si="369"/>
        <v>18386.611411290465</v>
      </c>
      <c r="H226" s="318">
        <f t="shared" si="394"/>
        <v>12041.913214850374</v>
      </c>
      <c r="I226" s="318">
        <f t="shared" si="395"/>
        <v>7148.2525572273444</v>
      </c>
      <c r="J226" s="318">
        <f t="shared" si="395"/>
        <v>1757.4352332951664</v>
      </c>
      <c r="K226" s="318">
        <f t="shared" si="396"/>
        <v>20947.601005372886</v>
      </c>
      <c r="L226" s="318">
        <f t="shared" si="397"/>
        <v>18388.082397674894</v>
      </c>
      <c r="M226" s="328">
        <f t="shared" si="398"/>
        <v>1.0000800031257269</v>
      </c>
      <c r="P226" s="318">
        <f t="shared" si="399"/>
        <v>12041.913214850374</v>
      </c>
      <c r="Q226" s="318">
        <f t="shared" si="400"/>
        <v>4763.2904582098899</v>
      </c>
      <c r="R226" s="318">
        <f t="shared" si="400"/>
        <v>1940.6000603873154</v>
      </c>
      <c r="S226" s="318">
        <f t="shared" si="401"/>
        <v>18745.803733447578</v>
      </c>
      <c r="T226" s="318">
        <f t="shared" si="402"/>
        <v>18378.969875378534</v>
      </c>
      <c r="U226" s="328">
        <f t="shared" si="403"/>
        <v>0.99958439672536736</v>
      </c>
      <c r="W226" s="318">
        <f t="shared" si="404"/>
        <v>12041.913214850374</v>
      </c>
      <c r="X226" s="318">
        <f t="shared" si="405"/>
        <v>5606.9609856148199</v>
      </c>
      <c r="Y226" s="318">
        <f t="shared" si="405"/>
        <v>1857.9951564515984</v>
      </c>
      <c r="Z226" s="318">
        <f t="shared" si="406"/>
        <v>19506.869356916792</v>
      </c>
      <c r="AA226" s="318">
        <f t="shared" si="407"/>
        <v>18382.553450639771</v>
      </c>
      <c r="AB226" s="328">
        <f t="shared" si="408"/>
        <v>0.99977929806858257</v>
      </c>
      <c r="AD226" s="318">
        <f t="shared" si="409"/>
        <v>12041.913214850374</v>
      </c>
      <c r="AE226" s="318">
        <f t="shared" si="409"/>
        <v>6281.501864631342</v>
      </c>
      <c r="AF226" s="318">
        <f t="shared" si="409"/>
        <v>1807.9127949382487</v>
      </c>
      <c r="AG226" s="318">
        <f t="shared" si="410"/>
        <v>20131.327874419967</v>
      </c>
      <c r="AH226" s="318">
        <f t="shared" si="411"/>
        <v>18385.112618395076</v>
      </c>
      <c r="AI226" s="328">
        <f t="shared" si="412"/>
        <v>0.99991848455042298</v>
      </c>
    </row>
    <row r="227" spans="2:35" x14ac:dyDescent="0.2">
      <c r="B227" s="313">
        <f t="shared" si="368"/>
        <v>1989</v>
      </c>
      <c r="C227" s="318">
        <f>'Final Floorspace Estimates'!D255</f>
        <v>12172.23098023332</v>
      </c>
      <c r="D227" s="318">
        <f>'Final Floorspace Estimates'!E255</f>
        <v>5340.0957023540495</v>
      </c>
      <c r="E227" s="318">
        <f>'Final Floorspace Estimates'!F255</f>
        <v>1109.5708793739125</v>
      </c>
      <c r="F227" s="318">
        <f t="shared" si="369"/>
        <v>18621.897561961283</v>
      </c>
      <c r="H227" s="318">
        <f t="shared" si="394"/>
        <v>12172.23098023332</v>
      </c>
      <c r="I227" s="318">
        <f t="shared" si="395"/>
        <v>7321.4420728568393</v>
      </c>
      <c r="J227" s="318">
        <f t="shared" si="395"/>
        <v>1724.2543316811355</v>
      </c>
      <c r="K227" s="318">
        <f t="shared" si="396"/>
        <v>21217.927384771294</v>
      </c>
      <c r="L227" s="318">
        <f t="shared" si="397"/>
        <v>18625.378484103505</v>
      </c>
      <c r="M227" s="328">
        <f t="shared" si="398"/>
        <v>1.0001869262856076</v>
      </c>
      <c r="P227" s="318">
        <f t="shared" si="399"/>
        <v>12172.23098023332</v>
      </c>
      <c r="Q227" s="318">
        <f t="shared" si="400"/>
        <v>4878.6965607021548</v>
      </c>
      <c r="R227" s="318">
        <f t="shared" si="400"/>
        <v>1903.960952182365</v>
      </c>
      <c r="S227" s="318">
        <f t="shared" si="401"/>
        <v>18954.88849311784</v>
      </c>
      <c r="T227" s="318">
        <f t="shared" si="402"/>
        <v>18583.963086340409</v>
      </c>
      <c r="U227" s="328">
        <f t="shared" si="403"/>
        <v>0.99796291030521178</v>
      </c>
      <c r="W227" s="318">
        <f t="shared" si="404"/>
        <v>12172.23098023332</v>
      </c>
      <c r="X227" s="318">
        <f t="shared" si="405"/>
        <v>5742.8077327013225</v>
      </c>
      <c r="Y227" s="318">
        <f t="shared" si="405"/>
        <v>1822.9156534818228</v>
      </c>
      <c r="Z227" s="318">
        <f t="shared" si="406"/>
        <v>19737.954366416463</v>
      </c>
      <c r="AA227" s="318">
        <f t="shared" si="407"/>
        <v>18600.319431487082</v>
      </c>
      <c r="AB227" s="328">
        <f t="shared" si="408"/>
        <v>0.99884124964158971</v>
      </c>
      <c r="AD227" s="318">
        <f t="shared" si="409"/>
        <v>12172.23098023332</v>
      </c>
      <c r="AE227" s="318">
        <f t="shared" si="409"/>
        <v>6433.6915440882249</v>
      </c>
      <c r="AF227" s="318">
        <f t="shared" si="409"/>
        <v>1773.7788618981579</v>
      </c>
      <c r="AG227" s="318">
        <f t="shared" si="410"/>
        <v>20379.701386219702</v>
      </c>
      <c r="AH227" s="318">
        <f t="shared" si="411"/>
        <v>18611.941917204855</v>
      </c>
      <c r="AI227" s="328">
        <f t="shared" si="412"/>
        <v>0.99946537968414317</v>
      </c>
    </row>
    <row r="228" spans="2:35" x14ac:dyDescent="0.2">
      <c r="B228" s="313">
        <f t="shared" si="368"/>
        <v>1990</v>
      </c>
      <c r="C228" s="318">
        <f>'Final Floorspace Estimates'!D256</f>
        <v>12548.079425067765</v>
      </c>
      <c r="D228" s="318">
        <f>'Final Floorspace Estimates'!E256</f>
        <v>5357.3008563573239</v>
      </c>
      <c r="E228" s="318">
        <f>'Final Floorspace Estimates'!F256</f>
        <v>1174.5355236832218</v>
      </c>
      <c r="F228" s="318">
        <f t="shared" si="369"/>
        <v>19079.91580510831</v>
      </c>
      <c r="H228" s="318">
        <f t="shared" si="394"/>
        <v>12548.079425067765</v>
      </c>
      <c r="I228" s="318">
        <f t="shared" si="395"/>
        <v>7345.0308895018343</v>
      </c>
      <c r="J228" s="318">
        <f t="shared" si="395"/>
        <v>1825.2082873397924</v>
      </c>
      <c r="K228" s="318">
        <f t="shared" si="396"/>
        <v>21718.318601909392</v>
      </c>
      <c r="L228" s="318">
        <f t="shared" si="397"/>
        <v>19064.628540921378</v>
      </c>
      <c r="M228" s="328">
        <f t="shared" si="398"/>
        <v>0.99919877716741079</v>
      </c>
      <c r="P228" s="318">
        <f t="shared" si="399"/>
        <v>12548.079425067765</v>
      </c>
      <c r="Q228" s="318">
        <f t="shared" si="400"/>
        <v>4894.4151414806083</v>
      </c>
      <c r="R228" s="318">
        <f t="shared" si="400"/>
        <v>2015.4366121304115</v>
      </c>
      <c r="S228" s="318">
        <f t="shared" si="401"/>
        <v>19457.931178678784</v>
      </c>
      <c r="T228" s="318">
        <f t="shared" si="402"/>
        <v>19077.161804059713</v>
      </c>
      <c r="U228" s="328">
        <f t="shared" si="403"/>
        <v>0.99985565968546575</v>
      </c>
      <c r="W228" s="318">
        <f t="shared" si="404"/>
        <v>12548.079425067765</v>
      </c>
      <c r="X228" s="318">
        <f t="shared" si="405"/>
        <v>5761.3103770282332</v>
      </c>
      <c r="Y228" s="318">
        <f t="shared" si="405"/>
        <v>1929.6461645611523</v>
      </c>
      <c r="Z228" s="318">
        <f t="shared" si="406"/>
        <v>20239.035966657149</v>
      </c>
      <c r="AA228" s="318">
        <f t="shared" si="407"/>
        <v>19072.520230652757</v>
      </c>
      <c r="AB228" s="328">
        <f t="shared" si="408"/>
        <v>0.99961238956549414</v>
      </c>
      <c r="AD228" s="318">
        <f t="shared" si="409"/>
        <v>12548.079425067765</v>
      </c>
      <c r="AE228" s="318">
        <f t="shared" si="409"/>
        <v>6454.4201339853698</v>
      </c>
      <c r="AF228" s="318">
        <f t="shared" si="409"/>
        <v>1877.6324461879751</v>
      </c>
      <c r="AG228" s="318">
        <f t="shared" si="410"/>
        <v>20880.132005241107</v>
      </c>
      <c r="AH228" s="318">
        <f t="shared" si="411"/>
        <v>19068.964590810618</v>
      </c>
      <c r="AI228" s="328">
        <f t="shared" si="412"/>
        <v>0.99942603445373901</v>
      </c>
    </row>
    <row r="229" spans="2:35" x14ac:dyDescent="0.2">
      <c r="B229" s="313">
        <f t="shared" si="368"/>
        <v>1991</v>
      </c>
      <c r="C229" s="318">
        <f>'Final Floorspace Estimates'!D257</f>
        <v>12909.615019589437</v>
      </c>
      <c r="D229" s="318">
        <f>'Final Floorspace Estimates'!E257</f>
        <v>5365.3795600776275</v>
      </c>
      <c r="E229" s="318">
        <f>'Final Floorspace Estimates'!F257</f>
        <v>1239.5548059519595</v>
      </c>
      <c r="F229" s="318">
        <f t="shared" si="369"/>
        <v>19514.549385619026</v>
      </c>
      <c r="H229" s="318">
        <f t="shared" si="394"/>
        <v>12909.615019589437</v>
      </c>
      <c r="I229" s="318">
        <f t="shared" si="395"/>
        <v>7356.1070507934573</v>
      </c>
      <c r="J229" s="318">
        <f t="shared" si="395"/>
        <v>1926.2471494609113</v>
      </c>
      <c r="K229" s="318">
        <f t="shared" si="396"/>
        <v>22191.969219843806</v>
      </c>
      <c r="L229" s="318">
        <f t="shared" si="397"/>
        <v>19480.405344577975</v>
      </c>
      <c r="M229" s="328">
        <f t="shared" si="398"/>
        <v>0.99825032900497246</v>
      </c>
      <c r="P229" s="318">
        <f t="shared" si="399"/>
        <v>12909.615019589437</v>
      </c>
      <c r="Q229" s="318">
        <f t="shared" si="400"/>
        <v>4901.7958226990741</v>
      </c>
      <c r="R229" s="318">
        <f t="shared" si="400"/>
        <v>2127.0060277304783</v>
      </c>
      <c r="S229" s="318">
        <f t="shared" si="401"/>
        <v>19938.416870018991</v>
      </c>
      <c r="T229" s="318">
        <f t="shared" si="402"/>
        <v>19548.244942038775</v>
      </c>
      <c r="U229" s="328">
        <f t="shared" si="403"/>
        <v>1.0017266889311101</v>
      </c>
      <c r="W229" s="318">
        <f t="shared" si="404"/>
        <v>12909.615019589437</v>
      </c>
      <c r="X229" s="318">
        <f t="shared" si="405"/>
        <v>5769.9983191141237</v>
      </c>
      <c r="Y229" s="318">
        <f t="shared" si="405"/>
        <v>2036.4664404255602</v>
      </c>
      <c r="Z229" s="318">
        <f t="shared" si="406"/>
        <v>20716.079779129119</v>
      </c>
      <c r="AA229" s="318">
        <f t="shared" si="407"/>
        <v>19522.068706146776</v>
      </c>
      <c r="AB229" s="328">
        <f t="shared" si="408"/>
        <v>1.0003853186860308</v>
      </c>
      <c r="AD229" s="318">
        <f t="shared" si="409"/>
        <v>12909.615019589437</v>
      </c>
      <c r="AE229" s="318">
        <f t="shared" si="409"/>
        <v>6464.1532718745648</v>
      </c>
      <c r="AF229" s="318">
        <f t="shared" si="409"/>
        <v>1981.5733756481579</v>
      </c>
      <c r="AG229" s="318">
        <f t="shared" si="410"/>
        <v>21355.341667112159</v>
      </c>
      <c r="AH229" s="318">
        <f t="shared" si="411"/>
        <v>19502.954003001865</v>
      </c>
      <c r="AI229" s="328">
        <f t="shared" si="412"/>
        <v>0.99940580833366788</v>
      </c>
    </row>
    <row r="230" spans="2:35" x14ac:dyDescent="0.2">
      <c r="B230" s="313">
        <f t="shared" si="368"/>
        <v>1992</v>
      </c>
      <c r="C230" s="318">
        <f>'Final Floorspace Estimates'!D258</f>
        <v>13169.796588458346</v>
      </c>
      <c r="D230" s="318">
        <f>'Final Floorspace Estimates'!E258</f>
        <v>5428.6426892498721</v>
      </c>
      <c r="E230" s="318">
        <f>'Final Floorspace Estimates'!F258</f>
        <v>1195.1739582615505</v>
      </c>
      <c r="F230" s="318">
        <f t="shared" si="369"/>
        <v>19793.613235969769</v>
      </c>
      <c r="H230" s="318">
        <f t="shared" si="394"/>
        <v>13169.796588458346</v>
      </c>
      <c r="I230" s="318">
        <f t="shared" si="395"/>
        <v>7442.8428250939196</v>
      </c>
      <c r="J230" s="318">
        <f t="shared" si="395"/>
        <v>1857.2800647109511</v>
      </c>
      <c r="K230" s="318">
        <f t="shared" si="396"/>
        <v>22469.919478263215</v>
      </c>
      <c r="L230" s="318">
        <f t="shared" si="397"/>
        <v>19724.393773274904</v>
      </c>
      <c r="M230" s="328">
        <f t="shared" si="398"/>
        <v>0.99650293951540503</v>
      </c>
      <c r="P230" s="318">
        <f t="shared" si="399"/>
        <v>13169.796588458346</v>
      </c>
      <c r="Q230" s="318">
        <f t="shared" si="400"/>
        <v>4959.5928413135216</v>
      </c>
      <c r="R230" s="318">
        <f t="shared" si="400"/>
        <v>2050.8510000543997</v>
      </c>
      <c r="S230" s="318">
        <f t="shared" si="401"/>
        <v>20180.24042982627</v>
      </c>
      <c r="T230" s="318">
        <f t="shared" si="402"/>
        <v>19785.336292404543</v>
      </c>
      <c r="U230" s="328">
        <f t="shared" si="403"/>
        <v>0.99958183766316167</v>
      </c>
      <c r="W230" s="318">
        <f t="shared" si="404"/>
        <v>13169.796588458346</v>
      </c>
      <c r="X230" s="318">
        <f t="shared" si="405"/>
        <v>5838.032303457343</v>
      </c>
      <c r="Y230" s="318">
        <f t="shared" si="405"/>
        <v>1963.5530795276163</v>
      </c>
      <c r="Z230" s="318">
        <f t="shared" si="406"/>
        <v>20971.381971443308</v>
      </c>
      <c r="AA230" s="318">
        <f t="shared" si="407"/>
        <v>19762.656065933294</v>
      </c>
      <c r="AB230" s="328">
        <f t="shared" si="408"/>
        <v>0.9984360020746379</v>
      </c>
      <c r="AD230" s="318">
        <f t="shared" si="409"/>
        <v>13169.796588458346</v>
      </c>
      <c r="AE230" s="318">
        <f t="shared" si="409"/>
        <v>6540.3720293452616</v>
      </c>
      <c r="AF230" s="318">
        <f t="shared" si="409"/>
        <v>1910.6253983988011</v>
      </c>
      <c r="AG230" s="318">
        <f t="shared" si="410"/>
        <v>21620.79401620241</v>
      </c>
      <c r="AH230" s="318">
        <f t="shared" si="411"/>
        <v>19745.3807004997</v>
      </c>
      <c r="AI230" s="328">
        <f t="shared" si="412"/>
        <v>0.99756322734535297</v>
      </c>
    </row>
    <row r="231" spans="2:35" x14ac:dyDescent="0.2">
      <c r="B231" s="313">
        <f t="shared" si="368"/>
        <v>1993</v>
      </c>
      <c r="C231" s="318">
        <f>'Final Floorspace Estimates'!D259</f>
        <v>13450.329885237492</v>
      </c>
      <c r="D231" s="318">
        <f>'Final Floorspace Estimates'!E259</f>
        <v>5486.4716988722121</v>
      </c>
      <c r="E231" s="318">
        <f>'Final Floorspace Estimates'!F259</f>
        <v>1153.6351205321446</v>
      </c>
      <c r="F231" s="318">
        <f t="shared" si="369"/>
        <v>20090.436704641848</v>
      </c>
      <c r="H231" s="318">
        <f t="shared" si="394"/>
        <v>13450.329885237492</v>
      </c>
      <c r="I231" s="318">
        <f t="shared" si="395"/>
        <v>7522.1282476180886</v>
      </c>
      <c r="J231" s="318">
        <f t="shared" si="395"/>
        <v>1792.7294152487534</v>
      </c>
      <c r="K231" s="318">
        <f t="shared" si="396"/>
        <v>22765.187548104332</v>
      </c>
      <c r="L231" s="318">
        <f t="shared" si="397"/>
        <v>19983.584006860518</v>
      </c>
      <c r="M231" s="328">
        <f t="shared" si="398"/>
        <v>0.99468141487652961</v>
      </c>
      <c r="P231" s="318">
        <f t="shared" si="399"/>
        <v>13450.329885237492</v>
      </c>
      <c r="Q231" s="318">
        <f t="shared" si="400"/>
        <v>5012.4252634420145</v>
      </c>
      <c r="R231" s="318">
        <f t="shared" si="400"/>
        <v>1979.5727009335224</v>
      </c>
      <c r="S231" s="318">
        <f t="shared" si="401"/>
        <v>20442.32784961303</v>
      </c>
      <c r="T231" s="318">
        <f t="shared" si="402"/>
        <v>20042.294962273787</v>
      </c>
      <c r="U231" s="328">
        <f t="shared" si="403"/>
        <v>0.99760374833679255</v>
      </c>
      <c r="W231" s="318">
        <f t="shared" si="404"/>
        <v>13450.329885237492</v>
      </c>
      <c r="X231" s="318">
        <f t="shared" si="405"/>
        <v>5900.2223656105798</v>
      </c>
      <c r="Y231" s="318">
        <f t="shared" si="405"/>
        <v>1895.3088610355969</v>
      </c>
      <c r="Z231" s="318">
        <f t="shared" si="406"/>
        <v>21245.861111883667</v>
      </c>
      <c r="AA231" s="318">
        <f t="shared" si="407"/>
        <v>20021.315073583923</v>
      </c>
      <c r="AB231" s="328">
        <f t="shared" si="408"/>
        <v>0.99655947593006</v>
      </c>
      <c r="AD231" s="318">
        <f t="shared" si="409"/>
        <v>13450.329885237492</v>
      </c>
      <c r="AE231" s="318">
        <f t="shared" si="409"/>
        <v>6610.0438163220815</v>
      </c>
      <c r="AF231" s="318">
        <f t="shared" si="409"/>
        <v>1844.2207065653122</v>
      </c>
      <c r="AG231" s="318">
        <f t="shared" si="410"/>
        <v>21904.594408124885</v>
      </c>
      <c r="AH231" s="318">
        <f t="shared" si="411"/>
        <v>20004.563909833312</v>
      </c>
      <c r="AI231" s="328">
        <f t="shared" si="412"/>
        <v>0.99572568799419403</v>
      </c>
    </row>
    <row r="232" spans="2:35" x14ac:dyDescent="0.2">
      <c r="B232" s="313">
        <f t="shared" si="368"/>
        <v>1994</v>
      </c>
      <c r="C232" s="318">
        <f>'Final Floorspace Estimates'!D260</f>
        <v>13597.379781626672</v>
      </c>
      <c r="D232" s="318">
        <f>'Final Floorspace Estimates'!E260</f>
        <v>5655.8425536346531</v>
      </c>
      <c r="E232" s="318">
        <f>'Final Floorspace Estimates'!F260</f>
        <v>1190.8728725931689</v>
      </c>
      <c r="F232" s="318">
        <f t="shared" si="369"/>
        <v>20444.095207854494</v>
      </c>
      <c r="H232" s="318">
        <f t="shared" si="394"/>
        <v>13597.379781626672</v>
      </c>
      <c r="I232" s="318">
        <f t="shared" si="395"/>
        <v>7754.3411087896257</v>
      </c>
      <c r="J232" s="318">
        <f t="shared" si="395"/>
        <v>1850.5962505153018</v>
      </c>
      <c r="K232" s="318">
        <f t="shared" si="396"/>
        <v>23202.317140931598</v>
      </c>
      <c r="L232" s="318">
        <f t="shared" si="397"/>
        <v>20367.302169589901</v>
      </c>
      <c r="M232" s="328">
        <f t="shared" si="398"/>
        <v>0.99624375461550918</v>
      </c>
      <c r="P232" s="318">
        <f t="shared" si="399"/>
        <v>13597.379781626672</v>
      </c>
      <c r="Q232" s="318">
        <f t="shared" si="400"/>
        <v>5167.1620046297139</v>
      </c>
      <c r="R232" s="318">
        <f t="shared" si="400"/>
        <v>2043.4705800047939</v>
      </c>
      <c r="S232" s="318">
        <f t="shared" si="401"/>
        <v>20808.012366261177</v>
      </c>
      <c r="T232" s="318">
        <f t="shared" si="402"/>
        <v>20400.823452752789</v>
      </c>
      <c r="U232" s="328">
        <f t="shared" si="403"/>
        <v>0.99788341060527441</v>
      </c>
      <c r="W232" s="318">
        <f t="shared" si="404"/>
        <v>13597.379781626672</v>
      </c>
      <c r="X232" s="318">
        <f t="shared" si="405"/>
        <v>6082.3659653957311</v>
      </c>
      <c r="Y232" s="318">
        <f t="shared" si="405"/>
        <v>1956.4868194647322</v>
      </c>
      <c r="Z232" s="318">
        <f t="shared" si="406"/>
        <v>21636.232566487135</v>
      </c>
      <c r="AA232" s="318">
        <f t="shared" si="407"/>
        <v>20389.186719133635</v>
      </c>
      <c r="AB232" s="328">
        <f t="shared" si="408"/>
        <v>0.99731421282465149</v>
      </c>
      <c r="AD232" s="318">
        <f t="shared" si="409"/>
        <v>13597.379781626672</v>
      </c>
      <c r="AE232" s="318">
        <f t="shared" si="409"/>
        <v>6814.1000536699912</v>
      </c>
      <c r="AF232" s="318">
        <f t="shared" si="409"/>
        <v>1903.7496097641056</v>
      </c>
      <c r="AG232" s="318">
        <f t="shared" si="410"/>
        <v>22315.22944506077</v>
      </c>
      <c r="AH232" s="318">
        <f t="shared" si="411"/>
        <v>20379.579976643192</v>
      </c>
      <c r="AI232" s="328">
        <f t="shared" si="412"/>
        <v>0.99684430978454275</v>
      </c>
    </row>
    <row r="233" spans="2:35" x14ac:dyDescent="0.2">
      <c r="B233" s="313">
        <f t="shared" si="368"/>
        <v>1995</v>
      </c>
      <c r="C233" s="318">
        <f>'Final Floorspace Estimates'!D261</f>
        <v>13745.118395046897</v>
      </c>
      <c r="D233" s="318">
        <f>'Final Floorspace Estimates'!E261</f>
        <v>5832.628554135641</v>
      </c>
      <c r="E233" s="318">
        <f>'Final Floorspace Estimates'!F261</f>
        <v>1233.3257477283519</v>
      </c>
      <c r="F233" s="318">
        <f t="shared" si="369"/>
        <v>20811.072696910891</v>
      </c>
      <c r="H233" s="318">
        <f t="shared" si="394"/>
        <v>13745.118395046897</v>
      </c>
      <c r="I233" s="318">
        <f t="shared" si="395"/>
        <v>7996.720372028195</v>
      </c>
      <c r="J233" s="318">
        <f t="shared" si="395"/>
        <v>1916.5672986068498</v>
      </c>
      <c r="K233" s="318">
        <f t="shared" si="396"/>
        <v>23658.406065681942</v>
      </c>
      <c r="L233" s="318">
        <f t="shared" si="397"/>
        <v>20767.663085707463</v>
      </c>
      <c r="M233" s="328">
        <f t="shared" si="398"/>
        <v>0.99791410986662543</v>
      </c>
      <c r="P233" s="318">
        <f t="shared" si="399"/>
        <v>13745.118395046897</v>
      </c>
      <c r="Q233" s="318">
        <f t="shared" si="400"/>
        <v>5328.6732023118557</v>
      </c>
      <c r="R233" s="318">
        <f t="shared" si="400"/>
        <v>2116.3173156823473</v>
      </c>
      <c r="S233" s="318">
        <f t="shared" si="401"/>
        <v>21190.108913041098</v>
      </c>
      <c r="T233" s="318">
        <f t="shared" si="402"/>
        <v>20775.442808775613</v>
      </c>
      <c r="U233" s="328">
        <f t="shared" si="403"/>
        <v>0.99828793601107513</v>
      </c>
      <c r="W233" s="318">
        <f t="shared" si="404"/>
        <v>13745.118395046897</v>
      </c>
      <c r="X233" s="318">
        <f t="shared" si="405"/>
        <v>6272.4839084623436</v>
      </c>
      <c r="Y233" s="318">
        <f t="shared" si="405"/>
        <v>2026.232711374676</v>
      </c>
      <c r="Z233" s="318">
        <f t="shared" si="406"/>
        <v>22043.835014883916</v>
      </c>
      <c r="AA233" s="318">
        <f t="shared" si="407"/>
        <v>20773.29621703257</v>
      </c>
      <c r="AB233" s="328">
        <f t="shared" si="408"/>
        <v>0.99818478939416089</v>
      </c>
      <c r="AD233" s="318">
        <f t="shared" si="409"/>
        <v>13745.118395046897</v>
      </c>
      <c r="AE233" s="318">
        <f t="shared" si="409"/>
        <v>7027.0899811791542</v>
      </c>
      <c r="AF233" s="318">
        <f t="shared" si="409"/>
        <v>1971.6154973260425</v>
      </c>
      <c r="AG233" s="318">
        <f t="shared" si="410"/>
        <v>22743.823873552094</v>
      </c>
      <c r="AH233" s="318">
        <f t="shared" si="411"/>
        <v>20770.997616084758</v>
      </c>
      <c r="AI233" s="328">
        <f t="shared" si="412"/>
        <v>0.99807433853075334</v>
      </c>
    </row>
    <row r="234" spans="2:35" x14ac:dyDescent="0.2">
      <c r="B234" s="313">
        <f t="shared" si="368"/>
        <v>1996</v>
      </c>
      <c r="C234" s="318">
        <f>'Final Floorspace Estimates'!D262</f>
        <v>13949.238597001486</v>
      </c>
      <c r="D234" s="318">
        <f>'Final Floorspace Estimates'!E262</f>
        <v>5967.7633752824231</v>
      </c>
      <c r="E234" s="318">
        <f>'Final Floorspace Estimates'!F262</f>
        <v>1218.8729345924557</v>
      </c>
      <c r="F234" s="318">
        <f t="shared" si="369"/>
        <v>21135.874906876365</v>
      </c>
      <c r="H234" s="318">
        <f t="shared" si="394"/>
        <v>13949.238597001486</v>
      </c>
      <c r="I234" s="318">
        <f t="shared" si="395"/>
        <v>8181.9945356758408</v>
      </c>
      <c r="J234" s="318">
        <f t="shared" si="395"/>
        <v>1894.107872068359</v>
      </c>
      <c r="K234" s="318">
        <f t="shared" si="396"/>
        <v>24025.341004745685</v>
      </c>
      <c r="L234" s="318">
        <f t="shared" si="397"/>
        <v>21089.763449007267</v>
      </c>
      <c r="M234" s="328">
        <f t="shared" si="398"/>
        <v>0.99781833219243288</v>
      </c>
      <c r="P234" s="318">
        <f t="shared" si="399"/>
        <v>13949.238597001486</v>
      </c>
      <c r="Q234" s="318">
        <f t="shared" si="400"/>
        <v>5452.1319985407845</v>
      </c>
      <c r="R234" s="318">
        <f t="shared" si="400"/>
        <v>2091.517104743627</v>
      </c>
      <c r="S234" s="318">
        <f t="shared" si="401"/>
        <v>21492.887700285897</v>
      </c>
      <c r="T234" s="318">
        <f t="shared" si="402"/>
        <v>21072.29656275719</v>
      </c>
      <c r="U234" s="328">
        <f t="shared" si="403"/>
        <v>0.99699192276641979</v>
      </c>
      <c r="W234" s="318">
        <f t="shared" si="404"/>
        <v>13949.238597001486</v>
      </c>
      <c r="X234" s="318">
        <f t="shared" si="405"/>
        <v>6417.8096365193987</v>
      </c>
      <c r="Y234" s="318">
        <f t="shared" si="405"/>
        <v>2002.4881631064852</v>
      </c>
      <c r="Z234" s="318">
        <f t="shared" si="406"/>
        <v>22369.536396627369</v>
      </c>
      <c r="AA234" s="318">
        <f t="shared" si="407"/>
        <v>21080.225173663086</v>
      </c>
      <c r="AB234" s="328">
        <f t="shared" si="408"/>
        <v>0.9973670485154521</v>
      </c>
      <c r="AD234" s="318">
        <f t="shared" si="409"/>
        <v>13949.238597001486</v>
      </c>
      <c r="AE234" s="318">
        <f t="shared" si="409"/>
        <v>7189.8990026992496</v>
      </c>
      <c r="AF234" s="318">
        <f t="shared" si="409"/>
        <v>1948.5109846608559</v>
      </c>
      <c r="AG234" s="318">
        <f t="shared" si="410"/>
        <v>23087.648584361592</v>
      </c>
      <c r="AH234" s="318">
        <f t="shared" si="411"/>
        <v>21084.998563694971</v>
      </c>
      <c r="AI234" s="328">
        <f t="shared" si="412"/>
        <v>0.99759289154550967</v>
      </c>
    </row>
    <row r="235" spans="2:35" x14ac:dyDescent="0.2">
      <c r="B235" s="313">
        <f t="shared" si="368"/>
        <v>1997</v>
      </c>
      <c r="C235" s="318">
        <f>'Final Floorspace Estimates'!D263</f>
        <v>14157.127177339964</v>
      </c>
      <c r="D235" s="318">
        <f>'Final Floorspace Estimates'!E263</f>
        <v>6106.3500027155114</v>
      </c>
      <c r="E235" s="318">
        <f>'Final Floorspace Estimates'!F263</f>
        <v>1203.3547697894098</v>
      </c>
      <c r="F235" s="318">
        <f t="shared" si="369"/>
        <v>21466.831949844884</v>
      </c>
      <c r="H235" s="318">
        <f t="shared" si="394"/>
        <v>14157.127177339964</v>
      </c>
      <c r="I235" s="318">
        <f t="shared" si="395"/>
        <v>8372.0012361880927</v>
      </c>
      <c r="J235" s="318">
        <f t="shared" si="395"/>
        <v>1869.9929071041634</v>
      </c>
      <c r="K235" s="318">
        <f t="shared" si="396"/>
        <v>24399.121320632221</v>
      </c>
      <c r="L235" s="318">
        <f t="shared" si="397"/>
        <v>21417.872775005395</v>
      </c>
      <c r="M235" s="328">
        <f t="shared" si="398"/>
        <v>0.99771931065776842</v>
      </c>
      <c r="P235" s="318">
        <f t="shared" si="399"/>
        <v>14157.127177339964</v>
      </c>
      <c r="Q235" s="318">
        <f t="shared" si="400"/>
        <v>5578.7443553790836</v>
      </c>
      <c r="R235" s="318">
        <f t="shared" si="400"/>
        <v>2064.8888105230703</v>
      </c>
      <c r="S235" s="318">
        <f t="shared" si="401"/>
        <v>21800.760343242117</v>
      </c>
      <c r="T235" s="318">
        <f t="shared" si="402"/>
        <v>21374.144491541883</v>
      </c>
      <c r="U235" s="328">
        <f t="shared" si="403"/>
        <v>0.99568229450346679</v>
      </c>
      <c r="W235" s="318">
        <f t="shared" si="404"/>
        <v>14157.127177339964</v>
      </c>
      <c r="X235" s="318">
        <f t="shared" si="405"/>
        <v>6566.8474815379614</v>
      </c>
      <c r="Y235" s="318">
        <f t="shared" si="405"/>
        <v>1976.9933469945618</v>
      </c>
      <c r="Z235" s="318">
        <f t="shared" si="406"/>
        <v>22700.968005872484</v>
      </c>
      <c r="AA235" s="318">
        <f t="shared" si="407"/>
        <v>21392.554085120093</v>
      </c>
      <c r="AB235" s="328">
        <f t="shared" si="408"/>
        <v>0.99653987766344221</v>
      </c>
      <c r="AD235" s="318">
        <f t="shared" si="409"/>
        <v>14157.127177339964</v>
      </c>
      <c r="AE235" s="318">
        <f t="shared" si="409"/>
        <v>7356.8667243913751</v>
      </c>
      <c r="AF235" s="318">
        <f t="shared" si="409"/>
        <v>1923.7033827178179</v>
      </c>
      <c r="AG235" s="318">
        <f t="shared" si="410"/>
        <v>23437.697284449154</v>
      </c>
      <c r="AH235" s="318">
        <f t="shared" si="411"/>
        <v>21404.683624371479</v>
      </c>
      <c r="AI235" s="328">
        <f t="shared" si="412"/>
        <v>0.99710491396128653</v>
      </c>
    </row>
    <row r="236" spans="2:35" x14ac:dyDescent="0.2">
      <c r="B236" s="313">
        <f t="shared" si="368"/>
        <v>1998</v>
      </c>
      <c r="C236" s="318">
        <f>'Final Floorspace Estimates'!D264</f>
        <v>14532.524627730963</v>
      </c>
      <c r="D236" s="318">
        <f>'Final Floorspace Estimates'!E264</f>
        <v>6049.5681159560963</v>
      </c>
      <c r="E236" s="318">
        <f>'Final Floorspace Estimates'!F264</f>
        <v>1262.3344603320879</v>
      </c>
      <c r="F236" s="318">
        <f t="shared" si="369"/>
        <v>21844.427204019146</v>
      </c>
      <c r="H236" s="318">
        <f t="shared" si="394"/>
        <v>14532.524627730963</v>
      </c>
      <c r="I236" s="318">
        <f t="shared" si="395"/>
        <v>8294.1514526133687</v>
      </c>
      <c r="J236" s="318">
        <f t="shared" si="395"/>
        <v>1961.6463460956486</v>
      </c>
      <c r="K236" s="318">
        <f t="shared" si="396"/>
        <v>24788.32242643998</v>
      </c>
      <c r="L236" s="318">
        <f t="shared" si="397"/>
        <v>21759.518675222018</v>
      </c>
      <c r="M236" s="328">
        <f t="shared" si="398"/>
        <v>0.99611303477980384</v>
      </c>
      <c r="P236" s="318">
        <f t="shared" si="399"/>
        <v>14532.524627730963</v>
      </c>
      <c r="Q236" s="318">
        <f t="shared" si="400"/>
        <v>5526.8685817817641</v>
      </c>
      <c r="R236" s="318">
        <f t="shared" si="400"/>
        <v>2166.0946278823203</v>
      </c>
      <c r="S236" s="318">
        <f t="shared" si="401"/>
        <v>22225.487837395049</v>
      </c>
      <c r="T236" s="318">
        <f t="shared" si="402"/>
        <v>21790.560556239801</v>
      </c>
      <c r="U236" s="328">
        <f t="shared" si="403"/>
        <v>0.9975340782673654</v>
      </c>
      <c r="W236" s="318">
        <f t="shared" si="404"/>
        <v>14532.524627730963</v>
      </c>
      <c r="X236" s="318">
        <f t="shared" si="405"/>
        <v>6505.7835088051152</v>
      </c>
      <c r="Y236" s="318">
        <f t="shared" si="405"/>
        <v>2073.8911685996386</v>
      </c>
      <c r="Z236" s="318">
        <f t="shared" si="406"/>
        <v>23112.199305135717</v>
      </c>
      <c r="AA236" s="318">
        <f t="shared" si="407"/>
        <v>21780.083278091388</v>
      </c>
      <c r="AB236" s="328">
        <f t="shared" si="408"/>
        <v>0.99705444664093001</v>
      </c>
      <c r="AD236" s="318">
        <f t="shared" si="409"/>
        <v>14532.524627730963</v>
      </c>
      <c r="AE236" s="318">
        <f t="shared" si="409"/>
        <v>7288.4565001063711</v>
      </c>
      <c r="AF236" s="318">
        <f t="shared" si="409"/>
        <v>2017.9893182183316</v>
      </c>
      <c r="AG236" s="318">
        <f t="shared" si="410"/>
        <v>23838.970446055668</v>
      </c>
      <c r="AH236" s="318">
        <f t="shared" si="411"/>
        <v>21771.149876021445</v>
      </c>
      <c r="AI236" s="328">
        <f t="shared" si="412"/>
        <v>0.99664549098434507</v>
      </c>
    </row>
    <row r="237" spans="2:35" x14ac:dyDescent="0.2">
      <c r="B237" s="313">
        <f t="shared" si="368"/>
        <v>1999</v>
      </c>
      <c r="C237" s="318">
        <f>'Final Floorspace Estimates'!D265</f>
        <v>14927.136483914663</v>
      </c>
      <c r="D237" s="318">
        <f>'Final Floorspace Estimates'!E265</f>
        <v>5995.2200512228046</v>
      </c>
      <c r="E237" s="318">
        <f>'Final Floorspace Estimates'!F265</f>
        <v>1322.4905493166484</v>
      </c>
      <c r="F237" s="318">
        <f t="shared" si="369"/>
        <v>22244.847084454115</v>
      </c>
      <c r="H237" s="318">
        <f t="shared" si="394"/>
        <v>14927.136483914663</v>
      </c>
      <c r="I237" s="318">
        <f t="shared" si="395"/>
        <v>8219.6385169105015</v>
      </c>
      <c r="J237" s="318">
        <f t="shared" si="395"/>
        <v>2055.1278883177661</v>
      </c>
      <c r="K237" s="318">
        <f t="shared" si="396"/>
        <v>25201.90288914293</v>
      </c>
      <c r="L237" s="318">
        <f t="shared" si="397"/>
        <v>22122.565098738472</v>
      </c>
      <c r="M237" s="328">
        <f t="shared" si="398"/>
        <v>0.99450290733618485</v>
      </c>
      <c r="P237" s="318">
        <f t="shared" si="399"/>
        <v>14927.136483914663</v>
      </c>
      <c r="Q237" s="318">
        <f t="shared" si="400"/>
        <v>5477.2163412089512</v>
      </c>
      <c r="R237" s="318">
        <f t="shared" si="400"/>
        <v>2269.3190785160991</v>
      </c>
      <c r="S237" s="318">
        <f t="shared" si="401"/>
        <v>22673.671903639712</v>
      </c>
      <c r="T237" s="318">
        <f t="shared" si="402"/>
        <v>22229.974174842773</v>
      </c>
      <c r="U237" s="328">
        <f t="shared" si="403"/>
        <v>0.99933139978194163</v>
      </c>
      <c r="W237" s="318">
        <f t="shared" si="404"/>
        <v>14927.136483914663</v>
      </c>
      <c r="X237" s="318">
        <f t="shared" si="405"/>
        <v>6447.3368996422651</v>
      </c>
      <c r="Y237" s="318">
        <f t="shared" si="405"/>
        <v>2172.7216969603664</v>
      </c>
      <c r="Z237" s="318">
        <f t="shared" si="406"/>
        <v>23547.195080517293</v>
      </c>
      <c r="AA237" s="318">
        <f t="shared" si="407"/>
        <v>22190.007235926219</v>
      </c>
      <c r="AB237" s="328">
        <f t="shared" si="408"/>
        <v>0.99753471676745209</v>
      </c>
      <c r="AD237" s="318">
        <f t="shared" si="409"/>
        <v>14927.136483914663</v>
      </c>
      <c r="AE237" s="318">
        <f t="shared" si="409"/>
        <v>7222.9785191859173</v>
      </c>
      <c r="AF237" s="318">
        <f t="shared" si="409"/>
        <v>2114.155864257722</v>
      </c>
      <c r="AG237" s="318">
        <f t="shared" si="410"/>
        <v>24264.270867358304</v>
      </c>
      <c r="AH237" s="318">
        <f t="shared" si="411"/>
        <v>22159.559234364635</v>
      </c>
      <c r="AI237" s="328">
        <f t="shared" si="412"/>
        <v>0.99616595026409127</v>
      </c>
    </row>
    <row r="238" spans="2:35" x14ac:dyDescent="0.2">
      <c r="B238" s="313">
        <f t="shared" si="368"/>
        <v>2000</v>
      </c>
      <c r="C238" s="318">
        <f>'Final Floorspace Estimates'!D266</f>
        <v>15190.787961528284</v>
      </c>
      <c r="D238" s="318">
        <f>'Final Floorspace Estimates'!E266</f>
        <v>6082.9032762579927</v>
      </c>
      <c r="E238" s="318">
        <f>'Final Floorspace Estimates'!F266</f>
        <v>1325.4521771360792</v>
      </c>
      <c r="F238" s="318">
        <f t="shared" si="369"/>
        <v>22599.143414922353</v>
      </c>
      <c r="H238" s="318">
        <f t="shared" si="394"/>
        <v>15190.787961528284</v>
      </c>
      <c r="I238" s="318">
        <f t="shared" si="395"/>
        <v>8339.8550239992037</v>
      </c>
      <c r="J238" s="318">
        <f t="shared" si="395"/>
        <v>2059.7302077291788</v>
      </c>
      <c r="K238" s="318">
        <f t="shared" si="396"/>
        <v>25590.373193256666</v>
      </c>
      <c r="L238" s="318">
        <f t="shared" si="397"/>
        <v>22463.569491521255</v>
      </c>
      <c r="M238" s="328">
        <f t="shared" si="398"/>
        <v>0.99400092645495675</v>
      </c>
      <c r="P238" s="318">
        <f t="shared" si="399"/>
        <v>15190.787961528284</v>
      </c>
      <c r="Q238" s="318">
        <f t="shared" si="400"/>
        <v>5557.3234913901488</v>
      </c>
      <c r="R238" s="318">
        <f t="shared" si="400"/>
        <v>2274.4010645594558</v>
      </c>
      <c r="S238" s="318">
        <f t="shared" si="401"/>
        <v>23022.512517477891</v>
      </c>
      <c r="T238" s="318">
        <f t="shared" si="402"/>
        <v>22571.988378352275</v>
      </c>
      <c r="U238" s="328">
        <f t="shared" si="403"/>
        <v>0.99879840416640975</v>
      </c>
      <c r="W238" s="318">
        <f t="shared" si="404"/>
        <v>15190.787961528284</v>
      </c>
      <c r="X238" s="318">
        <f t="shared" si="405"/>
        <v>6541.6325697626135</v>
      </c>
      <c r="Y238" s="318">
        <f t="shared" si="405"/>
        <v>2177.5873597244017</v>
      </c>
      <c r="Z238" s="318">
        <f t="shared" si="406"/>
        <v>23910.007891015299</v>
      </c>
      <c r="AA238" s="318">
        <f t="shared" si="407"/>
        <v>22531.908632789349</v>
      </c>
      <c r="AB238" s="328">
        <f t="shared" si="408"/>
        <v>0.99702489687779017</v>
      </c>
      <c r="AD238" s="318">
        <f t="shared" si="409"/>
        <v>15190.787961528284</v>
      </c>
      <c r="AE238" s="318">
        <f t="shared" si="409"/>
        <v>7328.618353172149</v>
      </c>
      <c r="AF238" s="318">
        <f t="shared" si="409"/>
        <v>2118.8903728146515</v>
      </c>
      <c r="AG238" s="318">
        <f t="shared" si="410"/>
        <v>24638.296687515085</v>
      </c>
      <c r="AH238" s="318">
        <f t="shared" si="411"/>
        <v>22501.141611278166</v>
      </c>
      <c r="AI238" s="328">
        <f t="shared" si="412"/>
        <v>0.99566347264385802</v>
      </c>
    </row>
    <row r="239" spans="2:35" x14ac:dyDescent="0.2">
      <c r="B239" s="313">
        <f t="shared" si="368"/>
        <v>2001</v>
      </c>
      <c r="C239" s="318">
        <f>'Final Floorspace Estimates'!D267</f>
        <v>15453.891894384393</v>
      </c>
      <c r="D239" s="318">
        <f>'Final Floorspace Estimates'!E267</f>
        <v>6169.6402863395106</v>
      </c>
      <c r="E239" s="318">
        <f>'Final Floorspace Estimates'!F267</f>
        <v>1318.5282640533733</v>
      </c>
      <c r="F239" s="318">
        <f t="shared" si="369"/>
        <v>22942.060444777275</v>
      </c>
      <c r="H239" s="318">
        <f t="shared" si="394"/>
        <v>15453.891894384393</v>
      </c>
      <c r="I239" s="318">
        <f t="shared" si="395"/>
        <v>8458.7742401107607</v>
      </c>
      <c r="J239" s="318">
        <f t="shared" si="395"/>
        <v>2048.9705642066524</v>
      </c>
      <c r="K239" s="318">
        <f t="shared" si="396"/>
        <v>25961.636698701805</v>
      </c>
      <c r="L239" s="318">
        <f t="shared" si="397"/>
        <v>22789.46952788455</v>
      </c>
      <c r="M239" s="328">
        <f t="shared" si="398"/>
        <v>0.99334885734173617</v>
      </c>
      <c r="P239" s="318">
        <f t="shared" si="399"/>
        <v>15453.891894384393</v>
      </c>
      <c r="Q239" s="318">
        <f t="shared" si="400"/>
        <v>5636.566182225024</v>
      </c>
      <c r="R239" s="318">
        <f t="shared" si="400"/>
        <v>2262.520020823687</v>
      </c>
      <c r="S239" s="318">
        <f t="shared" si="401"/>
        <v>23352.978097433101</v>
      </c>
      <c r="T239" s="318">
        <f t="shared" si="402"/>
        <v>22895.987126296557</v>
      </c>
      <c r="U239" s="328">
        <f t="shared" si="403"/>
        <v>0.99799175324327916</v>
      </c>
      <c r="W239" s="318">
        <f t="shared" si="404"/>
        <v>15453.891894384393</v>
      </c>
      <c r="X239" s="318">
        <f t="shared" si="405"/>
        <v>6634.9106681285193</v>
      </c>
      <c r="Y239" s="318">
        <f t="shared" si="405"/>
        <v>2166.2120525886066</v>
      </c>
      <c r="Z239" s="318">
        <f t="shared" si="406"/>
        <v>24255.014615101518</v>
      </c>
      <c r="AA239" s="318">
        <f t="shared" si="407"/>
        <v>22857.030231253135</v>
      </c>
      <c r="AB239" s="328">
        <f t="shared" si="408"/>
        <v>0.99629369760711717</v>
      </c>
      <c r="AD239" s="318">
        <f t="shared" si="409"/>
        <v>15453.891894384393</v>
      </c>
      <c r="AE239" s="318">
        <f t="shared" si="409"/>
        <v>7433.1181972620143</v>
      </c>
      <c r="AF239" s="318">
        <f t="shared" si="409"/>
        <v>2107.8216877076184</v>
      </c>
      <c r="AG239" s="318">
        <f t="shared" si="410"/>
        <v>24994.831779354026</v>
      </c>
      <c r="AH239" s="318">
        <f t="shared" si="411"/>
        <v>22826.750426392537</v>
      </c>
      <c r="AI239" s="328">
        <f t="shared" si="412"/>
        <v>0.99497385953357176</v>
      </c>
    </row>
    <row r="240" spans="2:35" x14ac:dyDescent="0.2">
      <c r="B240" s="313">
        <f t="shared" si="368"/>
        <v>2002</v>
      </c>
      <c r="C240" s="318">
        <f>'Final Floorspace Estimates'!D268</f>
        <v>15640.654164627489</v>
      </c>
      <c r="D240" s="318">
        <f>'Final Floorspace Estimates'!E268</f>
        <v>6251.4422633321674</v>
      </c>
      <c r="E240" s="318">
        <f>'Final Floorspace Estimates'!F268</f>
        <v>1307.0648788155311</v>
      </c>
      <c r="F240" s="318">
        <f t="shared" si="369"/>
        <v>23199.161306775186</v>
      </c>
      <c r="H240" s="318">
        <f t="shared" si="394"/>
        <v>15640.654164627489</v>
      </c>
      <c r="I240" s="318">
        <f t="shared" si="395"/>
        <v>8570.9273679531871</v>
      </c>
      <c r="J240" s="318">
        <f t="shared" si="395"/>
        <v>2031.1566579303521</v>
      </c>
      <c r="K240" s="318">
        <f t="shared" si="396"/>
        <v>26242.738190511027</v>
      </c>
      <c r="L240" s="318">
        <f t="shared" si="397"/>
        <v>23036.224151107112</v>
      </c>
      <c r="M240" s="328">
        <f t="shared" si="398"/>
        <v>0.99297659283827255</v>
      </c>
      <c r="P240" s="318">
        <f t="shared" si="399"/>
        <v>15640.654164627489</v>
      </c>
      <c r="Q240" s="318">
        <f t="shared" si="400"/>
        <v>5711.3002405747247</v>
      </c>
      <c r="R240" s="318">
        <f t="shared" si="400"/>
        <v>2242.8494992928854</v>
      </c>
      <c r="S240" s="318">
        <f t="shared" si="401"/>
        <v>23594.8039044951</v>
      </c>
      <c r="T240" s="318">
        <f t="shared" si="402"/>
        <v>23133.080679940853</v>
      </c>
      <c r="U240" s="328">
        <f t="shared" si="403"/>
        <v>0.99715159414771448</v>
      </c>
      <c r="W240" s="318">
        <f t="shared" si="404"/>
        <v>15640.654164627489</v>
      </c>
      <c r="X240" s="318">
        <f t="shared" si="405"/>
        <v>6722.8815683160574</v>
      </c>
      <c r="Y240" s="318">
        <f t="shared" si="405"/>
        <v>2147.3788398751062</v>
      </c>
      <c r="Z240" s="318">
        <f t="shared" si="406"/>
        <v>24510.914572818652</v>
      </c>
      <c r="AA240" s="318">
        <f t="shared" si="407"/>
        <v>23098.180903084733</v>
      </c>
      <c r="AB240" s="328">
        <f t="shared" si="408"/>
        <v>0.9956472390378629</v>
      </c>
      <c r="AD240" s="318">
        <f t="shared" si="409"/>
        <v>15640.654164627489</v>
      </c>
      <c r="AE240" s="318">
        <f t="shared" si="409"/>
        <v>7531.6723650151043</v>
      </c>
      <c r="AF240" s="318">
        <f t="shared" si="409"/>
        <v>2089.4961252774351</v>
      </c>
      <c r="AG240" s="318">
        <f t="shared" si="410"/>
        <v>25261.822654920026</v>
      </c>
      <c r="AH240" s="318">
        <f t="shared" si="411"/>
        <v>23070.582196754891</v>
      </c>
      <c r="AI240" s="328">
        <f t="shared" si="412"/>
        <v>0.99445759662084232</v>
      </c>
    </row>
    <row r="241" spans="2:35" x14ac:dyDescent="0.2">
      <c r="B241" s="313">
        <f t="shared" si="368"/>
        <v>2003</v>
      </c>
      <c r="C241" s="318">
        <f>'Final Floorspace Estimates'!D269</f>
        <v>15837.360553404236</v>
      </c>
      <c r="D241" s="318">
        <f>'Final Floorspace Estimates'!E269</f>
        <v>6332.4363055346894</v>
      </c>
      <c r="E241" s="318">
        <f>'Final Floorspace Estimates'!F269</f>
        <v>1291.1292058443578</v>
      </c>
      <c r="F241" s="318">
        <f t="shared" si="369"/>
        <v>23460.926064783285</v>
      </c>
      <c r="H241" s="318">
        <f t="shared" si="394"/>
        <v>15837.360553404236</v>
      </c>
      <c r="I241" s="318">
        <f t="shared" si="395"/>
        <v>8681.9727913471688</v>
      </c>
      <c r="J241" s="318">
        <f t="shared" si="395"/>
        <v>2006.3928923525245</v>
      </c>
      <c r="K241" s="318">
        <f t="shared" si="396"/>
        <v>26525.726237103929</v>
      </c>
      <c r="L241" s="318">
        <f t="shared" si="397"/>
        <v>23284.63481717683</v>
      </c>
      <c r="M241" s="328">
        <f t="shared" si="398"/>
        <v>0.99248575068521772</v>
      </c>
      <c r="P241" s="318">
        <f t="shared" si="399"/>
        <v>15837.360553404236</v>
      </c>
      <c r="Q241" s="318">
        <f t="shared" si="400"/>
        <v>5785.2961719503774</v>
      </c>
      <c r="R241" s="318">
        <f t="shared" si="400"/>
        <v>2215.5047846397915</v>
      </c>
      <c r="S241" s="318">
        <f t="shared" si="401"/>
        <v>23838.161509994403</v>
      </c>
      <c r="T241" s="318">
        <f t="shared" si="402"/>
        <v>23371.676056485605</v>
      </c>
      <c r="U241" s="328">
        <f t="shared" si="403"/>
        <v>0.9961958019878997</v>
      </c>
      <c r="W241" s="318">
        <f t="shared" si="404"/>
        <v>15837.360553404236</v>
      </c>
      <c r="X241" s="318">
        <f t="shared" si="405"/>
        <v>6809.983605018946</v>
      </c>
      <c r="Y241" s="318">
        <f t="shared" si="405"/>
        <v>2121.198098970739</v>
      </c>
      <c r="Z241" s="318">
        <f t="shared" si="406"/>
        <v>24768.542257393921</v>
      </c>
      <c r="AA241" s="318">
        <f t="shared" si="407"/>
        <v>23340.95972091642</v>
      </c>
      <c r="AB241" s="328">
        <f t="shared" si="408"/>
        <v>0.99488654695319367</v>
      </c>
      <c r="AD241" s="318">
        <f t="shared" si="409"/>
        <v>15837.360553404236</v>
      </c>
      <c r="AE241" s="318">
        <f t="shared" si="409"/>
        <v>7629.2531413690149</v>
      </c>
      <c r="AF241" s="318">
        <f t="shared" si="409"/>
        <v>2064.0210876824158</v>
      </c>
      <c r="AG241" s="318">
        <f t="shared" si="410"/>
        <v>25530.634782455669</v>
      </c>
      <c r="AH241" s="318">
        <f t="shared" si="411"/>
        <v>23316.077241530995</v>
      </c>
      <c r="AI241" s="328">
        <f t="shared" si="412"/>
        <v>0.99382595457432854</v>
      </c>
    </row>
    <row r="242" spans="2:35" x14ac:dyDescent="0.2">
      <c r="B242" s="313">
        <f t="shared" si="368"/>
        <v>2004</v>
      </c>
      <c r="C242" s="318">
        <f>'Final Floorspace Estimates'!D270</f>
        <v>16103.52123461977</v>
      </c>
      <c r="D242" s="318">
        <f>'Final Floorspace Estimates'!E270</f>
        <v>6337.5022991775031</v>
      </c>
      <c r="E242" s="318">
        <f>'Final Floorspace Estimates'!F270</f>
        <v>1281.2796603433001</v>
      </c>
      <c r="F242" s="318">
        <f t="shared" si="369"/>
        <v>23722.303194140575</v>
      </c>
      <c r="H242" s="318">
        <f t="shared" si="394"/>
        <v>16103.52123461977</v>
      </c>
      <c r="I242" s="318">
        <f t="shared" si="395"/>
        <v>8688.9184307260603</v>
      </c>
      <c r="J242" s="318">
        <f t="shared" si="395"/>
        <v>1991.0868656614923</v>
      </c>
      <c r="K242" s="318">
        <f t="shared" si="396"/>
        <v>26783.526531007323</v>
      </c>
      <c r="L242" s="318">
        <f t="shared" si="397"/>
        <v>23510.935339380994</v>
      </c>
      <c r="M242" s="328">
        <f t="shared" si="398"/>
        <v>0.99108991007197866</v>
      </c>
      <c r="P242" s="318">
        <f t="shared" si="399"/>
        <v>16103.52123461977</v>
      </c>
      <c r="Q242" s="318">
        <f t="shared" si="400"/>
        <v>5789.9244496328993</v>
      </c>
      <c r="R242" s="318">
        <f t="shared" si="400"/>
        <v>2198.6035209356296</v>
      </c>
      <c r="S242" s="318">
        <f t="shared" si="401"/>
        <v>24092.049205188301</v>
      </c>
      <c r="T242" s="318">
        <f t="shared" si="402"/>
        <v>23620.595460958626</v>
      </c>
      <c r="U242" s="328">
        <f t="shared" si="403"/>
        <v>0.99571256920756868</v>
      </c>
      <c r="W242" s="318">
        <f t="shared" si="404"/>
        <v>16103.52123461977</v>
      </c>
      <c r="X242" s="318">
        <f t="shared" si="405"/>
        <v>6815.4316398646397</v>
      </c>
      <c r="Y242" s="318">
        <f t="shared" si="405"/>
        <v>2105.0162659690559</v>
      </c>
      <c r="Z242" s="318">
        <f t="shared" si="406"/>
        <v>25023.969140453468</v>
      </c>
      <c r="AA242" s="318">
        <f t="shared" si="407"/>
        <v>23581.664584657537</v>
      </c>
      <c r="AB242" s="328">
        <f t="shared" si="408"/>
        <v>0.99407146058575901</v>
      </c>
      <c r="AD242" s="318">
        <f t="shared" si="409"/>
        <v>16103.52123461977</v>
      </c>
      <c r="AE242" s="318">
        <f t="shared" si="409"/>
        <v>7635.3565976137797</v>
      </c>
      <c r="AF242" s="318">
        <f t="shared" si="409"/>
        <v>2048.2754368782612</v>
      </c>
      <c r="AG242" s="318">
        <f t="shared" si="410"/>
        <v>25787.153269111812</v>
      </c>
      <c r="AH242" s="318">
        <f t="shared" si="411"/>
        <v>23550.345010418016</v>
      </c>
      <c r="AI242" s="328">
        <f t="shared" si="412"/>
        <v>0.99275120200954881</v>
      </c>
    </row>
    <row r="243" spans="2:35" x14ac:dyDescent="0.2">
      <c r="B243" s="313">
        <f t="shared" si="368"/>
        <v>2005</v>
      </c>
      <c r="C243" s="318">
        <f>'Final Floorspace Estimates'!D271</f>
        <v>16391.959385158741</v>
      </c>
      <c r="D243" s="318">
        <f>'Final Floorspace Estimates'!E271</f>
        <v>6342.2800937715374</v>
      </c>
      <c r="E243" s="318">
        <f>'Final Floorspace Estimates'!F271</f>
        <v>1268.0981729369792</v>
      </c>
      <c r="F243" s="318">
        <f t="shared" si="369"/>
        <v>24002.337651867256</v>
      </c>
      <c r="H243" s="318">
        <f t="shared" si="394"/>
        <v>16391.959385158741</v>
      </c>
      <c r="I243" s="318">
        <f t="shared" si="395"/>
        <v>8695.4689399876843</v>
      </c>
      <c r="J243" s="318">
        <f t="shared" si="395"/>
        <v>1970.6030577490371</v>
      </c>
      <c r="K243" s="318">
        <f t="shared" si="396"/>
        <v>27058.031382895464</v>
      </c>
      <c r="L243" s="318">
        <f t="shared" si="397"/>
        <v>23751.899344461388</v>
      </c>
      <c r="M243" s="328">
        <f t="shared" si="398"/>
        <v>0.98956608681044922</v>
      </c>
      <c r="P243" s="318">
        <f t="shared" si="399"/>
        <v>16391.959385158741</v>
      </c>
      <c r="Q243" s="318">
        <f t="shared" si="400"/>
        <v>5794.2894294671332</v>
      </c>
      <c r="R243" s="318">
        <f t="shared" si="400"/>
        <v>2175.984833134919</v>
      </c>
      <c r="S243" s="318">
        <f t="shared" si="401"/>
        <v>24362.233647760797</v>
      </c>
      <c r="T243" s="318">
        <f t="shared" si="402"/>
        <v>23885.492704173419</v>
      </c>
      <c r="U243" s="328">
        <f t="shared" si="403"/>
        <v>0.99513193467284022</v>
      </c>
      <c r="W243" s="318">
        <f t="shared" si="404"/>
        <v>16391.959385158741</v>
      </c>
      <c r="X243" s="318">
        <f t="shared" si="405"/>
        <v>6820.5697417394404</v>
      </c>
      <c r="Y243" s="318">
        <f t="shared" si="405"/>
        <v>2083.3603806391216</v>
      </c>
      <c r="Z243" s="318">
        <f t="shared" si="406"/>
        <v>25295.889507537304</v>
      </c>
      <c r="AA243" s="318">
        <f t="shared" si="407"/>
        <v>23837.912298771837</v>
      </c>
      <c r="AB243" s="328">
        <f t="shared" si="408"/>
        <v>0.99314961086373066</v>
      </c>
      <c r="AD243" s="318">
        <f t="shared" si="409"/>
        <v>16391.959385158741</v>
      </c>
      <c r="AE243" s="318">
        <f t="shared" si="409"/>
        <v>7641.1128346537789</v>
      </c>
      <c r="AF243" s="318">
        <f t="shared" si="409"/>
        <v>2027.2032871270874</v>
      </c>
      <c r="AG243" s="318">
        <f t="shared" si="410"/>
        <v>26060.275506939608</v>
      </c>
      <c r="AH243" s="318">
        <f t="shared" si="411"/>
        <v>23799.776301407648</v>
      </c>
      <c r="AI243" s="328">
        <f t="shared" si="412"/>
        <v>0.99156076573050589</v>
      </c>
    </row>
    <row r="244" spans="2:35" x14ac:dyDescent="0.2">
      <c r="B244" s="313">
        <f t="shared" si="368"/>
        <v>2006</v>
      </c>
      <c r="C244" s="318">
        <f>'Final Floorspace Estimates'!D272</f>
        <v>16620.579983362408</v>
      </c>
      <c r="D244" s="318">
        <f>'Final Floorspace Estimates'!E272</f>
        <v>6398.6643268193311</v>
      </c>
      <c r="E244" s="318">
        <f>'Final Floorspace Estimates'!F272</f>
        <v>1268.2906269283378</v>
      </c>
      <c r="F244" s="318">
        <f t="shared" si="369"/>
        <v>24287.534937110078</v>
      </c>
      <c r="H244" s="318">
        <f t="shared" si="394"/>
        <v>16620.579983362408</v>
      </c>
      <c r="I244" s="318">
        <f t="shared" si="395"/>
        <v>8772.7735276002059</v>
      </c>
      <c r="J244" s="318">
        <f t="shared" si="395"/>
        <v>1970.9021279881883</v>
      </c>
      <c r="K244" s="318">
        <f t="shared" si="396"/>
        <v>27364.255638950803</v>
      </c>
      <c r="L244" s="318">
        <f t="shared" si="397"/>
        <v>24020.707063830683</v>
      </c>
      <c r="M244" s="328">
        <f t="shared" si="398"/>
        <v>0.9890137935377008</v>
      </c>
      <c r="P244" s="318">
        <f t="shared" si="399"/>
        <v>16620.579983362408</v>
      </c>
      <c r="Q244" s="318">
        <f t="shared" si="400"/>
        <v>5845.8019077410408</v>
      </c>
      <c r="R244" s="318">
        <f t="shared" si="400"/>
        <v>2176.3150733128564</v>
      </c>
      <c r="S244" s="318">
        <f t="shared" si="401"/>
        <v>24642.696964416304</v>
      </c>
      <c r="T244" s="318">
        <f t="shared" si="402"/>
        <v>24160.467675706012</v>
      </c>
      <c r="U244" s="328">
        <f t="shared" si="403"/>
        <v>0.99476821086482869</v>
      </c>
      <c r="W244" s="318">
        <f t="shared" si="404"/>
        <v>16620.579983362408</v>
      </c>
      <c r="X244" s="318">
        <f t="shared" si="405"/>
        <v>6881.2060725465008</v>
      </c>
      <c r="Y244" s="318">
        <f t="shared" si="405"/>
        <v>2083.6765635887141</v>
      </c>
      <c r="Z244" s="318">
        <f t="shared" si="406"/>
        <v>25585.462619497623</v>
      </c>
      <c r="AA244" s="318">
        <f t="shared" si="407"/>
        <v>24110.795307884277</v>
      </c>
      <c r="AB244" s="328">
        <f t="shared" si="408"/>
        <v>0.9927230313951807</v>
      </c>
      <c r="AD244" s="318">
        <f t="shared" si="409"/>
        <v>16620.579983362408</v>
      </c>
      <c r="AE244" s="318">
        <f t="shared" si="409"/>
        <v>7709.0439698990849</v>
      </c>
      <c r="AF244" s="318">
        <f t="shared" si="409"/>
        <v>2027.510947347904</v>
      </c>
      <c r="AG244" s="318">
        <f t="shared" si="410"/>
        <v>26357.134900609395</v>
      </c>
      <c r="AH244" s="318">
        <f t="shared" si="411"/>
        <v>24070.885759188746</v>
      </c>
      <c r="AI244" s="328">
        <f t="shared" si="412"/>
        <v>0.99107982022538221</v>
      </c>
    </row>
    <row r="245" spans="2:35" x14ac:dyDescent="0.2">
      <c r="B245" s="313">
        <f t="shared" si="368"/>
        <v>2007</v>
      </c>
      <c r="C245" s="318">
        <f>'Final Floorspace Estimates'!D273</f>
        <v>16808.559261188377</v>
      </c>
      <c r="D245" s="318">
        <f>'Final Floorspace Estimates'!E273</f>
        <v>6454.3147433631884</v>
      </c>
      <c r="E245" s="318">
        <f>'Final Floorspace Estimates'!F273</f>
        <v>1267.2128185211091</v>
      </c>
      <c r="F245" s="318">
        <f t="shared" si="369"/>
        <v>24530.086823072674</v>
      </c>
      <c r="H245" s="318">
        <f t="shared" si="394"/>
        <v>16808.559261188377</v>
      </c>
      <c r="I245" s="318">
        <f t="shared" si="395"/>
        <v>8849.072029306195</v>
      </c>
      <c r="J245" s="318">
        <f t="shared" si="395"/>
        <v>1969.2272319996282</v>
      </c>
      <c r="K245" s="318">
        <f t="shared" si="396"/>
        <v>27626.8585224942</v>
      </c>
      <c r="L245" s="318">
        <f t="shared" si="397"/>
        <v>24251.223363010933</v>
      </c>
      <c r="M245" s="328">
        <f t="shared" si="398"/>
        <v>0.98863177851456097</v>
      </c>
      <c r="P245" s="318">
        <f t="shared" si="399"/>
        <v>16808.559261188377</v>
      </c>
      <c r="Q245" s="318">
        <f t="shared" si="400"/>
        <v>5896.643973300741</v>
      </c>
      <c r="R245" s="318">
        <f t="shared" si="400"/>
        <v>2174.4656149686939</v>
      </c>
      <c r="S245" s="318">
        <f t="shared" si="401"/>
        <v>24879.668849457812</v>
      </c>
      <c r="T245" s="318">
        <f t="shared" si="402"/>
        <v>24392.802293011246</v>
      </c>
      <c r="U245" s="328">
        <f t="shared" si="403"/>
        <v>0.99440342257850056</v>
      </c>
      <c r="W245" s="318">
        <f t="shared" si="404"/>
        <v>16808.559261188377</v>
      </c>
      <c r="X245" s="318">
        <f t="shared" si="405"/>
        <v>6941.0532476290055</v>
      </c>
      <c r="Y245" s="318">
        <f t="shared" si="405"/>
        <v>2081.9058305481171</v>
      </c>
      <c r="Z245" s="318">
        <f t="shared" si="406"/>
        <v>25831.518339365499</v>
      </c>
      <c r="AA245" s="318">
        <f t="shared" si="407"/>
        <v>24342.669133435018</v>
      </c>
      <c r="AB245" s="328">
        <f t="shared" si="408"/>
        <v>0.99235968095060423</v>
      </c>
      <c r="AD245" s="318">
        <f t="shared" si="409"/>
        <v>16808.559261188377</v>
      </c>
      <c r="AE245" s="318">
        <f t="shared" si="409"/>
        <v>7776.091010682524</v>
      </c>
      <c r="AF245" s="318">
        <f t="shared" si="409"/>
        <v>2025.7879445136937</v>
      </c>
      <c r="AG245" s="318">
        <f t="shared" si="410"/>
        <v>26610.438216384595</v>
      </c>
      <c r="AH245" s="318">
        <f t="shared" si="411"/>
        <v>24302.2172449303</v>
      </c>
      <c r="AI245" s="328">
        <f t="shared" si="412"/>
        <v>0.99071060857689086</v>
      </c>
    </row>
    <row r="246" spans="2:35" x14ac:dyDescent="0.2">
      <c r="B246" s="313">
        <f t="shared" si="368"/>
        <v>2008</v>
      </c>
      <c r="C246" s="318">
        <f>'Final Floorspace Estimates'!D274</f>
        <v>16860.213781920156</v>
      </c>
      <c r="D246" s="318">
        <f>'Final Floorspace Estimates'!E274</f>
        <v>6425.747180862747</v>
      </c>
      <c r="E246" s="318">
        <f>'Final Floorspace Estimates'!F274</f>
        <v>1320.0974752612142</v>
      </c>
      <c r="F246" s="318">
        <f t="shared" si="369"/>
        <v>24606.058438044118</v>
      </c>
      <c r="H246" s="318">
        <f t="shared" si="394"/>
        <v>16860.213781920156</v>
      </c>
      <c r="I246" s="318">
        <f t="shared" si="395"/>
        <v>8809.9049870530962</v>
      </c>
      <c r="J246" s="318">
        <f t="shared" si="395"/>
        <v>2051.4090918147031</v>
      </c>
      <c r="K246" s="318">
        <f t="shared" si="396"/>
        <v>27721.527860787959</v>
      </c>
      <c r="L246" s="318">
        <f t="shared" si="397"/>
        <v>24334.325365604571</v>
      </c>
      <c r="M246" s="328">
        <f t="shared" si="398"/>
        <v>0.98895665987611359</v>
      </c>
      <c r="P246" s="318">
        <f t="shared" si="399"/>
        <v>16860.213781920156</v>
      </c>
      <c r="Q246" s="318">
        <f t="shared" si="400"/>
        <v>5870.5447277652902</v>
      </c>
      <c r="R246" s="318">
        <f t="shared" si="400"/>
        <v>2265.2126986156113</v>
      </c>
      <c r="S246" s="318">
        <f t="shared" si="401"/>
        <v>24995.971208301056</v>
      </c>
      <c r="T246" s="318">
        <f t="shared" si="402"/>
        <v>24506.828748212072</v>
      </c>
      <c r="U246" s="328">
        <f t="shared" si="403"/>
        <v>0.99596726594460883</v>
      </c>
      <c r="W246" s="318">
        <f t="shared" si="404"/>
        <v>16860.213781920156</v>
      </c>
      <c r="X246" s="318">
        <f t="shared" si="405"/>
        <v>6910.3313227841672</v>
      </c>
      <c r="Y246" s="318">
        <f t="shared" si="405"/>
        <v>2168.7901120236256</v>
      </c>
      <c r="Z246" s="318">
        <f t="shared" si="406"/>
        <v>25939.335216727952</v>
      </c>
      <c r="AA246" s="318">
        <f t="shared" si="407"/>
        <v>24444.271777853901</v>
      </c>
      <c r="AB246" s="328">
        <f t="shared" si="408"/>
        <v>0.99342492579225639</v>
      </c>
      <c r="AD246" s="318">
        <f t="shared" si="409"/>
        <v>16860.213781920156</v>
      </c>
      <c r="AE246" s="318">
        <f t="shared" si="409"/>
        <v>7741.6731096675139</v>
      </c>
      <c r="AF246" s="318">
        <f t="shared" si="409"/>
        <v>2110.3302554089378</v>
      </c>
      <c r="AG246" s="318">
        <f t="shared" si="410"/>
        <v>26712.217146996609</v>
      </c>
      <c r="AH246" s="318">
        <f t="shared" si="411"/>
        <v>24395.167750388977</v>
      </c>
      <c r="AI246" s="328">
        <f t="shared" si="412"/>
        <v>0.99142931858890992</v>
      </c>
    </row>
    <row r="247" spans="2:35" x14ac:dyDescent="0.2">
      <c r="B247" s="313">
        <f t="shared" si="368"/>
        <v>2009</v>
      </c>
      <c r="C247" s="318">
        <f>'Final Floorspace Estimates'!D275</f>
        <v>16849.193377954507</v>
      </c>
      <c r="D247" s="318">
        <f>'Final Floorspace Estimates'!E275</f>
        <v>6396.0496491912909</v>
      </c>
      <c r="E247" s="318">
        <f>'Final Floorspace Estimates'!F275</f>
        <v>1370.2187355317612</v>
      </c>
      <c r="F247" s="318">
        <f t="shared" si="369"/>
        <v>24615.461762677562</v>
      </c>
      <c r="H247" s="318">
        <f t="shared" si="394"/>
        <v>16849.193377954507</v>
      </c>
      <c r="I247" s="318">
        <f t="shared" si="395"/>
        <v>8769.1887209113574</v>
      </c>
      <c r="J247" s="318">
        <f t="shared" si="395"/>
        <v>2129.2966803746813</v>
      </c>
      <c r="K247" s="318">
        <f t="shared" si="396"/>
        <v>27747.678779240545</v>
      </c>
      <c r="L247" s="318">
        <f t="shared" si="397"/>
        <v>24357.280989170136</v>
      </c>
      <c r="M247" s="328">
        <f t="shared" si="398"/>
        <v>0.98951143894855209</v>
      </c>
      <c r="P247" s="318">
        <f t="shared" si="399"/>
        <v>16849.193377954507</v>
      </c>
      <c r="Q247" s="318">
        <f t="shared" si="400"/>
        <v>5843.413145542333</v>
      </c>
      <c r="R247" s="318">
        <f t="shared" si="400"/>
        <v>2351.2179500179714</v>
      </c>
      <c r="S247" s="318">
        <f t="shared" si="401"/>
        <v>25043.824473514811</v>
      </c>
      <c r="T247" s="318">
        <f t="shared" si="402"/>
        <v>24553.745579963215</v>
      </c>
      <c r="U247" s="328">
        <f t="shared" si="403"/>
        <v>0.99749278793510499</v>
      </c>
      <c r="W247" s="318">
        <f t="shared" si="404"/>
        <v>16849.193377954507</v>
      </c>
      <c r="X247" s="318">
        <f t="shared" si="405"/>
        <v>6878.3942145316323</v>
      </c>
      <c r="Y247" s="318">
        <f t="shared" si="405"/>
        <v>2251.1344053156158</v>
      </c>
      <c r="Z247" s="318">
        <f t="shared" si="406"/>
        <v>25978.721997801757</v>
      </c>
      <c r="AA247" s="318">
        <f t="shared" si="407"/>
        <v>24481.38842610177</v>
      </c>
      <c r="AB247" s="328">
        <f t="shared" si="408"/>
        <v>0.99455328777219709</v>
      </c>
      <c r="AD247" s="318">
        <f t="shared" si="409"/>
        <v>16849.193377954507</v>
      </c>
      <c r="AE247" s="318">
        <f t="shared" si="409"/>
        <v>7705.8938335937328</v>
      </c>
      <c r="AF247" s="318">
        <f t="shared" si="409"/>
        <v>2190.4549537515595</v>
      </c>
      <c r="AG247" s="318">
        <f t="shared" si="410"/>
        <v>26745.542165299801</v>
      </c>
      <c r="AH247" s="318">
        <f t="shared" si="411"/>
        <v>24425.602117080347</v>
      </c>
      <c r="AI247" s="328">
        <f t="shared" si="412"/>
        <v>0.99228697607106908</v>
      </c>
    </row>
    <row r="248" spans="2:35" x14ac:dyDescent="0.2">
      <c r="B248" s="313">
        <f t="shared" si="368"/>
        <v>2010</v>
      </c>
      <c r="C248" s="318">
        <f>'Final Floorspace Estimates'!D276</f>
        <v>17124.186808364411</v>
      </c>
      <c r="D248" s="318">
        <f>'Final Floorspace Estimates'!E276</f>
        <v>6529.5733925952063</v>
      </c>
      <c r="E248" s="318">
        <f>'Final Floorspace Estimates'!F276</f>
        <v>1380.5347811150386</v>
      </c>
      <c r="F248" s="318">
        <f t="shared" si="369"/>
        <v>25034.294982074654</v>
      </c>
      <c r="H248" s="318">
        <f t="shared" si="394"/>
        <v>17124.186808364411</v>
      </c>
      <c r="I248" s="318">
        <f t="shared" si="395"/>
        <v>8952.2540454245172</v>
      </c>
      <c r="J248" s="318">
        <f t="shared" si="395"/>
        <v>2145.3276402830943</v>
      </c>
      <c r="K248" s="318">
        <f t="shared" si="396"/>
        <v>28221.768494072021</v>
      </c>
      <c r="L248" s="318">
        <f t="shared" si="397"/>
        <v>24773.443237915249</v>
      </c>
      <c r="M248" s="328">
        <f t="shared" si="398"/>
        <v>0.98958022407476687</v>
      </c>
      <c r="P248" s="318">
        <f t="shared" si="399"/>
        <v>17124.186808364411</v>
      </c>
      <c r="Q248" s="318">
        <f t="shared" si="400"/>
        <v>5965.4000656324724</v>
      </c>
      <c r="R248" s="318">
        <f t="shared" si="400"/>
        <v>2368.9197015118248</v>
      </c>
      <c r="S248" s="318">
        <f t="shared" si="401"/>
        <v>25458.506575508709</v>
      </c>
      <c r="T248" s="318">
        <f t="shared" si="402"/>
        <v>24960.312829294104</v>
      </c>
      <c r="U248" s="328">
        <f t="shared" si="403"/>
        <v>0.99704476787408935</v>
      </c>
      <c r="W248" s="318">
        <f t="shared" si="404"/>
        <v>17124.186808364411</v>
      </c>
      <c r="X248" s="318">
        <f t="shared" si="405"/>
        <v>7021.9873688230819</v>
      </c>
      <c r="Y248" s="318">
        <f t="shared" si="405"/>
        <v>2268.0826519985135</v>
      </c>
      <c r="Z248" s="318">
        <f t="shared" si="406"/>
        <v>26414.256829186008</v>
      </c>
      <c r="AA248" s="318">
        <f t="shared" si="407"/>
        <v>24891.820370410533</v>
      </c>
      <c r="AB248" s="328">
        <f t="shared" si="408"/>
        <v>0.99430882268639331</v>
      </c>
      <c r="AD248" s="318">
        <f t="shared" si="409"/>
        <v>17124.186808364411</v>
      </c>
      <c r="AE248" s="318">
        <f t="shared" si="409"/>
        <v>7866.7618454711392</v>
      </c>
      <c r="AF248" s="318">
        <f t="shared" si="409"/>
        <v>2206.9463595140469</v>
      </c>
      <c r="AG248" s="318">
        <f t="shared" si="410"/>
        <v>27197.895013349596</v>
      </c>
      <c r="AH248" s="318">
        <f t="shared" si="411"/>
        <v>24838.717342589873</v>
      </c>
      <c r="AI248" s="328">
        <f t="shared" si="412"/>
        <v>0.99218761144962053</v>
      </c>
    </row>
    <row r="249" spans="2:35" x14ac:dyDescent="0.2">
      <c r="B249" s="313">
        <f t="shared" si="368"/>
        <v>2011</v>
      </c>
      <c r="C249" s="318">
        <f>'Final Floorspace Estimates'!D277</f>
        <v>17395.364657871723</v>
      </c>
      <c r="D249" s="318">
        <f>'Final Floorspace Estimates'!E277</f>
        <v>6656.5701825140804</v>
      </c>
      <c r="E249" s="318">
        <f>'Final Floorspace Estimates'!F277</f>
        <v>1390.6274713575813</v>
      </c>
      <c r="F249" s="318">
        <f>SUM(C249:E249)</f>
        <v>25442.562311743382</v>
      </c>
      <c r="H249" s="318">
        <f>H$7*C249</f>
        <v>17395.364657871723</v>
      </c>
      <c r="I249" s="318">
        <f>I$206*D249</f>
        <v>9126.3707078693351</v>
      </c>
      <c r="J249" s="318">
        <f>J$206*E249</f>
        <v>2161.0115097794169</v>
      </c>
      <c r="K249" s="318">
        <f>SUM(H249:J249)</f>
        <v>28682.746875520475</v>
      </c>
      <c r="L249" s="318">
        <f>K249*L$206</f>
        <v>25178.096184066308</v>
      </c>
      <c r="M249" s="328">
        <f>L249/F249</f>
        <v>0.98960536582610603</v>
      </c>
      <c r="P249" s="318">
        <f>P$7*C249</f>
        <v>17395.364657871723</v>
      </c>
      <c r="Q249" s="318">
        <f>Q$206*D249</f>
        <v>6081.4239791972232</v>
      </c>
      <c r="R249" s="318">
        <f>R$206*E249</f>
        <v>2386.2381878577498</v>
      </c>
      <c r="S249" s="318">
        <f>SUM(P249:R249)</f>
        <v>25863.026824926696</v>
      </c>
      <c r="T249" s="318">
        <f>S249*T$206</f>
        <v>25356.917081837746</v>
      </c>
      <c r="U249" s="328">
        <f>T249/F249</f>
        <v>0.99663378126557223</v>
      </c>
      <c r="W249" s="318">
        <f>W$45*C249</f>
        <v>17395.364657871723</v>
      </c>
      <c r="X249" s="318">
        <f>X$206*D249</f>
        <v>7158.5613532280531</v>
      </c>
      <c r="Y249" s="318">
        <f>Y$206*E249</f>
        <v>2284.6639478588154</v>
      </c>
      <c r="Z249" s="318">
        <f>SUM(W249:Y249)</f>
        <v>26838.589958958593</v>
      </c>
      <c r="AA249" s="318">
        <f>Z249*AA$206</f>
        <v>25291.696244708935</v>
      </c>
      <c r="AB249" s="328">
        <f>AA249/F249</f>
        <v>0.99407032730485589</v>
      </c>
      <c r="AD249" s="318">
        <f>AD$206*C249</f>
        <v>17395.364657871723</v>
      </c>
      <c r="AE249" s="318">
        <f>AE$206*D249</f>
        <v>8019.7662519403393</v>
      </c>
      <c r="AF249" s="318">
        <f>AF$206*E249</f>
        <v>2223.0807056335211</v>
      </c>
      <c r="AG249" s="318">
        <f>SUM(AD249:AF249)</f>
        <v>27638.211615445583</v>
      </c>
      <c r="AH249" s="318">
        <f>AG249*AH$206</f>
        <v>25240.840360394879</v>
      </c>
      <c r="AI249" s="328">
        <f>AH249/F249</f>
        <v>0.99207147657233419</v>
      </c>
    </row>
    <row r="250" spans="2:35" x14ac:dyDescent="0.2">
      <c r="B250" s="313">
        <f t="shared" si="368"/>
        <v>2012</v>
      </c>
      <c r="C250" s="318">
        <f>'Final Floorspace Estimates'!D278</f>
        <v>17480.072162353834</v>
      </c>
      <c r="D250" s="318">
        <f>'Final Floorspace Estimates'!E278</f>
        <v>6743.2057880131288</v>
      </c>
      <c r="E250" s="318">
        <f>'Final Floorspace Estimates'!F278</f>
        <v>1393.499513348293</v>
      </c>
      <c r="F250" s="318">
        <f t="shared" ref="F250:F251" si="413">SUM(C250:E250)</f>
        <v>25616.777463715254</v>
      </c>
      <c r="H250" s="318">
        <f t="shared" ref="H250:H251" si="414">H$7*C250</f>
        <v>17480.072162353834</v>
      </c>
      <c r="I250" s="318">
        <f t="shared" ref="I250:I251" si="415">I$206*D250</f>
        <v>9245.1508950537227</v>
      </c>
      <c r="J250" s="318">
        <f t="shared" ref="J250:J251" si="416">J$206*E250</f>
        <v>2165.4746143320967</v>
      </c>
      <c r="K250" s="318">
        <f t="shared" ref="K250:K251" si="417">SUM(H250:J250)</f>
        <v>28890.697671739654</v>
      </c>
      <c r="L250" s="318">
        <f t="shared" ref="L250:L251" si="418">K250*L$206</f>
        <v>25360.638155080534</v>
      </c>
      <c r="M250" s="328">
        <f t="shared" ref="M250:M251" si="419">L250/F250</f>
        <v>0.99000111122495693</v>
      </c>
      <c r="P250" s="318">
        <f t="shared" ref="P250:P251" si="420">P$7*C250</f>
        <v>17480.072162353834</v>
      </c>
      <c r="Q250" s="318">
        <f t="shared" ref="Q250:Q251" si="421">Q$206*D250</f>
        <v>6160.5740270879824</v>
      </c>
      <c r="R250" s="318">
        <f t="shared" ref="R250:R251" si="422">R$206*E250</f>
        <v>2391.1664496794992</v>
      </c>
      <c r="S250" s="318">
        <f t="shared" ref="S250:S251" si="423">SUM(P250:R250)</f>
        <v>26031.812639121315</v>
      </c>
      <c r="T250" s="318">
        <f t="shared" ref="T250:T251" si="424">S250*T$206</f>
        <v>25522.399951422001</v>
      </c>
      <c r="U250" s="328">
        <f t="shared" ref="U250:U251" si="425">T250/F250</f>
        <v>0.99631579294363104</v>
      </c>
      <c r="W250" s="318">
        <f t="shared" ref="W250:W251" si="426">W$45*C250</f>
        <v>17480.072162353834</v>
      </c>
      <c r="X250" s="318">
        <f t="shared" ref="X250:X251" si="427">X$206*D250</f>
        <v>7251.7303997992358</v>
      </c>
      <c r="Y250" s="318">
        <f t="shared" ref="Y250:Y251" si="428">Y$206*E250</f>
        <v>2289.3824299311636</v>
      </c>
      <c r="Z250" s="318">
        <f t="shared" ref="Z250:Z251" si="429">SUM(W250:Y250)</f>
        <v>27021.184992084232</v>
      </c>
      <c r="AA250" s="318">
        <f t="shared" ref="AA250:AA251" si="430">Z250*AA$206</f>
        <v>25463.767062165003</v>
      </c>
      <c r="AB250" s="328">
        <f t="shared" ref="AB250:AB251" si="431">AA250/F250</f>
        <v>0.99402694574807537</v>
      </c>
      <c r="AD250" s="318">
        <f t="shared" ref="AD250:AD251" si="432">AD$206*C250</f>
        <v>17480.072162353834</v>
      </c>
      <c r="AE250" s="318">
        <f t="shared" ref="AE250:AE251" si="433">AE$206*D250</f>
        <v>8124.1439248480519</v>
      </c>
      <c r="AF250" s="318">
        <f t="shared" ref="AF250:AF251" si="434">AF$206*E250</f>
        <v>2227.6720007623935</v>
      </c>
      <c r="AG250" s="318">
        <f t="shared" ref="AG250:AG251" si="435">SUM(AD250:AF250)</f>
        <v>27831.888087964282</v>
      </c>
      <c r="AH250" s="318">
        <f t="shared" ref="AH250:AH251" si="436">AG250*AH$206</f>
        <v>25417.717105982749</v>
      </c>
      <c r="AI250" s="328">
        <f t="shared" ref="AI250:AI251" si="437">AH250/F250</f>
        <v>0.99222929745888355</v>
      </c>
    </row>
    <row r="251" spans="2:35" x14ac:dyDescent="0.2">
      <c r="B251" s="313">
        <f t="shared" si="368"/>
        <v>2013</v>
      </c>
      <c r="C251" s="318">
        <f>'Final Floorspace Estimates'!D279</f>
        <v>17575.387181072256</v>
      </c>
      <c r="D251" s="318">
        <f>'Final Floorspace Estimates'!E279</f>
        <v>6833.972540914604</v>
      </c>
      <c r="E251" s="318">
        <f>'Final Floorspace Estimates'!F279</f>
        <v>1396.5982196084665</v>
      </c>
      <c r="F251" s="318">
        <f t="shared" si="413"/>
        <v>25805.957941595327</v>
      </c>
      <c r="H251" s="318">
        <f t="shared" si="414"/>
        <v>17575.387181072256</v>
      </c>
      <c r="I251" s="318">
        <f t="shared" si="415"/>
        <v>9369.5950175095277</v>
      </c>
      <c r="J251" s="318">
        <f t="shared" si="416"/>
        <v>2170.2899513160005</v>
      </c>
      <c r="K251" s="318">
        <f t="shared" si="417"/>
        <v>29115.272149897784</v>
      </c>
      <c r="L251" s="318">
        <f t="shared" si="418"/>
        <v>25557.772614903755</v>
      </c>
      <c r="M251" s="328">
        <f t="shared" si="419"/>
        <v>0.99038263461277931</v>
      </c>
      <c r="P251" s="318">
        <f t="shared" si="420"/>
        <v>17575.387181072256</v>
      </c>
      <c r="Q251" s="318">
        <f t="shared" si="421"/>
        <v>6243.4982797397315</v>
      </c>
      <c r="R251" s="318">
        <f t="shared" si="422"/>
        <v>2396.4836545839594</v>
      </c>
      <c r="S251" s="318">
        <f t="shared" si="423"/>
        <v>26215.369115395948</v>
      </c>
      <c r="T251" s="318">
        <f t="shared" si="424"/>
        <v>25702.364438186723</v>
      </c>
      <c r="U251" s="328">
        <f t="shared" si="425"/>
        <v>0.99598567494982904</v>
      </c>
      <c r="W251" s="318">
        <f t="shared" si="426"/>
        <v>17575.387181072256</v>
      </c>
      <c r="X251" s="318">
        <f t="shared" si="427"/>
        <v>7349.3421355224364</v>
      </c>
      <c r="Y251" s="318">
        <f t="shared" si="428"/>
        <v>2294.4732990700504</v>
      </c>
      <c r="Z251" s="318">
        <f t="shared" si="429"/>
        <v>27219.202615664741</v>
      </c>
      <c r="AA251" s="318">
        <f t="shared" si="430"/>
        <v>25650.371559433894</v>
      </c>
      <c r="AB251" s="328">
        <f t="shared" si="431"/>
        <v>0.9939709123562257</v>
      </c>
      <c r="AD251" s="318">
        <f t="shared" si="432"/>
        <v>17575.387181072256</v>
      </c>
      <c r="AE251" s="318">
        <f t="shared" si="433"/>
        <v>8233.4987610112203</v>
      </c>
      <c r="AF251" s="318">
        <f t="shared" si="434"/>
        <v>2232.6256452439688</v>
      </c>
      <c r="AG251" s="318">
        <f t="shared" si="435"/>
        <v>28041.511587327448</v>
      </c>
      <c r="AH251" s="318">
        <f t="shared" si="436"/>
        <v>25609.157614393072</v>
      </c>
      <c r="AI251" s="328">
        <f t="shared" si="437"/>
        <v>0.99237384143430529</v>
      </c>
    </row>
    <row r="252" spans="2:35" x14ac:dyDescent="0.2">
      <c r="B252" s="313">
        <f t="shared" si="368"/>
        <v>2014</v>
      </c>
      <c r="C252" s="318">
        <f>'Final Floorspace Estimates'!D280</f>
        <v>17878.830953263448</v>
      </c>
      <c r="D252" s="318">
        <f>'Final Floorspace Estimates'!E280</f>
        <v>6720.3992792437621</v>
      </c>
      <c r="E252" s="318">
        <f>'Final Floorspace Estimates'!F280</f>
        <v>1434.8376725625133</v>
      </c>
      <c r="F252" s="318">
        <f t="shared" ref="F252" si="438">SUM(C252:E252)</f>
        <v>26034.067905069722</v>
      </c>
      <c r="H252" s="318">
        <f t="shared" ref="H252" si="439">H$7*C252</f>
        <v>17878.830953263448</v>
      </c>
      <c r="I252" s="318">
        <f t="shared" ref="I252" si="440">I$206*D252</f>
        <v>9213.8824418000841</v>
      </c>
      <c r="J252" s="318">
        <f t="shared" ref="J252" si="441">J$206*E252</f>
        <v>2229.7134127845784</v>
      </c>
      <c r="K252" s="318">
        <f t="shared" ref="K252" si="442">SUM(H252:J252)</f>
        <v>29322.426807848111</v>
      </c>
      <c r="L252" s="318">
        <f t="shared" ref="L252" si="443">K252*L$206</f>
        <v>25739.615725170926</v>
      </c>
      <c r="M252" s="328">
        <f t="shared" ref="M252" si="444">L252/F252</f>
        <v>0.98868973604230881</v>
      </c>
      <c r="P252" s="318">
        <f t="shared" ref="P252" si="445">P$7*C252</f>
        <v>17878.830953263448</v>
      </c>
      <c r="Q252" s="318">
        <f t="shared" ref="Q252" si="446">Q$206*D252</f>
        <v>6139.7380641958407</v>
      </c>
      <c r="R252" s="318">
        <f t="shared" ref="R252" si="447">R$206*E252</f>
        <v>2462.1003958041342</v>
      </c>
      <c r="S252" s="318">
        <f t="shared" ref="S252" si="448">SUM(P252:R252)</f>
        <v>26480.669413263422</v>
      </c>
      <c r="T252" s="318">
        <f t="shared" ref="T252" si="449">S252*T$206</f>
        <v>25962.473113801163</v>
      </c>
      <c r="U252" s="328">
        <f t="shared" ref="U252" si="450">T252/F252</f>
        <v>0.99724995757368307</v>
      </c>
      <c r="W252" s="318">
        <f t="shared" ref="W252" si="451">W$45*C252</f>
        <v>17878.830953263448</v>
      </c>
      <c r="X252" s="318">
        <f t="shared" ref="X252" si="452">X$206*D252</f>
        <v>7227.2039863758018</v>
      </c>
      <c r="Y252" s="318">
        <f t="shared" ref="Y252" si="453">Y$206*E252</f>
        <v>2357.2969533911214</v>
      </c>
      <c r="Z252" s="318">
        <f t="shared" ref="Z252" si="454">SUM(W252:Y252)</f>
        <v>27463.331893030369</v>
      </c>
      <c r="AA252" s="318">
        <f t="shared" ref="AA252" si="455">Z252*AA$206</f>
        <v>25880.429976698499</v>
      </c>
      <c r="AB252" s="328">
        <f t="shared" ref="AB252" si="456">AA252/F252</f>
        <v>0.99409858156122788</v>
      </c>
      <c r="AD252" s="318">
        <f t="shared" ref="AD252" si="457">AD$206*C252</f>
        <v>17878.830953263448</v>
      </c>
      <c r="AE252" s="318">
        <f t="shared" ref="AE252" si="458">AE$206*D252</f>
        <v>8096.6668812147391</v>
      </c>
      <c r="AF252" s="318">
        <f t="shared" ref="AF252" si="459">AF$206*E252</f>
        <v>2293.7558845115227</v>
      </c>
      <c r="AG252" s="318">
        <f t="shared" ref="AG252" si="460">SUM(AD252:AF252)</f>
        <v>28269.253718989712</v>
      </c>
      <c r="AH252" s="318">
        <f t="shared" ref="AH252" si="461">AG252*AH$206</f>
        <v>25817.145123447772</v>
      </c>
      <c r="AI252" s="328">
        <f t="shared" ref="AI252" si="462">AH252/F252</f>
        <v>0.99166773389341478</v>
      </c>
    </row>
    <row r="253" spans="2:35" x14ac:dyDescent="0.2">
      <c r="B253" s="313">
        <f t="shared" ref="B253:B256" si="463">B92</f>
        <v>2015</v>
      </c>
      <c r="C253" s="318">
        <f>'Final Floorspace Estimates'!D281</f>
        <v>18192.472974571865</v>
      </c>
      <c r="D253" s="318">
        <f>'Final Floorspace Estimates'!E281</f>
        <v>6611.8066854801509</v>
      </c>
      <c r="E253" s="318">
        <f>'Final Floorspace Estimates'!F281</f>
        <v>1472.0529775998787</v>
      </c>
      <c r="F253" s="318">
        <f t="shared" ref="F253:F256" si="464">SUM(C253:E253)</f>
        <v>26276.332637651896</v>
      </c>
      <c r="H253" s="318">
        <f t="shared" ref="H253:H256" si="465">H$7*C253</f>
        <v>18192.472974571865</v>
      </c>
      <c r="I253" s="318">
        <f t="shared" ref="I253:I256" si="466">I$206*D253</f>
        <v>9064.9985211559124</v>
      </c>
      <c r="J253" s="318">
        <f t="shared" ref="J253:J256" si="467">J$206*E253</f>
        <v>2287.5453657569924</v>
      </c>
      <c r="K253" s="318">
        <f t="shared" ref="K253:K256" si="468">SUM(H253:J253)</f>
        <v>29545.016861484768</v>
      </c>
      <c r="L253" s="318">
        <f t="shared" ref="L253:L256" si="469">K253*L$206</f>
        <v>25935.008230791209</v>
      </c>
      <c r="M253" s="328">
        <f t="shared" ref="M253:M256" si="470">L253/F253</f>
        <v>0.98701019614999097</v>
      </c>
      <c r="P253" s="318">
        <f t="shared" ref="P253:P256" si="471">P$7*C253</f>
        <v>18192.472974571865</v>
      </c>
      <c r="Q253" s="318">
        <f t="shared" ref="Q253:Q256" si="472">Q$206*D253</f>
        <v>6040.5281729800872</v>
      </c>
      <c r="R253" s="318">
        <f t="shared" ref="R253:R256" si="473">R$206*E253</f>
        <v>2525.9597570507822</v>
      </c>
      <c r="S253" s="318">
        <f t="shared" ref="S253:S256" si="474">SUM(P253:R253)</f>
        <v>26758.960904602736</v>
      </c>
      <c r="T253" s="318">
        <f t="shared" ref="T253:T256" si="475">S253*T$206</f>
        <v>26235.318760145652</v>
      </c>
      <c r="U253" s="328">
        <f t="shared" ref="U253:U256" si="476">T253/F253</f>
        <v>0.99843913235260717</v>
      </c>
      <c r="W253" s="318">
        <f t="shared" ref="W253:W256" si="477">W$45*C253</f>
        <v>18192.472974571865</v>
      </c>
      <c r="X253" s="318">
        <f t="shared" ref="X253:X256" si="478">X$206*D253</f>
        <v>7110.4221116792769</v>
      </c>
      <c r="Y253" s="318">
        <f t="shared" ref="Y253:Y256" si="479">Y$206*E253</f>
        <v>2418.4380335715909</v>
      </c>
      <c r="Z253" s="318">
        <f t="shared" ref="Z253:Z256" si="480">SUM(W253:Y253)</f>
        <v>27721.333119822732</v>
      </c>
      <c r="AA253" s="318">
        <f t="shared" ref="AA253:AA256" si="481">Z253*AA$206</f>
        <v>26123.560806923677</v>
      </c>
      <c r="AB253" s="328">
        <f t="shared" ref="AB253:AB256" si="482">AA253/F253</f>
        <v>0.99418595308428581</v>
      </c>
      <c r="AD253" s="318">
        <f t="shared" ref="AD253:AD256" si="483">AD$206*C253</f>
        <v>18192.472974571865</v>
      </c>
      <c r="AE253" s="318">
        <f t="shared" ref="AE253:AE256" si="484">AE$206*D253</f>
        <v>7965.8356581077132</v>
      </c>
      <c r="AF253" s="318">
        <f t="shared" ref="AF253:AF256" si="485">AF$206*E253</f>
        <v>2353.2489035168687</v>
      </c>
      <c r="AG253" s="318">
        <f t="shared" ref="AG253:AG256" si="486">SUM(AD253:AF253)</f>
        <v>28511.557536196447</v>
      </c>
      <c r="AH253" s="318">
        <f t="shared" ref="AH253:AH256" si="487">AG253*AH$206</f>
        <v>26038.431220172341</v>
      </c>
      <c r="AI253" s="328">
        <f t="shared" ref="AI253:AI256" si="488">AH253/F253</f>
        <v>0.99094617118910033</v>
      </c>
    </row>
    <row r="254" spans="2:35" x14ac:dyDescent="0.2">
      <c r="B254" s="313">
        <f t="shared" si="463"/>
        <v>2016</v>
      </c>
      <c r="C254" s="318">
        <f>'Final Floorspace Estimates'!D282</f>
        <v>18344.155320500839</v>
      </c>
      <c r="D254" s="318">
        <f>'Final Floorspace Estimates'!E282</f>
        <v>6693.2658239570173</v>
      </c>
      <c r="E254" s="318">
        <f>'Final Floorspace Estimates'!F282</f>
        <v>1494.3831746924479</v>
      </c>
      <c r="F254" s="318">
        <f t="shared" si="464"/>
        <v>26531.804319150302</v>
      </c>
      <c r="H254" s="318">
        <f t="shared" si="465"/>
        <v>18344.155320500839</v>
      </c>
      <c r="I254" s="318">
        <f t="shared" si="466"/>
        <v>9176.6816064235227</v>
      </c>
      <c r="J254" s="318">
        <f t="shared" si="467"/>
        <v>2322.2461133882584</v>
      </c>
      <c r="K254" s="318">
        <f t="shared" si="468"/>
        <v>29843.08304031262</v>
      </c>
      <c r="L254" s="318">
        <f t="shared" si="469"/>
        <v>26196.654681611082</v>
      </c>
      <c r="M254" s="328">
        <f t="shared" si="470"/>
        <v>0.98736800432010896</v>
      </c>
      <c r="P254" s="318">
        <f t="shared" si="471"/>
        <v>18344.155320500839</v>
      </c>
      <c r="Q254" s="318">
        <f t="shared" si="472"/>
        <v>6114.9490150166184</v>
      </c>
      <c r="R254" s="318">
        <f t="shared" si="473"/>
        <v>2564.2771138858661</v>
      </c>
      <c r="S254" s="318">
        <f t="shared" si="474"/>
        <v>27023.381449403321</v>
      </c>
      <c r="T254" s="318">
        <f t="shared" si="475"/>
        <v>26494.564898450724</v>
      </c>
      <c r="U254" s="328">
        <f t="shared" si="476"/>
        <v>0.99859642336225518</v>
      </c>
      <c r="W254" s="318">
        <f t="shared" si="477"/>
        <v>18344.155320500839</v>
      </c>
      <c r="X254" s="318">
        <f t="shared" si="478"/>
        <v>7198.0243189089933</v>
      </c>
      <c r="Y254" s="318">
        <f t="shared" si="479"/>
        <v>2455.1243476972354</v>
      </c>
      <c r="Z254" s="318">
        <f t="shared" si="480"/>
        <v>27997.303987107065</v>
      </c>
      <c r="AA254" s="318">
        <f t="shared" si="481"/>
        <v>26383.625562874629</v>
      </c>
      <c r="AB254" s="328">
        <f t="shared" si="482"/>
        <v>0.9944150516680571</v>
      </c>
      <c r="AD254" s="318">
        <f t="shared" si="483"/>
        <v>18344.155320500839</v>
      </c>
      <c r="AE254" s="318">
        <f t="shared" si="484"/>
        <v>8063.9767775966948</v>
      </c>
      <c r="AF254" s="318">
        <f t="shared" si="485"/>
        <v>2388.9463360298496</v>
      </c>
      <c r="AG254" s="318">
        <f t="shared" si="486"/>
        <v>28797.078434127383</v>
      </c>
      <c r="AH254" s="318">
        <f t="shared" si="487"/>
        <v>26299.185696782679</v>
      </c>
      <c r="AI254" s="328">
        <f t="shared" si="488"/>
        <v>0.9912324612540685</v>
      </c>
    </row>
    <row r="255" spans="2:35" x14ac:dyDescent="0.2">
      <c r="B255" s="313">
        <f t="shared" si="463"/>
        <v>2017</v>
      </c>
      <c r="C255" s="318">
        <f>'Final Floorspace Estimates'!D283</f>
        <v>18508.846197890874</v>
      </c>
      <c r="D255" s="318">
        <f>'Final Floorspace Estimates'!E283</f>
        <v>6777.4898131562668</v>
      </c>
      <c r="E255" s="318">
        <f>'Final Floorspace Estimates'!F283</f>
        <v>1517.0568965405628</v>
      </c>
      <c r="F255" s="318">
        <f t="shared" si="464"/>
        <v>26803.392907587702</v>
      </c>
      <c r="H255" s="318">
        <f t="shared" si="465"/>
        <v>18508.846197890874</v>
      </c>
      <c r="I255" s="318">
        <f t="shared" si="466"/>
        <v>9292.1553904973534</v>
      </c>
      <c r="J255" s="318">
        <f t="shared" si="467"/>
        <v>2357.4806926645324</v>
      </c>
      <c r="K255" s="318">
        <f t="shared" si="468"/>
        <v>30158.482281052762</v>
      </c>
      <c r="L255" s="318">
        <f t="shared" si="469"/>
        <v>26473.516324402841</v>
      </c>
      <c r="M255" s="328">
        <f t="shared" si="470"/>
        <v>0.98769273038222416</v>
      </c>
      <c r="P255" s="318">
        <f t="shared" si="471"/>
        <v>18508.846197890874</v>
      </c>
      <c r="Q255" s="318">
        <f t="shared" si="472"/>
        <v>6191.8958169725938</v>
      </c>
      <c r="R255" s="318">
        <f t="shared" si="473"/>
        <v>2603.1839397966305</v>
      </c>
      <c r="S255" s="318">
        <f t="shared" si="474"/>
        <v>27303.925954660102</v>
      </c>
      <c r="T255" s="318">
        <f t="shared" si="475"/>
        <v>26769.619469816873</v>
      </c>
      <c r="U255" s="328">
        <f t="shared" si="476"/>
        <v>0.99873995662089221</v>
      </c>
      <c r="W255" s="318">
        <f t="shared" si="477"/>
        <v>18508.846197890874</v>
      </c>
      <c r="X255" s="318">
        <f t="shared" si="478"/>
        <v>7288.5998822344191</v>
      </c>
      <c r="Y255" s="318">
        <f t="shared" si="479"/>
        <v>2492.3750391563908</v>
      </c>
      <c r="Z255" s="318">
        <f t="shared" si="480"/>
        <v>28289.821119281685</v>
      </c>
      <c r="AA255" s="318">
        <f t="shared" si="481"/>
        <v>26659.282907938108</v>
      </c>
      <c r="AB255" s="328">
        <f t="shared" si="482"/>
        <v>0.99462344188489671</v>
      </c>
      <c r="AD255" s="318">
        <f t="shared" si="483"/>
        <v>18508.846197890874</v>
      </c>
      <c r="AE255" s="318">
        <f t="shared" si="484"/>
        <v>8165.4489603670745</v>
      </c>
      <c r="AF255" s="318">
        <f t="shared" si="485"/>
        <v>2425.1929330543121</v>
      </c>
      <c r="AG255" s="318">
        <f t="shared" si="486"/>
        <v>29099.488091312262</v>
      </c>
      <c r="AH255" s="318">
        <f t="shared" si="487"/>
        <v>26575.363981638835</v>
      </c>
      <c r="AI255" s="328">
        <f t="shared" si="488"/>
        <v>0.99149253504080392</v>
      </c>
    </row>
    <row r="256" spans="2:35" x14ac:dyDescent="0.2">
      <c r="B256" s="313">
        <f t="shared" si="463"/>
        <v>2018</v>
      </c>
      <c r="C256" s="318">
        <f>'Final Floorspace Estimates'!D284</f>
        <v>18650.410415136212</v>
      </c>
      <c r="D256" s="318">
        <f>'Final Floorspace Estimates'!E284</f>
        <v>6817.0724743039218</v>
      </c>
      <c r="E256" s="318">
        <f>'Final Floorspace Estimates'!F284</f>
        <v>1514.5276377179346</v>
      </c>
      <c r="F256" s="318">
        <f t="shared" si="464"/>
        <v>26982.010527158069</v>
      </c>
      <c r="H256" s="318">
        <f t="shared" si="465"/>
        <v>18650.410415136212</v>
      </c>
      <c r="I256" s="318">
        <f t="shared" si="466"/>
        <v>9346.4244854415374</v>
      </c>
      <c r="J256" s="318">
        <f t="shared" si="467"/>
        <v>2353.5502673425194</v>
      </c>
      <c r="K256" s="318">
        <f t="shared" si="468"/>
        <v>30350.385167920267</v>
      </c>
      <c r="L256" s="318">
        <f t="shared" si="469"/>
        <v>26641.971227432849</v>
      </c>
      <c r="M256" s="328">
        <f t="shared" si="470"/>
        <v>0.987397555145753</v>
      </c>
      <c r="P256" s="318">
        <f t="shared" si="471"/>
        <v>18650.410415136212</v>
      </c>
      <c r="Q256" s="318">
        <f t="shared" si="472"/>
        <v>6228.0584259534362</v>
      </c>
      <c r="R256" s="318">
        <f t="shared" si="473"/>
        <v>2598.8438745283675</v>
      </c>
      <c r="S256" s="318">
        <f t="shared" si="474"/>
        <v>27477.312715618016</v>
      </c>
      <c r="T256" s="318">
        <f t="shared" si="475"/>
        <v>26939.613250918352</v>
      </c>
      <c r="U256" s="328">
        <f t="shared" si="476"/>
        <v>0.99842868357800685</v>
      </c>
      <c r="W256" s="318">
        <f t="shared" si="477"/>
        <v>18650.410415136212</v>
      </c>
      <c r="X256" s="318">
        <f t="shared" si="478"/>
        <v>7331.1675861089843</v>
      </c>
      <c r="Y256" s="318">
        <f t="shared" si="479"/>
        <v>2488.2197160624055</v>
      </c>
      <c r="Z256" s="318">
        <f t="shared" si="480"/>
        <v>28469.7977173076</v>
      </c>
      <c r="AA256" s="318">
        <f t="shared" si="481"/>
        <v>26828.886208833879</v>
      </c>
      <c r="AB256" s="328">
        <f t="shared" si="482"/>
        <v>0.99432494779549263</v>
      </c>
      <c r="AD256" s="318">
        <f t="shared" si="483"/>
        <v>18650.410415136212</v>
      </c>
      <c r="AE256" s="318">
        <f t="shared" si="484"/>
        <v>8213.1377372191291</v>
      </c>
      <c r="AF256" s="318">
        <f t="shared" si="485"/>
        <v>2421.1496169226029</v>
      </c>
      <c r="AG256" s="318">
        <f t="shared" si="486"/>
        <v>29284.69776927794</v>
      </c>
      <c r="AH256" s="318">
        <f t="shared" si="487"/>
        <v>26744.508352475019</v>
      </c>
      <c r="AI256" s="328">
        <f t="shared" si="488"/>
        <v>0.99119775843078861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BC517"/>
  <sheetViews>
    <sheetView workbookViewId="0">
      <pane ySplit="4" topLeftCell="A270" activePane="bottomLeft" state="frozen"/>
      <selection pane="bottomLeft" activeCell="D292" sqref="D292"/>
    </sheetView>
  </sheetViews>
  <sheetFormatPr defaultColWidth="9.140625" defaultRowHeight="12.75" x14ac:dyDescent="0.2"/>
  <cols>
    <col min="1" max="1" width="10.85546875" style="292" customWidth="1"/>
    <col min="2" max="3" width="9.140625" style="292"/>
    <col min="4" max="4" width="12.85546875" style="292" customWidth="1"/>
    <col min="5" max="5" width="10.7109375" style="292" customWidth="1"/>
    <col min="6" max="6" width="13" style="292" customWidth="1"/>
    <col min="7" max="7" width="12.28515625" style="292" customWidth="1"/>
    <col min="8" max="8" width="9.140625" style="292"/>
    <col min="9" max="9" width="11.140625" style="292" customWidth="1"/>
    <col min="10" max="10" width="9.7109375" style="292" customWidth="1"/>
    <col min="11" max="12" width="9.140625" style="292"/>
    <col min="13" max="13" width="11.140625" style="292" customWidth="1"/>
    <col min="14" max="14" width="9.42578125" style="292" customWidth="1"/>
    <col min="15" max="15" width="9.140625" style="292" customWidth="1"/>
    <col min="16" max="16" width="11.7109375" style="292" customWidth="1"/>
    <col min="17" max="17" width="13" style="292" customWidth="1"/>
    <col min="18" max="18" width="13.140625" style="292" customWidth="1"/>
    <col min="19" max="19" width="12.85546875" style="292" customWidth="1"/>
    <col min="20" max="20" width="13" style="292" customWidth="1"/>
    <col min="21" max="24" width="9.140625" style="292"/>
    <col min="25" max="25" width="10.85546875" style="292" customWidth="1"/>
    <col min="26" max="26" width="5.140625" style="293" customWidth="1"/>
    <col min="27" max="46" width="9.140625" style="292"/>
    <col min="47" max="47" width="9.5703125" style="292" bestFit="1" customWidth="1"/>
    <col min="48" max="16384" width="9.140625" style="292"/>
  </cols>
  <sheetData>
    <row r="1" spans="1:48" ht="20.25" x14ac:dyDescent="0.3">
      <c r="A1" s="291" t="s">
        <v>1507</v>
      </c>
      <c r="AA1" s="294"/>
    </row>
    <row r="4" spans="1:48" ht="18" x14ac:dyDescent="0.25">
      <c r="C4" s="295" t="s">
        <v>625</v>
      </c>
      <c r="Q4" s="295" t="s">
        <v>626</v>
      </c>
      <c r="U4" s="295" t="s">
        <v>627</v>
      </c>
      <c r="V4" s="296"/>
      <c r="W4" s="296"/>
      <c r="X4" s="296"/>
    </row>
    <row r="5" spans="1:48" x14ac:dyDescent="0.2">
      <c r="C5" s="297"/>
      <c r="Q5" s="352" t="s">
        <v>717</v>
      </c>
    </row>
    <row r="6" spans="1:48" ht="15.75" x14ac:dyDescent="0.25">
      <c r="C6" s="298" t="s">
        <v>628</v>
      </c>
    </row>
    <row r="7" spans="1:48" x14ac:dyDescent="0.2">
      <c r="A7" s="292" t="s">
        <v>629</v>
      </c>
      <c r="D7" s="292" t="s">
        <v>630</v>
      </c>
      <c r="I7" s="292" t="s">
        <v>631</v>
      </c>
      <c r="M7" s="292" t="s">
        <v>632</v>
      </c>
      <c r="Q7" s="292" t="s">
        <v>633</v>
      </c>
      <c r="U7" s="292" t="s">
        <v>634</v>
      </c>
      <c r="AB7" s="358" t="s">
        <v>718</v>
      </c>
      <c r="AC7" s="350"/>
      <c r="AD7" s="350"/>
      <c r="AE7" s="350"/>
      <c r="AF7" s="350"/>
      <c r="AG7" s="350"/>
      <c r="AH7" s="350"/>
      <c r="AI7" s="350"/>
      <c r="AJ7" s="350"/>
      <c r="AK7" s="350"/>
      <c r="AL7" s="350"/>
      <c r="AM7" s="350"/>
      <c r="AN7" s="350"/>
      <c r="AO7" s="350"/>
      <c r="AP7" s="350"/>
      <c r="AQ7" s="350"/>
      <c r="AR7" s="350"/>
      <c r="AS7" s="350"/>
      <c r="AT7" s="350"/>
      <c r="AU7" s="350"/>
      <c r="AV7" s="350"/>
    </row>
    <row r="8" spans="1:48" x14ac:dyDescent="0.2">
      <c r="A8" s="292" t="s">
        <v>635</v>
      </c>
      <c r="AB8" s="350"/>
      <c r="AC8" s="350"/>
      <c r="AD8" s="350"/>
      <c r="AE8" s="350"/>
      <c r="AF8" s="350"/>
      <c r="AG8" s="350"/>
      <c r="AH8" s="350"/>
      <c r="AI8" s="350"/>
      <c r="AJ8" s="350"/>
      <c r="AK8" s="350"/>
      <c r="AL8" s="350"/>
      <c r="AM8" s="350"/>
      <c r="AN8" s="350"/>
      <c r="AO8" s="350"/>
      <c r="AP8" s="850"/>
      <c r="AQ8" s="850"/>
      <c r="AR8" s="850"/>
      <c r="AS8" s="850"/>
      <c r="AT8" s="350"/>
      <c r="AU8" s="350"/>
      <c r="AV8" s="350"/>
    </row>
    <row r="9" spans="1:48" ht="13.5" thickBot="1" x14ac:dyDescent="0.25">
      <c r="A9" s="299" t="s">
        <v>636</v>
      </c>
      <c r="C9" s="770"/>
      <c r="D9" s="300" t="s">
        <v>637</v>
      </c>
      <c r="E9" s="300" t="s">
        <v>273</v>
      </c>
      <c r="F9" s="300" t="s">
        <v>638</v>
      </c>
      <c r="G9" s="300" t="s">
        <v>39</v>
      </c>
      <c r="I9" s="300" t="s">
        <v>639</v>
      </c>
      <c r="J9" s="300" t="s">
        <v>640</v>
      </c>
      <c r="K9" s="300" t="s">
        <v>641</v>
      </c>
      <c r="M9" s="300" t="s">
        <v>639</v>
      </c>
      <c r="N9" s="300" t="s">
        <v>640</v>
      </c>
      <c r="O9" s="300" t="s">
        <v>641</v>
      </c>
      <c r="Q9" s="300" t="s">
        <v>639</v>
      </c>
      <c r="R9" s="300" t="s">
        <v>640</v>
      </c>
      <c r="S9" s="300" t="s">
        <v>641</v>
      </c>
      <c r="U9" s="300" t="s">
        <v>639</v>
      </c>
      <c r="V9" s="300" t="s">
        <v>640</v>
      </c>
      <c r="W9" s="300" t="s">
        <v>641</v>
      </c>
      <c r="X9" s="301" t="s">
        <v>32</v>
      </c>
      <c r="AC9" s="358" t="s">
        <v>719</v>
      </c>
      <c r="AD9" s="350"/>
      <c r="AE9" s="350"/>
      <c r="AF9" s="350"/>
      <c r="AG9" s="350"/>
      <c r="AH9" s="350"/>
      <c r="AI9" s="350"/>
      <c r="AJ9" s="350"/>
      <c r="AK9" s="350"/>
      <c r="AL9" s="350"/>
      <c r="AM9" s="350"/>
      <c r="AN9" s="350"/>
      <c r="AO9" s="350"/>
      <c r="AP9" s="350"/>
      <c r="AQ9" s="350"/>
      <c r="AR9" s="350"/>
      <c r="AS9" s="350"/>
      <c r="AT9" s="350"/>
      <c r="AU9" s="350"/>
      <c r="AV9" s="350"/>
    </row>
    <row r="10" spans="1:48" x14ac:dyDescent="0.2">
      <c r="A10" s="299"/>
      <c r="B10" s="770"/>
      <c r="C10" s="769">
        <v>1970</v>
      </c>
      <c r="D10" s="779">
        <v>44038</v>
      </c>
      <c r="E10" s="779">
        <v>17332</v>
      </c>
      <c r="F10" s="779">
        <v>2073</v>
      </c>
      <c r="G10" s="677">
        <f>SUM(D10:F10)</f>
        <v>63443</v>
      </c>
      <c r="H10" s="565"/>
      <c r="I10" s="677">
        <f t="shared" ref="I10:I24" si="0">D65+D121+D178+D236</f>
        <v>44038</v>
      </c>
      <c r="J10" s="677">
        <f t="shared" ref="J10:J24" si="1">E65+E121+E178+E236</f>
        <v>17332</v>
      </c>
      <c r="K10" s="677">
        <f t="shared" ref="K10:K24" si="2">F65+F121+F178+F236</f>
        <v>2073</v>
      </c>
      <c r="M10" s="302">
        <f>D10/$G10</f>
        <v>0.6941348927383636</v>
      </c>
      <c r="N10" s="302">
        <f>E10/$G10</f>
        <v>0.27319010765569096</v>
      </c>
      <c r="O10" s="302">
        <f>F10/$G10</f>
        <v>3.2674999605945491E-2</v>
      </c>
      <c r="Q10" s="356">
        <f>U10/D10*1000000</f>
        <v>1736.8132460709621</v>
      </c>
      <c r="R10" s="356">
        <f>V10/E10*1000000</f>
        <v>826.71868026508969</v>
      </c>
      <c r="S10" s="356">
        <f>W10/F10*1000000</f>
        <v>692.60907613424592</v>
      </c>
      <c r="U10" s="354">
        <f t="shared" ref="U10:W24" si="3">U65+U121+U178+U236</f>
        <v>76.485781730473022</v>
      </c>
      <c r="V10" s="354">
        <f t="shared" si="3"/>
        <v>14.328688166354533</v>
      </c>
      <c r="W10" s="354">
        <f t="shared" si="3"/>
        <v>1.4357786148262917</v>
      </c>
      <c r="X10" s="355">
        <f>SUM(U10:W10)</f>
        <v>92.250248511653851</v>
      </c>
      <c r="AB10" s="350">
        <f>C10</f>
        <v>1970</v>
      </c>
      <c r="AC10" s="350">
        <f>X10/G10*1000000</f>
        <v>1454.0650428203876</v>
      </c>
      <c r="AD10" s="350"/>
      <c r="AE10" s="350"/>
      <c r="AF10" s="350"/>
      <c r="AG10" s="350"/>
      <c r="AH10" s="350"/>
      <c r="AI10" s="350"/>
      <c r="AJ10" s="350"/>
      <c r="AK10" s="350"/>
      <c r="AL10" s="350"/>
      <c r="AM10" s="350"/>
      <c r="AN10" s="350"/>
      <c r="AO10" s="350"/>
      <c r="AP10" s="350"/>
      <c r="AQ10" s="350"/>
      <c r="AR10" s="350"/>
      <c r="AS10" s="350"/>
      <c r="AT10" s="350"/>
      <c r="AU10" s="350"/>
      <c r="AV10" s="350"/>
    </row>
    <row r="11" spans="1:48" x14ac:dyDescent="0.2">
      <c r="A11" s="299"/>
      <c r="C11" s="769">
        <v>1971</v>
      </c>
      <c r="D11" s="779">
        <v>45101.799999999996</v>
      </c>
      <c r="E11" s="779">
        <v>17674.599999999999</v>
      </c>
      <c r="F11" s="779">
        <v>2434.7999999999997</v>
      </c>
      <c r="G11" s="677">
        <f t="shared" ref="G11:G24" si="4">SUM(D11:F11)</f>
        <v>65211.199999999997</v>
      </c>
      <c r="H11" s="565"/>
      <c r="I11" s="677">
        <f t="shared" si="0"/>
        <v>45101.799999999996</v>
      </c>
      <c r="J11" s="677">
        <f t="shared" si="1"/>
        <v>17674.599999999999</v>
      </c>
      <c r="K11" s="677">
        <f t="shared" si="2"/>
        <v>2434.7999999999997</v>
      </c>
      <c r="M11" s="302">
        <f t="shared" ref="M11:M24" si="5">D11/$G11</f>
        <v>0.69162659175111019</v>
      </c>
      <c r="N11" s="302">
        <f t="shared" ref="N11:N24" si="6">E11/$G11</f>
        <v>0.27103626370930145</v>
      </c>
      <c r="O11" s="302">
        <f t="shared" ref="O11:O24" si="7">F11/$G11</f>
        <v>3.7337144539588286E-2</v>
      </c>
      <c r="Q11" s="356">
        <f t="shared" ref="Q11:Q24" si="8">U11/D11*1000000</f>
        <v>1742.0393641634519</v>
      </c>
      <c r="R11" s="356">
        <f t="shared" ref="R11:R24" si="9">V11/E11*1000000</f>
        <v>828.37543112734465</v>
      </c>
      <c r="S11" s="356">
        <f t="shared" ref="S11:S24" si="10">W11/F11*1000000</f>
        <v>714.43854708814195</v>
      </c>
      <c r="U11" s="354">
        <f t="shared" si="3"/>
        <v>78.569110994627167</v>
      </c>
      <c r="V11" s="354">
        <f t="shared" si="3"/>
        <v>14.641204395003365</v>
      </c>
      <c r="W11" s="354">
        <f t="shared" si="3"/>
        <v>1.7395149744502076</v>
      </c>
      <c r="X11" s="355">
        <f t="shared" ref="X11:X24" si="11">SUM(U11:W11)</f>
        <v>94.949830364080739</v>
      </c>
      <c r="AB11" s="350">
        <f t="shared" ref="AB11:AB50" si="12">C11</f>
        <v>1971</v>
      </c>
      <c r="AC11" s="350">
        <f t="shared" ref="AC11:AC50" si="13">X11/G11*1000000</f>
        <v>1456.0356252312602</v>
      </c>
      <c r="AD11" s="350"/>
      <c r="AE11" s="350"/>
      <c r="AF11" s="350"/>
      <c r="AG11" s="350"/>
      <c r="AH11" s="350"/>
      <c r="AI11" s="350"/>
      <c r="AJ11" s="350"/>
      <c r="AK11" s="350"/>
      <c r="AL11" s="350"/>
      <c r="AM11" s="350"/>
      <c r="AN11" s="350"/>
      <c r="AO11" s="350"/>
      <c r="AP11" s="350"/>
      <c r="AQ11" s="350"/>
      <c r="AR11" s="350"/>
      <c r="AS11" s="350"/>
      <c r="AT11" s="350"/>
      <c r="AU11" s="350"/>
      <c r="AV11" s="350"/>
    </row>
    <row r="12" spans="1:48" x14ac:dyDescent="0.2">
      <c r="A12" s="299"/>
      <c r="C12" s="769">
        <v>1972</v>
      </c>
      <c r="D12" s="779">
        <v>46342.9</v>
      </c>
      <c r="E12" s="779">
        <v>18074.299999999996</v>
      </c>
      <c r="F12" s="779">
        <v>2856.8999999999996</v>
      </c>
      <c r="G12" s="677">
        <f t="shared" si="4"/>
        <v>67274.099999999991</v>
      </c>
      <c r="H12" s="565"/>
      <c r="I12" s="677">
        <f t="shared" si="0"/>
        <v>46342.9</v>
      </c>
      <c r="J12" s="677">
        <f t="shared" si="1"/>
        <v>18074.299999999996</v>
      </c>
      <c r="K12" s="677">
        <f t="shared" si="2"/>
        <v>2856.8999999999996</v>
      </c>
      <c r="M12" s="302">
        <f t="shared" si="5"/>
        <v>0.68886688933779872</v>
      </c>
      <c r="N12" s="302">
        <f t="shared" si="6"/>
        <v>0.26866654477726193</v>
      </c>
      <c r="O12" s="302">
        <f t="shared" si="7"/>
        <v>4.2466565884939377E-2</v>
      </c>
      <c r="Q12" s="356">
        <f t="shared" si="8"/>
        <v>1747.2812077868125</v>
      </c>
      <c r="R12" s="356">
        <f t="shared" si="9"/>
        <v>830.0355021316077</v>
      </c>
      <c r="S12" s="356">
        <f t="shared" si="10"/>
        <v>736.26801804203785</v>
      </c>
      <c r="U12" s="354">
        <f t="shared" si="3"/>
        <v>80.974078284343477</v>
      </c>
      <c r="V12" s="354">
        <f t="shared" si="3"/>
        <v>15.002310676177313</v>
      </c>
      <c r="W12" s="354">
        <f t="shared" si="3"/>
        <v>2.1034441007442979</v>
      </c>
      <c r="X12" s="355">
        <f t="shared" si="11"/>
        <v>98.079833061265091</v>
      </c>
      <c r="AB12" s="350">
        <f t="shared" si="12"/>
        <v>1972</v>
      </c>
      <c r="AC12" s="350">
        <f t="shared" si="13"/>
        <v>1457.913715103808</v>
      </c>
      <c r="AD12" s="350"/>
      <c r="AF12" s="350"/>
      <c r="AG12" s="350"/>
      <c r="AH12" s="350"/>
      <c r="AJ12" s="350"/>
      <c r="AK12" s="350"/>
      <c r="AL12" s="350"/>
      <c r="AO12" s="350"/>
      <c r="AP12" s="350"/>
      <c r="AQ12" s="350"/>
      <c r="AR12" s="350"/>
      <c r="AS12" s="350"/>
      <c r="AU12" s="350"/>
    </row>
    <row r="13" spans="1:48" x14ac:dyDescent="0.2">
      <c r="A13" s="299"/>
      <c r="C13" s="769">
        <v>1973</v>
      </c>
      <c r="D13" s="779">
        <v>47192.404584623233</v>
      </c>
      <c r="E13" s="779">
        <v>18703.278956239817</v>
      </c>
      <c r="F13" s="779">
        <v>3367.8733383451431</v>
      </c>
      <c r="G13" s="677">
        <f t="shared" si="4"/>
        <v>69263.55687920819</v>
      </c>
      <c r="H13" s="565"/>
      <c r="I13" s="677">
        <f t="shared" si="0"/>
        <v>47192.404584623233</v>
      </c>
      <c r="J13" s="677">
        <f t="shared" si="1"/>
        <v>18703.278956239817</v>
      </c>
      <c r="K13" s="677">
        <f t="shared" si="2"/>
        <v>3367.8733383451431</v>
      </c>
      <c r="M13" s="302">
        <f t="shared" si="5"/>
        <v>0.681345381481407</v>
      </c>
      <c r="N13" s="302">
        <f t="shared" si="6"/>
        <v>0.2700305874972217</v>
      </c>
      <c r="O13" s="302">
        <f t="shared" si="7"/>
        <v>4.8624031021371424E-2</v>
      </c>
      <c r="Q13" s="356">
        <f t="shared" si="8"/>
        <v>1752.5388242595907</v>
      </c>
      <c r="R13" s="356">
        <f t="shared" si="9"/>
        <v>831.69889993147081</v>
      </c>
      <c r="S13" s="356">
        <f t="shared" si="10"/>
        <v>758.09748899593376</v>
      </c>
      <c r="U13" s="354">
        <f t="shared" si="3"/>
        <v>82.706521244718516</v>
      </c>
      <c r="V13" s="354">
        <f t="shared" si="3"/>
        <v>15.555496533016083</v>
      </c>
      <c r="W13" s="354">
        <f t="shared" si="3"/>
        <v>2.5531763210558061</v>
      </c>
      <c r="X13" s="355">
        <f t="shared" si="11"/>
        <v>100.8151940987904</v>
      </c>
      <c r="AB13" s="350">
        <f t="shared" si="12"/>
        <v>1973</v>
      </c>
      <c r="AC13" s="350">
        <f t="shared" si="13"/>
        <v>1455.5301321675772</v>
      </c>
      <c r="AD13" s="350"/>
      <c r="AF13" s="350"/>
      <c r="AG13" s="350"/>
      <c r="AH13" s="350"/>
      <c r="AJ13" s="350"/>
      <c r="AK13" s="350"/>
      <c r="AL13" s="350"/>
      <c r="AO13" s="350"/>
      <c r="AP13" s="350"/>
      <c r="AQ13" s="350"/>
      <c r="AR13" s="350"/>
      <c r="AS13" s="350"/>
      <c r="AU13" s="350"/>
    </row>
    <row r="14" spans="1:48" x14ac:dyDescent="0.2">
      <c r="A14" s="299"/>
      <c r="C14" s="769">
        <v>1974</v>
      </c>
      <c r="D14" s="779">
        <v>48002.474479126839</v>
      </c>
      <c r="E14" s="779">
        <v>18946.659457538834</v>
      </c>
      <c r="F14" s="779">
        <v>3860.3648894645071</v>
      </c>
      <c r="G14" s="677">
        <f t="shared" si="4"/>
        <v>70809.498826130177</v>
      </c>
      <c r="H14" s="565"/>
      <c r="I14" s="677">
        <f t="shared" si="0"/>
        <v>48002.474479126839</v>
      </c>
      <c r="J14" s="677">
        <f t="shared" si="1"/>
        <v>18946.659457538834</v>
      </c>
      <c r="K14" s="677">
        <f t="shared" si="2"/>
        <v>3860.3648894645071</v>
      </c>
      <c r="M14" s="302">
        <f t="shared" si="5"/>
        <v>0.6779101006913627</v>
      </c>
      <c r="N14" s="302">
        <f t="shared" si="6"/>
        <v>0.26757228580393683</v>
      </c>
      <c r="O14" s="302">
        <f t="shared" si="7"/>
        <v>5.4517613504700475E-2</v>
      </c>
      <c r="Q14" s="356">
        <f t="shared" si="8"/>
        <v>1757.8122610427192</v>
      </c>
      <c r="R14" s="356">
        <f t="shared" si="9"/>
        <v>833.36563119385858</v>
      </c>
      <c r="S14" s="356">
        <f t="shared" si="10"/>
        <v>779.92695994982989</v>
      </c>
      <c r="U14" s="354">
        <f t="shared" si="3"/>
        <v>84.379338199799378</v>
      </c>
      <c r="V14" s="354">
        <f t="shared" si="3"/>
        <v>15.78949481784694</v>
      </c>
      <c r="W14" s="354">
        <f t="shared" si="3"/>
        <v>3.0108026525371141</v>
      </c>
      <c r="X14" s="355">
        <f t="shared" si="11"/>
        <v>103.17963567018343</v>
      </c>
      <c r="AB14" s="350">
        <f t="shared" si="12"/>
        <v>1974</v>
      </c>
      <c r="AC14" s="350">
        <f t="shared" si="13"/>
        <v>1457.1439902934039</v>
      </c>
      <c r="AD14" s="350"/>
      <c r="AF14" s="350"/>
      <c r="AG14" s="350"/>
      <c r="AH14" s="350"/>
      <c r="AJ14" s="350"/>
      <c r="AK14" s="350"/>
      <c r="AL14" s="350"/>
      <c r="AO14" s="350"/>
      <c r="AP14" s="350"/>
      <c r="AQ14" s="350"/>
      <c r="AR14" s="350"/>
      <c r="AS14" s="350"/>
      <c r="AU14" s="350"/>
    </row>
    <row r="15" spans="1:48" x14ac:dyDescent="0.2">
      <c r="A15" s="299"/>
      <c r="C15" s="769">
        <v>1975</v>
      </c>
      <c r="D15" s="779">
        <v>49260.437335930816</v>
      </c>
      <c r="E15" s="779">
        <v>19750.695664218507</v>
      </c>
      <c r="F15" s="779">
        <v>3509.5328660299374</v>
      </c>
      <c r="G15" s="677">
        <f t="shared" si="4"/>
        <v>72520.665866179261</v>
      </c>
      <c r="H15" s="565"/>
      <c r="I15" s="677">
        <f t="shared" si="0"/>
        <v>49260.437335930816</v>
      </c>
      <c r="J15" s="677">
        <f t="shared" si="1"/>
        <v>19750.695664218507</v>
      </c>
      <c r="K15" s="677">
        <f t="shared" si="2"/>
        <v>3509.5328660299374</v>
      </c>
      <c r="M15" s="302">
        <f t="shared" si="5"/>
        <v>0.67926068724782507</v>
      </c>
      <c r="N15" s="302">
        <f t="shared" si="6"/>
        <v>0.27234575728612337</v>
      </c>
      <c r="O15" s="302">
        <f t="shared" si="7"/>
        <v>4.8393555466051549E-2</v>
      </c>
      <c r="Q15" s="356">
        <f t="shared" si="8"/>
        <v>1763.1015657399394</v>
      </c>
      <c r="R15" s="356">
        <f t="shared" si="9"/>
        <v>835.03570259905655</v>
      </c>
      <c r="S15" s="356">
        <f t="shared" si="10"/>
        <v>787.62029271181473</v>
      </c>
      <c r="U15" s="354">
        <f t="shared" si="3"/>
        <v>86.851154196013781</v>
      </c>
      <c r="V15" s="354">
        <f t="shared" si="3"/>
        <v>16.492536030790841</v>
      </c>
      <c r="W15" s="354">
        <f t="shared" si="3"/>
        <v>2.7641793032242332</v>
      </c>
      <c r="X15" s="355">
        <f t="shared" si="11"/>
        <v>106.10786953002886</v>
      </c>
      <c r="AB15" s="350">
        <f t="shared" si="12"/>
        <v>1975</v>
      </c>
      <c r="AC15" s="350">
        <f t="shared" si="13"/>
        <v>1463.1397583390549</v>
      </c>
      <c r="AD15" s="350"/>
      <c r="AF15" s="350"/>
      <c r="AG15" s="350"/>
      <c r="AH15" s="350"/>
      <c r="AJ15" s="350"/>
      <c r="AK15" s="350"/>
      <c r="AL15" s="350"/>
      <c r="AO15" s="350"/>
      <c r="AP15" s="350"/>
      <c r="AQ15" s="350"/>
      <c r="AR15" s="350"/>
      <c r="AS15" s="350"/>
      <c r="AU15" s="350"/>
    </row>
    <row r="16" spans="1:48" x14ac:dyDescent="0.2">
      <c r="A16" s="299"/>
      <c r="C16" s="769">
        <v>1976</v>
      </c>
      <c r="D16" s="779">
        <v>50067.028485332303</v>
      </c>
      <c r="E16" s="779">
        <v>20137.258851340295</v>
      </c>
      <c r="F16" s="779">
        <v>3843.4381401511646</v>
      </c>
      <c r="G16" s="677">
        <f t="shared" si="4"/>
        <v>74047.725476823762</v>
      </c>
      <c r="H16" s="565"/>
      <c r="I16" s="677">
        <f t="shared" si="0"/>
        <v>50067.028485332303</v>
      </c>
      <c r="J16" s="677">
        <f t="shared" si="1"/>
        <v>20137.258851340295</v>
      </c>
      <c r="K16" s="677">
        <f t="shared" si="2"/>
        <v>3843.4381401511646</v>
      </c>
      <c r="M16" s="302">
        <f t="shared" si="5"/>
        <v>0.67614539356786607</v>
      </c>
      <c r="N16" s="302">
        <f t="shared" si="6"/>
        <v>0.27194972866037687</v>
      </c>
      <c r="O16" s="302">
        <f t="shared" si="7"/>
        <v>5.1904877771757139E-2</v>
      </c>
      <c r="Q16" s="356">
        <f t="shared" si="8"/>
        <v>1768.4067860982339</v>
      </c>
      <c r="R16" s="356">
        <f t="shared" si="9"/>
        <v>836.70912084073802</v>
      </c>
      <c r="S16" s="356">
        <f t="shared" si="10"/>
        <v>795.31362547379979</v>
      </c>
      <c r="U16" s="354">
        <f t="shared" si="3"/>
        <v>88.538872933235226</v>
      </c>
      <c r="V16" s="354">
        <f t="shared" si="3"/>
        <v>16.84902814964731</v>
      </c>
      <c r="W16" s="354">
        <f t="shared" si="3"/>
        <v>3.0567387215279007</v>
      </c>
      <c r="X16" s="355">
        <f t="shared" si="11"/>
        <v>108.44463980441044</v>
      </c>
      <c r="AB16" s="350">
        <f t="shared" si="12"/>
        <v>1976</v>
      </c>
      <c r="AC16" s="350">
        <f t="shared" si="13"/>
        <v>1464.5235772752073</v>
      </c>
      <c r="AD16" s="350"/>
      <c r="AF16" s="350"/>
      <c r="AG16" s="350"/>
      <c r="AH16" s="350"/>
      <c r="AJ16" s="350"/>
      <c r="AK16" s="350"/>
      <c r="AL16" s="350"/>
      <c r="AO16" s="350"/>
      <c r="AP16" s="350"/>
      <c r="AQ16" s="350"/>
      <c r="AR16" s="350"/>
      <c r="AS16" s="350"/>
      <c r="AU16" s="350"/>
    </row>
    <row r="17" spans="1:47" x14ac:dyDescent="0.2">
      <c r="A17" s="299"/>
      <c r="C17" s="769">
        <v>1977</v>
      </c>
      <c r="D17" s="779">
        <v>50592.402499981283</v>
      </c>
      <c r="E17" s="779">
        <v>20817.146424293816</v>
      </c>
      <c r="F17" s="779">
        <v>3956.4010692651941</v>
      </c>
      <c r="G17" s="677">
        <f t="shared" si="4"/>
        <v>75365.949993540286</v>
      </c>
      <c r="H17" s="565"/>
      <c r="I17" s="677">
        <f t="shared" si="0"/>
        <v>50592.402499981283</v>
      </c>
      <c r="J17" s="677">
        <f t="shared" si="1"/>
        <v>20817.146424293816</v>
      </c>
      <c r="K17" s="677">
        <f t="shared" si="2"/>
        <v>3956.4010692651941</v>
      </c>
      <c r="M17" s="302">
        <f t="shared" si="5"/>
        <v>0.67128991944396144</v>
      </c>
      <c r="N17" s="302">
        <f t="shared" si="6"/>
        <v>0.27621421114015127</v>
      </c>
      <c r="O17" s="302">
        <f t="shared" si="7"/>
        <v>5.2495869415887443E-2</v>
      </c>
      <c r="Q17" s="356">
        <f t="shared" si="8"/>
        <v>1773.7279700082588</v>
      </c>
      <c r="R17" s="356">
        <f t="shared" si="9"/>
        <v>838.38589262598998</v>
      </c>
      <c r="S17" s="356">
        <f t="shared" si="10"/>
        <v>803.00695823578451</v>
      </c>
      <c r="U17" s="354">
        <f t="shared" si="3"/>
        <v>89.737159384132553</v>
      </c>
      <c r="V17" s="354">
        <f t="shared" si="3"/>
        <v>17.452801886857507</v>
      </c>
      <c r="W17" s="354">
        <f t="shared" si="3"/>
        <v>3.1770175881914491</v>
      </c>
      <c r="X17" s="355">
        <f t="shared" si="11"/>
        <v>110.36697885918151</v>
      </c>
      <c r="AB17" s="350">
        <f t="shared" si="12"/>
        <v>1977</v>
      </c>
      <c r="AC17" s="350">
        <f t="shared" si="13"/>
        <v>1464.4143524846593</v>
      </c>
      <c r="AD17" s="350"/>
      <c r="AF17" s="350"/>
      <c r="AG17" s="350"/>
      <c r="AH17" s="350"/>
      <c r="AJ17" s="350"/>
      <c r="AK17" s="350"/>
      <c r="AL17" s="350"/>
      <c r="AO17" s="350"/>
      <c r="AP17" s="350"/>
      <c r="AQ17" s="350"/>
      <c r="AR17" s="350"/>
      <c r="AS17" s="350"/>
      <c r="AU17" s="350"/>
    </row>
    <row r="18" spans="1:47" x14ac:dyDescent="0.2">
      <c r="A18" s="299"/>
      <c r="C18" s="769">
        <v>1978</v>
      </c>
      <c r="D18" s="779">
        <v>51632.711355235995</v>
      </c>
      <c r="E18" s="779">
        <v>21670.60186921151</v>
      </c>
      <c r="F18" s="779">
        <v>3975.5662729084893</v>
      </c>
      <c r="G18" s="677">
        <f t="shared" si="4"/>
        <v>77278.879497356</v>
      </c>
      <c r="H18" s="565"/>
      <c r="I18" s="677">
        <f t="shared" si="0"/>
        <v>51632.711355235995</v>
      </c>
      <c r="J18" s="677">
        <f t="shared" si="1"/>
        <v>21670.60186921151</v>
      </c>
      <c r="K18" s="677">
        <f t="shared" si="2"/>
        <v>3975.5662729084893</v>
      </c>
      <c r="M18" s="302">
        <f t="shared" si="5"/>
        <v>0.66813483439550314</v>
      </c>
      <c r="N18" s="302">
        <f t="shared" si="6"/>
        <v>0.28042075674703515</v>
      </c>
      <c r="O18" s="302">
        <f t="shared" si="7"/>
        <v>5.1444408857461606E-2</v>
      </c>
      <c r="Q18" s="356">
        <f t="shared" si="8"/>
        <v>1779.0651655047732</v>
      </c>
      <c r="R18" s="356">
        <f t="shared" si="9"/>
        <v>840.06602467534083</v>
      </c>
      <c r="S18" s="356">
        <f t="shared" si="10"/>
        <v>810.70029099776912</v>
      </c>
      <c r="U18" s="354">
        <f t="shared" si="3"/>
        <v>91.857958172663103</v>
      </c>
      <c r="V18" s="354">
        <f t="shared" si="3"/>
        <v>18.204736364590524</v>
      </c>
      <c r="W18" s="354">
        <f t="shared" si="3"/>
        <v>3.2229927343278284</v>
      </c>
      <c r="X18" s="355">
        <f t="shared" si="11"/>
        <v>113.28568727158147</v>
      </c>
      <c r="AB18" s="350">
        <f t="shared" si="12"/>
        <v>1978</v>
      </c>
      <c r="AC18" s="350">
        <f t="shared" si="13"/>
        <v>1465.9333573212252</v>
      </c>
      <c r="AD18" s="350"/>
      <c r="AF18" s="350"/>
      <c r="AG18" s="350"/>
      <c r="AH18" s="350"/>
      <c r="AJ18" s="350"/>
      <c r="AK18" s="350"/>
      <c r="AL18" s="350"/>
      <c r="AO18" s="350"/>
      <c r="AP18" s="350"/>
      <c r="AQ18" s="350"/>
      <c r="AR18" s="350"/>
      <c r="AS18" s="350"/>
      <c r="AU18" s="350"/>
    </row>
    <row r="19" spans="1:47" x14ac:dyDescent="0.2">
      <c r="A19" s="299"/>
      <c r="C19" s="769">
        <v>1979</v>
      </c>
      <c r="D19" s="779">
        <v>53083.777242817217</v>
      </c>
      <c r="E19" s="779">
        <v>21641.049878708836</v>
      </c>
      <c r="F19" s="779">
        <v>3963.5723360382262</v>
      </c>
      <c r="G19" s="677">
        <f t="shared" si="4"/>
        <v>78688.399457564286</v>
      </c>
      <c r="H19" s="565"/>
      <c r="I19" s="677">
        <f t="shared" si="0"/>
        <v>53083.777242817217</v>
      </c>
      <c r="J19" s="677">
        <f t="shared" si="1"/>
        <v>21641.049878708836</v>
      </c>
      <c r="K19" s="677">
        <f t="shared" si="2"/>
        <v>3963.5723360382262</v>
      </c>
      <c r="M19" s="302">
        <f t="shared" si="5"/>
        <v>0.67460740857290746</v>
      </c>
      <c r="N19" s="302">
        <f t="shared" si="6"/>
        <v>0.27502211288945577</v>
      </c>
      <c r="O19" s="302">
        <f t="shared" si="7"/>
        <v>5.0370478537636716E-2</v>
      </c>
      <c r="Q19" s="356">
        <f t="shared" si="8"/>
        <v>1784.4184207670739</v>
      </c>
      <c r="R19" s="356">
        <f t="shared" si="9"/>
        <v>841.74952372278619</v>
      </c>
      <c r="S19" s="356">
        <f t="shared" si="10"/>
        <v>818.39362375975418</v>
      </c>
      <c r="U19" s="354">
        <f t="shared" si="3"/>
        <v>94.723669955979048</v>
      </c>
      <c r="V19" s="354">
        <f t="shared" si="3"/>
        <v>18.216343428264224</v>
      </c>
      <c r="W19" s="354">
        <f t="shared" si="3"/>
        <v>3.2437623271242382</v>
      </c>
      <c r="X19" s="355">
        <f t="shared" si="11"/>
        <v>116.18377571136752</v>
      </c>
      <c r="AB19" s="350">
        <f t="shared" si="12"/>
        <v>1979</v>
      </c>
      <c r="AC19" s="350">
        <f t="shared" si="13"/>
        <v>1476.5044976422992</v>
      </c>
      <c r="AD19" s="350"/>
      <c r="AF19" s="350"/>
      <c r="AG19" s="350"/>
      <c r="AH19" s="350"/>
      <c r="AJ19" s="350"/>
      <c r="AK19" s="350"/>
      <c r="AL19" s="350"/>
      <c r="AO19" s="350"/>
      <c r="AP19" s="350"/>
      <c r="AQ19" s="350"/>
      <c r="AR19" s="350"/>
      <c r="AS19" s="350"/>
      <c r="AU19" s="350"/>
    </row>
    <row r="20" spans="1:47" x14ac:dyDescent="0.2">
      <c r="A20" s="299"/>
      <c r="C20" s="769">
        <v>1980</v>
      </c>
      <c r="D20" s="779">
        <v>54097.805989606117</v>
      </c>
      <c r="E20" s="779">
        <v>21946.90258782723</v>
      </c>
      <c r="F20" s="779">
        <v>4181.5002775768216</v>
      </c>
      <c r="G20" s="677">
        <f t="shared" si="4"/>
        <v>80226.208855010162</v>
      </c>
      <c r="H20" s="565"/>
      <c r="I20" s="677">
        <f t="shared" si="0"/>
        <v>54097.805989606117</v>
      </c>
      <c r="J20" s="677">
        <f t="shared" si="1"/>
        <v>21946.90258782723</v>
      </c>
      <c r="K20" s="677">
        <f t="shared" si="2"/>
        <v>4181.5002775768216</v>
      </c>
      <c r="M20" s="302">
        <f t="shared" si="5"/>
        <v>0.6743158721032807</v>
      </c>
      <c r="N20" s="302">
        <f t="shared" si="6"/>
        <v>0.27356275338263897</v>
      </c>
      <c r="O20" s="302">
        <f t="shared" si="7"/>
        <v>5.2121374514080443E-2</v>
      </c>
      <c r="Q20" s="356">
        <f t="shared" si="8"/>
        <v>1789.7877841194327</v>
      </c>
      <c r="R20" s="356">
        <f t="shared" si="9"/>
        <v>843.43639651581793</v>
      </c>
      <c r="S20" s="356">
        <f t="shared" si="10"/>
        <v>826.08695652173901</v>
      </c>
      <c r="U20" s="354">
        <f t="shared" si="3"/>
        <v>96.82359230786011</v>
      </c>
      <c r="V20" s="354">
        <f t="shared" si="3"/>
        <v>18.510816433360677</v>
      </c>
      <c r="W20" s="354">
        <f t="shared" si="3"/>
        <v>3.4542828379982438</v>
      </c>
      <c r="X20" s="355">
        <f t="shared" si="11"/>
        <v>118.78869157921903</v>
      </c>
      <c r="AB20" s="350">
        <f t="shared" si="12"/>
        <v>1980</v>
      </c>
      <c r="AC20" s="350">
        <f t="shared" si="13"/>
        <v>1480.6718811043584</v>
      </c>
      <c r="AD20" s="350"/>
      <c r="AF20" s="350"/>
      <c r="AG20" s="350"/>
      <c r="AH20" s="350"/>
      <c r="AJ20" s="350"/>
      <c r="AK20" s="350"/>
      <c r="AL20" s="350"/>
      <c r="AO20" s="350"/>
      <c r="AP20" s="350"/>
      <c r="AQ20" s="350"/>
      <c r="AR20" s="350"/>
      <c r="AS20" s="350"/>
      <c r="AU20" s="350"/>
    </row>
    <row r="21" spans="1:47" x14ac:dyDescent="0.2">
      <c r="A21" s="299"/>
      <c r="C21" s="769">
        <v>1981</v>
      </c>
      <c r="D21" s="779">
        <v>56049.101485513042</v>
      </c>
      <c r="E21" s="779">
        <v>23001.802664070579</v>
      </c>
      <c r="F21" s="779">
        <v>4340.5494064267823</v>
      </c>
      <c r="G21" s="677">
        <f t="shared" si="4"/>
        <v>83391.453556010412</v>
      </c>
      <c r="H21" s="565"/>
      <c r="I21" s="677">
        <f t="shared" si="0"/>
        <v>56049.101485513042</v>
      </c>
      <c r="J21" s="677">
        <f t="shared" si="1"/>
        <v>23001.802664070579</v>
      </c>
      <c r="K21" s="677">
        <f t="shared" si="2"/>
        <v>4340.5494064267823</v>
      </c>
      <c r="M21" s="302">
        <f t="shared" si="5"/>
        <v>0.67212045234188533</v>
      </c>
      <c r="N21" s="302">
        <f t="shared" si="6"/>
        <v>0.27582925687488191</v>
      </c>
      <c r="O21" s="302">
        <f t="shared" si="7"/>
        <v>5.2050290783232651E-2</v>
      </c>
      <c r="Q21" s="356">
        <f t="shared" si="8"/>
        <v>1791.5793634829156</v>
      </c>
      <c r="R21" s="356">
        <f t="shared" si="9"/>
        <v>844.28067719301112</v>
      </c>
      <c r="S21" s="356">
        <f t="shared" si="10"/>
        <v>830.34953111679454</v>
      </c>
      <c r="U21" s="354">
        <f t="shared" si="3"/>
        <v>100.4164135632048</v>
      </c>
      <c r="V21" s="354">
        <f t="shared" si="3"/>
        <v>19.419977529881514</v>
      </c>
      <c r="W21" s="354">
        <f t="shared" si="3"/>
        <v>3.6041731644157595</v>
      </c>
      <c r="X21" s="355">
        <f t="shared" si="11"/>
        <v>123.44056425750207</v>
      </c>
      <c r="AB21" s="350">
        <f t="shared" si="12"/>
        <v>1981</v>
      </c>
      <c r="AC21" s="350">
        <f t="shared" si="13"/>
        <v>1480.2543785208447</v>
      </c>
      <c r="AD21" s="350"/>
      <c r="AF21" s="350"/>
      <c r="AG21" s="350"/>
      <c r="AH21" s="350"/>
      <c r="AJ21" s="350"/>
      <c r="AK21" s="350"/>
      <c r="AL21" s="350"/>
      <c r="AO21" s="350"/>
      <c r="AP21" s="350"/>
      <c r="AQ21" s="350"/>
      <c r="AR21" s="350"/>
      <c r="AS21" s="350"/>
      <c r="AU21" s="350"/>
    </row>
    <row r="22" spans="1:47" x14ac:dyDescent="0.2">
      <c r="A22" s="299"/>
      <c r="C22" s="769">
        <v>1982</v>
      </c>
      <c r="D22" s="779">
        <v>56289.09255577244</v>
      </c>
      <c r="E22" s="779">
        <v>23337.132260686391</v>
      </c>
      <c r="F22" s="779">
        <v>4446.7036697922158</v>
      </c>
      <c r="G22" s="677">
        <f t="shared" si="4"/>
        <v>84072.928486251039</v>
      </c>
      <c r="H22" s="565"/>
      <c r="I22" s="677">
        <f t="shared" si="0"/>
        <v>56289.09255577244</v>
      </c>
      <c r="J22" s="677">
        <f t="shared" si="1"/>
        <v>23337.132260686391</v>
      </c>
      <c r="K22" s="677">
        <f t="shared" si="2"/>
        <v>4446.7036697922158</v>
      </c>
      <c r="M22" s="302">
        <f t="shared" si="5"/>
        <v>0.6695269639022714</v>
      </c>
      <c r="N22" s="302">
        <f t="shared" si="6"/>
        <v>0.27758200744134726</v>
      </c>
      <c r="O22" s="302">
        <f t="shared" si="7"/>
        <v>5.2891028656381497E-2</v>
      </c>
      <c r="Q22" s="356">
        <f t="shared" si="8"/>
        <v>1793.3727362191344</v>
      </c>
      <c r="R22" s="356">
        <f t="shared" si="9"/>
        <v>845.12580299600677</v>
      </c>
      <c r="S22" s="356">
        <f t="shared" si="10"/>
        <v>834.61210571184995</v>
      </c>
      <c r="U22" s="354">
        <f t="shared" si="3"/>
        <v>100.94732393603773</v>
      </c>
      <c r="V22" s="354">
        <f t="shared" si="3"/>
        <v>19.722812641436601</v>
      </c>
      <c r="W22" s="354">
        <f t="shared" si="3"/>
        <v>3.7112727133218919</v>
      </c>
      <c r="X22" s="355">
        <f t="shared" si="11"/>
        <v>124.38140929079623</v>
      </c>
      <c r="AB22" s="350">
        <f t="shared" si="12"/>
        <v>1982</v>
      </c>
      <c r="AC22" s="350">
        <f t="shared" si="13"/>
        <v>1479.4466129621867</v>
      </c>
      <c r="AD22" s="350"/>
      <c r="AF22" s="350"/>
      <c r="AG22" s="350"/>
      <c r="AH22" s="350"/>
      <c r="AJ22" s="350"/>
      <c r="AK22" s="350"/>
      <c r="AL22" s="350"/>
      <c r="AO22" s="350"/>
      <c r="AP22" s="350"/>
      <c r="AQ22" s="350"/>
      <c r="AR22" s="350"/>
      <c r="AS22" s="350"/>
      <c r="AU22" s="350"/>
    </row>
    <row r="23" spans="1:47" x14ac:dyDescent="0.2">
      <c r="A23" s="299"/>
      <c r="C23" s="769">
        <v>1983</v>
      </c>
      <c r="D23" s="779">
        <v>56673.368293016276</v>
      </c>
      <c r="E23" s="779">
        <v>23685.891684260649</v>
      </c>
      <c r="F23" s="779">
        <v>4581.7608079291185</v>
      </c>
      <c r="G23" s="677">
        <f t="shared" si="4"/>
        <v>84941.020785206056</v>
      </c>
      <c r="H23" s="565"/>
      <c r="I23" s="677">
        <f t="shared" si="0"/>
        <v>56673.368293016276</v>
      </c>
      <c r="J23" s="677">
        <f t="shared" si="1"/>
        <v>23685.891684260649</v>
      </c>
      <c r="K23" s="677">
        <f t="shared" si="2"/>
        <v>4581.7608079291185</v>
      </c>
      <c r="M23" s="302">
        <f t="shared" si="5"/>
        <v>0.66720846734734462</v>
      </c>
      <c r="N23" s="302">
        <f t="shared" si="6"/>
        <v>0.27885103646395021</v>
      </c>
      <c r="O23" s="302">
        <f t="shared" si="7"/>
        <v>5.3940496188704987E-2</v>
      </c>
      <c r="Q23" s="356">
        <f t="shared" si="8"/>
        <v>1795.167904123258</v>
      </c>
      <c r="R23" s="356">
        <f t="shared" si="9"/>
        <v>845.97177477077776</v>
      </c>
      <c r="S23" s="356">
        <f t="shared" si="10"/>
        <v>838.87468030690536</v>
      </c>
      <c r="U23" s="354">
        <f t="shared" si="3"/>
        <v>101.73821177817953</v>
      </c>
      <c r="V23" s="354">
        <f t="shared" si="3"/>
        <v>20.037595825162388</v>
      </c>
      <c r="W23" s="354">
        <f t="shared" si="3"/>
        <v>3.8435231329942479</v>
      </c>
      <c r="X23" s="355">
        <f t="shared" si="11"/>
        <v>125.61933073633617</v>
      </c>
      <c r="AB23" s="350">
        <f t="shared" si="12"/>
        <v>1983</v>
      </c>
      <c r="AC23" s="350">
        <f t="shared" si="13"/>
        <v>1478.9006486511985</v>
      </c>
      <c r="AD23" s="350"/>
      <c r="AF23" s="350"/>
      <c r="AG23" s="350"/>
      <c r="AH23" s="350"/>
      <c r="AJ23" s="350"/>
      <c r="AK23" s="350"/>
      <c r="AL23" s="350"/>
      <c r="AO23" s="350"/>
      <c r="AP23" s="350"/>
      <c r="AQ23" s="350"/>
      <c r="AR23" s="350"/>
      <c r="AS23" s="350"/>
      <c r="AU23" s="350"/>
    </row>
    <row r="24" spans="1:47" x14ac:dyDescent="0.2">
      <c r="A24" s="299"/>
      <c r="C24" s="769">
        <v>1984</v>
      </c>
      <c r="D24" s="779">
        <v>57632.257283774547</v>
      </c>
      <c r="E24" s="779">
        <v>23764.461903986703</v>
      </c>
      <c r="F24" s="779">
        <v>4739.3629626685051</v>
      </c>
      <c r="G24" s="677">
        <f t="shared" si="4"/>
        <v>86136.082150429749</v>
      </c>
      <c r="H24" s="565"/>
      <c r="I24" s="677">
        <f t="shared" si="0"/>
        <v>57632.257283774547</v>
      </c>
      <c r="J24" s="677">
        <f t="shared" si="1"/>
        <v>23764.461903986703</v>
      </c>
      <c r="K24" s="677">
        <f t="shared" si="2"/>
        <v>4739.3629626685051</v>
      </c>
      <c r="M24" s="302">
        <f t="shared" si="5"/>
        <v>0.66908380141001123</v>
      </c>
      <c r="N24" s="302">
        <f t="shared" si="6"/>
        <v>0.27589439072099864</v>
      </c>
      <c r="O24" s="302">
        <f t="shared" si="7"/>
        <v>5.502180786899024E-2</v>
      </c>
      <c r="Q24" s="356">
        <f t="shared" si="8"/>
        <v>1796.9648689922499</v>
      </c>
      <c r="R24" s="356">
        <f t="shared" si="9"/>
        <v>846.81859336414209</v>
      </c>
      <c r="S24" s="356">
        <f t="shared" si="10"/>
        <v>843.13725490196066</v>
      </c>
      <c r="U24" s="354">
        <f t="shared" si="3"/>
        <v>103.56314165966558</v>
      </c>
      <c r="V24" s="354">
        <f t="shared" si="3"/>
        <v>20.12418820158976</v>
      </c>
      <c r="W24" s="354">
        <f t="shared" si="3"/>
        <v>3.9959334783283467</v>
      </c>
      <c r="X24" s="355">
        <f t="shared" si="11"/>
        <v>127.68326333958368</v>
      </c>
      <c r="AB24" s="350">
        <f t="shared" si="12"/>
        <v>1984</v>
      </c>
      <c r="AC24" s="350">
        <f t="shared" si="13"/>
        <v>1482.3435214593937</v>
      </c>
      <c r="AD24" s="350"/>
      <c r="AF24" s="350"/>
      <c r="AG24" s="350"/>
      <c r="AH24" s="350"/>
      <c r="AJ24" s="350"/>
      <c r="AK24" s="350"/>
      <c r="AL24" s="350"/>
      <c r="AO24" s="350"/>
      <c r="AP24" s="350"/>
      <c r="AQ24" s="350"/>
      <c r="AR24" s="350"/>
      <c r="AS24" s="350"/>
      <c r="AU24" s="350"/>
    </row>
    <row r="25" spans="1:47" x14ac:dyDescent="0.2">
      <c r="C25" s="827">
        <v>1985</v>
      </c>
      <c r="D25" s="787">
        <f>'[15]Final Floorspace Estimates'!D10</f>
        <v>58427.381489841988</v>
      </c>
      <c r="E25" s="787">
        <f>'[15]Final Floorspace Estimates'!E10</f>
        <v>23493.564494662111</v>
      </c>
      <c r="F25" s="787">
        <f>'[15]Final Floorspace Estimates'!F10</f>
        <v>4923.216689740555</v>
      </c>
      <c r="G25" s="787">
        <f>'[15]Final Floorspace Estimates'!G10</f>
        <v>86844.162674244653</v>
      </c>
      <c r="H25" s="782"/>
      <c r="I25" s="782">
        <f>'[15]Final Floorspace Estimates'!I10</f>
        <v>58427.381489843137</v>
      </c>
      <c r="J25" s="782">
        <f>'[15]Final Floorspace Estimates'!J10</f>
        <v>23493.564494661889</v>
      </c>
      <c r="K25" s="782">
        <f>'[15]Final Floorspace Estimates'!K10</f>
        <v>4923.2166897405477</v>
      </c>
      <c r="L25" s="782"/>
      <c r="M25" s="797">
        <f>'[15]Final Floorspace Estimates'!M10</f>
        <v>0.67278421128896182</v>
      </c>
      <c r="N25" s="797">
        <f>'[15]Final Floorspace Estimates'!N10</f>
        <v>0.27052554565799952</v>
      </c>
      <c r="O25" s="797">
        <f>'[15]Final Floorspace Estimates'!O10</f>
        <v>5.6690243053038637E-2</v>
      </c>
      <c r="P25" s="782"/>
      <c r="Q25" s="782">
        <f>'[15]Final Floorspace Estimates'!Q10</f>
        <v>1849.0897575916233</v>
      </c>
      <c r="R25" s="782">
        <f>'[15]Final Floorspace Estimates'!R10</f>
        <v>847.17455014596089</v>
      </c>
      <c r="S25" s="782">
        <f>'[15]Final Floorspace Estimates'!S10</f>
        <v>857.51633986928107</v>
      </c>
      <c r="T25" s="794">
        <f>'[15]Final Floorspace Estimates'!T10</f>
        <v>0</v>
      </c>
      <c r="U25" s="786">
        <f>'[15]Final Floorspace Estimates'!U10</f>
        <v>108.03747267576522</v>
      </c>
      <c r="V25" s="786">
        <f>'[15]Final Floorspace Estimates'!V10</f>
        <v>19.903149932090489</v>
      </c>
      <c r="W25" s="786">
        <f>'[15]Final Floorspace Estimates'!W10</f>
        <v>4.2217387561696782</v>
      </c>
      <c r="X25" s="786">
        <f>'[15]Final Floorspace Estimates'!X10</f>
        <v>132.16236136402537</v>
      </c>
      <c r="AB25" s="350">
        <f t="shared" si="12"/>
        <v>1985</v>
      </c>
      <c r="AC25" s="350">
        <f t="shared" si="13"/>
        <v>1521.8335613387258</v>
      </c>
      <c r="AD25" s="303"/>
      <c r="AF25" s="305"/>
      <c r="AG25" s="305"/>
      <c r="AH25" s="305"/>
      <c r="AJ25" s="303"/>
      <c r="AK25" s="303"/>
      <c r="AL25" s="303"/>
      <c r="AO25" s="304"/>
    </row>
    <row r="26" spans="1:47" x14ac:dyDescent="0.2">
      <c r="A26" s="306">
        <f>G26/G25-1</f>
        <v>1.5332287632207509E-2</v>
      </c>
      <c r="C26" s="292">
        <f>C25+1</f>
        <v>1986</v>
      </c>
      <c r="D26" s="787">
        <f>'[15]Final Floorspace Estimates'!D11</f>
        <v>59466.637275510206</v>
      </c>
      <c r="E26" s="787">
        <f>'[15]Final Floorspace Estimates'!E11</f>
        <v>23631.361313561716</v>
      </c>
      <c r="F26" s="787">
        <f>'[15]Final Floorspace Estimates'!F11</f>
        <v>5077.6837664724553</v>
      </c>
      <c r="G26" s="787">
        <f>'[15]Final Floorspace Estimates'!G11</f>
        <v>88175.682355544384</v>
      </c>
      <c r="H26" s="782"/>
      <c r="I26" s="782">
        <f>'[15]Final Floorspace Estimates'!I11</f>
        <v>59466.637275510868</v>
      </c>
      <c r="J26" s="782">
        <f>'[15]Final Floorspace Estimates'!J11</f>
        <v>23631.361313561647</v>
      </c>
      <c r="K26" s="782">
        <f>'[15]Final Floorspace Estimates'!K11</f>
        <v>5077.6837664724517</v>
      </c>
      <c r="L26" s="782"/>
      <c r="M26" s="797">
        <f>'[15]Final Floorspace Estimates'!M11</f>
        <v>0.67441085440912396</v>
      </c>
      <c r="N26" s="797">
        <f>'[15]Final Floorspace Estimates'!N11</f>
        <v>0.26800315781254402</v>
      </c>
      <c r="O26" s="797">
        <f>'[15]Final Floorspace Estimates'!O11</f>
        <v>5.7585987778331904E-2</v>
      </c>
      <c r="P26" s="782"/>
      <c r="Q26" s="782">
        <f>'[15]Final Floorspace Estimates'!Q11</f>
        <v>1845.3032226028363</v>
      </c>
      <c r="R26" s="782">
        <f>'[15]Final Floorspace Estimates'!R11</f>
        <v>867.25899899585625</v>
      </c>
      <c r="S26" s="782">
        <f>'[15]Final Floorspace Estimates'!S11</f>
        <v>864.70588235294122</v>
      </c>
      <c r="T26" s="794">
        <f>'[15]Final Floorspace Estimates'!T11</f>
        <v>0</v>
      </c>
      <c r="U26" s="786">
        <f>'[15]Final Floorspace Estimates'!U11</f>
        <v>109.73397740185293</v>
      </c>
      <c r="V26" s="786">
        <f>'[15]Final Floorspace Estimates'!V11</f>
        <v>20.494510757708937</v>
      </c>
      <c r="W26" s="786">
        <f>'[15]Final Floorspace Estimates'!W11</f>
        <v>4.3907030215967708</v>
      </c>
      <c r="X26" s="786">
        <f>'[15]Final Floorspace Estimates'!X11</f>
        <v>134.61919118115864</v>
      </c>
      <c r="AB26" s="350">
        <f t="shared" si="12"/>
        <v>1986</v>
      </c>
      <c r="AC26" s="350">
        <f t="shared" si="13"/>
        <v>1526.7156157447523</v>
      </c>
      <c r="AD26" s="303"/>
      <c r="AF26" s="305"/>
      <c r="AG26" s="305"/>
      <c r="AH26" s="305"/>
      <c r="AJ26" s="303"/>
      <c r="AK26" s="303"/>
      <c r="AL26" s="303"/>
      <c r="AO26" s="304"/>
      <c r="AP26" s="307"/>
      <c r="AQ26" s="307"/>
      <c r="AR26" s="307"/>
      <c r="AS26" s="307"/>
      <c r="AU26" s="307"/>
    </row>
    <row r="27" spans="1:47" x14ac:dyDescent="0.2">
      <c r="A27" s="306">
        <f t="shared" ref="A27:A53" si="14">G27/G26-1</f>
        <v>1.4860067081968742E-2</v>
      </c>
      <c r="C27" s="292">
        <f t="shared" ref="C27:C51" si="15">C26+1</f>
        <v>1987</v>
      </c>
      <c r="D27" s="787">
        <f>'[15]Final Floorspace Estimates'!D12</f>
        <v>60530.0834442751</v>
      </c>
      <c r="E27" s="787">
        <f>'[15]Final Floorspace Estimates'!E12</f>
        <v>23739.275414345375</v>
      </c>
      <c r="F27" s="787">
        <f>'[15]Final Floorspace Estimates'!F12</f>
        <v>5216.6200517256621</v>
      </c>
      <c r="G27" s="787">
        <f>'[15]Final Floorspace Estimates'!G12</f>
        <v>89485.978910346137</v>
      </c>
      <c r="H27" s="782"/>
      <c r="I27" s="782">
        <f>'[15]Final Floorspace Estimates'!I12</f>
        <v>60530.08344427526</v>
      </c>
      <c r="J27" s="782">
        <f>'[15]Final Floorspace Estimates'!J12</f>
        <v>23739.275414345466</v>
      </c>
      <c r="K27" s="782">
        <f>'[15]Final Floorspace Estimates'!K12</f>
        <v>5216.620051725663</v>
      </c>
      <c r="L27" s="782"/>
      <c r="M27" s="797">
        <f>'[15]Final Floorspace Estimates'!M12</f>
        <v>0.67641974956678685</v>
      </c>
      <c r="N27" s="797">
        <f>'[15]Final Floorspace Estimates'!N12</f>
        <v>0.26528486030341342</v>
      </c>
      <c r="O27" s="797">
        <f>'[15]Final Floorspace Estimates'!O12</f>
        <v>5.8295390129799764E-2</v>
      </c>
      <c r="P27" s="782"/>
      <c r="Q27" s="782">
        <f>'[15]Final Floorspace Estimates'!Q12</f>
        <v>1858.8984015399869</v>
      </c>
      <c r="R27" s="782">
        <f>'[15]Final Floorspace Estimates'!R12</f>
        <v>883.13736990518328</v>
      </c>
      <c r="S27" s="782">
        <f>'[15]Final Floorspace Estimates'!S12</f>
        <v>864.70588235294122</v>
      </c>
      <c r="T27" s="794">
        <f>'[15]Final Floorspace Estimates'!T12</f>
        <v>0</v>
      </c>
      <c r="U27" s="786">
        <f>'[15]Final Floorspace Estimates'!U12</f>
        <v>112.51927535964501</v>
      </c>
      <c r="V27" s="786">
        <f>'[15]Final Floorspace Estimates'!V12</f>
        <v>20.965041252879754</v>
      </c>
      <c r="W27" s="786">
        <f>'[15]Final Floorspace Estimates'!W12</f>
        <v>4.5108420447274842</v>
      </c>
      <c r="X27" s="786">
        <f>'[15]Final Floorspace Estimates'!X12</f>
        <v>137.99515865725226</v>
      </c>
      <c r="AB27" s="350">
        <f t="shared" si="12"/>
        <v>1987</v>
      </c>
      <c r="AC27" s="350">
        <f t="shared" si="13"/>
        <v>1542.0869318030964</v>
      </c>
      <c r="AD27" s="303"/>
      <c r="AF27" s="305"/>
      <c r="AG27" s="305"/>
      <c r="AH27" s="305"/>
      <c r="AJ27" s="303"/>
      <c r="AK27" s="303"/>
      <c r="AL27" s="303"/>
      <c r="AO27" s="304"/>
      <c r="AP27" s="307"/>
      <c r="AQ27" s="307"/>
      <c r="AR27" s="307"/>
      <c r="AS27" s="307"/>
      <c r="AU27" s="307"/>
    </row>
    <row r="28" spans="1:47" x14ac:dyDescent="0.2">
      <c r="A28" s="306">
        <f t="shared" si="14"/>
        <v>1.592723871690338E-2</v>
      </c>
      <c r="C28" s="292">
        <f t="shared" si="15"/>
        <v>1988</v>
      </c>
      <c r="D28" s="787">
        <f>'[15]Final Floorspace Estimates'!D13</f>
        <v>61448.589449929605</v>
      </c>
      <c r="E28" s="787">
        <f>'[15]Final Floorspace Estimates'!E13</f>
        <v>24144.40229464239</v>
      </c>
      <c r="F28" s="787">
        <f>'[15]Final Floorspace Estimates'!F13</f>
        <v>5318.2517136950164</v>
      </c>
      <c r="G28" s="787">
        <f>'[15]Final Floorspace Estimates'!G13</f>
        <v>90911.24345826701</v>
      </c>
      <c r="H28" s="782"/>
      <c r="I28" s="782">
        <f>'[15]Final Floorspace Estimates'!I13</f>
        <v>61448.589449929481</v>
      </c>
      <c r="J28" s="782">
        <f>'[15]Final Floorspace Estimates'!J13</f>
        <v>24144.402294642354</v>
      </c>
      <c r="K28" s="782">
        <f>'[15]Final Floorspace Estimates'!K13</f>
        <v>5318.2517136950264</v>
      </c>
      <c r="L28" s="782"/>
      <c r="M28" s="797">
        <f>'[15]Final Floorspace Estimates'!M13</f>
        <v>0.67591847952379736</v>
      </c>
      <c r="N28" s="797">
        <f>'[15]Final Floorspace Estimates'!N13</f>
        <v>0.26558213677635956</v>
      </c>
      <c r="O28" s="797">
        <f>'[15]Final Floorspace Estimates'!O13</f>
        <v>5.8499383699843137E-2</v>
      </c>
      <c r="P28" s="782"/>
      <c r="Q28" s="782">
        <f>'[15]Final Floorspace Estimates'!Q13</f>
        <v>1873.0173648555019</v>
      </c>
      <c r="R28" s="782">
        <f>'[15]Final Floorspace Estimates'!R13</f>
        <v>894.45311193939119</v>
      </c>
      <c r="S28" s="782">
        <f>'[15]Final Floorspace Estimates'!S13</f>
        <v>890.57315233785823</v>
      </c>
      <c r="T28" s="794">
        <f>'[15]Final Floorspace Estimates'!T13</f>
        <v>0</v>
      </c>
      <c r="U28" s="786">
        <f>'[15]Final Floorspace Estimates'!U13</f>
        <v>115.09427508559475</v>
      </c>
      <c r="V28" s="786">
        <f>'[15]Final Floorspace Estimates'!V13</f>
        <v>21.596035768359464</v>
      </c>
      <c r="W28" s="786">
        <f>'[15]Final Floorspace Estimates'!W13</f>
        <v>4.7362921935915869</v>
      </c>
      <c r="X28" s="786">
        <f>'[15]Final Floorspace Estimates'!X13</f>
        <v>141.4266030475458</v>
      </c>
      <c r="AB28" s="350">
        <f t="shared" si="12"/>
        <v>1988</v>
      </c>
      <c r="AC28" s="350">
        <f t="shared" si="13"/>
        <v>1555.6557986413195</v>
      </c>
      <c r="AD28" s="303"/>
      <c r="AF28" s="305"/>
      <c r="AG28" s="305"/>
      <c r="AH28" s="305"/>
      <c r="AJ28" s="303"/>
      <c r="AK28" s="303"/>
      <c r="AL28" s="303"/>
      <c r="AO28" s="304"/>
      <c r="AP28" s="307"/>
      <c r="AQ28" s="307"/>
      <c r="AR28" s="307"/>
      <c r="AS28" s="307"/>
      <c r="AU28" s="307"/>
    </row>
    <row r="29" spans="1:47" x14ac:dyDescent="0.2">
      <c r="A29" s="306">
        <f t="shared" si="14"/>
        <v>1.4641380402172999E-2</v>
      </c>
      <c r="C29" s="292">
        <f t="shared" si="15"/>
        <v>1989</v>
      </c>
      <c r="D29" s="787">
        <f>'[15]Final Floorspace Estimates'!D14</f>
        <v>62324.111633229644</v>
      </c>
      <c r="E29" s="787">
        <f>'[15]Final Floorspace Estimates'!E14</f>
        <v>24511.519850790752</v>
      </c>
      <c r="F29" s="787">
        <f>'[15]Final Floorspace Estimates'!F14</f>
        <v>5406.6780725536564</v>
      </c>
      <c r="G29" s="787">
        <f>'[15]Final Floorspace Estimates'!G14</f>
        <v>92242.309556574051</v>
      </c>
      <c r="H29" s="782"/>
      <c r="I29" s="782">
        <f>'[15]Final Floorspace Estimates'!I14</f>
        <v>62324.1116332292</v>
      </c>
      <c r="J29" s="782">
        <f>'[15]Final Floorspace Estimates'!J14</f>
        <v>24511.519850790584</v>
      </c>
      <c r="K29" s="782">
        <f>'[15]Final Floorspace Estimates'!K14</f>
        <v>5406.6780725536737</v>
      </c>
      <c r="L29" s="782"/>
      <c r="M29" s="797">
        <f>'[15]Final Floorspace Estimates'!M14</f>
        <v>0.67565645236804295</v>
      </c>
      <c r="N29" s="797">
        <f>'[15]Final Floorspace Estimates'!N14</f>
        <v>0.26572968487695275</v>
      </c>
      <c r="O29" s="797">
        <f>'[15]Final Floorspace Estimates'!O14</f>
        <v>5.861386275500434E-2</v>
      </c>
      <c r="P29" s="782"/>
      <c r="Q29" s="782">
        <f>'[15]Final Floorspace Estimates'!Q14</f>
        <v>1886.7306152316403</v>
      </c>
      <c r="R29" s="782">
        <f>'[15]Final Floorspace Estimates'!R14</f>
        <v>903.78044777109062</v>
      </c>
      <c r="S29" s="782">
        <f>'[15]Final Floorspace Estimates'!S14</f>
        <v>916.44042232277525</v>
      </c>
      <c r="T29" s="794">
        <f>'[15]Final Floorspace Estimates'!T14</f>
        <v>0</v>
      </c>
      <c r="U29" s="786">
        <f>'[15]Final Floorspace Estimates'!U14</f>
        <v>117.58880948552878</v>
      </c>
      <c r="V29" s="786">
        <f>'[15]Final Floorspace Estimates'!V14</f>
        <v>22.153032386297642</v>
      </c>
      <c r="W29" s="786">
        <f>'[15]Final Floorspace Estimates'!W14</f>
        <v>4.9548983361743613</v>
      </c>
      <c r="X29" s="786">
        <f>'[15]Final Floorspace Estimates'!X14</f>
        <v>144.69674020800079</v>
      </c>
      <c r="AB29" s="350">
        <f t="shared" si="12"/>
        <v>1989</v>
      </c>
      <c r="AC29" s="350">
        <f t="shared" si="13"/>
        <v>1568.6591207829135</v>
      </c>
      <c r="AD29" s="303"/>
      <c r="AF29" s="305"/>
      <c r="AG29" s="305"/>
      <c r="AH29" s="305"/>
      <c r="AJ29" s="303"/>
      <c r="AK29" s="303"/>
      <c r="AL29" s="303"/>
      <c r="AO29" s="304"/>
      <c r="AP29" s="307"/>
      <c r="AQ29" s="307"/>
      <c r="AR29" s="307"/>
      <c r="AS29" s="307"/>
      <c r="AU29" s="307"/>
    </row>
    <row r="30" spans="1:47" x14ac:dyDescent="0.2">
      <c r="A30" s="306">
        <f t="shared" si="14"/>
        <v>6.1153031044784978E-3</v>
      </c>
      <c r="C30" s="292">
        <f t="shared" si="15"/>
        <v>1990</v>
      </c>
      <c r="D30" s="787">
        <f>'[15]Final Floorspace Estimates'!D15</f>
        <v>62786.919234947789</v>
      </c>
      <c r="E30" s="787">
        <f>'[15]Final Floorspace Estimates'!E15</f>
        <v>24467.291491390042</v>
      </c>
      <c r="F30" s="787">
        <f>'[15]Final Floorspace Estimates'!F15</f>
        <v>5552.1885122318099</v>
      </c>
      <c r="G30" s="787">
        <f>'[15]Final Floorspace Estimates'!G15</f>
        <v>92806.399238569633</v>
      </c>
      <c r="H30" s="782"/>
      <c r="I30" s="782">
        <f>'[15]Final Floorspace Estimates'!I15</f>
        <v>62786.919234946785</v>
      </c>
      <c r="J30" s="782">
        <f>'[15]Final Floorspace Estimates'!J15</f>
        <v>24467.291491389857</v>
      </c>
      <c r="K30" s="782">
        <f>'[15]Final Floorspace Estimates'!K15</f>
        <v>5552.1885122318126</v>
      </c>
      <c r="L30" s="782"/>
      <c r="M30" s="797">
        <f>'[15]Final Floorspace Estimates'!M15</f>
        <v>0.67653652927043018</v>
      </c>
      <c r="N30" s="797">
        <f>'[15]Final Floorspace Estimates'!N15</f>
        <v>0.26363797854600551</v>
      </c>
      <c r="O30" s="797">
        <f>'[15]Final Floorspace Estimates'!O15</f>
        <v>5.9825492183564456E-2</v>
      </c>
      <c r="P30" s="782"/>
      <c r="Q30" s="782">
        <f>'[15]Final Floorspace Estimates'!Q15</f>
        <v>1900.3434366128959</v>
      </c>
      <c r="R30" s="782">
        <f>'[15]Final Floorspace Estimates'!R15</f>
        <v>910.86068802259297</v>
      </c>
      <c r="S30" s="782">
        <f>'[15]Final Floorspace Estimates'!S15</f>
        <v>942.30769230769226</v>
      </c>
      <c r="T30" s="794">
        <f>'[15]Final Floorspace Estimates'!T15</f>
        <v>0</v>
      </c>
      <c r="U30" s="786">
        <f>'[15]Final Floorspace Estimates'!U15</f>
        <v>119.31670987327701</v>
      </c>
      <c r="V30" s="786">
        <f>'[15]Final Floorspace Estimates'!V15</f>
        <v>22.28629396189687</v>
      </c>
      <c r="W30" s="786">
        <f>'[15]Final Floorspace Estimates'!W15</f>
        <v>5.2318699442184364</v>
      </c>
      <c r="X30" s="786">
        <f>'[15]Final Floorspace Estimates'!X15</f>
        <v>146.8348737793923</v>
      </c>
      <c r="AB30" s="350">
        <f t="shared" si="12"/>
        <v>1990</v>
      </c>
      <c r="AC30" s="350">
        <f t="shared" si="13"/>
        <v>1582.1632450358966</v>
      </c>
      <c r="AD30" s="303"/>
      <c r="AF30" s="305"/>
      <c r="AG30" s="305"/>
      <c r="AH30" s="305"/>
      <c r="AJ30" s="303"/>
      <c r="AK30" s="303"/>
      <c r="AL30" s="303"/>
      <c r="AO30" s="304"/>
      <c r="AP30" s="307"/>
      <c r="AQ30" s="307"/>
      <c r="AR30" s="307"/>
      <c r="AS30" s="307"/>
      <c r="AU30" s="307"/>
    </row>
    <row r="31" spans="1:47" x14ac:dyDescent="0.2">
      <c r="A31" s="306">
        <f t="shared" si="14"/>
        <v>4.5713409774761349E-3</v>
      </c>
      <c r="C31" s="292">
        <f t="shared" si="15"/>
        <v>1991</v>
      </c>
      <c r="D31" s="787">
        <f>'[15]Final Floorspace Estimates'!D16</f>
        <v>63159.113829139533</v>
      </c>
      <c r="E31" s="787">
        <f>'[15]Final Floorspace Estimates'!E16</f>
        <v>24382.03054261408</v>
      </c>
      <c r="F31" s="787">
        <f>'[15]Final Floorspace Estimates'!F16</f>
        <v>5689.5045626273059</v>
      </c>
      <c r="G31" s="787">
        <f>'[15]Final Floorspace Estimates'!G16</f>
        <v>93230.648934380923</v>
      </c>
      <c r="H31" s="782"/>
      <c r="I31" s="782">
        <f>'[15]Final Floorspace Estimates'!I16</f>
        <v>63159.113829137968</v>
      </c>
      <c r="J31" s="782">
        <f>'[15]Final Floorspace Estimates'!J16</f>
        <v>24382.030542613884</v>
      </c>
      <c r="K31" s="782">
        <f>'[15]Final Floorspace Estimates'!K16</f>
        <v>5689.5045626272922</v>
      </c>
      <c r="L31" s="782"/>
      <c r="M31" s="797">
        <f>'[15]Final Floorspace Estimates'!M16</f>
        <v>0.67745011486075979</v>
      </c>
      <c r="N31" s="797">
        <f>'[15]Final Floorspace Estimates'!N16</f>
        <v>0.26152376735868299</v>
      </c>
      <c r="O31" s="797">
        <f>'[15]Final Floorspace Estimates'!O16</f>
        <v>6.1026117780557158E-2</v>
      </c>
      <c r="P31" s="782"/>
      <c r="Q31" s="782">
        <f>'[15]Final Floorspace Estimates'!Q16</f>
        <v>1911.5195446207103</v>
      </c>
      <c r="R31" s="782">
        <f>'[15]Final Floorspace Estimates'!R16</f>
        <v>914.03321049776605</v>
      </c>
      <c r="S31" s="782">
        <f>'[15]Final Floorspace Estimates'!S16</f>
        <v>957.90209790209792</v>
      </c>
      <c r="T31" s="794">
        <f>'[15]Final Floorspace Estimates'!T16</f>
        <v>0</v>
      </c>
      <c r="U31" s="786">
        <f>'[15]Final Floorspace Estimates'!U16</f>
        <v>120.7298805053244</v>
      </c>
      <c r="V31" s="786">
        <f>'[15]Final Floorspace Estimates'!V16</f>
        <v>22.285985655320136</v>
      </c>
      <c r="W31" s="786">
        <f>'[15]Final Floorspace Estimates'!W16</f>
        <v>5.449988356564254</v>
      </c>
      <c r="X31" s="786">
        <f>'[15]Final Floorspace Estimates'!X16</f>
        <v>148.46585451720881</v>
      </c>
      <c r="AB31" s="350">
        <f t="shared" si="12"/>
        <v>1991</v>
      </c>
      <c r="AC31" s="350">
        <f t="shared" si="13"/>
        <v>1592.4575900110319</v>
      </c>
      <c r="AD31" s="303"/>
      <c r="AF31" s="305"/>
      <c r="AG31" s="305"/>
      <c r="AH31" s="305"/>
      <c r="AJ31" s="303"/>
      <c r="AK31" s="303"/>
      <c r="AL31" s="303"/>
      <c r="AO31" s="304"/>
      <c r="AP31" s="307"/>
      <c r="AQ31" s="307"/>
      <c r="AR31" s="307"/>
      <c r="AS31" s="307"/>
      <c r="AU31" s="307"/>
    </row>
    <row r="32" spans="1:47" x14ac:dyDescent="0.2">
      <c r="A32" s="306">
        <f t="shared" si="14"/>
        <v>1.6596854326186961E-2</v>
      </c>
      <c r="C32" s="292">
        <f t="shared" si="15"/>
        <v>1992</v>
      </c>
      <c r="D32" s="787">
        <f>'[15]Final Floorspace Estimates'!D17</f>
        <v>64332.192168461639</v>
      </c>
      <c r="E32" s="787">
        <f>'[15]Final Floorspace Estimates'!E17</f>
        <v>24704.927760009377</v>
      </c>
      <c r="F32" s="787">
        <f>'[15]Final Floorspace Estimates'!F17</f>
        <v>5740.8645050097111</v>
      </c>
      <c r="G32" s="787">
        <f>'[15]Final Floorspace Estimates'!G17</f>
        <v>94777.984433480728</v>
      </c>
      <c r="H32" s="782"/>
      <c r="I32" s="782">
        <f>'[15]Final Floorspace Estimates'!I17</f>
        <v>64332.192168460329</v>
      </c>
      <c r="J32" s="782">
        <f>'[15]Final Floorspace Estimates'!J17</f>
        <v>24704.927760009297</v>
      </c>
      <c r="K32" s="782">
        <f>'[15]Final Floorspace Estimates'!K17</f>
        <v>5740.864505009702</v>
      </c>
      <c r="L32" s="782"/>
      <c r="M32" s="797">
        <f>'[15]Final Floorspace Estimates'!M17</f>
        <v>0.67876725331305965</v>
      </c>
      <c r="N32" s="797">
        <f>'[15]Final Floorspace Estimates'!N17</f>
        <v>0.2606610375571804</v>
      </c>
      <c r="O32" s="797">
        <f>'[15]Final Floorspace Estimates'!O17</f>
        <v>6.0571709129759954E-2</v>
      </c>
      <c r="P32" s="782"/>
      <c r="Q32" s="782">
        <f>'[15]Final Floorspace Estimates'!Q17</f>
        <v>1927.3581296870789</v>
      </c>
      <c r="R32" s="782">
        <f>'[15]Final Floorspace Estimates'!R17</f>
        <v>914.61950593224753</v>
      </c>
      <c r="S32" s="782">
        <f>'[15]Final Floorspace Estimates'!S17</f>
        <v>973.49650349650358</v>
      </c>
      <c r="T32" s="794">
        <f>'[15]Final Floorspace Estimates'!T17</f>
        <v>0</v>
      </c>
      <c r="U32" s="786">
        <f>'[15]Final Floorspace Estimates'!U17</f>
        <v>123.99117357647596</v>
      </c>
      <c r="V32" s="786">
        <f>'[15]Final Floorspace Estimates'!V17</f>
        <v>22.595608821951643</v>
      </c>
      <c r="W32" s="786">
        <f>'[15]Final Floorspace Estimates'!W17</f>
        <v>5.5887115226741395</v>
      </c>
      <c r="X32" s="786">
        <f>'[15]Final Floorspace Estimates'!X17</f>
        <v>152.17549392110175</v>
      </c>
      <c r="AB32" s="350">
        <f t="shared" si="12"/>
        <v>1992</v>
      </c>
      <c r="AC32" s="350">
        <f t="shared" si="13"/>
        <v>1605.5996002732584</v>
      </c>
      <c r="AD32" s="303"/>
      <c r="AF32" s="305"/>
      <c r="AG32" s="305"/>
      <c r="AH32" s="305"/>
      <c r="AJ32" s="303"/>
      <c r="AK32" s="303"/>
      <c r="AL32" s="303"/>
      <c r="AO32" s="304"/>
      <c r="AP32" s="307"/>
      <c r="AQ32" s="307"/>
      <c r="AR32" s="307"/>
      <c r="AS32" s="307"/>
      <c r="AU32" s="307"/>
    </row>
    <row r="33" spans="1:55" x14ac:dyDescent="0.2">
      <c r="A33" s="306">
        <f t="shared" si="14"/>
        <v>1.7287299287831459E-2</v>
      </c>
      <c r="C33" s="292">
        <f t="shared" si="15"/>
        <v>1993</v>
      </c>
      <c r="D33" s="787">
        <f>'[15]Final Floorspace Estimates'!D18</f>
        <v>65600.901694012136</v>
      </c>
      <c r="E33" s="787">
        <f>'[15]Final Floorspace Estimates'!E18</f>
        <v>25003.987841095812</v>
      </c>
      <c r="F33" s="787">
        <f>'[15]Final Floorspace Estimates'!F18</f>
        <v>5811.5502811718106</v>
      </c>
      <c r="G33" s="787">
        <f>'[15]Final Floorspace Estimates'!G18</f>
        <v>96416.439816279744</v>
      </c>
      <c r="H33" s="782"/>
      <c r="I33" s="782">
        <f>'[15]Final Floorspace Estimates'!I18</f>
        <v>65600.901694011074</v>
      </c>
      <c r="J33" s="782">
        <f>'[15]Final Floorspace Estimates'!J18</f>
        <v>25003.987841095848</v>
      </c>
      <c r="K33" s="782">
        <f>'[15]Final Floorspace Estimates'!K18</f>
        <v>5811.5502811718061</v>
      </c>
      <c r="L33" s="782"/>
      <c r="M33" s="797">
        <f>'[15]Final Floorspace Estimates'!M18</f>
        <v>0.68039124675225293</v>
      </c>
      <c r="N33" s="797">
        <f>'[15]Final Floorspace Estimates'!N18</f>
        <v>0.259333241185223</v>
      </c>
      <c r="O33" s="797">
        <f>'[15]Final Floorspace Estimates'!O18</f>
        <v>6.0275512062524225E-2</v>
      </c>
      <c r="P33" s="782"/>
      <c r="Q33" s="782">
        <f>'[15]Final Floorspace Estimates'!Q18</f>
        <v>1942.5931442659185</v>
      </c>
      <c r="R33" s="782">
        <f>'[15]Final Floorspace Estimates'!R18</f>
        <v>913.45934998677967</v>
      </c>
      <c r="S33" s="782">
        <f>'[15]Final Floorspace Estimates'!S18</f>
        <v>989.09090909090912</v>
      </c>
      <c r="T33" s="794">
        <f>'[15]Final Floorspace Estimates'!T18</f>
        <v>0</v>
      </c>
      <c r="U33" s="786">
        <f>'[15]Final Floorspace Estimates'!U18</f>
        <v>127.43586188845045</v>
      </c>
      <c r="V33" s="786">
        <f>'[15]Final Floorspace Estimates'!V18</f>
        <v>22.840126480404724</v>
      </c>
      <c r="W33" s="786">
        <f>'[15]Final Floorspace Estimates'!W18</f>
        <v>5.7481515508317544</v>
      </c>
      <c r="X33" s="786">
        <f>'[15]Final Floorspace Estimates'!X18</f>
        <v>156.02413991968692</v>
      </c>
      <c r="AB33" s="350">
        <f t="shared" si="12"/>
        <v>1993</v>
      </c>
      <c r="AC33" s="350">
        <f t="shared" si="13"/>
        <v>1618.2317063043279</v>
      </c>
      <c r="AD33" s="303"/>
      <c r="AF33" s="305"/>
      <c r="AG33" s="305"/>
      <c r="AH33" s="305"/>
      <c r="AJ33" s="303"/>
      <c r="AK33" s="303"/>
      <c r="AL33" s="303"/>
      <c r="AO33" s="304"/>
      <c r="AP33" s="307"/>
      <c r="AQ33" s="307"/>
      <c r="AR33" s="307"/>
      <c r="AS33" s="307"/>
      <c r="AU33" s="307"/>
    </row>
    <row r="34" spans="1:55" x14ac:dyDescent="0.2">
      <c r="A34" s="306">
        <f t="shared" si="14"/>
        <v>1.3887950615962152E-2</v>
      </c>
      <c r="C34" s="292">
        <f t="shared" si="15"/>
        <v>1994</v>
      </c>
      <c r="D34" s="787">
        <f>'[15]Final Floorspace Estimates'!D19</f>
        <v>66626.762165794571</v>
      </c>
      <c r="E34" s="787">
        <f>'[15]Final Floorspace Estimates'!E19</f>
        <v>25175.615309624442</v>
      </c>
      <c r="F34" s="787">
        <f>'[15]Final Floorspace Estimates'!F19</f>
        <v>5953.0890955961122</v>
      </c>
      <c r="G34" s="787">
        <f>'[15]Final Floorspace Estimates'!G19</f>
        <v>97755.466571015117</v>
      </c>
      <c r="H34" s="782"/>
      <c r="I34" s="782">
        <f>'[15]Final Floorspace Estimates'!I19</f>
        <v>66626.762165794949</v>
      </c>
      <c r="J34" s="782">
        <f>'[15]Final Floorspace Estimates'!J19</f>
        <v>25175.615309624452</v>
      </c>
      <c r="K34" s="782">
        <f>'[15]Final Floorspace Estimates'!K19</f>
        <v>5953.0890955961077</v>
      </c>
      <c r="L34" s="782"/>
      <c r="M34" s="797">
        <f>'[15]Final Floorspace Estimates'!M19</f>
        <v>0.68156558914680343</v>
      </c>
      <c r="N34" s="797">
        <f>'[15]Final Floorspace Estimates'!N19</f>
        <v>0.25753664928124964</v>
      </c>
      <c r="O34" s="797">
        <f>'[15]Final Floorspace Estimates'!O19</f>
        <v>6.0897761571946984E-2</v>
      </c>
      <c r="P34" s="782"/>
      <c r="Q34" s="782">
        <f>'[15]Final Floorspace Estimates'!Q19</f>
        <v>1958.9665470585048</v>
      </c>
      <c r="R34" s="782">
        <f>'[15]Final Floorspace Estimates'!R19</f>
        <v>914.16276925399563</v>
      </c>
      <c r="S34" s="782">
        <f>'[15]Final Floorspace Estimates'!S19</f>
        <v>998.20392109726617</v>
      </c>
      <c r="T34" s="794">
        <f>'[15]Final Floorspace Estimates'!T19</f>
        <v>0</v>
      </c>
      <c r="U34" s="786">
        <f>'[15]Final Floorspace Estimates'!U19</f>
        <v>130.51959822161481</v>
      </c>
      <c r="V34" s="786">
        <f>'[15]Final Floorspace Estimates'!V19</f>
        <v>23.014610209119567</v>
      </c>
      <c r="W34" s="786">
        <f>'[15]Final Floorspace Estimates'!W19</f>
        <v>5.9423968778654164</v>
      </c>
      <c r="X34" s="786">
        <f>'[15]Final Floorspace Estimates'!X19</f>
        <v>159.4766053085998</v>
      </c>
      <c r="AB34" s="350">
        <f t="shared" si="12"/>
        <v>1994</v>
      </c>
      <c r="AC34" s="350">
        <f t="shared" si="13"/>
        <v>1631.3829896433153</v>
      </c>
      <c r="AD34" s="303"/>
      <c r="AF34" s="305"/>
      <c r="AG34" s="305"/>
      <c r="AH34" s="305"/>
      <c r="AJ34" s="303"/>
      <c r="AK34" s="303"/>
      <c r="AL34" s="303"/>
      <c r="AO34" s="304"/>
      <c r="AP34" s="307"/>
      <c r="AQ34" s="307"/>
      <c r="AR34" s="307"/>
      <c r="AS34" s="307"/>
      <c r="AU34" s="307"/>
    </row>
    <row r="35" spans="1:55" x14ac:dyDescent="0.2">
      <c r="A35" s="306">
        <f t="shared" si="14"/>
        <v>1.4323188098023465E-2</v>
      </c>
      <c r="C35" s="292">
        <f t="shared" si="15"/>
        <v>1995</v>
      </c>
      <c r="D35" s="787">
        <f>'[15]Final Floorspace Estimates'!D20</f>
        <v>67665.606899906808</v>
      </c>
      <c r="E35" s="787">
        <f>'[15]Final Floorspace Estimates'!E20</f>
        <v>25371.686638554533</v>
      </c>
      <c r="F35" s="787">
        <f>'[15]Final Floorspace Estimates'!F20</f>
        <v>6118.3429678604789</v>
      </c>
      <c r="G35" s="787">
        <f>'[15]Final Floorspace Estimates'!G20</f>
        <v>99155.636506321811</v>
      </c>
      <c r="H35" s="782"/>
      <c r="I35" s="782">
        <f>'[15]Final Floorspace Estimates'!I20</f>
        <v>67665.606899908671</v>
      </c>
      <c r="J35" s="782">
        <f>'[15]Final Floorspace Estimates'!J20</f>
        <v>25371.686638554525</v>
      </c>
      <c r="K35" s="782">
        <f>'[15]Final Floorspace Estimates'!K20</f>
        <v>6118.3429678604734</v>
      </c>
      <c r="L35" s="782"/>
      <c r="M35" s="797">
        <f>'[15]Final Floorspace Estimates'!M20</f>
        <v>0.682418158806259</v>
      </c>
      <c r="N35" s="797">
        <f>'[15]Final Floorspace Estimates'!N20</f>
        <v>0.25587740175453288</v>
      </c>
      <c r="O35" s="797">
        <f>'[15]Final Floorspace Estimates'!O20</f>
        <v>6.1704439439208232E-2</v>
      </c>
      <c r="P35" s="782"/>
      <c r="Q35" s="782">
        <f>'[15]Final Floorspace Estimates'!Q20</f>
        <v>1971.0324425429283</v>
      </c>
      <c r="R35" s="782">
        <f>'[15]Final Floorspace Estimates'!R20</f>
        <v>918.17019983377509</v>
      </c>
      <c r="S35" s="782">
        <f>'[15]Final Floorspace Estimates'!S20</f>
        <v>1007.3169331036232</v>
      </c>
      <c r="T35" s="794">
        <f>'[15]Final Floorspace Estimates'!T20</f>
        <v>0</v>
      </c>
      <c r="U35" s="786">
        <f>'[15]Final Floorspace Estimates'!U20</f>
        <v>133.37110644407292</v>
      </c>
      <c r="V35" s="786">
        <f>'[15]Final Floorspace Estimates'!V20</f>
        <v>23.295526591041533</v>
      </c>
      <c r="W35" s="786">
        <f>'[15]Final Floorspace Estimates'!W20</f>
        <v>6.1631104740613374</v>
      </c>
      <c r="X35" s="786">
        <f>'[15]Final Floorspace Estimates'!X20</f>
        <v>162.82974350917578</v>
      </c>
      <c r="AB35" s="350">
        <f t="shared" si="12"/>
        <v>1995</v>
      </c>
      <c r="AC35" s="350">
        <f t="shared" si="13"/>
        <v>1642.1632621842364</v>
      </c>
      <c r="AD35" s="303"/>
      <c r="AF35" s="305"/>
      <c r="AG35" s="305"/>
      <c r="AH35" s="305"/>
      <c r="AJ35" s="303"/>
      <c r="AK35" s="303"/>
      <c r="AL35" s="303"/>
      <c r="AO35" s="304"/>
      <c r="AP35" s="307"/>
      <c r="AQ35" s="307"/>
      <c r="AR35" s="307"/>
      <c r="AS35" s="307"/>
      <c r="AU35" s="307"/>
    </row>
    <row r="36" spans="1:55" x14ac:dyDescent="0.2">
      <c r="A36" s="306">
        <f t="shared" si="14"/>
        <v>8.0699540175963591E-3</v>
      </c>
      <c r="C36" s="292">
        <f t="shared" si="15"/>
        <v>1996</v>
      </c>
      <c r="D36" s="787">
        <f>'[15]Final Floorspace Estimates'!D21</f>
        <v>68233.504719449251</v>
      </c>
      <c r="E36" s="787">
        <f>'[15]Final Floorspace Estimates'!E21</f>
        <v>25519.031420159285</v>
      </c>
      <c r="F36" s="787">
        <f>'[15]Final Floorspace Estimates'!F21</f>
        <v>6203.2817939047827</v>
      </c>
      <c r="G36" s="787">
        <f>'[15]Final Floorspace Estimates'!G21</f>
        <v>99955.817933513317</v>
      </c>
      <c r="H36" s="782"/>
      <c r="I36" s="782">
        <f>'[15]Final Floorspace Estimates'!I21</f>
        <v>68233.504719450168</v>
      </c>
      <c r="J36" s="782">
        <f>'[15]Final Floorspace Estimates'!J21</f>
        <v>25519.03142015931</v>
      </c>
      <c r="K36" s="782">
        <f>'[15]Final Floorspace Estimates'!K21</f>
        <v>6203.2817939047764</v>
      </c>
      <c r="L36" s="782"/>
      <c r="M36" s="797">
        <f>'[15]Final Floorspace Estimates'!M21</f>
        <v>0.68263665017313446</v>
      </c>
      <c r="N36" s="797">
        <f>'[15]Final Floorspace Estimates'!N21</f>
        <v>0.25530311239245262</v>
      </c>
      <c r="O36" s="797">
        <f>'[15]Final Floorspace Estimates'!O21</f>
        <v>6.2060237434412892E-2</v>
      </c>
      <c r="P36" s="782"/>
      <c r="Q36" s="782">
        <f>'[15]Final Floorspace Estimates'!Q21</f>
        <v>1985.8302610578116</v>
      </c>
      <c r="R36" s="782">
        <f>'[15]Final Floorspace Estimates'!R21</f>
        <v>924.51141197744323</v>
      </c>
      <c r="S36" s="782">
        <f>'[15]Final Floorspace Estimates'!S21</f>
        <v>1016.4299451099803</v>
      </c>
      <c r="T36" s="794">
        <f>'[15]Final Floorspace Estimates'!T21</f>
        <v>0</v>
      </c>
      <c r="U36" s="786">
        <f>'[15]Final Floorspace Estimates'!U21</f>
        <v>135.5001584899133</v>
      </c>
      <c r="V36" s="786">
        <f>'[15]Final Floorspace Estimates'!V21</f>
        <v>23.592635770548199</v>
      </c>
      <c r="W36" s="786">
        <f>'[15]Final Floorspace Estimates'!W21</f>
        <v>6.3052013732803776</v>
      </c>
      <c r="X36" s="786">
        <f>'[15]Final Floorspace Estimates'!X21</f>
        <v>165.39799563374189</v>
      </c>
      <c r="AB36" s="350">
        <f t="shared" si="12"/>
        <v>1996</v>
      </c>
      <c r="AC36" s="350">
        <f t="shared" si="13"/>
        <v>1654.7110418701004</v>
      </c>
      <c r="AD36" s="303"/>
      <c r="AF36" s="305"/>
      <c r="AG36" s="305"/>
      <c r="AH36" s="305"/>
      <c r="AJ36" s="303"/>
      <c r="AK36" s="303"/>
      <c r="AL36" s="303"/>
      <c r="AO36" s="304"/>
      <c r="AP36" s="307"/>
      <c r="AQ36" s="307"/>
      <c r="AR36" s="307"/>
      <c r="AS36" s="307"/>
      <c r="AU36" s="307"/>
    </row>
    <row r="37" spans="1:55" x14ac:dyDescent="0.2">
      <c r="A37" s="306">
        <f t="shared" si="14"/>
        <v>8.2022770449072802E-3</v>
      </c>
      <c r="C37" s="292">
        <f t="shared" si="15"/>
        <v>1997</v>
      </c>
      <c r="D37" s="787">
        <f>'[15]Final Floorspace Estimates'!D22</f>
        <v>68812.537661046954</v>
      </c>
      <c r="E37" s="787">
        <f>'[15]Final Floorspace Estimates'!E22</f>
        <v>25675.973436289958</v>
      </c>
      <c r="F37" s="787">
        <f>'[15]Final Floorspace Estimates'!F22</f>
        <v>6287.1721471173805</v>
      </c>
      <c r="G37" s="787">
        <f>'[15]Final Floorspace Estimates'!G22</f>
        <v>100775.6832444543</v>
      </c>
      <c r="H37" s="782"/>
      <c r="I37" s="782">
        <f>'[15]Final Floorspace Estimates'!I22</f>
        <v>68812.537661046925</v>
      </c>
      <c r="J37" s="782">
        <f>'[15]Final Floorspace Estimates'!J22</f>
        <v>25675.97343629002</v>
      </c>
      <c r="K37" s="782">
        <f>'[15]Final Floorspace Estimates'!K22</f>
        <v>6287.1721471173723</v>
      </c>
      <c r="L37" s="782"/>
      <c r="M37" s="797">
        <f>'[15]Final Floorspace Estimates'!M22</f>
        <v>0.68282878811276848</v>
      </c>
      <c r="N37" s="797">
        <f>'[15]Final Floorspace Estimates'!N22</f>
        <v>0.25478342204842269</v>
      </c>
      <c r="O37" s="797">
        <f>'[15]Final Floorspace Estimates'!O22</f>
        <v>6.2387789838808806E-2</v>
      </c>
      <c r="P37" s="782"/>
      <c r="Q37" s="782">
        <f>'[15]Final Floorspace Estimates'!Q22</f>
        <v>1999.5975694016099</v>
      </c>
      <c r="R37" s="782">
        <f>'[15]Final Floorspace Estimates'!R22</f>
        <v>931.19828673268592</v>
      </c>
      <c r="S37" s="782">
        <f>'[15]Final Floorspace Estimates'!S22</f>
        <v>1025.5429571163374</v>
      </c>
      <c r="T37" s="794">
        <f>'[15]Final Floorspace Estimates'!T22</f>
        <v>0</v>
      </c>
      <c r="U37" s="786">
        <f>'[15]Final Floorspace Estimates'!U22</f>
        <v>137.59738305138623</v>
      </c>
      <c r="V37" s="786">
        <f>'[15]Final Floorspace Estimates'!V22</f>
        <v>23.90942247406716</v>
      </c>
      <c r="W37" s="786">
        <f>'[15]Final Floorspace Estimates'!W22</f>
        <v>6.4477651156542306</v>
      </c>
      <c r="X37" s="786">
        <f>'[15]Final Floorspace Estimates'!X22</f>
        <v>167.95457064110761</v>
      </c>
      <c r="AB37" s="350">
        <f t="shared" si="12"/>
        <v>1997</v>
      </c>
      <c r="AC37" s="350">
        <f t="shared" si="13"/>
        <v>1666.6180296063653</v>
      </c>
      <c r="AD37" s="303"/>
      <c r="AF37" s="305"/>
      <c r="AG37" s="305"/>
      <c r="AH37" s="305"/>
      <c r="AJ37" s="303"/>
      <c r="AK37" s="303"/>
      <c r="AL37" s="303"/>
      <c r="AO37" s="304"/>
      <c r="AP37" s="307"/>
      <c r="AQ37" s="307"/>
      <c r="AR37" s="307"/>
      <c r="AS37" s="307"/>
      <c r="AU37" s="307"/>
    </row>
    <row r="38" spans="1:55" x14ac:dyDescent="0.2">
      <c r="A38" s="306">
        <f t="shared" si="14"/>
        <v>1.1905525881972689E-2</v>
      </c>
      <c r="C38" s="292">
        <f t="shared" si="15"/>
        <v>1998</v>
      </c>
      <c r="D38" s="787">
        <f>'[15]Final Floorspace Estimates'!D23</f>
        <v>69936.588812178394</v>
      </c>
      <c r="E38" s="787">
        <f>'[15]Final Floorspace Estimates'!E23</f>
        <v>25524.063196632847</v>
      </c>
      <c r="F38" s="787">
        <f>'[15]Final Floorspace Estimates'!F23</f>
        <v>6514.8187407833957</v>
      </c>
      <c r="G38" s="787">
        <f>'[15]Final Floorspace Estimates'!G23</f>
        <v>101975.47074959463</v>
      </c>
      <c r="H38" s="782"/>
      <c r="I38" s="782">
        <f>'[15]Final Floorspace Estimates'!I23</f>
        <v>69936.588812178379</v>
      </c>
      <c r="J38" s="782">
        <f>'[15]Final Floorspace Estimates'!J23</f>
        <v>25524.063196632855</v>
      </c>
      <c r="K38" s="782">
        <f>'[15]Final Floorspace Estimates'!K23</f>
        <v>6514.8187407833921</v>
      </c>
      <c r="L38" s="782"/>
      <c r="M38" s="797">
        <f>'[15]Final Floorspace Estimates'!M23</f>
        <v>0.68581775889920471</v>
      </c>
      <c r="N38" s="797">
        <f>'[15]Final Floorspace Estimates'!N23</f>
        <v>0.25029610561257754</v>
      </c>
      <c r="O38" s="797">
        <f>'[15]Final Floorspace Estimates'!O23</f>
        <v>6.388613548821781E-2</v>
      </c>
      <c r="P38" s="782"/>
      <c r="Q38" s="782">
        <f>'[15]Final Floorspace Estimates'!Q23</f>
        <v>2014.7570219038193</v>
      </c>
      <c r="R38" s="782">
        <f>'[15]Final Floorspace Estimates'!R23</f>
        <v>936.21496110839507</v>
      </c>
      <c r="S38" s="782">
        <f>'[15]Final Floorspace Estimates'!S23</f>
        <v>1034.6559691226946</v>
      </c>
      <c r="T38" s="794">
        <f>'[15]Final Floorspace Estimates'!T23</f>
        <v>0</v>
      </c>
      <c r="U38" s="786">
        <f>'[15]Final Floorspace Estimates'!U23</f>
        <v>140.9052333973365</v>
      </c>
      <c r="V38" s="786">
        <f>'[15]Final Floorspace Estimates'!V23</f>
        <v>23.896009832963838</v>
      </c>
      <c r="W38" s="786">
        <f>'[15]Final Floorspace Estimates'!W23</f>
        <v>6.7405960979039365</v>
      </c>
      <c r="X38" s="786">
        <f>'[15]Final Floorspace Estimates'!X23</f>
        <v>171.54183932820428</v>
      </c>
      <c r="AB38" s="350">
        <f t="shared" si="12"/>
        <v>1998</v>
      </c>
      <c r="AC38" s="350">
        <f t="shared" si="13"/>
        <v>1682.1872756972409</v>
      </c>
      <c r="AD38" s="303"/>
      <c r="AF38" s="305"/>
      <c r="AG38" s="305"/>
      <c r="AH38" s="305"/>
      <c r="AJ38" s="303"/>
      <c r="AK38" s="303"/>
      <c r="AL38" s="303"/>
      <c r="AO38" s="304"/>
      <c r="AP38" s="307"/>
      <c r="AQ38" s="307"/>
      <c r="AR38" s="307"/>
      <c r="AS38" s="307"/>
      <c r="AU38" s="307"/>
    </row>
    <row r="39" spans="1:55" x14ac:dyDescent="0.2">
      <c r="A39" s="306">
        <f t="shared" si="14"/>
        <v>1.2542613644521694E-2</v>
      </c>
      <c r="C39" s="292">
        <f t="shared" si="15"/>
        <v>1999</v>
      </c>
      <c r="D39" s="787">
        <f>'[15]Final Floorspace Estimates'!D24</f>
        <v>71130.12073205215</v>
      </c>
      <c r="E39" s="787">
        <f>'[15]Final Floorspace Estimates'!E24</f>
        <v>25381.415968516019</v>
      </c>
      <c r="F39" s="787">
        <f>'[15]Final Floorspace Estimates'!F24</f>
        <v>6742.9729798568551</v>
      </c>
      <c r="G39" s="787">
        <f>'[15]Final Floorspace Estimates'!G24</f>
        <v>103254.50968042502</v>
      </c>
      <c r="H39" s="782"/>
      <c r="I39" s="782">
        <f>'[15]Final Floorspace Estimates'!I24</f>
        <v>71130.120732052135</v>
      </c>
      <c r="J39" s="782">
        <f>'[15]Final Floorspace Estimates'!J24</f>
        <v>25381.415968515972</v>
      </c>
      <c r="K39" s="782">
        <f>'[15]Final Floorspace Estimates'!K24</f>
        <v>6742.9729798568569</v>
      </c>
      <c r="L39" s="782"/>
      <c r="M39" s="797">
        <f>'[15]Final Floorspace Estimates'!M24</f>
        <v>0.68888149246169916</v>
      </c>
      <c r="N39" s="797">
        <f>'[15]Final Floorspace Estimates'!N24</f>
        <v>0.24581411550035015</v>
      </c>
      <c r="O39" s="797">
        <f>'[15]Final Floorspace Estimates'!O24</f>
        <v>6.5304392037950743E-2</v>
      </c>
      <c r="P39" s="782"/>
      <c r="Q39" s="782">
        <f>'[15]Final Floorspace Estimates'!Q24</f>
        <v>2031.8227956659466</v>
      </c>
      <c r="R39" s="782">
        <f>'[15]Final Floorspace Estimates'!R24</f>
        <v>942.66151268699832</v>
      </c>
      <c r="S39" s="782">
        <f>'[15]Final Floorspace Estimates'!S24</f>
        <v>1043.7689811290518</v>
      </c>
      <c r="T39" s="794">
        <f>'[15]Final Floorspace Estimates'!T24</f>
        <v>0</v>
      </c>
      <c r="U39" s="786">
        <f>'[15]Final Floorspace Estimates'!U24</f>
        <v>144.52380076185449</v>
      </c>
      <c r="V39" s="786">
        <f>'[15]Final Floorspace Estimates'!V24</f>
        <v>23.926083971019246</v>
      </c>
      <c r="W39" s="786">
        <f>'[15]Final Floorspace Estimates'!W24</f>
        <v>7.0381060369659156</v>
      </c>
      <c r="X39" s="786">
        <f>'[15]Final Floorspace Estimates'!X24</f>
        <v>175.48799076983966</v>
      </c>
      <c r="AB39" s="350">
        <f t="shared" si="12"/>
        <v>1999</v>
      </c>
      <c r="AC39" s="350">
        <f t="shared" si="13"/>
        <v>1699.5673245941398</v>
      </c>
      <c r="AD39" s="303"/>
      <c r="AF39" s="305"/>
      <c r="AG39" s="305"/>
      <c r="AH39" s="305"/>
      <c r="AJ39" s="303"/>
      <c r="AK39" s="303"/>
      <c r="AL39" s="303"/>
      <c r="AO39" s="304"/>
      <c r="AP39" s="307"/>
      <c r="AQ39" s="307"/>
      <c r="AR39" s="307"/>
      <c r="AS39" s="307"/>
      <c r="AU39" s="307"/>
    </row>
    <row r="40" spans="1:55" x14ac:dyDescent="0.2">
      <c r="A40" s="306">
        <f t="shared" si="14"/>
        <v>1.1630432976519556E-2</v>
      </c>
      <c r="C40" s="292">
        <f t="shared" si="15"/>
        <v>2000</v>
      </c>
      <c r="D40" s="787">
        <f>'[15]Final Floorspace Estimates'!D25</f>
        <v>72060.05632791204</v>
      </c>
      <c r="E40" s="787">
        <f>'[15]Final Floorspace Estimates'!E25</f>
        <v>25486.320106072621</v>
      </c>
      <c r="F40" s="787">
        <f>'[15]Final Floorspace Estimates'!F25</f>
        <v>6909.0279008019343</v>
      </c>
      <c r="G40" s="787">
        <f>'[15]Final Floorspace Estimates'!G25</f>
        <v>104455.4043347866</v>
      </c>
      <c r="H40" s="782"/>
      <c r="I40" s="782">
        <f>'[15]Final Floorspace Estimates'!I25</f>
        <v>72060.056327911894</v>
      </c>
      <c r="J40" s="782">
        <f>'[15]Final Floorspace Estimates'!J25</f>
        <v>25486.320106072653</v>
      </c>
      <c r="K40" s="782">
        <f>'[15]Final Floorspace Estimates'!K25</f>
        <v>6909.0279008019461</v>
      </c>
      <c r="L40" s="782"/>
      <c r="M40" s="797">
        <f>'[15]Final Floorspace Estimates'!M25</f>
        <v>0.68986431852730867</v>
      </c>
      <c r="N40" s="797">
        <f>'[15]Final Floorspace Estimates'!N25</f>
        <v>0.2439923550952639</v>
      </c>
      <c r="O40" s="797">
        <f>'[15]Final Floorspace Estimates'!O25</f>
        <v>6.6143326377427397E-2</v>
      </c>
      <c r="P40" s="782"/>
      <c r="Q40" s="782">
        <f>'[15]Final Floorspace Estimates'!Q25</f>
        <v>2047.063356998982</v>
      </c>
      <c r="R40" s="782">
        <f>'[15]Final Floorspace Estimates'!R25</f>
        <v>951.64999479274809</v>
      </c>
      <c r="S40" s="782">
        <f>'[15]Final Floorspace Estimates'!S25</f>
        <v>1052.8819931354089</v>
      </c>
      <c r="T40" s="794">
        <f>'[15]Final Floorspace Estimates'!T25</f>
        <v>0</v>
      </c>
      <c r="U40" s="786">
        <f>'[15]Final Floorspace Estimates'!U25</f>
        <v>147.51150081215135</v>
      </c>
      <c r="V40" s="786">
        <f>'[15]Final Floorspace Estimates'!V25</f>
        <v>24.254056396230322</v>
      </c>
      <c r="W40" s="786">
        <f>'[15]Final Floorspace Estimates'!W25</f>
        <v>7.2743910668244904</v>
      </c>
      <c r="X40" s="786">
        <f>'[15]Final Floorspace Estimates'!X25</f>
        <v>179.03994827520614</v>
      </c>
      <c r="AB40" s="350">
        <f t="shared" si="12"/>
        <v>2000</v>
      </c>
      <c r="AC40" s="350">
        <f t="shared" si="13"/>
        <v>1714.0324085230773</v>
      </c>
      <c r="AD40" s="303"/>
      <c r="AF40" s="305"/>
      <c r="AG40" s="305"/>
      <c r="AH40" s="305"/>
      <c r="AJ40" s="303"/>
      <c r="AK40" s="303"/>
      <c r="AL40" s="303"/>
      <c r="AO40" s="304"/>
      <c r="AP40" s="307"/>
      <c r="AQ40" s="307"/>
      <c r="AR40" s="307"/>
      <c r="AS40" s="307"/>
      <c r="AU40" s="307"/>
    </row>
    <row r="41" spans="1:55" x14ac:dyDescent="0.2">
      <c r="A41" s="306">
        <f t="shared" si="14"/>
        <v>1.0901973205795334E-2</v>
      </c>
      <c r="C41" s="292">
        <f t="shared" si="15"/>
        <v>2001</v>
      </c>
      <c r="D41" s="787">
        <f>'[15]Final Floorspace Estimates'!D26</f>
        <v>72979.057339432169</v>
      </c>
      <c r="E41" s="787">
        <f>'[15]Final Floorspace Estimates'!E26</f>
        <v>25585.15288751293</v>
      </c>
      <c r="F41" s="787">
        <f>'[15]Final Floorspace Estimates'!F26</f>
        <v>7029.9641270998618</v>
      </c>
      <c r="G41" s="787">
        <f>'[15]Final Floorspace Estimates'!G26</f>
        <v>105594.17435404495</v>
      </c>
      <c r="H41" s="782"/>
      <c r="I41" s="782">
        <f>'[15]Final Floorspace Estimates'!I26</f>
        <v>72979.057339431893</v>
      </c>
      <c r="J41" s="782">
        <f>'[15]Final Floorspace Estimates'!J26</f>
        <v>25585.152887513046</v>
      </c>
      <c r="K41" s="782">
        <f>'[15]Final Floorspace Estimates'!K26</f>
        <v>7029.9641270998827</v>
      </c>
      <c r="L41" s="782"/>
      <c r="M41" s="797">
        <f>'[15]Final Floorspace Estimates'!M26</f>
        <v>0.69112768564998572</v>
      </c>
      <c r="N41" s="797">
        <f>'[15]Final Floorspace Estimates'!N26</f>
        <v>0.2422970115920306</v>
      </c>
      <c r="O41" s="797">
        <f>'[15]Final Floorspace Estimates'!O26</f>
        <v>6.6575302757983706E-2</v>
      </c>
      <c r="P41" s="782"/>
      <c r="Q41" s="782">
        <f>'[15]Final Floorspace Estimates'!Q26</f>
        <v>2063.6263714567831</v>
      </c>
      <c r="R41" s="782">
        <f>'[15]Final Floorspace Estimates'!R26</f>
        <v>960.01747310049757</v>
      </c>
      <c r="S41" s="782">
        <f>'[15]Final Floorspace Estimates'!S26</f>
        <v>1061.9950051417659</v>
      </c>
      <c r="T41" s="794">
        <f>'[15]Final Floorspace Estimates'!T26</f>
        <v>0</v>
      </c>
      <c r="U41" s="786">
        <f>'[15]Final Floorspace Estimates'!U26</f>
        <v>150.60150728970891</v>
      </c>
      <c r="V41" s="786">
        <f>'[15]Final Floorspace Estimates'!V26</f>
        <v>24.562193823960062</v>
      </c>
      <c r="W41" s="786">
        <f>'[15]Final Floorspace Estimates'!W26</f>
        <v>7.4657867893058469</v>
      </c>
      <c r="X41" s="786">
        <f>'[15]Final Floorspace Estimates'!X26</f>
        <v>182.6294879029748</v>
      </c>
      <c r="AB41" s="350">
        <f t="shared" si="12"/>
        <v>2001</v>
      </c>
      <c r="AC41" s="350">
        <f t="shared" si="13"/>
        <v>1729.5413219543668</v>
      </c>
      <c r="AD41" s="303"/>
      <c r="AF41" s="305"/>
      <c r="AG41" s="305"/>
      <c r="AH41" s="305"/>
      <c r="AJ41" s="303"/>
      <c r="AK41" s="303"/>
      <c r="AL41" s="303"/>
      <c r="AO41" s="304"/>
      <c r="AP41" s="307"/>
      <c r="AQ41" s="307"/>
      <c r="AR41" s="307"/>
      <c r="AS41" s="307"/>
      <c r="AU41" s="307"/>
    </row>
    <row r="42" spans="1:55" x14ac:dyDescent="0.2">
      <c r="A42" s="306">
        <f t="shared" si="14"/>
        <v>7.980221749417149E-3</v>
      </c>
      <c r="C42" s="292">
        <f t="shared" si="15"/>
        <v>2002</v>
      </c>
      <c r="D42" s="787">
        <f>'[15]Final Floorspace Estimates'!D27</f>
        <v>73712.550896338653</v>
      </c>
      <c r="E42" s="787">
        <f>'[15]Final Floorspace Estimates'!E27</f>
        <v>25857.8459560583</v>
      </c>
      <c r="F42" s="787">
        <f>'[15]Final Floorspace Estimates'!F27</f>
        <v>6866.4424284398992</v>
      </c>
      <c r="G42" s="787">
        <f>'[15]Final Floorspace Estimates'!G27</f>
        <v>106436.83928083685</v>
      </c>
      <c r="H42" s="782"/>
      <c r="I42" s="782">
        <f>'[15]Final Floorspace Estimates'!I27</f>
        <v>73712.550896337954</v>
      </c>
      <c r="J42" s="782">
        <f>'[15]Final Floorspace Estimates'!J27</f>
        <v>25857.84595605838</v>
      </c>
      <c r="K42" s="782">
        <f>'[15]Final Floorspace Estimates'!K27</f>
        <v>6866.4424284399056</v>
      </c>
      <c r="L42" s="782"/>
      <c r="M42" s="797">
        <f>'[15]Final Floorspace Estimates'!M27</f>
        <v>0.69254734915460836</v>
      </c>
      <c r="N42" s="797">
        <f>'[15]Final Floorspace Estimates'!N27</f>
        <v>0.24294075369742599</v>
      </c>
      <c r="O42" s="797">
        <f>'[15]Final Floorspace Estimates'!O27</f>
        <v>6.4511897147965666E-2</v>
      </c>
      <c r="P42" s="782"/>
      <c r="Q42" s="782">
        <f>'[15]Final Floorspace Estimates'!Q27</f>
        <v>2080.8927473426156</v>
      </c>
      <c r="R42" s="782">
        <f>'[15]Final Floorspace Estimates'!R27</f>
        <v>969.41461258826155</v>
      </c>
      <c r="S42" s="782">
        <f>'[15]Final Floorspace Estimates'!S27</f>
        <v>1061.9984984170167</v>
      </c>
      <c r="T42" s="794">
        <f>'[15]Final Floorspace Estimates'!T27</f>
        <v>0</v>
      </c>
      <c r="U42" s="786">
        <f>'[15]Final Floorspace Estimates'!U27</f>
        <v>153.38791254831452</v>
      </c>
      <c r="V42" s="786">
        <f>'[15]Final Floorspace Estimates'!V27</f>
        <v>25.066973719859199</v>
      </c>
      <c r="W42" s="786">
        <f>'[15]Final Floorspace Estimates'!W27</f>
        <v>7.2921515484700654</v>
      </c>
      <c r="X42" s="786">
        <f>'[15]Final Floorspace Estimates'!X27</f>
        <v>185.74703781664377</v>
      </c>
      <c r="AB42" s="350">
        <f t="shared" si="12"/>
        <v>2002</v>
      </c>
      <c r="AC42" s="350">
        <f t="shared" si="13"/>
        <v>1745.1386105758415</v>
      </c>
      <c r="AD42" s="353"/>
      <c r="AE42" s="350"/>
      <c r="AF42" s="360"/>
      <c r="AG42" s="360"/>
      <c r="AH42" s="360"/>
      <c r="AI42" s="350"/>
      <c r="AJ42" s="353"/>
      <c r="AK42" s="353"/>
      <c r="AL42" s="353"/>
      <c r="AM42" s="350"/>
      <c r="AN42" s="350"/>
      <c r="AO42" s="361"/>
      <c r="AP42" s="362"/>
      <c r="AQ42" s="362"/>
      <c r="AR42" s="307"/>
      <c r="AS42" s="307"/>
      <c r="AU42" s="307"/>
    </row>
    <row r="43" spans="1:55" x14ac:dyDescent="0.2">
      <c r="A43" s="306">
        <f t="shared" si="14"/>
        <v>8.1113453846186623E-3</v>
      </c>
      <c r="C43" s="292">
        <f t="shared" si="15"/>
        <v>2003</v>
      </c>
      <c r="D43" s="787">
        <f>'[15]Final Floorspace Estimates'!D28</f>
        <v>74489.873021846855</v>
      </c>
      <c r="E43" s="787">
        <f>'[15]Final Floorspace Estimates'!E28</f>
        <v>26125.809563159324</v>
      </c>
      <c r="F43" s="787">
        <f>'[15]Final Floorspace Estimates'!F28</f>
        <v>6684.5026608846902</v>
      </c>
      <c r="G43" s="787">
        <f>'[15]Final Floorspace Estimates'!G28</f>
        <v>107300.18524589087</v>
      </c>
      <c r="H43" s="782"/>
      <c r="I43" s="782">
        <f>'[15]Final Floorspace Estimates'!I28</f>
        <v>74489.873021845706</v>
      </c>
      <c r="J43" s="782">
        <f>'[15]Final Floorspace Estimates'!J28</f>
        <v>26125.809563159375</v>
      </c>
      <c r="K43" s="782">
        <f>'[15]Final Floorspace Estimates'!K28</f>
        <v>6684.5026608846838</v>
      </c>
      <c r="L43" s="782"/>
      <c r="M43" s="797">
        <f>'[15]Final Floorspace Estimates'!M28</f>
        <v>0.69421942610019394</v>
      </c>
      <c r="N43" s="797">
        <f>'[15]Final Floorspace Estimates'!N28</f>
        <v>0.24348335935570836</v>
      </c>
      <c r="O43" s="797">
        <f>'[15]Final Floorspace Estimates'!O28</f>
        <v>6.2297214544097701E-2</v>
      </c>
      <c r="P43" s="782"/>
      <c r="Q43" s="782">
        <f>'[15]Final Floorspace Estimates'!Q28</f>
        <v>2098.1730969428168</v>
      </c>
      <c r="R43" s="782">
        <f>'[15]Final Floorspace Estimates'!R28</f>
        <v>977.25919521001674</v>
      </c>
      <c r="S43" s="782">
        <f>'[15]Final Floorspace Estimates'!S28</f>
        <v>1062.0019916922674</v>
      </c>
      <c r="T43" s="794">
        <f>'[15]Final Floorspace Estimates'!T28</f>
        <v>0</v>
      </c>
      <c r="U43" s="786">
        <f>'[15]Final Floorspace Estimates'!U28</f>
        <v>156.29264756912559</v>
      </c>
      <c r="V43" s="786">
        <f>'[15]Final Floorspace Estimates'!V28</f>
        <v>25.531687627903242</v>
      </c>
      <c r="W43" s="786">
        <f>'[15]Final Floorspace Estimates'!W28</f>
        <v>7.0989551393318022</v>
      </c>
      <c r="X43" s="786">
        <f>'[15]Final Floorspace Estimates'!X28</f>
        <v>188.92329033636062</v>
      </c>
      <c r="AB43" s="350">
        <f t="shared" si="12"/>
        <v>2003</v>
      </c>
      <c r="AC43" s="350">
        <f t="shared" si="13"/>
        <v>1760.6986409522119</v>
      </c>
      <c r="AD43" s="353"/>
      <c r="AE43" s="350"/>
      <c r="AF43" s="360"/>
      <c r="AG43" s="360"/>
      <c r="AH43" s="360"/>
      <c r="AI43" s="350"/>
      <c r="AJ43" s="353"/>
      <c r="AK43" s="353"/>
      <c r="AL43" s="353"/>
      <c r="AM43" s="350"/>
      <c r="AN43" s="350"/>
      <c r="AO43" s="361"/>
      <c r="AP43" s="362"/>
      <c r="AQ43" s="362"/>
      <c r="AR43" s="307"/>
      <c r="AS43" s="307"/>
      <c r="AU43" s="307"/>
    </row>
    <row r="44" spans="1:55" x14ac:dyDescent="0.2">
      <c r="A44" s="306">
        <f t="shared" si="14"/>
        <v>1.1815825040928374E-2</v>
      </c>
      <c r="C44" s="292">
        <f t="shared" si="15"/>
        <v>2004</v>
      </c>
      <c r="D44" s="787">
        <f>'[15]Final Floorspace Estimates'!D29</f>
        <v>75572.203911669072</v>
      </c>
      <c r="E44" s="787">
        <f>'[15]Final Floorspace Estimates'!E29</f>
        <v>26115.169561377345</v>
      </c>
      <c r="F44" s="787">
        <f>'[15]Final Floorspace Estimates'!F29</f>
        <v>6880.6519885691141</v>
      </c>
      <c r="G44" s="787">
        <f>'[15]Final Floorspace Estimates'!G29</f>
        <v>108568.02546161553</v>
      </c>
      <c r="H44" s="782"/>
      <c r="I44" s="782">
        <f>'[15]Final Floorspace Estimates'!I29</f>
        <v>75572.203911668301</v>
      </c>
      <c r="J44" s="782">
        <f>'[15]Final Floorspace Estimates'!J29</f>
        <v>26115.16956137737</v>
      </c>
      <c r="K44" s="782">
        <f>'[15]Final Floorspace Estimates'!K29</f>
        <v>6880.651988569105</v>
      </c>
      <c r="L44" s="782"/>
      <c r="M44" s="797">
        <f>'[15]Final Floorspace Estimates'!M29</f>
        <v>0.69608159115307666</v>
      </c>
      <c r="N44" s="797">
        <f>'[15]Final Floorspace Estimates'!N29</f>
        <v>0.2405419961387289</v>
      </c>
      <c r="O44" s="797">
        <f>'[15]Final Floorspace Estimates'!O29</f>
        <v>6.3376412708194496E-2</v>
      </c>
      <c r="P44" s="782"/>
      <c r="Q44" s="782">
        <f>'[15]Final Floorspace Estimates'!Q29</f>
        <v>2117.5026549267072</v>
      </c>
      <c r="R44" s="782">
        <f>'[15]Final Floorspace Estimates'!R29</f>
        <v>986.73207856651766</v>
      </c>
      <c r="S44" s="782">
        <f>'[15]Final Floorspace Estimates'!S29</f>
        <v>1062.0054849675182</v>
      </c>
      <c r="T44" s="794">
        <f>'[15]Final Floorspace Estimates'!T29</f>
        <v>0</v>
      </c>
      <c r="U44" s="786">
        <f>'[15]Final Floorspace Estimates'!U29</f>
        <v>160.02434242162172</v>
      </c>
      <c r="V44" s="786">
        <f>'[15]Final Floorspace Estimates'!V29</f>
        <v>25.768675543414918</v>
      </c>
      <c r="W44" s="786">
        <f>'[15]Final Floorspace Estimates'!W29</f>
        <v>7.30729015201306</v>
      </c>
      <c r="X44" s="786">
        <f>'[15]Final Floorspace Estimates'!X29</f>
        <v>193.10030811704971</v>
      </c>
      <c r="AB44" s="350">
        <f t="shared" si="12"/>
        <v>2004</v>
      </c>
      <c r="AC44" s="350">
        <f t="shared" si="13"/>
        <v>1778.6112190584213</v>
      </c>
      <c r="AD44" s="353"/>
      <c r="AE44" s="350"/>
      <c r="AF44" s="360"/>
      <c r="AG44" s="360"/>
      <c r="AH44" s="360"/>
      <c r="AI44" s="350"/>
      <c r="AJ44" s="353"/>
      <c r="AK44" s="353"/>
      <c r="AL44" s="353"/>
      <c r="AM44" s="350"/>
      <c r="AN44" s="350"/>
      <c r="AO44" s="361"/>
      <c r="AP44" s="362"/>
      <c r="AQ44" s="362"/>
      <c r="AR44" s="307"/>
      <c r="AS44" s="307"/>
      <c r="AU44" s="307"/>
    </row>
    <row r="45" spans="1:55" x14ac:dyDescent="0.2">
      <c r="A45" s="306">
        <f t="shared" si="14"/>
        <v>1.255207157092042E-2</v>
      </c>
      <c r="C45" s="292">
        <f t="shared" si="15"/>
        <v>2005</v>
      </c>
      <c r="D45" s="787">
        <f>'[15]Final Floorspace Estimates'!D30</f>
        <v>76754.012785466839</v>
      </c>
      <c r="E45" s="787">
        <f>'[15]Final Floorspace Estimates'!E30</f>
        <v>26103.369037650591</v>
      </c>
      <c r="F45" s="787">
        <f>'[15]Final Floorspace Estimates'!F30</f>
        <v>7073.3972644057931</v>
      </c>
      <c r="G45" s="787">
        <f>'[15]Final Floorspace Estimates'!G30</f>
        <v>109930.77908752323</v>
      </c>
      <c r="H45" s="782"/>
      <c r="I45" s="782">
        <f>'[15]Final Floorspace Estimates'!I30</f>
        <v>76754.012785466446</v>
      </c>
      <c r="J45" s="782">
        <f>'[15]Final Floorspace Estimates'!J30</f>
        <v>26103.369037650598</v>
      </c>
      <c r="K45" s="782">
        <f>'[15]Final Floorspace Estimates'!K30</f>
        <v>7073.3972644057812</v>
      </c>
      <c r="L45" s="782"/>
      <c r="M45" s="797">
        <f>'[15]Final Floorspace Estimates'!M30</f>
        <v>0.69820311856752915</v>
      </c>
      <c r="N45" s="797">
        <f>'[15]Final Floorspace Estimates'!N30</f>
        <v>0.23745277941556256</v>
      </c>
      <c r="O45" s="797">
        <f>'[15]Final Floorspace Estimates'!O30</f>
        <v>6.4344102016908197E-2</v>
      </c>
      <c r="P45" s="782"/>
      <c r="Q45" s="782">
        <f>'[15]Final Floorspace Estimates'!Q30</f>
        <v>2138.3776791572573</v>
      </c>
      <c r="R45" s="782">
        <f>'[15]Final Floorspace Estimates'!R30</f>
        <v>995.71121877915243</v>
      </c>
      <c r="S45" s="782">
        <f>'[15]Final Floorspace Estimates'!S30</f>
        <v>1062.008978242769</v>
      </c>
      <c r="T45" s="794">
        <f>'[15]Final Floorspace Estimates'!T30</f>
        <v>0</v>
      </c>
      <c r="U45" s="786">
        <f>'[15]Final Floorspace Estimates'!U30</f>
        <v>164.12906772619303</v>
      </c>
      <c r="V45" s="786">
        <f>'[15]Final Floorspace Estimates'!V30</f>
        <v>25.991417398721062</v>
      </c>
      <c r="W45" s="786">
        <f>'[15]Final Floorspace Estimates'!W30</f>
        <v>7.5120114014767934</v>
      </c>
      <c r="X45" s="786">
        <f>'[15]Final Floorspace Estimates'!X30</f>
        <v>197.6324965263909</v>
      </c>
      <c r="AB45" s="350">
        <f t="shared" si="12"/>
        <v>2005</v>
      </c>
      <c r="AC45" s="350">
        <f t="shared" si="13"/>
        <v>1797.7903746960847</v>
      </c>
      <c r="AD45" s="353"/>
      <c r="AE45" s="350"/>
      <c r="AF45" s="360"/>
      <c r="AG45" s="360"/>
      <c r="AH45" s="360"/>
      <c r="AI45" s="350"/>
      <c r="AJ45" s="353"/>
      <c r="AK45" s="353"/>
      <c r="AL45" s="353"/>
      <c r="AM45" s="350"/>
      <c r="AN45" s="350"/>
      <c r="AO45" s="361"/>
      <c r="AP45" s="362"/>
      <c r="AQ45" s="362"/>
      <c r="AR45" s="307"/>
      <c r="AS45" s="307"/>
      <c r="AU45" s="307"/>
    </row>
    <row r="46" spans="1:55" x14ac:dyDescent="0.2">
      <c r="A46" s="306">
        <f t="shared" si="14"/>
        <v>7.3900345717796689E-3</v>
      </c>
      <c r="C46" s="292">
        <f t="shared" si="15"/>
        <v>2006</v>
      </c>
      <c r="D46" s="787">
        <f>'[15]Final Floorspace Estimates'!D31</f>
        <v>77519.517603069209</v>
      </c>
      <c r="E46" s="787">
        <f>'[15]Final Floorspace Estimates'!E31</f>
        <v>26177.961703561221</v>
      </c>
      <c r="F46" s="787">
        <f>'[15]Final Floorspace Estimates'!F31</f>
        <v>7045.6920388522722</v>
      </c>
      <c r="G46" s="787">
        <f>'[15]Final Floorspace Estimates'!G31</f>
        <v>110743.1713454827</v>
      </c>
      <c r="H46" s="782"/>
      <c r="I46" s="782">
        <f>'[15]Final Floorspace Estimates'!I31</f>
        <v>77519.517603069835</v>
      </c>
      <c r="J46" s="782">
        <f>'[15]Final Floorspace Estimates'!J31</f>
        <v>26177.96170356121</v>
      </c>
      <c r="K46" s="782">
        <f>'[15]Final Floorspace Estimates'!K31</f>
        <v>7045.6920388522631</v>
      </c>
      <c r="L46" s="782"/>
      <c r="M46" s="797">
        <f>'[15]Final Floorspace Estimates'!M31</f>
        <v>0.69999365794964918</v>
      </c>
      <c r="N46" s="797">
        <f>'[15]Final Floorspace Estimates'!N31</f>
        <v>0.23638443242603635</v>
      </c>
      <c r="O46" s="797">
        <f>'[15]Final Floorspace Estimates'!O31</f>
        <v>6.3621909624314466E-2</v>
      </c>
      <c r="P46" s="782"/>
      <c r="Q46" s="782">
        <f>'[15]Final Floorspace Estimates'!Q31</f>
        <v>2158.3309177961414</v>
      </c>
      <c r="R46" s="782">
        <f>'[15]Final Floorspace Estimates'!R31</f>
        <v>1007.0899704272231</v>
      </c>
      <c r="S46" s="782">
        <f>'[15]Final Floorspace Estimates'!S31</f>
        <v>1068.2567336820766</v>
      </c>
      <c r="T46" s="794">
        <f>'[15]Final Floorspace Estimates'!T31</f>
        <v>0</v>
      </c>
      <c r="U46" s="786">
        <f>'[15]Final Floorspace Estimates'!U31</f>
        <v>167.31277157534649</v>
      </c>
      <c r="V46" s="786">
        <f>'[15]Final Floorspace Estimates'!V31</f>
        <v>26.363562677884445</v>
      </c>
      <c r="W46" s="786">
        <f>'[15]Final Floorspace Estimates'!W31</f>
        <v>7.526607963954139</v>
      </c>
      <c r="X46" s="786">
        <f>'[15]Final Floorspace Estimates'!X31</f>
        <v>201.2029422171851</v>
      </c>
      <c r="AB46" s="350">
        <f t="shared" si="12"/>
        <v>2006</v>
      </c>
      <c r="AC46" s="350">
        <f t="shared" si="13"/>
        <v>1816.8428786412239</v>
      </c>
      <c r="AD46" s="353"/>
      <c r="AE46" s="350"/>
      <c r="AF46" s="360"/>
      <c r="AG46" s="360"/>
      <c r="AH46" s="360"/>
      <c r="AI46" s="350"/>
      <c r="AJ46" s="353"/>
      <c r="AK46" s="353"/>
      <c r="AL46" s="353"/>
      <c r="AM46" s="350"/>
      <c r="AN46" s="350"/>
      <c r="AO46" s="361"/>
      <c r="AP46" s="362"/>
      <c r="AQ46" s="362"/>
      <c r="AR46" s="307"/>
      <c r="AS46" s="307"/>
      <c r="AU46" s="307"/>
    </row>
    <row r="47" spans="1:55" x14ac:dyDescent="0.2">
      <c r="A47" s="306">
        <f t="shared" si="14"/>
        <v>5.480492624376998E-3</v>
      </c>
      <c r="C47" s="292">
        <f t="shared" si="15"/>
        <v>2007</v>
      </c>
      <c r="D47" s="787">
        <f>'[15]Final Floorspace Estimates'!D32</f>
        <v>78090.231920634731</v>
      </c>
      <c r="E47" s="787">
        <f>'[15]Final Floorspace Estimates'!E32</f>
        <v>26248.683306408911</v>
      </c>
      <c r="F47" s="787">
        <f>'[15]Final Floorspace Estimates'!F32</f>
        <v>7011.1832521981005</v>
      </c>
      <c r="G47" s="787">
        <f>'[15]Final Floorspace Estimates'!G32</f>
        <v>111350.09847924174</v>
      </c>
      <c r="H47" s="782"/>
      <c r="I47" s="782">
        <f>'[15]Final Floorspace Estimates'!I32</f>
        <v>78090.231920636375</v>
      </c>
      <c r="J47" s="782">
        <f>'[15]Final Floorspace Estimates'!J32</f>
        <v>26248.683306408879</v>
      </c>
      <c r="K47" s="782">
        <f>'[15]Final Floorspace Estimates'!K32</f>
        <v>7011.1832521980959</v>
      </c>
      <c r="L47" s="782"/>
      <c r="M47" s="797">
        <f>'[15]Final Floorspace Estimates'!M32</f>
        <v>0.70130366283593881</v>
      </c>
      <c r="N47" s="797">
        <f>'[15]Final Floorspace Estimates'!N32</f>
        <v>0.23573111892040471</v>
      </c>
      <c r="O47" s="797">
        <f>'[15]Final Floorspace Estimates'!O32</f>
        <v>6.2965218243656501E-2</v>
      </c>
      <c r="P47" s="782"/>
      <c r="Q47" s="782">
        <f>'[15]Final Floorspace Estimates'!Q32</f>
        <v>2168.9358849751275</v>
      </c>
      <c r="R47" s="782">
        <f>'[15]Final Floorspace Estimates'!R32</f>
        <v>1016.2657695437792</v>
      </c>
      <c r="S47" s="782">
        <f>'[15]Final Floorspace Estimates'!S32</f>
        <v>1074.5044891213843</v>
      </c>
      <c r="T47" s="794">
        <f>'[15]Final Floorspace Estimates'!T32</f>
        <v>0</v>
      </c>
      <c r="U47" s="786">
        <f>'[15]Final Floorspace Estimates'!U32</f>
        <v>169.37270627869484</v>
      </c>
      <c r="V47" s="786">
        <f>'[15]Final Floorspace Estimates'!V32</f>
        <v>26.675638339898605</v>
      </c>
      <c r="W47" s="786">
        <f>'[15]Final Floorspace Estimates'!W32</f>
        <v>7.5335478785395242</v>
      </c>
      <c r="X47" s="786">
        <f>'[15]Final Floorspace Estimates'!X32</f>
        <v>203.58189249713297</v>
      </c>
      <c r="AB47" s="350">
        <f t="shared" si="12"/>
        <v>2007</v>
      </c>
      <c r="AC47" s="350">
        <f t="shared" si="13"/>
        <v>1828.3045572257431</v>
      </c>
      <c r="AD47" s="353"/>
      <c r="AE47" s="350"/>
      <c r="AF47" s="360"/>
      <c r="AG47" s="360"/>
      <c r="AH47" s="360"/>
      <c r="AI47" s="350"/>
      <c r="AJ47" s="353"/>
      <c r="AK47" s="353"/>
      <c r="AL47" s="353"/>
      <c r="AM47" s="350"/>
      <c r="AN47" s="350"/>
      <c r="AO47" s="361"/>
      <c r="AP47" s="362"/>
      <c r="AQ47" s="362"/>
      <c r="AR47" s="307"/>
      <c r="AS47" s="307"/>
      <c r="AU47" s="307"/>
      <c r="AY47" s="304"/>
      <c r="AZ47" s="304"/>
      <c r="BA47" s="304"/>
      <c r="BB47" s="304"/>
      <c r="BC47" s="304"/>
    </row>
    <row r="48" spans="1:55" x14ac:dyDescent="0.2">
      <c r="A48" s="306">
        <f t="shared" si="14"/>
        <v>5.0974606383340504E-3</v>
      </c>
      <c r="C48" s="292">
        <f t="shared" si="15"/>
        <v>2008</v>
      </c>
      <c r="D48" s="787">
        <f>'[15]Final Floorspace Estimates'!D33</f>
        <v>78796.867200672961</v>
      </c>
      <c r="E48" s="787">
        <f>'[15]Final Floorspace Estimates'!E33</f>
        <v>26175.800568742241</v>
      </c>
      <c r="F48" s="787">
        <f>'[15]Final Floorspace Estimates'!F33</f>
        <v>6945.033453899091</v>
      </c>
      <c r="G48" s="787">
        <f>'[15]Final Floorspace Estimates'!G33</f>
        <v>111917.70122331429</v>
      </c>
      <c r="H48" s="782"/>
      <c r="I48" s="782">
        <f>'[15]Final Floorspace Estimates'!I33</f>
        <v>78796.867200673703</v>
      </c>
      <c r="J48" s="782">
        <f>'[15]Final Floorspace Estimates'!J33</f>
        <v>26175.800568742183</v>
      </c>
      <c r="K48" s="782">
        <f>'[15]Final Floorspace Estimates'!K33</f>
        <v>6945.0334538990865</v>
      </c>
      <c r="L48" s="782"/>
      <c r="M48" s="797">
        <f>'[15]Final Floorspace Estimates'!M33</f>
        <v>0.70406080842784757</v>
      </c>
      <c r="N48" s="797">
        <f>'[15]Final Floorspace Estimates'!N33</f>
        <v>0.23388436576723928</v>
      </c>
      <c r="O48" s="797">
        <f>'[15]Final Floorspace Estimates'!O33</f>
        <v>6.2054825804913213E-2</v>
      </c>
      <c r="P48" s="782"/>
      <c r="Q48" s="782">
        <f>'[15]Final Floorspace Estimates'!Q33</f>
        <v>2176.1427273015274</v>
      </c>
      <c r="R48" s="782">
        <f>'[15]Final Floorspace Estimates'!R33</f>
        <v>1020.6068117505304</v>
      </c>
      <c r="S48" s="782">
        <f>'[15]Final Floorspace Estimates'!S33</f>
        <v>1080.7522445606919</v>
      </c>
      <c r="T48" s="794">
        <f>'[15]Final Floorspace Estimates'!T33</f>
        <v>0</v>
      </c>
      <c r="U48" s="786">
        <f>'[15]Final Floorspace Estimates'!U33</f>
        <v>171.47322949288872</v>
      </c>
      <c r="V48" s="786">
        <f>'[15]Final Floorspace Estimates'!V33</f>
        <v>26.715200363481735</v>
      </c>
      <c r="W48" s="786">
        <f>'[15]Final Floorspace Estimates'!W33</f>
        <v>7.5058604938505376</v>
      </c>
      <c r="X48" s="786">
        <f>'[15]Final Floorspace Estimates'!X33</f>
        <v>205.694290350221</v>
      </c>
      <c r="AB48" s="350">
        <f t="shared" si="12"/>
        <v>2008</v>
      </c>
      <c r="AC48" s="350">
        <f t="shared" si="13"/>
        <v>1837.906676976774</v>
      </c>
      <c r="AD48" s="353"/>
      <c r="AE48" s="350"/>
      <c r="AF48" s="360"/>
      <c r="AG48" s="360"/>
      <c r="AH48" s="360"/>
      <c r="AI48" s="350"/>
      <c r="AJ48" s="353"/>
      <c r="AK48" s="353"/>
      <c r="AL48" s="353"/>
      <c r="AM48" s="350"/>
      <c r="AN48" s="350"/>
      <c r="AO48" s="361"/>
      <c r="AP48" s="362"/>
      <c r="AQ48" s="362"/>
      <c r="AR48" s="307"/>
      <c r="AS48" s="307"/>
      <c r="AU48" s="307"/>
    </row>
    <row r="49" spans="1:55" x14ac:dyDescent="0.2">
      <c r="A49" s="306">
        <f t="shared" si="14"/>
        <v>2.402546985627918E-3</v>
      </c>
      <c r="C49" s="292">
        <f t="shared" si="15"/>
        <v>2009</v>
      </c>
      <c r="D49" s="787">
        <f>'[15]Final Floorspace Estimates'!D34</f>
        <v>79217.303349530834</v>
      </c>
      <c r="E49" s="787">
        <f>'[15]Final Floorspace Estimates'!E34</f>
        <v>26098.065262214976</v>
      </c>
      <c r="F49" s="787">
        <f>'[15]Final Floorspace Estimates'!F34</f>
        <v>6871.220147280952</v>
      </c>
      <c r="G49" s="787">
        <f>'[15]Final Floorspace Estimates'!G34</f>
        <v>112186.58875902677</v>
      </c>
      <c r="H49" s="782"/>
      <c r="I49" s="782">
        <f>'[15]Final Floorspace Estimates'!I34</f>
        <v>79217.303349530674</v>
      </c>
      <c r="J49" s="782">
        <f>'[15]Final Floorspace Estimates'!J34</f>
        <v>26098.065262214885</v>
      </c>
      <c r="K49" s="782">
        <f>'[15]Final Floorspace Estimates'!K34</f>
        <v>6871.2201472809475</v>
      </c>
      <c r="L49" s="782"/>
      <c r="M49" s="797">
        <f>'[15]Final Floorspace Estimates'!M34</f>
        <v>0.70612097422524445</v>
      </c>
      <c r="N49" s="797">
        <f>'[15]Final Floorspace Estimates'!N34</f>
        <v>0.23263088352095981</v>
      </c>
      <c r="O49" s="797">
        <f>'[15]Final Floorspace Estimates'!O34</f>
        <v>6.1248142253795726E-2</v>
      </c>
      <c r="P49" s="782"/>
      <c r="Q49" s="782">
        <f>'[15]Final Floorspace Estimates'!Q34</f>
        <v>2181.3182757931095</v>
      </c>
      <c r="R49" s="782">
        <f>'[15]Final Floorspace Estimates'!R34</f>
        <v>1023.2875299659321</v>
      </c>
      <c r="S49" s="782">
        <f>'[15]Final Floorspace Estimates'!S34</f>
        <v>1087</v>
      </c>
      <c r="T49" s="794">
        <f>'[15]Final Floorspace Estimates'!T34</f>
        <v>0</v>
      </c>
      <c r="U49" s="786">
        <f>'[15]Final Floorspace Estimates'!U34</f>
        <v>172.7981515553783</v>
      </c>
      <c r="V49" s="786">
        <f>'[15]Final Floorspace Estimates'!V34</f>
        <v>26.705824739061658</v>
      </c>
      <c r="W49" s="786">
        <f>'[15]Final Floorspace Estimates'!W34</f>
        <v>7.4690163000943945</v>
      </c>
      <c r="X49" s="786">
        <f>'[15]Final Floorspace Estimates'!X34</f>
        <v>206.97299259453433</v>
      </c>
      <c r="AB49" s="350">
        <f t="shared" si="12"/>
        <v>2009</v>
      </c>
      <c r="AC49" s="350">
        <f t="shared" si="13"/>
        <v>1844.8995988201918</v>
      </c>
      <c r="AD49" s="353"/>
      <c r="AE49" s="350"/>
      <c r="AF49" s="360"/>
      <c r="AG49" s="360"/>
      <c r="AH49" s="360"/>
      <c r="AI49" s="350"/>
      <c r="AJ49" s="353"/>
      <c r="AK49" s="353"/>
      <c r="AL49" s="353"/>
      <c r="AM49" s="350"/>
      <c r="AN49" s="350"/>
      <c r="AO49" s="361"/>
      <c r="AP49" s="362"/>
      <c r="AQ49" s="362"/>
      <c r="AR49" s="307"/>
      <c r="AS49" s="307"/>
      <c r="AU49" s="307"/>
      <c r="AY49" s="303"/>
      <c r="AZ49" s="303"/>
      <c r="BA49" s="303"/>
      <c r="BB49" s="303"/>
      <c r="BC49" s="303"/>
    </row>
    <row r="50" spans="1:55" x14ac:dyDescent="0.2">
      <c r="A50" s="306">
        <f t="shared" si="14"/>
        <v>9.2232374912091242E-3</v>
      </c>
      <c r="C50" s="292">
        <f t="shared" si="15"/>
        <v>2010</v>
      </c>
      <c r="D50" s="787">
        <f>'[15]Final Floorspace Estimates'!D35</f>
        <v>79803.413980724203</v>
      </c>
      <c r="E50" s="787">
        <f>'[15]Final Floorspace Estimates'!E35</f>
        <v>26494.946427234518</v>
      </c>
      <c r="F50" s="787">
        <f>'[15]Final Floorspace Estimates'!F35</f>
        <v>6922.9519025211648</v>
      </c>
      <c r="G50" s="787">
        <f>'[15]Final Floorspace Estimates'!G35</f>
        <v>113221.31231047989</v>
      </c>
      <c r="H50" s="782"/>
      <c r="I50" s="782">
        <f>'[15]Final Floorspace Estimates'!I35</f>
        <v>79803.413980724363</v>
      </c>
      <c r="J50" s="782">
        <f>'[15]Final Floorspace Estimates'!J35</f>
        <v>26494.946427234448</v>
      </c>
      <c r="K50" s="782">
        <f>'[15]Final Floorspace Estimates'!K35</f>
        <v>6922.9519025211612</v>
      </c>
      <c r="L50" s="782"/>
      <c r="M50" s="797">
        <f>'[15]Final Floorspace Estimates'!M35</f>
        <v>0.70484445332945955</v>
      </c>
      <c r="N50" s="797">
        <f>'[15]Final Floorspace Estimates'!N35</f>
        <v>0.23401023964974937</v>
      </c>
      <c r="O50" s="797">
        <f>'[15]Final Floorspace Estimates'!O35</f>
        <v>6.1145307020791073E-2</v>
      </c>
      <c r="P50" s="782"/>
      <c r="Q50" s="782">
        <f>'[15]Final Floorspace Estimates'!Q35</f>
        <v>2184.4367550310162</v>
      </c>
      <c r="R50" s="782">
        <f>'[15]Final Floorspace Estimates'!R35</f>
        <v>1027</v>
      </c>
      <c r="S50" s="782">
        <f>'[15]Final Floorspace Estimates'!S35</f>
        <v>1104.3627450980393</v>
      </c>
      <c r="T50" s="794">
        <f>'[15]Final Floorspace Estimates'!T35</f>
        <v>0</v>
      </c>
      <c r="U50" s="786">
        <f>'[15]Final Floorspace Estimates'!U35</f>
        <v>174.32551067644999</v>
      </c>
      <c r="V50" s="786">
        <f>'[15]Final Floorspace Estimates'!V35</f>
        <v>27.21030998076985</v>
      </c>
      <c r="W50" s="786">
        <f>'[15]Final Floorspace Estimates'!W35</f>
        <v>7.6454501672499671</v>
      </c>
      <c r="X50" s="786">
        <f>'[15]Final Floorspace Estimates'!X35</f>
        <v>209.18127082446983</v>
      </c>
      <c r="AB50" s="350">
        <f t="shared" si="12"/>
        <v>2010</v>
      </c>
      <c r="AC50" s="350">
        <f t="shared" si="13"/>
        <v>1847.5432456642509</v>
      </c>
      <c r="AD50" s="353">
        <f>AC50/AC20</f>
        <v>1.2477735744439624</v>
      </c>
      <c r="AE50" s="353">
        <f>Q50/Q20</f>
        <v>1.2205004271530153</v>
      </c>
      <c r="AF50" s="360"/>
      <c r="AG50" s="360"/>
      <c r="AH50" s="360"/>
      <c r="AI50" s="350"/>
      <c r="AJ50" s="353"/>
      <c r="AK50" s="353"/>
      <c r="AL50" s="353"/>
      <c r="AM50" s="350"/>
      <c r="AN50" s="350"/>
      <c r="AO50" s="361"/>
      <c r="AP50" s="362"/>
      <c r="AQ50" s="362"/>
      <c r="AR50" s="307"/>
      <c r="AS50" s="307"/>
      <c r="AU50" s="307"/>
    </row>
    <row r="51" spans="1:55" x14ac:dyDescent="0.2">
      <c r="A51" s="306">
        <f t="shared" si="14"/>
        <v>8.611930990616079E-3</v>
      </c>
      <c r="C51" s="292">
        <f t="shared" si="15"/>
        <v>2011</v>
      </c>
      <c r="D51" s="787">
        <f>'[15]Final Floorspace Estimates'!D36</f>
        <v>80361.696537413271</v>
      </c>
      <c r="E51" s="787">
        <f>'[15]Final Floorspace Estimates'!E36</f>
        <v>26861.106301050586</v>
      </c>
      <c r="F51" s="787">
        <f>'[15]Final Floorspace Estimates'!F36</f>
        <v>6973.5636003008722</v>
      </c>
      <c r="G51" s="787">
        <f>'[15]Final Floorspace Estimates'!G36</f>
        <v>114196.36643876473</v>
      </c>
      <c r="H51" s="794"/>
      <c r="I51" s="782">
        <f>'[15]Final Floorspace Estimates'!I36</f>
        <v>80361.69653741378</v>
      </c>
      <c r="J51" s="782">
        <f>'[15]Final Floorspace Estimates'!J36</f>
        <v>26861.106301050539</v>
      </c>
      <c r="K51" s="782">
        <f>'[15]Final Floorspace Estimates'!K36</f>
        <v>6973.5636003008685</v>
      </c>
      <c r="L51" s="794"/>
      <c r="M51" s="797">
        <f>'[15]Final Floorspace Estimates'!M36</f>
        <v>0.70371500463200332</v>
      </c>
      <c r="N51" s="797">
        <f>'[15]Final Floorspace Estimates'!N36</f>
        <v>0.23521857252309564</v>
      </c>
      <c r="O51" s="797">
        <f>'[15]Final Floorspace Estimates'!O36</f>
        <v>6.1066422844901033E-2</v>
      </c>
      <c r="P51" s="794"/>
      <c r="Q51" s="782">
        <f>'[15]Final Floorspace Estimates'!Q36</f>
        <v>2188.3259705873934</v>
      </c>
      <c r="R51" s="782">
        <f>'[15]Final Floorspace Estimates'!R36</f>
        <v>1032.1483018307779</v>
      </c>
      <c r="S51" s="782">
        <f>'[15]Final Floorspace Estimates'!S36</f>
        <v>1121.7254901960787</v>
      </c>
      <c r="T51" s="794">
        <f>'[15]Final Floorspace Estimates'!T36</f>
        <v>0</v>
      </c>
      <c r="U51" s="786">
        <f>'[15]Final Floorspace Estimates'!U36</f>
        <v>175.85758757328446</v>
      </c>
      <c r="V51" s="786">
        <f>'[15]Final Floorspace Estimates'!V36</f>
        <v>27.724645253925367</v>
      </c>
      <c r="W51" s="786">
        <f>'[15]Final Floorspace Estimates'!W36</f>
        <v>7.822424047961027</v>
      </c>
      <c r="X51" s="786">
        <f>'[15]Final Floorspace Estimates'!X36</f>
        <v>211.40465687517084</v>
      </c>
      <c r="AB51" s="350">
        <f>C51</f>
        <v>2011</v>
      </c>
      <c r="AC51" s="350">
        <f>X51/G51*1000000</f>
        <v>1851.2380338172309</v>
      </c>
      <c r="AD51" s="353"/>
      <c r="AE51" s="350"/>
      <c r="AF51" s="360"/>
      <c r="AG51" s="360"/>
      <c r="AH51" s="360"/>
      <c r="AI51" s="350"/>
      <c r="AJ51" s="353"/>
      <c r="AK51" s="353"/>
      <c r="AL51" s="353"/>
      <c r="AM51" s="350"/>
      <c r="AN51" s="350"/>
      <c r="AO51" s="361"/>
      <c r="AP51" s="362"/>
      <c r="AQ51" s="362"/>
      <c r="AR51" s="307"/>
      <c r="AS51" s="307"/>
      <c r="AU51" s="307"/>
    </row>
    <row r="52" spans="1:55" x14ac:dyDescent="0.2">
      <c r="A52" s="306">
        <f t="shared" si="14"/>
        <v>6.0258409183002737E-3</v>
      </c>
      <c r="C52" s="292">
        <v>2012</v>
      </c>
      <c r="D52" s="787">
        <f>'[15]Final Floorspace Estimates'!D37</f>
        <v>80821.662745193869</v>
      </c>
      <c r="E52" s="787">
        <f>'[15]Final Floorspace Estimates'!E37</f>
        <v>27061.270315630409</v>
      </c>
      <c r="F52" s="787">
        <f>'[15]Final Floorspace Estimates'!F37</f>
        <v>7001.5625155483849</v>
      </c>
      <c r="G52" s="787">
        <f>'[15]Final Floorspace Estimates'!G37</f>
        <v>114884.49557637266</v>
      </c>
      <c r="H52" s="794"/>
      <c r="I52" s="782">
        <f>'[15]Final Floorspace Estimates'!I37</f>
        <v>80821.662745194131</v>
      </c>
      <c r="J52" s="782">
        <f>'[15]Final Floorspace Estimates'!J37</f>
        <v>27061.270315630383</v>
      </c>
      <c r="K52" s="782">
        <f>'[15]Final Floorspace Estimates'!K37</f>
        <v>7001.5625155483831</v>
      </c>
      <c r="L52" s="794"/>
      <c r="M52" s="797">
        <f>'[15]Final Floorspace Estimates'!M37</f>
        <v>0.70350365677904225</v>
      </c>
      <c r="N52" s="797">
        <f>'[15]Final Floorspace Estimates'!N37</f>
        <v>0.23555197922804716</v>
      </c>
      <c r="O52" s="797">
        <f>'[15]Final Floorspace Estimates'!O37</f>
        <v>6.0944363992910616E-2</v>
      </c>
      <c r="P52" s="794"/>
      <c r="Q52" s="782">
        <f>'[15]Final Floorspace Estimates'!Q37</f>
        <v>2195.6739625779692</v>
      </c>
      <c r="R52" s="782">
        <f>'[15]Final Floorspace Estimates'!R37</f>
        <v>1032.1483018307779</v>
      </c>
      <c r="S52" s="782">
        <f>'[15]Final Floorspace Estimates'!S37</f>
        <v>1139.088235294118</v>
      </c>
      <c r="T52" s="794">
        <f>'[15]Final Floorspace Estimates'!T37</f>
        <v>0</v>
      </c>
      <c r="U52" s="786">
        <f>'[15]Final Floorspace Estimates'!U37</f>
        <v>177.45802050188004</v>
      </c>
      <c r="V52" s="786">
        <f>'[15]Final Floorspace Estimates'!V37</f>
        <v>27.931244201661563</v>
      </c>
      <c r="W52" s="786">
        <f>'[15]Final Floorspace Estimates'!W37</f>
        <v>7.975397490137456</v>
      </c>
      <c r="X52" s="786">
        <f>'[15]Final Floorspace Estimates'!X37</f>
        <v>213.36466219367907</v>
      </c>
      <c r="AB52" s="350">
        <f t="shared" ref="AB52:AB53" si="16">C52</f>
        <v>2012</v>
      </c>
      <c r="AC52" s="350">
        <f t="shared" ref="AC52:AC53" si="17">X52/G52*1000000</f>
        <v>1857.2102451530457</v>
      </c>
      <c r="AD52" s="353"/>
      <c r="AE52" s="350"/>
      <c r="AF52" s="360"/>
      <c r="AG52" s="360"/>
      <c r="AH52" s="360"/>
      <c r="AI52" s="350"/>
      <c r="AJ52" s="353"/>
      <c r="AK52" s="353"/>
      <c r="AL52" s="353"/>
      <c r="AM52" s="350"/>
      <c r="AN52" s="350"/>
      <c r="AO52" s="361"/>
      <c r="AP52" s="362"/>
      <c r="AQ52" s="362"/>
      <c r="AR52" s="307"/>
      <c r="AS52" s="307"/>
      <c r="AU52" s="307"/>
    </row>
    <row r="53" spans="1:55" x14ac:dyDescent="0.2">
      <c r="A53" s="306">
        <f t="shared" si="14"/>
        <v>6.5592040812771923E-3</v>
      </c>
      <c r="C53" s="292">
        <v>2013</v>
      </c>
      <c r="D53" s="787">
        <f>'[15]Final Floorspace Estimates'!D38</f>
        <v>81331.498689036074</v>
      </c>
      <c r="E53" s="787">
        <f>'[15]Final Floorspace Estimates'!E38</f>
        <v>27275.736058638759</v>
      </c>
      <c r="F53" s="787">
        <f>'[15]Final Floorspace Estimates'!F38</f>
        <v>7030.8116809578314</v>
      </c>
      <c r="G53" s="787">
        <f>'[15]Final Floorspace Estimates'!G38</f>
        <v>115638.04642863268</v>
      </c>
      <c r="H53" s="794"/>
      <c r="I53" s="782">
        <f>'[15]Final Floorspace Estimates'!I38</f>
        <v>81331.498689036074</v>
      </c>
      <c r="J53" s="782">
        <f>'[15]Final Floorspace Estimates'!J38</f>
        <v>27275.736058638759</v>
      </c>
      <c r="K53" s="782">
        <f>'[15]Final Floorspace Estimates'!K38</f>
        <v>7030.8116809578314</v>
      </c>
      <c r="L53" s="794"/>
      <c r="M53" s="797">
        <f>'[15]Final Floorspace Estimates'!M38</f>
        <v>0.7033281969116516</v>
      </c>
      <c r="N53" s="797">
        <f>'[15]Final Floorspace Estimates'!N38</f>
        <v>0.23587164346876344</v>
      </c>
      <c r="O53" s="797">
        <f>'[15]Final Floorspace Estimates'!O38</f>
        <v>6.0800159619584855E-2</v>
      </c>
      <c r="P53" s="794"/>
      <c r="Q53" s="782">
        <f>'[15]Final Floorspace Estimates'!Q38</f>
        <v>2204.949636600667</v>
      </c>
      <c r="R53" s="782">
        <f>'[15]Final Floorspace Estimates'!R38</f>
        <v>1032.1483018307779</v>
      </c>
      <c r="S53" s="782">
        <f>'[15]Final Floorspace Estimates'!S38</f>
        <v>1156.4509803921574</v>
      </c>
      <c r="T53" s="794">
        <f>'[15]Final Floorspace Estimates'!T38</f>
        <v>0</v>
      </c>
      <c r="U53" s="786">
        <f>'[15]Final Floorspace Estimates'!U38</f>
        <v>179.33185847857769</v>
      </c>
      <c r="V53" s="786">
        <f>'[15]Final Floorspace Estimates'!V38</f>
        <v>28.152604654108508</v>
      </c>
      <c r="W53" s="786">
        <f>'[15]Final Floorspace Estimates'!W38</f>
        <v>8.1307890613963156</v>
      </c>
      <c r="X53" s="786">
        <f>'[15]Final Floorspace Estimates'!X38</f>
        <v>215.6152521940825</v>
      </c>
      <c r="AB53" s="350">
        <f t="shared" si="16"/>
        <v>2013</v>
      </c>
      <c r="AC53" s="350">
        <f t="shared" si="17"/>
        <v>1864.5701726477355</v>
      </c>
      <c r="AD53" s="353"/>
      <c r="AE53" s="350"/>
      <c r="AF53" s="360"/>
      <c r="AG53" s="360"/>
      <c r="AH53" s="360"/>
      <c r="AI53" s="350"/>
      <c r="AJ53" s="353"/>
      <c r="AK53" s="353"/>
      <c r="AL53" s="353"/>
      <c r="AM53" s="350"/>
      <c r="AN53" s="350"/>
      <c r="AO53" s="361"/>
      <c r="AP53" s="362"/>
      <c r="AQ53" s="362"/>
      <c r="AR53" s="307"/>
      <c r="AS53" s="307"/>
      <c r="AU53" s="307"/>
    </row>
    <row r="54" spans="1:55" x14ac:dyDescent="0.2">
      <c r="A54" s="306">
        <f t="shared" ref="A54:A58" si="18">G54/G53-1</f>
        <v>7.6642352021261129E-3</v>
      </c>
      <c r="C54" s="565">
        <v>2014</v>
      </c>
      <c r="D54" s="782">
        <f>'[15]Final Floorspace Estimates'!D39</f>
        <v>82055.941885399545</v>
      </c>
      <c r="E54" s="782">
        <f>'[15]Final Floorspace Estimates'!E39</f>
        <v>27492.383995206194</v>
      </c>
      <c r="F54" s="782">
        <f>'[15]Final Floorspace Estimates'!F39</f>
        <v>6975.997734170347</v>
      </c>
      <c r="G54" s="782">
        <f>'[15]Final Floorspace Estimates'!G39</f>
        <v>116524.32361477609</v>
      </c>
      <c r="H54" s="794"/>
      <c r="I54" s="782">
        <f>'[15]Final Floorspace Estimates'!I39</f>
        <v>82055.941885399545</v>
      </c>
      <c r="J54" s="782">
        <f>'[15]Final Floorspace Estimates'!J39</f>
        <v>27492.383995206197</v>
      </c>
      <c r="K54" s="782">
        <f>'[15]Final Floorspace Estimates'!K39</f>
        <v>6975.997734170347</v>
      </c>
      <c r="L54" s="794"/>
      <c r="M54" s="797">
        <f>'[15]Final Floorspace Estimates'!M39</f>
        <v>0.70419582229606081</v>
      </c>
      <c r="N54" s="797">
        <f>'[15]Final Floorspace Estimates'!N39</f>
        <v>0.23593686830652386</v>
      </c>
      <c r="O54" s="797">
        <f>'[15]Final Floorspace Estimates'!O39</f>
        <v>5.9867309397415309E-2</v>
      </c>
      <c r="P54" s="794"/>
      <c r="Q54" s="782">
        <f>'[15]Final Floorspace Estimates'!Q39</f>
        <v>2216.5775967088935</v>
      </c>
      <c r="R54" s="782">
        <f>'[15]Final Floorspace Estimates'!R39</f>
        <v>1032.1483018307779</v>
      </c>
      <c r="S54" s="782">
        <f>'[15]Final Floorspace Estimates'!S39</f>
        <v>1173.8137254901967</v>
      </c>
      <c r="T54" s="794">
        <f>'[15]Final Floorspace Estimates'!T39</f>
        <v>0</v>
      </c>
      <c r="U54" s="819">
        <f>'[15]Final Floorspace Estimates'!U39</f>
        <v>181.88336246002353</v>
      </c>
      <c r="V54" s="819">
        <f>'[15]Final Floorspace Estimates'!V39</f>
        <v>28.37621745393173</v>
      </c>
      <c r="W54" s="819">
        <f>'[15]Final Floorspace Estimates'!W39</f>
        <v>8.1885218893576646</v>
      </c>
      <c r="X54" s="819">
        <f>'[15]Final Floorspace Estimates'!X39</f>
        <v>218.44810180331294</v>
      </c>
      <c r="AB54" s="798">
        <v>2014</v>
      </c>
      <c r="AC54" s="798">
        <f t="shared" ref="AC54" si="19">X54/G54*1000000</f>
        <v>1874.6995908381502</v>
      </c>
      <c r="AD54" s="353"/>
      <c r="AE54" s="350"/>
      <c r="AF54" s="360"/>
      <c r="AG54" s="360"/>
      <c r="AH54" s="360"/>
      <c r="AI54" s="350"/>
      <c r="AJ54" s="353"/>
      <c r="AK54" s="353"/>
      <c r="AL54" s="353"/>
      <c r="AM54" s="350"/>
      <c r="AN54" s="350"/>
      <c r="AO54" s="361"/>
      <c r="AP54" s="362"/>
      <c r="AQ54" s="362"/>
      <c r="AR54" s="307"/>
      <c r="AS54" s="307"/>
      <c r="AU54" s="307"/>
    </row>
    <row r="55" spans="1:55" x14ac:dyDescent="0.2">
      <c r="A55" s="306">
        <f t="shared" si="18"/>
        <v>8.1674430890457117E-3</v>
      </c>
      <c r="C55" s="565">
        <v>2015</v>
      </c>
      <c r="D55" s="782">
        <f>'[15]Final Floorspace Estimates'!D40</f>
        <v>82815.001895465495</v>
      </c>
      <c r="E55" s="782">
        <f>'[15]Final Floorspace Estimates'!E40</f>
        <v>27741.028842075051</v>
      </c>
      <c r="F55" s="782">
        <f>'[15]Final Floorspace Estimates'!F40</f>
        <v>6919.9986588487882</v>
      </c>
      <c r="G55" s="782">
        <f>'[15]Final Floorspace Estimates'!G40</f>
        <v>117476.02939638932</v>
      </c>
      <c r="H55" s="794"/>
      <c r="I55" s="782">
        <f>'[15]Final Floorspace Estimates'!I40</f>
        <v>82815.00189546551</v>
      </c>
      <c r="J55" s="782">
        <f>'[15]Final Floorspace Estimates'!J40</f>
        <v>27741.028842075055</v>
      </c>
      <c r="K55" s="782">
        <f>'[15]Final Floorspace Estimates'!K40</f>
        <v>6919.9986588487882</v>
      </c>
      <c r="L55" s="794"/>
      <c r="M55" s="797">
        <f>'[15]Final Floorspace Estimates'!M40</f>
        <v>0.70495234066883483</v>
      </c>
      <c r="N55" s="797">
        <f>'[15]Final Floorspace Estimates'!N40</f>
        <v>0.2361420366743148</v>
      </c>
      <c r="O55" s="797">
        <f>'[15]Final Floorspace Estimates'!O40</f>
        <v>5.8905622656850516E-2</v>
      </c>
      <c r="P55" s="794"/>
      <c r="Q55" s="782">
        <f>'[15]Final Floorspace Estimates'!Q40</f>
        <v>2228.3029555662597</v>
      </c>
      <c r="R55" s="782">
        <f>'[15]Final Floorspace Estimates'!R40</f>
        <v>1032.1483018307779</v>
      </c>
      <c r="S55" s="782">
        <f>'[15]Final Floorspace Estimates'!S40</f>
        <v>1191.1764705882354</v>
      </c>
      <c r="T55" s="794">
        <f>'[15]Final Floorspace Estimates'!T40</f>
        <v>0</v>
      </c>
      <c r="U55" s="819">
        <f>'[15]Final Floorspace Estimates'!U40</f>
        <v>184.53691348889114</v>
      </c>
      <c r="V55" s="819">
        <f>'[15]Final Floorspace Estimates'!V40</f>
        <v>28.632855810386392</v>
      </c>
      <c r="W55" s="819">
        <f>'[15]Final Floorspace Estimates'!W40</f>
        <v>8.2429395789228224</v>
      </c>
      <c r="X55" s="819">
        <f>'[15]Final Floorspace Estimates'!X40</f>
        <v>221.41270887820036</v>
      </c>
      <c r="AB55" s="798"/>
      <c r="AC55" s="798"/>
      <c r="AD55" s="353"/>
      <c r="AE55" s="350"/>
      <c r="AF55" s="360"/>
      <c r="AG55" s="360"/>
      <c r="AH55" s="360"/>
      <c r="AI55" s="350"/>
      <c r="AJ55" s="353"/>
      <c r="AK55" s="353"/>
      <c r="AL55" s="353"/>
      <c r="AM55" s="350"/>
      <c r="AN55" s="350"/>
      <c r="AO55" s="361"/>
      <c r="AP55" s="362"/>
      <c r="AQ55" s="362"/>
      <c r="AR55" s="307"/>
      <c r="AS55" s="307"/>
      <c r="AU55" s="307"/>
    </row>
    <row r="56" spans="1:55" x14ac:dyDescent="0.2">
      <c r="A56" s="306">
        <f t="shared" si="18"/>
        <v>9.7066445223741304E-3</v>
      </c>
      <c r="C56" s="565">
        <v>2016</v>
      </c>
      <c r="D56" s="782">
        <f>'[15]Final Floorspace Estimates'!D41</f>
        <v>83766.246687142877</v>
      </c>
      <c r="E56" s="782">
        <f>'[15]Final Floorspace Estimates'!E41</f>
        <v>27916.130985269752</v>
      </c>
      <c r="F56" s="782">
        <f>'[15]Final Floorspace Estimates'!F41</f>
        <v>6933.9497812274094</v>
      </c>
      <c r="G56" s="782">
        <f>'[15]Final Floorspace Estimates'!G41</f>
        <v>118616.32745364004</v>
      </c>
      <c r="H56" s="794"/>
      <c r="I56" s="782">
        <f>'[15]Final Floorspace Estimates'!I41</f>
        <v>83766.246687142877</v>
      </c>
      <c r="J56" s="782">
        <f>'[15]Final Floorspace Estimates'!J41</f>
        <v>27916.130985269752</v>
      </c>
      <c r="K56" s="782">
        <f>'[15]Final Floorspace Estimates'!K41</f>
        <v>6933.9497812274094</v>
      </c>
      <c r="L56" s="794"/>
      <c r="M56" s="797">
        <f>'[15]Final Floorspace Estimates'!M41</f>
        <v>0.70619490997040046</v>
      </c>
      <c r="N56" s="797">
        <f>'[15]Final Floorspace Estimates'!N41</f>
        <v>0.23534813110935746</v>
      </c>
      <c r="O56" s="797">
        <f>'[15]Final Floorspace Estimates'!O41</f>
        <v>5.8456958920242004E-2</v>
      </c>
      <c r="P56" s="794"/>
      <c r="Q56" s="782">
        <f>'[15]Final Floorspace Estimates'!Q41</f>
        <v>2241.0865690417086</v>
      </c>
      <c r="R56" s="782">
        <f>'[15]Final Floorspace Estimates'!R41</f>
        <v>1032.1483018307779</v>
      </c>
      <c r="S56" s="782">
        <f>'[15]Final Floorspace Estimates'!S41</f>
        <v>1196</v>
      </c>
      <c r="T56" s="794">
        <f>'[15]Final Floorspace Estimates'!T41</f>
        <v>0</v>
      </c>
      <c r="U56" s="819">
        <f>'[15]Final Floorspace Estimates'!U41</f>
        <v>187.7274103895904</v>
      </c>
      <c r="V56" s="819">
        <f>'[15]Final Floorspace Estimates'!V41</f>
        <v>28.813587190131734</v>
      </c>
      <c r="W56" s="819">
        <f>'[15]Final Floorspace Estimates'!W41</f>
        <v>8.2930039383479812</v>
      </c>
      <c r="X56" s="819">
        <f>'[15]Final Floorspace Estimates'!X41</f>
        <v>224.83400151807012</v>
      </c>
      <c r="AB56" s="798"/>
      <c r="AC56" s="798"/>
      <c r="AD56" s="353"/>
      <c r="AE56" s="350"/>
      <c r="AF56" s="360"/>
      <c r="AG56" s="360"/>
      <c r="AH56" s="360"/>
      <c r="AI56" s="350"/>
      <c r="AJ56" s="353"/>
      <c r="AK56" s="353"/>
      <c r="AL56" s="353"/>
      <c r="AM56" s="350"/>
      <c r="AN56" s="350"/>
      <c r="AO56" s="361"/>
      <c r="AP56" s="362"/>
      <c r="AQ56" s="362"/>
      <c r="AR56" s="307"/>
      <c r="AS56" s="307"/>
      <c r="AU56" s="307"/>
    </row>
    <row r="57" spans="1:55" x14ac:dyDescent="0.2">
      <c r="A57" s="306">
        <f t="shared" si="18"/>
        <v>1.0255413033355198E-2</v>
      </c>
      <c r="C57" s="565">
        <v>2017</v>
      </c>
      <c r="D57" s="782">
        <f>'[15]Final Floorspace Estimates'!D42</f>
        <v>84783.038875318991</v>
      </c>
      <c r="E57" s="782">
        <f>'[15]Final Floorspace Estimates'!E42</f>
        <v>28100.630436154421</v>
      </c>
      <c r="F57" s="782">
        <f>'[15]Final Floorspace Estimates'!F42</f>
        <v>6949.1175727034151</v>
      </c>
      <c r="G57" s="782">
        <f>'[15]Final Floorspace Estimates'!G42</f>
        <v>119832.78688417682</v>
      </c>
      <c r="H57" s="794"/>
      <c r="I57" s="782">
        <f>'[15]Final Floorspace Estimates'!I42</f>
        <v>84783.038875318976</v>
      </c>
      <c r="J57" s="782">
        <f>'[15]Final Floorspace Estimates'!J42</f>
        <v>28100.630436154413</v>
      </c>
      <c r="K57" s="782">
        <f>'[15]Final Floorspace Estimates'!K42</f>
        <v>6949.1175727034142</v>
      </c>
      <c r="L57" s="794"/>
      <c r="M57" s="797">
        <f>'[15]Final Floorspace Estimates'!M42</f>
        <v>0.70751120022991021</v>
      </c>
      <c r="N57" s="797">
        <f>'[15]Final Floorspace Estimates'!N42</f>
        <v>0.23449868076017294</v>
      </c>
      <c r="O57" s="797">
        <f>'[15]Final Floorspace Estimates'!O42</f>
        <v>5.7990119009916838E-2</v>
      </c>
      <c r="P57" s="794"/>
      <c r="Q57" s="782">
        <f>'[15]Final Floorspace Estimates'!Q42</f>
        <v>2253.6687918388634</v>
      </c>
      <c r="R57" s="782">
        <f>'[15]Final Floorspace Estimates'!R42</f>
        <v>1032.1483018307779</v>
      </c>
      <c r="S57" s="782">
        <f>'[15]Final Floorspace Estimates'!S42</f>
        <v>1201</v>
      </c>
      <c r="T57" s="794">
        <f>'[15]Final Floorspace Estimates'!T42</f>
        <v>0</v>
      </c>
      <c r="U57" s="819">
        <f>'[15]Final Floorspace Estimates'!U42</f>
        <v>191.07288879056753</v>
      </c>
      <c r="V57" s="819">
        <f>'[15]Final Floorspace Estimates'!V42</f>
        <v>29.004017985051057</v>
      </c>
      <c r="W57" s="819">
        <f>'[15]Final Floorspace Estimates'!W42</f>
        <v>8.3458902048168007</v>
      </c>
      <c r="X57" s="819">
        <f>'[15]Final Floorspace Estimates'!X42</f>
        <v>228.42279698043541</v>
      </c>
      <c r="AB57" s="350"/>
      <c r="AC57" s="350"/>
      <c r="AD57" s="353"/>
      <c r="AE57" s="350"/>
      <c r="AF57" s="360"/>
      <c r="AG57" s="360"/>
      <c r="AH57" s="360"/>
      <c r="AI57" s="350"/>
      <c r="AJ57" s="353"/>
      <c r="AK57" s="353"/>
      <c r="AL57" s="353"/>
      <c r="AM57" s="350"/>
      <c r="AN57" s="350"/>
      <c r="AO57" s="361"/>
      <c r="AP57" s="362"/>
      <c r="AQ57" s="362"/>
      <c r="AR57" s="307"/>
      <c r="AS57" s="307"/>
      <c r="AU57" s="307"/>
    </row>
    <row r="58" spans="1:55" x14ac:dyDescent="0.2">
      <c r="A58" s="306">
        <f t="shared" si="18"/>
        <v>6.6842366467276815E-3</v>
      </c>
      <c r="C58" s="565">
        <v>2018</v>
      </c>
      <c r="D58" s="782">
        <f>'[15]Final Floorspace Estimates'!D43</f>
        <v>85431.498774209555</v>
      </c>
      <c r="E58" s="782">
        <f>'[15]Final Floorspace Estimates'!E43</f>
        <v>28264.746910432346</v>
      </c>
      <c r="F58" s="782">
        <f>'[15]Final Floorspace Estimates'!F43</f>
        <v>6937.531905105634</v>
      </c>
      <c r="G58" s="782">
        <f>'[15]Final Floorspace Estimates'!G43</f>
        <v>120633.77758974754</v>
      </c>
      <c r="H58" s="794"/>
      <c r="I58" s="782">
        <f>'[15]Final Floorspace Estimates'!I43</f>
        <v>85431.49877420954</v>
      </c>
      <c r="J58" s="782">
        <f>'[15]Final Floorspace Estimates'!J43</f>
        <v>28264.746910432343</v>
      </c>
      <c r="K58" s="782">
        <f>'[15]Final Floorspace Estimates'!K43</f>
        <v>6937.5319051056331</v>
      </c>
      <c r="L58" s="794"/>
      <c r="M58" s="797">
        <f>'[15]Final Floorspace Estimates'!M43</f>
        <v>0.70818887115303464</v>
      </c>
      <c r="N58" s="797">
        <f>'[15]Final Floorspace Estimates'!N43</f>
        <v>0.234302095774165</v>
      </c>
      <c r="O58" s="797">
        <f>'[15]Final Floorspace Estimates'!O43</f>
        <v>5.7509033072800357E-2</v>
      </c>
      <c r="P58" s="794"/>
      <c r="Q58" s="782">
        <f>'[15]Final Floorspace Estimates'!Q43</f>
        <v>2265.8145288234605</v>
      </c>
      <c r="R58" s="782">
        <f>'[15]Final Floorspace Estimates'!R43</f>
        <v>1032.1483018307779</v>
      </c>
      <c r="S58" s="782">
        <f>'[15]Final Floorspace Estimates'!S43</f>
        <v>1201</v>
      </c>
      <c r="T58" s="794">
        <f>'[15]Final Floorspace Estimates'!T43</f>
        <v>0</v>
      </c>
      <c r="U58" s="819">
        <f>'[15]Final Floorspace Estimates'!U43</f>
        <v>193.57193114176764</v>
      </c>
      <c r="V58" s="819">
        <f>'[15]Final Floorspace Estimates'!V43</f>
        <v>29.173410525279472</v>
      </c>
      <c r="W58" s="819">
        <f>'[15]Final Floorspace Estimates'!W43</f>
        <v>8.3319758180318662</v>
      </c>
      <c r="X58" s="819">
        <f>'[15]Final Floorspace Estimates'!X43</f>
        <v>231.07731748507899</v>
      </c>
      <c r="AB58" s="350"/>
      <c r="AC58" s="350"/>
      <c r="AD58" s="353"/>
      <c r="AE58" s="350"/>
      <c r="AF58" s="360"/>
      <c r="AG58" s="360"/>
      <c r="AH58" s="360"/>
      <c r="AI58" s="350"/>
      <c r="AJ58" s="353"/>
      <c r="AK58" s="353"/>
      <c r="AL58" s="353"/>
      <c r="AM58" s="350"/>
      <c r="AN58" s="350"/>
      <c r="AO58" s="361"/>
      <c r="AP58" s="362"/>
      <c r="AQ58" s="362"/>
      <c r="AR58" s="307"/>
      <c r="AS58" s="307"/>
      <c r="AU58" s="307"/>
    </row>
    <row r="59" spans="1:55" x14ac:dyDescent="0.2">
      <c r="A59" s="306"/>
      <c r="D59" s="565"/>
      <c r="E59" s="565"/>
      <c r="F59" s="565"/>
      <c r="G59" s="565"/>
      <c r="H59" s="565"/>
      <c r="I59" s="565"/>
      <c r="J59" s="565"/>
      <c r="K59" s="565"/>
      <c r="L59" s="565"/>
      <c r="M59" s="565"/>
      <c r="N59" s="565"/>
      <c r="O59" s="565"/>
      <c r="P59" s="677"/>
      <c r="Q59" s="785"/>
      <c r="R59" s="785"/>
      <c r="S59" s="785"/>
      <c r="T59" s="565"/>
      <c r="U59" s="354"/>
      <c r="V59" s="354"/>
      <c r="W59" s="354"/>
      <c r="X59" s="355"/>
      <c r="AB59" s="350"/>
      <c r="AC59" s="350"/>
      <c r="AD59" s="353"/>
      <c r="AE59" s="350"/>
      <c r="AF59" s="360"/>
      <c r="AG59" s="360"/>
      <c r="AH59" s="360"/>
      <c r="AI59" s="350"/>
      <c r="AJ59" s="353"/>
      <c r="AK59" s="353"/>
      <c r="AL59" s="353"/>
      <c r="AM59" s="350"/>
      <c r="AN59" s="350"/>
      <c r="AO59" s="361"/>
      <c r="AP59" s="362"/>
      <c r="AQ59" s="362"/>
      <c r="AR59" s="307"/>
      <c r="AS59" s="307"/>
      <c r="AU59" s="307"/>
    </row>
    <row r="60" spans="1:55" ht="15" customHeight="1" x14ac:dyDescent="0.2">
      <c r="D60" s="565"/>
      <c r="E60" s="565"/>
      <c r="F60" s="565"/>
      <c r="G60" s="565"/>
      <c r="H60" s="677"/>
      <c r="I60" s="677"/>
      <c r="J60" s="677"/>
      <c r="K60" s="564"/>
      <c r="L60" s="564"/>
      <c r="M60" s="564"/>
      <c r="N60" s="565"/>
      <c r="O60" s="565"/>
      <c r="P60" s="565"/>
      <c r="Q60" s="565"/>
      <c r="R60" s="565"/>
      <c r="S60" s="565"/>
      <c r="T60" s="565"/>
      <c r="U60" s="303"/>
      <c r="V60" s="303"/>
      <c r="W60" s="303"/>
      <c r="X60" s="303"/>
      <c r="AB60" s="350"/>
      <c r="AC60" s="350"/>
      <c r="AD60" s="350"/>
      <c r="AE60" s="350"/>
      <c r="AF60" s="350"/>
      <c r="AG60" s="350"/>
      <c r="AH60" s="350"/>
      <c r="AI60" s="350"/>
      <c r="AJ60" s="350"/>
      <c r="AK60" s="350"/>
      <c r="AL60" s="350"/>
      <c r="AM60" s="350"/>
      <c r="AN60" s="350"/>
      <c r="AO60" s="350"/>
      <c r="AP60" s="350"/>
      <c r="AQ60" s="350"/>
    </row>
    <row r="61" spans="1:55" x14ac:dyDescent="0.2">
      <c r="D61" s="565"/>
      <c r="E61" s="565"/>
      <c r="F61" s="565"/>
      <c r="G61" s="780"/>
      <c r="H61" s="565"/>
      <c r="I61" s="775" t="s">
        <v>651</v>
      </c>
      <c r="J61" s="775"/>
      <c r="K61" s="775"/>
      <c r="L61" s="565"/>
      <c r="M61" s="565"/>
      <c r="N61" s="565"/>
      <c r="O61" s="565"/>
      <c r="P61" s="565"/>
      <c r="Q61" s="565"/>
      <c r="R61" s="565"/>
      <c r="S61" s="565"/>
      <c r="T61" s="565"/>
      <c r="U61" s="303"/>
      <c r="V61" s="303"/>
      <c r="W61" s="303"/>
      <c r="X61" s="303">
        <f>X53/X25</f>
        <v>1.6314421895065581</v>
      </c>
      <c r="AB61" s="350"/>
      <c r="AC61" s="350">
        <f>AC53/AC25</f>
        <v>1.2252129405054724</v>
      </c>
      <c r="AD61" s="350"/>
      <c r="AE61" s="350"/>
      <c r="AF61" s="350"/>
      <c r="AG61" s="350"/>
      <c r="AH61" s="350"/>
      <c r="AI61" s="350"/>
      <c r="AJ61" s="350"/>
      <c r="AK61" s="350"/>
      <c r="AL61" s="350"/>
      <c r="AM61" s="350"/>
      <c r="AN61" s="350"/>
      <c r="AO61" s="350"/>
      <c r="AP61" s="350"/>
      <c r="AQ61" s="350"/>
    </row>
    <row r="62" spans="1:55" ht="15.75" x14ac:dyDescent="0.25">
      <c r="C62" s="298" t="s">
        <v>22</v>
      </c>
      <c r="D62" s="565"/>
      <c r="E62" s="565" t="s">
        <v>643</v>
      </c>
      <c r="F62" s="565"/>
      <c r="G62" s="565"/>
      <c r="H62" s="565"/>
      <c r="I62" s="775" t="s">
        <v>1506</v>
      </c>
      <c r="J62" s="775"/>
      <c r="K62" s="775"/>
      <c r="L62" s="565"/>
      <c r="M62" s="565" t="s">
        <v>632</v>
      </c>
      <c r="N62" s="565"/>
      <c r="O62" s="565"/>
      <c r="P62" s="565"/>
      <c r="Q62" s="565"/>
      <c r="R62" s="565"/>
      <c r="S62" s="565"/>
      <c r="T62" s="565"/>
      <c r="U62" s="303"/>
      <c r="V62" s="303"/>
      <c r="W62" s="303"/>
      <c r="X62" s="303"/>
      <c r="AB62" s="350"/>
      <c r="AC62" s="350"/>
      <c r="AD62" s="350"/>
      <c r="AE62" s="350"/>
      <c r="AF62" s="350"/>
      <c r="AG62" s="350"/>
      <c r="AH62" s="350"/>
      <c r="AI62" s="350"/>
      <c r="AJ62" s="350"/>
      <c r="AK62" s="350"/>
      <c r="AL62" s="350"/>
      <c r="AM62" s="350"/>
      <c r="AN62" s="350"/>
      <c r="AO62" s="350"/>
      <c r="AP62" s="350"/>
      <c r="AQ62" s="350"/>
    </row>
    <row r="63" spans="1:55" x14ac:dyDescent="0.2">
      <c r="C63" s="297"/>
      <c r="D63" s="565"/>
      <c r="E63" s="565"/>
      <c r="F63" s="565"/>
      <c r="G63" s="565"/>
      <c r="H63" s="565"/>
      <c r="I63" s="565"/>
      <c r="J63" s="565"/>
      <c r="K63" s="565"/>
      <c r="L63" s="565"/>
      <c r="M63" s="565"/>
      <c r="N63" s="565"/>
      <c r="O63" s="565"/>
      <c r="P63" s="565"/>
      <c r="Q63" s="565"/>
      <c r="R63" s="565"/>
      <c r="S63" s="565"/>
      <c r="T63" s="565"/>
      <c r="U63" s="303"/>
      <c r="V63" s="303"/>
      <c r="W63" s="303"/>
      <c r="X63" s="303"/>
      <c r="AB63" s="350"/>
      <c r="AC63" s="350"/>
      <c r="AD63" s="350"/>
      <c r="AE63" s="350"/>
      <c r="AF63" s="350"/>
      <c r="AG63" s="350"/>
      <c r="AH63" s="350"/>
      <c r="AI63" s="350"/>
      <c r="AJ63" s="350"/>
      <c r="AK63" s="350"/>
      <c r="AL63" s="350"/>
      <c r="AM63" s="350"/>
      <c r="AN63" s="350"/>
      <c r="AO63" s="350"/>
      <c r="AP63" s="350"/>
      <c r="AQ63" s="350"/>
    </row>
    <row r="64" spans="1:55" ht="13.5" thickBot="1" x14ac:dyDescent="0.25">
      <c r="D64" s="773" t="s">
        <v>637</v>
      </c>
      <c r="E64" s="773" t="s">
        <v>273</v>
      </c>
      <c r="F64" s="773" t="s">
        <v>638</v>
      </c>
      <c r="G64" s="773" t="s">
        <v>39</v>
      </c>
      <c r="H64" s="565"/>
      <c r="I64" s="301" t="s">
        <v>644</v>
      </c>
      <c r="J64" s="301" t="s">
        <v>645</v>
      </c>
      <c r="K64" s="301" t="s">
        <v>646</v>
      </c>
      <c r="L64" s="565"/>
      <c r="M64" s="773" t="s">
        <v>639</v>
      </c>
      <c r="N64" s="773" t="s">
        <v>640</v>
      </c>
      <c r="O64" s="773" t="s">
        <v>641</v>
      </c>
      <c r="P64" s="565"/>
      <c r="Q64" s="773" t="s">
        <v>639</v>
      </c>
      <c r="R64" s="773" t="s">
        <v>640</v>
      </c>
      <c r="S64" s="773" t="s">
        <v>641</v>
      </c>
      <c r="T64" s="565"/>
      <c r="U64" s="300" t="s">
        <v>639</v>
      </c>
      <c r="V64" s="300" t="s">
        <v>640</v>
      </c>
      <c r="W64" s="300" t="s">
        <v>641</v>
      </c>
      <c r="X64" s="301" t="s">
        <v>32</v>
      </c>
      <c r="AB64" s="350"/>
      <c r="AC64" s="350"/>
      <c r="AD64" s="350"/>
      <c r="AE64" s="350"/>
      <c r="AF64" s="350"/>
      <c r="AG64" s="350"/>
      <c r="AH64" s="350"/>
      <c r="AI64" s="350"/>
      <c r="AJ64" s="350"/>
      <c r="AK64" s="350"/>
      <c r="AL64" s="350"/>
      <c r="AM64" s="350"/>
      <c r="AN64" s="350"/>
      <c r="AO64" s="350"/>
      <c r="AP64" s="350"/>
      <c r="AQ64" s="350"/>
    </row>
    <row r="65" spans="3:43" x14ac:dyDescent="0.2">
      <c r="C65" s="292">
        <v>1970</v>
      </c>
      <c r="D65" s="779">
        <v>8412</v>
      </c>
      <c r="E65" s="779">
        <v>6828</v>
      </c>
      <c r="F65" s="779">
        <v>241</v>
      </c>
      <c r="G65" s="779">
        <v>15481</v>
      </c>
      <c r="H65" s="565"/>
      <c r="I65" s="778"/>
      <c r="J65" s="778"/>
      <c r="K65" s="778"/>
      <c r="L65" s="565"/>
      <c r="M65" s="564">
        <f>D65/$G65</f>
        <v>0.54337575092048318</v>
      </c>
      <c r="N65" s="564">
        <f>E65/$G65</f>
        <v>0.44105677927782444</v>
      </c>
      <c r="O65" s="564">
        <f>F65/$G65</f>
        <v>1.5567469801692397E-2</v>
      </c>
      <c r="P65" s="565"/>
      <c r="Q65" s="779">
        <v>2164.67437922934</v>
      </c>
      <c r="R65" s="779">
        <v>848.56025325901976</v>
      </c>
      <c r="S65" s="779">
        <v>685.41666201107012</v>
      </c>
      <c r="T65" s="565"/>
      <c r="U65" s="303">
        <f>D65*Q65*0.000001</f>
        <v>18.209240878077207</v>
      </c>
      <c r="V65" s="303">
        <f>E65*R65*0.000001</f>
        <v>5.7939694092525862</v>
      </c>
      <c r="W65" s="303">
        <f>F65*S65*0.000001</f>
        <v>0.1651854155446679</v>
      </c>
      <c r="X65" s="303">
        <f>SUM(U65:W65)</f>
        <v>24.168395702874459</v>
      </c>
      <c r="AB65" s="350"/>
      <c r="AC65" s="350"/>
      <c r="AD65" s="350"/>
      <c r="AE65" s="350"/>
      <c r="AF65" s="350"/>
      <c r="AG65" s="350"/>
      <c r="AH65" s="350"/>
      <c r="AI65" s="350"/>
      <c r="AJ65" s="350"/>
      <c r="AK65" s="350"/>
      <c r="AL65" s="350"/>
      <c r="AM65" s="350"/>
      <c r="AN65" s="350"/>
      <c r="AO65" s="350"/>
      <c r="AP65" s="350"/>
      <c r="AQ65" s="350"/>
    </row>
    <row r="66" spans="3:43" x14ac:dyDescent="0.2">
      <c r="C66" s="292">
        <v>1971</v>
      </c>
      <c r="D66" s="779">
        <v>8567.4</v>
      </c>
      <c r="E66" s="779">
        <v>6836.0999999999995</v>
      </c>
      <c r="F66" s="779">
        <v>278.79999999999995</v>
      </c>
      <c r="G66" s="779">
        <v>15682.3</v>
      </c>
      <c r="H66" s="565"/>
      <c r="I66" s="778"/>
      <c r="J66" s="778"/>
      <c r="K66" s="778"/>
      <c r="L66" s="565"/>
      <c r="M66" s="564">
        <f t="shared" ref="M66:M79" si="20">D66/$G66</f>
        <v>0.5463101713396632</v>
      </c>
      <c r="N66" s="564">
        <f t="shared" ref="N66:N79" si="21">E66/$G66</f>
        <v>0.43591182415844615</v>
      </c>
      <c r="O66" s="564">
        <f t="shared" ref="O66:O79" si="22">F66/$G66</f>
        <v>1.7778004501890664E-2</v>
      </c>
      <c r="P66" s="565"/>
      <c r="Q66" s="779">
        <v>2167.8681791572476</v>
      </c>
      <c r="R66" s="779">
        <v>851.12691671171115</v>
      </c>
      <c r="S66" s="779">
        <v>706.43114192966766</v>
      </c>
      <c r="T66" s="565"/>
      <c r="U66" s="303">
        <f t="shared" ref="U66:U79" si="23">D66*Q66*0.000001</f>
        <v>18.572993838111802</v>
      </c>
      <c r="V66" s="303">
        <f t="shared" ref="V66:V79" si="24">E66*R66*0.000001</f>
        <v>5.8183887153329277</v>
      </c>
      <c r="W66" s="303">
        <f t="shared" ref="W66:W79" si="25">F66*S66*0.000001</f>
        <v>0.1969530023699913</v>
      </c>
      <c r="X66" s="303">
        <f t="shared" ref="X66:X79" si="26">SUM(U66:W66)</f>
        <v>24.588335555814719</v>
      </c>
      <c r="AB66" s="350"/>
      <c r="AC66" s="350"/>
      <c r="AD66" s="350"/>
      <c r="AE66" s="350"/>
      <c r="AF66" s="350"/>
      <c r="AG66" s="350"/>
      <c r="AH66" s="350"/>
      <c r="AI66" s="350"/>
      <c r="AJ66" s="350"/>
      <c r="AK66" s="350"/>
      <c r="AL66" s="350"/>
      <c r="AM66" s="350"/>
      <c r="AN66" s="350"/>
      <c r="AO66" s="350"/>
      <c r="AP66" s="350"/>
      <c r="AQ66" s="350"/>
    </row>
    <row r="67" spans="3:43" x14ac:dyDescent="0.2">
      <c r="C67" s="292">
        <v>1972</v>
      </c>
      <c r="D67" s="779">
        <v>8748.7000000000007</v>
      </c>
      <c r="E67" s="779">
        <v>6845.5499999999993</v>
      </c>
      <c r="F67" s="779">
        <v>322.89999999999998</v>
      </c>
      <c r="G67" s="779">
        <v>15917.15</v>
      </c>
      <c r="H67" s="565"/>
      <c r="I67" s="778"/>
      <c r="J67" s="778"/>
      <c r="K67" s="778"/>
      <c r="L67" s="565"/>
      <c r="M67" s="564">
        <f t="shared" si="20"/>
        <v>0.54963985386831193</v>
      </c>
      <c r="N67" s="564">
        <f t="shared" si="21"/>
        <v>0.43007385116054064</v>
      </c>
      <c r="O67" s="564">
        <f t="shared" si="22"/>
        <v>2.0286294971147471E-2</v>
      </c>
      <c r="P67" s="565"/>
      <c r="Q67" s="779">
        <v>2171.1495499154944</v>
      </c>
      <c r="R67" s="779">
        <v>853.77429675430767</v>
      </c>
      <c r="S67" s="779">
        <v>727.50349423064665</v>
      </c>
      <c r="T67" s="565"/>
      <c r="U67" s="303">
        <f t="shared" si="23"/>
        <v>18.994736067345684</v>
      </c>
      <c r="V67" s="303">
        <f t="shared" si="24"/>
        <v>5.8445546371464507</v>
      </c>
      <c r="W67" s="303">
        <f t="shared" si="25"/>
        <v>0.23491087828707577</v>
      </c>
      <c r="X67" s="303">
        <f t="shared" si="26"/>
        <v>25.07420158277921</v>
      </c>
      <c r="AB67" s="350"/>
      <c r="AC67" s="350"/>
      <c r="AD67" s="350"/>
      <c r="AE67" s="350"/>
      <c r="AF67" s="350"/>
      <c r="AG67" s="350"/>
      <c r="AH67" s="350"/>
      <c r="AI67" s="350"/>
      <c r="AJ67" s="350"/>
      <c r="AK67" s="350"/>
      <c r="AL67" s="350"/>
      <c r="AM67" s="350"/>
      <c r="AN67" s="350"/>
      <c r="AO67" s="350"/>
      <c r="AP67" s="350"/>
      <c r="AQ67" s="350"/>
    </row>
    <row r="68" spans="3:43" x14ac:dyDescent="0.2">
      <c r="C68" s="292">
        <v>1973</v>
      </c>
      <c r="D68" s="779">
        <v>8987.513579407736</v>
      </c>
      <c r="E68" s="779">
        <v>6754.7588805824871</v>
      </c>
      <c r="F68" s="779">
        <v>381.40498612429582</v>
      </c>
      <c r="G68" s="779">
        <v>16123.67744611452</v>
      </c>
      <c r="H68" s="565"/>
      <c r="I68" s="778"/>
      <c r="J68" s="778"/>
      <c r="K68" s="778"/>
      <c r="L68" s="565"/>
      <c r="M68" s="564">
        <f t="shared" si="20"/>
        <v>0.55741090141774974</v>
      </c>
      <c r="N68" s="564">
        <f t="shared" si="21"/>
        <v>0.41893413603422386</v>
      </c>
      <c r="O68" s="564">
        <f t="shared" si="22"/>
        <v>2.3654962548026331E-2</v>
      </c>
      <c r="P68" s="565"/>
      <c r="Q68" s="779">
        <v>2172.2410012988785</v>
      </c>
      <c r="R68" s="779">
        <v>856.32448961172406</v>
      </c>
      <c r="S68" s="779">
        <v>748.65833812104984</v>
      </c>
      <c r="T68" s="565"/>
      <c r="U68" s="303">
        <f t="shared" si="23"/>
        <v>19.523045496919924</v>
      </c>
      <c r="V68" s="303">
        <f t="shared" si="24"/>
        <v>5.7842654508650586</v>
      </c>
      <c r="W68" s="303">
        <f t="shared" si="25"/>
        <v>0.28554202306289739</v>
      </c>
      <c r="X68" s="303">
        <f t="shared" si="26"/>
        <v>25.592852970847883</v>
      </c>
      <c r="AB68" s="350"/>
      <c r="AC68" s="350"/>
      <c r="AD68" s="350"/>
      <c r="AE68" s="350"/>
      <c r="AF68" s="350"/>
      <c r="AG68" s="350"/>
      <c r="AH68" s="350"/>
      <c r="AI68" s="350"/>
      <c r="AJ68" s="350"/>
      <c r="AK68" s="350"/>
      <c r="AL68" s="350"/>
      <c r="AM68" s="350"/>
      <c r="AN68" s="350"/>
      <c r="AO68" s="350"/>
      <c r="AP68" s="350"/>
      <c r="AQ68" s="350"/>
    </row>
    <row r="69" spans="3:43" x14ac:dyDescent="0.2">
      <c r="C69" s="292">
        <v>1974</v>
      </c>
      <c r="D69" s="779">
        <v>9195.6889297793114</v>
      </c>
      <c r="E69" s="779">
        <v>6665.0376838471693</v>
      </c>
      <c r="F69" s="779">
        <v>406.15609678745358</v>
      </c>
      <c r="G69" s="779">
        <v>16266.882710413935</v>
      </c>
      <c r="H69" s="565"/>
      <c r="I69" s="778"/>
      <c r="J69" s="778"/>
      <c r="K69" s="778"/>
      <c r="L69" s="565"/>
      <c r="M69" s="564">
        <f t="shared" si="20"/>
        <v>0.56530123770378582</v>
      </c>
      <c r="N69" s="564">
        <f t="shared" si="21"/>
        <v>0.40973048140196294</v>
      </c>
      <c r="O69" s="564">
        <f t="shared" si="22"/>
        <v>2.496828089425121E-2</v>
      </c>
      <c r="P69" s="565"/>
      <c r="Q69" s="779">
        <v>2173.6878658510714</v>
      </c>
      <c r="R69" s="779">
        <v>858.48299110737946</v>
      </c>
      <c r="S69" s="779">
        <v>769.89639750435447</v>
      </c>
      <c r="T69" s="565"/>
      <c r="U69" s="303">
        <f t="shared" si="23"/>
        <v>19.988557444802314</v>
      </c>
      <c r="V69" s="303">
        <f t="shared" si="24"/>
        <v>5.7218214866725186</v>
      </c>
      <c r="W69" s="303">
        <f t="shared" si="25"/>
        <v>0.31269811574109041</v>
      </c>
      <c r="X69" s="303">
        <f t="shared" si="26"/>
        <v>26.023077047215921</v>
      </c>
      <c r="AB69" s="350"/>
      <c r="AC69" s="350"/>
      <c r="AD69" s="350"/>
      <c r="AE69" s="350"/>
      <c r="AF69" s="350"/>
      <c r="AG69" s="350"/>
      <c r="AH69" s="350"/>
      <c r="AI69" s="350"/>
      <c r="AJ69" s="350"/>
      <c r="AK69" s="350"/>
      <c r="AL69" s="350"/>
      <c r="AM69" s="350"/>
      <c r="AN69" s="350"/>
      <c r="AO69" s="350"/>
      <c r="AP69" s="350"/>
      <c r="AQ69" s="350"/>
    </row>
    <row r="70" spans="3:43" x14ac:dyDescent="0.2">
      <c r="C70" s="292">
        <v>1975</v>
      </c>
      <c r="D70" s="779">
        <v>9345.6749297326787</v>
      </c>
      <c r="E70" s="779">
        <v>6786.7806296829449</v>
      </c>
      <c r="F70" s="779">
        <v>349.03227754151715</v>
      </c>
      <c r="G70" s="779">
        <v>16481.487836957142</v>
      </c>
      <c r="H70" s="565"/>
      <c r="I70" s="778"/>
      <c r="J70" s="778"/>
      <c r="K70" s="778"/>
      <c r="L70" s="565"/>
      <c r="M70" s="564">
        <f t="shared" si="20"/>
        <v>0.56704073213441775</v>
      </c>
      <c r="N70" s="564">
        <f t="shared" si="21"/>
        <v>0.41178203672029279</v>
      </c>
      <c r="O70" s="564">
        <f t="shared" si="22"/>
        <v>2.1177231145289396E-2</v>
      </c>
      <c r="P70" s="565"/>
      <c r="Q70" s="779">
        <v>2177.3400012614961</v>
      </c>
      <c r="R70" s="779">
        <v>860.56346728960227</v>
      </c>
      <c r="S70" s="779">
        <v>777.76206556027182</v>
      </c>
      <c r="T70" s="565"/>
      <c r="U70" s="303">
        <f t="shared" si="23"/>
        <v>20.348711863293683</v>
      </c>
      <c r="V70" s="303">
        <f t="shared" si="24"/>
        <v>5.8404554704138656</v>
      </c>
      <c r="W70" s="303">
        <f t="shared" si="25"/>
        <v>0.27146406512789645</v>
      </c>
      <c r="X70" s="303">
        <f t="shared" si="26"/>
        <v>26.460631398835446</v>
      </c>
      <c r="AB70" s="350"/>
      <c r="AC70" s="350"/>
      <c r="AD70" s="350"/>
      <c r="AE70" s="350"/>
      <c r="AF70" s="350"/>
      <c r="AG70" s="350"/>
      <c r="AH70" s="350"/>
      <c r="AI70" s="350"/>
      <c r="AJ70" s="350"/>
      <c r="AK70" s="350"/>
      <c r="AL70" s="350"/>
      <c r="AM70" s="350"/>
      <c r="AN70" s="350"/>
      <c r="AO70" s="350"/>
      <c r="AP70" s="350"/>
      <c r="AQ70" s="350"/>
    </row>
    <row r="71" spans="3:43" x14ac:dyDescent="0.2">
      <c r="C71" s="292">
        <v>1976</v>
      </c>
      <c r="D71" s="779">
        <v>9425.2590430841374</v>
      </c>
      <c r="E71" s="779">
        <v>6740.382384978403</v>
      </c>
      <c r="F71" s="779">
        <v>353.06421002417301</v>
      </c>
      <c r="G71" s="779">
        <v>16518.705638086714</v>
      </c>
      <c r="H71" s="565"/>
      <c r="I71" s="778"/>
      <c r="J71" s="778"/>
      <c r="K71" s="778"/>
      <c r="L71" s="565"/>
      <c r="M71" s="564">
        <f t="shared" si="20"/>
        <v>0.57058096739447817</v>
      </c>
      <c r="N71" s="564">
        <f t="shared" si="21"/>
        <v>0.40804543241192537</v>
      </c>
      <c r="O71" s="564">
        <f t="shared" si="22"/>
        <v>2.1373600193596451E-2</v>
      </c>
      <c r="P71" s="565"/>
      <c r="Q71" s="779">
        <v>2180.4398330936533</v>
      </c>
      <c r="R71" s="779">
        <v>862.87091849418107</v>
      </c>
      <c r="S71" s="779">
        <v>784.58577506563768</v>
      </c>
      <c r="T71" s="565"/>
      <c r="U71" s="303">
        <f t="shared" si="23"/>
        <v>20.551210254766822</v>
      </c>
      <c r="V71" s="303">
        <f t="shared" si="24"/>
        <v>5.8160799395283131</v>
      </c>
      <c r="W71" s="303">
        <f t="shared" si="25"/>
        <v>0.27700915686975286</v>
      </c>
      <c r="X71" s="303">
        <f t="shared" si="26"/>
        <v>26.644299351164889</v>
      </c>
      <c r="AB71" s="350"/>
      <c r="AC71" s="350"/>
      <c r="AD71" s="350"/>
      <c r="AE71" s="350"/>
      <c r="AF71" s="350"/>
      <c r="AG71" s="350"/>
      <c r="AH71" s="350"/>
      <c r="AI71" s="350"/>
      <c r="AJ71" s="350"/>
      <c r="AK71" s="350"/>
      <c r="AL71" s="350"/>
      <c r="AM71" s="350"/>
      <c r="AN71" s="350"/>
      <c r="AO71" s="350"/>
      <c r="AP71" s="350"/>
      <c r="AQ71" s="350"/>
    </row>
    <row r="72" spans="3:43" x14ac:dyDescent="0.2">
      <c r="C72" s="292">
        <v>1977</v>
      </c>
      <c r="D72" s="779">
        <v>9455.4953699531761</v>
      </c>
      <c r="E72" s="779">
        <v>6794.9837048053978</v>
      </c>
      <c r="F72" s="779">
        <v>362.57500035619245</v>
      </c>
      <c r="G72" s="779">
        <v>16613.054075114767</v>
      </c>
      <c r="H72" s="565"/>
      <c r="I72" s="778"/>
      <c r="J72" s="778"/>
      <c r="K72" s="778"/>
      <c r="L72" s="565"/>
      <c r="M72" s="564">
        <f t="shared" si="20"/>
        <v>0.5691605725955512</v>
      </c>
      <c r="N72" s="564">
        <f t="shared" si="21"/>
        <v>0.40901472264415395</v>
      </c>
      <c r="O72" s="564">
        <f t="shared" si="22"/>
        <v>2.1824704760294817E-2</v>
      </c>
      <c r="P72" s="565"/>
      <c r="Q72" s="779">
        <v>2183.9497868710837</v>
      </c>
      <c r="R72" s="779">
        <v>865.43098358283498</v>
      </c>
      <c r="S72" s="779">
        <v>792.4753594573732</v>
      </c>
      <c r="T72" s="565"/>
      <c r="U72" s="303">
        <f t="shared" si="23"/>
        <v>20.650327097969758</v>
      </c>
      <c r="V72" s="303">
        <f t="shared" si="24"/>
        <v>5.8805894310790707</v>
      </c>
      <c r="W72" s="303">
        <f t="shared" si="25"/>
        <v>0.28733175373753084</v>
      </c>
      <c r="X72" s="303">
        <f t="shared" si="26"/>
        <v>26.818248282786357</v>
      </c>
      <c r="AB72" s="350"/>
      <c r="AC72" s="350"/>
      <c r="AD72" s="350"/>
      <c r="AE72" s="350"/>
      <c r="AF72" s="350"/>
      <c r="AG72" s="350"/>
      <c r="AH72" s="350"/>
      <c r="AI72" s="350"/>
      <c r="AJ72" s="350"/>
      <c r="AK72" s="350"/>
      <c r="AL72" s="350"/>
      <c r="AM72" s="350"/>
      <c r="AN72" s="350"/>
      <c r="AO72" s="350"/>
      <c r="AP72" s="350"/>
      <c r="AQ72" s="350"/>
    </row>
    <row r="73" spans="3:43" x14ac:dyDescent="0.2">
      <c r="C73" s="292">
        <v>1978</v>
      </c>
      <c r="D73" s="779">
        <v>9577.6417381178835</v>
      </c>
      <c r="E73" s="779">
        <v>6977.5185676313931</v>
      </c>
      <c r="F73" s="779">
        <v>372.21139274706127</v>
      </c>
      <c r="G73" s="779">
        <v>16927.371698496336</v>
      </c>
      <c r="H73" s="565"/>
      <c r="I73" s="778"/>
      <c r="J73" s="778"/>
      <c r="K73" s="778"/>
      <c r="L73" s="565"/>
      <c r="M73" s="564">
        <f t="shared" si="20"/>
        <v>0.56580796527134025</v>
      </c>
      <c r="N73" s="564">
        <f t="shared" si="21"/>
        <v>0.41220330550496559</v>
      </c>
      <c r="O73" s="564">
        <f t="shared" si="22"/>
        <v>2.1988729223694246E-2</v>
      </c>
      <c r="P73" s="565"/>
      <c r="Q73" s="779">
        <v>2187.3782479425195</v>
      </c>
      <c r="R73" s="779">
        <v>868.10295929492668</v>
      </c>
      <c r="S73" s="779">
        <v>799.7202442459236</v>
      </c>
      <c r="T73" s="565"/>
      <c r="U73" s="303">
        <f t="shared" si="23"/>
        <v>20.94992520454544</v>
      </c>
      <c r="V73" s="303">
        <f t="shared" si="24"/>
        <v>6.0572045170961104</v>
      </c>
      <c r="W73" s="303">
        <f t="shared" si="25"/>
        <v>0.2976649859187952</v>
      </c>
      <c r="X73" s="303">
        <f t="shared" si="26"/>
        <v>27.304794707560347</v>
      </c>
      <c r="AB73" s="350"/>
      <c r="AC73" s="350"/>
      <c r="AD73" s="350"/>
      <c r="AE73" s="350"/>
      <c r="AF73" s="350"/>
      <c r="AG73" s="350"/>
      <c r="AH73" s="350"/>
      <c r="AI73" s="350"/>
      <c r="AJ73" s="350"/>
      <c r="AK73" s="350"/>
      <c r="AL73" s="350"/>
      <c r="AM73" s="350"/>
      <c r="AN73" s="350"/>
      <c r="AO73" s="350"/>
      <c r="AP73" s="350"/>
      <c r="AQ73" s="350"/>
    </row>
    <row r="74" spans="3:43" x14ac:dyDescent="0.2">
      <c r="C74" s="292">
        <v>1979</v>
      </c>
      <c r="D74" s="779">
        <v>9799.9564112439075</v>
      </c>
      <c r="E74" s="779">
        <v>6922.1627298190915</v>
      </c>
      <c r="F74" s="779">
        <v>377.43957844666943</v>
      </c>
      <c r="G74" s="779">
        <v>17099.558719509667</v>
      </c>
      <c r="H74" s="565"/>
      <c r="I74" s="778"/>
      <c r="J74" s="778"/>
      <c r="K74" s="778"/>
      <c r="L74" s="565"/>
      <c r="M74" s="564">
        <f t="shared" si="20"/>
        <v>0.57311165580329804</v>
      </c>
      <c r="N74" s="564">
        <f t="shared" si="21"/>
        <v>0.40481528461440824</v>
      </c>
      <c r="O74" s="564">
        <f t="shared" si="22"/>
        <v>2.2073059582293861E-2</v>
      </c>
      <c r="P74" s="565"/>
      <c r="Q74" s="779">
        <v>2189.7499662156333</v>
      </c>
      <c r="R74" s="779">
        <v>870.69364456917458</v>
      </c>
      <c r="S74" s="779">
        <v>807.15080164531571</v>
      </c>
      <c r="T74" s="565"/>
      <c r="U74" s="303">
        <f t="shared" si="23"/>
        <v>21.459454220436026</v>
      </c>
      <c r="V74" s="303">
        <f t="shared" si="24"/>
        <v>6.0270830955270904</v>
      </c>
      <c r="W74" s="303">
        <f t="shared" si="25"/>
        <v>0.30465065831589927</v>
      </c>
      <c r="X74" s="303">
        <f t="shared" si="26"/>
        <v>27.791187974279016</v>
      </c>
      <c r="AB74" s="350"/>
      <c r="AC74" s="350"/>
      <c r="AD74" s="350"/>
      <c r="AE74" s="350"/>
      <c r="AF74" s="350"/>
      <c r="AG74" s="350"/>
      <c r="AH74" s="350"/>
      <c r="AI74" s="350"/>
      <c r="AJ74" s="350"/>
      <c r="AK74" s="350"/>
      <c r="AL74" s="350"/>
      <c r="AM74" s="350"/>
      <c r="AN74" s="350"/>
      <c r="AO74" s="350"/>
      <c r="AP74" s="350"/>
      <c r="AQ74" s="350"/>
    </row>
    <row r="75" spans="3:43" x14ac:dyDescent="0.2">
      <c r="C75" s="292">
        <v>1980</v>
      </c>
      <c r="D75" s="779">
        <v>9967.9555003395853</v>
      </c>
      <c r="E75" s="779">
        <v>6892.2950846866433</v>
      </c>
      <c r="F75" s="779">
        <v>384.96606903604504</v>
      </c>
      <c r="G75" s="779">
        <v>17245.216654062271</v>
      </c>
      <c r="H75" s="565"/>
      <c r="I75" s="778"/>
      <c r="J75" s="778"/>
      <c r="K75" s="778"/>
      <c r="L75" s="565"/>
      <c r="M75" s="564">
        <f t="shared" si="20"/>
        <v>0.57801277306606302</v>
      </c>
      <c r="N75" s="564">
        <f t="shared" si="21"/>
        <v>0.39966416328339366</v>
      </c>
      <c r="O75" s="564">
        <f t="shared" si="22"/>
        <v>2.2323063650543509E-2</v>
      </c>
      <c r="P75" s="565"/>
      <c r="Q75" s="779">
        <v>2192.3303559492952</v>
      </c>
      <c r="R75" s="779">
        <v>873.11350548599034</v>
      </c>
      <c r="S75" s="779">
        <v>814.15015801026232</v>
      </c>
      <c r="T75" s="565"/>
      <c r="U75" s="303">
        <f t="shared" si="23"/>
        <v>21.853051430146216</v>
      </c>
      <c r="V75" s="303">
        <f t="shared" si="24"/>
        <v>6.017755922234616</v>
      </c>
      <c r="W75" s="303">
        <f t="shared" si="25"/>
        <v>0.31342018593428561</v>
      </c>
      <c r="X75" s="303">
        <f t="shared" si="26"/>
        <v>28.18422753831512</v>
      </c>
      <c r="AB75" s="350"/>
      <c r="AC75" s="350"/>
      <c r="AD75" s="350"/>
      <c r="AE75" s="350"/>
      <c r="AF75" s="350"/>
      <c r="AG75" s="350"/>
      <c r="AH75" s="350"/>
      <c r="AI75" s="350"/>
      <c r="AJ75" s="350"/>
      <c r="AK75" s="350"/>
      <c r="AL75" s="350"/>
      <c r="AM75" s="350"/>
      <c r="AN75" s="350"/>
      <c r="AO75" s="350"/>
      <c r="AP75" s="350"/>
      <c r="AQ75" s="350"/>
    </row>
    <row r="76" spans="3:43" x14ac:dyDescent="0.2">
      <c r="C76" s="292">
        <v>1981</v>
      </c>
      <c r="D76" s="779">
        <v>10416.371913649569</v>
      </c>
      <c r="E76" s="779">
        <v>7012.4324178437837</v>
      </c>
      <c r="F76" s="779">
        <v>410.02815118844376</v>
      </c>
      <c r="G76" s="779">
        <v>17838.832482681795</v>
      </c>
      <c r="H76" s="565"/>
      <c r="I76" s="778"/>
      <c r="J76" s="778"/>
      <c r="K76" s="778"/>
      <c r="L76" s="565"/>
      <c r="M76" s="564">
        <f t="shared" si="20"/>
        <v>0.58391556307073</v>
      </c>
      <c r="N76" s="564">
        <f t="shared" si="21"/>
        <v>0.39309929193244891</v>
      </c>
      <c r="O76" s="564">
        <f t="shared" si="22"/>
        <v>2.2985144996821132E-2</v>
      </c>
      <c r="P76" s="565"/>
      <c r="Q76" s="779">
        <v>2189.1127078521054</v>
      </c>
      <c r="R76" s="779">
        <v>874.74094183641603</v>
      </c>
      <c r="S76" s="779">
        <v>818.51304756794104</v>
      </c>
      <c r="T76" s="565"/>
      <c r="U76" s="303">
        <f t="shared" si="23"/>
        <v>22.802612125884025</v>
      </c>
      <c r="V76" s="303">
        <f t="shared" si="24"/>
        <v>6.1340617377488869</v>
      </c>
      <c r="W76" s="303">
        <f t="shared" si="25"/>
        <v>0.33561339161790155</v>
      </c>
      <c r="X76" s="303">
        <f t="shared" si="26"/>
        <v>29.272287255250813</v>
      </c>
      <c r="AB76" s="350"/>
      <c r="AC76" s="350"/>
      <c r="AD76" s="350"/>
      <c r="AE76" s="350"/>
      <c r="AF76" s="350"/>
      <c r="AG76" s="350"/>
      <c r="AH76" s="350"/>
      <c r="AI76" s="350"/>
      <c r="AJ76" s="350"/>
      <c r="AK76" s="350"/>
      <c r="AL76" s="350"/>
      <c r="AM76" s="350"/>
      <c r="AN76" s="350"/>
      <c r="AO76" s="350"/>
      <c r="AP76" s="350"/>
      <c r="AQ76" s="350"/>
    </row>
    <row r="77" spans="3:43" x14ac:dyDescent="0.2">
      <c r="C77" s="292">
        <v>1982</v>
      </c>
      <c r="D77" s="779">
        <v>10472.253853068192</v>
      </c>
      <c r="E77" s="779">
        <v>7144.1741891415568</v>
      </c>
      <c r="F77" s="779">
        <v>413.53921911313887</v>
      </c>
      <c r="G77" s="779">
        <v>18029.96726132289</v>
      </c>
      <c r="H77" s="565"/>
      <c r="I77" s="778"/>
      <c r="J77" s="778"/>
      <c r="K77" s="778"/>
      <c r="L77" s="565"/>
      <c r="M77" s="564">
        <f t="shared" si="20"/>
        <v>0.58082489564652851</v>
      </c>
      <c r="N77" s="564">
        <f t="shared" si="21"/>
        <v>0.39623888860114193</v>
      </c>
      <c r="O77" s="564">
        <f t="shared" si="22"/>
        <v>2.2936215752329479E-2</v>
      </c>
      <c r="P77" s="565"/>
      <c r="Q77" s="779">
        <v>2186.9523746741661</v>
      </c>
      <c r="R77" s="779">
        <v>875.99042176915873</v>
      </c>
      <c r="S77" s="779">
        <v>822.5678408281758</v>
      </c>
      <c r="T77" s="565"/>
      <c r="U77" s="303">
        <f t="shared" si="23"/>
        <v>22.902320432158167</v>
      </c>
      <c r="V77" s="303">
        <f t="shared" si="24"/>
        <v>6.2582281611384492</v>
      </c>
      <c r="W77" s="303">
        <f t="shared" si="25"/>
        <v>0.34016406256366449</v>
      </c>
      <c r="X77" s="303">
        <f t="shared" si="26"/>
        <v>29.500712655860283</v>
      </c>
      <c r="AB77" s="350"/>
      <c r="AC77" s="350"/>
      <c r="AD77" s="350"/>
      <c r="AE77" s="350"/>
      <c r="AF77" s="350"/>
      <c r="AG77" s="350"/>
      <c r="AH77" s="350"/>
      <c r="AI77" s="350"/>
      <c r="AJ77" s="350"/>
      <c r="AK77" s="350"/>
      <c r="AL77" s="350"/>
      <c r="AM77" s="350"/>
      <c r="AN77" s="350"/>
      <c r="AO77" s="350"/>
      <c r="AP77" s="350"/>
      <c r="AQ77" s="350"/>
    </row>
    <row r="78" spans="3:43" x14ac:dyDescent="0.2">
      <c r="C78" s="292">
        <v>1983</v>
      </c>
      <c r="D78" s="779">
        <v>10545.103891425293</v>
      </c>
      <c r="E78" s="779">
        <v>7245.7068664238304</v>
      </c>
      <c r="F78" s="779">
        <v>416.29611949938624</v>
      </c>
      <c r="G78" s="779">
        <v>18207.106877348513</v>
      </c>
      <c r="H78" s="565"/>
      <c r="I78" s="778"/>
      <c r="J78" s="778"/>
      <c r="K78" s="778"/>
      <c r="L78" s="565"/>
      <c r="M78" s="564">
        <f t="shared" si="20"/>
        <v>0.57917515190425295</v>
      </c>
      <c r="N78" s="564">
        <f t="shared" si="21"/>
        <v>0.39796036323806194</v>
      </c>
      <c r="O78" s="564">
        <f t="shared" si="22"/>
        <v>2.2864484857684931E-2</v>
      </c>
      <c r="P78" s="565"/>
      <c r="Q78" s="779">
        <v>2185.0526434067619</v>
      </c>
      <c r="R78" s="779">
        <v>877.31417381100766</v>
      </c>
      <c r="S78" s="779">
        <v>826.58358614719452</v>
      </c>
      <c r="T78" s="565"/>
      <c r="U78" s="303">
        <f t="shared" si="23"/>
        <v>23.041607132957768</v>
      </c>
      <c r="V78" s="303">
        <f t="shared" si="24"/>
        <v>6.3567613331933677</v>
      </c>
      <c r="W78" s="303">
        <f t="shared" si="25"/>
        <v>0.34410353935496368</v>
      </c>
      <c r="X78" s="303">
        <f t="shared" si="26"/>
        <v>29.742472005506102</v>
      </c>
      <c r="AB78" s="350"/>
      <c r="AC78" s="350"/>
      <c r="AD78" s="350"/>
      <c r="AE78" s="350"/>
      <c r="AF78" s="350"/>
      <c r="AG78" s="350"/>
      <c r="AH78" s="350"/>
      <c r="AI78" s="350"/>
      <c r="AJ78" s="350"/>
      <c r="AK78" s="350"/>
      <c r="AL78" s="350"/>
      <c r="AM78" s="350"/>
      <c r="AN78" s="350"/>
      <c r="AO78" s="350"/>
      <c r="AP78" s="350"/>
      <c r="AQ78" s="350"/>
    </row>
    <row r="79" spans="3:43" x14ac:dyDescent="0.2">
      <c r="C79" s="292">
        <v>1984</v>
      </c>
      <c r="D79" s="779">
        <v>10611.332117007547</v>
      </c>
      <c r="E79" s="779">
        <v>7267.5621963593912</v>
      </c>
      <c r="F79" s="779">
        <v>434.97811453752877</v>
      </c>
      <c r="G79" s="779">
        <v>18313.872427904465</v>
      </c>
      <c r="H79" s="565"/>
      <c r="I79" s="778"/>
      <c r="J79" s="778"/>
      <c r="K79" s="778"/>
      <c r="L79" s="565"/>
      <c r="M79" s="564">
        <f t="shared" si="20"/>
        <v>0.57941498494001087</v>
      </c>
      <c r="N79" s="564">
        <f t="shared" si="21"/>
        <v>0.39683372399634925</v>
      </c>
      <c r="O79" s="564">
        <f t="shared" si="22"/>
        <v>2.3751291063639914E-2</v>
      </c>
      <c r="P79" s="565"/>
      <c r="Q79" s="779">
        <v>2184.4634827799005</v>
      </c>
      <c r="R79" s="779">
        <v>878.78771823341049</v>
      </c>
      <c r="S79" s="779">
        <v>830.79057311827751</v>
      </c>
      <c r="T79" s="565"/>
      <c r="U79" s="303">
        <f t="shared" si="23"/>
        <v>23.180067513252517</v>
      </c>
      <c r="V79" s="303">
        <f t="shared" si="24"/>
        <v>6.3866443996580626</v>
      </c>
      <c r="W79" s="303">
        <f t="shared" si="25"/>
        <v>0.36137571707054128</v>
      </c>
      <c r="X79" s="303">
        <f t="shared" si="26"/>
        <v>29.928087629981121</v>
      </c>
      <c r="AB79" s="350"/>
      <c r="AC79" s="350"/>
      <c r="AD79" s="350"/>
      <c r="AE79" s="350"/>
      <c r="AF79" s="350"/>
      <c r="AG79" s="350"/>
      <c r="AH79" s="350"/>
      <c r="AI79" s="350"/>
      <c r="AJ79" s="350"/>
      <c r="AK79" s="350"/>
      <c r="AL79" s="350"/>
      <c r="AM79" s="350"/>
      <c r="AN79" s="350"/>
      <c r="AO79" s="350"/>
      <c r="AP79" s="350"/>
      <c r="AQ79" s="350"/>
    </row>
    <row r="80" spans="3:43" x14ac:dyDescent="0.2">
      <c r="C80" s="827">
        <f t="shared" ref="C80:C106" si="27">C25</f>
        <v>1985</v>
      </c>
      <c r="D80" s="789">
        <f>'[15]Final Floorspace Estimates'!D49</f>
        <v>10661.946838373824</v>
      </c>
      <c r="E80" s="789">
        <f>'[15]Final Floorspace Estimates'!E49</f>
        <v>7184.2602261481088</v>
      </c>
      <c r="F80" s="789">
        <f>'[15]Final Floorspace Estimates'!F49</f>
        <v>464.04307650359141</v>
      </c>
      <c r="G80" s="789">
        <f>'[15]Final Floorspace Estimates'!G49</f>
        <v>18310.250141025524</v>
      </c>
      <c r="H80" s="782"/>
      <c r="I80" s="797">
        <f>'[15]Final Floorspace Estimates'!I49</f>
        <v>0.18248202412130138</v>
      </c>
      <c r="J80" s="797">
        <f>'[15]Final Floorspace Estimates'!J49</f>
        <v>0.30579694400057594</v>
      </c>
      <c r="K80" s="797">
        <f>'[15]Final Floorspace Estimates'!K49</f>
        <v>9.4256073975091614E-2</v>
      </c>
      <c r="L80" s="794"/>
      <c r="M80" s="797">
        <f>'[15]Final Floorspace Estimates'!M49</f>
        <v>0.58229389310662183</v>
      </c>
      <c r="N80" s="797">
        <f>'[15]Final Floorspace Estimates'!N49</f>
        <v>0.39236275697027323</v>
      </c>
      <c r="O80" s="797">
        <f>'[15]Final Floorspace Estimates'!O49</f>
        <v>2.5343349923104937E-2</v>
      </c>
      <c r="P80" s="794"/>
      <c r="Q80" s="794">
        <f>'[15]Final Floorspace Estimates'!Q49</f>
        <v>2210.8753731937936</v>
      </c>
      <c r="R80" s="794">
        <f>'[15]Final Floorspace Estimates'!R49</f>
        <v>881.17623091966152</v>
      </c>
      <c r="S80" s="794">
        <f>'[15]Final Floorspace Estimates'!S49</f>
        <v>845.21973168316833</v>
      </c>
      <c r="T80" s="794"/>
      <c r="U80" s="788">
        <f>'[15]Final Floorspace Estimates'!U49</f>
        <v>23.572235695262115</v>
      </c>
      <c r="V80" s="788">
        <f>'[15]Final Floorspace Estimates'!V49</f>
        <v>6.3305993480232257</v>
      </c>
      <c r="W80" s="788">
        <f>'[15]Final Floorspace Estimates'!W49</f>
        <v>0.39221836461179749</v>
      </c>
      <c r="X80" s="788">
        <f>'[15]Final Floorspace Estimates'!X49</f>
        <v>30.295053407897139</v>
      </c>
      <c r="AB80" s="363"/>
      <c r="AC80" s="363"/>
      <c r="AD80" s="363"/>
      <c r="AE80" s="350"/>
      <c r="AF80" s="351"/>
      <c r="AG80" s="351"/>
      <c r="AH80" s="351"/>
      <c r="AI80" s="350"/>
      <c r="AJ80" s="362"/>
      <c r="AK80" s="362"/>
      <c r="AL80" s="362"/>
      <c r="AM80" s="350"/>
      <c r="AN80" s="350"/>
      <c r="AO80" s="350"/>
      <c r="AP80" s="350"/>
      <c r="AQ80" s="350"/>
    </row>
    <row r="81" spans="3:43" x14ac:dyDescent="0.2">
      <c r="C81" s="292">
        <f t="shared" si="27"/>
        <v>1986</v>
      </c>
      <c r="D81" s="789">
        <f>'[15]Final Floorspace Estimates'!D50</f>
        <v>10765.150022483866</v>
      </c>
      <c r="E81" s="789">
        <f>'[15]Final Floorspace Estimates'!E50</f>
        <v>7236.9094652954536</v>
      </c>
      <c r="F81" s="789">
        <f>'[15]Final Floorspace Estimates'!F50</f>
        <v>491.65783301069712</v>
      </c>
      <c r="G81" s="789">
        <f>'[15]Final Floorspace Estimates'!G50</f>
        <v>18493.717320790016</v>
      </c>
      <c r="H81" s="782"/>
      <c r="I81" s="797">
        <f>'[15]Final Floorspace Estimates'!I50</f>
        <v>0.18102839702552365</v>
      </c>
      <c r="J81" s="797">
        <f>'[15]Final Floorspace Estimates'!J50</f>
        <v>0.30624175092030309</v>
      </c>
      <c r="K81" s="797">
        <f>'[15]Final Floorspace Estimates'!K50</f>
        <v>9.682718649339192E-2</v>
      </c>
      <c r="L81" s="794"/>
      <c r="M81" s="797">
        <f>'[15]Final Floorspace Estimates'!M50</f>
        <v>0.58209768408117957</v>
      </c>
      <c r="N81" s="797">
        <f>'[15]Final Floorspace Estimates'!N50</f>
        <v>0.39131718841403307</v>
      </c>
      <c r="O81" s="797">
        <f>'[15]Final Floorspace Estimates'!O50</f>
        <v>2.6585127504787365E-2</v>
      </c>
      <c r="P81" s="794"/>
      <c r="Q81" s="794">
        <f>'[15]Final Floorspace Estimates'!Q50</f>
        <v>2200.5827262593102</v>
      </c>
      <c r="R81" s="794">
        <f>'[15]Final Floorspace Estimates'!R50</f>
        <v>903.0171667026591</v>
      </c>
      <c r="S81" s="794">
        <f>'[15]Final Floorspace Estimates'!S50</f>
        <v>851.44375770749866</v>
      </c>
      <c r="T81" s="794"/>
      <c r="U81" s="788">
        <f>'[15]Final Floorspace Estimates'!U50</f>
        <v>23.689603185068016</v>
      </c>
      <c r="V81" s="788">
        <f>'[15]Final Floorspace Estimates'!V50</f>
        <v>6.5350534810347556</v>
      </c>
      <c r="W81" s="788">
        <f>'[15]Final Floorspace Estimates'!W50</f>
        <v>0.4186189928449538</v>
      </c>
      <c r="X81" s="788">
        <f>'[15]Final Floorspace Estimates'!X50</f>
        <v>30.643275658947726</v>
      </c>
      <c r="AB81" s="363"/>
      <c r="AC81" s="363"/>
      <c r="AD81" s="363"/>
      <c r="AE81" s="350"/>
      <c r="AF81" s="351"/>
      <c r="AG81" s="351"/>
      <c r="AH81" s="351"/>
      <c r="AI81" s="350"/>
      <c r="AJ81" s="362"/>
      <c r="AK81" s="362"/>
      <c r="AL81" s="362"/>
      <c r="AM81" s="350"/>
      <c r="AN81" s="350"/>
      <c r="AO81" s="350"/>
      <c r="AP81" s="350"/>
      <c r="AQ81" s="350"/>
    </row>
    <row r="82" spans="3:43" x14ac:dyDescent="0.2">
      <c r="C82" s="292">
        <f t="shared" si="27"/>
        <v>1987</v>
      </c>
      <c r="D82" s="789">
        <f>'[15]Final Floorspace Estimates'!D51</f>
        <v>10869.675808334023</v>
      </c>
      <c r="E82" s="789">
        <f>'[15]Final Floorspace Estimates'!E51</f>
        <v>7280.5166624420408</v>
      </c>
      <c r="F82" s="789">
        <f>'[15]Final Floorspace Estimates'!F51</f>
        <v>518.52315973181669</v>
      </c>
      <c r="G82" s="789">
        <f>'[15]Final Floorspace Estimates'!G51</f>
        <v>18668.715630507879</v>
      </c>
      <c r="H82" s="782"/>
      <c r="I82" s="797">
        <f>'[15]Final Floorspace Estimates'!I51</f>
        <v>0.17957476992974591</v>
      </c>
      <c r="J82" s="797">
        <f>'[15]Final Floorspace Estimates'!J51</f>
        <v>0.30668655784003024</v>
      </c>
      <c r="K82" s="797">
        <f>'[15]Final Floorspace Estimates'!K51</f>
        <v>9.9398299011692226E-2</v>
      </c>
      <c r="L82" s="794"/>
      <c r="M82" s="797">
        <f>'[15]Final Floorspace Estimates'!M51</f>
        <v>0.58224015103487414</v>
      </c>
      <c r="N82" s="797">
        <f>'[15]Final Floorspace Estimates'!N51</f>
        <v>0.38998487129690002</v>
      </c>
      <c r="O82" s="797">
        <f>'[15]Final Floorspace Estimates'!O51</f>
        <v>2.7774977668225929E-2</v>
      </c>
      <c r="P82" s="794"/>
      <c r="Q82" s="794">
        <f>'[15]Final Floorspace Estimates'!Q51</f>
        <v>2210.9511086489065</v>
      </c>
      <c r="R82" s="794">
        <f>'[15]Final Floorspace Estimates'!R51</f>
        <v>920.52633933356401</v>
      </c>
      <c r="S82" s="794">
        <f>'[15]Final Floorspace Estimates'!S51</f>
        <v>850.58308135372886</v>
      </c>
      <c r="T82" s="794"/>
      <c r="U82" s="788">
        <f>'[15]Final Floorspace Estimates'!U51</f>
        <v>24.032321779090307</v>
      </c>
      <c r="V82" s="788">
        <f>'[15]Final Floorspace Estimates'!V51</f>
        <v>6.7019073517347891</v>
      </c>
      <c r="W82" s="788">
        <f>'[15]Final Floorspace Estimates'!W51</f>
        <v>0.44104702695796039</v>
      </c>
      <c r="X82" s="788">
        <f>'[15]Final Floorspace Estimates'!X51</f>
        <v>31.175276157783056</v>
      </c>
      <c r="AB82" s="363"/>
      <c r="AC82" s="363"/>
      <c r="AD82" s="363"/>
      <c r="AE82" s="350"/>
      <c r="AF82" s="351"/>
      <c r="AG82" s="351"/>
      <c r="AH82" s="351"/>
      <c r="AI82" s="350"/>
      <c r="AJ82" s="362"/>
      <c r="AK82" s="362"/>
      <c r="AL82" s="362"/>
      <c r="AM82" s="350"/>
      <c r="AN82" s="350"/>
      <c r="AO82" s="350"/>
      <c r="AP82" s="350"/>
      <c r="AQ82" s="350"/>
    </row>
    <row r="83" spans="3:43" x14ac:dyDescent="0.2">
      <c r="C83" s="292">
        <f t="shared" si="27"/>
        <v>1988</v>
      </c>
      <c r="D83" s="789">
        <f>'[15]Final Floorspace Estimates'!D52</f>
        <v>11075.257528735498</v>
      </c>
      <c r="E83" s="789">
        <f>'[15]Final Floorspace Estimates'!E52</f>
        <v>7277.1893741698768</v>
      </c>
      <c r="F83" s="789">
        <f>'[15]Final Floorspace Estimates'!F52</f>
        <v>506.52345251219231</v>
      </c>
      <c r="G83" s="789">
        <f>'[15]Final Floorspace Estimates'!G52</f>
        <v>18858.970355417565</v>
      </c>
      <c r="H83" s="782"/>
      <c r="I83" s="797">
        <f>'[15]Final Floorspace Estimates'!I52</f>
        <v>0.18023615558759071</v>
      </c>
      <c r="J83" s="797">
        <f>'[15]Final Floorspace Estimates'!J52</f>
        <v>0.30140275519616716</v>
      </c>
      <c r="K83" s="797">
        <f>'[15]Final Floorspace Estimates'!K52</f>
        <v>9.524247436574787E-2</v>
      </c>
      <c r="L83" s="794"/>
      <c r="M83" s="797">
        <f>'[15]Final Floorspace Estimates'!M52</f>
        <v>0.58726734917179291</v>
      </c>
      <c r="N83" s="797">
        <f>'[15]Final Floorspace Estimates'!N52</f>
        <v>0.38587416158058591</v>
      </c>
      <c r="O83" s="797">
        <f>'[15]Final Floorspace Estimates'!O52</f>
        <v>2.6858489247621343E-2</v>
      </c>
      <c r="P83" s="794"/>
      <c r="Q83" s="794">
        <f>'[15]Final Floorspace Estimates'!Q52</f>
        <v>2220.1825045673518</v>
      </c>
      <c r="R83" s="794">
        <f>'[15]Final Floorspace Estimates'!R52</f>
        <v>933.37586330542263</v>
      </c>
      <c r="S83" s="794">
        <f>'[15]Final Floorspace Estimates'!S52</f>
        <v>875.86520240246648</v>
      </c>
      <c r="T83" s="794"/>
      <c r="U83" s="788">
        <f>'[15]Final Floorspace Estimates'!U52</f>
        <v>24.589092998876396</v>
      </c>
      <c r="V83" s="788">
        <f>'[15]Final Floorspace Estimates'!V52</f>
        <v>6.7923529145528567</v>
      </c>
      <c r="W83" s="788">
        <f>'[15]Final Floorspace Estimates'!W52</f>
        <v>0.44364626625618742</v>
      </c>
      <c r="X83" s="788">
        <f>'[15]Final Floorspace Estimates'!X52</f>
        <v>31.825092179685441</v>
      </c>
      <c r="AB83" s="363"/>
      <c r="AC83" s="363"/>
      <c r="AD83" s="363"/>
      <c r="AE83" s="350"/>
      <c r="AF83" s="351"/>
      <c r="AG83" s="351"/>
      <c r="AH83" s="351"/>
      <c r="AI83" s="350"/>
      <c r="AJ83" s="362"/>
      <c r="AK83" s="362"/>
      <c r="AL83" s="362"/>
      <c r="AM83" s="350"/>
      <c r="AN83" s="350"/>
      <c r="AO83" s="350"/>
      <c r="AP83" s="350"/>
      <c r="AQ83" s="350"/>
    </row>
    <row r="84" spans="3:43" x14ac:dyDescent="0.2">
      <c r="C84" s="292">
        <f t="shared" si="27"/>
        <v>1989</v>
      </c>
      <c r="D84" s="789">
        <f>'[15]Final Floorspace Estimates'!D53</f>
        <v>11274.278554757284</v>
      </c>
      <c r="E84" s="789">
        <f>'[15]Final Floorspace Estimates'!E53</f>
        <v>7258.3255836811659</v>
      </c>
      <c r="F84" s="789">
        <f>'[15]Final Floorspace Estimates'!F53</f>
        <v>492.47619174243727</v>
      </c>
      <c r="G84" s="789">
        <f>'[15]Final Floorspace Estimates'!G53</f>
        <v>19025.080330180888</v>
      </c>
      <c r="H84" s="782"/>
      <c r="I84" s="797">
        <f>'[15]Final Floorspace Estimates'!I53</f>
        <v>0.18089754124543547</v>
      </c>
      <c r="J84" s="797">
        <f>'[15]Final Floorspace Estimates'!J53</f>
        <v>0.29611895255230408</v>
      </c>
      <c r="K84" s="797">
        <f>'[15]Final Floorspace Estimates'!K53</f>
        <v>9.10866497198035E-2</v>
      </c>
      <c r="L84" s="794"/>
      <c r="M84" s="797">
        <f>'[15]Final Floorspace Estimates'!M53</f>
        <v>0.59260083842442779</v>
      </c>
      <c r="N84" s="797">
        <f>'[15]Final Floorspace Estimates'!N53</f>
        <v>0.38151353149173034</v>
      </c>
      <c r="O84" s="797">
        <f>'[15]Final Floorspace Estimates'!O53</f>
        <v>2.5885630083841798E-2</v>
      </c>
      <c r="P84" s="794"/>
      <c r="Q84" s="794">
        <f>'[15]Final Floorspace Estimates'!Q53</f>
        <v>2228.8417064469086</v>
      </c>
      <c r="R84" s="794">
        <f>'[15]Final Floorspace Estimates'!R53</f>
        <v>944.18800515475073</v>
      </c>
      <c r="S84" s="794">
        <f>'[15]Final Floorspace Estimates'!S53</f>
        <v>901.13793578367506</v>
      </c>
      <c r="T84" s="794"/>
      <c r="U84" s="788">
        <f>'[15]Final Floorspace Estimates'!U53</f>
        <v>25.128582252943009</v>
      </c>
      <c r="V84" s="788">
        <f>'[15]Final Floorspace Estimates'!V53</f>
        <v>6.8532239536196116</v>
      </c>
      <c r="W84" s="788">
        <f>'[15]Final Floorspace Estimates'!W53</f>
        <v>0.44378897884938528</v>
      </c>
      <c r="X84" s="788">
        <f>'[15]Final Floorspace Estimates'!X53</f>
        <v>32.425595185412007</v>
      </c>
      <c r="AB84" s="363"/>
      <c r="AC84" s="363"/>
      <c r="AD84" s="363"/>
      <c r="AE84" s="350"/>
      <c r="AF84" s="351"/>
      <c r="AG84" s="351"/>
      <c r="AH84" s="351"/>
      <c r="AI84" s="350"/>
      <c r="AJ84" s="362"/>
      <c r="AK84" s="362"/>
      <c r="AL84" s="362"/>
      <c r="AM84" s="350"/>
      <c r="AN84" s="350"/>
      <c r="AO84" s="350"/>
      <c r="AP84" s="350"/>
      <c r="AQ84" s="350"/>
    </row>
    <row r="85" spans="3:43" x14ac:dyDescent="0.2">
      <c r="C85" s="292">
        <f t="shared" si="27"/>
        <v>1990</v>
      </c>
      <c r="D85" s="789">
        <f>'[15]Final Floorspace Estimates'!D54</f>
        <v>11323.682417035505</v>
      </c>
      <c r="E85" s="789">
        <f>'[15]Final Floorspace Estimates'!E54</f>
        <v>7182.2265373233122</v>
      </c>
      <c r="F85" s="789">
        <f>'[15]Final Floorspace Estimates'!F54</f>
        <v>521.31621472598306</v>
      </c>
      <c r="G85" s="789">
        <f>'[15]Final Floorspace Estimates'!G54</f>
        <v>19027.225169084799</v>
      </c>
      <c r="H85" s="782"/>
      <c r="I85" s="797">
        <f>'[15]Final Floorspace Estimates'!I54</f>
        <v>0.18035098002917521</v>
      </c>
      <c r="J85" s="797">
        <f>'[15]Final Floorspace Estimates'!J54</f>
        <v>0.29354399688460464</v>
      </c>
      <c r="K85" s="797">
        <f>'[15]Final Floorspace Estimates'!K54</f>
        <v>9.3893824674268822E-2</v>
      </c>
      <c r="L85" s="794"/>
      <c r="M85" s="797">
        <f>'[15]Final Floorspace Estimates'!M54</f>
        <v>0.59513052042050174</v>
      </c>
      <c r="N85" s="797">
        <f>'[15]Final Floorspace Estimates'!N54</f>
        <v>0.37747104338644738</v>
      </c>
      <c r="O85" s="797">
        <f>'[15]Final Floorspace Estimates'!O54</f>
        <v>2.7398436193050955E-2</v>
      </c>
      <c r="P85" s="794"/>
      <c r="Q85" s="794">
        <f>'[15]Final Floorspace Estimates'!Q54</f>
        <v>2238.4674236149899</v>
      </c>
      <c r="R85" s="794">
        <f>'[15]Final Floorspace Estimates'!R54</f>
        <v>952.53691624183045</v>
      </c>
      <c r="S85" s="794">
        <f>'[15]Final Floorspace Estimates'!S54</f>
        <v>926.90299356528942</v>
      </c>
      <c r="T85" s="794"/>
      <c r="U85" s="788">
        <f>'[15]Final Floorspace Estimates'!U54</f>
        <v>25.347694205895827</v>
      </c>
      <c r="V85" s="788">
        <f>'[15]Final Floorspace Estimates'!V54</f>
        <v>6.8413359176121871</v>
      </c>
      <c r="W85" s="788">
        <f>'[15]Final Floorspace Estimates'!W54</f>
        <v>0.48320956002363885</v>
      </c>
      <c r="X85" s="788">
        <f>'[15]Final Floorspace Estimates'!X54</f>
        <v>32.67223968353165</v>
      </c>
      <c r="AB85" s="363"/>
      <c r="AC85" s="363"/>
      <c r="AD85" s="363"/>
      <c r="AE85" s="350"/>
      <c r="AF85" s="351"/>
      <c r="AG85" s="351"/>
      <c r="AH85" s="351"/>
      <c r="AI85" s="350"/>
      <c r="AJ85" s="362"/>
      <c r="AK85" s="362"/>
      <c r="AL85" s="362"/>
      <c r="AM85" s="350"/>
      <c r="AN85" s="350"/>
      <c r="AO85" s="350"/>
      <c r="AP85" s="350"/>
      <c r="AQ85" s="350"/>
    </row>
    <row r="86" spans="3:43" x14ac:dyDescent="0.2">
      <c r="C86" s="292">
        <f t="shared" si="27"/>
        <v>1991</v>
      </c>
      <c r="D86" s="789">
        <f>'[15]Final Floorspace Estimates'!D55</f>
        <v>11356.287754787172</v>
      </c>
      <c r="E86" s="789">
        <f>'[15]Final Floorspace Estimates'!E55</f>
        <v>7094.4160499057189</v>
      </c>
      <c r="F86" s="789">
        <f>'[15]Final Floorspace Estimates'!F55</f>
        <v>550.18077859830441</v>
      </c>
      <c r="G86" s="789">
        <f>'[15]Final Floorspace Estimates'!G55</f>
        <v>19000.884583291194</v>
      </c>
      <c r="H86" s="782"/>
      <c r="I86" s="797">
        <f>'[15]Final Floorspace Estimates'!I55</f>
        <v>0.17980441881291495</v>
      </c>
      <c r="J86" s="797">
        <f>'[15]Final Floorspace Estimates'!J55</f>
        <v>0.29096904121690526</v>
      </c>
      <c r="K86" s="797">
        <f>'[15]Final Floorspace Estimates'!K55</f>
        <v>9.6700999628734158E-2</v>
      </c>
      <c r="L86" s="794"/>
      <c r="M86" s="797">
        <f>'[15]Final Floorspace Estimates'!M55</f>
        <v>0.59767152971254556</v>
      </c>
      <c r="N86" s="797">
        <f>'[15]Final Floorspace Estimates'!N55</f>
        <v>0.37337293528662002</v>
      </c>
      <c r="O86" s="797">
        <f>'[15]Final Floorspace Estimates'!O55</f>
        <v>2.8955535000834479E-2</v>
      </c>
      <c r="P86" s="794"/>
      <c r="Q86" s="794">
        <f>'[15]Final Floorspace Estimates'!Q55</f>
        <v>2245.1528909301387</v>
      </c>
      <c r="R86" s="794">
        <f>'[15]Final Floorspace Estimates'!R55</f>
        <v>956.81702335077614</v>
      </c>
      <c r="S86" s="794">
        <f>'[15]Final Floorspace Estimates'!S55</f>
        <v>942.57787216735608</v>
      </c>
      <c r="T86" s="794"/>
      <c r="U86" s="788">
        <f>'[15]Final Floorspace Estimates'!U55</f>
        <v>25.496602282894951</v>
      </c>
      <c r="V86" s="788">
        <f>'[15]Final Floorspace Estimates'!V55</f>
        <v>6.7880580472827603</v>
      </c>
      <c r="W86" s="788">
        <f>'[15]Final Floorspace Estimates'!W55</f>
        <v>0.51858822759856893</v>
      </c>
      <c r="X86" s="788">
        <f>'[15]Final Floorspace Estimates'!X55</f>
        <v>32.803248557776286</v>
      </c>
      <c r="AB86" s="363"/>
      <c r="AC86" s="363"/>
      <c r="AD86" s="363"/>
      <c r="AE86" s="350"/>
      <c r="AF86" s="351"/>
      <c r="AG86" s="351"/>
      <c r="AH86" s="351"/>
      <c r="AI86" s="350"/>
      <c r="AJ86" s="362"/>
      <c r="AK86" s="362"/>
      <c r="AL86" s="362"/>
      <c r="AM86" s="350"/>
      <c r="AN86" s="350"/>
      <c r="AO86" s="350"/>
      <c r="AP86" s="350"/>
      <c r="AQ86" s="350"/>
    </row>
    <row r="87" spans="3:43" x14ac:dyDescent="0.2">
      <c r="C87" s="292">
        <f t="shared" si="27"/>
        <v>1992</v>
      </c>
      <c r="D87" s="789">
        <f>'[15]Final Floorspace Estimates'!D56</f>
        <v>11428.553626159308</v>
      </c>
      <c r="E87" s="789">
        <f>'[15]Final Floorspace Estimates'!E56</f>
        <v>7122.1208649558721</v>
      </c>
      <c r="F87" s="789">
        <f>'[15]Final Floorspace Estimates'!F56</f>
        <v>522.76187392489555</v>
      </c>
      <c r="G87" s="789">
        <f>'[15]Final Floorspace Estimates'!G56</f>
        <v>19073.436365040077</v>
      </c>
      <c r="H87" s="782"/>
      <c r="I87" s="797">
        <f>'[15]Final Floorspace Estimates'!I56</f>
        <v>0.17764906248231455</v>
      </c>
      <c r="J87" s="797">
        <f>'[15]Final Floorspace Estimates'!J56</f>
        <v>0.288287459657529</v>
      </c>
      <c r="K87" s="797">
        <f>'[15]Final Floorspace Estimates'!K56</f>
        <v>9.105978262833278E-2</v>
      </c>
      <c r="L87" s="794"/>
      <c r="M87" s="797">
        <f>'[15]Final Floorspace Estimates'!M56</f>
        <v>0.59918692192807144</v>
      </c>
      <c r="N87" s="797">
        <f>'[15]Final Floorspace Estimates'!N56</f>
        <v>0.37340522854130731</v>
      </c>
      <c r="O87" s="797">
        <f>'[15]Final Floorspace Estimates'!O56</f>
        <v>2.7407849530621125E-2</v>
      </c>
      <c r="P87" s="794"/>
      <c r="Q87" s="794">
        <f>'[15]Final Floorspace Estimates'!Q56</f>
        <v>2257.3942484998056</v>
      </c>
      <c r="R87" s="794">
        <f>'[15]Final Floorspace Estimates'!R56</f>
        <v>958.25941757315297</v>
      </c>
      <c r="S87" s="794">
        <f>'[15]Final Floorspace Estimates'!S56</f>
        <v>956.87964215044394</v>
      </c>
      <c r="T87" s="794"/>
      <c r="U87" s="788">
        <f>'[15]Final Floorspace Estimates'!U56</f>
        <v>25.798751224363617</v>
      </c>
      <c r="V87" s="788">
        <f>'[15]Final Floorspace Estimates'!V56</f>
        <v>6.8248393919382142</v>
      </c>
      <c r="W87" s="788">
        <f>'[15]Final Floorspace Estimates'!W56</f>
        <v>0.50022019485114955</v>
      </c>
      <c r="X87" s="788">
        <f>'[15]Final Floorspace Estimates'!X56</f>
        <v>33.123810811152985</v>
      </c>
      <c r="AB87" s="363"/>
      <c r="AC87" s="363"/>
      <c r="AD87" s="363"/>
      <c r="AE87" s="350"/>
      <c r="AF87" s="351"/>
      <c r="AG87" s="351"/>
      <c r="AH87" s="351"/>
      <c r="AI87" s="350"/>
      <c r="AJ87" s="362"/>
      <c r="AK87" s="362"/>
      <c r="AL87" s="362"/>
      <c r="AM87" s="350"/>
      <c r="AN87" s="350"/>
      <c r="AO87" s="350"/>
      <c r="AP87" s="350"/>
      <c r="AQ87" s="350"/>
    </row>
    <row r="88" spans="3:43" x14ac:dyDescent="0.2">
      <c r="C88" s="292">
        <f t="shared" si="27"/>
        <v>1993</v>
      </c>
      <c r="D88" s="789">
        <f>'[15]Final Floorspace Estimates'!D57</f>
        <v>11512.545365176451</v>
      </c>
      <c r="E88" s="789">
        <f>'[15]Final Floorspace Estimates'!E57</f>
        <v>7141.2859033117056</v>
      </c>
      <c r="F88" s="789">
        <f>'[15]Final Floorspace Estimates'!F57</f>
        <v>496.41428909229745</v>
      </c>
      <c r="G88" s="789">
        <f>'[15]Final Floorspace Estimates'!G57</f>
        <v>19150.245557580452</v>
      </c>
      <c r="H88" s="782"/>
      <c r="I88" s="797">
        <f>'[15]Final Floorspace Estimates'!I57</f>
        <v>0.17549370615171411</v>
      </c>
      <c r="J88" s="797">
        <f>'[15]Final Floorspace Estimates'!J57</f>
        <v>0.2856058780981528</v>
      </c>
      <c r="K88" s="797">
        <f>'[15]Final Floorspace Estimates'!K57</f>
        <v>8.5418565627931389E-2</v>
      </c>
      <c r="L88" s="794"/>
      <c r="M88" s="797">
        <f>'[15]Final Floorspace Estimates'!M57</f>
        <v>0.60116959495693323</v>
      </c>
      <c r="N88" s="797">
        <f>'[15]Final Floorspace Estimates'!N57</f>
        <v>0.37290832025309939</v>
      </c>
      <c r="O88" s="797">
        <f>'[15]Final Floorspace Estimates'!O57</f>
        <v>2.5922084789967423E-2</v>
      </c>
      <c r="P88" s="794"/>
      <c r="Q88" s="794">
        <f>'[15]Final Floorspace Estimates'!Q57</f>
        <v>2268.7816902601294</v>
      </c>
      <c r="R88" s="794">
        <f>'[15]Final Floorspace Estimates'!R57</f>
        <v>957.87497706299905</v>
      </c>
      <c r="S88" s="794">
        <f>'[15]Final Floorspace Estimates'!S57</f>
        <v>971.15029726572789</v>
      </c>
      <c r="T88" s="794"/>
      <c r="U88" s="788">
        <f>'[15]Final Floorspace Estimates'!U57</f>
        <v>26.119452132801445</v>
      </c>
      <c r="V88" s="788">
        <f>'[15]Final Floorspace Estimates'!V57</f>
        <v>6.8404590708350179</v>
      </c>
      <c r="W88" s="788">
        <f>'[15]Final Floorspace Estimates'!W57</f>
        <v>0.4820928844189396</v>
      </c>
      <c r="X88" s="788">
        <f>'[15]Final Floorspace Estimates'!X57</f>
        <v>33.442004088055405</v>
      </c>
      <c r="AB88" s="363"/>
      <c r="AC88" s="363"/>
      <c r="AD88" s="363"/>
      <c r="AE88" s="350"/>
      <c r="AF88" s="351"/>
      <c r="AG88" s="351"/>
      <c r="AH88" s="351"/>
      <c r="AI88" s="350"/>
      <c r="AJ88" s="362"/>
      <c r="AK88" s="362"/>
      <c r="AL88" s="362"/>
      <c r="AM88" s="350"/>
      <c r="AN88" s="350"/>
      <c r="AO88" s="350"/>
      <c r="AP88" s="350"/>
      <c r="AQ88" s="350"/>
    </row>
    <row r="89" spans="3:43" x14ac:dyDescent="0.2">
      <c r="C89" s="292">
        <f t="shared" si="27"/>
        <v>1994</v>
      </c>
      <c r="D89" s="789">
        <f>'[15]Final Floorspace Estimates'!D58</f>
        <v>11562.432278319018</v>
      </c>
      <c r="E89" s="789">
        <f>'[15]Final Floorspace Estimates'!E58</f>
        <v>7199.4876601438691</v>
      </c>
      <c r="F89" s="789">
        <f>'[15]Final Floorspace Estimates'!F58</f>
        <v>523.91661116987689</v>
      </c>
      <c r="G89" s="789">
        <f>'[15]Final Floorspace Estimates'!G58</f>
        <v>19285.836549632764</v>
      </c>
      <c r="H89" s="782"/>
      <c r="I89" s="797">
        <f>'[15]Final Floorspace Estimates'!I58</f>
        <v>0.17354035979636784</v>
      </c>
      <c r="J89" s="797">
        <f>'[15]Final Floorspace Estimates'!J58</f>
        <v>0.28597067327254405</v>
      </c>
      <c r="K89" s="797">
        <f>'[15]Final Floorspace Estimates'!K58</f>
        <v>8.8007520592536082E-2</v>
      </c>
      <c r="L89" s="794"/>
      <c r="M89" s="797">
        <f>'[15]Final Floorspace Estimates'!M58</f>
        <v>0.5995297247574769</v>
      </c>
      <c r="N89" s="797">
        <f>'[15]Final Floorspace Estimates'!N58</f>
        <v>0.37330440095848266</v>
      </c>
      <c r="O89" s="797">
        <f>'[15]Final Floorspace Estimates'!O58</f>
        <v>2.7165874284040489E-2</v>
      </c>
      <c r="P89" s="794"/>
      <c r="Q89" s="794">
        <f>'[15]Final Floorspace Estimates'!Q58</f>
        <v>2280.7512113695507</v>
      </c>
      <c r="R89" s="794">
        <f>'[15]Final Floorspace Estimates'!R58</f>
        <v>959.8397668758256</v>
      </c>
      <c r="S89" s="794">
        <f>'[15]Final Floorspace Estimates'!S58</f>
        <v>980.03782948940227</v>
      </c>
      <c r="T89" s="794"/>
      <c r="U89" s="788">
        <f>'[15]Final Floorspace Estimates'!U58</f>
        <v>26.371031425154495</v>
      </c>
      <c r="V89" s="788">
        <f>'[15]Final Floorspace Estimates'!V58</f>
        <v>6.9103545573378744</v>
      </c>
      <c r="W89" s="788">
        <f>'[15]Final Floorspace Estimates'!W58</f>
        <v>0.51345809844436929</v>
      </c>
      <c r="X89" s="788">
        <f>'[15]Final Floorspace Estimates'!X58</f>
        <v>33.794844080936734</v>
      </c>
      <c r="AB89" s="363"/>
      <c r="AC89" s="363"/>
      <c r="AD89" s="363"/>
      <c r="AE89" s="350"/>
      <c r="AF89" s="351"/>
      <c r="AG89" s="351"/>
      <c r="AH89" s="351"/>
      <c r="AI89" s="350"/>
      <c r="AJ89" s="362"/>
      <c r="AK89" s="362"/>
      <c r="AL89" s="362"/>
      <c r="AM89" s="350"/>
      <c r="AN89" s="350"/>
      <c r="AO89" s="350"/>
      <c r="AP89" s="350"/>
      <c r="AQ89" s="350"/>
    </row>
    <row r="90" spans="3:43" x14ac:dyDescent="0.2">
      <c r="C90" s="292">
        <f t="shared" si="27"/>
        <v>1995</v>
      </c>
      <c r="D90" s="789">
        <f>'[15]Final Floorspace Estimates'!D59</f>
        <v>11610.539400629194</v>
      </c>
      <c r="E90" s="789">
        <f>'[15]Final Floorspace Estimates'!E59</f>
        <v>7264.8137789393613</v>
      </c>
      <c r="F90" s="789">
        <f>'[15]Final Floorspace Estimates'!F59</f>
        <v>554.300309137976</v>
      </c>
      <c r="G90" s="789">
        <f>'[15]Final Floorspace Estimates'!G59</f>
        <v>19429.653488706532</v>
      </c>
      <c r="H90" s="782"/>
      <c r="I90" s="797">
        <f>'[15]Final Floorspace Estimates'!I59</f>
        <v>0.17158701344102159</v>
      </c>
      <c r="J90" s="797">
        <f>'[15]Final Floorspace Estimates'!J59</f>
        <v>0.2863354684469353</v>
      </c>
      <c r="K90" s="797">
        <f>'[15]Final Floorspace Estimates'!K59</f>
        <v>9.0596475557140774E-2</v>
      </c>
      <c r="L90" s="794"/>
      <c r="M90" s="797">
        <f>'[15]Final Floorspace Estimates'!M59</f>
        <v>0.59756801156427253</v>
      </c>
      <c r="N90" s="797">
        <f>'[15]Final Floorspace Estimates'!N59</f>
        <v>0.37390341434354596</v>
      </c>
      <c r="O90" s="797">
        <f>'[15]Final Floorspace Estimates'!O59</f>
        <v>2.8528574092181444E-2</v>
      </c>
      <c r="P90" s="794"/>
      <c r="Q90" s="794">
        <f>'[15]Final Floorspace Estimates'!Q59</f>
        <v>2287.5754219306482</v>
      </c>
      <c r="R90" s="794">
        <f>'[15]Final Floorspace Estimates'!R59</f>
        <v>965.29348040924094</v>
      </c>
      <c r="S90" s="794">
        <f>'[15]Final Floorspace Estimates'!S59</f>
        <v>988.92427029099304</v>
      </c>
      <c r="T90" s="794"/>
      <c r="U90" s="788">
        <f>'[15]Final Floorspace Estimates'!U59</f>
        <v>26.559984568236739</v>
      </c>
      <c r="V90" s="788">
        <f>'[15]Final Floorspace Estimates'!V59</f>
        <v>7.0126773771973854</v>
      </c>
      <c r="W90" s="788">
        <f>'[15]Final Floorspace Estimates'!W59</f>
        <v>0.54816102873634476</v>
      </c>
      <c r="X90" s="788">
        <f>'[15]Final Floorspace Estimates'!X59</f>
        <v>34.120822974170473</v>
      </c>
      <c r="AB90" s="363"/>
      <c r="AC90" s="363"/>
      <c r="AD90" s="363"/>
      <c r="AE90" s="350"/>
      <c r="AF90" s="351"/>
      <c r="AG90" s="351"/>
      <c r="AH90" s="351"/>
      <c r="AI90" s="350"/>
      <c r="AJ90" s="362"/>
      <c r="AK90" s="362"/>
      <c r="AL90" s="362"/>
      <c r="AM90" s="350"/>
      <c r="AN90" s="350"/>
      <c r="AO90" s="350"/>
      <c r="AP90" s="350"/>
      <c r="AQ90" s="350"/>
    </row>
    <row r="91" spans="3:43" x14ac:dyDescent="0.2">
      <c r="C91" s="292">
        <f t="shared" si="27"/>
        <v>1996</v>
      </c>
      <c r="D91" s="789">
        <f>'[15]Final Floorspace Estimates'!D60</f>
        <v>11790.626557823442</v>
      </c>
      <c r="E91" s="789">
        <f>'[15]Final Floorspace Estimates'!E60</f>
        <v>7261.4451196645268</v>
      </c>
      <c r="F91" s="789">
        <f>'[15]Final Floorspace Estimates'!F60</f>
        <v>538.39014456359087</v>
      </c>
      <c r="G91" s="789">
        <f>'[15]Final Floorspace Estimates'!G60</f>
        <v>19590.461822051559</v>
      </c>
      <c r="H91" s="782"/>
      <c r="I91" s="797">
        <f>'[15]Final Floorspace Estimates'!I60</f>
        <v>0.17279819652093359</v>
      </c>
      <c r="J91" s="797">
        <f>'[15]Final Floorspace Estimates'!J60</f>
        <v>0.28455018531495668</v>
      </c>
      <c r="K91" s="797">
        <f>'[15]Final Floorspace Estimates'!K60</f>
        <v>8.6791179645039171E-2</v>
      </c>
      <c r="L91" s="794"/>
      <c r="M91" s="797">
        <f>'[15]Final Floorspace Estimates'!M60</f>
        <v>0.60185546746792817</v>
      </c>
      <c r="N91" s="797">
        <f>'[15]Final Floorspace Estimates'!N60</f>
        <v>0.37066227359126602</v>
      </c>
      <c r="O91" s="797">
        <f>'[15]Final Floorspace Estimates'!O60</f>
        <v>2.7482258940805786E-2</v>
      </c>
      <c r="P91" s="794"/>
      <c r="Q91" s="794">
        <f>'[15]Final Floorspace Estimates'!Q60</f>
        <v>2296.895761448669</v>
      </c>
      <c r="R91" s="794">
        <f>'[15]Final Floorspace Estimates'!R60</f>
        <v>973.20080331561928</v>
      </c>
      <c r="S91" s="794">
        <f>'[15]Final Floorspace Estimates'!S60</f>
        <v>997.43505547803636</v>
      </c>
      <c r="T91" s="794"/>
      <c r="U91" s="788">
        <f>'[15]Final Floorspace Estimates'!U60</f>
        <v>27.081840165488771</v>
      </c>
      <c r="V91" s="788">
        <f>'[15]Final Floorspace Estimates'!V60</f>
        <v>7.0668442236898006</v>
      </c>
      <c r="W91" s="788">
        <f>'[15]Final Floorspace Estimates'!W60</f>
        <v>0.53700920371161331</v>
      </c>
      <c r="X91" s="788">
        <f>'[15]Final Floorspace Estimates'!X60</f>
        <v>34.685693592890182</v>
      </c>
      <c r="AB91" s="363"/>
      <c r="AC91" s="363"/>
      <c r="AD91" s="363"/>
      <c r="AE91" s="350"/>
      <c r="AF91" s="351"/>
      <c r="AG91" s="351"/>
      <c r="AH91" s="351"/>
      <c r="AI91" s="350"/>
      <c r="AJ91" s="362"/>
      <c r="AK91" s="362"/>
      <c r="AL91" s="362"/>
      <c r="AM91" s="350"/>
      <c r="AN91" s="350"/>
      <c r="AO91" s="350"/>
      <c r="AP91" s="350"/>
      <c r="AQ91" s="350"/>
    </row>
    <row r="92" spans="3:43" x14ac:dyDescent="0.2">
      <c r="C92" s="292">
        <f t="shared" si="27"/>
        <v>1997</v>
      </c>
      <c r="D92" s="789">
        <f>'[15]Final Floorspace Estimates'!D61</f>
        <v>11974.026987158602</v>
      </c>
      <c r="E92" s="789">
        <f>'[15]Final Floorspace Estimates'!E61</f>
        <v>7260.2641171652749</v>
      </c>
      <c r="F92" s="789">
        <f>'[15]Final Floorspace Estimates'!F61</f>
        <v>521.74653680964639</v>
      </c>
      <c r="G92" s="789">
        <f>'[15]Final Floorspace Estimates'!G61</f>
        <v>19756.037641133524</v>
      </c>
      <c r="H92" s="782"/>
      <c r="I92" s="797">
        <f>'[15]Final Floorspace Estimates'!I61</f>
        <v>0.17400937960084559</v>
      </c>
      <c r="J92" s="797">
        <f>'[15]Final Floorspace Estimates'!J61</f>
        <v>0.28276490218297812</v>
      </c>
      <c r="K92" s="797">
        <f>'[15]Final Floorspace Estimates'!K61</f>
        <v>8.2985883732937568E-2</v>
      </c>
      <c r="L92" s="794"/>
      <c r="M92" s="797">
        <f>'[15]Final Floorspace Estimates'!M61</f>
        <v>0.60609456231384162</v>
      </c>
      <c r="N92" s="797">
        <f>'[15]Final Floorspace Estimates'!N61</f>
        <v>0.36749596498281978</v>
      </c>
      <c r="O92" s="797">
        <f>'[15]Final Floorspace Estimates'!O61</f>
        <v>2.6409472703338634E-2</v>
      </c>
      <c r="P92" s="794"/>
      <c r="Q92" s="794">
        <f>'[15]Final Floorspace Estimates'!Q61</f>
        <v>2304.9525414517602</v>
      </c>
      <c r="R92" s="794">
        <f>'[15]Final Floorspace Estimates'!R61</f>
        <v>981.50339752977959</v>
      </c>
      <c r="S92" s="794">
        <f>'[15]Final Floorspace Estimates'!S61</f>
        <v>1005.9384095410609</v>
      </c>
      <c r="T92" s="794"/>
      <c r="U92" s="788">
        <f>'[15]Final Floorspace Estimates'!U61</f>
        <v>27.599563935463181</v>
      </c>
      <c r="V92" s="788">
        <f>'[15]Final Floorspace Estimates'!V61</f>
        <v>7.1259738979612628</v>
      </c>
      <c r="W92" s="788">
        <f>'[15]Final Floorspace Estimates'!W61</f>
        <v>0.52484488142185226</v>
      </c>
      <c r="X92" s="788">
        <f>'[15]Final Floorspace Estimates'!X61</f>
        <v>35.250382714846289</v>
      </c>
      <c r="AB92" s="363"/>
      <c r="AC92" s="363"/>
      <c r="AD92" s="363"/>
      <c r="AE92" s="350"/>
      <c r="AF92" s="351"/>
      <c r="AG92" s="351"/>
      <c r="AH92" s="351"/>
      <c r="AI92" s="350"/>
      <c r="AJ92" s="362"/>
      <c r="AK92" s="362"/>
      <c r="AL92" s="362"/>
      <c r="AM92" s="350"/>
      <c r="AN92" s="350"/>
      <c r="AO92" s="350"/>
      <c r="AP92" s="350"/>
      <c r="AQ92" s="350"/>
    </row>
    <row r="93" spans="3:43" x14ac:dyDescent="0.2">
      <c r="C93" s="292">
        <f t="shared" si="27"/>
        <v>1998</v>
      </c>
      <c r="D93" s="789">
        <f>'[15]Final Floorspace Estimates'!D62</f>
        <v>12233.293258748883</v>
      </c>
      <c r="E93" s="789">
        <f>'[15]Final Floorspace Estimates'!E62</f>
        <v>7160.1786872791254</v>
      </c>
      <c r="F93" s="789">
        <f>'[15]Final Floorspace Estimates'!F62</f>
        <v>533.97509728313241</v>
      </c>
      <c r="G93" s="789">
        <f>'[15]Final Floorspace Estimates'!G62</f>
        <v>19927.447043311142</v>
      </c>
      <c r="H93" s="782"/>
      <c r="I93" s="797">
        <f>'[15]Final Floorspace Estimates'!I62</f>
        <v>0.17491978757503598</v>
      </c>
      <c r="J93" s="797">
        <f>'[15]Final Floorspace Estimates'!J62</f>
        <v>0.28052660080483194</v>
      </c>
      <c r="K93" s="797">
        <f>'[15]Final Floorspace Estimates'!K62</f>
        <v>8.1963154851937267E-2</v>
      </c>
      <c r="L93" s="794"/>
      <c r="M93" s="797">
        <f>'[15]Final Floorspace Estimates'!M62</f>
        <v>0.61389164563631937</v>
      </c>
      <c r="N93" s="797">
        <f>'[15]Final Floorspace Estimates'!N62</f>
        <v>0.35931239318899683</v>
      </c>
      <c r="O93" s="797">
        <f>'[15]Final Floorspace Estimates'!O62</f>
        <v>2.6795961174683778E-2</v>
      </c>
      <c r="P93" s="794"/>
      <c r="Q93" s="794">
        <f>'[15]Final Floorspace Estimates'!Q62</f>
        <v>2314.7078079697585</v>
      </c>
      <c r="R93" s="794">
        <f>'[15]Final Floorspace Estimates'!R62</f>
        <v>987.59061570803999</v>
      </c>
      <c r="S93" s="794">
        <f>'[15]Final Floorspace Estimates'!S62</f>
        <v>1014.6864753431329</v>
      </c>
      <c r="T93" s="794"/>
      <c r="U93" s="788">
        <f>'[15]Final Floorspace Estimates'!U62</f>
        <v>28.316499423209848</v>
      </c>
      <c r="V93" s="788">
        <f>'[15]Final Floorspace Estimates'!V62</f>
        <v>7.0713252783495761</v>
      </c>
      <c r="W93" s="788">
        <f>'[15]Final Floorspace Estimates'!W62</f>
        <v>0.54181730938322803</v>
      </c>
      <c r="X93" s="788">
        <f>'[15]Final Floorspace Estimates'!X62</f>
        <v>35.929642010942651</v>
      </c>
      <c r="AB93" s="363"/>
      <c r="AC93" s="363"/>
      <c r="AD93" s="363"/>
      <c r="AE93" s="350"/>
      <c r="AF93" s="351"/>
      <c r="AG93" s="351"/>
      <c r="AH93" s="351"/>
      <c r="AI93" s="350"/>
      <c r="AJ93" s="362"/>
      <c r="AK93" s="362"/>
      <c r="AL93" s="362"/>
      <c r="AM93" s="350"/>
      <c r="AN93" s="350"/>
      <c r="AO93" s="350"/>
      <c r="AP93" s="350"/>
      <c r="AQ93" s="350"/>
    </row>
    <row r="94" spans="3:43" x14ac:dyDescent="0.2">
      <c r="C94" s="292">
        <f t="shared" si="27"/>
        <v>1999</v>
      </c>
      <c r="D94" s="789">
        <f>'[15]Final Floorspace Estimates'!D63</f>
        <v>12506.823037756811</v>
      </c>
      <c r="E94" s="789">
        <f>'[15]Final Floorspace Estimates'!E63</f>
        <v>7063.351086919648</v>
      </c>
      <c r="F94" s="789">
        <f>'[15]Final Floorspace Estimates'!F63</f>
        <v>545.77910530013207</v>
      </c>
      <c r="G94" s="789">
        <f>'[15]Final Floorspace Estimates'!G63</f>
        <v>20115.953229976589</v>
      </c>
      <c r="H94" s="782"/>
      <c r="I94" s="797">
        <f>'[15]Final Floorspace Estimates'!I63</f>
        <v>0.17583019554922638</v>
      </c>
      <c r="J94" s="797">
        <f>'[15]Final Floorspace Estimates'!J63</f>
        <v>0.2782882994266857</v>
      </c>
      <c r="K94" s="797">
        <f>'[15]Final Floorspace Estimates'!K63</f>
        <v>8.0940425970936966E-2</v>
      </c>
      <c r="L94" s="794"/>
      <c r="M94" s="797">
        <f>'[15]Final Floorspace Estimates'!M63</f>
        <v>0.62173653392270123</v>
      </c>
      <c r="N94" s="797">
        <f>'[15]Final Floorspace Estimates'!N63</f>
        <v>0.35113181096453905</v>
      </c>
      <c r="O94" s="797">
        <f>'[15]Final Floorspace Estimates'!O63</f>
        <v>2.7131655112759837E-2</v>
      </c>
      <c r="P94" s="794"/>
      <c r="Q94" s="794">
        <f>'[15]Final Floorspace Estimates'!Q63</f>
        <v>2326.5701260482642</v>
      </c>
      <c r="R94" s="794">
        <f>'[15]Final Floorspace Estimates'!R63</f>
        <v>995.19754252016173</v>
      </c>
      <c r="S94" s="794">
        <f>'[15]Final Floorspace Estimates'!S63</f>
        <v>1023.4312534805125</v>
      </c>
      <c r="T94" s="794"/>
      <c r="U94" s="788">
        <f>'[15]Final Floorspace Estimates'!U63</f>
        <v>29.098000851417197</v>
      </c>
      <c r="V94" s="788">
        <f>'[15]Final Floorspace Estimates'!V63</f>
        <v>7.0294296436595465</v>
      </c>
      <c r="W94" s="788">
        <f>'[15]Final Floorspace Estimates'!W63</f>
        <v>0.5585673938607868</v>
      </c>
      <c r="X94" s="788">
        <f>'[15]Final Floorspace Estimates'!X63</f>
        <v>36.685997888937528</v>
      </c>
      <c r="AB94" s="363"/>
      <c r="AC94" s="363"/>
      <c r="AD94" s="363"/>
      <c r="AE94" s="350"/>
      <c r="AF94" s="351"/>
      <c r="AG94" s="351"/>
      <c r="AH94" s="351"/>
      <c r="AI94" s="350"/>
      <c r="AJ94" s="362"/>
      <c r="AK94" s="362"/>
      <c r="AL94" s="362"/>
      <c r="AM94" s="350"/>
      <c r="AN94" s="350"/>
      <c r="AO94" s="350"/>
      <c r="AP94" s="350"/>
      <c r="AQ94" s="350"/>
    </row>
    <row r="95" spans="3:43" x14ac:dyDescent="0.2">
      <c r="C95" s="292">
        <f t="shared" si="27"/>
        <v>2000</v>
      </c>
      <c r="D95" s="789">
        <f>'[15]Final Floorspace Estimates'!D64</f>
        <v>12647.682758919735</v>
      </c>
      <c r="E95" s="789">
        <f>'[15]Final Floorspace Estimates'!E64</f>
        <v>7014.006190627073</v>
      </c>
      <c r="F95" s="789">
        <f>'[15]Final Floorspace Estimates'!F64</f>
        <v>565.74307986234908</v>
      </c>
      <c r="G95" s="789">
        <f>'[15]Final Floorspace Estimates'!G64</f>
        <v>20227.432029409156</v>
      </c>
      <c r="H95" s="782"/>
      <c r="I95" s="797">
        <f>'[15]Final Floorspace Estimates'!I64</f>
        <v>0.17551586001218167</v>
      </c>
      <c r="J95" s="797">
        <f>'[15]Final Floorspace Estimates'!J64</f>
        <v>0.27520670545748371</v>
      </c>
      <c r="K95" s="797">
        <f>'[15]Final Floorspace Estimates'!K64</f>
        <v>8.1884613578805054E-2</v>
      </c>
      <c r="L95" s="794"/>
      <c r="M95" s="797">
        <f>'[15]Final Floorspace Estimates'!M64</f>
        <v>0.62527377378062432</v>
      </c>
      <c r="N95" s="797">
        <f>'[15]Final Floorspace Estimates'!N64</f>
        <v>0.34675712569095468</v>
      </c>
      <c r="O95" s="797">
        <f>'[15]Final Floorspace Estimates'!O64</f>
        <v>2.7969100528421078E-2</v>
      </c>
      <c r="P95" s="794"/>
      <c r="Q95" s="794">
        <f>'[15]Final Floorspace Estimates'!Q64</f>
        <v>2332.666389273144</v>
      </c>
      <c r="R95" s="794">
        <f>'[15]Final Floorspace Estimates'!R64</f>
        <v>1007.0812575398804</v>
      </c>
      <c r="S95" s="794">
        <f>'[15]Final Floorspace Estimates'!S64</f>
        <v>1032.1867283831136</v>
      </c>
      <c r="T95" s="794"/>
      <c r="U95" s="788">
        <f>'[15]Final Floorspace Estimates'!U64</f>
        <v>29.502824473921493</v>
      </c>
      <c r="V95" s="788">
        <f>'[15]Final Floorspace Estimates'!V64</f>
        <v>7.0636741748492184</v>
      </c>
      <c r="W95" s="788">
        <f>'[15]Final Floorspace Estimates'!W64</f>
        <v>0.58395249870850474</v>
      </c>
      <c r="X95" s="788">
        <f>'[15]Final Floorspace Estimates'!X64</f>
        <v>37.150451147479217</v>
      </c>
      <c r="AB95" s="363"/>
      <c r="AC95" s="363"/>
      <c r="AD95" s="363"/>
      <c r="AE95" s="350"/>
      <c r="AF95" s="351"/>
      <c r="AG95" s="351"/>
      <c r="AH95" s="351"/>
      <c r="AI95" s="350"/>
      <c r="AJ95" s="362"/>
      <c r="AK95" s="362"/>
      <c r="AL95" s="362"/>
      <c r="AM95" s="350"/>
      <c r="AN95" s="350"/>
      <c r="AO95" s="350"/>
      <c r="AP95" s="350"/>
      <c r="AQ95" s="350"/>
    </row>
    <row r="96" spans="3:43" x14ac:dyDescent="0.2">
      <c r="C96" s="292">
        <f t="shared" si="27"/>
        <v>2001</v>
      </c>
      <c r="D96" s="789">
        <f>'[15]Final Floorspace Estimates'!D65</f>
        <v>12786.042100626948</v>
      </c>
      <c r="E96" s="789">
        <f>'[15]Final Floorspace Estimates'!E65</f>
        <v>6962.362581959188</v>
      </c>
      <c r="F96" s="789">
        <f>'[15]Final Floorspace Estimates'!F65</f>
        <v>582.28350103299863</v>
      </c>
      <c r="G96" s="789">
        <f>'[15]Final Floorspace Estimates'!G65</f>
        <v>20330.688183619135</v>
      </c>
      <c r="H96" s="782"/>
      <c r="I96" s="797">
        <f>'[15]Final Floorspace Estimates'!I65</f>
        <v>0.17520152447513695</v>
      </c>
      <c r="J96" s="797">
        <f>'[15]Final Floorspace Estimates'!J65</f>
        <v>0.27212511148828167</v>
      </c>
      <c r="K96" s="797">
        <f>'[15]Final Floorspace Estimates'!K65</f>
        <v>8.2828801186673143E-2</v>
      </c>
      <c r="L96" s="794"/>
      <c r="M96" s="797">
        <f>'[15]Final Floorspace Estimates'!M65</f>
        <v>0.62890355629618733</v>
      </c>
      <c r="N96" s="797">
        <f>'[15]Final Floorspace Estimates'!N65</f>
        <v>0.34245582437140082</v>
      </c>
      <c r="O96" s="797">
        <f>'[15]Final Floorspace Estimates'!O65</f>
        <v>2.8640619332411812E-2</v>
      </c>
      <c r="P96" s="794"/>
      <c r="Q96" s="794">
        <f>'[15]Final Floorspace Estimates'!Q65</f>
        <v>2340.0163058317612</v>
      </c>
      <c r="R96" s="794">
        <f>'[15]Final Floorspace Estimates'!R65</f>
        <v>1018.3795592837155</v>
      </c>
      <c r="S96" s="794">
        <f>'[15]Final Floorspace Estimates'!S65</f>
        <v>1040.9391511585568</v>
      </c>
      <c r="T96" s="794"/>
      <c r="U96" s="788">
        <f>'[15]Final Floorspace Estimates'!U65</f>
        <v>29.919547002518438</v>
      </c>
      <c r="V96" s="788">
        <f>'[15]Final Floorspace Estimates'!V65</f>
        <v>7.0903277377890292</v>
      </c>
      <c r="W96" s="788">
        <f>'[15]Final Floorspace Estimates'!W65</f>
        <v>0.60612169329892229</v>
      </c>
      <c r="X96" s="788">
        <f>'[15]Final Floorspace Estimates'!X65</f>
        <v>37.615996433606391</v>
      </c>
      <c r="AB96" s="363"/>
      <c r="AC96" s="363"/>
      <c r="AD96" s="363"/>
      <c r="AE96" s="350"/>
      <c r="AF96" s="351"/>
      <c r="AG96" s="351"/>
      <c r="AH96" s="351"/>
      <c r="AI96" s="350"/>
      <c r="AJ96" s="362"/>
      <c r="AK96" s="362"/>
      <c r="AL96" s="362"/>
      <c r="AM96" s="350"/>
      <c r="AN96" s="350"/>
      <c r="AO96" s="350"/>
      <c r="AP96" s="350"/>
      <c r="AQ96" s="350"/>
    </row>
    <row r="97" spans="3:43" x14ac:dyDescent="0.2">
      <c r="C97" s="292">
        <f t="shared" si="27"/>
        <v>2002</v>
      </c>
      <c r="D97" s="789">
        <f>'[15]Final Floorspace Estimates'!D66</f>
        <v>12839.174344722856</v>
      </c>
      <c r="E97" s="789">
        <f>'[15]Final Floorspace Estimates'!E66</f>
        <v>7013.1894708199261</v>
      </c>
      <c r="F97" s="789">
        <f>'[15]Final Floorspace Estimates'!F66</f>
        <v>529.43546288106768</v>
      </c>
      <c r="G97" s="789">
        <f>'[15]Final Floorspace Estimates'!G66</f>
        <v>20381.799278423852</v>
      </c>
      <c r="H97" s="782"/>
      <c r="I97" s="797">
        <f>'[15]Final Floorspace Estimates'!I66</f>
        <v>0.17417894495034475</v>
      </c>
      <c r="J97" s="797">
        <f>'[15]Final Floorspace Estimates'!J66</f>
        <v>0.2712209471252105</v>
      </c>
      <c r="K97" s="797">
        <f>'[15]Final Floorspace Estimates'!K66</f>
        <v>7.7104769813290175E-2</v>
      </c>
      <c r="L97" s="794"/>
      <c r="M97" s="797">
        <f>'[15]Final Floorspace Estimates'!M66</f>
        <v>0.62993331301787425</v>
      </c>
      <c r="N97" s="797">
        <f>'[15]Final Floorspace Estimates'!N66</f>
        <v>0.3440907927223128</v>
      </c>
      <c r="O97" s="797">
        <f>'[15]Final Floorspace Estimates'!O66</f>
        <v>2.5975894259812844E-2</v>
      </c>
      <c r="P97" s="794"/>
      <c r="Q97" s="794">
        <f>'[15]Final Floorspace Estimates'!Q66</f>
        <v>2347.8942057437698</v>
      </c>
      <c r="R97" s="794">
        <f>'[15]Final Floorspace Estimates'!R66</f>
        <v>1030.5088620167755</v>
      </c>
      <c r="S97" s="794">
        <f>'[15]Final Floorspace Estimates'!S66</f>
        <v>1040.8053292171417</v>
      </c>
      <c r="T97" s="794"/>
      <c r="U97" s="788">
        <f>'[15]Final Floorspace Estimates'!U66</f>
        <v>30.145023050508854</v>
      </c>
      <c r="V97" s="788">
        <f>'[15]Final Floorspace Estimates'!V66</f>
        <v>7.2271539006826746</v>
      </c>
      <c r="W97" s="788">
        <f>'[15]Final Floorspace Estimates'!W66</f>
        <v>0.55103925124315933</v>
      </c>
      <c r="X97" s="788">
        <f>'[15]Final Floorspace Estimates'!X66</f>
        <v>37.923216202434688</v>
      </c>
      <c r="AB97" s="363"/>
      <c r="AC97" s="363"/>
      <c r="AD97" s="363"/>
      <c r="AE97" s="350"/>
      <c r="AF97" s="351"/>
      <c r="AG97" s="351"/>
      <c r="AH97" s="351"/>
      <c r="AI97" s="350"/>
      <c r="AJ97" s="362"/>
      <c r="AK97" s="362"/>
      <c r="AL97" s="362"/>
      <c r="AM97" s="350"/>
      <c r="AN97" s="350"/>
      <c r="AO97" s="350"/>
      <c r="AP97" s="350"/>
      <c r="AQ97" s="350"/>
    </row>
    <row r="98" spans="3:43" x14ac:dyDescent="0.2">
      <c r="C98" s="292">
        <f t="shared" si="27"/>
        <v>2003</v>
      </c>
      <c r="D98" s="789">
        <f>'[15]Final Floorspace Estimates'!D67</f>
        <v>12898.395673473922</v>
      </c>
      <c r="E98" s="789">
        <f>'[15]Final Floorspace Estimates'!E67</f>
        <v>7062.2447881695625</v>
      </c>
      <c r="F98" s="789">
        <f>'[15]Final Floorspace Estimates'!F67</f>
        <v>477.14473603747382</v>
      </c>
      <c r="G98" s="789">
        <f>'[15]Final Floorspace Estimates'!G67</f>
        <v>20437.785197680958</v>
      </c>
      <c r="H98" s="782"/>
      <c r="I98" s="797">
        <f>'[15]Final Floorspace Estimates'!I67</f>
        <v>0.17315636542555254</v>
      </c>
      <c r="J98" s="797">
        <f>'[15]Final Floorspace Estimates'!J67</f>
        <v>0.27031678276213938</v>
      </c>
      <c r="K98" s="797">
        <f>'[15]Final Floorspace Estimates'!K67</f>
        <v>7.1380738439907207E-2</v>
      </c>
      <c r="L98" s="794"/>
      <c r="M98" s="797">
        <f>'[15]Final Floorspace Estimates'!M67</f>
        <v>0.63110535455365691</v>
      </c>
      <c r="N98" s="797">
        <f>'[15]Final Floorspace Estimates'!N67</f>
        <v>0.34554843980701511</v>
      </c>
      <c r="O98" s="797">
        <f>'[15]Final Floorspace Estimates'!O67</f>
        <v>2.3346205639328016E-2</v>
      </c>
      <c r="P98" s="794"/>
      <c r="Q98" s="794">
        <f>'[15]Final Floorspace Estimates'!Q67</f>
        <v>2355.5448440439927</v>
      </c>
      <c r="R98" s="794">
        <f>'[15]Final Floorspace Estimates'!R67</f>
        <v>1041.0369580136548</v>
      </c>
      <c r="S98" s="794">
        <f>'[15]Final Floorspace Estimates'!S67</f>
        <v>1040.6715425593231</v>
      </c>
      <c r="T98" s="794"/>
      <c r="U98" s="788">
        <f>'[15]Final Floorspace Estimates'!U67</f>
        <v>30.382749425090839</v>
      </c>
      <c r="V98" s="788">
        <f>'[15]Final Floorspace Estimates'!V67</f>
        <v>7.3520578310238296</v>
      </c>
      <c r="W98" s="788">
        <f>'[15]Final Floorspace Estimates'!W67</f>
        <v>0.49655094847617892</v>
      </c>
      <c r="X98" s="788">
        <f>'[15]Final Floorspace Estimates'!X67</f>
        <v>38.231358204590848</v>
      </c>
      <c r="AB98" s="363"/>
      <c r="AC98" s="363"/>
      <c r="AD98" s="363"/>
      <c r="AE98" s="350"/>
      <c r="AF98" s="351"/>
      <c r="AG98" s="351"/>
      <c r="AH98" s="351"/>
      <c r="AI98" s="350"/>
      <c r="AJ98" s="362"/>
      <c r="AK98" s="362"/>
      <c r="AL98" s="362"/>
      <c r="AM98" s="350"/>
      <c r="AN98" s="350"/>
      <c r="AO98" s="350"/>
      <c r="AP98" s="350"/>
      <c r="AQ98" s="350"/>
    </row>
    <row r="99" spans="3:43" x14ac:dyDescent="0.2">
      <c r="C99" s="292">
        <f t="shared" si="27"/>
        <v>2004</v>
      </c>
      <c r="D99" s="789">
        <f>'[15]Final Floorspace Estimates'!D68</f>
        <v>12928.641250419496</v>
      </c>
      <c r="E99" s="789">
        <f>'[15]Final Floorspace Estimates'!E68</f>
        <v>7059.3982026130261</v>
      </c>
      <c r="F99" s="789">
        <f>'[15]Final Floorspace Estimates'!F68</f>
        <v>546.2131329300986</v>
      </c>
      <c r="G99" s="789">
        <f>'[15]Final Floorspace Estimates'!G68</f>
        <v>20534.252585962618</v>
      </c>
      <c r="H99" s="782"/>
      <c r="I99" s="797">
        <f>'[15]Final Floorspace Estimates'!I68</f>
        <v>0.17107667344902178</v>
      </c>
      <c r="J99" s="797">
        <f>'[15]Final Floorspace Estimates'!J68</f>
        <v>0.27031791564751784</v>
      </c>
      <c r="K99" s="797">
        <f>'[15]Final Floorspace Estimates'!K68</f>
        <v>7.9383920860628787E-2</v>
      </c>
      <c r="L99" s="794"/>
      <c r="M99" s="797">
        <f>'[15]Final Floorspace Estimates'!M68</f>
        <v>0.62961343230274769</v>
      </c>
      <c r="N99" s="797">
        <f>'[15]Final Floorspace Estimates'!N68</f>
        <v>0.34378646961023984</v>
      </c>
      <c r="O99" s="797">
        <f>'[15]Final Floorspace Estimates'!O68</f>
        <v>2.6600098087012639E-2</v>
      </c>
      <c r="P99" s="794"/>
      <c r="Q99" s="794">
        <f>'[15]Final Floorspace Estimates'!Q68</f>
        <v>2365.649431375768</v>
      </c>
      <c r="R99" s="794">
        <f>'[15]Final Floorspace Estimates'!R68</f>
        <v>1053.2649416125205</v>
      </c>
      <c r="S99" s="794">
        <f>'[15]Final Floorspace Estimates'!S68</f>
        <v>1040.8135584565664</v>
      </c>
      <c r="T99" s="794"/>
      <c r="U99" s="788">
        <f>'[15]Final Floorspace Estimates'!U68</f>
        <v>30.584632822516181</v>
      </c>
      <c r="V99" s="788">
        <f>'[15]Final Floorspace Estimates'!V68</f>
        <v>7.4354166356947413</v>
      </c>
      <c r="W99" s="788">
        <f>'[15]Final Floorspace Estimates'!W68</f>
        <v>0.56850603456068538</v>
      </c>
      <c r="X99" s="788">
        <f>'[15]Final Floorspace Estimates'!X68</f>
        <v>38.588555492771604</v>
      </c>
      <c r="AB99" s="363"/>
      <c r="AC99" s="363"/>
      <c r="AD99" s="363"/>
      <c r="AE99" s="350"/>
      <c r="AF99" s="351"/>
      <c r="AG99" s="351"/>
      <c r="AH99" s="351"/>
      <c r="AI99" s="350"/>
      <c r="AJ99" s="362"/>
      <c r="AK99" s="362"/>
      <c r="AL99" s="362"/>
      <c r="AM99" s="350"/>
      <c r="AN99" s="350"/>
      <c r="AO99" s="350"/>
      <c r="AP99" s="350"/>
      <c r="AQ99" s="350"/>
    </row>
    <row r="100" spans="3:43" x14ac:dyDescent="0.2">
      <c r="C100" s="292">
        <f t="shared" si="27"/>
        <v>2005</v>
      </c>
      <c r="D100" s="789">
        <f>'[15]Final Floorspace Estimates'!D69</f>
        <v>12971.196476644878</v>
      </c>
      <c r="E100" s="789">
        <f>'[15]Final Floorspace Estimates'!E69</f>
        <v>7056.2378817607714</v>
      </c>
      <c r="F100" s="789">
        <f>'[15]Final Floorspace Estimates'!F69</f>
        <v>618.12369729465024</v>
      </c>
      <c r="G100" s="789">
        <f>'[15]Final Floorspace Estimates'!G69</f>
        <v>20645.558055700298</v>
      </c>
      <c r="H100" s="782"/>
      <c r="I100" s="797">
        <f>'[15]Final Floorspace Estimates'!I69</f>
        <v>0.16899698147249101</v>
      </c>
      <c r="J100" s="797">
        <f>'[15]Final Floorspace Estimates'!J69</f>
        <v>0.27031904853289623</v>
      </c>
      <c r="K100" s="797">
        <f>'[15]Final Floorspace Estimates'!K69</f>
        <v>8.7387103281350381E-2</v>
      </c>
      <c r="L100" s="794"/>
      <c r="M100" s="797">
        <f>'[15]Final Floorspace Estimates'!M69</f>
        <v>0.62828025484462469</v>
      </c>
      <c r="N100" s="797">
        <f>'[15]Final Floorspace Estimates'!N69</f>
        <v>0.34177995396024297</v>
      </c>
      <c r="O100" s="797">
        <f>'[15]Final Floorspace Estimates'!O69</f>
        <v>2.9939791195132383E-2</v>
      </c>
      <c r="P100" s="794"/>
      <c r="Q100" s="794">
        <f>'[15]Final Floorspace Estimates'!Q69</f>
        <v>2377.1489671103736</v>
      </c>
      <c r="R100" s="794">
        <f>'[15]Final Floorspace Estimates'!R69</f>
        <v>1065.0102704116591</v>
      </c>
      <c r="S100" s="794">
        <f>'[15]Final Floorspace Estimates'!S69</f>
        <v>1040.9556121850267</v>
      </c>
      <c r="T100" s="794"/>
      <c r="U100" s="788">
        <f>'[15]Final Floorspace Estimates'!U69</f>
        <v>30.834466306642089</v>
      </c>
      <c r="V100" s="788">
        <f>'[15]Final Floorspace Estimates'!V69</f>
        <v>7.5149658145430314</v>
      </c>
      <c r="W100" s="788">
        <f>'[15]Final Floorspace Estimates'!W69</f>
        <v>0.64343933172342471</v>
      </c>
      <c r="X100" s="788">
        <f>'[15]Final Floorspace Estimates'!X69</f>
        <v>38.992871452908545</v>
      </c>
      <c r="AB100" s="363"/>
      <c r="AC100" s="363"/>
      <c r="AD100" s="363"/>
      <c r="AE100" s="350"/>
      <c r="AF100" s="351"/>
      <c r="AG100" s="351"/>
      <c r="AH100" s="351"/>
      <c r="AI100" s="350"/>
      <c r="AJ100" s="362"/>
      <c r="AK100" s="362"/>
      <c r="AL100" s="362"/>
      <c r="AM100" s="350"/>
      <c r="AN100" s="350"/>
      <c r="AO100" s="350"/>
      <c r="AP100" s="350"/>
      <c r="AQ100" s="350"/>
    </row>
    <row r="101" spans="3:43" x14ac:dyDescent="0.2">
      <c r="C101" s="292">
        <f t="shared" si="27"/>
        <v>2006</v>
      </c>
      <c r="D101" s="789">
        <f>'[15]Final Floorspace Estimates'!D70</f>
        <v>13021.749637110312</v>
      </c>
      <c r="E101" s="789">
        <f>'[15]Final Floorspace Estimates'!E70</f>
        <v>6977.8877261702655</v>
      </c>
      <c r="F101" s="789">
        <f>'[15]Final Floorspace Estimates'!F70</f>
        <v>586.26112373969431</v>
      </c>
      <c r="G101" s="789">
        <f>'[15]Final Floorspace Estimates'!G70</f>
        <v>20585.898487020273</v>
      </c>
      <c r="H101" s="782"/>
      <c r="I101" s="797">
        <f>'[15]Final Floorspace Estimates'!I70</f>
        <v>0.16798027180441</v>
      </c>
      <c r="J101" s="797">
        <f>'[15]Final Floorspace Estimates'!J70</f>
        <v>0.26655580771290538</v>
      </c>
      <c r="K101" s="797">
        <f>'[15]Final Floorspace Estimates'!K70</f>
        <v>8.3208451420649227E-2</v>
      </c>
      <c r="L101" s="794"/>
      <c r="M101" s="797">
        <f>'[15]Final Floorspace Estimates'!M70</f>
        <v>0.63255677887077533</v>
      </c>
      <c r="N101" s="797">
        <f>'[15]Final Floorspace Estimates'!N70</f>
        <v>0.3389644484339574</v>
      </c>
      <c r="O101" s="797">
        <f>'[15]Final Floorspace Estimates'!O70</f>
        <v>2.8478772695267152E-2</v>
      </c>
      <c r="P101" s="794"/>
      <c r="Q101" s="794">
        <f>'[15]Final Floorspace Estimates'!Q70</f>
        <v>2387.0639008160288</v>
      </c>
      <c r="R101" s="794">
        <f>'[15]Final Floorspace Estimates'!R70</f>
        <v>1079.7737299662372</v>
      </c>
      <c r="S101" s="794">
        <f>'[15]Final Floorspace Estimates'!S70</f>
        <v>1046.9342633921822</v>
      </c>
      <c r="T101" s="794"/>
      <c r="U101" s="788">
        <f>'[15]Final Floorspace Estimates'!U70</f>
        <v>31.083748484210247</v>
      </c>
      <c r="V101" s="788">
        <f>'[15]Final Floorspace Estimates'!V70</f>
        <v>7.5345398573724918</v>
      </c>
      <c r="W101" s="788">
        <f>'[15]Final Floorspace Estimates'!W70</f>
        <v>0.61377685773788981</v>
      </c>
      <c r="X101" s="788">
        <f>'[15]Final Floorspace Estimates'!X70</f>
        <v>39.23206519932063</v>
      </c>
      <c r="AB101" s="363"/>
      <c r="AC101" s="363"/>
      <c r="AD101" s="363"/>
      <c r="AE101" s="350"/>
      <c r="AF101" s="351"/>
      <c r="AG101" s="351"/>
      <c r="AH101" s="351"/>
      <c r="AI101" s="350"/>
      <c r="AJ101" s="362"/>
      <c r="AK101" s="362"/>
      <c r="AL101" s="362"/>
      <c r="AM101" s="350"/>
      <c r="AN101" s="350"/>
      <c r="AO101" s="350"/>
      <c r="AP101" s="350"/>
      <c r="AQ101" s="350"/>
    </row>
    <row r="102" spans="3:43" x14ac:dyDescent="0.2">
      <c r="C102" s="292">
        <f t="shared" si="27"/>
        <v>2007</v>
      </c>
      <c r="D102" s="789">
        <f>'[15]Final Floorspace Estimates'!D71</f>
        <v>13038.223289521238</v>
      </c>
      <c r="E102" s="789">
        <f>'[15]Final Floorspace Estimates'!E71</f>
        <v>6897.9588636503922</v>
      </c>
      <c r="F102" s="789">
        <f>'[15]Final Floorspace Estimates'!F71</f>
        <v>554.09240709928076</v>
      </c>
      <c r="G102" s="789">
        <f>'[15]Final Floorspace Estimates'!G71</f>
        <v>20490.274560270911</v>
      </c>
      <c r="H102" s="782"/>
      <c r="I102" s="797">
        <f>'[15]Final Floorspace Estimates'!I71</f>
        <v>0.16696356213632899</v>
      </c>
      <c r="J102" s="797">
        <f>'[15]Final Floorspace Estimates'!J71</f>
        <v>0.26279256689291453</v>
      </c>
      <c r="K102" s="797">
        <f>'[15]Final Floorspace Estimates'!K71</f>
        <v>7.9029799559948072E-2</v>
      </c>
      <c r="L102" s="794"/>
      <c r="M102" s="797">
        <f>'[15]Final Floorspace Estimates'!M71</f>
        <v>0.63631276638924916</v>
      </c>
      <c r="N102" s="797">
        <f>'[15]Final Floorspace Estimates'!N71</f>
        <v>0.33664550679203742</v>
      </c>
      <c r="O102" s="797">
        <f>'[15]Final Floorspace Estimates'!O71</f>
        <v>2.7041726818713495E-2</v>
      </c>
      <c r="P102" s="794"/>
      <c r="Q102" s="794">
        <f>'[15]Final Floorspace Estimates'!Q71</f>
        <v>2386.3705237276445</v>
      </c>
      <c r="R102" s="794">
        <f>'[15]Final Floorspace Estimates'!R71</f>
        <v>1092.2574042079102</v>
      </c>
      <c r="S102" s="794">
        <f>'[15]Final Floorspace Estimates'!S71</f>
        <v>1052.9112561435811</v>
      </c>
      <c r="T102" s="794"/>
      <c r="U102" s="788">
        <f>'[15]Final Floorspace Estimates'!U71</f>
        <v>31.11403173989277</v>
      </c>
      <c r="V102" s="788">
        <f>'[15]Final Floorspace Estimates'!V71</f>
        <v>7.5343466427437233</v>
      </c>
      <c r="W102" s="788">
        <f>'[15]Final Floorspace Estimates'!W71</f>
        <v>0.58341013237852424</v>
      </c>
      <c r="X102" s="788">
        <f>'[15]Final Floorspace Estimates'!X71</f>
        <v>39.231788515015019</v>
      </c>
      <c r="AB102" s="363"/>
      <c r="AC102" s="363"/>
      <c r="AD102" s="363"/>
      <c r="AE102" s="350"/>
      <c r="AF102" s="351"/>
      <c r="AG102" s="351"/>
      <c r="AH102" s="351"/>
      <c r="AI102" s="350"/>
      <c r="AJ102" s="362"/>
      <c r="AK102" s="362"/>
      <c r="AL102" s="362"/>
      <c r="AM102" s="350"/>
      <c r="AN102" s="350"/>
      <c r="AO102" s="350"/>
      <c r="AP102" s="350"/>
      <c r="AQ102" s="350"/>
    </row>
    <row r="103" spans="3:43" x14ac:dyDescent="0.2">
      <c r="C103" s="292">
        <f t="shared" si="27"/>
        <v>2008</v>
      </c>
      <c r="D103" s="789">
        <f>'[15]Final Floorspace Estimates'!D72</f>
        <v>13176.872533616734</v>
      </c>
      <c r="E103" s="789">
        <f>'[15]Final Floorspace Estimates'!E72</f>
        <v>6808.5924913194467</v>
      </c>
      <c r="F103" s="789">
        <f>'[15]Final Floorspace Estimates'!F72</f>
        <v>568.1872349799354</v>
      </c>
      <c r="G103" s="789">
        <f>'[15]Final Floorspace Estimates'!G72</f>
        <v>20553.652259916114</v>
      </c>
      <c r="H103" s="782"/>
      <c r="I103" s="797">
        <f>'[15]Final Floorspace Estimates'!I72</f>
        <v>0.16722584287594872</v>
      </c>
      <c r="J103" s="797">
        <f>'[15]Final Floorspace Estimates'!J72</f>
        <v>0.26011019122180767</v>
      </c>
      <c r="K103" s="797">
        <f>'[15]Final Floorspace Estimates'!K72</f>
        <v>8.1812022757203978E-2</v>
      </c>
      <c r="L103" s="794"/>
      <c r="M103" s="797">
        <f>'[15]Final Floorspace Estimates'!M72</f>
        <v>0.64109640306187177</v>
      </c>
      <c r="N103" s="797">
        <f>'[15]Final Floorspace Estimates'!N72</f>
        <v>0.33125949613332784</v>
      </c>
      <c r="O103" s="797">
        <f>'[15]Final Floorspace Estimates'!O72</f>
        <v>2.7644100804800439E-2</v>
      </c>
      <c r="P103" s="794"/>
      <c r="Q103" s="794">
        <f>'[15]Final Floorspace Estimates'!Q72</f>
        <v>2381.2073254248489</v>
      </c>
      <c r="R103" s="794">
        <f>'[15]Final Floorspace Estimates'!R72</f>
        <v>1099.2838912223935</v>
      </c>
      <c r="S103" s="794">
        <f>'[15]Final Floorspace Estimates'!S72</f>
        <v>1058.7123521659119</v>
      </c>
      <c r="T103" s="794"/>
      <c r="U103" s="788">
        <f>'[15]Final Floorspace Estimates'!U72</f>
        <v>31.376865403237655</v>
      </c>
      <c r="V103" s="788">
        <f>'[15]Final Floorspace Estimates'!V72</f>
        <v>7.4845760476052119</v>
      </c>
      <c r="W103" s="788">
        <f>'[15]Final Floorspace Estimates'!W72</f>
        <v>0.60154684401625302</v>
      </c>
      <c r="X103" s="788">
        <f>'[15]Final Floorspace Estimates'!X72</f>
        <v>39.462988294859123</v>
      </c>
      <c r="AB103" s="363"/>
      <c r="AC103" s="363"/>
      <c r="AD103" s="363"/>
      <c r="AE103" s="350"/>
      <c r="AF103" s="351"/>
      <c r="AG103" s="351"/>
      <c r="AH103" s="351"/>
      <c r="AI103" s="350"/>
      <c r="AJ103" s="362"/>
      <c r="AK103" s="362"/>
      <c r="AL103" s="362"/>
      <c r="AM103" s="350"/>
      <c r="AN103" s="350"/>
      <c r="AO103" s="350"/>
      <c r="AP103" s="350"/>
      <c r="AQ103" s="350"/>
    </row>
    <row r="104" spans="3:43" x14ac:dyDescent="0.2">
      <c r="C104" s="292">
        <f t="shared" si="27"/>
        <v>2009</v>
      </c>
      <c r="D104" s="789">
        <f>'[15]Final Floorspace Estimates'!D73</f>
        <v>13267.957495898203</v>
      </c>
      <c r="E104" s="789">
        <f>'[15]Final Floorspace Estimates'!E73</f>
        <v>6718.367930551628</v>
      </c>
      <c r="F104" s="789">
        <f>'[15]Final Floorspace Estimates'!F73</f>
        <v>581.26568714632481</v>
      </c>
      <c r="G104" s="789">
        <f>'[15]Final Floorspace Estimates'!G73</f>
        <v>20567.591113596158</v>
      </c>
      <c r="H104" s="782"/>
      <c r="I104" s="797">
        <f>'[15]Final Floorspace Estimates'!I73</f>
        <v>0.16748812361556842</v>
      </c>
      <c r="J104" s="797">
        <f>'[15]Final Floorspace Estimates'!J73</f>
        <v>0.25742781555070077</v>
      </c>
      <c r="K104" s="797">
        <f>'[15]Final Floorspace Estimates'!K73</f>
        <v>8.4594245954459871E-2</v>
      </c>
      <c r="L104" s="794"/>
      <c r="M104" s="797">
        <f>'[15]Final Floorspace Estimates'!M73</f>
        <v>0.6450904932239464</v>
      </c>
      <c r="N104" s="797">
        <f>'[15]Final Floorspace Estimates'!N73</f>
        <v>0.32664826393356616</v>
      </c>
      <c r="O104" s="797">
        <f>'[15]Final Floorspace Estimates'!O73</f>
        <v>2.8261242842487301E-2</v>
      </c>
      <c r="P104" s="794"/>
      <c r="Q104" s="794">
        <f>'[15]Final Floorspace Estimates'!Q73</f>
        <v>2373.7481279244716</v>
      </c>
      <c r="R104" s="794">
        <f>'[15]Final Floorspace Estimates'!R73</f>
        <v>1104.5533649133347</v>
      </c>
      <c r="S104" s="794">
        <f>'[15]Final Floorspace Estimates'!S73</f>
        <v>1064.5099314082058</v>
      </c>
      <c r="T104" s="794"/>
      <c r="U104" s="788">
        <f>'[15]Final Floorspace Estimates'!U73</f>
        <v>31.49478926726982</v>
      </c>
      <c r="V104" s="788">
        <f>'[15]Final Floorspace Estimates'!V73</f>
        <v>7.4207959044166367</v>
      </c>
      <c r="W104" s="788">
        <f>'[15]Final Floorspace Estimates'!W73</f>
        <v>0.61876309675407781</v>
      </c>
      <c r="X104" s="788">
        <f>'[15]Final Floorspace Estimates'!X73</f>
        <v>39.534348268440539</v>
      </c>
      <c r="AB104" s="363"/>
      <c r="AC104" s="363"/>
      <c r="AD104" s="363"/>
      <c r="AE104" s="350"/>
      <c r="AF104" s="351"/>
      <c r="AG104" s="351"/>
      <c r="AH104" s="351"/>
      <c r="AI104" s="350"/>
      <c r="AJ104" s="362"/>
      <c r="AK104" s="362"/>
      <c r="AL104" s="362"/>
      <c r="AM104" s="350"/>
      <c r="AN104" s="350"/>
      <c r="AO104" s="350"/>
      <c r="AP104" s="350"/>
      <c r="AQ104" s="350"/>
    </row>
    <row r="105" spans="3:43" x14ac:dyDescent="0.2">
      <c r="C105" s="292">
        <f t="shared" si="27"/>
        <v>2010</v>
      </c>
      <c r="D105" s="789">
        <f>'[15]Final Floorspace Estimates'!D74</f>
        <v>13268.366090606991</v>
      </c>
      <c r="E105" s="789">
        <f>'[15]Final Floorspace Estimates'!E74</f>
        <v>6790.2961648840528</v>
      </c>
      <c r="F105" s="789">
        <f>'[15]Final Floorspace Estimates'!F74</f>
        <v>585.64189597277129</v>
      </c>
      <c r="G105" s="789">
        <f>'[15]Final Floorspace Estimates'!G74</f>
        <v>20644.304151463813</v>
      </c>
      <c r="H105" s="782"/>
      <c r="I105" s="797">
        <f>'[15]Final Floorspace Estimates'!I74</f>
        <v>0.16626313874005247</v>
      </c>
      <c r="J105" s="797">
        <f>'[15]Final Floorspace Estimates'!J74</f>
        <v>0.25628646517677856</v>
      </c>
      <c r="K105" s="797">
        <f>'[15]Final Floorspace Estimates'!K74</f>
        <v>8.4594245954459871E-2</v>
      </c>
      <c r="L105" s="794"/>
      <c r="M105" s="797">
        <f>'[15]Final Floorspace Estimates'!M74</f>
        <v>0.64271316646273002</v>
      </c>
      <c r="N105" s="797">
        <f>'[15]Final Floorspace Estimates'!N74</f>
        <v>0.3289186264194125</v>
      </c>
      <c r="O105" s="797">
        <f>'[15]Final Floorspace Estimates'!O74</f>
        <v>2.8368207117857518E-2</v>
      </c>
      <c r="P105" s="794"/>
      <c r="Q105" s="794">
        <f>'[15]Final Floorspace Estimates'!Q74</f>
        <v>2363.9490731536794</v>
      </c>
      <c r="R105" s="794">
        <f>'[15]Final Floorspace Estimates'!R74</f>
        <v>1110.4992214375932</v>
      </c>
      <c r="S105" s="794">
        <f>'[15]Final Floorspace Estimates'!S74</f>
        <v>1081.5134406937368</v>
      </c>
      <c r="T105" s="794"/>
      <c r="U105" s="788">
        <f>'[15]Final Floorspace Estimates'!U74</f>
        <v>31.365741722154102</v>
      </c>
      <c r="V105" s="788">
        <f>'[15]Final Floorspace Estimates'!V74</f>
        <v>7.5406186044344157</v>
      </c>
      <c r="W105" s="788">
        <f>'[15]Final Floorspace Estimates'!W74</f>
        <v>0.63337958192791532</v>
      </c>
      <c r="X105" s="788">
        <f>'[15]Final Floorspace Estimates'!X74</f>
        <v>39.539739908516438</v>
      </c>
      <c r="AB105" s="363"/>
      <c r="AC105" s="363"/>
      <c r="AD105" s="363"/>
      <c r="AE105" s="350"/>
      <c r="AF105" s="351"/>
      <c r="AG105" s="351"/>
      <c r="AH105" s="351"/>
      <c r="AI105" s="350"/>
      <c r="AJ105" s="362"/>
      <c r="AK105" s="362"/>
      <c r="AL105" s="362"/>
      <c r="AM105" s="350"/>
      <c r="AN105" s="350"/>
      <c r="AO105" s="350"/>
      <c r="AP105" s="350"/>
      <c r="AQ105" s="350"/>
    </row>
    <row r="106" spans="3:43" x14ac:dyDescent="0.2">
      <c r="C106" s="292">
        <f t="shared" si="27"/>
        <v>2011</v>
      </c>
      <c r="D106" s="789">
        <f>'[15]Final Floorspace Estimates'!D75</f>
        <v>13262.746037956804</v>
      </c>
      <c r="E106" s="789">
        <f>'[15]Final Floorspace Estimates'!E75</f>
        <v>6853.480050913281</v>
      </c>
      <c r="F106" s="789">
        <f>'[15]Final Floorspace Estimates'!F75</f>
        <v>589.92335438292071</v>
      </c>
      <c r="G106" s="789">
        <f>'[15]Final Floorspace Estimates'!G75</f>
        <v>20706.149443253005</v>
      </c>
      <c r="H106" s="782"/>
      <c r="I106" s="797">
        <f>'[15]Final Floorspace Estimates'!I75</f>
        <v>0.16503815386453652</v>
      </c>
      <c r="J106" s="797">
        <f>'[15]Final Floorspace Estimates'!J75</f>
        <v>0.2551451148028564</v>
      </c>
      <c r="K106" s="797">
        <f>'[15]Final Floorspace Estimates'!K75</f>
        <v>8.4594245954459871E-2</v>
      </c>
      <c r="L106" s="794"/>
      <c r="M106" s="797">
        <f>'[15]Final Floorspace Estimates'!M75</f>
        <v>0.64052208617080197</v>
      </c>
      <c r="N106" s="797">
        <f>'[15]Final Floorspace Estimates'!N75</f>
        <v>0.33098766478508407</v>
      </c>
      <c r="O106" s="797">
        <f>'[15]Final Floorspace Estimates'!O75</f>
        <v>2.8490249044114006E-2</v>
      </c>
      <c r="P106" s="794"/>
      <c r="Q106" s="794">
        <f>'[15]Final Floorspace Estimates'!Q75</f>
        <v>2354.5639025153091</v>
      </c>
      <c r="R106" s="794">
        <f>'[15]Final Floorspace Estimates'!R75</f>
        <v>1117.8796890450496</v>
      </c>
      <c r="S106" s="794">
        <f>'[15]Final Floorspace Estimates'!S75</f>
        <v>1098.5169499792676</v>
      </c>
      <c r="T106" s="794"/>
      <c r="U106" s="788">
        <f>'[15]Final Floorspace Estimates'!U75</f>
        <v>31.227983069201024</v>
      </c>
      <c r="V106" s="788">
        <f>'[15]Final Floorspace Estimates'!V75</f>
        <v>7.6613661481913891</v>
      </c>
      <c r="W106" s="788">
        <f>'[15]Final Floorspace Estimates'!W75</f>
        <v>0.64804080397826469</v>
      </c>
      <c r="X106" s="788">
        <f>'[15]Final Floorspace Estimates'!X75</f>
        <v>39.537390021370676</v>
      </c>
      <c r="AB106" s="363"/>
      <c r="AC106" s="363"/>
      <c r="AD106" s="363"/>
      <c r="AE106" s="350"/>
      <c r="AF106" s="351"/>
      <c r="AG106" s="351"/>
      <c r="AH106" s="351"/>
      <c r="AI106" s="350"/>
      <c r="AJ106" s="362"/>
      <c r="AK106" s="362"/>
      <c r="AL106" s="362"/>
      <c r="AM106" s="350"/>
      <c r="AN106" s="350"/>
      <c r="AO106" s="350"/>
      <c r="AP106" s="350"/>
      <c r="AQ106" s="350"/>
    </row>
    <row r="107" spans="3:43" x14ac:dyDescent="0.2">
      <c r="C107" s="292">
        <v>2012</v>
      </c>
      <c r="D107" s="789">
        <f>'[15]Final Floorspace Estimates'!D76</f>
        <v>13403.29839551334</v>
      </c>
      <c r="E107" s="789">
        <f>'[15]Final Floorspace Estimates'!E76</f>
        <v>6873.6645303990972</v>
      </c>
      <c r="F107" s="789">
        <f>'[15]Final Floorspace Estimates'!F76</f>
        <v>571.18021968742573</v>
      </c>
      <c r="G107" s="789">
        <f>'[15]Final Floorspace Estimates'!G76</f>
        <v>20848.143145599865</v>
      </c>
      <c r="H107" s="782"/>
      <c r="I107" s="797">
        <f>'[15]Final Floorspace Estimates'!I76</f>
        <v>0.16583794418793221</v>
      </c>
      <c r="J107" s="797">
        <f>'[15]Final Floorspace Estimates'!J76</f>
        <v>0.25400376442893424</v>
      </c>
      <c r="K107" s="797">
        <f>'[15]Final Floorspace Estimates'!K76</f>
        <v>8.1578964469574411E-2</v>
      </c>
      <c r="L107" s="794"/>
      <c r="M107" s="797">
        <f>'[15]Final Floorspace Estimates'!M76</f>
        <v>0.64290130309960924</v>
      </c>
      <c r="N107" s="797">
        <f>'[15]Final Floorspace Estimates'!N76</f>
        <v>0.32970152221205506</v>
      </c>
      <c r="O107" s="797">
        <f>'[15]Final Floorspace Estimates'!O76</f>
        <v>2.739717468833559E-2</v>
      </c>
      <c r="P107" s="794"/>
      <c r="Q107" s="794">
        <f>'[15]Final Floorspace Estimates'!Q76</f>
        <v>2348.123402749759</v>
      </c>
      <c r="R107" s="794">
        <f>'[15]Final Floorspace Estimates'!R76</f>
        <v>1119.594932216</v>
      </c>
      <c r="S107" s="794">
        <f>'[15]Final Floorspace Estimates'!S76</f>
        <v>1115.7236977592393</v>
      </c>
      <c r="T107" s="794"/>
      <c r="U107" s="788">
        <f>'[15]Final Floorspace Estimates'!U76</f>
        <v>31.472598636543168</v>
      </c>
      <c r="V107" s="788">
        <f>'[15]Final Floorspace Estimates'!V76</f>
        <v>7.6957199739876998</v>
      </c>
      <c r="W107" s="788">
        <f>'[15]Final Floorspace Estimates'!W76</f>
        <v>0.63727930679658928</v>
      </c>
      <c r="X107" s="788">
        <f>'[15]Final Floorspace Estimates'!X76</f>
        <v>39.805597917327454</v>
      </c>
      <c r="AB107" s="363"/>
      <c r="AC107" s="363"/>
      <c r="AD107" s="363"/>
      <c r="AE107" s="350"/>
      <c r="AF107" s="351"/>
      <c r="AG107" s="351"/>
      <c r="AH107" s="351"/>
      <c r="AI107" s="350"/>
      <c r="AJ107" s="362"/>
      <c r="AK107" s="362"/>
      <c r="AL107" s="362"/>
      <c r="AM107" s="350"/>
      <c r="AN107" s="350"/>
      <c r="AO107" s="350"/>
      <c r="AP107" s="350"/>
      <c r="AQ107" s="350"/>
    </row>
    <row r="108" spans="3:43" x14ac:dyDescent="0.2">
      <c r="C108" s="292">
        <v>2013</v>
      </c>
      <c r="D108" s="789">
        <f>'[15]Final Floorspace Estimates'!D77</f>
        <v>13552.896685952008</v>
      </c>
      <c r="E108" s="789">
        <f>'[15]Final Floorspace Estimates'!E77</f>
        <v>6897.0084649147357</v>
      </c>
      <c r="F108" s="789">
        <f>'[15]Final Floorspace Estimates'!F77</f>
        <v>552.36646002781913</v>
      </c>
      <c r="G108" s="789">
        <f>'[15]Final Floorspace Estimates'!G77</f>
        <v>21002.271610894564</v>
      </c>
      <c r="H108" s="782"/>
      <c r="I108" s="797">
        <f>'[15]Final Floorspace Estimates'!I77</f>
        <v>0.16663773451132791</v>
      </c>
      <c r="J108" s="797">
        <f>'[15]Final Floorspace Estimates'!J77</f>
        <v>0.25286241405501203</v>
      </c>
      <c r="K108" s="797">
        <f>'[15]Final Floorspace Estimates'!K77</f>
        <v>7.8563682984688951E-2</v>
      </c>
      <c r="L108" s="794"/>
      <c r="M108" s="797">
        <f>'[15]Final Floorspace Estimates'!M77</f>
        <v>0.64530622863298648</v>
      </c>
      <c r="N108" s="797">
        <f>'[15]Final Floorspace Estimates'!N77</f>
        <v>0.32839345156059369</v>
      </c>
      <c r="O108" s="797">
        <f>'[15]Final Floorspace Estimates'!O77</f>
        <v>2.6300319806419826E-2</v>
      </c>
      <c r="P108" s="794"/>
      <c r="Q108" s="794">
        <f>'[15]Final Floorspace Estimates'!Q77</f>
        <v>2343.6122226506586</v>
      </c>
      <c r="R108" s="794">
        <f>'[15]Final Floorspace Estimates'!R77</f>
        <v>1121.2391382076003</v>
      </c>
      <c r="S108" s="794">
        <f>'[15]Final Floorspace Estimates'!S77</f>
        <v>1132.9367165326958</v>
      </c>
      <c r="T108" s="794"/>
      <c r="U108" s="788">
        <f>'[15]Final Floorspace Estimates'!U77</f>
        <v>31.762734325518728</v>
      </c>
      <c r="V108" s="788">
        <f>'[15]Final Floorspace Estimates'!V77</f>
        <v>7.7331958274115218</v>
      </c>
      <c r="W108" s="788">
        <f>'[15]Final Floorspace Estimates'!W77</f>
        <v>0.62579624354670593</v>
      </c>
      <c r="X108" s="788">
        <f>'[15]Final Floorspace Estimates'!X77</f>
        <v>40.121726396476959</v>
      </c>
      <c r="AB108" s="363"/>
      <c r="AC108" s="363"/>
      <c r="AD108" s="363"/>
      <c r="AE108" s="350"/>
      <c r="AF108" s="351"/>
      <c r="AG108" s="351"/>
      <c r="AH108" s="351"/>
      <c r="AI108" s="350"/>
      <c r="AJ108" s="362"/>
      <c r="AK108" s="362"/>
      <c r="AL108" s="362"/>
      <c r="AM108" s="350"/>
      <c r="AN108" s="350"/>
      <c r="AO108" s="350"/>
      <c r="AP108" s="350"/>
      <c r="AQ108" s="350"/>
    </row>
    <row r="109" spans="3:43" x14ac:dyDescent="0.2">
      <c r="C109" s="565">
        <v>2014</v>
      </c>
      <c r="D109" s="782">
        <f>'[15]Final Floorspace Estimates'!D78</f>
        <v>13601.338168709615</v>
      </c>
      <c r="E109" s="782">
        <f>'[15]Final Floorspace Estimates'!E78</f>
        <v>7010.2804434498757</v>
      </c>
      <c r="F109" s="782">
        <f>'[15]Final Floorspace Estimates'!F78</f>
        <v>534.2543324430726</v>
      </c>
      <c r="G109" s="782">
        <f>'[15]Final Floorspace Estimates'!G78</f>
        <v>21145.872944602565</v>
      </c>
      <c r="H109" s="782"/>
      <c r="I109" s="797">
        <f>'[15]Final Floorspace Estimates'!I78</f>
        <v>0.16575689531058496</v>
      </c>
      <c r="J109" s="797">
        <f>'[15]Final Floorspace Estimates'!J78</f>
        <v>0.25498990719292469</v>
      </c>
      <c r="K109" s="797">
        <f>'[15]Final Floorspace Estimates'!K78</f>
        <v>7.6584648218296941E-2</v>
      </c>
      <c r="L109" s="794"/>
      <c r="M109" s="797">
        <f>'[15]Final Floorspace Estimates'!M78</f>
        <v>0.64321478731769854</v>
      </c>
      <c r="N109" s="797">
        <f>'[15]Final Floorspace Estimates'!N78</f>
        <v>0.33152003049555984</v>
      </c>
      <c r="O109" s="797">
        <f>'[15]Final Floorspace Estimates'!O78</f>
        <v>2.526518218674154E-2</v>
      </c>
      <c r="P109" s="794"/>
      <c r="Q109" s="794">
        <f>'[15]Final Floorspace Estimates'!Q78</f>
        <v>2349.0545877751733</v>
      </c>
      <c r="R109" s="794">
        <f>'[15]Final Floorspace Estimates'!R78</f>
        <v>1121.1843892215122</v>
      </c>
      <c r="S109" s="794">
        <f>'[15]Final Floorspace Estimates'!S78</f>
        <v>1149.4081009836809</v>
      </c>
      <c r="T109" s="794"/>
      <c r="U109" s="819">
        <f>'[15]Final Floorspace Estimates'!U78</f>
        <v>31.950285825088894</v>
      </c>
      <c r="V109" s="819">
        <f>'[15]Final Floorspace Estimates'!V78</f>
        <v>7.8598169972608609</v>
      </c>
      <c r="W109" s="819">
        <f>'[15]Final Floorspace Estimates'!W78</f>
        <v>0.61407625769569618</v>
      </c>
      <c r="X109" s="819">
        <f>'[15]Final Floorspace Estimates'!X78</f>
        <v>40.424179080045448</v>
      </c>
      <c r="AB109" s="363"/>
      <c r="AC109" s="363"/>
      <c r="AD109" s="363"/>
      <c r="AE109" s="350"/>
      <c r="AF109" s="351"/>
      <c r="AG109" s="351"/>
      <c r="AH109" s="351"/>
      <c r="AI109" s="350"/>
      <c r="AJ109" s="362"/>
      <c r="AK109" s="362"/>
      <c r="AL109" s="362"/>
      <c r="AM109" s="350"/>
      <c r="AN109" s="350"/>
      <c r="AO109" s="350"/>
      <c r="AP109" s="350"/>
      <c r="AQ109" s="350"/>
    </row>
    <row r="110" spans="3:43" ht="12" customHeight="1" x14ac:dyDescent="0.2">
      <c r="C110" s="292">
        <v>2015</v>
      </c>
      <c r="D110" s="782">
        <f>'[15]Final Floorspace Estimates'!D79</f>
        <v>13654.210899253439</v>
      </c>
      <c r="E110" s="782">
        <f>'[15]Final Floorspace Estimates'!E79</f>
        <v>7132.7012183771149</v>
      </c>
      <c r="F110" s="782">
        <f>'[15]Final Floorspace Estimates'!F79</f>
        <v>516.27074502977337</v>
      </c>
      <c r="G110" s="782">
        <f>'[15]Final Floorspace Estimates'!G79</f>
        <v>21303.182862660331</v>
      </c>
      <c r="H110" s="782"/>
      <c r="I110" s="797">
        <f>'[15]Final Floorspace Estimates'!I79</f>
        <v>0.16487605610984199</v>
      </c>
      <c r="J110" s="797">
        <f>'[15]Final Floorspace Estimates'!J79</f>
        <v>0.2571174003308373</v>
      </c>
      <c r="K110" s="797">
        <f>'[15]Final Floorspace Estimates'!K79</f>
        <v>7.4605613451904945E-2</v>
      </c>
      <c r="L110" s="794"/>
      <c r="M110" s="797">
        <f>'[15]Final Floorspace Estimates'!M79</f>
        <v>0.64094698840454434</v>
      </c>
      <c r="N110" s="797">
        <f>'[15]Final Floorspace Estimates'!N79</f>
        <v>0.33481856980531904</v>
      </c>
      <c r="O110" s="797">
        <f>'[15]Final Floorspace Estimates'!O79</f>
        <v>2.4234441790136414E-2</v>
      </c>
      <c r="P110" s="794"/>
      <c r="Q110" s="794">
        <f>'[15]Final Floorspace Estimates'!Q79</f>
        <v>2358.1224571194502</v>
      </c>
      <c r="R110" s="794">
        <f>'[15]Final Floorspace Estimates'!R79</f>
        <v>1120.8576814091923</v>
      </c>
      <c r="S110" s="794">
        <f>'[15]Final Floorspace Estimates'!S79</f>
        <v>1165.8640712283081</v>
      </c>
      <c r="T110" s="794"/>
      <c r="U110" s="819">
        <f>'[15]Final Floorspace Estimates'!U79</f>
        <v>32.198301355774696</v>
      </c>
      <c r="V110" s="819">
        <f>'[15]Final Floorspace Estimates'!V79</f>
        <v>7.994742949814694</v>
      </c>
      <c r="W110" s="819">
        <f>'[15]Final Floorspace Estimates'!W79</f>
        <v>0.6019015126564834</v>
      </c>
      <c r="X110" s="819">
        <f>'[15]Final Floorspace Estimates'!X79</f>
        <v>40.794945818245871</v>
      </c>
      <c r="AB110" s="363"/>
      <c r="AC110" s="363"/>
      <c r="AD110" s="363"/>
      <c r="AE110" s="350"/>
      <c r="AF110" s="351"/>
      <c r="AG110" s="351"/>
      <c r="AH110" s="351"/>
      <c r="AI110" s="350"/>
      <c r="AJ110" s="362"/>
      <c r="AK110" s="362"/>
      <c r="AL110" s="362"/>
      <c r="AM110" s="350"/>
      <c r="AN110" s="350"/>
      <c r="AO110" s="350"/>
      <c r="AP110" s="350"/>
      <c r="AQ110" s="350"/>
    </row>
    <row r="111" spans="3:43" ht="15" customHeight="1" x14ac:dyDescent="0.2">
      <c r="C111" s="292">
        <v>2016</v>
      </c>
      <c r="D111" s="782">
        <f>'[15]Final Floorspace Estimates'!D80</f>
        <v>13726.103784523679</v>
      </c>
      <c r="E111" s="782">
        <f>'[15]Final Floorspace Estimates'!E80</f>
        <v>7133.9820303176293</v>
      </c>
      <c r="F111" s="782">
        <f>'[15]Final Floorspace Estimates'!F80</f>
        <v>513.05647169513531</v>
      </c>
      <c r="G111" s="782">
        <f>'[15]Final Floorspace Estimates'!G80</f>
        <v>21373.142286536444</v>
      </c>
      <c r="H111" s="782"/>
      <c r="I111" s="797">
        <f>'[15]Final Floorspace Estimates'!I80</f>
        <v>0.16386198889618475</v>
      </c>
      <c r="J111" s="797">
        <f>'[15]Final Floorspace Estimates'!J80</f>
        <v>0.25555052862024297</v>
      </c>
      <c r="K111" s="797">
        <f>'[15]Final Floorspace Estimates'!K80</f>
        <v>7.3991950891273528E-2</v>
      </c>
      <c r="L111" s="794"/>
      <c r="M111" s="797">
        <f>'[15]Final Floorspace Estimates'!M80</f>
        <v>0.6422127172741533</v>
      </c>
      <c r="N111" s="797">
        <f>'[15]Final Floorspace Estimates'!N80</f>
        <v>0.33378255451055178</v>
      </c>
      <c r="O111" s="797">
        <f>'[15]Final Floorspace Estimates'!O80</f>
        <v>2.4004728215294965E-2</v>
      </c>
      <c r="P111" s="794"/>
      <c r="Q111" s="794">
        <f>'[15]Final Floorspace Estimates'!Q80</f>
        <v>2369.9407575160008</v>
      </c>
      <c r="R111" s="794">
        <f>'[15]Final Floorspace Estimates'!R80</f>
        <v>1121.7428274440902</v>
      </c>
      <c r="S111" s="794">
        <f>'[15]Final Floorspace Estimates'!S80</f>
        <v>1171.003329976108</v>
      </c>
      <c r="T111" s="794"/>
      <c r="U111" s="819">
        <f>'[15]Final Floorspace Estimates'!U80</f>
        <v>32.530052800837289</v>
      </c>
      <c r="V111" s="819">
        <f>'[15]Final Floorspace Estimates'!V80</f>
        <v>8.0024931736238276</v>
      </c>
      <c r="W111" s="819">
        <f>'[15]Final Floorspace Estimates'!W80</f>
        <v>0.60079083682079626</v>
      </c>
      <c r="X111" s="819">
        <f>'[15]Final Floorspace Estimates'!X80</f>
        <v>41.133336811281914</v>
      </c>
      <c r="AB111" s="363"/>
      <c r="AC111" s="363"/>
      <c r="AD111" s="363"/>
      <c r="AE111" s="350"/>
      <c r="AF111" s="351"/>
      <c r="AG111" s="351"/>
      <c r="AH111" s="351"/>
      <c r="AI111" s="350"/>
      <c r="AJ111" s="362"/>
      <c r="AK111" s="362"/>
      <c r="AL111" s="362"/>
      <c r="AM111" s="350"/>
      <c r="AN111" s="350"/>
      <c r="AO111" s="350"/>
      <c r="AP111" s="350"/>
      <c r="AQ111" s="350"/>
    </row>
    <row r="112" spans="3:43" ht="15" customHeight="1" x14ac:dyDescent="0.2">
      <c r="C112" s="292">
        <v>2017</v>
      </c>
      <c r="D112" s="782">
        <f>'[15]Final Floorspace Estimates'!D81</f>
        <v>13806.74167477463</v>
      </c>
      <c r="E112" s="782">
        <f>'[15]Final Floorspace Estimates'!E81</f>
        <v>7137.1008796410742</v>
      </c>
      <c r="F112" s="782">
        <f>'[15]Final Floorspace Estimates'!F81</f>
        <v>509.91435289336312</v>
      </c>
      <c r="G112" s="782">
        <f>'[15]Final Floorspace Estimates'!G81</f>
        <v>21453.756907309067</v>
      </c>
      <c r="H112" s="782"/>
      <c r="I112" s="797">
        <f>'[15]Final Floorspace Estimates'!I81</f>
        <v>0.16284792168252749</v>
      </c>
      <c r="J112" s="797">
        <f>'[15]Final Floorspace Estimates'!J81</f>
        <v>0.25398365690964864</v>
      </c>
      <c r="K112" s="797">
        <f>'[15]Final Floorspace Estimates'!K81</f>
        <v>7.3378288330642125E-2</v>
      </c>
      <c r="L112" s="794"/>
      <c r="M112" s="797">
        <f>'[15]Final Floorspace Estimates'!M81</f>
        <v>0.64355822313204358</v>
      </c>
      <c r="N112" s="797">
        <f>'[15]Final Floorspace Estimates'!N81</f>
        <v>0.33267370887425035</v>
      </c>
      <c r="O112" s="797">
        <f>'[15]Final Floorspace Estimates'!O81</f>
        <v>2.3768067993706069E-2</v>
      </c>
      <c r="P112" s="794"/>
      <c r="Q112" s="794">
        <f>'[15]Final Floorspace Estimates'!Q81</f>
        <v>2382.4386153057872</v>
      </c>
      <c r="R112" s="794">
        <f>'[15]Final Floorspace Estimates'!R81</f>
        <v>1122.4922948878875</v>
      </c>
      <c r="S112" s="794">
        <f>'[15]Final Floorspace Estimates'!S81</f>
        <v>1176.3191064323807</v>
      </c>
      <c r="T112" s="794"/>
      <c r="U112" s="819">
        <f>'[15]Final Floorspace Estimates'!U81</f>
        <v>32.893714517534775</v>
      </c>
      <c r="V112" s="819">
        <f>'[15]Final Floorspace Estimates'!V81</f>
        <v>8.0113407452346692</v>
      </c>
      <c r="W112" s="819">
        <f>'[15]Final Floorspace Estimates'!W81</f>
        <v>0.59982199595256658</v>
      </c>
      <c r="X112" s="819">
        <f>'[15]Final Floorspace Estimates'!X81</f>
        <v>41.504877258722011</v>
      </c>
      <c r="AB112" s="363"/>
      <c r="AC112" s="363"/>
      <c r="AD112" s="363"/>
      <c r="AE112" s="350"/>
      <c r="AF112" s="351"/>
      <c r="AG112" s="351"/>
      <c r="AH112" s="351"/>
      <c r="AI112" s="350"/>
      <c r="AJ112" s="362"/>
      <c r="AK112" s="362"/>
      <c r="AL112" s="362"/>
      <c r="AM112" s="350"/>
      <c r="AN112" s="350"/>
      <c r="AO112" s="350"/>
      <c r="AP112" s="350"/>
      <c r="AQ112" s="350"/>
    </row>
    <row r="113" spans="3:43" ht="14.25" customHeight="1" x14ac:dyDescent="0.2">
      <c r="C113" s="292">
        <v>2018</v>
      </c>
      <c r="D113" s="782">
        <f>'[15]Final Floorspace Estimates'!D82</f>
        <v>13912.342021603421</v>
      </c>
      <c r="E113" s="782">
        <f>'[15]Final Floorspace Estimates'!E82</f>
        <v>7178.7837819373008</v>
      </c>
      <c r="F113" s="782">
        <f>'[15]Final Floorspace Estimates'!F82</f>
        <v>509.06421643587015</v>
      </c>
      <c r="G113" s="782">
        <f>'[15]Final Floorspace Estimates'!G82</f>
        <v>21600.190019976591</v>
      </c>
      <c r="H113" s="782"/>
      <c r="I113" s="797">
        <f>'[15]Final Floorspace Estimates'!I82</f>
        <v>0.16284792168252749</v>
      </c>
      <c r="J113" s="797">
        <f>'[15]Final Floorspace Estimates'!J82</f>
        <v>0.25398365690964864</v>
      </c>
      <c r="K113" s="797">
        <f>'[15]Final Floorspace Estimates'!K82</f>
        <v>7.3378288330642125E-2</v>
      </c>
      <c r="L113" s="794"/>
      <c r="M113" s="797">
        <f>'[15]Final Floorspace Estimates'!M82</f>
        <v>0.64408424225605487</v>
      </c>
      <c r="N113" s="797">
        <f>'[15]Final Floorspace Estimates'!N82</f>
        <v>0.33234817727520533</v>
      </c>
      <c r="O113" s="797">
        <f>'[15]Final Floorspace Estimates'!O82</f>
        <v>2.3567580468739868E-2</v>
      </c>
      <c r="P113" s="794"/>
      <c r="Q113" s="794">
        <f>'[15]Final Floorspace Estimates'!Q82</f>
        <v>2394.8182026707577</v>
      </c>
      <c r="R113" s="794">
        <f>'[15]Final Floorspace Estimates'!R82</f>
        <v>1122.8118169728232</v>
      </c>
      <c r="S113" s="794">
        <f>'[15]Final Floorspace Estimates'!S82</f>
        <v>1176.3191064323805</v>
      </c>
      <c r="T113" s="794"/>
      <c r="U113" s="819">
        <f>'[15]Final Floorspace Estimates'!U82</f>
        <v>33.317529915117156</v>
      </c>
      <c r="V113" s="819">
        <f>'[15]Final Floorspace Estimates'!V82</f>
        <v>8.0604232618520548</v>
      </c>
      <c r="W113" s="819">
        <f>'[15]Final Floorspace Estimates'!W82</f>
        <v>0.5988219641945427</v>
      </c>
      <c r="X113" s="819">
        <f>'[15]Final Floorspace Estimates'!X82</f>
        <v>41.976775141163756</v>
      </c>
      <c r="AB113" s="363"/>
      <c r="AC113" s="363"/>
      <c r="AD113" s="363"/>
      <c r="AE113" s="350"/>
      <c r="AF113" s="351"/>
      <c r="AG113" s="351"/>
      <c r="AH113" s="351"/>
      <c r="AI113" s="350"/>
      <c r="AJ113" s="362"/>
      <c r="AK113" s="362"/>
      <c r="AL113" s="362"/>
      <c r="AM113" s="350"/>
      <c r="AN113" s="350"/>
      <c r="AO113" s="350"/>
      <c r="AP113" s="350"/>
      <c r="AQ113" s="350"/>
    </row>
    <row r="114" spans="3:43" x14ac:dyDescent="0.2">
      <c r="D114" s="677"/>
      <c r="E114" s="677"/>
      <c r="F114" s="677"/>
      <c r="G114" s="677"/>
      <c r="H114" s="677"/>
      <c r="I114" s="772"/>
      <c r="J114" s="565"/>
      <c r="K114" s="565"/>
      <c r="L114" s="565"/>
      <c r="M114" s="564"/>
      <c r="N114" s="564"/>
      <c r="O114" s="564"/>
      <c r="P114" s="565"/>
      <c r="Q114" s="779"/>
      <c r="R114" s="779"/>
      <c r="S114" s="779"/>
      <c r="T114" s="565"/>
      <c r="U114" s="303"/>
      <c r="V114" s="303"/>
      <c r="W114" s="303"/>
      <c r="X114" s="303"/>
      <c r="AB114" s="363"/>
      <c r="AC114" s="363"/>
      <c r="AD114" s="363"/>
      <c r="AE114" s="350"/>
      <c r="AF114" s="351"/>
      <c r="AG114" s="351"/>
      <c r="AH114" s="351"/>
      <c r="AI114" s="350"/>
      <c r="AJ114" s="362"/>
      <c r="AK114" s="362"/>
      <c r="AL114" s="362"/>
      <c r="AM114" s="350"/>
      <c r="AN114" s="350"/>
      <c r="AO114" s="350"/>
      <c r="AP114" s="350"/>
      <c r="AQ114" s="350"/>
    </row>
    <row r="115" spans="3:43" x14ac:dyDescent="0.2">
      <c r="D115" s="565"/>
      <c r="E115" s="565"/>
      <c r="F115" s="565"/>
      <c r="G115" s="565"/>
      <c r="H115" s="565"/>
      <c r="I115" s="774"/>
      <c r="J115" s="565"/>
      <c r="K115" s="565"/>
      <c r="L115" s="565"/>
      <c r="M115" s="565"/>
      <c r="N115" s="565"/>
      <c r="O115" s="565"/>
      <c r="P115" s="565"/>
      <c r="Q115" s="784"/>
      <c r="R115" s="784"/>
      <c r="S115" s="784"/>
      <c r="T115" s="565"/>
      <c r="U115" s="303"/>
      <c r="V115" s="303"/>
      <c r="W115" s="303"/>
      <c r="X115" s="303"/>
      <c r="AB115" s="363"/>
      <c r="AC115" s="363"/>
      <c r="AD115" s="363"/>
      <c r="AE115" s="350"/>
      <c r="AF115" s="351"/>
      <c r="AG115" s="351"/>
      <c r="AH115" s="351"/>
      <c r="AI115" s="350"/>
      <c r="AJ115" s="362"/>
      <c r="AK115" s="362"/>
      <c r="AL115" s="362"/>
      <c r="AM115" s="350"/>
      <c r="AN115" s="350"/>
      <c r="AO115" s="350"/>
      <c r="AP115" s="350"/>
      <c r="AQ115" s="350"/>
    </row>
    <row r="116" spans="3:43" ht="15.75" x14ac:dyDescent="0.25">
      <c r="C116" s="298" t="s">
        <v>23</v>
      </c>
      <c r="D116" s="565"/>
      <c r="E116" s="565"/>
      <c r="F116" s="565"/>
      <c r="G116" s="565"/>
      <c r="H116" s="565"/>
      <c r="I116" s="774"/>
      <c r="J116" s="565"/>
      <c r="K116" s="565"/>
      <c r="L116" s="565"/>
      <c r="M116" s="565"/>
      <c r="N116" s="565"/>
      <c r="O116" s="565"/>
      <c r="P116" s="565"/>
      <c r="Q116" s="565"/>
      <c r="R116" s="565"/>
      <c r="S116" s="565"/>
      <c r="T116" s="565"/>
      <c r="AB116" s="363"/>
      <c r="AC116" s="363"/>
      <c r="AD116" s="363"/>
      <c r="AE116" s="350"/>
      <c r="AF116" s="351"/>
      <c r="AG116" s="351"/>
      <c r="AH116" s="351"/>
      <c r="AI116" s="350"/>
      <c r="AJ116" s="362"/>
      <c r="AK116" s="362"/>
      <c r="AL116" s="362"/>
      <c r="AM116" s="350"/>
      <c r="AN116" s="350"/>
      <c r="AO116" s="350"/>
      <c r="AP116" s="350"/>
      <c r="AQ116" s="350"/>
    </row>
    <row r="117" spans="3:43" x14ac:dyDescent="0.2">
      <c r="D117" s="565"/>
      <c r="E117" s="565"/>
      <c r="F117" s="565"/>
      <c r="G117" s="565"/>
      <c r="H117" s="565"/>
      <c r="I117" s="565"/>
      <c r="J117" s="565"/>
      <c r="K117" s="565"/>
      <c r="L117" s="565"/>
      <c r="M117" s="565"/>
      <c r="N117" s="565"/>
      <c r="O117" s="565"/>
      <c r="P117" s="565"/>
      <c r="Q117" s="784" t="s">
        <v>647</v>
      </c>
      <c r="R117" s="784"/>
      <c r="S117" s="784"/>
      <c r="T117" s="565"/>
      <c r="U117" s="303" t="s">
        <v>648</v>
      </c>
      <c r="V117" s="303"/>
      <c r="W117" s="303"/>
      <c r="X117" s="303"/>
      <c r="AB117" s="363"/>
      <c r="AC117" s="363"/>
      <c r="AD117" s="363"/>
      <c r="AE117" s="350"/>
      <c r="AF117" s="351"/>
      <c r="AG117" s="351"/>
      <c r="AH117" s="351"/>
      <c r="AI117" s="350"/>
      <c r="AJ117" s="362"/>
      <c r="AK117" s="362"/>
      <c r="AL117" s="362"/>
      <c r="AM117" s="350"/>
      <c r="AN117" s="350"/>
      <c r="AO117" s="350"/>
      <c r="AP117" s="350"/>
      <c r="AQ117" s="350"/>
    </row>
    <row r="118" spans="3:43" x14ac:dyDescent="0.2">
      <c r="C118" s="297"/>
      <c r="D118" s="565"/>
      <c r="E118" s="565"/>
      <c r="F118" s="565"/>
      <c r="G118" s="565"/>
      <c r="H118" s="565"/>
      <c r="I118" s="774" t="s">
        <v>1508</v>
      </c>
      <c r="J118" s="565"/>
      <c r="K118" s="565"/>
      <c r="L118" s="565"/>
      <c r="M118" s="565" t="s">
        <v>632</v>
      </c>
      <c r="N118" s="565"/>
      <c r="O118" s="565"/>
      <c r="P118" s="565"/>
      <c r="Q118" s="565" t="s">
        <v>649</v>
      </c>
      <c r="R118" s="784"/>
      <c r="S118" s="784"/>
      <c r="T118" s="565"/>
      <c r="U118" s="303" t="s">
        <v>650</v>
      </c>
      <c r="V118" s="303"/>
      <c r="W118" s="303"/>
      <c r="X118" s="303"/>
      <c r="AB118" s="350"/>
      <c r="AC118" s="350"/>
      <c r="AD118" s="350"/>
      <c r="AE118" s="350"/>
      <c r="AF118" s="350"/>
      <c r="AG118" s="350"/>
      <c r="AH118" s="350"/>
      <c r="AI118" s="350"/>
      <c r="AJ118" s="362"/>
      <c r="AK118" s="362"/>
      <c r="AL118" s="362"/>
      <c r="AM118" s="350"/>
      <c r="AN118" s="350"/>
      <c r="AO118" s="350"/>
      <c r="AP118" s="350"/>
      <c r="AQ118" s="350"/>
    </row>
    <row r="119" spans="3:43" x14ac:dyDescent="0.2">
      <c r="C119" s="297"/>
      <c r="D119" s="565"/>
      <c r="E119" s="565"/>
      <c r="F119" s="565"/>
      <c r="G119" s="565"/>
      <c r="H119" s="565"/>
      <c r="I119" s="565"/>
      <c r="J119" s="565"/>
      <c r="K119" s="565"/>
      <c r="L119" s="565"/>
      <c r="M119" s="565"/>
      <c r="N119" s="565"/>
      <c r="O119" s="565"/>
      <c r="P119" s="565"/>
      <c r="Q119" s="565"/>
      <c r="R119" s="784"/>
      <c r="S119" s="784"/>
      <c r="T119" s="565"/>
      <c r="U119" s="303"/>
      <c r="V119" s="303"/>
      <c r="W119" s="303"/>
      <c r="X119" s="303"/>
      <c r="AB119" s="363"/>
      <c r="AC119" s="363"/>
      <c r="AD119" s="363"/>
      <c r="AE119" s="350"/>
      <c r="AF119" s="351"/>
      <c r="AG119" s="351"/>
      <c r="AH119" s="351"/>
      <c r="AI119" s="350"/>
      <c r="AJ119" s="362"/>
      <c r="AK119" s="362"/>
      <c r="AL119" s="362"/>
      <c r="AM119" s="350"/>
      <c r="AN119" s="350"/>
      <c r="AO119" s="350"/>
      <c r="AP119" s="350"/>
      <c r="AQ119" s="350"/>
    </row>
    <row r="120" spans="3:43" ht="13.5" thickBot="1" x14ac:dyDescent="0.25">
      <c r="D120" s="773" t="s">
        <v>637</v>
      </c>
      <c r="E120" s="773" t="s">
        <v>273</v>
      </c>
      <c r="F120" s="773" t="s">
        <v>638</v>
      </c>
      <c r="G120" s="773" t="s">
        <v>39</v>
      </c>
      <c r="H120" s="565"/>
      <c r="I120" s="301" t="s">
        <v>644</v>
      </c>
      <c r="J120" s="301" t="s">
        <v>645</v>
      </c>
      <c r="K120" s="301" t="s">
        <v>646</v>
      </c>
      <c r="L120" s="565"/>
      <c r="M120" s="773" t="s">
        <v>639</v>
      </c>
      <c r="N120" s="773" t="s">
        <v>640</v>
      </c>
      <c r="O120" s="773" t="s">
        <v>641</v>
      </c>
      <c r="P120" s="565"/>
      <c r="Q120" s="773" t="s">
        <v>639</v>
      </c>
      <c r="R120" s="773" t="s">
        <v>640</v>
      </c>
      <c r="S120" s="773" t="s">
        <v>641</v>
      </c>
      <c r="T120" s="565"/>
      <c r="U120" s="300" t="s">
        <v>639</v>
      </c>
      <c r="V120" s="300" t="s">
        <v>640</v>
      </c>
      <c r="W120" s="300" t="s">
        <v>641</v>
      </c>
      <c r="X120" s="308"/>
      <c r="AB120" s="350"/>
      <c r="AC120" s="350"/>
      <c r="AD120" s="350"/>
      <c r="AE120" s="350"/>
      <c r="AF120" s="350"/>
      <c r="AG120" s="350"/>
      <c r="AH120" s="350"/>
      <c r="AI120" s="350"/>
      <c r="AJ120" s="350"/>
      <c r="AK120" s="350"/>
      <c r="AL120" s="350"/>
      <c r="AM120" s="350"/>
      <c r="AN120" s="350"/>
      <c r="AO120" s="350"/>
      <c r="AP120" s="350"/>
      <c r="AQ120" s="350"/>
    </row>
    <row r="121" spans="3:43" x14ac:dyDescent="0.2">
      <c r="C121" s="292">
        <v>1970</v>
      </c>
      <c r="D121" s="779">
        <v>12707</v>
      </c>
      <c r="E121" s="779">
        <v>4330</v>
      </c>
      <c r="F121" s="779">
        <v>499</v>
      </c>
      <c r="G121" s="779">
        <v>17536</v>
      </c>
      <c r="H121" s="565"/>
      <c r="I121" s="778"/>
      <c r="J121" s="778"/>
      <c r="K121" s="778"/>
      <c r="L121" s="565"/>
      <c r="M121" s="564">
        <f>D121/$G121</f>
        <v>0.72462363138686137</v>
      </c>
      <c r="N121" s="564">
        <f>E121/$G121</f>
        <v>0.24692062043795621</v>
      </c>
      <c r="O121" s="564">
        <f>F121/$G121</f>
        <v>2.8455748175182483E-2</v>
      </c>
      <c r="P121" s="565"/>
      <c r="Q121" s="779">
        <v>1719.8910774188048</v>
      </c>
      <c r="R121" s="779">
        <v>819.38752145670753</v>
      </c>
      <c r="S121" s="779">
        <v>660.25772341488789</v>
      </c>
      <c r="T121" s="565"/>
      <c r="U121" s="303">
        <f>D121*Q121*0.000001</f>
        <v>21.854655920760749</v>
      </c>
      <c r="V121" s="303">
        <f>E121*R121*0.000001</f>
        <v>3.5479479679075436</v>
      </c>
      <c r="W121" s="303">
        <f>F121*S121*0.000001</f>
        <v>0.329468603984029</v>
      </c>
      <c r="X121" s="303">
        <f>SUM(U121:W121)</f>
        <v>25.732072492652321</v>
      </c>
      <c r="AB121" s="350"/>
      <c r="AC121" s="350"/>
      <c r="AD121" s="350"/>
      <c r="AE121" s="350"/>
      <c r="AF121" s="350"/>
      <c r="AG121" s="350"/>
      <c r="AH121" s="350"/>
      <c r="AI121" s="350"/>
      <c r="AJ121" s="350"/>
      <c r="AK121" s="350"/>
      <c r="AL121" s="350"/>
      <c r="AM121" s="350"/>
      <c r="AN121" s="350"/>
      <c r="AO121" s="350"/>
      <c r="AP121" s="350"/>
      <c r="AQ121" s="350"/>
    </row>
    <row r="122" spans="3:43" x14ac:dyDescent="0.2">
      <c r="C122" s="292">
        <v>1971</v>
      </c>
      <c r="D122" s="779">
        <v>12944.9</v>
      </c>
      <c r="E122" s="779">
        <v>4387.3</v>
      </c>
      <c r="F122" s="779">
        <v>565.29999999999995</v>
      </c>
      <c r="G122" s="779">
        <v>17897.5</v>
      </c>
      <c r="H122" s="565"/>
      <c r="I122" s="778"/>
      <c r="J122" s="778"/>
      <c r="K122" s="778"/>
      <c r="L122" s="565"/>
      <c r="M122" s="564">
        <f t="shared" ref="M122:M135" si="28">D122/$G122</f>
        <v>0.72327978767984358</v>
      </c>
      <c r="N122" s="564">
        <f t="shared" ref="N122:N135" si="29">E122/$G122</f>
        <v>0.24513479536248081</v>
      </c>
      <c r="O122" s="564">
        <f t="shared" ref="O122:O135" si="30">F122/$G122</f>
        <v>3.1585416957675652E-2</v>
      </c>
      <c r="P122" s="565"/>
      <c r="Q122" s="779">
        <v>1726.6358294315562</v>
      </c>
      <c r="R122" s="779">
        <v>821.39487207559409</v>
      </c>
      <c r="S122" s="779">
        <v>680.50084477276494</v>
      </c>
      <c r="T122" s="565"/>
      <c r="U122" s="303">
        <f t="shared" ref="U122:U135" si="31">D122*Q122*0.000001</f>
        <v>22.351128148408549</v>
      </c>
      <c r="V122" s="303">
        <f t="shared" ref="V122:V135" si="32">E122*R122*0.000001</f>
        <v>3.6037057222572542</v>
      </c>
      <c r="W122" s="303">
        <f t="shared" ref="W122:W135" si="33">F122*S122*0.000001</f>
        <v>0.38468712755004397</v>
      </c>
      <c r="X122" s="303">
        <f t="shared" ref="X122:X135" si="34">SUM(U122:W122)</f>
        <v>26.339520998215846</v>
      </c>
      <c r="AB122" s="350"/>
      <c r="AC122" s="350"/>
      <c r="AD122" s="350"/>
      <c r="AE122" s="350"/>
      <c r="AF122" s="350"/>
      <c r="AG122" s="350"/>
      <c r="AH122" s="350"/>
      <c r="AI122" s="350"/>
      <c r="AJ122" s="350"/>
      <c r="AK122" s="350"/>
      <c r="AL122" s="350"/>
      <c r="AM122" s="350"/>
      <c r="AN122" s="350"/>
      <c r="AO122" s="350"/>
      <c r="AP122" s="350"/>
      <c r="AQ122" s="350"/>
    </row>
    <row r="123" spans="3:43" x14ac:dyDescent="0.2">
      <c r="C123" s="292">
        <v>1972</v>
      </c>
      <c r="D123" s="779">
        <v>13222.45</v>
      </c>
      <c r="E123" s="779">
        <v>4454.1499999999996</v>
      </c>
      <c r="F123" s="779">
        <v>642.65</v>
      </c>
      <c r="G123" s="779">
        <v>18319.25</v>
      </c>
      <c r="H123" s="565"/>
      <c r="I123" s="778"/>
      <c r="J123" s="778"/>
      <c r="K123" s="778"/>
      <c r="L123" s="565"/>
      <c r="M123" s="564">
        <f t="shared" si="28"/>
        <v>0.72177900296136577</v>
      </c>
      <c r="N123" s="564">
        <f t="shared" si="29"/>
        <v>0.24314041240771317</v>
      </c>
      <c r="O123" s="564">
        <f t="shared" si="30"/>
        <v>3.5080584630921022E-2</v>
      </c>
      <c r="P123" s="565"/>
      <c r="Q123" s="779">
        <v>1733.478854051564</v>
      </c>
      <c r="R123" s="779">
        <v>823.47777521453656</v>
      </c>
      <c r="S123" s="779">
        <v>700.79971424643429</v>
      </c>
      <c r="T123" s="565"/>
      <c r="U123" s="303">
        <f t="shared" si="31"/>
        <v>22.920837473754105</v>
      </c>
      <c r="V123" s="303">
        <f t="shared" si="32"/>
        <v>3.6678935324718274</v>
      </c>
      <c r="W123" s="303">
        <f t="shared" si="33"/>
        <v>0.45036893636047098</v>
      </c>
      <c r="X123" s="303">
        <f t="shared" si="34"/>
        <v>27.0390999425864</v>
      </c>
      <c r="AB123" s="350"/>
      <c r="AC123" s="350"/>
      <c r="AD123" s="350"/>
      <c r="AE123" s="350"/>
      <c r="AF123" s="350"/>
      <c r="AG123" s="350"/>
      <c r="AH123" s="350"/>
      <c r="AI123" s="350"/>
      <c r="AJ123" s="350"/>
      <c r="AK123" s="350"/>
      <c r="AL123" s="350"/>
      <c r="AM123" s="350"/>
      <c r="AN123" s="350"/>
      <c r="AO123" s="350"/>
      <c r="AP123" s="350"/>
      <c r="AQ123" s="350"/>
    </row>
    <row r="124" spans="3:43" x14ac:dyDescent="0.2">
      <c r="C124" s="292">
        <v>1973</v>
      </c>
      <c r="D124" s="779">
        <v>13434.683324269568</v>
      </c>
      <c r="E124" s="779">
        <v>4629.2174092124778</v>
      </c>
      <c r="F124" s="779">
        <v>753.04691356951082</v>
      </c>
      <c r="G124" s="779">
        <v>18816.947647051555</v>
      </c>
      <c r="H124" s="565"/>
      <c r="I124" s="778"/>
      <c r="J124" s="778"/>
      <c r="K124" s="778"/>
      <c r="L124" s="565"/>
      <c r="M124" s="564">
        <f t="shared" si="28"/>
        <v>0.71396719469401626</v>
      </c>
      <c r="N124" s="564">
        <f t="shared" si="29"/>
        <v>0.24601319491569262</v>
      </c>
      <c r="O124" s="564">
        <f t="shared" si="30"/>
        <v>4.0019610390291248E-2</v>
      </c>
      <c r="P124" s="565"/>
      <c r="Q124" s="779">
        <v>1738.5979900298335</v>
      </c>
      <c r="R124" s="779">
        <v>825.46460855811074</v>
      </c>
      <c r="S124" s="779">
        <v>721.17804736908226</v>
      </c>
      <c r="T124" s="565"/>
      <c r="U124" s="303">
        <f t="shared" si="31"/>
        <v>23.357513424262393</v>
      </c>
      <c r="V124" s="303">
        <f t="shared" si="32"/>
        <v>3.8212551366259695</v>
      </c>
      <c r="W124" s="303">
        <f t="shared" si="33"/>
        <v>0.54308090270537379</v>
      </c>
      <c r="X124" s="303">
        <f t="shared" si="34"/>
        <v>27.721849463593735</v>
      </c>
      <c r="AB124" s="350"/>
      <c r="AC124" s="350"/>
      <c r="AD124" s="350"/>
      <c r="AE124" s="350"/>
      <c r="AF124" s="350"/>
      <c r="AG124" s="350"/>
      <c r="AH124" s="350"/>
      <c r="AI124" s="350"/>
      <c r="AJ124" s="350"/>
      <c r="AK124" s="350"/>
      <c r="AL124" s="350"/>
      <c r="AM124" s="350"/>
      <c r="AN124" s="350"/>
      <c r="AO124" s="350"/>
      <c r="AP124" s="350"/>
      <c r="AQ124" s="350"/>
    </row>
    <row r="125" spans="3:43" x14ac:dyDescent="0.2">
      <c r="C125" s="292">
        <v>1974</v>
      </c>
      <c r="D125" s="779">
        <v>13638.02869370119</v>
      </c>
      <c r="E125" s="779">
        <v>4607.1965814975219</v>
      </c>
      <c r="F125" s="779">
        <v>842.89224689704656</v>
      </c>
      <c r="G125" s="779">
        <v>19088.117522095756</v>
      </c>
      <c r="H125" s="565"/>
      <c r="I125" s="778"/>
      <c r="J125" s="778"/>
      <c r="K125" s="778"/>
      <c r="L125" s="565"/>
      <c r="M125" s="564">
        <f t="shared" si="28"/>
        <v>0.71447740605715948</v>
      </c>
      <c r="N125" s="564">
        <f t="shared" si="29"/>
        <v>0.24136463829732754</v>
      </c>
      <c r="O125" s="564">
        <f t="shared" si="30"/>
        <v>4.4157955645513142E-2</v>
      </c>
      <c r="P125" s="565"/>
      <c r="Q125" s="779">
        <v>1744.0227119869062</v>
      </c>
      <c r="R125" s="779">
        <v>827.07180850491307</v>
      </c>
      <c r="S125" s="779">
        <v>741.63654147254829</v>
      </c>
      <c r="T125" s="565"/>
      <c r="U125" s="303">
        <f t="shared" si="31"/>
        <v>23.785031788543989</v>
      </c>
      <c r="V125" s="303">
        <f t="shared" si="32"/>
        <v>3.8104824087968083</v>
      </c>
      <c r="W125" s="303">
        <f t="shared" si="33"/>
        <v>0.62511969082275087</v>
      </c>
      <c r="X125" s="303">
        <f t="shared" si="34"/>
        <v>28.220633888163547</v>
      </c>
      <c r="AB125" s="350"/>
      <c r="AC125" s="350"/>
      <c r="AD125" s="350"/>
      <c r="AE125" s="350"/>
      <c r="AF125" s="350"/>
      <c r="AG125" s="350"/>
      <c r="AH125" s="350"/>
      <c r="AI125" s="350"/>
      <c r="AJ125" s="350"/>
      <c r="AK125" s="350"/>
      <c r="AL125" s="350"/>
      <c r="AM125" s="350"/>
      <c r="AN125" s="350"/>
      <c r="AO125" s="350"/>
      <c r="AP125" s="350"/>
      <c r="AQ125" s="350"/>
    </row>
    <row r="126" spans="3:43" x14ac:dyDescent="0.2">
      <c r="C126" s="292">
        <v>1975</v>
      </c>
      <c r="D126" s="779">
        <v>13922.693802050759</v>
      </c>
      <c r="E126" s="779">
        <v>4801.054584948809</v>
      </c>
      <c r="F126" s="779">
        <v>780.56706170904317</v>
      </c>
      <c r="G126" s="779">
        <v>19504.31544870861</v>
      </c>
      <c r="H126" s="565"/>
      <c r="I126" s="778"/>
      <c r="J126" s="778"/>
      <c r="K126" s="778"/>
      <c r="L126" s="565"/>
      <c r="M126" s="564">
        <f t="shared" si="28"/>
        <v>0.71382632416215286</v>
      </c>
      <c r="N126" s="564">
        <f t="shared" si="29"/>
        <v>0.24615345242822603</v>
      </c>
      <c r="O126" s="564">
        <f t="shared" si="30"/>
        <v>4.0020223409621122E-2</v>
      </c>
      <c r="P126" s="565"/>
      <c r="Q126" s="779">
        <v>1751.2430852870239</v>
      </c>
      <c r="R126" s="779">
        <v>828.60204280701737</v>
      </c>
      <c r="S126" s="779">
        <v>749.21349191973957</v>
      </c>
      <c r="T126" s="565"/>
      <c r="U126" s="303">
        <f t="shared" si="31"/>
        <v>24.382021249409895</v>
      </c>
      <c r="V126" s="303">
        <f t="shared" si="32"/>
        <v>3.9781636367165798</v>
      </c>
      <c r="W126" s="303">
        <f t="shared" si="33"/>
        <v>0.58481137398056304</v>
      </c>
      <c r="X126" s="303">
        <f t="shared" si="34"/>
        <v>28.94499626010704</v>
      </c>
      <c r="AB126" s="350"/>
      <c r="AC126" s="350"/>
      <c r="AD126" s="350"/>
      <c r="AE126" s="350"/>
      <c r="AF126" s="350"/>
      <c r="AG126" s="350"/>
      <c r="AH126" s="350"/>
      <c r="AI126" s="350"/>
      <c r="AJ126" s="350"/>
      <c r="AK126" s="350"/>
      <c r="AL126" s="350"/>
      <c r="AM126" s="350"/>
      <c r="AN126" s="350"/>
      <c r="AO126" s="350"/>
      <c r="AP126" s="350"/>
      <c r="AQ126" s="350"/>
    </row>
    <row r="127" spans="3:43" x14ac:dyDescent="0.2">
      <c r="C127" s="292">
        <v>1976</v>
      </c>
      <c r="D127" s="779">
        <v>14162.358426573099</v>
      </c>
      <c r="E127" s="779">
        <v>4895.7463252871285</v>
      </c>
      <c r="F127" s="779">
        <v>796.00613989397743</v>
      </c>
      <c r="G127" s="779">
        <v>19854.110891754204</v>
      </c>
      <c r="H127" s="565"/>
      <c r="I127" s="778"/>
      <c r="J127" s="778"/>
      <c r="K127" s="778"/>
      <c r="L127" s="565"/>
      <c r="M127" s="564">
        <f t="shared" si="28"/>
        <v>0.71332121109764723</v>
      </c>
      <c r="N127" s="564">
        <f t="shared" si="29"/>
        <v>0.24658602704392199</v>
      </c>
      <c r="O127" s="564">
        <f t="shared" si="30"/>
        <v>4.0092761858430748E-2</v>
      </c>
      <c r="P127" s="565"/>
      <c r="Q127" s="779">
        <v>1758.0489387642181</v>
      </c>
      <c r="R127" s="779">
        <v>830.34894817462168</v>
      </c>
      <c r="S127" s="779">
        <v>755.78672999953517</v>
      </c>
      <c r="T127" s="565"/>
      <c r="U127" s="303">
        <f t="shared" si="31"/>
        <v>24.898119202235318</v>
      </c>
      <c r="V127" s="303">
        <f t="shared" si="32"/>
        <v>4.0651778117319362</v>
      </c>
      <c r="W127" s="303">
        <f t="shared" si="33"/>
        <v>0.60161087753002174</v>
      </c>
      <c r="X127" s="303">
        <f t="shared" si="34"/>
        <v>29.564907891497274</v>
      </c>
      <c r="AB127" s="350"/>
      <c r="AC127" s="350"/>
      <c r="AD127" s="350"/>
      <c r="AE127" s="350"/>
      <c r="AF127" s="350"/>
      <c r="AG127" s="350"/>
      <c r="AH127" s="350"/>
      <c r="AI127" s="350"/>
      <c r="AJ127" s="350"/>
      <c r="AK127" s="350"/>
      <c r="AL127" s="350"/>
      <c r="AM127" s="350"/>
      <c r="AN127" s="350"/>
      <c r="AO127" s="350"/>
      <c r="AP127" s="350"/>
      <c r="AQ127" s="350"/>
    </row>
    <row r="128" spans="3:43" x14ac:dyDescent="0.2">
      <c r="C128" s="292">
        <v>1977</v>
      </c>
      <c r="D128" s="779">
        <v>14167.381637950633</v>
      </c>
      <c r="E128" s="779">
        <v>5003.2279737218887</v>
      </c>
      <c r="F128" s="779">
        <v>840.62139366087035</v>
      </c>
      <c r="G128" s="779">
        <v>20011.231005333393</v>
      </c>
      <c r="H128" s="565"/>
      <c r="I128" s="778"/>
      <c r="J128" s="778"/>
      <c r="K128" s="778"/>
      <c r="L128" s="565"/>
      <c r="M128" s="564">
        <f t="shared" si="28"/>
        <v>0.70797152030151178</v>
      </c>
      <c r="N128" s="564">
        <f t="shared" si="29"/>
        <v>0.25002099932724919</v>
      </c>
      <c r="O128" s="564">
        <f t="shared" si="30"/>
        <v>4.2007480371238928E-2</v>
      </c>
      <c r="P128" s="565"/>
      <c r="Q128" s="779">
        <v>1765.2150563481157</v>
      </c>
      <c r="R128" s="779">
        <v>832.33681174205833</v>
      </c>
      <c r="S128" s="779">
        <v>763.38671890831483</v>
      </c>
      <c r="T128" s="565"/>
      <c r="U128" s="303">
        <f t="shared" si="31"/>
        <v>25.008475376340286</v>
      </c>
      <c r="V128" s="303">
        <f t="shared" si="32"/>
        <v>4.1643708200663552</v>
      </c>
      <c r="W128" s="303">
        <f t="shared" si="33"/>
        <v>0.64171920755090661</v>
      </c>
      <c r="X128" s="303">
        <f t="shared" si="34"/>
        <v>29.814565403957548</v>
      </c>
      <c r="AB128" s="350"/>
      <c r="AC128" s="350"/>
      <c r="AD128" s="350"/>
      <c r="AE128" s="350"/>
      <c r="AF128" s="350"/>
      <c r="AG128" s="350"/>
      <c r="AH128" s="350"/>
      <c r="AI128" s="350"/>
      <c r="AJ128" s="350"/>
      <c r="AK128" s="350"/>
      <c r="AL128" s="350"/>
      <c r="AM128" s="350"/>
      <c r="AN128" s="350"/>
      <c r="AO128" s="350"/>
      <c r="AP128" s="350"/>
      <c r="AQ128" s="350"/>
    </row>
    <row r="129" spans="3:43" x14ac:dyDescent="0.2">
      <c r="C129" s="292">
        <v>1978</v>
      </c>
      <c r="D129" s="779">
        <v>14339.17399286107</v>
      </c>
      <c r="E129" s="779">
        <v>5187.8118066808556</v>
      </c>
      <c r="F129" s="779">
        <v>820.27843618173847</v>
      </c>
      <c r="G129" s="779">
        <v>20347.264235723665</v>
      </c>
      <c r="H129" s="565"/>
      <c r="I129" s="778"/>
      <c r="J129" s="778"/>
      <c r="K129" s="778"/>
      <c r="L129" s="565"/>
      <c r="M129" s="564">
        <f t="shared" si="28"/>
        <v>0.70472245441654024</v>
      </c>
      <c r="N129" s="564">
        <f t="shared" si="29"/>
        <v>0.25496360329230999</v>
      </c>
      <c r="O129" s="564">
        <f t="shared" si="30"/>
        <v>4.0313942291149721E-2</v>
      </c>
      <c r="P129" s="565"/>
      <c r="Q129" s="779">
        <v>1772.3457197535281</v>
      </c>
      <c r="R129" s="779">
        <v>834.42997533176072</v>
      </c>
      <c r="S129" s="779">
        <v>770.36567259008882</v>
      </c>
      <c r="T129" s="565"/>
      <c r="U129" s="303">
        <f t="shared" si="31"/>
        <v>25.413973651048426</v>
      </c>
      <c r="V129" s="303">
        <f t="shared" si="32"/>
        <v>4.3288656778745231</v>
      </c>
      <c r="W129" s="303">
        <f t="shared" si="33"/>
        <v>0.63191434920029121</v>
      </c>
      <c r="X129" s="303">
        <f t="shared" si="34"/>
        <v>30.374753678123238</v>
      </c>
      <c r="AB129" s="350"/>
      <c r="AC129" s="350"/>
      <c r="AD129" s="350"/>
      <c r="AE129" s="350"/>
      <c r="AF129" s="350"/>
      <c r="AG129" s="350"/>
      <c r="AH129" s="350"/>
      <c r="AI129" s="350"/>
      <c r="AJ129" s="350"/>
      <c r="AK129" s="350"/>
      <c r="AL129" s="350"/>
      <c r="AM129" s="350"/>
      <c r="AN129" s="350"/>
      <c r="AO129" s="350"/>
      <c r="AP129" s="350"/>
      <c r="AQ129" s="350"/>
    </row>
    <row r="130" spans="3:43" x14ac:dyDescent="0.2">
      <c r="C130" s="292">
        <v>1979</v>
      </c>
      <c r="D130" s="779">
        <v>14846.17563232252</v>
      </c>
      <c r="E130" s="779">
        <v>5073.1268343860829</v>
      </c>
      <c r="F130" s="779">
        <v>828.89134152743509</v>
      </c>
      <c r="G130" s="779">
        <v>20748.193808236039</v>
      </c>
      <c r="H130" s="565"/>
      <c r="I130" s="778"/>
      <c r="J130" s="778"/>
      <c r="K130" s="778"/>
      <c r="L130" s="565"/>
      <c r="M130" s="564">
        <f t="shared" si="28"/>
        <v>0.71554062823672382</v>
      </c>
      <c r="N130" s="564">
        <f t="shared" si="29"/>
        <v>0.24450932361988514</v>
      </c>
      <c r="O130" s="564">
        <f t="shared" si="30"/>
        <v>3.9950048143390919E-2</v>
      </c>
      <c r="P130" s="565"/>
      <c r="Q130" s="779">
        <v>1778.6484583004692</v>
      </c>
      <c r="R130" s="779">
        <v>836.44265770632614</v>
      </c>
      <c r="S130" s="779">
        <v>777.52348357447806</v>
      </c>
      <c r="T130" s="565"/>
      <c r="U130" s="303">
        <f t="shared" si="31"/>
        <v>26.406127400088444</v>
      </c>
      <c r="V130" s="303">
        <f t="shared" si="32"/>
        <v>4.2433796922351759</v>
      </c>
      <c r="W130" s="303">
        <f t="shared" si="33"/>
        <v>0.64448248336913372</v>
      </c>
      <c r="X130" s="303">
        <f t="shared" si="34"/>
        <v>31.293989575692756</v>
      </c>
      <c r="AB130" s="350"/>
      <c r="AC130" s="350"/>
      <c r="AD130" s="350"/>
      <c r="AE130" s="350"/>
      <c r="AF130" s="350"/>
      <c r="AG130" s="350"/>
      <c r="AH130" s="350"/>
      <c r="AI130" s="350"/>
      <c r="AJ130" s="350"/>
      <c r="AK130" s="350"/>
      <c r="AL130" s="350"/>
      <c r="AM130" s="350"/>
      <c r="AN130" s="350"/>
      <c r="AO130" s="350"/>
      <c r="AP130" s="350"/>
      <c r="AQ130" s="350"/>
    </row>
    <row r="131" spans="3:43" x14ac:dyDescent="0.2">
      <c r="C131" s="292">
        <v>1980</v>
      </c>
      <c r="D131" s="779">
        <v>15042.250471454377</v>
      </c>
      <c r="E131" s="779">
        <v>5160.7927947100134</v>
      </c>
      <c r="F131" s="779">
        <v>839.70620023383424</v>
      </c>
      <c r="G131" s="779">
        <v>21042.749466398225</v>
      </c>
      <c r="H131" s="565"/>
      <c r="I131" s="778"/>
      <c r="J131" s="778"/>
      <c r="K131" s="778"/>
      <c r="L131" s="565"/>
      <c r="M131" s="564">
        <f t="shared" si="28"/>
        <v>0.71484244468501379</v>
      </c>
      <c r="N131" s="564">
        <f t="shared" si="29"/>
        <v>0.24525277948829557</v>
      </c>
      <c r="O131" s="564">
        <f t="shared" si="30"/>
        <v>3.9904775826690594E-2</v>
      </c>
      <c r="P131" s="565"/>
      <c r="Q131" s="779">
        <v>1785.1474685207518</v>
      </c>
      <c r="R131" s="779">
        <v>838.28903372068089</v>
      </c>
      <c r="S131" s="779">
        <v>784.26592121135968</v>
      </c>
      <c r="T131" s="565"/>
      <c r="U131" s="303">
        <f t="shared" si="31"/>
        <v>26.852635349971866</v>
      </c>
      <c r="V131" s="303">
        <f t="shared" si="32"/>
        <v>4.3262360051101094</v>
      </c>
      <c r="W131" s="303">
        <f t="shared" si="33"/>
        <v>0.6585529566732784</v>
      </c>
      <c r="X131" s="303">
        <f t="shared" si="34"/>
        <v>31.837424311755253</v>
      </c>
      <c r="AB131" s="350"/>
      <c r="AC131" s="350"/>
      <c r="AD131" s="350"/>
      <c r="AE131" s="350"/>
      <c r="AF131" s="350"/>
      <c r="AG131" s="350"/>
      <c r="AH131" s="350"/>
      <c r="AI131" s="350"/>
      <c r="AJ131" s="350"/>
      <c r="AK131" s="350"/>
      <c r="AL131" s="350"/>
      <c r="AM131" s="350"/>
      <c r="AN131" s="350"/>
      <c r="AO131" s="350"/>
      <c r="AP131" s="350"/>
      <c r="AQ131" s="350"/>
    </row>
    <row r="132" spans="3:43" x14ac:dyDescent="0.2">
      <c r="C132" s="292">
        <v>1981</v>
      </c>
      <c r="D132" s="779">
        <v>15538.488147723396</v>
      </c>
      <c r="E132" s="779">
        <v>5371.8923652731009</v>
      </c>
      <c r="F132" s="779">
        <v>882.6525102417213</v>
      </c>
      <c r="G132" s="779">
        <v>21793.033023238218</v>
      </c>
      <c r="H132" s="565"/>
      <c r="I132" s="778"/>
      <c r="J132" s="778"/>
      <c r="K132" s="778"/>
      <c r="L132" s="565"/>
      <c r="M132" s="564">
        <f t="shared" si="28"/>
        <v>0.71300255137293123</v>
      </c>
      <c r="N132" s="564">
        <f t="shared" si="29"/>
        <v>0.24649585762316684</v>
      </c>
      <c r="O132" s="564">
        <f t="shared" si="30"/>
        <v>4.0501591003901868E-2</v>
      </c>
      <c r="P132" s="565"/>
      <c r="Q132" s="779">
        <v>1786.9409751433345</v>
      </c>
      <c r="R132" s="779">
        <v>839.37292039609588</v>
      </c>
      <c r="S132" s="779">
        <v>788.46866632469198</v>
      </c>
      <c r="T132" s="565"/>
      <c r="U132" s="303">
        <f t="shared" si="31"/>
        <v>27.766361162945987</v>
      </c>
      <c r="V132" s="303">
        <f t="shared" si="32"/>
        <v>4.509020982692773</v>
      </c>
      <c r="W132" s="303">
        <f t="shared" si="33"/>
        <v>0.69594384757843142</v>
      </c>
      <c r="X132" s="303">
        <f t="shared" si="34"/>
        <v>32.971325993217192</v>
      </c>
      <c r="AB132" s="350"/>
      <c r="AC132" s="350"/>
      <c r="AD132" s="350"/>
      <c r="AE132" s="350"/>
      <c r="AF132" s="350"/>
      <c r="AG132" s="350"/>
      <c r="AH132" s="350"/>
      <c r="AI132" s="350"/>
      <c r="AJ132" s="350"/>
      <c r="AK132" s="350"/>
      <c r="AL132" s="350"/>
      <c r="AM132" s="350"/>
      <c r="AN132" s="350"/>
      <c r="AO132" s="350"/>
      <c r="AP132" s="350"/>
      <c r="AQ132" s="350"/>
    </row>
    <row r="133" spans="3:43" x14ac:dyDescent="0.2">
      <c r="C133" s="292">
        <v>1982</v>
      </c>
      <c r="D133" s="779">
        <v>15509.414062985663</v>
      </c>
      <c r="E133" s="779">
        <v>5428.1564725031421</v>
      </c>
      <c r="F133" s="779">
        <v>903.88030914347075</v>
      </c>
      <c r="G133" s="779">
        <v>21841.450844632276</v>
      </c>
      <c r="H133" s="565"/>
      <c r="I133" s="778"/>
      <c r="J133" s="778"/>
      <c r="K133" s="778"/>
      <c r="L133" s="565"/>
      <c r="M133" s="564">
        <f t="shared" si="28"/>
        <v>0.71009083477608059</v>
      </c>
      <c r="N133" s="564">
        <f t="shared" si="29"/>
        <v>0.24852545332798523</v>
      </c>
      <c r="O133" s="564">
        <f t="shared" si="30"/>
        <v>4.1383711895934198E-2</v>
      </c>
      <c r="P133" s="565"/>
      <c r="Q133" s="779">
        <v>1789.6037320893056</v>
      </c>
      <c r="R133" s="779">
        <v>840.09310424632133</v>
      </c>
      <c r="S133" s="779">
        <v>792.37462413882724</v>
      </c>
      <c r="T133" s="565"/>
      <c r="U133" s="303">
        <f t="shared" si="31"/>
        <v>27.7557052896375</v>
      </c>
      <c r="V133" s="303">
        <f t="shared" si="32"/>
        <v>4.5601568213199251</v>
      </c>
      <c r="W133" s="303">
        <f t="shared" si="33"/>
        <v>0.71621182022404462</v>
      </c>
      <c r="X133" s="303">
        <f t="shared" si="34"/>
        <v>33.032073931181472</v>
      </c>
      <c r="AB133" s="350"/>
      <c r="AC133" s="350"/>
      <c r="AD133" s="350"/>
      <c r="AE133" s="350"/>
      <c r="AF133" s="350"/>
      <c r="AG133" s="350"/>
      <c r="AH133" s="350"/>
      <c r="AI133" s="350"/>
      <c r="AJ133" s="350"/>
      <c r="AK133" s="350"/>
      <c r="AL133" s="350"/>
      <c r="AM133" s="350"/>
      <c r="AN133" s="350"/>
      <c r="AO133" s="350"/>
      <c r="AP133" s="350"/>
      <c r="AQ133" s="350"/>
    </row>
    <row r="134" spans="3:43" x14ac:dyDescent="0.2">
      <c r="C134" s="292">
        <v>1983</v>
      </c>
      <c r="D134" s="779">
        <v>15468.852374087506</v>
      </c>
      <c r="E134" s="779">
        <v>5491.9035353605832</v>
      </c>
      <c r="F134" s="779">
        <v>929.49629623993155</v>
      </c>
      <c r="G134" s="779">
        <v>21890.252205688023</v>
      </c>
      <c r="H134" s="565"/>
      <c r="I134" s="778"/>
      <c r="J134" s="778"/>
      <c r="K134" s="778"/>
      <c r="L134" s="565"/>
      <c r="M134" s="564">
        <f t="shared" si="28"/>
        <v>0.7066548264833622</v>
      </c>
      <c r="N134" s="564">
        <f t="shared" si="29"/>
        <v>0.25088352037961226</v>
      </c>
      <c r="O134" s="564">
        <f t="shared" si="30"/>
        <v>4.2461653137025469E-2</v>
      </c>
      <c r="P134" s="565"/>
      <c r="Q134" s="779">
        <v>1792.4886308976581</v>
      </c>
      <c r="R134" s="779">
        <v>840.88365610882033</v>
      </c>
      <c r="S134" s="779">
        <v>796.24296730744788</v>
      </c>
      <c r="T134" s="565"/>
      <c r="U134" s="303">
        <f t="shared" si="31"/>
        <v>27.727742013586102</v>
      </c>
      <c r="V134" s="303">
        <f t="shared" si="32"/>
        <v>4.6180519238109632</v>
      </c>
      <c r="W134" s="303">
        <f t="shared" si="33"/>
        <v>0.74010488901936566</v>
      </c>
      <c r="X134" s="303">
        <f t="shared" si="34"/>
        <v>33.085898826416425</v>
      </c>
      <c r="AB134" s="350"/>
      <c r="AC134" s="350"/>
      <c r="AD134" s="350"/>
      <c r="AE134" s="350"/>
      <c r="AF134" s="350"/>
      <c r="AG134" s="350"/>
      <c r="AH134" s="350"/>
      <c r="AI134" s="350"/>
      <c r="AJ134" s="350"/>
      <c r="AK134" s="350"/>
      <c r="AL134" s="350"/>
      <c r="AM134" s="350"/>
      <c r="AN134" s="350"/>
      <c r="AO134" s="350"/>
      <c r="AP134" s="350"/>
      <c r="AQ134" s="350"/>
    </row>
    <row r="135" spans="3:43" x14ac:dyDescent="0.2">
      <c r="C135" s="292">
        <v>1984</v>
      </c>
      <c r="D135" s="779">
        <v>15547.300310781038</v>
      </c>
      <c r="E135" s="779">
        <v>5435.1832672172413</v>
      </c>
      <c r="F135" s="779">
        <v>956.45826243782517</v>
      </c>
      <c r="G135" s="779">
        <v>21938.941840436102</v>
      </c>
      <c r="H135" s="565"/>
      <c r="I135" s="778"/>
      <c r="J135" s="778"/>
      <c r="K135" s="778"/>
      <c r="L135" s="565"/>
      <c r="M135" s="564">
        <f t="shared" si="28"/>
        <v>0.70866226930441556</v>
      </c>
      <c r="N135" s="564">
        <f t="shared" si="29"/>
        <v>0.24774135902942895</v>
      </c>
      <c r="O135" s="564">
        <f t="shared" si="30"/>
        <v>4.3596371666155646E-2</v>
      </c>
      <c r="P135" s="565"/>
      <c r="Q135" s="779">
        <v>1796.4607888556318</v>
      </c>
      <c r="R135" s="779">
        <v>841.81679898503626</v>
      </c>
      <c r="S135" s="779">
        <v>800.29553240239807</v>
      </c>
      <c r="T135" s="565"/>
      <c r="U135" s="303">
        <f t="shared" si="31"/>
        <v>27.930115380881112</v>
      </c>
      <c r="V135" s="303">
        <f t="shared" si="32"/>
        <v>4.5754285799058492</v>
      </c>
      <c r="W135" s="303">
        <f t="shared" si="33"/>
        <v>0.76544927435835175</v>
      </c>
      <c r="X135" s="303">
        <f t="shared" si="34"/>
        <v>33.270993235145312</v>
      </c>
      <c r="AB135" s="350"/>
      <c r="AC135" s="350"/>
      <c r="AD135" s="350"/>
      <c r="AE135" s="350"/>
      <c r="AF135" s="350"/>
      <c r="AG135" s="350"/>
      <c r="AH135" s="350"/>
      <c r="AI135" s="350"/>
      <c r="AJ135" s="350"/>
      <c r="AK135" s="350"/>
      <c r="AL135" s="350"/>
      <c r="AM135" s="350"/>
      <c r="AN135" s="350"/>
      <c r="AO135" s="350"/>
      <c r="AP135" s="350"/>
      <c r="AQ135" s="350"/>
    </row>
    <row r="136" spans="3:43" x14ac:dyDescent="0.2">
      <c r="C136" s="827">
        <f t="shared" ref="C136:C162" si="35">C25</f>
        <v>1985</v>
      </c>
      <c r="D136" s="791">
        <f>'[15]Final Floorspace Estimates'!D90</f>
        <v>15571.196605823206</v>
      </c>
      <c r="E136" s="791">
        <f>'[15]Final Floorspace Estimates'!E90</f>
        <v>5286.4120661769584</v>
      </c>
      <c r="F136" s="791">
        <f>'[15]Final Floorspace Estimates'!F90</f>
        <v>1078.0239695897578</v>
      </c>
      <c r="G136" s="791">
        <f>'[15]Final Floorspace Estimates'!G90</f>
        <v>21935.632641589924</v>
      </c>
      <c r="H136" s="794"/>
      <c r="I136" s="797">
        <f>'[15]Final Floorspace Estimates'!I90</f>
        <v>0.26650512497347445</v>
      </c>
      <c r="J136" s="797">
        <f>'[15]Final Floorspace Estimates'!J90</f>
        <v>0.22501532568112706</v>
      </c>
      <c r="K136" s="797">
        <f>'[15]Final Floorspace Estimates'!K90</f>
        <v>0.2189674023156937</v>
      </c>
      <c r="L136" s="794"/>
      <c r="M136" s="797">
        <f>'[15]Final Floorspace Estimates'!M90</f>
        <v>0.70985856028151395</v>
      </c>
      <c r="N136" s="797">
        <f>'[15]Final Floorspace Estimates'!N90</f>
        <v>0.2409965626500295</v>
      </c>
      <c r="O136" s="797">
        <f>'[15]Final Floorspace Estimates'!O90</f>
        <v>4.9144877068456466E-2</v>
      </c>
      <c r="P136" s="794"/>
      <c r="Q136" s="794">
        <f>'[15]Final Floorspace Estimates'!Q90</f>
        <v>1863.4839380310086</v>
      </c>
      <c r="R136" s="794">
        <f>'[15]Final Floorspace Estimates'!R90</f>
        <v>850.45869663083533</v>
      </c>
      <c r="S136" s="794">
        <f>'[15]Final Floorspace Estimates'!S90</f>
        <v>812.20990421477688</v>
      </c>
      <c r="T136" s="794"/>
      <c r="U136" s="790">
        <f>'[15]Final Floorspace Estimates'!U90</f>
        <v>29.016674770874502</v>
      </c>
      <c r="V136" s="790">
        <f>'[15]Final Floorspace Estimates'!V90</f>
        <v>4.4958751156543775</v>
      </c>
      <c r="W136" s="790">
        <f>'[15]Final Floorspace Estimates'!W90</f>
        <v>0.8755817450817307</v>
      </c>
      <c r="X136" s="790">
        <f>'[15]Final Floorspace Estimates'!X90</f>
        <v>34.388131631610612</v>
      </c>
      <c r="AB136" s="363"/>
      <c r="AC136" s="363"/>
      <c r="AD136" s="363"/>
      <c r="AE136" s="350"/>
      <c r="AF136" s="351"/>
      <c r="AG136" s="351"/>
      <c r="AH136" s="351"/>
      <c r="AI136" s="350"/>
      <c r="AJ136" s="362"/>
      <c r="AK136" s="362"/>
      <c r="AL136" s="362"/>
      <c r="AM136" s="350"/>
      <c r="AN136" s="350"/>
      <c r="AO136" s="350"/>
      <c r="AP136" s="350"/>
      <c r="AQ136" s="350"/>
    </row>
    <row r="137" spans="3:43" x14ac:dyDescent="0.2">
      <c r="C137" s="292">
        <f t="shared" si="35"/>
        <v>1986</v>
      </c>
      <c r="D137" s="791">
        <f>'[15]Final Floorspace Estimates'!D91</f>
        <v>15662.459601981938</v>
      </c>
      <c r="E137" s="791">
        <f>'[15]Final Floorspace Estimates'!E91</f>
        <v>5215.0971773341626</v>
      </c>
      <c r="F137" s="791">
        <f>'[15]Final Floorspace Estimates'!F91</f>
        <v>1038.0853988667566</v>
      </c>
      <c r="G137" s="791">
        <f>'[15]Final Floorspace Estimates'!G91</f>
        <v>21915.642178182858</v>
      </c>
      <c r="H137" s="794"/>
      <c r="I137" s="797">
        <f>'[15]Final Floorspace Estimates'!I91</f>
        <v>0.26338229837038585</v>
      </c>
      <c r="J137" s="797">
        <f>'[15]Final Floorspace Estimates'!J91</f>
        <v>0.22068543187739631</v>
      </c>
      <c r="K137" s="797">
        <f>'[15]Final Floorspace Estimates'!K91</f>
        <v>0.20444073451780365</v>
      </c>
      <c r="L137" s="794"/>
      <c r="M137" s="797">
        <f>'[15]Final Floorspace Estimates'!M91</f>
        <v>0.71467034708086274</v>
      </c>
      <c r="N137" s="797">
        <f>'[15]Final Floorspace Estimates'!N91</f>
        <v>0.23796232549032126</v>
      </c>
      <c r="O137" s="797">
        <f>'[15]Final Floorspace Estimates'!O91</f>
        <v>4.7367327428815949E-2</v>
      </c>
      <c r="P137" s="794"/>
      <c r="Q137" s="794">
        <f>'[15]Final Floorspace Estimates'!Q91</f>
        <v>1861.4362465494105</v>
      </c>
      <c r="R137" s="794">
        <f>'[15]Final Floorspace Estimates'!R91</f>
        <v>870.88149077750643</v>
      </c>
      <c r="S137" s="794">
        <f>'[15]Final Floorspace Estimates'!S91</f>
        <v>818.19085259015924</v>
      </c>
      <c r="T137" s="794"/>
      <c r="U137" s="790">
        <f>'[15]Final Floorspace Estimates'!U91</f>
        <v>29.154670013245031</v>
      </c>
      <c r="V137" s="790">
        <f>'[15]Final Floorspace Estimates'!V91</f>
        <v>4.5417316043463414</v>
      </c>
      <c r="W137" s="790">
        <f>'[15]Final Floorspace Estimates'!W91</f>
        <v>0.8493519775601871</v>
      </c>
      <c r="X137" s="790">
        <f>'[15]Final Floorspace Estimates'!X91</f>
        <v>34.54575359515156</v>
      </c>
      <c r="AB137" s="363"/>
      <c r="AC137" s="363"/>
      <c r="AD137" s="363"/>
      <c r="AE137" s="350"/>
      <c r="AF137" s="351"/>
      <c r="AG137" s="351"/>
      <c r="AH137" s="351"/>
      <c r="AI137" s="350"/>
      <c r="AJ137" s="362"/>
      <c r="AK137" s="362"/>
      <c r="AL137" s="362"/>
      <c r="AM137" s="350"/>
      <c r="AN137" s="350"/>
      <c r="AO137" s="350"/>
      <c r="AP137" s="350"/>
      <c r="AQ137" s="350"/>
    </row>
    <row r="138" spans="3:43" x14ac:dyDescent="0.2">
      <c r="C138" s="292">
        <f t="shared" si="35"/>
        <v>1987</v>
      </c>
      <c r="D138" s="791">
        <f>'[15]Final Floorspace Estimates'!D92</f>
        <v>15753.527543237458</v>
      </c>
      <c r="E138" s="791">
        <f>'[15]Final Floorspace Estimates'!E92</f>
        <v>5136.1237057496346</v>
      </c>
      <c r="F138" s="791">
        <f>'[15]Final Floorspace Estimates'!F92</f>
        <v>990.70952855586631</v>
      </c>
      <c r="G138" s="791">
        <f>'[15]Final Floorspace Estimates'!G92</f>
        <v>21880.360777542963</v>
      </c>
      <c r="H138" s="794"/>
      <c r="I138" s="797">
        <f>'[15]Final Floorspace Estimates'!I92</f>
        <v>0.26025947176729719</v>
      </c>
      <c r="J138" s="797">
        <f>'[15]Final Floorspace Estimates'!J92</f>
        <v>0.21635553807366559</v>
      </c>
      <c r="K138" s="797">
        <f>'[15]Final Floorspace Estimates'!K92</f>
        <v>0.18991406671991357</v>
      </c>
      <c r="L138" s="794"/>
      <c r="M138" s="797">
        <f>'[15]Final Floorspace Estimates'!M92</f>
        <v>0.71998481667661463</v>
      </c>
      <c r="N138" s="797">
        <f>'[15]Final Floorspace Estimates'!N92</f>
        <v>0.23473670100637123</v>
      </c>
      <c r="O138" s="797">
        <f>'[15]Final Floorspace Estimates'!O92</f>
        <v>4.5278482317014028E-2</v>
      </c>
      <c r="P138" s="794"/>
      <c r="Q138" s="794">
        <f>'[15]Final Floorspace Estimates'!Q92</f>
        <v>1876.8986714209402</v>
      </c>
      <c r="R138" s="794">
        <f>'[15]Final Floorspace Estimates'!R92</f>
        <v>887.09906481981852</v>
      </c>
      <c r="S138" s="794">
        <f>'[15]Final Floorspace Estimates'!S92</f>
        <v>817.36378971804288</v>
      </c>
      <c r="T138" s="794"/>
      <c r="U138" s="790">
        <f>'[15]Final Floorspace Estimates'!U92</f>
        <v>29.567774916095573</v>
      </c>
      <c r="V138" s="790">
        <f>'[15]Final Floorspace Estimates'!V92</f>
        <v>4.5562505361694008</v>
      </c>
      <c r="W138" s="790">
        <f>'[15]Final Floorspace Estimates'!W92</f>
        <v>0.80977009477019846</v>
      </c>
      <c r="X138" s="790">
        <f>'[15]Final Floorspace Estimates'!X92</f>
        <v>34.933795547035174</v>
      </c>
      <c r="AB138" s="363"/>
      <c r="AC138" s="363"/>
      <c r="AD138" s="363"/>
      <c r="AE138" s="350"/>
      <c r="AF138" s="351"/>
      <c r="AG138" s="351"/>
      <c r="AH138" s="351"/>
      <c r="AI138" s="350"/>
      <c r="AJ138" s="362"/>
      <c r="AK138" s="362"/>
      <c r="AL138" s="362"/>
      <c r="AM138" s="350"/>
      <c r="AN138" s="350"/>
      <c r="AO138" s="350"/>
      <c r="AP138" s="350"/>
      <c r="AQ138" s="350"/>
    </row>
    <row r="139" spans="3:43" x14ac:dyDescent="0.2">
      <c r="C139" s="292">
        <f t="shared" si="35"/>
        <v>1988</v>
      </c>
      <c r="D139" s="791">
        <f>'[15]Final Floorspace Estimates'!D93</f>
        <v>15959.481604125898</v>
      </c>
      <c r="E139" s="791">
        <f>'[15]Final Floorspace Estimates'!E93</f>
        <v>5241.7147107419714</v>
      </c>
      <c r="F139" s="791">
        <f>'[15]Final Floorspace Estimates'!F93</f>
        <v>1023.7692105797508</v>
      </c>
      <c r="G139" s="791">
        <f>'[15]Final Floorspace Estimates'!G93</f>
        <v>22224.96552544762</v>
      </c>
      <c r="H139" s="794"/>
      <c r="I139" s="797">
        <f>'[15]Final Floorspace Estimates'!I93</f>
        <v>0.25972087800534827</v>
      </c>
      <c r="J139" s="797">
        <f>'[15]Final Floorspace Estimates'!J93</f>
        <v>0.21709854925276409</v>
      </c>
      <c r="K139" s="797">
        <f>'[15]Final Floorspace Estimates'!K93</f>
        <v>0.19250108225292259</v>
      </c>
      <c r="L139" s="794"/>
      <c r="M139" s="797">
        <f>'[15]Final Floorspace Estimates'!M93</f>
        <v>0.7180880251918621</v>
      </c>
      <c r="N139" s="797">
        <f>'[15]Final Floorspace Estimates'!N93</f>
        <v>0.23584804686154406</v>
      </c>
      <c r="O139" s="797">
        <f>'[15]Final Floorspace Estimates'!O93</f>
        <v>4.6063927946593822E-2</v>
      </c>
      <c r="P139" s="794"/>
      <c r="Q139" s="794">
        <f>'[15]Final Floorspace Estimates'!Q93</f>
        <v>1891.488674516366</v>
      </c>
      <c r="R139" s="794">
        <f>'[15]Final Floorspace Estimates'!R93</f>
        <v>898.80517018082764</v>
      </c>
      <c r="S139" s="794">
        <f>'[15]Final Floorspace Estimates'!S93</f>
        <v>841.65852438360662</v>
      </c>
      <c r="T139" s="794"/>
      <c r="U139" s="790">
        <f>'[15]Final Floorspace Estimates'!U93</f>
        <v>30.18717870535642</v>
      </c>
      <c r="V139" s="790">
        <f>'[15]Final Floorspace Estimates'!V93</f>
        <v>4.7112802826277855</v>
      </c>
      <c r="W139" s="790">
        <f>'[15]Final Floorspace Estimates'!W93</f>
        <v>0.86166408308592279</v>
      </c>
      <c r="X139" s="790">
        <f>'[15]Final Floorspace Estimates'!X93</f>
        <v>35.760123071070126</v>
      </c>
      <c r="AB139" s="363"/>
      <c r="AC139" s="363"/>
      <c r="AD139" s="363"/>
      <c r="AE139" s="350"/>
      <c r="AF139" s="351"/>
      <c r="AG139" s="351"/>
      <c r="AH139" s="351"/>
      <c r="AI139" s="350"/>
      <c r="AJ139" s="362"/>
      <c r="AK139" s="362"/>
      <c r="AL139" s="362"/>
      <c r="AM139" s="350"/>
      <c r="AN139" s="350"/>
      <c r="AO139" s="350"/>
      <c r="AP139" s="350"/>
      <c r="AQ139" s="350"/>
    </row>
    <row r="140" spans="3:43" x14ac:dyDescent="0.2">
      <c r="C140" s="292">
        <f t="shared" si="35"/>
        <v>1989</v>
      </c>
      <c r="D140" s="791">
        <f>'[15]Final Floorspace Estimates'!D94</f>
        <v>16153.305616541074</v>
      </c>
      <c r="E140" s="791">
        <f>'[15]Final Floorspace Estimates'!E94</f>
        <v>5339.6277328528331</v>
      </c>
      <c r="F140" s="791">
        <f>'[15]Final Floorspace Estimates'!F94</f>
        <v>1054.7785405154</v>
      </c>
      <c r="G140" s="791">
        <f>'[15]Final Floorspace Estimates'!G94</f>
        <v>22547.711889909308</v>
      </c>
      <c r="H140" s="794"/>
      <c r="I140" s="797">
        <f>'[15]Final Floorspace Estimates'!I94</f>
        <v>0.25918228424339929</v>
      </c>
      <c r="J140" s="797">
        <f>'[15]Final Floorspace Estimates'!J94</f>
        <v>0.21784156043186259</v>
      </c>
      <c r="K140" s="797">
        <f>'[15]Final Floorspace Estimates'!K94</f>
        <v>0.19508809778593161</v>
      </c>
      <c r="L140" s="794"/>
      <c r="M140" s="797">
        <f>'[15]Final Floorspace Estimates'!M94</f>
        <v>0.71640553575505383</v>
      </c>
      <c r="N140" s="797">
        <f>'[15]Final Floorspace Estimates'!N94</f>
        <v>0.23681461599846221</v>
      </c>
      <c r="O140" s="797">
        <f>'[15]Final Floorspace Estimates'!O94</f>
        <v>4.6779848246483985E-2</v>
      </c>
      <c r="P140" s="794"/>
      <c r="Q140" s="794">
        <f>'[15]Final Floorspace Estimates'!Q94</f>
        <v>1905.6794515361767</v>
      </c>
      <c r="R140" s="794">
        <f>'[15]Final Floorspace Estimates'!R94</f>
        <v>908.53322663690312</v>
      </c>
      <c r="S140" s="794">
        <f>'[15]Final Floorspace Estimates'!S94</f>
        <v>865.94423801445168</v>
      </c>
      <c r="T140" s="794"/>
      <c r="U140" s="790">
        <f>'[15]Final Floorspace Estimates'!U94</f>
        <v>30.783022587826235</v>
      </c>
      <c r="V140" s="790">
        <f>'[15]Final Floorspace Estimates'!V94</f>
        <v>4.8512292131686756</v>
      </c>
      <c r="W140" s="790">
        <f>'[15]Final Floorspace Estimates'!W94</f>
        <v>0.91337939954060343</v>
      </c>
      <c r="X140" s="790">
        <f>'[15]Final Floorspace Estimates'!X94</f>
        <v>36.547631200535513</v>
      </c>
      <c r="AB140" s="363"/>
      <c r="AC140" s="363"/>
      <c r="AD140" s="363"/>
      <c r="AE140" s="350"/>
      <c r="AF140" s="351"/>
      <c r="AG140" s="351"/>
      <c r="AH140" s="351"/>
      <c r="AI140" s="350"/>
      <c r="AJ140" s="362"/>
      <c r="AK140" s="362"/>
      <c r="AL140" s="362"/>
      <c r="AM140" s="350"/>
      <c r="AN140" s="350"/>
      <c r="AO140" s="350"/>
      <c r="AP140" s="350"/>
      <c r="AQ140" s="350"/>
    </row>
    <row r="141" spans="3:43" x14ac:dyDescent="0.2">
      <c r="C141" s="292">
        <f t="shared" si="35"/>
        <v>1990</v>
      </c>
      <c r="D141" s="791">
        <f>'[15]Final Floorspace Estimates'!D95</f>
        <v>16115.33439296062</v>
      </c>
      <c r="E141" s="791">
        <f>'[15]Final Floorspace Estimates'!E95</f>
        <v>5392.9687188862044</v>
      </c>
      <c r="F141" s="791">
        <f>'[15]Final Floorspace Estimates'!F95</f>
        <v>1086.6572920016877</v>
      </c>
      <c r="G141" s="791">
        <f>'[15]Final Floorspace Estimates'!G95</f>
        <v>22594.960403848512</v>
      </c>
      <c r="H141" s="794"/>
      <c r="I141" s="797">
        <f>'[15]Final Floorspace Estimates'!I95</f>
        <v>0.25666706679232437</v>
      </c>
      <c r="J141" s="797">
        <f>'[15]Final Floorspace Estimates'!J95</f>
        <v>0.22041543588034548</v>
      </c>
      <c r="K141" s="797">
        <f>'[15]Final Floorspace Estimates'!K95</f>
        <v>0.19571693028932921</v>
      </c>
      <c r="L141" s="794"/>
      <c r="M141" s="797">
        <f>'[15]Final Floorspace Estimates'!M95</f>
        <v>0.71322693666751269</v>
      </c>
      <c r="N141" s="797">
        <f>'[15]Final Floorspace Estimates'!N95</f>
        <v>0.23868015798636411</v>
      </c>
      <c r="O141" s="797">
        <f>'[15]Final Floorspace Estimates'!O95</f>
        <v>4.8092905346123177E-2</v>
      </c>
      <c r="P141" s="794"/>
      <c r="Q141" s="794">
        <f>'[15]Final Floorspace Estimates'!Q95</f>
        <v>1920.7867416165016</v>
      </c>
      <c r="R141" s="794">
        <f>'[15]Final Floorspace Estimates'!R95</f>
        <v>915.87823287908418</v>
      </c>
      <c r="S141" s="794">
        <f>'[15]Final Floorspace Estimates'!S95</f>
        <v>890.70304844972145</v>
      </c>
      <c r="T141" s="794"/>
      <c r="U141" s="790">
        <f>'[15]Final Floorspace Estimates'!U95</f>
        <v>30.954120638715168</v>
      </c>
      <c r="V141" s="790">
        <f>'[15]Final Floorspace Estimates'!V95</f>
        <v>4.9393026602256755</v>
      </c>
      <c r="W141" s="790">
        <f>'[15]Final Floorspace Estimates'!W95</f>
        <v>0.96788896260602231</v>
      </c>
      <c r="X141" s="790">
        <f>'[15]Final Floorspace Estimates'!X95</f>
        <v>36.861312261546871</v>
      </c>
      <c r="AB141" s="363"/>
      <c r="AC141" s="363"/>
      <c r="AD141" s="363"/>
      <c r="AE141" s="350"/>
      <c r="AF141" s="351"/>
      <c r="AG141" s="351"/>
      <c r="AH141" s="351"/>
      <c r="AI141" s="350"/>
      <c r="AJ141" s="362"/>
      <c r="AK141" s="362"/>
      <c r="AL141" s="362"/>
      <c r="AM141" s="350"/>
      <c r="AN141" s="350"/>
      <c r="AO141" s="350"/>
      <c r="AP141" s="350"/>
      <c r="AQ141" s="350"/>
    </row>
    <row r="142" spans="3:43" x14ac:dyDescent="0.2">
      <c r="C142" s="292">
        <f t="shared" si="35"/>
        <v>1991</v>
      </c>
      <c r="D142" s="791">
        <f>'[15]Final Floorspace Estimates'!D96</f>
        <v>16052.005582430296</v>
      </c>
      <c r="E142" s="791">
        <f>'[15]Final Floorspace Estimates'!E96</f>
        <v>5436.9321994959737</v>
      </c>
      <c r="F142" s="791">
        <f>'[15]Final Floorspace Estimates'!F96</f>
        <v>1117.110113261758</v>
      </c>
      <c r="G142" s="791">
        <f>'[15]Final Floorspace Estimates'!G96</f>
        <v>22606.047895188029</v>
      </c>
      <c r="H142" s="794"/>
      <c r="I142" s="797">
        <f>'[15]Final Floorspace Estimates'!I96</f>
        <v>0.25415184934124946</v>
      </c>
      <c r="J142" s="797">
        <f>'[15]Final Floorspace Estimates'!J96</f>
        <v>0.22298931132882838</v>
      </c>
      <c r="K142" s="797">
        <f>'[15]Final Floorspace Estimates'!K96</f>
        <v>0.19634576279272681</v>
      </c>
      <c r="L142" s="794"/>
      <c r="M142" s="797">
        <f>'[15]Final Floorspace Estimates'!M96</f>
        <v>0.71007571322748375</v>
      </c>
      <c r="N142" s="797">
        <f>'[15]Final Floorspace Estimates'!N96</f>
        <v>0.24050785987467055</v>
      </c>
      <c r="O142" s="797">
        <f>'[15]Final Floorspace Estimates'!O96</f>
        <v>4.9416426897845707E-2</v>
      </c>
      <c r="P142" s="794"/>
      <c r="Q142" s="794">
        <f>'[15]Final Floorspace Estimates'!Q96</f>
        <v>1933.455768969704</v>
      </c>
      <c r="R142" s="794">
        <f>'[15]Final Floorspace Estimates'!R96</f>
        <v>919.30293290763166</v>
      </c>
      <c r="S142" s="794">
        <f>'[15]Final Floorspace Estimates'!S96</f>
        <v>905.76574891769303</v>
      </c>
      <c r="T142" s="794"/>
      <c r="U142" s="790">
        <f>'[15]Final Floorspace Estimates'!U96</f>
        <v>31.035842796883749</v>
      </c>
      <c r="V142" s="790">
        <f>'[15]Final Floorspace Estimates'!V96</f>
        <v>4.9981877170165889</v>
      </c>
      <c r="W142" s="790">
        <f>'[15]Final Floorspace Estimates'!W96</f>
        <v>1.0118400783620651</v>
      </c>
      <c r="X142" s="790">
        <f>'[15]Final Floorspace Estimates'!X96</f>
        <v>37.045870592262403</v>
      </c>
      <c r="AB142" s="363"/>
      <c r="AC142" s="363"/>
      <c r="AD142" s="363"/>
      <c r="AE142" s="350"/>
      <c r="AF142" s="351"/>
      <c r="AG142" s="351"/>
      <c r="AH142" s="351"/>
      <c r="AI142" s="350"/>
      <c r="AJ142" s="362"/>
      <c r="AK142" s="362"/>
      <c r="AL142" s="362"/>
      <c r="AM142" s="350"/>
      <c r="AN142" s="350"/>
      <c r="AO142" s="350"/>
      <c r="AP142" s="350"/>
      <c r="AQ142" s="350"/>
    </row>
    <row r="143" spans="3:43" x14ac:dyDescent="0.2">
      <c r="C143" s="292">
        <f t="shared" si="35"/>
        <v>1992</v>
      </c>
      <c r="D143" s="791">
        <f>'[15]Final Floorspace Estimates'!D97</f>
        <v>16370.458386455215</v>
      </c>
      <c r="E143" s="791">
        <f>'[15]Final Floorspace Estimates'!E97</f>
        <v>5516.5624781360848</v>
      </c>
      <c r="F143" s="791">
        <f>'[15]Final Floorspace Estimates'!F97</f>
        <v>1086.9812888269164</v>
      </c>
      <c r="G143" s="791">
        <f>'[15]Final Floorspace Estimates'!G97</f>
        <v>22974.002153418216</v>
      </c>
      <c r="H143" s="794"/>
      <c r="I143" s="797">
        <f>'[15]Final Floorspace Estimates'!I97</f>
        <v>0.25446759755344861</v>
      </c>
      <c r="J143" s="797">
        <f>'[15]Final Floorspace Estimates'!J97</f>
        <v>0.22329806149305617</v>
      </c>
      <c r="K143" s="797">
        <f>'[15]Final Floorspace Estimates'!K97</f>
        <v>0.18934104573943045</v>
      </c>
      <c r="L143" s="794"/>
      <c r="M143" s="797">
        <f>'[15]Final Floorspace Estimates'!M97</f>
        <v>0.71256450126255066</v>
      </c>
      <c r="N143" s="797">
        <f>'[15]Final Floorspace Estimates'!N97</f>
        <v>0.24012196226399743</v>
      </c>
      <c r="O143" s="797">
        <f>'[15]Final Floorspace Estimates'!O97</f>
        <v>4.7313536473451948E-2</v>
      </c>
      <c r="P143" s="794"/>
      <c r="Q143" s="794">
        <f>'[15]Final Floorspace Estimates'!Q97</f>
        <v>1951.0028450125033</v>
      </c>
      <c r="R143" s="794">
        <f>'[15]Final Floorspace Estimates'!R97</f>
        <v>919.9980857670763</v>
      </c>
      <c r="S143" s="794">
        <f>'[15]Final Floorspace Estimates'!S97</f>
        <v>919.5089671515284</v>
      </c>
      <c r="T143" s="794"/>
      <c r="U143" s="790">
        <f>'[15]Final Floorspace Estimates'!U97</f>
        <v>31.938810886132917</v>
      </c>
      <c r="V143" s="790">
        <f>'[15]Final Floorspace Estimates'!V97</f>
        <v>5.0752269198996771</v>
      </c>
      <c r="W143" s="790">
        <f>'[15]Final Floorspace Estimates'!W97</f>
        <v>0.99948904220227497</v>
      </c>
      <c r="X143" s="790">
        <f>'[15]Final Floorspace Estimates'!X97</f>
        <v>38.013526848234868</v>
      </c>
      <c r="AB143" s="363"/>
      <c r="AC143" s="363"/>
      <c r="AD143" s="363"/>
      <c r="AE143" s="350"/>
      <c r="AF143" s="351"/>
      <c r="AG143" s="351"/>
      <c r="AH143" s="351"/>
      <c r="AI143" s="350"/>
      <c r="AJ143" s="362"/>
      <c r="AK143" s="362"/>
      <c r="AL143" s="362"/>
      <c r="AM143" s="350"/>
      <c r="AN143" s="350"/>
      <c r="AO143" s="350"/>
      <c r="AP143" s="350"/>
      <c r="AQ143" s="350"/>
    </row>
    <row r="144" spans="3:43" x14ac:dyDescent="0.2">
      <c r="C144" s="292">
        <f t="shared" si="35"/>
        <v>1993</v>
      </c>
      <c r="D144" s="791">
        <f>'[15]Final Floorspace Estimates'!D98</f>
        <v>16714.017218843761</v>
      </c>
      <c r="E144" s="791">
        <f>'[15]Final Floorspace Estimates'!E98</f>
        <v>5591.0619998649299</v>
      </c>
      <c r="F144" s="791">
        <f>'[15]Final Floorspace Estimates'!F98</f>
        <v>1059.6567422437383</v>
      </c>
      <c r="G144" s="791">
        <f>'[15]Final Floorspace Estimates'!G98</f>
        <v>23364.735960952428</v>
      </c>
      <c r="H144" s="794"/>
      <c r="I144" s="797">
        <f>'[15]Final Floorspace Estimates'!I98</f>
        <v>0.25478334576564776</v>
      </c>
      <c r="J144" s="797">
        <f>'[15]Final Floorspace Estimates'!J98</f>
        <v>0.22360681165728397</v>
      </c>
      <c r="K144" s="797">
        <f>'[15]Final Floorspace Estimates'!K98</f>
        <v>0.18233632868613411</v>
      </c>
      <c r="L144" s="794"/>
      <c r="M144" s="797">
        <f>'[15]Final Floorspace Estimates'!M98</f>
        <v>0.71535228332032219</v>
      </c>
      <c r="N144" s="797">
        <f>'[15]Final Floorspace Estimates'!N98</f>
        <v>0.23929489334734252</v>
      </c>
      <c r="O144" s="797">
        <f>'[15]Final Floorspace Estimates'!O98</f>
        <v>4.5352823332335361E-2</v>
      </c>
      <c r="P144" s="794"/>
      <c r="Q144" s="794">
        <f>'[15]Final Floorspace Estimates'!Q98</f>
        <v>1967.9207227389386</v>
      </c>
      <c r="R144" s="794">
        <f>'[15]Final Floorspace Estimates'!R98</f>
        <v>918.93961820957929</v>
      </c>
      <c r="S144" s="794">
        <f>'[15]Final Floorspace Estimates'!S98</f>
        <v>933.22228570028619</v>
      </c>
      <c r="T144" s="794"/>
      <c r="U144" s="790">
        <f>'[15]Final Floorspace Estimates'!U98</f>
        <v>32.89186084517808</v>
      </c>
      <c r="V144" s="790">
        <f>'[15]Final Floorspace Estimates'!V98</f>
        <v>5.1378483795419649</v>
      </c>
      <c r="W144" s="790">
        <f>'[15]Final Floorspace Estimates'!W98</f>
        <v>0.98889528705442042</v>
      </c>
      <c r="X144" s="790">
        <f>'[15]Final Floorspace Estimates'!X98</f>
        <v>39.018604511774463</v>
      </c>
      <c r="AB144" s="363"/>
      <c r="AC144" s="363"/>
      <c r="AD144" s="363"/>
      <c r="AE144" s="350"/>
      <c r="AF144" s="351"/>
      <c r="AG144" s="351"/>
      <c r="AH144" s="351"/>
      <c r="AI144" s="350"/>
      <c r="AJ144" s="362"/>
      <c r="AK144" s="362"/>
      <c r="AL144" s="362"/>
      <c r="AM144" s="350"/>
      <c r="AN144" s="350"/>
      <c r="AO144" s="350"/>
      <c r="AP144" s="350"/>
      <c r="AQ144" s="350"/>
    </row>
    <row r="145" spans="3:43" x14ac:dyDescent="0.2">
      <c r="C145" s="292">
        <f t="shared" si="35"/>
        <v>1994</v>
      </c>
      <c r="D145" s="791">
        <f>'[15]Final Floorspace Estimates'!D99</f>
        <v>17201.523596345658</v>
      </c>
      <c r="E145" s="791">
        <f>'[15]Final Floorspace Estimates'!E99</f>
        <v>5528.5186735802299</v>
      </c>
      <c r="F145" s="791">
        <f>'[15]Final Floorspace Estimates'!F99</f>
        <v>1069.5164515891424</v>
      </c>
      <c r="G145" s="791">
        <f>'[15]Final Floorspace Estimates'!G99</f>
        <v>23799.55872151503</v>
      </c>
      <c r="H145" s="794"/>
      <c r="I145" s="797">
        <f>'[15]Final Floorspace Estimates'!I99</f>
        <v>0.25817739054377653</v>
      </c>
      <c r="J145" s="797">
        <f>'[15]Final Floorspace Estimates'!J99</f>
        <v>0.21959815502371138</v>
      </c>
      <c r="K145" s="797">
        <f>'[15]Final Floorspace Estimates'!K99</f>
        <v>0.17965739037575187</v>
      </c>
      <c r="L145" s="794"/>
      <c r="M145" s="797">
        <f>'[15]Final Floorspace Estimates'!M99</f>
        <v>0.72276649317851915</v>
      </c>
      <c r="N145" s="797">
        <f>'[15]Final Floorspace Estimates'!N99</f>
        <v>0.23229500757853952</v>
      </c>
      <c r="O145" s="797">
        <f>'[15]Final Floorspace Estimates'!O99</f>
        <v>4.4938499242941396E-2</v>
      </c>
      <c r="P145" s="794"/>
      <c r="Q145" s="794">
        <f>'[15]Final Floorspace Estimates'!Q99</f>
        <v>1985.4522876494614</v>
      </c>
      <c r="R145" s="794">
        <f>'[15]Final Floorspace Estimates'!R99</f>
        <v>920.13478782734819</v>
      </c>
      <c r="S145" s="794">
        <f>'[15]Final Floorspace Estimates'!S99</f>
        <v>941.7627177625161</v>
      </c>
      <c r="T145" s="794"/>
      <c r="U145" s="790">
        <f>'[15]Final Floorspace Estimates'!U99</f>
        <v>34.152804375420672</v>
      </c>
      <c r="V145" s="790">
        <f>'[15]Final Floorspace Estimates'!V99</f>
        <v>5.0869823567142776</v>
      </c>
      <c r="W145" s="790">
        <f>'[15]Final Floorspace Estimates'!W99</f>
        <v>1.0072307201403132</v>
      </c>
      <c r="X145" s="790">
        <f>'[15]Final Floorspace Estimates'!X99</f>
        <v>40.247017452275266</v>
      </c>
      <c r="AB145" s="363"/>
      <c r="AC145" s="363"/>
      <c r="AD145" s="363"/>
      <c r="AE145" s="350"/>
      <c r="AF145" s="351"/>
      <c r="AG145" s="351"/>
      <c r="AH145" s="351"/>
      <c r="AI145" s="350"/>
      <c r="AJ145" s="362"/>
      <c r="AK145" s="362"/>
      <c r="AL145" s="362"/>
      <c r="AM145" s="350"/>
      <c r="AN145" s="350"/>
      <c r="AO145" s="350"/>
      <c r="AP145" s="350"/>
      <c r="AQ145" s="350"/>
    </row>
    <row r="146" spans="3:43" x14ac:dyDescent="0.2">
      <c r="C146" s="292">
        <f t="shared" si="35"/>
        <v>1995</v>
      </c>
      <c r="D146" s="791">
        <f>'[15]Final Floorspace Estimates'!D100</f>
        <v>17699.389918736448</v>
      </c>
      <c r="E146" s="791">
        <f>'[15]Final Floorspace Estimates'!E100</f>
        <v>5469.8691957177589</v>
      </c>
      <c r="F146" s="791">
        <f>'[15]Final Floorspace Estimates'!F100</f>
        <v>1082.8148676569872</v>
      </c>
      <c r="G146" s="791">
        <f>'[15]Final Floorspace Estimates'!G100</f>
        <v>24252.073982111193</v>
      </c>
      <c r="H146" s="794"/>
      <c r="I146" s="797">
        <f>'[15]Final Floorspace Estimates'!I100</f>
        <v>0.26157143532190535</v>
      </c>
      <c r="J146" s="797">
        <f>'[15]Final Floorspace Estimates'!J100</f>
        <v>0.2155894983901388</v>
      </c>
      <c r="K146" s="797">
        <f>'[15]Final Floorspace Estimates'!K100</f>
        <v>0.17697845206536963</v>
      </c>
      <c r="L146" s="794"/>
      <c r="M146" s="797">
        <f>'[15]Final Floorspace Estimates'!M100</f>
        <v>0.72980933225718614</v>
      </c>
      <c r="N146" s="797">
        <f>'[15]Final Floorspace Estimates'!N100</f>
        <v>0.22554232680274858</v>
      </c>
      <c r="O146" s="797">
        <f>'[15]Final Floorspace Estimates'!O100</f>
        <v>4.4648340940065277E-2</v>
      </c>
      <c r="P146" s="794"/>
      <c r="Q146" s="794">
        <f>'[15]Final Floorspace Estimates'!Q100</f>
        <v>1998.5999706044281</v>
      </c>
      <c r="R146" s="794">
        <f>'[15]Final Floorspace Estimates'!R100</f>
        <v>924.67026482971232</v>
      </c>
      <c r="S146" s="794">
        <f>'[15]Final Floorspace Estimates'!S100</f>
        <v>950.302101027856</v>
      </c>
      <c r="T146" s="794"/>
      <c r="U146" s="790">
        <f>'[15]Final Floorspace Estimates'!U100</f>
        <v>35.374000171302974</v>
      </c>
      <c r="V146" s="790">
        <f>'[15]Final Floorspace Estimates'!V100</f>
        <v>5.0578253977882257</v>
      </c>
      <c r="W146" s="790">
        <f>'[15]Final Floorspace Estimates'!W100</f>
        <v>1.0290012437586347</v>
      </c>
      <c r="X146" s="790">
        <f>'[15]Final Floorspace Estimates'!X100</f>
        <v>41.460826812849838</v>
      </c>
      <c r="AB146" s="363"/>
      <c r="AC146" s="363"/>
      <c r="AD146" s="363"/>
      <c r="AE146" s="350"/>
      <c r="AF146" s="351"/>
      <c r="AG146" s="351"/>
      <c r="AH146" s="351"/>
      <c r="AI146" s="350"/>
      <c r="AJ146" s="362"/>
      <c r="AK146" s="362"/>
      <c r="AL146" s="362"/>
      <c r="AM146" s="350"/>
      <c r="AN146" s="350"/>
      <c r="AO146" s="350"/>
      <c r="AP146" s="350"/>
      <c r="AQ146" s="350"/>
    </row>
    <row r="147" spans="3:43" x14ac:dyDescent="0.2">
      <c r="C147" s="292">
        <f t="shared" si="35"/>
        <v>1996</v>
      </c>
      <c r="D147" s="791">
        <f>'[15]Final Floorspace Estimates'!D101</f>
        <v>17698.708254350502</v>
      </c>
      <c r="E147" s="791">
        <f>'[15]Final Floorspace Estimates'!E101</f>
        <v>5466.34475984033</v>
      </c>
      <c r="F147" s="791">
        <f>'[15]Final Floorspace Estimates'!F101</f>
        <v>1088.1134105947567</v>
      </c>
      <c r="G147" s="791">
        <f>'[15]Final Floorspace Estimates'!G101</f>
        <v>24253.166424785588</v>
      </c>
      <c r="H147" s="794"/>
      <c r="I147" s="797">
        <f>'[15]Final Floorspace Estimates'!I101</f>
        <v>0.25938442305024484</v>
      </c>
      <c r="J147" s="797">
        <f>'[15]Final Floorspace Estimates'!J101</f>
        <v>0.2142065923208229</v>
      </c>
      <c r="K147" s="797">
        <f>'[15]Final Floorspace Estimates'!K101</f>
        <v>0.17540931506028221</v>
      </c>
      <c r="L147" s="794"/>
      <c r="M147" s="797">
        <f>'[15]Final Floorspace Estimates'!M101</f>
        <v>0.72974835303415309</v>
      </c>
      <c r="N147" s="797">
        <f>'[15]Final Floorspace Estimates'!N101</f>
        <v>0.22538684904474923</v>
      </c>
      <c r="O147" s="797">
        <f>'[15]Final Floorspace Estimates'!O101</f>
        <v>4.4864797921097689E-2</v>
      </c>
      <c r="P147" s="794"/>
      <c r="Q147" s="794">
        <f>'[15]Final Floorspace Estimates'!Q101</f>
        <v>2014.0160824711434</v>
      </c>
      <c r="R147" s="794">
        <f>'[15]Final Floorspace Estimates'!R101</f>
        <v>931.5475515178</v>
      </c>
      <c r="S147" s="794">
        <f>'[15]Final Floorspace Estimates'!S101</f>
        <v>958.48049980682822</v>
      </c>
      <c r="T147" s="794"/>
      <c r="U147" s="790">
        <f>'[15]Final Floorspace Estimates'!U101</f>
        <v>35.645483063226685</v>
      </c>
      <c r="V147" s="790">
        <f>'[15]Final Floorspace Estimates'!V101</f>
        <v>5.0921600767814157</v>
      </c>
      <c r="W147" s="790">
        <f>'[15]Final Floorspace Estimates'!W101</f>
        <v>1.0429354856333748</v>
      </c>
      <c r="X147" s="790">
        <f>'[15]Final Floorspace Estimates'!X101</f>
        <v>41.780578625641475</v>
      </c>
      <c r="AB147" s="363"/>
      <c r="AC147" s="363"/>
      <c r="AD147" s="363"/>
      <c r="AE147" s="350"/>
      <c r="AF147" s="351"/>
      <c r="AG147" s="351"/>
      <c r="AH147" s="351"/>
      <c r="AI147" s="350"/>
      <c r="AJ147" s="362"/>
      <c r="AK147" s="362"/>
      <c r="AL147" s="362"/>
      <c r="AM147" s="350"/>
      <c r="AN147" s="350"/>
      <c r="AO147" s="350"/>
      <c r="AP147" s="350"/>
      <c r="AQ147" s="350"/>
    </row>
    <row r="148" spans="3:43" x14ac:dyDescent="0.2">
      <c r="C148" s="292">
        <f t="shared" si="35"/>
        <v>1997</v>
      </c>
      <c r="D148" s="791">
        <f>'[15]Final Floorspace Estimates'!D102</f>
        <v>17698.406515525097</v>
      </c>
      <c r="E148" s="791">
        <f>'[15]Final Floorspace Estimates'!E102</f>
        <v>5464.4553148070008</v>
      </c>
      <c r="F148" s="791">
        <f>'[15]Final Floorspace Estimates'!F102</f>
        <v>1092.9631255185466</v>
      </c>
      <c r="G148" s="791">
        <f>'[15]Final Floorspace Estimates'!G102</f>
        <v>24255.824955850643</v>
      </c>
      <c r="H148" s="794"/>
      <c r="I148" s="797">
        <f>'[15]Final Floorspace Estimates'!I102</f>
        <v>0.25719741077858432</v>
      </c>
      <c r="J148" s="797">
        <f>'[15]Final Floorspace Estimates'!J102</f>
        <v>0.21282368625150697</v>
      </c>
      <c r="K148" s="797">
        <f>'[15]Final Floorspace Estimates'!K102</f>
        <v>0.17384017805519478</v>
      </c>
      <c r="L148" s="794"/>
      <c r="M148" s="797">
        <f>'[15]Final Floorspace Estimates'!M102</f>
        <v>0.72965592997718842</v>
      </c>
      <c r="N148" s="797">
        <f>'[15]Final Floorspace Estimates'!N102</f>
        <v>0.22528424923716903</v>
      </c>
      <c r="O148" s="797">
        <f>'[15]Final Floorspace Estimates'!O102</f>
        <v>4.5059820785642572E-2</v>
      </c>
      <c r="P148" s="794"/>
      <c r="Q148" s="794">
        <f>'[15]Final Floorspace Estimates'!Q102</f>
        <v>2028.4164442128199</v>
      </c>
      <c r="R148" s="794">
        <f>'[15]Final Floorspace Estimates'!R102</f>
        <v>938.79262907283476</v>
      </c>
      <c r="S148" s="794">
        <f>'[15]Final Floorspace Estimates'!S102</f>
        <v>966.65175768231586</v>
      </c>
      <c r="T148" s="794"/>
      <c r="U148" s="790">
        <f>'[15]Final Floorspace Estimates'!U102</f>
        <v>35.899738812454423</v>
      </c>
      <c r="V148" s="790">
        <f>'[15]Final Floorspace Estimates'!V102</f>
        <v>5.129990371438689</v>
      </c>
      <c r="W148" s="790">
        <f>'[15]Final Floorspace Estimates'!W102</f>
        <v>1.0565147263644608</v>
      </c>
      <c r="X148" s="790">
        <f>'[15]Final Floorspace Estimates'!X102</f>
        <v>42.086243910257572</v>
      </c>
      <c r="AB148" s="363"/>
      <c r="AC148" s="363"/>
      <c r="AD148" s="363"/>
      <c r="AE148" s="350"/>
      <c r="AF148" s="351"/>
      <c r="AG148" s="351"/>
      <c r="AH148" s="351"/>
      <c r="AI148" s="350"/>
      <c r="AJ148" s="362"/>
      <c r="AK148" s="362"/>
      <c r="AL148" s="362"/>
      <c r="AM148" s="350"/>
      <c r="AN148" s="350"/>
      <c r="AO148" s="350"/>
      <c r="AP148" s="350"/>
      <c r="AQ148" s="350"/>
    </row>
    <row r="149" spans="3:43" x14ac:dyDescent="0.2">
      <c r="C149" s="292">
        <f t="shared" si="35"/>
        <v>1998</v>
      </c>
      <c r="D149" s="791">
        <f>'[15]Final Floorspace Estimates'!D103</f>
        <v>17851.36998822631</v>
      </c>
      <c r="E149" s="791">
        <f>'[15]Final Floorspace Estimates'!E103</f>
        <v>5355.4021783219323</v>
      </c>
      <c r="F149" s="791">
        <f>'[15]Final Floorspace Estimates'!F103</f>
        <v>1115.2128034280433</v>
      </c>
      <c r="G149" s="791">
        <f>'[15]Final Floorspace Estimates'!G103</f>
        <v>24321.984969976285</v>
      </c>
      <c r="H149" s="794"/>
      <c r="I149" s="797">
        <f>'[15]Final Floorspace Estimates'!I103</f>
        <v>0.25525079634878856</v>
      </c>
      <c r="J149" s="797">
        <f>'[15]Final Floorspace Estimates'!J103</f>
        <v>0.20981777615361885</v>
      </c>
      <c r="K149" s="797">
        <f>'[15]Final Floorspace Estimates'!K103</f>
        <v>0.17118094114371951</v>
      </c>
      <c r="L149" s="794"/>
      <c r="M149" s="797">
        <f>'[15]Final Floorspace Estimates'!M103</f>
        <v>0.73396024256500947</v>
      </c>
      <c r="N149" s="797">
        <f>'[15]Final Floorspace Estimates'!N103</f>
        <v>0.22018771021085595</v>
      </c>
      <c r="O149" s="797">
        <f>'[15]Final Floorspace Estimates'!O103</f>
        <v>4.5852047224134551E-2</v>
      </c>
      <c r="P149" s="794"/>
      <c r="Q149" s="794">
        <f>'[15]Final Floorspace Estimates'!Q103</f>
        <v>2044.4058172532423</v>
      </c>
      <c r="R149" s="794">
        <f>'[15]Final Floorspace Estimates'!R103</f>
        <v>943.90949502353988</v>
      </c>
      <c r="S149" s="794">
        <f>'[15]Final Floorspace Estimates'!S103</f>
        <v>975.05817014622744</v>
      </c>
      <c r="T149" s="794"/>
      <c r="U149" s="790">
        <f>'[15]Final Floorspace Estimates'!U103</f>
        <v>36.49544464986981</v>
      </c>
      <c r="V149" s="790">
        <f>'[15]Final Floorspace Estimates'!V103</f>
        <v>5.0550149657878203</v>
      </c>
      <c r="W149" s="790">
        <f>'[15]Final Floorspace Estimates'!W103</f>
        <v>1.0873973554341922</v>
      </c>
      <c r="X149" s="790">
        <f>'[15]Final Floorspace Estimates'!X103</f>
        <v>42.637856971091821</v>
      </c>
      <c r="AB149" s="363"/>
      <c r="AC149" s="363"/>
      <c r="AD149" s="363"/>
      <c r="AE149" s="350"/>
      <c r="AF149" s="351"/>
      <c r="AG149" s="351"/>
      <c r="AH149" s="351"/>
      <c r="AI149" s="350"/>
      <c r="AJ149" s="362"/>
      <c r="AK149" s="362"/>
      <c r="AL149" s="362"/>
      <c r="AM149" s="350"/>
      <c r="AN149" s="350"/>
      <c r="AO149" s="350"/>
      <c r="AP149" s="350"/>
      <c r="AQ149" s="350"/>
    </row>
    <row r="150" spans="3:43" x14ac:dyDescent="0.2">
      <c r="C150" s="292">
        <f t="shared" si="35"/>
        <v>1999</v>
      </c>
      <c r="D150" s="791">
        <f>'[15]Final Floorspace Estimates'!D104</f>
        <v>18017.557041831653</v>
      </c>
      <c r="E150" s="791">
        <f>'[15]Final Floorspace Estimates'!E104</f>
        <v>5249.1779995855195</v>
      </c>
      <c r="F150" s="791">
        <f>'[15]Final Floorspace Estimates'!F104</f>
        <v>1136.3372981574516</v>
      </c>
      <c r="G150" s="791">
        <f>'[15]Final Floorspace Estimates'!G104</f>
        <v>24403.072339574624</v>
      </c>
      <c r="H150" s="794"/>
      <c r="I150" s="797">
        <f>'[15]Final Floorspace Estimates'!I104</f>
        <v>0.25330418191899273</v>
      </c>
      <c r="J150" s="797">
        <f>'[15]Final Floorspace Estimates'!J104</f>
        <v>0.20681186605573071</v>
      </c>
      <c r="K150" s="797">
        <f>'[15]Final Floorspace Estimates'!K104</f>
        <v>0.16852170423224425</v>
      </c>
      <c r="L150" s="794"/>
      <c r="M150" s="797">
        <f>'[15]Final Floorspace Estimates'!M104</f>
        <v>0.73833150150575344</v>
      </c>
      <c r="N150" s="797">
        <f>'[15]Final Floorspace Estimates'!N104</f>
        <v>0.2151031610504589</v>
      </c>
      <c r="O150" s="797">
        <f>'[15]Final Floorspace Estimates'!O104</f>
        <v>4.6565337443787595E-2</v>
      </c>
      <c r="P150" s="794"/>
      <c r="Q150" s="794">
        <f>'[15]Final Floorspace Estimates'!Q104</f>
        <v>2062.3634352802019</v>
      </c>
      <c r="R150" s="794">
        <f>'[15]Final Floorspace Estimates'!R104</f>
        <v>950.47013185264382</v>
      </c>
      <c r="S150" s="794">
        <f>'[15]Final Floorspace Estimates'!S104</f>
        <v>983.4614233443001</v>
      </c>
      <c r="T150" s="794"/>
      <c r="U150" s="790">
        <f>'[15]Final Floorspace Estimates'!U104</f>
        <v>37.158750836148918</v>
      </c>
      <c r="V150" s="790">
        <f>'[15]Final Floorspace Estimates'!V104</f>
        <v>4.9891869053840461</v>
      </c>
      <c r="W150" s="790">
        <f>'[15]Final Floorspace Estimates'!W104</f>
        <v>1.1175438966451436</v>
      </c>
      <c r="X150" s="790">
        <f>'[15]Final Floorspace Estimates'!X104</f>
        <v>43.265481638178109</v>
      </c>
      <c r="AB150" s="363"/>
      <c r="AC150" s="363"/>
      <c r="AD150" s="363"/>
      <c r="AE150" s="350"/>
      <c r="AF150" s="351"/>
      <c r="AG150" s="351"/>
      <c r="AH150" s="351"/>
      <c r="AI150" s="350"/>
      <c r="AJ150" s="362"/>
      <c r="AK150" s="362"/>
      <c r="AL150" s="362"/>
      <c r="AM150" s="350"/>
      <c r="AN150" s="350"/>
      <c r="AO150" s="350"/>
      <c r="AP150" s="350"/>
      <c r="AQ150" s="350"/>
    </row>
    <row r="151" spans="3:43" x14ac:dyDescent="0.2">
      <c r="C151" s="292">
        <f t="shared" si="35"/>
        <v>2000</v>
      </c>
      <c r="D151" s="791">
        <f>'[15]Final Floorspace Estimates'!D105</f>
        <v>18068.187408970996</v>
      </c>
      <c r="E151" s="791">
        <f>'[15]Final Floorspace Estimates'!E105</f>
        <v>5260.7501168144336</v>
      </c>
      <c r="F151" s="791">
        <f>'[15]Final Floorspace Estimates'!F105</f>
        <v>1156.7293031498789</v>
      </c>
      <c r="G151" s="791">
        <f>'[15]Final Floorspace Estimates'!G105</f>
        <v>24485.666828935307</v>
      </c>
      <c r="H151" s="794"/>
      <c r="I151" s="797">
        <f>'[15]Final Floorspace Estimates'!I105</f>
        <v>0.25073790293406129</v>
      </c>
      <c r="J151" s="797">
        <f>'[15]Final Floorspace Estimates'!J105</f>
        <v>0.20641466068539865</v>
      </c>
      <c r="K151" s="797">
        <f>'[15]Final Floorspace Estimates'!K105</f>
        <v>0.16742287334164865</v>
      </c>
      <c r="L151" s="794"/>
      <c r="M151" s="797">
        <f>'[15]Final Floorspace Estimates'!M105</f>
        <v>0.73790873392181344</v>
      </c>
      <c r="N151" s="797">
        <f>'[15]Final Floorspace Estimates'!N105</f>
        <v>0.21485018780855408</v>
      </c>
      <c r="O151" s="797">
        <f>'[15]Final Floorspace Estimates'!O105</f>
        <v>4.7241078269632572E-2</v>
      </c>
      <c r="P151" s="794"/>
      <c r="Q151" s="794">
        <f>'[15]Final Floorspace Estimates'!Q105</f>
        <v>2073.9279127661835</v>
      </c>
      <c r="R151" s="794">
        <f>'[15]Final Floorspace Estimates'!R105</f>
        <v>959.85071599479795</v>
      </c>
      <c r="S151" s="794">
        <f>'[15]Final Floorspace Estimates'!S105</f>
        <v>991.87495554832833</v>
      </c>
      <c r="T151" s="794"/>
      <c r="U151" s="790">
        <f>'[15]Final Floorspace Estimates'!U105</f>
        <v>37.47211820055545</v>
      </c>
      <c r="V151" s="790">
        <f>'[15]Final Floorspace Estimates'!V105</f>
        <v>5.0495347662940508</v>
      </c>
      <c r="W151" s="790">
        <f>'[15]Final Floorspace Estimates'!W105</f>
        <v>1.1473308261432349</v>
      </c>
      <c r="X151" s="790">
        <f>'[15]Final Floorspace Estimates'!X105</f>
        <v>43.668983792992734</v>
      </c>
      <c r="AB151" s="363"/>
      <c r="AC151" s="363"/>
      <c r="AD151" s="363"/>
      <c r="AE151" s="350"/>
      <c r="AF151" s="351"/>
      <c r="AG151" s="351"/>
      <c r="AH151" s="351"/>
      <c r="AI151" s="350"/>
      <c r="AJ151" s="362"/>
      <c r="AK151" s="362"/>
      <c r="AL151" s="362"/>
      <c r="AM151" s="350"/>
      <c r="AN151" s="350"/>
      <c r="AO151" s="350"/>
      <c r="AP151" s="350"/>
      <c r="AQ151" s="350"/>
    </row>
    <row r="152" spans="3:43" x14ac:dyDescent="0.2">
      <c r="C152" s="292">
        <f t="shared" si="35"/>
        <v>2001</v>
      </c>
      <c r="D152" s="791">
        <f>'[15]Final Floorspace Estimates'!D106</f>
        <v>18111.331174203544</v>
      </c>
      <c r="E152" s="791">
        <f>'[15]Final Floorspace Estimates'!E106</f>
        <v>5270.9880917323426</v>
      </c>
      <c r="F152" s="791">
        <f>'[15]Final Floorspace Estimates'!F106</f>
        <v>1169.2520519051377</v>
      </c>
      <c r="G152" s="791">
        <f>'[15]Final Floorspace Estimates'!G106</f>
        <v>24551.571317841022</v>
      </c>
      <c r="H152" s="794"/>
      <c r="I152" s="797">
        <f>'[15]Final Floorspace Estimates'!I106</f>
        <v>0.24817162394912984</v>
      </c>
      <c r="J152" s="797">
        <f>'[15]Final Floorspace Estimates'!J106</f>
        <v>0.2060174553150666</v>
      </c>
      <c r="K152" s="797">
        <f>'[15]Final Floorspace Estimates'!K106</f>
        <v>0.16632404245105306</v>
      </c>
      <c r="L152" s="794"/>
      <c r="M152" s="797">
        <f>'[15]Final Floorspace Estimates'!M106</f>
        <v>0.73768521532642128</v>
      </c>
      <c r="N152" s="797">
        <f>'[15]Final Floorspace Estimates'!N106</f>
        <v>0.21469045803606246</v>
      </c>
      <c r="O152" s="797">
        <f>'[15]Final Floorspace Estimates'!O106</f>
        <v>4.7624326637516312E-2</v>
      </c>
      <c r="P152" s="794"/>
      <c r="Q152" s="794">
        <f>'[15]Final Floorspace Estimates'!Q106</f>
        <v>2086.7064176979443</v>
      </c>
      <c r="R152" s="794">
        <f>'[15]Final Floorspace Estimates'!R106</f>
        <v>968.63394249381156</v>
      </c>
      <c r="S152" s="794">
        <f>'[15]Final Floorspace Estimates'!S106</f>
        <v>1000.2855548251976</v>
      </c>
      <c r="T152" s="794"/>
      <c r="U152" s="790">
        <f>'[15]Final Floorspace Estimates'!U106</f>
        <v>37.793030994263376</v>
      </c>
      <c r="V152" s="790">
        <f>'[15]Final Floorspace Estimates'!V106</f>
        <v>5.1056579761326315</v>
      </c>
      <c r="W152" s="790">
        <f>'[15]Final Floorspace Estimates'!W106</f>
        <v>1.1695859374704314</v>
      </c>
      <c r="X152" s="790">
        <f>'[15]Final Floorspace Estimates'!X106</f>
        <v>44.068274907866439</v>
      </c>
      <c r="AB152" s="363"/>
      <c r="AC152" s="363"/>
      <c r="AD152" s="363"/>
      <c r="AE152" s="350"/>
      <c r="AF152" s="351"/>
      <c r="AG152" s="351"/>
      <c r="AH152" s="351"/>
      <c r="AI152" s="350"/>
      <c r="AJ152" s="362"/>
      <c r="AK152" s="362"/>
      <c r="AL152" s="362"/>
      <c r="AM152" s="350"/>
      <c r="AN152" s="350"/>
      <c r="AO152" s="350"/>
      <c r="AP152" s="350"/>
      <c r="AQ152" s="350"/>
    </row>
    <row r="153" spans="3:43" x14ac:dyDescent="0.2">
      <c r="C153" s="292">
        <f t="shared" si="35"/>
        <v>2002</v>
      </c>
      <c r="D153" s="791">
        <f>'[15]Final Floorspace Estimates'!D107</f>
        <v>18285.026441394628</v>
      </c>
      <c r="E153" s="791">
        <f>'[15]Final Floorspace Estimates'!E107</f>
        <v>5250.3686608330027</v>
      </c>
      <c r="F153" s="791">
        <f>'[15]Final Floorspace Estimates'!F107</f>
        <v>1144.4182467862613</v>
      </c>
      <c r="G153" s="791">
        <f>'[15]Final Floorspace Estimates'!G107</f>
        <v>24679.813349013893</v>
      </c>
      <c r="H153" s="794"/>
      <c r="I153" s="797">
        <f>'[15]Final Floorspace Estimates'!I107</f>
        <v>0.2480585221790616</v>
      </c>
      <c r="J153" s="797">
        <f>'[15]Final Floorspace Estimates'!J107</f>
        <v>0.20304741043609167</v>
      </c>
      <c r="K153" s="797">
        <f>'[15]Final Floorspace Estimates'!K107</f>
        <v>0.16666829420228324</v>
      </c>
      <c r="L153" s="794"/>
      <c r="M153" s="797">
        <f>'[15]Final Floorspace Estimates'!M107</f>
        <v>0.74088998092545233</v>
      </c>
      <c r="N153" s="797">
        <f>'[15]Final Floorspace Estimates'!N107</f>
        <v>0.21273939906205921</v>
      </c>
      <c r="O153" s="797">
        <f>'[15]Final Floorspace Estimates'!O107</f>
        <v>4.6370620012488373E-2</v>
      </c>
      <c r="P153" s="794"/>
      <c r="Q153" s="794">
        <f>'[15]Final Floorspace Estimates'!Q107</f>
        <v>2100.0615164863416</v>
      </c>
      <c r="R153" s="794">
        <f>'[15]Final Floorspace Estimates'!R107</f>
        <v>978.1678780661249</v>
      </c>
      <c r="S153" s="794">
        <f>'[15]Final Floorspace Estimates'!S107</f>
        <v>1000.156959263423</v>
      </c>
      <c r="T153" s="794"/>
      <c r="U153" s="790">
        <f>'[15]Final Floorspace Estimates'!U107</f>
        <v>38.399680357508053</v>
      </c>
      <c r="V153" s="790">
        <f>'[15]Final Floorspace Estimates'!V107</f>
        <v>5.1357419720318997</v>
      </c>
      <c r="W153" s="790">
        <f>'[15]Final Floorspace Estimates'!W107</f>
        <v>1.1445978738313247</v>
      </c>
      <c r="X153" s="790">
        <f>'[15]Final Floorspace Estimates'!X107</f>
        <v>44.680020203371278</v>
      </c>
      <c r="AB153" s="363"/>
      <c r="AC153" s="363"/>
      <c r="AD153" s="363"/>
      <c r="AE153" s="350"/>
      <c r="AF153" s="351"/>
      <c r="AG153" s="351"/>
      <c r="AH153" s="351"/>
      <c r="AI153" s="350"/>
      <c r="AJ153" s="362"/>
      <c r="AK153" s="362"/>
      <c r="AL153" s="362"/>
      <c r="AM153" s="350"/>
      <c r="AN153" s="350"/>
      <c r="AO153" s="350"/>
      <c r="AP153" s="350"/>
      <c r="AQ153" s="350"/>
    </row>
    <row r="154" spans="3:43" x14ac:dyDescent="0.2">
      <c r="C154" s="292">
        <f t="shared" si="35"/>
        <v>2003</v>
      </c>
      <c r="D154" s="791">
        <f>'[15]Final Floorspace Estimates'!D108</f>
        <v>18469.422882614355</v>
      </c>
      <c r="E154" s="791">
        <f>'[15]Final Floorspace Estimates'!E108</f>
        <v>5227.1831504438451</v>
      </c>
      <c r="F154" s="791">
        <f>'[15]Final Floorspace Estimates'!F108</f>
        <v>1116.395807827387</v>
      </c>
      <c r="G154" s="791">
        <f>'[15]Final Floorspace Estimates'!G108</f>
        <v>24813.001840885587</v>
      </c>
      <c r="H154" s="794"/>
      <c r="I154" s="797">
        <f>'[15]Final Floorspace Estimates'!I108</f>
        <v>0.24794542040899339</v>
      </c>
      <c r="J154" s="797">
        <f>'[15]Final Floorspace Estimates'!J108</f>
        <v>0.20007736555711675</v>
      </c>
      <c r="K154" s="797">
        <f>'[15]Final Floorspace Estimates'!K108</f>
        <v>0.16701254595351342</v>
      </c>
      <c r="L154" s="794"/>
      <c r="M154" s="797">
        <f>'[15]Final Floorspace Estimates'!M108</f>
        <v>0.74434455778669195</v>
      </c>
      <c r="N154" s="797">
        <f>'[15]Final Floorspace Estimates'!N108</f>
        <v>0.21066307027111739</v>
      </c>
      <c r="O154" s="797">
        <f>'[15]Final Floorspace Estimates'!O108</f>
        <v>4.4992371942190704E-2</v>
      </c>
      <c r="P154" s="794"/>
      <c r="Q154" s="794">
        <f>'[15]Final Floorspace Estimates'!Q108</f>
        <v>2113.3215775462331</v>
      </c>
      <c r="R154" s="794">
        <f>'[15]Final Floorspace Estimates'!R108</f>
        <v>986.14390191712778</v>
      </c>
      <c r="S154" s="794">
        <f>'[15]Final Floorspace Estimates'!S108</f>
        <v>1000.0283976072541</v>
      </c>
      <c r="T154" s="794"/>
      <c r="U154" s="790">
        <f>'[15]Final Floorspace Estimates'!U108</f>
        <v>39.031829902655062</v>
      </c>
      <c r="V154" s="790">
        <f>'[15]Final Floorspace Estimates'!V108</f>
        <v>5.1547547880141575</v>
      </c>
      <c r="W154" s="790">
        <f>'[15]Final Floorspace Estimates'!W108</f>
        <v>1.1164275107970778</v>
      </c>
      <c r="X154" s="790">
        <f>'[15]Final Floorspace Estimates'!X108</f>
        <v>45.303012201466302</v>
      </c>
      <c r="AB154" s="363"/>
      <c r="AC154" s="363"/>
      <c r="AD154" s="363"/>
      <c r="AE154" s="350"/>
      <c r="AF154" s="351"/>
      <c r="AG154" s="351"/>
      <c r="AH154" s="351"/>
      <c r="AI154" s="350"/>
      <c r="AJ154" s="362"/>
      <c r="AK154" s="362"/>
      <c r="AL154" s="362"/>
      <c r="AM154" s="350"/>
      <c r="AN154" s="350"/>
      <c r="AO154" s="350"/>
      <c r="AP154" s="350"/>
      <c r="AQ154" s="350"/>
    </row>
    <row r="155" spans="3:43" x14ac:dyDescent="0.2">
      <c r="C155" s="292">
        <f t="shared" si="35"/>
        <v>2004</v>
      </c>
      <c r="D155" s="791">
        <f>'[15]Final Floorspace Estimates'!D109</f>
        <v>18670.879745359354</v>
      </c>
      <c r="E155" s="791">
        <f>'[15]Final Floorspace Estimates'!E109</f>
        <v>5171.8411797432454</v>
      </c>
      <c r="F155" s="791">
        <f>'[15]Final Floorspace Estimates'!F109</f>
        <v>1149.0588548294309</v>
      </c>
      <c r="G155" s="791">
        <f>'[15]Final Floorspace Estimates'!G109</f>
        <v>24991.779779932032</v>
      </c>
      <c r="H155" s="794"/>
      <c r="I155" s="797">
        <f>'[15]Final Floorspace Estimates'!I109</f>
        <v>0.24706014617732208</v>
      </c>
      <c r="J155" s="797">
        <f>'[15]Final Floorspace Estimates'!J109</f>
        <v>0.19803973194920649</v>
      </c>
      <c r="K155" s="797">
        <f>'[15]Final Floorspace Estimates'!K109</f>
        <v>0.16699854268728781</v>
      </c>
      <c r="L155" s="794"/>
      <c r="M155" s="797">
        <f>'[15]Final Floorspace Estimates'!M109</f>
        <v>0.74708083656978075</v>
      </c>
      <c r="N155" s="797">
        <f>'[15]Final Floorspace Estimates'!N109</f>
        <v>0.20694169143952462</v>
      </c>
      <c r="O155" s="797">
        <f>'[15]Final Floorspace Estimates'!O109</f>
        <v>4.5977471990694525E-2</v>
      </c>
      <c r="P155" s="794"/>
      <c r="Q155" s="794">
        <f>'[15]Final Floorspace Estimates'!Q109</f>
        <v>2128.8993191583986</v>
      </c>
      <c r="R155" s="794">
        <f>'[15]Final Floorspace Estimates'!R109</f>
        <v>995.69213010092722</v>
      </c>
      <c r="S155" s="794">
        <f>'[15]Final Floorspace Estimates'!S109</f>
        <v>1000.164867112133</v>
      </c>
      <c r="T155" s="794"/>
      <c r="U155" s="790">
        <f>'[15]Final Floorspace Estimates'!U109</f>
        <v>39.748423177983867</v>
      </c>
      <c r="V155" s="790">
        <f>'[15]Final Floorspace Estimates'!V109</f>
        <v>5.149561560802244</v>
      </c>
      <c r="W155" s="790">
        <f>'[15]Final Floorspace Estimates'!W109</f>
        <v>1.1492482968444975</v>
      </c>
      <c r="X155" s="790">
        <f>'[15]Final Floorspace Estimates'!X109</f>
        <v>46.047233035630605</v>
      </c>
      <c r="AB155" s="363"/>
      <c r="AC155" s="363"/>
      <c r="AD155" s="363"/>
      <c r="AE155" s="350"/>
      <c r="AF155" s="351"/>
      <c r="AG155" s="351"/>
      <c r="AH155" s="351"/>
      <c r="AI155" s="350"/>
      <c r="AJ155" s="362"/>
      <c r="AK155" s="362"/>
      <c r="AL155" s="362"/>
      <c r="AM155" s="350"/>
      <c r="AN155" s="350"/>
      <c r="AO155" s="350"/>
      <c r="AP155" s="350"/>
      <c r="AQ155" s="350"/>
    </row>
    <row r="156" spans="3:43" x14ac:dyDescent="0.2">
      <c r="C156" s="292">
        <f t="shared" si="35"/>
        <v>2005</v>
      </c>
      <c r="D156" s="791">
        <f>'[15]Final Floorspace Estimates'!D110</f>
        <v>18894.909268777141</v>
      </c>
      <c r="E156" s="791">
        <f>'[15]Final Floorspace Estimates'!E110</f>
        <v>5116.3151051567384</v>
      </c>
      <c r="F156" s="791">
        <f>'[15]Final Floorspace Estimates'!F110</f>
        <v>1181.147984339003</v>
      </c>
      <c r="G156" s="791">
        <f>'[15]Final Floorspace Estimates'!G110</f>
        <v>25192.372358272885</v>
      </c>
      <c r="H156" s="794"/>
      <c r="I156" s="797">
        <f>'[15]Final Floorspace Estimates'!I110</f>
        <v>0.24617487194565077</v>
      </c>
      <c r="J156" s="797">
        <f>'[15]Final Floorspace Estimates'!J110</f>
        <v>0.19600209834129623</v>
      </c>
      <c r="K156" s="797">
        <f>'[15]Final Floorspace Estimates'!K110</f>
        <v>0.16698453942106223</v>
      </c>
      <c r="L156" s="794"/>
      <c r="M156" s="797">
        <f>'[15]Final Floorspace Estimates'!M110</f>
        <v>0.75002500757227297</v>
      </c>
      <c r="N156" s="797">
        <f>'[15]Final Floorspace Estimates'!N110</f>
        <v>0.20308984927640605</v>
      </c>
      <c r="O156" s="797">
        <f>'[15]Final Floorspace Estimates'!O110</f>
        <v>4.6885143151320863E-2</v>
      </c>
      <c r="P156" s="794"/>
      <c r="Q156" s="794">
        <f>'[15]Final Floorspace Estimates'!Q110</f>
        <v>2145.8609893489279</v>
      </c>
      <c r="R156" s="794">
        <f>'[15]Final Floorspace Estimates'!R110</f>
        <v>1004.7438556527778</v>
      </c>
      <c r="S156" s="794">
        <f>'[15]Final Floorspace Estimates'!S110</f>
        <v>1000.3013729707415</v>
      </c>
      <c r="T156" s="794"/>
      <c r="U156" s="790">
        <f>'[15]Final Floorspace Estimates'!U110</f>
        <v>40.545848697156337</v>
      </c>
      <c r="V156" s="790">
        <f>'[15]Final Floorspace Estimates'!V110</f>
        <v>5.1405861654897285</v>
      </c>
      <c r="W156" s="790">
        <f>'[15]Final Floorspace Estimates'!W110</f>
        <v>1.1815039504159284</v>
      </c>
      <c r="X156" s="790">
        <f>'[15]Final Floorspace Estimates'!X110</f>
        <v>46.867938813061997</v>
      </c>
      <c r="AB156" s="363"/>
      <c r="AC156" s="363"/>
      <c r="AD156" s="363"/>
      <c r="AE156" s="350"/>
      <c r="AF156" s="351"/>
      <c r="AG156" s="351"/>
      <c r="AH156" s="351"/>
      <c r="AI156" s="350"/>
      <c r="AJ156" s="362"/>
      <c r="AK156" s="362"/>
      <c r="AL156" s="362"/>
      <c r="AM156" s="350"/>
      <c r="AN156" s="350"/>
      <c r="AO156" s="350"/>
      <c r="AP156" s="350"/>
      <c r="AQ156" s="350"/>
    </row>
    <row r="157" spans="3:43" x14ac:dyDescent="0.2">
      <c r="C157" s="292">
        <f t="shared" si="35"/>
        <v>2006</v>
      </c>
      <c r="D157" s="791">
        <f>'[15]Final Floorspace Estimates'!D111</f>
        <v>18913.135888832599</v>
      </c>
      <c r="E157" s="791">
        <f>'[15]Final Floorspace Estimates'!E111</f>
        <v>5169.9748748866132</v>
      </c>
      <c r="F157" s="791">
        <f>'[15]Final Floorspace Estimates'!F111</f>
        <v>1177.9376188364092</v>
      </c>
      <c r="G157" s="791">
        <f>'[15]Final Floorspace Estimates'!G111</f>
        <v>25261.048382555618</v>
      </c>
      <c r="H157" s="794"/>
      <c r="I157" s="797">
        <f>'[15]Final Floorspace Estimates'!I111</f>
        <v>0.2439790193958041</v>
      </c>
      <c r="J157" s="797">
        <f>'[15]Final Floorspace Estimates'!J111</f>
        <v>0.19749340813587085</v>
      </c>
      <c r="K157" s="797">
        <f>'[15]Final Floorspace Estimates'!K111</f>
        <v>0.16718551028640938</v>
      </c>
      <c r="L157" s="794"/>
      <c r="M157" s="797">
        <f>'[15]Final Floorspace Estimates'!M111</f>
        <v>0.74870748048182112</v>
      </c>
      <c r="N157" s="797">
        <f>'[15]Final Floorspace Estimates'!N111</f>
        <v>0.20466192838048694</v>
      </c>
      <c r="O157" s="797">
        <f>'[15]Final Floorspace Estimates'!O111</f>
        <v>4.6630591137692093E-2</v>
      </c>
      <c r="P157" s="794"/>
      <c r="Q157" s="794">
        <f>'[15]Final Floorspace Estimates'!Q111</f>
        <v>2161.5223117862674</v>
      </c>
      <c r="R157" s="794">
        <f>'[15]Final Floorspace Estimates'!R111</f>
        <v>1016.5980025572431</v>
      </c>
      <c r="S157" s="794">
        <f>'[15]Final Floorspace Estimates'!S111</f>
        <v>1006.0465295759086</v>
      </c>
      <c r="T157" s="794"/>
      <c r="U157" s="790">
        <f>'[15]Final Floorspace Estimates'!U111</f>
        <v>40.88116520955726</v>
      </c>
      <c r="V157" s="790">
        <f>'[15]Final Floorspace Estimates'!V111</f>
        <v>5.255786131080864</v>
      </c>
      <c r="W157" s="790">
        <f>'[15]Final Floorspace Estimates'!W111</f>
        <v>1.1850600534872788</v>
      </c>
      <c r="X157" s="790">
        <f>'[15]Final Floorspace Estimates'!X111</f>
        <v>47.322011394125397</v>
      </c>
      <c r="AB157" s="363"/>
      <c r="AC157" s="363"/>
      <c r="AD157" s="363"/>
      <c r="AE157" s="350"/>
      <c r="AF157" s="351"/>
      <c r="AG157" s="351"/>
      <c r="AH157" s="351"/>
      <c r="AI157" s="350"/>
      <c r="AJ157" s="362"/>
      <c r="AK157" s="362"/>
      <c r="AL157" s="362"/>
      <c r="AM157" s="350"/>
      <c r="AN157" s="350"/>
      <c r="AO157" s="350"/>
      <c r="AP157" s="350"/>
      <c r="AQ157" s="350"/>
    </row>
    <row r="158" spans="3:43" x14ac:dyDescent="0.2">
      <c r="C158" s="292">
        <f t="shared" si="35"/>
        <v>2007</v>
      </c>
      <c r="D158" s="791">
        <f>'[15]Final Floorspace Estimates'!D112</f>
        <v>18880.903573506337</v>
      </c>
      <c r="E158" s="791">
        <f>'[15]Final Floorspace Estimates'!E112</f>
        <v>5223.0868437713698</v>
      </c>
      <c r="F158" s="791">
        <f>'[15]Final Floorspace Estimates'!F112</f>
        <v>1173.5772932955681</v>
      </c>
      <c r="G158" s="791">
        <f>'[15]Final Floorspace Estimates'!G112</f>
        <v>25277.567710573276</v>
      </c>
      <c r="H158" s="794"/>
      <c r="I158" s="797">
        <f>'[15]Final Floorspace Estimates'!I112</f>
        <v>0.24178316684595744</v>
      </c>
      <c r="J158" s="797">
        <f>'[15]Final Floorspace Estimates'!J112</f>
        <v>0.19898471793044545</v>
      </c>
      <c r="K158" s="797">
        <f>'[15]Final Floorspace Estimates'!K112</f>
        <v>0.1673864811517565</v>
      </c>
      <c r="L158" s="794"/>
      <c r="M158" s="797">
        <f>'[15]Final Floorspace Estimates'!M112</f>
        <v>0.74694305202508482</v>
      </c>
      <c r="N158" s="797">
        <f>'[15]Final Floorspace Estimates'!N112</f>
        <v>0.20662932856418068</v>
      </c>
      <c r="O158" s="797">
        <f>'[15]Final Floorspace Estimates'!O112</f>
        <v>4.6427619410734526E-2</v>
      </c>
      <c r="P158" s="794"/>
      <c r="Q158" s="794">
        <f>'[15]Final Floorspace Estimates'!Q112</f>
        <v>2167.6751882561848</v>
      </c>
      <c r="R158" s="794">
        <f>'[15]Final Floorspace Estimates'!R112</f>
        <v>1026.2596062840946</v>
      </c>
      <c r="S158" s="794">
        <f>'[15]Final Floorspace Estimates'!S112</f>
        <v>1011.7900924958595</v>
      </c>
      <c r="T158" s="794"/>
      <c r="U158" s="790">
        <f>'[15]Final Floorspace Estimates'!U112</f>
        <v>40.927666208147215</v>
      </c>
      <c r="V158" s="790">
        <f>'[15]Final Floorspace Estimates'!V112</f>
        <v>5.3602430478764393</v>
      </c>
      <c r="W158" s="790">
        <f>'[15]Final Floorspace Estimates'!W112</f>
        <v>1.1874138781345633</v>
      </c>
      <c r="X158" s="790">
        <f>'[15]Final Floorspace Estimates'!X112</f>
        <v>47.475323134158216</v>
      </c>
      <c r="AB158" s="363"/>
      <c r="AC158" s="363"/>
      <c r="AD158" s="363"/>
      <c r="AE158" s="350"/>
      <c r="AF158" s="351"/>
      <c r="AG158" s="351"/>
      <c r="AH158" s="351"/>
      <c r="AI158" s="350"/>
      <c r="AJ158" s="362"/>
      <c r="AK158" s="362"/>
      <c r="AL158" s="362"/>
      <c r="AM158" s="350"/>
      <c r="AN158" s="350"/>
      <c r="AO158" s="350"/>
      <c r="AP158" s="350"/>
      <c r="AQ158" s="350"/>
    </row>
    <row r="159" spans="3:43" x14ac:dyDescent="0.2">
      <c r="C159" s="292">
        <f t="shared" si="35"/>
        <v>2008</v>
      </c>
      <c r="D159" s="791">
        <f>'[15]Final Floorspace Estimates'!D113</f>
        <v>18994.644561948757</v>
      </c>
      <c r="E159" s="791">
        <f>'[15]Final Floorspace Estimates'!E113</f>
        <v>5243.298327199901</v>
      </c>
      <c r="F159" s="791">
        <f>'[15]Final Floorspace Estimates'!F113</f>
        <v>1102.5649785854653</v>
      </c>
      <c r="G159" s="791">
        <f>'[15]Final Floorspace Estimates'!G113</f>
        <v>25340.507867734123</v>
      </c>
      <c r="H159" s="794"/>
      <c r="I159" s="797">
        <f>'[15]Final Floorspace Estimates'!I113</f>
        <v>0.24105837245502235</v>
      </c>
      <c r="J159" s="797">
        <f>'[15]Final Floorspace Estimates'!J113</f>
        <v>0.2003109059999934</v>
      </c>
      <c r="K159" s="797">
        <f>'[15]Final Floorspace Estimates'!K113</f>
        <v>0.15875589166045867</v>
      </c>
      <c r="L159" s="794"/>
      <c r="M159" s="797">
        <f>'[15]Final Floorspace Estimates'!M113</f>
        <v>0.7495763171398192</v>
      </c>
      <c r="N159" s="797">
        <f>'[15]Final Floorspace Estimates'!N113</f>
        <v>0.20691370333094836</v>
      </c>
      <c r="O159" s="797">
        <f>'[15]Final Floorspace Estimates'!O113</f>
        <v>4.350997952923244E-2</v>
      </c>
      <c r="P159" s="794"/>
      <c r="Q159" s="794">
        <f>'[15]Final Floorspace Estimates'!Q113</f>
        <v>2169.8238411439679</v>
      </c>
      <c r="R159" s="794">
        <f>'[15]Final Floorspace Estimates'!R113</f>
        <v>1030.7626027790307</v>
      </c>
      <c r="S159" s="794">
        <f>'[15]Final Floorspace Estimates'!S113</f>
        <v>1017.3646282858073</v>
      </c>
      <c r="T159" s="794"/>
      <c r="U159" s="790">
        <f>'[15]Final Floorspace Estimates'!U113</f>
        <v>41.215032624572032</v>
      </c>
      <c r="V159" s="790">
        <f>'[15]Final Floorspace Estimates'!V113</f>
        <v>5.4045958308915072</v>
      </c>
      <c r="W159" s="790">
        <f>'[15]Final Floorspace Estimates'!W113</f>
        <v>1.1217106095995508</v>
      </c>
      <c r="X159" s="790">
        <f>'[15]Final Floorspace Estimates'!X113</f>
        <v>47.741339065063094</v>
      </c>
      <c r="AB159" s="363"/>
      <c r="AC159" s="363"/>
      <c r="AD159" s="363"/>
      <c r="AE159" s="350"/>
      <c r="AF159" s="351"/>
      <c r="AG159" s="351"/>
      <c r="AH159" s="351"/>
      <c r="AI159" s="350"/>
      <c r="AJ159" s="362"/>
      <c r="AK159" s="362"/>
      <c r="AL159" s="362"/>
      <c r="AM159" s="350"/>
      <c r="AN159" s="350"/>
      <c r="AO159" s="350"/>
      <c r="AP159" s="350"/>
      <c r="AQ159" s="350"/>
    </row>
    <row r="160" spans="3:43" x14ac:dyDescent="0.2">
      <c r="C160" s="292">
        <f t="shared" si="35"/>
        <v>2009</v>
      </c>
      <c r="D160" s="791">
        <f>'[15]Final Floorspace Estimates'!D114</f>
        <v>19038.577958580951</v>
      </c>
      <c r="E160" s="791">
        <f>'[15]Final Floorspace Estimates'!E114</f>
        <v>5262.3380403102701</v>
      </c>
      <c r="F160" s="791">
        <f>'[15]Final Floorspace Estimates'!F114</f>
        <v>1031.5440008813787</v>
      </c>
      <c r="G160" s="791">
        <f>'[15]Final Floorspace Estimates'!G114</f>
        <v>25332.4599997726</v>
      </c>
      <c r="H160" s="794"/>
      <c r="I160" s="797">
        <f>'[15]Final Floorspace Estimates'!I114</f>
        <v>0.24033357806408726</v>
      </c>
      <c r="J160" s="797">
        <f>'[15]Final Floorspace Estimates'!J114</f>
        <v>0.20163709406954133</v>
      </c>
      <c r="K160" s="797">
        <f>'[15]Final Floorspace Estimates'!K114</f>
        <v>0.15012530216916081</v>
      </c>
      <c r="L160" s="794"/>
      <c r="M160" s="797">
        <f>'[15]Final Floorspace Estimates'!M114</f>
        <v>0.7515487228145965</v>
      </c>
      <c r="N160" s="797">
        <f>'[15]Final Floorspace Estimates'!N114</f>
        <v>0.20773103126808481</v>
      </c>
      <c r="O160" s="797">
        <f>'[15]Final Floorspace Estimates'!O114</f>
        <v>4.0720245917318668E-2</v>
      </c>
      <c r="P160" s="794"/>
      <c r="Q160" s="794">
        <f>'[15]Final Floorspace Estimates'!Q114</f>
        <v>2169.9176162166518</v>
      </c>
      <c r="R160" s="794">
        <f>'[15]Final Floorspace Estimates'!R114</f>
        <v>1033.6008307731474</v>
      </c>
      <c r="S160" s="794">
        <f>'[15]Final Floorspace Estimates'!S114</f>
        <v>1022.9357846426092</v>
      </c>
      <c r="T160" s="794"/>
      <c r="U160" s="790">
        <f>'[15]Final Floorspace Estimates'!U114</f>
        <v>41.312145700038862</v>
      </c>
      <c r="V160" s="790">
        <f>'[15]Final Floorspace Estimates'!V114</f>
        <v>5.4391569702738316</v>
      </c>
      <c r="W160" s="790">
        <f>'[15]Final Floorspace Estimates'!W114</f>
        <v>1.0552032719349693</v>
      </c>
      <c r="X160" s="790">
        <f>'[15]Final Floorspace Estimates'!X114</f>
        <v>47.806505942247668</v>
      </c>
      <c r="AB160" s="363"/>
      <c r="AC160" s="363"/>
      <c r="AD160" s="363"/>
      <c r="AE160" s="350"/>
      <c r="AF160" s="351"/>
      <c r="AG160" s="351"/>
      <c r="AH160" s="351"/>
      <c r="AI160" s="350"/>
      <c r="AJ160" s="362"/>
      <c r="AK160" s="362"/>
      <c r="AL160" s="362"/>
      <c r="AM160" s="350"/>
      <c r="AN160" s="350"/>
      <c r="AO160" s="350"/>
      <c r="AP160" s="350"/>
      <c r="AQ160" s="350"/>
    </row>
    <row r="161" spans="2:43" x14ac:dyDescent="0.2">
      <c r="C161" s="292">
        <f t="shared" si="35"/>
        <v>2010</v>
      </c>
      <c r="D161" s="791">
        <f>'[15]Final Floorspace Estimates'!D115</f>
        <v>19071.417953813114</v>
      </c>
      <c r="E161" s="791">
        <f>'[15]Final Floorspace Estimates'!E115</f>
        <v>5319.1205917871439</v>
      </c>
      <c r="F161" s="791">
        <f>'[15]Final Floorspace Estimates'!F115</f>
        <v>1039.3102462685565</v>
      </c>
      <c r="G161" s="791">
        <f>'[15]Final Floorspace Estimates'!G115</f>
        <v>25429.848791868815</v>
      </c>
      <c r="H161" s="794"/>
      <c r="I161" s="797">
        <f>'[15]Final Floorspace Estimates'!I115</f>
        <v>0.23897997594964598</v>
      </c>
      <c r="J161" s="797">
        <f>'[15]Final Floorspace Estimates'!J115</f>
        <v>0.20075981683509075</v>
      </c>
      <c r="K161" s="797">
        <f>'[15]Final Floorspace Estimates'!K115</f>
        <v>0.15012530216916081</v>
      </c>
      <c r="L161" s="794"/>
      <c r="M161" s="797">
        <f>'[15]Final Floorspace Estimates'!M115</f>
        <v>0.74996190932567375</v>
      </c>
      <c r="N161" s="797">
        <f>'[15]Final Floorspace Estimates'!N115</f>
        <v>0.20916839243998694</v>
      </c>
      <c r="O161" s="797">
        <f>'[15]Final Floorspace Estimates'!O115</f>
        <v>4.0869698234339308E-2</v>
      </c>
      <c r="P161" s="794"/>
      <c r="Q161" s="794">
        <f>'[15]Final Floorspace Estimates'!Q115</f>
        <v>2170.288762338264</v>
      </c>
      <c r="R161" s="794">
        <f>'[15]Final Floorspace Estimates'!R115</f>
        <v>1037.8188323459788</v>
      </c>
      <c r="S161" s="794">
        <f>'[15]Final Floorspace Estimates'!S115</f>
        <v>1039.2752264829153</v>
      </c>
      <c r="T161" s="794"/>
      <c r="U161" s="790">
        <f>'[15]Final Floorspace Estimates'!U115</f>
        <v>41.390484067016807</v>
      </c>
      <c r="V161" s="790">
        <f>'[15]Final Floorspace Estimates'!V115</f>
        <v>5.5202835216759851</v>
      </c>
      <c r="W161" s="790">
        <f>'[15]Final Floorspace Estimates'!W115</f>
        <v>1.0801293915767685</v>
      </c>
      <c r="X161" s="790">
        <f>'[15]Final Floorspace Estimates'!X115</f>
        <v>47.990896980269561</v>
      </c>
      <c r="AB161" s="363"/>
      <c r="AC161" s="363"/>
      <c r="AD161" s="363"/>
      <c r="AE161" s="350"/>
      <c r="AF161" s="351"/>
      <c r="AG161" s="351"/>
      <c r="AH161" s="351"/>
      <c r="AI161" s="350"/>
      <c r="AJ161" s="362"/>
      <c r="AK161" s="362"/>
      <c r="AL161" s="362"/>
      <c r="AM161" s="350"/>
      <c r="AN161" s="350"/>
      <c r="AO161" s="350"/>
      <c r="AP161" s="350"/>
      <c r="AQ161" s="350"/>
    </row>
    <row r="162" spans="2:43" x14ac:dyDescent="0.2">
      <c r="C162" s="292">
        <f t="shared" si="35"/>
        <v>2011</v>
      </c>
      <c r="D162" s="791">
        <f>'[15]Final Floorspace Estimates'!D116</f>
        <v>19096.058543430641</v>
      </c>
      <c r="E162" s="791">
        <f>'[15]Final Floorspace Estimates'!E116</f>
        <v>5369.0661439367486</v>
      </c>
      <c r="F162" s="791">
        <f>'[15]Final Floorspace Estimates'!F116</f>
        <v>1046.9083426910295</v>
      </c>
      <c r="G162" s="791">
        <f>'[15]Final Floorspace Estimates'!G116</f>
        <v>25512.033030058417</v>
      </c>
      <c r="H162" s="794"/>
      <c r="I162" s="797">
        <f>'[15]Final Floorspace Estimates'!I116</f>
        <v>0.23762637383520471</v>
      </c>
      <c r="J162" s="797">
        <f>'[15]Final Floorspace Estimates'!J116</f>
        <v>0.19988253960064017</v>
      </c>
      <c r="K162" s="797">
        <f>'[15]Final Floorspace Estimates'!K116</f>
        <v>0.15012530216916081</v>
      </c>
      <c r="L162" s="794"/>
      <c r="M162" s="797">
        <f>'[15]Final Floorspace Estimates'!M116</f>
        <v>0.74851183051274517</v>
      </c>
      <c r="N162" s="797">
        <f>'[15]Final Floorspace Estimates'!N116</f>
        <v>0.21045230451100802</v>
      </c>
      <c r="O162" s="797">
        <f>'[15]Final Floorspace Estimates'!O116</f>
        <v>4.103586497624695E-2</v>
      </c>
      <c r="P162" s="794"/>
      <c r="Q162" s="794">
        <f>'[15]Final Floorspace Estimates'!Q116</f>
        <v>2172.263255234775</v>
      </c>
      <c r="R162" s="794">
        <f>'[15]Final Floorspace Estimates'!R116</f>
        <v>1043.5549383874534</v>
      </c>
      <c r="S162" s="794">
        <f>'[15]Final Floorspace Estimates'!S116</f>
        <v>1055.6146683232212</v>
      </c>
      <c r="T162" s="794"/>
      <c r="U162" s="790">
        <f>'[15]Final Floorspace Estimates'!U116</f>
        <v>41.481666293706482</v>
      </c>
      <c r="V162" s="790">
        <f>'[15]Final Floorspace Estimates'!V116</f>
        <v>5.6029154890340749</v>
      </c>
      <c r="W162" s="790">
        <f>'[15]Final Floorspace Estimates'!W116</f>
        <v>1.1051318029346042</v>
      </c>
      <c r="X162" s="790">
        <f>'[15]Final Floorspace Estimates'!X116</f>
        <v>48.189713585675165</v>
      </c>
      <c r="AB162" s="363"/>
      <c r="AC162" s="363"/>
      <c r="AD162" s="363"/>
      <c r="AE162" s="350"/>
      <c r="AF162" s="351"/>
      <c r="AG162" s="351"/>
      <c r="AH162" s="351"/>
      <c r="AI162" s="350"/>
      <c r="AJ162" s="362"/>
      <c r="AK162" s="362"/>
      <c r="AL162" s="362"/>
      <c r="AM162" s="350"/>
      <c r="AN162" s="350"/>
      <c r="AO162" s="350"/>
      <c r="AP162" s="350"/>
      <c r="AQ162" s="350"/>
    </row>
    <row r="163" spans="2:43" x14ac:dyDescent="0.2">
      <c r="C163" s="292">
        <v>2012</v>
      </c>
      <c r="D163" s="791">
        <f>'[15]Final Floorspace Estimates'!D117</f>
        <v>19224.730619573424</v>
      </c>
      <c r="E163" s="791">
        <f>'[15]Final Floorspace Estimates'!E117</f>
        <v>5385.3351991244081</v>
      </c>
      <c r="F163" s="791">
        <f>'[15]Final Floorspace Estimates'!F117</f>
        <v>1079.0300172057325</v>
      </c>
      <c r="G163" s="791">
        <f>'[15]Final Floorspace Estimates'!G117</f>
        <v>25689.095835903565</v>
      </c>
      <c r="H163" s="794"/>
      <c r="I163" s="797">
        <f>'[15]Final Floorspace Estimates'!I117</f>
        <v>0.23786606172881092</v>
      </c>
      <c r="J163" s="797">
        <f>'[15]Final Floorspace Estimates'!J117</f>
        <v>0.19900526236618959</v>
      </c>
      <c r="K163" s="797">
        <f>'[15]Final Floorspace Estimates'!K117</f>
        <v>0.1541127448065383</v>
      </c>
      <c r="L163" s="794"/>
      <c r="M163" s="797">
        <f>'[15]Final Floorspace Estimates'!M117</f>
        <v>0.74836151269693885</v>
      </c>
      <c r="N163" s="797">
        <f>'[15]Final Floorspace Estimates'!N117</f>
        <v>0.20963506203273072</v>
      </c>
      <c r="O163" s="797">
        <f>'[15]Final Floorspace Estimates'!O117</f>
        <v>4.2003425270330449E-2</v>
      </c>
      <c r="P163" s="794"/>
      <c r="Q163" s="794">
        <f>'[15]Final Floorspace Estimates'!Q117</f>
        <v>2177.599576592469</v>
      </c>
      <c r="R163" s="794">
        <f>'[15]Final Floorspace Estimates'!R117</f>
        <v>1044.1380052056697</v>
      </c>
      <c r="S163" s="794">
        <f>'[15]Final Floorspace Estimates'!S117</f>
        <v>1072.1494112336686</v>
      </c>
      <c r="T163" s="794"/>
      <c r="U163" s="790">
        <f>'[15]Final Floorspace Estimates'!U117</f>
        <v>41.863765257287362</v>
      </c>
      <c r="V163" s="790">
        <f>'[15]Final Floorspace Estimates'!V117</f>
        <v>5.6230331521776371</v>
      </c>
      <c r="W163" s="790">
        <f>'[15]Final Floorspace Estimates'!W117</f>
        <v>1.1568813976505814</v>
      </c>
      <c r="X163" s="790">
        <f>'[15]Final Floorspace Estimates'!X117</f>
        <v>48.643679807115575</v>
      </c>
      <c r="AB163" s="363"/>
      <c r="AC163" s="363"/>
      <c r="AD163" s="363"/>
      <c r="AE163" s="350"/>
      <c r="AF163" s="351"/>
      <c r="AG163" s="351"/>
      <c r="AH163" s="351"/>
      <c r="AI163" s="350"/>
      <c r="AJ163" s="362"/>
      <c r="AK163" s="362"/>
      <c r="AL163" s="362"/>
      <c r="AM163" s="350"/>
      <c r="AN163" s="350"/>
      <c r="AO163" s="350"/>
      <c r="AP163" s="350"/>
      <c r="AQ163" s="350"/>
    </row>
    <row r="164" spans="2:43" x14ac:dyDescent="0.2">
      <c r="C164" s="292">
        <v>2013</v>
      </c>
      <c r="D164" s="791">
        <f>'[15]Final Floorspace Estimates'!D118</f>
        <v>19365.497463267569</v>
      </c>
      <c r="E164" s="791">
        <f>'[15]Final Floorspace Estimates'!E118</f>
        <v>5404.0866282832185</v>
      </c>
      <c r="F164" s="791">
        <f>'[15]Final Floorspace Estimates'!F118</f>
        <v>1111.5726446423062</v>
      </c>
      <c r="G164" s="791">
        <f>'[15]Final Floorspace Estimates'!G118</f>
        <v>25881.156736193094</v>
      </c>
      <c r="H164" s="794"/>
      <c r="I164" s="797">
        <f>'[15]Final Floorspace Estimates'!I118</f>
        <v>0.23810574962241712</v>
      </c>
      <c r="J164" s="797">
        <f>'[15]Final Floorspace Estimates'!J118</f>
        <v>0.19812798513173904</v>
      </c>
      <c r="K164" s="797">
        <f>'[15]Final Floorspace Estimates'!K118</f>
        <v>0.15810018744391582</v>
      </c>
      <c r="L164" s="794"/>
      <c r="M164" s="797">
        <f>'[15]Final Floorspace Estimates'!M118</f>
        <v>0.74824698372875265</v>
      </c>
      <c r="N164" s="797">
        <f>'[15]Final Floorspace Estimates'!N118</f>
        <v>0.20880390638514079</v>
      </c>
      <c r="O164" s="797">
        <f>'[15]Final Floorspace Estimates'!O118</f>
        <v>4.2949109886106639E-2</v>
      </c>
      <c r="P164" s="794"/>
      <c r="Q164" s="794">
        <f>'[15]Final Floorspace Estimates'!Q118</f>
        <v>2185.0979599912762</v>
      </c>
      <c r="R164" s="794">
        <f>'[15]Final Floorspace Estimates'!R118</f>
        <v>1044.7604102601908</v>
      </c>
      <c r="S164" s="794">
        <f>'[15]Final Floorspace Estimates'!S118</f>
        <v>1088.6901802256505</v>
      </c>
      <c r="T164" s="794"/>
      <c r="U164" s="790">
        <f>'[15]Final Floorspace Estimates'!U118</f>
        <v>42.315509001202201</v>
      </c>
      <c r="V164" s="790">
        <f>'[15]Final Floorspace Estimates'!V118</f>
        <v>5.6459757628467866</v>
      </c>
      <c r="W164" s="790">
        <f>'[15]Final Floorspace Estimates'!W118</f>
        <v>1.2101582228295351</v>
      </c>
      <c r="X164" s="790">
        <f>'[15]Final Floorspace Estimates'!X118</f>
        <v>49.171642986878524</v>
      </c>
      <c r="AB164" s="363"/>
      <c r="AC164" s="363"/>
      <c r="AD164" s="363"/>
      <c r="AE164" s="350"/>
      <c r="AF164" s="351"/>
      <c r="AG164" s="351"/>
      <c r="AH164" s="351"/>
      <c r="AI164" s="350"/>
      <c r="AJ164" s="362"/>
      <c r="AK164" s="362"/>
      <c r="AL164" s="362"/>
      <c r="AM164" s="350"/>
      <c r="AN164" s="350"/>
      <c r="AO164" s="350"/>
      <c r="AP164" s="350"/>
      <c r="AQ164" s="350"/>
    </row>
    <row r="165" spans="2:43" ht="15" customHeight="1" x14ac:dyDescent="0.2">
      <c r="B165" s="565"/>
      <c r="C165" s="565">
        <v>2014</v>
      </c>
      <c r="D165" s="782">
        <f>'[15]Final Floorspace Estimates'!D119</f>
        <v>19526.654973644352</v>
      </c>
      <c r="E165" s="782">
        <f>'[15]Final Floorspace Estimates'!E119</f>
        <v>5466.5593697520681</v>
      </c>
      <c r="F165" s="782">
        <f>'[15]Final Floorspace Estimates'!F119</f>
        <v>1051.632235150779</v>
      </c>
      <c r="G165" s="782">
        <f>'[15]Final Floorspace Estimates'!G119</f>
        <v>26044.8465785472</v>
      </c>
      <c r="H165" s="794"/>
      <c r="I165" s="797">
        <f>'[15]Final Floorspace Estimates'!I119</f>
        <v>0.2379675929004087</v>
      </c>
      <c r="J165" s="797">
        <f>'[15]Final Floorspace Estimates'!J119</f>
        <v>0.19883904468616703</v>
      </c>
      <c r="K165" s="797">
        <f>'[15]Final Floorspace Estimates'!K119</f>
        <v>0.15075008267270448</v>
      </c>
      <c r="L165" s="794"/>
      <c r="M165" s="797">
        <f>'[15]Final Floorspace Estimates'!M119</f>
        <v>0.74973200225061809</v>
      </c>
      <c r="N165" s="797">
        <f>'[15]Final Floorspace Estimates'!N119</f>
        <v>0.20989025039044776</v>
      </c>
      <c r="O165" s="797">
        <f>'[15]Final Floorspace Estimates'!O119</f>
        <v>4.0377747358934138E-2</v>
      </c>
      <c r="P165" s="794"/>
      <c r="Q165" s="794">
        <f>'[15]Final Floorspace Estimates'!Q119</f>
        <v>2196.0753161466937</v>
      </c>
      <c r="R165" s="794">
        <f>'[15]Final Floorspace Estimates'!R119</f>
        <v>1044.0265588233137</v>
      </c>
      <c r="S165" s="794">
        <f>'[15]Final Floorspace Estimates'!S119</f>
        <v>1104.5182792225564</v>
      </c>
      <c r="T165" s="794"/>
      <c r="U165" s="819">
        <f>'[15]Final Floorspace Estimates'!U119</f>
        <v>42.882004994533425</v>
      </c>
      <c r="V165" s="819">
        <f>'[15]Final Floorspace Estimates'!V119</f>
        <v>5.7072331674055938</v>
      </c>
      <c r="W165" s="819">
        <f>'[15]Final Floorspace Estimates'!W119</f>
        <v>1.1615470267437094</v>
      </c>
      <c r="X165" s="819">
        <f>'[15]Final Floorspace Estimates'!X119</f>
        <v>49.750785188682734</v>
      </c>
      <c r="Y165" s="565"/>
      <c r="AB165" s="363"/>
      <c r="AC165" s="363"/>
      <c r="AD165" s="363"/>
      <c r="AE165" s="350"/>
      <c r="AF165" s="351"/>
      <c r="AG165" s="351"/>
      <c r="AH165" s="351"/>
      <c r="AI165" s="350"/>
      <c r="AJ165" s="362"/>
      <c r="AK165" s="362"/>
      <c r="AL165" s="362"/>
      <c r="AM165" s="350"/>
      <c r="AN165" s="350"/>
      <c r="AO165" s="350"/>
      <c r="AP165" s="350"/>
      <c r="AQ165" s="350"/>
    </row>
    <row r="166" spans="2:43" ht="15.75" customHeight="1" x14ac:dyDescent="0.2">
      <c r="C166" s="565">
        <v>2015</v>
      </c>
      <c r="D166" s="782">
        <f>'[15]Final Floorspace Estimates'!D120</f>
        <v>19695.845207911709</v>
      </c>
      <c r="E166" s="782">
        <f>'[15]Final Floorspace Estimates'!E120</f>
        <v>5535.7251971774294</v>
      </c>
      <c r="F166" s="782">
        <f>'[15]Final Floorspace Estimates'!F120</f>
        <v>992.32765475727842</v>
      </c>
      <c r="G166" s="782">
        <f>'[15]Final Floorspace Estimates'!G120</f>
        <v>26223.898059846415</v>
      </c>
      <c r="H166" s="794"/>
      <c r="I166" s="797">
        <f>'[15]Final Floorspace Estimates'!I120</f>
        <v>0.23782943617840027</v>
      </c>
      <c r="J166" s="797">
        <f>'[15]Final Floorspace Estimates'!J120</f>
        <v>0.19955010424059502</v>
      </c>
      <c r="K166" s="797">
        <f>'[15]Final Floorspace Estimates'!K120</f>
        <v>0.14339997790149314</v>
      </c>
      <c r="L166" s="794"/>
      <c r="M166" s="797">
        <f>'[15]Final Floorspace Estimates'!M120</f>
        <v>0.75106474113662192</v>
      </c>
      <c r="N166" s="797">
        <f>'[15]Final Floorspace Estimates'!N120</f>
        <v>0.21109467343657948</v>
      </c>
      <c r="O166" s="797">
        <f>'[15]Final Floorspace Estimates'!O120</f>
        <v>3.7840585426798683E-2</v>
      </c>
      <c r="P166" s="794"/>
      <c r="Q166" s="794">
        <f>'[15]Final Floorspace Estimates'!Q120</f>
        <v>2207.5278959159541</v>
      </c>
      <c r="R166" s="794">
        <f>'[15]Final Floorspace Estimates'!R120</f>
        <v>1043.2105639896602</v>
      </c>
      <c r="S166" s="794">
        <f>'[15]Final Floorspace Estimates'!S120</f>
        <v>1120.3315660107548</v>
      </c>
      <c r="T166" s="794"/>
      <c r="U166" s="819">
        <f>'[15]Final Floorspace Estimates'!U120</f>
        <v>43.479127730107663</v>
      </c>
      <c r="V166" s="819">
        <f>'[15]Final Floorspace Estimates'!V120</f>
        <v>5.7749270050392392</v>
      </c>
      <c r="W166" s="819">
        <f>'[15]Final Floorspace Estimates'!W120</f>
        <v>1.1117359954500015</v>
      </c>
      <c r="X166" s="819">
        <f>'[15]Final Floorspace Estimates'!X120</f>
        <v>50.365790730596906</v>
      </c>
      <c r="AB166" s="363"/>
      <c r="AC166" s="363"/>
      <c r="AD166" s="363"/>
      <c r="AE166" s="350"/>
      <c r="AF166" s="351"/>
      <c r="AG166" s="351"/>
      <c r="AH166" s="351"/>
      <c r="AI166" s="350"/>
      <c r="AJ166" s="362"/>
      <c r="AK166" s="362"/>
      <c r="AL166" s="362"/>
      <c r="AM166" s="350"/>
      <c r="AN166" s="350"/>
      <c r="AO166" s="350"/>
      <c r="AP166" s="350"/>
      <c r="AQ166" s="350"/>
    </row>
    <row r="167" spans="2:43" ht="18" customHeight="1" x14ac:dyDescent="0.2">
      <c r="C167" s="565">
        <v>2016</v>
      </c>
      <c r="D167" s="782">
        <f>'[15]Final Floorspace Estimates'!D121</f>
        <v>19990.696532212085</v>
      </c>
      <c r="E167" s="782">
        <f>'[15]Final Floorspace Estimates'!E121</f>
        <v>5427.736110263093</v>
      </c>
      <c r="F167" s="782">
        <f>'[15]Final Floorspace Estimates'!F121</f>
        <v>1020.3143191131045</v>
      </c>
      <c r="G167" s="782">
        <f>'[15]Final Floorspace Estimates'!G121</f>
        <v>26438.746961588284</v>
      </c>
      <c r="H167" s="794"/>
      <c r="I167" s="797">
        <f>'[15]Final Floorspace Estimates'!I121</f>
        <v>0.238648588456816</v>
      </c>
      <c r="J167" s="797">
        <f>'[15]Final Floorspace Estimates'!J121</f>
        <v>0.19443009896776514</v>
      </c>
      <c r="K167" s="797">
        <f>'[15]Final Floorspace Estimates'!K121</f>
        <v>0.1471476360955839</v>
      </c>
      <c r="L167" s="794"/>
      <c r="M167" s="797">
        <f>'[15]Final Floorspace Estimates'!M121</f>
        <v>0.75611361466016924</v>
      </c>
      <c r="N167" s="797">
        <f>'[15]Final Floorspace Estimates'!N121</f>
        <v>0.20529475614516896</v>
      </c>
      <c r="O167" s="797">
        <f>'[15]Final Floorspace Estimates'!O121</f>
        <v>3.8591629194661727E-2</v>
      </c>
      <c r="P167" s="794"/>
      <c r="Q167" s="794">
        <f>'[15]Final Floorspace Estimates'!Q121</f>
        <v>2220.089639150106</v>
      </c>
      <c r="R167" s="794">
        <f>'[15]Final Floorspace Estimates'!R121</f>
        <v>1043.6503778211347</v>
      </c>
      <c r="S167" s="794">
        <f>'[15]Final Floorspace Estimates'!S121</f>
        <v>1125.2701124014941</v>
      </c>
      <c r="T167" s="794"/>
      <c r="U167" s="819">
        <f>'[15]Final Floorspace Estimates'!U121</f>
        <v>44.381138250558003</v>
      </c>
      <c r="V167" s="819">
        <f>'[15]Final Floorspace Estimates'!V121</f>
        <v>5.6646588421894934</v>
      </c>
      <c r="W167" s="819">
        <f>'[15]Final Floorspace Estimates'!W121</f>
        <v>1.1481292085532568</v>
      </c>
      <c r="X167" s="819">
        <f>'[15]Final Floorspace Estimates'!X121</f>
        <v>51.193926301300756</v>
      </c>
      <c r="AB167" s="363"/>
      <c r="AC167" s="363"/>
      <c r="AD167" s="363"/>
      <c r="AE167" s="350"/>
      <c r="AF167" s="351"/>
      <c r="AG167" s="351"/>
      <c r="AH167" s="351"/>
      <c r="AI167" s="350"/>
      <c r="AJ167" s="362"/>
      <c r="AK167" s="362"/>
      <c r="AL167" s="362"/>
      <c r="AM167" s="350"/>
      <c r="AN167" s="350"/>
      <c r="AO167" s="350"/>
      <c r="AP167" s="350"/>
      <c r="AQ167" s="350"/>
    </row>
    <row r="168" spans="2:43" ht="16.5" customHeight="1" x14ac:dyDescent="0.2">
      <c r="C168" s="565">
        <v>2017</v>
      </c>
      <c r="D168" s="782">
        <f>'[15]Final Floorspace Estimates'!D122</f>
        <v>20302.802772139959</v>
      </c>
      <c r="E168" s="782">
        <f>'[15]Final Floorspace Estimates'!E122</f>
        <v>5319.7329807551423</v>
      </c>
      <c r="F168" s="782">
        <f>'[15]Final Floorspace Estimates'!F122</f>
        <v>1048.5891411866314</v>
      </c>
      <c r="G168" s="782">
        <f>'[15]Final Floorspace Estimates'!G122</f>
        <v>26671.124894081735</v>
      </c>
      <c r="H168" s="794"/>
      <c r="I168" s="797">
        <f>'[15]Final Floorspace Estimates'!I122</f>
        <v>0.23946774073523172</v>
      </c>
      <c r="J168" s="797">
        <f>'[15]Final Floorspace Estimates'!J122</f>
        <v>0.18931009369493523</v>
      </c>
      <c r="K168" s="797">
        <f>'[15]Final Floorspace Estimates'!K122</f>
        <v>0.15089529428967466</v>
      </c>
      <c r="L168" s="794"/>
      <c r="M168" s="797">
        <f>'[15]Final Floorspace Estimates'!M122</f>
        <v>0.76122783919942982</v>
      </c>
      <c r="N168" s="797">
        <f>'[15]Final Floorspace Estimates'!N122</f>
        <v>0.19945664091339393</v>
      </c>
      <c r="O168" s="797">
        <f>'[15]Final Floorspace Estimates'!O122</f>
        <v>3.9315519887176228E-2</v>
      </c>
      <c r="P168" s="794"/>
      <c r="Q168" s="794">
        <f>'[15]Final Floorspace Estimates'!Q122</f>
        <v>2232.5510834309916</v>
      </c>
      <c r="R168" s="794">
        <f>'[15]Final Floorspace Estimates'!R122</f>
        <v>1044.0595324775204</v>
      </c>
      <c r="S168" s="794">
        <f>'[15]Final Floorspace Estimates'!S122</f>
        <v>1130.3782826494582</v>
      </c>
      <c r="T168" s="794"/>
      <c r="U168" s="819">
        <f>'[15]Final Floorspace Estimates'!U122</f>
        <v>45.327044325626801</v>
      </c>
      <c r="V168" s="819">
        <f>'[15]Final Floorspace Estimates'!V122</f>
        <v>5.5541179287924596</v>
      </c>
      <c r="W168" s="819">
        <f>'[15]Final Floorspace Estimates'!W122</f>
        <v>1.1853023926194146</v>
      </c>
      <c r="X168" s="819">
        <f>'[15]Final Floorspace Estimates'!X122</f>
        <v>52.066464647038671</v>
      </c>
      <c r="AB168" s="363"/>
      <c r="AC168" s="363"/>
      <c r="AD168" s="363"/>
      <c r="AE168" s="350"/>
      <c r="AF168" s="351"/>
      <c r="AG168" s="351"/>
      <c r="AH168" s="351"/>
      <c r="AI168" s="350"/>
      <c r="AJ168" s="362"/>
      <c r="AK168" s="362"/>
      <c r="AL168" s="362"/>
      <c r="AM168" s="350"/>
      <c r="AN168" s="350"/>
      <c r="AO168" s="350"/>
      <c r="AP168" s="350"/>
      <c r="AQ168" s="350"/>
    </row>
    <row r="169" spans="2:43" ht="16.5" customHeight="1" x14ac:dyDescent="0.2">
      <c r="C169" s="565">
        <v>2018</v>
      </c>
      <c r="D169" s="782">
        <f>'[15]Final Floorspace Estimates'!D123</f>
        <v>20458.087999084681</v>
      </c>
      <c r="E169" s="782">
        <f>'[15]Final Floorspace Estimates'!E123</f>
        <v>5350.8018858775786</v>
      </c>
      <c r="F169" s="782">
        <f>'[15]Final Floorspace Estimates'!F123</f>
        <v>1046.840918464922</v>
      </c>
      <c r="G169" s="782">
        <f>'[15]Final Floorspace Estimates'!G123</f>
        <v>26855.730803427181</v>
      </c>
      <c r="H169" s="794"/>
      <c r="I169" s="797">
        <f>'[15]Final Floorspace Estimates'!I123</f>
        <v>0.23946774073523172</v>
      </c>
      <c r="J169" s="797">
        <f>'[15]Final Floorspace Estimates'!J123</f>
        <v>0.18931009369493523</v>
      </c>
      <c r="K169" s="797">
        <f>'[15]Final Floorspace Estimates'!K123</f>
        <v>0.15089529428967466</v>
      </c>
      <c r="L169" s="794"/>
      <c r="M169" s="797">
        <f>'[15]Final Floorspace Estimates'!M123</f>
        <v>0.76177737067851203</v>
      </c>
      <c r="N169" s="797">
        <f>'[15]Final Floorspace Estimates'!N123</f>
        <v>0.1992424605773431</v>
      </c>
      <c r="O169" s="797">
        <f>'[15]Final Floorspace Estimates'!O123</f>
        <v>3.8980168744144915E-2</v>
      </c>
      <c r="P169" s="794"/>
      <c r="Q169" s="794">
        <f>'[15]Final Floorspace Estimates'!Q123</f>
        <v>2244.5308955227511</v>
      </c>
      <c r="R169" s="794">
        <f>'[15]Final Floorspace Estimates'!R123</f>
        <v>1044.1406010705066</v>
      </c>
      <c r="S169" s="794">
        <f>'[15]Final Floorspace Estimates'!S123</f>
        <v>1130.3782826494582</v>
      </c>
      <c r="T169" s="794"/>
      <c r="U169" s="819">
        <f>'[15]Final Floorspace Estimates'!U123</f>
        <v>45.918810577268786</v>
      </c>
      <c r="V169" s="819">
        <f>'[15]Final Floorspace Estimates'!V123</f>
        <v>5.586989497329415</v>
      </c>
      <c r="W169" s="819">
        <f>'[15]Final Floorspace Estimates'!W123</f>
        <v>1.18332623962156</v>
      </c>
      <c r="X169" s="819">
        <f>'[15]Final Floorspace Estimates'!X123</f>
        <v>52.689126314219756</v>
      </c>
      <c r="AB169" s="363"/>
      <c r="AC169" s="363"/>
      <c r="AD169" s="363"/>
      <c r="AE169" s="350"/>
      <c r="AF169" s="351"/>
      <c r="AG169" s="351"/>
      <c r="AH169" s="351"/>
      <c r="AI169" s="350"/>
      <c r="AJ169" s="362"/>
      <c r="AK169" s="362"/>
      <c r="AL169" s="362"/>
      <c r="AM169" s="350"/>
      <c r="AN169" s="350"/>
      <c r="AO169" s="350"/>
      <c r="AP169" s="350"/>
      <c r="AQ169" s="350"/>
    </row>
    <row r="170" spans="2:43" ht="16.5" customHeight="1" x14ac:dyDescent="0.2">
      <c r="D170" s="781"/>
      <c r="E170" s="781"/>
      <c r="F170" s="781"/>
      <c r="G170" s="781"/>
      <c r="H170" s="565"/>
      <c r="I170" s="772"/>
      <c r="J170" s="565"/>
      <c r="K170" s="565"/>
      <c r="L170" s="565"/>
      <c r="M170" s="565"/>
      <c r="N170" s="565"/>
      <c r="O170" s="565"/>
      <c r="P170" s="565"/>
      <c r="Q170" s="781"/>
      <c r="R170" s="781"/>
      <c r="S170" s="781"/>
      <c r="T170" s="781"/>
      <c r="U170" s="303"/>
      <c r="V170" s="303"/>
      <c r="W170" s="303"/>
      <c r="X170" s="303"/>
      <c r="AB170" s="363"/>
      <c r="AC170" s="363"/>
      <c r="AD170" s="363"/>
      <c r="AE170" s="350"/>
      <c r="AF170" s="351"/>
      <c r="AG170" s="351"/>
      <c r="AH170" s="351"/>
      <c r="AI170" s="350"/>
      <c r="AJ170" s="362"/>
      <c r="AK170" s="362"/>
      <c r="AL170" s="362"/>
      <c r="AM170" s="350"/>
      <c r="AN170" s="350"/>
      <c r="AO170" s="350"/>
      <c r="AP170" s="350"/>
      <c r="AQ170" s="350"/>
    </row>
    <row r="171" spans="2:43" ht="16.5" customHeight="1" x14ac:dyDescent="0.2">
      <c r="D171" s="781"/>
      <c r="E171" s="781"/>
      <c r="F171" s="781"/>
      <c r="G171" s="781"/>
      <c r="H171" s="565"/>
      <c r="I171" s="772"/>
      <c r="J171" s="565"/>
      <c r="K171" s="565"/>
      <c r="L171" s="565"/>
      <c r="M171" s="565"/>
      <c r="N171" s="565"/>
      <c r="O171" s="565"/>
      <c r="P171" s="565"/>
      <c r="Q171" s="781"/>
      <c r="R171" s="781"/>
      <c r="S171" s="781"/>
      <c r="T171" s="781"/>
      <c r="U171" s="303"/>
      <c r="V171" s="303"/>
      <c r="W171" s="303"/>
      <c r="X171" s="303"/>
      <c r="AB171" s="363"/>
      <c r="AC171" s="363"/>
      <c r="AD171" s="363"/>
      <c r="AE171" s="350"/>
      <c r="AF171" s="351"/>
      <c r="AG171" s="351"/>
      <c r="AH171" s="351"/>
      <c r="AI171" s="350"/>
      <c r="AJ171" s="362"/>
      <c r="AK171" s="362"/>
      <c r="AL171" s="362"/>
      <c r="AM171" s="350"/>
      <c r="AN171" s="350"/>
      <c r="AO171" s="350"/>
      <c r="AP171" s="350"/>
      <c r="AQ171" s="350"/>
    </row>
    <row r="172" spans="2:43" x14ac:dyDescent="0.2">
      <c r="D172" s="565"/>
      <c r="E172" s="565"/>
      <c r="F172" s="565"/>
      <c r="G172" s="565"/>
      <c r="H172" s="565"/>
      <c r="I172" s="774"/>
      <c r="J172" s="565"/>
      <c r="K172" s="565"/>
      <c r="L172" s="565"/>
      <c r="M172" s="565"/>
      <c r="N172" s="565"/>
      <c r="O172" s="565"/>
      <c r="P172" s="565"/>
      <c r="Q172" s="565"/>
      <c r="R172" s="565"/>
      <c r="S172" s="784"/>
      <c r="T172" s="565"/>
      <c r="AB172" s="363"/>
      <c r="AC172" s="363"/>
      <c r="AD172" s="363"/>
      <c r="AE172" s="350"/>
      <c r="AF172" s="351"/>
      <c r="AG172" s="351"/>
      <c r="AH172" s="351"/>
      <c r="AI172" s="350"/>
      <c r="AJ172" s="362"/>
      <c r="AK172" s="362"/>
      <c r="AL172" s="362"/>
      <c r="AM172" s="350"/>
      <c r="AN172" s="350"/>
      <c r="AO172" s="350"/>
      <c r="AP172" s="350"/>
      <c r="AQ172" s="350"/>
    </row>
    <row r="173" spans="2:43" ht="15.75" x14ac:dyDescent="0.25">
      <c r="C173" s="298" t="s">
        <v>24</v>
      </c>
      <c r="D173" s="565"/>
      <c r="E173" s="565"/>
      <c r="F173" s="565"/>
      <c r="G173" s="565"/>
      <c r="H173" s="565"/>
      <c r="I173" s="774"/>
      <c r="J173" s="565"/>
      <c r="K173" s="565"/>
      <c r="L173" s="565"/>
      <c r="M173" s="565"/>
      <c r="N173" s="565"/>
      <c r="O173" s="565"/>
      <c r="P173" s="565"/>
      <c r="Q173" s="784" t="s">
        <v>647</v>
      </c>
      <c r="R173" s="784"/>
      <c r="S173" s="784"/>
      <c r="T173" s="565"/>
      <c r="U173" s="303" t="s">
        <v>648</v>
      </c>
      <c r="V173" s="303"/>
      <c r="W173" s="303"/>
      <c r="X173" s="303"/>
      <c r="AB173" s="363"/>
      <c r="AC173" s="363"/>
      <c r="AD173" s="363"/>
      <c r="AE173" s="350"/>
      <c r="AF173" s="351"/>
      <c r="AG173" s="351"/>
      <c r="AH173" s="351"/>
      <c r="AI173" s="350"/>
      <c r="AJ173" s="362"/>
      <c r="AK173" s="362"/>
      <c r="AL173" s="362"/>
      <c r="AM173" s="350"/>
      <c r="AN173" s="350"/>
      <c r="AO173" s="350"/>
      <c r="AP173" s="350"/>
      <c r="AQ173" s="350"/>
    </row>
    <row r="174" spans="2:43" x14ac:dyDescent="0.2">
      <c r="D174" s="565"/>
      <c r="E174" s="565"/>
      <c r="F174" s="565"/>
      <c r="G174" s="565"/>
      <c r="H174" s="565"/>
      <c r="I174" s="565"/>
      <c r="J174" s="565"/>
      <c r="K174" s="565"/>
      <c r="L174" s="565"/>
      <c r="M174" s="565"/>
      <c r="N174" s="565"/>
      <c r="O174" s="565"/>
      <c r="P174" s="565"/>
      <c r="Q174" s="565" t="s">
        <v>649</v>
      </c>
      <c r="R174" s="784"/>
      <c r="S174" s="784"/>
      <c r="T174" s="565"/>
      <c r="U174" s="303" t="s">
        <v>650</v>
      </c>
      <c r="V174" s="303"/>
      <c r="W174" s="303"/>
      <c r="X174" s="303"/>
      <c r="AB174" s="363"/>
      <c r="AC174" s="363"/>
      <c r="AD174" s="363"/>
      <c r="AE174" s="350"/>
      <c r="AF174" s="351"/>
      <c r="AG174" s="351"/>
      <c r="AH174" s="351"/>
      <c r="AI174" s="350"/>
      <c r="AJ174" s="362"/>
      <c r="AK174" s="362"/>
      <c r="AL174" s="362"/>
      <c r="AM174" s="350"/>
      <c r="AN174" s="350"/>
      <c r="AO174" s="350"/>
      <c r="AP174" s="350"/>
      <c r="AQ174" s="350"/>
    </row>
    <row r="175" spans="2:43" x14ac:dyDescent="0.2">
      <c r="C175" s="297"/>
      <c r="D175" s="565"/>
      <c r="E175" s="565"/>
      <c r="F175" s="565"/>
      <c r="G175" s="565"/>
      <c r="H175" s="565"/>
      <c r="I175" s="774" t="s">
        <v>1508</v>
      </c>
      <c r="J175" s="565"/>
      <c r="K175" s="565"/>
      <c r="L175" s="565"/>
      <c r="M175" s="565"/>
      <c r="N175" s="565"/>
      <c r="O175" s="565"/>
      <c r="P175" s="565"/>
      <c r="Q175" s="565"/>
      <c r="R175" s="784"/>
      <c r="S175" s="784"/>
      <c r="T175" s="565"/>
      <c r="U175" s="303"/>
      <c r="V175" s="303"/>
      <c r="W175" s="303"/>
      <c r="X175" s="303"/>
      <c r="AB175" s="363"/>
      <c r="AC175" s="363"/>
      <c r="AD175" s="363"/>
      <c r="AE175" s="350"/>
      <c r="AF175" s="351"/>
      <c r="AG175" s="351"/>
      <c r="AH175" s="351"/>
      <c r="AI175" s="350"/>
      <c r="AJ175" s="362"/>
      <c r="AK175" s="362"/>
      <c r="AL175" s="362"/>
      <c r="AM175" s="350"/>
      <c r="AN175" s="350"/>
      <c r="AO175" s="350"/>
      <c r="AP175" s="350"/>
      <c r="AQ175" s="350"/>
    </row>
    <row r="176" spans="2:43" x14ac:dyDescent="0.2">
      <c r="C176" s="297"/>
      <c r="D176" s="565"/>
      <c r="E176" s="565"/>
      <c r="F176" s="565"/>
      <c r="G176" s="565"/>
      <c r="H176" s="565"/>
      <c r="I176" s="565"/>
      <c r="J176" s="565"/>
      <c r="K176" s="565"/>
      <c r="L176" s="565"/>
      <c r="M176" s="565"/>
      <c r="N176" s="565"/>
      <c r="O176" s="565"/>
      <c r="P176" s="565"/>
      <c r="Q176" s="565"/>
      <c r="R176" s="784"/>
      <c r="S176" s="784"/>
      <c r="T176" s="565"/>
      <c r="U176" s="303"/>
      <c r="V176" s="303"/>
      <c r="W176" s="303"/>
      <c r="X176" s="303"/>
      <c r="AB176" s="363"/>
      <c r="AC176" s="363"/>
      <c r="AD176" s="363"/>
      <c r="AE176" s="350"/>
      <c r="AF176" s="351"/>
      <c r="AG176" s="351"/>
      <c r="AH176" s="351"/>
      <c r="AI176" s="350"/>
      <c r="AJ176" s="362"/>
      <c r="AK176" s="362"/>
      <c r="AL176" s="362"/>
      <c r="AM176" s="350"/>
      <c r="AN176" s="350"/>
      <c r="AO176" s="350"/>
      <c r="AP176" s="350"/>
      <c r="AQ176" s="350"/>
    </row>
    <row r="177" spans="3:43" ht="13.5" thickBot="1" x14ac:dyDescent="0.25">
      <c r="D177" s="773" t="s">
        <v>637</v>
      </c>
      <c r="E177" s="773" t="s">
        <v>273</v>
      </c>
      <c r="F177" s="773" t="s">
        <v>638</v>
      </c>
      <c r="G177" s="773" t="s">
        <v>39</v>
      </c>
      <c r="H177" s="565"/>
      <c r="I177" s="301" t="s">
        <v>644</v>
      </c>
      <c r="J177" s="301" t="s">
        <v>645</v>
      </c>
      <c r="K177" s="301" t="s">
        <v>646</v>
      </c>
      <c r="L177" s="565"/>
      <c r="M177" s="773" t="s">
        <v>639</v>
      </c>
      <c r="N177" s="773" t="s">
        <v>640</v>
      </c>
      <c r="O177" s="773" t="s">
        <v>641</v>
      </c>
      <c r="P177" s="565"/>
      <c r="Q177" s="773" t="s">
        <v>639</v>
      </c>
      <c r="R177" s="773" t="s">
        <v>640</v>
      </c>
      <c r="S177" s="773" t="s">
        <v>641</v>
      </c>
      <c r="T177" s="565"/>
      <c r="U177" s="300" t="s">
        <v>639</v>
      </c>
      <c r="V177" s="300" t="s">
        <v>640</v>
      </c>
      <c r="W177" s="300" t="s">
        <v>641</v>
      </c>
      <c r="X177" s="301" t="s">
        <v>32</v>
      </c>
      <c r="AB177" s="350"/>
      <c r="AC177" s="350"/>
      <c r="AD177" s="350"/>
      <c r="AE177" s="350"/>
      <c r="AF177" s="350"/>
      <c r="AG177" s="350"/>
      <c r="AH177" s="350"/>
      <c r="AI177" s="350"/>
      <c r="AJ177" s="350"/>
      <c r="AK177" s="350"/>
      <c r="AL177" s="350"/>
      <c r="AM177" s="350"/>
      <c r="AN177" s="350"/>
      <c r="AO177" s="350"/>
      <c r="AP177" s="350"/>
      <c r="AQ177" s="350"/>
    </row>
    <row r="178" spans="3:43" x14ac:dyDescent="0.2">
      <c r="C178" s="292">
        <f t="shared" ref="C178:C219" si="36">C121</f>
        <v>1970</v>
      </c>
      <c r="D178" s="779">
        <v>15063</v>
      </c>
      <c r="E178" s="779">
        <v>3326</v>
      </c>
      <c r="F178" s="779">
        <v>868</v>
      </c>
      <c r="G178" s="779">
        <v>19257</v>
      </c>
      <c r="H178" s="565"/>
      <c r="I178" s="778"/>
      <c r="J178" s="778"/>
      <c r="K178" s="778"/>
      <c r="L178" s="565"/>
      <c r="M178" s="564">
        <f>D178/$G178</f>
        <v>0.78220906683283997</v>
      </c>
      <c r="N178" s="564">
        <f>E178/$G178</f>
        <v>0.17271641481019889</v>
      </c>
      <c r="O178" s="564">
        <f>F178/$G178</f>
        <v>4.5074518356961107E-2</v>
      </c>
      <c r="P178" s="565"/>
      <c r="Q178" s="779">
        <v>1583.2900622539175</v>
      </c>
      <c r="R178" s="779">
        <v>839.12804119437158</v>
      </c>
      <c r="S178" s="779">
        <v>713.13803542574249</v>
      </c>
      <c r="T178" s="565"/>
      <c r="U178" s="303">
        <f>D178*Q178*0.000001</f>
        <v>23.849098207730759</v>
      </c>
      <c r="V178" s="303">
        <f>E178*R178*0.000001</f>
        <v>2.7909398650124797</v>
      </c>
      <c r="W178" s="303">
        <f>F178*S178*0.000001</f>
        <v>0.61900381474954447</v>
      </c>
      <c r="X178" s="303">
        <f>SUM(U178:W178)</f>
        <v>27.259041887492781</v>
      </c>
      <c r="AB178" s="350"/>
      <c r="AC178" s="350"/>
      <c r="AD178" s="350"/>
      <c r="AE178" s="350"/>
      <c r="AF178" s="350"/>
      <c r="AG178" s="350"/>
      <c r="AH178" s="350"/>
      <c r="AI178" s="350"/>
      <c r="AJ178" s="350"/>
      <c r="AK178" s="350"/>
      <c r="AL178" s="350"/>
      <c r="AM178" s="350"/>
      <c r="AN178" s="350"/>
      <c r="AO178" s="350"/>
      <c r="AP178" s="350"/>
      <c r="AQ178" s="350"/>
    </row>
    <row r="179" spans="3:43" x14ac:dyDescent="0.2">
      <c r="C179" s="292">
        <f t="shared" si="36"/>
        <v>1971</v>
      </c>
      <c r="D179" s="779">
        <v>15532.8</v>
      </c>
      <c r="E179" s="779">
        <v>3434.8999999999996</v>
      </c>
      <c r="F179" s="779">
        <v>1053.6999999999998</v>
      </c>
      <c r="G179" s="779">
        <v>20021.399999999998</v>
      </c>
      <c r="H179" s="565"/>
      <c r="I179" s="778"/>
      <c r="J179" s="778"/>
      <c r="K179" s="778"/>
      <c r="L179" s="565"/>
      <c r="M179" s="564">
        <f t="shared" ref="M179:M192" si="37">D179/$G179</f>
        <v>0.77580988342473556</v>
      </c>
      <c r="N179" s="564">
        <f t="shared" ref="N179:N192" si="38">E179/$G179</f>
        <v>0.17156142927068038</v>
      </c>
      <c r="O179" s="564">
        <f t="shared" ref="O179:O192" si="39">F179/$G179</f>
        <v>5.2628687304584094E-2</v>
      </c>
      <c r="P179" s="565"/>
      <c r="Q179" s="779">
        <v>1590.6706435657125</v>
      </c>
      <c r="R179" s="779">
        <v>841.18375250154668</v>
      </c>
      <c r="S179" s="779">
        <v>735.00243668011456</v>
      </c>
      <c r="T179" s="565"/>
      <c r="U179" s="303">
        <f t="shared" ref="U179:U192" si="40">D179*Q179*0.000001</f>
        <v>24.707568972377498</v>
      </c>
      <c r="V179" s="303">
        <f t="shared" ref="V179:V192" si="41">E179*R179*0.000001</f>
        <v>2.8893820714675624</v>
      </c>
      <c r="W179" s="303">
        <f t="shared" ref="W179:W192" si="42">F179*S179*0.000001</f>
        <v>0.77447206752983655</v>
      </c>
      <c r="X179" s="303">
        <f t="shared" ref="X179:X192" si="43">SUM(U179:W179)</f>
        <v>28.371423111374895</v>
      </c>
      <c r="AB179" s="350"/>
      <c r="AC179" s="350"/>
      <c r="AD179" s="350"/>
      <c r="AE179" s="350"/>
      <c r="AF179" s="350"/>
      <c r="AG179" s="350"/>
      <c r="AH179" s="350"/>
      <c r="AI179" s="350"/>
      <c r="AJ179" s="350"/>
      <c r="AK179" s="350"/>
      <c r="AL179" s="350"/>
      <c r="AM179" s="350"/>
      <c r="AN179" s="350"/>
      <c r="AO179" s="350"/>
      <c r="AP179" s="350"/>
      <c r="AQ179" s="350"/>
    </row>
    <row r="180" spans="3:43" x14ac:dyDescent="0.2">
      <c r="C180" s="292">
        <f t="shared" si="36"/>
        <v>1972</v>
      </c>
      <c r="D180" s="779">
        <v>16080.9</v>
      </c>
      <c r="E180" s="779">
        <v>3561.95</v>
      </c>
      <c r="F180" s="779">
        <v>1270.3499999999999</v>
      </c>
      <c r="G180" s="779">
        <v>20913.199999999997</v>
      </c>
      <c r="H180" s="565"/>
      <c r="I180" s="778"/>
      <c r="J180" s="778"/>
      <c r="K180" s="778"/>
      <c r="L180" s="565"/>
      <c r="M180" s="564">
        <f t="shared" si="37"/>
        <v>0.76893540921523262</v>
      </c>
      <c r="N180" s="564">
        <f t="shared" si="38"/>
        <v>0.17032065872272059</v>
      </c>
      <c r="O180" s="564">
        <f t="shared" si="39"/>
        <v>6.0743932062046938E-2</v>
      </c>
      <c r="P180" s="565"/>
      <c r="Q180" s="779">
        <v>1598.1496826806731</v>
      </c>
      <c r="R180" s="779">
        <v>843.31683652492927</v>
      </c>
      <c r="S180" s="779">
        <v>756.92705093974939</v>
      </c>
      <c r="T180" s="565"/>
      <c r="U180" s="303">
        <f t="shared" si="40"/>
        <v>25.699685232219636</v>
      </c>
      <c r="V180" s="303">
        <f t="shared" si="41"/>
        <v>3.0038524058599716</v>
      </c>
      <c r="W180" s="303">
        <f t="shared" si="42"/>
        <v>0.96156227916131043</v>
      </c>
      <c r="X180" s="303">
        <f t="shared" si="43"/>
        <v>29.665099917240919</v>
      </c>
      <c r="AB180" s="350"/>
      <c r="AC180" s="350"/>
      <c r="AD180" s="350"/>
      <c r="AE180" s="350"/>
      <c r="AF180" s="350"/>
      <c r="AG180" s="350"/>
      <c r="AH180" s="350"/>
      <c r="AI180" s="350"/>
      <c r="AJ180" s="350"/>
      <c r="AK180" s="350"/>
      <c r="AL180" s="350"/>
      <c r="AM180" s="350"/>
      <c r="AN180" s="350"/>
      <c r="AO180" s="350"/>
      <c r="AP180" s="350"/>
      <c r="AQ180" s="350"/>
    </row>
    <row r="181" spans="3:43" x14ac:dyDescent="0.2">
      <c r="C181" s="292">
        <f t="shared" si="36"/>
        <v>1973</v>
      </c>
      <c r="D181" s="779">
        <v>16351.670595679077</v>
      </c>
      <c r="E181" s="779">
        <v>3936.7234389431742</v>
      </c>
      <c r="F181" s="779">
        <v>1554.0260888278628</v>
      </c>
      <c r="G181" s="779">
        <v>21842.420123450116</v>
      </c>
      <c r="H181" s="565"/>
      <c r="I181" s="778"/>
      <c r="J181" s="778"/>
      <c r="K181" s="778"/>
      <c r="L181" s="565"/>
      <c r="M181" s="564">
        <f t="shared" si="37"/>
        <v>0.74861991039737641</v>
      </c>
      <c r="N181" s="564">
        <f t="shared" si="38"/>
        <v>0.18023293282948491</v>
      </c>
      <c r="O181" s="564">
        <f t="shared" si="39"/>
        <v>7.1147156773138598E-2</v>
      </c>
      <c r="P181" s="565"/>
      <c r="Q181" s="779">
        <v>1604.0462237757852</v>
      </c>
      <c r="R181" s="779">
        <v>845.35153625871226</v>
      </c>
      <c r="S181" s="779">
        <v>778.9374931246183</v>
      </c>
      <c r="T181" s="565"/>
      <c r="U181" s="303">
        <f t="shared" si="40"/>
        <v>26.228835471424567</v>
      </c>
      <c r="V181" s="303">
        <f t="shared" si="41"/>
        <v>3.3279152069362929</v>
      </c>
      <c r="W181" s="303">
        <f t="shared" si="42"/>
        <v>1.210489185881831</v>
      </c>
      <c r="X181" s="303">
        <f t="shared" si="43"/>
        <v>30.76723986424269</v>
      </c>
      <c r="AB181" s="350"/>
      <c r="AC181" s="350"/>
      <c r="AD181" s="350"/>
      <c r="AE181" s="350"/>
      <c r="AF181" s="350"/>
      <c r="AG181" s="350"/>
      <c r="AH181" s="350"/>
      <c r="AI181" s="350"/>
      <c r="AJ181" s="350"/>
      <c r="AK181" s="350"/>
      <c r="AL181" s="350"/>
      <c r="AM181" s="350"/>
      <c r="AN181" s="350"/>
      <c r="AO181" s="350"/>
      <c r="AP181" s="350"/>
      <c r="AQ181" s="350"/>
    </row>
    <row r="182" spans="3:43" x14ac:dyDescent="0.2">
      <c r="C182" s="292">
        <f t="shared" si="36"/>
        <v>1974</v>
      </c>
      <c r="D182" s="779">
        <v>16531.066817869942</v>
      </c>
      <c r="E182" s="779">
        <v>4243.9228337689801</v>
      </c>
      <c r="F182" s="779">
        <v>1792.3943376390632</v>
      </c>
      <c r="G182" s="779">
        <v>22567.383989277983</v>
      </c>
      <c r="H182" s="565"/>
      <c r="I182" s="778"/>
      <c r="J182" s="778"/>
      <c r="K182" s="778"/>
      <c r="L182" s="565"/>
      <c r="M182" s="564">
        <f t="shared" si="37"/>
        <v>0.73252029680197028</v>
      </c>
      <c r="N182" s="564">
        <f t="shared" si="38"/>
        <v>0.18805559544630052</v>
      </c>
      <c r="O182" s="564">
        <f t="shared" si="39"/>
        <v>7.9424107751729214E-2</v>
      </c>
      <c r="P182" s="565"/>
      <c r="Q182" s="779">
        <v>1610.2305403679889</v>
      </c>
      <c r="R182" s="779">
        <v>846.99745654411083</v>
      </c>
      <c r="S182" s="779">
        <v>801.03451641615368</v>
      </c>
      <c r="T182" s="565"/>
      <c r="U182" s="303">
        <f t="shared" si="40"/>
        <v>26.618828654998044</v>
      </c>
      <c r="V182" s="303">
        <f t="shared" si="41"/>
        <v>3.5945918459718014</v>
      </c>
      <c r="W182" s="303">
        <f t="shared" si="42"/>
        <v>1.4357697314777591</v>
      </c>
      <c r="X182" s="303">
        <f t="shared" si="43"/>
        <v>31.649190232447605</v>
      </c>
      <c r="AB182" s="350"/>
      <c r="AC182" s="350"/>
      <c r="AD182" s="350"/>
      <c r="AE182" s="350"/>
      <c r="AF182" s="350"/>
      <c r="AG182" s="350"/>
      <c r="AH182" s="350"/>
      <c r="AI182" s="350"/>
      <c r="AJ182" s="350"/>
      <c r="AK182" s="350"/>
      <c r="AL182" s="350"/>
      <c r="AM182" s="350"/>
      <c r="AN182" s="350"/>
      <c r="AO182" s="350"/>
      <c r="AP182" s="350"/>
      <c r="AQ182" s="350"/>
    </row>
    <row r="183" spans="3:43" x14ac:dyDescent="0.2">
      <c r="C183" s="292">
        <f t="shared" si="36"/>
        <v>1975</v>
      </c>
      <c r="D183" s="779">
        <v>16991.995522892263</v>
      </c>
      <c r="E183" s="779">
        <v>4627.0534341733819</v>
      </c>
      <c r="F183" s="779">
        <v>1603.3224220020822</v>
      </c>
      <c r="G183" s="779">
        <v>23222.371379067725</v>
      </c>
      <c r="H183" s="565"/>
      <c r="I183" s="778"/>
      <c r="J183" s="778"/>
      <c r="K183" s="778"/>
      <c r="L183" s="565"/>
      <c r="M183" s="564">
        <f t="shared" si="37"/>
        <v>0.73170802608938446</v>
      </c>
      <c r="N183" s="564">
        <f t="shared" si="38"/>
        <v>0.19924982503484265</v>
      </c>
      <c r="O183" s="564">
        <f t="shared" si="39"/>
        <v>6.9042148875772938E-2</v>
      </c>
      <c r="P183" s="565"/>
      <c r="Q183" s="779">
        <v>1618.0800044764198</v>
      </c>
      <c r="R183" s="779">
        <v>848.5645569439439</v>
      </c>
      <c r="S183" s="779">
        <v>809.21830793392871</v>
      </c>
      <c r="T183" s="565"/>
      <c r="U183" s="303">
        <f t="shared" si="40"/>
        <v>27.494408191744817</v>
      </c>
      <c r="V183" s="303">
        <f t="shared" si="41"/>
        <v>3.9263535473252897</v>
      </c>
      <c r="W183" s="303">
        <f t="shared" si="42"/>
        <v>1.2974378574050534</v>
      </c>
      <c r="X183" s="303">
        <f t="shared" si="43"/>
        <v>32.718199596475159</v>
      </c>
      <c r="AB183" s="350"/>
      <c r="AC183" s="350"/>
      <c r="AD183" s="350"/>
      <c r="AE183" s="350"/>
      <c r="AF183" s="350"/>
      <c r="AG183" s="350"/>
      <c r="AH183" s="350"/>
      <c r="AI183" s="350"/>
      <c r="AJ183" s="350"/>
      <c r="AK183" s="350"/>
      <c r="AL183" s="350"/>
      <c r="AM183" s="350"/>
      <c r="AN183" s="350"/>
      <c r="AO183" s="350"/>
      <c r="AP183" s="350"/>
      <c r="AQ183" s="350"/>
    </row>
    <row r="184" spans="3:43" x14ac:dyDescent="0.2">
      <c r="C184" s="292">
        <f t="shared" si="36"/>
        <v>1976</v>
      </c>
      <c r="D184" s="779">
        <v>17249.726040406371</v>
      </c>
      <c r="E184" s="779">
        <v>4881.9657666335888</v>
      </c>
      <c r="F184" s="779">
        <v>1780.6462545948232</v>
      </c>
      <c r="G184" s="779">
        <v>23912.338061634782</v>
      </c>
      <c r="H184" s="565"/>
      <c r="I184" s="778"/>
      <c r="J184" s="778"/>
      <c r="K184" s="778"/>
      <c r="L184" s="565"/>
      <c r="M184" s="564">
        <f t="shared" si="37"/>
        <v>0.7213734598408853</v>
      </c>
      <c r="N184" s="564">
        <f t="shared" si="38"/>
        <v>0.20416095465237122</v>
      </c>
      <c r="O184" s="564">
        <f t="shared" si="39"/>
        <v>7.4465585506743551E-2</v>
      </c>
      <c r="P184" s="565"/>
      <c r="Q184" s="779">
        <v>1625.554638198869</v>
      </c>
      <c r="R184" s="779">
        <v>850.35354840510718</v>
      </c>
      <c r="S184" s="779">
        <v>816.31799934892103</v>
      </c>
      <c r="T184" s="565"/>
      <c r="U184" s="303">
        <f t="shared" si="40"/>
        <v>28.040372172642385</v>
      </c>
      <c r="V184" s="303">
        <f t="shared" si="41"/>
        <v>4.1513969128491315</v>
      </c>
      <c r="W184" s="303">
        <f t="shared" si="42"/>
        <v>1.4535735880989955</v>
      </c>
      <c r="X184" s="303">
        <f t="shared" si="43"/>
        <v>33.645342673590513</v>
      </c>
      <c r="AB184" s="350"/>
      <c r="AC184" s="350"/>
      <c r="AD184" s="350"/>
      <c r="AE184" s="350"/>
      <c r="AF184" s="350"/>
      <c r="AG184" s="350"/>
      <c r="AH184" s="350"/>
      <c r="AI184" s="350"/>
      <c r="AJ184" s="350"/>
      <c r="AK184" s="350"/>
      <c r="AL184" s="350"/>
      <c r="AM184" s="350"/>
      <c r="AN184" s="350"/>
      <c r="AO184" s="350"/>
      <c r="AP184" s="350"/>
      <c r="AQ184" s="350"/>
    </row>
    <row r="185" spans="3:43" x14ac:dyDescent="0.2">
      <c r="C185" s="292">
        <f t="shared" si="36"/>
        <v>1977</v>
      </c>
      <c r="D185" s="779">
        <v>17598.284505920852</v>
      </c>
      <c r="E185" s="779">
        <v>5179.0560758850052</v>
      </c>
      <c r="F185" s="779">
        <v>1815.4406357079481</v>
      </c>
      <c r="G185" s="779">
        <v>24592.781217513806</v>
      </c>
      <c r="H185" s="565"/>
      <c r="I185" s="778"/>
      <c r="J185" s="778"/>
      <c r="K185" s="778"/>
      <c r="L185" s="565"/>
      <c r="M185" s="564">
        <f t="shared" si="37"/>
        <v>0.71558740551833944</v>
      </c>
      <c r="N185" s="564">
        <f t="shared" si="38"/>
        <v>0.2105925324215355</v>
      </c>
      <c r="O185" s="564">
        <f t="shared" si="39"/>
        <v>7.3820062060125105E-2</v>
      </c>
      <c r="P185" s="565"/>
      <c r="Q185" s="779">
        <v>1633.3705044459496</v>
      </c>
      <c r="R185" s="779">
        <v>852.38930318269922</v>
      </c>
      <c r="S185" s="779">
        <v>824.52667448812713</v>
      </c>
      <c r="T185" s="565"/>
      <c r="U185" s="303">
        <f t="shared" si="40"/>
        <v>28.744518840819278</v>
      </c>
      <c r="V185" s="303">
        <f t="shared" si="41"/>
        <v>4.4145719996677437</v>
      </c>
      <c r="W185" s="303">
        <f t="shared" si="42"/>
        <v>1.4968792300908857</v>
      </c>
      <c r="X185" s="303">
        <f t="shared" si="43"/>
        <v>34.655970070577908</v>
      </c>
      <c r="AB185" s="350"/>
      <c r="AC185" s="350"/>
      <c r="AD185" s="350"/>
      <c r="AE185" s="350"/>
      <c r="AF185" s="350"/>
      <c r="AG185" s="350"/>
      <c r="AH185" s="350"/>
      <c r="AI185" s="350"/>
      <c r="AJ185" s="350"/>
      <c r="AK185" s="350"/>
      <c r="AL185" s="350"/>
      <c r="AM185" s="350"/>
      <c r="AN185" s="350"/>
      <c r="AO185" s="350"/>
      <c r="AP185" s="350"/>
      <c r="AQ185" s="350"/>
    </row>
    <row r="186" spans="3:43" x14ac:dyDescent="0.2">
      <c r="C186" s="292">
        <f t="shared" si="36"/>
        <v>1978</v>
      </c>
      <c r="D186" s="779">
        <v>18119.099255827172</v>
      </c>
      <c r="E186" s="779">
        <v>5374.8542500784179</v>
      </c>
      <c r="F186" s="779">
        <v>1847.009643287691</v>
      </c>
      <c r="G186" s="779">
        <v>25340.963149193281</v>
      </c>
      <c r="H186" s="565"/>
      <c r="I186" s="778"/>
      <c r="J186" s="778"/>
      <c r="K186" s="778"/>
      <c r="L186" s="565"/>
      <c r="M186" s="564">
        <f t="shared" si="37"/>
        <v>0.71501225699876314</v>
      </c>
      <c r="N186" s="564">
        <f t="shared" si="38"/>
        <v>0.2121014192883795</v>
      </c>
      <c r="O186" s="564">
        <f t="shared" si="39"/>
        <v>7.2886323712857373E-2</v>
      </c>
      <c r="P186" s="565"/>
      <c r="Q186" s="779">
        <v>1641.161889560444</v>
      </c>
      <c r="R186" s="779">
        <v>854.53289484956258</v>
      </c>
      <c r="S186" s="779">
        <v>832.06457543414922</v>
      </c>
      <c r="T186" s="565"/>
      <c r="U186" s="303">
        <f t="shared" si="40"/>
        <v>29.736375171826555</v>
      </c>
      <c r="V186" s="303">
        <f t="shared" si="41"/>
        <v>4.5929897617139854</v>
      </c>
      <c r="W186" s="303">
        <f t="shared" si="42"/>
        <v>1.5368312946649518</v>
      </c>
      <c r="X186" s="303">
        <f t="shared" si="43"/>
        <v>35.866196228205489</v>
      </c>
      <c r="AB186" s="350"/>
      <c r="AC186" s="350"/>
      <c r="AD186" s="350"/>
      <c r="AE186" s="350"/>
      <c r="AF186" s="350"/>
      <c r="AG186" s="350"/>
      <c r="AH186" s="350"/>
      <c r="AI186" s="350"/>
      <c r="AJ186" s="350"/>
      <c r="AK186" s="350"/>
      <c r="AL186" s="350"/>
      <c r="AM186" s="350"/>
      <c r="AN186" s="350"/>
      <c r="AO186" s="350"/>
      <c r="AP186" s="350"/>
      <c r="AQ186" s="350"/>
    </row>
    <row r="187" spans="3:43" x14ac:dyDescent="0.2">
      <c r="C187" s="292">
        <f t="shared" si="36"/>
        <v>1979</v>
      </c>
      <c r="D187" s="779">
        <v>18578.657172921739</v>
      </c>
      <c r="E187" s="779">
        <v>5383.280785775125</v>
      </c>
      <c r="F187" s="779">
        <v>1887.8768024197154</v>
      </c>
      <c r="G187" s="779">
        <v>25849.81476111658</v>
      </c>
      <c r="H187" s="565"/>
      <c r="I187" s="778"/>
      <c r="J187" s="778"/>
      <c r="K187" s="778"/>
      <c r="L187" s="565"/>
      <c r="M187" s="564">
        <f t="shared" si="37"/>
        <v>0.71871529233810405</v>
      </c>
      <c r="N187" s="564">
        <f t="shared" si="38"/>
        <v>0.20825219969748807</v>
      </c>
      <c r="O187" s="564">
        <f t="shared" si="39"/>
        <v>7.3032507964407897E-2</v>
      </c>
      <c r="P187" s="565"/>
      <c r="Q187" s="779">
        <v>1648.1943609583379</v>
      </c>
      <c r="R187" s="779">
        <v>856.59406636400411</v>
      </c>
      <c r="S187" s="779">
        <v>839.79565843754904</v>
      </c>
      <c r="T187" s="565"/>
      <c r="U187" s="303">
        <f t="shared" si="40"/>
        <v>30.621237986587786</v>
      </c>
      <c r="V187" s="303">
        <f t="shared" si="41"/>
        <v>4.6112863786663256</v>
      </c>
      <c r="W187" s="303">
        <f t="shared" si="42"/>
        <v>1.5854307423370395</v>
      </c>
      <c r="X187" s="303">
        <f t="shared" si="43"/>
        <v>36.817955107591153</v>
      </c>
      <c r="AB187" s="350"/>
      <c r="AC187" s="350"/>
      <c r="AD187" s="350"/>
      <c r="AE187" s="350"/>
      <c r="AF187" s="350"/>
      <c r="AG187" s="350"/>
      <c r="AH187" s="350"/>
      <c r="AI187" s="350"/>
      <c r="AJ187" s="350"/>
      <c r="AK187" s="350"/>
      <c r="AL187" s="350"/>
      <c r="AM187" s="350"/>
      <c r="AN187" s="350"/>
      <c r="AO187" s="350"/>
      <c r="AP187" s="350"/>
      <c r="AQ187" s="350"/>
    </row>
    <row r="188" spans="3:43" x14ac:dyDescent="0.2">
      <c r="C188" s="292">
        <f t="shared" si="36"/>
        <v>1980</v>
      </c>
      <c r="D188" s="779">
        <v>19025.845870935504</v>
      </c>
      <c r="E188" s="779">
        <v>5534.0241111662435</v>
      </c>
      <c r="F188" s="779">
        <v>2034.5201088884928</v>
      </c>
      <c r="G188" s="779">
        <v>26594.39009099024</v>
      </c>
      <c r="H188" s="565"/>
      <c r="I188" s="778"/>
      <c r="J188" s="778"/>
      <c r="K188" s="778"/>
      <c r="L188" s="565"/>
      <c r="M188" s="564">
        <f t="shared" si="37"/>
        <v>0.71540824233382816</v>
      </c>
      <c r="N188" s="564">
        <f t="shared" si="38"/>
        <v>0.20808990513533468</v>
      </c>
      <c r="O188" s="564">
        <f t="shared" si="39"/>
        <v>7.6501852530837175E-2</v>
      </c>
      <c r="P188" s="565"/>
      <c r="Q188" s="779">
        <v>1655.4160017734341</v>
      </c>
      <c r="R188" s="779">
        <v>858.48492489877822</v>
      </c>
      <c r="S188" s="779">
        <v>847.07810067158675</v>
      </c>
      <c r="T188" s="565"/>
      <c r="U188" s="303">
        <f t="shared" si="40"/>
        <v>31.49568970202165</v>
      </c>
      <c r="V188" s="303">
        <f t="shared" si="41"/>
        <v>4.7508762734625805</v>
      </c>
      <c r="W188" s="303">
        <f t="shared" si="42"/>
        <v>1.7233974296154144</v>
      </c>
      <c r="X188" s="303">
        <f t="shared" si="43"/>
        <v>37.969963405099648</v>
      </c>
      <c r="AB188" s="350"/>
      <c r="AC188" s="350"/>
      <c r="AD188" s="350"/>
      <c r="AE188" s="350"/>
      <c r="AF188" s="350"/>
      <c r="AG188" s="350"/>
      <c r="AH188" s="350"/>
      <c r="AI188" s="350"/>
      <c r="AJ188" s="350"/>
      <c r="AK188" s="350"/>
      <c r="AL188" s="350"/>
      <c r="AM188" s="350"/>
      <c r="AN188" s="350"/>
      <c r="AO188" s="350"/>
      <c r="AP188" s="350"/>
      <c r="AQ188" s="350"/>
    </row>
    <row r="189" spans="3:43" x14ac:dyDescent="0.2">
      <c r="C189" s="292">
        <f t="shared" si="36"/>
        <v>1981</v>
      </c>
      <c r="D189" s="779">
        <v>19706.125472323602</v>
      </c>
      <c r="E189" s="779">
        <v>5989.947764673946</v>
      </c>
      <c r="F189" s="779">
        <v>2103.8960556645948</v>
      </c>
      <c r="G189" s="779">
        <v>27799.969292662143</v>
      </c>
      <c r="H189" s="565"/>
      <c r="I189" s="778"/>
      <c r="J189" s="778"/>
      <c r="K189" s="778"/>
      <c r="L189" s="565"/>
      <c r="M189" s="564">
        <f t="shared" si="37"/>
        <v>0.7088542172427893</v>
      </c>
      <c r="N189" s="564">
        <f t="shared" si="38"/>
        <v>0.21546598493024252</v>
      </c>
      <c r="O189" s="564">
        <f t="shared" si="39"/>
        <v>7.5679797826968181E-2</v>
      </c>
      <c r="P189" s="565"/>
      <c r="Q189" s="779">
        <v>1658.2783557942028</v>
      </c>
      <c r="R189" s="779">
        <v>859.59492435446987</v>
      </c>
      <c r="S189" s="779">
        <v>851.61744536567926</v>
      </c>
      <c r="T189" s="565"/>
      <c r="U189" s="303">
        <f t="shared" si="40"/>
        <v>32.678241347319037</v>
      </c>
      <c r="V189" s="303">
        <f t="shared" si="41"/>
        <v>5.1489286956621267</v>
      </c>
      <c r="W189" s="303">
        <f t="shared" si="42"/>
        <v>1.7917145842400111</v>
      </c>
      <c r="X189" s="303">
        <f t="shared" si="43"/>
        <v>39.618884627221178</v>
      </c>
      <c r="AB189" s="350"/>
      <c r="AC189" s="350"/>
      <c r="AD189" s="350"/>
      <c r="AE189" s="350"/>
      <c r="AF189" s="350"/>
      <c r="AG189" s="350"/>
      <c r="AH189" s="350"/>
      <c r="AI189" s="350"/>
      <c r="AJ189" s="350"/>
      <c r="AK189" s="350"/>
      <c r="AL189" s="350"/>
      <c r="AM189" s="350"/>
      <c r="AN189" s="350"/>
      <c r="AO189" s="350"/>
      <c r="AP189" s="350"/>
      <c r="AQ189" s="350"/>
    </row>
    <row r="190" spans="3:43" x14ac:dyDescent="0.2">
      <c r="C190" s="292">
        <f t="shared" si="36"/>
        <v>1982</v>
      </c>
      <c r="D190" s="779">
        <v>19795.612594444035</v>
      </c>
      <c r="E190" s="779">
        <v>6080.8907777813774</v>
      </c>
      <c r="F190" s="779">
        <v>2179.5249207323927</v>
      </c>
      <c r="G190" s="779">
        <v>28056.028292957806</v>
      </c>
      <c r="H190" s="565"/>
      <c r="I190" s="778"/>
      <c r="J190" s="778"/>
      <c r="K190" s="778"/>
      <c r="L190" s="565"/>
      <c r="M190" s="564">
        <f t="shared" si="37"/>
        <v>0.70557430252566533</v>
      </c>
      <c r="N190" s="564">
        <f t="shared" si="38"/>
        <v>0.21674096968699269</v>
      </c>
      <c r="O190" s="564">
        <f t="shared" si="39"/>
        <v>7.7684727787342006E-2</v>
      </c>
      <c r="P190" s="565"/>
      <c r="Q190" s="779">
        <v>1661.9490475758928</v>
      </c>
      <c r="R190" s="779">
        <v>860.33245872949351</v>
      </c>
      <c r="S190" s="779">
        <v>855.83623294399274</v>
      </c>
      <c r="T190" s="565"/>
      <c r="U190" s="303">
        <f t="shared" si="40"/>
        <v>32.89929949751761</v>
      </c>
      <c r="V190" s="303">
        <f t="shared" si="41"/>
        <v>5.2315877141141547</v>
      </c>
      <c r="W190" s="303">
        <f t="shared" si="42"/>
        <v>1.8653163977671654</v>
      </c>
      <c r="X190" s="303">
        <f t="shared" si="43"/>
        <v>39.996203609398933</v>
      </c>
      <c r="AB190" s="350"/>
      <c r="AC190" s="350"/>
      <c r="AD190" s="350"/>
      <c r="AE190" s="350"/>
      <c r="AF190" s="350"/>
      <c r="AG190" s="350"/>
      <c r="AH190" s="350"/>
      <c r="AI190" s="350"/>
      <c r="AJ190" s="350"/>
      <c r="AK190" s="350"/>
      <c r="AL190" s="350"/>
      <c r="AM190" s="350"/>
      <c r="AN190" s="350"/>
      <c r="AO190" s="350"/>
      <c r="AP190" s="350"/>
      <c r="AQ190" s="350"/>
    </row>
    <row r="191" spans="3:43" x14ac:dyDescent="0.2">
      <c r="C191" s="292">
        <f t="shared" si="36"/>
        <v>1983</v>
      </c>
      <c r="D191" s="779">
        <v>19934.155033266452</v>
      </c>
      <c r="E191" s="779">
        <v>6192.1646805046294</v>
      </c>
      <c r="F191" s="779">
        <v>2274.2932779573407</v>
      </c>
      <c r="G191" s="779">
        <v>28400.612991728423</v>
      </c>
      <c r="H191" s="565"/>
      <c r="I191" s="778"/>
      <c r="J191" s="778"/>
      <c r="K191" s="778"/>
      <c r="L191" s="565"/>
      <c r="M191" s="564">
        <f t="shared" si="37"/>
        <v>0.7018917175862438</v>
      </c>
      <c r="N191" s="564">
        <f t="shared" si="38"/>
        <v>0.21802926163277092</v>
      </c>
      <c r="O191" s="564">
        <f t="shared" si="39"/>
        <v>8.0079020780985277E-2</v>
      </c>
      <c r="P191" s="565"/>
      <c r="Q191" s="779">
        <v>1665.8284387981128</v>
      </c>
      <c r="R191" s="779">
        <v>861.14205640882108</v>
      </c>
      <c r="S191" s="779">
        <v>860.01439330439678</v>
      </c>
      <c r="T191" s="565"/>
      <c r="U191" s="303">
        <f t="shared" si="40"/>
        <v>33.206882357825791</v>
      </c>
      <c r="V191" s="303">
        <f t="shared" si="41"/>
        <v>5.332333426591827</v>
      </c>
      <c r="W191" s="303">
        <f t="shared" si="42"/>
        <v>1.95592495363875</v>
      </c>
      <c r="X191" s="303">
        <f t="shared" si="43"/>
        <v>40.495140738056371</v>
      </c>
      <c r="AB191" s="350"/>
      <c r="AC191" s="350"/>
      <c r="AD191" s="350"/>
      <c r="AE191" s="350"/>
      <c r="AF191" s="350"/>
      <c r="AG191" s="350"/>
      <c r="AH191" s="350"/>
      <c r="AI191" s="350"/>
      <c r="AJ191" s="350"/>
      <c r="AK191" s="350"/>
      <c r="AL191" s="350"/>
      <c r="AM191" s="350"/>
      <c r="AN191" s="350"/>
      <c r="AO191" s="350"/>
      <c r="AP191" s="350"/>
      <c r="AQ191" s="350"/>
    </row>
    <row r="192" spans="3:43" x14ac:dyDescent="0.2">
      <c r="C192" s="292">
        <f t="shared" si="36"/>
        <v>1984</v>
      </c>
      <c r="D192" s="779">
        <v>20463.036404730548</v>
      </c>
      <c r="E192" s="779">
        <v>6228.1664305705599</v>
      </c>
      <c r="F192" s="779">
        <v>2344.7780178749404</v>
      </c>
      <c r="G192" s="779">
        <v>29035.98085317605</v>
      </c>
      <c r="H192" s="565"/>
      <c r="I192" s="778"/>
      <c r="J192" s="778"/>
      <c r="K192" s="778"/>
      <c r="L192" s="565"/>
      <c r="M192" s="564">
        <f t="shared" si="37"/>
        <v>0.70474755126077426</v>
      </c>
      <c r="N192" s="564">
        <f t="shared" si="38"/>
        <v>0.21449822763226209</v>
      </c>
      <c r="O192" s="564">
        <f t="shared" si="39"/>
        <v>8.0754221106963606E-2</v>
      </c>
      <c r="P192" s="565"/>
      <c r="Q192" s="779">
        <v>1670.7215368590071</v>
      </c>
      <c r="R192" s="779">
        <v>862.09768037595381</v>
      </c>
      <c r="S192" s="779">
        <v>864.39153000080728</v>
      </c>
      <c r="T192" s="565"/>
      <c r="U192" s="303">
        <f t="shared" si="40"/>
        <v>34.188035630913234</v>
      </c>
      <c r="V192" s="303">
        <f t="shared" si="41"/>
        <v>5.3692878327902633</v>
      </c>
      <c r="W192" s="303">
        <f t="shared" si="42"/>
        <v>2.0268062583831798</v>
      </c>
      <c r="X192" s="303">
        <f t="shared" si="43"/>
        <v>41.584129722086679</v>
      </c>
      <c r="AB192" s="350"/>
      <c r="AC192" s="350"/>
      <c r="AD192" s="350"/>
      <c r="AE192" s="350"/>
      <c r="AF192" s="350"/>
      <c r="AG192" s="350"/>
      <c r="AH192" s="350"/>
      <c r="AI192" s="350"/>
      <c r="AJ192" s="350"/>
      <c r="AK192" s="350"/>
      <c r="AL192" s="350"/>
      <c r="AM192" s="350"/>
      <c r="AN192" s="350"/>
      <c r="AO192" s="350"/>
      <c r="AP192" s="350"/>
      <c r="AQ192" s="350"/>
    </row>
    <row r="193" spans="3:43" x14ac:dyDescent="0.2">
      <c r="C193" s="827">
        <f t="shared" si="36"/>
        <v>1985</v>
      </c>
      <c r="D193" s="793">
        <f>'[15]Final Floorspace Estimates'!D131</f>
        <v>20927.68169510816</v>
      </c>
      <c r="E193" s="793">
        <f>'[15]Final Floorspace Estimates'!E131</f>
        <v>6164.8539643045051</v>
      </c>
      <c r="F193" s="793">
        <f>'[15]Final Floorspace Estimates'!F131</f>
        <v>2315.6283783070826</v>
      </c>
      <c r="G193" s="793">
        <f>'[15]Final Floorspace Estimates'!G131</f>
        <v>29408.164037719747</v>
      </c>
      <c r="H193" s="794"/>
      <c r="I193" s="797">
        <f>'[15]Final Floorspace Estimates'!I131</f>
        <v>0.35818277597716036</v>
      </c>
      <c r="J193" s="797">
        <f>'[15]Final Floorspace Estimates'!J131</f>
        <v>0.26240607148843675</v>
      </c>
      <c r="K193" s="797">
        <f>'[15]Final Floorspace Estimates'!K131</f>
        <v>0.47034866109643286</v>
      </c>
      <c r="L193" s="794"/>
      <c r="M193" s="797">
        <f>'[15]Final Floorspace Estimates'!M131</f>
        <v>0.71162829710367914</v>
      </c>
      <c r="N193" s="797">
        <f>'[15]Final Floorspace Estimates'!N131</f>
        <v>0.20963069834612214</v>
      </c>
      <c r="O193" s="797">
        <f>'[15]Final Floorspace Estimates'!O131</f>
        <v>7.8741004550198779E-2</v>
      </c>
      <c r="P193" s="794"/>
      <c r="Q193" s="794">
        <f>'[15]Final Floorspace Estimates'!Q131</f>
        <v>1730.8042803163721</v>
      </c>
      <c r="R193" s="794">
        <f>'[15]Final Floorspace Estimates'!R131</f>
        <v>856.08807057635875</v>
      </c>
      <c r="S193" s="794">
        <f>'[15]Final Floorspace Estimates'!S131</f>
        <v>881.62091011192467</v>
      </c>
      <c r="T193" s="794"/>
      <c r="U193" s="792">
        <f>'[15]Final Floorspace Estimates'!U131</f>
        <v>36.221721054991797</v>
      </c>
      <c r="V193" s="792">
        <f>'[15]Final Floorspace Estimates'!V131</f>
        <v>5.2776579356864595</v>
      </c>
      <c r="W193" s="792">
        <f>'[15]Final Floorspace Estimates'!W131</f>
        <v>2.0415063983640902</v>
      </c>
      <c r="X193" s="792">
        <f>'[15]Final Floorspace Estimates'!X131</f>
        <v>43.540885389042344</v>
      </c>
      <c r="AB193" s="363"/>
      <c r="AC193" s="363"/>
      <c r="AD193" s="363"/>
      <c r="AE193" s="350"/>
      <c r="AF193" s="351"/>
      <c r="AG193" s="351"/>
      <c r="AH193" s="351"/>
      <c r="AI193" s="350"/>
      <c r="AJ193" s="362"/>
      <c r="AK193" s="362"/>
      <c r="AL193" s="362"/>
      <c r="AM193" s="350"/>
      <c r="AN193" s="350"/>
      <c r="AO193" s="350"/>
      <c r="AP193" s="350"/>
      <c r="AQ193" s="350"/>
    </row>
    <row r="194" spans="3:43" x14ac:dyDescent="0.2">
      <c r="C194" s="292">
        <f t="shared" si="36"/>
        <v>1986</v>
      </c>
      <c r="D194" s="793">
        <f>'[15]Final Floorspace Estimates'!D132</f>
        <v>21459.109669887544</v>
      </c>
      <c r="E194" s="793">
        <f>'[15]Final Floorspace Estimates'!E132</f>
        <v>6207.2721356467646</v>
      </c>
      <c r="F194" s="793">
        <f>'[15]Final Floorspace Estimates'!F132</f>
        <v>2439.7249548955788</v>
      </c>
      <c r="G194" s="793">
        <f>'[15]Final Floorspace Estimates'!G132</f>
        <v>30106.106760429888</v>
      </c>
      <c r="H194" s="794"/>
      <c r="I194" s="797">
        <f>'[15]Final Floorspace Estimates'!I132</f>
        <v>0.36085964589635411</v>
      </c>
      <c r="J194" s="797">
        <f>'[15]Final Floorspace Estimates'!J132</f>
        <v>0.2626709504070972</v>
      </c>
      <c r="K194" s="797">
        <f>'[15]Final Floorspace Estimates'!K132</f>
        <v>0.48047989341220693</v>
      </c>
      <c r="L194" s="794"/>
      <c r="M194" s="797">
        <f>'[15]Final Floorspace Estimates'!M132</f>
        <v>0.71278262050450281</v>
      </c>
      <c r="N194" s="797">
        <f>'[15]Final Floorspace Estimates'!N132</f>
        <v>0.20617983537497195</v>
      </c>
      <c r="O194" s="797">
        <f>'[15]Final Floorspace Estimates'!O132</f>
        <v>8.103754412052519E-2</v>
      </c>
      <c r="P194" s="794"/>
      <c r="Q194" s="794">
        <f>'[15]Final Floorspace Estimates'!Q132</f>
        <v>1731.5898360769431</v>
      </c>
      <c r="R194" s="794">
        <f>'[15]Final Floorspace Estimates'!R132</f>
        <v>876.64604770807023</v>
      </c>
      <c r="S194" s="794">
        <f>'[15]Final Floorspace Estimates'!S132</f>
        <v>888.11298700322379</v>
      </c>
      <c r="T194" s="794"/>
      <c r="U194" s="792">
        <f>'[15]Final Floorspace Estimates'!U132</f>
        <v>37.158376195637715</v>
      </c>
      <c r="V194" s="792">
        <f>'[15]Final Floorspace Estimates'!V132</f>
        <v>5.4415805847631677</v>
      </c>
      <c r="W194" s="792">
        <f>'[15]Final Floorspace Estimates'!W132</f>
        <v>2.166751417158618</v>
      </c>
      <c r="X194" s="792">
        <f>'[15]Final Floorspace Estimates'!X132</f>
        <v>44.766708197559495</v>
      </c>
      <c r="AB194" s="363"/>
      <c r="AC194" s="363"/>
      <c r="AD194" s="363"/>
      <c r="AE194" s="350"/>
      <c r="AF194" s="351"/>
      <c r="AG194" s="351"/>
      <c r="AH194" s="351"/>
      <c r="AI194" s="350"/>
      <c r="AJ194" s="362"/>
      <c r="AK194" s="362"/>
      <c r="AL194" s="362"/>
      <c r="AM194" s="350"/>
      <c r="AN194" s="350"/>
      <c r="AO194" s="350"/>
      <c r="AP194" s="350"/>
      <c r="AQ194" s="350"/>
    </row>
    <row r="195" spans="3:43" x14ac:dyDescent="0.2">
      <c r="C195" s="292">
        <f t="shared" si="36"/>
        <v>1987</v>
      </c>
      <c r="D195" s="793">
        <f>'[15]Final Floorspace Estimates'!D133</f>
        <v>22004.895637356145</v>
      </c>
      <c r="E195" s="793">
        <f>'[15]Final Floorspace Estimates'!E133</f>
        <v>6241.9060686634693</v>
      </c>
      <c r="F195" s="793">
        <f>'[15]Final Floorspace Estimates'!F133</f>
        <v>2559.3318360722856</v>
      </c>
      <c r="G195" s="793">
        <f>'[15]Final Floorspace Estimates'!G133</f>
        <v>30806.133542091899</v>
      </c>
      <c r="H195" s="794"/>
      <c r="I195" s="797">
        <f>'[15]Final Floorspace Estimates'!I133</f>
        <v>0.36353651581554786</v>
      </c>
      <c r="J195" s="797">
        <f>'[15]Final Floorspace Estimates'!J133</f>
        <v>0.2629358293257576</v>
      </c>
      <c r="K195" s="797">
        <f>'[15]Final Floorspace Estimates'!K133</f>
        <v>0.49061112572798099</v>
      </c>
      <c r="L195" s="794"/>
      <c r="M195" s="797">
        <f>'[15]Final Floorspace Estimates'!M133</f>
        <v>0.71430241666938821</v>
      </c>
      <c r="N195" s="797">
        <f>'[15]Final Floorspace Estimates'!N133</f>
        <v>0.20261893821030327</v>
      </c>
      <c r="O195" s="797">
        <f>'[15]Final Floorspace Estimates'!O133</f>
        <v>8.307864512030852E-2</v>
      </c>
      <c r="P195" s="794"/>
      <c r="Q195" s="794">
        <f>'[15]Final Floorspace Estimates'!Q133</f>
        <v>1748.6775250130383</v>
      </c>
      <c r="R195" s="794">
        <f>'[15]Final Floorspace Estimates'!R133</f>
        <v>892.97096945478575</v>
      </c>
      <c r="S195" s="794">
        <f>'[15]Final Floorspace Estimates'!S133</f>
        <v>887.21524379884863</v>
      </c>
      <c r="T195" s="794"/>
      <c r="U195" s="792">
        <f>'[15]Final Floorspace Estimates'!U133</f>
        <v>38.479466441302151</v>
      </c>
      <c r="V195" s="792">
        <f>'[15]Final Floorspace Estimates'!V133</f>
        <v>5.5738409133801277</v>
      </c>
      <c r="W195" s="792">
        <f>'[15]Final Floorspace Estimates'!W133</f>
        <v>2.2706782189030279</v>
      </c>
      <c r="X195" s="792">
        <f>'[15]Final Floorspace Estimates'!X133</f>
        <v>46.323985573585304</v>
      </c>
      <c r="AB195" s="363"/>
      <c r="AC195" s="363"/>
      <c r="AD195" s="363"/>
      <c r="AE195" s="350"/>
      <c r="AF195" s="351"/>
      <c r="AG195" s="351"/>
      <c r="AH195" s="351"/>
      <c r="AI195" s="350"/>
      <c r="AJ195" s="362"/>
      <c r="AK195" s="362"/>
      <c r="AL195" s="362"/>
      <c r="AM195" s="350"/>
      <c r="AN195" s="350"/>
      <c r="AO195" s="350"/>
      <c r="AP195" s="350"/>
      <c r="AQ195" s="350"/>
    </row>
    <row r="196" spans="3:43" x14ac:dyDescent="0.2">
      <c r="C196" s="292">
        <f t="shared" si="36"/>
        <v>1988</v>
      </c>
      <c r="D196" s="793">
        <f>'[15]Final Floorspace Estimates'!D134</f>
        <v>22371.937102217707</v>
      </c>
      <c r="E196" s="793">
        <f>'[15]Final Floorspace Estimates'!E134</f>
        <v>6411.7230571947184</v>
      </c>
      <c r="F196" s="793">
        <f>'[15]Final Floorspace Estimates'!F134</f>
        <v>2657.0360066987769</v>
      </c>
      <c r="G196" s="793">
        <f>'[15]Final Floorspace Estimates'!G134</f>
        <v>31440.696166111204</v>
      </c>
      <c r="H196" s="794"/>
      <c r="I196" s="797">
        <f>'[15]Final Floorspace Estimates'!I134</f>
        <v>0.36407568184208883</v>
      </c>
      <c r="J196" s="797">
        <f>'[15]Final Floorspace Estimates'!J134</f>
        <v>0.26555733204534415</v>
      </c>
      <c r="K196" s="797">
        <f>'[15]Final Floorspace Estimates'!K134</f>
        <v>0.49960704188871885</v>
      </c>
      <c r="L196" s="794"/>
      <c r="M196" s="797">
        <f>'[15]Final Floorspace Estimates'!M134</f>
        <v>0.71155985172909797</v>
      </c>
      <c r="N196" s="797">
        <f>'[15]Final Floorspace Estimates'!N134</f>
        <v>0.20393069616905252</v>
      </c>
      <c r="O196" s="797">
        <f>'[15]Final Floorspace Estimates'!O134</f>
        <v>8.4509452101849458E-2</v>
      </c>
      <c r="P196" s="794"/>
      <c r="Q196" s="794">
        <f>'[15]Final Floorspace Estimates'!Q134</f>
        <v>1764.9897446613927</v>
      </c>
      <c r="R196" s="794">
        <f>'[15]Final Floorspace Estimates'!R134</f>
        <v>904.75456011259303</v>
      </c>
      <c r="S196" s="794">
        <f>'[15]Final Floorspace Estimates'!S134</f>
        <v>913.58619295329061</v>
      </c>
      <c r="T196" s="794"/>
      <c r="U196" s="792">
        <f>'[15]Final Floorspace Estimates'!U134</f>
        <v>39.486239553623967</v>
      </c>
      <c r="V196" s="792">
        <f>'[15]Final Floorspace Estimates'!V134</f>
        <v>5.8010356741759779</v>
      </c>
      <c r="W196" s="792">
        <f>'[15]Final Floorspace Estimates'!W134</f>
        <v>2.4274314098997491</v>
      </c>
      <c r="X196" s="792">
        <f>'[15]Final Floorspace Estimates'!X134</f>
        <v>47.714706637699692</v>
      </c>
      <c r="AB196" s="363"/>
      <c r="AC196" s="363"/>
      <c r="AD196" s="363"/>
      <c r="AE196" s="350"/>
      <c r="AF196" s="351"/>
      <c r="AG196" s="351"/>
      <c r="AH196" s="351"/>
      <c r="AI196" s="350"/>
      <c r="AJ196" s="362"/>
      <c r="AK196" s="362"/>
      <c r="AL196" s="362"/>
      <c r="AM196" s="350"/>
      <c r="AN196" s="350"/>
      <c r="AO196" s="350"/>
      <c r="AP196" s="350"/>
      <c r="AQ196" s="350"/>
    </row>
    <row r="197" spans="3:43" x14ac:dyDescent="0.2">
      <c r="C197" s="292">
        <f t="shared" si="36"/>
        <v>1989</v>
      </c>
      <c r="D197" s="793">
        <f>'[15]Final Floorspace Estimates'!D135</f>
        <v>22724.296481697525</v>
      </c>
      <c r="E197" s="793">
        <f>'[15]Final Floorspace Estimates'!E135</f>
        <v>6573.4708319025331</v>
      </c>
      <c r="F197" s="793">
        <f>'[15]Final Floorspace Estimates'!F135</f>
        <v>2749.8524609219244</v>
      </c>
      <c r="G197" s="793">
        <f>'[15]Final Floorspace Estimates'!G135</f>
        <v>32047.619774521983</v>
      </c>
      <c r="H197" s="794"/>
      <c r="I197" s="797">
        <f>'[15]Final Floorspace Estimates'!I135</f>
        <v>0.36461484786862974</v>
      </c>
      <c r="J197" s="797">
        <f>'[15]Final Floorspace Estimates'!J135</f>
        <v>0.26817883476493076</v>
      </c>
      <c r="K197" s="797">
        <f>'[15]Final Floorspace Estimates'!K135</f>
        <v>0.50860295804945665</v>
      </c>
      <c r="L197" s="794"/>
      <c r="M197" s="797">
        <f>'[15]Final Floorspace Estimates'!M135</f>
        <v>0.70907907175569573</v>
      </c>
      <c r="N197" s="797">
        <f>'[15]Final Floorspace Estimates'!N135</f>
        <v>0.20511572710084619</v>
      </c>
      <c r="O197" s="797">
        <f>'[15]Final Floorspace Estimates'!O135</f>
        <v>8.5805201143458104E-2</v>
      </c>
      <c r="P197" s="794"/>
      <c r="Q197" s="794">
        <f>'[15]Final Floorspace Estimates'!Q135</f>
        <v>1780.9648429301071</v>
      </c>
      <c r="R197" s="794">
        <f>'[15]Final Floorspace Estimates'!R135</f>
        <v>914.54700872289231</v>
      </c>
      <c r="S197" s="794">
        <f>'[15]Final Floorspace Estimates'!S135</f>
        <v>939.94735014041271</v>
      </c>
      <c r="T197" s="794"/>
      <c r="U197" s="792">
        <f>'[15]Final Floorspace Estimates'!U135</f>
        <v>40.471173114223618</v>
      </c>
      <c r="V197" s="792">
        <f>'[15]Final Floorspace Estimates'!V135</f>
        <v>6.0117480862436441</v>
      </c>
      <c r="W197" s="792">
        <f>'[15]Final Floorspace Estimates'!W135</f>
        <v>2.5847165339206555</v>
      </c>
      <c r="X197" s="792">
        <f>'[15]Final Floorspace Estimates'!X135</f>
        <v>49.067637734387915</v>
      </c>
      <c r="AB197" s="363"/>
      <c r="AC197" s="363"/>
      <c r="AD197" s="363"/>
      <c r="AE197" s="350"/>
      <c r="AF197" s="351"/>
      <c r="AG197" s="351"/>
      <c r="AH197" s="351"/>
      <c r="AI197" s="350"/>
      <c r="AJ197" s="362"/>
      <c r="AK197" s="362"/>
      <c r="AL197" s="362"/>
      <c r="AM197" s="350"/>
      <c r="AN197" s="350"/>
      <c r="AO197" s="350"/>
      <c r="AP197" s="350"/>
      <c r="AQ197" s="350"/>
    </row>
    <row r="198" spans="3:43" x14ac:dyDescent="0.2">
      <c r="C198" s="292">
        <f t="shared" si="36"/>
        <v>1990</v>
      </c>
      <c r="D198" s="793">
        <f>'[15]Final Floorspace Estimates'!D136</f>
        <v>22799.822999882894</v>
      </c>
      <c r="E198" s="793">
        <f>'[15]Final Floorspace Estimates'!E136</f>
        <v>6534.795378823017</v>
      </c>
      <c r="F198" s="793">
        <f>'[15]Final Floorspace Estimates'!F136</f>
        <v>2769.6794818209196</v>
      </c>
      <c r="G198" s="793">
        <f>'[15]Final Floorspace Estimates'!G136</f>
        <v>32104.297860526833</v>
      </c>
      <c r="H198" s="794"/>
      <c r="I198" s="797">
        <f>'[15]Final Floorspace Estimates'!I136</f>
        <v>0.3631301436301767</v>
      </c>
      <c r="J198" s="797">
        <f>'[15]Final Floorspace Estimates'!J136</f>
        <v>0.26708290867105539</v>
      </c>
      <c r="K198" s="797">
        <f>'[15]Final Floorspace Estimates'!K136</f>
        <v>0.49884464040065402</v>
      </c>
      <c r="L198" s="794"/>
      <c r="M198" s="797">
        <f>'[15]Final Floorspace Estimates'!M136</f>
        <v>0.71017977402695165</v>
      </c>
      <c r="N198" s="797">
        <f>'[15]Final Floorspace Estimates'!N136</f>
        <v>0.20354892691354382</v>
      </c>
      <c r="O198" s="797">
        <f>'[15]Final Floorspace Estimates'!O136</f>
        <v>8.6271299059504467E-2</v>
      </c>
      <c r="P198" s="794"/>
      <c r="Q198" s="794">
        <f>'[15]Final Floorspace Estimates'!Q136</f>
        <v>1797.8325037553573</v>
      </c>
      <c r="R198" s="794">
        <f>'[15]Final Floorspace Estimates'!R136</f>
        <v>921.9406331836102</v>
      </c>
      <c r="S198" s="794">
        <f>'[15]Final Floorspace Estimates'!S136</f>
        <v>966.82203472128322</v>
      </c>
      <c r="T198" s="794"/>
      <c r="U198" s="792">
        <f>'[15]Final Floorspace Estimates'!U136</f>
        <v>40.990262869058441</v>
      </c>
      <c r="V198" s="792">
        <f>'[15]Final Floorspace Estimates'!V136</f>
        <v>6.0246933892774219</v>
      </c>
      <c r="W198" s="792">
        <f>'[15]Final Floorspace Estimates'!W136</f>
        <v>2.6777871521398908</v>
      </c>
      <c r="X198" s="792">
        <f>'[15]Final Floorspace Estimates'!X136</f>
        <v>49.692743410475757</v>
      </c>
      <c r="AB198" s="363"/>
      <c r="AC198" s="363"/>
      <c r="AD198" s="363"/>
      <c r="AE198" s="350"/>
      <c r="AF198" s="351"/>
      <c r="AG198" s="351"/>
      <c r="AH198" s="351"/>
      <c r="AI198" s="350"/>
      <c r="AJ198" s="362"/>
      <c r="AK198" s="362"/>
      <c r="AL198" s="362"/>
      <c r="AM198" s="350"/>
      <c r="AN198" s="350"/>
      <c r="AO198" s="350"/>
      <c r="AP198" s="350"/>
      <c r="AQ198" s="350"/>
    </row>
    <row r="199" spans="3:43" x14ac:dyDescent="0.2">
      <c r="C199" s="292">
        <f t="shared" si="36"/>
        <v>1991</v>
      </c>
      <c r="D199" s="793">
        <f>'[15]Final Floorspace Estimates'!D137</f>
        <v>22841.205472331061</v>
      </c>
      <c r="E199" s="793">
        <f>'[15]Final Floorspace Estimates'!E137</f>
        <v>6485.302733134562</v>
      </c>
      <c r="F199" s="793">
        <f>'[15]Final Floorspace Estimates'!F137</f>
        <v>2782.6588648152697</v>
      </c>
      <c r="G199" s="793">
        <f>'[15]Final Floorspace Estimates'!G137</f>
        <v>32109.167070280891</v>
      </c>
      <c r="H199" s="794"/>
      <c r="I199" s="797">
        <f>'[15]Final Floorspace Estimates'!I137</f>
        <v>0.36164543939172372</v>
      </c>
      <c r="J199" s="797">
        <f>'[15]Final Floorspace Estimates'!J137</f>
        <v>0.26598698257718001</v>
      </c>
      <c r="K199" s="797">
        <f>'[15]Final Floorspace Estimates'!K137</f>
        <v>0.48908632275185138</v>
      </c>
      <c r="L199" s="794"/>
      <c r="M199" s="797">
        <f>'[15]Final Floorspace Estimates'!M137</f>
        <v>0.71136088402218545</v>
      </c>
      <c r="N199" s="797">
        <f>'[15]Final Floorspace Estimates'!N137</f>
        <v>0.20197667285917015</v>
      </c>
      <c r="O199" s="797">
        <f>'[15]Final Floorspace Estimates'!O137</f>
        <v>8.6662443118644461E-2</v>
      </c>
      <c r="P199" s="794"/>
      <c r="Q199" s="794">
        <f>'[15]Final Floorspace Estimates'!Q137</f>
        <v>1812.4517212113763</v>
      </c>
      <c r="R199" s="794">
        <f>'[15]Final Floorspace Estimates'!R137</f>
        <v>925.38800205802681</v>
      </c>
      <c r="S199" s="794">
        <f>'[15]Final Floorspace Estimates'!S137</f>
        <v>983.17198517916972</v>
      </c>
      <c r="T199" s="794"/>
      <c r="U199" s="792">
        <f>'[15]Final Floorspace Estimates'!U137</f>
        <v>41.398582172869133</v>
      </c>
      <c r="V199" s="792">
        <f>'[15]Final Floorspace Estimates'!V137</f>
        <v>6.0014213389568534</v>
      </c>
      <c r="W199" s="792">
        <f>'[15]Final Floorspace Estimates'!W137</f>
        <v>2.7358322401968436</v>
      </c>
      <c r="X199" s="792">
        <f>'[15]Final Floorspace Estimates'!X137</f>
        <v>50.135835752022828</v>
      </c>
      <c r="AB199" s="363"/>
      <c r="AC199" s="363"/>
      <c r="AD199" s="363"/>
      <c r="AE199" s="350"/>
      <c r="AF199" s="351"/>
      <c r="AG199" s="351"/>
      <c r="AH199" s="351"/>
      <c r="AI199" s="350"/>
      <c r="AJ199" s="362"/>
      <c r="AK199" s="362"/>
      <c r="AL199" s="362"/>
      <c r="AM199" s="350"/>
      <c r="AN199" s="350"/>
      <c r="AO199" s="350"/>
      <c r="AP199" s="350"/>
      <c r="AQ199" s="350"/>
    </row>
    <row r="200" spans="3:43" x14ac:dyDescent="0.2">
      <c r="C200" s="292">
        <f t="shared" si="36"/>
        <v>1992</v>
      </c>
      <c r="D200" s="793">
        <f>'[15]Final Floorspace Estimates'!D138</f>
        <v>23363.38356738746</v>
      </c>
      <c r="E200" s="793">
        <f>'[15]Final Floorspace Estimates'!E138</f>
        <v>6637.6017276674665</v>
      </c>
      <c r="F200" s="793">
        <f>'[15]Final Floorspace Estimates'!F138</f>
        <v>2935.9473839963389</v>
      </c>
      <c r="G200" s="793">
        <f>'[15]Final Floorspace Estimates'!G138</f>
        <v>32936.932679051264</v>
      </c>
      <c r="H200" s="794"/>
      <c r="I200" s="797">
        <f>'[15]Final Floorspace Estimates'!I138</f>
        <v>0.36316784458716422</v>
      </c>
      <c r="J200" s="797">
        <f>'[15]Final Floorspace Estimates'!J138</f>
        <v>0.26867521298370101</v>
      </c>
      <c r="K200" s="797">
        <f>'[15]Final Floorspace Estimates'!K138</f>
        <v>0.51141206719550902</v>
      </c>
      <c r="L200" s="794"/>
      <c r="M200" s="797">
        <f>'[15]Final Floorspace Estimates'!M138</f>
        <v>0.7093369560258771</v>
      </c>
      <c r="N200" s="797">
        <f>'[15]Final Floorspace Estimates'!N138</f>
        <v>0.20152458616430763</v>
      </c>
      <c r="O200" s="797">
        <f>'[15]Final Floorspace Estimates'!O138</f>
        <v>8.913845780981533E-2</v>
      </c>
      <c r="P200" s="794"/>
      <c r="Q200" s="794">
        <f>'[15]Final Floorspace Estimates'!Q138</f>
        <v>1831.6808011822791</v>
      </c>
      <c r="R200" s="794">
        <f>'[15]Final Floorspace Estimates'!R138</f>
        <v>926.08775628777971</v>
      </c>
      <c r="S200" s="794">
        <f>'[15]Final Floorspace Estimates'!S138</f>
        <v>998.08969118633127</v>
      </c>
      <c r="T200" s="794"/>
      <c r="U200" s="792">
        <f>'[15]Final Floorspace Estimates'!U138</f>
        <v>42.794261131041154</v>
      </c>
      <c r="V200" s="792">
        <f>'[15]Final Floorspace Estimates'!V138</f>
        <v>6.1470016911074543</v>
      </c>
      <c r="W200" s="792">
        <f>'[15]Final Floorspace Estimates'!W138</f>
        <v>2.9303388178322232</v>
      </c>
      <c r="X200" s="792">
        <f>'[15]Final Floorspace Estimates'!X138</f>
        <v>51.871601639980831</v>
      </c>
      <c r="AB200" s="363"/>
      <c r="AC200" s="363"/>
      <c r="AD200" s="363"/>
      <c r="AE200" s="350"/>
      <c r="AF200" s="351"/>
      <c r="AG200" s="351"/>
      <c r="AH200" s="351"/>
      <c r="AI200" s="350"/>
      <c r="AJ200" s="362"/>
      <c r="AK200" s="362"/>
      <c r="AL200" s="362"/>
      <c r="AM200" s="350"/>
      <c r="AN200" s="350"/>
      <c r="AO200" s="350"/>
      <c r="AP200" s="350"/>
      <c r="AQ200" s="350"/>
    </row>
    <row r="201" spans="3:43" x14ac:dyDescent="0.2">
      <c r="C201" s="292">
        <f t="shared" si="36"/>
        <v>1993</v>
      </c>
      <c r="D201" s="793">
        <f>'[15]Final Floorspace Estimates'!D139</f>
        <v>23924.009224753379</v>
      </c>
      <c r="E201" s="793">
        <f>'[15]Final Floorspace Estimates'!E139</f>
        <v>6785.1682390470014</v>
      </c>
      <c r="F201" s="793">
        <f>'[15]Final Floorspace Estimates'!F139</f>
        <v>3101.8441293036258</v>
      </c>
      <c r="G201" s="793">
        <f>'[15]Final Floorspace Estimates'!G139</f>
        <v>33811.021593104007</v>
      </c>
      <c r="H201" s="794"/>
      <c r="I201" s="797">
        <f>'[15]Final Floorspace Estimates'!I139</f>
        <v>0.36469024978260467</v>
      </c>
      <c r="J201" s="797">
        <f>'[15]Final Floorspace Estimates'!J139</f>
        <v>0.27136344339022195</v>
      </c>
      <c r="K201" s="797">
        <f>'[15]Final Floorspace Estimates'!K139</f>
        <v>0.53373781163916667</v>
      </c>
      <c r="L201" s="794"/>
      <c r="M201" s="797">
        <f>'[15]Final Floorspace Estimates'!M139</f>
        <v>0.70758019419421647</v>
      </c>
      <c r="N201" s="797">
        <f>'[15]Final Floorspace Estimates'!N139</f>
        <v>0.20067918445951019</v>
      </c>
      <c r="O201" s="797">
        <f>'[15]Final Floorspace Estimates'!O139</f>
        <v>9.1740621346273324E-2</v>
      </c>
      <c r="P201" s="794"/>
      <c r="Q201" s="794">
        <f>'[15]Final Floorspace Estimates'!Q139</f>
        <v>1850.3621957877992</v>
      </c>
      <c r="R201" s="794">
        <f>'[15]Final Floorspace Estimates'!R139</f>
        <v>925.0222824997461</v>
      </c>
      <c r="S201" s="794">
        <f>'[15]Final Floorspace Estimates'!S139</f>
        <v>1012.9749422979867</v>
      </c>
      <c r="T201" s="794"/>
      <c r="U201" s="792">
        <f>'[15]Final Floorspace Estimates'!U139</f>
        <v>44.268082241162226</v>
      </c>
      <c r="V201" s="792">
        <f>'[15]Final Floorspace Estimates'!V139</f>
        <v>6.27643181162804</v>
      </c>
      <c r="W201" s="792">
        <f>'[15]Final Floorspace Estimates'!W139</f>
        <v>3.1420903778986888</v>
      </c>
      <c r="X201" s="792">
        <f>'[15]Final Floorspace Estimates'!X139</f>
        <v>53.686604430688952</v>
      </c>
      <c r="AB201" s="363"/>
      <c r="AC201" s="363"/>
      <c r="AD201" s="363"/>
      <c r="AE201" s="350"/>
      <c r="AF201" s="351"/>
      <c r="AG201" s="351"/>
      <c r="AH201" s="351"/>
      <c r="AI201" s="350"/>
      <c r="AJ201" s="362"/>
      <c r="AK201" s="362"/>
      <c r="AL201" s="362"/>
      <c r="AM201" s="350"/>
      <c r="AN201" s="350"/>
      <c r="AO201" s="350"/>
      <c r="AP201" s="350"/>
      <c r="AQ201" s="350"/>
    </row>
    <row r="202" spans="3:43" x14ac:dyDescent="0.2">
      <c r="C202" s="292">
        <f t="shared" si="36"/>
        <v>1994</v>
      </c>
      <c r="D202" s="793">
        <f>'[15]Final Floorspace Estimates'!D140</f>
        <v>24265.426509503603</v>
      </c>
      <c r="E202" s="793">
        <f>'[15]Final Floorspace Estimates'!E140</f>
        <v>6791.7664222657022</v>
      </c>
      <c r="F202" s="793">
        <f>'[15]Final Floorspace Estimates'!F140</f>
        <v>3168.7831602439192</v>
      </c>
      <c r="G202" s="793">
        <f>'[15]Final Floorspace Estimates'!G140</f>
        <v>34225.976092013225</v>
      </c>
      <c r="H202" s="794"/>
      <c r="I202" s="797">
        <f>'[15]Final Floorspace Estimates'!I140</f>
        <v>0.36419939556902553</v>
      </c>
      <c r="J202" s="797">
        <f>'[15]Final Floorspace Estimates'!J140</f>
        <v>0.26977558795431955</v>
      </c>
      <c r="K202" s="797">
        <f>'[15]Final Floorspace Estimates'!K140</f>
        <v>0.53229224514514228</v>
      </c>
      <c r="L202" s="794"/>
      <c r="M202" s="797">
        <f>'[15]Final Floorspace Estimates'!M140</f>
        <v>0.70897690234657884</v>
      </c>
      <c r="N202" s="797">
        <f>'[15]Final Floorspace Estimates'!N140</f>
        <v>0.19843894017826388</v>
      </c>
      <c r="O202" s="797">
        <f>'[15]Final Floorspace Estimates'!O140</f>
        <v>9.2584157475157233E-2</v>
      </c>
      <c r="P202" s="794"/>
      <c r="Q202" s="794">
        <f>'[15]Final Floorspace Estimates'!Q140</f>
        <v>1869.6634862882229</v>
      </c>
      <c r="R202" s="794">
        <f>'[15]Final Floorspace Estimates'!R140</f>
        <v>926.2253632091805</v>
      </c>
      <c r="S202" s="794">
        <f>'[15]Final Floorspace Estimates'!S140</f>
        <v>1022.2452349260129</v>
      </c>
      <c r="T202" s="794"/>
      <c r="U202" s="792">
        <f>'[15]Final Floorspace Estimates'!U140</f>
        <v>45.368181924029166</v>
      </c>
      <c r="V202" s="792">
        <f>'[15]Final Floorspace Estimates'!V140</f>
        <v>6.2907063212949659</v>
      </c>
      <c r="W202" s="792">
        <f>'[15]Final Floorspace Estimates'!W140</f>
        <v>3.2392734860731385</v>
      </c>
      <c r="X202" s="792">
        <f>'[15]Final Floorspace Estimates'!X140</f>
        <v>54.898161731397273</v>
      </c>
      <c r="AB202" s="363"/>
      <c r="AC202" s="363"/>
      <c r="AD202" s="363"/>
      <c r="AE202" s="350"/>
      <c r="AF202" s="351"/>
      <c r="AG202" s="351"/>
      <c r="AH202" s="351"/>
      <c r="AI202" s="350"/>
      <c r="AJ202" s="362"/>
      <c r="AK202" s="362"/>
      <c r="AL202" s="362"/>
      <c r="AM202" s="350"/>
      <c r="AN202" s="350"/>
      <c r="AO202" s="350"/>
      <c r="AP202" s="350"/>
      <c r="AQ202" s="350"/>
    </row>
    <row r="203" spans="3:43" x14ac:dyDescent="0.2">
      <c r="C203" s="292">
        <f t="shared" si="36"/>
        <v>1995</v>
      </c>
      <c r="D203" s="793">
        <f>'[15]Final Floorspace Estimates'!D141</f>
        <v>24610.559185496135</v>
      </c>
      <c r="E203" s="793">
        <f>'[15]Final Floorspace Estimates'!E141</f>
        <v>6804.3751097617633</v>
      </c>
      <c r="F203" s="793">
        <f>'[15]Final Floorspace Estimates'!F141</f>
        <v>3247.9020433371584</v>
      </c>
      <c r="G203" s="793">
        <f>'[15]Final Floorspace Estimates'!G141</f>
        <v>34662.836338595058</v>
      </c>
      <c r="H203" s="794"/>
      <c r="I203" s="797">
        <f>'[15]Final Floorspace Estimates'!I141</f>
        <v>0.36370854135544639</v>
      </c>
      <c r="J203" s="797">
        <f>'[15]Final Floorspace Estimates'!J141</f>
        <v>0.26818773251841721</v>
      </c>
      <c r="K203" s="797">
        <f>'[15]Final Floorspace Estimates'!K141</f>
        <v>0.5308466786511179</v>
      </c>
      <c r="L203" s="794"/>
      <c r="M203" s="797">
        <f>'[15]Final Floorspace Estimates'!M141</f>
        <v>0.70999842439592009</v>
      </c>
      <c r="N203" s="797">
        <f>'[15]Final Floorspace Estimates'!N141</f>
        <v>0.19630174066816011</v>
      </c>
      <c r="O203" s="797">
        <f>'[15]Final Floorspace Estimates'!O141</f>
        <v>9.3699834935919768E-2</v>
      </c>
      <c r="P203" s="794"/>
      <c r="Q203" s="794">
        <f>'[15]Final Floorspace Estimates'!Q141</f>
        <v>1884.8739496265132</v>
      </c>
      <c r="R203" s="794">
        <f>'[15]Final Floorspace Estimates'!R141</f>
        <v>930.79086153552998</v>
      </c>
      <c r="S203" s="794">
        <f>'[15]Final Floorspace Estimates'!S141</f>
        <v>1031.5143891275513</v>
      </c>
      <c r="T203" s="794"/>
      <c r="U203" s="792">
        <f>'[15]Final Floorspace Estimates'!U141</f>
        <v>46.387801894483161</v>
      </c>
      <c r="V203" s="792">
        <f>'[15]Final Floorspace Estimates'!V141</f>
        <v>6.333450170626068</v>
      </c>
      <c r="W203" s="792">
        <f>'[15]Final Floorspace Estimates'!W141</f>
        <v>3.3502576921790541</v>
      </c>
      <c r="X203" s="792">
        <f>'[15]Final Floorspace Estimates'!X141</f>
        <v>56.071509757288283</v>
      </c>
      <c r="AB203" s="363"/>
      <c r="AC203" s="363"/>
      <c r="AD203" s="363"/>
      <c r="AE203" s="350"/>
      <c r="AF203" s="351"/>
      <c r="AG203" s="351"/>
      <c r="AH203" s="351"/>
      <c r="AI203" s="350"/>
      <c r="AJ203" s="362"/>
      <c r="AK203" s="362"/>
      <c r="AL203" s="362"/>
      <c r="AM203" s="350"/>
      <c r="AN203" s="350"/>
      <c r="AO203" s="350"/>
      <c r="AP203" s="350"/>
      <c r="AQ203" s="350"/>
    </row>
    <row r="204" spans="3:43" x14ac:dyDescent="0.2">
      <c r="C204" s="292">
        <f t="shared" si="36"/>
        <v>1996</v>
      </c>
      <c r="D204" s="793">
        <f>'[15]Final Floorspace Estimates'!D142</f>
        <v>24794.931310274744</v>
      </c>
      <c r="E204" s="793">
        <f>'[15]Final Floorspace Estimates'!E142</f>
        <v>6823.4781653720302</v>
      </c>
      <c r="F204" s="793">
        <f>'[15]Final Floorspace Estimates'!F142</f>
        <v>3357.9053041539732</v>
      </c>
      <c r="G204" s="793">
        <f>'[15]Final Floorspace Estimates'!G142</f>
        <v>34976.314779800749</v>
      </c>
      <c r="H204" s="794"/>
      <c r="I204" s="797">
        <f>'[15]Final Floorspace Estimates'!I142</f>
        <v>0.36338352268760432</v>
      </c>
      <c r="J204" s="797">
        <f>'[15]Final Floorspace Estimates'!J142</f>
        <v>0.26738781942882373</v>
      </c>
      <c r="K204" s="797">
        <f>'[15]Final Floorspace Estimates'!K142</f>
        <v>0.54131110204495014</v>
      </c>
      <c r="L204" s="794"/>
      <c r="M204" s="797">
        <f>'[15]Final Floorspace Estimates'!M142</f>
        <v>0.70890634037277478</v>
      </c>
      <c r="N204" s="797">
        <f>'[15]Final Floorspace Estimates'!N142</f>
        <v>0.19508853943962881</v>
      </c>
      <c r="O204" s="797">
        <f>'[15]Final Floorspace Estimates'!O142</f>
        <v>9.6005120187596341E-2</v>
      </c>
      <c r="P204" s="794"/>
      <c r="Q204" s="794">
        <f>'[15]Final Floorspace Estimates'!Q142</f>
        <v>1902.2580383123839</v>
      </c>
      <c r="R204" s="794">
        <f>'[15]Final Floorspace Estimates'!R142</f>
        <v>937.71367050312551</v>
      </c>
      <c r="S204" s="794">
        <f>'[15]Final Floorspace Estimates'!S142</f>
        <v>1040.3917093096372</v>
      </c>
      <c r="T204" s="794"/>
      <c r="U204" s="792">
        <f>'[15]Final Floorspace Estimates'!U142</f>
        <v>47.166357394373534</v>
      </c>
      <c r="V204" s="792">
        <f>'[15]Final Floorspace Estimates'!V142</f>
        <v>6.3984687560489393</v>
      </c>
      <c r="W204" s="792">
        <f>'[15]Final Floorspace Estimates'!W142</f>
        <v>3.4935368390886494</v>
      </c>
      <c r="X204" s="792">
        <f>'[15]Final Floorspace Estimates'!X142</f>
        <v>57.058362989511124</v>
      </c>
      <c r="AB204" s="363"/>
      <c r="AC204" s="363"/>
      <c r="AD204" s="363"/>
      <c r="AE204" s="350"/>
      <c r="AF204" s="351"/>
      <c r="AG204" s="351"/>
      <c r="AH204" s="351"/>
      <c r="AI204" s="350"/>
      <c r="AJ204" s="362"/>
      <c r="AK204" s="362"/>
      <c r="AL204" s="362"/>
      <c r="AM204" s="350"/>
      <c r="AN204" s="350"/>
      <c r="AO204" s="350"/>
      <c r="AP204" s="350"/>
      <c r="AQ204" s="350"/>
    </row>
    <row r="205" spans="3:43" x14ac:dyDescent="0.2">
      <c r="C205" s="292">
        <f t="shared" si="36"/>
        <v>1997</v>
      </c>
      <c r="D205" s="793">
        <f>'[15]Final Floorspace Estimates'!D143</f>
        <v>24982.976981023257</v>
      </c>
      <c r="E205" s="793">
        <f>'[15]Final Floorspace Estimates'!E143</f>
        <v>6844.9040016022327</v>
      </c>
      <c r="F205" s="793">
        <f>'[15]Final Floorspace Estimates'!F143</f>
        <v>3469.1077149997695</v>
      </c>
      <c r="G205" s="793">
        <f>'[15]Final Floorspace Estimates'!G143</f>
        <v>35296.98869762526</v>
      </c>
      <c r="H205" s="794"/>
      <c r="I205" s="797">
        <f>'[15]Final Floorspace Estimates'!I143</f>
        <v>0.36305850401976225</v>
      </c>
      <c r="J205" s="797">
        <f>'[15]Final Floorspace Estimates'!J143</f>
        <v>0.2665879063392303</v>
      </c>
      <c r="K205" s="797">
        <f>'[15]Final Floorspace Estimates'!K143</f>
        <v>0.55177552543878228</v>
      </c>
      <c r="L205" s="794"/>
      <c r="M205" s="797">
        <f>'[15]Final Floorspace Estimates'!M143</f>
        <v>0.70779343799104544</v>
      </c>
      <c r="N205" s="797">
        <f>'[15]Final Floorspace Estimates'!N143</f>
        <v>0.19392317175382018</v>
      </c>
      <c r="O205" s="797">
        <f>'[15]Final Floorspace Estimates'!O143</f>
        <v>9.8283390255134342E-2</v>
      </c>
      <c r="P205" s="794"/>
      <c r="Q205" s="794">
        <f>'[15]Final Floorspace Estimates'!Q143</f>
        <v>1918.7186757735301</v>
      </c>
      <c r="R205" s="794">
        <f>'[15]Final Floorspace Estimates'!R143</f>
        <v>945.00670482664657</v>
      </c>
      <c r="S205" s="794">
        <f>'[15]Final Floorspace Estimates'!S143</f>
        <v>1049.2612783306049</v>
      </c>
      <c r="T205" s="794"/>
      <c r="U205" s="792">
        <f>'[15]Final Floorspace Estimates'!U143</f>
        <v>47.935304509909521</v>
      </c>
      <c r="V205" s="792">
        <f>'[15]Final Floorspace Estimates'!V143</f>
        <v>6.4684801754088532</v>
      </c>
      <c r="W205" s="792">
        <f>'[15]Final Floorspace Estimates'!W143</f>
        <v>3.6400003957072218</v>
      </c>
      <c r="X205" s="792">
        <f>'[15]Final Floorspace Estimates'!X143</f>
        <v>58.04378508102559</v>
      </c>
      <c r="AB205" s="363"/>
      <c r="AC205" s="363"/>
      <c r="AD205" s="363"/>
      <c r="AE205" s="350"/>
      <c r="AF205" s="351"/>
      <c r="AG205" s="351"/>
      <c r="AH205" s="351"/>
      <c r="AI205" s="350"/>
      <c r="AJ205" s="362"/>
      <c r="AK205" s="362"/>
      <c r="AL205" s="362"/>
      <c r="AM205" s="350"/>
      <c r="AN205" s="350"/>
      <c r="AO205" s="350"/>
      <c r="AP205" s="350"/>
      <c r="AQ205" s="350"/>
    </row>
    <row r="206" spans="3:43" x14ac:dyDescent="0.2">
      <c r="C206" s="292">
        <f t="shared" si="36"/>
        <v>1998</v>
      </c>
      <c r="D206" s="793">
        <f>'[15]Final Floorspace Estimates'!D144</f>
        <v>25319.400937472219</v>
      </c>
      <c r="E206" s="793">
        <f>'[15]Final Floorspace Estimates'!E144</f>
        <v>6958.9142150757007</v>
      </c>
      <c r="F206" s="793">
        <f>'[15]Final Floorspace Estimates'!F144</f>
        <v>3603.2963797401289</v>
      </c>
      <c r="G206" s="793">
        <f>'[15]Final Floorspace Estimates'!G144</f>
        <v>35881.611532288051</v>
      </c>
      <c r="H206" s="794"/>
      <c r="I206" s="797">
        <f>'[15]Final Floorspace Estimates'!I144</f>
        <v>0.36203368462064922</v>
      </c>
      <c r="J206" s="797">
        <f>'[15]Final Floorspace Estimates'!J144</f>
        <v>0.27264131739000419</v>
      </c>
      <c r="K206" s="797">
        <f>'[15]Final Floorspace Estimates'!K144</f>
        <v>0.55309234579055055</v>
      </c>
      <c r="L206" s="794"/>
      <c r="M206" s="797">
        <f>'[15]Final Floorspace Estimates'!M144</f>
        <v>0.70563722910518023</v>
      </c>
      <c r="N206" s="797">
        <f>'[15]Final Floorspace Estimates'!N144</f>
        <v>0.19394096078471071</v>
      </c>
      <c r="O206" s="797">
        <f>'[15]Final Floorspace Estimates'!O144</f>
        <v>0.10042181011010903</v>
      </c>
      <c r="P206" s="794"/>
      <c r="Q206" s="794">
        <f>'[15]Final Floorspace Estimates'!Q144</f>
        <v>1936.7190133487595</v>
      </c>
      <c r="R206" s="794">
        <f>'[15]Final Floorspace Estimates'!R144</f>
        <v>950.15744044319172</v>
      </c>
      <c r="S206" s="794">
        <f>'[15]Final Floorspace Estimates'!S144</f>
        <v>1058.3860981201087</v>
      </c>
      <c r="T206" s="794"/>
      <c r="U206" s="792">
        <f>'[15]Final Floorspace Estimates'!U144</f>
        <v>49.036565202202851</v>
      </c>
      <c r="V206" s="792">
        <f>'[15]Final Floorspace Estimates'!V144</f>
        <v>6.6120641188600704</v>
      </c>
      <c r="W206" s="792">
        <f>'[15]Final Floorspace Estimates'!W144</f>
        <v>3.8136787957234684</v>
      </c>
      <c r="X206" s="792">
        <f>'[15]Final Floorspace Estimates'!X144</f>
        <v>59.462308116786389</v>
      </c>
      <c r="AB206" s="363"/>
      <c r="AC206" s="363"/>
      <c r="AD206" s="363"/>
      <c r="AE206" s="350"/>
      <c r="AF206" s="351"/>
      <c r="AG206" s="351"/>
      <c r="AH206" s="351"/>
      <c r="AI206" s="350"/>
      <c r="AJ206" s="362"/>
      <c r="AK206" s="362"/>
      <c r="AL206" s="362"/>
      <c r="AM206" s="350"/>
      <c r="AN206" s="350"/>
      <c r="AO206" s="350"/>
      <c r="AP206" s="350"/>
      <c r="AQ206" s="350"/>
    </row>
    <row r="207" spans="3:43" x14ac:dyDescent="0.2">
      <c r="C207" s="292">
        <f t="shared" si="36"/>
        <v>1999</v>
      </c>
      <c r="D207" s="793">
        <f>'[15]Final Floorspace Estimates'!D145</f>
        <v>25678.604168549009</v>
      </c>
      <c r="E207" s="793">
        <f>'[15]Final Floorspace Estimates'!E145</f>
        <v>7073.6668307879991</v>
      </c>
      <c r="F207" s="793">
        <f>'[15]Final Floorspace Estimates'!F145</f>
        <v>3738.3660270826249</v>
      </c>
      <c r="G207" s="793">
        <f>'[15]Final Floorspace Estimates'!G145</f>
        <v>36490.63702641963</v>
      </c>
      <c r="H207" s="794"/>
      <c r="I207" s="797">
        <f>'[15]Final Floorspace Estimates'!I145</f>
        <v>0.36100886522153613</v>
      </c>
      <c r="J207" s="797">
        <f>'[15]Final Floorspace Estimates'!J145</f>
        <v>0.27869472844077803</v>
      </c>
      <c r="K207" s="797">
        <f>'[15]Final Floorspace Estimates'!K145</f>
        <v>0.55440916614231872</v>
      </c>
      <c r="L207" s="794"/>
      <c r="M207" s="797">
        <f>'[15]Final Floorspace Estimates'!M145</f>
        <v>0.70370391588278969</v>
      </c>
      <c r="N207" s="797">
        <f>'[15]Final Floorspace Estimates'!N145</f>
        <v>0.1938488173189902</v>
      </c>
      <c r="O207" s="797">
        <f>'[15]Final Floorspace Estimates'!O145</f>
        <v>0.10244726679822021</v>
      </c>
      <c r="P207" s="794"/>
      <c r="Q207" s="794">
        <f>'[15]Final Floorspace Estimates'!Q145</f>
        <v>1956.6254210691613</v>
      </c>
      <c r="R207" s="794">
        <f>'[15]Final Floorspace Estimates'!R145</f>
        <v>956.76150357645133</v>
      </c>
      <c r="S207" s="794">
        <f>'[15]Final Floorspace Estimates'!S145</f>
        <v>1067.5074886546749</v>
      </c>
      <c r="T207" s="794"/>
      <c r="U207" s="792">
        <f>'[15]Final Floorspace Estimates'!U145</f>
        <v>50.243409693755531</v>
      </c>
      <c r="V207" s="792">
        <f>'[15]Final Floorspace Estimates'!V145</f>
        <v>6.7678121128235968</v>
      </c>
      <c r="W207" s="792">
        <f>'[15]Final Floorspace Estimates'!W145</f>
        <v>3.990733729242927</v>
      </c>
      <c r="X207" s="792">
        <f>'[15]Final Floorspace Estimates'!X145</f>
        <v>61.001955535822056</v>
      </c>
      <c r="AB207" s="363"/>
      <c r="AC207" s="363"/>
      <c r="AD207" s="363"/>
      <c r="AE207" s="350"/>
      <c r="AF207" s="351"/>
      <c r="AG207" s="351"/>
      <c r="AH207" s="351"/>
      <c r="AI207" s="350"/>
      <c r="AJ207" s="362"/>
      <c r="AK207" s="362"/>
      <c r="AL207" s="362"/>
      <c r="AM207" s="350"/>
      <c r="AN207" s="350"/>
      <c r="AO207" s="350"/>
      <c r="AP207" s="350"/>
      <c r="AQ207" s="350"/>
    </row>
    <row r="208" spans="3:43" x14ac:dyDescent="0.2">
      <c r="C208" s="292">
        <f t="shared" si="36"/>
        <v>2000</v>
      </c>
      <c r="D208" s="793">
        <f>'[15]Final Floorspace Estimates'!D146</f>
        <v>26153.39819849288</v>
      </c>
      <c r="E208" s="793">
        <f>'[15]Final Floorspace Estimates'!E146</f>
        <v>7128.6605223731558</v>
      </c>
      <c r="F208" s="793">
        <f>'[15]Final Floorspace Estimates'!F146</f>
        <v>3861.1033406536385</v>
      </c>
      <c r="G208" s="793">
        <f>'[15]Final Floorspace Estimates'!G146</f>
        <v>37143.162061519673</v>
      </c>
      <c r="H208" s="794"/>
      <c r="I208" s="797">
        <f>'[15]Final Floorspace Estimates'!I146</f>
        <v>0.36293890861645794</v>
      </c>
      <c r="J208" s="797">
        <f>'[15]Final Floorspace Estimates'!J146</f>
        <v>0.27970536714221883</v>
      </c>
      <c r="K208" s="797">
        <f>'[15]Final Floorspace Estimates'!K146</f>
        <v>0.55884900105924862</v>
      </c>
      <c r="L208" s="794"/>
      <c r="M208" s="797">
        <f>'[15]Final Floorspace Estimates'!M146</f>
        <v>0.70412417109710235</v>
      </c>
      <c r="N208" s="797">
        <f>'[15]Final Floorspace Estimates'!N146</f>
        <v>0.1919239000321529</v>
      </c>
      <c r="O208" s="797">
        <f>'[15]Final Floorspace Estimates'!O146</f>
        <v>0.10395192887074477</v>
      </c>
      <c r="P208" s="794"/>
      <c r="Q208" s="794">
        <f>'[15]Final Floorspace Estimates'!Q146</f>
        <v>1976.8833195636496</v>
      </c>
      <c r="R208" s="794">
        <f>'[15]Final Floorspace Estimates'!R146</f>
        <v>965.99611365928581</v>
      </c>
      <c r="S208" s="794">
        <f>'[15]Final Floorspace Estimates'!S146</f>
        <v>1076.6400366333191</v>
      </c>
      <c r="T208" s="794"/>
      <c r="U208" s="792">
        <f>'[15]Final Floorspace Estimates'!U146</f>
        <v>51.702216648506571</v>
      </c>
      <c r="V208" s="792">
        <f>'[15]Final Floorspace Estimates'!V146</f>
        <v>6.886258360208843</v>
      </c>
      <c r="W208" s="792">
        <f>'[15]Final Floorspace Estimates'!W146</f>
        <v>4.1570184421263638</v>
      </c>
      <c r="X208" s="792">
        <f>'[15]Final Floorspace Estimates'!X146</f>
        <v>62.745493450841778</v>
      </c>
      <c r="AB208" s="363"/>
      <c r="AC208" s="363"/>
      <c r="AD208" s="363"/>
      <c r="AE208" s="350"/>
      <c r="AF208" s="351"/>
      <c r="AG208" s="351"/>
      <c r="AH208" s="351"/>
      <c r="AI208" s="350"/>
      <c r="AJ208" s="362"/>
      <c r="AK208" s="362"/>
      <c r="AL208" s="362"/>
      <c r="AM208" s="350"/>
      <c r="AN208" s="350"/>
      <c r="AO208" s="350"/>
      <c r="AP208" s="350"/>
      <c r="AQ208" s="350"/>
    </row>
    <row r="209" spans="3:43" x14ac:dyDescent="0.2">
      <c r="C209" s="292">
        <f t="shared" si="36"/>
        <v>2001</v>
      </c>
      <c r="D209" s="793">
        <f>'[15]Final Floorspace Estimates'!D147</f>
        <v>26627.792170217013</v>
      </c>
      <c r="E209" s="793">
        <f>'[15]Final Floorspace Estimates'!E147</f>
        <v>7182.1619274820032</v>
      </c>
      <c r="F209" s="793">
        <f>'[15]Final Floorspace Estimates'!F147</f>
        <v>3959.9003101083731</v>
      </c>
      <c r="G209" s="793">
        <f>'[15]Final Floorspace Estimates'!G147</f>
        <v>37769.85440780739</v>
      </c>
      <c r="H209" s="794"/>
      <c r="I209" s="797">
        <f>'[15]Final Floorspace Estimates'!I147</f>
        <v>0.36486895201137981</v>
      </c>
      <c r="J209" s="797">
        <f>'[15]Final Floorspace Estimates'!J147</f>
        <v>0.28071600584365958</v>
      </c>
      <c r="K209" s="797">
        <f>'[15]Final Floorspace Estimates'!K147</f>
        <v>0.56328883597617851</v>
      </c>
      <c r="L209" s="794"/>
      <c r="M209" s="797">
        <f>'[15]Final Floorspace Estimates'!M147</f>
        <v>0.70500118646771359</v>
      </c>
      <c r="N209" s="797">
        <f>'[15]Final Floorspace Estimates'!N147</f>
        <v>0.1901559336166618</v>
      </c>
      <c r="O209" s="797">
        <f>'[15]Final Floorspace Estimates'!O147</f>
        <v>0.10484287991562456</v>
      </c>
      <c r="P209" s="794"/>
      <c r="Q209" s="794">
        <f>'[15]Final Floorspace Estimates'!Q147</f>
        <v>1998.4478715327286</v>
      </c>
      <c r="R209" s="794">
        <f>'[15]Final Floorspace Estimates'!R147</f>
        <v>974.62536971789086</v>
      </c>
      <c r="S209" s="794">
        <f>'[15]Final Floorspace Estimates'!S147</f>
        <v>1085.7694010384835</v>
      </c>
      <c r="T209" s="794"/>
      <c r="U209" s="792">
        <f>'[15]Final Floorspace Estimates'!U147</f>
        <v>53.214254586186044</v>
      </c>
      <c r="V209" s="792">
        <f>'[15]Final Floorspace Estimates'!V147</f>
        <v>6.9999172239459071</v>
      </c>
      <c r="W209" s="792">
        <f>'[15]Final Floorspace Estimates'!W147</f>
        <v>4.2995385878784731</v>
      </c>
      <c r="X209" s="792">
        <f>'[15]Final Floorspace Estimates'!X147</f>
        <v>64.513710398010431</v>
      </c>
      <c r="AB209" s="363"/>
      <c r="AC209" s="363"/>
      <c r="AD209" s="363"/>
      <c r="AE209" s="350"/>
      <c r="AF209" s="351"/>
      <c r="AG209" s="351"/>
      <c r="AH209" s="351"/>
      <c r="AI209" s="350"/>
      <c r="AJ209" s="362"/>
      <c r="AK209" s="362"/>
      <c r="AL209" s="362"/>
      <c r="AM209" s="350"/>
      <c r="AN209" s="350"/>
      <c r="AO209" s="350"/>
      <c r="AP209" s="350"/>
      <c r="AQ209" s="350"/>
    </row>
    <row r="210" spans="3:43" x14ac:dyDescent="0.2">
      <c r="C210" s="292">
        <f t="shared" si="36"/>
        <v>2002</v>
      </c>
      <c r="D210" s="793">
        <f>'[15]Final Floorspace Estimates'!D148</f>
        <v>26947.695945592975</v>
      </c>
      <c r="E210" s="793">
        <f>'[15]Final Floorspace Estimates'!E148</f>
        <v>7342.8455610732844</v>
      </c>
      <c r="F210" s="793">
        <f>'[15]Final Floorspace Estimates'!F148</f>
        <v>3885.5238399570458</v>
      </c>
      <c r="G210" s="793">
        <f>'[15]Final Floorspace Estimates'!G148</f>
        <v>38176.065346623305</v>
      </c>
      <c r="H210" s="794"/>
      <c r="I210" s="797">
        <f>'[15]Final Floorspace Estimates'!I148</f>
        <v>0.36557812228597675</v>
      </c>
      <c r="J210" s="797">
        <f>'[15]Final Floorspace Estimates'!J148</f>
        <v>0.2839697310267606</v>
      </c>
      <c r="K210" s="797">
        <f>'[15]Final Floorspace Estimates'!K148</f>
        <v>0.56587146552976519</v>
      </c>
      <c r="L210" s="794"/>
      <c r="M210" s="797">
        <f>'[15]Final Floorspace Estimates'!M148</f>
        <v>0.70587934353419468</v>
      </c>
      <c r="N210" s="797">
        <f>'[15]Final Floorspace Estimates'!N148</f>
        <v>0.19234160184930538</v>
      </c>
      <c r="O210" s="797">
        <f>'[15]Final Floorspace Estimates'!O148</f>
        <v>0.10177905461649998</v>
      </c>
      <c r="P210" s="794"/>
      <c r="Q210" s="794">
        <f>'[15]Final Floorspace Estimates'!Q148</f>
        <v>2020.7231112366144</v>
      </c>
      <c r="R210" s="794">
        <f>'[15]Final Floorspace Estimates'!R148</f>
        <v>984.00576610761391</v>
      </c>
      <c r="S210" s="794">
        <f>'[15]Final Floorspace Estimates'!S148</f>
        <v>1085.6298157716456</v>
      </c>
      <c r="T210" s="794"/>
      <c r="U210" s="792">
        <f>'[15]Final Floorspace Estimates'!U148</f>
        <v>54.453831991836935</v>
      </c>
      <c r="V210" s="792">
        <f>'[15]Final Floorspace Estimates'!V148</f>
        <v>7.2254023717338089</v>
      </c>
      <c r="W210" s="792">
        <f>'[15]Final Floorspace Estimates'!W148</f>
        <v>4.2182405305489041</v>
      </c>
      <c r="X210" s="792">
        <f>'[15]Final Floorspace Estimates'!X148</f>
        <v>65.897474894119654</v>
      </c>
      <c r="AB210" s="363"/>
      <c r="AC210" s="363"/>
      <c r="AD210" s="363"/>
      <c r="AE210" s="350"/>
      <c r="AF210" s="351"/>
      <c r="AG210" s="351"/>
      <c r="AH210" s="351"/>
      <c r="AI210" s="350"/>
      <c r="AJ210" s="362"/>
      <c r="AK210" s="362"/>
      <c r="AL210" s="362"/>
      <c r="AM210" s="350"/>
      <c r="AN210" s="350"/>
      <c r="AO210" s="350"/>
      <c r="AP210" s="350"/>
      <c r="AQ210" s="350"/>
    </row>
    <row r="211" spans="3:43" x14ac:dyDescent="0.2">
      <c r="C211" s="292">
        <f t="shared" si="36"/>
        <v>2003</v>
      </c>
      <c r="D211" s="793">
        <f>'[15]Final Floorspace Estimates'!D149</f>
        <v>27284.693912353203</v>
      </c>
      <c r="E211" s="793">
        <f>'[15]Final Floorspace Estimates'!E149</f>
        <v>7503.9453190112745</v>
      </c>
      <c r="F211" s="793">
        <f>'[15]Final Floorspace Estimates'!F149</f>
        <v>3799.8329111754651</v>
      </c>
      <c r="G211" s="793">
        <f>'[15]Final Floorspace Estimates'!G149</f>
        <v>38588.47214253994</v>
      </c>
      <c r="H211" s="794"/>
      <c r="I211" s="797">
        <f>'[15]Final Floorspace Estimates'!I149</f>
        <v>0.36628729256057369</v>
      </c>
      <c r="J211" s="797">
        <f>'[15]Final Floorspace Estimates'!J149</f>
        <v>0.28722345620986156</v>
      </c>
      <c r="K211" s="797">
        <f>'[15]Final Floorspace Estimates'!K149</f>
        <v>0.56845409508335198</v>
      </c>
      <c r="L211" s="794"/>
      <c r="M211" s="797">
        <f>'[15]Final Floorspace Estimates'!M149</f>
        <v>0.70706852065994474</v>
      </c>
      <c r="N211" s="797">
        <f>'[15]Final Floorspace Estimates'!N149</f>
        <v>0.19446080402698618</v>
      </c>
      <c r="O211" s="797">
        <f>'[15]Final Floorspace Estimates'!O149</f>
        <v>9.8470675313069175E-2</v>
      </c>
      <c r="P211" s="794"/>
      <c r="Q211" s="794">
        <f>'[15]Final Floorspace Estimates'!Q149</f>
        <v>2043.0685968933853</v>
      </c>
      <c r="R211" s="794">
        <f>'[15]Final Floorspace Estimates'!R149</f>
        <v>991.8149092522699</v>
      </c>
      <c r="S211" s="794">
        <f>'[15]Final Floorspace Estimates'!S149</f>
        <v>1085.4902673079678</v>
      </c>
      <c r="T211" s="794"/>
      <c r="U211" s="792">
        <f>'[15]Final Floorspace Estimates'!U149</f>
        <v>55.74450130817695</v>
      </c>
      <c r="V211" s="792">
        <f>'[15]Final Floorspace Estimates'!V149</f>
        <v>7.4425248456091628</v>
      </c>
      <c r="W211" s="792">
        <f>'[15]Final Floorspace Estimates'!W149</f>
        <v>4.1246816424774693</v>
      </c>
      <c r="X211" s="792">
        <f>'[15]Final Floorspace Estimates'!X149</f>
        <v>67.31170779626359</v>
      </c>
      <c r="AB211" s="363"/>
      <c r="AC211" s="363"/>
      <c r="AD211" s="363"/>
      <c r="AE211" s="350"/>
      <c r="AF211" s="351"/>
      <c r="AG211" s="351"/>
      <c r="AH211" s="351"/>
      <c r="AI211" s="350"/>
      <c r="AJ211" s="362"/>
      <c r="AK211" s="362"/>
      <c r="AL211" s="362"/>
      <c r="AM211" s="350"/>
      <c r="AN211" s="350"/>
      <c r="AO211" s="350"/>
      <c r="AP211" s="350"/>
      <c r="AQ211" s="350"/>
    </row>
    <row r="212" spans="3:43" x14ac:dyDescent="0.2">
      <c r="C212" s="292">
        <f t="shared" si="36"/>
        <v>2004</v>
      </c>
      <c r="D212" s="793">
        <f>'[15]Final Floorspace Estimates'!D150</f>
        <v>27869.161681269678</v>
      </c>
      <c r="E212" s="793">
        <f>'[15]Final Floorspace Estimates'!E150</f>
        <v>7546.4278798435962</v>
      </c>
      <c r="F212" s="793">
        <f>'[15]Final Floorspace Estimates'!F150</f>
        <v>3904.1003404662756</v>
      </c>
      <c r="G212" s="793">
        <f>'[15]Final Floorspace Estimates'!G150</f>
        <v>39319.68990157955</v>
      </c>
      <c r="H212" s="794"/>
      <c r="I212" s="797">
        <f>'[15]Final Floorspace Estimates'!I150</f>
        <v>0.3687752935436942</v>
      </c>
      <c r="J212" s="797">
        <f>'[15]Final Floorspace Estimates'!J150</f>
        <v>0.28896721739093273</v>
      </c>
      <c r="K212" s="797">
        <f>'[15]Final Floorspace Estimates'!K150</f>
        <v>0.56740267447796966</v>
      </c>
      <c r="L212" s="794"/>
      <c r="M212" s="797">
        <f>'[15]Final Floorspace Estimates'!M150</f>
        <v>0.70878386251337444</v>
      </c>
      <c r="N212" s="797">
        <f>'[15]Final Floorspace Estimates'!N150</f>
        <v>0.19192490832793779</v>
      </c>
      <c r="O212" s="797">
        <f>'[15]Final Floorspace Estimates'!O150</f>
        <v>9.9291229158687752E-2</v>
      </c>
      <c r="P212" s="794"/>
      <c r="Q212" s="794">
        <f>'[15]Final Floorspace Estimates'!Q150</f>
        <v>2067.8275934529315</v>
      </c>
      <c r="R212" s="794">
        <f>'[15]Final Floorspace Estimates'!R150</f>
        <v>1001.2012442859852</v>
      </c>
      <c r="S212" s="794">
        <f>'[15]Final Floorspace Estimates'!S150</f>
        <v>1085.6383994207006</v>
      </c>
      <c r="T212" s="794"/>
      <c r="U212" s="792">
        <f>'[15]Final Floorspace Estimates'!U150</f>
        <v>57.628621530930531</v>
      </c>
      <c r="V212" s="792">
        <f>'[15]Final Floorspace Estimates'!V150</f>
        <v>7.5554929832138571</v>
      </c>
      <c r="W212" s="792">
        <f>'[15]Final Floorspace Estimates'!W150</f>
        <v>4.2384412448016198</v>
      </c>
      <c r="X212" s="792">
        <f>'[15]Final Floorspace Estimates'!X150</f>
        <v>69.422555758946004</v>
      </c>
      <c r="AB212" s="363"/>
      <c r="AC212" s="363"/>
      <c r="AD212" s="363"/>
      <c r="AE212" s="350"/>
      <c r="AF212" s="351"/>
      <c r="AG212" s="351"/>
      <c r="AH212" s="351"/>
      <c r="AI212" s="350"/>
      <c r="AJ212" s="362"/>
      <c r="AK212" s="362"/>
      <c r="AL212" s="362"/>
      <c r="AM212" s="350"/>
      <c r="AN212" s="350"/>
      <c r="AO212" s="350"/>
      <c r="AP212" s="350"/>
      <c r="AQ212" s="350"/>
    </row>
    <row r="213" spans="3:43" x14ac:dyDescent="0.2">
      <c r="C213" s="292">
        <f t="shared" si="36"/>
        <v>2005</v>
      </c>
      <c r="D213" s="793">
        <f>'[15]Final Floorspace Estimates'!D151</f>
        <v>28495.947654885684</v>
      </c>
      <c r="E213" s="793">
        <f>'[15]Final Floorspace Estimates'!E151</f>
        <v>7588.5359569615512</v>
      </c>
      <c r="F213" s="793">
        <f>'[15]Final Floorspace Estimates'!F151</f>
        <v>4006.0274098351492</v>
      </c>
      <c r="G213" s="793">
        <f>'[15]Final Floorspace Estimates'!G151</f>
        <v>40090.511021682389</v>
      </c>
      <c r="H213" s="794"/>
      <c r="I213" s="797">
        <f>'[15]Final Floorspace Estimates'!I151</f>
        <v>0.37126329452681478</v>
      </c>
      <c r="J213" s="797">
        <f>'[15]Final Floorspace Estimates'!J151</f>
        <v>0.2907109785720039</v>
      </c>
      <c r="K213" s="797">
        <f>'[15]Final Floorspace Estimates'!K151</f>
        <v>0.56635125387258722</v>
      </c>
      <c r="L213" s="794"/>
      <c r="M213" s="797">
        <f>'[15]Final Floorspace Estimates'!M151</f>
        <v>0.71079033239247191</v>
      </c>
      <c r="N213" s="797">
        <f>'[15]Final Floorspace Estimates'!N151</f>
        <v>0.18928508925359913</v>
      </c>
      <c r="O213" s="797">
        <f>'[15]Final Floorspace Estimates'!O151</f>
        <v>9.9924578353928831E-2</v>
      </c>
      <c r="P213" s="794"/>
      <c r="Q213" s="794">
        <f>'[15]Final Floorspace Estimates'!Q151</f>
        <v>2094.1217414601547</v>
      </c>
      <c r="R213" s="794">
        <f>'[15]Final Floorspace Estimates'!R151</f>
        <v>1010.0840347620356</v>
      </c>
      <c r="S213" s="794">
        <f>'[15]Final Floorspace Estimates'!S151</f>
        <v>1085.7865709939324</v>
      </c>
      <c r="T213" s="794"/>
      <c r="U213" s="792">
        <f>'[15]Final Floorspace Estimates'!U151</f>
        <v>59.673983527606616</v>
      </c>
      <c r="V213" s="792">
        <f>'[15]Final Floorspace Estimates'!V151</f>
        <v>7.6650590173445083</v>
      </c>
      <c r="W213" s="792">
        <f>'[15]Final Floorspace Estimates'!W151</f>
        <v>4.3496907646326113</v>
      </c>
      <c r="X213" s="792">
        <f>'[15]Final Floorspace Estimates'!X151</f>
        <v>71.688733309583739</v>
      </c>
      <c r="AB213" s="363"/>
      <c r="AC213" s="363"/>
      <c r="AD213" s="363"/>
      <c r="AE213" s="350"/>
      <c r="AF213" s="351"/>
      <c r="AG213" s="351"/>
      <c r="AH213" s="351"/>
      <c r="AI213" s="350"/>
      <c r="AJ213" s="362"/>
      <c r="AK213" s="362"/>
      <c r="AL213" s="362"/>
      <c r="AM213" s="350"/>
      <c r="AN213" s="350"/>
      <c r="AO213" s="350"/>
      <c r="AP213" s="350"/>
      <c r="AQ213" s="350"/>
    </row>
    <row r="214" spans="3:43" x14ac:dyDescent="0.2">
      <c r="C214" s="292">
        <f t="shared" si="36"/>
        <v>2006</v>
      </c>
      <c r="D214" s="793">
        <f>'[15]Final Floorspace Estimates'!D152</f>
        <v>28964.052093764512</v>
      </c>
      <c r="E214" s="793">
        <f>'[15]Final Floorspace Estimates'!E152</f>
        <v>7631.4347756849984</v>
      </c>
      <c r="F214" s="793">
        <f>'[15]Final Floorspace Estimates'!F152</f>
        <v>4013.2026693478224</v>
      </c>
      <c r="G214" s="793">
        <f>'[15]Final Floorspace Estimates'!G152</f>
        <v>40608.689538797335</v>
      </c>
      <c r="H214" s="794"/>
      <c r="I214" s="797">
        <f>'[15]Final Floorspace Estimates'!I152</f>
        <v>0.37363560802934803</v>
      </c>
      <c r="J214" s="797">
        <f>'[15]Final Floorspace Estimates'!J152</f>
        <v>0.2915213515132779</v>
      </c>
      <c r="K214" s="797">
        <f>'[15]Final Floorspace Estimates'!K152</f>
        <v>0.56959666236016249</v>
      </c>
      <c r="L214" s="794"/>
      <c r="M214" s="797">
        <f>'[15]Final Floorspace Estimates'!M152</f>
        <v>0.71324764287437559</v>
      </c>
      <c r="N214" s="797">
        <f>'[15]Final Floorspace Estimates'!N152</f>
        <v>0.18792615231757145</v>
      </c>
      <c r="O214" s="797">
        <f>'[15]Final Floorspace Estimates'!O152</f>
        <v>9.8826204808052945E-2</v>
      </c>
      <c r="P214" s="794"/>
      <c r="Q214" s="794">
        <f>'[15]Final Floorspace Estimates'!Q152</f>
        <v>2119.3394414149398</v>
      </c>
      <c r="R214" s="794">
        <f>'[15]Final Floorspace Estimates'!R152</f>
        <v>1021.7793360719519</v>
      </c>
      <c r="S214" s="794">
        <f>'[15]Final Floorspace Estimates'!S152</f>
        <v>1092.0227054817035</v>
      </c>
      <c r="T214" s="794"/>
      <c r="U214" s="792">
        <f>'[15]Final Floorspace Estimates'!U152</f>
        <v>61.384657985512099</v>
      </c>
      <c r="V214" s="792">
        <f>'[15]Final Floorspace Estimates'!V152</f>
        <v>7.797642358375823</v>
      </c>
      <c r="W214" s="792">
        <f>'[15]Final Floorspace Estimates'!W152</f>
        <v>4.382508436627603</v>
      </c>
      <c r="X214" s="792">
        <f>'[15]Final Floorspace Estimates'!X152</f>
        <v>73.56480878051552</v>
      </c>
      <c r="AB214" s="363"/>
      <c r="AC214" s="363"/>
      <c r="AD214" s="363"/>
      <c r="AE214" s="350"/>
      <c r="AF214" s="351"/>
      <c r="AG214" s="351"/>
      <c r="AH214" s="351"/>
      <c r="AI214" s="350"/>
      <c r="AJ214" s="362"/>
      <c r="AK214" s="362"/>
      <c r="AL214" s="362"/>
      <c r="AM214" s="350"/>
      <c r="AN214" s="350"/>
      <c r="AO214" s="350"/>
      <c r="AP214" s="350"/>
      <c r="AQ214" s="350"/>
    </row>
    <row r="215" spans="3:43" x14ac:dyDescent="0.2">
      <c r="C215" s="292">
        <f t="shared" si="36"/>
        <v>2007</v>
      </c>
      <c r="D215" s="793">
        <f>'[15]Final Floorspace Estimates'!D153</f>
        <v>29362.545796420432</v>
      </c>
      <c r="E215" s="793">
        <f>'[15]Final Floorspace Estimates'!E153</f>
        <v>7673.3228556239264</v>
      </c>
      <c r="F215" s="793">
        <f>'[15]Final Floorspace Estimates'!F153</f>
        <v>4016.3007332821376</v>
      </c>
      <c r="G215" s="793">
        <f>'[15]Final Floorspace Estimates'!G153</f>
        <v>41052.169385326495</v>
      </c>
      <c r="H215" s="794"/>
      <c r="I215" s="797">
        <f>'[15]Final Floorspace Estimates'!I153</f>
        <v>0.37600792153188123</v>
      </c>
      <c r="J215" s="797">
        <f>'[15]Final Floorspace Estimates'!J153</f>
        <v>0.29233172445455191</v>
      </c>
      <c r="K215" s="797">
        <f>'[15]Final Floorspace Estimates'!K153</f>
        <v>0.57284207084773786</v>
      </c>
      <c r="L215" s="794"/>
      <c r="M215" s="797">
        <f>'[15]Final Floorspace Estimates'!M153</f>
        <v>0.71524955285105229</v>
      </c>
      <c r="N215" s="797">
        <f>'[15]Final Floorspace Estimates'!N153</f>
        <v>0.18691637909802264</v>
      </c>
      <c r="O215" s="797">
        <f>'[15]Final Floorspace Estimates'!O153</f>
        <v>9.7834068050925135E-2</v>
      </c>
      <c r="P215" s="794"/>
      <c r="Q215" s="794">
        <f>'[15]Final Floorspace Estimates'!Q153</f>
        <v>2135.3781890802684</v>
      </c>
      <c r="R215" s="794">
        <f>'[15]Final Floorspace Estimates'!R153</f>
        <v>1031.2659731194565</v>
      </c>
      <c r="S215" s="794">
        <f>'[15]Final Floorspace Estimates'!S153</f>
        <v>1098.2571100888076</v>
      </c>
      <c r="T215" s="794"/>
      <c r="U215" s="792">
        <f>'[15]Final Floorspace Estimates'!U153</f>
        <v>62.70013986954671</v>
      </c>
      <c r="V215" s="792">
        <f>'[15]Final Floorspace Estimates'!V153</f>
        <v>7.9132367617647743</v>
      </c>
      <c r="W215" s="792">
        <f>'[15]Final Floorspace Estimates'!W153</f>
        <v>4.4109308365819988</v>
      </c>
      <c r="X215" s="792">
        <f>'[15]Final Floorspace Estimates'!X153</f>
        <v>75.024307467893479</v>
      </c>
      <c r="AB215" s="363"/>
      <c r="AC215" s="363"/>
      <c r="AD215" s="363"/>
      <c r="AE215" s="350"/>
      <c r="AF215" s="351"/>
      <c r="AG215" s="351"/>
      <c r="AH215" s="351"/>
      <c r="AI215" s="350"/>
      <c r="AJ215" s="362"/>
      <c r="AK215" s="362"/>
      <c r="AL215" s="362"/>
      <c r="AM215" s="350"/>
      <c r="AN215" s="350"/>
      <c r="AO215" s="350"/>
      <c r="AP215" s="350"/>
      <c r="AQ215" s="350"/>
    </row>
    <row r="216" spans="3:43" x14ac:dyDescent="0.2">
      <c r="C216" s="292">
        <f t="shared" si="36"/>
        <v>2008</v>
      </c>
      <c r="D216" s="793">
        <f>'[15]Final Floorspace Estimates'!D154</f>
        <v>29765.13632318806</v>
      </c>
      <c r="E216" s="793">
        <f>'[15]Final Floorspace Estimates'!E154</f>
        <v>7698.1625693600863</v>
      </c>
      <c r="F216" s="793">
        <f>'[15]Final Floorspace Estimates'!F154</f>
        <v>3954.1837650724719</v>
      </c>
      <c r="G216" s="793">
        <f>'[15]Final Floorspace Estimates'!G154</f>
        <v>41417.482657620618</v>
      </c>
      <c r="H216" s="794"/>
      <c r="I216" s="797">
        <f>'[15]Final Floorspace Estimates'!I154</f>
        <v>0.37774517414994202</v>
      </c>
      <c r="J216" s="797">
        <f>'[15]Final Floorspace Estimates'!J154</f>
        <v>0.29409463711122652</v>
      </c>
      <c r="K216" s="797">
        <f>'[15]Final Floorspace Estimates'!K154</f>
        <v>0.56935417105190589</v>
      </c>
      <c r="L216" s="794"/>
      <c r="M216" s="797">
        <f>'[15]Final Floorspace Estimates'!M154</f>
        <v>0.71866116464013097</v>
      </c>
      <c r="N216" s="797">
        <f>'[15]Final Floorspace Estimates'!N154</f>
        <v>0.18586746647538371</v>
      </c>
      <c r="O216" s="797">
        <f>'[15]Final Floorspace Estimates'!O154</f>
        <v>9.5471368884485333E-2</v>
      </c>
      <c r="P216" s="794"/>
      <c r="Q216" s="794">
        <f>'[15]Final Floorspace Estimates'!Q154</f>
        <v>2147.5547033851649</v>
      </c>
      <c r="R216" s="794">
        <f>'[15]Final Floorspace Estimates'!R154</f>
        <v>1035.5654908497111</v>
      </c>
      <c r="S216" s="794">
        <f>'[15]Final Floorspace Estimates'!S154</f>
        <v>1104.3080426015508</v>
      </c>
      <c r="T216" s="794"/>
      <c r="U216" s="792">
        <f>'[15]Final Floorspace Estimates'!U154</f>
        <v>63.922258507763132</v>
      </c>
      <c r="V216" s="792">
        <f>'[15]Final Floorspace Estimates'!V154</f>
        <v>7.9719514997802507</v>
      </c>
      <c r="W216" s="792">
        <f>'[15]Final Floorspace Estimates'!W154</f>
        <v>4.3666369336940116</v>
      </c>
      <c r="X216" s="792">
        <f>'[15]Final Floorspace Estimates'!X154</f>
        <v>76.260846941237389</v>
      </c>
      <c r="AB216" s="363"/>
      <c r="AC216" s="363"/>
      <c r="AD216" s="363"/>
      <c r="AE216" s="350"/>
      <c r="AF216" s="351"/>
      <c r="AG216" s="351"/>
      <c r="AH216" s="351"/>
      <c r="AI216" s="350"/>
      <c r="AJ216" s="362"/>
      <c r="AK216" s="362"/>
      <c r="AL216" s="362"/>
      <c r="AM216" s="350"/>
      <c r="AN216" s="350"/>
      <c r="AO216" s="350"/>
      <c r="AP216" s="350"/>
      <c r="AQ216" s="350"/>
    </row>
    <row r="217" spans="3:43" x14ac:dyDescent="0.2">
      <c r="C217" s="292">
        <f t="shared" si="36"/>
        <v>2009</v>
      </c>
      <c r="D217" s="793">
        <f>'[15]Final Floorspace Estimates'!D155</f>
        <v>30061.574517097004</v>
      </c>
      <c r="E217" s="793">
        <f>'[15]Final Floorspace Estimates'!E155</f>
        <v>7721.3096421616974</v>
      </c>
      <c r="F217" s="793">
        <f>'[15]Final Floorspace Estimates'!F155</f>
        <v>3888.1917237214834</v>
      </c>
      <c r="G217" s="793">
        <f>'[15]Final Floorspace Estimates'!G155</f>
        <v>41671.075882980178</v>
      </c>
      <c r="H217" s="794"/>
      <c r="I217" s="797">
        <f>'[15]Final Floorspace Estimates'!I155</f>
        <v>0.37948242676800287</v>
      </c>
      <c r="J217" s="797">
        <f>'[15]Final Floorspace Estimates'!J155</f>
        <v>0.29585754976790107</v>
      </c>
      <c r="K217" s="797">
        <f>'[15]Final Floorspace Estimates'!K155</f>
        <v>0.56586627125607392</v>
      </c>
      <c r="L217" s="794"/>
      <c r="M217" s="797">
        <f>'[15]Final Floorspace Estimates'!M155</f>
        <v>0.72140144884944346</v>
      </c>
      <c r="N217" s="797">
        <f>'[15]Final Floorspace Estimates'!N155</f>
        <v>0.18529182361032659</v>
      </c>
      <c r="O217" s="797">
        <f>'[15]Final Floorspace Estimates'!O155</f>
        <v>9.3306727540230061E-2</v>
      </c>
      <c r="P217" s="794"/>
      <c r="Q217" s="794">
        <f>'[15]Final Floorspace Estimates'!Q155</f>
        <v>2157.7521285281759</v>
      </c>
      <c r="R217" s="794">
        <f>'[15]Final Floorspace Estimates'!R155</f>
        <v>1038.1906237801591</v>
      </c>
      <c r="S217" s="794">
        <f>'[15]Final Floorspace Estimates'!S155</f>
        <v>1110.3553068766744</v>
      </c>
      <c r="T217" s="794"/>
      <c r="U217" s="792">
        <f>'[15]Final Floorspace Estimates'!U155</f>
        <v>64.865426401174432</v>
      </c>
      <c r="V217" s="792">
        <f>'[15]Final Floorspace Estimates'!V155</f>
        <v>8.0161912737956094</v>
      </c>
      <c r="W217" s="792">
        <f>'[15]Final Floorspace Estimates'!W155</f>
        <v>4.3172743145881132</v>
      </c>
      <c r="X217" s="792">
        <f>'[15]Final Floorspace Estimates'!X155</f>
        <v>77.198891989558163</v>
      </c>
      <c r="AB217" s="363"/>
      <c r="AC217" s="363"/>
      <c r="AD217" s="363"/>
      <c r="AE217" s="350"/>
      <c r="AF217" s="351"/>
      <c r="AG217" s="351"/>
      <c r="AH217" s="351"/>
      <c r="AI217" s="350"/>
      <c r="AJ217" s="362"/>
      <c r="AK217" s="362"/>
      <c r="AL217" s="362"/>
      <c r="AM217" s="350"/>
      <c r="AN217" s="350"/>
      <c r="AO217" s="350"/>
      <c r="AP217" s="350"/>
      <c r="AQ217" s="350"/>
    </row>
    <row r="218" spans="3:43" x14ac:dyDescent="0.2">
      <c r="C218" s="292">
        <f t="shared" si="36"/>
        <v>2010</v>
      </c>
      <c r="D218" s="793">
        <f>'[15]Final Floorspace Estimates'!D156</f>
        <v>30339.443127939852</v>
      </c>
      <c r="E218" s="793">
        <f>'[15]Final Floorspace Estimates'!E156</f>
        <v>7855.9562779680455</v>
      </c>
      <c r="F218" s="793">
        <f>'[15]Final Floorspace Estimates'!F156</f>
        <v>3917.4649791647944</v>
      </c>
      <c r="G218" s="793">
        <f>'[15]Final Floorspace Estimates'!G156</f>
        <v>42112.864385072695</v>
      </c>
      <c r="H218" s="794"/>
      <c r="I218" s="797">
        <f>'[15]Final Floorspace Estimates'!I156</f>
        <v>0.38017725827203425</v>
      </c>
      <c r="J218" s="797">
        <f>'[15]Final Floorspace Estimates'!J156</f>
        <v>0.2965077245784804</v>
      </c>
      <c r="K218" s="797">
        <f>'[15]Final Floorspace Estimates'!K156</f>
        <v>0.56586627125607392</v>
      </c>
      <c r="L218" s="794"/>
      <c r="M218" s="797">
        <f>'[15]Final Floorspace Estimates'!M156</f>
        <v>0.72043171536662221</v>
      </c>
      <c r="N218" s="797">
        <f>'[15]Final Floorspace Estimates'!N156</f>
        <v>0.18654528474089413</v>
      </c>
      <c r="O218" s="797">
        <f>'[15]Final Floorspace Estimates'!O156</f>
        <v>9.302299989248361E-2</v>
      </c>
      <c r="P218" s="794"/>
      <c r="Q218" s="794">
        <f>'[15]Final Floorspace Estimates'!Q156</f>
        <v>2165.8823944865603</v>
      </c>
      <c r="R218" s="794">
        <f>'[15]Final Floorspace Estimates'!R156</f>
        <v>1042.1998572009347</v>
      </c>
      <c r="S218" s="794">
        <f>'[15]Final Floorspace Estimates'!S156</f>
        <v>1128.0911083132476</v>
      </c>
      <c r="T218" s="794"/>
      <c r="U218" s="792">
        <f>'[15]Final Floorspace Estimates'!U156</f>
        <v>65.711665729331187</v>
      </c>
      <c r="V218" s="792">
        <f>'[15]Final Floorspace Estimates'!V156</f>
        <v>8.1874765110750829</v>
      </c>
      <c r="W218" s="792">
        <f>'[15]Final Floorspace Estimates'!W156</f>
        <v>4.419257410124346</v>
      </c>
      <c r="X218" s="792">
        <f>'[15]Final Floorspace Estimates'!X156</f>
        <v>78.318399650530608</v>
      </c>
      <c r="AB218" s="363"/>
      <c r="AC218" s="363"/>
      <c r="AD218" s="363"/>
      <c r="AE218" s="350"/>
      <c r="AF218" s="351"/>
      <c r="AG218" s="351"/>
      <c r="AH218" s="351"/>
      <c r="AI218" s="350"/>
      <c r="AJ218" s="362"/>
      <c r="AK218" s="362"/>
      <c r="AL218" s="362"/>
      <c r="AM218" s="350"/>
      <c r="AN218" s="350"/>
      <c r="AO218" s="350"/>
      <c r="AP218" s="350"/>
      <c r="AQ218" s="350"/>
    </row>
    <row r="219" spans="3:43" x14ac:dyDescent="0.2">
      <c r="C219" s="292">
        <f t="shared" si="36"/>
        <v>2011</v>
      </c>
      <c r="D219" s="793">
        <f>'[15]Final Floorspace Estimates'!D157</f>
        <v>30607.527298154608</v>
      </c>
      <c r="E219" s="793">
        <f>'[15]Final Floorspace Estimates'!E157</f>
        <v>7981.9899236864285</v>
      </c>
      <c r="F219" s="793">
        <f>'[15]Final Floorspace Estimates'!F157</f>
        <v>3946.1044318693366</v>
      </c>
      <c r="G219" s="793">
        <f>'[15]Final Floorspace Estimates'!G157</f>
        <v>42535.621653710376</v>
      </c>
      <c r="H219" s="794"/>
      <c r="I219" s="797">
        <f>'[15]Final Floorspace Estimates'!I157</f>
        <v>0.38087208977606563</v>
      </c>
      <c r="J219" s="797">
        <f>'[15]Final Floorspace Estimates'!J157</f>
        <v>0.29715789938905973</v>
      </c>
      <c r="K219" s="797">
        <f>'[15]Final Floorspace Estimates'!K157</f>
        <v>0.56586627125607392</v>
      </c>
      <c r="L219" s="794"/>
      <c r="M219" s="797">
        <f>'[15]Final Floorspace Estimates'!M157</f>
        <v>0.71957399723308657</v>
      </c>
      <c r="N219" s="797">
        <f>'[15]Final Floorspace Estimates'!N157</f>
        <v>0.18765424398094252</v>
      </c>
      <c r="O219" s="797">
        <f>'[15]Final Floorspace Estimates'!O157</f>
        <v>9.2771758785970826E-2</v>
      </c>
      <c r="P219" s="794"/>
      <c r="Q219" s="794">
        <f>'[15]Final Floorspace Estimates'!Q157</f>
        <v>2174.4386903085092</v>
      </c>
      <c r="R219" s="794">
        <f>'[15]Final Floorspace Estimates'!R157</f>
        <v>1047.7311646762582</v>
      </c>
      <c r="S219" s="794">
        <f>'[15]Final Floorspace Estimates'!S157</f>
        <v>1145.826909749821</v>
      </c>
      <c r="T219" s="794"/>
      <c r="U219" s="792">
        <f>'[15]Final Floorspace Estimates'!U157</f>
        <v>66.554191571781246</v>
      </c>
      <c r="V219" s="792">
        <f>'[15]Final Floorspace Estimates'!V157</f>
        <v>8.3629795991781393</v>
      </c>
      <c r="W219" s="792">
        <f>'[15]Final Floorspace Estimates'!W157</f>
        <v>4.5215526467189147</v>
      </c>
      <c r="X219" s="792">
        <f>'[15]Final Floorspace Estimates'!X157</f>
        <v>79.438723817678309</v>
      </c>
      <c r="AB219" s="363"/>
      <c r="AC219" s="363"/>
      <c r="AD219" s="363"/>
      <c r="AE219" s="350"/>
      <c r="AF219" s="351"/>
      <c r="AG219" s="351"/>
      <c r="AH219" s="351"/>
      <c r="AI219" s="350"/>
      <c r="AJ219" s="362"/>
      <c r="AK219" s="362"/>
      <c r="AL219" s="362"/>
      <c r="AM219" s="350"/>
      <c r="AN219" s="350"/>
      <c r="AO219" s="350"/>
      <c r="AP219" s="350"/>
      <c r="AQ219" s="350"/>
    </row>
    <row r="220" spans="3:43" x14ac:dyDescent="0.2">
      <c r="C220" s="292">
        <v>2012</v>
      </c>
      <c r="D220" s="793">
        <f>'[15]Final Floorspace Estimates'!D158</f>
        <v>30713.561567753532</v>
      </c>
      <c r="E220" s="793">
        <f>'[15]Final Floorspace Estimates'!E158</f>
        <v>8059.0647980937511</v>
      </c>
      <c r="F220" s="793">
        <f>'[15]Final Floorspace Estimates'!F158</f>
        <v>3957.8527653069314</v>
      </c>
      <c r="G220" s="793">
        <f>'[15]Final Floorspace Estimates'!G158</f>
        <v>42730.479131154214</v>
      </c>
      <c r="H220" s="794"/>
      <c r="I220" s="797">
        <f>'[15]Final Floorspace Estimates'!I158</f>
        <v>0.38001645257638478</v>
      </c>
      <c r="J220" s="797">
        <f>'[15]Final Floorspace Estimates'!J158</f>
        <v>0.29780807419963906</v>
      </c>
      <c r="K220" s="797">
        <f>'[15]Final Floorspace Estimates'!K158</f>
        <v>0.56528135777088606</v>
      </c>
      <c r="L220" s="794"/>
      <c r="M220" s="797">
        <f>'[15]Final Floorspace Estimates'!M158</f>
        <v>0.71877409737165077</v>
      </c>
      <c r="N220" s="797">
        <f>'[15]Final Floorspace Estimates'!N158</f>
        <v>0.18860225679561818</v>
      </c>
      <c r="O220" s="797">
        <f>'[15]Final Floorspace Estimates'!O158</f>
        <v>9.2623645832731014E-2</v>
      </c>
      <c r="P220" s="794"/>
      <c r="Q220" s="794">
        <f>'[15]Final Floorspace Estimates'!Q158</f>
        <v>2185.786704078097</v>
      </c>
      <c r="R220" s="794">
        <f>'[15]Final Floorspace Estimates'!R158</f>
        <v>1048.0871666331843</v>
      </c>
      <c r="S220" s="794">
        <f>'[15]Final Floorspace Estimates'!S158</f>
        <v>1163.7747025771791</v>
      </c>
      <c r="T220" s="794"/>
      <c r="U220" s="792">
        <f>'[15]Final Floorspace Estimates'!U158</f>
        <v>67.1332945096797</v>
      </c>
      <c r="V220" s="792">
        <f>'[15]Final Floorspace Estimates'!V158</f>
        <v>8.4466023899473157</v>
      </c>
      <c r="W220" s="792">
        <f>'[15]Final Floorspace Estimates'!W158</f>
        <v>4.6060489247893397</v>
      </c>
      <c r="X220" s="792">
        <f>'[15]Final Floorspace Estimates'!X158</f>
        <v>80.185945824416351</v>
      </c>
      <c r="AB220" s="363"/>
      <c r="AC220" s="363"/>
      <c r="AD220" s="363"/>
      <c r="AE220" s="350"/>
      <c r="AF220" s="351"/>
      <c r="AG220" s="351"/>
      <c r="AH220" s="351"/>
      <c r="AI220" s="350"/>
      <c r="AJ220" s="362"/>
      <c r="AK220" s="362"/>
      <c r="AL220" s="362"/>
      <c r="AM220" s="350"/>
      <c r="AN220" s="350"/>
      <c r="AO220" s="350"/>
      <c r="AP220" s="350"/>
      <c r="AQ220" s="350"/>
    </row>
    <row r="221" spans="3:43" x14ac:dyDescent="0.2">
      <c r="C221" s="292">
        <v>2013</v>
      </c>
      <c r="D221" s="793">
        <f>'[15]Final Floorspace Estimates'!D159</f>
        <v>30837.717358744245</v>
      </c>
      <c r="E221" s="793">
        <f>'[15]Final Floorspace Estimates'!E159</f>
        <v>8140.6684245261995</v>
      </c>
      <c r="F221" s="793">
        <f>'[15]Final Floorspace Estimates'!F159</f>
        <v>3970.2743566792401</v>
      </c>
      <c r="G221" s="793">
        <f>'[15]Final Floorspace Estimates'!G159</f>
        <v>42948.660139949687</v>
      </c>
      <c r="H221" s="794"/>
      <c r="I221" s="797">
        <f>'[15]Final Floorspace Estimates'!I159</f>
        <v>0.37916081537670393</v>
      </c>
      <c r="J221" s="797">
        <f>'[15]Final Floorspace Estimates'!J159</f>
        <v>0.29845824901021839</v>
      </c>
      <c r="K221" s="797">
        <f>'[15]Final Floorspace Estimates'!K159</f>
        <v>0.56469644428569821</v>
      </c>
      <c r="L221" s="794"/>
      <c r="M221" s="797">
        <f>'[15]Final Floorspace Estimates'!M159</f>
        <v>0.7180134900194437</v>
      </c>
      <c r="N221" s="797">
        <f>'[15]Final Floorspace Estimates'!N159</f>
        <v>0.18954417665183387</v>
      </c>
      <c r="O221" s="797">
        <f>'[15]Final Floorspace Estimates'!O159</f>
        <v>9.2442333328722356E-2</v>
      </c>
      <c r="P221" s="794"/>
      <c r="Q221" s="794">
        <f>'[15]Final Floorspace Estimates'!Q159</f>
        <v>2199.0403437049586</v>
      </c>
      <c r="R221" s="794">
        <f>'[15]Final Floorspace Estimates'!R159</f>
        <v>1048.4821327219013</v>
      </c>
      <c r="S221" s="794">
        <f>'[15]Final Floorspace Estimates'!S159</f>
        <v>1181.7290364716425</v>
      </c>
      <c r="T221" s="794"/>
      <c r="U221" s="792">
        <f>'[15]Final Floorspace Estimates'!U159</f>
        <v>67.813384579649309</v>
      </c>
      <c r="V221" s="792">
        <f>'[15]Final Floorspace Estimates'!V159</f>
        <v>8.53534539152907</v>
      </c>
      <c r="W221" s="792">
        <f>'[15]Final Floorspace Estimates'!W159</f>
        <v>4.6917884900466289</v>
      </c>
      <c r="X221" s="792">
        <f>'[15]Final Floorspace Estimates'!X159</f>
        <v>81.04051846122502</v>
      </c>
      <c r="AB221" s="363"/>
      <c r="AC221" s="363"/>
      <c r="AD221" s="363"/>
      <c r="AE221" s="350"/>
      <c r="AF221" s="351"/>
      <c r="AG221" s="351"/>
      <c r="AH221" s="351"/>
      <c r="AI221" s="350"/>
      <c r="AJ221" s="362"/>
      <c r="AK221" s="362"/>
      <c r="AL221" s="362"/>
      <c r="AM221" s="350"/>
      <c r="AN221" s="350"/>
      <c r="AO221" s="350"/>
      <c r="AP221" s="350"/>
      <c r="AQ221" s="350"/>
    </row>
    <row r="222" spans="3:43" x14ac:dyDescent="0.2">
      <c r="C222" s="565">
        <v>2014</v>
      </c>
      <c r="D222" s="782">
        <f>'[15]Final Floorspace Estimates'!D160</f>
        <v>31049.117789782133</v>
      </c>
      <c r="E222" s="782">
        <f>'[15]Final Floorspace Estimates'!E160</f>
        <v>8295.1449027604904</v>
      </c>
      <c r="F222" s="782">
        <f>'[15]Final Floorspace Estimates'!F160</f>
        <v>3955.2734940139826</v>
      </c>
      <c r="G222" s="782">
        <f>'[15]Final Floorspace Estimates'!G160</f>
        <v>43299.536186556608</v>
      </c>
      <c r="H222" s="794"/>
      <c r="I222" s="797">
        <f>'[15]Final Floorspace Estimates'!I160</f>
        <v>0.37838963366170064</v>
      </c>
      <c r="J222" s="797">
        <f>'[15]Final Floorspace Estimates'!J160</f>
        <v>0.3017251943013346</v>
      </c>
      <c r="K222" s="797">
        <f>'[15]Final Floorspace Estimates'!K160</f>
        <v>0.56698319648814821</v>
      </c>
      <c r="L222" s="794"/>
      <c r="M222" s="797">
        <f>'[15]Final Floorspace Estimates'!M160</f>
        <v>0.71707737597942411</v>
      </c>
      <c r="N222" s="797">
        <f>'[15]Final Floorspace Estimates'!N160</f>
        <v>0.19157583737203909</v>
      </c>
      <c r="O222" s="797">
        <f>'[15]Final Floorspace Estimates'!O160</f>
        <v>9.1346786648536737E-2</v>
      </c>
      <c r="P222" s="794"/>
      <c r="Q222" s="794">
        <f>'[15]Final Floorspace Estimates'!Q160</f>
        <v>2212.9662559608009</v>
      </c>
      <c r="R222" s="794">
        <f>'[15]Final Floorspace Estimates'!R160</f>
        <v>1047.5732738964521</v>
      </c>
      <c r="S222" s="794">
        <f>'[15]Final Floorspace Estimates'!S160</f>
        <v>1198.9097959903097</v>
      </c>
      <c r="T222" s="794"/>
      <c r="U222" s="819">
        <f>'[15]Final Floorspace Estimates'!U160</f>
        <v>68.710649946140066</v>
      </c>
      <c r="V222" s="819">
        <f>'[15]Final Floorspace Estimates'!V160</f>
        <v>8.6897721032302737</v>
      </c>
      <c r="W222" s="819">
        <f>'[15]Final Floorspace Estimates'!W160</f>
        <v>4.7420161377941836</v>
      </c>
      <c r="X222" s="819">
        <f>'[15]Final Floorspace Estimates'!X160</f>
        <v>82.142438187164515</v>
      </c>
      <c r="AB222" s="363"/>
      <c r="AC222" s="363"/>
      <c r="AD222" s="363"/>
      <c r="AE222" s="350"/>
      <c r="AF222" s="351"/>
      <c r="AG222" s="351"/>
      <c r="AH222" s="351"/>
      <c r="AI222" s="350"/>
      <c r="AJ222" s="362"/>
      <c r="AK222" s="362"/>
      <c r="AL222" s="362"/>
      <c r="AM222" s="350"/>
      <c r="AN222" s="350"/>
      <c r="AO222" s="350"/>
      <c r="AP222" s="350"/>
      <c r="AQ222" s="350"/>
    </row>
    <row r="223" spans="3:43" x14ac:dyDescent="0.2">
      <c r="C223" s="292">
        <v>2015</v>
      </c>
      <c r="D223" s="678">
        <f>'[15]Final Floorspace Estimates'!D161</f>
        <v>31272.472813728491</v>
      </c>
      <c r="E223" s="677">
        <f>'[15]Final Floorspace Estimates'!E161</f>
        <v>8460.7957410403596</v>
      </c>
      <c r="F223" s="677">
        <f>'[15]Final Floorspace Estimates'!F161</f>
        <v>3939.3472814618581</v>
      </c>
      <c r="G223" s="677">
        <f>'[15]Final Floorspace Estimates'!G161</f>
        <v>43672.615836230711</v>
      </c>
      <c r="H223" s="784"/>
      <c r="I223" s="564">
        <f>'[15]Final Floorspace Estimates'!I161</f>
        <v>0.37761845194669741</v>
      </c>
      <c r="J223" s="564">
        <f>'[15]Final Floorspace Estimates'!J161</f>
        <v>0.30499213959245086</v>
      </c>
      <c r="K223" s="564">
        <f>'[15]Final Floorspace Estimates'!K161</f>
        <v>0.56926994869059822</v>
      </c>
      <c r="L223" s="784"/>
      <c r="M223" s="564">
        <f>'[15]Final Floorspace Estimates'!M161</f>
        <v>0.71606594235156651</v>
      </c>
      <c r="N223" s="564">
        <f>'[15]Final Floorspace Estimates'!N161</f>
        <v>0.1937322869041726</v>
      </c>
      <c r="O223" s="564">
        <f>'[15]Final Floorspace Estimates'!O161</f>
        <v>9.0201770744260848E-2</v>
      </c>
      <c r="P223" s="784"/>
      <c r="Q223" s="678">
        <f>'[15]Final Floorspace Estimates'!Q161</f>
        <v>2225.9538343643467</v>
      </c>
      <c r="R223" s="677">
        <f>'[15]Final Floorspace Estimates'!R161</f>
        <v>1046.6252177685985</v>
      </c>
      <c r="S223" s="677">
        <f>'[15]Final Floorspace Estimates'!S161</f>
        <v>1216.074477457166</v>
      </c>
      <c r="T223" s="677"/>
      <c r="U223" s="303">
        <f>'[15]Final Floorspace Estimates'!U161</f>
        <v>69.611080769773721</v>
      </c>
      <c r="V223" s="303">
        <f>'[15]Final Floorspace Estimates'!V161</f>
        <v>8.8552821849619967</v>
      </c>
      <c r="W223" s="303">
        <f>'[15]Final Floorspace Estimates'!W161</f>
        <v>4.7905396868260359</v>
      </c>
      <c r="X223" s="303">
        <f>'[15]Final Floorspace Estimates'!X161</f>
        <v>83.256902641561751</v>
      </c>
      <c r="AB223" s="363"/>
      <c r="AC223" s="363"/>
      <c r="AD223" s="363"/>
      <c r="AE223" s="350"/>
      <c r="AF223" s="351"/>
      <c r="AG223" s="351"/>
      <c r="AH223" s="351"/>
      <c r="AI223" s="350"/>
      <c r="AJ223" s="362"/>
      <c r="AK223" s="362"/>
      <c r="AL223" s="362"/>
      <c r="AM223" s="350"/>
      <c r="AN223" s="350"/>
      <c r="AO223" s="350"/>
      <c r="AP223" s="350"/>
      <c r="AQ223" s="350"/>
    </row>
    <row r="224" spans="3:43" x14ac:dyDescent="0.2">
      <c r="C224" s="292">
        <v>2016</v>
      </c>
      <c r="D224" s="678">
        <f>'[15]Final Floorspace Estimates'!D162</f>
        <v>31705.291049906267</v>
      </c>
      <c r="E224" s="677">
        <f>'[15]Final Floorspace Estimates'!E162</f>
        <v>8661.1470207320126</v>
      </c>
      <c r="F224" s="677">
        <f>'[15]Final Floorspace Estimates'!F162</f>
        <v>3906.1958157267218</v>
      </c>
      <c r="G224" s="677">
        <f>'[15]Final Floorspace Estimates'!G162</f>
        <v>44272.633886365002</v>
      </c>
      <c r="H224" s="784"/>
      <c r="I224" s="564">
        <f>'[15]Final Floorspace Estimates'!I162</f>
        <v>0.3784972146158323</v>
      </c>
      <c r="J224" s="564">
        <f>'[15]Final Floorspace Estimates'!J162</f>
        <v>0.31025599590796304</v>
      </c>
      <c r="K224" s="564">
        <f>'[15]Final Floorspace Estimates'!K162</f>
        <v>0.56334353996940378</v>
      </c>
      <c r="L224" s="784"/>
      <c r="M224" s="564">
        <f>'[15]Final Floorspace Estimates'!M162</f>
        <v>0.71613744805164614</v>
      </c>
      <c r="N224" s="564">
        <f>'[15]Final Floorspace Estimates'!N162</f>
        <v>0.19563207020758383</v>
      </c>
      <c r="O224" s="564">
        <f>'[15]Final Floorspace Estimates'!O162</f>
        <v>8.8230481740769987E-2</v>
      </c>
      <c r="P224" s="784"/>
      <c r="Q224" s="678">
        <f>'[15]Final Floorspace Estimates'!Q162</f>
        <v>2239.3480391827607</v>
      </c>
      <c r="R224" s="677">
        <f>'[15]Final Floorspace Estimates'!R162</f>
        <v>1046.9694096678361</v>
      </c>
      <c r="S224" s="677">
        <f>'[15]Final Floorspace Estimates'!S162</f>
        <v>1221.4350692709811</v>
      </c>
      <c r="T224" s="677"/>
      <c r="U224" s="303">
        <f>'[15]Final Floorspace Estimates'!U162</f>
        <v>70.999181344326331</v>
      </c>
      <c r="V224" s="303">
        <f>'[15]Final Floorspace Estimates'!V162</f>
        <v>9.0679559833421326</v>
      </c>
      <c r="W224" s="303">
        <f>'[15]Final Floorspace Estimates'!W162</f>
        <v>4.7711645567681842</v>
      </c>
      <c r="X224" s="303">
        <f>'[15]Final Floorspace Estimates'!X162</f>
        <v>84.838301884436646</v>
      </c>
      <c r="AB224" s="363"/>
      <c r="AC224" s="363"/>
      <c r="AD224" s="363"/>
      <c r="AE224" s="350"/>
      <c r="AF224" s="351"/>
      <c r="AG224" s="351"/>
      <c r="AH224" s="351"/>
      <c r="AI224" s="350"/>
      <c r="AJ224" s="362"/>
      <c r="AK224" s="362"/>
      <c r="AL224" s="362"/>
      <c r="AM224" s="350"/>
      <c r="AN224" s="350"/>
      <c r="AO224" s="350"/>
      <c r="AP224" s="350"/>
      <c r="AQ224" s="350"/>
    </row>
    <row r="225" spans="3:43" ht="12.75" customHeight="1" x14ac:dyDescent="0.2">
      <c r="C225" s="292">
        <v>2017</v>
      </c>
      <c r="D225" s="781">
        <f>'[15]Final Floorspace Estimates'!D163</f>
        <v>32164.648230513507</v>
      </c>
      <c r="E225" s="781">
        <f>'[15]Final Floorspace Estimates'!E163</f>
        <v>8866.306762601931</v>
      </c>
      <c r="F225" s="781">
        <f>'[15]Final Floorspace Estimates'!F163</f>
        <v>3873.5571820828568</v>
      </c>
      <c r="G225" s="781">
        <f>'[15]Final Floorspace Estimates'!G163</f>
        <v>44904.512175198295</v>
      </c>
      <c r="H225" s="784"/>
      <c r="I225" s="564">
        <f>'[15]Final Floorspace Estimates'!I163</f>
        <v>0.37937597728496719</v>
      </c>
      <c r="J225" s="564">
        <f>'[15]Final Floorspace Estimates'!J163</f>
        <v>0.31551985222347517</v>
      </c>
      <c r="K225" s="564">
        <f>'[15]Final Floorspace Estimates'!K163</f>
        <v>0.55741713124820924</v>
      </c>
      <c r="L225" s="784"/>
      <c r="M225" s="564">
        <f>'[15]Final Floorspace Estimates'!M163</f>
        <v>0.71628989320762992</v>
      </c>
      <c r="N225" s="564">
        <f>'[15]Final Floorspace Estimates'!N163</f>
        <v>0.19744801431110923</v>
      </c>
      <c r="O225" s="564">
        <f>'[15]Final Floorspace Estimates'!O163</f>
        <v>8.6262092481260794E-2</v>
      </c>
      <c r="P225" s="784"/>
      <c r="Q225" s="781">
        <f>'[15]Final Floorspace Estimates'!Q163</f>
        <v>2252.2834382809397</v>
      </c>
      <c r="R225" s="781">
        <f>'[15]Final Floorspace Estimates'!R163</f>
        <v>1047.3070105743695</v>
      </c>
      <c r="S225" s="781">
        <f>'[15]Final Floorspace Estimates'!S163</f>
        <v>1226.9797809023553</v>
      </c>
      <c r="T225" s="781"/>
      <c r="U225" s="303">
        <f>'[15]Final Floorspace Estimates'!U163</f>
        <v>72.443904507717903</v>
      </c>
      <c r="V225" s="303">
        <f>'[15]Final Floorspace Estimates'!V163</f>
        <v>9.2857452303759445</v>
      </c>
      <c r="W225" s="303">
        <f>'[15]Final Floorspace Estimates'!W163</f>
        <v>4.7527763425847684</v>
      </c>
      <c r="X225" s="303">
        <f>'[15]Final Floorspace Estimates'!X163</f>
        <v>86.482426080678621</v>
      </c>
      <c r="AB225" s="363"/>
      <c r="AC225" s="363"/>
      <c r="AD225" s="363"/>
      <c r="AE225" s="350"/>
      <c r="AF225" s="351"/>
      <c r="AG225" s="351"/>
      <c r="AH225" s="351"/>
      <c r="AI225" s="350"/>
      <c r="AJ225" s="362"/>
      <c r="AK225" s="362"/>
      <c r="AL225" s="362"/>
      <c r="AM225" s="350"/>
      <c r="AN225" s="350"/>
      <c r="AO225" s="350"/>
      <c r="AP225" s="350"/>
      <c r="AQ225" s="350"/>
    </row>
    <row r="226" spans="3:43" ht="12.75" customHeight="1" x14ac:dyDescent="0.2">
      <c r="C226" s="292">
        <v>2018</v>
      </c>
      <c r="D226" s="781">
        <f>'[15]Final Floorspace Estimates'!D164</f>
        <v>32410.658338385227</v>
      </c>
      <c r="E226" s="781">
        <f>'[15]Final Floorspace Estimates'!E164</f>
        <v>8918.0887683135406</v>
      </c>
      <c r="F226" s="781">
        <f>'[15]Final Floorspace Estimates'!F164</f>
        <v>3867.0991324869065</v>
      </c>
      <c r="G226" s="781">
        <f>'[15]Final Floorspace Estimates'!G164</f>
        <v>45195.846239185674</v>
      </c>
      <c r="H226" s="784"/>
      <c r="I226" s="564">
        <f>'[15]Final Floorspace Estimates'!I164</f>
        <v>0.37937597728496719</v>
      </c>
      <c r="J226" s="564">
        <f>'[15]Final Floorspace Estimates'!J164</f>
        <v>0.31551985222347517</v>
      </c>
      <c r="K226" s="564">
        <f>'[15]Final Floorspace Estimates'!K164</f>
        <v>0.55741713124820924</v>
      </c>
      <c r="L226" s="784"/>
      <c r="M226" s="564">
        <f>'[15]Final Floorspace Estimates'!M164</f>
        <v>0.71711586429561214</v>
      </c>
      <c r="N226" s="564">
        <f>'[15]Final Floorspace Estimates'!N164</f>
        <v>0.19732098213444635</v>
      </c>
      <c r="O226" s="564">
        <f>'[15]Final Floorspace Estimates'!O164</f>
        <v>8.5563153569941486E-2</v>
      </c>
      <c r="P226" s="784"/>
      <c r="Q226" s="781">
        <f>'[15]Final Floorspace Estimates'!Q164</f>
        <v>2264.5530460087116</v>
      </c>
      <c r="R226" s="781">
        <f>'[15]Final Floorspace Estimates'!R164</f>
        <v>1047.3336688410438</v>
      </c>
      <c r="S226" s="781">
        <f>'[15]Final Floorspace Estimates'!S164</f>
        <v>1226.9797809023551</v>
      </c>
      <c r="T226" s="781"/>
      <c r="U226" s="303">
        <f>'[15]Final Floorspace Estimates'!U164</f>
        <v>73.395655063337898</v>
      </c>
      <c r="V226" s="303">
        <f>'[15]Final Floorspace Estimates'!V164</f>
        <v>9.3402146287679262</v>
      </c>
      <c r="W226" s="303">
        <f>'[15]Final Floorspace Estimates'!W164</f>
        <v>4.7448524463064716</v>
      </c>
      <c r="X226" s="303">
        <f>'[15]Final Floorspace Estimates'!X164</f>
        <v>87.48072213841229</v>
      </c>
      <c r="AB226" s="363"/>
      <c r="AC226" s="363"/>
      <c r="AD226" s="363"/>
      <c r="AE226" s="350"/>
      <c r="AF226" s="351"/>
      <c r="AG226" s="351"/>
      <c r="AH226" s="351"/>
      <c r="AI226" s="350"/>
      <c r="AJ226" s="362"/>
      <c r="AK226" s="362"/>
      <c r="AL226" s="362"/>
      <c r="AM226" s="350"/>
      <c r="AN226" s="350"/>
      <c r="AO226" s="350"/>
      <c r="AP226" s="350"/>
      <c r="AQ226" s="350"/>
    </row>
    <row r="227" spans="3:43" ht="12.75" customHeight="1" x14ac:dyDescent="0.2">
      <c r="D227" s="781"/>
      <c r="E227" s="781"/>
      <c r="F227" s="781"/>
      <c r="G227" s="781"/>
      <c r="H227" s="565"/>
      <c r="I227" s="564"/>
      <c r="J227" s="564"/>
      <c r="K227" s="564"/>
      <c r="L227" s="565"/>
      <c r="M227" s="564"/>
      <c r="N227" s="564"/>
      <c r="O227" s="564"/>
      <c r="P227" s="565"/>
      <c r="Q227" s="781"/>
      <c r="R227" s="781"/>
      <c r="S227" s="781"/>
      <c r="T227" s="781"/>
      <c r="U227" s="303"/>
      <c r="V227" s="303"/>
      <c r="W227" s="303"/>
      <c r="X227" s="303"/>
      <c r="AB227" s="363"/>
      <c r="AC227" s="363"/>
      <c r="AD227" s="363"/>
      <c r="AE227" s="350"/>
      <c r="AF227" s="351"/>
      <c r="AG227" s="351"/>
      <c r="AH227" s="351"/>
      <c r="AI227" s="350"/>
      <c r="AJ227" s="362"/>
      <c r="AK227" s="362"/>
      <c r="AL227" s="362"/>
      <c r="AM227" s="350"/>
      <c r="AN227" s="350"/>
      <c r="AO227" s="350"/>
      <c r="AP227" s="350"/>
      <c r="AQ227" s="350"/>
    </row>
    <row r="228" spans="3:43" ht="12.75" customHeight="1" x14ac:dyDescent="0.2">
      <c r="D228" s="781"/>
      <c r="E228" s="781"/>
      <c r="F228" s="781"/>
      <c r="G228" s="781"/>
      <c r="H228" s="565"/>
      <c r="I228" s="564"/>
      <c r="J228" s="564"/>
      <c r="K228" s="564"/>
      <c r="L228" s="565"/>
      <c r="M228" s="564"/>
      <c r="N228" s="564"/>
      <c r="O228" s="564"/>
      <c r="P228" s="565"/>
      <c r="Q228" s="781"/>
      <c r="R228" s="781"/>
      <c r="S228" s="781"/>
      <c r="T228" s="781"/>
      <c r="U228" s="303"/>
      <c r="V228" s="303"/>
      <c r="W228" s="303"/>
      <c r="X228" s="303"/>
      <c r="AB228" s="363"/>
      <c r="AC228" s="363"/>
      <c r="AD228" s="363"/>
      <c r="AE228" s="350"/>
      <c r="AF228" s="351"/>
      <c r="AG228" s="351"/>
      <c r="AH228" s="351"/>
      <c r="AI228" s="350"/>
      <c r="AJ228" s="362"/>
      <c r="AK228" s="362"/>
      <c r="AL228" s="362"/>
      <c r="AM228" s="350"/>
      <c r="AN228" s="350"/>
      <c r="AO228" s="350"/>
      <c r="AP228" s="350"/>
      <c r="AQ228" s="350"/>
    </row>
    <row r="229" spans="3:43" x14ac:dyDescent="0.2">
      <c r="D229" s="677"/>
      <c r="E229" s="677"/>
      <c r="F229" s="677"/>
      <c r="G229" s="677"/>
      <c r="H229" s="565"/>
      <c r="I229" s="772"/>
      <c r="J229" s="565"/>
      <c r="K229" s="565"/>
      <c r="L229" s="565"/>
      <c r="M229" s="564"/>
      <c r="N229" s="564"/>
      <c r="O229" s="564"/>
      <c r="P229" s="565"/>
      <c r="Q229" s="784"/>
      <c r="R229" s="784"/>
      <c r="S229" s="784"/>
      <c r="T229" s="565"/>
      <c r="U229" s="303"/>
      <c r="V229" s="303"/>
      <c r="W229" s="303"/>
      <c r="X229" s="303"/>
      <c r="AB229" s="363"/>
      <c r="AC229" s="363"/>
      <c r="AD229" s="363"/>
      <c r="AE229" s="350"/>
      <c r="AF229" s="351"/>
      <c r="AG229" s="351"/>
      <c r="AH229" s="351"/>
      <c r="AI229" s="350"/>
      <c r="AJ229" s="362"/>
      <c r="AK229" s="362"/>
      <c r="AL229" s="362"/>
      <c r="AM229" s="350"/>
      <c r="AN229" s="350"/>
      <c r="AO229" s="350"/>
      <c r="AP229" s="350"/>
      <c r="AQ229" s="350"/>
    </row>
    <row r="230" spans="3:43" x14ac:dyDescent="0.2">
      <c r="D230" s="565"/>
      <c r="E230" s="565"/>
      <c r="F230" s="565"/>
      <c r="G230" s="565"/>
      <c r="H230" s="565"/>
      <c r="I230" s="774"/>
      <c r="J230" s="565"/>
      <c r="K230" s="565"/>
      <c r="L230" s="565"/>
      <c r="M230" s="565"/>
      <c r="N230" s="565"/>
      <c r="O230" s="565"/>
      <c r="P230" s="565"/>
      <c r="Q230" s="784"/>
      <c r="R230" s="784"/>
      <c r="S230" s="784"/>
      <c r="T230" s="565"/>
      <c r="U230" s="303"/>
      <c r="V230" s="303"/>
      <c r="W230" s="303"/>
      <c r="X230" s="303"/>
      <c r="AB230" s="363"/>
      <c r="AC230" s="363"/>
      <c r="AD230" s="363"/>
      <c r="AE230" s="350"/>
      <c r="AF230" s="351"/>
      <c r="AG230" s="351"/>
      <c r="AH230" s="351"/>
      <c r="AI230" s="350"/>
      <c r="AJ230" s="362"/>
      <c r="AK230" s="362"/>
      <c r="AL230" s="362"/>
      <c r="AM230" s="350"/>
      <c r="AN230" s="350"/>
      <c r="AO230" s="350"/>
      <c r="AP230" s="350"/>
      <c r="AQ230" s="350"/>
    </row>
    <row r="231" spans="3:43" ht="15.75" x14ac:dyDescent="0.25">
      <c r="C231" s="298" t="s">
        <v>25</v>
      </c>
      <c r="D231" s="565"/>
      <c r="E231" s="565"/>
      <c r="F231" s="565"/>
      <c r="G231" s="565"/>
      <c r="H231" s="565"/>
      <c r="I231" s="565"/>
      <c r="J231" s="565"/>
      <c r="K231" s="565"/>
      <c r="L231" s="565"/>
      <c r="M231" s="565"/>
      <c r="N231" s="565"/>
      <c r="O231" s="565"/>
      <c r="P231" s="565"/>
      <c r="Q231" s="784" t="s">
        <v>647</v>
      </c>
      <c r="R231" s="784"/>
      <c r="S231" s="784"/>
      <c r="T231" s="565"/>
      <c r="U231" s="303" t="s">
        <v>648</v>
      </c>
      <c r="V231" s="303"/>
      <c r="W231" s="303"/>
      <c r="X231" s="303"/>
      <c r="AB231" s="363"/>
      <c r="AC231" s="363"/>
      <c r="AD231" s="363"/>
      <c r="AE231" s="350"/>
      <c r="AF231" s="351"/>
      <c r="AG231" s="351"/>
      <c r="AH231" s="351"/>
      <c r="AI231" s="350"/>
      <c r="AJ231" s="362"/>
      <c r="AK231" s="362"/>
      <c r="AL231" s="362"/>
      <c r="AM231" s="350"/>
      <c r="AN231" s="350"/>
      <c r="AO231" s="350"/>
      <c r="AP231" s="350"/>
      <c r="AQ231" s="350"/>
    </row>
    <row r="232" spans="3:43" ht="15.75" x14ac:dyDescent="0.25">
      <c r="C232" s="298"/>
      <c r="D232" s="565"/>
      <c r="E232" s="565"/>
      <c r="F232" s="565"/>
      <c r="G232" s="565"/>
      <c r="H232" s="565"/>
      <c r="I232" s="777"/>
      <c r="J232" s="565"/>
      <c r="K232" s="565"/>
      <c r="L232" s="565"/>
      <c r="M232" s="565"/>
      <c r="N232" s="565"/>
      <c r="O232" s="565"/>
      <c r="P232" s="565"/>
      <c r="Q232" s="784"/>
      <c r="R232" s="784"/>
      <c r="S232" s="784"/>
      <c r="T232" s="565"/>
      <c r="U232" s="303"/>
      <c r="V232" s="303"/>
      <c r="W232" s="303"/>
      <c r="X232" s="303"/>
      <c r="AB232" s="363"/>
      <c r="AC232" s="363"/>
      <c r="AD232" s="363"/>
      <c r="AE232" s="350"/>
      <c r="AF232" s="351"/>
      <c r="AG232" s="351"/>
      <c r="AH232" s="351"/>
      <c r="AI232" s="350"/>
      <c r="AJ232" s="362"/>
      <c r="AK232" s="362"/>
      <c r="AL232" s="362"/>
      <c r="AM232" s="350"/>
      <c r="AN232" s="350"/>
      <c r="AO232" s="350"/>
      <c r="AP232" s="350"/>
      <c r="AQ232" s="350"/>
    </row>
    <row r="233" spans="3:43" x14ac:dyDescent="0.2">
      <c r="D233" s="565"/>
      <c r="E233" s="565"/>
      <c r="F233" s="565"/>
      <c r="G233" s="565"/>
      <c r="H233" s="565"/>
      <c r="I233" s="774" t="s">
        <v>1508</v>
      </c>
      <c r="J233" s="565"/>
      <c r="K233" s="565"/>
      <c r="L233" s="565"/>
      <c r="M233" s="565" t="s">
        <v>632</v>
      </c>
      <c r="N233" s="565"/>
      <c r="O233" s="565"/>
      <c r="P233" s="565"/>
      <c r="Q233" s="565" t="s">
        <v>649</v>
      </c>
      <c r="R233" s="784"/>
      <c r="S233" s="784"/>
      <c r="T233" s="565"/>
      <c r="U233" s="303" t="s">
        <v>650</v>
      </c>
      <c r="V233" s="303"/>
      <c r="W233" s="303"/>
      <c r="X233" s="303"/>
      <c r="AB233" s="350"/>
      <c r="AC233" s="350"/>
      <c r="AD233" s="350"/>
      <c r="AE233" s="350"/>
      <c r="AF233" s="350"/>
      <c r="AG233" s="350"/>
      <c r="AH233" s="350"/>
      <c r="AI233" s="350"/>
      <c r="AJ233" s="362"/>
      <c r="AK233" s="362"/>
      <c r="AL233" s="362"/>
      <c r="AM233" s="350"/>
      <c r="AN233" s="350"/>
      <c r="AO233" s="350"/>
      <c r="AP233" s="350"/>
      <c r="AQ233" s="350"/>
    </row>
    <row r="234" spans="3:43" x14ac:dyDescent="0.2">
      <c r="C234" s="297"/>
      <c r="D234" s="565"/>
      <c r="E234" s="565"/>
      <c r="F234" s="565"/>
      <c r="G234" s="565"/>
      <c r="H234" s="565"/>
      <c r="I234" s="565"/>
      <c r="J234" s="565"/>
      <c r="K234" s="565"/>
      <c r="L234" s="565"/>
      <c r="M234" s="565"/>
      <c r="N234" s="565"/>
      <c r="O234" s="565"/>
      <c r="P234" s="565"/>
      <c r="Q234" s="565"/>
      <c r="R234" s="784"/>
      <c r="S234" s="784"/>
      <c r="T234" s="565"/>
      <c r="U234" s="303"/>
      <c r="V234" s="303"/>
      <c r="W234" s="303"/>
      <c r="X234" s="303"/>
      <c r="AB234" s="363"/>
      <c r="AC234" s="363"/>
      <c r="AD234" s="363"/>
      <c r="AE234" s="350"/>
      <c r="AF234" s="351"/>
      <c r="AG234" s="351"/>
      <c r="AH234" s="351"/>
      <c r="AI234" s="350"/>
      <c r="AJ234" s="362"/>
      <c r="AK234" s="362"/>
      <c r="AL234" s="362"/>
      <c r="AM234" s="350"/>
      <c r="AN234" s="350"/>
      <c r="AO234" s="350"/>
      <c r="AP234" s="350"/>
      <c r="AQ234" s="350"/>
    </row>
    <row r="235" spans="3:43" ht="13.5" thickBot="1" x14ac:dyDescent="0.25">
      <c r="D235" s="773" t="s">
        <v>637</v>
      </c>
      <c r="E235" s="773" t="s">
        <v>273</v>
      </c>
      <c r="F235" s="773" t="s">
        <v>638</v>
      </c>
      <c r="G235" s="773" t="s">
        <v>39</v>
      </c>
      <c r="H235" s="565"/>
      <c r="I235" s="301" t="s">
        <v>644</v>
      </c>
      <c r="J235" s="301" t="s">
        <v>645</v>
      </c>
      <c r="K235" s="301" t="s">
        <v>646</v>
      </c>
      <c r="L235" s="565"/>
      <c r="M235" s="773" t="s">
        <v>639</v>
      </c>
      <c r="N235" s="773" t="s">
        <v>640</v>
      </c>
      <c r="O235" s="773" t="s">
        <v>641</v>
      </c>
      <c r="P235" s="565"/>
      <c r="Q235" s="773" t="s">
        <v>639</v>
      </c>
      <c r="R235" s="773" t="s">
        <v>640</v>
      </c>
      <c r="S235" s="773" t="s">
        <v>641</v>
      </c>
      <c r="T235" s="565"/>
      <c r="U235" s="300" t="s">
        <v>639</v>
      </c>
      <c r="V235" s="300" t="s">
        <v>640</v>
      </c>
      <c r="W235" s="300" t="s">
        <v>641</v>
      </c>
      <c r="X235" s="301" t="s">
        <v>32</v>
      </c>
      <c r="AB235" s="350"/>
      <c r="AC235" s="350"/>
      <c r="AD235" s="350"/>
      <c r="AE235" s="350"/>
      <c r="AF235" s="350"/>
      <c r="AG235" s="350"/>
      <c r="AH235" s="350"/>
      <c r="AI235" s="350"/>
      <c r="AJ235" s="350"/>
      <c r="AK235" s="350"/>
      <c r="AL235" s="350"/>
      <c r="AM235" s="350"/>
      <c r="AN235" s="350"/>
      <c r="AO235" s="350"/>
      <c r="AP235" s="350"/>
      <c r="AQ235" s="350"/>
    </row>
    <row r="236" spans="3:43" x14ac:dyDescent="0.2">
      <c r="C236" s="292">
        <f t="shared" ref="C236:C277" si="44">C178</f>
        <v>1970</v>
      </c>
      <c r="D236" s="779">
        <v>7856</v>
      </c>
      <c r="E236" s="779">
        <v>2848</v>
      </c>
      <c r="F236" s="779">
        <v>465</v>
      </c>
      <c r="G236" s="779">
        <v>11169</v>
      </c>
      <c r="H236" s="565"/>
      <c r="I236" s="778"/>
      <c r="J236" s="778"/>
      <c r="K236" s="778"/>
      <c r="L236" s="565"/>
      <c r="M236" s="564">
        <f>D236/$G236</f>
        <v>0.70337541409257764</v>
      </c>
      <c r="N236" s="564">
        <f>E236/$G236</f>
        <v>0.25499149431462081</v>
      </c>
      <c r="O236" s="564">
        <f>F236/$G236</f>
        <v>4.1633091592801506E-2</v>
      </c>
      <c r="P236" s="565"/>
      <c r="Q236" s="779">
        <v>1600.4056420448444</v>
      </c>
      <c r="R236" s="779">
        <v>771.0080492211813</v>
      </c>
      <c r="S236" s="779">
        <v>692.73286139365609</v>
      </c>
      <c r="T236" s="565"/>
      <c r="U236" s="303">
        <f>D236*Q236*0.000001</f>
        <v>12.572786723904295</v>
      </c>
      <c r="V236" s="303">
        <f>E236*R236*0.000001</f>
        <v>2.1958309241819243</v>
      </c>
      <c r="W236" s="303">
        <f>F236*S236*0.000001</f>
        <v>0.32212078054805005</v>
      </c>
      <c r="X236" s="303">
        <f>SUM(U236:W236)</f>
        <v>15.090738428634269</v>
      </c>
      <c r="AB236" s="350"/>
      <c r="AC236" s="350"/>
      <c r="AD236" s="350"/>
      <c r="AE236" s="350"/>
      <c r="AF236" s="350"/>
      <c r="AG236" s="350"/>
      <c r="AH236" s="350"/>
      <c r="AI236" s="350"/>
      <c r="AJ236" s="350"/>
      <c r="AK236" s="350"/>
      <c r="AL236" s="350"/>
      <c r="AM236" s="350"/>
      <c r="AN236" s="350"/>
      <c r="AO236" s="350"/>
      <c r="AP236" s="350"/>
      <c r="AQ236" s="350"/>
    </row>
    <row r="237" spans="3:43" x14ac:dyDescent="0.2">
      <c r="C237" s="292">
        <f t="shared" si="44"/>
        <v>1971</v>
      </c>
      <c r="D237" s="779">
        <v>8056.7</v>
      </c>
      <c r="E237" s="779">
        <v>3016.2999999999997</v>
      </c>
      <c r="F237" s="779">
        <v>537</v>
      </c>
      <c r="G237" s="779">
        <v>11610</v>
      </c>
      <c r="H237" s="565"/>
      <c r="I237" s="778"/>
      <c r="J237" s="778"/>
      <c r="K237" s="778"/>
      <c r="L237" s="565"/>
      <c r="M237" s="564">
        <f t="shared" ref="M237:M250" si="45">D237/$G237</f>
        <v>0.69394487510766578</v>
      </c>
      <c r="N237" s="564">
        <f t="shared" ref="N237:N250" si="46">E237/$G237</f>
        <v>0.25980189491817396</v>
      </c>
      <c r="O237" s="564">
        <f t="shared" ref="O237:O250" si="47">F237/$G237</f>
        <v>4.6253229974160204E-2</v>
      </c>
      <c r="P237" s="565"/>
      <c r="Q237" s="779">
        <v>1605.7964223229512</v>
      </c>
      <c r="R237" s="779">
        <v>772.37936741889769</v>
      </c>
      <c r="S237" s="779">
        <v>713.97165176971271</v>
      </c>
      <c r="T237" s="565"/>
      <c r="U237" s="303">
        <f t="shared" ref="U237:U250" si="48">D237*Q237*0.000001</f>
        <v>12.937420035729319</v>
      </c>
      <c r="V237" s="303">
        <f t="shared" ref="V237:V250" si="49">E237*R237*0.000001</f>
        <v>2.329727885945621</v>
      </c>
      <c r="W237" s="303">
        <f t="shared" ref="W237:W250" si="50">F237*S237*0.000001</f>
        <v>0.3834027770003357</v>
      </c>
      <c r="X237" s="303">
        <f t="shared" ref="X237:X250" si="51">SUM(U237:W237)</f>
        <v>15.650550698675277</v>
      </c>
      <c r="AB237" s="350"/>
      <c r="AC237" s="350"/>
      <c r="AD237" s="350"/>
      <c r="AE237" s="350"/>
      <c r="AF237" s="350"/>
      <c r="AG237" s="350"/>
      <c r="AH237" s="350"/>
      <c r="AI237" s="350"/>
      <c r="AJ237" s="350"/>
      <c r="AK237" s="350"/>
      <c r="AL237" s="350"/>
      <c r="AM237" s="350"/>
      <c r="AN237" s="350"/>
      <c r="AO237" s="350"/>
      <c r="AP237" s="350"/>
      <c r="AQ237" s="350"/>
    </row>
    <row r="238" spans="3:43" x14ac:dyDescent="0.2">
      <c r="C238" s="292">
        <f t="shared" si="44"/>
        <v>1972</v>
      </c>
      <c r="D238" s="779">
        <v>8290.85</v>
      </c>
      <c r="E238" s="779">
        <v>3212.6499999999996</v>
      </c>
      <c r="F238" s="779">
        <v>621</v>
      </c>
      <c r="G238" s="779">
        <v>12124.5</v>
      </c>
      <c r="H238" s="565"/>
      <c r="I238" s="778"/>
      <c r="J238" s="778"/>
      <c r="K238" s="778"/>
      <c r="L238" s="565"/>
      <c r="M238" s="564">
        <f t="shared" si="45"/>
        <v>0.68380964163470659</v>
      </c>
      <c r="N238" s="564">
        <f t="shared" si="46"/>
        <v>0.26497175141242935</v>
      </c>
      <c r="O238" s="564">
        <f t="shared" si="47"/>
        <v>5.1218606952864038E-2</v>
      </c>
      <c r="P238" s="565"/>
      <c r="Q238" s="779">
        <v>1611.2726090839958</v>
      </c>
      <c r="R238" s="779">
        <v>773.81915263071448</v>
      </c>
      <c r="S238" s="779">
        <v>735.26893226318953</v>
      </c>
      <c r="T238" s="565"/>
      <c r="U238" s="303">
        <f t="shared" si="48"/>
        <v>13.358819511024047</v>
      </c>
      <c r="V238" s="303">
        <f t="shared" si="49"/>
        <v>2.4860101006990645</v>
      </c>
      <c r="W238" s="303">
        <f t="shared" si="50"/>
        <v>0.45660200693544067</v>
      </c>
      <c r="X238" s="303">
        <f t="shared" si="51"/>
        <v>16.301431618658551</v>
      </c>
      <c r="AB238" s="350"/>
      <c r="AC238" s="350"/>
      <c r="AD238" s="350"/>
      <c r="AE238" s="350"/>
      <c r="AF238" s="350"/>
      <c r="AG238" s="350"/>
      <c r="AH238" s="350"/>
      <c r="AI238" s="350"/>
      <c r="AJ238" s="350"/>
      <c r="AK238" s="350"/>
      <c r="AL238" s="350"/>
      <c r="AM238" s="350"/>
      <c r="AN238" s="350"/>
      <c r="AO238" s="350"/>
      <c r="AP238" s="350"/>
      <c r="AQ238" s="350"/>
    </row>
    <row r="239" spans="3:43" x14ac:dyDescent="0.2">
      <c r="C239" s="292">
        <f t="shared" si="44"/>
        <v>1973</v>
      </c>
      <c r="D239" s="779">
        <v>8418.5370852668475</v>
      </c>
      <c r="E239" s="779">
        <v>3382.5792275016761</v>
      </c>
      <c r="F239" s="779">
        <v>679.39534982347379</v>
      </c>
      <c r="G239" s="779">
        <v>12480.511662591996</v>
      </c>
      <c r="H239" s="565"/>
      <c r="I239" s="778"/>
      <c r="J239" s="778"/>
      <c r="K239" s="778"/>
      <c r="L239" s="565"/>
      <c r="M239" s="564">
        <f t="shared" si="45"/>
        <v>0.67453461146948335</v>
      </c>
      <c r="N239" s="564">
        <f t="shared" si="46"/>
        <v>0.27102889039720429</v>
      </c>
      <c r="O239" s="564">
        <f t="shared" si="47"/>
        <v>5.4436498133312479E-2</v>
      </c>
      <c r="P239" s="565"/>
      <c r="Q239" s="779">
        <v>1615.1412905108859</v>
      </c>
      <c r="R239" s="779">
        <v>775.16609729947902</v>
      </c>
      <c r="S239" s="779">
        <v>756.64958486876981</v>
      </c>
      <c r="T239" s="565"/>
      <c r="U239" s="303">
        <f t="shared" si="48"/>
        <v>13.597126852111648</v>
      </c>
      <c r="V239" s="303">
        <f t="shared" si="49"/>
        <v>2.6220607385887607</v>
      </c>
      <c r="W239" s="303">
        <f t="shared" si="50"/>
        <v>0.51406420940570408</v>
      </c>
      <c r="X239" s="303">
        <f t="shared" si="51"/>
        <v>16.73325180010611</v>
      </c>
      <c r="AB239" s="350"/>
      <c r="AC239" s="350"/>
      <c r="AD239" s="350"/>
      <c r="AE239" s="350"/>
      <c r="AF239" s="350"/>
      <c r="AG239" s="350"/>
      <c r="AH239" s="350"/>
      <c r="AI239" s="350"/>
      <c r="AJ239" s="350"/>
      <c r="AK239" s="350"/>
      <c r="AL239" s="350"/>
      <c r="AM239" s="350"/>
      <c r="AN239" s="350"/>
      <c r="AO239" s="350"/>
      <c r="AP239" s="350"/>
      <c r="AQ239" s="350"/>
    </row>
    <row r="240" spans="3:43" x14ac:dyDescent="0.2">
      <c r="C240" s="292">
        <f t="shared" si="44"/>
        <v>1974</v>
      </c>
      <c r="D240" s="779">
        <v>8637.6900377763941</v>
      </c>
      <c r="E240" s="779">
        <v>3430.5023584251626</v>
      </c>
      <c r="F240" s="779">
        <v>818.92220814094401</v>
      </c>
      <c r="G240" s="779">
        <v>12887.114604342501</v>
      </c>
      <c r="H240" s="565"/>
      <c r="I240" s="778"/>
      <c r="J240" s="778"/>
      <c r="K240" s="778"/>
      <c r="L240" s="565"/>
      <c r="M240" s="564">
        <f t="shared" si="45"/>
        <v>0.67025787408345061</v>
      </c>
      <c r="N240" s="564">
        <f t="shared" si="46"/>
        <v>0.26619631032606822</v>
      </c>
      <c r="O240" s="564">
        <f t="shared" si="47"/>
        <v>6.3545815590481072E-2</v>
      </c>
      <c r="P240" s="565"/>
      <c r="Q240" s="779">
        <v>1619.2894454749037</v>
      </c>
      <c r="R240" s="779">
        <v>776.15427660808507</v>
      </c>
      <c r="S240" s="779">
        <v>778.11434121694185</v>
      </c>
      <c r="T240" s="565"/>
      <c r="U240" s="303">
        <f t="shared" si="48"/>
        <v>13.986920311455037</v>
      </c>
      <c r="V240" s="303">
        <f t="shared" si="49"/>
        <v>2.6625990764058121</v>
      </c>
      <c r="W240" s="303">
        <f t="shared" si="50"/>
        <v>0.63721511449551393</v>
      </c>
      <c r="X240" s="303">
        <f t="shared" si="51"/>
        <v>17.286734502356364</v>
      </c>
      <c r="AB240" s="350"/>
      <c r="AC240" s="350"/>
      <c r="AD240" s="350"/>
      <c r="AE240" s="350"/>
      <c r="AF240" s="350"/>
      <c r="AG240" s="350"/>
      <c r="AH240" s="350"/>
      <c r="AI240" s="350"/>
      <c r="AJ240" s="350"/>
      <c r="AK240" s="350"/>
      <c r="AL240" s="350"/>
      <c r="AM240" s="350"/>
      <c r="AN240" s="350"/>
      <c r="AO240" s="350"/>
      <c r="AP240" s="350"/>
      <c r="AQ240" s="350"/>
    </row>
    <row r="241" spans="3:43" x14ac:dyDescent="0.2">
      <c r="C241" s="292">
        <f t="shared" si="44"/>
        <v>1975</v>
      </c>
      <c r="D241" s="779">
        <v>9000.0730812551101</v>
      </c>
      <c r="E241" s="779">
        <v>3535.8070154133702</v>
      </c>
      <c r="F241" s="779">
        <v>776.61110477729494</v>
      </c>
      <c r="G241" s="779">
        <v>13312.491201445775</v>
      </c>
      <c r="H241" s="565"/>
      <c r="I241" s="778"/>
      <c r="J241" s="778"/>
      <c r="K241" s="778"/>
      <c r="L241" s="565"/>
      <c r="M241" s="564">
        <f t="shared" si="45"/>
        <v>0.67606227452587353</v>
      </c>
      <c r="N241" s="564">
        <f t="shared" si="46"/>
        <v>0.26560070252135615</v>
      </c>
      <c r="O241" s="564">
        <f t="shared" si="47"/>
        <v>5.8337022952770309E-2</v>
      </c>
      <c r="P241" s="565"/>
      <c r="Q241" s="779">
        <v>1625.0993474739332</v>
      </c>
      <c r="R241" s="779">
        <v>777.06825184685351</v>
      </c>
      <c r="S241" s="779">
        <v>786.06396812440721</v>
      </c>
      <c r="T241" s="565"/>
      <c r="U241" s="303">
        <f t="shared" si="48"/>
        <v>14.626012891565392</v>
      </c>
      <c r="V241" s="303">
        <f t="shared" si="49"/>
        <v>2.7475633763351079</v>
      </c>
      <c r="W241" s="303">
        <f t="shared" si="50"/>
        <v>0.61046600671072027</v>
      </c>
      <c r="X241" s="303">
        <f t="shared" si="51"/>
        <v>17.98404227461122</v>
      </c>
      <c r="AB241" s="350"/>
      <c r="AC241" s="350"/>
      <c r="AD241" s="350"/>
      <c r="AE241" s="350"/>
      <c r="AF241" s="350"/>
      <c r="AG241" s="350"/>
      <c r="AH241" s="350"/>
      <c r="AI241" s="350"/>
      <c r="AJ241" s="350"/>
      <c r="AK241" s="350"/>
      <c r="AL241" s="350"/>
      <c r="AM241" s="350"/>
      <c r="AN241" s="350"/>
      <c r="AO241" s="350"/>
      <c r="AP241" s="350"/>
      <c r="AQ241" s="350"/>
    </row>
    <row r="242" spans="3:43" x14ac:dyDescent="0.2">
      <c r="C242" s="292">
        <f t="shared" si="44"/>
        <v>1976</v>
      </c>
      <c r="D242" s="779">
        <v>9229.6849752686958</v>
      </c>
      <c r="E242" s="779">
        <v>3619.1643744411758</v>
      </c>
      <c r="F242" s="779">
        <v>913.72153563819131</v>
      </c>
      <c r="G242" s="779">
        <v>13762.570885348063</v>
      </c>
      <c r="H242" s="565"/>
      <c r="I242" s="778"/>
      <c r="J242" s="778"/>
      <c r="K242" s="778"/>
      <c r="L242" s="565"/>
      <c r="M242" s="564">
        <f t="shared" si="45"/>
        <v>0.67063668933359122</v>
      </c>
      <c r="N242" s="564">
        <f t="shared" si="46"/>
        <v>0.26297153377747307</v>
      </c>
      <c r="O242" s="564">
        <f t="shared" si="47"/>
        <v>6.639177688893573E-2</v>
      </c>
      <c r="P242" s="565"/>
      <c r="Q242" s="779">
        <v>1630.5184135661787</v>
      </c>
      <c r="R242" s="779">
        <v>778.18335785668626</v>
      </c>
      <c r="S242" s="779">
        <v>792.9605145216043</v>
      </c>
      <c r="T242" s="565"/>
      <c r="U242" s="303">
        <f t="shared" si="48"/>
        <v>15.049171303590709</v>
      </c>
      <c r="V242" s="303">
        <f t="shared" si="49"/>
        <v>2.8163734855379277</v>
      </c>
      <c r="W242" s="303">
        <f t="shared" si="50"/>
        <v>0.72454509902913056</v>
      </c>
      <c r="X242" s="303">
        <f t="shared" si="51"/>
        <v>18.590089888157767</v>
      </c>
      <c r="AB242" s="350"/>
      <c r="AC242" s="350"/>
      <c r="AD242" s="350"/>
      <c r="AE242" s="350"/>
      <c r="AF242" s="350"/>
      <c r="AG242" s="350"/>
      <c r="AH242" s="350"/>
      <c r="AI242" s="350"/>
      <c r="AJ242" s="350"/>
      <c r="AK242" s="350"/>
      <c r="AL242" s="350"/>
      <c r="AM242" s="350"/>
      <c r="AN242" s="350"/>
      <c r="AO242" s="350"/>
      <c r="AP242" s="350"/>
      <c r="AQ242" s="350"/>
    </row>
    <row r="243" spans="3:43" x14ac:dyDescent="0.2">
      <c r="C243" s="292">
        <f t="shared" si="44"/>
        <v>1977</v>
      </c>
      <c r="D243" s="779">
        <v>9371.2409861566284</v>
      </c>
      <c r="E243" s="779">
        <v>3839.8786698815229</v>
      </c>
      <c r="F243" s="779">
        <v>937.76403954018315</v>
      </c>
      <c r="G243" s="779">
        <v>14148.883695578334</v>
      </c>
      <c r="H243" s="565"/>
      <c r="I243" s="778"/>
      <c r="J243" s="778"/>
      <c r="K243" s="778"/>
      <c r="L243" s="565"/>
      <c r="M243" s="564">
        <f t="shared" si="45"/>
        <v>0.66233076670813507</v>
      </c>
      <c r="N243" s="564">
        <f t="shared" si="46"/>
        <v>0.27139092754586164</v>
      </c>
      <c r="O243" s="564">
        <f t="shared" si="47"/>
        <v>6.6278305746003394E-2</v>
      </c>
      <c r="P243" s="565"/>
      <c r="Q243" s="779">
        <v>1636.2654734473981</v>
      </c>
      <c r="R243" s="779">
        <v>779.52193112828104</v>
      </c>
      <c r="S243" s="779">
        <v>800.93431305001729</v>
      </c>
      <c r="T243" s="565"/>
      <c r="U243" s="303">
        <f t="shared" si="48"/>
        <v>15.333838069003237</v>
      </c>
      <c r="V243" s="303">
        <f t="shared" si="49"/>
        <v>2.9932696360443396</v>
      </c>
      <c r="W243" s="303">
        <f t="shared" si="50"/>
        <v>0.75108739681212577</v>
      </c>
      <c r="X243" s="303">
        <f t="shared" si="51"/>
        <v>19.078195101859702</v>
      </c>
      <c r="AB243" s="350"/>
      <c r="AC243" s="350"/>
      <c r="AD243" s="350"/>
      <c r="AE243" s="350"/>
      <c r="AF243" s="350"/>
      <c r="AG243" s="350"/>
      <c r="AH243" s="350"/>
      <c r="AI243" s="350"/>
      <c r="AJ243" s="350"/>
      <c r="AK243" s="350"/>
      <c r="AL243" s="350"/>
      <c r="AM243" s="350"/>
      <c r="AN243" s="350"/>
      <c r="AO243" s="350"/>
      <c r="AP243" s="350"/>
      <c r="AQ243" s="350"/>
    </row>
    <row r="244" spans="3:43" x14ac:dyDescent="0.2">
      <c r="C244" s="292">
        <f t="shared" si="44"/>
        <v>1978</v>
      </c>
      <c r="D244" s="779">
        <v>9596.7963684298702</v>
      </c>
      <c r="E244" s="779">
        <v>4130.4172448208446</v>
      </c>
      <c r="F244" s="779">
        <v>936.06680069199831</v>
      </c>
      <c r="G244" s="779">
        <v>14663.280413942713</v>
      </c>
      <c r="H244" s="565"/>
      <c r="I244" s="778"/>
      <c r="J244" s="778"/>
      <c r="K244" s="778"/>
      <c r="L244" s="565"/>
      <c r="M244" s="564">
        <f t="shared" si="45"/>
        <v>0.65447813159902946</v>
      </c>
      <c r="N244" s="564">
        <f t="shared" si="46"/>
        <v>0.28168439313848215</v>
      </c>
      <c r="O244" s="564">
        <f t="shared" si="47"/>
        <v>6.3837475262488383E-2</v>
      </c>
      <c r="P244" s="565"/>
      <c r="Q244" s="779">
        <v>1641.9733773949808</v>
      </c>
      <c r="R244" s="779">
        <v>780.9565515325603</v>
      </c>
      <c r="S244" s="779">
        <v>808.25653039342762</v>
      </c>
      <c r="T244" s="565"/>
      <c r="U244" s="303">
        <f t="shared" si="48"/>
        <v>15.757684145242681</v>
      </c>
      <c r="V244" s="303">
        <f t="shared" si="49"/>
        <v>3.2256764079059055</v>
      </c>
      <c r="W244" s="303">
        <f t="shared" si="50"/>
        <v>0.7565821045437906</v>
      </c>
      <c r="X244" s="303">
        <f t="shared" si="51"/>
        <v>19.739942657692378</v>
      </c>
      <c r="AB244" s="350"/>
      <c r="AC244" s="350"/>
      <c r="AD244" s="350"/>
      <c r="AE244" s="350"/>
      <c r="AF244" s="350"/>
      <c r="AG244" s="350"/>
      <c r="AH244" s="350"/>
      <c r="AI244" s="350"/>
      <c r="AJ244" s="350"/>
      <c r="AK244" s="350"/>
      <c r="AL244" s="350"/>
      <c r="AM244" s="350"/>
      <c r="AN244" s="350"/>
      <c r="AO244" s="350"/>
      <c r="AP244" s="350"/>
      <c r="AQ244" s="350"/>
    </row>
    <row r="245" spans="3:43" x14ac:dyDescent="0.2">
      <c r="C245" s="292">
        <f t="shared" si="44"/>
        <v>1979</v>
      </c>
      <c r="D245" s="779">
        <v>9858.9880263290524</v>
      </c>
      <c r="E245" s="779">
        <v>4262.479528728536</v>
      </c>
      <c r="F245" s="779">
        <v>869.36461364440606</v>
      </c>
      <c r="G245" s="779">
        <v>14990.832168701994</v>
      </c>
      <c r="H245" s="565"/>
      <c r="I245" s="778"/>
      <c r="J245" s="778"/>
      <c r="K245" s="778"/>
      <c r="L245" s="565"/>
      <c r="M245" s="564">
        <f t="shared" si="45"/>
        <v>0.65766782760150855</v>
      </c>
      <c r="N245" s="564">
        <f t="shared" si="46"/>
        <v>0.28433908676716307</v>
      </c>
      <c r="O245" s="564">
        <f t="shared" si="47"/>
        <v>5.7993085631328323E-2</v>
      </c>
      <c r="P245" s="565"/>
      <c r="Q245" s="779">
        <v>1646.9084154991626</v>
      </c>
      <c r="R245" s="779">
        <v>782.31326141531474</v>
      </c>
      <c r="S245" s="779">
        <v>815.76640223390461</v>
      </c>
      <c r="T245" s="565"/>
      <c r="U245" s="303">
        <f t="shared" si="48"/>
        <v>16.236850348866795</v>
      </c>
      <c r="V245" s="303">
        <f t="shared" si="49"/>
        <v>3.3345942618356346</v>
      </c>
      <c r="W245" s="303">
        <f t="shared" si="50"/>
        <v>0.70919844310216551</v>
      </c>
      <c r="X245" s="303">
        <f t="shared" si="51"/>
        <v>20.280643053804596</v>
      </c>
      <c r="AB245" s="350"/>
      <c r="AC245" s="350"/>
      <c r="AD245" s="350"/>
      <c r="AE245" s="350"/>
      <c r="AF245" s="350"/>
      <c r="AG245" s="350"/>
      <c r="AH245" s="350"/>
      <c r="AI245" s="350"/>
      <c r="AJ245" s="350"/>
      <c r="AK245" s="350"/>
      <c r="AL245" s="350"/>
      <c r="AM245" s="350"/>
      <c r="AN245" s="350"/>
      <c r="AO245" s="350"/>
      <c r="AP245" s="350"/>
      <c r="AQ245" s="350"/>
    </row>
    <row r="246" spans="3:43" x14ac:dyDescent="0.2">
      <c r="C246" s="292">
        <f t="shared" si="44"/>
        <v>1980</v>
      </c>
      <c r="D246" s="779">
        <v>10061.754146876647</v>
      </c>
      <c r="E246" s="779">
        <v>4359.7905972643275</v>
      </c>
      <c r="F246" s="779">
        <v>922.30789941845012</v>
      </c>
      <c r="G246" s="779">
        <v>15343.852643559425</v>
      </c>
      <c r="H246" s="565"/>
      <c r="I246" s="778"/>
      <c r="J246" s="778"/>
      <c r="K246" s="778"/>
      <c r="L246" s="565"/>
      <c r="M246" s="564">
        <f t="shared" si="45"/>
        <v>0.65575148436400443</v>
      </c>
      <c r="N246" s="564">
        <f t="shared" si="46"/>
        <v>0.28413923794389068</v>
      </c>
      <c r="O246" s="564">
        <f t="shared" si="47"/>
        <v>6.0109277692104821E-2</v>
      </c>
      <c r="P246" s="565"/>
      <c r="Q246" s="779">
        <v>1652.0196760005524</v>
      </c>
      <c r="R246" s="779">
        <v>783.51199589650139</v>
      </c>
      <c r="S246" s="779">
        <v>822.84047036113247</v>
      </c>
      <c r="T246" s="565"/>
      <c r="U246" s="303">
        <f t="shared" si="48"/>
        <v>16.622215825720371</v>
      </c>
      <c r="V246" s="303">
        <f t="shared" si="49"/>
        <v>3.4159482325533728</v>
      </c>
      <c r="W246" s="303">
        <f t="shared" si="50"/>
        <v>0.75891226577526549</v>
      </c>
      <c r="X246" s="303">
        <f t="shared" si="51"/>
        <v>20.797076324049009</v>
      </c>
      <c r="AB246" s="350"/>
      <c r="AC246" s="350"/>
      <c r="AD246" s="350"/>
      <c r="AE246" s="350"/>
      <c r="AF246" s="350"/>
      <c r="AG246" s="350"/>
      <c r="AH246" s="350"/>
      <c r="AI246" s="350"/>
      <c r="AJ246" s="350"/>
      <c r="AK246" s="350"/>
      <c r="AL246" s="350"/>
      <c r="AM246" s="350"/>
      <c r="AN246" s="350"/>
      <c r="AO246" s="350"/>
      <c r="AP246" s="350"/>
      <c r="AQ246" s="350"/>
    </row>
    <row r="247" spans="3:43" x14ac:dyDescent="0.2">
      <c r="C247" s="292">
        <f t="shared" si="44"/>
        <v>1981</v>
      </c>
      <c r="D247" s="779">
        <v>10388.11595181647</v>
      </c>
      <c r="E247" s="779">
        <v>4627.5301162797487</v>
      </c>
      <c r="F247" s="779">
        <v>943.97268933202213</v>
      </c>
      <c r="G247" s="779">
        <v>15959.618757428241</v>
      </c>
      <c r="H247" s="565"/>
      <c r="I247" s="778"/>
      <c r="J247" s="778"/>
      <c r="K247" s="778"/>
      <c r="L247" s="565"/>
      <c r="M247" s="564">
        <f t="shared" si="45"/>
        <v>0.65090000642912771</v>
      </c>
      <c r="N247" s="564">
        <f t="shared" si="46"/>
        <v>0.28995242221095741</v>
      </c>
      <c r="O247" s="564">
        <f t="shared" si="47"/>
        <v>5.914757135991483E-2</v>
      </c>
      <c r="P247" s="565"/>
      <c r="Q247" s="779">
        <v>1652.773131017424</v>
      </c>
      <c r="R247" s="779">
        <v>783.99621884997919</v>
      </c>
      <c r="S247" s="779">
        <v>827.24992979616798</v>
      </c>
      <c r="T247" s="565"/>
      <c r="U247" s="303">
        <f t="shared" si="48"/>
        <v>17.169198927055753</v>
      </c>
      <c r="V247" s="303">
        <f t="shared" si="49"/>
        <v>3.627966113777727</v>
      </c>
      <c r="W247" s="303">
        <f t="shared" si="50"/>
        <v>0.78090134097941521</v>
      </c>
      <c r="X247" s="303">
        <f t="shared" si="51"/>
        <v>21.578066381812896</v>
      </c>
      <c r="AB247" s="350"/>
      <c r="AC247" s="350"/>
      <c r="AD247" s="350"/>
      <c r="AE247" s="350"/>
      <c r="AF247" s="350"/>
      <c r="AG247" s="350"/>
      <c r="AH247" s="350"/>
      <c r="AI247" s="350"/>
      <c r="AJ247" s="350"/>
      <c r="AK247" s="350"/>
      <c r="AL247" s="350"/>
      <c r="AM247" s="350"/>
      <c r="AN247" s="350"/>
      <c r="AO247" s="350"/>
      <c r="AP247" s="350"/>
      <c r="AQ247" s="350"/>
    </row>
    <row r="248" spans="3:43" x14ac:dyDescent="0.2">
      <c r="C248" s="292">
        <f t="shared" si="44"/>
        <v>1982</v>
      </c>
      <c r="D248" s="779">
        <v>10511.812045274552</v>
      </c>
      <c r="E248" s="779">
        <v>4683.9108212603151</v>
      </c>
      <c r="F248" s="779">
        <v>949.75922080321288</v>
      </c>
      <c r="G248" s="779">
        <v>16145.48208733808</v>
      </c>
      <c r="H248" s="565"/>
      <c r="I248" s="778"/>
      <c r="J248" s="778"/>
      <c r="K248" s="778"/>
      <c r="L248" s="565"/>
      <c r="M248" s="564">
        <f t="shared" si="45"/>
        <v>0.65106832910974688</v>
      </c>
      <c r="N248" s="564">
        <f t="shared" si="46"/>
        <v>0.29010659427342972</v>
      </c>
      <c r="O248" s="564">
        <f t="shared" si="47"/>
        <v>5.8825076616823437E-2</v>
      </c>
      <c r="P248" s="565"/>
      <c r="Q248" s="779">
        <v>1654.3293051498115</v>
      </c>
      <c r="R248" s="779">
        <v>784.13959723422101</v>
      </c>
      <c r="S248" s="779">
        <v>831.34800428604194</v>
      </c>
      <c r="T248" s="565"/>
      <c r="U248" s="303">
        <f t="shared" si="48"/>
        <v>17.389998716724467</v>
      </c>
      <c r="V248" s="303">
        <f t="shared" si="49"/>
        <v>3.6728399448640725</v>
      </c>
      <c r="W248" s="303">
        <f t="shared" si="50"/>
        <v>0.78958043276701728</v>
      </c>
      <c r="X248" s="303">
        <f t="shared" si="51"/>
        <v>21.852419094355557</v>
      </c>
      <c r="AB248" s="350"/>
      <c r="AC248" s="350"/>
      <c r="AD248" s="350"/>
      <c r="AE248" s="350"/>
      <c r="AF248" s="350"/>
      <c r="AG248" s="350"/>
      <c r="AH248" s="350"/>
      <c r="AI248" s="350"/>
      <c r="AJ248" s="350"/>
      <c r="AK248" s="350"/>
      <c r="AL248" s="350"/>
      <c r="AM248" s="350"/>
      <c r="AN248" s="350"/>
      <c r="AO248" s="350"/>
      <c r="AP248" s="350"/>
      <c r="AQ248" s="350"/>
    </row>
    <row r="249" spans="3:43" x14ac:dyDescent="0.2">
      <c r="C249" s="292">
        <f t="shared" si="44"/>
        <v>1983</v>
      </c>
      <c r="D249" s="779">
        <v>10725.256994237026</v>
      </c>
      <c r="E249" s="779">
        <v>4756.1166019716029</v>
      </c>
      <c r="F249" s="779">
        <v>961.6751142324606</v>
      </c>
      <c r="G249" s="779">
        <v>16443.048710441089</v>
      </c>
      <c r="H249" s="565"/>
      <c r="I249" s="778"/>
      <c r="J249" s="778"/>
      <c r="K249" s="778"/>
      <c r="L249" s="565"/>
      <c r="M249" s="564">
        <f t="shared" si="45"/>
        <v>0.65226693559732929</v>
      </c>
      <c r="N249" s="564">
        <f t="shared" si="46"/>
        <v>0.28924785699573707</v>
      </c>
      <c r="O249" s="564">
        <f t="shared" si="47"/>
        <v>5.8485207406933686E-2</v>
      </c>
      <c r="P249" s="565"/>
      <c r="Q249" s="779">
        <v>1656.0890133778494</v>
      </c>
      <c r="R249" s="779">
        <v>784.34770502047991</v>
      </c>
      <c r="S249" s="779">
        <v>835.40661403344711</v>
      </c>
      <c r="T249" s="565"/>
      <c r="U249" s="303">
        <f t="shared" si="48"/>
        <v>17.761980273809876</v>
      </c>
      <c r="V249" s="303">
        <f t="shared" si="49"/>
        <v>3.73044914156623</v>
      </c>
      <c r="W249" s="303">
        <f t="shared" si="50"/>
        <v>0.80338975098116827</v>
      </c>
      <c r="X249" s="303">
        <f t="shared" si="51"/>
        <v>22.295819166357273</v>
      </c>
      <c r="AB249" s="350"/>
      <c r="AC249" s="350"/>
      <c r="AD249" s="350"/>
      <c r="AE249" s="350"/>
      <c r="AF249" s="350"/>
      <c r="AG249" s="350"/>
      <c r="AH249" s="350"/>
      <c r="AI249" s="350"/>
      <c r="AJ249" s="350"/>
      <c r="AK249" s="350"/>
      <c r="AL249" s="350"/>
      <c r="AM249" s="350"/>
      <c r="AN249" s="350"/>
      <c r="AO249" s="350"/>
      <c r="AP249" s="350"/>
      <c r="AQ249" s="350"/>
    </row>
    <row r="250" spans="3:43" x14ac:dyDescent="0.2">
      <c r="C250" s="292">
        <f t="shared" si="44"/>
        <v>1984</v>
      </c>
      <c r="D250" s="779">
        <v>11010.588451255411</v>
      </c>
      <c r="E250" s="779">
        <v>4833.5500098395114</v>
      </c>
      <c r="F250" s="779">
        <v>1003.1485678182112</v>
      </c>
      <c r="G250" s="779">
        <v>16847.287028913135</v>
      </c>
      <c r="H250" s="565"/>
      <c r="I250" s="778"/>
      <c r="J250" s="778"/>
      <c r="K250" s="778"/>
      <c r="L250" s="565"/>
      <c r="M250" s="564">
        <f t="shared" si="45"/>
        <v>0.65355261249833019</v>
      </c>
      <c r="N250" s="564">
        <f t="shared" si="46"/>
        <v>0.286903760916771</v>
      </c>
      <c r="O250" s="564">
        <f t="shared" si="47"/>
        <v>5.9543626584898701E-2</v>
      </c>
      <c r="P250" s="565"/>
      <c r="Q250" s="779">
        <v>1658.8507703724208</v>
      </c>
      <c r="R250" s="779">
        <v>784.68773086336921</v>
      </c>
      <c r="S250" s="779">
        <v>839.65850676359059</v>
      </c>
      <c r="T250" s="565"/>
      <c r="U250" s="303">
        <f t="shared" si="48"/>
        <v>18.264923134618716</v>
      </c>
      <c r="V250" s="303">
        <f t="shared" si="49"/>
        <v>3.7928273892355819</v>
      </c>
      <c r="W250" s="303">
        <f t="shared" si="50"/>
        <v>0.84230222851627368</v>
      </c>
      <c r="X250" s="303">
        <f t="shared" si="51"/>
        <v>22.900052752370573</v>
      </c>
      <c r="AB250" s="350"/>
      <c r="AC250" s="350"/>
      <c r="AD250" s="350"/>
      <c r="AE250" s="350"/>
      <c r="AF250" s="350"/>
      <c r="AG250" s="350"/>
      <c r="AH250" s="350"/>
      <c r="AI250" s="350"/>
      <c r="AJ250" s="350"/>
      <c r="AK250" s="350"/>
      <c r="AL250" s="350"/>
      <c r="AM250" s="350"/>
      <c r="AN250" s="350"/>
      <c r="AO250" s="350"/>
      <c r="AP250" s="350"/>
      <c r="AQ250" s="350"/>
    </row>
    <row r="251" spans="3:43" x14ac:dyDescent="0.2">
      <c r="C251" s="827">
        <f t="shared" si="44"/>
        <v>1985</v>
      </c>
      <c r="D251" s="796">
        <f>'[15]Final Floorspace Estimates'!D171</f>
        <v>11266.556350537945</v>
      </c>
      <c r="E251" s="796">
        <f>'[15]Final Floorspace Estimates'!E171</f>
        <v>4858.0382380323163</v>
      </c>
      <c r="F251" s="796">
        <f>'[15]Final Floorspace Estimates'!F171</f>
        <v>1065.5212653401156</v>
      </c>
      <c r="G251" s="796">
        <f>'[15]Final Floorspace Estimates'!G171</f>
        <v>17190.115853910374</v>
      </c>
      <c r="H251" s="794"/>
      <c r="I251" s="797">
        <f>'[15]Final Floorspace Estimates'!I171</f>
        <v>0.19283007492808343</v>
      </c>
      <c r="J251" s="797">
        <f>'[15]Final Floorspace Estimates'!J171</f>
        <v>0.20678165882985078</v>
      </c>
      <c r="K251" s="797">
        <f>'[15]Final Floorspace Estimates'!K171</f>
        <v>0.21642786261278027</v>
      </c>
      <c r="L251" s="794"/>
      <c r="M251" s="797">
        <f>'[15]Final Floorspace Estimates'!M171</f>
        <v>0.65540898306249928</v>
      </c>
      <c r="N251" s="797">
        <f>'[15]Final Floorspace Estimates'!N171</f>
        <v>0.28260648615275152</v>
      </c>
      <c r="O251" s="797">
        <f>'[15]Final Floorspace Estimates'!O171</f>
        <v>6.1984530784749359E-2</v>
      </c>
      <c r="P251" s="794"/>
      <c r="Q251" s="794">
        <f>'[15]Final Floorspace Estimates'!Q171</f>
        <v>1706.5410722166928</v>
      </c>
      <c r="R251" s="794">
        <f>'[15]Final Floorspace Estimates'!R171</f>
        <v>782.00651097904279</v>
      </c>
      <c r="S251" s="794">
        <f>'[15]Final Floorspace Estimates'!S171</f>
        <v>856.3247659077083</v>
      </c>
      <c r="T251" s="794"/>
      <c r="U251" s="795">
        <f>'[15]Final Floorspace Estimates'!U171</f>
        <v>19.226841154636816</v>
      </c>
      <c r="V251" s="795">
        <f>'[15]Final Floorspace Estimates'!V171</f>
        <v>3.7990175327264279</v>
      </c>
      <c r="W251" s="795">
        <f>'[15]Final Floorspace Estimates'!W171</f>
        <v>0.91243224811205959</v>
      </c>
      <c r="X251" s="795">
        <f>'[15]Final Floorspace Estimates'!X171</f>
        <v>23.938290935475301</v>
      </c>
      <c r="AB251" s="363"/>
      <c r="AC251" s="363"/>
      <c r="AD251" s="363"/>
      <c r="AE251" s="350"/>
      <c r="AF251" s="351"/>
      <c r="AG251" s="351"/>
      <c r="AH251" s="351"/>
      <c r="AI251" s="350"/>
      <c r="AJ251" s="362"/>
      <c r="AK251" s="362"/>
      <c r="AL251" s="362"/>
      <c r="AM251" s="350"/>
      <c r="AN251" s="350"/>
      <c r="AO251" s="350"/>
      <c r="AP251" s="350"/>
      <c r="AQ251" s="350"/>
    </row>
    <row r="252" spans="3:43" x14ac:dyDescent="0.2">
      <c r="C252" s="292">
        <f t="shared" si="44"/>
        <v>1986</v>
      </c>
      <c r="D252" s="796">
        <f>'[15]Final Floorspace Estimates'!D172</f>
        <v>11579.917981157525</v>
      </c>
      <c r="E252" s="796">
        <f>'[15]Final Floorspace Estimates'!E172</f>
        <v>4972.082535285268</v>
      </c>
      <c r="F252" s="796">
        <f>'[15]Final Floorspace Estimates'!F172</f>
        <v>1108.2155796994198</v>
      </c>
      <c r="G252" s="796">
        <f>'[15]Final Floorspace Estimates'!G172</f>
        <v>17660.216096142212</v>
      </c>
      <c r="H252" s="794"/>
      <c r="I252" s="797">
        <f>'[15]Final Floorspace Estimates'!I172</f>
        <v>0.19472965870774761</v>
      </c>
      <c r="J252" s="797">
        <f>'[15]Final Floorspace Estimates'!J172</f>
        <v>0.21040186679520057</v>
      </c>
      <c r="K252" s="797">
        <f>'[15]Final Floorspace Estimates'!K172</f>
        <v>0.21825218557659687</v>
      </c>
      <c r="L252" s="794"/>
      <c r="M252" s="797">
        <f>'[15]Final Floorspace Estimates'!M172</f>
        <v>0.65570647143367067</v>
      </c>
      <c r="N252" s="797">
        <f>'[15]Final Floorspace Estimates'!N172</f>
        <v>0.28154143234812373</v>
      </c>
      <c r="O252" s="797">
        <f>'[15]Final Floorspace Estimates'!O172</f>
        <v>6.2752096218205627E-2</v>
      </c>
      <c r="P252" s="794"/>
      <c r="Q252" s="794">
        <f>'[15]Final Floorspace Estimates'!Q172</f>
        <v>1703.9264043154997</v>
      </c>
      <c r="R252" s="794">
        <f>'[15]Final Floorspace Estimates'!R172</f>
        <v>799.69410389856819</v>
      </c>
      <c r="S252" s="794">
        <f>'[15]Final Floorspace Estimates'!S172</f>
        <v>862.6305671431744</v>
      </c>
      <c r="T252" s="794"/>
      <c r="U252" s="795">
        <f>'[15]Final Floorspace Estimates'!U172</f>
        <v>19.731328007902142</v>
      </c>
      <c r="V252" s="795">
        <f>'[15]Final Floorspace Estimates'!V172</f>
        <v>3.9761450875646731</v>
      </c>
      <c r="W252" s="795">
        <f>'[15]Final Floorspace Estimates'!W172</f>
        <v>0.95598063403301226</v>
      </c>
      <c r="X252" s="795">
        <f>'[15]Final Floorspace Estimates'!X172</f>
        <v>24.663453729499828</v>
      </c>
      <c r="AB252" s="363"/>
      <c r="AC252" s="363"/>
      <c r="AD252" s="363"/>
      <c r="AE252" s="350"/>
      <c r="AF252" s="351"/>
      <c r="AG252" s="351"/>
      <c r="AH252" s="351"/>
      <c r="AI252" s="350"/>
      <c r="AJ252" s="362"/>
      <c r="AK252" s="362"/>
      <c r="AL252" s="362"/>
      <c r="AM252" s="350"/>
      <c r="AN252" s="350"/>
      <c r="AO252" s="350"/>
      <c r="AP252" s="350"/>
      <c r="AQ252" s="350"/>
    </row>
    <row r="253" spans="3:43" x14ac:dyDescent="0.2">
      <c r="C253" s="292">
        <f t="shared" si="44"/>
        <v>1987</v>
      </c>
      <c r="D253" s="796">
        <f>'[15]Final Floorspace Estimates'!D173</f>
        <v>11901.984455347636</v>
      </c>
      <c r="E253" s="796">
        <f>'[15]Final Floorspace Estimates'!E173</f>
        <v>5080.7289774903211</v>
      </c>
      <c r="F253" s="796">
        <f>'[15]Final Floorspace Estimates'!F173</f>
        <v>1148.0555273656948</v>
      </c>
      <c r="G253" s="796">
        <f>'[15]Final Floorspace Estimates'!G173</f>
        <v>18130.768960203652</v>
      </c>
      <c r="H253" s="794"/>
      <c r="I253" s="797">
        <f>'[15]Final Floorspace Estimates'!I173</f>
        <v>0.19662924248741176</v>
      </c>
      <c r="J253" s="797">
        <f>'[15]Final Floorspace Estimates'!J173</f>
        <v>0.21402207476055035</v>
      </c>
      <c r="K253" s="797">
        <f>'[15]Final Floorspace Estimates'!K173</f>
        <v>0.2200765085404135</v>
      </c>
      <c r="L253" s="794"/>
      <c r="M253" s="797">
        <f>'[15]Final Floorspace Estimates'!M173</f>
        <v>0.65645227080395974</v>
      </c>
      <c r="N253" s="797">
        <f>'[15]Final Floorspace Estimates'!N173</f>
        <v>0.28022688881218044</v>
      </c>
      <c r="O253" s="797">
        <f>'[15]Final Floorspace Estimates'!O173</f>
        <v>6.3320840383859781E-2</v>
      </c>
      <c r="P253" s="794"/>
      <c r="Q253" s="794">
        <f>'[15]Final Floorspace Estimates'!Q173</f>
        <v>1717.3364912246459</v>
      </c>
      <c r="R253" s="794">
        <f>'[15]Final Floorspace Estimates'!R173</f>
        <v>813.47430061837167</v>
      </c>
      <c r="S253" s="794">
        <f>'[15]Final Floorspace Estimates'!S173</f>
        <v>861.75858267625176</v>
      </c>
      <c r="T253" s="794"/>
      <c r="U253" s="795">
        <f>'[15]Final Floorspace Estimates'!U173</f>
        <v>20.439712223156988</v>
      </c>
      <c r="V253" s="795">
        <f>'[15]Final Floorspace Estimates'!V173</f>
        <v>4.1330424515954336</v>
      </c>
      <c r="W253" s="795">
        <f>'[15]Final Floorspace Estimates'!W173</f>
        <v>0.98934670409629788</v>
      </c>
      <c r="X253" s="795">
        <f>'[15]Final Floorspace Estimates'!X173</f>
        <v>25.56210137884872</v>
      </c>
      <c r="AB253" s="363"/>
      <c r="AC253" s="363"/>
      <c r="AD253" s="363"/>
      <c r="AE253" s="350"/>
      <c r="AF253" s="351"/>
      <c r="AG253" s="351"/>
      <c r="AH253" s="351"/>
      <c r="AI253" s="350"/>
      <c r="AJ253" s="362"/>
      <c r="AK253" s="362"/>
      <c r="AL253" s="362"/>
      <c r="AM253" s="350"/>
      <c r="AN253" s="350"/>
      <c r="AO253" s="350"/>
      <c r="AP253" s="350"/>
      <c r="AQ253" s="350"/>
    </row>
    <row r="254" spans="3:43" x14ac:dyDescent="0.2">
      <c r="C254" s="292">
        <f t="shared" si="44"/>
        <v>1988</v>
      </c>
      <c r="D254" s="796">
        <f>'[15]Final Floorspace Estimates'!D174</f>
        <v>12041.913214850374</v>
      </c>
      <c r="E254" s="796">
        <f>'[15]Final Floorspace Estimates'!E174</f>
        <v>5213.7751525357853</v>
      </c>
      <c r="F254" s="796">
        <f>'[15]Final Floorspace Estimates'!F174</f>
        <v>1130.923043904306</v>
      </c>
      <c r="G254" s="796">
        <f>'[15]Final Floorspace Estimates'!G174</f>
        <v>18386.611411290465</v>
      </c>
      <c r="H254" s="794"/>
      <c r="I254" s="797">
        <f>'[15]Final Floorspace Estimates'!I174</f>
        <v>0.19596728456497009</v>
      </c>
      <c r="J254" s="797">
        <f>'[15]Final Floorspace Estimates'!J174</f>
        <v>0.21594136350572302</v>
      </c>
      <c r="K254" s="797">
        <f>'[15]Final Floorspace Estimates'!K174</f>
        <v>0.21264940149261252</v>
      </c>
      <c r="L254" s="794"/>
      <c r="M254" s="797">
        <f>'[15]Final Floorspace Estimates'!M174</f>
        <v>0.65492835767747437</v>
      </c>
      <c r="N254" s="797">
        <f>'[15]Final Floorspace Estimates'!N174</f>
        <v>0.2835636777168315</v>
      </c>
      <c r="O254" s="797">
        <f>'[15]Final Floorspace Estimates'!O174</f>
        <v>6.1507964605694146E-2</v>
      </c>
      <c r="P254" s="794"/>
      <c r="Q254" s="794">
        <f>'[15]Final Floorspace Estimates'!Q174</f>
        <v>1729.9380468917286</v>
      </c>
      <c r="R254" s="794">
        <f>'[15]Final Floorspace Estimates'!R174</f>
        <v>823.08246356110772</v>
      </c>
      <c r="S254" s="794">
        <f>'[15]Final Floorspace Estimates'!S174</f>
        <v>887.37287630566971</v>
      </c>
      <c r="T254" s="794"/>
      <c r="U254" s="795">
        <f>'[15]Final Floorspace Estimates'!U174</f>
        <v>20.831763827737952</v>
      </c>
      <c r="V254" s="795">
        <f>'[15]Final Floorspace Estimates'!V174</f>
        <v>4.2913668970028436</v>
      </c>
      <c r="W254" s="795">
        <f>'[15]Final Floorspace Estimates'!W174</f>
        <v>1.0035504343497272</v>
      </c>
      <c r="X254" s="795">
        <f>'[15]Final Floorspace Estimates'!X174</f>
        <v>26.126681159090523</v>
      </c>
      <c r="AB254" s="363"/>
      <c r="AC254" s="363"/>
      <c r="AD254" s="363"/>
      <c r="AE254" s="350"/>
      <c r="AF254" s="351"/>
      <c r="AG254" s="351"/>
      <c r="AH254" s="351"/>
      <c r="AI254" s="350"/>
      <c r="AJ254" s="362"/>
      <c r="AK254" s="362"/>
      <c r="AL254" s="362"/>
      <c r="AM254" s="350"/>
      <c r="AN254" s="350"/>
      <c r="AO254" s="350"/>
      <c r="AP254" s="350"/>
      <c r="AQ254" s="350"/>
    </row>
    <row r="255" spans="3:43" x14ac:dyDescent="0.2">
      <c r="C255" s="292">
        <f t="shared" si="44"/>
        <v>1989</v>
      </c>
      <c r="D255" s="796">
        <f>'[15]Final Floorspace Estimates'!D175</f>
        <v>12172.23098023332</v>
      </c>
      <c r="E255" s="796">
        <f>'[15]Final Floorspace Estimates'!E175</f>
        <v>5340.0957023540495</v>
      </c>
      <c r="F255" s="796">
        <f>'[15]Final Floorspace Estimates'!F175</f>
        <v>1109.5708793739125</v>
      </c>
      <c r="G255" s="796">
        <f>'[15]Final Floorspace Estimates'!G175</f>
        <v>18621.897561961283</v>
      </c>
      <c r="H255" s="794"/>
      <c r="I255" s="797">
        <f>'[15]Final Floorspace Estimates'!I175</f>
        <v>0.19530532664252842</v>
      </c>
      <c r="J255" s="797">
        <f>'[15]Final Floorspace Estimates'!J175</f>
        <v>0.21786065225089565</v>
      </c>
      <c r="K255" s="797">
        <f>'[15]Final Floorspace Estimates'!K175</f>
        <v>0.20522229444481152</v>
      </c>
      <c r="L255" s="794"/>
      <c r="M255" s="797">
        <f>'[15]Final Floorspace Estimates'!M175</f>
        <v>0.65365148421272512</v>
      </c>
      <c r="N255" s="797">
        <f>'[15]Final Floorspace Estimates'!N175</f>
        <v>0.28676431521469631</v>
      </c>
      <c r="O255" s="797">
        <f>'[15]Final Floorspace Estimates'!O175</f>
        <v>5.9584200572578544E-2</v>
      </c>
      <c r="P255" s="794"/>
      <c r="Q255" s="794">
        <f>'[15]Final Floorspace Estimates'!Q175</f>
        <v>1742.1647325763659</v>
      </c>
      <c r="R255" s="794">
        <f>'[15]Final Floorspace Estimates'!R175</f>
        <v>830.85236305968112</v>
      </c>
      <c r="S255" s="794">
        <f>'[15]Final Floorspace Estimates'!S175</f>
        <v>912.97765892641416</v>
      </c>
      <c r="T255" s="794"/>
      <c r="U255" s="795">
        <f>'[15]Final Floorspace Estimates'!U175</f>
        <v>21.206031530535935</v>
      </c>
      <c r="V255" s="795">
        <f>'[15]Final Floorspace Estimates'!V175</f>
        <v>4.4368311332657093</v>
      </c>
      <c r="W255" s="795">
        <f>'[15]Final Floorspace Estimates'!W175</f>
        <v>1.0130134238637174</v>
      </c>
      <c r="X255" s="795">
        <f>'[15]Final Floorspace Estimates'!X175</f>
        <v>26.655876087665362</v>
      </c>
      <c r="AB255" s="363"/>
      <c r="AC255" s="363"/>
      <c r="AD255" s="363"/>
      <c r="AE255" s="350"/>
      <c r="AF255" s="351"/>
      <c r="AG255" s="351"/>
      <c r="AH255" s="351"/>
      <c r="AI255" s="350"/>
      <c r="AJ255" s="362"/>
      <c r="AK255" s="362"/>
      <c r="AL255" s="362"/>
      <c r="AM255" s="350"/>
      <c r="AN255" s="350"/>
      <c r="AO255" s="350"/>
      <c r="AP255" s="350"/>
      <c r="AQ255" s="350"/>
    </row>
    <row r="256" spans="3:43" x14ac:dyDescent="0.2">
      <c r="C256" s="292">
        <f t="shared" si="44"/>
        <v>1990</v>
      </c>
      <c r="D256" s="796">
        <f>'[15]Final Floorspace Estimates'!D176</f>
        <v>12548.079425067765</v>
      </c>
      <c r="E256" s="796">
        <f>'[15]Final Floorspace Estimates'!E176</f>
        <v>5357.3008563573239</v>
      </c>
      <c r="F256" s="796">
        <f>'[15]Final Floorspace Estimates'!F176</f>
        <v>1174.5355236832218</v>
      </c>
      <c r="G256" s="796">
        <f>'[15]Final Floorspace Estimates'!G176</f>
        <v>19079.91580510831</v>
      </c>
      <c r="H256" s="794"/>
      <c r="I256" s="797">
        <f>'[15]Final Floorspace Estimates'!I176</f>
        <v>0.19985180954830772</v>
      </c>
      <c r="J256" s="797">
        <f>'[15]Final Floorspace Estimates'!J176</f>
        <v>0.21895765856398697</v>
      </c>
      <c r="K256" s="797">
        <f>'[15]Final Floorspace Estimates'!K176</f>
        <v>0.21154460463574831</v>
      </c>
      <c r="L256" s="794"/>
      <c r="M256" s="797">
        <f>'[15]Final Floorspace Estimates'!M176</f>
        <v>0.65765905642561784</v>
      </c>
      <c r="N256" s="797">
        <f>'[15]Final Floorspace Estimates'!N176</f>
        <v>0.28078220633043888</v>
      </c>
      <c r="O256" s="797">
        <f>'[15]Final Floorspace Estimates'!O176</f>
        <v>6.1558737243943215E-2</v>
      </c>
      <c r="P256" s="794"/>
      <c r="Q256" s="794">
        <f>'[15]Final Floorspace Estimates'!Q176</f>
        <v>1755.2193776848544</v>
      </c>
      <c r="R256" s="794">
        <f>'[15]Final Floorspace Estimates'!R176</f>
        <v>836.42157028836255</v>
      </c>
      <c r="S256" s="794">
        <f>'[15]Final Floorspace Estimates'!S176</f>
        <v>939.08123441855605</v>
      </c>
      <c r="T256" s="794"/>
      <c r="U256" s="795">
        <f>'[15]Final Floorspace Estimates'!U176</f>
        <v>22.024632159607567</v>
      </c>
      <c r="V256" s="795">
        <f>'[15]Final Floorspace Estimates'!V176</f>
        <v>4.4809619947815822</v>
      </c>
      <c r="W256" s="795">
        <f>'[15]Final Floorspace Estimates'!W176</f>
        <v>1.1029842694488849</v>
      </c>
      <c r="X256" s="795">
        <f>'[15]Final Floorspace Estimates'!X176</f>
        <v>27.608578423838036</v>
      </c>
      <c r="AB256" s="363"/>
      <c r="AC256" s="363"/>
      <c r="AD256" s="363"/>
      <c r="AE256" s="350"/>
      <c r="AF256" s="351"/>
      <c r="AG256" s="351"/>
      <c r="AH256" s="351"/>
      <c r="AI256" s="350"/>
      <c r="AJ256" s="362"/>
      <c r="AK256" s="362"/>
      <c r="AL256" s="362"/>
      <c r="AM256" s="350"/>
      <c r="AN256" s="350"/>
      <c r="AO256" s="350"/>
      <c r="AP256" s="350"/>
      <c r="AQ256" s="350"/>
    </row>
    <row r="257" spans="3:43" x14ac:dyDescent="0.2">
      <c r="C257" s="292">
        <f t="shared" si="44"/>
        <v>1991</v>
      </c>
      <c r="D257" s="796">
        <f>'[15]Final Floorspace Estimates'!D177</f>
        <v>12909.615019589437</v>
      </c>
      <c r="E257" s="796">
        <f>'[15]Final Floorspace Estimates'!E177</f>
        <v>5365.3795600776275</v>
      </c>
      <c r="F257" s="796">
        <f>'[15]Final Floorspace Estimates'!F177</f>
        <v>1239.5548059519595</v>
      </c>
      <c r="G257" s="796">
        <f>'[15]Final Floorspace Estimates'!G177</f>
        <v>19514.549385619026</v>
      </c>
      <c r="H257" s="794"/>
      <c r="I257" s="797">
        <f>'[15]Final Floorspace Estimates'!I177</f>
        <v>0.20439829245408705</v>
      </c>
      <c r="J257" s="797">
        <f>'[15]Final Floorspace Estimates'!J177</f>
        <v>0.22005466487707825</v>
      </c>
      <c r="K257" s="797">
        <f>'[15]Final Floorspace Estimates'!K177</f>
        <v>0.21786691482668508</v>
      </c>
      <c r="L257" s="794"/>
      <c r="M257" s="797">
        <f>'[15]Final Floorspace Estimates'!M177</f>
        <v>0.6615379512223325</v>
      </c>
      <c r="N257" s="797">
        <f>'[15]Final Floorspace Estimates'!N177</f>
        <v>0.27494252898463384</v>
      </c>
      <c r="O257" s="797">
        <f>'[15]Final Floorspace Estimates'!O177</f>
        <v>6.3519519793033608E-2</v>
      </c>
      <c r="P257" s="794"/>
      <c r="Q257" s="794">
        <f>'[15]Final Floorspace Estimates'!Q177</f>
        <v>1766.0366492789224</v>
      </c>
      <c r="R257" s="794">
        <f>'[15]Final Floorspace Estimates'!R177</f>
        <v>838.39707921779393</v>
      </c>
      <c r="S257" s="794">
        <f>'[15]Final Floorspace Estimates'!S177</f>
        <v>954.9620595417656</v>
      </c>
      <c r="T257" s="794"/>
      <c r="U257" s="795">
        <f>'[15]Final Floorspace Estimates'!U177</f>
        <v>22.798853252676579</v>
      </c>
      <c r="V257" s="795">
        <f>'[15]Final Floorspace Estimates'!V177</f>
        <v>4.4983185520639353</v>
      </c>
      <c r="W257" s="795">
        <f>'[15]Final Floorspace Estimates'!W177</f>
        <v>1.1837278104067768</v>
      </c>
      <c r="X257" s="795">
        <f>'[15]Final Floorspace Estimates'!X177</f>
        <v>28.48089961514729</v>
      </c>
      <c r="AB257" s="363"/>
      <c r="AC257" s="363"/>
      <c r="AD257" s="363"/>
      <c r="AE257" s="350"/>
      <c r="AF257" s="351"/>
      <c r="AG257" s="351"/>
      <c r="AH257" s="351"/>
      <c r="AI257" s="350"/>
      <c r="AJ257" s="362"/>
      <c r="AK257" s="362"/>
      <c r="AL257" s="362"/>
      <c r="AM257" s="350"/>
      <c r="AN257" s="350"/>
      <c r="AO257" s="350"/>
      <c r="AP257" s="350"/>
      <c r="AQ257" s="350"/>
    </row>
    <row r="258" spans="3:43" x14ac:dyDescent="0.2">
      <c r="C258" s="292">
        <f t="shared" si="44"/>
        <v>1992</v>
      </c>
      <c r="D258" s="796">
        <f>'[15]Final Floorspace Estimates'!D178</f>
        <v>13169.796588458346</v>
      </c>
      <c r="E258" s="796">
        <f>'[15]Final Floorspace Estimates'!E178</f>
        <v>5428.6426892498721</v>
      </c>
      <c r="F258" s="796">
        <f>'[15]Final Floorspace Estimates'!F178</f>
        <v>1195.1739582615505</v>
      </c>
      <c r="G258" s="796">
        <f>'[15]Final Floorspace Estimates'!G178</f>
        <v>19793.613235969769</v>
      </c>
      <c r="H258" s="794"/>
      <c r="I258" s="797">
        <f>'[15]Final Floorspace Estimates'!I178</f>
        <v>0.20471549537705225</v>
      </c>
      <c r="J258" s="797">
        <f>'[15]Final Floorspace Estimates'!J178</f>
        <v>0.21973926586571049</v>
      </c>
      <c r="K258" s="797">
        <f>'[15]Final Floorspace Estimates'!K178</f>
        <v>0.20818710443672608</v>
      </c>
      <c r="L258" s="794"/>
      <c r="M258" s="797">
        <f>'[15]Final Floorspace Estimates'!M178</f>
        <v>0.6653558615829499</v>
      </c>
      <c r="N258" s="797">
        <f>'[15]Final Floorspace Estimates'!N178</f>
        <v>0.27426234030807062</v>
      </c>
      <c r="O258" s="797">
        <f>'[15]Final Floorspace Estimates'!O178</f>
        <v>6.0381798108979472E-2</v>
      </c>
      <c r="P258" s="794"/>
      <c r="Q258" s="794">
        <f>'[15]Final Floorspace Estimates'!Q178</f>
        <v>1781.2993676377196</v>
      </c>
      <c r="R258" s="794">
        <f>'[15]Final Floorspace Estimates'!R178</f>
        <v>837.87809943977277</v>
      </c>
      <c r="S258" s="794">
        <f>'[15]Final Floorspace Estimates'!S178</f>
        <v>969.45173527193936</v>
      </c>
      <c r="T258" s="794"/>
      <c r="U258" s="795">
        <f>'[15]Final Floorspace Estimates'!U178</f>
        <v>23.45935033493825</v>
      </c>
      <c r="V258" s="795">
        <f>'[15]Final Floorspace Estimates'!V178</f>
        <v>4.5485408190062993</v>
      </c>
      <c r="W258" s="795">
        <f>'[15]Final Floorspace Estimates'!W178</f>
        <v>1.1586634677884926</v>
      </c>
      <c r="X258" s="795">
        <f>'[15]Final Floorspace Estimates'!X178</f>
        <v>29.166554621733042</v>
      </c>
      <c r="AB258" s="363"/>
      <c r="AC258" s="363"/>
      <c r="AD258" s="363"/>
      <c r="AE258" s="350"/>
      <c r="AF258" s="351"/>
      <c r="AG258" s="351"/>
      <c r="AH258" s="351"/>
      <c r="AI258" s="350"/>
      <c r="AJ258" s="362"/>
      <c r="AK258" s="362"/>
      <c r="AL258" s="362"/>
      <c r="AM258" s="350"/>
      <c r="AN258" s="350"/>
      <c r="AO258" s="350"/>
      <c r="AP258" s="350"/>
      <c r="AQ258" s="350"/>
    </row>
    <row r="259" spans="3:43" x14ac:dyDescent="0.2">
      <c r="C259" s="292">
        <f t="shared" si="44"/>
        <v>1993</v>
      </c>
      <c r="D259" s="796">
        <f>'[15]Final Floorspace Estimates'!D179</f>
        <v>13450.329885237492</v>
      </c>
      <c r="E259" s="796">
        <f>'[15]Final Floorspace Estimates'!E179</f>
        <v>5486.4716988722121</v>
      </c>
      <c r="F259" s="796">
        <f>'[15]Final Floorspace Estimates'!F179</f>
        <v>1153.6351205321446</v>
      </c>
      <c r="G259" s="796">
        <f>'[15]Final Floorspace Estimates'!G179</f>
        <v>20090.436704641848</v>
      </c>
      <c r="H259" s="794"/>
      <c r="I259" s="797">
        <f>'[15]Final Floorspace Estimates'!I179</f>
        <v>0.20503269830001741</v>
      </c>
      <c r="J259" s="797">
        <f>'[15]Final Floorspace Estimates'!J179</f>
        <v>0.21942386685434273</v>
      </c>
      <c r="K259" s="797">
        <f>'[15]Final Floorspace Estimates'!K179</f>
        <v>0.19850729404676709</v>
      </c>
      <c r="L259" s="794"/>
      <c r="M259" s="797">
        <f>'[15]Final Floorspace Estimates'!M179</f>
        <v>0.66948917452500301</v>
      </c>
      <c r="N259" s="797">
        <f>'[15]Final Floorspace Estimates'!N179</f>
        <v>0.27308872273565737</v>
      </c>
      <c r="O259" s="797">
        <f>'[15]Final Floorspace Estimates'!O179</f>
        <v>5.7422102739339655E-2</v>
      </c>
      <c r="P259" s="794"/>
      <c r="Q259" s="794">
        <f>'[15]Final Floorspace Estimates'!Q179</f>
        <v>1795.975777205422</v>
      </c>
      <c r="R259" s="794">
        <f>'[15]Final Floorspace Estimates'!R179</f>
        <v>835.7624845385169</v>
      </c>
      <c r="S259" s="794">
        <f>'[15]Final Floorspace Estimates'!S179</f>
        <v>983.90988732739322</v>
      </c>
      <c r="T259" s="794"/>
      <c r="U259" s="795">
        <f>'[15]Final Floorspace Estimates'!U179</f>
        <v>24.156466669308717</v>
      </c>
      <c r="V259" s="795">
        <f>'[15]Final Floorspace Estimates'!V179</f>
        <v>4.5853872183996973</v>
      </c>
      <c r="W259" s="795">
        <f>'[15]Final Floorspace Estimates'!W179</f>
        <v>1.1350730014597061</v>
      </c>
      <c r="X259" s="795">
        <f>'[15]Final Floorspace Estimates'!X179</f>
        <v>29.876926889168121</v>
      </c>
      <c r="AB259" s="363"/>
      <c r="AC259" s="363"/>
      <c r="AD259" s="363"/>
      <c r="AE259" s="350"/>
      <c r="AF259" s="351"/>
      <c r="AG259" s="351"/>
      <c r="AH259" s="351"/>
      <c r="AI259" s="350"/>
      <c r="AJ259" s="362"/>
      <c r="AK259" s="362"/>
      <c r="AL259" s="362"/>
      <c r="AM259" s="350"/>
      <c r="AN259" s="350"/>
      <c r="AO259" s="350"/>
      <c r="AP259" s="350"/>
      <c r="AQ259" s="350"/>
    </row>
    <row r="260" spans="3:43" x14ac:dyDescent="0.2">
      <c r="C260" s="292">
        <f t="shared" si="44"/>
        <v>1994</v>
      </c>
      <c r="D260" s="796">
        <f>'[15]Final Floorspace Estimates'!D180</f>
        <v>13597.379781626672</v>
      </c>
      <c r="E260" s="796">
        <f>'[15]Final Floorspace Estimates'!E180</f>
        <v>5655.8425536346531</v>
      </c>
      <c r="F260" s="796">
        <f>'[15]Final Floorspace Estimates'!F180</f>
        <v>1190.8728725931689</v>
      </c>
      <c r="G260" s="796">
        <f>'[15]Final Floorspace Estimates'!G180</f>
        <v>20444.095207854494</v>
      </c>
      <c r="H260" s="794"/>
      <c r="I260" s="797">
        <f>'[15]Final Floorspace Estimates'!I180</f>
        <v>0.20408285409083579</v>
      </c>
      <c r="J260" s="797">
        <f>'[15]Final Floorspace Estimates'!J180</f>
        <v>0.22465558374942551</v>
      </c>
      <c r="K260" s="797">
        <f>'[15]Final Floorspace Estimates'!K180</f>
        <v>0.20004284388656896</v>
      </c>
      <c r="L260" s="794"/>
      <c r="M260" s="797">
        <f>'[15]Final Floorspace Estimates'!M180</f>
        <v>0.66510058984672715</v>
      </c>
      <c r="N260" s="797">
        <f>'[15]Final Floorspace Estimates'!N180</f>
        <v>0.2766491985158489</v>
      </c>
      <c r="O260" s="797">
        <f>'[15]Final Floorspace Estimates'!O180</f>
        <v>5.8250211637423943E-2</v>
      </c>
      <c r="P260" s="794"/>
      <c r="Q260" s="794">
        <f>'[15]Final Floorspace Estimates'!Q180</f>
        <v>1811.2004586566209</v>
      </c>
      <c r="R260" s="794">
        <f>'[15]Final Floorspace Estimates'!R180</f>
        <v>835.69634920883414</v>
      </c>
      <c r="S260" s="794">
        <f>'[15]Final Floorspace Estimates'!S180</f>
        <v>992.91418960010435</v>
      </c>
      <c r="T260" s="794"/>
      <c r="U260" s="795">
        <f>'[15]Final Floorspace Estimates'!U180</f>
        <v>24.627580497010491</v>
      </c>
      <c r="V260" s="795">
        <f>'[15]Final Floorspace Estimates'!V180</f>
        <v>4.7265669737724494</v>
      </c>
      <c r="W260" s="795">
        <f>'[15]Final Floorspace Estimates'!W180</f>
        <v>1.1824345732075947</v>
      </c>
      <c r="X260" s="795">
        <f>'[15]Final Floorspace Estimates'!X180</f>
        <v>30.536582043990535</v>
      </c>
      <c r="AB260" s="363"/>
      <c r="AC260" s="363"/>
      <c r="AD260" s="363"/>
      <c r="AE260" s="350"/>
      <c r="AF260" s="351"/>
      <c r="AG260" s="351"/>
      <c r="AH260" s="351"/>
      <c r="AI260" s="350"/>
      <c r="AJ260" s="362"/>
      <c r="AK260" s="362"/>
      <c r="AL260" s="362"/>
      <c r="AM260" s="350"/>
      <c r="AN260" s="350"/>
      <c r="AO260" s="350"/>
      <c r="AP260" s="350"/>
      <c r="AQ260" s="350"/>
    </row>
    <row r="261" spans="3:43" x14ac:dyDescent="0.2">
      <c r="C261" s="292">
        <f t="shared" si="44"/>
        <v>1995</v>
      </c>
      <c r="D261" s="796">
        <f>'[15]Final Floorspace Estimates'!D181</f>
        <v>13745.118395046897</v>
      </c>
      <c r="E261" s="796">
        <f>'[15]Final Floorspace Estimates'!E181</f>
        <v>5832.628554135641</v>
      </c>
      <c r="F261" s="796">
        <f>'[15]Final Floorspace Estimates'!F181</f>
        <v>1233.3257477283519</v>
      </c>
      <c r="G261" s="796">
        <f>'[15]Final Floorspace Estimates'!G181</f>
        <v>20811.072696910891</v>
      </c>
      <c r="H261" s="794"/>
      <c r="I261" s="797">
        <f>'[15]Final Floorspace Estimates'!I181</f>
        <v>0.20313300988165417</v>
      </c>
      <c r="J261" s="797">
        <f>'[15]Final Floorspace Estimates'!J181</f>
        <v>0.22988730064450832</v>
      </c>
      <c r="K261" s="797">
        <f>'[15]Final Floorspace Estimates'!K181</f>
        <v>0.20157839372637085</v>
      </c>
      <c r="L261" s="794"/>
      <c r="M261" s="797">
        <f>'[15]Final Floorspace Estimates'!M181</f>
        <v>0.66047140362385859</v>
      </c>
      <c r="N261" s="797">
        <f>'[15]Final Floorspace Estimates'!N181</f>
        <v>0.2802656373883799</v>
      </c>
      <c r="O261" s="797">
        <f>'[15]Final Floorspace Estimates'!O181</f>
        <v>5.9262958987761433E-2</v>
      </c>
      <c r="P261" s="794"/>
      <c r="Q261" s="794">
        <f>'[15]Final Floorspace Estimates'!Q181</f>
        <v>1822.4157180833502</v>
      </c>
      <c r="R261" s="794">
        <f>'[15]Final Floorspace Estimates'!R181</f>
        <v>838.65680799465144</v>
      </c>
      <c r="S261" s="794">
        <f>'[15]Final Floorspace Estimates'!S181</f>
        <v>1001.9173861109349</v>
      </c>
      <c r="T261" s="794"/>
      <c r="U261" s="795">
        <f>'[15]Final Floorspace Estimates'!U181</f>
        <v>25.049319810050054</v>
      </c>
      <c r="V261" s="795">
        <f>'[15]Final Floorspace Estimates'!V181</f>
        <v>4.8915736454298555</v>
      </c>
      <c r="W261" s="795">
        <f>'[15]Final Floorspace Estimates'!W181</f>
        <v>1.2356905093873045</v>
      </c>
      <c r="X261" s="795">
        <f>'[15]Final Floorspace Estimates'!X181</f>
        <v>31.176583964867213</v>
      </c>
      <c r="AB261" s="363"/>
      <c r="AC261" s="363"/>
      <c r="AD261" s="363"/>
      <c r="AE261" s="350"/>
      <c r="AF261" s="351"/>
      <c r="AG261" s="351"/>
      <c r="AH261" s="351"/>
      <c r="AI261" s="350"/>
      <c r="AJ261" s="362"/>
      <c r="AK261" s="362"/>
      <c r="AL261" s="362"/>
      <c r="AM261" s="350"/>
      <c r="AN261" s="350"/>
      <c r="AO261" s="350"/>
      <c r="AP261" s="350"/>
      <c r="AQ261" s="350"/>
    </row>
    <row r="262" spans="3:43" x14ac:dyDescent="0.2">
      <c r="C262" s="292">
        <f t="shared" si="44"/>
        <v>1996</v>
      </c>
      <c r="D262" s="796">
        <f>'[15]Final Floorspace Estimates'!D182</f>
        <v>13949.238597001486</v>
      </c>
      <c r="E262" s="796">
        <f>'[15]Final Floorspace Estimates'!E182</f>
        <v>5967.7633752824231</v>
      </c>
      <c r="F262" s="796">
        <f>'[15]Final Floorspace Estimates'!F182</f>
        <v>1218.8729345924557</v>
      </c>
      <c r="G262" s="796">
        <f>'[15]Final Floorspace Estimates'!G182</f>
        <v>21135.874906876365</v>
      </c>
      <c r="H262" s="794"/>
      <c r="I262" s="797">
        <f>'[15]Final Floorspace Estimates'!I182</f>
        <v>0.20443385774123077</v>
      </c>
      <c r="J262" s="797">
        <f>'[15]Final Floorspace Estimates'!J182</f>
        <v>0.23385540293539767</v>
      </c>
      <c r="K262" s="797">
        <f>'[15]Final Floorspace Estimates'!K182</f>
        <v>0.19648840324972747</v>
      </c>
      <c r="L262" s="794"/>
      <c r="M262" s="797">
        <f>'[15]Final Floorspace Estimates'!M182</f>
        <v>0.65997923712461171</v>
      </c>
      <c r="N262" s="797">
        <f>'[15]Final Floorspace Estimates'!N182</f>
        <v>0.28235232284332196</v>
      </c>
      <c r="O262" s="797">
        <f>'[15]Final Floorspace Estimates'!O182</f>
        <v>5.7668440032066358E-2</v>
      </c>
      <c r="P262" s="794"/>
      <c r="Q262" s="794">
        <f>'[15]Final Floorspace Estimates'!Q182</f>
        <v>1835.6900047812403</v>
      </c>
      <c r="R262" s="794">
        <f>'[15]Final Floorspace Estimates'!R182</f>
        <v>843.72693711063164</v>
      </c>
      <c r="S262" s="794">
        <f>'[15]Final Floorspace Estimates'!S182</f>
        <v>1010.5399914049125</v>
      </c>
      <c r="T262" s="794"/>
      <c r="U262" s="795">
        <f>'[15]Final Floorspace Estimates'!U182</f>
        <v>25.606477866824317</v>
      </c>
      <c r="V262" s="795">
        <f>'[15]Final Floorspace Estimates'!V182</f>
        <v>5.0351627140280435</v>
      </c>
      <c r="W262" s="795">
        <f>'[15]Final Floorspace Estimates'!W182</f>
        <v>1.2317198448467406</v>
      </c>
      <c r="X262" s="795">
        <f>'[15]Final Floorspace Estimates'!X182</f>
        <v>31.873360425699101</v>
      </c>
      <c r="AB262" s="363"/>
      <c r="AC262" s="363"/>
      <c r="AD262" s="363"/>
      <c r="AE262" s="350"/>
      <c r="AF262" s="351"/>
      <c r="AG262" s="351"/>
      <c r="AH262" s="351"/>
      <c r="AI262" s="350"/>
      <c r="AJ262" s="362"/>
      <c r="AK262" s="362"/>
      <c r="AL262" s="362"/>
      <c r="AM262" s="350"/>
      <c r="AN262" s="350"/>
      <c r="AO262" s="350"/>
      <c r="AP262" s="350"/>
      <c r="AQ262" s="350"/>
    </row>
    <row r="263" spans="3:43" x14ac:dyDescent="0.2">
      <c r="C263" s="292">
        <f t="shared" si="44"/>
        <v>1997</v>
      </c>
      <c r="D263" s="796">
        <f>'[15]Final Floorspace Estimates'!D183</f>
        <v>14157.127177339964</v>
      </c>
      <c r="E263" s="796">
        <f>'[15]Final Floorspace Estimates'!E183</f>
        <v>6106.3500027155114</v>
      </c>
      <c r="F263" s="796">
        <f>'[15]Final Floorspace Estimates'!F183</f>
        <v>1203.3547697894098</v>
      </c>
      <c r="G263" s="796">
        <f>'[15]Final Floorspace Estimates'!G183</f>
        <v>21466.831949844884</v>
      </c>
      <c r="H263" s="794"/>
      <c r="I263" s="797">
        <f>'[15]Final Floorspace Estimates'!I183</f>
        <v>0.20573470560080737</v>
      </c>
      <c r="J263" s="797">
        <f>'[15]Final Floorspace Estimates'!J183</f>
        <v>0.23782350522628701</v>
      </c>
      <c r="K263" s="797">
        <f>'[15]Final Floorspace Estimates'!K183</f>
        <v>0.19139841277308409</v>
      </c>
      <c r="L263" s="794"/>
      <c r="M263" s="797">
        <f>'[15]Final Floorspace Estimates'!M183</f>
        <v>0.65948842430111176</v>
      </c>
      <c r="N263" s="797">
        <f>'[15]Final Floorspace Estimates'!N183</f>
        <v>0.28445510809337821</v>
      </c>
      <c r="O263" s="797">
        <f>'[15]Final Floorspace Estimates'!O183</f>
        <v>5.6056467605510141E-2</v>
      </c>
      <c r="P263" s="794"/>
      <c r="Q263" s="794">
        <f>'[15]Final Floorspace Estimates'!Q183</f>
        <v>1848.0285912409897</v>
      </c>
      <c r="R263" s="794">
        <f>'[15]Final Floorspace Estimates'!R183</f>
        <v>849.11248568335918</v>
      </c>
      <c r="S263" s="794">
        <f>'[15]Final Floorspace Estimates'!S183</f>
        <v>1019.1550679400394</v>
      </c>
      <c r="T263" s="794"/>
      <c r="U263" s="795">
        <f>'[15]Final Floorspace Estimates'!U183</f>
        <v>26.162775793559103</v>
      </c>
      <c r="V263" s="795">
        <f>'[15]Final Floorspace Estimates'!V183</f>
        <v>5.184978029258354</v>
      </c>
      <c r="W263" s="795">
        <f>'[15]Final Floorspace Estimates'!W183</f>
        <v>1.2264051121606963</v>
      </c>
      <c r="X263" s="795">
        <f>'[15]Final Floorspace Estimates'!X183</f>
        <v>32.574158934978151</v>
      </c>
      <c r="AB263" s="363"/>
      <c r="AC263" s="363"/>
      <c r="AD263" s="363"/>
      <c r="AE263" s="350"/>
      <c r="AF263" s="351"/>
      <c r="AG263" s="351"/>
      <c r="AH263" s="351"/>
      <c r="AI263" s="350"/>
      <c r="AJ263" s="362"/>
      <c r="AK263" s="362"/>
      <c r="AL263" s="362"/>
      <c r="AM263" s="350"/>
      <c r="AN263" s="350"/>
      <c r="AO263" s="350"/>
      <c r="AP263" s="350"/>
      <c r="AQ263" s="350"/>
    </row>
    <row r="264" spans="3:43" x14ac:dyDescent="0.2">
      <c r="C264" s="292">
        <f t="shared" si="44"/>
        <v>1998</v>
      </c>
      <c r="D264" s="796">
        <f>'[15]Final Floorspace Estimates'!D184</f>
        <v>14532.524627730963</v>
      </c>
      <c r="E264" s="796">
        <f>'[15]Final Floorspace Estimates'!E184</f>
        <v>6049.5681159560963</v>
      </c>
      <c r="F264" s="796">
        <f>'[15]Final Floorspace Estimates'!F184</f>
        <v>1262.3344603320879</v>
      </c>
      <c r="G264" s="796">
        <f>'[15]Final Floorspace Estimates'!G184</f>
        <v>21844.427204019146</v>
      </c>
      <c r="H264" s="794"/>
      <c r="I264" s="797">
        <f>'[15]Final Floorspace Estimates'!I184</f>
        <v>0.20779573145552596</v>
      </c>
      <c r="J264" s="797">
        <f>'[15]Final Floorspace Estimates'!J184</f>
        <v>0.23701430565154533</v>
      </c>
      <c r="K264" s="797">
        <f>'[15]Final Floorspace Estimates'!K184</f>
        <v>0.19376355821379221</v>
      </c>
      <c r="L264" s="794"/>
      <c r="M264" s="797">
        <f>'[15]Final Floorspace Estimates'!M184</f>
        <v>0.66527377861650361</v>
      </c>
      <c r="N264" s="797">
        <f>'[15]Final Floorspace Estimates'!N184</f>
        <v>0.27693873862909252</v>
      </c>
      <c r="O264" s="797">
        <f>'[15]Final Floorspace Estimates'!O184</f>
        <v>5.7787482754403902E-2</v>
      </c>
      <c r="P264" s="794"/>
      <c r="Q264" s="794">
        <f>'[15]Final Floorspace Estimates'!Q184</f>
        <v>1861.8048009651648</v>
      </c>
      <c r="R264" s="794">
        <f>'[15]Final Floorspace Estimates'!R184</f>
        <v>852.55763239740702</v>
      </c>
      <c r="S264" s="794">
        <f>'[15]Final Floorspace Estimates'!S184</f>
        <v>1028.0180713926286</v>
      </c>
      <c r="T264" s="794"/>
      <c r="U264" s="795">
        <f>'[15]Final Floorspace Estimates'!U184</f>
        <v>27.056724122054003</v>
      </c>
      <c r="V264" s="795">
        <f>'[15]Final Floorspace Estimates'!V184</f>
        <v>5.1576054699663709</v>
      </c>
      <c r="W264" s="795">
        <f>'[15]Final Floorspace Estimates'!W184</f>
        <v>1.2977026373630476</v>
      </c>
      <c r="X264" s="795">
        <f>'[15]Final Floorspace Estimates'!X184</f>
        <v>33.512032229383422</v>
      </c>
      <c r="AB264" s="363"/>
      <c r="AC264" s="363"/>
      <c r="AD264" s="363"/>
      <c r="AE264" s="350"/>
      <c r="AF264" s="351"/>
      <c r="AG264" s="351"/>
      <c r="AH264" s="351"/>
      <c r="AI264" s="350"/>
      <c r="AJ264" s="362"/>
      <c r="AK264" s="362"/>
      <c r="AL264" s="362"/>
      <c r="AM264" s="350"/>
      <c r="AN264" s="350"/>
      <c r="AO264" s="350"/>
      <c r="AP264" s="350"/>
      <c r="AQ264" s="350"/>
    </row>
    <row r="265" spans="3:43" x14ac:dyDescent="0.2">
      <c r="C265" s="292">
        <f t="shared" si="44"/>
        <v>1999</v>
      </c>
      <c r="D265" s="796">
        <f>'[15]Final Floorspace Estimates'!D185</f>
        <v>14927.136483914663</v>
      </c>
      <c r="E265" s="796">
        <f>'[15]Final Floorspace Estimates'!E185</f>
        <v>5995.2200512228046</v>
      </c>
      <c r="F265" s="796">
        <f>'[15]Final Floorspace Estimates'!F185</f>
        <v>1322.4905493166484</v>
      </c>
      <c r="G265" s="796">
        <f>'[15]Final Floorspace Estimates'!G185</f>
        <v>22244.847084454115</v>
      </c>
      <c r="H265" s="794"/>
      <c r="I265" s="797">
        <f>'[15]Final Floorspace Estimates'!I185</f>
        <v>0.20985675731024456</v>
      </c>
      <c r="J265" s="797">
        <f>'[15]Final Floorspace Estimates'!J185</f>
        <v>0.23620510607680364</v>
      </c>
      <c r="K265" s="797">
        <f>'[15]Final Floorspace Estimates'!K185</f>
        <v>0.19612870365450036</v>
      </c>
      <c r="L265" s="794"/>
      <c r="M265" s="797">
        <f>'[15]Final Floorspace Estimates'!M185</f>
        <v>0.67103794542811401</v>
      </c>
      <c r="N265" s="797">
        <f>'[15]Final Floorspace Estimates'!N185</f>
        <v>0.26951050858931658</v>
      </c>
      <c r="O265" s="797">
        <f>'[15]Final Floorspace Estimates'!O185</f>
        <v>5.9451545982569388E-2</v>
      </c>
      <c r="P265" s="794"/>
      <c r="Q265" s="794">
        <f>'[15]Final Floorspace Estimates'!Q185</f>
        <v>1877.3620386422317</v>
      </c>
      <c r="R265" s="794">
        <f>'[15]Final Floorspace Estimates'!R185</f>
        <v>857.29218698215323</v>
      </c>
      <c r="S265" s="794">
        <f>'[15]Final Floorspace Estimates'!S185</f>
        <v>1036.8777439850965</v>
      </c>
      <c r="T265" s="794"/>
      <c r="U265" s="795">
        <f>'[15]Final Floorspace Estimates'!U185</f>
        <v>28.023639380532863</v>
      </c>
      <c r="V265" s="795">
        <f>'[15]Final Floorspace Estimates'!V185</f>
        <v>5.1396553091520545</v>
      </c>
      <c r="W265" s="795">
        <f>'[15]Final Floorspace Estimates'!W185</f>
        <v>1.3712610172170572</v>
      </c>
      <c r="X265" s="795">
        <f>'[15]Final Floorspace Estimates'!X185</f>
        <v>34.534555706901976</v>
      </c>
      <c r="AB265" s="363"/>
      <c r="AC265" s="363"/>
      <c r="AD265" s="363"/>
      <c r="AE265" s="350"/>
      <c r="AF265" s="351"/>
      <c r="AG265" s="351"/>
      <c r="AH265" s="351"/>
      <c r="AI265" s="350"/>
      <c r="AJ265" s="362"/>
      <c r="AK265" s="362"/>
      <c r="AL265" s="362"/>
      <c r="AM265" s="350"/>
      <c r="AN265" s="350"/>
      <c r="AO265" s="350"/>
      <c r="AP265" s="350"/>
      <c r="AQ265" s="350"/>
    </row>
    <row r="266" spans="3:43" x14ac:dyDescent="0.2">
      <c r="C266" s="292">
        <f t="shared" si="44"/>
        <v>2000</v>
      </c>
      <c r="D266" s="796">
        <f>'[15]Final Floorspace Estimates'!D186</f>
        <v>15190.787961528284</v>
      </c>
      <c r="E266" s="796">
        <f>'[15]Final Floorspace Estimates'!E186</f>
        <v>6082.9032762579927</v>
      </c>
      <c r="F266" s="796">
        <f>'[15]Final Floorspace Estimates'!F186</f>
        <v>1325.4521771360792</v>
      </c>
      <c r="G266" s="796">
        <f>'[15]Final Floorspace Estimates'!G186</f>
        <v>22599.143414922353</v>
      </c>
      <c r="H266" s="794"/>
      <c r="I266" s="797">
        <f>'[15]Final Floorspace Estimates'!I186</f>
        <v>0.2108073284372971</v>
      </c>
      <c r="J266" s="797">
        <f>'[15]Final Floorspace Estimates'!J186</f>
        <v>0.23867326671490013</v>
      </c>
      <c r="K266" s="797">
        <f>'[15]Final Floorspace Estimates'!K186</f>
        <v>0.19184351202029931</v>
      </c>
      <c r="L266" s="794"/>
      <c r="M266" s="797">
        <f>'[15]Final Floorspace Estimates'!M186</f>
        <v>0.67218423648295067</v>
      </c>
      <c r="N266" s="797">
        <f>'[15]Final Floorspace Estimates'!N186</f>
        <v>0.26916521412229344</v>
      </c>
      <c r="O266" s="797">
        <f>'[15]Final Floorspace Estimates'!O186</f>
        <v>5.8650549394756037E-2</v>
      </c>
      <c r="P266" s="794"/>
      <c r="Q266" s="794">
        <f>'[15]Final Floorspace Estimates'!Q186</f>
        <v>1898.1465321083276</v>
      </c>
      <c r="R266" s="794">
        <f>'[15]Final Floorspace Estimates'!R186</f>
        <v>863.82913819906457</v>
      </c>
      <c r="S266" s="794">
        <f>'[15]Final Floorspace Estimates'!S186</f>
        <v>1045.7482538836882</v>
      </c>
      <c r="T266" s="794"/>
      <c r="U266" s="795">
        <f>'[15]Final Floorspace Estimates'!U186</f>
        <v>28.834341489167841</v>
      </c>
      <c r="V266" s="795">
        <f>'[15]Final Floorspace Estimates'!V186</f>
        <v>5.2545890948782077</v>
      </c>
      <c r="W266" s="795">
        <f>'[15]Final Floorspace Estimates'!W186</f>
        <v>1.3860892998463876</v>
      </c>
      <c r="X266" s="795">
        <f>'[15]Final Floorspace Estimates'!X186</f>
        <v>35.475019883892436</v>
      </c>
      <c r="AB266" s="363"/>
      <c r="AC266" s="363"/>
      <c r="AD266" s="363"/>
      <c r="AE266" s="350"/>
      <c r="AF266" s="351"/>
      <c r="AG266" s="351"/>
      <c r="AH266" s="351"/>
      <c r="AI266" s="350"/>
      <c r="AJ266" s="362"/>
      <c r="AK266" s="362"/>
      <c r="AL266" s="362"/>
      <c r="AM266" s="350"/>
      <c r="AN266" s="350"/>
      <c r="AO266" s="350"/>
      <c r="AP266" s="350"/>
      <c r="AQ266" s="350"/>
    </row>
    <row r="267" spans="3:43" x14ac:dyDescent="0.2">
      <c r="C267" s="292">
        <f t="shared" si="44"/>
        <v>2001</v>
      </c>
      <c r="D267" s="796">
        <f>'[15]Final Floorspace Estimates'!D187</f>
        <v>15453.891894384393</v>
      </c>
      <c r="E267" s="796">
        <f>'[15]Final Floorspace Estimates'!E187</f>
        <v>6169.6402863395106</v>
      </c>
      <c r="F267" s="796">
        <f>'[15]Final Floorspace Estimates'!F187</f>
        <v>1318.5282640533733</v>
      </c>
      <c r="G267" s="796">
        <f>'[15]Final Floorspace Estimates'!G187</f>
        <v>22942.060444777275</v>
      </c>
      <c r="H267" s="794"/>
      <c r="I267" s="797">
        <f>'[15]Final Floorspace Estimates'!I187</f>
        <v>0.21175789956434968</v>
      </c>
      <c r="J267" s="797">
        <f>'[15]Final Floorspace Estimates'!J187</f>
        <v>0.2411414273529966</v>
      </c>
      <c r="K267" s="797">
        <f>'[15]Final Floorspace Estimates'!K187</f>
        <v>0.18755832038609824</v>
      </c>
      <c r="L267" s="794"/>
      <c r="M267" s="797">
        <f>'[15]Final Floorspace Estimates'!M187</f>
        <v>0.67360522964285219</v>
      </c>
      <c r="N267" s="797">
        <f>'[15]Final Floorspace Estimates'!N187</f>
        <v>0.26892267593794172</v>
      </c>
      <c r="O267" s="797">
        <f>'[15]Final Floorspace Estimates'!O187</f>
        <v>5.7472094419206109E-2</v>
      </c>
      <c r="P267" s="794"/>
      <c r="Q267" s="794">
        <f>'[15]Final Floorspace Estimates'!Q187</f>
        <v>1920.2072144379495</v>
      </c>
      <c r="R267" s="794">
        <f>'[15]Final Floorspace Estimates'!R187</f>
        <v>869.78991270759343</v>
      </c>
      <c r="S267" s="794">
        <f>'[15]Final Floorspace Estimates'!S187</f>
        <v>1054.6156715543354</v>
      </c>
      <c r="T267" s="794"/>
      <c r="U267" s="795">
        <f>'[15]Final Floorspace Estimates'!U187</f>
        <v>29.674674706741058</v>
      </c>
      <c r="V267" s="795">
        <f>'[15]Final Floorspace Estimates'!V187</f>
        <v>5.3662908860924938</v>
      </c>
      <c r="W267" s="795">
        <f>'[15]Final Floorspace Estimates'!W187</f>
        <v>1.3905405706580203</v>
      </c>
      <c r="X267" s="795">
        <f>'[15]Final Floorspace Estimates'!X187</f>
        <v>36.431506163491569</v>
      </c>
      <c r="AB267" s="363"/>
      <c r="AC267" s="363"/>
      <c r="AD267" s="363"/>
      <c r="AE267" s="350"/>
      <c r="AF267" s="351"/>
      <c r="AG267" s="351"/>
      <c r="AH267" s="351"/>
      <c r="AI267" s="350"/>
      <c r="AJ267" s="362"/>
      <c r="AK267" s="362"/>
      <c r="AL267" s="362"/>
      <c r="AM267" s="350"/>
      <c r="AN267" s="350"/>
      <c r="AO267" s="350"/>
      <c r="AP267" s="350"/>
      <c r="AQ267" s="350"/>
    </row>
    <row r="268" spans="3:43" x14ac:dyDescent="0.2">
      <c r="C268" s="292">
        <f t="shared" si="44"/>
        <v>2002</v>
      </c>
      <c r="D268" s="796">
        <f>'[15]Final Floorspace Estimates'!D188</f>
        <v>15640.654164627489</v>
      </c>
      <c r="E268" s="796">
        <f>'[15]Final Floorspace Estimates'!E188</f>
        <v>6251.4422633321674</v>
      </c>
      <c r="F268" s="796">
        <f>'[15]Final Floorspace Estimates'!F188</f>
        <v>1307.0648788155311</v>
      </c>
      <c r="G268" s="796">
        <f>'[15]Final Floorspace Estimates'!G188</f>
        <v>23199.161306775186</v>
      </c>
      <c r="H268" s="794"/>
      <c r="I268" s="797">
        <f>'[15]Final Floorspace Estimates'!I188</f>
        <v>0.21218441058460738</v>
      </c>
      <c r="J268" s="797">
        <f>'[15]Final Floorspace Estimates'!J188</f>
        <v>0.24176191141194037</v>
      </c>
      <c r="K268" s="797">
        <f>'[15]Final Floorspace Estimates'!K188</f>
        <v>0.19035547045466233</v>
      </c>
      <c r="L268" s="794"/>
      <c r="M268" s="797">
        <f>'[15]Final Floorspace Estimates'!M188</f>
        <v>0.67419050015656057</v>
      </c>
      <c r="N268" s="797">
        <f>'[15]Final Floorspace Estimates'!N188</f>
        <v>0.26946845968550026</v>
      </c>
      <c r="O268" s="797">
        <f>'[15]Final Floorspace Estimates'!O188</f>
        <v>5.6341040157939247E-2</v>
      </c>
      <c r="P268" s="794"/>
      <c r="Q268" s="794">
        <f>'[15]Final Floorspace Estimates'!Q188</f>
        <v>1942.9735373337844</v>
      </c>
      <c r="R268" s="794">
        <f>'[15]Final Floorspace Estimates'!R188</f>
        <v>876.38583939997125</v>
      </c>
      <c r="S268" s="794">
        <f>'[15]Final Floorspace Estimates'!S188</f>
        <v>1054.4800913751699</v>
      </c>
      <c r="T268" s="794"/>
      <c r="U268" s="795">
        <f>'[15]Final Floorspace Estimates'!U188</f>
        <v>30.38937714846066</v>
      </c>
      <c r="V268" s="795">
        <f>'[15]Final Floorspace Estimates'!V188</f>
        <v>5.4786754754108173</v>
      </c>
      <c r="W268" s="795">
        <f>'[15]Final Floorspace Estimates'!W188</f>
        <v>1.3782738928466765</v>
      </c>
      <c r="X268" s="795">
        <f>'[15]Final Floorspace Estimates'!X188</f>
        <v>37.246326516718156</v>
      </c>
      <c r="AB268" s="363"/>
      <c r="AC268" s="363"/>
      <c r="AD268" s="363"/>
      <c r="AE268" s="350"/>
      <c r="AF268" s="351"/>
      <c r="AG268" s="351"/>
      <c r="AH268" s="351"/>
      <c r="AI268" s="350"/>
      <c r="AJ268" s="362"/>
      <c r="AK268" s="362"/>
      <c r="AL268" s="362"/>
      <c r="AM268" s="350"/>
      <c r="AN268" s="350"/>
      <c r="AO268" s="350"/>
      <c r="AP268" s="350"/>
      <c r="AQ268" s="350"/>
    </row>
    <row r="269" spans="3:43" x14ac:dyDescent="0.2">
      <c r="C269" s="292">
        <f t="shared" si="44"/>
        <v>2003</v>
      </c>
      <c r="D269" s="796">
        <f>'[15]Final Floorspace Estimates'!D189</f>
        <v>15837.360553404236</v>
      </c>
      <c r="E269" s="796">
        <f>'[15]Final Floorspace Estimates'!E189</f>
        <v>6332.4363055346894</v>
      </c>
      <c r="F269" s="796">
        <f>'[15]Final Floorspace Estimates'!F189</f>
        <v>1291.1292058443578</v>
      </c>
      <c r="G269" s="796">
        <f>'[15]Final Floorspace Estimates'!G189</f>
        <v>23460.926064783285</v>
      </c>
      <c r="H269" s="794"/>
      <c r="I269" s="797">
        <f>'[15]Final Floorspace Estimates'!I189</f>
        <v>0.21261092160486508</v>
      </c>
      <c r="J269" s="797">
        <f>'[15]Final Floorspace Estimates'!J189</f>
        <v>0.24238239547088411</v>
      </c>
      <c r="K269" s="797">
        <f>'[15]Final Floorspace Estimates'!K189</f>
        <v>0.1931526205232264</v>
      </c>
      <c r="L269" s="794"/>
      <c r="M269" s="797">
        <f>'[15]Final Floorspace Estimates'!M189</f>
        <v>0.67505266031153699</v>
      </c>
      <c r="N269" s="797">
        <f>'[15]Final Floorspace Estimates'!N189</f>
        <v>0.26991416656140355</v>
      </c>
      <c r="O269" s="797">
        <f>'[15]Final Floorspace Estimates'!O189</f>
        <v>5.5033173127059354E-2</v>
      </c>
      <c r="P269" s="794"/>
      <c r="Q269" s="794">
        <f>'[15]Final Floorspace Estimates'!Q189</f>
        <v>1965.8305326963443</v>
      </c>
      <c r="R269" s="794">
        <f>'[15]Final Floorspace Estimates'!R189</f>
        <v>881.54856897289199</v>
      </c>
      <c r="S269" s="794">
        <f>'[15]Final Floorspace Estimates'!S189</f>
        <v>1054.3445469431797</v>
      </c>
      <c r="T269" s="794"/>
      <c r="U269" s="795">
        <f>'[15]Final Floorspace Estimates'!U189</f>
        <v>31.133566933202719</v>
      </c>
      <c r="V269" s="795">
        <f>'[15]Final Floorspace Estimates'!V189</f>
        <v>5.5823501632560921</v>
      </c>
      <c r="W269" s="795">
        <f>'[15]Final Floorspace Estimates'!W189</f>
        <v>1.3612950375810768</v>
      </c>
      <c r="X269" s="795">
        <f>'[15]Final Floorspace Estimates'!X189</f>
        <v>38.07721213403989</v>
      </c>
      <c r="AB269" s="363"/>
      <c r="AC269" s="363"/>
      <c r="AD269" s="363"/>
      <c r="AE269" s="350"/>
      <c r="AF269" s="351"/>
      <c r="AG269" s="351"/>
      <c r="AH269" s="351"/>
      <c r="AI269" s="350"/>
      <c r="AJ269" s="362"/>
      <c r="AK269" s="362"/>
      <c r="AL269" s="362"/>
      <c r="AM269" s="350"/>
      <c r="AN269" s="350"/>
      <c r="AO269" s="350"/>
      <c r="AP269" s="350"/>
      <c r="AQ269" s="350"/>
    </row>
    <row r="270" spans="3:43" x14ac:dyDescent="0.2">
      <c r="C270" s="292">
        <f t="shared" si="44"/>
        <v>2004</v>
      </c>
      <c r="D270" s="796">
        <f>'[15]Final Floorspace Estimates'!D190</f>
        <v>16103.52123461977</v>
      </c>
      <c r="E270" s="796">
        <f>'[15]Final Floorspace Estimates'!E190</f>
        <v>6337.5022991775031</v>
      </c>
      <c r="F270" s="796">
        <f>'[15]Final Floorspace Estimates'!F190</f>
        <v>1281.2796603433001</v>
      </c>
      <c r="G270" s="796">
        <f>'[15]Final Floorspace Estimates'!G190</f>
        <v>23722.303194140575</v>
      </c>
      <c r="H270" s="794"/>
      <c r="I270" s="797">
        <f>'[15]Final Floorspace Estimates'!I190</f>
        <v>0.21308788682995167</v>
      </c>
      <c r="J270" s="797">
        <f>'[15]Final Floorspace Estimates'!J190</f>
        <v>0.242675135012344</v>
      </c>
      <c r="K270" s="797">
        <f>'[15]Final Floorspace Estimates'!K190</f>
        <v>0.18621486197411247</v>
      </c>
      <c r="L270" s="794"/>
      <c r="M270" s="797">
        <f>'[15]Final Floorspace Estimates'!M190</f>
        <v>0.67883464361914703</v>
      </c>
      <c r="N270" s="797">
        <f>'[15]Final Floorspace Estimates'!N190</f>
        <v>0.26715375178000722</v>
      </c>
      <c r="O270" s="797">
        <f>'[15]Final Floorspace Estimates'!O190</f>
        <v>5.4011604600845711E-2</v>
      </c>
      <c r="P270" s="794"/>
      <c r="Q270" s="794">
        <f>'[15]Final Floorspace Estimates'!Q190</f>
        <v>1991.034409372653</v>
      </c>
      <c r="R270" s="794">
        <f>'[15]Final Floorspace Estimates'!R190</f>
        <v>888.07926183072493</v>
      </c>
      <c r="S270" s="794">
        <f>'[15]Final Floorspace Estimates'!S190</f>
        <v>1054.4884287355744</v>
      </c>
      <c r="T270" s="794"/>
      <c r="U270" s="795">
        <f>'[15]Final Floorspace Estimates'!U190</f>
        <v>32.062664890191151</v>
      </c>
      <c r="V270" s="795">
        <f>'[15]Final Floorspace Estimates'!V190</f>
        <v>5.6282043637040786</v>
      </c>
      <c r="W270" s="795">
        <f>'[15]Final Floorspace Estimates'!W190</f>
        <v>1.3510945758062567</v>
      </c>
      <c r="X270" s="795">
        <f>'[15]Final Floorspace Estimates'!X190</f>
        <v>39.041963829701487</v>
      </c>
      <c r="AB270" s="363"/>
      <c r="AC270" s="363"/>
      <c r="AD270" s="363"/>
      <c r="AE270" s="350"/>
      <c r="AF270" s="351"/>
      <c r="AG270" s="351"/>
      <c r="AH270" s="351"/>
      <c r="AI270" s="350"/>
      <c r="AJ270" s="362"/>
      <c r="AK270" s="362"/>
      <c r="AL270" s="362"/>
      <c r="AM270" s="350"/>
      <c r="AN270" s="350"/>
      <c r="AO270" s="350"/>
      <c r="AP270" s="350"/>
      <c r="AQ270" s="350"/>
    </row>
    <row r="271" spans="3:43" x14ac:dyDescent="0.2">
      <c r="C271" s="292">
        <f t="shared" si="44"/>
        <v>2005</v>
      </c>
      <c r="D271" s="796">
        <f>'[15]Final Floorspace Estimates'!D191</f>
        <v>16391.959385158741</v>
      </c>
      <c r="E271" s="796">
        <f>'[15]Final Floorspace Estimates'!E191</f>
        <v>6342.2800937715374</v>
      </c>
      <c r="F271" s="796">
        <f>'[15]Final Floorspace Estimates'!F191</f>
        <v>1268.0981729369792</v>
      </c>
      <c r="G271" s="796">
        <f>'[15]Final Floorspace Estimates'!G191</f>
        <v>24002.337651867256</v>
      </c>
      <c r="H271" s="794"/>
      <c r="I271" s="797">
        <f>'[15]Final Floorspace Estimates'!I191</f>
        <v>0.21356485205503828</v>
      </c>
      <c r="J271" s="797">
        <f>'[15]Final Floorspace Estimates'!J191</f>
        <v>0.24296787455380389</v>
      </c>
      <c r="K271" s="797">
        <f>'[15]Final Floorspace Estimates'!K191</f>
        <v>0.17927710342499856</v>
      </c>
      <c r="L271" s="794"/>
      <c r="M271" s="797">
        <f>'[15]Final Floorspace Estimates'!M191</f>
        <v>0.68293178868282156</v>
      </c>
      <c r="N271" s="797">
        <f>'[15]Final Floorspace Estimates'!N191</f>
        <v>0.26423593342284896</v>
      </c>
      <c r="O271" s="797">
        <f>'[15]Final Floorspace Estimates'!O191</f>
        <v>5.2832277894329503E-2</v>
      </c>
      <c r="P271" s="794"/>
      <c r="Q271" s="794">
        <f>'[15]Final Floorspace Estimates'!Q191</f>
        <v>2017.7434812786212</v>
      </c>
      <c r="R271" s="794">
        <f>'[15]Final Floorspace Estimates'!R191</f>
        <v>894.12739858538202</v>
      </c>
      <c r="S271" s="794">
        <f>'[15]Final Floorspace Estimates'!S191</f>
        <v>1054.6323488562368</v>
      </c>
      <c r="T271" s="794"/>
      <c r="U271" s="795">
        <f>'[15]Final Floorspace Estimates'!U191</f>
        <v>33.074769194787962</v>
      </c>
      <c r="V271" s="795">
        <f>'[15]Final Floorspace Estimates'!V191</f>
        <v>5.6708064013437971</v>
      </c>
      <c r="W271" s="795">
        <f>'[15]Final Floorspace Estimates'!W191</f>
        <v>1.3373773547048287</v>
      </c>
      <c r="X271" s="795">
        <f>'[15]Final Floorspace Estimates'!X191</f>
        <v>40.082952950836585</v>
      </c>
      <c r="AB271" s="363"/>
      <c r="AC271" s="363"/>
      <c r="AD271" s="363"/>
      <c r="AE271" s="350"/>
      <c r="AF271" s="351"/>
      <c r="AG271" s="351"/>
      <c r="AH271" s="351"/>
      <c r="AI271" s="350"/>
      <c r="AJ271" s="362"/>
      <c r="AK271" s="362"/>
      <c r="AL271" s="362"/>
      <c r="AM271" s="350"/>
      <c r="AN271" s="350"/>
      <c r="AO271" s="350"/>
      <c r="AP271" s="350"/>
      <c r="AQ271" s="350"/>
    </row>
    <row r="272" spans="3:43" x14ac:dyDescent="0.2">
      <c r="C272" s="292">
        <f t="shared" si="44"/>
        <v>2006</v>
      </c>
      <c r="D272" s="796">
        <f>'[15]Final Floorspace Estimates'!D192</f>
        <v>16620.579983362408</v>
      </c>
      <c r="E272" s="796">
        <f>'[15]Final Floorspace Estimates'!E192</f>
        <v>6398.6643268193311</v>
      </c>
      <c r="F272" s="796">
        <f>'[15]Final Floorspace Estimates'!F192</f>
        <v>1268.2906269283378</v>
      </c>
      <c r="G272" s="796">
        <f>'[15]Final Floorspace Estimates'!G192</f>
        <v>24287.534937110078</v>
      </c>
      <c r="H272" s="794"/>
      <c r="I272" s="797">
        <f>'[15]Final Floorspace Estimates'!I192</f>
        <v>0.21440510077044589</v>
      </c>
      <c r="J272" s="797">
        <f>'[15]Final Floorspace Estimates'!J192</f>
        <v>0.24442943263794537</v>
      </c>
      <c r="K272" s="797">
        <f>'[15]Final Floorspace Estimates'!K192</f>
        <v>0.18000937593277772</v>
      </c>
      <c r="L272" s="794"/>
      <c r="M272" s="797">
        <f>'[15]Final Floorspace Estimates'!M192</f>
        <v>0.68432552032964999</v>
      </c>
      <c r="N272" s="797">
        <f>'[15]Final Floorspace Estimates'!N192</f>
        <v>0.26345466278846225</v>
      </c>
      <c r="O272" s="797">
        <f>'[15]Final Floorspace Estimates'!O192</f>
        <v>5.2219816881887683E-2</v>
      </c>
      <c r="P272" s="794"/>
      <c r="Q272" s="794">
        <f>'[15]Final Floorspace Estimates'!Q192</f>
        <v>2043.4425230686807</v>
      </c>
      <c r="R272" s="794">
        <f>'[15]Final Floorspace Estimates'!R192</f>
        <v>902.62499110126271</v>
      </c>
      <c r="S272" s="794">
        <f>'[15]Final Floorspace Estimates'!S192</f>
        <v>1060.689551384171</v>
      </c>
      <c r="T272" s="794"/>
      <c r="U272" s="795">
        <f>'[15]Final Floorspace Estimates'!U192</f>
        <v>33.963199896066889</v>
      </c>
      <c r="V272" s="795">
        <f>'[15]Final Floorspace Estimates'!V192</f>
        <v>5.7755943310552658</v>
      </c>
      <c r="W272" s="795">
        <f>'[15]Final Floorspace Estimates'!W192</f>
        <v>1.3452626161013677</v>
      </c>
      <c r="X272" s="795">
        <f>'[15]Final Floorspace Estimates'!X192</f>
        <v>41.084056843223522</v>
      </c>
      <c r="AB272" s="363"/>
      <c r="AC272" s="363"/>
      <c r="AD272" s="363"/>
      <c r="AE272" s="350"/>
      <c r="AF272" s="351"/>
      <c r="AG272" s="351"/>
      <c r="AH272" s="351"/>
      <c r="AI272" s="350"/>
      <c r="AJ272" s="362"/>
      <c r="AK272" s="362"/>
      <c r="AL272" s="362"/>
      <c r="AM272" s="350"/>
      <c r="AN272" s="350"/>
      <c r="AO272" s="350"/>
      <c r="AP272" s="350"/>
      <c r="AQ272" s="350"/>
    </row>
    <row r="273" spans="3:43" x14ac:dyDescent="0.2">
      <c r="C273" s="292">
        <f t="shared" si="44"/>
        <v>2007</v>
      </c>
      <c r="D273" s="796">
        <f>'[15]Final Floorspace Estimates'!D193</f>
        <v>16808.559261188377</v>
      </c>
      <c r="E273" s="796">
        <f>'[15]Final Floorspace Estimates'!E193</f>
        <v>6454.3147433631884</v>
      </c>
      <c r="F273" s="796">
        <f>'[15]Final Floorspace Estimates'!F193</f>
        <v>1267.2128185211091</v>
      </c>
      <c r="G273" s="796">
        <f>'[15]Final Floorspace Estimates'!G193</f>
        <v>24530.086823072674</v>
      </c>
      <c r="H273" s="794"/>
      <c r="I273" s="797">
        <f>'[15]Final Floorspace Estimates'!I193</f>
        <v>0.2152453494858535</v>
      </c>
      <c r="J273" s="797">
        <f>'[15]Final Floorspace Estimates'!J193</f>
        <v>0.24589099072208681</v>
      </c>
      <c r="K273" s="797">
        <f>'[15]Final Floorspace Estimates'!K193</f>
        <v>0.18074164844055685</v>
      </c>
      <c r="L273" s="794"/>
      <c r="M273" s="797">
        <f>'[15]Final Floorspace Estimates'!M193</f>
        <v>0.68522216747225162</v>
      </c>
      <c r="N273" s="797">
        <f>'[15]Final Floorspace Estimates'!N193</f>
        <v>0.26311829998466807</v>
      </c>
      <c r="O273" s="797">
        <f>'[15]Final Floorspace Estimates'!O193</f>
        <v>5.1659532543080339E-2</v>
      </c>
      <c r="P273" s="794"/>
      <c r="Q273" s="794">
        <f>'[15]Final Floorspace Estimates'!Q193</f>
        <v>2060.3115307492276</v>
      </c>
      <c r="R273" s="794">
        <f>'[15]Final Floorspace Estimates'!R193</f>
        <v>909.1301123093499</v>
      </c>
      <c r="S273" s="794">
        <f>'[15]Final Floorspace Estimates'!S193</f>
        <v>1066.7450736665025</v>
      </c>
      <c r="T273" s="794"/>
      <c r="U273" s="795">
        <f>'[15]Final Floorspace Estimates'!U193</f>
        <v>34.630868461108129</v>
      </c>
      <c r="V273" s="795">
        <f>'[15]Final Floorspace Estimates'!V193</f>
        <v>5.8678118875136684</v>
      </c>
      <c r="W273" s="795">
        <f>'[15]Final Floorspace Estimates'!W193</f>
        <v>1.3517930314444369</v>
      </c>
      <c r="X273" s="795">
        <f>'[15]Final Floorspace Estimates'!X193</f>
        <v>41.850473380066234</v>
      </c>
      <c r="AB273" s="363"/>
      <c r="AC273" s="363"/>
      <c r="AD273" s="363"/>
      <c r="AE273" s="350"/>
      <c r="AF273" s="351"/>
      <c r="AG273" s="351"/>
      <c r="AH273" s="351"/>
      <c r="AI273" s="350"/>
      <c r="AJ273" s="362"/>
      <c r="AK273" s="362"/>
      <c r="AL273" s="362"/>
      <c r="AM273" s="350"/>
      <c r="AN273" s="350"/>
      <c r="AO273" s="350"/>
      <c r="AP273" s="350"/>
      <c r="AQ273" s="350"/>
    </row>
    <row r="274" spans="3:43" x14ac:dyDescent="0.2">
      <c r="C274" s="292">
        <f t="shared" si="44"/>
        <v>2008</v>
      </c>
      <c r="D274" s="796">
        <f>'[15]Final Floorspace Estimates'!D194</f>
        <v>16860.213781920156</v>
      </c>
      <c r="E274" s="796">
        <f>'[15]Final Floorspace Estimates'!E194</f>
        <v>6425.747180862747</v>
      </c>
      <c r="F274" s="796">
        <f>'[15]Final Floorspace Estimates'!F194</f>
        <v>1320.0974752612142</v>
      </c>
      <c r="G274" s="796">
        <f>'[15]Final Floorspace Estimates'!G194</f>
        <v>24606.058438044118</v>
      </c>
      <c r="H274" s="794"/>
      <c r="I274" s="797">
        <f>'[15]Final Floorspace Estimates'!I194</f>
        <v>0.21397061051909638</v>
      </c>
      <c r="J274" s="797">
        <f>'[15]Final Floorspace Estimates'!J194</f>
        <v>0.2454842656669701</v>
      </c>
      <c r="K274" s="797">
        <f>'[15]Final Floorspace Estimates'!K194</f>
        <v>0.19007791453043082</v>
      </c>
      <c r="L274" s="794"/>
      <c r="M274" s="797">
        <f>'[15]Final Floorspace Estimates'!M194</f>
        <v>0.68520579288928718</v>
      </c>
      <c r="N274" s="797">
        <f>'[15]Final Floorspace Estimates'!N194</f>
        <v>0.26114492075365142</v>
      </c>
      <c r="O274" s="797">
        <f>'[15]Final Floorspace Estimates'!O194</f>
        <v>5.3649286357061336E-2</v>
      </c>
      <c r="P274" s="794"/>
      <c r="Q274" s="794">
        <f>'[15]Final Floorspace Estimates'!Q194</f>
        <v>2073.4655805375264</v>
      </c>
      <c r="R274" s="794">
        <f>'[15]Final Floorspace Estimates'!R194</f>
        <v>911.0344401098539</v>
      </c>
      <c r="S274" s="794">
        <f>'[15]Final Floorspace Estimates'!S194</f>
        <v>1072.6223881767048</v>
      </c>
      <c r="T274" s="794"/>
      <c r="U274" s="795">
        <f>'[15]Final Floorspace Estimates'!U194</f>
        <v>34.959072957315875</v>
      </c>
      <c r="V274" s="795">
        <f>'[15]Final Floorspace Estimates'!V194</f>
        <v>5.854076985204764</v>
      </c>
      <c r="W274" s="795">
        <f>'[15]Final Floorspace Estimates'!W194</f>
        <v>1.4159661065407221</v>
      </c>
      <c r="X274" s="795">
        <f>'[15]Final Floorspace Estimates'!X194</f>
        <v>42.229116049061361</v>
      </c>
      <c r="AB274" s="363"/>
      <c r="AC274" s="363"/>
      <c r="AD274" s="363"/>
      <c r="AE274" s="350"/>
      <c r="AF274" s="351"/>
      <c r="AG274" s="351"/>
      <c r="AH274" s="351"/>
      <c r="AI274" s="350"/>
      <c r="AJ274" s="362"/>
      <c r="AK274" s="362"/>
      <c r="AL274" s="362"/>
      <c r="AM274" s="350"/>
      <c r="AN274" s="350"/>
      <c r="AO274" s="350"/>
      <c r="AP274" s="350"/>
      <c r="AQ274" s="350"/>
    </row>
    <row r="275" spans="3:43" x14ac:dyDescent="0.2">
      <c r="C275" s="292">
        <f t="shared" si="44"/>
        <v>2009</v>
      </c>
      <c r="D275" s="796">
        <f>'[15]Final Floorspace Estimates'!D195</f>
        <v>16849.193377954507</v>
      </c>
      <c r="E275" s="796">
        <f>'[15]Final Floorspace Estimates'!E195</f>
        <v>6396.0496491912909</v>
      </c>
      <c r="F275" s="796">
        <f>'[15]Final Floorspace Estimates'!F195</f>
        <v>1370.2187355317612</v>
      </c>
      <c r="G275" s="796">
        <f>'[15]Final Floorspace Estimates'!G195</f>
        <v>24615.461762677562</v>
      </c>
      <c r="H275" s="794"/>
      <c r="I275" s="797">
        <f>'[15]Final Floorspace Estimates'!I195</f>
        <v>0.21269587155233927</v>
      </c>
      <c r="J275" s="797">
        <f>'[15]Final Floorspace Estimates'!J195</f>
        <v>0.24507754061185338</v>
      </c>
      <c r="K275" s="797">
        <f>'[15]Final Floorspace Estimates'!K195</f>
        <v>0.19941418062030483</v>
      </c>
      <c r="L275" s="794"/>
      <c r="M275" s="797">
        <f>'[15]Final Floorspace Estimates'!M195</f>
        <v>0.68449633569342905</v>
      </c>
      <c r="N275" s="797">
        <f>'[15]Final Floorspace Estimates'!N195</f>
        <v>0.25983870263563791</v>
      </c>
      <c r="O275" s="797">
        <f>'[15]Final Floorspace Estimates'!O195</f>
        <v>5.5664961670932912E-2</v>
      </c>
      <c r="P275" s="794"/>
      <c r="Q275" s="794">
        <f>'[15]Final Floorspace Estimates'!Q195</f>
        <v>2084.7164252298157</v>
      </c>
      <c r="R275" s="794">
        <f>'[15]Final Floorspace Estimates'!R195</f>
        <v>911.45017789420638</v>
      </c>
      <c r="S275" s="794">
        <f>'[15]Final Floorspace Estimates'!S195</f>
        <v>1078.4961397011778</v>
      </c>
      <c r="T275" s="794"/>
      <c r="U275" s="795">
        <f>'[15]Final Floorspace Estimates'!U195</f>
        <v>35.125790186895202</v>
      </c>
      <c r="V275" s="795">
        <f>'[15]Final Floorspace Estimates'!V195</f>
        <v>5.8296805905755784</v>
      </c>
      <c r="W275" s="795">
        <f>'[15]Final Floorspace Estimates'!W195</f>
        <v>1.4777756168172336</v>
      </c>
      <c r="X275" s="795">
        <f>'[15]Final Floorspace Estimates'!X195</f>
        <v>42.433246394288012</v>
      </c>
      <c r="AB275" s="363"/>
      <c r="AC275" s="363"/>
      <c r="AD275" s="363"/>
      <c r="AE275" s="350"/>
      <c r="AF275" s="351"/>
      <c r="AG275" s="351"/>
      <c r="AH275" s="351"/>
      <c r="AI275" s="350"/>
      <c r="AJ275" s="362"/>
      <c r="AK275" s="362"/>
      <c r="AL275" s="362"/>
      <c r="AM275" s="350"/>
      <c r="AN275" s="350"/>
      <c r="AO275" s="350"/>
      <c r="AP275" s="350"/>
      <c r="AQ275" s="350"/>
    </row>
    <row r="276" spans="3:43" x14ac:dyDescent="0.2">
      <c r="C276" s="292">
        <f t="shared" si="44"/>
        <v>2010</v>
      </c>
      <c r="D276" s="796">
        <f>'[15]Final Floorspace Estimates'!D196</f>
        <v>17124.186808364411</v>
      </c>
      <c r="E276" s="796">
        <f>'[15]Final Floorspace Estimates'!E196</f>
        <v>6529.5733925952063</v>
      </c>
      <c r="F276" s="796">
        <f>'[15]Final Floorspace Estimates'!F196</f>
        <v>1380.5347811150386</v>
      </c>
      <c r="G276" s="796">
        <f>'[15]Final Floorspace Estimates'!G196</f>
        <v>25034.294982074654</v>
      </c>
      <c r="H276" s="794"/>
      <c r="I276" s="797">
        <f>'[15]Final Floorspace Estimates'!I196</f>
        <v>0.21457962703826938</v>
      </c>
      <c r="J276" s="797">
        <f>'[15]Final Floorspace Estimates'!J196</f>
        <v>0.24644599340964768</v>
      </c>
      <c r="K276" s="797">
        <f>'[15]Final Floorspace Estimates'!K196</f>
        <v>0.19941418062030483</v>
      </c>
      <c r="L276" s="794"/>
      <c r="M276" s="797">
        <f>'[15]Final Floorspace Estimates'!M196</f>
        <v>0.68402912167591978</v>
      </c>
      <c r="N276" s="797">
        <f>'[15]Final Floorspace Estimates'!N196</f>
        <v>0.26082513596930079</v>
      </c>
      <c r="O276" s="797">
        <f>'[15]Final Floorspace Estimates'!O196</f>
        <v>5.5145742354779516E-2</v>
      </c>
      <c r="P276" s="794"/>
      <c r="Q276" s="794">
        <f>'[15]Final Floorspace Estimates'!Q196</f>
        <v>2093.975005016473</v>
      </c>
      <c r="R276" s="794">
        <f>'[15]Final Floorspace Estimates'!R196</f>
        <v>913.06598228077746</v>
      </c>
      <c r="S276" s="794">
        <f>'[15]Final Floorspace Estimates'!S196</f>
        <v>1095.7230519025127</v>
      </c>
      <c r="T276" s="794"/>
      <c r="U276" s="795">
        <f>'[15]Final Floorspace Estimates'!U196</f>
        <v>35.857619157947887</v>
      </c>
      <c r="V276" s="795">
        <f>'[15]Final Floorspace Estimates'!V196</f>
        <v>5.9619313435843706</v>
      </c>
      <c r="W276" s="795">
        <f>'[15]Final Floorspace Estimates'!W196</f>
        <v>1.5126837836209375</v>
      </c>
      <c r="X276" s="795">
        <f>'[15]Final Floorspace Estimates'!X196</f>
        <v>43.332234285153191</v>
      </c>
      <c r="AB276" s="363"/>
      <c r="AC276" s="363"/>
      <c r="AD276" s="363"/>
      <c r="AE276" s="350"/>
      <c r="AF276" s="351"/>
      <c r="AG276" s="351"/>
      <c r="AH276" s="351"/>
      <c r="AI276" s="350"/>
      <c r="AJ276" s="362"/>
      <c r="AK276" s="362"/>
      <c r="AL276" s="362"/>
      <c r="AM276" s="350"/>
      <c r="AN276" s="350"/>
      <c r="AO276" s="350"/>
      <c r="AP276" s="350"/>
      <c r="AQ276" s="350"/>
    </row>
    <row r="277" spans="3:43" x14ac:dyDescent="0.2">
      <c r="C277" s="292">
        <f t="shared" si="44"/>
        <v>2011</v>
      </c>
      <c r="D277" s="796">
        <f>'[15]Final Floorspace Estimates'!D197</f>
        <v>17395.364657871723</v>
      </c>
      <c r="E277" s="796">
        <f>'[15]Final Floorspace Estimates'!E197</f>
        <v>6656.5701825140804</v>
      </c>
      <c r="F277" s="796">
        <f>'[15]Final Floorspace Estimates'!F197</f>
        <v>1390.6274713575813</v>
      </c>
      <c r="G277" s="796">
        <f>'[15]Final Floorspace Estimates'!G197</f>
        <v>25442.562311743382</v>
      </c>
      <c r="H277" s="794"/>
      <c r="I277" s="797">
        <f>'[15]Final Floorspace Estimates'!I197</f>
        <v>0.21646338252419947</v>
      </c>
      <c r="J277" s="797">
        <f>'[15]Final Floorspace Estimates'!J197</f>
        <v>0.24781444620744195</v>
      </c>
      <c r="K277" s="797">
        <f>'[15]Final Floorspace Estimates'!K197</f>
        <v>0.19941418062030483</v>
      </c>
      <c r="L277" s="794"/>
      <c r="M277" s="797">
        <f>'[15]Final Floorspace Estimates'!M197</f>
        <v>0.68371119405071246</v>
      </c>
      <c r="N277" s="797">
        <f>'[15]Final Floorspace Estimates'!N197</f>
        <v>0.26163128150978898</v>
      </c>
      <c r="O277" s="797">
        <f>'[15]Final Floorspace Estimates'!O197</f>
        <v>5.4657524439498652E-2</v>
      </c>
      <c r="P277" s="794"/>
      <c r="Q277" s="794">
        <f>'[15]Final Floorspace Estimates'!Q197</f>
        <v>2103.6492972877331</v>
      </c>
      <c r="R277" s="794">
        <f>'[15]Final Floorspace Estimates'!R197</f>
        <v>915.99485175395228</v>
      </c>
      <c r="S277" s="794">
        <f>'[15]Final Floorspace Estimates'!S197</f>
        <v>1112.9499641038476</v>
      </c>
      <c r="T277" s="794"/>
      <c r="U277" s="795">
        <f>'[15]Final Floorspace Estimates'!U197</f>
        <v>36.593746638595718</v>
      </c>
      <c r="V277" s="795">
        <f>'[15]Final Floorspace Estimates'!V197</f>
        <v>6.0973840175217635</v>
      </c>
      <c r="W277" s="795">
        <f>'[15]Final Floorspace Estimates'!W197</f>
        <v>1.5476987943292444</v>
      </c>
      <c r="X277" s="795">
        <f>'[15]Final Floorspace Estimates'!X197</f>
        <v>44.238829450446723</v>
      </c>
      <c r="AB277" s="350"/>
      <c r="AC277" s="350"/>
      <c r="AD277" s="350"/>
      <c r="AE277" s="350"/>
      <c r="AF277" s="350"/>
      <c r="AG277" s="350"/>
      <c r="AH277" s="350"/>
      <c r="AI277" s="350"/>
      <c r="AJ277" s="350"/>
      <c r="AK277" s="350"/>
      <c r="AL277" s="350"/>
      <c r="AM277" s="350"/>
      <c r="AN277" s="350"/>
      <c r="AO277" s="350"/>
      <c r="AP277" s="350"/>
      <c r="AQ277" s="350"/>
    </row>
    <row r="278" spans="3:43" x14ac:dyDescent="0.2">
      <c r="C278" s="292">
        <v>2012</v>
      </c>
      <c r="D278" s="796">
        <f>'[15]Final Floorspace Estimates'!D198</f>
        <v>17480.072162353834</v>
      </c>
      <c r="E278" s="796">
        <f>'[15]Final Floorspace Estimates'!E198</f>
        <v>6743.2057880131288</v>
      </c>
      <c r="F278" s="796">
        <f>'[15]Final Floorspace Estimates'!F198</f>
        <v>1393.499513348293</v>
      </c>
      <c r="G278" s="796">
        <f>'[15]Final Floorspace Estimates'!G198</f>
        <v>25616.777463715254</v>
      </c>
      <c r="H278" s="794"/>
      <c r="I278" s="797">
        <f>'[15]Final Floorspace Estimates'!I198</f>
        <v>0.21627954150687528</v>
      </c>
      <c r="J278" s="797">
        <f>'[15]Final Floorspace Estimates'!J198</f>
        <v>0.24918289900523621</v>
      </c>
      <c r="K278" s="797">
        <f>'[15]Final Floorspace Estimates'!K198</f>
        <v>0.19902693295300095</v>
      </c>
      <c r="L278" s="794"/>
      <c r="M278" s="797">
        <f>'[15]Final Floorspace Estimates'!M198</f>
        <v>0.68236811547094034</v>
      </c>
      <c r="N278" s="797">
        <f>'[15]Final Floorspace Estimates'!N198</f>
        <v>0.2632339605387331</v>
      </c>
      <c r="O278" s="797">
        <f>'[15]Final Floorspace Estimates'!O198</f>
        <v>5.4397923990326572E-2</v>
      </c>
      <c r="P278" s="794"/>
      <c r="Q278" s="794">
        <f>'[15]Final Floorspace Estimates'!Q198</f>
        <v>2116.0302860780093</v>
      </c>
      <c r="R278" s="794">
        <f>'[15]Final Floorspace Estimates'!R198</f>
        <v>914.38536497129201</v>
      </c>
      <c r="S278" s="794">
        <f>'[15]Final Floorspace Estimates'!S198</f>
        <v>1130.382785076182</v>
      </c>
      <c r="T278" s="794"/>
      <c r="U278" s="795">
        <f>'[15]Final Floorspace Estimates'!U198</f>
        <v>36.988362098369826</v>
      </c>
      <c r="V278" s="795">
        <f>'[15]Final Floorspace Estimates'!V198</f>
        <v>6.1658886855489135</v>
      </c>
      <c r="W278" s="795">
        <f>'[15]Final Floorspace Estimates'!W198</f>
        <v>1.5751878609009478</v>
      </c>
      <c r="X278" s="795">
        <f>'[15]Final Floorspace Estimates'!X198</f>
        <v>44.729438644819687</v>
      </c>
      <c r="AB278" s="350"/>
      <c r="AC278" s="350"/>
      <c r="AD278" s="350"/>
      <c r="AE278" s="350"/>
      <c r="AF278" s="350"/>
      <c r="AG278" s="350"/>
      <c r="AH278" s="350"/>
      <c r="AI278" s="350"/>
      <c r="AJ278" s="350"/>
      <c r="AK278" s="350"/>
      <c r="AL278" s="350"/>
      <c r="AM278" s="350"/>
      <c r="AN278" s="350"/>
      <c r="AO278" s="350"/>
      <c r="AP278" s="350"/>
      <c r="AQ278" s="350"/>
    </row>
    <row r="279" spans="3:43" x14ac:dyDescent="0.2">
      <c r="C279" s="292">
        <v>2013</v>
      </c>
      <c r="D279" s="796">
        <f>'[15]Final Floorspace Estimates'!D199</f>
        <v>17575.387181072256</v>
      </c>
      <c r="E279" s="796">
        <f>'[15]Final Floorspace Estimates'!E199</f>
        <v>6833.972540914604</v>
      </c>
      <c r="F279" s="796">
        <f>'[15]Final Floorspace Estimates'!F199</f>
        <v>1396.5982196084665</v>
      </c>
      <c r="G279" s="796">
        <f>'[15]Final Floorspace Estimates'!G199</f>
        <v>25805.957941595327</v>
      </c>
      <c r="H279" s="794"/>
      <c r="I279" s="797">
        <f>'[15]Final Floorspace Estimates'!I199</f>
        <v>0.21609570048955107</v>
      </c>
      <c r="J279" s="797">
        <f>'[15]Final Floorspace Estimates'!J199</f>
        <v>0.25055135180303051</v>
      </c>
      <c r="K279" s="797">
        <f>'[15]Final Floorspace Estimates'!K199</f>
        <v>0.19863968528569709</v>
      </c>
      <c r="L279" s="794"/>
      <c r="M279" s="797">
        <f>'[15]Final Floorspace Estimates'!M199</f>
        <v>0.6810592817693224</v>
      </c>
      <c r="N279" s="797">
        <f>'[15]Final Floorspace Estimates'!N199</f>
        <v>0.26482150193305815</v>
      </c>
      <c r="O279" s="797">
        <f>'[15]Final Floorspace Estimates'!O199</f>
        <v>5.4119216297619399E-2</v>
      </c>
      <c r="P279" s="794"/>
      <c r="Q279" s="794">
        <f>'[15]Final Floorspace Estimates'!Q199</f>
        <v>2130.2649089021811</v>
      </c>
      <c r="R279" s="794">
        <f>'[15]Final Floorspace Estimates'!R199</f>
        <v>912.80549270194717</v>
      </c>
      <c r="S279" s="794">
        <f>'[15]Final Floorspace Estimates'!S199</f>
        <v>1147.8219594343009</v>
      </c>
      <c r="T279" s="794"/>
      <c r="U279" s="795">
        <f>'[15]Final Floorspace Estimates'!U199</f>
        <v>37.440230572207447</v>
      </c>
      <c r="V279" s="795">
        <f>'[15]Final Floorspace Estimates'!V199</f>
        <v>6.2380876723211331</v>
      </c>
      <c r="W279" s="795">
        <f>'[15]Final Floorspace Estimates'!W199</f>
        <v>1.6030461049734461</v>
      </c>
      <c r="X279" s="795">
        <f>'[15]Final Floorspace Estimates'!X199</f>
        <v>45.281364349502027</v>
      </c>
      <c r="AB279" s="350"/>
      <c r="AC279" s="350"/>
      <c r="AD279" s="350"/>
      <c r="AE279" s="350"/>
      <c r="AF279" s="350"/>
      <c r="AG279" s="350"/>
      <c r="AH279" s="350"/>
      <c r="AI279" s="350"/>
      <c r="AJ279" s="350"/>
      <c r="AK279" s="350"/>
      <c r="AL279" s="350"/>
      <c r="AM279" s="350"/>
      <c r="AN279" s="350"/>
      <c r="AO279" s="350"/>
      <c r="AP279" s="350"/>
      <c r="AQ279" s="350"/>
    </row>
    <row r="280" spans="3:43" x14ac:dyDescent="0.2">
      <c r="C280" s="565">
        <v>2014</v>
      </c>
      <c r="D280" s="782">
        <f>'[15]Final Floorspace Estimates'!D200</f>
        <v>17878.830953263448</v>
      </c>
      <c r="E280" s="782">
        <f>'[15]Final Floorspace Estimates'!E200</f>
        <v>6720.3992792437621</v>
      </c>
      <c r="F280" s="782">
        <f>'[15]Final Floorspace Estimates'!F200</f>
        <v>1434.8376725625133</v>
      </c>
      <c r="G280" s="782">
        <f>'[15]Final Floorspace Estimates'!G200</f>
        <v>26034.067905069722</v>
      </c>
      <c r="H280" s="794"/>
      <c r="I280" s="797">
        <f>'[15]Final Floorspace Estimates'!I200</f>
        <v>0.21788587812730575</v>
      </c>
      <c r="J280" s="797">
        <f>'[15]Final Floorspace Estimates'!J200</f>
        <v>0.24444585381957373</v>
      </c>
      <c r="K280" s="797">
        <f>'[15]Final Floorspace Estimates'!K200</f>
        <v>0.20568207262085042</v>
      </c>
      <c r="L280" s="794"/>
      <c r="M280" s="797">
        <f>'[15]Final Floorspace Estimates'!M200</f>
        <v>0.68674749633659171</v>
      </c>
      <c r="N280" s="797">
        <f>'[15]Final Floorspace Estimates'!N200</f>
        <v>0.25813865523240304</v>
      </c>
      <c r="O280" s="797">
        <f>'[15]Final Floorspace Estimates'!O200</f>
        <v>5.5113848431005336E-2</v>
      </c>
      <c r="P280" s="794"/>
      <c r="Q280" s="794">
        <f>'[15]Final Floorspace Estimates'!Q200</f>
        <v>2144.4590977164999</v>
      </c>
      <c r="R280" s="794">
        <f>'[15]Final Floorspace Estimates'!R200</f>
        <v>910.57018069372953</v>
      </c>
      <c r="S280" s="794">
        <f>'[15]Final Floorspace Estimates'!S200</f>
        <v>1164.5097554066892</v>
      </c>
      <c r="T280" s="794"/>
      <c r="U280" s="819">
        <f>'[15]Final Floorspace Estimates'!U200</f>
        <v>38.34042169426116</v>
      </c>
      <c r="V280" s="819">
        <f>'[15]Final Floorspace Estimates'!V200</f>
        <v>6.1193951860350015</v>
      </c>
      <c r="W280" s="819">
        <f>'[15]Final Floorspace Estimates'!W200</f>
        <v>1.6708824671240756</v>
      </c>
      <c r="X280" s="819">
        <f>'[15]Final Floorspace Estimates'!X200</f>
        <v>46.130699347420233</v>
      </c>
      <c r="AB280" s="350"/>
      <c r="AC280" s="350"/>
      <c r="AD280" s="350"/>
      <c r="AE280" s="350"/>
      <c r="AF280" s="350"/>
      <c r="AG280" s="350"/>
      <c r="AH280" s="350"/>
      <c r="AI280" s="350"/>
      <c r="AJ280" s="350"/>
      <c r="AK280" s="350"/>
      <c r="AL280" s="350"/>
      <c r="AM280" s="350"/>
      <c r="AN280" s="350"/>
      <c r="AO280" s="350"/>
      <c r="AP280" s="350"/>
      <c r="AQ280" s="350"/>
    </row>
    <row r="281" spans="3:43" x14ac:dyDescent="0.2">
      <c r="C281" s="292">
        <v>2015</v>
      </c>
      <c r="D281" s="677">
        <f>'[15]Final Floorspace Estimates'!D201</f>
        <v>18192.472974571865</v>
      </c>
      <c r="E281" s="677">
        <f>'[15]Final Floorspace Estimates'!E201</f>
        <v>6611.8066854801509</v>
      </c>
      <c r="F281" s="677">
        <f>'[15]Final Floorspace Estimates'!F201</f>
        <v>1472.0529775998787</v>
      </c>
      <c r="G281" s="677">
        <f>'[15]Final Floorspace Estimates'!G201</f>
        <v>26276.332637651896</v>
      </c>
      <c r="H281" s="784"/>
      <c r="I281" s="564">
        <f>'[15]Final Floorspace Estimates'!I201</f>
        <v>0.21967605576506047</v>
      </c>
      <c r="J281" s="564">
        <f>'[15]Final Floorspace Estimates'!J201</f>
        <v>0.23834035583611696</v>
      </c>
      <c r="K281" s="564">
        <f>'[15]Final Floorspace Estimates'!K201</f>
        <v>0.21272445995600375</v>
      </c>
      <c r="L281" s="784"/>
      <c r="M281" s="564">
        <f>'[15]Final Floorspace Estimates'!M201</f>
        <v>0.69235205785542142</v>
      </c>
      <c r="N281" s="564">
        <f>'[15]Final Floorspace Estimates'!N201</f>
        <v>0.25162593184735216</v>
      </c>
      <c r="O281" s="564">
        <f>'[15]Final Floorspace Estimates'!O201</f>
        <v>5.6022010297226324E-2</v>
      </c>
      <c r="P281" s="784"/>
      <c r="Q281" s="784">
        <f>'[15]Final Floorspace Estimates'!Q201</f>
        <v>2157.397935294101</v>
      </c>
      <c r="R281" s="784">
        <f>'[15]Final Floorspace Estimates'!R201</f>
        <v>908.66293531601696</v>
      </c>
      <c r="S281" s="784">
        <f>'[15]Final Floorspace Estimates'!S201</f>
        <v>1181.1819346510767</v>
      </c>
      <c r="T281" s="784"/>
      <c r="U281" s="303">
        <f>'[15]Final Floorspace Estimates'!U201</f>
        <v>39.248403633235071</v>
      </c>
      <c r="V281" s="303">
        <f>'[15]Final Floorspace Estimates'!V201</f>
        <v>6.0079036705704594</v>
      </c>
      <c r="W281" s="303">
        <f>'[15]Final Floorspace Estimates'!W201</f>
        <v>1.7387623839903028</v>
      </c>
      <c r="X281" s="303">
        <f>'[15]Final Floorspace Estimates'!X201</f>
        <v>46.995069687795834</v>
      </c>
      <c r="AB281" s="350"/>
      <c r="AC281" s="350"/>
      <c r="AD281" s="350"/>
      <c r="AE281" s="350"/>
      <c r="AF281" s="350"/>
      <c r="AG281" s="350"/>
      <c r="AH281" s="350"/>
      <c r="AI281" s="350"/>
      <c r="AJ281" s="350"/>
      <c r="AK281" s="350"/>
      <c r="AL281" s="350"/>
      <c r="AM281" s="350"/>
      <c r="AN281" s="350"/>
      <c r="AO281" s="350"/>
      <c r="AP281" s="350"/>
      <c r="AQ281" s="350"/>
    </row>
    <row r="282" spans="3:43" x14ac:dyDescent="0.2">
      <c r="C282" s="292">
        <v>2016</v>
      </c>
      <c r="D282" s="677">
        <f>'[15]Final Floorspace Estimates'!D202</f>
        <v>18344.155320500839</v>
      </c>
      <c r="E282" s="677">
        <f>'[15]Final Floorspace Estimates'!E202</f>
        <v>6693.2658239570173</v>
      </c>
      <c r="F282" s="677">
        <f>'[15]Final Floorspace Estimates'!F202</f>
        <v>1494.3831746924479</v>
      </c>
      <c r="G282" s="677">
        <f>'[15]Final Floorspace Estimates'!G202</f>
        <v>26531.804319150302</v>
      </c>
      <c r="H282" s="784"/>
      <c r="I282" s="564">
        <f>'[15]Final Floorspace Estimates'!I202</f>
        <v>0.21899220803116692</v>
      </c>
      <c r="J282" s="564">
        <f>'[15]Final Floorspace Estimates'!J202</f>
        <v>0.23976337650402885</v>
      </c>
      <c r="K282" s="564">
        <f>'[15]Final Floorspace Estimates'!K202</f>
        <v>0.21551687304373879</v>
      </c>
      <c r="L282" s="784"/>
      <c r="M282" s="564">
        <f>'[15]Final Floorspace Estimates'!M202</f>
        <v>0.69140248057913922</v>
      </c>
      <c r="N282" s="564">
        <f>'[15]Final Floorspace Estimates'!N202</f>
        <v>0.25227329975164592</v>
      </c>
      <c r="O282" s="564">
        <f>'[15]Final Floorspace Estimates'!O202</f>
        <v>5.6324219669214963E-2</v>
      </c>
      <c r="P282" s="784"/>
      <c r="Q282" s="784">
        <f>'[15]Final Floorspace Estimates'!Q202</f>
        <v>2170.5571773790289</v>
      </c>
      <c r="R282" s="784">
        <f>'[15]Final Floorspace Estimates'!R202</f>
        <v>908.1484810030629</v>
      </c>
      <c r="S282" s="784">
        <f>'[15]Final Floorspace Estimates'!S202</f>
        <v>1186.3887162478395</v>
      </c>
      <c r="T282" s="784"/>
      <c r="U282" s="303">
        <f>'[15]Final Floorspace Estimates'!U202</f>
        <v>39.817037993868794</v>
      </c>
      <c r="V282" s="303">
        <f>'[15]Final Floorspace Estimates'!V202</f>
        <v>6.0784791909762799</v>
      </c>
      <c r="W282" s="303">
        <f>'[15]Final Floorspace Estimates'!W202</f>
        <v>1.772919336205744</v>
      </c>
      <c r="X282" s="303">
        <f>'[15]Final Floorspace Estimates'!X202</f>
        <v>47.668436521050822</v>
      </c>
      <c r="AB282" s="350"/>
      <c r="AC282" s="350"/>
      <c r="AD282" s="350"/>
      <c r="AE282" s="350"/>
      <c r="AF282" s="350"/>
      <c r="AG282" s="350"/>
      <c r="AH282" s="350"/>
      <c r="AI282" s="350"/>
      <c r="AJ282" s="350"/>
      <c r="AK282" s="350"/>
      <c r="AL282" s="350"/>
      <c r="AM282" s="350"/>
      <c r="AN282" s="350"/>
      <c r="AO282" s="350"/>
      <c r="AP282" s="350"/>
      <c r="AQ282" s="350"/>
    </row>
    <row r="283" spans="3:43" ht="14.25" customHeight="1" x14ac:dyDescent="0.2">
      <c r="C283" s="292">
        <v>2017</v>
      </c>
      <c r="D283" s="677">
        <f>'[15]Final Floorspace Estimates'!D203</f>
        <v>18508.846197890874</v>
      </c>
      <c r="E283" s="677">
        <f>'[15]Final Floorspace Estimates'!E203</f>
        <v>6777.4898131562668</v>
      </c>
      <c r="F283" s="677">
        <f>'[15]Final Floorspace Estimates'!F203</f>
        <v>1517.0568965405628</v>
      </c>
      <c r="G283" s="677">
        <f>'[15]Final Floorspace Estimates'!G203</f>
        <v>26803.392907587702</v>
      </c>
      <c r="H283" s="784"/>
      <c r="I283" s="564">
        <f>'[15]Final Floorspace Estimates'!I203</f>
        <v>0.21830836029727341</v>
      </c>
      <c r="J283" s="564">
        <f>'[15]Final Floorspace Estimates'!J203</f>
        <v>0.24118639717194076</v>
      </c>
      <c r="K283" s="564">
        <f>'[15]Final Floorspace Estimates'!K203</f>
        <v>0.21830928613147382</v>
      </c>
      <c r="L283" s="784"/>
      <c r="M283" s="564">
        <f>'[15]Final Floorspace Estimates'!M203</f>
        <v>0.69054116625105522</v>
      </c>
      <c r="N283" s="564">
        <f>'[15]Final Floorspace Estimates'!N203</f>
        <v>0.25285939867850254</v>
      </c>
      <c r="O283" s="564">
        <f>'[15]Final Floorspace Estimates'!O203</f>
        <v>5.659943507044226E-2</v>
      </c>
      <c r="P283" s="784"/>
      <c r="Q283" s="784">
        <f>'[15]Final Floorspace Estimates'!Q203</f>
        <v>2183.1844625891745</v>
      </c>
      <c r="R283" s="784">
        <f>'[15]Final Floorspace Estimates'!R203</f>
        <v>907.83081203668007</v>
      </c>
      <c r="S283" s="784">
        <f>'[15]Final Floorspace Estimates'!S203</f>
        <v>1191.774334754959</v>
      </c>
      <c r="T283" s="784"/>
      <c r="U283" s="303">
        <f>'[15]Final Floorspace Estimates'!U203</f>
        <v>40.408225439688067</v>
      </c>
      <c r="V283" s="303">
        <f>'[15]Final Floorspace Estimates'!V203</f>
        <v>6.1528140806479801</v>
      </c>
      <c r="W283" s="303">
        <f>'[15]Final Floorspace Estimates'!W203</f>
        <v>1.8079894736600517</v>
      </c>
      <c r="X283" s="303">
        <f>'[15]Final Floorspace Estimates'!X203</f>
        <v>48.369028993996096</v>
      </c>
      <c r="AB283" s="350"/>
      <c r="AC283" s="350"/>
      <c r="AD283" s="350"/>
      <c r="AE283" s="350"/>
      <c r="AF283" s="350"/>
      <c r="AG283" s="350"/>
      <c r="AH283" s="350"/>
      <c r="AI283" s="350"/>
      <c r="AJ283" s="350"/>
      <c r="AK283" s="350"/>
      <c r="AL283" s="350"/>
      <c r="AM283" s="350"/>
      <c r="AN283" s="350"/>
      <c r="AO283" s="350"/>
      <c r="AP283" s="350"/>
      <c r="AQ283" s="350"/>
    </row>
    <row r="284" spans="3:43" x14ac:dyDescent="0.2">
      <c r="C284" s="292">
        <v>2018</v>
      </c>
      <c r="D284" s="677">
        <f>'[15]Final Floorspace Estimates'!D204</f>
        <v>18650.410415136212</v>
      </c>
      <c r="E284" s="677">
        <f>'[15]Final Floorspace Estimates'!E204</f>
        <v>6817.0724743039218</v>
      </c>
      <c r="F284" s="677">
        <f>'[15]Final Floorspace Estimates'!F204</f>
        <v>1514.5276377179346</v>
      </c>
      <c r="G284" s="677">
        <f>'[15]Final Floorspace Estimates'!G204</f>
        <v>26982.010527158069</v>
      </c>
      <c r="H284" s="784"/>
      <c r="I284" s="564">
        <f>'[15]Final Floorspace Estimates'!I204</f>
        <v>0.21830836029727341</v>
      </c>
      <c r="J284" s="564">
        <f>'[15]Final Floorspace Estimates'!J204</f>
        <v>0.24118639717194076</v>
      </c>
      <c r="K284" s="564">
        <f>'[15]Final Floorspace Estimates'!K204</f>
        <v>0.21830928613147382</v>
      </c>
      <c r="L284" s="784"/>
      <c r="M284" s="564">
        <f>'[15]Final Floorspace Estimates'!M204</f>
        <v>0.69121648278819348</v>
      </c>
      <c r="N284" s="564">
        <f>'[15]Final Floorspace Estimates'!N204</f>
        <v>0.25265250220854996</v>
      </c>
      <c r="O284" s="564">
        <f>'[15]Final Floorspace Estimates'!O204</f>
        <v>5.6131015003256506E-2</v>
      </c>
      <c r="P284" s="784"/>
      <c r="Q284" s="784">
        <f>'[15]Final Floorspace Estimates'!Q204</f>
        <v>2195.1225026564516</v>
      </c>
      <c r="R284" s="784">
        <f>'[15]Final Floorspace Estimates'!R204</f>
        <v>907.39583019640565</v>
      </c>
      <c r="S284" s="784">
        <f>'[15]Final Floorspace Estimates'!S204</f>
        <v>1191.7743347549588</v>
      </c>
      <c r="T284" s="784"/>
      <c r="U284" s="303">
        <f>'[15]Final Floorspace Estimates'!U204</f>
        <v>40.939935586043752</v>
      </c>
      <c r="V284" s="303">
        <f>'[15]Final Floorspace Estimates'!V204</f>
        <v>6.1857831373300716</v>
      </c>
      <c r="W284" s="303">
        <f>'[15]Final Floorspace Estimates'!W204</f>
        <v>1.8049751679092905</v>
      </c>
      <c r="X284" s="303">
        <f>'[15]Final Floorspace Estimates'!X204</f>
        <v>48.930693891283113</v>
      </c>
      <c r="AB284" s="350"/>
      <c r="AC284" s="350"/>
      <c r="AD284" s="350"/>
      <c r="AE284" s="350"/>
      <c r="AF284" s="350"/>
      <c r="AG284" s="350"/>
      <c r="AH284" s="350"/>
      <c r="AI284" s="350"/>
      <c r="AJ284" s="350"/>
      <c r="AK284" s="350"/>
      <c r="AL284" s="350"/>
      <c r="AM284" s="350"/>
      <c r="AN284" s="350"/>
      <c r="AO284" s="350"/>
      <c r="AP284" s="350"/>
      <c r="AQ284" s="350"/>
    </row>
    <row r="285" spans="3:43" x14ac:dyDescent="0.2">
      <c r="I285" s="774"/>
      <c r="J285" s="565"/>
      <c r="K285" s="565"/>
      <c r="L285" s="565"/>
      <c r="M285" s="565"/>
      <c r="AB285" s="350"/>
      <c r="AC285" s="350"/>
      <c r="AD285" s="350"/>
      <c r="AE285" s="350"/>
      <c r="AF285" s="350"/>
      <c r="AG285" s="350"/>
      <c r="AH285" s="350"/>
      <c r="AI285" s="350"/>
      <c r="AJ285" s="350"/>
      <c r="AK285" s="350"/>
      <c r="AL285" s="350"/>
      <c r="AM285" s="350"/>
      <c r="AN285" s="350"/>
      <c r="AO285" s="350"/>
      <c r="AP285" s="350"/>
      <c r="AQ285" s="350"/>
    </row>
    <row r="286" spans="3:43" x14ac:dyDescent="0.2">
      <c r="AB286" s="350"/>
      <c r="AC286" s="350"/>
      <c r="AD286" s="350"/>
      <c r="AE286" s="350"/>
      <c r="AF286" s="350"/>
      <c r="AG286" s="350"/>
      <c r="AH286" s="350"/>
      <c r="AI286" s="350"/>
      <c r="AJ286" s="350"/>
      <c r="AK286" s="350"/>
      <c r="AL286" s="350"/>
      <c r="AM286" s="350"/>
      <c r="AN286" s="350"/>
      <c r="AO286" s="350"/>
      <c r="AP286" s="350"/>
      <c r="AQ286" s="350"/>
    </row>
    <row r="287" spans="3:43" x14ac:dyDescent="0.2">
      <c r="AB287" s="350"/>
      <c r="AC287" s="350"/>
      <c r="AD287" s="350"/>
      <c r="AE287" s="350"/>
      <c r="AF287" s="350"/>
      <c r="AG287" s="350"/>
      <c r="AH287" s="350"/>
      <c r="AI287" s="350"/>
      <c r="AJ287" s="350"/>
      <c r="AK287" s="350"/>
      <c r="AL287" s="350"/>
      <c r="AM287" s="350"/>
      <c r="AN287" s="350"/>
      <c r="AO287" s="350"/>
      <c r="AP287" s="350"/>
      <c r="AQ287" s="350"/>
    </row>
    <row r="288" spans="3:43" x14ac:dyDescent="0.2">
      <c r="AB288" s="350"/>
      <c r="AC288" s="350"/>
      <c r="AD288" s="350"/>
      <c r="AE288" s="350"/>
      <c r="AF288" s="350"/>
      <c r="AG288" s="350"/>
      <c r="AH288" s="350"/>
      <c r="AI288" s="350"/>
      <c r="AJ288" s="350"/>
      <c r="AK288" s="350"/>
      <c r="AL288" s="350"/>
      <c r="AM288" s="350"/>
      <c r="AN288" s="350"/>
      <c r="AO288" s="350"/>
      <c r="AP288" s="350"/>
      <c r="AQ288" s="350"/>
    </row>
    <row r="289" spans="3:43" x14ac:dyDescent="0.2">
      <c r="AB289" s="350"/>
      <c r="AC289" s="350"/>
      <c r="AD289" s="350"/>
      <c r="AE289" s="350"/>
      <c r="AF289" s="350"/>
      <c r="AG289" s="350"/>
      <c r="AH289" s="350"/>
      <c r="AI289" s="350"/>
      <c r="AJ289" s="350"/>
      <c r="AK289" s="350"/>
      <c r="AL289" s="350"/>
      <c r="AM289" s="350"/>
      <c r="AN289" s="350"/>
      <c r="AO289" s="350"/>
      <c r="AP289" s="350"/>
      <c r="AQ289" s="350"/>
    </row>
    <row r="290" spans="3:43" x14ac:dyDescent="0.2">
      <c r="AB290" s="350"/>
      <c r="AC290" s="350"/>
      <c r="AD290" s="350"/>
      <c r="AE290" s="350"/>
      <c r="AF290" s="350"/>
      <c r="AG290" s="350"/>
      <c r="AH290" s="350"/>
      <c r="AI290" s="350"/>
      <c r="AJ290" s="350"/>
      <c r="AK290" s="350"/>
      <c r="AL290" s="350"/>
      <c r="AM290" s="350"/>
      <c r="AN290" s="350"/>
      <c r="AO290" s="350"/>
      <c r="AP290" s="350"/>
      <c r="AQ290" s="350"/>
    </row>
    <row r="291" spans="3:43" x14ac:dyDescent="0.2">
      <c r="AB291" s="350"/>
      <c r="AC291" s="350"/>
      <c r="AD291" s="350"/>
      <c r="AE291" s="350"/>
      <c r="AF291" s="350"/>
      <c r="AG291" s="350"/>
      <c r="AH291" s="350"/>
      <c r="AI291" s="350"/>
      <c r="AJ291" s="350"/>
      <c r="AK291" s="350"/>
      <c r="AL291" s="350"/>
      <c r="AM291" s="350"/>
      <c r="AN291" s="350"/>
      <c r="AO291" s="350"/>
      <c r="AP291" s="350"/>
      <c r="AQ291" s="350"/>
    </row>
    <row r="292" spans="3:43" x14ac:dyDescent="0.2">
      <c r="C292" s="771" t="s">
        <v>1625</v>
      </c>
      <c r="D292" s="771"/>
      <c r="E292" s="776"/>
      <c r="F292" s="776"/>
      <c r="AB292" s="350"/>
      <c r="AC292" s="350"/>
      <c r="AD292" s="350"/>
      <c r="AE292" s="350"/>
      <c r="AF292" s="350"/>
      <c r="AG292" s="350"/>
      <c r="AH292" s="350"/>
      <c r="AI292" s="350"/>
      <c r="AJ292" s="350"/>
      <c r="AK292" s="350"/>
      <c r="AL292" s="350"/>
      <c r="AM292" s="350"/>
      <c r="AN292" s="350"/>
      <c r="AO292" s="350"/>
      <c r="AP292" s="350"/>
      <c r="AQ292" s="350"/>
    </row>
    <row r="293" spans="3:43" x14ac:dyDescent="0.2">
      <c r="C293" s="851" t="s">
        <v>1657</v>
      </c>
      <c r="D293" s="851"/>
      <c r="E293" s="851"/>
      <c r="F293" s="851"/>
      <c r="AB293" s="350"/>
      <c r="AC293" s="350"/>
      <c r="AD293" s="350"/>
      <c r="AE293" s="350"/>
      <c r="AF293" s="350"/>
      <c r="AG293" s="350"/>
      <c r="AH293" s="350"/>
      <c r="AI293" s="350"/>
      <c r="AJ293" s="350"/>
      <c r="AK293" s="350"/>
      <c r="AL293" s="350"/>
      <c r="AM293" s="350"/>
      <c r="AN293" s="350"/>
      <c r="AO293" s="350"/>
      <c r="AP293" s="350"/>
      <c r="AQ293" s="350"/>
    </row>
    <row r="294" spans="3:43" x14ac:dyDescent="0.2">
      <c r="AB294" s="350"/>
      <c r="AC294" s="350"/>
      <c r="AD294" s="350"/>
      <c r="AE294" s="350"/>
      <c r="AF294" s="350"/>
      <c r="AG294" s="350"/>
      <c r="AH294" s="350"/>
      <c r="AI294" s="350"/>
      <c r="AJ294" s="350"/>
      <c r="AK294" s="350"/>
      <c r="AL294" s="350"/>
      <c r="AM294" s="350"/>
      <c r="AN294" s="350"/>
      <c r="AO294" s="350"/>
      <c r="AP294" s="350"/>
      <c r="AQ294" s="350"/>
    </row>
    <row r="295" spans="3:43" x14ac:dyDescent="0.2">
      <c r="AB295" s="350"/>
      <c r="AC295" s="350"/>
      <c r="AD295" s="350"/>
      <c r="AE295" s="350"/>
      <c r="AF295" s="350"/>
      <c r="AG295" s="350"/>
      <c r="AH295" s="350"/>
      <c r="AI295" s="350"/>
      <c r="AJ295" s="350"/>
      <c r="AK295" s="350"/>
      <c r="AL295" s="350"/>
      <c r="AM295" s="350"/>
      <c r="AN295" s="350"/>
      <c r="AO295" s="350"/>
      <c r="AP295" s="350"/>
      <c r="AQ295" s="350"/>
    </row>
    <row r="296" spans="3:43" x14ac:dyDescent="0.2">
      <c r="AB296" s="350"/>
      <c r="AC296" s="350"/>
      <c r="AD296" s="350"/>
      <c r="AE296" s="350"/>
      <c r="AF296" s="350"/>
      <c r="AG296" s="350"/>
      <c r="AH296" s="350"/>
      <c r="AI296" s="350"/>
      <c r="AJ296" s="350"/>
      <c r="AK296" s="350"/>
      <c r="AL296" s="350"/>
      <c r="AM296" s="350"/>
      <c r="AN296" s="350"/>
      <c r="AO296" s="350"/>
      <c r="AP296" s="350"/>
      <c r="AQ296" s="350"/>
    </row>
    <row r="297" spans="3:43" x14ac:dyDescent="0.2">
      <c r="AB297" s="350"/>
      <c r="AC297" s="350"/>
      <c r="AD297" s="350"/>
      <c r="AE297" s="350"/>
      <c r="AF297" s="350"/>
      <c r="AG297" s="350"/>
      <c r="AH297" s="350"/>
      <c r="AI297" s="350"/>
      <c r="AJ297" s="350"/>
      <c r="AK297" s="350"/>
      <c r="AL297" s="350"/>
      <c r="AM297" s="350"/>
      <c r="AN297" s="350"/>
      <c r="AO297" s="350"/>
      <c r="AP297" s="350"/>
      <c r="AQ297" s="350"/>
    </row>
    <row r="298" spans="3:43" x14ac:dyDescent="0.2">
      <c r="AB298" s="350"/>
      <c r="AC298" s="350"/>
      <c r="AD298" s="350"/>
      <c r="AE298" s="350"/>
      <c r="AF298" s="350"/>
      <c r="AG298" s="350"/>
      <c r="AH298" s="350"/>
      <c r="AI298" s="350"/>
      <c r="AJ298" s="350"/>
      <c r="AK298" s="350"/>
      <c r="AL298" s="350"/>
      <c r="AM298" s="350"/>
      <c r="AN298" s="350"/>
      <c r="AO298" s="350"/>
      <c r="AP298" s="350"/>
      <c r="AQ298" s="350"/>
    </row>
    <row r="299" spans="3:43" x14ac:dyDescent="0.2">
      <c r="AB299" s="350"/>
      <c r="AC299" s="350"/>
      <c r="AD299" s="350"/>
      <c r="AE299" s="350"/>
      <c r="AF299" s="350"/>
      <c r="AG299" s="350"/>
      <c r="AH299" s="350"/>
      <c r="AI299" s="350"/>
      <c r="AJ299" s="350"/>
      <c r="AK299" s="350"/>
      <c r="AL299" s="350"/>
      <c r="AM299" s="350"/>
      <c r="AN299" s="350"/>
      <c r="AO299" s="350"/>
      <c r="AP299" s="350"/>
      <c r="AQ299" s="350"/>
    </row>
    <row r="300" spans="3:43" x14ac:dyDescent="0.2">
      <c r="AB300" s="350"/>
      <c r="AC300" s="350"/>
      <c r="AD300" s="350"/>
      <c r="AE300" s="350"/>
      <c r="AF300" s="350"/>
      <c r="AG300" s="350"/>
      <c r="AH300" s="350"/>
      <c r="AI300" s="350"/>
      <c r="AJ300" s="350"/>
      <c r="AK300" s="350"/>
      <c r="AL300" s="350"/>
      <c r="AM300" s="350"/>
      <c r="AN300" s="350"/>
      <c r="AO300" s="350"/>
      <c r="AP300" s="350"/>
      <c r="AQ300" s="350"/>
    </row>
    <row r="301" spans="3:43" x14ac:dyDescent="0.2">
      <c r="AB301" s="350"/>
      <c r="AC301" s="350"/>
      <c r="AD301" s="350"/>
      <c r="AE301" s="350"/>
      <c r="AF301" s="350"/>
      <c r="AG301" s="350"/>
      <c r="AH301" s="350"/>
      <c r="AI301" s="350"/>
      <c r="AJ301" s="350"/>
      <c r="AK301" s="350"/>
      <c r="AL301" s="350"/>
      <c r="AM301" s="350"/>
      <c r="AN301" s="350"/>
      <c r="AO301" s="350"/>
      <c r="AP301" s="350"/>
      <c r="AQ301" s="350"/>
    </row>
    <row r="302" spans="3:43" x14ac:dyDescent="0.2">
      <c r="AB302" s="350"/>
      <c r="AC302" s="350"/>
      <c r="AD302" s="350"/>
      <c r="AE302" s="350"/>
      <c r="AF302" s="350"/>
      <c r="AG302" s="350"/>
      <c r="AH302" s="350"/>
      <c r="AI302" s="350"/>
      <c r="AJ302" s="350"/>
      <c r="AK302" s="350"/>
      <c r="AL302" s="350"/>
      <c r="AM302" s="350"/>
      <c r="AN302" s="350"/>
      <c r="AO302" s="350"/>
      <c r="AP302" s="350"/>
      <c r="AQ302" s="350"/>
    </row>
    <row r="303" spans="3:43" x14ac:dyDescent="0.2">
      <c r="AB303" s="350"/>
      <c r="AC303" s="350"/>
      <c r="AD303" s="350"/>
      <c r="AE303" s="350"/>
      <c r="AF303" s="350"/>
      <c r="AG303" s="350"/>
      <c r="AH303" s="350"/>
      <c r="AI303" s="350"/>
      <c r="AJ303" s="350"/>
      <c r="AK303" s="350"/>
      <c r="AL303" s="350"/>
      <c r="AM303" s="350"/>
      <c r="AN303" s="350"/>
      <c r="AO303" s="350"/>
      <c r="AP303" s="350"/>
      <c r="AQ303" s="350"/>
    </row>
    <row r="304" spans="3:43" x14ac:dyDescent="0.2">
      <c r="AB304" s="350"/>
      <c r="AC304" s="350"/>
      <c r="AD304" s="350"/>
      <c r="AE304" s="350"/>
      <c r="AF304" s="350"/>
      <c r="AG304" s="350"/>
      <c r="AH304" s="350"/>
      <c r="AI304" s="350"/>
      <c r="AJ304" s="350"/>
      <c r="AK304" s="350"/>
      <c r="AL304" s="350"/>
      <c r="AM304" s="350"/>
      <c r="AN304" s="350"/>
      <c r="AO304" s="350"/>
      <c r="AP304" s="350"/>
      <c r="AQ304" s="350"/>
    </row>
    <row r="305" spans="28:43" x14ac:dyDescent="0.2">
      <c r="AB305" s="350"/>
      <c r="AC305" s="350"/>
      <c r="AD305" s="350"/>
      <c r="AE305" s="350"/>
      <c r="AF305" s="350"/>
      <c r="AG305" s="350"/>
      <c r="AH305" s="350"/>
      <c r="AI305" s="350"/>
      <c r="AJ305" s="350"/>
      <c r="AK305" s="350"/>
      <c r="AL305" s="350"/>
      <c r="AM305" s="350"/>
      <c r="AN305" s="350"/>
      <c r="AO305" s="350"/>
      <c r="AP305" s="350"/>
      <c r="AQ305" s="350"/>
    </row>
    <row r="306" spans="28:43" x14ac:dyDescent="0.2">
      <c r="AB306" s="350"/>
      <c r="AC306" s="350"/>
      <c r="AD306" s="350"/>
      <c r="AE306" s="350"/>
      <c r="AF306" s="350"/>
      <c r="AG306" s="350"/>
      <c r="AH306" s="350"/>
      <c r="AI306" s="350"/>
      <c r="AJ306" s="350"/>
      <c r="AK306" s="350"/>
      <c r="AL306" s="350"/>
      <c r="AM306" s="350"/>
      <c r="AN306" s="350"/>
      <c r="AO306" s="350"/>
      <c r="AP306" s="350"/>
      <c r="AQ306" s="350"/>
    </row>
    <row r="307" spans="28:43" x14ac:dyDescent="0.2">
      <c r="AB307" s="350"/>
      <c r="AC307" s="350"/>
      <c r="AD307" s="350"/>
      <c r="AE307" s="350"/>
      <c r="AF307" s="350"/>
      <c r="AG307" s="350"/>
      <c r="AH307" s="350"/>
      <c r="AI307" s="350"/>
      <c r="AJ307" s="350"/>
      <c r="AK307" s="350"/>
      <c r="AL307" s="350"/>
      <c r="AM307" s="350"/>
      <c r="AN307" s="350"/>
      <c r="AO307" s="350"/>
      <c r="AP307" s="350"/>
      <c r="AQ307" s="350"/>
    </row>
    <row r="308" spans="28:43" x14ac:dyDescent="0.2">
      <c r="AB308" s="350"/>
      <c r="AC308" s="350"/>
      <c r="AD308" s="350"/>
      <c r="AE308" s="350"/>
      <c r="AF308" s="350"/>
      <c r="AG308" s="350"/>
      <c r="AH308" s="350"/>
      <c r="AI308" s="350"/>
      <c r="AJ308" s="350"/>
      <c r="AK308" s="350"/>
      <c r="AL308" s="350"/>
      <c r="AM308" s="350"/>
      <c r="AN308" s="350"/>
      <c r="AO308" s="350"/>
      <c r="AP308" s="350"/>
      <c r="AQ308" s="350"/>
    </row>
    <row r="309" spans="28:43" x14ac:dyDescent="0.2">
      <c r="AB309" s="350"/>
      <c r="AC309" s="350"/>
      <c r="AD309" s="350"/>
      <c r="AE309" s="350"/>
      <c r="AF309" s="350"/>
      <c r="AG309" s="350"/>
      <c r="AH309" s="350"/>
      <c r="AI309" s="350"/>
      <c r="AJ309" s="350"/>
      <c r="AK309" s="350"/>
      <c r="AL309" s="350"/>
      <c r="AM309" s="350"/>
      <c r="AN309" s="350"/>
      <c r="AO309" s="350"/>
      <c r="AP309" s="350"/>
      <c r="AQ309" s="350"/>
    </row>
    <row r="310" spans="28:43" x14ac:dyDescent="0.2">
      <c r="AB310" s="350"/>
      <c r="AC310" s="350"/>
      <c r="AD310" s="350"/>
      <c r="AE310" s="350"/>
      <c r="AF310" s="350"/>
      <c r="AG310" s="350"/>
      <c r="AH310" s="350"/>
      <c r="AI310" s="350"/>
      <c r="AJ310" s="350"/>
      <c r="AK310" s="350"/>
      <c r="AL310" s="350"/>
      <c r="AM310" s="350"/>
      <c r="AN310" s="350"/>
      <c r="AO310" s="350"/>
      <c r="AP310" s="350"/>
      <c r="AQ310" s="350"/>
    </row>
    <row r="311" spans="28:43" x14ac:dyDescent="0.2">
      <c r="AB311" s="350"/>
      <c r="AC311" s="350"/>
      <c r="AD311" s="350"/>
      <c r="AE311" s="350"/>
      <c r="AF311" s="350"/>
      <c r="AG311" s="350"/>
      <c r="AH311" s="350"/>
      <c r="AI311" s="350"/>
      <c r="AJ311" s="350"/>
      <c r="AK311" s="350"/>
      <c r="AL311" s="350"/>
      <c r="AM311" s="350"/>
      <c r="AN311" s="350"/>
      <c r="AO311" s="350"/>
      <c r="AP311" s="350"/>
      <c r="AQ311" s="350"/>
    </row>
    <row r="312" spans="28:43" x14ac:dyDescent="0.2">
      <c r="AB312" s="350"/>
      <c r="AC312" s="350"/>
      <c r="AD312" s="350"/>
      <c r="AE312" s="350"/>
      <c r="AF312" s="350"/>
      <c r="AG312" s="350"/>
      <c r="AH312" s="350"/>
      <c r="AI312" s="350"/>
      <c r="AJ312" s="350"/>
      <c r="AK312" s="350"/>
      <c r="AL312" s="350"/>
      <c r="AM312" s="350"/>
      <c r="AN312" s="350"/>
      <c r="AO312" s="350"/>
      <c r="AP312" s="350"/>
      <c r="AQ312" s="350"/>
    </row>
    <row r="313" spans="28:43" x14ac:dyDescent="0.2">
      <c r="AB313" s="350"/>
      <c r="AC313" s="350"/>
      <c r="AD313" s="350"/>
      <c r="AE313" s="350"/>
      <c r="AF313" s="350"/>
      <c r="AG313" s="350"/>
      <c r="AH313" s="350"/>
      <c r="AI313" s="350"/>
      <c r="AJ313" s="350"/>
      <c r="AK313" s="350"/>
      <c r="AL313" s="350"/>
      <c r="AM313" s="350"/>
      <c r="AN313" s="350"/>
      <c r="AO313" s="350"/>
      <c r="AP313" s="350"/>
      <c r="AQ313" s="350"/>
    </row>
    <row r="314" spans="28:43" x14ac:dyDescent="0.2">
      <c r="AB314" s="350"/>
      <c r="AC314" s="350"/>
      <c r="AD314" s="350"/>
      <c r="AE314" s="350"/>
      <c r="AF314" s="350"/>
      <c r="AG314" s="350"/>
      <c r="AH314" s="350"/>
      <c r="AI314" s="350"/>
      <c r="AJ314" s="350"/>
      <c r="AK314" s="350"/>
      <c r="AL314" s="350"/>
      <c r="AM314" s="350"/>
      <c r="AN314" s="350"/>
      <c r="AO314" s="350"/>
      <c r="AP314" s="350"/>
      <c r="AQ314" s="350"/>
    </row>
    <row r="315" spans="28:43" x14ac:dyDescent="0.2">
      <c r="AB315" s="350"/>
      <c r="AC315" s="350"/>
      <c r="AD315" s="350"/>
      <c r="AE315" s="350"/>
      <c r="AF315" s="350"/>
      <c r="AG315" s="350"/>
      <c r="AH315" s="350"/>
      <c r="AI315" s="350"/>
      <c r="AJ315" s="350"/>
      <c r="AK315" s="350"/>
      <c r="AL315" s="350"/>
      <c r="AM315" s="350"/>
      <c r="AN315" s="350"/>
      <c r="AO315" s="350"/>
      <c r="AP315" s="350"/>
      <c r="AQ315" s="350"/>
    </row>
    <row r="316" spans="28:43" x14ac:dyDescent="0.2">
      <c r="AB316" s="350"/>
      <c r="AC316" s="350"/>
      <c r="AD316" s="350"/>
      <c r="AE316" s="350"/>
      <c r="AF316" s="350"/>
      <c r="AG316" s="350"/>
      <c r="AH316" s="350"/>
      <c r="AI316" s="350"/>
      <c r="AJ316" s="350"/>
      <c r="AK316" s="350"/>
      <c r="AL316" s="350"/>
      <c r="AM316" s="350"/>
      <c r="AN316" s="350"/>
      <c r="AO316" s="350"/>
      <c r="AP316" s="350"/>
      <c r="AQ316" s="350"/>
    </row>
    <row r="317" spans="28:43" x14ac:dyDescent="0.2">
      <c r="AB317" s="350"/>
      <c r="AC317" s="350"/>
      <c r="AD317" s="350"/>
      <c r="AE317" s="350"/>
      <c r="AF317" s="350"/>
      <c r="AG317" s="350"/>
      <c r="AH317" s="350"/>
      <c r="AI317" s="350"/>
      <c r="AJ317" s="350"/>
      <c r="AK317" s="350"/>
      <c r="AL317" s="350"/>
      <c r="AM317" s="350"/>
      <c r="AN317" s="350"/>
      <c r="AO317" s="350"/>
      <c r="AP317" s="350"/>
      <c r="AQ317" s="350"/>
    </row>
    <row r="318" spans="28:43" x14ac:dyDescent="0.2">
      <c r="AB318" s="350"/>
      <c r="AC318" s="350"/>
      <c r="AD318" s="350"/>
      <c r="AE318" s="350"/>
      <c r="AF318" s="350"/>
      <c r="AG318" s="350"/>
      <c r="AH318" s="350"/>
      <c r="AI318" s="350"/>
      <c r="AJ318" s="350"/>
      <c r="AK318" s="350"/>
      <c r="AL318" s="350"/>
      <c r="AM318" s="350"/>
      <c r="AN318" s="350"/>
      <c r="AO318" s="350"/>
      <c r="AP318" s="350"/>
      <c r="AQ318" s="350"/>
    </row>
    <row r="319" spans="28:43" x14ac:dyDescent="0.2">
      <c r="AB319" s="350"/>
      <c r="AC319" s="350"/>
      <c r="AD319" s="350"/>
      <c r="AE319" s="350"/>
      <c r="AF319" s="350"/>
      <c r="AG319" s="350"/>
      <c r="AH319" s="350"/>
      <c r="AI319" s="350"/>
      <c r="AJ319" s="350"/>
      <c r="AK319" s="350"/>
      <c r="AL319" s="350"/>
      <c r="AM319" s="350"/>
      <c r="AN319" s="350"/>
      <c r="AO319" s="350"/>
      <c r="AP319" s="350"/>
      <c r="AQ319" s="350"/>
    </row>
    <row r="320" spans="28:43" x14ac:dyDescent="0.2">
      <c r="AB320" s="350"/>
      <c r="AC320" s="350"/>
      <c r="AD320" s="350"/>
      <c r="AE320" s="350"/>
      <c r="AF320" s="350"/>
      <c r="AG320" s="350"/>
      <c r="AH320" s="350"/>
      <c r="AI320" s="350"/>
      <c r="AJ320" s="350"/>
      <c r="AK320" s="350"/>
      <c r="AL320" s="350"/>
      <c r="AM320" s="350"/>
      <c r="AN320" s="350"/>
      <c r="AO320" s="350"/>
      <c r="AP320" s="350"/>
      <c r="AQ320" s="350"/>
    </row>
    <row r="321" spans="28:43" x14ac:dyDescent="0.2">
      <c r="AB321" s="350"/>
      <c r="AC321" s="350"/>
      <c r="AD321" s="350"/>
      <c r="AE321" s="350"/>
      <c r="AF321" s="350"/>
      <c r="AG321" s="350"/>
      <c r="AH321" s="350"/>
      <c r="AI321" s="350"/>
      <c r="AJ321" s="350"/>
      <c r="AK321" s="350"/>
      <c r="AL321" s="350"/>
      <c r="AM321" s="350"/>
      <c r="AN321" s="350"/>
      <c r="AO321" s="350"/>
      <c r="AP321" s="350"/>
      <c r="AQ321" s="350"/>
    </row>
    <row r="322" spans="28:43" x14ac:dyDescent="0.2">
      <c r="AB322" s="350"/>
      <c r="AC322" s="350"/>
      <c r="AD322" s="350"/>
      <c r="AE322" s="350"/>
      <c r="AF322" s="350"/>
      <c r="AG322" s="350"/>
      <c r="AH322" s="350"/>
      <c r="AI322" s="350"/>
      <c r="AJ322" s="350"/>
      <c r="AK322" s="350"/>
      <c r="AL322" s="350"/>
      <c r="AM322" s="350"/>
      <c r="AN322" s="350"/>
      <c r="AO322" s="350"/>
      <c r="AP322" s="350"/>
      <c r="AQ322" s="350"/>
    </row>
    <row r="323" spans="28:43" x14ac:dyDescent="0.2">
      <c r="AB323" s="350"/>
      <c r="AC323" s="350"/>
      <c r="AD323" s="350"/>
      <c r="AE323" s="350"/>
      <c r="AF323" s="350"/>
      <c r="AG323" s="350"/>
      <c r="AH323" s="350"/>
      <c r="AI323" s="350"/>
      <c r="AJ323" s="350"/>
      <c r="AK323" s="350"/>
      <c r="AL323" s="350"/>
      <c r="AM323" s="350"/>
      <c r="AN323" s="350"/>
      <c r="AO323" s="350"/>
      <c r="AP323" s="350"/>
      <c r="AQ323" s="350"/>
    </row>
    <row r="324" spans="28:43" x14ac:dyDescent="0.2">
      <c r="AB324" s="350"/>
      <c r="AC324" s="350"/>
      <c r="AD324" s="350"/>
      <c r="AE324" s="350"/>
      <c r="AF324" s="350"/>
      <c r="AG324" s="350"/>
      <c r="AH324" s="350"/>
      <c r="AI324" s="350"/>
      <c r="AJ324" s="350"/>
      <c r="AK324" s="350"/>
      <c r="AL324" s="350"/>
      <c r="AM324" s="350"/>
      <c r="AN324" s="350"/>
      <c r="AO324" s="350"/>
      <c r="AP324" s="350"/>
      <c r="AQ324" s="350"/>
    </row>
    <row r="325" spans="28:43" x14ac:dyDescent="0.2">
      <c r="AB325" s="350"/>
      <c r="AC325" s="350"/>
      <c r="AD325" s="350"/>
      <c r="AE325" s="350"/>
      <c r="AF325" s="350"/>
      <c r="AG325" s="350"/>
      <c r="AH325" s="350"/>
      <c r="AI325" s="350"/>
      <c r="AJ325" s="350"/>
      <c r="AK325" s="350"/>
      <c r="AL325" s="350"/>
      <c r="AM325" s="350"/>
      <c r="AN325" s="350"/>
      <c r="AO325" s="350"/>
      <c r="AP325" s="350"/>
      <c r="AQ325" s="350"/>
    </row>
    <row r="326" spans="28:43" x14ac:dyDescent="0.2">
      <c r="AB326" s="350"/>
      <c r="AC326" s="350"/>
      <c r="AD326" s="350"/>
      <c r="AE326" s="350"/>
      <c r="AF326" s="350"/>
      <c r="AG326" s="350"/>
      <c r="AH326" s="350"/>
      <c r="AI326" s="350"/>
      <c r="AJ326" s="350"/>
      <c r="AK326" s="350"/>
      <c r="AL326" s="350"/>
      <c r="AM326" s="350"/>
      <c r="AN326" s="350"/>
      <c r="AO326" s="350"/>
      <c r="AP326" s="350"/>
      <c r="AQ326" s="350"/>
    </row>
    <row r="327" spans="28:43" x14ac:dyDescent="0.2">
      <c r="AB327" s="350"/>
      <c r="AC327" s="350"/>
      <c r="AD327" s="350"/>
      <c r="AE327" s="350"/>
      <c r="AF327" s="350"/>
      <c r="AG327" s="350"/>
      <c r="AH327" s="350"/>
      <c r="AI327" s="350"/>
      <c r="AJ327" s="350"/>
      <c r="AK327" s="350"/>
      <c r="AL327" s="350"/>
      <c r="AM327" s="350"/>
      <c r="AN327" s="350"/>
      <c r="AO327" s="350"/>
      <c r="AP327" s="350"/>
      <c r="AQ327" s="350"/>
    </row>
    <row r="328" spans="28:43" x14ac:dyDescent="0.2">
      <c r="AB328" s="350"/>
      <c r="AC328" s="350"/>
      <c r="AD328" s="350"/>
      <c r="AE328" s="350"/>
      <c r="AF328" s="350"/>
      <c r="AG328" s="350"/>
      <c r="AH328" s="350"/>
      <c r="AI328" s="350"/>
      <c r="AJ328" s="350"/>
      <c r="AK328" s="350"/>
      <c r="AL328" s="350"/>
      <c r="AM328" s="350"/>
      <c r="AN328" s="350"/>
      <c r="AO328" s="350"/>
      <c r="AP328" s="350"/>
      <c r="AQ328" s="350"/>
    </row>
    <row r="329" spans="28:43" x14ac:dyDescent="0.2">
      <c r="AB329" s="350"/>
      <c r="AC329" s="350"/>
      <c r="AD329" s="350"/>
      <c r="AE329" s="350"/>
      <c r="AF329" s="350"/>
      <c r="AG329" s="350"/>
      <c r="AH329" s="350"/>
      <c r="AI329" s="350"/>
      <c r="AJ329" s="350"/>
      <c r="AK329" s="350"/>
      <c r="AL329" s="350"/>
      <c r="AM329" s="350"/>
      <c r="AN329" s="350"/>
      <c r="AO329" s="350"/>
      <c r="AP329" s="350"/>
      <c r="AQ329" s="350"/>
    </row>
    <row r="330" spans="28:43" x14ac:dyDescent="0.2">
      <c r="AB330" s="350"/>
      <c r="AC330" s="350"/>
      <c r="AD330" s="350"/>
      <c r="AE330" s="350"/>
      <c r="AF330" s="350"/>
      <c r="AG330" s="350"/>
      <c r="AH330" s="350"/>
      <c r="AI330" s="350"/>
      <c r="AJ330" s="350"/>
      <c r="AK330" s="350"/>
      <c r="AL330" s="350"/>
      <c r="AM330" s="350"/>
      <c r="AN330" s="350"/>
      <c r="AO330" s="350"/>
      <c r="AP330" s="350"/>
      <c r="AQ330" s="350"/>
    </row>
    <row r="331" spans="28:43" x14ac:dyDescent="0.2">
      <c r="AB331" s="350"/>
      <c r="AC331" s="350"/>
      <c r="AD331" s="350"/>
      <c r="AE331" s="350"/>
      <c r="AF331" s="350"/>
      <c r="AG331" s="350"/>
      <c r="AH331" s="350"/>
      <c r="AI331" s="350"/>
      <c r="AJ331" s="350"/>
      <c r="AK331" s="350"/>
      <c r="AL331" s="350"/>
      <c r="AM331" s="350"/>
      <c r="AN331" s="350"/>
      <c r="AO331" s="350"/>
      <c r="AP331" s="350"/>
      <c r="AQ331" s="350"/>
    </row>
    <row r="332" spans="28:43" x14ac:dyDescent="0.2">
      <c r="AB332" s="350"/>
      <c r="AC332" s="350"/>
      <c r="AD332" s="350"/>
      <c r="AE332" s="350"/>
      <c r="AF332" s="350"/>
      <c r="AG332" s="350"/>
      <c r="AH332" s="350"/>
      <c r="AI332" s="350"/>
      <c r="AJ332" s="350"/>
      <c r="AK332" s="350"/>
      <c r="AL332" s="350"/>
      <c r="AM332" s="350"/>
      <c r="AN332" s="350"/>
      <c r="AO332" s="350"/>
      <c r="AP332" s="350"/>
      <c r="AQ332" s="350"/>
    </row>
    <row r="333" spans="28:43" x14ac:dyDescent="0.2">
      <c r="AB333" s="350"/>
      <c r="AC333" s="350"/>
      <c r="AD333" s="350"/>
      <c r="AE333" s="350"/>
      <c r="AF333" s="350"/>
      <c r="AG333" s="350"/>
      <c r="AH333" s="350"/>
      <c r="AI333" s="350"/>
      <c r="AJ333" s="350"/>
      <c r="AK333" s="350"/>
      <c r="AL333" s="350"/>
      <c r="AM333" s="350"/>
      <c r="AN333" s="350"/>
      <c r="AO333" s="350"/>
      <c r="AP333" s="350"/>
      <c r="AQ333" s="350"/>
    </row>
    <row r="334" spans="28:43" x14ac:dyDescent="0.2">
      <c r="AB334" s="350"/>
      <c r="AC334" s="350"/>
      <c r="AD334" s="350"/>
      <c r="AE334" s="350"/>
      <c r="AF334" s="350"/>
      <c r="AG334" s="350"/>
      <c r="AH334" s="350"/>
      <c r="AI334" s="350"/>
      <c r="AJ334" s="350"/>
      <c r="AK334" s="350"/>
      <c r="AL334" s="350"/>
      <c r="AM334" s="350"/>
      <c r="AN334" s="350"/>
      <c r="AO334" s="350"/>
      <c r="AP334" s="350"/>
      <c r="AQ334" s="350"/>
    </row>
    <row r="335" spans="28:43" x14ac:dyDescent="0.2">
      <c r="AB335" s="350"/>
      <c r="AC335" s="350"/>
      <c r="AD335" s="350"/>
      <c r="AE335" s="350"/>
      <c r="AF335" s="350"/>
      <c r="AG335" s="350"/>
      <c r="AH335" s="350"/>
      <c r="AI335" s="350"/>
      <c r="AJ335" s="350"/>
      <c r="AK335" s="350"/>
      <c r="AL335" s="350"/>
      <c r="AM335" s="350"/>
      <c r="AN335" s="350"/>
      <c r="AO335" s="350"/>
      <c r="AP335" s="350"/>
      <c r="AQ335" s="350"/>
    </row>
    <row r="336" spans="28:43" x14ac:dyDescent="0.2">
      <c r="AB336" s="350"/>
      <c r="AC336" s="350"/>
      <c r="AD336" s="350"/>
      <c r="AE336" s="350"/>
      <c r="AF336" s="350"/>
      <c r="AG336" s="350"/>
      <c r="AH336" s="350"/>
      <c r="AI336" s="350"/>
      <c r="AJ336" s="350"/>
      <c r="AK336" s="350"/>
      <c r="AL336" s="350"/>
      <c r="AM336" s="350"/>
      <c r="AN336" s="350"/>
      <c r="AO336" s="350"/>
      <c r="AP336" s="350"/>
      <c r="AQ336" s="350"/>
    </row>
    <row r="337" spans="28:43" x14ac:dyDescent="0.2">
      <c r="AB337" s="350"/>
      <c r="AC337" s="350"/>
      <c r="AD337" s="350"/>
      <c r="AE337" s="350"/>
      <c r="AF337" s="350"/>
      <c r="AG337" s="350"/>
      <c r="AH337" s="350"/>
      <c r="AI337" s="350"/>
      <c r="AJ337" s="350"/>
      <c r="AK337" s="350"/>
      <c r="AL337" s="350"/>
      <c r="AM337" s="350"/>
      <c r="AN337" s="350"/>
      <c r="AO337" s="350"/>
      <c r="AP337" s="350"/>
      <c r="AQ337" s="350"/>
    </row>
    <row r="338" spans="28:43" x14ac:dyDescent="0.2">
      <c r="AB338" s="350"/>
      <c r="AC338" s="350"/>
      <c r="AD338" s="350"/>
      <c r="AE338" s="350"/>
      <c r="AF338" s="350"/>
      <c r="AG338" s="350"/>
      <c r="AH338" s="350"/>
      <c r="AI338" s="350"/>
      <c r="AJ338" s="350"/>
      <c r="AK338" s="350"/>
      <c r="AL338" s="350"/>
      <c r="AM338" s="350"/>
      <c r="AN338" s="350"/>
      <c r="AO338" s="350"/>
      <c r="AP338" s="350"/>
      <c r="AQ338" s="350"/>
    </row>
    <row r="339" spans="28:43" x14ac:dyDescent="0.2">
      <c r="AB339" s="350"/>
      <c r="AC339" s="350"/>
      <c r="AD339" s="350"/>
      <c r="AE339" s="350"/>
      <c r="AF339" s="350"/>
      <c r="AG339" s="350"/>
      <c r="AH339" s="350"/>
      <c r="AI339" s="350"/>
      <c r="AJ339" s="350"/>
      <c r="AK339" s="350"/>
      <c r="AL339" s="350"/>
      <c r="AM339" s="350"/>
      <c r="AN339" s="350"/>
      <c r="AO339" s="350"/>
      <c r="AP339" s="350"/>
      <c r="AQ339" s="350"/>
    </row>
    <row r="340" spans="28:43" x14ac:dyDescent="0.2">
      <c r="AB340" s="350"/>
      <c r="AC340" s="350"/>
      <c r="AD340" s="350"/>
      <c r="AE340" s="350"/>
      <c r="AF340" s="350"/>
      <c r="AG340" s="350"/>
      <c r="AH340" s="350"/>
      <c r="AI340" s="350"/>
      <c r="AJ340" s="350"/>
      <c r="AK340" s="350"/>
      <c r="AL340" s="350"/>
      <c r="AM340" s="350"/>
      <c r="AN340" s="350"/>
      <c r="AO340" s="350"/>
      <c r="AP340" s="350"/>
      <c r="AQ340" s="350"/>
    </row>
    <row r="341" spans="28:43" x14ac:dyDescent="0.2">
      <c r="AB341" s="350"/>
      <c r="AC341" s="350"/>
      <c r="AD341" s="350"/>
      <c r="AE341" s="350"/>
      <c r="AF341" s="350"/>
      <c r="AG341" s="350"/>
      <c r="AH341" s="350"/>
      <c r="AI341" s="350"/>
      <c r="AJ341" s="350"/>
      <c r="AK341" s="350"/>
      <c r="AL341" s="350"/>
      <c r="AM341" s="350"/>
      <c r="AN341" s="350"/>
      <c r="AO341" s="350"/>
      <c r="AP341" s="350"/>
      <c r="AQ341" s="350"/>
    </row>
    <row r="342" spans="28:43" x14ac:dyDescent="0.2">
      <c r="AB342" s="350"/>
      <c r="AC342" s="350"/>
      <c r="AD342" s="350"/>
      <c r="AE342" s="350"/>
      <c r="AF342" s="350"/>
      <c r="AG342" s="350"/>
      <c r="AH342" s="350"/>
      <c r="AI342" s="350"/>
      <c r="AJ342" s="350"/>
      <c r="AK342" s="350"/>
      <c r="AL342" s="350"/>
      <c r="AM342" s="350"/>
      <c r="AN342" s="350"/>
      <c r="AO342" s="350"/>
      <c r="AP342" s="350"/>
      <c r="AQ342" s="350"/>
    </row>
    <row r="343" spans="28:43" x14ac:dyDescent="0.2">
      <c r="AB343" s="350"/>
      <c r="AC343" s="350"/>
      <c r="AD343" s="350"/>
      <c r="AE343" s="350"/>
      <c r="AF343" s="350"/>
      <c r="AG343" s="350"/>
      <c r="AH343" s="350"/>
      <c r="AI343" s="350"/>
      <c r="AJ343" s="350"/>
      <c r="AK343" s="350"/>
      <c r="AL343" s="350"/>
      <c r="AM343" s="350"/>
      <c r="AN343" s="350"/>
      <c r="AO343" s="350"/>
      <c r="AP343" s="350"/>
      <c r="AQ343" s="350"/>
    </row>
    <row r="344" spans="28:43" x14ac:dyDescent="0.2">
      <c r="AB344" s="350"/>
      <c r="AC344" s="350"/>
      <c r="AD344" s="350"/>
      <c r="AE344" s="350"/>
      <c r="AF344" s="350"/>
      <c r="AG344" s="350"/>
      <c r="AH344" s="350"/>
      <c r="AI344" s="350"/>
      <c r="AJ344" s="350"/>
      <c r="AK344" s="350"/>
      <c r="AL344" s="350"/>
      <c r="AM344" s="350"/>
      <c r="AN344" s="350"/>
      <c r="AO344" s="350"/>
      <c r="AP344" s="350"/>
      <c r="AQ344" s="350"/>
    </row>
    <row r="345" spans="28:43" x14ac:dyDescent="0.2">
      <c r="AB345" s="350"/>
      <c r="AC345" s="350"/>
      <c r="AD345" s="350"/>
      <c r="AE345" s="350"/>
      <c r="AF345" s="350"/>
      <c r="AG345" s="350"/>
      <c r="AH345" s="350"/>
      <c r="AI345" s="350"/>
      <c r="AJ345" s="350"/>
      <c r="AK345" s="350"/>
      <c r="AL345" s="350"/>
      <c r="AM345" s="350"/>
      <c r="AN345" s="350"/>
      <c r="AO345" s="350"/>
      <c r="AP345" s="350"/>
      <c r="AQ345" s="350"/>
    </row>
    <row r="346" spans="28:43" x14ac:dyDescent="0.2">
      <c r="AB346" s="350"/>
      <c r="AC346" s="350"/>
      <c r="AD346" s="350"/>
      <c r="AE346" s="350"/>
      <c r="AF346" s="350"/>
      <c r="AG346" s="350"/>
      <c r="AH346" s="350"/>
      <c r="AI346" s="350"/>
      <c r="AJ346" s="350"/>
      <c r="AK346" s="350"/>
      <c r="AL346" s="350"/>
      <c r="AM346" s="350"/>
      <c r="AN346" s="350"/>
      <c r="AO346" s="350"/>
      <c r="AP346" s="350"/>
      <c r="AQ346" s="350"/>
    </row>
    <row r="347" spans="28:43" x14ac:dyDescent="0.2">
      <c r="AB347" s="350"/>
      <c r="AC347" s="350"/>
      <c r="AD347" s="350"/>
      <c r="AE347" s="350"/>
      <c r="AF347" s="350"/>
      <c r="AG347" s="350"/>
      <c r="AH347" s="350"/>
      <c r="AI347" s="350"/>
      <c r="AJ347" s="350"/>
      <c r="AK347" s="350"/>
      <c r="AL347" s="350"/>
      <c r="AM347" s="350"/>
      <c r="AN347" s="350"/>
      <c r="AO347" s="350"/>
      <c r="AP347" s="350"/>
      <c r="AQ347" s="350"/>
    </row>
    <row r="348" spans="28:43" x14ac:dyDescent="0.2">
      <c r="AB348" s="350"/>
      <c r="AC348" s="350"/>
      <c r="AD348" s="350"/>
      <c r="AE348" s="350"/>
      <c r="AF348" s="350"/>
      <c r="AG348" s="350"/>
      <c r="AH348" s="350"/>
      <c r="AI348" s="350"/>
      <c r="AJ348" s="350"/>
      <c r="AK348" s="350"/>
      <c r="AL348" s="350"/>
      <c r="AM348" s="350"/>
      <c r="AN348" s="350"/>
      <c r="AO348" s="350"/>
      <c r="AP348" s="350"/>
      <c r="AQ348" s="350"/>
    </row>
    <row r="349" spans="28:43" x14ac:dyDescent="0.2">
      <c r="AB349" s="350"/>
      <c r="AC349" s="350"/>
      <c r="AD349" s="350"/>
      <c r="AE349" s="350"/>
      <c r="AF349" s="350"/>
      <c r="AG349" s="350"/>
      <c r="AH349" s="350"/>
      <c r="AI349" s="350"/>
      <c r="AJ349" s="350"/>
      <c r="AK349" s="350"/>
      <c r="AL349" s="350"/>
      <c r="AM349" s="350"/>
      <c r="AN349" s="350"/>
      <c r="AO349" s="350"/>
      <c r="AP349" s="350"/>
      <c r="AQ349" s="350"/>
    </row>
    <row r="350" spans="28:43" x14ac:dyDescent="0.2">
      <c r="AB350" s="350"/>
      <c r="AC350" s="350"/>
      <c r="AD350" s="350"/>
      <c r="AE350" s="350"/>
      <c r="AF350" s="350"/>
      <c r="AG350" s="350"/>
      <c r="AH350" s="350"/>
      <c r="AI350" s="350"/>
      <c r="AJ350" s="350"/>
      <c r="AK350" s="350"/>
      <c r="AL350" s="350"/>
      <c r="AM350" s="350"/>
      <c r="AN350" s="350"/>
      <c r="AO350" s="350"/>
      <c r="AP350" s="350"/>
      <c r="AQ350" s="350"/>
    </row>
    <row r="351" spans="28:43" x14ac:dyDescent="0.2">
      <c r="AB351" s="350"/>
      <c r="AC351" s="350"/>
      <c r="AD351" s="350"/>
      <c r="AE351" s="350"/>
      <c r="AF351" s="350"/>
      <c r="AG351" s="350"/>
      <c r="AH351" s="350"/>
      <c r="AI351" s="350"/>
      <c r="AJ351" s="350"/>
      <c r="AK351" s="350"/>
      <c r="AL351" s="350"/>
      <c r="AM351" s="350"/>
      <c r="AN351" s="350"/>
      <c r="AO351" s="350"/>
      <c r="AP351" s="350"/>
      <c r="AQ351" s="350"/>
    </row>
    <row r="352" spans="28:43" x14ac:dyDescent="0.2">
      <c r="AB352" s="350"/>
      <c r="AC352" s="350"/>
      <c r="AD352" s="350"/>
      <c r="AE352" s="350"/>
      <c r="AF352" s="350"/>
      <c r="AG352" s="350"/>
      <c r="AH352" s="350"/>
      <c r="AI352" s="350"/>
      <c r="AJ352" s="350"/>
      <c r="AK352" s="350"/>
      <c r="AL352" s="350"/>
      <c r="AM352" s="350"/>
      <c r="AN352" s="350"/>
      <c r="AO352" s="350"/>
      <c r="AP352" s="350"/>
      <c r="AQ352" s="350"/>
    </row>
    <row r="353" spans="28:43" x14ac:dyDescent="0.2">
      <c r="AB353" s="350"/>
      <c r="AC353" s="350"/>
      <c r="AD353" s="350"/>
      <c r="AE353" s="350"/>
      <c r="AF353" s="350"/>
      <c r="AG353" s="350"/>
      <c r="AH353" s="350"/>
      <c r="AI353" s="350"/>
      <c r="AJ353" s="350"/>
      <c r="AK353" s="350"/>
      <c r="AL353" s="350"/>
      <c r="AM353" s="350"/>
      <c r="AN353" s="350"/>
      <c r="AO353" s="350"/>
      <c r="AP353" s="350"/>
      <c r="AQ353" s="350"/>
    </row>
    <row r="354" spans="28:43" x14ac:dyDescent="0.2">
      <c r="AB354" s="350"/>
      <c r="AC354" s="350"/>
      <c r="AD354" s="350"/>
      <c r="AE354" s="350"/>
      <c r="AF354" s="350"/>
      <c r="AG354" s="350"/>
      <c r="AH354" s="350"/>
      <c r="AI354" s="350"/>
      <c r="AJ354" s="350"/>
      <c r="AK354" s="350"/>
      <c r="AL354" s="350"/>
      <c r="AM354" s="350"/>
      <c r="AN354" s="350"/>
      <c r="AO354" s="350"/>
      <c r="AP354" s="350"/>
      <c r="AQ354" s="350"/>
    </row>
    <row r="355" spans="28:43" x14ac:dyDescent="0.2">
      <c r="AB355" s="350"/>
      <c r="AC355" s="350"/>
      <c r="AD355" s="350"/>
      <c r="AE355" s="350"/>
      <c r="AF355" s="350"/>
      <c r="AG355" s="350"/>
      <c r="AH355" s="350"/>
      <c r="AI355" s="350"/>
      <c r="AJ355" s="350"/>
      <c r="AK355" s="350"/>
      <c r="AL355" s="350"/>
      <c r="AM355" s="350"/>
      <c r="AN355" s="350"/>
      <c r="AO355" s="350"/>
      <c r="AP355" s="350"/>
      <c r="AQ355" s="350"/>
    </row>
    <row r="356" spans="28:43" x14ac:dyDescent="0.2">
      <c r="AB356" s="350"/>
      <c r="AC356" s="350"/>
      <c r="AD356" s="350"/>
      <c r="AE356" s="350"/>
      <c r="AF356" s="350"/>
      <c r="AG356" s="350"/>
      <c r="AH356" s="350"/>
      <c r="AI356" s="350"/>
      <c r="AJ356" s="350"/>
      <c r="AK356" s="350"/>
      <c r="AL356" s="350"/>
      <c r="AM356" s="350"/>
      <c r="AN356" s="350"/>
      <c r="AO356" s="350"/>
      <c r="AP356" s="350"/>
      <c r="AQ356" s="350"/>
    </row>
    <row r="357" spans="28:43" x14ac:dyDescent="0.2">
      <c r="AB357" s="350"/>
      <c r="AC357" s="350"/>
      <c r="AD357" s="350"/>
      <c r="AE357" s="350"/>
      <c r="AF357" s="350"/>
      <c r="AG357" s="350"/>
      <c r="AH357" s="350"/>
      <c r="AI357" s="350"/>
      <c r="AJ357" s="350"/>
      <c r="AK357" s="350"/>
      <c r="AL357" s="350"/>
      <c r="AM357" s="350"/>
      <c r="AN357" s="350"/>
      <c r="AO357" s="350"/>
      <c r="AP357" s="350"/>
      <c r="AQ357" s="350"/>
    </row>
    <row r="358" spans="28:43" x14ac:dyDescent="0.2">
      <c r="AB358" s="350"/>
      <c r="AC358" s="350"/>
      <c r="AD358" s="350"/>
      <c r="AE358" s="350"/>
      <c r="AF358" s="350"/>
      <c r="AG358" s="350"/>
      <c r="AH358" s="350"/>
      <c r="AI358" s="350"/>
      <c r="AJ358" s="350"/>
      <c r="AK358" s="350"/>
      <c r="AL358" s="350"/>
      <c r="AM358" s="350"/>
      <c r="AN358" s="350"/>
      <c r="AO358" s="350"/>
      <c r="AP358" s="350"/>
      <c r="AQ358" s="350"/>
    </row>
    <row r="359" spans="28:43" x14ac:dyDescent="0.2">
      <c r="AB359" s="350"/>
      <c r="AC359" s="350"/>
      <c r="AD359" s="350"/>
      <c r="AE359" s="350"/>
      <c r="AF359" s="350"/>
      <c r="AG359" s="350"/>
      <c r="AH359" s="350"/>
      <c r="AI359" s="350"/>
      <c r="AJ359" s="350"/>
      <c r="AK359" s="350"/>
      <c r="AL359" s="350"/>
      <c r="AM359" s="350"/>
      <c r="AN359" s="350"/>
      <c r="AO359" s="350"/>
      <c r="AP359" s="350"/>
      <c r="AQ359" s="350"/>
    </row>
    <row r="360" spans="28:43" x14ac:dyDescent="0.2">
      <c r="AB360" s="350"/>
      <c r="AC360" s="350"/>
      <c r="AD360" s="350"/>
      <c r="AE360" s="350"/>
      <c r="AF360" s="350"/>
      <c r="AG360" s="350"/>
      <c r="AH360" s="350"/>
      <c r="AI360" s="350"/>
      <c r="AJ360" s="350"/>
      <c r="AK360" s="350"/>
      <c r="AL360" s="350"/>
      <c r="AM360" s="350"/>
      <c r="AN360" s="350"/>
      <c r="AO360" s="350"/>
      <c r="AP360" s="350"/>
      <c r="AQ360" s="350"/>
    </row>
    <row r="361" spans="28:43" x14ac:dyDescent="0.2">
      <c r="AB361" s="350"/>
      <c r="AC361" s="350"/>
      <c r="AD361" s="350"/>
      <c r="AE361" s="350"/>
      <c r="AF361" s="350"/>
      <c r="AG361" s="350"/>
      <c r="AH361" s="350"/>
      <c r="AI361" s="350"/>
      <c r="AJ361" s="350"/>
      <c r="AK361" s="350"/>
      <c r="AL361" s="350"/>
      <c r="AM361" s="350"/>
      <c r="AN361" s="350"/>
      <c r="AO361" s="350"/>
      <c r="AP361" s="350"/>
      <c r="AQ361" s="350"/>
    </row>
    <row r="362" spans="28:43" x14ac:dyDescent="0.2">
      <c r="AB362" s="350"/>
      <c r="AC362" s="350"/>
      <c r="AD362" s="350"/>
      <c r="AE362" s="350"/>
      <c r="AF362" s="350"/>
      <c r="AG362" s="350"/>
      <c r="AH362" s="350"/>
      <c r="AI362" s="350"/>
      <c r="AJ362" s="350"/>
      <c r="AK362" s="350"/>
      <c r="AL362" s="350"/>
      <c r="AM362" s="350"/>
      <c r="AN362" s="350"/>
      <c r="AO362" s="350"/>
      <c r="AP362" s="350"/>
      <c r="AQ362" s="350"/>
    </row>
    <row r="363" spans="28:43" x14ac:dyDescent="0.2">
      <c r="AB363" s="350"/>
      <c r="AC363" s="350"/>
      <c r="AD363" s="350"/>
      <c r="AE363" s="350"/>
      <c r="AF363" s="350"/>
      <c r="AG363" s="350"/>
      <c r="AH363" s="350"/>
      <c r="AI363" s="350"/>
      <c r="AJ363" s="350"/>
      <c r="AK363" s="350"/>
      <c r="AL363" s="350"/>
      <c r="AM363" s="350"/>
      <c r="AN363" s="350"/>
      <c r="AO363" s="350"/>
      <c r="AP363" s="350"/>
      <c r="AQ363" s="350"/>
    </row>
    <row r="364" spans="28:43" x14ac:dyDescent="0.2">
      <c r="AB364" s="350"/>
      <c r="AC364" s="350"/>
      <c r="AD364" s="350"/>
      <c r="AE364" s="350"/>
      <c r="AF364" s="350"/>
      <c r="AG364" s="350"/>
      <c r="AH364" s="350"/>
      <c r="AI364" s="350"/>
      <c r="AJ364" s="350"/>
      <c r="AK364" s="350"/>
      <c r="AL364" s="350"/>
      <c r="AM364" s="350"/>
      <c r="AN364" s="350"/>
      <c r="AO364" s="350"/>
      <c r="AP364" s="350"/>
      <c r="AQ364" s="350"/>
    </row>
    <row r="365" spans="28:43" x14ac:dyDescent="0.2">
      <c r="AB365" s="350"/>
      <c r="AC365" s="350"/>
      <c r="AD365" s="350"/>
      <c r="AE365" s="350"/>
      <c r="AF365" s="350"/>
      <c r="AG365" s="350"/>
      <c r="AH365" s="350"/>
      <c r="AI365" s="350"/>
      <c r="AJ365" s="350"/>
      <c r="AK365" s="350"/>
      <c r="AL365" s="350"/>
      <c r="AM365" s="350"/>
      <c r="AN365" s="350"/>
      <c r="AO365" s="350"/>
      <c r="AP365" s="350"/>
      <c r="AQ365" s="350"/>
    </row>
    <row r="366" spans="28:43" x14ac:dyDescent="0.2">
      <c r="AB366" s="350"/>
      <c r="AC366" s="350"/>
      <c r="AD366" s="350"/>
      <c r="AE366" s="350"/>
      <c r="AF366" s="350"/>
      <c r="AG366" s="350"/>
      <c r="AH366" s="350"/>
      <c r="AI366" s="350"/>
      <c r="AJ366" s="350"/>
      <c r="AK366" s="350"/>
      <c r="AL366" s="350"/>
      <c r="AM366" s="350"/>
      <c r="AN366" s="350"/>
      <c r="AO366" s="350"/>
      <c r="AP366" s="350"/>
      <c r="AQ366" s="350"/>
    </row>
    <row r="367" spans="28:43" x14ac:dyDescent="0.2">
      <c r="AB367" s="350"/>
      <c r="AC367" s="350"/>
      <c r="AD367" s="350"/>
      <c r="AE367" s="350"/>
      <c r="AF367" s="350"/>
      <c r="AG367" s="350"/>
      <c r="AH367" s="350"/>
      <c r="AI367" s="350"/>
      <c r="AJ367" s="350"/>
      <c r="AK367" s="350"/>
      <c r="AL367" s="350"/>
      <c r="AM367" s="350"/>
      <c r="AN367" s="350"/>
      <c r="AO367" s="350"/>
      <c r="AP367" s="350"/>
      <c r="AQ367" s="350"/>
    </row>
    <row r="368" spans="28:43" x14ac:dyDescent="0.2">
      <c r="AB368" s="350"/>
      <c r="AC368" s="350"/>
      <c r="AD368" s="350"/>
      <c r="AE368" s="350"/>
      <c r="AF368" s="350"/>
      <c r="AG368" s="350"/>
      <c r="AH368" s="350"/>
      <c r="AI368" s="350"/>
      <c r="AJ368" s="350"/>
      <c r="AK368" s="350"/>
      <c r="AL368" s="350"/>
      <c r="AM368" s="350"/>
      <c r="AN368" s="350"/>
      <c r="AO368" s="350"/>
      <c r="AP368" s="350"/>
      <c r="AQ368" s="350"/>
    </row>
    <row r="369" spans="28:43" x14ac:dyDescent="0.2">
      <c r="AB369" s="350"/>
      <c r="AC369" s="350"/>
      <c r="AD369" s="350"/>
      <c r="AE369" s="350"/>
      <c r="AF369" s="350"/>
      <c r="AG369" s="350"/>
      <c r="AH369" s="350"/>
      <c r="AI369" s="350"/>
      <c r="AJ369" s="350"/>
      <c r="AK369" s="350"/>
      <c r="AL369" s="350"/>
      <c r="AM369" s="350"/>
      <c r="AN369" s="350"/>
      <c r="AO369" s="350"/>
      <c r="AP369" s="350"/>
      <c r="AQ369" s="350"/>
    </row>
    <row r="370" spans="28:43" x14ac:dyDescent="0.2">
      <c r="AB370" s="350"/>
      <c r="AC370" s="350"/>
      <c r="AD370" s="350"/>
      <c r="AE370" s="350"/>
      <c r="AF370" s="350"/>
      <c r="AG370" s="350"/>
      <c r="AH370" s="350"/>
      <c r="AI370" s="350"/>
      <c r="AJ370" s="350"/>
      <c r="AK370" s="350"/>
      <c r="AL370" s="350"/>
      <c r="AM370" s="350"/>
      <c r="AN370" s="350"/>
      <c r="AO370" s="350"/>
      <c r="AP370" s="350"/>
      <c r="AQ370" s="350"/>
    </row>
    <row r="371" spans="28:43" x14ac:dyDescent="0.2">
      <c r="AB371" s="350"/>
      <c r="AC371" s="350"/>
      <c r="AD371" s="350"/>
      <c r="AE371" s="350"/>
      <c r="AF371" s="350"/>
      <c r="AG371" s="350"/>
      <c r="AH371" s="350"/>
      <c r="AI371" s="350"/>
      <c r="AJ371" s="350"/>
      <c r="AK371" s="350"/>
      <c r="AL371" s="350"/>
      <c r="AM371" s="350"/>
      <c r="AN371" s="350"/>
      <c r="AO371" s="350"/>
      <c r="AP371" s="350"/>
      <c r="AQ371" s="350"/>
    </row>
    <row r="372" spans="28:43" x14ac:dyDescent="0.2">
      <c r="AB372" s="350"/>
      <c r="AC372" s="350"/>
      <c r="AD372" s="350"/>
      <c r="AE372" s="350"/>
      <c r="AF372" s="350"/>
      <c r="AG372" s="350"/>
      <c r="AH372" s="350"/>
      <c r="AI372" s="350"/>
      <c r="AJ372" s="350"/>
      <c r="AK372" s="350"/>
      <c r="AL372" s="350"/>
      <c r="AM372" s="350"/>
      <c r="AN372" s="350"/>
      <c r="AO372" s="350"/>
      <c r="AP372" s="350"/>
      <c r="AQ372" s="350"/>
    </row>
    <row r="373" spans="28:43" x14ac:dyDescent="0.2">
      <c r="AB373" s="350"/>
      <c r="AC373" s="350"/>
      <c r="AD373" s="350"/>
      <c r="AE373" s="350"/>
      <c r="AF373" s="350"/>
      <c r="AG373" s="350"/>
      <c r="AH373" s="350"/>
      <c r="AI373" s="350"/>
      <c r="AJ373" s="350"/>
      <c r="AK373" s="350"/>
      <c r="AL373" s="350"/>
      <c r="AM373" s="350"/>
      <c r="AN373" s="350"/>
      <c r="AO373" s="350"/>
      <c r="AP373" s="350"/>
      <c r="AQ373" s="350"/>
    </row>
    <row r="374" spans="28:43" x14ac:dyDescent="0.2">
      <c r="AB374" s="350"/>
      <c r="AC374" s="350"/>
      <c r="AD374" s="350"/>
      <c r="AE374" s="350"/>
      <c r="AF374" s="350"/>
      <c r="AG374" s="350"/>
      <c r="AH374" s="350"/>
      <c r="AI374" s="350"/>
      <c r="AJ374" s="350"/>
      <c r="AK374" s="350"/>
      <c r="AL374" s="350"/>
      <c r="AM374" s="350"/>
      <c r="AN374" s="350"/>
      <c r="AO374" s="350"/>
      <c r="AP374" s="350"/>
      <c r="AQ374" s="350"/>
    </row>
    <row r="375" spans="28:43" x14ac:dyDescent="0.2">
      <c r="AB375" s="350"/>
      <c r="AC375" s="350"/>
      <c r="AD375" s="350"/>
      <c r="AE375" s="350"/>
      <c r="AF375" s="350"/>
      <c r="AG375" s="350"/>
      <c r="AH375" s="350"/>
      <c r="AI375" s="350"/>
      <c r="AJ375" s="350"/>
      <c r="AK375" s="350"/>
      <c r="AL375" s="350"/>
      <c r="AM375" s="350"/>
      <c r="AN375" s="350"/>
      <c r="AO375" s="350"/>
      <c r="AP375" s="350"/>
      <c r="AQ375" s="350"/>
    </row>
    <row r="376" spans="28:43" x14ac:dyDescent="0.2">
      <c r="AB376" s="350"/>
      <c r="AC376" s="350"/>
      <c r="AD376" s="350"/>
      <c r="AE376" s="350"/>
      <c r="AF376" s="350"/>
      <c r="AG376" s="350"/>
      <c r="AH376" s="350"/>
      <c r="AI376" s="350"/>
      <c r="AJ376" s="350"/>
      <c r="AK376" s="350"/>
      <c r="AL376" s="350"/>
      <c r="AM376" s="350"/>
      <c r="AN376" s="350"/>
      <c r="AO376" s="350"/>
      <c r="AP376" s="350"/>
      <c r="AQ376" s="350"/>
    </row>
    <row r="377" spans="28:43" x14ac:dyDescent="0.2">
      <c r="AB377" s="350"/>
      <c r="AC377" s="350"/>
      <c r="AD377" s="350"/>
      <c r="AE377" s="350"/>
      <c r="AF377" s="350"/>
      <c r="AG377" s="350"/>
      <c r="AH377" s="350"/>
      <c r="AI377" s="350"/>
      <c r="AJ377" s="350"/>
      <c r="AK377" s="350"/>
      <c r="AL377" s="350"/>
      <c r="AM377" s="350"/>
      <c r="AN377" s="350"/>
      <c r="AO377" s="350"/>
      <c r="AP377" s="350"/>
      <c r="AQ377" s="350"/>
    </row>
    <row r="378" spans="28:43" x14ac:dyDescent="0.2">
      <c r="AB378" s="350"/>
      <c r="AC378" s="350"/>
      <c r="AD378" s="350"/>
      <c r="AE378" s="350"/>
      <c r="AF378" s="350"/>
      <c r="AG378" s="350"/>
      <c r="AH378" s="350"/>
      <c r="AI378" s="350"/>
      <c r="AJ378" s="350"/>
      <c r="AK378" s="350"/>
      <c r="AL378" s="350"/>
      <c r="AM378" s="350"/>
      <c r="AN378" s="350"/>
      <c r="AO378" s="350"/>
      <c r="AP378" s="350"/>
      <c r="AQ378" s="350"/>
    </row>
    <row r="379" spans="28:43" x14ac:dyDescent="0.2">
      <c r="AB379" s="350"/>
      <c r="AC379" s="350"/>
      <c r="AD379" s="350"/>
      <c r="AE379" s="350"/>
      <c r="AF379" s="350"/>
      <c r="AG379" s="350"/>
      <c r="AH379" s="350"/>
      <c r="AI379" s="350"/>
      <c r="AJ379" s="350"/>
      <c r="AK379" s="350"/>
      <c r="AL379" s="350"/>
      <c r="AM379" s="350"/>
      <c r="AN379" s="350"/>
      <c r="AO379" s="350"/>
      <c r="AP379" s="350"/>
      <c r="AQ379" s="350"/>
    </row>
    <row r="380" spans="28:43" x14ac:dyDescent="0.2">
      <c r="AB380" s="350"/>
      <c r="AC380" s="350"/>
      <c r="AD380" s="350"/>
      <c r="AE380" s="350"/>
      <c r="AF380" s="350"/>
      <c r="AG380" s="350"/>
      <c r="AH380" s="350"/>
      <c r="AI380" s="350"/>
      <c r="AJ380" s="350"/>
      <c r="AK380" s="350"/>
      <c r="AL380" s="350"/>
      <c r="AM380" s="350"/>
      <c r="AN380" s="350"/>
      <c r="AO380" s="350"/>
      <c r="AP380" s="350"/>
      <c r="AQ380" s="350"/>
    </row>
    <row r="381" spans="28:43" x14ac:dyDescent="0.2">
      <c r="AB381" s="350"/>
      <c r="AC381" s="350"/>
      <c r="AD381" s="350"/>
      <c r="AE381" s="350"/>
      <c r="AF381" s="350"/>
      <c r="AG381" s="350"/>
      <c r="AH381" s="350"/>
      <c r="AI381" s="350"/>
      <c r="AJ381" s="350"/>
      <c r="AK381" s="350"/>
      <c r="AL381" s="350"/>
      <c r="AM381" s="350"/>
      <c r="AN381" s="350"/>
      <c r="AO381" s="350"/>
      <c r="AP381" s="350"/>
      <c r="AQ381" s="350"/>
    </row>
    <row r="382" spans="28:43" x14ac:dyDescent="0.2">
      <c r="AB382" s="350"/>
      <c r="AC382" s="350"/>
      <c r="AD382" s="350"/>
      <c r="AE382" s="350"/>
      <c r="AF382" s="350"/>
      <c r="AG382" s="350"/>
      <c r="AH382" s="350"/>
      <c r="AI382" s="350"/>
      <c r="AJ382" s="350"/>
      <c r="AK382" s="350"/>
      <c r="AL382" s="350"/>
      <c r="AM382" s="350"/>
      <c r="AN382" s="350"/>
      <c r="AO382" s="350"/>
      <c r="AP382" s="350"/>
      <c r="AQ382" s="350"/>
    </row>
    <row r="383" spans="28:43" x14ac:dyDescent="0.2">
      <c r="AB383" s="350"/>
      <c r="AC383" s="350"/>
      <c r="AD383" s="350"/>
      <c r="AE383" s="350"/>
      <c r="AF383" s="350"/>
      <c r="AG383" s="350"/>
      <c r="AH383" s="350"/>
      <c r="AI383" s="350"/>
      <c r="AJ383" s="350"/>
      <c r="AK383" s="350"/>
      <c r="AL383" s="350"/>
      <c r="AM383" s="350"/>
      <c r="AN383" s="350"/>
      <c r="AO383" s="350"/>
      <c r="AP383" s="350"/>
      <c r="AQ383" s="350"/>
    </row>
    <row r="384" spans="28:43" x14ac:dyDescent="0.2">
      <c r="AB384" s="350"/>
      <c r="AC384" s="350"/>
      <c r="AD384" s="350"/>
      <c r="AE384" s="350"/>
      <c r="AF384" s="350"/>
      <c r="AG384" s="350"/>
      <c r="AH384" s="350"/>
      <c r="AI384" s="350"/>
      <c r="AJ384" s="350"/>
      <c r="AK384" s="350"/>
      <c r="AL384" s="350"/>
      <c r="AM384" s="350"/>
      <c r="AN384" s="350"/>
      <c r="AO384" s="350"/>
      <c r="AP384" s="350"/>
      <c r="AQ384" s="350"/>
    </row>
    <row r="385" spans="28:43" x14ac:dyDescent="0.2">
      <c r="AB385" s="350"/>
      <c r="AC385" s="350"/>
      <c r="AD385" s="350"/>
      <c r="AE385" s="350"/>
      <c r="AF385" s="350"/>
      <c r="AG385" s="350"/>
      <c r="AH385" s="350"/>
      <c r="AI385" s="350"/>
      <c r="AJ385" s="350"/>
      <c r="AK385" s="350"/>
      <c r="AL385" s="350"/>
      <c r="AM385" s="350"/>
      <c r="AN385" s="350"/>
      <c r="AO385" s="350"/>
      <c r="AP385" s="350"/>
      <c r="AQ385" s="350"/>
    </row>
    <row r="386" spans="28:43" x14ac:dyDescent="0.2">
      <c r="AB386" s="350"/>
      <c r="AC386" s="350"/>
      <c r="AD386" s="350"/>
      <c r="AE386" s="350"/>
      <c r="AF386" s="350"/>
      <c r="AG386" s="350"/>
      <c r="AH386" s="350"/>
      <c r="AI386" s="350"/>
      <c r="AJ386" s="350"/>
      <c r="AK386" s="350"/>
      <c r="AL386" s="350"/>
      <c r="AM386" s="350"/>
      <c r="AN386" s="350"/>
      <c r="AO386" s="350"/>
      <c r="AP386" s="350"/>
      <c r="AQ386" s="350"/>
    </row>
    <row r="387" spans="28:43" x14ac:dyDescent="0.2">
      <c r="AB387" s="350"/>
      <c r="AC387" s="350"/>
      <c r="AD387" s="350"/>
      <c r="AE387" s="350"/>
      <c r="AF387" s="350"/>
      <c r="AG387" s="350"/>
      <c r="AH387" s="350"/>
      <c r="AI387" s="350"/>
      <c r="AJ387" s="350"/>
      <c r="AK387" s="350"/>
      <c r="AL387" s="350"/>
      <c r="AM387" s="350"/>
      <c r="AN387" s="350"/>
      <c r="AO387" s="350"/>
      <c r="AP387" s="350"/>
      <c r="AQ387" s="350"/>
    </row>
    <row r="388" spans="28:43" x14ac:dyDescent="0.2">
      <c r="AB388" s="350"/>
      <c r="AC388" s="350"/>
      <c r="AD388" s="350"/>
      <c r="AE388" s="350"/>
      <c r="AF388" s="350"/>
      <c r="AG388" s="350"/>
      <c r="AH388" s="350"/>
      <c r="AI388" s="350"/>
      <c r="AJ388" s="350"/>
      <c r="AK388" s="350"/>
      <c r="AL388" s="350"/>
      <c r="AM388" s="350"/>
      <c r="AN388" s="350"/>
      <c r="AO388" s="350"/>
      <c r="AP388" s="350"/>
      <c r="AQ388" s="350"/>
    </row>
    <row r="389" spans="28:43" x14ac:dyDescent="0.2">
      <c r="AB389" s="350"/>
      <c r="AC389" s="350"/>
      <c r="AD389" s="350"/>
      <c r="AE389" s="350"/>
      <c r="AF389" s="350"/>
      <c r="AG389" s="350"/>
      <c r="AH389" s="350"/>
      <c r="AI389" s="350"/>
      <c r="AJ389" s="350"/>
      <c r="AK389" s="350"/>
      <c r="AL389" s="350"/>
      <c r="AM389" s="350"/>
      <c r="AN389" s="350"/>
      <c r="AO389" s="350"/>
      <c r="AP389" s="350"/>
      <c r="AQ389" s="350"/>
    </row>
    <row r="390" spans="28:43" x14ac:dyDescent="0.2">
      <c r="AB390" s="350"/>
      <c r="AC390" s="350"/>
      <c r="AD390" s="350"/>
      <c r="AE390" s="350"/>
      <c r="AF390" s="350"/>
      <c r="AG390" s="350"/>
      <c r="AH390" s="350"/>
      <c r="AI390" s="350"/>
      <c r="AJ390" s="350"/>
      <c r="AK390" s="350"/>
      <c r="AL390" s="350"/>
      <c r="AM390" s="350"/>
      <c r="AN390" s="350"/>
      <c r="AO390" s="350"/>
      <c r="AP390" s="350"/>
      <c r="AQ390" s="350"/>
    </row>
    <row r="391" spans="28:43" x14ac:dyDescent="0.2">
      <c r="AB391" s="350"/>
      <c r="AC391" s="350"/>
      <c r="AD391" s="350"/>
      <c r="AE391" s="350"/>
      <c r="AF391" s="350"/>
      <c r="AG391" s="350"/>
      <c r="AH391" s="350"/>
      <c r="AI391" s="350"/>
      <c r="AJ391" s="350"/>
      <c r="AK391" s="350"/>
      <c r="AL391" s="350"/>
      <c r="AM391" s="350"/>
      <c r="AN391" s="350"/>
      <c r="AO391" s="350"/>
      <c r="AP391" s="350"/>
      <c r="AQ391" s="350"/>
    </row>
    <row r="392" spans="28:43" x14ac:dyDescent="0.2">
      <c r="AB392" s="350"/>
      <c r="AC392" s="350"/>
      <c r="AD392" s="350"/>
      <c r="AE392" s="350"/>
      <c r="AF392" s="350"/>
      <c r="AG392" s="350"/>
      <c r="AH392" s="350"/>
      <c r="AI392" s="350"/>
      <c r="AJ392" s="350"/>
      <c r="AK392" s="350"/>
      <c r="AL392" s="350"/>
      <c r="AM392" s="350"/>
      <c r="AN392" s="350"/>
      <c r="AO392" s="350"/>
      <c r="AP392" s="350"/>
      <c r="AQ392" s="350"/>
    </row>
    <row r="393" spans="28:43" x14ac:dyDescent="0.2">
      <c r="AB393" s="350"/>
      <c r="AC393" s="350"/>
      <c r="AD393" s="350"/>
      <c r="AE393" s="350"/>
      <c r="AF393" s="350"/>
      <c r="AG393" s="350"/>
      <c r="AH393" s="350"/>
      <c r="AI393" s="350"/>
      <c r="AJ393" s="350"/>
      <c r="AK393" s="350"/>
      <c r="AL393" s="350"/>
      <c r="AM393" s="350"/>
      <c r="AN393" s="350"/>
      <c r="AO393" s="350"/>
      <c r="AP393" s="350"/>
      <c r="AQ393" s="350"/>
    </row>
    <row r="394" spans="28:43" x14ac:dyDescent="0.2">
      <c r="AB394" s="350"/>
      <c r="AC394" s="350"/>
      <c r="AD394" s="350"/>
      <c r="AE394" s="350"/>
      <c r="AF394" s="350"/>
      <c r="AG394" s="350"/>
      <c r="AH394" s="350"/>
      <c r="AI394" s="350"/>
      <c r="AJ394" s="350"/>
      <c r="AK394" s="350"/>
      <c r="AL394" s="350"/>
      <c r="AM394" s="350"/>
      <c r="AN394" s="350"/>
      <c r="AO394" s="350"/>
      <c r="AP394" s="350"/>
      <c r="AQ394" s="350"/>
    </row>
    <row r="395" spans="28:43" x14ac:dyDescent="0.2">
      <c r="AB395" s="350"/>
      <c r="AC395" s="350"/>
      <c r="AD395" s="350"/>
      <c r="AE395" s="350"/>
      <c r="AF395" s="350"/>
      <c r="AG395" s="350"/>
      <c r="AH395" s="350"/>
      <c r="AI395" s="350"/>
      <c r="AJ395" s="350"/>
      <c r="AK395" s="350"/>
      <c r="AL395" s="350"/>
      <c r="AM395" s="350"/>
      <c r="AN395" s="350"/>
      <c r="AO395" s="350"/>
      <c r="AP395" s="350"/>
      <c r="AQ395" s="350"/>
    </row>
    <row r="396" spans="28:43" x14ac:dyDescent="0.2">
      <c r="AB396" s="350"/>
      <c r="AC396" s="350"/>
      <c r="AD396" s="350"/>
      <c r="AE396" s="350"/>
      <c r="AF396" s="350"/>
      <c r="AG396" s="350"/>
      <c r="AH396" s="350"/>
      <c r="AI396" s="350"/>
      <c r="AJ396" s="350"/>
      <c r="AK396" s="350"/>
      <c r="AL396" s="350"/>
      <c r="AM396" s="350"/>
      <c r="AN396" s="350"/>
      <c r="AO396" s="350"/>
      <c r="AP396" s="350"/>
      <c r="AQ396" s="350"/>
    </row>
    <row r="397" spans="28:43" x14ac:dyDescent="0.2">
      <c r="AB397" s="350"/>
      <c r="AC397" s="350"/>
      <c r="AD397" s="350"/>
      <c r="AE397" s="350"/>
      <c r="AF397" s="350"/>
      <c r="AG397" s="350"/>
      <c r="AH397" s="350"/>
      <c r="AI397" s="350"/>
      <c r="AJ397" s="350"/>
      <c r="AK397" s="350"/>
      <c r="AL397" s="350"/>
      <c r="AM397" s="350"/>
      <c r="AN397" s="350"/>
      <c r="AO397" s="350"/>
      <c r="AP397" s="350"/>
      <c r="AQ397" s="350"/>
    </row>
    <row r="398" spans="28:43" x14ac:dyDescent="0.2">
      <c r="AB398" s="350"/>
      <c r="AC398" s="350"/>
      <c r="AD398" s="350"/>
      <c r="AE398" s="350"/>
      <c r="AF398" s="350"/>
      <c r="AG398" s="350"/>
      <c r="AH398" s="350"/>
      <c r="AI398" s="350"/>
      <c r="AJ398" s="350"/>
      <c r="AK398" s="350"/>
      <c r="AL398" s="350"/>
      <c r="AM398" s="350"/>
      <c r="AN398" s="350"/>
      <c r="AO398" s="350"/>
      <c r="AP398" s="350"/>
      <c r="AQ398" s="350"/>
    </row>
    <row r="399" spans="28:43" x14ac:dyDescent="0.2">
      <c r="AB399" s="350"/>
      <c r="AC399" s="350"/>
      <c r="AD399" s="350"/>
      <c r="AE399" s="350"/>
      <c r="AF399" s="350"/>
      <c r="AG399" s="350"/>
      <c r="AH399" s="350"/>
      <c r="AI399" s="350"/>
      <c r="AJ399" s="350"/>
      <c r="AK399" s="350"/>
      <c r="AL399" s="350"/>
      <c r="AM399" s="350"/>
      <c r="AN399" s="350"/>
      <c r="AO399" s="350"/>
      <c r="AP399" s="350"/>
      <c r="AQ399" s="350"/>
    </row>
    <row r="400" spans="28:43" x14ac:dyDescent="0.2">
      <c r="AB400" s="350"/>
      <c r="AC400" s="350"/>
      <c r="AD400" s="350"/>
      <c r="AE400" s="350"/>
      <c r="AF400" s="350"/>
      <c r="AG400" s="350"/>
      <c r="AH400" s="350"/>
      <c r="AI400" s="350"/>
      <c r="AJ400" s="350"/>
      <c r="AK400" s="350"/>
      <c r="AL400" s="350"/>
      <c r="AM400" s="350"/>
      <c r="AN400" s="350"/>
      <c r="AO400" s="350"/>
      <c r="AP400" s="350"/>
      <c r="AQ400" s="350"/>
    </row>
    <row r="401" spans="28:43" x14ac:dyDescent="0.2">
      <c r="AB401" s="350"/>
      <c r="AC401" s="350"/>
      <c r="AD401" s="350"/>
      <c r="AE401" s="350"/>
      <c r="AF401" s="350"/>
      <c r="AG401" s="350"/>
      <c r="AH401" s="350"/>
      <c r="AI401" s="350"/>
      <c r="AJ401" s="350"/>
      <c r="AK401" s="350"/>
      <c r="AL401" s="350"/>
      <c r="AM401" s="350"/>
      <c r="AN401" s="350"/>
      <c r="AO401" s="350"/>
      <c r="AP401" s="350"/>
      <c r="AQ401" s="350"/>
    </row>
    <row r="402" spans="28:43" x14ac:dyDescent="0.2">
      <c r="AB402" s="350"/>
      <c r="AC402" s="350"/>
      <c r="AD402" s="350"/>
      <c r="AE402" s="350"/>
      <c r="AF402" s="350"/>
      <c r="AG402" s="350"/>
      <c r="AH402" s="350"/>
      <c r="AI402" s="350"/>
      <c r="AJ402" s="350"/>
      <c r="AK402" s="350"/>
      <c r="AL402" s="350"/>
      <c r="AM402" s="350"/>
      <c r="AN402" s="350"/>
      <c r="AO402" s="350"/>
      <c r="AP402" s="350"/>
      <c r="AQ402" s="350"/>
    </row>
    <row r="403" spans="28:43" x14ac:dyDescent="0.2">
      <c r="AB403" s="350"/>
      <c r="AC403" s="350"/>
      <c r="AD403" s="350"/>
      <c r="AE403" s="350"/>
      <c r="AF403" s="350"/>
      <c r="AG403" s="350"/>
      <c r="AH403" s="350"/>
      <c r="AI403" s="350"/>
      <c r="AJ403" s="350"/>
      <c r="AK403" s="350"/>
      <c r="AL403" s="350"/>
      <c r="AM403" s="350"/>
      <c r="AN403" s="350"/>
      <c r="AO403" s="350"/>
      <c r="AP403" s="350"/>
      <c r="AQ403" s="350"/>
    </row>
    <row r="404" spans="28:43" x14ac:dyDescent="0.2">
      <c r="AB404" s="350"/>
      <c r="AC404" s="350"/>
      <c r="AD404" s="350"/>
      <c r="AE404" s="350"/>
      <c r="AF404" s="350"/>
      <c r="AG404" s="350"/>
      <c r="AH404" s="350"/>
      <c r="AI404" s="350"/>
      <c r="AJ404" s="350"/>
      <c r="AK404" s="350"/>
      <c r="AL404" s="350"/>
      <c r="AM404" s="350"/>
      <c r="AN404" s="350"/>
      <c r="AO404" s="350"/>
      <c r="AP404" s="350"/>
      <c r="AQ404" s="350"/>
    </row>
    <row r="405" spans="28:43" x14ac:dyDescent="0.2">
      <c r="AB405" s="350"/>
      <c r="AC405" s="350"/>
      <c r="AD405" s="350"/>
      <c r="AE405" s="350"/>
      <c r="AF405" s="350"/>
      <c r="AG405" s="350"/>
      <c r="AH405" s="350"/>
      <c r="AI405" s="350"/>
      <c r="AJ405" s="350"/>
      <c r="AK405" s="350"/>
      <c r="AL405" s="350"/>
      <c r="AM405" s="350"/>
      <c r="AN405" s="350"/>
      <c r="AO405" s="350"/>
      <c r="AP405" s="350"/>
      <c r="AQ405" s="350"/>
    </row>
    <row r="406" spans="28:43" x14ac:dyDescent="0.2">
      <c r="AB406" s="350"/>
      <c r="AC406" s="350"/>
      <c r="AD406" s="350"/>
      <c r="AE406" s="350"/>
      <c r="AF406" s="350"/>
      <c r="AG406" s="350"/>
      <c r="AH406" s="350"/>
      <c r="AI406" s="350"/>
      <c r="AJ406" s="350"/>
      <c r="AK406" s="350"/>
      <c r="AL406" s="350"/>
      <c r="AM406" s="350"/>
      <c r="AN406" s="350"/>
      <c r="AO406" s="350"/>
      <c r="AP406" s="350"/>
      <c r="AQ406" s="350"/>
    </row>
    <row r="407" spans="28:43" x14ac:dyDescent="0.2">
      <c r="AB407" s="350"/>
      <c r="AC407" s="350"/>
      <c r="AD407" s="350"/>
      <c r="AE407" s="350"/>
      <c r="AF407" s="350"/>
      <c r="AG407" s="350"/>
      <c r="AH407" s="350"/>
      <c r="AI407" s="350"/>
      <c r="AJ407" s="350"/>
      <c r="AK407" s="350"/>
      <c r="AL407" s="350"/>
      <c r="AM407" s="350"/>
      <c r="AN407" s="350"/>
      <c r="AO407" s="350"/>
      <c r="AP407" s="350"/>
      <c r="AQ407" s="350"/>
    </row>
    <row r="408" spans="28:43" x14ac:dyDescent="0.2">
      <c r="AB408" s="350"/>
      <c r="AC408" s="350"/>
      <c r="AD408" s="350"/>
      <c r="AE408" s="350"/>
      <c r="AF408" s="350"/>
      <c r="AG408" s="350"/>
      <c r="AH408" s="350"/>
      <c r="AI408" s="350"/>
      <c r="AJ408" s="350"/>
      <c r="AK408" s="350"/>
      <c r="AL408" s="350"/>
      <c r="AM408" s="350"/>
      <c r="AN408" s="350"/>
      <c r="AO408" s="350"/>
      <c r="AP408" s="350"/>
      <c r="AQ408" s="350"/>
    </row>
    <row r="409" spans="28:43" x14ac:dyDescent="0.2">
      <c r="AB409" s="350"/>
      <c r="AC409" s="350"/>
      <c r="AD409" s="350"/>
      <c r="AE409" s="350"/>
      <c r="AF409" s="350"/>
      <c r="AG409" s="350"/>
      <c r="AH409" s="350"/>
      <c r="AI409" s="350"/>
      <c r="AJ409" s="350"/>
      <c r="AK409" s="350"/>
      <c r="AL409" s="350"/>
      <c r="AM409" s="350"/>
      <c r="AN409" s="350"/>
      <c r="AO409" s="350"/>
      <c r="AP409" s="350"/>
      <c r="AQ409" s="350"/>
    </row>
    <row r="410" spans="28:43" x14ac:dyDescent="0.2">
      <c r="AB410" s="350"/>
      <c r="AC410" s="350"/>
      <c r="AD410" s="350"/>
      <c r="AE410" s="350"/>
      <c r="AF410" s="350"/>
      <c r="AG410" s="350"/>
      <c r="AH410" s="350"/>
      <c r="AI410" s="350"/>
      <c r="AJ410" s="350"/>
      <c r="AK410" s="350"/>
      <c r="AL410" s="350"/>
      <c r="AM410" s="350"/>
      <c r="AN410" s="350"/>
      <c r="AO410" s="350"/>
      <c r="AP410" s="350"/>
      <c r="AQ410" s="350"/>
    </row>
    <row r="411" spans="28:43" x14ac:dyDescent="0.2">
      <c r="AB411" s="350"/>
      <c r="AC411" s="350"/>
      <c r="AD411" s="350"/>
      <c r="AE411" s="350"/>
      <c r="AF411" s="350"/>
      <c r="AG411" s="350"/>
      <c r="AH411" s="350"/>
      <c r="AI411" s="350"/>
      <c r="AJ411" s="350"/>
      <c r="AK411" s="350"/>
      <c r="AL411" s="350"/>
      <c r="AM411" s="350"/>
      <c r="AN411" s="350"/>
      <c r="AO411" s="350"/>
      <c r="AP411" s="350"/>
      <c r="AQ411" s="350"/>
    </row>
    <row r="412" spans="28:43" x14ac:dyDescent="0.2">
      <c r="AB412" s="350"/>
      <c r="AC412" s="350"/>
      <c r="AD412" s="350"/>
      <c r="AE412" s="350"/>
      <c r="AF412" s="350"/>
      <c r="AG412" s="350"/>
      <c r="AH412" s="350"/>
      <c r="AI412" s="350"/>
      <c r="AJ412" s="350"/>
      <c r="AK412" s="350"/>
      <c r="AL412" s="350"/>
      <c r="AM412" s="350"/>
      <c r="AN412" s="350"/>
      <c r="AO412" s="350"/>
      <c r="AP412" s="350"/>
      <c r="AQ412" s="350"/>
    </row>
    <row r="413" spans="28:43" x14ac:dyDescent="0.2">
      <c r="AB413" s="350"/>
      <c r="AC413" s="350"/>
      <c r="AD413" s="350"/>
      <c r="AE413" s="350"/>
      <c r="AF413" s="350"/>
      <c r="AG413" s="350"/>
      <c r="AH413" s="350"/>
      <c r="AI413" s="350"/>
      <c r="AJ413" s="350"/>
      <c r="AK413" s="350"/>
      <c r="AL413" s="350"/>
      <c r="AM413" s="350"/>
      <c r="AN413" s="350"/>
      <c r="AO413" s="350"/>
      <c r="AP413" s="350"/>
      <c r="AQ413" s="350"/>
    </row>
    <row r="414" spans="28:43" x14ac:dyDescent="0.2">
      <c r="AB414" s="350"/>
      <c r="AC414" s="350"/>
      <c r="AD414" s="350"/>
      <c r="AE414" s="350"/>
      <c r="AF414" s="350"/>
      <c r="AG414" s="350"/>
      <c r="AH414" s="350"/>
      <c r="AI414" s="350"/>
      <c r="AJ414" s="350"/>
      <c r="AK414" s="350"/>
      <c r="AL414" s="350"/>
      <c r="AM414" s="350"/>
      <c r="AN414" s="350"/>
      <c r="AO414" s="350"/>
      <c r="AP414" s="350"/>
      <c r="AQ414" s="350"/>
    </row>
    <row r="415" spans="28:43" x14ac:dyDescent="0.2">
      <c r="AB415" s="350"/>
      <c r="AC415" s="350"/>
      <c r="AD415" s="350"/>
      <c r="AE415" s="350"/>
      <c r="AF415" s="350"/>
      <c r="AG415" s="350"/>
      <c r="AH415" s="350"/>
      <c r="AI415" s="350"/>
      <c r="AJ415" s="350"/>
      <c r="AK415" s="350"/>
      <c r="AL415" s="350"/>
      <c r="AM415" s="350"/>
      <c r="AN415" s="350"/>
      <c r="AO415" s="350"/>
      <c r="AP415" s="350"/>
      <c r="AQ415" s="350"/>
    </row>
    <row r="416" spans="28:43" x14ac:dyDescent="0.2">
      <c r="AB416" s="350"/>
      <c r="AC416" s="350"/>
      <c r="AD416" s="350"/>
      <c r="AE416" s="350"/>
      <c r="AF416" s="350"/>
      <c r="AG416" s="350"/>
      <c r="AH416" s="350"/>
      <c r="AI416" s="350"/>
      <c r="AJ416" s="350"/>
      <c r="AK416" s="350"/>
      <c r="AL416" s="350"/>
      <c r="AM416" s="350"/>
      <c r="AN416" s="350"/>
      <c r="AO416" s="350"/>
      <c r="AP416" s="350"/>
      <c r="AQ416" s="350"/>
    </row>
    <row r="417" spans="28:43" x14ac:dyDescent="0.2">
      <c r="AB417" s="350"/>
      <c r="AC417" s="350"/>
      <c r="AD417" s="350"/>
      <c r="AE417" s="350"/>
      <c r="AF417" s="350"/>
      <c r="AG417" s="350"/>
      <c r="AH417" s="350"/>
      <c r="AI417" s="350"/>
      <c r="AJ417" s="350"/>
      <c r="AK417" s="350"/>
      <c r="AL417" s="350"/>
      <c r="AM417" s="350"/>
      <c r="AN417" s="350"/>
      <c r="AO417" s="350"/>
      <c r="AP417" s="350"/>
      <c r="AQ417" s="350"/>
    </row>
    <row r="418" spans="28:43" x14ac:dyDescent="0.2">
      <c r="AB418" s="350"/>
      <c r="AC418" s="350"/>
      <c r="AD418" s="350"/>
      <c r="AE418" s="350"/>
      <c r="AF418" s="350"/>
      <c r="AG418" s="350"/>
      <c r="AH418" s="350"/>
      <c r="AI418" s="350"/>
      <c r="AJ418" s="350"/>
      <c r="AK418" s="350"/>
      <c r="AL418" s="350"/>
      <c r="AM418" s="350"/>
      <c r="AN418" s="350"/>
      <c r="AO418" s="350"/>
      <c r="AP418" s="350"/>
      <c r="AQ418" s="350"/>
    </row>
    <row r="419" spans="28:43" x14ac:dyDescent="0.2">
      <c r="AB419" s="350"/>
      <c r="AC419" s="350"/>
      <c r="AD419" s="350"/>
      <c r="AE419" s="350"/>
      <c r="AF419" s="350"/>
      <c r="AG419" s="350"/>
      <c r="AH419" s="350"/>
      <c r="AI419" s="350"/>
      <c r="AJ419" s="350"/>
      <c r="AK419" s="350"/>
      <c r="AL419" s="350"/>
      <c r="AM419" s="350"/>
      <c r="AN419" s="350"/>
      <c r="AO419" s="350"/>
      <c r="AP419" s="350"/>
      <c r="AQ419" s="350"/>
    </row>
    <row r="420" spans="28:43" x14ac:dyDescent="0.2">
      <c r="AB420" s="350"/>
      <c r="AC420" s="350"/>
      <c r="AD420" s="350"/>
      <c r="AE420" s="350"/>
      <c r="AF420" s="350"/>
      <c r="AG420" s="350"/>
      <c r="AH420" s="350"/>
      <c r="AI420" s="350"/>
      <c r="AJ420" s="350"/>
      <c r="AK420" s="350"/>
      <c r="AL420" s="350"/>
      <c r="AM420" s="350"/>
      <c r="AN420" s="350"/>
      <c r="AO420" s="350"/>
      <c r="AP420" s="350"/>
      <c r="AQ420" s="350"/>
    </row>
    <row r="421" spans="28:43" x14ac:dyDescent="0.2">
      <c r="AB421" s="350"/>
      <c r="AC421" s="350"/>
      <c r="AD421" s="350"/>
      <c r="AE421" s="350"/>
      <c r="AF421" s="350"/>
      <c r="AG421" s="350"/>
      <c r="AH421" s="350"/>
      <c r="AI421" s="350"/>
      <c r="AJ421" s="350"/>
      <c r="AK421" s="350"/>
      <c r="AL421" s="350"/>
      <c r="AM421" s="350"/>
      <c r="AN421" s="350"/>
      <c r="AO421" s="350"/>
      <c r="AP421" s="350"/>
      <c r="AQ421" s="350"/>
    </row>
    <row r="422" spans="28:43" x14ac:dyDescent="0.2">
      <c r="AB422" s="350"/>
      <c r="AC422" s="350"/>
      <c r="AD422" s="350"/>
      <c r="AE422" s="350"/>
      <c r="AF422" s="350"/>
      <c r="AG422" s="350"/>
      <c r="AH422" s="350"/>
      <c r="AI422" s="350"/>
      <c r="AJ422" s="350"/>
      <c r="AK422" s="350"/>
      <c r="AL422" s="350"/>
      <c r="AM422" s="350"/>
      <c r="AN422" s="350"/>
      <c r="AO422" s="350"/>
      <c r="AP422" s="350"/>
      <c r="AQ422" s="350"/>
    </row>
    <row r="423" spans="28:43" x14ac:dyDescent="0.2">
      <c r="AB423" s="350"/>
      <c r="AC423" s="350"/>
      <c r="AD423" s="350"/>
      <c r="AE423" s="350"/>
      <c r="AF423" s="350"/>
      <c r="AG423" s="350"/>
      <c r="AH423" s="350"/>
      <c r="AI423" s="350"/>
      <c r="AJ423" s="350"/>
      <c r="AK423" s="350"/>
      <c r="AL423" s="350"/>
      <c r="AM423" s="350"/>
      <c r="AN423" s="350"/>
      <c r="AO423" s="350"/>
      <c r="AP423" s="350"/>
      <c r="AQ423" s="350"/>
    </row>
    <row r="424" spans="28:43" x14ac:dyDescent="0.2">
      <c r="AB424" s="350"/>
      <c r="AC424" s="350"/>
      <c r="AD424" s="350"/>
      <c r="AE424" s="350"/>
      <c r="AF424" s="350"/>
      <c r="AG424" s="350"/>
      <c r="AH424" s="350"/>
      <c r="AI424" s="350"/>
      <c r="AJ424" s="350"/>
      <c r="AK424" s="350"/>
      <c r="AL424" s="350"/>
      <c r="AM424" s="350"/>
      <c r="AN424" s="350"/>
      <c r="AO424" s="350"/>
      <c r="AP424" s="350"/>
      <c r="AQ424" s="350"/>
    </row>
    <row r="425" spans="28:43" x14ac:dyDescent="0.2">
      <c r="AB425" s="350"/>
      <c r="AC425" s="350"/>
      <c r="AD425" s="350"/>
      <c r="AE425" s="350"/>
      <c r="AF425" s="350"/>
      <c r="AG425" s="350"/>
      <c r="AH425" s="350"/>
      <c r="AI425" s="350"/>
      <c r="AJ425" s="350"/>
      <c r="AK425" s="350"/>
      <c r="AL425" s="350"/>
      <c r="AM425" s="350"/>
      <c r="AN425" s="350"/>
      <c r="AO425" s="350"/>
      <c r="AP425" s="350"/>
      <c r="AQ425" s="350"/>
    </row>
    <row r="426" spans="28:43" x14ac:dyDescent="0.2">
      <c r="AB426" s="350"/>
      <c r="AC426" s="350"/>
      <c r="AD426" s="350"/>
      <c r="AE426" s="350"/>
      <c r="AF426" s="350"/>
      <c r="AG426" s="350"/>
      <c r="AH426" s="350"/>
      <c r="AI426" s="350"/>
      <c r="AJ426" s="350"/>
      <c r="AK426" s="350"/>
      <c r="AL426" s="350"/>
      <c r="AM426" s="350"/>
      <c r="AN426" s="350"/>
      <c r="AO426" s="350"/>
      <c r="AP426" s="350"/>
      <c r="AQ426" s="350"/>
    </row>
    <row r="427" spans="28:43" x14ac:dyDescent="0.2">
      <c r="AB427" s="350"/>
      <c r="AC427" s="350"/>
      <c r="AD427" s="350"/>
      <c r="AE427" s="350"/>
      <c r="AF427" s="350"/>
      <c r="AG427" s="350"/>
      <c r="AH427" s="350"/>
      <c r="AI427" s="350"/>
      <c r="AJ427" s="350"/>
      <c r="AK427" s="350"/>
      <c r="AL427" s="350"/>
      <c r="AM427" s="350"/>
      <c r="AN427" s="350"/>
      <c r="AO427" s="350"/>
      <c r="AP427" s="350"/>
      <c r="AQ427" s="350"/>
    </row>
    <row r="428" spans="28:43" x14ac:dyDescent="0.2">
      <c r="AB428" s="350"/>
      <c r="AC428" s="350"/>
      <c r="AD428" s="350"/>
      <c r="AE428" s="350"/>
      <c r="AF428" s="350"/>
      <c r="AG428" s="350"/>
      <c r="AH428" s="350"/>
      <c r="AI428" s="350"/>
      <c r="AJ428" s="350"/>
      <c r="AK428" s="350"/>
      <c r="AL428" s="350"/>
      <c r="AM428" s="350"/>
      <c r="AN428" s="350"/>
      <c r="AO428" s="350"/>
      <c r="AP428" s="350"/>
      <c r="AQ428" s="350"/>
    </row>
    <row r="429" spans="28:43" x14ac:dyDescent="0.2">
      <c r="AB429" s="350"/>
      <c r="AC429" s="350"/>
      <c r="AD429" s="350"/>
      <c r="AE429" s="350"/>
      <c r="AF429" s="350"/>
      <c r="AG429" s="350"/>
      <c r="AH429" s="350"/>
      <c r="AI429" s="350"/>
      <c r="AJ429" s="350"/>
      <c r="AK429" s="350"/>
      <c r="AL429" s="350"/>
      <c r="AM429" s="350"/>
      <c r="AN429" s="350"/>
      <c r="AO429" s="350"/>
      <c r="AP429" s="350"/>
      <c r="AQ429" s="350"/>
    </row>
    <row r="430" spans="28:43" x14ac:dyDescent="0.2">
      <c r="AB430" s="350"/>
      <c r="AC430" s="350"/>
      <c r="AD430" s="350"/>
      <c r="AE430" s="350"/>
      <c r="AF430" s="350"/>
      <c r="AG430" s="350"/>
      <c r="AH430" s="350"/>
      <c r="AI430" s="350"/>
      <c r="AJ430" s="350"/>
      <c r="AK430" s="350"/>
      <c r="AL430" s="350"/>
      <c r="AM430" s="350"/>
      <c r="AN430" s="350"/>
      <c r="AO430" s="350"/>
      <c r="AP430" s="350"/>
      <c r="AQ430" s="350"/>
    </row>
    <row r="431" spans="28:43" x14ac:dyDescent="0.2">
      <c r="AB431" s="350"/>
      <c r="AC431" s="350"/>
      <c r="AD431" s="350"/>
      <c r="AE431" s="350"/>
      <c r="AF431" s="350"/>
      <c r="AG431" s="350"/>
      <c r="AH431" s="350"/>
      <c r="AI431" s="350"/>
      <c r="AJ431" s="350"/>
      <c r="AK431" s="350"/>
      <c r="AL431" s="350"/>
      <c r="AM431" s="350"/>
      <c r="AN431" s="350"/>
      <c r="AO431" s="350"/>
      <c r="AP431" s="350"/>
      <c r="AQ431" s="350"/>
    </row>
    <row r="432" spans="28:43" x14ac:dyDescent="0.2">
      <c r="AB432" s="350"/>
      <c r="AC432" s="350"/>
      <c r="AD432" s="350"/>
      <c r="AE432" s="350"/>
      <c r="AF432" s="350"/>
      <c r="AG432" s="350"/>
      <c r="AH432" s="350"/>
      <c r="AI432" s="350"/>
      <c r="AJ432" s="350"/>
      <c r="AK432" s="350"/>
      <c r="AL432" s="350"/>
      <c r="AM432" s="350"/>
      <c r="AN432" s="350"/>
      <c r="AO432" s="350"/>
      <c r="AP432" s="350"/>
      <c r="AQ432" s="350"/>
    </row>
    <row r="433" spans="28:43" x14ac:dyDescent="0.2">
      <c r="AB433" s="350"/>
      <c r="AC433" s="350"/>
      <c r="AD433" s="350"/>
      <c r="AE433" s="350"/>
      <c r="AF433" s="350"/>
      <c r="AG433" s="350"/>
      <c r="AH433" s="350"/>
      <c r="AI433" s="350"/>
      <c r="AJ433" s="350"/>
      <c r="AK433" s="350"/>
      <c r="AL433" s="350"/>
      <c r="AM433" s="350"/>
      <c r="AN433" s="350"/>
      <c r="AO433" s="350"/>
      <c r="AP433" s="350"/>
      <c r="AQ433" s="350"/>
    </row>
    <row r="434" spans="28:43" x14ac:dyDescent="0.2">
      <c r="AB434" s="350"/>
      <c r="AC434" s="350"/>
      <c r="AD434" s="350"/>
      <c r="AE434" s="350"/>
      <c r="AF434" s="350"/>
      <c r="AG434" s="350"/>
      <c r="AH434" s="350"/>
      <c r="AI434" s="350"/>
      <c r="AJ434" s="350"/>
      <c r="AK434" s="350"/>
      <c r="AL434" s="350"/>
      <c r="AM434" s="350"/>
      <c r="AN434" s="350"/>
      <c r="AO434" s="350"/>
      <c r="AP434" s="350"/>
      <c r="AQ434" s="350"/>
    </row>
    <row r="435" spans="28:43" x14ac:dyDescent="0.2">
      <c r="AB435" s="350"/>
      <c r="AC435" s="350"/>
      <c r="AD435" s="350"/>
      <c r="AE435" s="350"/>
      <c r="AF435" s="350"/>
      <c r="AG435" s="350"/>
      <c r="AH435" s="350"/>
      <c r="AI435" s="350"/>
      <c r="AJ435" s="350"/>
      <c r="AK435" s="350"/>
      <c r="AL435" s="350"/>
      <c r="AM435" s="350"/>
      <c r="AN435" s="350"/>
      <c r="AO435" s="350"/>
      <c r="AP435" s="350"/>
      <c r="AQ435" s="350"/>
    </row>
    <row r="436" spans="28:43" x14ac:dyDescent="0.2">
      <c r="AB436" s="350"/>
      <c r="AC436" s="350"/>
      <c r="AD436" s="350"/>
      <c r="AE436" s="350"/>
      <c r="AF436" s="350"/>
      <c r="AG436" s="350"/>
      <c r="AH436" s="350"/>
      <c r="AI436" s="350"/>
      <c r="AJ436" s="350"/>
      <c r="AK436" s="350"/>
      <c r="AL436" s="350"/>
      <c r="AM436" s="350"/>
      <c r="AN436" s="350"/>
      <c r="AO436" s="350"/>
      <c r="AP436" s="350"/>
      <c r="AQ436" s="350"/>
    </row>
    <row r="437" spans="28:43" x14ac:dyDescent="0.2">
      <c r="AB437" s="350"/>
      <c r="AC437" s="350"/>
      <c r="AD437" s="350"/>
      <c r="AE437" s="350"/>
      <c r="AF437" s="350"/>
      <c r="AG437" s="350"/>
      <c r="AH437" s="350"/>
      <c r="AI437" s="350"/>
      <c r="AJ437" s="350"/>
      <c r="AK437" s="350"/>
      <c r="AL437" s="350"/>
      <c r="AM437" s="350"/>
      <c r="AN437" s="350"/>
      <c r="AO437" s="350"/>
      <c r="AP437" s="350"/>
      <c r="AQ437" s="350"/>
    </row>
    <row r="438" spans="28:43" x14ac:dyDescent="0.2">
      <c r="AB438" s="350"/>
      <c r="AC438" s="350"/>
      <c r="AD438" s="350"/>
      <c r="AE438" s="350"/>
      <c r="AF438" s="350"/>
      <c r="AG438" s="350"/>
      <c r="AH438" s="350"/>
      <c r="AI438" s="350"/>
      <c r="AJ438" s="350"/>
      <c r="AK438" s="350"/>
      <c r="AL438" s="350"/>
      <c r="AM438" s="350"/>
      <c r="AN438" s="350"/>
      <c r="AO438" s="350"/>
      <c r="AP438" s="350"/>
      <c r="AQ438" s="350"/>
    </row>
    <row r="439" spans="28:43" x14ac:dyDescent="0.2">
      <c r="AB439" s="350"/>
      <c r="AC439" s="350"/>
      <c r="AD439" s="350"/>
      <c r="AE439" s="350"/>
      <c r="AF439" s="350"/>
      <c r="AG439" s="350"/>
      <c r="AH439" s="350"/>
      <c r="AI439" s="350"/>
      <c r="AJ439" s="350"/>
      <c r="AK439" s="350"/>
      <c r="AL439" s="350"/>
      <c r="AM439" s="350"/>
      <c r="AN439" s="350"/>
      <c r="AO439" s="350"/>
      <c r="AP439" s="350"/>
      <c r="AQ439" s="350"/>
    </row>
    <row r="440" spans="28:43" x14ac:dyDescent="0.2">
      <c r="AB440" s="350"/>
      <c r="AC440" s="350"/>
      <c r="AD440" s="350"/>
      <c r="AE440" s="350"/>
      <c r="AF440" s="350"/>
      <c r="AG440" s="350"/>
      <c r="AH440" s="350"/>
      <c r="AI440" s="350"/>
      <c r="AJ440" s="350"/>
      <c r="AK440" s="350"/>
      <c r="AL440" s="350"/>
      <c r="AM440" s="350"/>
      <c r="AN440" s="350"/>
      <c r="AO440" s="350"/>
      <c r="AP440" s="350"/>
      <c r="AQ440" s="350"/>
    </row>
    <row r="441" spans="28:43" x14ac:dyDescent="0.2">
      <c r="AB441" s="350"/>
      <c r="AC441" s="350"/>
      <c r="AD441" s="350"/>
      <c r="AE441" s="350"/>
      <c r="AF441" s="350"/>
      <c r="AG441" s="350"/>
      <c r="AH441" s="350"/>
      <c r="AI441" s="350"/>
      <c r="AJ441" s="350"/>
      <c r="AK441" s="350"/>
      <c r="AL441" s="350"/>
      <c r="AM441" s="350"/>
      <c r="AN441" s="350"/>
      <c r="AO441" s="350"/>
      <c r="AP441" s="350"/>
      <c r="AQ441" s="350"/>
    </row>
    <row r="442" spans="28:43" x14ac:dyDescent="0.2">
      <c r="AB442" s="350"/>
      <c r="AC442" s="350"/>
      <c r="AD442" s="350"/>
      <c r="AE442" s="350"/>
      <c r="AF442" s="350"/>
      <c r="AG442" s="350"/>
      <c r="AH442" s="350"/>
      <c r="AI442" s="350"/>
      <c r="AJ442" s="350"/>
      <c r="AK442" s="350"/>
      <c r="AL442" s="350"/>
      <c r="AM442" s="350"/>
      <c r="AN442" s="350"/>
      <c r="AO442" s="350"/>
      <c r="AP442" s="350"/>
      <c r="AQ442" s="350"/>
    </row>
    <row r="443" spans="28:43" x14ac:dyDescent="0.2">
      <c r="AB443" s="350"/>
      <c r="AC443" s="350"/>
      <c r="AD443" s="350"/>
      <c r="AE443" s="350"/>
      <c r="AF443" s="350"/>
      <c r="AG443" s="350"/>
      <c r="AH443" s="350"/>
      <c r="AI443" s="350"/>
      <c r="AJ443" s="350"/>
      <c r="AK443" s="350"/>
      <c r="AL443" s="350"/>
      <c r="AM443" s="350"/>
      <c r="AN443" s="350"/>
      <c r="AO443" s="350"/>
      <c r="AP443" s="350"/>
      <c r="AQ443" s="350"/>
    </row>
    <row r="444" spans="28:43" x14ac:dyDescent="0.2">
      <c r="AB444" s="350"/>
      <c r="AC444" s="350"/>
      <c r="AD444" s="350"/>
      <c r="AE444" s="350"/>
      <c r="AF444" s="350"/>
      <c r="AG444" s="350"/>
      <c r="AH444" s="350"/>
      <c r="AI444" s="350"/>
      <c r="AJ444" s="350"/>
      <c r="AK444" s="350"/>
      <c r="AL444" s="350"/>
      <c r="AM444" s="350"/>
      <c r="AN444" s="350"/>
      <c r="AO444" s="350"/>
      <c r="AP444" s="350"/>
      <c r="AQ444" s="350"/>
    </row>
    <row r="445" spans="28:43" x14ac:dyDescent="0.2">
      <c r="AB445" s="350"/>
      <c r="AC445" s="350"/>
      <c r="AD445" s="350"/>
      <c r="AE445" s="350"/>
      <c r="AF445" s="350"/>
      <c r="AG445" s="350"/>
      <c r="AH445" s="350"/>
      <c r="AI445" s="350"/>
      <c r="AJ445" s="350"/>
      <c r="AK445" s="350"/>
      <c r="AL445" s="350"/>
      <c r="AM445" s="350"/>
      <c r="AN445" s="350"/>
      <c r="AO445" s="350"/>
      <c r="AP445" s="350"/>
      <c r="AQ445" s="350"/>
    </row>
    <row r="446" spans="28:43" x14ac:dyDescent="0.2">
      <c r="AB446" s="350"/>
      <c r="AC446" s="350"/>
      <c r="AD446" s="350"/>
      <c r="AE446" s="350"/>
      <c r="AF446" s="350"/>
      <c r="AG446" s="350"/>
      <c r="AH446" s="350"/>
      <c r="AI446" s="350"/>
      <c r="AJ446" s="350"/>
      <c r="AK446" s="350"/>
      <c r="AL446" s="350"/>
      <c r="AM446" s="350"/>
      <c r="AN446" s="350"/>
      <c r="AO446" s="350"/>
      <c r="AP446" s="350"/>
      <c r="AQ446" s="350"/>
    </row>
    <row r="447" spans="28:43" x14ac:dyDescent="0.2">
      <c r="AB447" s="350"/>
      <c r="AC447" s="350"/>
      <c r="AD447" s="350"/>
      <c r="AE447" s="350"/>
      <c r="AF447" s="350"/>
      <c r="AG447" s="350"/>
      <c r="AH447" s="350"/>
      <c r="AI447" s="350"/>
      <c r="AJ447" s="350"/>
      <c r="AK447" s="350"/>
      <c r="AL447" s="350"/>
      <c r="AM447" s="350"/>
      <c r="AN447" s="350"/>
      <c r="AO447" s="350"/>
      <c r="AP447" s="350"/>
      <c r="AQ447" s="350"/>
    </row>
    <row r="448" spans="28:43" x14ac:dyDescent="0.2">
      <c r="AB448" s="350"/>
      <c r="AC448" s="350"/>
      <c r="AD448" s="350"/>
      <c r="AE448" s="350"/>
      <c r="AF448" s="350"/>
      <c r="AG448" s="350"/>
      <c r="AH448" s="350"/>
      <c r="AI448" s="350"/>
      <c r="AJ448" s="350"/>
      <c r="AK448" s="350"/>
      <c r="AL448" s="350"/>
      <c r="AM448" s="350"/>
      <c r="AN448" s="350"/>
      <c r="AO448" s="350"/>
      <c r="AP448" s="350"/>
      <c r="AQ448" s="350"/>
    </row>
    <row r="449" spans="28:43" x14ac:dyDescent="0.2">
      <c r="AB449" s="350"/>
      <c r="AC449" s="350"/>
      <c r="AD449" s="350"/>
      <c r="AE449" s="350"/>
      <c r="AF449" s="350"/>
      <c r="AG449" s="350"/>
      <c r="AH449" s="350"/>
      <c r="AI449" s="350"/>
      <c r="AJ449" s="350"/>
      <c r="AK449" s="350"/>
      <c r="AL449" s="350"/>
      <c r="AM449" s="350"/>
      <c r="AN449" s="350"/>
      <c r="AO449" s="350"/>
      <c r="AP449" s="350"/>
      <c r="AQ449" s="350"/>
    </row>
    <row r="450" spans="28:43" x14ac:dyDescent="0.2">
      <c r="AB450" s="350"/>
      <c r="AC450" s="350"/>
      <c r="AD450" s="350"/>
      <c r="AE450" s="350"/>
      <c r="AF450" s="350"/>
      <c r="AG450" s="350"/>
      <c r="AH450" s="350"/>
      <c r="AI450" s="350"/>
      <c r="AJ450" s="350"/>
      <c r="AK450" s="350"/>
      <c r="AL450" s="350"/>
      <c r="AM450" s="350"/>
      <c r="AN450" s="350"/>
      <c r="AO450" s="350"/>
      <c r="AP450" s="350"/>
      <c r="AQ450" s="350"/>
    </row>
    <row r="451" spans="28:43" x14ac:dyDescent="0.2">
      <c r="AB451" s="350"/>
      <c r="AC451" s="350"/>
      <c r="AD451" s="350"/>
      <c r="AE451" s="350"/>
      <c r="AF451" s="350"/>
      <c r="AG451" s="350"/>
      <c r="AH451" s="350"/>
      <c r="AI451" s="350"/>
      <c r="AJ451" s="350"/>
      <c r="AK451" s="350"/>
      <c r="AL451" s="350"/>
      <c r="AM451" s="350"/>
      <c r="AN451" s="350"/>
      <c r="AO451" s="350"/>
      <c r="AP451" s="350"/>
      <c r="AQ451" s="350"/>
    </row>
    <row r="452" spans="28:43" x14ac:dyDescent="0.2">
      <c r="AB452" s="350"/>
      <c r="AC452" s="350"/>
      <c r="AD452" s="350"/>
      <c r="AE452" s="350"/>
      <c r="AF452" s="350"/>
      <c r="AG452" s="350"/>
      <c r="AH452" s="350"/>
      <c r="AI452" s="350"/>
      <c r="AJ452" s="350"/>
      <c r="AK452" s="350"/>
      <c r="AL452" s="350"/>
      <c r="AM452" s="350"/>
      <c r="AN452" s="350"/>
      <c r="AO452" s="350"/>
      <c r="AP452" s="350"/>
      <c r="AQ452" s="350"/>
    </row>
    <row r="453" spans="28:43" x14ac:dyDescent="0.2">
      <c r="AB453" s="350"/>
      <c r="AC453" s="350"/>
      <c r="AD453" s="350"/>
      <c r="AE453" s="350"/>
      <c r="AF453" s="350"/>
      <c r="AG453" s="350"/>
      <c r="AH453" s="350"/>
      <c r="AI453" s="350"/>
      <c r="AJ453" s="350"/>
      <c r="AK453" s="350"/>
      <c r="AL453" s="350"/>
      <c r="AM453" s="350"/>
      <c r="AN453" s="350"/>
      <c r="AO453" s="350"/>
      <c r="AP453" s="350"/>
      <c r="AQ453" s="350"/>
    </row>
    <row r="454" spans="28:43" x14ac:dyDescent="0.2">
      <c r="AB454" s="350"/>
      <c r="AC454" s="350"/>
      <c r="AD454" s="350"/>
      <c r="AE454" s="350"/>
      <c r="AF454" s="350"/>
      <c r="AG454" s="350"/>
      <c r="AH454" s="350"/>
      <c r="AI454" s="350"/>
      <c r="AJ454" s="350"/>
      <c r="AK454" s="350"/>
      <c r="AL454" s="350"/>
      <c r="AM454" s="350"/>
      <c r="AN454" s="350"/>
      <c r="AO454" s="350"/>
      <c r="AP454" s="350"/>
      <c r="AQ454" s="350"/>
    </row>
    <row r="455" spans="28:43" x14ac:dyDescent="0.2">
      <c r="AB455" s="350"/>
      <c r="AC455" s="350"/>
      <c r="AD455" s="350"/>
      <c r="AE455" s="350"/>
      <c r="AF455" s="350"/>
      <c r="AG455" s="350"/>
      <c r="AH455" s="350"/>
      <c r="AI455" s="350"/>
      <c r="AJ455" s="350"/>
      <c r="AK455" s="350"/>
      <c r="AL455" s="350"/>
      <c r="AM455" s="350"/>
      <c r="AN455" s="350"/>
      <c r="AO455" s="350"/>
      <c r="AP455" s="350"/>
      <c r="AQ455" s="350"/>
    </row>
    <row r="456" spans="28:43" x14ac:dyDescent="0.2">
      <c r="AB456" s="350"/>
      <c r="AC456" s="350"/>
      <c r="AD456" s="350"/>
      <c r="AE456" s="350"/>
      <c r="AF456" s="350"/>
      <c r="AG456" s="350"/>
      <c r="AH456" s="350"/>
      <c r="AI456" s="350"/>
      <c r="AJ456" s="350"/>
      <c r="AK456" s="350"/>
      <c r="AL456" s="350"/>
      <c r="AM456" s="350"/>
      <c r="AN456" s="350"/>
      <c r="AO456" s="350"/>
      <c r="AP456" s="350"/>
      <c r="AQ456" s="350"/>
    </row>
    <row r="457" spans="28:43" x14ac:dyDescent="0.2">
      <c r="AB457" s="350"/>
      <c r="AC457" s="350"/>
      <c r="AD457" s="350"/>
      <c r="AE457" s="350"/>
      <c r="AF457" s="350"/>
      <c r="AG457" s="350"/>
      <c r="AH457" s="350"/>
      <c r="AI457" s="350"/>
      <c r="AJ457" s="350"/>
      <c r="AK457" s="350"/>
      <c r="AL457" s="350"/>
      <c r="AM457" s="350"/>
      <c r="AN457" s="350"/>
      <c r="AO457" s="350"/>
      <c r="AP457" s="350"/>
      <c r="AQ457" s="350"/>
    </row>
    <row r="458" spans="28:43" x14ac:dyDescent="0.2">
      <c r="AB458" s="350"/>
      <c r="AC458" s="350"/>
      <c r="AD458" s="350"/>
      <c r="AE458" s="350"/>
      <c r="AF458" s="350"/>
      <c r="AG458" s="350"/>
      <c r="AH458" s="350"/>
      <c r="AI458" s="350"/>
      <c r="AJ458" s="350"/>
      <c r="AK458" s="350"/>
      <c r="AL458" s="350"/>
      <c r="AM458" s="350"/>
      <c r="AN458" s="350"/>
      <c r="AO458" s="350"/>
      <c r="AP458" s="350"/>
      <c r="AQ458" s="350"/>
    </row>
    <row r="459" spans="28:43" x14ac:dyDescent="0.2">
      <c r="AB459" s="350"/>
      <c r="AC459" s="350"/>
      <c r="AD459" s="350"/>
      <c r="AE459" s="350"/>
      <c r="AF459" s="350"/>
      <c r="AG459" s="350"/>
      <c r="AH459" s="350"/>
      <c r="AI459" s="350"/>
      <c r="AJ459" s="350"/>
      <c r="AK459" s="350"/>
      <c r="AL459" s="350"/>
      <c r="AM459" s="350"/>
      <c r="AN459" s="350"/>
      <c r="AO459" s="350"/>
      <c r="AP459" s="350"/>
      <c r="AQ459" s="350"/>
    </row>
    <row r="460" spans="28:43" x14ac:dyDescent="0.2">
      <c r="AB460" s="350"/>
      <c r="AC460" s="350"/>
      <c r="AD460" s="350"/>
      <c r="AE460" s="350"/>
      <c r="AF460" s="350"/>
      <c r="AG460" s="350"/>
      <c r="AH460" s="350"/>
      <c r="AI460" s="350"/>
      <c r="AJ460" s="350"/>
      <c r="AK460" s="350"/>
      <c r="AL460" s="350"/>
      <c r="AM460" s="350"/>
      <c r="AN460" s="350"/>
      <c r="AO460" s="350"/>
      <c r="AP460" s="350"/>
      <c r="AQ460" s="350"/>
    </row>
    <row r="461" spans="28:43" x14ac:dyDescent="0.2">
      <c r="AB461" s="350"/>
      <c r="AC461" s="350"/>
      <c r="AD461" s="350"/>
      <c r="AE461" s="350"/>
      <c r="AF461" s="350"/>
      <c r="AG461" s="350"/>
      <c r="AH461" s="350"/>
      <c r="AI461" s="350"/>
      <c r="AJ461" s="350"/>
      <c r="AK461" s="350"/>
      <c r="AL461" s="350"/>
      <c r="AM461" s="350"/>
      <c r="AN461" s="350"/>
      <c r="AO461" s="350"/>
      <c r="AP461" s="350"/>
      <c r="AQ461" s="350"/>
    </row>
    <row r="462" spans="28:43" x14ac:dyDescent="0.2">
      <c r="AB462" s="350"/>
      <c r="AC462" s="350"/>
      <c r="AD462" s="350"/>
      <c r="AE462" s="350"/>
      <c r="AF462" s="350"/>
      <c r="AG462" s="350"/>
      <c r="AH462" s="350"/>
      <c r="AI462" s="350"/>
      <c r="AJ462" s="350"/>
      <c r="AK462" s="350"/>
      <c r="AL462" s="350"/>
      <c r="AM462" s="350"/>
      <c r="AN462" s="350"/>
      <c r="AO462" s="350"/>
      <c r="AP462" s="350"/>
      <c r="AQ462" s="350"/>
    </row>
    <row r="463" spans="28:43" x14ac:dyDescent="0.2">
      <c r="AB463" s="350"/>
      <c r="AC463" s="350"/>
      <c r="AD463" s="350"/>
      <c r="AE463" s="350"/>
      <c r="AF463" s="350"/>
      <c r="AG463" s="350"/>
      <c r="AH463" s="350"/>
      <c r="AI463" s="350"/>
      <c r="AJ463" s="350"/>
      <c r="AK463" s="350"/>
      <c r="AL463" s="350"/>
      <c r="AM463" s="350"/>
      <c r="AN463" s="350"/>
      <c r="AO463" s="350"/>
      <c r="AP463" s="350"/>
      <c r="AQ463" s="350"/>
    </row>
    <row r="464" spans="28:43" x14ac:dyDescent="0.2">
      <c r="AB464" s="350"/>
      <c r="AC464" s="350"/>
      <c r="AD464" s="350"/>
      <c r="AE464" s="350"/>
      <c r="AF464" s="350"/>
      <c r="AG464" s="350"/>
      <c r="AH464" s="350"/>
      <c r="AI464" s="350"/>
      <c r="AJ464" s="350"/>
      <c r="AK464" s="350"/>
      <c r="AL464" s="350"/>
      <c r="AM464" s="350"/>
      <c r="AN464" s="350"/>
      <c r="AO464" s="350"/>
      <c r="AP464" s="350"/>
      <c r="AQ464" s="350"/>
    </row>
    <row r="465" spans="28:43" x14ac:dyDescent="0.2">
      <c r="AB465" s="350"/>
      <c r="AC465" s="350"/>
      <c r="AD465" s="350"/>
      <c r="AE465" s="350"/>
      <c r="AF465" s="350"/>
      <c r="AG465" s="350"/>
      <c r="AH465" s="350"/>
      <c r="AI465" s="350"/>
      <c r="AJ465" s="350"/>
      <c r="AK465" s="350"/>
      <c r="AL465" s="350"/>
      <c r="AM465" s="350"/>
      <c r="AN465" s="350"/>
      <c r="AO465" s="350"/>
      <c r="AP465" s="350"/>
      <c r="AQ465" s="350"/>
    </row>
    <row r="466" spans="28:43" x14ac:dyDescent="0.2">
      <c r="AB466" s="350"/>
      <c r="AC466" s="350"/>
      <c r="AD466" s="350"/>
      <c r="AE466" s="350"/>
      <c r="AF466" s="350"/>
      <c r="AG466" s="350"/>
      <c r="AH466" s="350"/>
      <c r="AI466" s="350"/>
      <c r="AJ466" s="350"/>
      <c r="AK466" s="350"/>
      <c r="AL466" s="350"/>
      <c r="AM466" s="350"/>
      <c r="AN466" s="350"/>
      <c r="AO466" s="350"/>
      <c r="AP466" s="350"/>
      <c r="AQ466" s="350"/>
    </row>
    <row r="467" spans="28:43" x14ac:dyDescent="0.2">
      <c r="AB467" s="350"/>
      <c r="AC467" s="350"/>
      <c r="AD467" s="350"/>
      <c r="AE467" s="350"/>
      <c r="AF467" s="350"/>
      <c r="AG467" s="350"/>
      <c r="AH467" s="350"/>
      <c r="AI467" s="350"/>
      <c r="AJ467" s="350"/>
      <c r="AK467" s="350"/>
      <c r="AL467" s="350"/>
      <c r="AM467" s="350"/>
      <c r="AN467" s="350"/>
      <c r="AO467" s="350"/>
      <c r="AP467" s="350"/>
      <c r="AQ467" s="350"/>
    </row>
    <row r="468" spans="28:43" x14ac:dyDescent="0.2">
      <c r="AB468" s="350"/>
      <c r="AC468" s="350"/>
      <c r="AD468" s="350"/>
      <c r="AE468" s="350"/>
      <c r="AF468" s="350"/>
      <c r="AG468" s="350"/>
      <c r="AH468" s="350"/>
      <c r="AI468" s="350"/>
      <c r="AJ468" s="350"/>
      <c r="AK468" s="350"/>
      <c r="AL468" s="350"/>
      <c r="AM468" s="350"/>
      <c r="AN468" s="350"/>
      <c r="AO468" s="350"/>
      <c r="AP468" s="350"/>
      <c r="AQ468" s="350"/>
    </row>
    <row r="469" spans="28:43" x14ac:dyDescent="0.2">
      <c r="AB469" s="350"/>
      <c r="AC469" s="350"/>
      <c r="AD469" s="350"/>
      <c r="AE469" s="350"/>
      <c r="AF469" s="350"/>
      <c r="AG469" s="350"/>
      <c r="AH469" s="350"/>
      <c r="AI469" s="350"/>
      <c r="AJ469" s="350"/>
      <c r="AK469" s="350"/>
      <c r="AL469" s="350"/>
      <c r="AM469" s="350"/>
      <c r="AN469" s="350"/>
      <c r="AO469" s="350"/>
      <c r="AP469" s="350"/>
      <c r="AQ469" s="350"/>
    </row>
    <row r="470" spans="28:43" x14ac:dyDescent="0.2">
      <c r="AB470" s="350"/>
      <c r="AC470" s="350"/>
      <c r="AD470" s="350"/>
      <c r="AE470" s="350"/>
      <c r="AF470" s="350"/>
      <c r="AG470" s="350"/>
      <c r="AH470" s="350"/>
      <c r="AI470" s="350"/>
      <c r="AJ470" s="350"/>
      <c r="AK470" s="350"/>
      <c r="AL470" s="350"/>
      <c r="AM470" s="350"/>
      <c r="AN470" s="350"/>
      <c r="AO470" s="350"/>
      <c r="AP470" s="350"/>
      <c r="AQ470" s="350"/>
    </row>
    <row r="471" spans="28:43" x14ac:dyDescent="0.2">
      <c r="AB471" s="350"/>
      <c r="AC471" s="350"/>
      <c r="AD471" s="350"/>
      <c r="AE471" s="350"/>
      <c r="AF471" s="350"/>
      <c r="AG471" s="350"/>
      <c r="AH471" s="350"/>
      <c r="AI471" s="350"/>
      <c r="AJ471" s="350"/>
      <c r="AK471" s="350"/>
      <c r="AL471" s="350"/>
      <c r="AM471" s="350"/>
      <c r="AN471" s="350"/>
      <c r="AO471" s="350"/>
      <c r="AP471" s="350"/>
      <c r="AQ471" s="350"/>
    </row>
    <row r="472" spans="28:43" x14ac:dyDescent="0.2">
      <c r="AB472" s="350"/>
      <c r="AC472" s="350"/>
      <c r="AD472" s="350"/>
      <c r="AE472" s="350"/>
      <c r="AF472" s="350"/>
      <c r="AG472" s="350"/>
      <c r="AH472" s="350"/>
      <c r="AI472" s="350"/>
      <c r="AJ472" s="350"/>
      <c r="AK472" s="350"/>
      <c r="AL472" s="350"/>
      <c r="AM472" s="350"/>
      <c r="AN472" s="350"/>
      <c r="AO472" s="350"/>
      <c r="AP472" s="350"/>
      <c r="AQ472" s="350"/>
    </row>
    <row r="473" spans="28:43" x14ac:dyDescent="0.2">
      <c r="AB473" s="350"/>
      <c r="AC473" s="350"/>
      <c r="AD473" s="350"/>
      <c r="AE473" s="350"/>
      <c r="AF473" s="350"/>
      <c r="AG473" s="350"/>
      <c r="AH473" s="350"/>
      <c r="AI473" s="350"/>
      <c r="AJ473" s="350"/>
      <c r="AK473" s="350"/>
      <c r="AL473" s="350"/>
      <c r="AM473" s="350"/>
      <c r="AN473" s="350"/>
      <c r="AO473" s="350"/>
      <c r="AP473" s="350"/>
      <c r="AQ473" s="350"/>
    </row>
    <row r="474" spans="28:43" x14ac:dyDescent="0.2">
      <c r="AB474" s="350"/>
      <c r="AC474" s="350"/>
      <c r="AD474" s="350"/>
      <c r="AE474" s="350"/>
      <c r="AF474" s="350"/>
      <c r="AG474" s="350"/>
      <c r="AH474" s="350"/>
      <c r="AI474" s="350"/>
      <c r="AJ474" s="350"/>
      <c r="AK474" s="350"/>
      <c r="AL474" s="350"/>
      <c r="AM474" s="350"/>
      <c r="AN474" s="350"/>
      <c r="AO474" s="350"/>
      <c r="AP474" s="350"/>
      <c r="AQ474" s="350"/>
    </row>
    <row r="475" spans="28:43" x14ac:dyDescent="0.2">
      <c r="AB475" s="350"/>
      <c r="AC475" s="350"/>
      <c r="AD475" s="350"/>
      <c r="AE475" s="350"/>
      <c r="AF475" s="350"/>
      <c r="AG475" s="350"/>
      <c r="AH475" s="350"/>
      <c r="AI475" s="350"/>
      <c r="AJ475" s="350"/>
      <c r="AK475" s="350"/>
      <c r="AL475" s="350"/>
      <c r="AM475" s="350"/>
      <c r="AN475" s="350"/>
      <c r="AO475" s="350"/>
      <c r="AP475" s="350"/>
      <c r="AQ475" s="350"/>
    </row>
    <row r="476" spans="28:43" x14ac:dyDescent="0.2">
      <c r="AB476" s="350"/>
      <c r="AC476" s="350"/>
      <c r="AD476" s="350"/>
      <c r="AE476" s="350"/>
      <c r="AF476" s="350"/>
      <c r="AG476" s="350"/>
      <c r="AH476" s="350"/>
      <c r="AI476" s="350"/>
      <c r="AJ476" s="350"/>
      <c r="AK476" s="350"/>
      <c r="AL476" s="350"/>
      <c r="AM476" s="350"/>
      <c r="AN476" s="350"/>
      <c r="AO476" s="350"/>
      <c r="AP476" s="350"/>
      <c r="AQ476" s="350"/>
    </row>
    <row r="477" spans="28:43" x14ac:dyDescent="0.2">
      <c r="AB477" s="350"/>
      <c r="AC477" s="350"/>
      <c r="AD477" s="350"/>
      <c r="AE477" s="350"/>
      <c r="AF477" s="350"/>
      <c r="AG477" s="350"/>
      <c r="AH477" s="350"/>
      <c r="AI477" s="350"/>
      <c r="AJ477" s="350"/>
      <c r="AK477" s="350"/>
      <c r="AL477" s="350"/>
      <c r="AM477" s="350"/>
      <c r="AN477" s="350"/>
      <c r="AO477" s="350"/>
      <c r="AP477" s="350"/>
      <c r="AQ477" s="350"/>
    </row>
    <row r="478" spans="28:43" x14ac:dyDescent="0.2">
      <c r="AB478" s="350"/>
      <c r="AC478" s="350"/>
      <c r="AD478" s="350"/>
      <c r="AE478" s="350"/>
      <c r="AF478" s="350"/>
      <c r="AG478" s="350"/>
      <c r="AH478" s="350"/>
      <c r="AI478" s="350"/>
      <c r="AJ478" s="350"/>
      <c r="AK478" s="350"/>
      <c r="AL478" s="350"/>
      <c r="AM478" s="350"/>
      <c r="AN478" s="350"/>
      <c r="AO478" s="350"/>
      <c r="AP478" s="350"/>
      <c r="AQ478" s="350"/>
    </row>
    <row r="479" spans="28:43" x14ac:dyDescent="0.2">
      <c r="AB479" s="350"/>
      <c r="AC479" s="350"/>
      <c r="AD479" s="350"/>
      <c r="AE479" s="350"/>
      <c r="AF479" s="350"/>
      <c r="AG479" s="350"/>
      <c r="AH479" s="350"/>
      <c r="AI479" s="350"/>
      <c r="AJ479" s="350"/>
      <c r="AK479" s="350"/>
      <c r="AL479" s="350"/>
      <c r="AM479" s="350"/>
      <c r="AN479" s="350"/>
      <c r="AO479" s="350"/>
      <c r="AP479" s="350"/>
      <c r="AQ479" s="350"/>
    </row>
    <row r="480" spans="28:43" x14ac:dyDescent="0.2">
      <c r="AB480" s="350"/>
      <c r="AC480" s="350"/>
      <c r="AD480" s="350"/>
      <c r="AE480" s="350"/>
      <c r="AF480" s="350"/>
      <c r="AG480" s="350"/>
      <c r="AH480" s="350"/>
      <c r="AI480" s="350"/>
      <c r="AJ480" s="350"/>
      <c r="AK480" s="350"/>
      <c r="AL480" s="350"/>
      <c r="AM480" s="350"/>
      <c r="AN480" s="350"/>
      <c r="AO480" s="350"/>
      <c r="AP480" s="350"/>
      <c r="AQ480" s="350"/>
    </row>
    <row r="481" spans="28:43" x14ac:dyDescent="0.2">
      <c r="AB481" s="350"/>
      <c r="AC481" s="350"/>
      <c r="AD481" s="350"/>
      <c r="AE481" s="350"/>
      <c r="AF481" s="350"/>
      <c r="AG481" s="350"/>
      <c r="AH481" s="350"/>
      <c r="AI481" s="350"/>
      <c r="AJ481" s="350"/>
      <c r="AK481" s="350"/>
      <c r="AL481" s="350"/>
      <c r="AM481" s="350"/>
      <c r="AN481" s="350"/>
      <c r="AO481" s="350"/>
      <c r="AP481" s="350"/>
      <c r="AQ481" s="350"/>
    </row>
    <row r="482" spans="28:43" x14ac:dyDescent="0.2">
      <c r="AB482" s="350"/>
      <c r="AC482" s="350"/>
      <c r="AD482" s="350"/>
      <c r="AE482" s="350"/>
      <c r="AF482" s="350"/>
      <c r="AG482" s="350"/>
      <c r="AH482" s="350"/>
      <c r="AI482" s="350"/>
      <c r="AJ482" s="350"/>
      <c r="AK482" s="350"/>
      <c r="AL482" s="350"/>
      <c r="AM482" s="350"/>
      <c r="AN482" s="350"/>
      <c r="AO482" s="350"/>
      <c r="AP482" s="350"/>
      <c r="AQ482" s="350"/>
    </row>
    <row r="483" spans="28:43" x14ac:dyDescent="0.2">
      <c r="AB483" s="350"/>
      <c r="AC483" s="350"/>
      <c r="AD483" s="350"/>
      <c r="AE483" s="350"/>
      <c r="AF483" s="350"/>
      <c r="AG483" s="350"/>
      <c r="AH483" s="350"/>
      <c r="AI483" s="350"/>
      <c r="AJ483" s="350"/>
      <c r="AK483" s="350"/>
      <c r="AL483" s="350"/>
      <c r="AM483" s="350"/>
      <c r="AN483" s="350"/>
      <c r="AO483" s="350"/>
      <c r="AP483" s="350"/>
      <c r="AQ483" s="350"/>
    </row>
    <row r="484" spans="28:43" x14ac:dyDescent="0.2">
      <c r="AB484" s="350"/>
      <c r="AC484" s="350"/>
      <c r="AD484" s="350"/>
      <c r="AE484" s="350"/>
      <c r="AF484" s="350"/>
      <c r="AG484" s="350"/>
      <c r="AH484" s="350"/>
      <c r="AI484" s="350"/>
      <c r="AJ484" s="350"/>
      <c r="AK484" s="350"/>
      <c r="AL484" s="350"/>
      <c r="AM484" s="350"/>
      <c r="AN484" s="350"/>
      <c r="AO484" s="350"/>
      <c r="AP484" s="350"/>
      <c r="AQ484" s="350"/>
    </row>
    <row r="485" spans="28:43" x14ac:dyDescent="0.2">
      <c r="AB485" s="350"/>
      <c r="AC485" s="350"/>
      <c r="AD485" s="350"/>
      <c r="AE485" s="350"/>
      <c r="AF485" s="350"/>
      <c r="AG485" s="350"/>
      <c r="AH485" s="350"/>
      <c r="AI485" s="350"/>
      <c r="AJ485" s="350"/>
      <c r="AK485" s="350"/>
      <c r="AL485" s="350"/>
      <c r="AM485" s="350"/>
      <c r="AN485" s="350"/>
      <c r="AO485" s="350"/>
      <c r="AP485" s="350"/>
      <c r="AQ485" s="350"/>
    </row>
    <row r="486" spans="28:43" x14ac:dyDescent="0.2">
      <c r="AB486" s="350"/>
      <c r="AC486" s="350"/>
      <c r="AD486" s="350"/>
      <c r="AE486" s="350"/>
      <c r="AF486" s="350"/>
      <c r="AG486" s="350"/>
      <c r="AH486" s="350"/>
      <c r="AI486" s="350"/>
      <c r="AJ486" s="350"/>
      <c r="AK486" s="350"/>
      <c r="AL486" s="350"/>
      <c r="AM486" s="350"/>
      <c r="AN486" s="350"/>
      <c r="AO486" s="350"/>
      <c r="AP486" s="350"/>
      <c r="AQ486" s="350"/>
    </row>
    <row r="487" spans="28:43" x14ac:dyDescent="0.2">
      <c r="AB487" s="350"/>
      <c r="AC487" s="350"/>
      <c r="AD487" s="350"/>
      <c r="AE487" s="350"/>
      <c r="AF487" s="350"/>
      <c r="AG487" s="350"/>
      <c r="AH487" s="350"/>
      <c r="AI487" s="350"/>
      <c r="AJ487" s="350"/>
      <c r="AK487" s="350"/>
      <c r="AL487" s="350"/>
      <c r="AM487" s="350"/>
      <c r="AN487" s="350"/>
      <c r="AO487" s="350"/>
      <c r="AP487" s="350"/>
      <c r="AQ487" s="350"/>
    </row>
    <row r="488" spans="28:43" x14ac:dyDescent="0.2">
      <c r="AB488" s="350"/>
      <c r="AC488" s="350"/>
      <c r="AD488" s="350"/>
      <c r="AE488" s="350"/>
      <c r="AF488" s="350"/>
      <c r="AG488" s="350"/>
      <c r="AH488" s="350"/>
      <c r="AI488" s="350"/>
      <c r="AJ488" s="350"/>
      <c r="AK488" s="350"/>
      <c r="AL488" s="350"/>
      <c r="AM488" s="350"/>
      <c r="AN488" s="350"/>
      <c r="AO488" s="350"/>
      <c r="AP488" s="350"/>
      <c r="AQ488" s="350"/>
    </row>
    <row r="489" spans="28:43" x14ac:dyDescent="0.2">
      <c r="AB489" s="350"/>
      <c r="AC489" s="350"/>
      <c r="AD489" s="350"/>
      <c r="AE489" s="350"/>
      <c r="AF489" s="350"/>
      <c r="AG489" s="350"/>
      <c r="AH489" s="350"/>
      <c r="AI489" s="350"/>
      <c r="AJ489" s="350"/>
      <c r="AK489" s="350"/>
      <c r="AL489" s="350"/>
      <c r="AM489" s="350"/>
      <c r="AN489" s="350"/>
      <c r="AO489" s="350"/>
      <c r="AP489" s="350"/>
      <c r="AQ489" s="350"/>
    </row>
    <row r="490" spans="28:43" x14ac:dyDescent="0.2">
      <c r="AB490" s="350"/>
      <c r="AC490" s="350"/>
      <c r="AD490" s="350"/>
      <c r="AE490" s="350"/>
      <c r="AF490" s="350"/>
      <c r="AG490" s="350"/>
      <c r="AH490" s="350"/>
      <c r="AI490" s="350"/>
      <c r="AJ490" s="350"/>
      <c r="AK490" s="350"/>
      <c r="AL490" s="350"/>
      <c r="AM490" s="350"/>
      <c r="AN490" s="350"/>
      <c r="AO490" s="350"/>
      <c r="AP490" s="350"/>
      <c r="AQ490" s="350"/>
    </row>
    <row r="491" spans="28:43" x14ac:dyDescent="0.2">
      <c r="AB491" s="350"/>
      <c r="AC491" s="350"/>
      <c r="AD491" s="350"/>
      <c r="AE491" s="350"/>
      <c r="AF491" s="350"/>
      <c r="AG491" s="350"/>
      <c r="AH491" s="350"/>
      <c r="AI491" s="350"/>
      <c r="AJ491" s="350"/>
      <c r="AK491" s="350"/>
      <c r="AL491" s="350"/>
      <c r="AM491" s="350"/>
      <c r="AN491" s="350"/>
      <c r="AO491" s="350"/>
      <c r="AP491" s="350"/>
      <c r="AQ491" s="350"/>
    </row>
    <row r="492" spans="28:43" x14ac:dyDescent="0.2">
      <c r="AB492" s="350"/>
      <c r="AC492" s="350"/>
      <c r="AD492" s="350"/>
      <c r="AE492" s="350"/>
      <c r="AF492" s="350"/>
      <c r="AG492" s="350"/>
      <c r="AH492" s="350"/>
      <c r="AI492" s="350"/>
      <c r="AJ492" s="350"/>
      <c r="AK492" s="350"/>
      <c r="AL492" s="350"/>
      <c r="AM492" s="350"/>
      <c r="AN492" s="350"/>
      <c r="AO492" s="350"/>
      <c r="AP492" s="350"/>
      <c r="AQ492" s="350"/>
    </row>
    <row r="493" spans="28:43" x14ac:dyDescent="0.2">
      <c r="AB493" s="350"/>
      <c r="AC493" s="350"/>
      <c r="AD493" s="350"/>
      <c r="AE493" s="350"/>
      <c r="AF493" s="350"/>
      <c r="AG493" s="350"/>
      <c r="AH493" s="350"/>
      <c r="AI493" s="350"/>
      <c r="AJ493" s="350"/>
      <c r="AK493" s="350"/>
      <c r="AL493" s="350"/>
      <c r="AM493" s="350"/>
      <c r="AN493" s="350"/>
      <c r="AO493" s="350"/>
      <c r="AP493" s="350"/>
      <c r="AQ493" s="350"/>
    </row>
    <row r="494" spans="28:43" x14ac:dyDescent="0.2">
      <c r="AB494" s="350"/>
      <c r="AC494" s="350"/>
      <c r="AD494" s="350"/>
      <c r="AE494" s="350"/>
      <c r="AF494" s="350"/>
      <c r="AG494" s="350"/>
      <c r="AH494" s="350"/>
      <c r="AI494" s="350"/>
      <c r="AJ494" s="350"/>
      <c r="AK494" s="350"/>
      <c r="AL494" s="350"/>
      <c r="AM494" s="350"/>
      <c r="AN494" s="350"/>
      <c r="AO494" s="350"/>
      <c r="AP494" s="350"/>
      <c r="AQ494" s="350"/>
    </row>
    <row r="495" spans="28:43" x14ac:dyDescent="0.2">
      <c r="AB495" s="350"/>
      <c r="AC495" s="350"/>
      <c r="AD495" s="350"/>
      <c r="AE495" s="350"/>
      <c r="AF495" s="350"/>
      <c r="AG495" s="350"/>
      <c r="AH495" s="350"/>
      <c r="AI495" s="350"/>
      <c r="AJ495" s="350"/>
      <c r="AK495" s="350"/>
      <c r="AL495" s="350"/>
      <c r="AM495" s="350"/>
      <c r="AN495" s="350"/>
      <c r="AO495" s="350"/>
      <c r="AP495" s="350"/>
      <c r="AQ495" s="350"/>
    </row>
    <row r="496" spans="28:43" x14ac:dyDescent="0.2">
      <c r="AB496" s="350"/>
      <c r="AC496" s="350"/>
      <c r="AD496" s="350"/>
      <c r="AE496" s="350"/>
      <c r="AF496" s="350"/>
      <c r="AG496" s="350"/>
      <c r="AH496" s="350"/>
      <c r="AI496" s="350"/>
      <c r="AJ496" s="350"/>
      <c r="AK496" s="350"/>
      <c r="AL496" s="350"/>
      <c r="AM496" s="350"/>
      <c r="AN496" s="350"/>
      <c r="AO496" s="350"/>
      <c r="AP496" s="350"/>
      <c r="AQ496" s="350"/>
    </row>
    <row r="497" spans="28:43" x14ac:dyDescent="0.2">
      <c r="AB497" s="350"/>
      <c r="AC497" s="350"/>
      <c r="AD497" s="350"/>
      <c r="AE497" s="350"/>
      <c r="AF497" s="350"/>
      <c r="AG497" s="350"/>
      <c r="AH497" s="350"/>
      <c r="AI497" s="350"/>
      <c r="AJ497" s="350"/>
      <c r="AK497" s="350"/>
      <c r="AL497" s="350"/>
      <c r="AM497" s="350"/>
      <c r="AN497" s="350"/>
      <c r="AO497" s="350"/>
      <c r="AP497" s="350"/>
      <c r="AQ497" s="350"/>
    </row>
    <row r="498" spans="28:43" x14ac:dyDescent="0.2">
      <c r="AB498" s="350"/>
      <c r="AC498" s="350"/>
      <c r="AD498" s="350"/>
      <c r="AE498" s="350"/>
      <c r="AF498" s="350"/>
      <c r="AG498" s="350"/>
      <c r="AH498" s="350"/>
      <c r="AI498" s="350"/>
      <c r="AJ498" s="350"/>
      <c r="AK498" s="350"/>
      <c r="AL498" s="350"/>
      <c r="AM498" s="350"/>
      <c r="AN498" s="350"/>
      <c r="AO498" s="350"/>
      <c r="AP498" s="350"/>
      <c r="AQ498" s="350"/>
    </row>
    <row r="499" spans="28:43" x14ac:dyDescent="0.2">
      <c r="AB499" s="350"/>
      <c r="AC499" s="350"/>
      <c r="AD499" s="350"/>
      <c r="AE499" s="350"/>
      <c r="AF499" s="350"/>
      <c r="AG499" s="350"/>
      <c r="AH499" s="350"/>
      <c r="AI499" s="350"/>
      <c r="AJ499" s="350"/>
      <c r="AK499" s="350"/>
      <c r="AL499" s="350"/>
      <c r="AM499" s="350"/>
      <c r="AN499" s="350"/>
      <c r="AO499" s="350"/>
      <c r="AP499" s="350"/>
      <c r="AQ499" s="350"/>
    </row>
    <row r="500" spans="28:43" x14ac:dyDescent="0.2">
      <c r="AB500" s="350"/>
      <c r="AC500" s="350"/>
      <c r="AD500" s="350"/>
      <c r="AE500" s="350"/>
      <c r="AF500" s="350"/>
      <c r="AG500" s="350"/>
      <c r="AH500" s="350"/>
      <c r="AI500" s="350"/>
      <c r="AJ500" s="350"/>
      <c r="AK500" s="350"/>
      <c r="AL500" s="350"/>
      <c r="AM500" s="350"/>
      <c r="AN500" s="350"/>
      <c r="AO500" s="350"/>
      <c r="AP500" s="350"/>
      <c r="AQ500" s="350"/>
    </row>
    <row r="501" spans="28:43" x14ac:dyDescent="0.2">
      <c r="AB501" s="350"/>
      <c r="AC501" s="350"/>
      <c r="AD501" s="350"/>
      <c r="AE501" s="350"/>
      <c r="AF501" s="350"/>
      <c r="AG501" s="350"/>
      <c r="AH501" s="350"/>
      <c r="AI501" s="350"/>
      <c r="AJ501" s="350"/>
      <c r="AK501" s="350"/>
      <c r="AL501" s="350"/>
      <c r="AM501" s="350"/>
      <c r="AN501" s="350"/>
      <c r="AO501" s="350"/>
      <c r="AP501" s="350"/>
      <c r="AQ501" s="350"/>
    </row>
    <row r="502" spans="28:43" x14ac:dyDescent="0.2">
      <c r="AB502" s="350"/>
      <c r="AC502" s="350"/>
      <c r="AD502" s="350"/>
      <c r="AE502" s="350"/>
      <c r="AF502" s="350"/>
      <c r="AG502" s="350"/>
      <c r="AH502" s="350"/>
      <c r="AI502" s="350"/>
      <c r="AJ502" s="350"/>
      <c r="AK502" s="350"/>
      <c r="AL502" s="350"/>
      <c r="AM502" s="350"/>
      <c r="AN502" s="350"/>
      <c r="AO502" s="350"/>
      <c r="AP502" s="350"/>
      <c r="AQ502" s="350"/>
    </row>
    <row r="503" spans="28:43" x14ac:dyDescent="0.2">
      <c r="AB503" s="350"/>
      <c r="AC503" s="350"/>
      <c r="AD503" s="350"/>
      <c r="AE503" s="350"/>
      <c r="AF503" s="350"/>
      <c r="AG503" s="350"/>
      <c r="AH503" s="350"/>
      <c r="AI503" s="350"/>
      <c r="AJ503" s="350"/>
      <c r="AK503" s="350"/>
      <c r="AL503" s="350"/>
      <c r="AM503" s="350"/>
      <c r="AN503" s="350"/>
      <c r="AO503" s="350"/>
      <c r="AP503" s="350"/>
      <c r="AQ503" s="350"/>
    </row>
    <row r="504" spans="28:43" x14ac:dyDescent="0.2">
      <c r="AB504" s="350"/>
      <c r="AC504" s="350"/>
      <c r="AD504" s="350"/>
      <c r="AE504" s="350"/>
      <c r="AF504" s="350"/>
      <c r="AG504" s="350"/>
      <c r="AH504" s="350"/>
      <c r="AI504" s="350"/>
      <c r="AJ504" s="350"/>
      <c r="AK504" s="350"/>
      <c r="AL504" s="350"/>
      <c r="AM504" s="350"/>
      <c r="AN504" s="350"/>
      <c r="AO504" s="350"/>
      <c r="AP504" s="350"/>
      <c r="AQ504" s="350"/>
    </row>
    <row r="505" spans="28:43" x14ac:dyDescent="0.2">
      <c r="AB505" s="350"/>
      <c r="AC505" s="350"/>
      <c r="AD505" s="350"/>
      <c r="AE505" s="350"/>
      <c r="AF505" s="350"/>
      <c r="AG505" s="350"/>
      <c r="AH505" s="350"/>
      <c r="AI505" s="350"/>
      <c r="AJ505" s="350"/>
      <c r="AK505" s="350"/>
      <c r="AL505" s="350"/>
      <c r="AM505" s="350"/>
      <c r="AN505" s="350"/>
      <c r="AO505" s="350"/>
      <c r="AP505" s="350"/>
      <c r="AQ505" s="350"/>
    </row>
    <row r="506" spans="28:43" x14ac:dyDescent="0.2">
      <c r="AB506" s="350"/>
      <c r="AC506" s="350"/>
      <c r="AD506" s="350"/>
      <c r="AE506" s="350"/>
      <c r="AF506" s="350"/>
      <c r="AG506" s="350"/>
      <c r="AH506" s="350"/>
      <c r="AI506" s="350"/>
      <c r="AJ506" s="350"/>
      <c r="AK506" s="350"/>
      <c r="AL506" s="350"/>
      <c r="AM506" s="350"/>
      <c r="AN506" s="350"/>
      <c r="AO506" s="350"/>
      <c r="AP506" s="350"/>
      <c r="AQ506" s="350"/>
    </row>
    <row r="507" spans="28:43" x14ac:dyDescent="0.2">
      <c r="AB507" s="350"/>
      <c r="AC507" s="350"/>
      <c r="AD507" s="350"/>
      <c r="AE507" s="350"/>
      <c r="AF507" s="350"/>
      <c r="AG507" s="350"/>
      <c r="AH507" s="350"/>
      <c r="AI507" s="350"/>
      <c r="AJ507" s="350"/>
      <c r="AK507" s="350"/>
      <c r="AL507" s="350"/>
      <c r="AM507" s="350"/>
      <c r="AN507" s="350"/>
      <c r="AO507" s="350"/>
      <c r="AP507" s="350"/>
      <c r="AQ507" s="350"/>
    </row>
    <row r="508" spans="28:43" x14ac:dyDescent="0.2">
      <c r="AB508" s="350"/>
      <c r="AC508" s="350"/>
      <c r="AD508" s="350"/>
      <c r="AE508" s="350"/>
      <c r="AF508" s="350"/>
      <c r="AG508" s="350"/>
      <c r="AH508" s="350"/>
      <c r="AI508" s="350"/>
      <c r="AJ508" s="350"/>
      <c r="AK508" s="350"/>
      <c r="AL508" s="350"/>
      <c r="AM508" s="350"/>
      <c r="AN508" s="350"/>
      <c r="AO508" s="350"/>
      <c r="AP508" s="350"/>
      <c r="AQ508" s="350"/>
    </row>
    <row r="509" spans="28:43" x14ac:dyDescent="0.2">
      <c r="AB509" s="350"/>
      <c r="AC509" s="350"/>
      <c r="AD509" s="350"/>
      <c r="AE509" s="350"/>
      <c r="AF509" s="350"/>
      <c r="AG509" s="350"/>
      <c r="AH509" s="350"/>
      <c r="AI509" s="350"/>
      <c r="AJ509" s="350"/>
      <c r="AK509" s="350"/>
      <c r="AL509" s="350"/>
      <c r="AM509" s="350"/>
      <c r="AN509" s="350"/>
      <c r="AO509" s="350"/>
      <c r="AP509" s="350"/>
      <c r="AQ509" s="350"/>
    </row>
    <row r="510" spans="28:43" x14ac:dyDescent="0.2">
      <c r="AB510" s="350"/>
      <c r="AC510" s="350"/>
      <c r="AD510" s="350"/>
      <c r="AE510" s="350"/>
      <c r="AF510" s="350"/>
      <c r="AG510" s="350"/>
      <c r="AH510" s="350"/>
      <c r="AI510" s="350"/>
      <c r="AJ510" s="350"/>
      <c r="AK510" s="350"/>
      <c r="AL510" s="350"/>
      <c r="AM510" s="350"/>
      <c r="AN510" s="350"/>
      <c r="AO510" s="350"/>
      <c r="AP510" s="350"/>
      <c r="AQ510" s="350"/>
    </row>
    <row r="511" spans="28:43" x14ac:dyDescent="0.2">
      <c r="AB511" s="350"/>
      <c r="AC511" s="350"/>
      <c r="AD511" s="350"/>
      <c r="AE511" s="350"/>
      <c r="AF511" s="350"/>
      <c r="AG511" s="350"/>
      <c r="AH511" s="350"/>
      <c r="AI511" s="350"/>
      <c r="AJ511" s="350"/>
      <c r="AK511" s="350"/>
      <c r="AL511" s="350"/>
      <c r="AM511" s="350"/>
      <c r="AN511" s="350"/>
      <c r="AO511" s="350"/>
      <c r="AP511" s="350"/>
      <c r="AQ511" s="350"/>
    </row>
    <row r="512" spans="28:43" x14ac:dyDescent="0.2">
      <c r="AB512" s="350"/>
      <c r="AC512" s="350"/>
      <c r="AD512" s="350"/>
      <c r="AE512" s="350"/>
      <c r="AF512" s="350"/>
      <c r="AG512" s="350"/>
      <c r="AH512" s="350"/>
      <c r="AI512" s="350"/>
      <c r="AJ512" s="350"/>
      <c r="AK512" s="350"/>
      <c r="AL512" s="350"/>
      <c r="AM512" s="350"/>
      <c r="AN512" s="350"/>
      <c r="AO512" s="350"/>
      <c r="AP512" s="350"/>
      <c r="AQ512" s="350"/>
    </row>
    <row r="513" spans="28:43" x14ac:dyDescent="0.2">
      <c r="AB513" s="350"/>
      <c r="AC513" s="350"/>
      <c r="AD513" s="350"/>
      <c r="AE513" s="350"/>
      <c r="AF513" s="350"/>
      <c r="AG513" s="350"/>
      <c r="AH513" s="350"/>
      <c r="AI513" s="350"/>
      <c r="AJ513" s="350"/>
      <c r="AK513" s="350"/>
      <c r="AL513" s="350"/>
      <c r="AM513" s="350"/>
      <c r="AN513" s="350"/>
      <c r="AO513" s="350"/>
      <c r="AP513" s="350"/>
      <c r="AQ513" s="350"/>
    </row>
    <row r="514" spans="28:43" x14ac:dyDescent="0.2">
      <c r="AB514" s="350"/>
      <c r="AC514" s="350"/>
      <c r="AD514" s="350"/>
      <c r="AE514" s="350"/>
      <c r="AF514" s="350"/>
      <c r="AG514" s="350"/>
      <c r="AH514" s="350"/>
      <c r="AI514" s="350"/>
      <c r="AJ514" s="350"/>
      <c r="AK514" s="350"/>
      <c r="AL514" s="350"/>
      <c r="AM514" s="350"/>
      <c r="AN514" s="350"/>
      <c r="AO514" s="350"/>
      <c r="AP514" s="350"/>
      <c r="AQ514" s="350"/>
    </row>
    <row r="515" spans="28:43" x14ac:dyDescent="0.2">
      <c r="AB515" s="350"/>
      <c r="AC515" s="350"/>
      <c r="AD515" s="350"/>
      <c r="AE515" s="350"/>
      <c r="AF515" s="350"/>
      <c r="AG515" s="350"/>
      <c r="AH515" s="350"/>
      <c r="AI515" s="350"/>
      <c r="AJ515" s="350"/>
      <c r="AK515" s="350"/>
      <c r="AL515" s="350"/>
      <c r="AM515" s="350"/>
      <c r="AN515" s="350"/>
      <c r="AO515" s="350"/>
      <c r="AP515" s="350"/>
      <c r="AQ515" s="350"/>
    </row>
    <row r="516" spans="28:43" x14ac:dyDescent="0.2">
      <c r="AB516" s="350"/>
      <c r="AC516" s="350"/>
      <c r="AD516" s="350"/>
      <c r="AE516" s="350"/>
      <c r="AF516" s="350"/>
      <c r="AG516" s="350"/>
      <c r="AH516" s="350"/>
      <c r="AI516" s="350"/>
      <c r="AJ516" s="350"/>
      <c r="AK516" s="350"/>
      <c r="AL516" s="350"/>
      <c r="AM516" s="350"/>
      <c r="AN516" s="350"/>
      <c r="AO516" s="350"/>
      <c r="AP516" s="350"/>
      <c r="AQ516" s="350"/>
    </row>
    <row r="517" spans="28:43" x14ac:dyDescent="0.2">
      <c r="AB517" s="350"/>
      <c r="AC517" s="350"/>
      <c r="AD517" s="350"/>
      <c r="AE517" s="350"/>
      <c r="AF517" s="350"/>
      <c r="AG517" s="350"/>
      <c r="AH517" s="350"/>
      <c r="AI517" s="350"/>
      <c r="AJ517" s="350"/>
      <c r="AK517" s="350"/>
      <c r="AL517" s="350"/>
      <c r="AM517" s="350"/>
      <c r="AN517" s="350"/>
      <c r="AO517" s="350"/>
      <c r="AP517" s="350"/>
      <c r="AQ517" s="350"/>
    </row>
  </sheetData>
  <mergeCells count="2">
    <mergeCell ref="AP8:AS8"/>
    <mergeCell ref="C293:F29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pageSetUpPr fitToPage="1"/>
  </sheetPr>
  <dimension ref="A1:Y84"/>
  <sheetViews>
    <sheetView showGridLines="0" workbookViewId="0">
      <selection sqref="A1:W1"/>
    </sheetView>
  </sheetViews>
  <sheetFormatPr defaultRowHeight="15" x14ac:dyDescent="0.25"/>
  <cols>
    <col min="1" max="1" width="5" style="268" customWidth="1"/>
    <col min="2" max="2" width="7" style="268" customWidth="1"/>
    <col min="3" max="3" width="2.42578125" style="268" customWidth="1"/>
    <col min="4" max="4" width="8.5703125" style="268" customWidth="1"/>
    <col min="5" max="5" width="2.85546875" style="268" customWidth="1"/>
    <col min="6" max="6" width="7.7109375" style="268" customWidth="1"/>
    <col min="7" max="7" width="2.5703125" style="268" customWidth="1"/>
    <col min="8" max="8" width="7.28515625" style="268" customWidth="1"/>
    <col min="9" max="9" width="2.42578125" style="268" customWidth="1"/>
    <col min="10" max="10" width="11.7109375" style="268" customWidth="1"/>
    <col min="11" max="11" width="6.28515625" style="268" customWidth="1"/>
    <col min="12" max="12" width="3" style="268" customWidth="1"/>
    <col min="13" max="13" width="9.7109375" style="268" customWidth="1"/>
    <col min="14" max="14" width="7.140625" style="268" customWidth="1"/>
    <col min="15" max="15" width="2.5703125" style="268" customWidth="1"/>
    <col min="16" max="16" width="7.42578125" style="268" customWidth="1"/>
    <col min="17" max="17" width="2.5703125" style="268" customWidth="1"/>
    <col min="18" max="18" width="7.42578125" style="268" customWidth="1"/>
    <col min="19" max="19" width="2.5703125" style="268" customWidth="1"/>
    <col min="20" max="20" width="7.85546875" style="268" customWidth="1"/>
    <col min="21" max="21" width="2.5703125" style="268" customWidth="1"/>
    <col min="22" max="22" width="8.28515625" style="268" customWidth="1"/>
    <col min="23" max="23" width="2.5703125" style="268" customWidth="1"/>
    <col min="24" max="256" width="9.140625" style="268"/>
    <col min="257" max="257" width="5" style="268" customWidth="1"/>
    <col min="258" max="258" width="7" style="268" customWidth="1"/>
    <col min="259" max="259" width="2.42578125" style="268" customWidth="1"/>
    <col min="260" max="260" width="8.5703125" style="268" customWidth="1"/>
    <col min="261" max="261" width="2.85546875" style="268" customWidth="1"/>
    <col min="262" max="262" width="7.7109375" style="268" customWidth="1"/>
    <col min="263" max="263" width="2.5703125" style="268" customWidth="1"/>
    <col min="264" max="264" width="7.28515625" style="268" customWidth="1"/>
    <col min="265" max="265" width="2.42578125" style="268" customWidth="1"/>
    <col min="266" max="266" width="11.7109375" style="268" customWidth="1"/>
    <col min="267" max="267" width="6.28515625" style="268" customWidth="1"/>
    <col min="268" max="268" width="3" style="268" customWidth="1"/>
    <col min="269" max="269" width="9.7109375" style="268" customWidth="1"/>
    <col min="270" max="270" width="7.140625" style="268" customWidth="1"/>
    <col min="271" max="271" width="2.5703125" style="268" customWidth="1"/>
    <col min="272" max="272" width="7.42578125" style="268" customWidth="1"/>
    <col min="273" max="273" width="2.5703125" style="268" customWidth="1"/>
    <col min="274" max="274" width="7.42578125" style="268" customWidth="1"/>
    <col min="275" max="275" width="2.5703125" style="268" customWidth="1"/>
    <col min="276" max="276" width="7.85546875" style="268" customWidth="1"/>
    <col min="277" max="277" width="2.5703125" style="268" customWidth="1"/>
    <col min="278" max="278" width="8.28515625" style="268" customWidth="1"/>
    <col min="279" max="279" width="2.5703125" style="268" customWidth="1"/>
    <col min="280" max="512" width="9.140625" style="268"/>
    <col min="513" max="513" width="5" style="268" customWidth="1"/>
    <col min="514" max="514" width="7" style="268" customWidth="1"/>
    <col min="515" max="515" width="2.42578125" style="268" customWidth="1"/>
    <col min="516" max="516" width="8.5703125" style="268" customWidth="1"/>
    <col min="517" max="517" width="2.85546875" style="268" customWidth="1"/>
    <col min="518" max="518" width="7.7109375" style="268" customWidth="1"/>
    <col min="519" max="519" width="2.5703125" style="268" customWidth="1"/>
    <col min="520" max="520" width="7.28515625" style="268" customWidth="1"/>
    <col min="521" max="521" width="2.42578125" style="268" customWidth="1"/>
    <col min="522" max="522" width="11.7109375" style="268" customWidth="1"/>
    <col min="523" max="523" width="6.28515625" style="268" customWidth="1"/>
    <col min="524" max="524" width="3" style="268" customWidth="1"/>
    <col min="525" max="525" width="9.7109375" style="268" customWidth="1"/>
    <col min="526" max="526" width="7.140625" style="268" customWidth="1"/>
    <col min="527" max="527" width="2.5703125" style="268" customWidth="1"/>
    <col min="528" max="528" width="7.42578125" style="268" customWidth="1"/>
    <col min="529" max="529" width="2.5703125" style="268" customWidth="1"/>
    <col min="530" max="530" width="7.42578125" style="268" customWidth="1"/>
    <col min="531" max="531" width="2.5703125" style="268" customWidth="1"/>
    <col min="532" max="532" width="7.85546875" style="268" customWidth="1"/>
    <col min="533" max="533" width="2.5703125" style="268" customWidth="1"/>
    <col min="534" max="534" width="8.28515625" style="268" customWidth="1"/>
    <col min="535" max="535" width="2.5703125" style="268" customWidth="1"/>
    <col min="536" max="768" width="9.140625" style="268"/>
    <col min="769" max="769" width="5" style="268" customWidth="1"/>
    <col min="770" max="770" width="7" style="268" customWidth="1"/>
    <col min="771" max="771" width="2.42578125" style="268" customWidth="1"/>
    <col min="772" max="772" width="8.5703125" style="268" customWidth="1"/>
    <col min="773" max="773" width="2.85546875" style="268" customWidth="1"/>
    <col min="774" max="774" width="7.7109375" style="268" customWidth="1"/>
    <col min="775" max="775" width="2.5703125" style="268" customWidth="1"/>
    <col min="776" max="776" width="7.28515625" style="268" customWidth="1"/>
    <col min="777" max="777" width="2.42578125" style="268" customWidth="1"/>
    <col min="778" max="778" width="11.7109375" style="268" customWidth="1"/>
    <col min="779" max="779" width="6.28515625" style="268" customWidth="1"/>
    <col min="780" max="780" width="3" style="268" customWidth="1"/>
    <col min="781" max="781" width="9.7109375" style="268" customWidth="1"/>
    <col min="782" max="782" width="7.140625" style="268" customWidth="1"/>
    <col min="783" max="783" width="2.5703125" style="268" customWidth="1"/>
    <col min="784" max="784" width="7.42578125" style="268" customWidth="1"/>
    <col min="785" max="785" width="2.5703125" style="268" customWidth="1"/>
    <col min="786" max="786" width="7.42578125" style="268" customWidth="1"/>
    <col min="787" max="787" width="2.5703125" style="268" customWidth="1"/>
    <col min="788" max="788" width="7.85546875" style="268" customWidth="1"/>
    <col min="789" max="789" width="2.5703125" style="268" customWidth="1"/>
    <col min="790" max="790" width="8.28515625" style="268" customWidth="1"/>
    <col min="791" max="791" width="2.5703125" style="268" customWidth="1"/>
    <col min="792" max="1024" width="9.140625" style="268"/>
    <col min="1025" max="1025" width="5" style="268" customWidth="1"/>
    <col min="1026" max="1026" width="7" style="268" customWidth="1"/>
    <col min="1027" max="1027" width="2.42578125" style="268" customWidth="1"/>
    <col min="1028" max="1028" width="8.5703125" style="268" customWidth="1"/>
    <col min="1029" max="1029" width="2.85546875" style="268" customWidth="1"/>
    <col min="1030" max="1030" width="7.7109375" style="268" customWidth="1"/>
    <col min="1031" max="1031" width="2.5703125" style="268" customWidth="1"/>
    <col min="1032" max="1032" width="7.28515625" style="268" customWidth="1"/>
    <col min="1033" max="1033" width="2.42578125" style="268" customWidth="1"/>
    <col min="1034" max="1034" width="11.7109375" style="268" customWidth="1"/>
    <col min="1035" max="1035" width="6.28515625" style="268" customWidth="1"/>
    <col min="1036" max="1036" width="3" style="268" customWidth="1"/>
    <col min="1037" max="1037" width="9.7109375" style="268" customWidth="1"/>
    <col min="1038" max="1038" width="7.140625" style="268" customWidth="1"/>
    <col min="1039" max="1039" width="2.5703125" style="268" customWidth="1"/>
    <col min="1040" max="1040" width="7.42578125" style="268" customWidth="1"/>
    <col min="1041" max="1041" width="2.5703125" style="268" customWidth="1"/>
    <col min="1042" max="1042" width="7.42578125" style="268" customWidth="1"/>
    <col min="1043" max="1043" width="2.5703125" style="268" customWidth="1"/>
    <col min="1044" max="1044" width="7.85546875" style="268" customWidth="1"/>
    <col min="1045" max="1045" width="2.5703125" style="268" customWidth="1"/>
    <col min="1046" max="1046" width="8.28515625" style="268" customWidth="1"/>
    <col min="1047" max="1047" width="2.5703125" style="268" customWidth="1"/>
    <col min="1048" max="1280" width="9.140625" style="268"/>
    <col min="1281" max="1281" width="5" style="268" customWidth="1"/>
    <col min="1282" max="1282" width="7" style="268" customWidth="1"/>
    <col min="1283" max="1283" width="2.42578125" style="268" customWidth="1"/>
    <col min="1284" max="1284" width="8.5703125" style="268" customWidth="1"/>
    <col min="1285" max="1285" width="2.85546875" style="268" customWidth="1"/>
    <col min="1286" max="1286" width="7.7109375" style="268" customWidth="1"/>
    <col min="1287" max="1287" width="2.5703125" style="268" customWidth="1"/>
    <col min="1288" max="1288" width="7.28515625" style="268" customWidth="1"/>
    <col min="1289" max="1289" width="2.42578125" style="268" customWidth="1"/>
    <col min="1290" max="1290" width="11.7109375" style="268" customWidth="1"/>
    <col min="1291" max="1291" width="6.28515625" style="268" customWidth="1"/>
    <col min="1292" max="1292" width="3" style="268" customWidth="1"/>
    <col min="1293" max="1293" width="9.7109375" style="268" customWidth="1"/>
    <col min="1294" max="1294" width="7.140625" style="268" customWidth="1"/>
    <col min="1295" max="1295" width="2.5703125" style="268" customWidth="1"/>
    <col min="1296" max="1296" width="7.42578125" style="268" customWidth="1"/>
    <col min="1297" max="1297" width="2.5703125" style="268" customWidth="1"/>
    <col min="1298" max="1298" width="7.42578125" style="268" customWidth="1"/>
    <col min="1299" max="1299" width="2.5703125" style="268" customWidth="1"/>
    <col min="1300" max="1300" width="7.85546875" style="268" customWidth="1"/>
    <col min="1301" max="1301" width="2.5703125" style="268" customWidth="1"/>
    <col min="1302" max="1302" width="8.28515625" style="268" customWidth="1"/>
    <col min="1303" max="1303" width="2.5703125" style="268" customWidth="1"/>
    <col min="1304" max="1536" width="9.140625" style="268"/>
    <col min="1537" max="1537" width="5" style="268" customWidth="1"/>
    <col min="1538" max="1538" width="7" style="268" customWidth="1"/>
    <col min="1539" max="1539" width="2.42578125" style="268" customWidth="1"/>
    <col min="1540" max="1540" width="8.5703125" style="268" customWidth="1"/>
    <col min="1541" max="1541" width="2.85546875" style="268" customWidth="1"/>
    <col min="1542" max="1542" width="7.7109375" style="268" customWidth="1"/>
    <col min="1543" max="1543" width="2.5703125" style="268" customWidth="1"/>
    <col min="1544" max="1544" width="7.28515625" style="268" customWidth="1"/>
    <col min="1545" max="1545" width="2.42578125" style="268" customWidth="1"/>
    <col min="1546" max="1546" width="11.7109375" style="268" customWidth="1"/>
    <col min="1547" max="1547" width="6.28515625" style="268" customWidth="1"/>
    <col min="1548" max="1548" width="3" style="268" customWidth="1"/>
    <col min="1549" max="1549" width="9.7109375" style="268" customWidth="1"/>
    <col min="1550" max="1550" width="7.140625" style="268" customWidth="1"/>
    <col min="1551" max="1551" width="2.5703125" style="268" customWidth="1"/>
    <col min="1552" max="1552" width="7.42578125" style="268" customWidth="1"/>
    <col min="1553" max="1553" width="2.5703125" style="268" customWidth="1"/>
    <col min="1554" max="1554" width="7.42578125" style="268" customWidth="1"/>
    <col min="1555" max="1555" width="2.5703125" style="268" customWidth="1"/>
    <col min="1556" max="1556" width="7.85546875" style="268" customWidth="1"/>
    <col min="1557" max="1557" width="2.5703125" style="268" customWidth="1"/>
    <col min="1558" max="1558" width="8.28515625" style="268" customWidth="1"/>
    <col min="1559" max="1559" width="2.5703125" style="268" customWidth="1"/>
    <col min="1560" max="1792" width="9.140625" style="268"/>
    <col min="1793" max="1793" width="5" style="268" customWidth="1"/>
    <col min="1794" max="1794" width="7" style="268" customWidth="1"/>
    <col min="1795" max="1795" width="2.42578125" style="268" customWidth="1"/>
    <col min="1796" max="1796" width="8.5703125" style="268" customWidth="1"/>
    <col min="1797" max="1797" width="2.85546875" style="268" customWidth="1"/>
    <col min="1798" max="1798" width="7.7109375" style="268" customWidth="1"/>
    <col min="1799" max="1799" width="2.5703125" style="268" customWidth="1"/>
    <col min="1800" max="1800" width="7.28515625" style="268" customWidth="1"/>
    <col min="1801" max="1801" width="2.42578125" style="268" customWidth="1"/>
    <col min="1802" max="1802" width="11.7109375" style="268" customWidth="1"/>
    <col min="1803" max="1803" width="6.28515625" style="268" customWidth="1"/>
    <col min="1804" max="1804" width="3" style="268" customWidth="1"/>
    <col min="1805" max="1805" width="9.7109375" style="268" customWidth="1"/>
    <col min="1806" max="1806" width="7.140625" style="268" customWidth="1"/>
    <col min="1807" max="1807" width="2.5703125" style="268" customWidth="1"/>
    <col min="1808" max="1808" width="7.42578125" style="268" customWidth="1"/>
    <col min="1809" max="1809" width="2.5703125" style="268" customWidth="1"/>
    <col min="1810" max="1810" width="7.42578125" style="268" customWidth="1"/>
    <col min="1811" max="1811" width="2.5703125" style="268" customWidth="1"/>
    <col min="1812" max="1812" width="7.85546875" style="268" customWidth="1"/>
    <col min="1813" max="1813" width="2.5703125" style="268" customWidth="1"/>
    <col min="1814" max="1814" width="8.28515625" style="268" customWidth="1"/>
    <col min="1815" max="1815" width="2.5703125" style="268" customWidth="1"/>
    <col min="1816" max="2048" width="9.140625" style="268"/>
    <col min="2049" max="2049" width="5" style="268" customWidth="1"/>
    <col min="2050" max="2050" width="7" style="268" customWidth="1"/>
    <col min="2051" max="2051" width="2.42578125" style="268" customWidth="1"/>
    <col min="2052" max="2052" width="8.5703125" style="268" customWidth="1"/>
    <col min="2053" max="2053" width="2.85546875" style="268" customWidth="1"/>
    <col min="2054" max="2054" width="7.7109375" style="268" customWidth="1"/>
    <col min="2055" max="2055" width="2.5703125" style="268" customWidth="1"/>
    <col min="2056" max="2056" width="7.28515625" style="268" customWidth="1"/>
    <col min="2057" max="2057" width="2.42578125" style="268" customWidth="1"/>
    <col min="2058" max="2058" width="11.7109375" style="268" customWidth="1"/>
    <col min="2059" max="2059" width="6.28515625" style="268" customWidth="1"/>
    <col min="2060" max="2060" width="3" style="268" customWidth="1"/>
    <col min="2061" max="2061" width="9.7109375" style="268" customWidth="1"/>
    <col min="2062" max="2062" width="7.140625" style="268" customWidth="1"/>
    <col min="2063" max="2063" width="2.5703125" style="268" customWidth="1"/>
    <col min="2064" max="2064" width="7.42578125" style="268" customWidth="1"/>
    <col min="2065" max="2065" width="2.5703125" style="268" customWidth="1"/>
    <col min="2066" max="2066" width="7.42578125" style="268" customWidth="1"/>
    <col min="2067" max="2067" width="2.5703125" style="268" customWidth="1"/>
    <col min="2068" max="2068" width="7.85546875" style="268" customWidth="1"/>
    <col min="2069" max="2069" width="2.5703125" style="268" customWidth="1"/>
    <col min="2070" max="2070" width="8.28515625" style="268" customWidth="1"/>
    <col min="2071" max="2071" width="2.5703125" style="268" customWidth="1"/>
    <col min="2072" max="2304" width="9.140625" style="268"/>
    <col min="2305" max="2305" width="5" style="268" customWidth="1"/>
    <col min="2306" max="2306" width="7" style="268" customWidth="1"/>
    <col min="2307" max="2307" width="2.42578125" style="268" customWidth="1"/>
    <col min="2308" max="2308" width="8.5703125" style="268" customWidth="1"/>
    <col min="2309" max="2309" width="2.85546875" style="268" customWidth="1"/>
    <col min="2310" max="2310" width="7.7109375" style="268" customWidth="1"/>
    <col min="2311" max="2311" width="2.5703125" style="268" customWidth="1"/>
    <col min="2312" max="2312" width="7.28515625" style="268" customWidth="1"/>
    <col min="2313" max="2313" width="2.42578125" style="268" customWidth="1"/>
    <col min="2314" max="2314" width="11.7109375" style="268" customWidth="1"/>
    <col min="2315" max="2315" width="6.28515625" style="268" customWidth="1"/>
    <col min="2316" max="2316" width="3" style="268" customWidth="1"/>
    <col min="2317" max="2317" width="9.7109375" style="268" customWidth="1"/>
    <col min="2318" max="2318" width="7.140625" style="268" customWidth="1"/>
    <col min="2319" max="2319" width="2.5703125" style="268" customWidth="1"/>
    <col min="2320" max="2320" width="7.42578125" style="268" customWidth="1"/>
    <col min="2321" max="2321" width="2.5703125" style="268" customWidth="1"/>
    <col min="2322" max="2322" width="7.42578125" style="268" customWidth="1"/>
    <col min="2323" max="2323" width="2.5703125" style="268" customWidth="1"/>
    <col min="2324" max="2324" width="7.85546875" style="268" customWidth="1"/>
    <col min="2325" max="2325" width="2.5703125" style="268" customWidth="1"/>
    <col min="2326" max="2326" width="8.28515625" style="268" customWidth="1"/>
    <col min="2327" max="2327" width="2.5703125" style="268" customWidth="1"/>
    <col min="2328" max="2560" width="9.140625" style="268"/>
    <col min="2561" max="2561" width="5" style="268" customWidth="1"/>
    <col min="2562" max="2562" width="7" style="268" customWidth="1"/>
    <col min="2563" max="2563" width="2.42578125" style="268" customWidth="1"/>
    <col min="2564" max="2564" width="8.5703125" style="268" customWidth="1"/>
    <col min="2565" max="2565" width="2.85546875" style="268" customWidth="1"/>
    <col min="2566" max="2566" width="7.7109375" style="268" customWidth="1"/>
    <col min="2567" max="2567" width="2.5703125" style="268" customWidth="1"/>
    <col min="2568" max="2568" width="7.28515625" style="268" customWidth="1"/>
    <col min="2569" max="2569" width="2.42578125" style="268" customWidth="1"/>
    <col min="2570" max="2570" width="11.7109375" style="268" customWidth="1"/>
    <col min="2571" max="2571" width="6.28515625" style="268" customWidth="1"/>
    <col min="2572" max="2572" width="3" style="268" customWidth="1"/>
    <col min="2573" max="2573" width="9.7109375" style="268" customWidth="1"/>
    <col min="2574" max="2574" width="7.140625" style="268" customWidth="1"/>
    <col min="2575" max="2575" width="2.5703125" style="268" customWidth="1"/>
    <col min="2576" max="2576" width="7.42578125" style="268" customWidth="1"/>
    <col min="2577" max="2577" width="2.5703125" style="268" customWidth="1"/>
    <col min="2578" max="2578" width="7.42578125" style="268" customWidth="1"/>
    <col min="2579" max="2579" width="2.5703125" style="268" customWidth="1"/>
    <col min="2580" max="2580" width="7.85546875" style="268" customWidth="1"/>
    <col min="2581" max="2581" width="2.5703125" style="268" customWidth="1"/>
    <col min="2582" max="2582" width="8.28515625" style="268" customWidth="1"/>
    <col min="2583" max="2583" width="2.5703125" style="268" customWidth="1"/>
    <col min="2584" max="2816" width="9.140625" style="268"/>
    <col min="2817" max="2817" width="5" style="268" customWidth="1"/>
    <col min="2818" max="2818" width="7" style="268" customWidth="1"/>
    <col min="2819" max="2819" width="2.42578125" style="268" customWidth="1"/>
    <col min="2820" max="2820" width="8.5703125" style="268" customWidth="1"/>
    <col min="2821" max="2821" width="2.85546875" style="268" customWidth="1"/>
    <col min="2822" max="2822" width="7.7109375" style="268" customWidth="1"/>
    <col min="2823" max="2823" width="2.5703125" style="268" customWidth="1"/>
    <col min="2824" max="2824" width="7.28515625" style="268" customWidth="1"/>
    <col min="2825" max="2825" width="2.42578125" style="268" customWidth="1"/>
    <col min="2826" max="2826" width="11.7109375" style="268" customWidth="1"/>
    <col min="2827" max="2827" width="6.28515625" style="268" customWidth="1"/>
    <col min="2828" max="2828" width="3" style="268" customWidth="1"/>
    <col min="2829" max="2829" width="9.7109375" style="268" customWidth="1"/>
    <col min="2830" max="2830" width="7.140625" style="268" customWidth="1"/>
    <col min="2831" max="2831" width="2.5703125" style="268" customWidth="1"/>
    <col min="2832" max="2832" width="7.42578125" style="268" customWidth="1"/>
    <col min="2833" max="2833" width="2.5703125" style="268" customWidth="1"/>
    <col min="2834" max="2834" width="7.42578125" style="268" customWidth="1"/>
    <col min="2835" max="2835" width="2.5703125" style="268" customWidth="1"/>
    <col min="2836" max="2836" width="7.85546875" style="268" customWidth="1"/>
    <col min="2837" max="2837" width="2.5703125" style="268" customWidth="1"/>
    <col min="2838" max="2838" width="8.28515625" style="268" customWidth="1"/>
    <col min="2839" max="2839" width="2.5703125" style="268" customWidth="1"/>
    <col min="2840" max="3072" width="9.140625" style="268"/>
    <col min="3073" max="3073" width="5" style="268" customWidth="1"/>
    <col min="3074" max="3074" width="7" style="268" customWidth="1"/>
    <col min="3075" max="3075" width="2.42578125" style="268" customWidth="1"/>
    <col min="3076" max="3076" width="8.5703125" style="268" customWidth="1"/>
    <col min="3077" max="3077" width="2.85546875" style="268" customWidth="1"/>
    <col min="3078" max="3078" width="7.7109375" style="268" customWidth="1"/>
    <col min="3079" max="3079" width="2.5703125" style="268" customWidth="1"/>
    <col min="3080" max="3080" width="7.28515625" style="268" customWidth="1"/>
    <col min="3081" max="3081" width="2.42578125" style="268" customWidth="1"/>
    <col min="3082" max="3082" width="11.7109375" style="268" customWidth="1"/>
    <col min="3083" max="3083" width="6.28515625" style="268" customWidth="1"/>
    <col min="3084" max="3084" width="3" style="268" customWidth="1"/>
    <col min="3085" max="3085" width="9.7109375" style="268" customWidth="1"/>
    <col min="3086" max="3086" width="7.140625" style="268" customWidth="1"/>
    <col min="3087" max="3087" width="2.5703125" style="268" customWidth="1"/>
    <col min="3088" max="3088" width="7.42578125" style="268" customWidth="1"/>
    <col min="3089" max="3089" width="2.5703125" style="268" customWidth="1"/>
    <col min="3090" max="3090" width="7.42578125" style="268" customWidth="1"/>
    <col min="3091" max="3091" width="2.5703125" style="268" customWidth="1"/>
    <col min="3092" max="3092" width="7.85546875" style="268" customWidth="1"/>
    <col min="3093" max="3093" width="2.5703125" style="268" customWidth="1"/>
    <col min="3094" max="3094" width="8.28515625" style="268" customWidth="1"/>
    <col min="3095" max="3095" width="2.5703125" style="268" customWidth="1"/>
    <col min="3096" max="3328" width="9.140625" style="268"/>
    <col min="3329" max="3329" width="5" style="268" customWidth="1"/>
    <col min="3330" max="3330" width="7" style="268" customWidth="1"/>
    <col min="3331" max="3331" width="2.42578125" style="268" customWidth="1"/>
    <col min="3332" max="3332" width="8.5703125" style="268" customWidth="1"/>
    <col min="3333" max="3333" width="2.85546875" style="268" customWidth="1"/>
    <col min="3334" max="3334" width="7.7109375" style="268" customWidth="1"/>
    <col min="3335" max="3335" width="2.5703125" style="268" customWidth="1"/>
    <col min="3336" max="3336" width="7.28515625" style="268" customWidth="1"/>
    <col min="3337" max="3337" width="2.42578125" style="268" customWidth="1"/>
    <col min="3338" max="3338" width="11.7109375" style="268" customWidth="1"/>
    <col min="3339" max="3339" width="6.28515625" style="268" customWidth="1"/>
    <col min="3340" max="3340" width="3" style="268" customWidth="1"/>
    <col min="3341" max="3341" width="9.7109375" style="268" customWidth="1"/>
    <col min="3342" max="3342" width="7.140625" style="268" customWidth="1"/>
    <col min="3343" max="3343" width="2.5703125" style="268" customWidth="1"/>
    <col min="3344" max="3344" width="7.42578125" style="268" customWidth="1"/>
    <col min="3345" max="3345" width="2.5703125" style="268" customWidth="1"/>
    <col min="3346" max="3346" width="7.42578125" style="268" customWidth="1"/>
    <col min="3347" max="3347" width="2.5703125" style="268" customWidth="1"/>
    <col min="3348" max="3348" width="7.85546875" style="268" customWidth="1"/>
    <col min="3349" max="3349" width="2.5703125" style="268" customWidth="1"/>
    <col min="3350" max="3350" width="8.28515625" style="268" customWidth="1"/>
    <col min="3351" max="3351" width="2.5703125" style="268" customWidth="1"/>
    <col min="3352" max="3584" width="9.140625" style="268"/>
    <col min="3585" max="3585" width="5" style="268" customWidth="1"/>
    <col min="3586" max="3586" width="7" style="268" customWidth="1"/>
    <col min="3587" max="3587" width="2.42578125" style="268" customWidth="1"/>
    <col min="3588" max="3588" width="8.5703125" style="268" customWidth="1"/>
    <col min="3589" max="3589" width="2.85546875" style="268" customWidth="1"/>
    <col min="3590" max="3590" width="7.7109375" style="268" customWidth="1"/>
    <col min="3591" max="3591" width="2.5703125" style="268" customWidth="1"/>
    <col min="3592" max="3592" width="7.28515625" style="268" customWidth="1"/>
    <col min="3593" max="3593" width="2.42578125" style="268" customWidth="1"/>
    <col min="3594" max="3594" width="11.7109375" style="268" customWidth="1"/>
    <col min="3595" max="3595" width="6.28515625" style="268" customWidth="1"/>
    <col min="3596" max="3596" width="3" style="268" customWidth="1"/>
    <col min="3597" max="3597" width="9.7109375" style="268" customWidth="1"/>
    <col min="3598" max="3598" width="7.140625" style="268" customWidth="1"/>
    <col min="3599" max="3599" width="2.5703125" style="268" customWidth="1"/>
    <col min="3600" max="3600" width="7.42578125" style="268" customWidth="1"/>
    <col min="3601" max="3601" width="2.5703125" style="268" customWidth="1"/>
    <col min="3602" max="3602" width="7.42578125" style="268" customWidth="1"/>
    <col min="3603" max="3603" width="2.5703125" style="268" customWidth="1"/>
    <col min="3604" max="3604" width="7.85546875" style="268" customWidth="1"/>
    <col min="3605" max="3605" width="2.5703125" style="268" customWidth="1"/>
    <col min="3606" max="3606" width="8.28515625" style="268" customWidth="1"/>
    <col min="3607" max="3607" width="2.5703125" style="268" customWidth="1"/>
    <col min="3608" max="3840" width="9.140625" style="268"/>
    <col min="3841" max="3841" width="5" style="268" customWidth="1"/>
    <col min="3842" max="3842" width="7" style="268" customWidth="1"/>
    <col min="3843" max="3843" width="2.42578125" style="268" customWidth="1"/>
    <col min="3844" max="3844" width="8.5703125" style="268" customWidth="1"/>
    <col min="3845" max="3845" width="2.85546875" style="268" customWidth="1"/>
    <col min="3846" max="3846" width="7.7109375" style="268" customWidth="1"/>
    <col min="3847" max="3847" width="2.5703125" style="268" customWidth="1"/>
    <col min="3848" max="3848" width="7.28515625" style="268" customWidth="1"/>
    <col min="3849" max="3849" width="2.42578125" style="268" customWidth="1"/>
    <col min="3850" max="3850" width="11.7109375" style="268" customWidth="1"/>
    <col min="3851" max="3851" width="6.28515625" style="268" customWidth="1"/>
    <col min="3852" max="3852" width="3" style="268" customWidth="1"/>
    <col min="3853" max="3853" width="9.7109375" style="268" customWidth="1"/>
    <col min="3854" max="3854" width="7.140625" style="268" customWidth="1"/>
    <col min="3855" max="3855" width="2.5703125" style="268" customWidth="1"/>
    <col min="3856" max="3856" width="7.42578125" style="268" customWidth="1"/>
    <col min="3857" max="3857" width="2.5703125" style="268" customWidth="1"/>
    <col min="3858" max="3858" width="7.42578125" style="268" customWidth="1"/>
    <col min="3859" max="3859" width="2.5703125" style="268" customWidth="1"/>
    <col min="3860" max="3860" width="7.85546875" style="268" customWidth="1"/>
    <col min="3861" max="3861" width="2.5703125" style="268" customWidth="1"/>
    <col min="3862" max="3862" width="8.28515625" style="268" customWidth="1"/>
    <col min="3863" max="3863" width="2.5703125" style="268" customWidth="1"/>
    <col min="3864" max="4096" width="9.140625" style="268"/>
    <col min="4097" max="4097" width="5" style="268" customWidth="1"/>
    <col min="4098" max="4098" width="7" style="268" customWidth="1"/>
    <col min="4099" max="4099" width="2.42578125" style="268" customWidth="1"/>
    <col min="4100" max="4100" width="8.5703125" style="268" customWidth="1"/>
    <col min="4101" max="4101" width="2.85546875" style="268" customWidth="1"/>
    <col min="4102" max="4102" width="7.7109375" style="268" customWidth="1"/>
    <col min="4103" max="4103" width="2.5703125" style="268" customWidth="1"/>
    <col min="4104" max="4104" width="7.28515625" style="268" customWidth="1"/>
    <col min="4105" max="4105" width="2.42578125" style="268" customWidth="1"/>
    <col min="4106" max="4106" width="11.7109375" style="268" customWidth="1"/>
    <col min="4107" max="4107" width="6.28515625" style="268" customWidth="1"/>
    <col min="4108" max="4108" width="3" style="268" customWidth="1"/>
    <col min="4109" max="4109" width="9.7109375" style="268" customWidth="1"/>
    <col min="4110" max="4110" width="7.140625" style="268" customWidth="1"/>
    <col min="4111" max="4111" width="2.5703125" style="268" customWidth="1"/>
    <col min="4112" max="4112" width="7.42578125" style="268" customWidth="1"/>
    <col min="4113" max="4113" width="2.5703125" style="268" customWidth="1"/>
    <col min="4114" max="4114" width="7.42578125" style="268" customWidth="1"/>
    <col min="4115" max="4115" width="2.5703125" style="268" customWidth="1"/>
    <col min="4116" max="4116" width="7.85546875" style="268" customWidth="1"/>
    <col min="4117" max="4117" width="2.5703125" style="268" customWidth="1"/>
    <col min="4118" max="4118" width="8.28515625" style="268" customWidth="1"/>
    <col min="4119" max="4119" width="2.5703125" style="268" customWidth="1"/>
    <col min="4120" max="4352" width="9.140625" style="268"/>
    <col min="4353" max="4353" width="5" style="268" customWidth="1"/>
    <col min="4354" max="4354" width="7" style="268" customWidth="1"/>
    <col min="4355" max="4355" width="2.42578125" style="268" customWidth="1"/>
    <col min="4356" max="4356" width="8.5703125" style="268" customWidth="1"/>
    <col min="4357" max="4357" width="2.85546875" style="268" customWidth="1"/>
    <col min="4358" max="4358" width="7.7109375" style="268" customWidth="1"/>
    <col min="4359" max="4359" width="2.5703125" style="268" customWidth="1"/>
    <col min="4360" max="4360" width="7.28515625" style="268" customWidth="1"/>
    <col min="4361" max="4361" width="2.42578125" style="268" customWidth="1"/>
    <col min="4362" max="4362" width="11.7109375" style="268" customWidth="1"/>
    <col min="4363" max="4363" width="6.28515625" style="268" customWidth="1"/>
    <col min="4364" max="4364" width="3" style="268" customWidth="1"/>
    <col min="4365" max="4365" width="9.7109375" style="268" customWidth="1"/>
    <col min="4366" max="4366" width="7.140625" style="268" customWidth="1"/>
    <col min="4367" max="4367" width="2.5703125" style="268" customWidth="1"/>
    <col min="4368" max="4368" width="7.42578125" style="268" customWidth="1"/>
    <col min="4369" max="4369" width="2.5703125" style="268" customWidth="1"/>
    <col min="4370" max="4370" width="7.42578125" style="268" customWidth="1"/>
    <col min="4371" max="4371" width="2.5703125" style="268" customWidth="1"/>
    <col min="4372" max="4372" width="7.85546875" style="268" customWidth="1"/>
    <col min="4373" max="4373" width="2.5703125" style="268" customWidth="1"/>
    <col min="4374" max="4374" width="8.28515625" style="268" customWidth="1"/>
    <col min="4375" max="4375" width="2.5703125" style="268" customWidth="1"/>
    <col min="4376" max="4608" width="9.140625" style="268"/>
    <col min="4609" max="4609" width="5" style="268" customWidth="1"/>
    <col min="4610" max="4610" width="7" style="268" customWidth="1"/>
    <col min="4611" max="4611" width="2.42578125" style="268" customWidth="1"/>
    <col min="4612" max="4612" width="8.5703125" style="268" customWidth="1"/>
    <col min="4613" max="4613" width="2.85546875" style="268" customWidth="1"/>
    <col min="4614" max="4614" width="7.7109375" style="268" customWidth="1"/>
    <col min="4615" max="4615" width="2.5703125" style="268" customWidth="1"/>
    <col min="4616" max="4616" width="7.28515625" style="268" customWidth="1"/>
    <col min="4617" max="4617" width="2.42578125" style="268" customWidth="1"/>
    <col min="4618" max="4618" width="11.7109375" style="268" customWidth="1"/>
    <col min="4619" max="4619" width="6.28515625" style="268" customWidth="1"/>
    <col min="4620" max="4620" width="3" style="268" customWidth="1"/>
    <col min="4621" max="4621" width="9.7109375" style="268" customWidth="1"/>
    <col min="4622" max="4622" width="7.140625" style="268" customWidth="1"/>
    <col min="4623" max="4623" width="2.5703125" style="268" customWidth="1"/>
    <col min="4624" max="4624" width="7.42578125" style="268" customWidth="1"/>
    <col min="4625" max="4625" width="2.5703125" style="268" customWidth="1"/>
    <col min="4626" max="4626" width="7.42578125" style="268" customWidth="1"/>
    <col min="4627" max="4627" width="2.5703125" style="268" customWidth="1"/>
    <col min="4628" max="4628" width="7.85546875" style="268" customWidth="1"/>
    <col min="4629" max="4629" width="2.5703125" style="268" customWidth="1"/>
    <col min="4630" max="4630" width="8.28515625" style="268" customWidth="1"/>
    <col min="4631" max="4631" width="2.5703125" style="268" customWidth="1"/>
    <col min="4632" max="4864" width="9.140625" style="268"/>
    <col min="4865" max="4865" width="5" style="268" customWidth="1"/>
    <col min="4866" max="4866" width="7" style="268" customWidth="1"/>
    <col min="4867" max="4867" width="2.42578125" style="268" customWidth="1"/>
    <col min="4868" max="4868" width="8.5703125" style="268" customWidth="1"/>
    <col min="4869" max="4869" width="2.85546875" style="268" customWidth="1"/>
    <col min="4870" max="4870" width="7.7109375" style="268" customWidth="1"/>
    <col min="4871" max="4871" width="2.5703125" style="268" customWidth="1"/>
    <col min="4872" max="4872" width="7.28515625" style="268" customWidth="1"/>
    <col min="4873" max="4873" width="2.42578125" style="268" customWidth="1"/>
    <col min="4874" max="4874" width="11.7109375" style="268" customWidth="1"/>
    <col min="4875" max="4875" width="6.28515625" style="268" customWidth="1"/>
    <col min="4876" max="4876" width="3" style="268" customWidth="1"/>
    <col min="4877" max="4877" width="9.7109375" style="268" customWidth="1"/>
    <col min="4878" max="4878" width="7.140625" style="268" customWidth="1"/>
    <col min="4879" max="4879" width="2.5703125" style="268" customWidth="1"/>
    <col min="4880" max="4880" width="7.42578125" style="268" customWidth="1"/>
    <col min="4881" max="4881" width="2.5703125" style="268" customWidth="1"/>
    <col min="4882" max="4882" width="7.42578125" style="268" customWidth="1"/>
    <col min="4883" max="4883" width="2.5703125" style="268" customWidth="1"/>
    <col min="4884" max="4884" width="7.85546875" style="268" customWidth="1"/>
    <col min="4885" max="4885" width="2.5703125" style="268" customWidth="1"/>
    <col min="4886" max="4886" width="8.28515625" style="268" customWidth="1"/>
    <col min="4887" max="4887" width="2.5703125" style="268" customWidth="1"/>
    <col min="4888" max="5120" width="9.140625" style="268"/>
    <col min="5121" max="5121" width="5" style="268" customWidth="1"/>
    <col min="5122" max="5122" width="7" style="268" customWidth="1"/>
    <col min="5123" max="5123" width="2.42578125" style="268" customWidth="1"/>
    <col min="5124" max="5124" width="8.5703125" style="268" customWidth="1"/>
    <col min="5125" max="5125" width="2.85546875" style="268" customWidth="1"/>
    <col min="5126" max="5126" width="7.7109375" style="268" customWidth="1"/>
    <col min="5127" max="5127" width="2.5703125" style="268" customWidth="1"/>
    <col min="5128" max="5128" width="7.28515625" style="268" customWidth="1"/>
    <col min="5129" max="5129" width="2.42578125" style="268" customWidth="1"/>
    <col min="5130" max="5130" width="11.7109375" style="268" customWidth="1"/>
    <col min="5131" max="5131" width="6.28515625" style="268" customWidth="1"/>
    <col min="5132" max="5132" width="3" style="268" customWidth="1"/>
    <col min="5133" max="5133" width="9.7109375" style="268" customWidth="1"/>
    <col min="5134" max="5134" width="7.140625" style="268" customWidth="1"/>
    <col min="5135" max="5135" width="2.5703125" style="268" customWidth="1"/>
    <col min="5136" max="5136" width="7.42578125" style="268" customWidth="1"/>
    <col min="5137" max="5137" width="2.5703125" style="268" customWidth="1"/>
    <col min="5138" max="5138" width="7.42578125" style="268" customWidth="1"/>
    <col min="5139" max="5139" width="2.5703125" style="268" customWidth="1"/>
    <col min="5140" max="5140" width="7.85546875" style="268" customWidth="1"/>
    <col min="5141" max="5141" width="2.5703125" style="268" customWidth="1"/>
    <col min="5142" max="5142" width="8.28515625" style="268" customWidth="1"/>
    <col min="5143" max="5143" width="2.5703125" style="268" customWidth="1"/>
    <col min="5144" max="5376" width="9.140625" style="268"/>
    <col min="5377" max="5377" width="5" style="268" customWidth="1"/>
    <col min="5378" max="5378" width="7" style="268" customWidth="1"/>
    <col min="5379" max="5379" width="2.42578125" style="268" customWidth="1"/>
    <col min="5380" max="5380" width="8.5703125" style="268" customWidth="1"/>
    <col min="5381" max="5381" width="2.85546875" style="268" customWidth="1"/>
    <col min="5382" max="5382" width="7.7109375" style="268" customWidth="1"/>
    <col min="5383" max="5383" width="2.5703125" style="268" customWidth="1"/>
    <col min="5384" max="5384" width="7.28515625" style="268" customWidth="1"/>
    <col min="5385" max="5385" width="2.42578125" style="268" customWidth="1"/>
    <col min="5386" max="5386" width="11.7109375" style="268" customWidth="1"/>
    <col min="5387" max="5387" width="6.28515625" style="268" customWidth="1"/>
    <col min="5388" max="5388" width="3" style="268" customWidth="1"/>
    <col min="5389" max="5389" width="9.7109375" style="268" customWidth="1"/>
    <col min="5390" max="5390" width="7.140625" style="268" customWidth="1"/>
    <col min="5391" max="5391" width="2.5703125" style="268" customWidth="1"/>
    <col min="5392" max="5392" width="7.42578125" style="268" customWidth="1"/>
    <col min="5393" max="5393" width="2.5703125" style="268" customWidth="1"/>
    <col min="5394" max="5394" width="7.42578125" style="268" customWidth="1"/>
    <col min="5395" max="5395" width="2.5703125" style="268" customWidth="1"/>
    <col min="5396" max="5396" width="7.85546875" style="268" customWidth="1"/>
    <col min="5397" max="5397" width="2.5703125" style="268" customWidth="1"/>
    <col min="5398" max="5398" width="8.28515625" style="268" customWidth="1"/>
    <col min="5399" max="5399" width="2.5703125" style="268" customWidth="1"/>
    <col min="5400" max="5632" width="9.140625" style="268"/>
    <col min="5633" max="5633" width="5" style="268" customWidth="1"/>
    <col min="5634" max="5634" width="7" style="268" customWidth="1"/>
    <col min="5635" max="5635" width="2.42578125" style="268" customWidth="1"/>
    <col min="5636" max="5636" width="8.5703125" style="268" customWidth="1"/>
    <col min="5637" max="5637" width="2.85546875" style="268" customWidth="1"/>
    <col min="5638" max="5638" width="7.7109375" style="268" customWidth="1"/>
    <col min="5639" max="5639" width="2.5703125" style="268" customWidth="1"/>
    <col min="5640" max="5640" width="7.28515625" style="268" customWidth="1"/>
    <col min="5641" max="5641" width="2.42578125" style="268" customWidth="1"/>
    <col min="5642" max="5642" width="11.7109375" style="268" customWidth="1"/>
    <col min="5643" max="5643" width="6.28515625" style="268" customWidth="1"/>
    <col min="5644" max="5644" width="3" style="268" customWidth="1"/>
    <col min="5645" max="5645" width="9.7109375" style="268" customWidth="1"/>
    <col min="5646" max="5646" width="7.140625" style="268" customWidth="1"/>
    <col min="5647" max="5647" width="2.5703125" style="268" customWidth="1"/>
    <col min="5648" max="5648" width="7.42578125" style="268" customWidth="1"/>
    <col min="5649" max="5649" width="2.5703125" style="268" customWidth="1"/>
    <col min="5650" max="5650" width="7.42578125" style="268" customWidth="1"/>
    <col min="5651" max="5651" width="2.5703125" style="268" customWidth="1"/>
    <col min="5652" max="5652" width="7.85546875" style="268" customWidth="1"/>
    <col min="5653" max="5653" width="2.5703125" style="268" customWidth="1"/>
    <col min="5654" max="5654" width="8.28515625" style="268" customWidth="1"/>
    <col min="5655" max="5655" width="2.5703125" style="268" customWidth="1"/>
    <col min="5656" max="5888" width="9.140625" style="268"/>
    <col min="5889" max="5889" width="5" style="268" customWidth="1"/>
    <col min="5890" max="5890" width="7" style="268" customWidth="1"/>
    <col min="5891" max="5891" width="2.42578125" style="268" customWidth="1"/>
    <col min="5892" max="5892" width="8.5703125" style="268" customWidth="1"/>
    <col min="5893" max="5893" width="2.85546875" style="268" customWidth="1"/>
    <col min="5894" max="5894" width="7.7109375" style="268" customWidth="1"/>
    <col min="5895" max="5895" width="2.5703125" style="268" customWidth="1"/>
    <col min="5896" max="5896" width="7.28515625" style="268" customWidth="1"/>
    <col min="5897" max="5897" width="2.42578125" style="268" customWidth="1"/>
    <col min="5898" max="5898" width="11.7109375" style="268" customWidth="1"/>
    <col min="5899" max="5899" width="6.28515625" style="268" customWidth="1"/>
    <col min="5900" max="5900" width="3" style="268" customWidth="1"/>
    <col min="5901" max="5901" width="9.7109375" style="268" customWidth="1"/>
    <col min="5902" max="5902" width="7.140625" style="268" customWidth="1"/>
    <col min="5903" max="5903" width="2.5703125" style="268" customWidth="1"/>
    <col min="5904" max="5904" width="7.42578125" style="268" customWidth="1"/>
    <col min="5905" max="5905" width="2.5703125" style="268" customWidth="1"/>
    <col min="5906" max="5906" width="7.42578125" style="268" customWidth="1"/>
    <col min="5907" max="5907" width="2.5703125" style="268" customWidth="1"/>
    <col min="5908" max="5908" width="7.85546875" style="268" customWidth="1"/>
    <col min="5909" max="5909" width="2.5703125" style="268" customWidth="1"/>
    <col min="5910" max="5910" width="8.28515625" style="268" customWidth="1"/>
    <col min="5911" max="5911" width="2.5703125" style="268" customWidth="1"/>
    <col min="5912" max="6144" width="9.140625" style="268"/>
    <col min="6145" max="6145" width="5" style="268" customWidth="1"/>
    <col min="6146" max="6146" width="7" style="268" customWidth="1"/>
    <col min="6147" max="6147" width="2.42578125" style="268" customWidth="1"/>
    <col min="6148" max="6148" width="8.5703125" style="268" customWidth="1"/>
    <col min="6149" max="6149" width="2.85546875" style="268" customWidth="1"/>
    <col min="6150" max="6150" width="7.7109375" style="268" customWidth="1"/>
    <col min="6151" max="6151" width="2.5703125" style="268" customWidth="1"/>
    <col min="6152" max="6152" width="7.28515625" style="268" customWidth="1"/>
    <col min="6153" max="6153" width="2.42578125" style="268" customWidth="1"/>
    <col min="6154" max="6154" width="11.7109375" style="268" customWidth="1"/>
    <col min="6155" max="6155" width="6.28515625" style="268" customWidth="1"/>
    <col min="6156" max="6156" width="3" style="268" customWidth="1"/>
    <col min="6157" max="6157" width="9.7109375" style="268" customWidth="1"/>
    <col min="6158" max="6158" width="7.140625" style="268" customWidth="1"/>
    <col min="6159" max="6159" width="2.5703125" style="268" customWidth="1"/>
    <col min="6160" max="6160" width="7.42578125" style="268" customWidth="1"/>
    <col min="6161" max="6161" width="2.5703125" style="268" customWidth="1"/>
    <col min="6162" max="6162" width="7.42578125" style="268" customWidth="1"/>
    <col min="6163" max="6163" width="2.5703125" style="268" customWidth="1"/>
    <col min="6164" max="6164" width="7.85546875" style="268" customWidth="1"/>
    <col min="6165" max="6165" width="2.5703125" style="268" customWidth="1"/>
    <col min="6166" max="6166" width="8.28515625" style="268" customWidth="1"/>
    <col min="6167" max="6167" width="2.5703125" style="268" customWidth="1"/>
    <col min="6168" max="6400" width="9.140625" style="268"/>
    <col min="6401" max="6401" width="5" style="268" customWidth="1"/>
    <col min="6402" max="6402" width="7" style="268" customWidth="1"/>
    <col min="6403" max="6403" width="2.42578125" style="268" customWidth="1"/>
    <col min="6404" max="6404" width="8.5703125" style="268" customWidth="1"/>
    <col min="6405" max="6405" width="2.85546875" style="268" customWidth="1"/>
    <col min="6406" max="6406" width="7.7109375" style="268" customWidth="1"/>
    <col min="6407" max="6407" width="2.5703125" style="268" customWidth="1"/>
    <col min="6408" max="6408" width="7.28515625" style="268" customWidth="1"/>
    <col min="6409" max="6409" width="2.42578125" style="268" customWidth="1"/>
    <col min="6410" max="6410" width="11.7109375" style="268" customWidth="1"/>
    <col min="6411" max="6411" width="6.28515625" style="268" customWidth="1"/>
    <col min="6412" max="6412" width="3" style="268" customWidth="1"/>
    <col min="6413" max="6413" width="9.7109375" style="268" customWidth="1"/>
    <col min="6414" max="6414" width="7.140625" style="268" customWidth="1"/>
    <col min="6415" max="6415" width="2.5703125" style="268" customWidth="1"/>
    <col min="6416" max="6416" width="7.42578125" style="268" customWidth="1"/>
    <col min="6417" max="6417" width="2.5703125" style="268" customWidth="1"/>
    <col min="6418" max="6418" width="7.42578125" style="268" customWidth="1"/>
    <col min="6419" max="6419" width="2.5703125" style="268" customWidth="1"/>
    <col min="6420" max="6420" width="7.85546875" style="268" customWidth="1"/>
    <col min="6421" max="6421" width="2.5703125" style="268" customWidth="1"/>
    <col min="6422" max="6422" width="8.28515625" style="268" customWidth="1"/>
    <col min="6423" max="6423" width="2.5703125" style="268" customWidth="1"/>
    <col min="6424" max="6656" width="9.140625" style="268"/>
    <col min="6657" max="6657" width="5" style="268" customWidth="1"/>
    <col min="6658" max="6658" width="7" style="268" customWidth="1"/>
    <col min="6659" max="6659" width="2.42578125" style="268" customWidth="1"/>
    <col min="6660" max="6660" width="8.5703125" style="268" customWidth="1"/>
    <col min="6661" max="6661" width="2.85546875" style="268" customWidth="1"/>
    <col min="6662" max="6662" width="7.7109375" style="268" customWidth="1"/>
    <col min="6663" max="6663" width="2.5703125" style="268" customWidth="1"/>
    <col min="6664" max="6664" width="7.28515625" style="268" customWidth="1"/>
    <col min="6665" max="6665" width="2.42578125" style="268" customWidth="1"/>
    <col min="6666" max="6666" width="11.7109375" style="268" customWidth="1"/>
    <col min="6667" max="6667" width="6.28515625" style="268" customWidth="1"/>
    <col min="6668" max="6668" width="3" style="268" customWidth="1"/>
    <col min="6669" max="6669" width="9.7109375" style="268" customWidth="1"/>
    <col min="6670" max="6670" width="7.140625" style="268" customWidth="1"/>
    <col min="6671" max="6671" width="2.5703125" style="268" customWidth="1"/>
    <col min="6672" max="6672" width="7.42578125" style="268" customWidth="1"/>
    <col min="6673" max="6673" width="2.5703125" style="268" customWidth="1"/>
    <col min="6674" max="6674" width="7.42578125" style="268" customWidth="1"/>
    <col min="6675" max="6675" width="2.5703125" style="268" customWidth="1"/>
    <col min="6676" max="6676" width="7.85546875" style="268" customWidth="1"/>
    <col min="6677" max="6677" width="2.5703125" style="268" customWidth="1"/>
    <col min="6678" max="6678" width="8.28515625" style="268" customWidth="1"/>
    <col min="6679" max="6679" width="2.5703125" style="268" customWidth="1"/>
    <col min="6680" max="6912" width="9.140625" style="268"/>
    <col min="6913" max="6913" width="5" style="268" customWidth="1"/>
    <col min="6914" max="6914" width="7" style="268" customWidth="1"/>
    <col min="6915" max="6915" width="2.42578125" style="268" customWidth="1"/>
    <col min="6916" max="6916" width="8.5703125" style="268" customWidth="1"/>
    <col min="6917" max="6917" width="2.85546875" style="268" customWidth="1"/>
    <col min="6918" max="6918" width="7.7109375" style="268" customWidth="1"/>
    <col min="6919" max="6919" width="2.5703125" style="268" customWidth="1"/>
    <col min="6920" max="6920" width="7.28515625" style="268" customWidth="1"/>
    <col min="6921" max="6921" width="2.42578125" style="268" customWidth="1"/>
    <col min="6922" max="6922" width="11.7109375" style="268" customWidth="1"/>
    <col min="6923" max="6923" width="6.28515625" style="268" customWidth="1"/>
    <col min="6924" max="6924" width="3" style="268" customWidth="1"/>
    <col min="6925" max="6925" width="9.7109375" style="268" customWidth="1"/>
    <col min="6926" max="6926" width="7.140625" style="268" customWidth="1"/>
    <col min="6927" max="6927" width="2.5703125" style="268" customWidth="1"/>
    <col min="6928" max="6928" width="7.42578125" style="268" customWidth="1"/>
    <col min="6929" max="6929" width="2.5703125" style="268" customWidth="1"/>
    <col min="6930" max="6930" width="7.42578125" style="268" customWidth="1"/>
    <col min="6931" max="6931" width="2.5703125" style="268" customWidth="1"/>
    <col min="6932" max="6932" width="7.85546875" style="268" customWidth="1"/>
    <col min="6933" max="6933" width="2.5703125" style="268" customWidth="1"/>
    <col min="6934" max="6934" width="8.28515625" style="268" customWidth="1"/>
    <col min="6935" max="6935" width="2.5703125" style="268" customWidth="1"/>
    <col min="6936" max="7168" width="9.140625" style="268"/>
    <col min="7169" max="7169" width="5" style="268" customWidth="1"/>
    <col min="7170" max="7170" width="7" style="268" customWidth="1"/>
    <col min="7171" max="7171" width="2.42578125" style="268" customWidth="1"/>
    <col min="7172" max="7172" width="8.5703125" style="268" customWidth="1"/>
    <col min="7173" max="7173" width="2.85546875" style="268" customWidth="1"/>
    <col min="7174" max="7174" width="7.7109375" style="268" customWidth="1"/>
    <col min="7175" max="7175" width="2.5703125" style="268" customWidth="1"/>
    <col min="7176" max="7176" width="7.28515625" style="268" customWidth="1"/>
    <col min="7177" max="7177" width="2.42578125" style="268" customWidth="1"/>
    <col min="7178" max="7178" width="11.7109375" style="268" customWidth="1"/>
    <col min="7179" max="7179" width="6.28515625" style="268" customWidth="1"/>
    <col min="7180" max="7180" width="3" style="268" customWidth="1"/>
    <col min="7181" max="7181" width="9.7109375" style="268" customWidth="1"/>
    <col min="7182" max="7182" width="7.140625" style="268" customWidth="1"/>
    <col min="7183" max="7183" width="2.5703125" style="268" customWidth="1"/>
    <col min="7184" max="7184" width="7.42578125" style="268" customWidth="1"/>
    <col min="7185" max="7185" width="2.5703125" style="268" customWidth="1"/>
    <col min="7186" max="7186" width="7.42578125" style="268" customWidth="1"/>
    <col min="7187" max="7187" width="2.5703125" style="268" customWidth="1"/>
    <col min="7188" max="7188" width="7.85546875" style="268" customWidth="1"/>
    <col min="7189" max="7189" width="2.5703125" style="268" customWidth="1"/>
    <col min="7190" max="7190" width="8.28515625" style="268" customWidth="1"/>
    <col min="7191" max="7191" width="2.5703125" style="268" customWidth="1"/>
    <col min="7192" max="7424" width="9.140625" style="268"/>
    <col min="7425" max="7425" width="5" style="268" customWidth="1"/>
    <col min="7426" max="7426" width="7" style="268" customWidth="1"/>
    <col min="7427" max="7427" width="2.42578125" style="268" customWidth="1"/>
    <col min="7428" max="7428" width="8.5703125" style="268" customWidth="1"/>
    <col min="7429" max="7429" width="2.85546875" style="268" customWidth="1"/>
    <col min="7430" max="7430" width="7.7109375" style="268" customWidth="1"/>
    <col min="7431" max="7431" width="2.5703125" style="268" customWidth="1"/>
    <col min="7432" max="7432" width="7.28515625" style="268" customWidth="1"/>
    <col min="7433" max="7433" width="2.42578125" style="268" customWidth="1"/>
    <col min="7434" max="7434" width="11.7109375" style="268" customWidth="1"/>
    <col min="7435" max="7435" width="6.28515625" style="268" customWidth="1"/>
    <col min="7436" max="7436" width="3" style="268" customWidth="1"/>
    <col min="7437" max="7437" width="9.7109375" style="268" customWidth="1"/>
    <col min="7438" max="7438" width="7.140625" style="268" customWidth="1"/>
    <col min="7439" max="7439" width="2.5703125" style="268" customWidth="1"/>
    <col min="7440" max="7440" width="7.42578125" style="268" customWidth="1"/>
    <col min="7441" max="7441" width="2.5703125" style="268" customWidth="1"/>
    <col min="7442" max="7442" width="7.42578125" style="268" customWidth="1"/>
    <col min="7443" max="7443" width="2.5703125" style="268" customWidth="1"/>
    <col min="7444" max="7444" width="7.85546875" style="268" customWidth="1"/>
    <col min="7445" max="7445" width="2.5703125" style="268" customWidth="1"/>
    <col min="7446" max="7446" width="8.28515625" style="268" customWidth="1"/>
    <col min="7447" max="7447" width="2.5703125" style="268" customWidth="1"/>
    <col min="7448" max="7680" width="9.140625" style="268"/>
    <col min="7681" max="7681" width="5" style="268" customWidth="1"/>
    <col min="7682" max="7682" width="7" style="268" customWidth="1"/>
    <col min="7683" max="7683" width="2.42578125" style="268" customWidth="1"/>
    <col min="7684" max="7684" width="8.5703125" style="268" customWidth="1"/>
    <col min="7685" max="7685" width="2.85546875" style="268" customWidth="1"/>
    <col min="7686" max="7686" width="7.7109375" style="268" customWidth="1"/>
    <col min="7687" max="7687" width="2.5703125" style="268" customWidth="1"/>
    <col min="7688" max="7688" width="7.28515625" style="268" customWidth="1"/>
    <col min="7689" max="7689" width="2.42578125" style="268" customWidth="1"/>
    <col min="7690" max="7690" width="11.7109375" style="268" customWidth="1"/>
    <col min="7691" max="7691" width="6.28515625" style="268" customWidth="1"/>
    <col min="7692" max="7692" width="3" style="268" customWidth="1"/>
    <col min="7693" max="7693" width="9.7109375" style="268" customWidth="1"/>
    <col min="7694" max="7694" width="7.140625" style="268" customWidth="1"/>
    <col min="7695" max="7695" width="2.5703125" style="268" customWidth="1"/>
    <col min="7696" max="7696" width="7.42578125" style="268" customWidth="1"/>
    <col min="7697" max="7697" width="2.5703125" style="268" customWidth="1"/>
    <col min="7698" max="7698" width="7.42578125" style="268" customWidth="1"/>
    <col min="7699" max="7699" width="2.5703125" style="268" customWidth="1"/>
    <col min="7700" max="7700" width="7.85546875" style="268" customWidth="1"/>
    <col min="7701" max="7701" width="2.5703125" style="268" customWidth="1"/>
    <col min="7702" max="7702" width="8.28515625" style="268" customWidth="1"/>
    <col min="7703" max="7703" width="2.5703125" style="268" customWidth="1"/>
    <col min="7704" max="7936" width="9.140625" style="268"/>
    <col min="7937" max="7937" width="5" style="268" customWidth="1"/>
    <col min="7938" max="7938" width="7" style="268" customWidth="1"/>
    <col min="7939" max="7939" width="2.42578125" style="268" customWidth="1"/>
    <col min="7940" max="7940" width="8.5703125" style="268" customWidth="1"/>
    <col min="7941" max="7941" width="2.85546875" style="268" customWidth="1"/>
    <col min="7942" max="7942" width="7.7109375" style="268" customWidth="1"/>
    <col min="7943" max="7943" width="2.5703125" style="268" customWidth="1"/>
    <col min="7944" max="7944" width="7.28515625" style="268" customWidth="1"/>
    <col min="7945" max="7945" width="2.42578125" style="268" customWidth="1"/>
    <col min="7946" max="7946" width="11.7109375" style="268" customWidth="1"/>
    <col min="7947" max="7947" width="6.28515625" style="268" customWidth="1"/>
    <col min="7948" max="7948" width="3" style="268" customWidth="1"/>
    <col min="7949" max="7949" width="9.7109375" style="268" customWidth="1"/>
    <col min="7950" max="7950" width="7.140625" style="268" customWidth="1"/>
    <col min="7951" max="7951" width="2.5703125" style="268" customWidth="1"/>
    <col min="7952" max="7952" width="7.42578125" style="268" customWidth="1"/>
    <col min="7953" max="7953" width="2.5703125" style="268" customWidth="1"/>
    <col min="7954" max="7954" width="7.42578125" style="268" customWidth="1"/>
    <col min="7955" max="7955" width="2.5703125" style="268" customWidth="1"/>
    <col min="7956" max="7956" width="7.85546875" style="268" customWidth="1"/>
    <col min="7957" max="7957" width="2.5703125" style="268" customWidth="1"/>
    <col min="7958" max="7958" width="8.28515625" style="268" customWidth="1"/>
    <col min="7959" max="7959" width="2.5703125" style="268" customWidth="1"/>
    <col min="7960" max="8192" width="9.140625" style="268"/>
    <col min="8193" max="8193" width="5" style="268" customWidth="1"/>
    <col min="8194" max="8194" width="7" style="268" customWidth="1"/>
    <col min="8195" max="8195" width="2.42578125" style="268" customWidth="1"/>
    <col min="8196" max="8196" width="8.5703125" style="268" customWidth="1"/>
    <col min="8197" max="8197" width="2.85546875" style="268" customWidth="1"/>
    <col min="8198" max="8198" width="7.7109375" style="268" customWidth="1"/>
    <col min="8199" max="8199" width="2.5703125" style="268" customWidth="1"/>
    <col min="8200" max="8200" width="7.28515625" style="268" customWidth="1"/>
    <col min="8201" max="8201" width="2.42578125" style="268" customWidth="1"/>
    <col min="8202" max="8202" width="11.7109375" style="268" customWidth="1"/>
    <col min="8203" max="8203" width="6.28515625" style="268" customWidth="1"/>
    <col min="8204" max="8204" width="3" style="268" customWidth="1"/>
    <col min="8205" max="8205" width="9.7109375" style="268" customWidth="1"/>
    <col min="8206" max="8206" width="7.140625" style="268" customWidth="1"/>
    <col min="8207" max="8207" width="2.5703125" style="268" customWidth="1"/>
    <col min="8208" max="8208" width="7.42578125" style="268" customWidth="1"/>
    <col min="8209" max="8209" width="2.5703125" style="268" customWidth="1"/>
    <col min="8210" max="8210" width="7.42578125" style="268" customWidth="1"/>
    <col min="8211" max="8211" width="2.5703125" style="268" customWidth="1"/>
    <col min="8212" max="8212" width="7.85546875" style="268" customWidth="1"/>
    <col min="8213" max="8213" width="2.5703125" style="268" customWidth="1"/>
    <col min="8214" max="8214" width="8.28515625" style="268" customWidth="1"/>
    <col min="8215" max="8215" width="2.5703125" style="268" customWidth="1"/>
    <col min="8216" max="8448" width="9.140625" style="268"/>
    <col min="8449" max="8449" width="5" style="268" customWidth="1"/>
    <col min="8450" max="8450" width="7" style="268" customWidth="1"/>
    <col min="8451" max="8451" width="2.42578125" style="268" customWidth="1"/>
    <col min="8452" max="8452" width="8.5703125" style="268" customWidth="1"/>
    <col min="8453" max="8453" width="2.85546875" style="268" customWidth="1"/>
    <col min="8454" max="8454" width="7.7109375" style="268" customWidth="1"/>
    <col min="8455" max="8455" width="2.5703125" style="268" customWidth="1"/>
    <col min="8456" max="8456" width="7.28515625" style="268" customWidth="1"/>
    <col min="8457" max="8457" width="2.42578125" style="268" customWidth="1"/>
    <col min="8458" max="8458" width="11.7109375" style="268" customWidth="1"/>
    <col min="8459" max="8459" width="6.28515625" style="268" customWidth="1"/>
    <col min="8460" max="8460" width="3" style="268" customWidth="1"/>
    <col min="8461" max="8461" width="9.7109375" style="268" customWidth="1"/>
    <col min="8462" max="8462" width="7.140625" style="268" customWidth="1"/>
    <col min="8463" max="8463" width="2.5703125" style="268" customWidth="1"/>
    <col min="8464" max="8464" width="7.42578125" style="268" customWidth="1"/>
    <col min="8465" max="8465" width="2.5703125" style="268" customWidth="1"/>
    <col min="8466" max="8466" width="7.42578125" style="268" customWidth="1"/>
    <col min="8467" max="8467" width="2.5703125" style="268" customWidth="1"/>
    <col min="8468" max="8468" width="7.85546875" style="268" customWidth="1"/>
    <col min="8469" max="8469" width="2.5703125" style="268" customWidth="1"/>
    <col min="8470" max="8470" width="8.28515625" style="268" customWidth="1"/>
    <col min="8471" max="8471" width="2.5703125" style="268" customWidth="1"/>
    <col min="8472" max="8704" width="9.140625" style="268"/>
    <col min="8705" max="8705" width="5" style="268" customWidth="1"/>
    <col min="8706" max="8706" width="7" style="268" customWidth="1"/>
    <col min="8707" max="8707" width="2.42578125" style="268" customWidth="1"/>
    <col min="8708" max="8708" width="8.5703125" style="268" customWidth="1"/>
    <col min="8709" max="8709" width="2.85546875" style="268" customWidth="1"/>
    <col min="8710" max="8710" width="7.7109375" style="268" customWidth="1"/>
    <col min="8711" max="8711" width="2.5703125" style="268" customWidth="1"/>
    <col min="8712" max="8712" width="7.28515625" style="268" customWidth="1"/>
    <col min="8713" max="8713" width="2.42578125" style="268" customWidth="1"/>
    <col min="8714" max="8714" width="11.7109375" style="268" customWidth="1"/>
    <col min="8715" max="8715" width="6.28515625" style="268" customWidth="1"/>
    <col min="8716" max="8716" width="3" style="268" customWidth="1"/>
    <col min="8717" max="8717" width="9.7109375" style="268" customWidth="1"/>
    <col min="8718" max="8718" width="7.140625" style="268" customWidth="1"/>
    <col min="8719" max="8719" width="2.5703125" style="268" customWidth="1"/>
    <col min="8720" max="8720" width="7.42578125" style="268" customWidth="1"/>
    <col min="8721" max="8721" width="2.5703125" style="268" customWidth="1"/>
    <col min="8722" max="8722" width="7.42578125" style="268" customWidth="1"/>
    <col min="8723" max="8723" width="2.5703125" style="268" customWidth="1"/>
    <col min="8724" max="8724" width="7.85546875" style="268" customWidth="1"/>
    <col min="8725" max="8725" width="2.5703125" style="268" customWidth="1"/>
    <col min="8726" max="8726" width="8.28515625" style="268" customWidth="1"/>
    <col min="8727" max="8727" width="2.5703125" style="268" customWidth="1"/>
    <col min="8728" max="8960" width="9.140625" style="268"/>
    <col min="8961" max="8961" width="5" style="268" customWidth="1"/>
    <col min="8962" max="8962" width="7" style="268" customWidth="1"/>
    <col min="8963" max="8963" width="2.42578125" style="268" customWidth="1"/>
    <col min="8964" max="8964" width="8.5703125" style="268" customWidth="1"/>
    <col min="8965" max="8965" width="2.85546875" style="268" customWidth="1"/>
    <col min="8966" max="8966" width="7.7109375" style="268" customWidth="1"/>
    <col min="8967" max="8967" width="2.5703125" style="268" customWidth="1"/>
    <col min="8968" max="8968" width="7.28515625" style="268" customWidth="1"/>
    <col min="8969" max="8969" width="2.42578125" style="268" customWidth="1"/>
    <col min="8970" max="8970" width="11.7109375" style="268" customWidth="1"/>
    <col min="8971" max="8971" width="6.28515625" style="268" customWidth="1"/>
    <col min="8972" max="8972" width="3" style="268" customWidth="1"/>
    <col min="8973" max="8973" width="9.7109375" style="268" customWidth="1"/>
    <col min="8974" max="8974" width="7.140625" style="268" customWidth="1"/>
    <col min="8975" max="8975" width="2.5703125" style="268" customWidth="1"/>
    <col min="8976" max="8976" width="7.42578125" style="268" customWidth="1"/>
    <col min="8977" max="8977" width="2.5703125" style="268" customWidth="1"/>
    <col min="8978" max="8978" width="7.42578125" style="268" customWidth="1"/>
    <col min="8979" max="8979" width="2.5703125" style="268" customWidth="1"/>
    <col min="8980" max="8980" width="7.85546875" style="268" customWidth="1"/>
    <col min="8981" max="8981" width="2.5703125" style="268" customWidth="1"/>
    <col min="8982" max="8982" width="8.28515625" style="268" customWidth="1"/>
    <col min="8983" max="8983" width="2.5703125" style="268" customWidth="1"/>
    <col min="8984" max="9216" width="9.140625" style="268"/>
    <col min="9217" max="9217" width="5" style="268" customWidth="1"/>
    <col min="9218" max="9218" width="7" style="268" customWidth="1"/>
    <col min="9219" max="9219" width="2.42578125" style="268" customWidth="1"/>
    <col min="9220" max="9220" width="8.5703125" style="268" customWidth="1"/>
    <col min="9221" max="9221" width="2.85546875" style="268" customWidth="1"/>
    <col min="9222" max="9222" width="7.7109375" style="268" customWidth="1"/>
    <col min="9223" max="9223" width="2.5703125" style="268" customWidth="1"/>
    <col min="9224" max="9224" width="7.28515625" style="268" customWidth="1"/>
    <col min="9225" max="9225" width="2.42578125" style="268" customWidth="1"/>
    <col min="9226" max="9226" width="11.7109375" style="268" customWidth="1"/>
    <col min="9227" max="9227" width="6.28515625" style="268" customWidth="1"/>
    <col min="9228" max="9228" width="3" style="268" customWidth="1"/>
    <col min="9229" max="9229" width="9.7109375" style="268" customWidth="1"/>
    <col min="9230" max="9230" width="7.140625" style="268" customWidth="1"/>
    <col min="9231" max="9231" width="2.5703125" style="268" customWidth="1"/>
    <col min="9232" max="9232" width="7.42578125" style="268" customWidth="1"/>
    <col min="9233" max="9233" width="2.5703125" style="268" customWidth="1"/>
    <col min="9234" max="9234" width="7.42578125" style="268" customWidth="1"/>
    <col min="9235" max="9235" width="2.5703125" style="268" customWidth="1"/>
    <col min="9236" max="9236" width="7.85546875" style="268" customWidth="1"/>
    <col min="9237" max="9237" width="2.5703125" style="268" customWidth="1"/>
    <col min="9238" max="9238" width="8.28515625" style="268" customWidth="1"/>
    <col min="9239" max="9239" width="2.5703125" style="268" customWidth="1"/>
    <col min="9240" max="9472" width="9.140625" style="268"/>
    <col min="9473" max="9473" width="5" style="268" customWidth="1"/>
    <col min="9474" max="9474" width="7" style="268" customWidth="1"/>
    <col min="9475" max="9475" width="2.42578125" style="268" customWidth="1"/>
    <col min="9476" max="9476" width="8.5703125" style="268" customWidth="1"/>
    <col min="9477" max="9477" width="2.85546875" style="268" customWidth="1"/>
    <col min="9478" max="9478" width="7.7109375" style="268" customWidth="1"/>
    <col min="9479" max="9479" width="2.5703125" style="268" customWidth="1"/>
    <col min="9480" max="9480" width="7.28515625" style="268" customWidth="1"/>
    <col min="9481" max="9481" width="2.42578125" style="268" customWidth="1"/>
    <col min="9482" max="9482" width="11.7109375" style="268" customWidth="1"/>
    <col min="9483" max="9483" width="6.28515625" style="268" customWidth="1"/>
    <col min="9484" max="9484" width="3" style="268" customWidth="1"/>
    <col min="9485" max="9485" width="9.7109375" style="268" customWidth="1"/>
    <col min="9486" max="9486" width="7.140625" style="268" customWidth="1"/>
    <col min="9487" max="9487" width="2.5703125" style="268" customWidth="1"/>
    <col min="9488" max="9488" width="7.42578125" style="268" customWidth="1"/>
    <col min="9489" max="9489" width="2.5703125" style="268" customWidth="1"/>
    <col min="9490" max="9490" width="7.42578125" style="268" customWidth="1"/>
    <col min="9491" max="9491" width="2.5703125" style="268" customWidth="1"/>
    <col min="9492" max="9492" width="7.85546875" style="268" customWidth="1"/>
    <col min="9493" max="9493" width="2.5703125" style="268" customWidth="1"/>
    <col min="9494" max="9494" width="8.28515625" style="268" customWidth="1"/>
    <col min="9495" max="9495" width="2.5703125" style="268" customWidth="1"/>
    <col min="9496" max="9728" width="9.140625" style="268"/>
    <col min="9729" max="9729" width="5" style="268" customWidth="1"/>
    <col min="9730" max="9730" width="7" style="268" customWidth="1"/>
    <col min="9731" max="9731" width="2.42578125" style="268" customWidth="1"/>
    <col min="9732" max="9732" width="8.5703125" style="268" customWidth="1"/>
    <col min="9733" max="9733" width="2.85546875" style="268" customWidth="1"/>
    <col min="9734" max="9734" width="7.7109375" style="268" customWidth="1"/>
    <col min="9735" max="9735" width="2.5703125" style="268" customWidth="1"/>
    <col min="9736" max="9736" width="7.28515625" style="268" customWidth="1"/>
    <col min="9737" max="9737" width="2.42578125" style="268" customWidth="1"/>
    <col min="9738" max="9738" width="11.7109375" style="268" customWidth="1"/>
    <col min="9739" max="9739" width="6.28515625" style="268" customWidth="1"/>
    <col min="9740" max="9740" width="3" style="268" customWidth="1"/>
    <col min="9741" max="9741" width="9.7109375" style="268" customWidth="1"/>
    <col min="9742" max="9742" width="7.140625" style="268" customWidth="1"/>
    <col min="9743" max="9743" width="2.5703125" style="268" customWidth="1"/>
    <col min="9744" max="9744" width="7.42578125" style="268" customWidth="1"/>
    <col min="9745" max="9745" width="2.5703125" style="268" customWidth="1"/>
    <col min="9746" max="9746" width="7.42578125" style="268" customWidth="1"/>
    <col min="9747" max="9747" width="2.5703125" style="268" customWidth="1"/>
    <col min="9748" max="9748" width="7.85546875" style="268" customWidth="1"/>
    <col min="9749" max="9749" width="2.5703125" style="268" customWidth="1"/>
    <col min="9750" max="9750" width="8.28515625" style="268" customWidth="1"/>
    <col min="9751" max="9751" width="2.5703125" style="268" customWidth="1"/>
    <col min="9752" max="9984" width="9.140625" style="268"/>
    <col min="9985" max="9985" width="5" style="268" customWidth="1"/>
    <col min="9986" max="9986" width="7" style="268" customWidth="1"/>
    <col min="9987" max="9987" width="2.42578125" style="268" customWidth="1"/>
    <col min="9988" max="9988" width="8.5703125" style="268" customWidth="1"/>
    <col min="9989" max="9989" width="2.85546875" style="268" customWidth="1"/>
    <col min="9990" max="9990" width="7.7109375" style="268" customWidth="1"/>
    <col min="9991" max="9991" width="2.5703125" style="268" customWidth="1"/>
    <col min="9992" max="9992" width="7.28515625" style="268" customWidth="1"/>
    <col min="9993" max="9993" width="2.42578125" style="268" customWidth="1"/>
    <col min="9994" max="9994" width="11.7109375" style="268" customWidth="1"/>
    <col min="9995" max="9995" width="6.28515625" style="268" customWidth="1"/>
    <col min="9996" max="9996" width="3" style="268" customWidth="1"/>
    <col min="9997" max="9997" width="9.7109375" style="268" customWidth="1"/>
    <col min="9998" max="9998" width="7.140625" style="268" customWidth="1"/>
    <col min="9999" max="9999" width="2.5703125" style="268" customWidth="1"/>
    <col min="10000" max="10000" width="7.42578125" style="268" customWidth="1"/>
    <col min="10001" max="10001" width="2.5703125" style="268" customWidth="1"/>
    <col min="10002" max="10002" width="7.42578125" style="268" customWidth="1"/>
    <col min="10003" max="10003" width="2.5703125" style="268" customWidth="1"/>
    <col min="10004" max="10004" width="7.85546875" style="268" customWidth="1"/>
    <col min="10005" max="10005" width="2.5703125" style="268" customWidth="1"/>
    <col min="10006" max="10006" width="8.28515625" style="268" customWidth="1"/>
    <col min="10007" max="10007" width="2.5703125" style="268" customWidth="1"/>
    <col min="10008" max="10240" width="9.140625" style="268"/>
    <col min="10241" max="10241" width="5" style="268" customWidth="1"/>
    <col min="10242" max="10242" width="7" style="268" customWidth="1"/>
    <col min="10243" max="10243" width="2.42578125" style="268" customWidth="1"/>
    <col min="10244" max="10244" width="8.5703125" style="268" customWidth="1"/>
    <col min="10245" max="10245" width="2.85546875" style="268" customWidth="1"/>
    <col min="10246" max="10246" width="7.7109375" style="268" customWidth="1"/>
    <col min="10247" max="10247" width="2.5703125" style="268" customWidth="1"/>
    <col min="10248" max="10248" width="7.28515625" style="268" customWidth="1"/>
    <col min="10249" max="10249" width="2.42578125" style="268" customWidth="1"/>
    <col min="10250" max="10250" width="11.7109375" style="268" customWidth="1"/>
    <col min="10251" max="10251" width="6.28515625" style="268" customWidth="1"/>
    <col min="10252" max="10252" width="3" style="268" customWidth="1"/>
    <col min="10253" max="10253" width="9.7109375" style="268" customWidth="1"/>
    <col min="10254" max="10254" width="7.140625" style="268" customWidth="1"/>
    <col min="10255" max="10255" width="2.5703125" style="268" customWidth="1"/>
    <col min="10256" max="10256" width="7.42578125" style="268" customWidth="1"/>
    <col min="10257" max="10257" width="2.5703125" style="268" customWidth="1"/>
    <col min="10258" max="10258" width="7.42578125" style="268" customWidth="1"/>
    <col min="10259" max="10259" width="2.5703125" style="268" customWidth="1"/>
    <col min="10260" max="10260" width="7.85546875" style="268" customWidth="1"/>
    <col min="10261" max="10261" width="2.5703125" style="268" customWidth="1"/>
    <col min="10262" max="10262" width="8.28515625" style="268" customWidth="1"/>
    <col min="10263" max="10263" width="2.5703125" style="268" customWidth="1"/>
    <col min="10264" max="10496" width="9.140625" style="268"/>
    <col min="10497" max="10497" width="5" style="268" customWidth="1"/>
    <col min="10498" max="10498" width="7" style="268" customWidth="1"/>
    <col min="10499" max="10499" width="2.42578125" style="268" customWidth="1"/>
    <col min="10500" max="10500" width="8.5703125" style="268" customWidth="1"/>
    <col min="10501" max="10501" width="2.85546875" style="268" customWidth="1"/>
    <col min="10502" max="10502" width="7.7109375" style="268" customWidth="1"/>
    <col min="10503" max="10503" width="2.5703125" style="268" customWidth="1"/>
    <col min="10504" max="10504" width="7.28515625" style="268" customWidth="1"/>
    <col min="10505" max="10505" width="2.42578125" style="268" customWidth="1"/>
    <col min="10506" max="10506" width="11.7109375" style="268" customWidth="1"/>
    <col min="10507" max="10507" width="6.28515625" style="268" customWidth="1"/>
    <col min="10508" max="10508" width="3" style="268" customWidth="1"/>
    <col min="10509" max="10509" width="9.7109375" style="268" customWidth="1"/>
    <col min="10510" max="10510" width="7.140625" style="268" customWidth="1"/>
    <col min="10511" max="10511" width="2.5703125" style="268" customWidth="1"/>
    <col min="10512" max="10512" width="7.42578125" style="268" customWidth="1"/>
    <col min="10513" max="10513" width="2.5703125" style="268" customWidth="1"/>
    <col min="10514" max="10514" width="7.42578125" style="268" customWidth="1"/>
    <col min="10515" max="10515" width="2.5703125" style="268" customWidth="1"/>
    <col min="10516" max="10516" width="7.85546875" style="268" customWidth="1"/>
    <col min="10517" max="10517" width="2.5703125" style="268" customWidth="1"/>
    <col min="10518" max="10518" width="8.28515625" style="268" customWidth="1"/>
    <col min="10519" max="10519" width="2.5703125" style="268" customWidth="1"/>
    <col min="10520" max="10752" width="9.140625" style="268"/>
    <col min="10753" max="10753" width="5" style="268" customWidth="1"/>
    <col min="10754" max="10754" width="7" style="268" customWidth="1"/>
    <col min="10755" max="10755" width="2.42578125" style="268" customWidth="1"/>
    <col min="10756" max="10756" width="8.5703125" style="268" customWidth="1"/>
    <col min="10757" max="10757" width="2.85546875" style="268" customWidth="1"/>
    <col min="10758" max="10758" width="7.7109375" style="268" customWidth="1"/>
    <col min="10759" max="10759" width="2.5703125" style="268" customWidth="1"/>
    <col min="10760" max="10760" width="7.28515625" style="268" customWidth="1"/>
    <col min="10761" max="10761" width="2.42578125" style="268" customWidth="1"/>
    <col min="10762" max="10762" width="11.7109375" style="268" customWidth="1"/>
    <col min="10763" max="10763" width="6.28515625" style="268" customWidth="1"/>
    <col min="10764" max="10764" width="3" style="268" customWidth="1"/>
    <col min="10765" max="10765" width="9.7109375" style="268" customWidth="1"/>
    <col min="10766" max="10766" width="7.140625" style="268" customWidth="1"/>
    <col min="10767" max="10767" width="2.5703125" style="268" customWidth="1"/>
    <col min="10768" max="10768" width="7.42578125" style="268" customWidth="1"/>
    <col min="10769" max="10769" width="2.5703125" style="268" customWidth="1"/>
    <col min="10770" max="10770" width="7.42578125" style="268" customWidth="1"/>
    <col min="10771" max="10771" width="2.5703125" style="268" customWidth="1"/>
    <col min="10772" max="10772" width="7.85546875" style="268" customWidth="1"/>
    <col min="10773" max="10773" width="2.5703125" style="268" customWidth="1"/>
    <col min="10774" max="10774" width="8.28515625" style="268" customWidth="1"/>
    <col min="10775" max="10775" width="2.5703125" style="268" customWidth="1"/>
    <col min="10776" max="11008" width="9.140625" style="268"/>
    <col min="11009" max="11009" width="5" style="268" customWidth="1"/>
    <col min="11010" max="11010" width="7" style="268" customWidth="1"/>
    <col min="11011" max="11011" width="2.42578125" style="268" customWidth="1"/>
    <col min="11012" max="11012" width="8.5703125" style="268" customWidth="1"/>
    <col min="11013" max="11013" width="2.85546875" style="268" customWidth="1"/>
    <col min="11014" max="11014" width="7.7109375" style="268" customWidth="1"/>
    <col min="11015" max="11015" width="2.5703125" style="268" customWidth="1"/>
    <col min="11016" max="11016" width="7.28515625" style="268" customWidth="1"/>
    <col min="11017" max="11017" width="2.42578125" style="268" customWidth="1"/>
    <col min="11018" max="11018" width="11.7109375" style="268" customWidth="1"/>
    <col min="11019" max="11019" width="6.28515625" style="268" customWidth="1"/>
    <col min="11020" max="11020" width="3" style="268" customWidth="1"/>
    <col min="11021" max="11021" width="9.7109375" style="268" customWidth="1"/>
    <col min="11022" max="11022" width="7.140625" style="268" customWidth="1"/>
    <col min="11023" max="11023" width="2.5703125" style="268" customWidth="1"/>
    <col min="11024" max="11024" width="7.42578125" style="268" customWidth="1"/>
    <col min="11025" max="11025" width="2.5703125" style="268" customWidth="1"/>
    <col min="11026" max="11026" width="7.42578125" style="268" customWidth="1"/>
    <col min="11027" max="11027" width="2.5703125" style="268" customWidth="1"/>
    <col min="11028" max="11028" width="7.85546875" style="268" customWidth="1"/>
    <col min="11029" max="11029" width="2.5703125" style="268" customWidth="1"/>
    <col min="11030" max="11030" width="8.28515625" style="268" customWidth="1"/>
    <col min="11031" max="11031" width="2.5703125" style="268" customWidth="1"/>
    <col min="11032" max="11264" width="9.140625" style="268"/>
    <col min="11265" max="11265" width="5" style="268" customWidth="1"/>
    <col min="11266" max="11266" width="7" style="268" customWidth="1"/>
    <col min="11267" max="11267" width="2.42578125" style="268" customWidth="1"/>
    <col min="11268" max="11268" width="8.5703125" style="268" customWidth="1"/>
    <col min="11269" max="11269" width="2.85546875" style="268" customWidth="1"/>
    <col min="11270" max="11270" width="7.7109375" style="268" customWidth="1"/>
    <col min="11271" max="11271" width="2.5703125" style="268" customWidth="1"/>
    <col min="11272" max="11272" width="7.28515625" style="268" customWidth="1"/>
    <col min="11273" max="11273" width="2.42578125" style="268" customWidth="1"/>
    <col min="11274" max="11274" width="11.7109375" style="268" customWidth="1"/>
    <col min="11275" max="11275" width="6.28515625" style="268" customWidth="1"/>
    <col min="11276" max="11276" width="3" style="268" customWidth="1"/>
    <col min="11277" max="11277" width="9.7109375" style="268" customWidth="1"/>
    <col min="11278" max="11278" width="7.140625" style="268" customWidth="1"/>
    <col min="11279" max="11279" width="2.5703125" style="268" customWidth="1"/>
    <col min="11280" max="11280" width="7.42578125" style="268" customWidth="1"/>
    <col min="11281" max="11281" width="2.5703125" style="268" customWidth="1"/>
    <col min="11282" max="11282" width="7.42578125" style="268" customWidth="1"/>
    <col min="11283" max="11283" width="2.5703125" style="268" customWidth="1"/>
    <col min="11284" max="11284" width="7.85546875" style="268" customWidth="1"/>
    <col min="11285" max="11285" width="2.5703125" style="268" customWidth="1"/>
    <col min="11286" max="11286" width="8.28515625" style="268" customWidth="1"/>
    <col min="11287" max="11287" width="2.5703125" style="268" customWidth="1"/>
    <col min="11288" max="11520" width="9.140625" style="268"/>
    <col min="11521" max="11521" width="5" style="268" customWidth="1"/>
    <col min="11522" max="11522" width="7" style="268" customWidth="1"/>
    <col min="11523" max="11523" width="2.42578125" style="268" customWidth="1"/>
    <col min="11524" max="11524" width="8.5703125" style="268" customWidth="1"/>
    <col min="11525" max="11525" width="2.85546875" style="268" customWidth="1"/>
    <col min="11526" max="11526" width="7.7109375" style="268" customWidth="1"/>
    <col min="11527" max="11527" width="2.5703125" style="268" customWidth="1"/>
    <col min="11528" max="11528" width="7.28515625" style="268" customWidth="1"/>
    <col min="11529" max="11529" width="2.42578125" style="268" customWidth="1"/>
    <col min="11530" max="11530" width="11.7109375" style="268" customWidth="1"/>
    <col min="11531" max="11531" width="6.28515625" style="268" customWidth="1"/>
    <col min="11532" max="11532" width="3" style="268" customWidth="1"/>
    <col min="11533" max="11533" width="9.7109375" style="268" customWidth="1"/>
    <col min="11534" max="11534" width="7.140625" style="268" customWidth="1"/>
    <col min="11535" max="11535" width="2.5703125" style="268" customWidth="1"/>
    <col min="11536" max="11536" width="7.42578125" style="268" customWidth="1"/>
    <col min="11537" max="11537" width="2.5703125" style="268" customWidth="1"/>
    <col min="11538" max="11538" width="7.42578125" style="268" customWidth="1"/>
    <col min="11539" max="11539" width="2.5703125" style="268" customWidth="1"/>
    <col min="11540" max="11540" width="7.85546875" style="268" customWidth="1"/>
    <col min="11541" max="11541" width="2.5703125" style="268" customWidth="1"/>
    <col min="11542" max="11542" width="8.28515625" style="268" customWidth="1"/>
    <col min="11543" max="11543" width="2.5703125" style="268" customWidth="1"/>
    <col min="11544" max="11776" width="9.140625" style="268"/>
    <col min="11777" max="11777" width="5" style="268" customWidth="1"/>
    <col min="11778" max="11778" width="7" style="268" customWidth="1"/>
    <col min="11779" max="11779" width="2.42578125" style="268" customWidth="1"/>
    <col min="11780" max="11780" width="8.5703125" style="268" customWidth="1"/>
    <col min="11781" max="11781" width="2.85546875" style="268" customWidth="1"/>
    <col min="11782" max="11782" width="7.7109375" style="268" customWidth="1"/>
    <col min="11783" max="11783" width="2.5703125" style="268" customWidth="1"/>
    <col min="11784" max="11784" width="7.28515625" style="268" customWidth="1"/>
    <col min="11785" max="11785" width="2.42578125" style="268" customWidth="1"/>
    <col min="11786" max="11786" width="11.7109375" style="268" customWidth="1"/>
    <col min="11787" max="11787" width="6.28515625" style="268" customWidth="1"/>
    <col min="11788" max="11788" width="3" style="268" customWidth="1"/>
    <col min="11789" max="11789" width="9.7109375" style="268" customWidth="1"/>
    <col min="11790" max="11790" width="7.140625" style="268" customWidth="1"/>
    <col min="11791" max="11791" width="2.5703125" style="268" customWidth="1"/>
    <col min="11792" max="11792" width="7.42578125" style="268" customWidth="1"/>
    <col min="11793" max="11793" width="2.5703125" style="268" customWidth="1"/>
    <col min="11794" max="11794" width="7.42578125" style="268" customWidth="1"/>
    <col min="11795" max="11795" width="2.5703125" style="268" customWidth="1"/>
    <col min="11796" max="11796" width="7.85546875" style="268" customWidth="1"/>
    <col min="11797" max="11797" width="2.5703125" style="268" customWidth="1"/>
    <col min="11798" max="11798" width="8.28515625" style="268" customWidth="1"/>
    <col min="11799" max="11799" width="2.5703125" style="268" customWidth="1"/>
    <col min="11800" max="12032" width="9.140625" style="268"/>
    <col min="12033" max="12033" width="5" style="268" customWidth="1"/>
    <col min="12034" max="12034" width="7" style="268" customWidth="1"/>
    <col min="12035" max="12035" width="2.42578125" style="268" customWidth="1"/>
    <col min="12036" max="12036" width="8.5703125" style="268" customWidth="1"/>
    <col min="12037" max="12037" width="2.85546875" style="268" customWidth="1"/>
    <col min="12038" max="12038" width="7.7109375" style="268" customWidth="1"/>
    <col min="12039" max="12039" width="2.5703125" style="268" customWidth="1"/>
    <col min="12040" max="12040" width="7.28515625" style="268" customWidth="1"/>
    <col min="12041" max="12041" width="2.42578125" style="268" customWidth="1"/>
    <col min="12042" max="12042" width="11.7109375" style="268" customWidth="1"/>
    <col min="12043" max="12043" width="6.28515625" style="268" customWidth="1"/>
    <col min="12044" max="12044" width="3" style="268" customWidth="1"/>
    <col min="12045" max="12045" width="9.7109375" style="268" customWidth="1"/>
    <col min="12046" max="12046" width="7.140625" style="268" customWidth="1"/>
    <col min="12047" max="12047" width="2.5703125" style="268" customWidth="1"/>
    <col min="12048" max="12048" width="7.42578125" style="268" customWidth="1"/>
    <col min="12049" max="12049" width="2.5703125" style="268" customWidth="1"/>
    <col min="12050" max="12050" width="7.42578125" style="268" customWidth="1"/>
    <col min="12051" max="12051" width="2.5703125" style="268" customWidth="1"/>
    <col min="12052" max="12052" width="7.85546875" style="268" customWidth="1"/>
    <col min="12053" max="12053" width="2.5703125" style="268" customWidth="1"/>
    <col min="12054" max="12054" width="8.28515625" style="268" customWidth="1"/>
    <col min="12055" max="12055" width="2.5703125" style="268" customWidth="1"/>
    <col min="12056" max="12288" width="9.140625" style="268"/>
    <col min="12289" max="12289" width="5" style="268" customWidth="1"/>
    <col min="12290" max="12290" width="7" style="268" customWidth="1"/>
    <col min="12291" max="12291" width="2.42578125" style="268" customWidth="1"/>
    <col min="12292" max="12292" width="8.5703125" style="268" customWidth="1"/>
    <col min="12293" max="12293" width="2.85546875" style="268" customWidth="1"/>
    <col min="12294" max="12294" width="7.7109375" style="268" customWidth="1"/>
    <col min="12295" max="12295" width="2.5703125" style="268" customWidth="1"/>
    <col min="12296" max="12296" width="7.28515625" style="268" customWidth="1"/>
    <col min="12297" max="12297" width="2.42578125" style="268" customWidth="1"/>
    <col min="12298" max="12298" width="11.7109375" style="268" customWidth="1"/>
    <col min="12299" max="12299" width="6.28515625" style="268" customWidth="1"/>
    <col min="12300" max="12300" width="3" style="268" customWidth="1"/>
    <col min="12301" max="12301" width="9.7109375" style="268" customWidth="1"/>
    <col min="12302" max="12302" width="7.140625" style="268" customWidth="1"/>
    <col min="12303" max="12303" width="2.5703125" style="268" customWidth="1"/>
    <col min="12304" max="12304" width="7.42578125" style="268" customWidth="1"/>
    <col min="12305" max="12305" width="2.5703125" style="268" customWidth="1"/>
    <col min="12306" max="12306" width="7.42578125" style="268" customWidth="1"/>
    <col min="12307" max="12307" width="2.5703125" style="268" customWidth="1"/>
    <col min="12308" max="12308" width="7.85546875" style="268" customWidth="1"/>
    <col min="12309" max="12309" width="2.5703125" style="268" customWidth="1"/>
    <col min="12310" max="12310" width="8.28515625" style="268" customWidth="1"/>
    <col min="12311" max="12311" width="2.5703125" style="268" customWidth="1"/>
    <col min="12312" max="12544" width="9.140625" style="268"/>
    <col min="12545" max="12545" width="5" style="268" customWidth="1"/>
    <col min="12546" max="12546" width="7" style="268" customWidth="1"/>
    <col min="12547" max="12547" width="2.42578125" style="268" customWidth="1"/>
    <col min="12548" max="12548" width="8.5703125" style="268" customWidth="1"/>
    <col min="12549" max="12549" width="2.85546875" style="268" customWidth="1"/>
    <col min="12550" max="12550" width="7.7109375" style="268" customWidth="1"/>
    <col min="12551" max="12551" width="2.5703125" style="268" customWidth="1"/>
    <col min="12552" max="12552" width="7.28515625" style="268" customWidth="1"/>
    <col min="12553" max="12553" width="2.42578125" style="268" customWidth="1"/>
    <col min="12554" max="12554" width="11.7109375" style="268" customWidth="1"/>
    <col min="12555" max="12555" width="6.28515625" style="268" customWidth="1"/>
    <col min="12556" max="12556" width="3" style="268" customWidth="1"/>
    <col min="12557" max="12557" width="9.7109375" style="268" customWidth="1"/>
    <col min="12558" max="12558" width="7.140625" style="268" customWidth="1"/>
    <col min="12559" max="12559" width="2.5703125" style="268" customWidth="1"/>
    <col min="12560" max="12560" width="7.42578125" style="268" customWidth="1"/>
    <col min="12561" max="12561" width="2.5703125" style="268" customWidth="1"/>
    <col min="12562" max="12562" width="7.42578125" style="268" customWidth="1"/>
    <col min="12563" max="12563" width="2.5703125" style="268" customWidth="1"/>
    <col min="12564" max="12564" width="7.85546875" style="268" customWidth="1"/>
    <col min="12565" max="12565" width="2.5703125" style="268" customWidth="1"/>
    <col min="12566" max="12566" width="8.28515625" style="268" customWidth="1"/>
    <col min="12567" max="12567" width="2.5703125" style="268" customWidth="1"/>
    <col min="12568" max="12800" width="9.140625" style="268"/>
    <col min="12801" max="12801" width="5" style="268" customWidth="1"/>
    <col min="12802" max="12802" width="7" style="268" customWidth="1"/>
    <col min="12803" max="12803" width="2.42578125" style="268" customWidth="1"/>
    <col min="12804" max="12804" width="8.5703125" style="268" customWidth="1"/>
    <col min="12805" max="12805" width="2.85546875" style="268" customWidth="1"/>
    <col min="12806" max="12806" width="7.7109375" style="268" customWidth="1"/>
    <col min="12807" max="12807" width="2.5703125" style="268" customWidth="1"/>
    <col min="12808" max="12808" width="7.28515625" style="268" customWidth="1"/>
    <col min="12809" max="12809" width="2.42578125" style="268" customWidth="1"/>
    <col min="12810" max="12810" width="11.7109375" style="268" customWidth="1"/>
    <col min="12811" max="12811" width="6.28515625" style="268" customWidth="1"/>
    <col min="12812" max="12812" width="3" style="268" customWidth="1"/>
    <col min="12813" max="12813" width="9.7109375" style="268" customWidth="1"/>
    <col min="12814" max="12814" width="7.140625" style="268" customWidth="1"/>
    <col min="12815" max="12815" width="2.5703125" style="268" customWidth="1"/>
    <col min="12816" max="12816" width="7.42578125" style="268" customWidth="1"/>
    <col min="12817" max="12817" width="2.5703125" style="268" customWidth="1"/>
    <col min="12818" max="12818" width="7.42578125" style="268" customWidth="1"/>
    <col min="12819" max="12819" width="2.5703125" style="268" customWidth="1"/>
    <col min="12820" max="12820" width="7.85546875" style="268" customWidth="1"/>
    <col min="12821" max="12821" width="2.5703125" style="268" customWidth="1"/>
    <col min="12822" max="12822" width="8.28515625" style="268" customWidth="1"/>
    <col min="12823" max="12823" width="2.5703125" style="268" customWidth="1"/>
    <col min="12824" max="13056" width="9.140625" style="268"/>
    <col min="13057" max="13057" width="5" style="268" customWidth="1"/>
    <col min="13058" max="13058" width="7" style="268" customWidth="1"/>
    <col min="13059" max="13059" width="2.42578125" style="268" customWidth="1"/>
    <col min="13060" max="13060" width="8.5703125" style="268" customWidth="1"/>
    <col min="13061" max="13061" width="2.85546875" style="268" customWidth="1"/>
    <col min="13062" max="13062" width="7.7109375" style="268" customWidth="1"/>
    <col min="13063" max="13063" width="2.5703125" style="268" customWidth="1"/>
    <col min="13064" max="13064" width="7.28515625" style="268" customWidth="1"/>
    <col min="13065" max="13065" width="2.42578125" style="268" customWidth="1"/>
    <col min="13066" max="13066" width="11.7109375" style="268" customWidth="1"/>
    <col min="13067" max="13067" width="6.28515625" style="268" customWidth="1"/>
    <col min="13068" max="13068" width="3" style="268" customWidth="1"/>
    <col min="13069" max="13069" width="9.7109375" style="268" customWidth="1"/>
    <col min="13070" max="13070" width="7.140625" style="268" customWidth="1"/>
    <col min="13071" max="13071" width="2.5703125" style="268" customWidth="1"/>
    <col min="13072" max="13072" width="7.42578125" style="268" customWidth="1"/>
    <col min="13073" max="13073" width="2.5703125" style="268" customWidth="1"/>
    <col min="13074" max="13074" width="7.42578125" style="268" customWidth="1"/>
    <col min="13075" max="13075" width="2.5703125" style="268" customWidth="1"/>
    <col min="13076" max="13076" width="7.85546875" style="268" customWidth="1"/>
    <col min="13077" max="13077" width="2.5703125" style="268" customWidth="1"/>
    <col min="13078" max="13078" width="8.28515625" style="268" customWidth="1"/>
    <col min="13079" max="13079" width="2.5703125" style="268" customWidth="1"/>
    <col min="13080" max="13312" width="9.140625" style="268"/>
    <col min="13313" max="13313" width="5" style="268" customWidth="1"/>
    <col min="13314" max="13314" width="7" style="268" customWidth="1"/>
    <col min="13315" max="13315" width="2.42578125" style="268" customWidth="1"/>
    <col min="13316" max="13316" width="8.5703125" style="268" customWidth="1"/>
    <col min="13317" max="13317" width="2.85546875" style="268" customWidth="1"/>
    <col min="13318" max="13318" width="7.7109375" style="268" customWidth="1"/>
    <col min="13319" max="13319" width="2.5703125" style="268" customWidth="1"/>
    <col min="13320" max="13320" width="7.28515625" style="268" customWidth="1"/>
    <col min="13321" max="13321" width="2.42578125" style="268" customWidth="1"/>
    <col min="13322" max="13322" width="11.7109375" style="268" customWidth="1"/>
    <col min="13323" max="13323" width="6.28515625" style="268" customWidth="1"/>
    <col min="13324" max="13324" width="3" style="268" customWidth="1"/>
    <col min="13325" max="13325" width="9.7109375" style="268" customWidth="1"/>
    <col min="13326" max="13326" width="7.140625" style="268" customWidth="1"/>
    <col min="13327" max="13327" width="2.5703125" style="268" customWidth="1"/>
    <col min="13328" max="13328" width="7.42578125" style="268" customWidth="1"/>
    <col min="13329" max="13329" width="2.5703125" style="268" customWidth="1"/>
    <col min="13330" max="13330" width="7.42578125" style="268" customWidth="1"/>
    <col min="13331" max="13331" width="2.5703125" style="268" customWidth="1"/>
    <col min="13332" max="13332" width="7.85546875" style="268" customWidth="1"/>
    <col min="13333" max="13333" width="2.5703125" style="268" customWidth="1"/>
    <col min="13334" max="13334" width="8.28515625" style="268" customWidth="1"/>
    <col min="13335" max="13335" width="2.5703125" style="268" customWidth="1"/>
    <col min="13336" max="13568" width="9.140625" style="268"/>
    <col min="13569" max="13569" width="5" style="268" customWidth="1"/>
    <col min="13570" max="13570" width="7" style="268" customWidth="1"/>
    <col min="13571" max="13571" width="2.42578125" style="268" customWidth="1"/>
    <col min="13572" max="13572" width="8.5703125" style="268" customWidth="1"/>
    <col min="13573" max="13573" width="2.85546875" style="268" customWidth="1"/>
    <col min="13574" max="13574" width="7.7109375" style="268" customWidth="1"/>
    <col min="13575" max="13575" width="2.5703125" style="268" customWidth="1"/>
    <col min="13576" max="13576" width="7.28515625" style="268" customWidth="1"/>
    <col min="13577" max="13577" width="2.42578125" style="268" customWidth="1"/>
    <col min="13578" max="13578" width="11.7109375" style="268" customWidth="1"/>
    <col min="13579" max="13579" width="6.28515625" style="268" customWidth="1"/>
    <col min="13580" max="13580" width="3" style="268" customWidth="1"/>
    <col min="13581" max="13581" width="9.7109375" style="268" customWidth="1"/>
    <col min="13582" max="13582" width="7.140625" style="268" customWidth="1"/>
    <col min="13583" max="13583" width="2.5703125" style="268" customWidth="1"/>
    <col min="13584" max="13584" width="7.42578125" style="268" customWidth="1"/>
    <col min="13585" max="13585" width="2.5703125" style="268" customWidth="1"/>
    <col min="13586" max="13586" width="7.42578125" style="268" customWidth="1"/>
    <col min="13587" max="13587" width="2.5703125" style="268" customWidth="1"/>
    <col min="13588" max="13588" width="7.85546875" style="268" customWidth="1"/>
    <col min="13589" max="13589" width="2.5703125" style="268" customWidth="1"/>
    <col min="13590" max="13590" width="8.28515625" style="268" customWidth="1"/>
    <col min="13591" max="13591" width="2.5703125" style="268" customWidth="1"/>
    <col min="13592" max="13824" width="9.140625" style="268"/>
    <col min="13825" max="13825" width="5" style="268" customWidth="1"/>
    <col min="13826" max="13826" width="7" style="268" customWidth="1"/>
    <col min="13827" max="13827" width="2.42578125" style="268" customWidth="1"/>
    <col min="13828" max="13828" width="8.5703125" style="268" customWidth="1"/>
    <col min="13829" max="13829" width="2.85546875" style="268" customWidth="1"/>
    <col min="13830" max="13830" width="7.7109375" style="268" customWidth="1"/>
    <col min="13831" max="13831" width="2.5703125" style="268" customWidth="1"/>
    <col min="13832" max="13832" width="7.28515625" style="268" customWidth="1"/>
    <col min="13833" max="13833" width="2.42578125" style="268" customWidth="1"/>
    <col min="13834" max="13834" width="11.7109375" style="268" customWidth="1"/>
    <col min="13835" max="13835" width="6.28515625" style="268" customWidth="1"/>
    <col min="13836" max="13836" width="3" style="268" customWidth="1"/>
    <col min="13837" max="13837" width="9.7109375" style="268" customWidth="1"/>
    <col min="13838" max="13838" width="7.140625" style="268" customWidth="1"/>
    <col min="13839" max="13839" width="2.5703125" style="268" customWidth="1"/>
    <col min="13840" max="13840" width="7.42578125" style="268" customWidth="1"/>
    <col min="13841" max="13841" width="2.5703125" style="268" customWidth="1"/>
    <col min="13842" max="13842" width="7.42578125" style="268" customWidth="1"/>
    <col min="13843" max="13843" width="2.5703125" style="268" customWidth="1"/>
    <col min="13844" max="13844" width="7.85546875" style="268" customWidth="1"/>
    <col min="13845" max="13845" width="2.5703125" style="268" customWidth="1"/>
    <col min="13846" max="13846" width="8.28515625" style="268" customWidth="1"/>
    <col min="13847" max="13847" width="2.5703125" style="268" customWidth="1"/>
    <col min="13848" max="14080" width="9.140625" style="268"/>
    <col min="14081" max="14081" width="5" style="268" customWidth="1"/>
    <col min="14082" max="14082" width="7" style="268" customWidth="1"/>
    <col min="14083" max="14083" width="2.42578125" style="268" customWidth="1"/>
    <col min="14084" max="14084" width="8.5703125" style="268" customWidth="1"/>
    <col min="14085" max="14085" width="2.85546875" style="268" customWidth="1"/>
    <col min="14086" max="14086" width="7.7109375" style="268" customWidth="1"/>
    <col min="14087" max="14087" width="2.5703125" style="268" customWidth="1"/>
    <col min="14088" max="14088" width="7.28515625" style="268" customWidth="1"/>
    <col min="14089" max="14089" width="2.42578125" style="268" customWidth="1"/>
    <col min="14090" max="14090" width="11.7109375" style="268" customWidth="1"/>
    <col min="14091" max="14091" width="6.28515625" style="268" customWidth="1"/>
    <col min="14092" max="14092" width="3" style="268" customWidth="1"/>
    <col min="14093" max="14093" width="9.7109375" style="268" customWidth="1"/>
    <col min="14094" max="14094" width="7.140625" style="268" customWidth="1"/>
    <col min="14095" max="14095" width="2.5703125" style="268" customWidth="1"/>
    <col min="14096" max="14096" width="7.42578125" style="268" customWidth="1"/>
    <col min="14097" max="14097" width="2.5703125" style="268" customWidth="1"/>
    <col min="14098" max="14098" width="7.42578125" style="268" customWidth="1"/>
    <col min="14099" max="14099" width="2.5703125" style="268" customWidth="1"/>
    <col min="14100" max="14100" width="7.85546875" style="268" customWidth="1"/>
    <col min="14101" max="14101" width="2.5703125" style="268" customWidth="1"/>
    <col min="14102" max="14102" width="8.28515625" style="268" customWidth="1"/>
    <col min="14103" max="14103" width="2.5703125" style="268" customWidth="1"/>
    <col min="14104" max="14336" width="9.140625" style="268"/>
    <col min="14337" max="14337" width="5" style="268" customWidth="1"/>
    <col min="14338" max="14338" width="7" style="268" customWidth="1"/>
    <col min="14339" max="14339" width="2.42578125" style="268" customWidth="1"/>
    <col min="14340" max="14340" width="8.5703125" style="268" customWidth="1"/>
    <col min="14341" max="14341" width="2.85546875" style="268" customWidth="1"/>
    <col min="14342" max="14342" width="7.7109375" style="268" customWidth="1"/>
    <col min="14343" max="14343" width="2.5703125" style="268" customWidth="1"/>
    <col min="14344" max="14344" width="7.28515625" style="268" customWidth="1"/>
    <col min="14345" max="14345" width="2.42578125" style="268" customWidth="1"/>
    <col min="14346" max="14346" width="11.7109375" style="268" customWidth="1"/>
    <col min="14347" max="14347" width="6.28515625" style="268" customWidth="1"/>
    <col min="14348" max="14348" width="3" style="268" customWidth="1"/>
    <col min="14349" max="14349" width="9.7109375" style="268" customWidth="1"/>
    <col min="14350" max="14350" width="7.140625" style="268" customWidth="1"/>
    <col min="14351" max="14351" width="2.5703125" style="268" customWidth="1"/>
    <col min="14352" max="14352" width="7.42578125" style="268" customWidth="1"/>
    <col min="14353" max="14353" width="2.5703125" style="268" customWidth="1"/>
    <col min="14354" max="14354" width="7.42578125" style="268" customWidth="1"/>
    <col min="14355" max="14355" width="2.5703125" style="268" customWidth="1"/>
    <col min="14356" max="14356" width="7.85546875" style="268" customWidth="1"/>
    <col min="14357" max="14357" width="2.5703125" style="268" customWidth="1"/>
    <col min="14358" max="14358" width="8.28515625" style="268" customWidth="1"/>
    <col min="14359" max="14359" width="2.5703125" style="268" customWidth="1"/>
    <col min="14360" max="14592" width="9.140625" style="268"/>
    <col min="14593" max="14593" width="5" style="268" customWidth="1"/>
    <col min="14594" max="14594" width="7" style="268" customWidth="1"/>
    <col min="14595" max="14595" width="2.42578125" style="268" customWidth="1"/>
    <col min="14596" max="14596" width="8.5703125" style="268" customWidth="1"/>
    <col min="14597" max="14597" width="2.85546875" style="268" customWidth="1"/>
    <col min="14598" max="14598" width="7.7109375" style="268" customWidth="1"/>
    <col min="14599" max="14599" width="2.5703125" style="268" customWidth="1"/>
    <col min="14600" max="14600" width="7.28515625" style="268" customWidth="1"/>
    <col min="14601" max="14601" width="2.42578125" style="268" customWidth="1"/>
    <col min="14602" max="14602" width="11.7109375" style="268" customWidth="1"/>
    <col min="14603" max="14603" width="6.28515625" style="268" customWidth="1"/>
    <col min="14604" max="14604" width="3" style="268" customWidth="1"/>
    <col min="14605" max="14605" width="9.7109375" style="268" customWidth="1"/>
    <col min="14606" max="14606" width="7.140625" style="268" customWidth="1"/>
    <col min="14607" max="14607" width="2.5703125" style="268" customWidth="1"/>
    <col min="14608" max="14608" width="7.42578125" style="268" customWidth="1"/>
    <col min="14609" max="14609" width="2.5703125" style="268" customWidth="1"/>
    <col min="14610" max="14610" width="7.42578125" style="268" customWidth="1"/>
    <col min="14611" max="14611" width="2.5703125" style="268" customWidth="1"/>
    <col min="14612" max="14612" width="7.85546875" style="268" customWidth="1"/>
    <col min="14613" max="14613" width="2.5703125" style="268" customWidth="1"/>
    <col min="14614" max="14614" width="8.28515625" style="268" customWidth="1"/>
    <col min="14615" max="14615" width="2.5703125" style="268" customWidth="1"/>
    <col min="14616" max="14848" width="9.140625" style="268"/>
    <col min="14849" max="14849" width="5" style="268" customWidth="1"/>
    <col min="14850" max="14850" width="7" style="268" customWidth="1"/>
    <col min="14851" max="14851" width="2.42578125" style="268" customWidth="1"/>
    <col min="14852" max="14852" width="8.5703125" style="268" customWidth="1"/>
    <col min="14853" max="14853" width="2.85546875" style="268" customWidth="1"/>
    <col min="14854" max="14854" width="7.7109375" style="268" customWidth="1"/>
    <col min="14855" max="14855" width="2.5703125" style="268" customWidth="1"/>
    <col min="14856" max="14856" width="7.28515625" style="268" customWidth="1"/>
    <col min="14857" max="14857" width="2.42578125" style="268" customWidth="1"/>
    <col min="14858" max="14858" width="11.7109375" style="268" customWidth="1"/>
    <col min="14859" max="14859" width="6.28515625" style="268" customWidth="1"/>
    <col min="14860" max="14860" width="3" style="268" customWidth="1"/>
    <col min="14861" max="14861" width="9.7109375" style="268" customWidth="1"/>
    <col min="14862" max="14862" width="7.140625" style="268" customWidth="1"/>
    <col min="14863" max="14863" width="2.5703125" style="268" customWidth="1"/>
    <col min="14864" max="14864" width="7.42578125" style="268" customWidth="1"/>
    <col min="14865" max="14865" width="2.5703125" style="268" customWidth="1"/>
    <col min="14866" max="14866" width="7.42578125" style="268" customWidth="1"/>
    <col min="14867" max="14867" width="2.5703125" style="268" customWidth="1"/>
    <col min="14868" max="14868" width="7.85546875" style="268" customWidth="1"/>
    <col min="14869" max="14869" width="2.5703125" style="268" customWidth="1"/>
    <col min="14870" max="14870" width="8.28515625" style="268" customWidth="1"/>
    <col min="14871" max="14871" width="2.5703125" style="268" customWidth="1"/>
    <col min="14872" max="15104" width="9.140625" style="268"/>
    <col min="15105" max="15105" width="5" style="268" customWidth="1"/>
    <col min="15106" max="15106" width="7" style="268" customWidth="1"/>
    <col min="15107" max="15107" width="2.42578125" style="268" customWidth="1"/>
    <col min="15108" max="15108" width="8.5703125" style="268" customWidth="1"/>
    <col min="15109" max="15109" width="2.85546875" style="268" customWidth="1"/>
    <col min="15110" max="15110" width="7.7109375" style="268" customWidth="1"/>
    <col min="15111" max="15111" width="2.5703125" style="268" customWidth="1"/>
    <col min="15112" max="15112" width="7.28515625" style="268" customWidth="1"/>
    <col min="15113" max="15113" width="2.42578125" style="268" customWidth="1"/>
    <col min="15114" max="15114" width="11.7109375" style="268" customWidth="1"/>
    <col min="15115" max="15115" width="6.28515625" style="268" customWidth="1"/>
    <col min="15116" max="15116" width="3" style="268" customWidth="1"/>
    <col min="15117" max="15117" width="9.7109375" style="268" customWidth="1"/>
    <col min="15118" max="15118" width="7.140625" style="268" customWidth="1"/>
    <col min="15119" max="15119" width="2.5703125" style="268" customWidth="1"/>
    <col min="15120" max="15120" width="7.42578125" style="268" customWidth="1"/>
    <col min="15121" max="15121" width="2.5703125" style="268" customWidth="1"/>
    <col min="15122" max="15122" width="7.42578125" style="268" customWidth="1"/>
    <col min="15123" max="15123" width="2.5703125" style="268" customWidth="1"/>
    <col min="15124" max="15124" width="7.85546875" style="268" customWidth="1"/>
    <col min="15125" max="15125" width="2.5703125" style="268" customWidth="1"/>
    <col min="15126" max="15126" width="8.28515625" style="268" customWidth="1"/>
    <col min="15127" max="15127" width="2.5703125" style="268" customWidth="1"/>
    <col min="15128" max="15360" width="9.140625" style="268"/>
    <col min="15361" max="15361" width="5" style="268" customWidth="1"/>
    <col min="15362" max="15362" width="7" style="268" customWidth="1"/>
    <col min="15363" max="15363" width="2.42578125" style="268" customWidth="1"/>
    <col min="15364" max="15364" width="8.5703125" style="268" customWidth="1"/>
    <col min="15365" max="15365" width="2.85546875" style="268" customWidth="1"/>
    <col min="15366" max="15366" width="7.7109375" style="268" customWidth="1"/>
    <col min="15367" max="15367" width="2.5703125" style="268" customWidth="1"/>
    <col min="15368" max="15368" width="7.28515625" style="268" customWidth="1"/>
    <col min="15369" max="15369" width="2.42578125" style="268" customWidth="1"/>
    <col min="15370" max="15370" width="11.7109375" style="268" customWidth="1"/>
    <col min="15371" max="15371" width="6.28515625" style="268" customWidth="1"/>
    <col min="15372" max="15372" width="3" style="268" customWidth="1"/>
    <col min="15373" max="15373" width="9.7109375" style="268" customWidth="1"/>
    <col min="15374" max="15374" width="7.140625" style="268" customWidth="1"/>
    <col min="15375" max="15375" width="2.5703125" style="268" customWidth="1"/>
    <col min="15376" max="15376" width="7.42578125" style="268" customWidth="1"/>
    <col min="15377" max="15377" width="2.5703125" style="268" customWidth="1"/>
    <col min="15378" max="15378" width="7.42578125" style="268" customWidth="1"/>
    <col min="15379" max="15379" width="2.5703125" style="268" customWidth="1"/>
    <col min="15380" max="15380" width="7.85546875" style="268" customWidth="1"/>
    <col min="15381" max="15381" width="2.5703125" style="268" customWidth="1"/>
    <col min="15382" max="15382" width="8.28515625" style="268" customWidth="1"/>
    <col min="15383" max="15383" width="2.5703125" style="268" customWidth="1"/>
    <col min="15384" max="15616" width="9.140625" style="268"/>
    <col min="15617" max="15617" width="5" style="268" customWidth="1"/>
    <col min="15618" max="15618" width="7" style="268" customWidth="1"/>
    <col min="15619" max="15619" width="2.42578125" style="268" customWidth="1"/>
    <col min="15620" max="15620" width="8.5703125" style="268" customWidth="1"/>
    <col min="15621" max="15621" width="2.85546875" style="268" customWidth="1"/>
    <col min="15622" max="15622" width="7.7109375" style="268" customWidth="1"/>
    <col min="15623" max="15623" width="2.5703125" style="268" customWidth="1"/>
    <col min="15624" max="15624" width="7.28515625" style="268" customWidth="1"/>
    <col min="15625" max="15625" width="2.42578125" style="268" customWidth="1"/>
    <col min="15626" max="15626" width="11.7109375" style="268" customWidth="1"/>
    <col min="15627" max="15627" width="6.28515625" style="268" customWidth="1"/>
    <col min="15628" max="15628" width="3" style="268" customWidth="1"/>
    <col min="15629" max="15629" width="9.7109375" style="268" customWidth="1"/>
    <col min="15630" max="15630" width="7.140625" style="268" customWidth="1"/>
    <col min="15631" max="15631" width="2.5703125" style="268" customWidth="1"/>
    <col min="15632" max="15632" width="7.42578125" style="268" customWidth="1"/>
    <col min="15633" max="15633" width="2.5703125" style="268" customWidth="1"/>
    <col min="15634" max="15634" width="7.42578125" style="268" customWidth="1"/>
    <col min="15635" max="15635" width="2.5703125" style="268" customWidth="1"/>
    <col min="15636" max="15636" width="7.85546875" style="268" customWidth="1"/>
    <col min="15637" max="15637" width="2.5703125" style="268" customWidth="1"/>
    <col min="15638" max="15638" width="8.28515625" style="268" customWidth="1"/>
    <col min="15639" max="15639" width="2.5703125" style="268" customWidth="1"/>
    <col min="15640" max="15872" width="9.140625" style="268"/>
    <col min="15873" max="15873" width="5" style="268" customWidth="1"/>
    <col min="15874" max="15874" width="7" style="268" customWidth="1"/>
    <col min="15875" max="15875" width="2.42578125" style="268" customWidth="1"/>
    <col min="15876" max="15876" width="8.5703125" style="268" customWidth="1"/>
    <col min="15877" max="15877" width="2.85546875" style="268" customWidth="1"/>
    <col min="15878" max="15878" width="7.7109375" style="268" customWidth="1"/>
    <col min="15879" max="15879" width="2.5703125" style="268" customWidth="1"/>
    <col min="15880" max="15880" width="7.28515625" style="268" customWidth="1"/>
    <col min="15881" max="15881" width="2.42578125" style="268" customWidth="1"/>
    <col min="15882" max="15882" width="11.7109375" style="268" customWidth="1"/>
    <col min="15883" max="15883" width="6.28515625" style="268" customWidth="1"/>
    <col min="15884" max="15884" width="3" style="268" customWidth="1"/>
    <col min="15885" max="15885" width="9.7109375" style="268" customWidth="1"/>
    <col min="15886" max="15886" width="7.140625" style="268" customWidth="1"/>
    <col min="15887" max="15887" width="2.5703125" style="268" customWidth="1"/>
    <col min="15888" max="15888" width="7.42578125" style="268" customWidth="1"/>
    <col min="15889" max="15889" width="2.5703125" style="268" customWidth="1"/>
    <col min="15890" max="15890" width="7.42578125" style="268" customWidth="1"/>
    <col min="15891" max="15891" width="2.5703125" style="268" customWidth="1"/>
    <col min="15892" max="15892" width="7.85546875" style="268" customWidth="1"/>
    <col min="15893" max="15893" width="2.5703125" style="268" customWidth="1"/>
    <col min="15894" max="15894" width="8.28515625" style="268" customWidth="1"/>
    <col min="15895" max="15895" width="2.5703125" style="268" customWidth="1"/>
    <col min="15896" max="16128" width="9.140625" style="268"/>
    <col min="16129" max="16129" width="5" style="268" customWidth="1"/>
    <col min="16130" max="16130" width="7" style="268" customWidth="1"/>
    <col min="16131" max="16131" width="2.42578125" style="268" customWidth="1"/>
    <col min="16132" max="16132" width="8.5703125" style="268" customWidth="1"/>
    <col min="16133" max="16133" width="2.85546875" style="268" customWidth="1"/>
    <col min="16134" max="16134" width="7.7109375" style="268" customWidth="1"/>
    <col min="16135" max="16135" width="2.5703125" style="268" customWidth="1"/>
    <col min="16136" max="16136" width="7.28515625" style="268" customWidth="1"/>
    <col min="16137" max="16137" width="2.42578125" style="268" customWidth="1"/>
    <col min="16138" max="16138" width="11.7109375" style="268" customWidth="1"/>
    <col min="16139" max="16139" width="6.28515625" style="268" customWidth="1"/>
    <col min="16140" max="16140" width="3" style="268" customWidth="1"/>
    <col min="16141" max="16141" width="9.7109375" style="268" customWidth="1"/>
    <col min="16142" max="16142" width="7.140625" style="268" customWidth="1"/>
    <col min="16143" max="16143" width="2.5703125" style="268" customWidth="1"/>
    <col min="16144" max="16144" width="7.42578125" style="268" customWidth="1"/>
    <col min="16145" max="16145" width="2.5703125" style="268" customWidth="1"/>
    <col min="16146" max="16146" width="7.42578125" style="268" customWidth="1"/>
    <col min="16147" max="16147" width="2.5703125" style="268" customWidth="1"/>
    <col min="16148" max="16148" width="7.85546875" style="268" customWidth="1"/>
    <col min="16149" max="16149" width="2.5703125" style="268" customWidth="1"/>
    <col min="16150" max="16150" width="8.28515625" style="268" customWidth="1"/>
    <col min="16151" max="16151" width="2.5703125" style="268" customWidth="1"/>
    <col min="16152" max="16384" width="9.140625" style="268"/>
  </cols>
  <sheetData>
    <row r="1" spans="1:25" ht="15.75" customHeight="1" x14ac:dyDescent="0.25">
      <c r="A1" s="852" t="s">
        <v>670</v>
      </c>
      <c r="B1" s="853"/>
      <c r="C1" s="853"/>
      <c r="D1" s="853"/>
      <c r="E1" s="853"/>
      <c r="F1" s="853"/>
      <c r="G1" s="853"/>
      <c r="H1" s="853"/>
      <c r="I1" s="853"/>
      <c r="J1" s="853"/>
      <c r="K1" s="853"/>
      <c r="L1" s="853"/>
      <c r="M1" s="853"/>
      <c r="N1" s="853"/>
      <c r="O1" s="853"/>
      <c r="P1" s="853"/>
      <c r="Q1" s="853"/>
      <c r="R1" s="853"/>
      <c r="S1" s="853"/>
      <c r="T1" s="853"/>
      <c r="U1" s="853"/>
      <c r="V1" s="853"/>
      <c r="W1" s="854"/>
    </row>
    <row r="2" spans="1:25" x14ac:dyDescent="0.25">
      <c r="A2" s="855" t="s">
        <v>452</v>
      </c>
      <c r="B2" s="856"/>
      <c r="C2" s="856"/>
      <c r="D2" s="856"/>
      <c r="E2" s="856"/>
      <c r="F2" s="856"/>
      <c r="G2" s="856"/>
      <c r="H2" s="856"/>
      <c r="I2" s="856"/>
      <c r="J2" s="856"/>
      <c r="K2" s="856"/>
      <c r="L2" s="856"/>
      <c r="M2" s="856"/>
      <c r="N2" s="856"/>
      <c r="O2" s="856"/>
      <c r="P2" s="856"/>
      <c r="Q2" s="856"/>
      <c r="R2" s="856"/>
      <c r="S2" s="856"/>
      <c r="T2" s="856"/>
      <c r="U2" s="856"/>
      <c r="V2" s="856"/>
      <c r="W2" s="857"/>
    </row>
    <row r="3" spans="1:25" x14ac:dyDescent="0.25">
      <c r="A3" s="858" t="s">
        <v>63</v>
      </c>
      <c r="B3" s="861" t="s">
        <v>542</v>
      </c>
      <c r="C3" s="862"/>
      <c r="D3" s="862"/>
      <c r="E3" s="862"/>
      <c r="F3" s="862"/>
      <c r="G3" s="862"/>
      <c r="H3" s="862"/>
      <c r="I3" s="862"/>
      <c r="J3" s="862"/>
      <c r="K3" s="862"/>
      <c r="L3" s="862"/>
      <c r="M3" s="862"/>
      <c r="N3" s="862"/>
      <c r="O3" s="862"/>
      <c r="P3" s="862"/>
      <c r="Q3" s="863"/>
      <c r="R3" s="870"/>
      <c r="S3" s="871"/>
      <c r="T3" s="870"/>
      <c r="U3" s="871"/>
      <c r="V3" s="861" t="s">
        <v>32</v>
      </c>
      <c r="W3" s="863"/>
    </row>
    <row r="4" spans="1:25" x14ac:dyDescent="0.25">
      <c r="A4" s="859"/>
      <c r="B4" s="864"/>
      <c r="C4" s="865"/>
      <c r="D4" s="865"/>
      <c r="E4" s="865"/>
      <c r="F4" s="865"/>
      <c r="G4" s="865"/>
      <c r="H4" s="865"/>
      <c r="I4" s="865"/>
      <c r="J4" s="865"/>
      <c r="K4" s="865"/>
      <c r="L4" s="865"/>
      <c r="M4" s="865"/>
      <c r="N4" s="865"/>
      <c r="O4" s="865"/>
      <c r="P4" s="865"/>
      <c r="Q4" s="866"/>
      <c r="R4" s="872"/>
      <c r="S4" s="873"/>
      <c r="T4" s="864" t="s">
        <v>133</v>
      </c>
      <c r="U4" s="866"/>
      <c r="V4" s="864"/>
      <c r="W4" s="866"/>
    </row>
    <row r="5" spans="1:25" x14ac:dyDescent="0.25">
      <c r="A5" s="859"/>
      <c r="B5" s="867"/>
      <c r="C5" s="868"/>
      <c r="D5" s="868"/>
      <c r="E5" s="868"/>
      <c r="F5" s="868"/>
      <c r="G5" s="868"/>
      <c r="H5" s="868"/>
      <c r="I5" s="868"/>
      <c r="J5" s="868"/>
      <c r="K5" s="868"/>
      <c r="L5" s="868"/>
      <c r="M5" s="868"/>
      <c r="N5" s="868"/>
      <c r="O5" s="868"/>
      <c r="P5" s="868"/>
      <c r="Q5" s="869"/>
      <c r="R5" s="864" t="s">
        <v>34</v>
      </c>
      <c r="S5" s="866"/>
      <c r="T5" s="864" t="s">
        <v>134</v>
      </c>
      <c r="U5" s="866"/>
      <c r="V5" s="864"/>
      <c r="W5" s="866"/>
    </row>
    <row r="6" spans="1:25" x14ac:dyDescent="0.25">
      <c r="A6" s="859"/>
      <c r="B6" s="861" t="s">
        <v>453</v>
      </c>
      <c r="C6" s="862"/>
      <c r="D6" s="862"/>
      <c r="E6" s="862"/>
      <c r="F6" s="862"/>
      <c r="G6" s="862"/>
      <c r="H6" s="862"/>
      <c r="I6" s="863"/>
      <c r="J6" s="861" t="s">
        <v>543</v>
      </c>
      <c r="K6" s="862"/>
      <c r="L6" s="862"/>
      <c r="M6" s="862"/>
      <c r="N6" s="862"/>
      <c r="O6" s="863"/>
      <c r="P6" s="870"/>
      <c r="Q6" s="871"/>
      <c r="R6" s="864" t="s">
        <v>135</v>
      </c>
      <c r="S6" s="866"/>
      <c r="T6" s="864" t="s">
        <v>136</v>
      </c>
      <c r="U6" s="866"/>
      <c r="V6" s="864"/>
      <c r="W6" s="866"/>
    </row>
    <row r="7" spans="1:25" x14ac:dyDescent="0.25">
      <c r="A7" s="859"/>
      <c r="B7" s="867"/>
      <c r="C7" s="868"/>
      <c r="D7" s="868"/>
      <c r="E7" s="868"/>
      <c r="F7" s="868"/>
      <c r="G7" s="868"/>
      <c r="H7" s="868"/>
      <c r="I7" s="869"/>
      <c r="J7" s="867"/>
      <c r="K7" s="868"/>
      <c r="L7" s="868"/>
      <c r="M7" s="868"/>
      <c r="N7" s="868"/>
      <c r="O7" s="869"/>
      <c r="P7" s="864" t="s">
        <v>32</v>
      </c>
      <c r="Q7" s="866"/>
      <c r="R7" s="864" t="s">
        <v>671</v>
      </c>
      <c r="S7" s="866"/>
      <c r="T7" s="864" t="s">
        <v>672</v>
      </c>
      <c r="U7" s="866"/>
      <c r="V7" s="864"/>
      <c r="W7" s="866"/>
    </row>
    <row r="8" spans="1:25" x14ac:dyDescent="0.25">
      <c r="A8" s="860"/>
      <c r="B8" s="880" t="s">
        <v>408</v>
      </c>
      <c r="C8" s="881"/>
      <c r="D8" s="880" t="s">
        <v>544</v>
      </c>
      <c r="E8" s="881"/>
      <c r="F8" s="880" t="s">
        <v>673</v>
      </c>
      <c r="G8" s="881"/>
      <c r="H8" s="880" t="s">
        <v>32</v>
      </c>
      <c r="I8" s="881"/>
      <c r="J8" s="270" t="s">
        <v>674</v>
      </c>
      <c r="K8" s="880" t="s">
        <v>675</v>
      </c>
      <c r="L8" s="881"/>
      <c r="M8" s="270" t="s">
        <v>676</v>
      </c>
      <c r="N8" s="880" t="s">
        <v>32</v>
      </c>
      <c r="O8" s="881"/>
      <c r="P8" s="867" t="s">
        <v>35</v>
      </c>
      <c r="Q8" s="869"/>
      <c r="R8" s="867"/>
      <c r="S8" s="869"/>
      <c r="T8" s="867"/>
      <c r="U8" s="869"/>
      <c r="V8" s="867"/>
      <c r="W8" s="869"/>
    </row>
    <row r="9" spans="1:25" x14ac:dyDescent="0.25">
      <c r="A9" s="271">
        <v>1949</v>
      </c>
      <c r="B9" s="272">
        <v>1271551</v>
      </c>
      <c r="C9" s="330"/>
      <c r="D9" s="272">
        <v>1027283</v>
      </c>
      <c r="E9" s="330"/>
      <c r="F9" s="272">
        <v>1106414</v>
      </c>
      <c r="G9" s="331" t="s">
        <v>137</v>
      </c>
      <c r="H9" s="272">
        <v>3405248</v>
      </c>
      <c r="I9" s="331" t="s">
        <v>137</v>
      </c>
      <c r="J9" s="276" t="s">
        <v>409</v>
      </c>
      <c r="K9" s="276" t="s">
        <v>409</v>
      </c>
      <c r="L9" s="330"/>
      <c r="M9" s="272">
        <v>1055186</v>
      </c>
      <c r="N9" s="272">
        <v>1055186</v>
      </c>
      <c r="O9" s="330"/>
      <c r="P9" s="272">
        <v>4460434</v>
      </c>
      <c r="Q9" s="331" t="s">
        <v>137</v>
      </c>
      <c r="R9" s="272">
        <v>227894</v>
      </c>
      <c r="S9" s="330"/>
      <c r="T9" s="272">
        <v>910922</v>
      </c>
      <c r="U9" s="330"/>
      <c r="V9" s="272">
        <v>5599250</v>
      </c>
      <c r="W9" s="331" t="s">
        <v>137</v>
      </c>
      <c r="Y9" s="268">
        <f>(P9+$X$45*R9)*0.001</f>
        <v>5208.5923127813412</v>
      </c>
    </row>
    <row r="10" spans="1:25" x14ac:dyDescent="0.25">
      <c r="A10" s="271">
        <v>1950</v>
      </c>
      <c r="B10" s="272">
        <v>1261267</v>
      </c>
      <c r="C10" s="330"/>
      <c r="D10" s="272">
        <v>1240312</v>
      </c>
      <c r="E10" s="330"/>
      <c r="F10" s="272">
        <v>1322229</v>
      </c>
      <c r="G10" s="331" t="s">
        <v>137</v>
      </c>
      <c r="H10" s="272">
        <v>3823808</v>
      </c>
      <c r="I10" s="331" t="s">
        <v>137</v>
      </c>
      <c r="J10" s="276" t="s">
        <v>409</v>
      </c>
      <c r="K10" s="276" t="s">
        <v>409</v>
      </c>
      <c r="L10" s="330"/>
      <c r="M10" s="272">
        <v>1005529</v>
      </c>
      <c r="N10" s="272">
        <v>1005529</v>
      </c>
      <c r="O10" s="330"/>
      <c r="P10" s="272">
        <v>4829337</v>
      </c>
      <c r="Q10" s="331" t="s">
        <v>137</v>
      </c>
      <c r="R10" s="272">
        <v>246348</v>
      </c>
      <c r="S10" s="330"/>
      <c r="T10" s="272">
        <v>912869</v>
      </c>
      <c r="U10" s="330"/>
      <c r="V10" s="272">
        <v>5988553</v>
      </c>
      <c r="W10" s="331" t="s">
        <v>137</v>
      </c>
      <c r="Y10" s="268">
        <f t="shared" ref="Y10:Y70" si="0">(P10+$X$45*R10)*0.001</f>
        <v>5638.0783623748666</v>
      </c>
    </row>
    <row r="11" spans="1:25" x14ac:dyDescent="0.25">
      <c r="A11" s="273">
        <v>1951</v>
      </c>
      <c r="B11" s="274">
        <v>1158679</v>
      </c>
      <c r="C11" s="332"/>
      <c r="D11" s="274">
        <v>1526340</v>
      </c>
      <c r="E11" s="332"/>
      <c r="F11" s="274">
        <v>1461245</v>
      </c>
      <c r="G11" s="333" t="s">
        <v>137</v>
      </c>
      <c r="H11" s="274">
        <v>4146264</v>
      </c>
      <c r="I11" s="333" t="s">
        <v>137</v>
      </c>
      <c r="J11" s="277" t="s">
        <v>409</v>
      </c>
      <c r="K11" s="277" t="s">
        <v>409</v>
      </c>
      <c r="L11" s="332"/>
      <c r="M11" s="274">
        <v>958212</v>
      </c>
      <c r="N11" s="274">
        <v>958212</v>
      </c>
      <c r="O11" s="332"/>
      <c r="P11" s="274">
        <v>5104476</v>
      </c>
      <c r="Q11" s="333" t="s">
        <v>137</v>
      </c>
      <c r="R11" s="274">
        <v>283513</v>
      </c>
      <c r="S11" s="332"/>
      <c r="T11" s="274">
        <v>992204</v>
      </c>
      <c r="U11" s="332"/>
      <c r="V11" s="274">
        <v>6380193</v>
      </c>
      <c r="W11" s="333" t="s">
        <v>137</v>
      </c>
      <c r="Y11" s="268">
        <f t="shared" si="0"/>
        <v>6035.2271726134795</v>
      </c>
    </row>
    <row r="12" spans="1:25" x14ac:dyDescent="0.25">
      <c r="A12" s="271">
        <v>1952</v>
      </c>
      <c r="B12" s="272">
        <v>1079206</v>
      </c>
      <c r="C12" s="330"/>
      <c r="D12" s="272">
        <v>1678735</v>
      </c>
      <c r="E12" s="330"/>
      <c r="F12" s="272">
        <v>1501088</v>
      </c>
      <c r="G12" s="331" t="s">
        <v>137</v>
      </c>
      <c r="H12" s="272">
        <v>4259029</v>
      </c>
      <c r="I12" s="331" t="s">
        <v>137</v>
      </c>
      <c r="J12" s="276" t="s">
        <v>409</v>
      </c>
      <c r="K12" s="276" t="s">
        <v>409</v>
      </c>
      <c r="L12" s="330"/>
      <c r="M12" s="272">
        <v>899164</v>
      </c>
      <c r="N12" s="272">
        <v>899164</v>
      </c>
      <c r="O12" s="330"/>
      <c r="P12" s="272">
        <v>5158193</v>
      </c>
      <c r="Q12" s="331" t="s">
        <v>137</v>
      </c>
      <c r="R12" s="272">
        <v>319175</v>
      </c>
      <c r="S12" s="330"/>
      <c r="T12" s="272">
        <v>1082875</v>
      </c>
      <c r="U12" s="330"/>
      <c r="V12" s="272">
        <v>6560243</v>
      </c>
      <c r="W12" s="331" t="s">
        <v>137</v>
      </c>
      <c r="Y12" s="268">
        <f t="shared" si="0"/>
        <v>6206.0197505155229</v>
      </c>
    </row>
    <row r="13" spans="1:25" x14ac:dyDescent="0.25">
      <c r="A13" s="271">
        <v>1953</v>
      </c>
      <c r="B13" s="272">
        <v>965664</v>
      </c>
      <c r="C13" s="330"/>
      <c r="D13" s="272">
        <v>1744496</v>
      </c>
      <c r="E13" s="330"/>
      <c r="F13" s="272">
        <v>1510408</v>
      </c>
      <c r="G13" s="331" t="s">
        <v>137</v>
      </c>
      <c r="H13" s="272">
        <v>4220568</v>
      </c>
      <c r="I13" s="331" t="s">
        <v>137</v>
      </c>
      <c r="J13" s="276" t="s">
        <v>409</v>
      </c>
      <c r="K13" s="276" t="s">
        <v>409</v>
      </c>
      <c r="L13" s="330"/>
      <c r="M13" s="272">
        <v>831947</v>
      </c>
      <c r="N13" s="272">
        <v>831947</v>
      </c>
      <c r="O13" s="330"/>
      <c r="P13" s="272">
        <v>5052515</v>
      </c>
      <c r="Q13" s="331" t="s">
        <v>137</v>
      </c>
      <c r="R13" s="272">
        <v>355347</v>
      </c>
      <c r="S13" s="330"/>
      <c r="T13" s="272">
        <v>1150886</v>
      </c>
      <c r="U13" s="330"/>
      <c r="V13" s="272">
        <v>6558748</v>
      </c>
      <c r="W13" s="331" t="s">
        <v>137</v>
      </c>
      <c r="Y13" s="268">
        <f t="shared" si="0"/>
        <v>6219.091618831173</v>
      </c>
    </row>
    <row r="14" spans="1:25" x14ac:dyDescent="0.25">
      <c r="A14" s="273">
        <v>1954</v>
      </c>
      <c r="B14" s="274">
        <v>858255</v>
      </c>
      <c r="C14" s="332"/>
      <c r="D14" s="274">
        <v>1960547</v>
      </c>
      <c r="E14" s="332"/>
      <c r="F14" s="274">
        <v>1643757</v>
      </c>
      <c r="G14" s="333" t="s">
        <v>137</v>
      </c>
      <c r="H14" s="274">
        <v>4462559</v>
      </c>
      <c r="I14" s="333" t="s">
        <v>137</v>
      </c>
      <c r="J14" s="277" t="s">
        <v>409</v>
      </c>
      <c r="K14" s="277" t="s">
        <v>409</v>
      </c>
      <c r="L14" s="332"/>
      <c r="M14" s="274">
        <v>799748</v>
      </c>
      <c r="N14" s="274">
        <v>799748</v>
      </c>
      <c r="O14" s="332"/>
      <c r="P14" s="274">
        <v>5262307</v>
      </c>
      <c r="Q14" s="333" t="s">
        <v>137</v>
      </c>
      <c r="R14" s="274">
        <v>396571</v>
      </c>
      <c r="S14" s="332"/>
      <c r="T14" s="274">
        <v>1187180</v>
      </c>
      <c r="U14" s="332"/>
      <c r="V14" s="274">
        <v>6846058</v>
      </c>
      <c r="W14" s="333" t="s">
        <v>137</v>
      </c>
      <c r="Y14" s="268">
        <f t="shared" si="0"/>
        <v>6564.2188110086672</v>
      </c>
    </row>
    <row r="15" spans="1:25" x14ac:dyDescent="0.25">
      <c r="A15" s="271">
        <v>1955</v>
      </c>
      <c r="B15" s="272">
        <v>867431</v>
      </c>
      <c r="C15" s="330"/>
      <c r="D15" s="272">
        <v>2198290</v>
      </c>
      <c r="E15" s="330"/>
      <c r="F15" s="272">
        <v>1767024</v>
      </c>
      <c r="G15" s="331" t="s">
        <v>137</v>
      </c>
      <c r="H15" s="272">
        <v>4832746</v>
      </c>
      <c r="I15" s="331" t="s">
        <v>137</v>
      </c>
      <c r="J15" s="276" t="s">
        <v>409</v>
      </c>
      <c r="K15" s="276" t="s">
        <v>409</v>
      </c>
      <c r="L15" s="330"/>
      <c r="M15" s="272">
        <v>775066</v>
      </c>
      <c r="N15" s="272">
        <v>775066</v>
      </c>
      <c r="O15" s="330"/>
      <c r="P15" s="272">
        <v>5607812</v>
      </c>
      <c r="Q15" s="331" t="s">
        <v>137</v>
      </c>
      <c r="R15" s="272">
        <v>438103</v>
      </c>
      <c r="S15" s="330"/>
      <c r="T15" s="272">
        <v>1232073</v>
      </c>
      <c r="U15" s="330"/>
      <c r="V15" s="272">
        <v>7277988</v>
      </c>
      <c r="W15" s="331" t="s">
        <v>137</v>
      </c>
      <c r="Y15" s="268">
        <f t="shared" si="0"/>
        <v>7046.0701432790847</v>
      </c>
    </row>
    <row r="16" spans="1:25" x14ac:dyDescent="0.25">
      <c r="A16" s="271">
        <v>1956</v>
      </c>
      <c r="B16" s="272">
        <v>838910</v>
      </c>
      <c r="C16" s="330"/>
      <c r="D16" s="272">
        <v>2409029</v>
      </c>
      <c r="E16" s="330"/>
      <c r="F16" s="272">
        <v>1852738</v>
      </c>
      <c r="G16" s="331" t="s">
        <v>137</v>
      </c>
      <c r="H16" s="272">
        <v>5100677</v>
      </c>
      <c r="I16" s="331" t="s">
        <v>137</v>
      </c>
      <c r="J16" s="276" t="s">
        <v>409</v>
      </c>
      <c r="K16" s="276" t="s">
        <v>409</v>
      </c>
      <c r="L16" s="330"/>
      <c r="M16" s="272">
        <v>738706</v>
      </c>
      <c r="N16" s="272">
        <v>738706</v>
      </c>
      <c r="O16" s="330"/>
      <c r="P16" s="272">
        <v>5839383</v>
      </c>
      <c r="Q16" s="331" t="s">
        <v>137</v>
      </c>
      <c r="R16" s="272">
        <v>489542</v>
      </c>
      <c r="S16" s="330"/>
      <c r="T16" s="272">
        <v>1333800</v>
      </c>
      <c r="U16" s="330"/>
      <c r="V16" s="272">
        <v>7662725</v>
      </c>
      <c r="W16" s="331" t="s">
        <v>137</v>
      </c>
      <c r="Y16" s="268">
        <f t="shared" si="0"/>
        <v>7446.5113875644074</v>
      </c>
    </row>
    <row r="17" spans="1:25" x14ac:dyDescent="0.25">
      <c r="A17" s="273">
        <v>1957</v>
      </c>
      <c r="B17" s="274">
        <v>653734</v>
      </c>
      <c r="C17" s="332"/>
      <c r="D17" s="274">
        <v>2587778</v>
      </c>
      <c r="E17" s="332"/>
      <c r="F17" s="274">
        <v>1800576</v>
      </c>
      <c r="G17" s="333" t="s">
        <v>137</v>
      </c>
      <c r="H17" s="274">
        <v>5042088</v>
      </c>
      <c r="I17" s="333" t="s">
        <v>137</v>
      </c>
      <c r="J17" s="277" t="s">
        <v>409</v>
      </c>
      <c r="K17" s="277" t="s">
        <v>409</v>
      </c>
      <c r="L17" s="332"/>
      <c r="M17" s="274">
        <v>701812</v>
      </c>
      <c r="N17" s="274">
        <v>701812</v>
      </c>
      <c r="O17" s="332"/>
      <c r="P17" s="274">
        <v>5743900</v>
      </c>
      <c r="Q17" s="333" t="s">
        <v>137</v>
      </c>
      <c r="R17" s="274">
        <v>534740</v>
      </c>
      <c r="S17" s="332"/>
      <c r="T17" s="274">
        <v>1433360</v>
      </c>
      <c r="U17" s="332"/>
      <c r="V17" s="274">
        <v>7712000</v>
      </c>
      <c r="W17" s="333" t="s">
        <v>137</v>
      </c>
      <c r="Y17" s="268">
        <f t="shared" si="0"/>
        <v>7499.4099132785168</v>
      </c>
    </row>
    <row r="18" spans="1:25" x14ac:dyDescent="0.25">
      <c r="A18" s="271">
        <v>1958</v>
      </c>
      <c r="B18" s="272">
        <v>663496</v>
      </c>
      <c r="C18" s="330"/>
      <c r="D18" s="272">
        <v>2809250</v>
      </c>
      <c r="E18" s="330"/>
      <c r="F18" s="272">
        <v>1964177</v>
      </c>
      <c r="G18" s="331" t="s">
        <v>137</v>
      </c>
      <c r="H18" s="272">
        <v>5436923</v>
      </c>
      <c r="I18" s="331" t="s">
        <v>137</v>
      </c>
      <c r="J18" s="276" t="s">
        <v>409</v>
      </c>
      <c r="K18" s="276" t="s">
        <v>409</v>
      </c>
      <c r="L18" s="330"/>
      <c r="M18" s="272">
        <v>688447</v>
      </c>
      <c r="N18" s="272">
        <v>688447</v>
      </c>
      <c r="O18" s="330"/>
      <c r="P18" s="272">
        <v>6125370</v>
      </c>
      <c r="Q18" s="331" t="s">
        <v>137</v>
      </c>
      <c r="R18" s="272">
        <v>578308</v>
      </c>
      <c r="S18" s="330"/>
      <c r="T18" s="272">
        <v>1496996</v>
      </c>
      <c r="U18" s="330"/>
      <c r="V18" s="272">
        <v>8200674</v>
      </c>
      <c r="W18" s="331" t="s">
        <v>137</v>
      </c>
      <c r="Y18" s="268">
        <f t="shared" si="0"/>
        <v>8023.9102755138429</v>
      </c>
    </row>
    <row r="19" spans="1:25" x14ac:dyDescent="0.25">
      <c r="A19" s="271">
        <v>1959</v>
      </c>
      <c r="B19" s="272">
        <v>573321</v>
      </c>
      <c r="C19" s="330"/>
      <c r="D19" s="272">
        <v>3014542</v>
      </c>
      <c r="E19" s="330"/>
      <c r="F19" s="272">
        <v>1953522</v>
      </c>
      <c r="G19" s="331" t="s">
        <v>137</v>
      </c>
      <c r="H19" s="272">
        <v>5541385</v>
      </c>
      <c r="I19" s="331" t="s">
        <v>137</v>
      </c>
      <c r="J19" s="276" t="s">
        <v>409</v>
      </c>
      <c r="K19" s="276" t="s">
        <v>409</v>
      </c>
      <c r="L19" s="330"/>
      <c r="M19" s="272">
        <v>646926</v>
      </c>
      <c r="N19" s="272">
        <v>646926</v>
      </c>
      <c r="O19" s="330"/>
      <c r="P19" s="272">
        <v>6188311</v>
      </c>
      <c r="Q19" s="331" t="s">
        <v>137</v>
      </c>
      <c r="R19" s="272">
        <v>629664</v>
      </c>
      <c r="S19" s="330"/>
      <c r="T19" s="272">
        <v>1593891</v>
      </c>
      <c r="U19" s="330"/>
      <c r="V19" s="272">
        <v>8411866</v>
      </c>
      <c r="W19" s="331" t="s">
        <v>137</v>
      </c>
      <c r="Y19" s="268">
        <f t="shared" si="0"/>
        <v>8255.4490372416567</v>
      </c>
    </row>
    <row r="20" spans="1:25" x14ac:dyDescent="0.25">
      <c r="A20" s="273">
        <v>1960</v>
      </c>
      <c r="B20" s="274">
        <v>585284</v>
      </c>
      <c r="C20" s="332"/>
      <c r="D20" s="274">
        <v>3211778</v>
      </c>
      <c r="E20" s="332"/>
      <c r="F20" s="274">
        <v>2227143</v>
      </c>
      <c r="G20" s="333" t="s">
        <v>137</v>
      </c>
      <c r="H20" s="274">
        <v>6024205</v>
      </c>
      <c r="I20" s="333" t="s">
        <v>137</v>
      </c>
      <c r="J20" s="277" t="s">
        <v>409</v>
      </c>
      <c r="K20" s="277" t="s">
        <v>409</v>
      </c>
      <c r="L20" s="332"/>
      <c r="M20" s="274">
        <v>626630</v>
      </c>
      <c r="N20" s="274">
        <v>626630</v>
      </c>
      <c r="O20" s="332"/>
      <c r="P20" s="274">
        <v>6650835</v>
      </c>
      <c r="Q20" s="333" t="s">
        <v>137</v>
      </c>
      <c r="R20" s="274">
        <v>687393</v>
      </c>
      <c r="S20" s="332"/>
      <c r="T20" s="274">
        <v>1701190</v>
      </c>
      <c r="U20" s="333" t="s">
        <v>137</v>
      </c>
      <c r="V20" s="274">
        <v>9039418</v>
      </c>
      <c r="W20" s="333" t="s">
        <v>137</v>
      </c>
      <c r="Y20" s="268">
        <f t="shared" si="0"/>
        <v>8907.4928632947958</v>
      </c>
    </row>
    <row r="21" spans="1:25" x14ac:dyDescent="0.25">
      <c r="A21" s="271">
        <v>1961</v>
      </c>
      <c r="B21" s="272">
        <v>533611</v>
      </c>
      <c r="C21" s="330"/>
      <c r="D21" s="272">
        <v>3362278</v>
      </c>
      <c r="E21" s="330"/>
      <c r="F21" s="272">
        <v>2292856</v>
      </c>
      <c r="G21" s="331" t="s">
        <v>137</v>
      </c>
      <c r="H21" s="272">
        <v>6188746</v>
      </c>
      <c r="I21" s="331" t="s">
        <v>137</v>
      </c>
      <c r="J21" s="276" t="s">
        <v>409</v>
      </c>
      <c r="K21" s="276" t="s">
        <v>409</v>
      </c>
      <c r="L21" s="330"/>
      <c r="M21" s="272">
        <v>586864</v>
      </c>
      <c r="N21" s="272">
        <v>586864</v>
      </c>
      <c r="O21" s="330"/>
      <c r="P21" s="272">
        <v>6775610</v>
      </c>
      <c r="Q21" s="331" t="s">
        <v>137</v>
      </c>
      <c r="R21" s="272">
        <v>731686</v>
      </c>
      <c r="S21" s="330"/>
      <c r="T21" s="272">
        <v>1778728</v>
      </c>
      <c r="U21" s="331" t="s">
        <v>137</v>
      </c>
      <c r="V21" s="272">
        <v>9286024</v>
      </c>
      <c r="W21" s="331" t="s">
        <v>137</v>
      </c>
      <c r="Y21" s="268">
        <f t="shared" si="0"/>
        <v>9177.6783442553478</v>
      </c>
    </row>
    <row r="22" spans="1:25" x14ac:dyDescent="0.25">
      <c r="A22" s="271">
        <v>1962</v>
      </c>
      <c r="B22" s="272">
        <v>520794</v>
      </c>
      <c r="C22" s="330"/>
      <c r="D22" s="272">
        <v>3600313</v>
      </c>
      <c r="E22" s="330"/>
      <c r="F22" s="272">
        <v>2398521</v>
      </c>
      <c r="G22" s="331" t="s">
        <v>137</v>
      </c>
      <c r="H22" s="272">
        <v>6519627</v>
      </c>
      <c r="I22" s="331" t="s">
        <v>137</v>
      </c>
      <c r="J22" s="276" t="s">
        <v>409</v>
      </c>
      <c r="K22" s="276" t="s">
        <v>409</v>
      </c>
      <c r="L22" s="330"/>
      <c r="M22" s="272">
        <v>560084</v>
      </c>
      <c r="N22" s="272">
        <v>560084</v>
      </c>
      <c r="O22" s="330"/>
      <c r="P22" s="272">
        <v>7079711</v>
      </c>
      <c r="Q22" s="331" t="s">
        <v>137</v>
      </c>
      <c r="R22" s="272">
        <v>794320</v>
      </c>
      <c r="S22" s="330"/>
      <c r="T22" s="272">
        <v>1908389</v>
      </c>
      <c r="U22" s="331" t="s">
        <v>137</v>
      </c>
      <c r="V22" s="272">
        <v>9782420</v>
      </c>
      <c r="W22" s="331" t="s">
        <v>137</v>
      </c>
      <c r="Y22" s="268">
        <f t="shared" si="0"/>
        <v>9687.4019045805289</v>
      </c>
    </row>
    <row r="23" spans="1:25" x14ac:dyDescent="0.25">
      <c r="A23" s="273">
        <v>1963</v>
      </c>
      <c r="B23" s="274">
        <v>438442</v>
      </c>
      <c r="C23" s="332"/>
      <c r="D23" s="274">
        <v>3700281</v>
      </c>
      <c r="E23" s="332"/>
      <c r="F23" s="274">
        <v>2414123</v>
      </c>
      <c r="G23" s="333" t="s">
        <v>137</v>
      </c>
      <c r="H23" s="274">
        <v>6552846</v>
      </c>
      <c r="I23" s="333" t="s">
        <v>137</v>
      </c>
      <c r="J23" s="277" t="s">
        <v>409</v>
      </c>
      <c r="K23" s="277" t="s">
        <v>409</v>
      </c>
      <c r="L23" s="332"/>
      <c r="M23" s="274">
        <v>536967</v>
      </c>
      <c r="N23" s="274">
        <v>536967</v>
      </c>
      <c r="O23" s="332"/>
      <c r="P23" s="274">
        <v>7089813</v>
      </c>
      <c r="Q23" s="333" t="s">
        <v>137</v>
      </c>
      <c r="R23" s="274">
        <v>855568</v>
      </c>
      <c r="S23" s="332"/>
      <c r="T23" s="274">
        <v>2043099</v>
      </c>
      <c r="U23" s="333" t="s">
        <v>137</v>
      </c>
      <c r="V23" s="274">
        <v>9988479</v>
      </c>
      <c r="W23" s="333" t="s">
        <v>137</v>
      </c>
      <c r="Y23" s="268">
        <f t="shared" si="0"/>
        <v>9898.5763344875522</v>
      </c>
    </row>
    <row r="24" spans="1:25" x14ac:dyDescent="0.25">
      <c r="A24" s="271">
        <v>1964</v>
      </c>
      <c r="B24" s="272">
        <v>378720</v>
      </c>
      <c r="C24" s="330"/>
      <c r="D24" s="272">
        <v>3908485</v>
      </c>
      <c r="E24" s="330"/>
      <c r="F24" s="272">
        <v>2325488</v>
      </c>
      <c r="G24" s="331" t="s">
        <v>137</v>
      </c>
      <c r="H24" s="272">
        <v>6612693</v>
      </c>
      <c r="I24" s="331" t="s">
        <v>137</v>
      </c>
      <c r="J24" s="276" t="s">
        <v>409</v>
      </c>
      <c r="K24" s="276" t="s">
        <v>409</v>
      </c>
      <c r="L24" s="330"/>
      <c r="M24" s="272">
        <v>499058</v>
      </c>
      <c r="N24" s="272">
        <v>499058</v>
      </c>
      <c r="O24" s="330"/>
      <c r="P24" s="272">
        <v>7111751</v>
      </c>
      <c r="Q24" s="331" t="s">
        <v>137</v>
      </c>
      <c r="R24" s="272">
        <v>927525</v>
      </c>
      <c r="S24" s="330"/>
      <c r="T24" s="272">
        <v>2201298</v>
      </c>
      <c r="U24" s="331" t="s">
        <v>137</v>
      </c>
      <c r="V24" s="272">
        <v>10240574</v>
      </c>
      <c r="W24" s="331" t="s">
        <v>137</v>
      </c>
      <c r="Y24" s="268">
        <f t="shared" si="0"/>
        <v>10156.74358015794</v>
      </c>
    </row>
    <row r="25" spans="1:25" x14ac:dyDescent="0.25">
      <c r="A25" s="271">
        <v>1965</v>
      </c>
      <c r="B25" s="272">
        <v>351657</v>
      </c>
      <c r="C25" s="330"/>
      <c r="D25" s="272">
        <v>4027692</v>
      </c>
      <c r="E25" s="330"/>
      <c r="F25" s="272">
        <v>2431923</v>
      </c>
      <c r="G25" s="331" t="s">
        <v>137</v>
      </c>
      <c r="H25" s="272">
        <v>6811272</v>
      </c>
      <c r="I25" s="331" t="s">
        <v>137</v>
      </c>
      <c r="J25" s="276" t="s">
        <v>409</v>
      </c>
      <c r="K25" s="276" t="s">
        <v>409</v>
      </c>
      <c r="L25" s="330"/>
      <c r="M25" s="272">
        <v>468150</v>
      </c>
      <c r="N25" s="272">
        <v>468150</v>
      </c>
      <c r="O25" s="330"/>
      <c r="P25" s="272">
        <v>7279422</v>
      </c>
      <c r="Q25" s="331" t="s">
        <v>137</v>
      </c>
      <c r="R25" s="272">
        <v>992935</v>
      </c>
      <c r="S25" s="330"/>
      <c r="T25" s="272">
        <v>2367029</v>
      </c>
      <c r="U25" s="331" t="s">
        <v>137</v>
      </c>
      <c r="V25" s="272">
        <v>10639387</v>
      </c>
      <c r="W25" s="331" t="s">
        <v>137</v>
      </c>
      <c r="Y25" s="268">
        <f t="shared" si="0"/>
        <v>10539.150533008946</v>
      </c>
    </row>
    <row r="26" spans="1:25" x14ac:dyDescent="0.25">
      <c r="A26" s="273">
        <v>1966</v>
      </c>
      <c r="B26" s="274">
        <v>348790</v>
      </c>
      <c r="C26" s="332"/>
      <c r="D26" s="274">
        <v>4274822</v>
      </c>
      <c r="E26" s="332"/>
      <c r="F26" s="274">
        <v>2421800</v>
      </c>
      <c r="G26" s="333" t="s">
        <v>137</v>
      </c>
      <c r="H26" s="274">
        <v>7045412</v>
      </c>
      <c r="I26" s="333" t="s">
        <v>137</v>
      </c>
      <c r="J26" s="277" t="s">
        <v>409</v>
      </c>
      <c r="K26" s="277" t="s">
        <v>409</v>
      </c>
      <c r="L26" s="332"/>
      <c r="M26" s="274">
        <v>454974</v>
      </c>
      <c r="N26" s="274">
        <v>454974</v>
      </c>
      <c r="O26" s="332"/>
      <c r="P26" s="274">
        <v>7500386</v>
      </c>
      <c r="Q26" s="333" t="s">
        <v>137</v>
      </c>
      <c r="R26" s="274">
        <v>1081223</v>
      </c>
      <c r="S26" s="332"/>
      <c r="T26" s="274">
        <v>2587021</v>
      </c>
      <c r="U26" s="333" t="s">
        <v>137</v>
      </c>
      <c r="V26" s="274">
        <v>11168630</v>
      </c>
      <c r="W26" s="333" t="s">
        <v>137</v>
      </c>
      <c r="Y26" s="268">
        <f t="shared" si="0"/>
        <v>11049.957184060922</v>
      </c>
    </row>
    <row r="27" spans="1:25" x14ac:dyDescent="0.25">
      <c r="A27" s="271">
        <v>1967</v>
      </c>
      <c r="B27" s="272">
        <v>298819</v>
      </c>
      <c r="C27" s="330"/>
      <c r="D27" s="272">
        <v>4451330</v>
      </c>
      <c r="E27" s="330"/>
      <c r="F27" s="272">
        <v>2527239</v>
      </c>
      <c r="G27" s="331" t="s">
        <v>137</v>
      </c>
      <c r="H27" s="272">
        <v>7277387</v>
      </c>
      <c r="I27" s="331" t="s">
        <v>137</v>
      </c>
      <c r="J27" s="276" t="s">
        <v>409</v>
      </c>
      <c r="K27" s="276" t="s">
        <v>409</v>
      </c>
      <c r="L27" s="330"/>
      <c r="M27" s="272">
        <v>433973</v>
      </c>
      <c r="N27" s="272">
        <v>433973</v>
      </c>
      <c r="O27" s="330"/>
      <c r="P27" s="272">
        <v>7711360</v>
      </c>
      <c r="Q27" s="331" t="s">
        <v>137</v>
      </c>
      <c r="R27" s="272">
        <v>1160469</v>
      </c>
      <c r="S27" s="330"/>
      <c r="T27" s="272">
        <v>2767446</v>
      </c>
      <c r="U27" s="331" t="s">
        <v>137</v>
      </c>
      <c r="V27" s="272">
        <v>11639275</v>
      </c>
      <c r="W27" s="331" t="s">
        <v>137</v>
      </c>
      <c r="Y27" s="268">
        <f t="shared" si="0"/>
        <v>11521.089650956366</v>
      </c>
    </row>
    <row r="28" spans="1:25" x14ac:dyDescent="0.25">
      <c r="A28" s="271">
        <v>1968</v>
      </c>
      <c r="B28" s="272">
        <v>264330</v>
      </c>
      <c r="C28" s="330"/>
      <c r="D28" s="272">
        <v>4588315</v>
      </c>
      <c r="E28" s="330"/>
      <c r="F28" s="272">
        <v>2654589</v>
      </c>
      <c r="G28" s="331" t="s">
        <v>137</v>
      </c>
      <c r="H28" s="272">
        <v>7507234</v>
      </c>
      <c r="I28" s="331" t="s">
        <v>137</v>
      </c>
      <c r="J28" s="276" t="s">
        <v>409</v>
      </c>
      <c r="K28" s="276" t="s">
        <v>409</v>
      </c>
      <c r="L28" s="330"/>
      <c r="M28" s="272">
        <v>425511</v>
      </c>
      <c r="N28" s="272">
        <v>425511</v>
      </c>
      <c r="O28" s="330"/>
      <c r="P28" s="272">
        <v>7932745</v>
      </c>
      <c r="Q28" s="331" t="s">
        <v>137</v>
      </c>
      <c r="R28" s="272">
        <v>1301916</v>
      </c>
      <c r="S28" s="330"/>
      <c r="T28" s="272">
        <v>3101629</v>
      </c>
      <c r="U28" s="331" t="s">
        <v>137</v>
      </c>
      <c r="V28" s="272">
        <v>12336290</v>
      </c>
      <c r="W28" s="331" t="s">
        <v>137</v>
      </c>
      <c r="Y28" s="268">
        <f t="shared" si="0"/>
        <v>12206.834172786612</v>
      </c>
    </row>
    <row r="29" spans="1:25" x14ac:dyDescent="0.25">
      <c r="A29" s="273">
        <v>1969</v>
      </c>
      <c r="B29" s="274">
        <v>248107</v>
      </c>
      <c r="C29" s="332"/>
      <c r="D29" s="274">
        <v>4874858</v>
      </c>
      <c r="E29" s="332"/>
      <c r="F29" s="274">
        <v>2704779</v>
      </c>
      <c r="G29" s="333" t="s">
        <v>137</v>
      </c>
      <c r="H29" s="274">
        <v>7827744</v>
      </c>
      <c r="I29" s="333" t="s">
        <v>137</v>
      </c>
      <c r="J29" s="277" t="s">
        <v>409</v>
      </c>
      <c r="K29" s="277" t="s">
        <v>409</v>
      </c>
      <c r="L29" s="332"/>
      <c r="M29" s="274">
        <v>415053</v>
      </c>
      <c r="N29" s="274">
        <v>415053</v>
      </c>
      <c r="O29" s="332"/>
      <c r="P29" s="274">
        <v>8242797</v>
      </c>
      <c r="Q29" s="333" t="s">
        <v>137</v>
      </c>
      <c r="R29" s="274">
        <v>1456024</v>
      </c>
      <c r="S29" s="332"/>
      <c r="T29" s="274">
        <v>3470335</v>
      </c>
      <c r="U29" s="333" t="s">
        <v>137</v>
      </c>
      <c r="V29" s="274">
        <v>13169156</v>
      </c>
      <c r="W29" s="333" t="s">
        <v>137</v>
      </c>
      <c r="Y29" s="268">
        <f t="shared" si="0"/>
        <v>13022.81077486524</v>
      </c>
    </row>
    <row r="30" spans="1:25" x14ac:dyDescent="0.25">
      <c r="A30" s="271">
        <v>1970</v>
      </c>
      <c r="B30" s="272">
        <v>209380</v>
      </c>
      <c r="C30" s="330"/>
      <c r="D30" s="272">
        <v>4987392</v>
      </c>
      <c r="E30" s="330"/>
      <c r="F30" s="272">
        <v>2724856</v>
      </c>
      <c r="G30" s="331" t="s">
        <v>137</v>
      </c>
      <c r="H30" s="272">
        <v>7921629</v>
      </c>
      <c r="I30" s="331" t="s">
        <v>137</v>
      </c>
      <c r="J30" s="276" t="s">
        <v>409</v>
      </c>
      <c r="K30" s="276" t="s">
        <v>409</v>
      </c>
      <c r="L30" s="330"/>
      <c r="M30" s="272">
        <v>400777</v>
      </c>
      <c r="N30" s="272">
        <v>400777</v>
      </c>
      <c r="O30" s="330"/>
      <c r="P30" s="272">
        <v>8322406</v>
      </c>
      <c r="Q30" s="331" t="s">
        <v>137</v>
      </c>
      <c r="R30" s="272">
        <v>1590983</v>
      </c>
      <c r="S30" s="330"/>
      <c r="T30" s="272">
        <v>3852369</v>
      </c>
      <c r="U30" s="331" t="s">
        <v>137</v>
      </c>
      <c r="V30" s="272">
        <v>13765758</v>
      </c>
      <c r="W30" s="331" t="s">
        <v>137</v>
      </c>
      <c r="Y30" s="268">
        <f t="shared" si="0"/>
        <v>13545.479696296507</v>
      </c>
    </row>
    <row r="31" spans="1:25" x14ac:dyDescent="0.25">
      <c r="A31" s="271">
        <v>1971</v>
      </c>
      <c r="B31" s="272">
        <v>171986</v>
      </c>
      <c r="C31" s="330"/>
      <c r="D31" s="272">
        <v>5125812</v>
      </c>
      <c r="E31" s="330"/>
      <c r="F31" s="272">
        <v>2747779</v>
      </c>
      <c r="G31" s="331" t="s">
        <v>137</v>
      </c>
      <c r="H31" s="272">
        <v>8045577</v>
      </c>
      <c r="I31" s="331" t="s">
        <v>137</v>
      </c>
      <c r="J31" s="276" t="s">
        <v>409</v>
      </c>
      <c r="K31" s="276" t="s">
        <v>409</v>
      </c>
      <c r="L31" s="330"/>
      <c r="M31" s="272">
        <v>381874</v>
      </c>
      <c r="N31" s="272">
        <v>381874</v>
      </c>
      <c r="O31" s="330"/>
      <c r="P31" s="272">
        <v>8427451</v>
      </c>
      <c r="Q31" s="331" t="s">
        <v>137</v>
      </c>
      <c r="R31" s="272">
        <v>1704403</v>
      </c>
      <c r="S31" s="330"/>
      <c r="T31" s="272">
        <v>4114346</v>
      </c>
      <c r="U31" s="331" t="s">
        <v>137</v>
      </c>
      <c r="V31" s="272">
        <v>14246200</v>
      </c>
      <c r="W31" s="331" t="s">
        <v>137</v>
      </c>
      <c r="Y31" s="268">
        <f t="shared" si="0"/>
        <v>14022.873752593117</v>
      </c>
    </row>
    <row r="32" spans="1:25" x14ac:dyDescent="0.25">
      <c r="A32" s="273">
        <v>1972</v>
      </c>
      <c r="B32" s="274">
        <v>115782</v>
      </c>
      <c r="C32" s="332"/>
      <c r="D32" s="274">
        <v>5264384</v>
      </c>
      <c r="E32" s="332"/>
      <c r="F32" s="274">
        <v>2867438</v>
      </c>
      <c r="G32" s="333" t="s">
        <v>137</v>
      </c>
      <c r="H32" s="274">
        <v>8247603</v>
      </c>
      <c r="I32" s="333" t="s">
        <v>137</v>
      </c>
      <c r="J32" s="277" t="s">
        <v>409</v>
      </c>
      <c r="K32" s="277" t="s">
        <v>409</v>
      </c>
      <c r="L32" s="332"/>
      <c r="M32" s="274">
        <v>379776</v>
      </c>
      <c r="N32" s="274">
        <v>379776</v>
      </c>
      <c r="O32" s="332"/>
      <c r="P32" s="274">
        <v>8627379</v>
      </c>
      <c r="Q32" s="333" t="s">
        <v>137</v>
      </c>
      <c r="R32" s="274">
        <v>1837735</v>
      </c>
      <c r="S32" s="332"/>
      <c r="T32" s="274">
        <v>4391932</v>
      </c>
      <c r="U32" s="333" t="s">
        <v>137</v>
      </c>
      <c r="V32" s="274">
        <v>14857045</v>
      </c>
      <c r="W32" s="333" t="s">
        <v>137</v>
      </c>
      <c r="Y32" s="268">
        <f t="shared" si="0"/>
        <v>14660.520359312739</v>
      </c>
    </row>
    <row r="33" spans="1:25" x14ac:dyDescent="0.25">
      <c r="A33" s="271">
        <v>1973</v>
      </c>
      <c r="B33" s="272">
        <v>93911</v>
      </c>
      <c r="C33" s="330"/>
      <c r="D33" s="272">
        <v>4976975</v>
      </c>
      <c r="E33" s="330"/>
      <c r="F33" s="272">
        <v>2800327</v>
      </c>
      <c r="G33" s="331" t="s">
        <v>137</v>
      </c>
      <c r="H33" s="272">
        <v>7871212</v>
      </c>
      <c r="I33" s="331" t="s">
        <v>137</v>
      </c>
      <c r="J33" s="276" t="s">
        <v>409</v>
      </c>
      <c r="K33" s="276" t="s">
        <v>409</v>
      </c>
      <c r="L33" s="330"/>
      <c r="M33" s="272">
        <v>354096</v>
      </c>
      <c r="N33" s="272">
        <v>354096</v>
      </c>
      <c r="O33" s="330"/>
      <c r="P33" s="272">
        <v>8225308</v>
      </c>
      <c r="Q33" s="331" t="s">
        <v>137</v>
      </c>
      <c r="R33" s="272">
        <v>1976337</v>
      </c>
      <c r="S33" s="330"/>
      <c r="T33" s="272">
        <v>4695706</v>
      </c>
      <c r="U33" s="331" t="s">
        <v>137</v>
      </c>
      <c r="V33" s="272">
        <v>14897351</v>
      </c>
      <c r="W33" s="331" t="s">
        <v>137</v>
      </c>
      <c r="Y33" s="268">
        <f t="shared" si="0"/>
        <v>14713.468966972967</v>
      </c>
    </row>
    <row r="34" spans="1:25" x14ac:dyDescent="0.25">
      <c r="A34" s="271">
        <v>1974</v>
      </c>
      <c r="B34" s="272">
        <v>82126</v>
      </c>
      <c r="C34" s="330"/>
      <c r="D34" s="272">
        <v>4900995</v>
      </c>
      <c r="E34" s="330"/>
      <c r="F34" s="272">
        <v>2553838</v>
      </c>
      <c r="G34" s="331" t="s">
        <v>137</v>
      </c>
      <c r="H34" s="272">
        <v>7536958</v>
      </c>
      <c r="I34" s="331" t="s">
        <v>137</v>
      </c>
      <c r="J34" s="276" t="s">
        <v>409</v>
      </c>
      <c r="K34" s="276" t="s">
        <v>409</v>
      </c>
      <c r="L34" s="330"/>
      <c r="M34" s="272">
        <v>370952</v>
      </c>
      <c r="N34" s="272">
        <v>370952</v>
      </c>
      <c r="O34" s="330"/>
      <c r="P34" s="272">
        <v>7907910</v>
      </c>
      <c r="Q34" s="331" t="s">
        <v>137</v>
      </c>
      <c r="R34" s="272">
        <v>1972763</v>
      </c>
      <c r="S34" s="330"/>
      <c r="T34" s="272">
        <v>4773662</v>
      </c>
      <c r="U34" s="331" t="s">
        <v>137</v>
      </c>
      <c r="V34" s="272">
        <v>14654335</v>
      </c>
      <c r="W34" s="331" t="s">
        <v>137</v>
      </c>
      <c r="Y34" s="268">
        <f t="shared" si="0"/>
        <v>14384.3378023882</v>
      </c>
    </row>
    <row r="35" spans="1:25" x14ac:dyDescent="0.25">
      <c r="A35" s="273">
        <v>1975</v>
      </c>
      <c r="B35" s="274">
        <v>62843</v>
      </c>
      <c r="C35" s="332"/>
      <c r="D35" s="274">
        <v>5022606</v>
      </c>
      <c r="E35" s="332"/>
      <c r="F35" s="274">
        <v>2478772</v>
      </c>
      <c r="G35" s="333" t="s">
        <v>137</v>
      </c>
      <c r="H35" s="274">
        <v>7564221</v>
      </c>
      <c r="I35" s="333" t="s">
        <v>137</v>
      </c>
      <c r="J35" s="277" t="s">
        <v>409</v>
      </c>
      <c r="K35" s="277" t="s">
        <v>409</v>
      </c>
      <c r="L35" s="332"/>
      <c r="M35" s="274">
        <v>425408</v>
      </c>
      <c r="N35" s="274">
        <v>425408</v>
      </c>
      <c r="O35" s="332"/>
      <c r="P35" s="274">
        <v>7989629</v>
      </c>
      <c r="Q35" s="333" t="s">
        <v>137</v>
      </c>
      <c r="R35" s="274">
        <v>2006735</v>
      </c>
      <c r="S35" s="332"/>
      <c r="T35" s="274">
        <v>4817036</v>
      </c>
      <c r="U35" s="333" t="s">
        <v>137</v>
      </c>
      <c r="V35" s="274">
        <v>14813400</v>
      </c>
      <c r="W35" s="333" t="s">
        <v>137</v>
      </c>
      <c r="Y35" s="268">
        <f t="shared" si="0"/>
        <v>14577.584241468683</v>
      </c>
    </row>
    <row r="36" spans="1:25" x14ac:dyDescent="0.25">
      <c r="A36" s="271">
        <v>1976</v>
      </c>
      <c r="B36" s="272">
        <v>58885</v>
      </c>
      <c r="C36" s="330"/>
      <c r="D36" s="272">
        <v>5147336</v>
      </c>
      <c r="E36" s="330"/>
      <c r="F36" s="272">
        <v>2703280</v>
      </c>
      <c r="G36" s="331" t="s">
        <v>137</v>
      </c>
      <c r="H36" s="272">
        <v>7909501</v>
      </c>
      <c r="I36" s="331" t="s">
        <v>137</v>
      </c>
      <c r="J36" s="276" t="s">
        <v>409</v>
      </c>
      <c r="K36" s="276" t="s">
        <v>409</v>
      </c>
      <c r="L36" s="330"/>
      <c r="M36" s="272">
        <v>481634</v>
      </c>
      <c r="N36" s="272">
        <v>481634</v>
      </c>
      <c r="O36" s="330"/>
      <c r="P36" s="272">
        <v>8391135</v>
      </c>
      <c r="Q36" s="331" t="s">
        <v>137</v>
      </c>
      <c r="R36" s="272">
        <v>2069215</v>
      </c>
      <c r="S36" s="330"/>
      <c r="T36" s="272">
        <v>4949910</v>
      </c>
      <c r="U36" s="331" t="s">
        <v>137</v>
      </c>
      <c r="V36" s="272">
        <v>15410259</v>
      </c>
      <c r="W36" s="331" t="s">
        <v>137</v>
      </c>
      <c r="Y36" s="268">
        <f t="shared" si="0"/>
        <v>15184.207231747403</v>
      </c>
    </row>
    <row r="37" spans="1:25" x14ac:dyDescent="0.25">
      <c r="A37" s="271">
        <v>1977</v>
      </c>
      <c r="B37" s="272">
        <v>57461</v>
      </c>
      <c r="C37" s="330"/>
      <c r="D37" s="272">
        <v>4913093</v>
      </c>
      <c r="E37" s="330"/>
      <c r="F37" s="272">
        <v>2681282</v>
      </c>
      <c r="G37" s="331" t="s">
        <v>137</v>
      </c>
      <c r="H37" s="272">
        <v>7651836</v>
      </c>
      <c r="I37" s="331" t="s">
        <v>137</v>
      </c>
      <c r="J37" s="276" t="s">
        <v>409</v>
      </c>
      <c r="K37" s="276" t="s">
        <v>409</v>
      </c>
      <c r="L37" s="330"/>
      <c r="M37" s="272">
        <v>541783</v>
      </c>
      <c r="N37" s="272">
        <v>541783</v>
      </c>
      <c r="O37" s="330"/>
      <c r="P37" s="272">
        <v>8193619</v>
      </c>
      <c r="Q37" s="331" t="s">
        <v>137</v>
      </c>
      <c r="R37" s="272">
        <v>2201555</v>
      </c>
      <c r="S37" s="330"/>
      <c r="T37" s="272">
        <v>5266539</v>
      </c>
      <c r="U37" s="331" t="s">
        <v>137</v>
      </c>
      <c r="V37" s="272">
        <v>15661713</v>
      </c>
      <c r="W37" s="331" t="s">
        <v>137</v>
      </c>
      <c r="Y37" s="268">
        <f t="shared" si="0"/>
        <v>15421.153179466442</v>
      </c>
    </row>
    <row r="38" spans="1:25" x14ac:dyDescent="0.25">
      <c r="A38" s="273">
        <v>1978</v>
      </c>
      <c r="B38" s="274">
        <v>49145</v>
      </c>
      <c r="C38" s="332"/>
      <c r="D38" s="274">
        <v>4981454</v>
      </c>
      <c r="E38" s="332"/>
      <c r="F38" s="274">
        <v>2607495</v>
      </c>
      <c r="G38" s="333" t="s">
        <v>137</v>
      </c>
      <c r="H38" s="274">
        <v>7638094</v>
      </c>
      <c r="I38" s="333" t="s">
        <v>137</v>
      </c>
      <c r="J38" s="277" t="s">
        <v>409</v>
      </c>
      <c r="K38" s="277" t="s">
        <v>409</v>
      </c>
      <c r="L38" s="332"/>
      <c r="M38" s="274">
        <v>621849</v>
      </c>
      <c r="N38" s="274">
        <v>621849</v>
      </c>
      <c r="O38" s="332"/>
      <c r="P38" s="274">
        <v>8259943</v>
      </c>
      <c r="Q38" s="333" t="s">
        <v>137</v>
      </c>
      <c r="R38" s="274">
        <v>2301278</v>
      </c>
      <c r="S38" s="332"/>
      <c r="T38" s="274">
        <v>5571065</v>
      </c>
      <c r="U38" s="333" t="s">
        <v>137</v>
      </c>
      <c r="V38" s="274">
        <v>16132287</v>
      </c>
      <c r="W38" s="333" t="s">
        <v>137</v>
      </c>
      <c r="Y38" s="268">
        <f t="shared" si="0"/>
        <v>15814.860047929382</v>
      </c>
    </row>
    <row r="39" spans="1:25" x14ac:dyDescent="0.25">
      <c r="A39" s="271">
        <v>1979</v>
      </c>
      <c r="B39" s="272">
        <v>37313</v>
      </c>
      <c r="C39" s="330"/>
      <c r="D39" s="272">
        <v>5054742</v>
      </c>
      <c r="E39" s="330"/>
      <c r="F39" s="272">
        <v>2098779</v>
      </c>
      <c r="G39" s="331" t="s">
        <v>137</v>
      </c>
      <c r="H39" s="272">
        <v>7190834</v>
      </c>
      <c r="I39" s="331" t="s">
        <v>137</v>
      </c>
      <c r="J39" s="276" t="s">
        <v>409</v>
      </c>
      <c r="K39" s="276" t="s">
        <v>409</v>
      </c>
      <c r="L39" s="330"/>
      <c r="M39" s="272">
        <v>728076</v>
      </c>
      <c r="N39" s="272">
        <v>728076</v>
      </c>
      <c r="O39" s="330"/>
      <c r="P39" s="272">
        <v>7918910</v>
      </c>
      <c r="Q39" s="331" t="s">
        <v>137</v>
      </c>
      <c r="R39" s="272">
        <v>2329778</v>
      </c>
      <c r="S39" s="330"/>
      <c r="T39" s="272">
        <v>5564036</v>
      </c>
      <c r="U39" s="331" t="s">
        <v>137</v>
      </c>
      <c r="V39" s="272">
        <v>15812724</v>
      </c>
      <c r="W39" s="331" t="s">
        <v>137</v>
      </c>
      <c r="Y39" s="268">
        <f t="shared" si="0"/>
        <v>15567.39033574858</v>
      </c>
    </row>
    <row r="40" spans="1:25" x14ac:dyDescent="0.25">
      <c r="A40" s="271">
        <v>1980</v>
      </c>
      <c r="B40" s="272">
        <v>30544</v>
      </c>
      <c r="C40" s="330"/>
      <c r="D40" s="272">
        <v>4824836</v>
      </c>
      <c r="E40" s="330"/>
      <c r="F40" s="272">
        <v>1734025</v>
      </c>
      <c r="G40" s="331" t="s">
        <v>137</v>
      </c>
      <c r="H40" s="272">
        <v>6589405</v>
      </c>
      <c r="I40" s="331" t="s">
        <v>137</v>
      </c>
      <c r="J40" s="276" t="s">
        <v>409</v>
      </c>
      <c r="K40" s="276" t="s">
        <v>409</v>
      </c>
      <c r="L40" s="330"/>
      <c r="M40" s="272">
        <v>850000</v>
      </c>
      <c r="N40" s="272">
        <v>850000</v>
      </c>
      <c r="O40" s="330"/>
      <c r="P40" s="272">
        <v>7439405</v>
      </c>
      <c r="Q40" s="331" t="s">
        <v>137</v>
      </c>
      <c r="R40" s="272">
        <v>2448093</v>
      </c>
      <c r="S40" s="330"/>
      <c r="T40" s="272">
        <v>5865882</v>
      </c>
      <c r="U40" s="331" t="s">
        <v>137</v>
      </c>
      <c r="V40" s="272">
        <v>15753380</v>
      </c>
      <c r="W40" s="331" t="s">
        <v>137</v>
      </c>
      <c r="Y40" s="268">
        <f t="shared" si="0"/>
        <v>15476.304297093435</v>
      </c>
    </row>
    <row r="41" spans="1:25" x14ac:dyDescent="0.25">
      <c r="A41" s="273">
        <v>1981</v>
      </c>
      <c r="B41" s="274">
        <v>30020</v>
      </c>
      <c r="C41" s="332"/>
      <c r="D41" s="274">
        <v>4614199</v>
      </c>
      <c r="E41" s="332"/>
      <c r="F41" s="274">
        <v>1531065</v>
      </c>
      <c r="G41" s="333" t="s">
        <v>137</v>
      </c>
      <c r="H41" s="274">
        <v>6175285</v>
      </c>
      <c r="I41" s="333" t="s">
        <v>137</v>
      </c>
      <c r="J41" s="277" t="s">
        <v>409</v>
      </c>
      <c r="K41" s="277" t="s">
        <v>409</v>
      </c>
      <c r="L41" s="332"/>
      <c r="M41" s="274">
        <v>870000</v>
      </c>
      <c r="N41" s="274">
        <v>870000</v>
      </c>
      <c r="O41" s="332"/>
      <c r="P41" s="274">
        <v>7045285</v>
      </c>
      <c r="Q41" s="333" t="s">
        <v>137</v>
      </c>
      <c r="R41" s="274">
        <v>2464368</v>
      </c>
      <c r="S41" s="332"/>
      <c r="T41" s="274">
        <v>5751892</v>
      </c>
      <c r="U41" s="333" t="s">
        <v>137</v>
      </c>
      <c r="V41" s="274">
        <v>15261544</v>
      </c>
      <c r="W41" s="333" t="s">
        <v>137</v>
      </c>
      <c r="Y41" s="268">
        <f t="shared" si="0"/>
        <v>15135.613858821765</v>
      </c>
    </row>
    <row r="42" spans="1:25" x14ac:dyDescent="0.25">
      <c r="A42" s="271">
        <v>1982</v>
      </c>
      <c r="B42" s="272">
        <v>31791</v>
      </c>
      <c r="C42" s="330"/>
      <c r="D42" s="272">
        <v>4711251</v>
      </c>
      <c r="E42" s="330"/>
      <c r="F42" s="272">
        <v>1433545</v>
      </c>
      <c r="G42" s="331" t="s">
        <v>137</v>
      </c>
      <c r="H42" s="272">
        <v>6176587</v>
      </c>
      <c r="I42" s="331" t="s">
        <v>137</v>
      </c>
      <c r="J42" s="276" t="s">
        <v>409</v>
      </c>
      <c r="K42" s="276" t="s">
        <v>409</v>
      </c>
      <c r="L42" s="330"/>
      <c r="M42" s="272">
        <v>970000</v>
      </c>
      <c r="N42" s="272">
        <v>970000</v>
      </c>
      <c r="O42" s="330"/>
      <c r="P42" s="272">
        <v>7146587</v>
      </c>
      <c r="Q42" s="331" t="s">
        <v>137</v>
      </c>
      <c r="R42" s="272">
        <v>2489121</v>
      </c>
      <c r="S42" s="330"/>
      <c r="T42" s="272">
        <v>5895229</v>
      </c>
      <c r="U42" s="331" t="s">
        <v>137</v>
      </c>
      <c r="V42" s="272">
        <v>15530937</v>
      </c>
      <c r="W42" s="331" t="s">
        <v>137</v>
      </c>
      <c r="Y42" s="268">
        <f t="shared" si="0"/>
        <v>15318.178036484525</v>
      </c>
    </row>
    <row r="43" spans="1:25" x14ac:dyDescent="0.25">
      <c r="A43" s="271">
        <v>1983</v>
      </c>
      <c r="B43" s="272">
        <v>30785</v>
      </c>
      <c r="C43" s="330"/>
      <c r="D43" s="272">
        <v>4477633</v>
      </c>
      <c r="E43" s="330"/>
      <c r="F43" s="272">
        <v>1353406</v>
      </c>
      <c r="G43" s="331" t="s">
        <v>137</v>
      </c>
      <c r="H43" s="272">
        <v>5861823</v>
      </c>
      <c r="I43" s="331" t="s">
        <v>137</v>
      </c>
      <c r="J43" s="276" t="s">
        <v>409</v>
      </c>
      <c r="K43" s="276" t="s">
        <v>409</v>
      </c>
      <c r="L43" s="330"/>
      <c r="M43" s="272">
        <v>970000</v>
      </c>
      <c r="N43" s="272">
        <v>970000</v>
      </c>
      <c r="O43" s="330"/>
      <c r="P43" s="272">
        <v>6831823</v>
      </c>
      <c r="Q43" s="331" t="s">
        <v>137</v>
      </c>
      <c r="R43" s="272">
        <v>2562235</v>
      </c>
      <c r="S43" s="330"/>
      <c r="T43" s="272">
        <v>6030963</v>
      </c>
      <c r="U43" s="331" t="s">
        <v>137</v>
      </c>
      <c r="V43" s="272">
        <v>15425021</v>
      </c>
      <c r="W43" s="331" t="s">
        <v>137</v>
      </c>
      <c r="Y43" s="268">
        <f t="shared" si="0"/>
        <v>15243.441623348132</v>
      </c>
    </row>
    <row r="44" spans="1:25" x14ac:dyDescent="0.25">
      <c r="A44" s="273">
        <v>1984</v>
      </c>
      <c r="B44" s="274">
        <v>39627</v>
      </c>
      <c r="C44" s="332"/>
      <c r="D44" s="274">
        <v>4660558</v>
      </c>
      <c r="E44" s="332"/>
      <c r="F44" s="274">
        <v>1530714</v>
      </c>
      <c r="G44" s="333" t="s">
        <v>137</v>
      </c>
      <c r="H44" s="274">
        <v>6230899</v>
      </c>
      <c r="I44" s="333" t="s">
        <v>137</v>
      </c>
      <c r="J44" s="277" t="s">
        <v>409</v>
      </c>
      <c r="K44" s="277" t="s">
        <v>409</v>
      </c>
      <c r="L44" s="332"/>
      <c r="M44" s="274">
        <v>980000</v>
      </c>
      <c r="N44" s="274">
        <v>980000</v>
      </c>
      <c r="O44" s="332"/>
      <c r="P44" s="274">
        <v>7210899</v>
      </c>
      <c r="Q44" s="333" t="s">
        <v>137</v>
      </c>
      <c r="R44" s="274">
        <v>2661673</v>
      </c>
      <c r="S44" s="332"/>
      <c r="T44" s="274">
        <v>6086991</v>
      </c>
      <c r="U44" s="333" t="s">
        <v>137</v>
      </c>
      <c r="V44" s="274">
        <v>15959563</v>
      </c>
      <c r="W44" s="333" t="s">
        <v>137</v>
      </c>
      <c r="Y44" s="268">
        <f t="shared" si="0"/>
        <v>15948.964858932881</v>
      </c>
    </row>
    <row r="45" spans="1:25" x14ac:dyDescent="0.25">
      <c r="A45" s="271">
        <v>1985</v>
      </c>
      <c r="B45" s="272">
        <v>38757</v>
      </c>
      <c r="C45" s="330"/>
      <c r="D45" s="272">
        <v>4534282</v>
      </c>
      <c r="E45" s="330"/>
      <c r="F45" s="272">
        <v>1565180</v>
      </c>
      <c r="G45" s="331" t="s">
        <v>137</v>
      </c>
      <c r="H45" s="272">
        <v>6138219</v>
      </c>
      <c r="I45" s="331" t="s">
        <v>137</v>
      </c>
      <c r="J45" s="276" t="s">
        <v>409</v>
      </c>
      <c r="K45" s="276" t="s">
        <v>409</v>
      </c>
      <c r="L45" s="330"/>
      <c r="M45" s="272">
        <v>1010000</v>
      </c>
      <c r="N45" s="272">
        <v>1010000</v>
      </c>
      <c r="O45" s="330"/>
      <c r="P45" s="272">
        <v>7148219</v>
      </c>
      <c r="Q45" s="331" t="s">
        <v>137</v>
      </c>
      <c r="R45" s="272">
        <v>2708902</v>
      </c>
      <c r="S45" s="330"/>
      <c r="T45" s="272">
        <v>6184213</v>
      </c>
      <c r="U45" s="331" t="s">
        <v>137</v>
      </c>
      <c r="V45" s="272">
        <v>16041334</v>
      </c>
      <c r="W45" s="331" t="s">
        <v>137</v>
      </c>
      <c r="X45" s="268">
        <f>(T45/R45)+1</f>
        <v>3.2829223796209681</v>
      </c>
      <c r="Y45" s="268">
        <f t="shared" si="0"/>
        <v>16041.334000000001</v>
      </c>
    </row>
    <row r="46" spans="1:25" x14ac:dyDescent="0.25">
      <c r="A46" s="271">
        <v>1986</v>
      </c>
      <c r="B46" s="272">
        <v>40467</v>
      </c>
      <c r="C46" s="330"/>
      <c r="D46" s="272">
        <v>4405156</v>
      </c>
      <c r="E46" s="330"/>
      <c r="F46" s="272">
        <v>1540567</v>
      </c>
      <c r="G46" s="331" t="s">
        <v>137</v>
      </c>
      <c r="H46" s="272">
        <v>5986190</v>
      </c>
      <c r="I46" s="331" t="s">
        <v>137</v>
      </c>
      <c r="J46" s="276" t="s">
        <v>409</v>
      </c>
      <c r="K46" s="276" t="s">
        <v>409</v>
      </c>
      <c r="L46" s="330"/>
      <c r="M46" s="272">
        <v>920000</v>
      </c>
      <c r="N46" s="272">
        <v>920000</v>
      </c>
      <c r="O46" s="330"/>
      <c r="P46" s="272">
        <v>6906190</v>
      </c>
      <c r="Q46" s="331" t="s">
        <v>137</v>
      </c>
      <c r="R46" s="272">
        <v>2794729</v>
      </c>
      <c r="S46" s="330"/>
      <c r="T46" s="272">
        <v>6274189</v>
      </c>
      <c r="U46" s="331" t="s">
        <v>137</v>
      </c>
      <c r="V46" s="272">
        <v>15975109</v>
      </c>
      <c r="W46" s="331" t="s">
        <v>137</v>
      </c>
      <c r="Y46" s="268">
        <f t="shared" si="0"/>
        <v>16081.068379075728</v>
      </c>
    </row>
    <row r="47" spans="1:25" x14ac:dyDescent="0.25">
      <c r="A47" s="273">
        <v>1987</v>
      </c>
      <c r="B47" s="274">
        <v>37218</v>
      </c>
      <c r="C47" s="332"/>
      <c r="D47" s="274">
        <v>4419575</v>
      </c>
      <c r="E47" s="332"/>
      <c r="F47" s="274">
        <v>1616581</v>
      </c>
      <c r="G47" s="333" t="s">
        <v>137</v>
      </c>
      <c r="H47" s="274">
        <v>6073374</v>
      </c>
      <c r="I47" s="333" t="s">
        <v>137</v>
      </c>
      <c r="J47" s="277" t="s">
        <v>409</v>
      </c>
      <c r="K47" s="277" t="s">
        <v>409</v>
      </c>
      <c r="L47" s="332"/>
      <c r="M47" s="274">
        <v>850000</v>
      </c>
      <c r="N47" s="274">
        <v>850000</v>
      </c>
      <c r="O47" s="332"/>
      <c r="P47" s="274">
        <v>6923374</v>
      </c>
      <c r="Q47" s="333" t="s">
        <v>137</v>
      </c>
      <c r="R47" s="274">
        <v>2901600</v>
      </c>
      <c r="S47" s="332"/>
      <c r="T47" s="274">
        <v>6438240</v>
      </c>
      <c r="U47" s="333" t="s">
        <v>137</v>
      </c>
      <c r="V47" s="274">
        <v>16263213</v>
      </c>
      <c r="W47" s="333" t="s">
        <v>137</v>
      </c>
      <c r="Y47" s="268">
        <f t="shared" si="0"/>
        <v>16449.101576708203</v>
      </c>
    </row>
    <row r="48" spans="1:25" x14ac:dyDescent="0.25">
      <c r="A48" s="271">
        <v>1988</v>
      </c>
      <c r="B48" s="272">
        <v>36973</v>
      </c>
      <c r="C48" s="330"/>
      <c r="D48" s="272">
        <v>4735083</v>
      </c>
      <c r="E48" s="330"/>
      <c r="F48" s="272">
        <v>1674729</v>
      </c>
      <c r="G48" s="331" t="s">
        <v>137</v>
      </c>
      <c r="H48" s="272">
        <v>6446785</v>
      </c>
      <c r="I48" s="331" t="s">
        <v>137</v>
      </c>
      <c r="J48" s="276" t="s">
        <v>409</v>
      </c>
      <c r="K48" s="276" t="s">
        <v>409</v>
      </c>
      <c r="L48" s="330"/>
      <c r="M48" s="272">
        <v>910000</v>
      </c>
      <c r="N48" s="272">
        <v>910000</v>
      </c>
      <c r="O48" s="330"/>
      <c r="P48" s="272">
        <v>7356785</v>
      </c>
      <c r="Q48" s="331" t="s">
        <v>137</v>
      </c>
      <c r="R48" s="272">
        <v>3046459</v>
      </c>
      <c r="S48" s="330"/>
      <c r="T48" s="272">
        <v>6729369</v>
      </c>
      <c r="U48" s="331" t="s">
        <v>137</v>
      </c>
      <c r="V48" s="272">
        <v>17132613</v>
      </c>
      <c r="W48" s="331" t="s">
        <v>137</v>
      </c>
      <c r="Y48" s="268">
        <f t="shared" si="0"/>
        <v>17358.073429697713</v>
      </c>
    </row>
    <row r="49" spans="1:25" x14ac:dyDescent="0.25">
      <c r="A49" s="271">
        <v>1989</v>
      </c>
      <c r="B49" s="272">
        <v>30630</v>
      </c>
      <c r="C49" s="330"/>
      <c r="D49" s="272">
        <v>4898635</v>
      </c>
      <c r="E49" s="330"/>
      <c r="F49" s="272">
        <v>1660251</v>
      </c>
      <c r="G49" s="331" t="s">
        <v>137</v>
      </c>
      <c r="H49" s="272">
        <v>6589516</v>
      </c>
      <c r="I49" s="331" t="s">
        <v>137</v>
      </c>
      <c r="J49" s="272">
        <v>5000</v>
      </c>
      <c r="K49" s="272">
        <v>52417</v>
      </c>
      <c r="L49" s="331" t="s">
        <v>137</v>
      </c>
      <c r="M49" s="272">
        <v>920000</v>
      </c>
      <c r="N49" s="272">
        <v>977417</v>
      </c>
      <c r="O49" s="331" t="s">
        <v>137</v>
      </c>
      <c r="P49" s="272">
        <v>7566933</v>
      </c>
      <c r="Q49" s="331" t="s">
        <v>137</v>
      </c>
      <c r="R49" s="272">
        <v>3089650</v>
      </c>
      <c r="S49" s="330"/>
      <c r="T49" s="272">
        <v>7129142</v>
      </c>
      <c r="U49" s="331" t="s">
        <v>137</v>
      </c>
      <c r="V49" s="272">
        <v>17785725</v>
      </c>
      <c r="W49" s="331" t="s">
        <v>137</v>
      </c>
      <c r="Y49" s="268">
        <f t="shared" si="0"/>
        <v>17710.014130195923</v>
      </c>
    </row>
    <row r="50" spans="1:25" x14ac:dyDescent="0.25">
      <c r="A50" s="273">
        <v>1990</v>
      </c>
      <c r="B50" s="274">
        <v>31114</v>
      </c>
      <c r="C50" s="332"/>
      <c r="D50" s="274">
        <v>4490914</v>
      </c>
      <c r="E50" s="332"/>
      <c r="F50" s="274">
        <v>1394175</v>
      </c>
      <c r="G50" s="333" t="s">
        <v>137</v>
      </c>
      <c r="H50" s="274">
        <v>5916203</v>
      </c>
      <c r="I50" s="333" t="s">
        <v>137</v>
      </c>
      <c r="J50" s="274">
        <v>5500</v>
      </c>
      <c r="K50" s="274">
        <v>55601</v>
      </c>
      <c r="L50" s="333" t="s">
        <v>137</v>
      </c>
      <c r="M50" s="274">
        <v>580000</v>
      </c>
      <c r="N50" s="274">
        <v>641101</v>
      </c>
      <c r="O50" s="333" t="s">
        <v>137</v>
      </c>
      <c r="P50" s="274">
        <v>6557304</v>
      </c>
      <c r="Q50" s="333" t="s">
        <v>137</v>
      </c>
      <c r="R50" s="274">
        <v>3152752</v>
      </c>
      <c r="S50" s="332"/>
      <c r="T50" s="274">
        <v>7235241</v>
      </c>
      <c r="U50" s="333" t="s">
        <v>137</v>
      </c>
      <c r="V50" s="274">
        <v>16945297</v>
      </c>
      <c r="W50" s="333" t="s">
        <v>137</v>
      </c>
      <c r="Y50" s="268">
        <f t="shared" si="0"/>
        <v>16907.544098194769</v>
      </c>
    </row>
    <row r="51" spans="1:25" x14ac:dyDescent="0.25">
      <c r="A51" s="271">
        <v>1991</v>
      </c>
      <c r="B51" s="272">
        <v>25355</v>
      </c>
      <c r="C51" s="330"/>
      <c r="D51" s="272">
        <v>4667223</v>
      </c>
      <c r="E51" s="330"/>
      <c r="F51" s="272">
        <v>1380852</v>
      </c>
      <c r="G51" s="331" t="s">
        <v>137</v>
      </c>
      <c r="H51" s="272">
        <v>6073429</v>
      </c>
      <c r="I51" s="331" t="s">
        <v>137</v>
      </c>
      <c r="J51" s="272">
        <v>5900</v>
      </c>
      <c r="K51" s="272">
        <v>57430</v>
      </c>
      <c r="L51" s="331" t="s">
        <v>137</v>
      </c>
      <c r="M51" s="272">
        <v>610000</v>
      </c>
      <c r="N51" s="272">
        <v>673330</v>
      </c>
      <c r="O51" s="331" t="s">
        <v>137</v>
      </c>
      <c r="P51" s="272">
        <v>6746760</v>
      </c>
      <c r="Q51" s="331" t="s">
        <v>137</v>
      </c>
      <c r="R51" s="272">
        <v>3259884</v>
      </c>
      <c r="S51" s="330"/>
      <c r="T51" s="272">
        <v>7413667</v>
      </c>
      <c r="U51" s="331" t="s">
        <v>137</v>
      </c>
      <c r="V51" s="272">
        <v>17420310</v>
      </c>
      <c r="W51" s="331" t="s">
        <v>137</v>
      </c>
      <c r="Y51" s="268">
        <f t="shared" si="0"/>
        <v>17448.706138568319</v>
      </c>
    </row>
    <row r="52" spans="1:25" x14ac:dyDescent="0.25">
      <c r="A52" s="271">
        <v>1992</v>
      </c>
      <c r="B52" s="272">
        <v>25589</v>
      </c>
      <c r="C52" s="330"/>
      <c r="D52" s="272">
        <v>4804582</v>
      </c>
      <c r="E52" s="330"/>
      <c r="F52" s="272">
        <v>1414075</v>
      </c>
      <c r="G52" s="331" t="s">
        <v>137</v>
      </c>
      <c r="H52" s="272">
        <v>6244246</v>
      </c>
      <c r="I52" s="331" t="s">
        <v>137</v>
      </c>
      <c r="J52" s="272">
        <v>6400</v>
      </c>
      <c r="K52" s="272">
        <v>59387</v>
      </c>
      <c r="L52" s="331" t="s">
        <v>137</v>
      </c>
      <c r="M52" s="272">
        <v>640000</v>
      </c>
      <c r="N52" s="272">
        <v>705787</v>
      </c>
      <c r="O52" s="331" t="s">
        <v>137</v>
      </c>
      <c r="P52" s="272">
        <v>6950033</v>
      </c>
      <c r="Q52" s="331" t="s">
        <v>137</v>
      </c>
      <c r="R52" s="272">
        <v>3193423</v>
      </c>
      <c r="S52" s="330"/>
      <c r="T52" s="272">
        <v>7212229</v>
      </c>
      <c r="U52" s="331" t="s">
        <v>137</v>
      </c>
      <c r="V52" s="272">
        <v>17355685</v>
      </c>
      <c r="W52" s="331" t="s">
        <v>137</v>
      </c>
      <c r="Y52" s="268">
        <f t="shared" si="0"/>
        <v>17433.792834296331</v>
      </c>
    </row>
    <row r="53" spans="1:25" x14ac:dyDescent="0.25">
      <c r="A53" s="273">
        <v>1993</v>
      </c>
      <c r="B53" s="274">
        <v>25749</v>
      </c>
      <c r="C53" s="332"/>
      <c r="D53" s="274">
        <v>5063298</v>
      </c>
      <c r="E53" s="332"/>
      <c r="F53" s="274">
        <v>1438989</v>
      </c>
      <c r="G53" s="333" t="s">
        <v>137</v>
      </c>
      <c r="H53" s="274">
        <v>6528036</v>
      </c>
      <c r="I53" s="333" t="s">
        <v>137</v>
      </c>
      <c r="J53" s="274">
        <v>6800</v>
      </c>
      <c r="K53" s="274">
        <v>61292</v>
      </c>
      <c r="L53" s="333" t="s">
        <v>137</v>
      </c>
      <c r="M53" s="274">
        <v>550000</v>
      </c>
      <c r="N53" s="274">
        <v>618092</v>
      </c>
      <c r="O53" s="333" t="s">
        <v>137</v>
      </c>
      <c r="P53" s="274">
        <v>7146128</v>
      </c>
      <c r="Q53" s="333" t="s">
        <v>137</v>
      </c>
      <c r="R53" s="274">
        <v>3394192</v>
      </c>
      <c r="S53" s="332"/>
      <c r="T53" s="274">
        <v>7677367</v>
      </c>
      <c r="U53" s="333" t="s">
        <v>137</v>
      </c>
      <c r="V53" s="274">
        <v>18217687</v>
      </c>
      <c r="W53" s="333" t="s">
        <v>137</v>
      </c>
      <c r="Y53" s="268">
        <f t="shared" si="0"/>
        <v>18288.996877530455</v>
      </c>
    </row>
    <row r="54" spans="1:25" x14ac:dyDescent="0.25">
      <c r="A54" s="271">
        <v>1994</v>
      </c>
      <c r="B54" s="272">
        <v>20845</v>
      </c>
      <c r="C54" s="330"/>
      <c r="D54" s="272">
        <v>4959839</v>
      </c>
      <c r="E54" s="330"/>
      <c r="F54" s="272">
        <v>1408401</v>
      </c>
      <c r="G54" s="331" t="s">
        <v>137</v>
      </c>
      <c r="H54" s="272">
        <v>6389084</v>
      </c>
      <c r="I54" s="331" t="s">
        <v>137</v>
      </c>
      <c r="J54" s="272">
        <v>6200</v>
      </c>
      <c r="K54" s="272">
        <v>63082</v>
      </c>
      <c r="L54" s="331" t="s">
        <v>137</v>
      </c>
      <c r="M54" s="272">
        <v>520000</v>
      </c>
      <c r="N54" s="272">
        <v>589282</v>
      </c>
      <c r="O54" s="331" t="s">
        <v>137</v>
      </c>
      <c r="P54" s="272">
        <v>6978366</v>
      </c>
      <c r="Q54" s="331" t="s">
        <v>137</v>
      </c>
      <c r="R54" s="272">
        <v>3440939</v>
      </c>
      <c r="S54" s="330"/>
      <c r="T54" s="272">
        <v>7693126</v>
      </c>
      <c r="U54" s="331" t="s">
        <v>137</v>
      </c>
      <c r="V54" s="272">
        <v>18112431</v>
      </c>
      <c r="W54" s="331" t="s">
        <v>137</v>
      </c>
      <c r="Y54" s="268">
        <f t="shared" si="0"/>
        <v>18274.701650010593</v>
      </c>
    </row>
    <row r="55" spans="1:25" x14ac:dyDescent="0.25">
      <c r="A55" s="271">
        <v>1995</v>
      </c>
      <c r="B55" s="272">
        <v>17451</v>
      </c>
      <c r="C55" s="330"/>
      <c r="D55" s="272">
        <v>4954189</v>
      </c>
      <c r="E55" s="330"/>
      <c r="F55" s="272">
        <v>1373859</v>
      </c>
      <c r="G55" s="331" t="s">
        <v>137</v>
      </c>
      <c r="H55" s="272">
        <v>6345499</v>
      </c>
      <c r="I55" s="331" t="s">
        <v>137</v>
      </c>
      <c r="J55" s="272">
        <v>6600</v>
      </c>
      <c r="K55" s="272">
        <v>64224</v>
      </c>
      <c r="L55" s="331" t="s">
        <v>137</v>
      </c>
      <c r="M55" s="272">
        <v>520000</v>
      </c>
      <c r="N55" s="272">
        <v>590824</v>
      </c>
      <c r="O55" s="331" t="s">
        <v>137</v>
      </c>
      <c r="P55" s="272">
        <v>6936323</v>
      </c>
      <c r="Q55" s="331" t="s">
        <v>137</v>
      </c>
      <c r="R55" s="272">
        <v>3557015</v>
      </c>
      <c r="S55" s="330"/>
      <c r="T55" s="272">
        <v>8025625</v>
      </c>
      <c r="U55" s="331" t="s">
        <v>137</v>
      </c>
      <c r="V55" s="272">
        <v>18518963</v>
      </c>
      <c r="W55" s="331" t="s">
        <v>137</v>
      </c>
      <c r="Y55" s="268">
        <f t="shared" si="0"/>
        <v>18613.727148147478</v>
      </c>
    </row>
    <row r="56" spans="1:25" x14ac:dyDescent="0.25">
      <c r="A56" s="273">
        <v>1996</v>
      </c>
      <c r="B56" s="274">
        <v>16584</v>
      </c>
      <c r="C56" s="332"/>
      <c r="D56" s="274">
        <v>5354389</v>
      </c>
      <c r="E56" s="332"/>
      <c r="F56" s="274">
        <v>1483523</v>
      </c>
      <c r="G56" s="333" t="s">
        <v>137</v>
      </c>
      <c r="H56" s="274">
        <v>6854495</v>
      </c>
      <c r="I56" s="333" t="s">
        <v>137</v>
      </c>
      <c r="J56" s="274">
        <v>7000</v>
      </c>
      <c r="K56" s="274">
        <v>64856</v>
      </c>
      <c r="L56" s="333" t="s">
        <v>137</v>
      </c>
      <c r="M56" s="274">
        <v>540000</v>
      </c>
      <c r="N56" s="274">
        <v>611856</v>
      </c>
      <c r="O56" s="333" t="s">
        <v>137</v>
      </c>
      <c r="P56" s="274">
        <v>7466351</v>
      </c>
      <c r="Q56" s="333" t="s">
        <v>137</v>
      </c>
      <c r="R56" s="274">
        <v>3693530</v>
      </c>
      <c r="S56" s="332"/>
      <c r="T56" s="274">
        <v>8344336</v>
      </c>
      <c r="U56" s="333" t="s">
        <v>137</v>
      </c>
      <c r="V56" s="274">
        <v>19504218</v>
      </c>
      <c r="W56" s="333" t="s">
        <v>137</v>
      </c>
      <c r="Y56" s="268">
        <f t="shared" si="0"/>
        <v>19591.923296801433</v>
      </c>
    </row>
    <row r="57" spans="1:25" x14ac:dyDescent="0.25">
      <c r="A57" s="271">
        <v>1997</v>
      </c>
      <c r="B57" s="272">
        <v>15992</v>
      </c>
      <c r="C57" s="330"/>
      <c r="D57" s="272">
        <v>5092919</v>
      </c>
      <c r="E57" s="330"/>
      <c r="F57" s="272">
        <v>1422124</v>
      </c>
      <c r="G57" s="331" t="s">
        <v>137</v>
      </c>
      <c r="H57" s="272">
        <v>6531036</v>
      </c>
      <c r="I57" s="331" t="s">
        <v>137</v>
      </c>
      <c r="J57" s="272">
        <v>7500</v>
      </c>
      <c r="K57" s="272">
        <v>64366</v>
      </c>
      <c r="L57" s="331" t="s">
        <v>137</v>
      </c>
      <c r="M57" s="272">
        <v>430000</v>
      </c>
      <c r="N57" s="272">
        <v>501866</v>
      </c>
      <c r="O57" s="331" t="s">
        <v>137</v>
      </c>
      <c r="P57" s="272">
        <v>7032901</v>
      </c>
      <c r="Q57" s="331" t="s">
        <v>137</v>
      </c>
      <c r="R57" s="272">
        <v>3670903</v>
      </c>
      <c r="S57" s="330"/>
      <c r="T57" s="272">
        <v>8261143</v>
      </c>
      <c r="U57" s="331" t="s">
        <v>137</v>
      </c>
      <c r="V57" s="272">
        <v>18964947</v>
      </c>
      <c r="W57" s="331" t="s">
        <v>137</v>
      </c>
      <c r="Y57" s="268">
        <f t="shared" si="0"/>
        <v>19084.190612117753</v>
      </c>
    </row>
    <row r="58" spans="1:25" x14ac:dyDescent="0.25">
      <c r="A58" s="271">
        <v>1998</v>
      </c>
      <c r="B58" s="272">
        <v>11548</v>
      </c>
      <c r="C58" s="330"/>
      <c r="D58" s="272">
        <v>4646087</v>
      </c>
      <c r="E58" s="330"/>
      <c r="F58" s="272">
        <v>1304110</v>
      </c>
      <c r="G58" s="331" t="s">
        <v>137</v>
      </c>
      <c r="H58" s="272">
        <v>5961746</v>
      </c>
      <c r="I58" s="331" t="s">
        <v>137</v>
      </c>
      <c r="J58" s="272">
        <v>7700</v>
      </c>
      <c r="K58" s="272">
        <v>63929</v>
      </c>
      <c r="L58" s="331" t="s">
        <v>137</v>
      </c>
      <c r="M58" s="272">
        <v>380000</v>
      </c>
      <c r="N58" s="272">
        <v>451629</v>
      </c>
      <c r="O58" s="331" t="s">
        <v>137</v>
      </c>
      <c r="P58" s="272">
        <v>6413374</v>
      </c>
      <c r="Q58" s="331" t="s">
        <v>137</v>
      </c>
      <c r="R58" s="272">
        <v>3855932</v>
      </c>
      <c r="S58" s="330"/>
      <c r="T58" s="272">
        <v>8685611</v>
      </c>
      <c r="U58" s="331" t="s">
        <v>137</v>
      </c>
      <c r="V58" s="272">
        <v>18954918</v>
      </c>
      <c r="W58" s="331" t="s">
        <v>137</v>
      </c>
      <c r="Y58" s="268">
        <f t="shared" si="0"/>
        <v>19072.099457096636</v>
      </c>
    </row>
    <row r="59" spans="1:25" x14ac:dyDescent="0.25">
      <c r="A59" s="273">
        <v>1999</v>
      </c>
      <c r="B59" s="274">
        <v>13981</v>
      </c>
      <c r="C59" s="332"/>
      <c r="D59" s="274">
        <v>4834899</v>
      </c>
      <c r="E59" s="332"/>
      <c r="F59" s="274">
        <v>1464903</v>
      </c>
      <c r="G59" s="333" t="s">
        <v>137</v>
      </c>
      <c r="H59" s="274">
        <v>6313783</v>
      </c>
      <c r="I59" s="333" t="s">
        <v>137</v>
      </c>
      <c r="J59" s="274">
        <v>8500</v>
      </c>
      <c r="K59" s="274">
        <v>62874</v>
      </c>
      <c r="L59" s="333" t="s">
        <v>137</v>
      </c>
      <c r="M59" s="274">
        <v>390000</v>
      </c>
      <c r="N59" s="274">
        <v>461374</v>
      </c>
      <c r="O59" s="333" t="s">
        <v>137</v>
      </c>
      <c r="P59" s="274">
        <v>6775157</v>
      </c>
      <c r="Q59" s="333" t="s">
        <v>137</v>
      </c>
      <c r="R59" s="274">
        <v>3906478</v>
      </c>
      <c r="S59" s="332"/>
      <c r="T59" s="274">
        <v>8875295</v>
      </c>
      <c r="U59" s="333" t="s">
        <v>137</v>
      </c>
      <c r="V59" s="274">
        <v>19556929</v>
      </c>
      <c r="W59" s="333" t="s">
        <v>137</v>
      </c>
      <c r="Y59" s="268">
        <f t="shared" si="0"/>
        <v>19599.821051696959</v>
      </c>
    </row>
    <row r="60" spans="1:25" x14ac:dyDescent="0.25">
      <c r="A60" s="271">
        <v>2000</v>
      </c>
      <c r="B60" s="272">
        <v>11358</v>
      </c>
      <c r="C60" s="330"/>
      <c r="D60" s="272">
        <v>5104649</v>
      </c>
      <c r="E60" s="330"/>
      <c r="F60" s="272">
        <v>1554263</v>
      </c>
      <c r="G60" s="331" t="s">
        <v>137</v>
      </c>
      <c r="H60" s="272">
        <v>6670269</v>
      </c>
      <c r="I60" s="331" t="s">
        <v>137</v>
      </c>
      <c r="J60" s="272">
        <v>8600</v>
      </c>
      <c r="K60" s="272">
        <v>60388</v>
      </c>
      <c r="L60" s="331" t="s">
        <v>137</v>
      </c>
      <c r="M60" s="272">
        <v>420000</v>
      </c>
      <c r="N60" s="272">
        <v>488988</v>
      </c>
      <c r="O60" s="331" t="s">
        <v>137</v>
      </c>
      <c r="P60" s="272">
        <v>7159258</v>
      </c>
      <c r="Q60" s="331" t="s">
        <v>137</v>
      </c>
      <c r="R60" s="272">
        <v>4068627</v>
      </c>
      <c r="S60" s="330"/>
      <c r="T60" s="272">
        <v>9196909</v>
      </c>
      <c r="U60" s="331" t="s">
        <v>137</v>
      </c>
      <c r="V60" s="272">
        <v>20424794</v>
      </c>
      <c r="W60" s="331" t="s">
        <v>137</v>
      </c>
      <c r="Y60" s="268">
        <f t="shared" si="0"/>
        <v>20516.244632630121</v>
      </c>
    </row>
    <row r="61" spans="1:25" x14ac:dyDescent="0.25">
      <c r="A61" s="271">
        <v>2001</v>
      </c>
      <c r="B61" s="272">
        <v>11971</v>
      </c>
      <c r="C61" s="330"/>
      <c r="D61" s="272">
        <v>4889018</v>
      </c>
      <c r="E61" s="330"/>
      <c r="F61" s="272">
        <v>1529091</v>
      </c>
      <c r="G61" s="331" t="s">
        <v>137</v>
      </c>
      <c r="H61" s="272">
        <v>6430080</v>
      </c>
      <c r="I61" s="331" t="s">
        <v>137</v>
      </c>
      <c r="J61" s="272">
        <v>9450</v>
      </c>
      <c r="K61" s="272">
        <v>58659</v>
      </c>
      <c r="L61" s="331" t="s">
        <v>137</v>
      </c>
      <c r="M61" s="272">
        <v>370000</v>
      </c>
      <c r="N61" s="272">
        <v>438109</v>
      </c>
      <c r="O61" s="331" t="s">
        <v>137</v>
      </c>
      <c r="P61" s="272">
        <v>6868189</v>
      </c>
      <c r="Q61" s="331" t="s">
        <v>137</v>
      </c>
      <c r="R61" s="272">
        <v>4099882</v>
      </c>
      <c r="S61" s="330"/>
      <c r="T61" s="272">
        <v>9074005</v>
      </c>
      <c r="U61" s="331" t="s">
        <v>137</v>
      </c>
      <c r="V61" s="272">
        <v>20042076</v>
      </c>
      <c r="W61" s="331" t="s">
        <v>137</v>
      </c>
      <c r="Y61" s="268">
        <f t="shared" si="0"/>
        <v>20327.783371605172</v>
      </c>
    </row>
    <row r="62" spans="1:25" x14ac:dyDescent="0.25">
      <c r="A62" s="273">
        <v>2002</v>
      </c>
      <c r="B62" s="274">
        <v>12248</v>
      </c>
      <c r="C62" s="332"/>
      <c r="D62" s="274">
        <v>5014472</v>
      </c>
      <c r="E62" s="332"/>
      <c r="F62" s="274">
        <v>1456920</v>
      </c>
      <c r="G62" s="333" t="s">
        <v>137</v>
      </c>
      <c r="H62" s="274">
        <v>6483640</v>
      </c>
      <c r="I62" s="333" t="s">
        <v>137</v>
      </c>
      <c r="J62" s="274">
        <v>10204</v>
      </c>
      <c r="K62" s="274">
        <v>57362</v>
      </c>
      <c r="L62" s="333" t="s">
        <v>137</v>
      </c>
      <c r="M62" s="274">
        <v>380000</v>
      </c>
      <c r="N62" s="274">
        <v>447566</v>
      </c>
      <c r="O62" s="333" t="s">
        <v>137</v>
      </c>
      <c r="P62" s="274">
        <v>6931205</v>
      </c>
      <c r="Q62" s="333" t="s">
        <v>137</v>
      </c>
      <c r="R62" s="274">
        <v>4316794</v>
      </c>
      <c r="S62" s="332"/>
      <c r="T62" s="274">
        <v>9562266</v>
      </c>
      <c r="U62" s="333" t="s">
        <v>137</v>
      </c>
      <c r="V62" s="274">
        <v>20810265</v>
      </c>
      <c r="W62" s="333" t="s">
        <v>137</v>
      </c>
      <c r="Y62" s="268">
        <f t="shared" si="0"/>
        <v>21102.904630813518</v>
      </c>
    </row>
    <row r="63" spans="1:25" x14ac:dyDescent="0.25">
      <c r="A63" s="271">
        <v>2003</v>
      </c>
      <c r="B63" s="272">
        <v>12247</v>
      </c>
      <c r="C63" s="330"/>
      <c r="D63" s="272">
        <v>5209427</v>
      </c>
      <c r="E63" s="330"/>
      <c r="F63" s="272">
        <v>1519335</v>
      </c>
      <c r="G63" s="331" t="s">
        <v>137</v>
      </c>
      <c r="H63" s="272">
        <v>6741010</v>
      </c>
      <c r="I63" s="331" t="s">
        <v>137</v>
      </c>
      <c r="J63" s="272">
        <v>13000</v>
      </c>
      <c r="K63" s="272">
        <v>56541</v>
      </c>
      <c r="L63" s="331" t="s">
        <v>137</v>
      </c>
      <c r="M63" s="272">
        <v>400000</v>
      </c>
      <c r="N63" s="272">
        <v>469541</v>
      </c>
      <c r="O63" s="331" t="s">
        <v>137</v>
      </c>
      <c r="P63" s="272">
        <v>7210551</v>
      </c>
      <c r="Q63" s="331" t="s">
        <v>137</v>
      </c>
      <c r="R63" s="272">
        <v>4353111</v>
      </c>
      <c r="S63" s="330"/>
      <c r="T63" s="272">
        <v>9546253</v>
      </c>
      <c r="U63" s="331" t="s">
        <v>137</v>
      </c>
      <c r="V63" s="272">
        <v>21109915</v>
      </c>
      <c r="W63" s="331" t="s">
        <v>137</v>
      </c>
      <c r="Y63" s="268">
        <f t="shared" si="0"/>
        <v>21501.476522874214</v>
      </c>
    </row>
    <row r="64" spans="1:25" x14ac:dyDescent="0.25">
      <c r="A64" s="271">
        <v>2004</v>
      </c>
      <c r="B64" s="272">
        <v>11434</v>
      </c>
      <c r="C64" s="330"/>
      <c r="D64" s="272">
        <v>4980821</v>
      </c>
      <c r="E64" s="330"/>
      <c r="F64" s="272">
        <v>1520293</v>
      </c>
      <c r="G64" s="331" t="s">
        <v>137</v>
      </c>
      <c r="H64" s="272">
        <v>6512548</v>
      </c>
      <c r="I64" s="331" t="s">
        <v>137</v>
      </c>
      <c r="J64" s="272">
        <v>14000</v>
      </c>
      <c r="K64" s="272">
        <v>56769</v>
      </c>
      <c r="L64" s="331" t="s">
        <v>137</v>
      </c>
      <c r="M64" s="272">
        <v>410000</v>
      </c>
      <c r="N64" s="272">
        <v>480769</v>
      </c>
      <c r="O64" s="331" t="s">
        <v>137</v>
      </c>
      <c r="P64" s="272">
        <v>6993317</v>
      </c>
      <c r="Q64" s="331" t="s">
        <v>137</v>
      </c>
      <c r="R64" s="272">
        <v>4408241</v>
      </c>
      <c r="S64" s="330"/>
      <c r="T64" s="272">
        <v>9691065</v>
      </c>
      <c r="U64" s="331" t="s">
        <v>137</v>
      </c>
      <c r="V64" s="272">
        <v>21092623</v>
      </c>
      <c r="W64" s="331" t="s">
        <v>137</v>
      </c>
      <c r="Y64" s="268">
        <f t="shared" si="0"/>
        <v>21465.230033662716</v>
      </c>
    </row>
    <row r="65" spans="1:25" x14ac:dyDescent="0.25">
      <c r="A65" s="273">
        <v>2005</v>
      </c>
      <c r="B65" s="274">
        <v>8435</v>
      </c>
      <c r="C65" s="332"/>
      <c r="D65" s="274">
        <v>4946351</v>
      </c>
      <c r="E65" s="332"/>
      <c r="F65" s="274">
        <v>1450839</v>
      </c>
      <c r="G65" s="333" t="s">
        <v>137</v>
      </c>
      <c r="H65" s="274">
        <v>6405625</v>
      </c>
      <c r="I65" s="333" t="s">
        <v>137</v>
      </c>
      <c r="J65" s="274">
        <v>15900</v>
      </c>
      <c r="K65" s="274">
        <v>57943</v>
      </c>
      <c r="L65" s="333" t="s">
        <v>137</v>
      </c>
      <c r="M65" s="274">
        <v>430000</v>
      </c>
      <c r="N65" s="274">
        <v>503843</v>
      </c>
      <c r="O65" s="333" t="s">
        <v>137</v>
      </c>
      <c r="P65" s="274">
        <v>6909468</v>
      </c>
      <c r="Q65" s="333" t="s">
        <v>137</v>
      </c>
      <c r="R65" s="274">
        <v>4637683</v>
      </c>
      <c r="S65" s="332"/>
      <c r="T65" s="274">
        <v>10078922</v>
      </c>
      <c r="U65" s="333" t="s">
        <v>137</v>
      </c>
      <c r="V65" s="274">
        <v>21626073</v>
      </c>
      <c r="W65" s="333" t="s">
        <v>137</v>
      </c>
      <c r="Y65" s="268">
        <f t="shared" si="0"/>
        <v>22134.621310287712</v>
      </c>
    </row>
    <row r="66" spans="1:25" x14ac:dyDescent="0.25">
      <c r="A66" s="271">
        <v>2006</v>
      </c>
      <c r="B66" s="272">
        <v>6408</v>
      </c>
      <c r="C66" s="330"/>
      <c r="D66" s="272">
        <v>4475902</v>
      </c>
      <c r="E66" s="330"/>
      <c r="F66" s="272">
        <v>1223961</v>
      </c>
      <c r="G66" s="331" t="s">
        <v>137</v>
      </c>
      <c r="H66" s="272">
        <v>5706271</v>
      </c>
      <c r="I66" s="331" t="s">
        <v>137</v>
      </c>
      <c r="J66" s="272">
        <v>18300</v>
      </c>
      <c r="K66" s="272">
        <v>63405</v>
      </c>
      <c r="L66" s="331" t="s">
        <v>137</v>
      </c>
      <c r="M66" s="272">
        <v>390000</v>
      </c>
      <c r="N66" s="272">
        <v>471705</v>
      </c>
      <c r="O66" s="331" t="s">
        <v>137</v>
      </c>
      <c r="P66" s="272">
        <v>6177976</v>
      </c>
      <c r="Q66" s="331" t="s">
        <v>137</v>
      </c>
      <c r="R66" s="272">
        <v>4611386</v>
      </c>
      <c r="S66" s="330"/>
      <c r="T66" s="272">
        <v>9908916</v>
      </c>
      <c r="U66" s="331" t="s">
        <v>137</v>
      </c>
      <c r="V66" s="272">
        <v>20698278</v>
      </c>
      <c r="W66" s="331" t="s">
        <v>137</v>
      </c>
      <c r="Y66" s="268">
        <f t="shared" si="0"/>
        <v>21316.798300470819</v>
      </c>
    </row>
    <row r="67" spans="1:25" x14ac:dyDescent="0.25">
      <c r="A67" s="271">
        <v>2007</v>
      </c>
      <c r="B67" s="272">
        <v>7782</v>
      </c>
      <c r="C67" s="330"/>
      <c r="D67" s="272">
        <v>4849561</v>
      </c>
      <c r="E67" s="330"/>
      <c r="F67" s="272">
        <v>1253650</v>
      </c>
      <c r="G67" s="331" t="s">
        <v>137</v>
      </c>
      <c r="H67" s="272">
        <v>6110992</v>
      </c>
      <c r="I67" s="331" t="s">
        <v>137</v>
      </c>
      <c r="J67" s="272">
        <v>22000</v>
      </c>
      <c r="K67" s="272">
        <v>69610</v>
      </c>
      <c r="L67" s="331" t="s">
        <v>137</v>
      </c>
      <c r="M67" s="272">
        <v>430000</v>
      </c>
      <c r="N67" s="272">
        <v>521610</v>
      </c>
      <c r="O67" s="331" t="s">
        <v>137</v>
      </c>
      <c r="P67" s="272">
        <v>6632602</v>
      </c>
      <c r="Q67" s="331" t="s">
        <v>137</v>
      </c>
      <c r="R67" s="272">
        <v>4750326</v>
      </c>
      <c r="S67" s="330"/>
      <c r="T67" s="272">
        <v>10182102</v>
      </c>
      <c r="U67" s="331" t="s">
        <v>137</v>
      </c>
      <c r="V67" s="272">
        <v>21565031</v>
      </c>
      <c r="W67" s="331" t="s">
        <v>137</v>
      </c>
      <c r="Y67" s="268">
        <f t="shared" si="0"/>
        <v>22227.553535895357</v>
      </c>
    </row>
    <row r="68" spans="1:25" x14ac:dyDescent="0.25">
      <c r="A68" s="273">
        <v>2008</v>
      </c>
      <c r="B68" s="274">
        <v>7673</v>
      </c>
      <c r="C68" s="332"/>
      <c r="D68" s="274">
        <v>5010055</v>
      </c>
      <c r="E68" s="333" t="s">
        <v>137</v>
      </c>
      <c r="F68" s="274">
        <v>1243075</v>
      </c>
      <c r="G68" s="333" t="s">
        <v>137</v>
      </c>
      <c r="H68" s="274">
        <v>6260804</v>
      </c>
      <c r="I68" s="333" t="s">
        <v>137</v>
      </c>
      <c r="J68" s="274">
        <v>26400</v>
      </c>
      <c r="K68" s="274">
        <v>80031</v>
      </c>
      <c r="L68" s="333" t="s">
        <v>137</v>
      </c>
      <c r="M68" s="274">
        <v>450000</v>
      </c>
      <c r="N68" s="274">
        <v>556431</v>
      </c>
      <c r="O68" s="333" t="s">
        <v>137</v>
      </c>
      <c r="P68" s="274">
        <v>6817234</v>
      </c>
      <c r="Q68" s="333" t="s">
        <v>137</v>
      </c>
      <c r="R68" s="274">
        <v>4708496</v>
      </c>
      <c r="S68" s="332"/>
      <c r="T68" s="274">
        <v>10070515</v>
      </c>
      <c r="U68" s="333" t="s">
        <v>137</v>
      </c>
      <c r="V68" s="274">
        <v>21596245</v>
      </c>
      <c r="W68" s="333" t="s">
        <v>137</v>
      </c>
      <c r="Y68" s="268">
        <f t="shared" si="0"/>
        <v>22274.860892755809</v>
      </c>
    </row>
    <row r="69" spans="1:25" x14ac:dyDescent="0.25">
      <c r="A69" s="271">
        <v>2009</v>
      </c>
      <c r="B69" s="272">
        <v>7789</v>
      </c>
      <c r="C69" s="331" t="s">
        <v>137</v>
      </c>
      <c r="D69" s="272">
        <v>4882697</v>
      </c>
      <c r="E69" s="331" t="s">
        <v>137</v>
      </c>
      <c r="F69" s="272">
        <v>1176320</v>
      </c>
      <c r="G69" s="331" t="s">
        <v>137</v>
      </c>
      <c r="H69" s="272">
        <v>6066806</v>
      </c>
      <c r="I69" s="331" t="s">
        <v>137</v>
      </c>
      <c r="J69" s="272">
        <v>32800</v>
      </c>
      <c r="K69" s="272">
        <v>89068</v>
      </c>
      <c r="L69" s="331" t="s">
        <v>137</v>
      </c>
      <c r="M69" s="272">
        <v>430000</v>
      </c>
      <c r="N69" s="272">
        <v>551868</v>
      </c>
      <c r="O69" s="331" t="s">
        <v>137</v>
      </c>
      <c r="P69" s="272">
        <v>6618673</v>
      </c>
      <c r="Q69" s="331" t="s">
        <v>137</v>
      </c>
      <c r="R69" s="272">
        <v>4655587</v>
      </c>
      <c r="S69" s="331" t="s">
        <v>137</v>
      </c>
      <c r="T69" s="272">
        <v>9789005</v>
      </c>
      <c r="U69" s="331" t="s">
        <v>137</v>
      </c>
      <c r="V69" s="272">
        <v>21063265</v>
      </c>
      <c r="W69" s="331" t="s">
        <v>137</v>
      </c>
      <c r="Y69" s="268">
        <f t="shared" si="0"/>
        <v>21902.603752572442</v>
      </c>
    </row>
    <row r="70" spans="1:25" x14ac:dyDescent="0.25">
      <c r="A70" s="271" t="s">
        <v>677</v>
      </c>
      <c r="B70" s="272">
        <v>7200</v>
      </c>
      <c r="C70" s="330"/>
      <c r="D70" s="272">
        <v>5060644</v>
      </c>
      <c r="E70" s="330"/>
      <c r="F70" s="272">
        <v>1220073</v>
      </c>
      <c r="G70" s="330"/>
      <c r="H70" s="272">
        <v>6287918</v>
      </c>
      <c r="I70" s="330"/>
      <c r="J70" s="272">
        <v>36800</v>
      </c>
      <c r="K70" s="272">
        <v>96724</v>
      </c>
      <c r="L70" s="330"/>
      <c r="M70" s="272">
        <v>420000</v>
      </c>
      <c r="N70" s="272">
        <v>553524</v>
      </c>
      <c r="O70" s="330"/>
      <c r="P70" s="272">
        <v>6841442</v>
      </c>
      <c r="Q70" s="330"/>
      <c r="R70" s="272">
        <v>4949986</v>
      </c>
      <c r="S70" s="330"/>
      <c r="T70" s="272">
        <v>10362023</v>
      </c>
      <c r="U70" s="330"/>
      <c r="V70" s="272">
        <v>22153450</v>
      </c>
      <c r="W70" s="330"/>
      <c r="Y70" s="268">
        <f t="shared" si="0"/>
        <v>23091.861818210476</v>
      </c>
    </row>
    <row r="71" spans="1:25" x14ac:dyDescent="0.25">
      <c r="A71" s="882" t="s">
        <v>545</v>
      </c>
      <c r="B71" s="883"/>
      <c r="C71" s="883"/>
      <c r="D71" s="883"/>
      <c r="E71" s="883"/>
      <c r="F71" s="883"/>
      <c r="G71" s="883"/>
      <c r="H71" s="883"/>
      <c r="I71" s="883"/>
      <c r="J71" s="883"/>
      <c r="K71" s="883"/>
      <c r="L71" s="883" t="s">
        <v>678</v>
      </c>
      <c r="M71" s="883"/>
      <c r="N71" s="883"/>
      <c r="O71" s="883"/>
      <c r="P71" s="883"/>
      <c r="Q71" s="883"/>
      <c r="R71" s="883"/>
      <c r="S71" s="883"/>
      <c r="T71" s="883"/>
      <c r="U71" s="883"/>
      <c r="V71" s="883"/>
      <c r="W71" s="884"/>
    </row>
    <row r="72" spans="1:25" x14ac:dyDescent="0.25">
      <c r="A72" s="874" t="s">
        <v>546</v>
      </c>
      <c r="B72" s="875"/>
      <c r="C72" s="875"/>
      <c r="D72" s="875"/>
      <c r="E72" s="875"/>
      <c r="F72" s="875"/>
      <c r="G72" s="875"/>
      <c r="H72" s="875"/>
      <c r="I72" s="875"/>
      <c r="J72" s="875"/>
      <c r="K72" s="875"/>
      <c r="L72" s="876" t="s">
        <v>679</v>
      </c>
      <c r="M72" s="876"/>
      <c r="N72" s="876"/>
      <c r="O72" s="876"/>
      <c r="P72" s="876"/>
      <c r="Q72" s="876"/>
      <c r="R72" s="876"/>
      <c r="S72" s="876"/>
      <c r="T72" s="876"/>
      <c r="U72" s="876"/>
      <c r="V72" s="876"/>
      <c r="W72" s="877"/>
    </row>
    <row r="73" spans="1:25" x14ac:dyDescent="0.25">
      <c r="A73" s="874"/>
      <c r="B73" s="875"/>
      <c r="C73" s="875"/>
      <c r="D73" s="875"/>
      <c r="E73" s="875"/>
      <c r="F73" s="875"/>
      <c r="G73" s="875"/>
      <c r="H73" s="875"/>
      <c r="I73" s="875"/>
      <c r="J73" s="875"/>
      <c r="K73" s="875"/>
      <c r="L73" s="878" t="s">
        <v>460</v>
      </c>
      <c r="M73" s="878"/>
      <c r="N73" s="878"/>
      <c r="O73" s="878"/>
      <c r="P73" s="878"/>
      <c r="Q73" s="878"/>
      <c r="R73" s="878"/>
      <c r="S73" s="878"/>
      <c r="T73" s="878"/>
      <c r="U73" s="878"/>
      <c r="V73" s="878"/>
      <c r="W73" s="879"/>
    </row>
    <row r="74" spans="1:25" x14ac:dyDescent="0.25">
      <c r="A74" s="874" t="s">
        <v>547</v>
      </c>
      <c r="B74" s="875"/>
      <c r="C74" s="875"/>
      <c r="D74" s="875"/>
      <c r="E74" s="875"/>
      <c r="F74" s="875"/>
      <c r="G74" s="875"/>
      <c r="H74" s="875"/>
      <c r="I74" s="875"/>
      <c r="J74" s="875"/>
      <c r="K74" s="875"/>
      <c r="L74" s="876" t="s">
        <v>680</v>
      </c>
      <c r="M74" s="876"/>
      <c r="N74" s="876"/>
      <c r="O74" s="876"/>
      <c r="P74" s="876"/>
      <c r="Q74" s="876"/>
      <c r="R74" s="876"/>
      <c r="S74" s="876"/>
      <c r="T74" s="876"/>
      <c r="U74" s="876"/>
      <c r="V74" s="876"/>
      <c r="W74" s="877"/>
    </row>
    <row r="75" spans="1:25" x14ac:dyDescent="0.25">
      <c r="A75" s="885" t="s">
        <v>574</v>
      </c>
      <c r="B75" s="886"/>
      <c r="C75" s="886"/>
      <c r="D75" s="886"/>
      <c r="E75" s="886"/>
      <c r="F75" s="886"/>
      <c r="G75" s="886"/>
      <c r="H75" s="886"/>
      <c r="I75" s="886"/>
      <c r="J75" s="886"/>
      <c r="K75" s="886"/>
      <c r="L75" s="878" t="s">
        <v>454</v>
      </c>
      <c r="M75" s="878"/>
      <c r="N75" s="878"/>
      <c r="O75" s="878"/>
      <c r="P75" s="878"/>
      <c r="Q75" s="878"/>
      <c r="R75" s="878"/>
      <c r="S75" s="878"/>
      <c r="T75" s="878"/>
      <c r="U75" s="878"/>
      <c r="V75" s="878"/>
      <c r="W75" s="879"/>
    </row>
    <row r="76" spans="1:25" x14ac:dyDescent="0.25">
      <c r="A76" s="885"/>
      <c r="B76" s="886"/>
      <c r="C76" s="886"/>
      <c r="D76" s="886"/>
      <c r="E76" s="886"/>
      <c r="F76" s="886"/>
      <c r="G76" s="886"/>
      <c r="H76" s="886"/>
      <c r="I76" s="886"/>
      <c r="J76" s="886"/>
      <c r="K76" s="886"/>
      <c r="L76" s="878" t="s">
        <v>455</v>
      </c>
      <c r="M76" s="878"/>
      <c r="N76" s="878"/>
      <c r="O76" s="878"/>
      <c r="P76" s="878"/>
      <c r="Q76" s="878"/>
      <c r="R76" s="878"/>
      <c r="S76" s="878"/>
      <c r="T76" s="878"/>
      <c r="U76" s="878"/>
      <c r="V76" s="878"/>
      <c r="W76" s="879"/>
    </row>
    <row r="77" spans="1:25" x14ac:dyDescent="0.25">
      <c r="A77" s="885"/>
      <c r="B77" s="886"/>
      <c r="C77" s="886"/>
      <c r="D77" s="886"/>
      <c r="E77" s="886"/>
      <c r="F77" s="886"/>
      <c r="G77" s="886"/>
      <c r="H77" s="886"/>
      <c r="I77" s="886"/>
      <c r="J77" s="886"/>
      <c r="K77" s="886"/>
      <c r="L77" s="878" t="s">
        <v>456</v>
      </c>
      <c r="M77" s="878"/>
      <c r="N77" s="878"/>
      <c r="O77" s="878"/>
      <c r="P77" s="878"/>
      <c r="Q77" s="878"/>
      <c r="R77" s="878"/>
      <c r="S77" s="878"/>
      <c r="T77" s="878"/>
      <c r="U77" s="878"/>
      <c r="V77" s="878"/>
      <c r="W77" s="879"/>
    </row>
    <row r="78" spans="1:25" x14ac:dyDescent="0.25">
      <c r="A78" s="874" t="s">
        <v>681</v>
      </c>
      <c r="B78" s="875"/>
      <c r="C78" s="875"/>
      <c r="D78" s="875"/>
      <c r="E78" s="875"/>
      <c r="F78" s="875"/>
      <c r="G78" s="875"/>
      <c r="H78" s="875"/>
      <c r="I78" s="875"/>
      <c r="J78" s="875"/>
      <c r="K78" s="875"/>
      <c r="L78" s="878" t="s">
        <v>457</v>
      </c>
      <c r="M78" s="878"/>
      <c r="N78" s="878"/>
      <c r="O78" s="878"/>
      <c r="P78" s="878"/>
      <c r="Q78" s="878"/>
      <c r="R78" s="878"/>
      <c r="S78" s="878"/>
      <c r="T78" s="878"/>
      <c r="U78" s="878"/>
      <c r="V78" s="878"/>
      <c r="W78" s="879"/>
    </row>
    <row r="79" spans="1:25" x14ac:dyDescent="0.25">
      <c r="A79" s="885" t="s">
        <v>682</v>
      </c>
      <c r="B79" s="886"/>
      <c r="C79" s="886"/>
      <c r="D79" s="886"/>
      <c r="E79" s="886"/>
      <c r="F79" s="886"/>
      <c r="G79" s="886"/>
      <c r="H79" s="886"/>
      <c r="I79" s="886"/>
      <c r="J79" s="886"/>
      <c r="K79" s="886"/>
      <c r="L79" s="878"/>
      <c r="M79" s="878"/>
      <c r="N79" s="878"/>
      <c r="O79" s="878"/>
      <c r="P79" s="878"/>
      <c r="Q79" s="878"/>
      <c r="R79" s="878"/>
      <c r="S79" s="878"/>
      <c r="T79" s="878"/>
      <c r="U79" s="878"/>
      <c r="V79" s="878"/>
      <c r="W79" s="879"/>
    </row>
    <row r="80" spans="1:25" x14ac:dyDescent="0.25">
      <c r="A80" s="885" t="s">
        <v>683</v>
      </c>
      <c r="B80" s="886"/>
      <c r="C80" s="886"/>
      <c r="D80" s="886"/>
      <c r="E80" s="886"/>
      <c r="F80" s="886"/>
      <c r="G80" s="886"/>
      <c r="H80" s="886"/>
      <c r="I80" s="886"/>
      <c r="J80" s="886"/>
      <c r="K80" s="886"/>
      <c r="L80" s="878"/>
      <c r="M80" s="878"/>
      <c r="N80" s="878"/>
      <c r="O80" s="878"/>
      <c r="P80" s="878"/>
      <c r="Q80" s="878"/>
      <c r="R80" s="878"/>
      <c r="S80" s="878"/>
      <c r="T80" s="878"/>
      <c r="U80" s="878"/>
      <c r="V80" s="878"/>
      <c r="W80" s="879"/>
    </row>
    <row r="81" spans="1:23" x14ac:dyDescent="0.25">
      <c r="A81" s="874" t="s">
        <v>684</v>
      </c>
      <c r="B81" s="875"/>
      <c r="C81" s="875"/>
      <c r="D81" s="875"/>
      <c r="E81" s="875"/>
      <c r="F81" s="875"/>
      <c r="G81" s="875"/>
      <c r="H81" s="875"/>
      <c r="I81" s="875"/>
      <c r="J81" s="875"/>
      <c r="K81" s="875"/>
      <c r="L81" s="878" t="s">
        <v>458</v>
      </c>
      <c r="M81" s="878"/>
      <c r="N81" s="878"/>
      <c r="O81" s="878"/>
      <c r="P81" s="878"/>
      <c r="Q81" s="878"/>
      <c r="R81" s="878"/>
      <c r="S81" s="878"/>
      <c r="T81" s="878"/>
      <c r="U81" s="878"/>
      <c r="V81" s="878"/>
      <c r="W81" s="879"/>
    </row>
    <row r="82" spans="1:23" x14ac:dyDescent="0.25">
      <c r="A82" s="874" t="s">
        <v>685</v>
      </c>
      <c r="B82" s="875"/>
      <c r="C82" s="875"/>
      <c r="D82" s="875"/>
      <c r="E82" s="875"/>
      <c r="F82" s="875"/>
      <c r="G82" s="875"/>
      <c r="H82" s="875"/>
      <c r="I82" s="875"/>
      <c r="J82" s="875"/>
      <c r="K82" s="875"/>
      <c r="L82" s="878" t="s">
        <v>459</v>
      </c>
      <c r="M82" s="878"/>
      <c r="N82" s="878"/>
      <c r="O82" s="878"/>
      <c r="P82" s="878"/>
      <c r="Q82" s="878"/>
      <c r="R82" s="878"/>
      <c r="S82" s="878"/>
      <c r="T82" s="878"/>
      <c r="U82" s="878"/>
      <c r="V82" s="878"/>
      <c r="W82" s="879"/>
    </row>
    <row r="83" spans="1:23" x14ac:dyDescent="0.25">
      <c r="A83" s="885" t="s">
        <v>686</v>
      </c>
      <c r="B83" s="886"/>
      <c r="C83" s="886"/>
      <c r="D83" s="886"/>
      <c r="E83" s="886"/>
      <c r="F83" s="886"/>
      <c r="G83" s="886"/>
      <c r="H83" s="886"/>
      <c r="I83" s="886"/>
      <c r="J83" s="886"/>
      <c r="K83" s="886"/>
      <c r="L83" s="878"/>
      <c r="M83" s="878"/>
      <c r="N83" s="878"/>
      <c r="O83" s="878"/>
      <c r="P83" s="878"/>
      <c r="Q83" s="878"/>
      <c r="R83" s="878"/>
      <c r="S83" s="878"/>
      <c r="T83" s="878"/>
      <c r="U83" s="878"/>
      <c r="V83" s="878"/>
      <c r="W83" s="879"/>
    </row>
    <row r="84" spans="1:23" x14ac:dyDescent="0.25">
      <c r="A84" s="889" t="s">
        <v>687</v>
      </c>
      <c r="B84" s="887"/>
      <c r="C84" s="887"/>
      <c r="D84" s="887"/>
      <c r="E84" s="887"/>
      <c r="F84" s="887"/>
      <c r="G84" s="887"/>
      <c r="H84" s="887"/>
      <c r="I84" s="887"/>
      <c r="J84" s="887"/>
      <c r="K84" s="887"/>
      <c r="L84" s="887"/>
      <c r="M84" s="887"/>
      <c r="N84" s="887"/>
      <c r="O84" s="887"/>
      <c r="P84" s="887"/>
      <c r="Q84" s="887"/>
      <c r="R84" s="887"/>
      <c r="S84" s="887"/>
      <c r="T84" s="887"/>
      <c r="U84" s="887"/>
      <c r="V84" s="887"/>
      <c r="W84" s="888"/>
    </row>
  </sheetData>
  <mergeCells count="51">
    <mergeCell ref="A81:K81"/>
    <mergeCell ref="L81:W81"/>
    <mergeCell ref="A82:K82"/>
    <mergeCell ref="L82:W84"/>
    <mergeCell ref="A83:K83"/>
    <mergeCell ref="A84:K84"/>
    <mergeCell ref="A76:K76"/>
    <mergeCell ref="L76:W76"/>
    <mergeCell ref="A77:K77"/>
    <mergeCell ref="L77:W77"/>
    <mergeCell ref="A78:K78"/>
    <mergeCell ref="L78:W80"/>
    <mergeCell ref="A79:K79"/>
    <mergeCell ref="A80:K80"/>
    <mergeCell ref="L71:W71"/>
    <mergeCell ref="A74:K74"/>
    <mergeCell ref="L74:W74"/>
    <mergeCell ref="A75:K75"/>
    <mergeCell ref="L75:W75"/>
    <mergeCell ref="P7:Q7"/>
    <mergeCell ref="R7:S7"/>
    <mergeCell ref="T7:U7"/>
    <mergeCell ref="A72:K73"/>
    <mergeCell ref="L72:W72"/>
    <mergeCell ref="L73:W73"/>
    <mergeCell ref="B8:C8"/>
    <mergeCell ref="D8:E8"/>
    <mergeCell ref="F8:G8"/>
    <mergeCell ref="H8:I8"/>
    <mergeCell ref="K8:L8"/>
    <mergeCell ref="N8:O8"/>
    <mergeCell ref="P8:Q8"/>
    <mergeCell ref="R8:S8"/>
    <mergeCell ref="T8:U8"/>
    <mergeCell ref="A71:K71"/>
    <mergeCell ref="A1:W1"/>
    <mergeCell ref="A2:W2"/>
    <mergeCell ref="A3:A8"/>
    <mergeCell ref="B3:Q5"/>
    <mergeCell ref="R3:S3"/>
    <mergeCell ref="T3:U3"/>
    <mergeCell ref="V3:W8"/>
    <mergeCell ref="R4:S4"/>
    <mergeCell ref="T4:U4"/>
    <mergeCell ref="R5:S5"/>
    <mergeCell ref="T5:U5"/>
    <mergeCell ref="B6:I7"/>
    <mergeCell ref="J6:O7"/>
    <mergeCell ref="P6:Q6"/>
    <mergeCell ref="R6:S6"/>
    <mergeCell ref="T6:U6"/>
  </mergeCells>
  <pageMargins left="0.75" right="0.75" top="1" bottom="1" header="0.5" footer="0.5"/>
  <pageSetup scale="53"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A82"/>
  <sheetViews>
    <sheetView showGridLines="0" workbookViewId="0">
      <selection activeCell="AB48" sqref="AB48"/>
    </sheetView>
  </sheetViews>
  <sheetFormatPr defaultRowHeight="15" x14ac:dyDescent="0.25"/>
  <cols>
    <col min="1" max="1" width="5.5703125" style="268" customWidth="1"/>
    <col min="2" max="2" width="8.28515625" style="268" customWidth="1"/>
    <col min="3" max="3" width="2.5703125" style="268" customWidth="1"/>
    <col min="4" max="4" width="9.140625" style="268" customWidth="1"/>
    <col min="5" max="5" width="2.5703125" style="268" customWidth="1"/>
    <col min="6" max="6" width="8.28515625" style="268" customWidth="1"/>
    <col min="7" max="7" width="2.5703125" style="268" customWidth="1"/>
    <col min="8" max="8" width="8.85546875" style="268" customWidth="1"/>
    <col min="9" max="9" width="2.5703125" style="268" customWidth="1"/>
    <col min="10" max="10" width="9.140625" style="268" customWidth="1"/>
    <col min="11" max="11" width="2.5703125" style="268" customWidth="1"/>
    <col min="12" max="12" width="8.28515625" style="268" customWidth="1"/>
    <col min="13" max="13" width="2.5703125" style="268" customWidth="1"/>
    <col min="14" max="14" width="8.28515625" style="268" customWidth="1"/>
    <col min="15" max="15" width="2.5703125" style="268" customWidth="1"/>
    <col min="16" max="16" width="8.28515625" style="268" customWidth="1"/>
    <col min="17" max="17" width="2.5703125" style="268" customWidth="1"/>
    <col min="18" max="18" width="8.28515625" style="268" customWidth="1"/>
    <col min="19" max="19" width="3.42578125" style="268" customWidth="1"/>
    <col min="20" max="20" width="6.28515625" style="268" customWidth="1"/>
    <col min="21" max="21" width="2.85546875" style="268" customWidth="1"/>
    <col min="22" max="22" width="8.42578125" style="268" customWidth="1"/>
    <col min="23" max="23" width="2.5703125" style="268" customWidth="1"/>
    <col min="24" max="256" width="9.140625" style="268"/>
    <col min="257" max="257" width="5.5703125" style="268" customWidth="1"/>
    <col min="258" max="258" width="8.28515625" style="268" customWidth="1"/>
    <col min="259" max="259" width="2.5703125" style="268" customWidth="1"/>
    <col min="260" max="260" width="9.140625" style="268" customWidth="1"/>
    <col min="261" max="261" width="2.5703125" style="268" customWidth="1"/>
    <col min="262" max="262" width="8.28515625" style="268" customWidth="1"/>
    <col min="263" max="263" width="2.5703125" style="268" customWidth="1"/>
    <col min="264" max="264" width="8.85546875" style="268" customWidth="1"/>
    <col min="265" max="265" width="2.5703125" style="268" customWidth="1"/>
    <col min="266" max="266" width="9.140625" style="268" customWidth="1"/>
    <col min="267" max="267" width="2.5703125" style="268" customWidth="1"/>
    <col min="268" max="268" width="8.28515625" style="268" customWidth="1"/>
    <col min="269" max="269" width="2.5703125" style="268" customWidth="1"/>
    <col min="270" max="270" width="8.28515625" style="268" customWidth="1"/>
    <col min="271" max="271" width="2.5703125" style="268" customWidth="1"/>
    <col min="272" max="272" width="8.28515625" style="268" customWidth="1"/>
    <col min="273" max="273" width="2.5703125" style="268" customWidth="1"/>
    <col min="274" max="274" width="8.28515625" style="268" customWidth="1"/>
    <col min="275" max="275" width="3.42578125" style="268" customWidth="1"/>
    <col min="276" max="276" width="6.28515625" style="268" customWidth="1"/>
    <col min="277" max="277" width="2.85546875" style="268" customWidth="1"/>
    <col min="278" max="278" width="8.42578125" style="268" customWidth="1"/>
    <col min="279" max="279" width="2.5703125" style="268" customWidth="1"/>
    <col min="280" max="512" width="9.140625" style="268"/>
    <col min="513" max="513" width="5.5703125" style="268" customWidth="1"/>
    <col min="514" max="514" width="8.28515625" style="268" customWidth="1"/>
    <col min="515" max="515" width="2.5703125" style="268" customWidth="1"/>
    <col min="516" max="516" width="9.140625" style="268" customWidth="1"/>
    <col min="517" max="517" width="2.5703125" style="268" customWidth="1"/>
    <col min="518" max="518" width="8.28515625" style="268" customWidth="1"/>
    <col min="519" max="519" width="2.5703125" style="268" customWidth="1"/>
    <col min="520" max="520" width="8.85546875" style="268" customWidth="1"/>
    <col min="521" max="521" width="2.5703125" style="268" customWidth="1"/>
    <col min="522" max="522" width="9.140625" style="268" customWidth="1"/>
    <col min="523" max="523" width="2.5703125" style="268" customWidth="1"/>
    <col min="524" max="524" width="8.28515625" style="268" customWidth="1"/>
    <col min="525" max="525" width="2.5703125" style="268" customWidth="1"/>
    <col min="526" max="526" width="8.28515625" style="268" customWidth="1"/>
    <col min="527" max="527" width="2.5703125" style="268" customWidth="1"/>
    <col min="528" max="528" width="8.28515625" style="268" customWidth="1"/>
    <col min="529" max="529" width="2.5703125" style="268" customWidth="1"/>
    <col min="530" max="530" width="8.28515625" style="268" customWidth="1"/>
    <col min="531" max="531" width="3.42578125" style="268" customWidth="1"/>
    <col min="532" max="532" width="6.28515625" style="268" customWidth="1"/>
    <col min="533" max="533" width="2.85546875" style="268" customWidth="1"/>
    <col min="534" max="534" width="8.42578125" style="268" customWidth="1"/>
    <col min="535" max="535" width="2.5703125" style="268" customWidth="1"/>
    <col min="536" max="768" width="9.140625" style="268"/>
    <col min="769" max="769" width="5.5703125" style="268" customWidth="1"/>
    <col min="770" max="770" width="8.28515625" style="268" customWidth="1"/>
    <col min="771" max="771" width="2.5703125" style="268" customWidth="1"/>
    <col min="772" max="772" width="9.140625" style="268" customWidth="1"/>
    <col min="773" max="773" width="2.5703125" style="268" customWidth="1"/>
    <col min="774" max="774" width="8.28515625" style="268" customWidth="1"/>
    <col min="775" max="775" width="2.5703125" style="268" customWidth="1"/>
    <col min="776" max="776" width="8.85546875" style="268" customWidth="1"/>
    <col min="777" max="777" width="2.5703125" style="268" customWidth="1"/>
    <col min="778" max="778" width="9.140625" style="268" customWidth="1"/>
    <col min="779" max="779" width="2.5703125" style="268" customWidth="1"/>
    <col min="780" max="780" width="8.28515625" style="268" customWidth="1"/>
    <col min="781" max="781" width="2.5703125" style="268" customWidth="1"/>
    <col min="782" max="782" width="8.28515625" style="268" customWidth="1"/>
    <col min="783" max="783" width="2.5703125" style="268" customWidth="1"/>
    <col min="784" max="784" width="8.28515625" style="268" customWidth="1"/>
    <col min="785" max="785" width="2.5703125" style="268" customWidth="1"/>
    <col min="786" max="786" width="8.28515625" style="268" customWidth="1"/>
    <col min="787" max="787" width="3.42578125" style="268" customWidth="1"/>
    <col min="788" max="788" width="6.28515625" style="268" customWidth="1"/>
    <col min="789" max="789" width="2.85546875" style="268" customWidth="1"/>
    <col min="790" max="790" width="8.42578125" style="268" customWidth="1"/>
    <col min="791" max="791" width="2.5703125" style="268" customWidth="1"/>
    <col min="792" max="1024" width="9.140625" style="268"/>
    <col min="1025" max="1025" width="5.5703125" style="268" customWidth="1"/>
    <col min="1026" max="1026" width="8.28515625" style="268" customWidth="1"/>
    <col min="1027" max="1027" width="2.5703125" style="268" customWidth="1"/>
    <col min="1028" max="1028" width="9.140625" style="268" customWidth="1"/>
    <col min="1029" max="1029" width="2.5703125" style="268" customWidth="1"/>
    <col min="1030" max="1030" width="8.28515625" style="268" customWidth="1"/>
    <col min="1031" max="1031" width="2.5703125" style="268" customWidth="1"/>
    <col min="1032" max="1032" width="8.85546875" style="268" customWidth="1"/>
    <col min="1033" max="1033" width="2.5703125" style="268" customWidth="1"/>
    <col min="1034" max="1034" width="9.140625" style="268" customWidth="1"/>
    <col min="1035" max="1035" width="2.5703125" style="268" customWidth="1"/>
    <col min="1036" max="1036" width="8.28515625" style="268" customWidth="1"/>
    <col min="1037" max="1037" width="2.5703125" style="268" customWidth="1"/>
    <col min="1038" max="1038" width="8.28515625" style="268" customWidth="1"/>
    <col min="1039" max="1039" width="2.5703125" style="268" customWidth="1"/>
    <col min="1040" max="1040" width="8.28515625" style="268" customWidth="1"/>
    <col min="1041" max="1041" width="2.5703125" style="268" customWidth="1"/>
    <col min="1042" max="1042" width="8.28515625" style="268" customWidth="1"/>
    <col min="1043" max="1043" width="3.42578125" style="268" customWidth="1"/>
    <col min="1044" max="1044" width="6.28515625" style="268" customWidth="1"/>
    <col min="1045" max="1045" width="2.85546875" style="268" customWidth="1"/>
    <col min="1046" max="1046" width="8.42578125" style="268" customWidth="1"/>
    <col min="1047" max="1047" width="2.5703125" style="268" customWidth="1"/>
    <col min="1048" max="1280" width="9.140625" style="268"/>
    <col min="1281" max="1281" width="5.5703125" style="268" customWidth="1"/>
    <col min="1282" max="1282" width="8.28515625" style="268" customWidth="1"/>
    <col min="1283" max="1283" width="2.5703125" style="268" customWidth="1"/>
    <col min="1284" max="1284" width="9.140625" style="268" customWidth="1"/>
    <col min="1285" max="1285" width="2.5703125" style="268" customWidth="1"/>
    <col min="1286" max="1286" width="8.28515625" style="268" customWidth="1"/>
    <col min="1287" max="1287" width="2.5703125" style="268" customWidth="1"/>
    <col min="1288" max="1288" width="8.85546875" style="268" customWidth="1"/>
    <col min="1289" max="1289" width="2.5703125" style="268" customWidth="1"/>
    <col min="1290" max="1290" width="9.140625" style="268" customWidth="1"/>
    <col min="1291" max="1291" width="2.5703125" style="268" customWidth="1"/>
    <col min="1292" max="1292" width="8.28515625" style="268" customWidth="1"/>
    <col min="1293" max="1293" width="2.5703125" style="268" customWidth="1"/>
    <col min="1294" max="1294" width="8.28515625" style="268" customWidth="1"/>
    <col min="1295" max="1295" width="2.5703125" style="268" customWidth="1"/>
    <col min="1296" max="1296" width="8.28515625" style="268" customWidth="1"/>
    <col min="1297" max="1297" width="2.5703125" style="268" customWidth="1"/>
    <col min="1298" max="1298" width="8.28515625" style="268" customWidth="1"/>
    <col min="1299" max="1299" width="3.42578125" style="268" customWidth="1"/>
    <col min="1300" max="1300" width="6.28515625" style="268" customWidth="1"/>
    <col min="1301" max="1301" width="2.85546875" style="268" customWidth="1"/>
    <col min="1302" max="1302" width="8.42578125" style="268" customWidth="1"/>
    <col min="1303" max="1303" width="2.5703125" style="268" customWidth="1"/>
    <col min="1304" max="1536" width="9.140625" style="268"/>
    <col min="1537" max="1537" width="5.5703125" style="268" customWidth="1"/>
    <col min="1538" max="1538" width="8.28515625" style="268" customWidth="1"/>
    <col min="1539" max="1539" width="2.5703125" style="268" customWidth="1"/>
    <col min="1540" max="1540" width="9.140625" style="268" customWidth="1"/>
    <col min="1541" max="1541" width="2.5703125" style="268" customWidth="1"/>
    <col min="1542" max="1542" width="8.28515625" style="268" customWidth="1"/>
    <col min="1543" max="1543" width="2.5703125" style="268" customWidth="1"/>
    <col min="1544" max="1544" width="8.85546875" style="268" customWidth="1"/>
    <col min="1545" max="1545" width="2.5703125" style="268" customWidth="1"/>
    <col min="1546" max="1546" width="9.140625" style="268" customWidth="1"/>
    <col min="1547" max="1547" width="2.5703125" style="268" customWidth="1"/>
    <col min="1548" max="1548" width="8.28515625" style="268" customWidth="1"/>
    <col min="1549" max="1549" width="2.5703125" style="268" customWidth="1"/>
    <col min="1550" max="1550" width="8.28515625" style="268" customWidth="1"/>
    <col min="1551" max="1551" width="2.5703125" style="268" customWidth="1"/>
    <col min="1552" max="1552" width="8.28515625" style="268" customWidth="1"/>
    <col min="1553" max="1553" width="2.5703125" style="268" customWidth="1"/>
    <col min="1554" max="1554" width="8.28515625" style="268" customWidth="1"/>
    <col min="1555" max="1555" width="3.42578125" style="268" customWidth="1"/>
    <col min="1556" max="1556" width="6.28515625" style="268" customWidth="1"/>
    <col min="1557" max="1557" width="2.85546875" style="268" customWidth="1"/>
    <col min="1558" max="1558" width="8.42578125" style="268" customWidth="1"/>
    <col min="1559" max="1559" width="2.5703125" style="268" customWidth="1"/>
    <col min="1560" max="1792" width="9.140625" style="268"/>
    <col min="1793" max="1793" width="5.5703125" style="268" customWidth="1"/>
    <col min="1794" max="1794" width="8.28515625" style="268" customWidth="1"/>
    <col min="1795" max="1795" width="2.5703125" style="268" customWidth="1"/>
    <col min="1796" max="1796" width="9.140625" style="268" customWidth="1"/>
    <col min="1797" max="1797" width="2.5703125" style="268" customWidth="1"/>
    <col min="1798" max="1798" width="8.28515625" style="268" customWidth="1"/>
    <col min="1799" max="1799" width="2.5703125" style="268" customWidth="1"/>
    <col min="1800" max="1800" width="8.85546875" style="268" customWidth="1"/>
    <col min="1801" max="1801" width="2.5703125" style="268" customWidth="1"/>
    <col min="1802" max="1802" width="9.140625" style="268" customWidth="1"/>
    <col min="1803" max="1803" width="2.5703125" style="268" customWidth="1"/>
    <col min="1804" max="1804" width="8.28515625" style="268" customWidth="1"/>
    <col min="1805" max="1805" width="2.5703125" style="268" customWidth="1"/>
    <col min="1806" max="1806" width="8.28515625" style="268" customWidth="1"/>
    <col min="1807" max="1807" width="2.5703125" style="268" customWidth="1"/>
    <col min="1808" max="1808" width="8.28515625" style="268" customWidth="1"/>
    <col min="1809" max="1809" width="2.5703125" style="268" customWidth="1"/>
    <col min="1810" max="1810" width="8.28515625" style="268" customWidth="1"/>
    <col min="1811" max="1811" width="3.42578125" style="268" customWidth="1"/>
    <col min="1812" max="1812" width="6.28515625" style="268" customWidth="1"/>
    <col min="1813" max="1813" width="2.85546875" style="268" customWidth="1"/>
    <col min="1814" max="1814" width="8.42578125" style="268" customWidth="1"/>
    <col min="1815" max="1815" width="2.5703125" style="268" customWidth="1"/>
    <col min="1816" max="2048" width="9.140625" style="268"/>
    <col min="2049" max="2049" width="5.5703125" style="268" customWidth="1"/>
    <col min="2050" max="2050" width="8.28515625" style="268" customWidth="1"/>
    <col min="2051" max="2051" width="2.5703125" style="268" customWidth="1"/>
    <col min="2052" max="2052" width="9.140625" style="268" customWidth="1"/>
    <col min="2053" max="2053" width="2.5703125" style="268" customWidth="1"/>
    <col min="2054" max="2054" width="8.28515625" style="268" customWidth="1"/>
    <col min="2055" max="2055" width="2.5703125" style="268" customWidth="1"/>
    <col min="2056" max="2056" width="8.85546875" style="268" customWidth="1"/>
    <col min="2057" max="2057" width="2.5703125" style="268" customWidth="1"/>
    <col min="2058" max="2058" width="9.140625" style="268" customWidth="1"/>
    <col min="2059" max="2059" width="2.5703125" style="268" customWidth="1"/>
    <col min="2060" max="2060" width="8.28515625" style="268" customWidth="1"/>
    <col min="2061" max="2061" width="2.5703125" style="268" customWidth="1"/>
    <col min="2062" max="2062" width="8.28515625" style="268" customWidth="1"/>
    <col min="2063" max="2063" width="2.5703125" style="268" customWidth="1"/>
    <col min="2064" max="2064" width="8.28515625" style="268" customWidth="1"/>
    <col min="2065" max="2065" width="2.5703125" style="268" customWidth="1"/>
    <col min="2066" max="2066" width="8.28515625" style="268" customWidth="1"/>
    <col min="2067" max="2067" width="3.42578125" style="268" customWidth="1"/>
    <col min="2068" max="2068" width="6.28515625" style="268" customWidth="1"/>
    <col min="2069" max="2069" width="2.85546875" style="268" customWidth="1"/>
    <col min="2070" max="2070" width="8.42578125" style="268" customWidth="1"/>
    <col min="2071" max="2071" width="2.5703125" style="268" customWidth="1"/>
    <col min="2072" max="2304" width="9.140625" style="268"/>
    <col min="2305" max="2305" width="5.5703125" style="268" customWidth="1"/>
    <col min="2306" max="2306" width="8.28515625" style="268" customWidth="1"/>
    <col min="2307" max="2307" width="2.5703125" style="268" customWidth="1"/>
    <col min="2308" max="2308" width="9.140625" style="268" customWidth="1"/>
    <col min="2309" max="2309" width="2.5703125" style="268" customWidth="1"/>
    <col min="2310" max="2310" width="8.28515625" style="268" customWidth="1"/>
    <col min="2311" max="2311" width="2.5703125" style="268" customWidth="1"/>
    <col min="2312" max="2312" width="8.85546875" style="268" customWidth="1"/>
    <col min="2313" max="2313" width="2.5703125" style="268" customWidth="1"/>
    <col min="2314" max="2314" width="9.140625" style="268" customWidth="1"/>
    <col min="2315" max="2315" width="2.5703125" style="268" customWidth="1"/>
    <col min="2316" max="2316" width="8.28515625" style="268" customWidth="1"/>
    <col min="2317" max="2317" width="2.5703125" style="268" customWidth="1"/>
    <col min="2318" max="2318" width="8.28515625" style="268" customWidth="1"/>
    <col min="2319" max="2319" width="2.5703125" style="268" customWidth="1"/>
    <col min="2320" max="2320" width="8.28515625" style="268" customWidth="1"/>
    <col min="2321" max="2321" width="2.5703125" style="268" customWidth="1"/>
    <col min="2322" max="2322" width="8.28515625" style="268" customWidth="1"/>
    <col min="2323" max="2323" width="3.42578125" style="268" customWidth="1"/>
    <col min="2324" max="2324" width="6.28515625" style="268" customWidth="1"/>
    <col min="2325" max="2325" width="2.85546875" style="268" customWidth="1"/>
    <col min="2326" max="2326" width="8.42578125" style="268" customWidth="1"/>
    <col min="2327" max="2327" width="2.5703125" style="268" customWidth="1"/>
    <col min="2328" max="2560" width="9.140625" style="268"/>
    <col min="2561" max="2561" width="5.5703125" style="268" customWidth="1"/>
    <col min="2562" max="2562" width="8.28515625" style="268" customWidth="1"/>
    <col min="2563" max="2563" width="2.5703125" style="268" customWidth="1"/>
    <col min="2564" max="2564" width="9.140625" style="268" customWidth="1"/>
    <col min="2565" max="2565" width="2.5703125" style="268" customWidth="1"/>
    <col min="2566" max="2566" width="8.28515625" style="268" customWidth="1"/>
    <col min="2567" max="2567" width="2.5703125" style="268" customWidth="1"/>
    <col min="2568" max="2568" width="8.85546875" style="268" customWidth="1"/>
    <col min="2569" max="2569" width="2.5703125" style="268" customWidth="1"/>
    <col min="2570" max="2570" width="9.140625" style="268" customWidth="1"/>
    <col min="2571" max="2571" width="2.5703125" style="268" customWidth="1"/>
    <col min="2572" max="2572" width="8.28515625" style="268" customWidth="1"/>
    <col min="2573" max="2573" width="2.5703125" style="268" customWidth="1"/>
    <col min="2574" max="2574" width="8.28515625" style="268" customWidth="1"/>
    <col min="2575" max="2575" width="2.5703125" style="268" customWidth="1"/>
    <col min="2576" max="2576" width="8.28515625" style="268" customWidth="1"/>
    <col min="2577" max="2577" width="2.5703125" style="268" customWidth="1"/>
    <col min="2578" max="2578" width="8.28515625" style="268" customWidth="1"/>
    <col min="2579" max="2579" width="3.42578125" style="268" customWidth="1"/>
    <col min="2580" max="2580" width="6.28515625" style="268" customWidth="1"/>
    <col min="2581" max="2581" width="2.85546875" style="268" customWidth="1"/>
    <col min="2582" max="2582" width="8.42578125" style="268" customWidth="1"/>
    <col min="2583" max="2583" width="2.5703125" style="268" customWidth="1"/>
    <col min="2584" max="2816" width="9.140625" style="268"/>
    <col min="2817" max="2817" width="5.5703125" style="268" customWidth="1"/>
    <col min="2818" max="2818" width="8.28515625" style="268" customWidth="1"/>
    <col min="2819" max="2819" width="2.5703125" style="268" customWidth="1"/>
    <col min="2820" max="2820" width="9.140625" style="268" customWidth="1"/>
    <col min="2821" max="2821" width="2.5703125" style="268" customWidth="1"/>
    <col min="2822" max="2822" width="8.28515625" style="268" customWidth="1"/>
    <col min="2823" max="2823" width="2.5703125" style="268" customWidth="1"/>
    <col min="2824" max="2824" width="8.85546875" style="268" customWidth="1"/>
    <col min="2825" max="2825" width="2.5703125" style="268" customWidth="1"/>
    <col min="2826" max="2826" width="9.140625" style="268" customWidth="1"/>
    <col min="2827" max="2827" width="2.5703125" style="268" customWidth="1"/>
    <col min="2828" max="2828" width="8.28515625" style="268" customWidth="1"/>
    <col min="2829" max="2829" width="2.5703125" style="268" customWidth="1"/>
    <col min="2830" max="2830" width="8.28515625" style="268" customWidth="1"/>
    <col min="2831" max="2831" width="2.5703125" style="268" customWidth="1"/>
    <col min="2832" max="2832" width="8.28515625" style="268" customWidth="1"/>
    <col min="2833" max="2833" width="2.5703125" style="268" customWidth="1"/>
    <col min="2834" max="2834" width="8.28515625" style="268" customWidth="1"/>
    <col min="2835" max="2835" width="3.42578125" style="268" customWidth="1"/>
    <col min="2836" max="2836" width="6.28515625" style="268" customWidth="1"/>
    <col min="2837" max="2837" width="2.85546875" style="268" customWidth="1"/>
    <col min="2838" max="2838" width="8.42578125" style="268" customWidth="1"/>
    <col min="2839" max="2839" width="2.5703125" style="268" customWidth="1"/>
    <col min="2840" max="3072" width="9.140625" style="268"/>
    <col min="3073" max="3073" width="5.5703125" style="268" customWidth="1"/>
    <col min="3074" max="3074" width="8.28515625" style="268" customWidth="1"/>
    <col min="3075" max="3075" width="2.5703125" style="268" customWidth="1"/>
    <col min="3076" max="3076" width="9.140625" style="268" customWidth="1"/>
    <col min="3077" max="3077" width="2.5703125" style="268" customWidth="1"/>
    <col min="3078" max="3078" width="8.28515625" style="268" customWidth="1"/>
    <col min="3079" max="3079" width="2.5703125" style="268" customWidth="1"/>
    <col min="3080" max="3080" width="8.85546875" style="268" customWidth="1"/>
    <col min="3081" max="3081" width="2.5703125" style="268" customWidth="1"/>
    <col min="3082" max="3082" width="9.140625" style="268" customWidth="1"/>
    <col min="3083" max="3083" width="2.5703125" style="268" customWidth="1"/>
    <col min="3084" max="3084" width="8.28515625" style="268" customWidth="1"/>
    <col min="3085" max="3085" width="2.5703125" style="268" customWidth="1"/>
    <col min="3086" max="3086" width="8.28515625" style="268" customWidth="1"/>
    <col min="3087" max="3087" width="2.5703125" style="268" customWidth="1"/>
    <col min="3088" max="3088" width="8.28515625" style="268" customWidth="1"/>
    <col min="3089" max="3089" width="2.5703125" style="268" customWidth="1"/>
    <col min="3090" max="3090" width="8.28515625" style="268" customWidth="1"/>
    <col min="3091" max="3091" width="3.42578125" style="268" customWidth="1"/>
    <col min="3092" max="3092" width="6.28515625" style="268" customWidth="1"/>
    <col min="3093" max="3093" width="2.85546875" style="268" customWidth="1"/>
    <col min="3094" max="3094" width="8.42578125" style="268" customWidth="1"/>
    <col min="3095" max="3095" width="2.5703125" style="268" customWidth="1"/>
    <col min="3096" max="3328" width="9.140625" style="268"/>
    <col min="3329" max="3329" width="5.5703125" style="268" customWidth="1"/>
    <col min="3330" max="3330" width="8.28515625" style="268" customWidth="1"/>
    <col min="3331" max="3331" width="2.5703125" style="268" customWidth="1"/>
    <col min="3332" max="3332" width="9.140625" style="268" customWidth="1"/>
    <col min="3333" max="3333" width="2.5703125" style="268" customWidth="1"/>
    <col min="3334" max="3334" width="8.28515625" style="268" customWidth="1"/>
    <col min="3335" max="3335" width="2.5703125" style="268" customWidth="1"/>
    <col min="3336" max="3336" width="8.85546875" style="268" customWidth="1"/>
    <col min="3337" max="3337" width="2.5703125" style="268" customWidth="1"/>
    <col min="3338" max="3338" width="9.140625" style="268" customWidth="1"/>
    <col min="3339" max="3339" width="2.5703125" style="268" customWidth="1"/>
    <col min="3340" max="3340" width="8.28515625" style="268" customWidth="1"/>
    <col min="3341" max="3341" width="2.5703125" style="268" customWidth="1"/>
    <col min="3342" max="3342" width="8.28515625" style="268" customWidth="1"/>
    <col min="3343" max="3343" width="2.5703125" style="268" customWidth="1"/>
    <col min="3344" max="3344" width="8.28515625" style="268" customWidth="1"/>
    <col min="3345" max="3345" width="2.5703125" style="268" customWidth="1"/>
    <col min="3346" max="3346" width="8.28515625" style="268" customWidth="1"/>
    <col min="3347" max="3347" width="3.42578125" style="268" customWidth="1"/>
    <col min="3348" max="3348" width="6.28515625" style="268" customWidth="1"/>
    <col min="3349" max="3349" width="2.85546875" style="268" customWidth="1"/>
    <col min="3350" max="3350" width="8.42578125" style="268" customWidth="1"/>
    <col min="3351" max="3351" width="2.5703125" style="268" customWidth="1"/>
    <col min="3352" max="3584" width="9.140625" style="268"/>
    <col min="3585" max="3585" width="5.5703125" style="268" customWidth="1"/>
    <col min="3586" max="3586" width="8.28515625" style="268" customWidth="1"/>
    <col min="3587" max="3587" width="2.5703125" style="268" customWidth="1"/>
    <col min="3588" max="3588" width="9.140625" style="268" customWidth="1"/>
    <col min="3589" max="3589" width="2.5703125" style="268" customWidth="1"/>
    <col min="3590" max="3590" width="8.28515625" style="268" customWidth="1"/>
    <col min="3591" max="3591" width="2.5703125" style="268" customWidth="1"/>
    <col min="3592" max="3592" width="8.85546875" style="268" customWidth="1"/>
    <col min="3593" max="3593" width="2.5703125" style="268" customWidth="1"/>
    <col min="3594" max="3594" width="9.140625" style="268" customWidth="1"/>
    <col min="3595" max="3595" width="2.5703125" style="268" customWidth="1"/>
    <col min="3596" max="3596" width="8.28515625" style="268" customWidth="1"/>
    <col min="3597" max="3597" width="2.5703125" style="268" customWidth="1"/>
    <col min="3598" max="3598" width="8.28515625" style="268" customWidth="1"/>
    <col min="3599" max="3599" width="2.5703125" style="268" customWidth="1"/>
    <col min="3600" max="3600" width="8.28515625" style="268" customWidth="1"/>
    <col min="3601" max="3601" width="2.5703125" style="268" customWidth="1"/>
    <col min="3602" max="3602" width="8.28515625" style="268" customWidth="1"/>
    <col min="3603" max="3603" width="3.42578125" style="268" customWidth="1"/>
    <col min="3604" max="3604" width="6.28515625" style="268" customWidth="1"/>
    <col min="3605" max="3605" width="2.85546875" style="268" customWidth="1"/>
    <col min="3606" max="3606" width="8.42578125" style="268" customWidth="1"/>
    <col min="3607" max="3607" width="2.5703125" style="268" customWidth="1"/>
    <col min="3608" max="3840" width="9.140625" style="268"/>
    <col min="3841" max="3841" width="5.5703125" style="268" customWidth="1"/>
    <col min="3842" max="3842" width="8.28515625" style="268" customWidth="1"/>
    <col min="3843" max="3843" width="2.5703125" style="268" customWidth="1"/>
    <col min="3844" max="3844" width="9.140625" style="268" customWidth="1"/>
    <col min="3845" max="3845" width="2.5703125" style="268" customWidth="1"/>
    <col min="3846" max="3846" width="8.28515625" style="268" customWidth="1"/>
    <col min="3847" max="3847" width="2.5703125" style="268" customWidth="1"/>
    <col min="3848" max="3848" width="8.85546875" style="268" customWidth="1"/>
    <col min="3849" max="3849" width="2.5703125" style="268" customWidth="1"/>
    <col min="3850" max="3850" width="9.140625" style="268" customWidth="1"/>
    <col min="3851" max="3851" width="2.5703125" style="268" customWidth="1"/>
    <col min="3852" max="3852" width="8.28515625" style="268" customWidth="1"/>
    <col min="3853" max="3853" width="2.5703125" style="268" customWidth="1"/>
    <col min="3854" max="3854" width="8.28515625" style="268" customWidth="1"/>
    <col min="3855" max="3855" width="2.5703125" style="268" customWidth="1"/>
    <col min="3856" max="3856" width="8.28515625" style="268" customWidth="1"/>
    <col min="3857" max="3857" width="2.5703125" style="268" customWidth="1"/>
    <col min="3858" max="3858" width="8.28515625" style="268" customWidth="1"/>
    <col min="3859" max="3859" width="3.42578125" style="268" customWidth="1"/>
    <col min="3860" max="3860" width="6.28515625" style="268" customWidth="1"/>
    <col min="3861" max="3861" width="2.85546875" style="268" customWidth="1"/>
    <col min="3862" max="3862" width="8.42578125" style="268" customWidth="1"/>
    <col min="3863" max="3863" width="2.5703125" style="268" customWidth="1"/>
    <col min="3864" max="4096" width="9.140625" style="268"/>
    <col min="4097" max="4097" width="5.5703125" style="268" customWidth="1"/>
    <col min="4098" max="4098" width="8.28515625" style="268" customWidth="1"/>
    <col min="4099" max="4099" width="2.5703125" style="268" customWidth="1"/>
    <col min="4100" max="4100" width="9.140625" style="268" customWidth="1"/>
    <col min="4101" max="4101" width="2.5703125" style="268" customWidth="1"/>
    <col min="4102" max="4102" width="8.28515625" style="268" customWidth="1"/>
    <col min="4103" max="4103" width="2.5703125" style="268" customWidth="1"/>
    <col min="4104" max="4104" width="8.85546875" style="268" customWidth="1"/>
    <col min="4105" max="4105" width="2.5703125" style="268" customWidth="1"/>
    <col min="4106" max="4106" width="9.140625" style="268" customWidth="1"/>
    <col min="4107" max="4107" width="2.5703125" style="268" customWidth="1"/>
    <col min="4108" max="4108" width="8.28515625" style="268" customWidth="1"/>
    <col min="4109" max="4109" width="2.5703125" style="268" customWidth="1"/>
    <col min="4110" max="4110" width="8.28515625" style="268" customWidth="1"/>
    <col min="4111" max="4111" width="2.5703125" style="268" customWidth="1"/>
    <col min="4112" max="4112" width="8.28515625" style="268" customWidth="1"/>
    <col min="4113" max="4113" width="2.5703125" style="268" customWidth="1"/>
    <col min="4114" max="4114" width="8.28515625" style="268" customWidth="1"/>
    <col min="4115" max="4115" width="3.42578125" style="268" customWidth="1"/>
    <col min="4116" max="4116" width="6.28515625" style="268" customWidth="1"/>
    <col min="4117" max="4117" width="2.85546875" style="268" customWidth="1"/>
    <col min="4118" max="4118" width="8.42578125" style="268" customWidth="1"/>
    <col min="4119" max="4119" width="2.5703125" style="268" customWidth="1"/>
    <col min="4120" max="4352" width="9.140625" style="268"/>
    <col min="4353" max="4353" width="5.5703125" style="268" customWidth="1"/>
    <col min="4354" max="4354" width="8.28515625" style="268" customWidth="1"/>
    <col min="4355" max="4355" width="2.5703125" style="268" customWidth="1"/>
    <col min="4356" max="4356" width="9.140625" style="268" customWidth="1"/>
    <col min="4357" max="4357" width="2.5703125" style="268" customWidth="1"/>
    <col min="4358" max="4358" width="8.28515625" style="268" customWidth="1"/>
    <col min="4359" max="4359" width="2.5703125" style="268" customWidth="1"/>
    <col min="4360" max="4360" width="8.85546875" style="268" customWidth="1"/>
    <col min="4361" max="4361" width="2.5703125" style="268" customWidth="1"/>
    <col min="4362" max="4362" width="9.140625" style="268" customWidth="1"/>
    <col min="4363" max="4363" width="2.5703125" style="268" customWidth="1"/>
    <col min="4364" max="4364" width="8.28515625" style="268" customWidth="1"/>
    <col min="4365" max="4365" width="2.5703125" style="268" customWidth="1"/>
    <col min="4366" max="4366" width="8.28515625" style="268" customWidth="1"/>
    <col min="4367" max="4367" width="2.5703125" style="268" customWidth="1"/>
    <col min="4368" max="4368" width="8.28515625" style="268" customWidth="1"/>
    <col min="4369" max="4369" width="2.5703125" style="268" customWidth="1"/>
    <col min="4370" max="4370" width="8.28515625" style="268" customWidth="1"/>
    <col min="4371" max="4371" width="3.42578125" style="268" customWidth="1"/>
    <col min="4372" max="4372" width="6.28515625" style="268" customWidth="1"/>
    <col min="4373" max="4373" width="2.85546875" style="268" customWidth="1"/>
    <col min="4374" max="4374" width="8.42578125" style="268" customWidth="1"/>
    <col min="4375" max="4375" width="2.5703125" style="268" customWidth="1"/>
    <col min="4376" max="4608" width="9.140625" style="268"/>
    <col min="4609" max="4609" width="5.5703125" style="268" customWidth="1"/>
    <col min="4610" max="4610" width="8.28515625" style="268" customWidth="1"/>
    <col min="4611" max="4611" width="2.5703125" style="268" customWidth="1"/>
    <col min="4612" max="4612" width="9.140625" style="268" customWidth="1"/>
    <col min="4613" max="4613" width="2.5703125" style="268" customWidth="1"/>
    <col min="4614" max="4614" width="8.28515625" style="268" customWidth="1"/>
    <col min="4615" max="4615" width="2.5703125" style="268" customWidth="1"/>
    <col min="4616" max="4616" width="8.85546875" style="268" customWidth="1"/>
    <col min="4617" max="4617" width="2.5703125" style="268" customWidth="1"/>
    <col min="4618" max="4618" width="9.140625" style="268" customWidth="1"/>
    <col min="4619" max="4619" width="2.5703125" style="268" customWidth="1"/>
    <col min="4620" max="4620" width="8.28515625" style="268" customWidth="1"/>
    <col min="4621" max="4621" width="2.5703125" style="268" customWidth="1"/>
    <col min="4622" max="4622" width="8.28515625" style="268" customWidth="1"/>
    <col min="4623" max="4623" width="2.5703125" style="268" customWidth="1"/>
    <col min="4624" max="4624" width="8.28515625" style="268" customWidth="1"/>
    <col min="4625" max="4625" width="2.5703125" style="268" customWidth="1"/>
    <col min="4626" max="4626" width="8.28515625" style="268" customWidth="1"/>
    <col min="4627" max="4627" width="3.42578125" style="268" customWidth="1"/>
    <col min="4628" max="4628" width="6.28515625" style="268" customWidth="1"/>
    <col min="4629" max="4629" width="2.85546875" style="268" customWidth="1"/>
    <col min="4630" max="4630" width="8.42578125" style="268" customWidth="1"/>
    <col min="4631" max="4631" width="2.5703125" style="268" customWidth="1"/>
    <col min="4632" max="4864" width="9.140625" style="268"/>
    <col min="4865" max="4865" width="5.5703125" style="268" customWidth="1"/>
    <col min="4866" max="4866" width="8.28515625" style="268" customWidth="1"/>
    <col min="4867" max="4867" width="2.5703125" style="268" customWidth="1"/>
    <col min="4868" max="4868" width="9.140625" style="268" customWidth="1"/>
    <col min="4869" max="4869" width="2.5703125" style="268" customWidth="1"/>
    <col min="4870" max="4870" width="8.28515625" style="268" customWidth="1"/>
    <col min="4871" max="4871" width="2.5703125" style="268" customWidth="1"/>
    <col min="4872" max="4872" width="8.85546875" style="268" customWidth="1"/>
    <col min="4873" max="4873" width="2.5703125" style="268" customWidth="1"/>
    <col min="4874" max="4874" width="9.140625" style="268" customWidth="1"/>
    <col min="4875" max="4875" width="2.5703125" style="268" customWidth="1"/>
    <col min="4876" max="4876" width="8.28515625" style="268" customWidth="1"/>
    <col min="4877" max="4877" width="2.5703125" style="268" customWidth="1"/>
    <col min="4878" max="4878" width="8.28515625" style="268" customWidth="1"/>
    <col min="4879" max="4879" width="2.5703125" style="268" customWidth="1"/>
    <col min="4880" max="4880" width="8.28515625" style="268" customWidth="1"/>
    <col min="4881" max="4881" width="2.5703125" style="268" customWidth="1"/>
    <col min="4882" max="4882" width="8.28515625" style="268" customWidth="1"/>
    <col min="4883" max="4883" width="3.42578125" style="268" customWidth="1"/>
    <col min="4884" max="4884" width="6.28515625" style="268" customWidth="1"/>
    <col min="4885" max="4885" width="2.85546875" style="268" customWidth="1"/>
    <col min="4886" max="4886" width="8.42578125" style="268" customWidth="1"/>
    <col min="4887" max="4887" width="2.5703125" style="268" customWidth="1"/>
    <col min="4888" max="5120" width="9.140625" style="268"/>
    <col min="5121" max="5121" width="5.5703125" style="268" customWidth="1"/>
    <col min="5122" max="5122" width="8.28515625" style="268" customWidth="1"/>
    <col min="5123" max="5123" width="2.5703125" style="268" customWidth="1"/>
    <col min="5124" max="5124" width="9.140625" style="268" customWidth="1"/>
    <col min="5125" max="5125" width="2.5703125" style="268" customWidth="1"/>
    <col min="5126" max="5126" width="8.28515625" style="268" customWidth="1"/>
    <col min="5127" max="5127" width="2.5703125" style="268" customWidth="1"/>
    <col min="5128" max="5128" width="8.85546875" style="268" customWidth="1"/>
    <col min="5129" max="5129" width="2.5703125" style="268" customWidth="1"/>
    <col min="5130" max="5130" width="9.140625" style="268" customWidth="1"/>
    <col min="5131" max="5131" width="2.5703125" style="268" customWidth="1"/>
    <col min="5132" max="5132" width="8.28515625" style="268" customWidth="1"/>
    <col min="5133" max="5133" width="2.5703125" style="268" customWidth="1"/>
    <col min="5134" max="5134" width="8.28515625" style="268" customWidth="1"/>
    <col min="5135" max="5135" width="2.5703125" style="268" customWidth="1"/>
    <col min="5136" max="5136" width="8.28515625" style="268" customWidth="1"/>
    <col min="5137" max="5137" width="2.5703125" style="268" customWidth="1"/>
    <col min="5138" max="5138" width="8.28515625" style="268" customWidth="1"/>
    <col min="5139" max="5139" width="3.42578125" style="268" customWidth="1"/>
    <col min="5140" max="5140" width="6.28515625" style="268" customWidth="1"/>
    <col min="5141" max="5141" width="2.85546875" style="268" customWidth="1"/>
    <col min="5142" max="5142" width="8.42578125" style="268" customWidth="1"/>
    <col min="5143" max="5143" width="2.5703125" style="268" customWidth="1"/>
    <col min="5144" max="5376" width="9.140625" style="268"/>
    <col min="5377" max="5377" width="5.5703125" style="268" customWidth="1"/>
    <col min="5378" max="5378" width="8.28515625" style="268" customWidth="1"/>
    <col min="5379" max="5379" width="2.5703125" style="268" customWidth="1"/>
    <col min="5380" max="5380" width="9.140625" style="268" customWidth="1"/>
    <col min="5381" max="5381" width="2.5703125" style="268" customWidth="1"/>
    <col min="5382" max="5382" width="8.28515625" style="268" customWidth="1"/>
    <col min="5383" max="5383" width="2.5703125" style="268" customWidth="1"/>
    <col min="5384" max="5384" width="8.85546875" style="268" customWidth="1"/>
    <col min="5385" max="5385" width="2.5703125" style="268" customWidth="1"/>
    <col min="5386" max="5386" width="9.140625" style="268" customWidth="1"/>
    <col min="5387" max="5387" width="2.5703125" style="268" customWidth="1"/>
    <col min="5388" max="5388" width="8.28515625" style="268" customWidth="1"/>
    <col min="5389" max="5389" width="2.5703125" style="268" customWidth="1"/>
    <col min="5390" max="5390" width="8.28515625" style="268" customWidth="1"/>
    <col min="5391" max="5391" width="2.5703125" style="268" customWidth="1"/>
    <col min="5392" max="5392" width="8.28515625" style="268" customWidth="1"/>
    <col min="5393" max="5393" width="2.5703125" style="268" customWidth="1"/>
    <col min="5394" max="5394" width="8.28515625" style="268" customWidth="1"/>
    <col min="5395" max="5395" width="3.42578125" style="268" customWidth="1"/>
    <col min="5396" max="5396" width="6.28515625" style="268" customWidth="1"/>
    <col min="5397" max="5397" width="2.85546875" style="268" customWidth="1"/>
    <col min="5398" max="5398" width="8.42578125" style="268" customWidth="1"/>
    <col min="5399" max="5399" width="2.5703125" style="268" customWidth="1"/>
    <col min="5400" max="5632" width="9.140625" style="268"/>
    <col min="5633" max="5633" width="5.5703125" style="268" customWidth="1"/>
    <col min="5634" max="5634" width="8.28515625" style="268" customWidth="1"/>
    <col min="5635" max="5635" width="2.5703125" style="268" customWidth="1"/>
    <col min="5636" max="5636" width="9.140625" style="268" customWidth="1"/>
    <col min="5637" max="5637" width="2.5703125" style="268" customWidth="1"/>
    <col min="5638" max="5638" width="8.28515625" style="268" customWidth="1"/>
    <col min="5639" max="5639" width="2.5703125" style="268" customWidth="1"/>
    <col min="5640" max="5640" width="8.85546875" style="268" customWidth="1"/>
    <col min="5641" max="5641" width="2.5703125" style="268" customWidth="1"/>
    <col min="5642" max="5642" width="9.140625" style="268" customWidth="1"/>
    <col min="5643" max="5643" width="2.5703125" style="268" customWidth="1"/>
    <col min="5644" max="5644" width="8.28515625" style="268" customWidth="1"/>
    <col min="5645" max="5645" width="2.5703125" style="268" customWidth="1"/>
    <col min="5646" max="5646" width="8.28515625" style="268" customWidth="1"/>
    <col min="5647" max="5647" width="2.5703125" style="268" customWidth="1"/>
    <col min="5648" max="5648" width="8.28515625" style="268" customWidth="1"/>
    <col min="5649" max="5649" width="2.5703125" style="268" customWidth="1"/>
    <col min="5650" max="5650" width="8.28515625" style="268" customWidth="1"/>
    <col min="5651" max="5651" width="3.42578125" style="268" customWidth="1"/>
    <col min="5652" max="5652" width="6.28515625" style="268" customWidth="1"/>
    <col min="5653" max="5653" width="2.85546875" style="268" customWidth="1"/>
    <col min="5654" max="5654" width="8.42578125" style="268" customWidth="1"/>
    <col min="5655" max="5655" width="2.5703125" style="268" customWidth="1"/>
    <col min="5656" max="5888" width="9.140625" style="268"/>
    <col min="5889" max="5889" width="5.5703125" style="268" customWidth="1"/>
    <col min="5890" max="5890" width="8.28515625" style="268" customWidth="1"/>
    <col min="5891" max="5891" width="2.5703125" style="268" customWidth="1"/>
    <col min="5892" max="5892" width="9.140625" style="268" customWidth="1"/>
    <col min="5893" max="5893" width="2.5703125" style="268" customWidth="1"/>
    <col min="5894" max="5894" width="8.28515625" style="268" customWidth="1"/>
    <col min="5895" max="5895" width="2.5703125" style="268" customWidth="1"/>
    <col min="5896" max="5896" width="8.85546875" style="268" customWidth="1"/>
    <col min="5897" max="5897" width="2.5703125" style="268" customWidth="1"/>
    <col min="5898" max="5898" width="9.140625" style="268" customWidth="1"/>
    <col min="5899" max="5899" width="2.5703125" style="268" customWidth="1"/>
    <col min="5900" max="5900" width="8.28515625" style="268" customWidth="1"/>
    <col min="5901" max="5901" width="2.5703125" style="268" customWidth="1"/>
    <col min="5902" max="5902" width="8.28515625" style="268" customWidth="1"/>
    <col min="5903" max="5903" width="2.5703125" style="268" customWidth="1"/>
    <col min="5904" max="5904" width="8.28515625" style="268" customWidth="1"/>
    <col min="5905" max="5905" width="2.5703125" style="268" customWidth="1"/>
    <col min="5906" max="5906" width="8.28515625" style="268" customWidth="1"/>
    <col min="5907" max="5907" width="3.42578125" style="268" customWidth="1"/>
    <col min="5908" max="5908" width="6.28515625" style="268" customWidth="1"/>
    <col min="5909" max="5909" width="2.85546875" style="268" customWidth="1"/>
    <col min="5910" max="5910" width="8.42578125" style="268" customWidth="1"/>
    <col min="5911" max="5911" width="2.5703125" style="268" customWidth="1"/>
    <col min="5912" max="6144" width="9.140625" style="268"/>
    <col min="6145" max="6145" width="5.5703125" style="268" customWidth="1"/>
    <col min="6146" max="6146" width="8.28515625" style="268" customWidth="1"/>
    <col min="6147" max="6147" width="2.5703125" style="268" customWidth="1"/>
    <col min="6148" max="6148" width="9.140625" style="268" customWidth="1"/>
    <col min="6149" max="6149" width="2.5703125" style="268" customWidth="1"/>
    <col min="6150" max="6150" width="8.28515625" style="268" customWidth="1"/>
    <col min="6151" max="6151" width="2.5703125" style="268" customWidth="1"/>
    <col min="6152" max="6152" width="8.85546875" style="268" customWidth="1"/>
    <col min="6153" max="6153" width="2.5703125" style="268" customWidth="1"/>
    <col min="6154" max="6154" width="9.140625" style="268" customWidth="1"/>
    <col min="6155" max="6155" width="2.5703125" style="268" customWidth="1"/>
    <col min="6156" max="6156" width="8.28515625" style="268" customWidth="1"/>
    <col min="6157" max="6157" width="2.5703125" style="268" customWidth="1"/>
    <col min="6158" max="6158" width="8.28515625" style="268" customWidth="1"/>
    <col min="6159" max="6159" width="2.5703125" style="268" customWidth="1"/>
    <col min="6160" max="6160" width="8.28515625" style="268" customWidth="1"/>
    <col min="6161" max="6161" width="2.5703125" style="268" customWidth="1"/>
    <col min="6162" max="6162" width="8.28515625" style="268" customWidth="1"/>
    <col min="6163" max="6163" width="3.42578125" style="268" customWidth="1"/>
    <col min="6164" max="6164" width="6.28515625" style="268" customWidth="1"/>
    <col min="6165" max="6165" width="2.85546875" style="268" customWidth="1"/>
    <col min="6166" max="6166" width="8.42578125" style="268" customWidth="1"/>
    <col min="6167" max="6167" width="2.5703125" style="268" customWidth="1"/>
    <col min="6168" max="6400" width="9.140625" style="268"/>
    <col min="6401" max="6401" width="5.5703125" style="268" customWidth="1"/>
    <col min="6402" max="6402" width="8.28515625" style="268" customWidth="1"/>
    <col min="6403" max="6403" width="2.5703125" style="268" customWidth="1"/>
    <col min="6404" max="6404" width="9.140625" style="268" customWidth="1"/>
    <col min="6405" max="6405" width="2.5703125" style="268" customWidth="1"/>
    <col min="6406" max="6406" width="8.28515625" style="268" customWidth="1"/>
    <col min="6407" max="6407" width="2.5703125" style="268" customWidth="1"/>
    <col min="6408" max="6408" width="8.85546875" style="268" customWidth="1"/>
    <col min="6409" max="6409" width="2.5703125" style="268" customWidth="1"/>
    <col min="6410" max="6410" width="9.140625" style="268" customWidth="1"/>
    <col min="6411" max="6411" width="2.5703125" style="268" customWidth="1"/>
    <col min="6412" max="6412" width="8.28515625" style="268" customWidth="1"/>
    <col min="6413" max="6413" width="2.5703125" style="268" customWidth="1"/>
    <col min="6414" max="6414" width="8.28515625" style="268" customWidth="1"/>
    <col min="6415" max="6415" width="2.5703125" style="268" customWidth="1"/>
    <col min="6416" max="6416" width="8.28515625" style="268" customWidth="1"/>
    <col min="6417" max="6417" width="2.5703125" style="268" customWidth="1"/>
    <col min="6418" max="6418" width="8.28515625" style="268" customWidth="1"/>
    <col min="6419" max="6419" width="3.42578125" style="268" customWidth="1"/>
    <col min="6420" max="6420" width="6.28515625" style="268" customWidth="1"/>
    <col min="6421" max="6421" width="2.85546875" style="268" customWidth="1"/>
    <col min="6422" max="6422" width="8.42578125" style="268" customWidth="1"/>
    <col min="6423" max="6423" width="2.5703125" style="268" customWidth="1"/>
    <col min="6424" max="6656" width="9.140625" style="268"/>
    <col min="6657" max="6657" width="5.5703125" style="268" customWidth="1"/>
    <col min="6658" max="6658" width="8.28515625" style="268" customWidth="1"/>
    <col min="6659" max="6659" width="2.5703125" style="268" customWidth="1"/>
    <col min="6660" max="6660" width="9.140625" style="268" customWidth="1"/>
    <col min="6661" max="6661" width="2.5703125" style="268" customWidth="1"/>
    <col min="6662" max="6662" width="8.28515625" style="268" customWidth="1"/>
    <col min="6663" max="6663" width="2.5703125" style="268" customWidth="1"/>
    <col min="6664" max="6664" width="8.85546875" style="268" customWidth="1"/>
    <col min="6665" max="6665" width="2.5703125" style="268" customWidth="1"/>
    <col min="6666" max="6666" width="9.140625" style="268" customWidth="1"/>
    <col min="6667" max="6667" width="2.5703125" style="268" customWidth="1"/>
    <col min="6668" max="6668" width="8.28515625" style="268" customWidth="1"/>
    <col min="6669" max="6669" width="2.5703125" style="268" customWidth="1"/>
    <col min="6670" max="6670" width="8.28515625" style="268" customWidth="1"/>
    <col min="6671" max="6671" width="2.5703125" style="268" customWidth="1"/>
    <col min="6672" max="6672" width="8.28515625" style="268" customWidth="1"/>
    <col min="6673" max="6673" width="2.5703125" style="268" customWidth="1"/>
    <col min="6674" max="6674" width="8.28515625" style="268" customWidth="1"/>
    <col min="6675" max="6675" width="3.42578125" style="268" customWidth="1"/>
    <col min="6676" max="6676" width="6.28515625" style="268" customWidth="1"/>
    <col min="6677" max="6677" width="2.85546875" style="268" customWidth="1"/>
    <col min="6678" max="6678" width="8.42578125" style="268" customWidth="1"/>
    <col min="6679" max="6679" width="2.5703125" style="268" customWidth="1"/>
    <col min="6680" max="6912" width="9.140625" style="268"/>
    <col min="6913" max="6913" width="5.5703125" style="268" customWidth="1"/>
    <col min="6914" max="6914" width="8.28515625" style="268" customWidth="1"/>
    <col min="6915" max="6915" width="2.5703125" style="268" customWidth="1"/>
    <col min="6916" max="6916" width="9.140625" style="268" customWidth="1"/>
    <col min="6917" max="6917" width="2.5703125" style="268" customWidth="1"/>
    <col min="6918" max="6918" width="8.28515625" style="268" customWidth="1"/>
    <col min="6919" max="6919" width="2.5703125" style="268" customWidth="1"/>
    <col min="6920" max="6920" width="8.85546875" style="268" customWidth="1"/>
    <col min="6921" max="6921" width="2.5703125" style="268" customWidth="1"/>
    <col min="6922" max="6922" width="9.140625" style="268" customWidth="1"/>
    <col min="6923" max="6923" width="2.5703125" style="268" customWidth="1"/>
    <col min="6924" max="6924" width="8.28515625" style="268" customWidth="1"/>
    <col min="6925" max="6925" width="2.5703125" style="268" customWidth="1"/>
    <col min="6926" max="6926" width="8.28515625" style="268" customWidth="1"/>
    <col min="6927" max="6927" width="2.5703125" style="268" customWidth="1"/>
    <col min="6928" max="6928" width="8.28515625" style="268" customWidth="1"/>
    <col min="6929" max="6929" width="2.5703125" style="268" customWidth="1"/>
    <col min="6930" max="6930" width="8.28515625" style="268" customWidth="1"/>
    <col min="6931" max="6931" width="3.42578125" style="268" customWidth="1"/>
    <col min="6932" max="6932" width="6.28515625" style="268" customWidth="1"/>
    <col min="6933" max="6933" width="2.85546875" style="268" customWidth="1"/>
    <col min="6934" max="6934" width="8.42578125" style="268" customWidth="1"/>
    <col min="6935" max="6935" width="2.5703125" style="268" customWidth="1"/>
    <col min="6936" max="7168" width="9.140625" style="268"/>
    <col min="7169" max="7169" width="5.5703125" style="268" customWidth="1"/>
    <col min="7170" max="7170" width="8.28515625" style="268" customWidth="1"/>
    <col min="7171" max="7171" width="2.5703125" style="268" customWidth="1"/>
    <col min="7172" max="7172" width="9.140625" style="268" customWidth="1"/>
    <col min="7173" max="7173" width="2.5703125" style="268" customWidth="1"/>
    <col min="7174" max="7174" width="8.28515625" style="268" customWidth="1"/>
    <col min="7175" max="7175" width="2.5703125" style="268" customWidth="1"/>
    <col min="7176" max="7176" width="8.85546875" style="268" customWidth="1"/>
    <col min="7177" max="7177" width="2.5703125" style="268" customWidth="1"/>
    <col min="7178" max="7178" width="9.140625" style="268" customWidth="1"/>
    <col min="7179" max="7179" width="2.5703125" style="268" customWidth="1"/>
    <col min="7180" max="7180" width="8.28515625" style="268" customWidth="1"/>
    <col min="7181" max="7181" width="2.5703125" style="268" customWidth="1"/>
    <col min="7182" max="7182" width="8.28515625" style="268" customWidth="1"/>
    <col min="7183" max="7183" width="2.5703125" style="268" customWidth="1"/>
    <col min="7184" max="7184" width="8.28515625" style="268" customWidth="1"/>
    <col min="7185" max="7185" width="2.5703125" style="268" customWidth="1"/>
    <col min="7186" max="7186" width="8.28515625" style="268" customWidth="1"/>
    <col min="7187" max="7187" width="3.42578125" style="268" customWidth="1"/>
    <col min="7188" max="7188" width="6.28515625" style="268" customWidth="1"/>
    <col min="7189" max="7189" width="2.85546875" style="268" customWidth="1"/>
    <col min="7190" max="7190" width="8.42578125" style="268" customWidth="1"/>
    <col min="7191" max="7191" width="2.5703125" style="268" customWidth="1"/>
    <col min="7192" max="7424" width="9.140625" style="268"/>
    <col min="7425" max="7425" width="5.5703125" style="268" customWidth="1"/>
    <col min="7426" max="7426" width="8.28515625" style="268" customWidth="1"/>
    <col min="7427" max="7427" width="2.5703125" style="268" customWidth="1"/>
    <col min="7428" max="7428" width="9.140625" style="268" customWidth="1"/>
    <col min="7429" max="7429" width="2.5703125" style="268" customWidth="1"/>
    <col min="7430" max="7430" width="8.28515625" style="268" customWidth="1"/>
    <col min="7431" max="7431" width="2.5703125" style="268" customWidth="1"/>
    <col min="7432" max="7432" width="8.85546875" style="268" customWidth="1"/>
    <col min="7433" max="7433" width="2.5703125" style="268" customWidth="1"/>
    <col min="7434" max="7434" width="9.140625" style="268" customWidth="1"/>
    <col min="7435" max="7435" width="2.5703125" style="268" customWidth="1"/>
    <col min="7436" max="7436" width="8.28515625" style="268" customWidth="1"/>
    <col min="7437" max="7437" width="2.5703125" style="268" customWidth="1"/>
    <col min="7438" max="7438" width="8.28515625" style="268" customWidth="1"/>
    <col min="7439" max="7439" width="2.5703125" style="268" customWidth="1"/>
    <col min="7440" max="7440" width="8.28515625" style="268" customWidth="1"/>
    <col min="7441" max="7441" width="2.5703125" style="268" customWidth="1"/>
    <col min="7442" max="7442" width="8.28515625" style="268" customWidth="1"/>
    <col min="7443" max="7443" width="3.42578125" style="268" customWidth="1"/>
    <col min="7444" max="7444" width="6.28515625" style="268" customWidth="1"/>
    <col min="7445" max="7445" width="2.85546875" style="268" customWidth="1"/>
    <col min="7446" max="7446" width="8.42578125" style="268" customWidth="1"/>
    <col min="7447" max="7447" width="2.5703125" style="268" customWidth="1"/>
    <col min="7448" max="7680" width="9.140625" style="268"/>
    <col min="7681" max="7681" width="5.5703125" style="268" customWidth="1"/>
    <col min="7682" max="7682" width="8.28515625" style="268" customWidth="1"/>
    <col min="7683" max="7683" width="2.5703125" style="268" customWidth="1"/>
    <col min="7684" max="7684" width="9.140625" style="268" customWidth="1"/>
    <col min="7685" max="7685" width="2.5703125" style="268" customWidth="1"/>
    <col min="7686" max="7686" width="8.28515625" style="268" customWidth="1"/>
    <col min="7687" max="7687" width="2.5703125" style="268" customWidth="1"/>
    <col min="7688" max="7688" width="8.85546875" style="268" customWidth="1"/>
    <col min="7689" max="7689" width="2.5703125" style="268" customWidth="1"/>
    <col min="7690" max="7690" width="9.140625" style="268" customWidth="1"/>
    <col min="7691" max="7691" width="2.5703125" style="268" customWidth="1"/>
    <col min="7692" max="7692" width="8.28515625" style="268" customWidth="1"/>
    <col min="7693" max="7693" width="2.5703125" style="268" customWidth="1"/>
    <col min="7694" max="7694" width="8.28515625" style="268" customWidth="1"/>
    <col min="7695" max="7695" width="2.5703125" style="268" customWidth="1"/>
    <col min="7696" max="7696" width="8.28515625" style="268" customWidth="1"/>
    <col min="7697" max="7697" width="2.5703125" style="268" customWidth="1"/>
    <col min="7698" max="7698" width="8.28515625" style="268" customWidth="1"/>
    <col min="7699" max="7699" width="3.42578125" style="268" customWidth="1"/>
    <col min="7700" max="7700" width="6.28515625" style="268" customWidth="1"/>
    <col min="7701" max="7701" width="2.85546875" style="268" customWidth="1"/>
    <col min="7702" max="7702" width="8.42578125" style="268" customWidth="1"/>
    <col min="7703" max="7703" width="2.5703125" style="268" customWidth="1"/>
    <col min="7704" max="7936" width="9.140625" style="268"/>
    <col min="7937" max="7937" width="5.5703125" style="268" customWidth="1"/>
    <col min="7938" max="7938" width="8.28515625" style="268" customWidth="1"/>
    <col min="7939" max="7939" width="2.5703125" style="268" customWidth="1"/>
    <col min="7940" max="7940" width="9.140625" style="268" customWidth="1"/>
    <col min="7941" max="7941" width="2.5703125" style="268" customWidth="1"/>
    <col min="7942" max="7942" width="8.28515625" style="268" customWidth="1"/>
    <col min="7943" max="7943" width="2.5703125" style="268" customWidth="1"/>
    <col min="7944" max="7944" width="8.85546875" style="268" customWidth="1"/>
    <col min="7945" max="7945" width="2.5703125" style="268" customWidth="1"/>
    <col min="7946" max="7946" width="9.140625" style="268" customWidth="1"/>
    <col min="7947" max="7947" width="2.5703125" style="268" customWidth="1"/>
    <col min="7948" max="7948" width="8.28515625" style="268" customWidth="1"/>
    <col min="7949" max="7949" width="2.5703125" style="268" customWidth="1"/>
    <col min="7950" max="7950" width="8.28515625" style="268" customWidth="1"/>
    <col min="7951" max="7951" width="2.5703125" style="268" customWidth="1"/>
    <col min="7952" max="7952" width="8.28515625" style="268" customWidth="1"/>
    <col min="7953" max="7953" width="2.5703125" style="268" customWidth="1"/>
    <col min="7954" max="7954" width="8.28515625" style="268" customWidth="1"/>
    <col min="7955" max="7955" width="3.42578125" style="268" customWidth="1"/>
    <col min="7956" max="7956" width="6.28515625" style="268" customWidth="1"/>
    <col min="7957" max="7957" width="2.85546875" style="268" customWidth="1"/>
    <col min="7958" max="7958" width="8.42578125" style="268" customWidth="1"/>
    <col min="7959" max="7959" width="2.5703125" style="268" customWidth="1"/>
    <col min="7960" max="8192" width="9.140625" style="268"/>
    <col min="8193" max="8193" width="5.5703125" style="268" customWidth="1"/>
    <col min="8194" max="8194" width="8.28515625" style="268" customWidth="1"/>
    <col min="8195" max="8195" width="2.5703125" style="268" customWidth="1"/>
    <col min="8196" max="8196" width="9.140625" style="268" customWidth="1"/>
    <col min="8197" max="8197" width="2.5703125" style="268" customWidth="1"/>
    <col min="8198" max="8198" width="8.28515625" style="268" customWidth="1"/>
    <col min="8199" max="8199" width="2.5703125" style="268" customWidth="1"/>
    <col min="8200" max="8200" width="8.85546875" style="268" customWidth="1"/>
    <col min="8201" max="8201" width="2.5703125" style="268" customWidth="1"/>
    <col min="8202" max="8202" width="9.140625" style="268" customWidth="1"/>
    <col min="8203" max="8203" width="2.5703125" style="268" customWidth="1"/>
    <col min="8204" max="8204" width="8.28515625" style="268" customWidth="1"/>
    <col min="8205" max="8205" width="2.5703125" style="268" customWidth="1"/>
    <col min="8206" max="8206" width="8.28515625" style="268" customWidth="1"/>
    <col min="8207" max="8207" width="2.5703125" style="268" customWidth="1"/>
    <col min="8208" max="8208" width="8.28515625" style="268" customWidth="1"/>
    <col min="8209" max="8209" width="2.5703125" style="268" customWidth="1"/>
    <col min="8210" max="8210" width="8.28515625" style="268" customWidth="1"/>
    <col min="8211" max="8211" width="3.42578125" style="268" customWidth="1"/>
    <col min="8212" max="8212" width="6.28515625" style="268" customWidth="1"/>
    <col min="8213" max="8213" width="2.85546875" style="268" customWidth="1"/>
    <col min="8214" max="8214" width="8.42578125" style="268" customWidth="1"/>
    <col min="8215" max="8215" width="2.5703125" style="268" customWidth="1"/>
    <col min="8216" max="8448" width="9.140625" style="268"/>
    <col min="8449" max="8449" width="5.5703125" style="268" customWidth="1"/>
    <col min="8450" max="8450" width="8.28515625" style="268" customWidth="1"/>
    <col min="8451" max="8451" width="2.5703125" style="268" customWidth="1"/>
    <col min="8452" max="8452" width="9.140625" style="268" customWidth="1"/>
    <col min="8453" max="8453" width="2.5703125" style="268" customWidth="1"/>
    <col min="8454" max="8454" width="8.28515625" style="268" customWidth="1"/>
    <col min="8455" max="8455" width="2.5703125" style="268" customWidth="1"/>
    <col min="8456" max="8456" width="8.85546875" style="268" customWidth="1"/>
    <col min="8457" max="8457" width="2.5703125" style="268" customWidth="1"/>
    <col min="8458" max="8458" width="9.140625" style="268" customWidth="1"/>
    <col min="8459" max="8459" width="2.5703125" style="268" customWidth="1"/>
    <col min="8460" max="8460" width="8.28515625" style="268" customWidth="1"/>
    <col min="8461" max="8461" width="2.5703125" style="268" customWidth="1"/>
    <col min="8462" max="8462" width="8.28515625" style="268" customWidth="1"/>
    <col min="8463" max="8463" width="2.5703125" style="268" customWidth="1"/>
    <col min="8464" max="8464" width="8.28515625" style="268" customWidth="1"/>
    <col min="8465" max="8465" width="2.5703125" style="268" customWidth="1"/>
    <col min="8466" max="8466" width="8.28515625" style="268" customWidth="1"/>
    <col min="8467" max="8467" width="3.42578125" style="268" customWidth="1"/>
    <col min="8468" max="8468" width="6.28515625" style="268" customWidth="1"/>
    <col min="8469" max="8469" width="2.85546875" style="268" customWidth="1"/>
    <col min="8470" max="8470" width="8.42578125" style="268" customWidth="1"/>
    <col min="8471" max="8471" width="2.5703125" style="268" customWidth="1"/>
    <col min="8472" max="8704" width="9.140625" style="268"/>
    <col min="8705" max="8705" width="5.5703125" style="268" customWidth="1"/>
    <col min="8706" max="8706" width="8.28515625" style="268" customWidth="1"/>
    <col min="8707" max="8707" width="2.5703125" style="268" customWidth="1"/>
    <col min="8708" max="8708" width="9.140625" style="268" customWidth="1"/>
    <col min="8709" max="8709" width="2.5703125" style="268" customWidth="1"/>
    <col min="8710" max="8710" width="8.28515625" style="268" customWidth="1"/>
    <col min="8711" max="8711" width="2.5703125" style="268" customWidth="1"/>
    <col min="8712" max="8712" width="8.85546875" style="268" customWidth="1"/>
    <col min="8713" max="8713" width="2.5703125" style="268" customWidth="1"/>
    <col min="8714" max="8714" width="9.140625" style="268" customWidth="1"/>
    <col min="8715" max="8715" width="2.5703125" style="268" customWidth="1"/>
    <col min="8716" max="8716" width="8.28515625" style="268" customWidth="1"/>
    <col min="8717" max="8717" width="2.5703125" style="268" customWidth="1"/>
    <col min="8718" max="8718" width="8.28515625" style="268" customWidth="1"/>
    <col min="8719" max="8719" width="2.5703125" style="268" customWidth="1"/>
    <col min="8720" max="8720" width="8.28515625" style="268" customWidth="1"/>
    <col min="8721" max="8721" width="2.5703125" style="268" customWidth="1"/>
    <col min="8722" max="8722" width="8.28515625" style="268" customWidth="1"/>
    <col min="8723" max="8723" width="3.42578125" style="268" customWidth="1"/>
    <col min="8724" max="8724" width="6.28515625" style="268" customWidth="1"/>
    <col min="8725" max="8725" width="2.85546875" style="268" customWidth="1"/>
    <col min="8726" max="8726" width="8.42578125" style="268" customWidth="1"/>
    <col min="8727" max="8727" width="2.5703125" style="268" customWidth="1"/>
    <col min="8728" max="8960" width="9.140625" style="268"/>
    <col min="8961" max="8961" width="5.5703125" style="268" customWidth="1"/>
    <col min="8962" max="8962" width="8.28515625" style="268" customWidth="1"/>
    <col min="8963" max="8963" width="2.5703125" style="268" customWidth="1"/>
    <col min="8964" max="8964" width="9.140625" style="268" customWidth="1"/>
    <col min="8965" max="8965" width="2.5703125" style="268" customWidth="1"/>
    <col min="8966" max="8966" width="8.28515625" style="268" customWidth="1"/>
    <col min="8967" max="8967" width="2.5703125" style="268" customWidth="1"/>
    <col min="8968" max="8968" width="8.85546875" style="268" customWidth="1"/>
    <col min="8969" max="8969" width="2.5703125" style="268" customWidth="1"/>
    <col min="8970" max="8970" width="9.140625" style="268" customWidth="1"/>
    <col min="8971" max="8971" width="2.5703125" style="268" customWidth="1"/>
    <col min="8972" max="8972" width="8.28515625" style="268" customWidth="1"/>
    <col min="8973" max="8973" width="2.5703125" style="268" customWidth="1"/>
    <col min="8974" max="8974" width="8.28515625" style="268" customWidth="1"/>
    <col min="8975" max="8975" width="2.5703125" style="268" customWidth="1"/>
    <col min="8976" max="8976" width="8.28515625" style="268" customWidth="1"/>
    <col min="8977" max="8977" width="2.5703125" style="268" customWidth="1"/>
    <col min="8978" max="8978" width="8.28515625" style="268" customWidth="1"/>
    <col min="8979" max="8979" width="3.42578125" style="268" customWidth="1"/>
    <col min="8980" max="8980" width="6.28515625" style="268" customWidth="1"/>
    <col min="8981" max="8981" width="2.85546875" style="268" customWidth="1"/>
    <col min="8982" max="8982" width="8.42578125" style="268" customWidth="1"/>
    <col min="8983" max="8983" width="2.5703125" style="268" customWidth="1"/>
    <col min="8984" max="9216" width="9.140625" style="268"/>
    <col min="9217" max="9217" width="5.5703125" style="268" customWidth="1"/>
    <col min="9218" max="9218" width="8.28515625" style="268" customWidth="1"/>
    <col min="9219" max="9219" width="2.5703125" style="268" customWidth="1"/>
    <col min="9220" max="9220" width="9.140625" style="268" customWidth="1"/>
    <col min="9221" max="9221" width="2.5703125" style="268" customWidth="1"/>
    <col min="9222" max="9222" width="8.28515625" style="268" customWidth="1"/>
    <col min="9223" max="9223" width="2.5703125" style="268" customWidth="1"/>
    <col min="9224" max="9224" width="8.85546875" style="268" customWidth="1"/>
    <col min="9225" max="9225" width="2.5703125" style="268" customWidth="1"/>
    <col min="9226" max="9226" width="9.140625" style="268" customWidth="1"/>
    <col min="9227" max="9227" width="2.5703125" style="268" customWidth="1"/>
    <col min="9228" max="9228" width="8.28515625" style="268" customWidth="1"/>
    <col min="9229" max="9229" width="2.5703125" style="268" customWidth="1"/>
    <col min="9230" max="9230" width="8.28515625" style="268" customWidth="1"/>
    <col min="9231" max="9231" width="2.5703125" style="268" customWidth="1"/>
    <col min="9232" max="9232" width="8.28515625" style="268" customWidth="1"/>
    <col min="9233" max="9233" width="2.5703125" style="268" customWidth="1"/>
    <col min="9234" max="9234" width="8.28515625" style="268" customWidth="1"/>
    <col min="9235" max="9235" width="3.42578125" style="268" customWidth="1"/>
    <col min="9236" max="9236" width="6.28515625" style="268" customWidth="1"/>
    <col min="9237" max="9237" width="2.85546875" style="268" customWidth="1"/>
    <col min="9238" max="9238" width="8.42578125" style="268" customWidth="1"/>
    <col min="9239" max="9239" width="2.5703125" style="268" customWidth="1"/>
    <col min="9240" max="9472" width="9.140625" style="268"/>
    <col min="9473" max="9473" width="5.5703125" style="268" customWidth="1"/>
    <col min="9474" max="9474" width="8.28515625" style="268" customWidth="1"/>
    <col min="9475" max="9475" width="2.5703125" style="268" customWidth="1"/>
    <col min="9476" max="9476" width="9.140625" style="268" customWidth="1"/>
    <col min="9477" max="9477" width="2.5703125" style="268" customWidth="1"/>
    <col min="9478" max="9478" width="8.28515625" style="268" customWidth="1"/>
    <col min="9479" max="9479" width="2.5703125" style="268" customWidth="1"/>
    <col min="9480" max="9480" width="8.85546875" style="268" customWidth="1"/>
    <col min="9481" max="9481" width="2.5703125" style="268" customWidth="1"/>
    <col min="9482" max="9482" width="9.140625" style="268" customWidth="1"/>
    <col min="9483" max="9483" width="2.5703125" style="268" customWidth="1"/>
    <col min="9484" max="9484" width="8.28515625" style="268" customWidth="1"/>
    <col min="9485" max="9485" width="2.5703125" style="268" customWidth="1"/>
    <col min="9486" max="9486" width="8.28515625" style="268" customWidth="1"/>
    <col min="9487" max="9487" width="2.5703125" style="268" customWidth="1"/>
    <col min="9488" max="9488" width="8.28515625" style="268" customWidth="1"/>
    <col min="9489" max="9489" width="2.5703125" style="268" customWidth="1"/>
    <col min="9490" max="9490" width="8.28515625" style="268" customWidth="1"/>
    <col min="9491" max="9491" width="3.42578125" style="268" customWidth="1"/>
    <col min="9492" max="9492" width="6.28515625" style="268" customWidth="1"/>
    <col min="9493" max="9493" width="2.85546875" style="268" customWidth="1"/>
    <col min="9494" max="9494" width="8.42578125" style="268" customWidth="1"/>
    <col min="9495" max="9495" width="2.5703125" style="268" customWidth="1"/>
    <col min="9496" max="9728" width="9.140625" style="268"/>
    <col min="9729" max="9729" width="5.5703125" style="268" customWidth="1"/>
    <col min="9730" max="9730" width="8.28515625" style="268" customWidth="1"/>
    <col min="9731" max="9731" width="2.5703125" style="268" customWidth="1"/>
    <col min="9732" max="9732" width="9.140625" style="268" customWidth="1"/>
    <col min="9733" max="9733" width="2.5703125" style="268" customWidth="1"/>
    <col min="9734" max="9734" width="8.28515625" style="268" customWidth="1"/>
    <col min="9735" max="9735" width="2.5703125" style="268" customWidth="1"/>
    <col min="9736" max="9736" width="8.85546875" style="268" customWidth="1"/>
    <col min="9737" max="9737" width="2.5703125" style="268" customWidth="1"/>
    <col min="9738" max="9738" width="9.140625" style="268" customWidth="1"/>
    <col min="9739" max="9739" width="2.5703125" style="268" customWidth="1"/>
    <col min="9740" max="9740" width="8.28515625" style="268" customWidth="1"/>
    <col min="9741" max="9741" width="2.5703125" style="268" customWidth="1"/>
    <col min="9742" max="9742" width="8.28515625" style="268" customWidth="1"/>
    <col min="9743" max="9743" width="2.5703125" style="268" customWidth="1"/>
    <col min="9744" max="9744" width="8.28515625" style="268" customWidth="1"/>
    <col min="9745" max="9745" width="2.5703125" style="268" customWidth="1"/>
    <col min="9746" max="9746" width="8.28515625" style="268" customWidth="1"/>
    <col min="9747" max="9747" width="3.42578125" style="268" customWidth="1"/>
    <col min="9748" max="9748" width="6.28515625" style="268" customWidth="1"/>
    <col min="9749" max="9749" width="2.85546875" style="268" customWidth="1"/>
    <col min="9750" max="9750" width="8.42578125" style="268" customWidth="1"/>
    <col min="9751" max="9751" width="2.5703125" style="268" customWidth="1"/>
    <col min="9752" max="9984" width="9.140625" style="268"/>
    <col min="9985" max="9985" width="5.5703125" style="268" customWidth="1"/>
    <col min="9986" max="9986" width="8.28515625" style="268" customWidth="1"/>
    <col min="9987" max="9987" width="2.5703125" style="268" customWidth="1"/>
    <col min="9988" max="9988" width="9.140625" style="268" customWidth="1"/>
    <col min="9989" max="9989" width="2.5703125" style="268" customWidth="1"/>
    <col min="9990" max="9990" width="8.28515625" style="268" customWidth="1"/>
    <col min="9991" max="9991" width="2.5703125" style="268" customWidth="1"/>
    <col min="9992" max="9992" width="8.85546875" style="268" customWidth="1"/>
    <col min="9993" max="9993" width="2.5703125" style="268" customWidth="1"/>
    <col min="9994" max="9994" width="9.140625" style="268" customWidth="1"/>
    <col min="9995" max="9995" width="2.5703125" style="268" customWidth="1"/>
    <col min="9996" max="9996" width="8.28515625" style="268" customWidth="1"/>
    <col min="9997" max="9997" width="2.5703125" style="268" customWidth="1"/>
    <col min="9998" max="9998" width="8.28515625" style="268" customWidth="1"/>
    <col min="9999" max="9999" width="2.5703125" style="268" customWidth="1"/>
    <col min="10000" max="10000" width="8.28515625" style="268" customWidth="1"/>
    <col min="10001" max="10001" width="2.5703125" style="268" customWidth="1"/>
    <col min="10002" max="10002" width="8.28515625" style="268" customWidth="1"/>
    <col min="10003" max="10003" width="3.42578125" style="268" customWidth="1"/>
    <col min="10004" max="10004" width="6.28515625" style="268" customWidth="1"/>
    <col min="10005" max="10005" width="2.85546875" style="268" customWidth="1"/>
    <col min="10006" max="10006" width="8.42578125" style="268" customWidth="1"/>
    <col min="10007" max="10007" width="2.5703125" style="268" customWidth="1"/>
    <col min="10008" max="10240" width="9.140625" style="268"/>
    <col min="10241" max="10241" width="5.5703125" style="268" customWidth="1"/>
    <col min="10242" max="10242" width="8.28515625" style="268" customWidth="1"/>
    <col min="10243" max="10243" width="2.5703125" style="268" customWidth="1"/>
    <col min="10244" max="10244" width="9.140625" style="268" customWidth="1"/>
    <col min="10245" max="10245" width="2.5703125" style="268" customWidth="1"/>
    <col min="10246" max="10246" width="8.28515625" style="268" customWidth="1"/>
    <col min="10247" max="10247" width="2.5703125" style="268" customWidth="1"/>
    <col min="10248" max="10248" width="8.85546875" style="268" customWidth="1"/>
    <col min="10249" max="10249" width="2.5703125" style="268" customWidth="1"/>
    <col min="10250" max="10250" width="9.140625" style="268" customWidth="1"/>
    <col min="10251" max="10251" width="2.5703125" style="268" customWidth="1"/>
    <col min="10252" max="10252" width="8.28515625" style="268" customWidth="1"/>
    <col min="10253" max="10253" width="2.5703125" style="268" customWidth="1"/>
    <col min="10254" max="10254" width="8.28515625" style="268" customWidth="1"/>
    <col min="10255" max="10255" width="2.5703125" style="268" customWidth="1"/>
    <col min="10256" max="10256" width="8.28515625" style="268" customWidth="1"/>
    <col min="10257" max="10257" width="2.5703125" style="268" customWidth="1"/>
    <col min="10258" max="10258" width="8.28515625" style="268" customWidth="1"/>
    <col min="10259" max="10259" width="3.42578125" style="268" customWidth="1"/>
    <col min="10260" max="10260" width="6.28515625" style="268" customWidth="1"/>
    <col min="10261" max="10261" width="2.85546875" style="268" customWidth="1"/>
    <col min="10262" max="10262" width="8.42578125" style="268" customWidth="1"/>
    <col min="10263" max="10263" width="2.5703125" style="268" customWidth="1"/>
    <col min="10264" max="10496" width="9.140625" style="268"/>
    <col min="10497" max="10497" width="5.5703125" style="268" customWidth="1"/>
    <col min="10498" max="10498" width="8.28515625" style="268" customWidth="1"/>
    <col min="10499" max="10499" width="2.5703125" style="268" customWidth="1"/>
    <col min="10500" max="10500" width="9.140625" style="268" customWidth="1"/>
    <col min="10501" max="10501" width="2.5703125" style="268" customWidth="1"/>
    <col min="10502" max="10502" width="8.28515625" style="268" customWidth="1"/>
    <col min="10503" max="10503" width="2.5703125" style="268" customWidth="1"/>
    <col min="10504" max="10504" width="8.85546875" style="268" customWidth="1"/>
    <col min="10505" max="10505" width="2.5703125" style="268" customWidth="1"/>
    <col min="10506" max="10506" width="9.140625" style="268" customWidth="1"/>
    <col min="10507" max="10507" width="2.5703125" style="268" customWidth="1"/>
    <col min="10508" max="10508" width="8.28515625" style="268" customWidth="1"/>
    <col min="10509" max="10509" width="2.5703125" style="268" customWidth="1"/>
    <col min="10510" max="10510" width="8.28515625" style="268" customWidth="1"/>
    <col min="10511" max="10511" width="2.5703125" style="268" customWidth="1"/>
    <col min="10512" max="10512" width="8.28515625" style="268" customWidth="1"/>
    <col min="10513" max="10513" width="2.5703125" style="268" customWidth="1"/>
    <col min="10514" max="10514" width="8.28515625" style="268" customWidth="1"/>
    <col min="10515" max="10515" width="3.42578125" style="268" customWidth="1"/>
    <col min="10516" max="10516" width="6.28515625" style="268" customWidth="1"/>
    <col min="10517" max="10517" width="2.85546875" style="268" customWidth="1"/>
    <col min="10518" max="10518" width="8.42578125" style="268" customWidth="1"/>
    <col min="10519" max="10519" width="2.5703125" style="268" customWidth="1"/>
    <col min="10520" max="10752" width="9.140625" style="268"/>
    <col min="10753" max="10753" width="5.5703125" style="268" customWidth="1"/>
    <col min="10754" max="10754" width="8.28515625" style="268" customWidth="1"/>
    <col min="10755" max="10755" width="2.5703125" style="268" customWidth="1"/>
    <col min="10756" max="10756" width="9.140625" style="268" customWidth="1"/>
    <col min="10757" max="10757" width="2.5703125" style="268" customWidth="1"/>
    <col min="10758" max="10758" width="8.28515625" style="268" customWidth="1"/>
    <col min="10759" max="10759" width="2.5703125" style="268" customWidth="1"/>
    <col min="10760" max="10760" width="8.85546875" style="268" customWidth="1"/>
    <col min="10761" max="10761" width="2.5703125" style="268" customWidth="1"/>
    <col min="10762" max="10762" width="9.140625" style="268" customWidth="1"/>
    <col min="10763" max="10763" width="2.5703125" style="268" customWidth="1"/>
    <col min="10764" max="10764" width="8.28515625" style="268" customWidth="1"/>
    <col min="10765" max="10765" width="2.5703125" style="268" customWidth="1"/>
    <col min="10766" max="10766" width="8.28515625" style="268" customWidth="1"/>
    <col min="10767" max="10767" width="2.5703125" style="268" customWidth="1"/>
    <col min="10768" max="10768" width="8.28515625" style="268" customWidth="1"/>
    <col min="10769" max="10769" width="2.5703125" style="268" customWidth="1"/>
    <col min="10770" max="10770" width="8.28515625" style="268" customWidth="1"/>
    <col min="10771" max="10771" width="3.42578125" style="268" customWidth="1"/>
    <col min="10772" max="10772" width="6.28515625" style="268" customWidth="1"/>
    <col min="10773" max="10773" width="2.85546875" style="268" customWidth="1"/>
    <col min="10774" max="10774" width="8.42578125" style="268" customWidth="1"/>
    <col min="10775" max="10775" width="2.5703125" style="268" customWidth="1"/>
    <col min="10776" max="11008" width="9.140625" style="268"/>
    <col min="11009" max="11009" width="5.5703125" style="268" customWidth="1"/>
    <col min="11010" max="11010" width="8.28515625" style="268" customWidth="1"/>
    <col min="11011" max="11011" width="2.5703125" style="268" customWidth="1"/>
    <col min="11012" max="11012" width="9.140625" style="268" customWidth="1"/>
    <col min="11013" max="11013" width="2.5703125" style="268" customWidth="1"/>
    <col min="11014" max="11014" width="8.28515625" style="268" customWidth="1"/>
    <col min="11015" max="11015" width="2.5703125" style="268" customWidth="1"/>
    <col min="11016" max="11016" width="8.85546875" style="268" customWidth="1"/>
    <col min="11017" max="11017" width="2.5703125" style="268" customWidth="1"/>
    <col min="11018" max="11018" width="9.140625" style="268" customWidth="1"/>
    <col min="11019" max="11019" width="2.5703125" style="268" customWidth="1"/>
    <col min="11020" max="11020" width="8.28515625" style="268" customWidth="1"/>
    <col min="11021" max="11021" width="2.5703125" style="268" customWidth="1"/>
    <col min="11022" max="11022" width="8.28515625" style="268" customWidth="1"/>
    <col min="11023" max="11023" width="2.5703125" style="268" customWidth="1"/>
    <col min="11024" max="11024" width="8.28515625" style="268" customWidth="1"/>
    <col min="11025" max="11025" width="2.5703125" style="268" customWidth="1"/>
    <col min="11026" max="11026" width="8.28515625" style="268" customWidth="1"/>
    <col min="11027" max="11027" width="3.42578125" style="268" customWidth="1"/>
    <col min="11028" max="11028" width="6.28515625" style="268" customWidth="1"/>
    <col min="11029" max="11029" width="2.85546875" style="268" customWidth="1"/>
    <col min="11030" max="11030" width="8.42578125" style="268" customWidth="1"/>
    <col min="11031" max="11031" width="2.5703125" style="268" customWidth="1"/>
    <col min="11032" max="11264" width="9.140625" style="268"/>
    <col min="11265" max="11265" width="5.5703125" style="268" customWidth="1"/>
    <col min="11266" max="11266" width="8.28515625" style="268" customWidth="1"/>
    <col min="11267" max="11267" width="2.5703125" style="268" customWidth="1"/>
    <col min="11268" max="11268" width="9.140625" style="268" customWidth="1"/>
    <col min="11269" max="11269" width="2.5703125" style="268" customWidth="1"/>
    <col min="11270" max="11270" width="8.28515625" style="268" customWidth="1"/>
    <col min="11271" max="11271" width="2.5703125" style="268" customWidth="1"/>
    <col min="11272" max="11272" width="8.85546875" style="268" customWidth="1"/>
    <col min="11273" max="11273" width="2.5703125" style="268" customWidth="1"/>
    <col min="11274" max="11274" width="9.140625" style="268" customWidth="1"/>
    <col min="11275" max="11275" width="2.5703125" style="268" customWidth="1"/>
    <col min="11276" max="11276" width="8.28515625" style="268" customWidth="1"/>
    <col min="11277" max="11277" width="2.5703125" style="268" customWidth="1"/>
    <col min="11278" max="11278" width="8.28515625" style="268" customWidth="1"/>
    <col min="11279" max="11279" width="2.5703125" style="268" customWidth="1"/>
    <col min="11280" max="11280" width="8.28515625" style="268" customWidth="1"/>
    <col min="11281" max="11281" width="2.5703125" style="268" customWidth="1"/>
    <col min="11282" max="11282" width="8.28515625" style="268" customWidth="1"/>
    <col min="11283" max="11283" width="3.42578125" style="268" customWidth="1"/>
    <col min="11284" max="11284" width="6.28515625" style="268" customWidth="1"/>
    <col min="11285" max="11285" width="2.85546875" style="268" customWidth="1"/>
    <col min="11286" max="11286" width="8.42578125" style="268" customWidth="1"/>
    <col min="11287" max="11287" width="2.5703125" style="268" customWidth="1"/>
    <col min="11288" max="11520" width="9.140625" style="268"/>
    <col min="11521" max="11521" width="5.5703125" style="268" customWidth="1"/>
    <col min="11522" max="11522" width="8.28515625" style="268" customWidth="1"/>
    <col min="11523" max="11523" width="2.5703125" style="268" customWidth="1"/>
    <col min="11524" max="11524" width="9.140625" style="268" customWidth="1"/>
    <col min="11525" max="11525" width="2.5703125" style="268" customWidth="1"/>
    <col min="11526" max="11526" width="8.28515625" style="268" customWidth="1"/>
    <col min="11527" max="11527" width="2.5703125" style="268" customWidth="1"/>
    <col min="11528" max="11528" width="8.85546875" style="268" customWidth="1"/>
    <col min="11529" max="11529" width="2.5703125" style="268" customWidth="1"/>
    <col min="11530" max="11530" width="9.140625" style="268" customWidth="1"/>
    <col min="11531" max="11531" width="2.5703125" style="268" customWidth="1"/>
    <col min="11532" max="11532" width="8.28515625" style="268" customWidth="1"/>
    <col min="11533" max="11533" width="2.5703125" style="268" customWidth="1"/>
    <col min="11534" max="11534" width="8.28515625" style="268" customWidth="1"/>
    <col min="11535" max="11535" width="2.5703125" style="268" customWidth="1"/>
    <col min="11536" max="11536" width="8.28515625" style="268" customWidth="1"/>
    <col min="11537" max="11537" width="2.5703125" style="268" customWidth="1"/>
    <col min="11538" max="11538" width="8.28515625" style="268" customWidth="1"/>
    <col min="11539" max="11539" width="3.42578125" style="268" customWidth="1"/>
    <col min="11540" max="11540" width="6.28515625" style="268" customWidth="1"/>
    <col min="11541" max="11541" width="2.85546875" style="268" customWidth="1"/>
    <col min="11542" max="11542" width="8.42578125" style="268" customWidth="1"/>
    <col min="11543" max="11543" width="2.5703125" style="268" customWidth="1"/>
    <col min="11544" max="11776" width="9.140625" style="268"/>
    <col min="11777" max="11777" width="5.5703125" style="268" customWidth="1"/>
    <col min="11778" max="11778" width="8.28515625" style="268" customWidth="1"/>
    <col min="11779" max="11779" width="2.5703125" style="268" customWidth="1"/>
    <col min="11780" max="11780" width="9.140625" style="268" customWidth="1"/>
    <col min="11781" max="11781" width="2.5703125" style="268" customWidth="1"/>
    <col min="11782" max="11782" width="8.28515625" style="268" customWidth="1"/>
    <col min="11783" max="11783" width="2.5703125" style="268" customWidth="1"/>
    <col min="11784" max="11784" width="8.85546875" style="268" customWidth="1"/>
    <col min="11785" max="11785" width="2.5703125" style="268" customWidth="1"/>
    <col min="11786" max="11786" width="9.140625" style="268" customWidth="1"/>
    <col min="11787" max="11787" width="2.5703125" style="268" customWidth="1"/>
    <col min="11788" max="11788" width="8.28515625" style="268" customWidth="1"/>
    <col min="11789" max="11789" width="2.5703125" style="268" customWidth="1"/>
    <col min="11790" max="11790" width="8.28515625" style="268" customWidth="1"/>
    <col min="11791" max="11791" width="2.5703125" style="268" customWidth="1"/>
    <col min="11792" max="11792" width="8.28515625" style="268" customWidth="1"/>
    <col min="11793" max="11793" width="2.5703125" style="268" customWidth="1"/>
    <col min="11794" max="11794" width="8.28515625" style="268" customWidth="1"/>
    <col min="11795" max="11795" width="3.42578125" style="268" customWidth="1"/>
    <col min="11796" max="11796" width="6.28515625" style="268" customWidth="1"/>
    <col min="11797" max="11797" width="2.85546875" style="268" customWidth="1"/>
    <col min="11798" max="11798" width="8.42578125" style="268" customWidth="1"/>
    <col min="11799" max="11799" width="2.5703125" style="268" customWidth="1"/>
    <col min="11800" max="12032" width="9.140625" style="268"/>
    <col min="12033" max="12033" width="5.5703125" style="268" customWidth="1"/>
    <col min="12034" max="12034" width="8.28515625" style="268" customWidth="1"/>
    <col min="12035" max="12035" width="2.5703125" style="268" customWidth="1"/>
    <col min="12036" max="12036" width="9.140625" style="268" customWidth="1"/>
    <col min="12037" max="12037" width="2.5703125" style="268" customWidth="1"/>
    <col min="12038" max="12038" width="8.28515625" style="268" customWidth="1"/>
    <col min="12039" max="12039" width="2.5703125" style="268" customWidth="1"/>
    <col min="12040" max="12040" width="8.85546875" style="268" customWidth="1"/>
    <col min="12041" max="12041" width="2.5703125" style="268" customWidth="1"/>
    <col min="12042" max="12042" width="9.140625" style="268" customWidth="1"/>
    <col min="12043" max="12043" width="2.5703125" style="268" customWidth="1"/>
    <col min="12044" max="12044" width="8.28515625" style="268" customWidth="1"/>
    <col min="12045" max="12045" width="2.5703125" style="268" customWidth="1"/>
    <col min="12046" max="12046" width="8.28515625" style="268" customWidth="1"/>
    <col min="12047" max="12047" width="2.5703125" style="268" customWidth="1"/>
    <col min="12048" max="12048" width="8.28515625" style="268" customWidth="1"/>
    <col min="12049" max="12049" width="2.5703125" style="268" customWidth="1"/>
    <col min="12050" max="12050" width="8.28515625" style="268" customWidth="1"/>
    <col min="12051" max="12051" width="3.42578125" style="268" customWidth="1"/>
    <col min="12052" max="12052" width="6.28515625" style="268" customWidth="1"/>
    <col min="12053" max="12053" width="2.85546875" style="268" customWidth="1"/>
    <col min="12054" max="12054" width="8.42578125" style="268" customWidth="1"/>
    <col min="12055" max="12055" width="2.5703125" style="268" customWidth="1"/>
    <col min="12056" max="12288" width="9.140625" style="268"/>
    <col min="12289" max="12289" width="5.5703125" style="268" customWidth="1"/>
    <col min="12290" max="12290" width="8.28515625" style="268" customWidth="1"/>
    <col min="12291" max="12291" width="2.5703125" style="268" customWidth="1"/>
    <col min="12292" max="12292" width="9.140625" style="268" customWidth="1"/>
    <col min="12293" max="12293" width="2.5703125" style="268" customWidth="1"/>
    <col min="12294" max="12294" width="8.28515625" style="268" customWidth="1"/>
    <col min="12295" max="12295" width="2.5703125" style="268" customWidth="1"/>
    <col min="12296" max="12296" width="8.85546875" style="268" customWidth="1"/>
    <col min="12297" max="12297" width="2.5703125" style="268" customWidth="1"/>
    <col min="12298" max="12298" width="9.140625" style="268" customWidth="1"/>
    <col min="12299" max="12299" width="2.5703125" style="268" customWidth="1"/>
    <col min="12300" max="12300" width="8.28515625" style="268" customWidth="1"/>
    <col min="12301" max="12301" width="2.5703125" style="268" customWidth="1"/>
    <col min="12302" max="12302" width="8.28515625" style="268" customWidth="1"/>
    <col min="12303" max="12303" width="2.5703125" style="268" customWidth="1"/>
    <col min="12304" max="12304" width="8.28515625" style="268" customWidth="1"/>
    <col min="12305" max="12305" width="2.5703125" style="268" customWidth="1"/>
    <col min="12306" max="12306" width="8.28515625" style="268" customWidth="1"/>
    <col min="12307" max="12307" width="3.42578125" style="268" customWidth="1"/>
    <col min="12308" max="12308" width="6.28515625" style="268" customWidth="1"/>
    <col min="12309" max="12309" width="2.85546875" style="268" customWidth="1"/>
    <col min="12310" max="12310" width="8.42578125" style="268" customWidth="1"/>
    <col min="12311" max="12311" width="2.5703125" style="268" customWidth="1"/>
    <col min="12312" max="12544" width="9.140625" style="268"/>
    <col min="12545" max="12545" width="5.5703125" style="268" customWidth="1"/>
    <col min="12546" max="12546" width="8.28515625" style="268" customWidth="1"/>
    <col min="12547" max="12547" width="2.5703125" style="268" customWidth="1"/>
    <col min="12548" max="12548" width="9.140625" style="268" customWidth="1"/>
    <col min="12549" max="12549" width="2.5703125" style="268" customWidth="1"/>
    <col min="12550" max="12550" width="8.28515625" style="268" customWidth="1"/>
    <col min="12551" max="12551" width="2.5703125" style="268" customWidth="1"/>
    <col min="12552" max="12552" width="8.85546875" style="268" customWidth="1"/>
    <col min="12553" max="12553" width="2.5703125" style="268" customWidth="1"/>
    <col min="12554" max="12554" width="9.140625" style="268" customWidth="1"/>
    <col min="12555" max="12555" width="2.5703125" style="268" customWidth="1"/>
    <col min="12556" max="12556" width="8.28515625" style="268" customWidth="1"/>
    <col min="12557" max="12557" width="2.5703125" style="268" customWidth="1"/>
    <col min="12558" max="12558" width="8.28515625" style="268" customWidth="1"/>
    <col min="12559" max="12559" width="2.5703125" style="268" customWidth="1"/>
    <col min="12560" max="12560" width="8.28515625" style="268" customWidth="1"/>
    <col min="12561" max="12561" width="2.5703125" style="268" customWidth="1"/>
    <col min="12562" max="12562" width="8.28515625" style="268" customWidth="1"/>
    <col min="12563" max="12563" width="3.42578125" style="268" customWidth="1"/>
    <col min="12564" max="12564" width="6.28515625" style="268" customWidth="1"/>
    <col min="12565" max="12565" width="2.85546875" style="268" customWidth="1"/>
    <col min="12566" max="12566" width="8.42578125" style="268" customWidth="1"/>
    <col min="12567" max="12567" width="2.5703125" style="268" customWidth="1"/>
    <col min="12568" max="12800" width="9.140625" style="268"/>
    <col min="12801" max="12801" width="5.5703125" style="268" customWidth="1"/>
    <col min="12802" max="12802" width="8.28515625" style="268" customWidth="1"/>
    <col min="12803" max="12803" width="2.5703125" style="268" customWidth="1"/>
    <col min="12804" max="12804" width="9.140625" style="268" customWidth="1"/>
    <col min="12805" max="12805" width="2.5703125" style="268" customWidth="1"/>
    <col min="12806" max="12806" width="8.28515625" style="268" customWidth="1"/>
    <col min="12807" max="12807" width="2.5703125" style="268" customWidth="1"/>
    <col min="12808" max="12808" width="8.85546875" style="268" customWidth="1"/>
    <col min="12809" max="12809" width="2.5703125" style="268" customWidth="1"/>
    <col min="12810" max="12810" width="9.140625" style="268" customWidth="1"/>
    <col min="12811" max="12811" width="2.5703125" style="268" customWidth="1"/>
    <col min="12812" max="12812" width="8.28515625" style="268" customWidth="1"/>
    <col min="12813" max="12813" width="2.5703125" style="268" customWidth="1"/>
    <col min="12814" max="12814" width="8.28515625" style="268" customWidth="1"/>
    <col min="12815" max="12815" width="2.5703125" style="268" customWidth="1"/>
    <col min="12816" max="12816" width="8.28515625" style="268" customWidth="1"/>
    <col min="12817" max="12817" width="2.5703125" style="268" customWidth="1"/>
    <col min="12818" max="12818" width="8.28515625" style="268" customWidth="1"/>
    <col min="12819" max="12819" width="3.42578125" style="268" customWidth="1"/>
    <col min="12820" max="12820" width="6.28515625" style="268" customWidth="1"/>
    <col min="12821" max="12821" width="2.85546875" style="268" customWidth="1"/>
    <col min="12822" max="12822" width="8.42578125" style="268" customWidth="1"/>
    <col min="12823" max="12823" width="2.5703125" style="268" customWidth="1"/>
    <col min="12824" max="13056" width="9.140625" style="268"/>
    <col min="13057" max="13057" width="5.5703125" style="268" customWidth="1"/>
    <col min="13058" max="13058" width="8.28515625" style="268" customWidth="1"/>
    <col min="13059" max="13059" width="2.5703125" style="268" customWidth="1"/>
    <col min="13060" max="13060" width="9.140625" style="268" customWidth="1"/>
    <col min="13061" max="13061" width="2.5703125" style="268" customWidth="1"/>
    <col min="13062" max="13062" width="8.28515625" style="268" customWidth="1"/>
    <col min="13063" max="13063" width="2.5703125" style="268" customWidth="1"/>
    <col min="13064" max="13064" width="8.85546875" style="268" customWidth="1"/>
    <col min="13065" max="13065" width="2.5703125" style="268" customWidth="1"/>
    <col min="13066" max="13066" width="9.140625" style="268" customWidth="1"/>
    <col min="13067" max="13067" width="2.5703125" style="268" customWidth="1"/>
    <col min="13068" max="13068" width="8.28515625" style="268" customWidth="1"/>
    <col min="13069" max="13069" width="2.5703125" style="268" customWidth="1"/>
    <col min="13070" max="13070" width="8.28515625" style="268" customWidth="1"/>
    <col min="13071" max="13071" width="2.5703125" style="268" customWidth="1"/>
    <col min="13072" max="13072" width="8.28515625" style="268" customWidth="1"/>
    <col min="13073" max="13073" width="2.5703125" style="268" customWidth="1"/>
    <col min="13074" max="13074" width="8.28515625" style="268" customWidth="1"/>
    <col min="13075" max="13075" width="3.42578125" style="268" customWidth="1"/>
    <col min="13076" max="13076" width="6.28515625" style="268" customWidth="1"/>
    <col min="13077" max="13077" width="2.85546875" style="268" customWidth="1"/>
    <col min="13078" max="13078" width="8.42578125" style="268" customWidth="1"/>
    <col min="13079" max="13079" width="2.5703125" style="268" customWidth="1"/>
    <col min="13080" max="13312" width="9.140625" style="268"/>
    <col min="13313" max="13313" width="5.5703125" style="268" customWidth="1"/>
    <col min="13314" max="13314" width="8.28515625" style="268" customWidth="1"/>
    <col min="13315" max="13315" width="2.5703125" style="268" customWidth="1"/>
    <col min="13316" max="13316" width="9.140625" style="268" customWidth="1"/>
    <col min="13317" max="13317" width="2.5703125" style="268" customWidth="1"/>
    <col min="13318" max="13318" width="8.28515625" style="268" customWidth="1"/>
    <col min="13319" max="13319" width="2.5703125" style="268" customWidth="1"/>
    <col min="13320" max="13320" width="8.85546875" style="268" customWidth="1"/>
    <col min="13321" max="13321" width="2.5703125" style="268" customWidth="1"/>
    <col min="13322" max="13322" width="9.140625" style="268" customWidth="1"/>
    <col min="13323" max="13323" width="2.5703125" style="268" customWidth="1"/>
    <col min="13324" max="13324" width="8.28515625" style="268" customWidth="1"/>
    <col min="13325" max="13325" width="2.5703125" style="268" customWidth="1"/>
    <col min="13326" max="13326" width="8.28515625" style="268" customWidth="1"/>
    <col min="13327" max="13327" width="2.5703125" style="268" customWidth="1"/>
    <col min="13328" max="13328" width="8.28515625" style="268" customWidth="1"/>
    <col min="13329" max="13329" width="2.5703125" style="268" customWidth="1"/>
    <col min="13330" max="13330" width="8.28515625" style="268" customWidth="1"/>
    <col min="13331" max="13331" width="3.42578125" style="268" customWidth="1"/>
    <col min="13332" max="13332" width="6.28515625" style="268" customWidth="1"/>
    <col min="13333" max="13333" width="2.85546875" style="268" customWidth="1"/>
    <col min="13334" max="13334" width="8.42578125" style="268" customWidth="1"/>
    <col min="13335" max="13335" width="2.5703125" style="268" customWidth="1"/>
    <col min="13336" max="13568" width="9.140625" style="268"/>
    <col min="13569" max="13569" width="5.5703125" style="268" customWidth="1"/>
    <col min="13570" max="13570" width="8.28515625" style="268" customWidth="1"/>
    <col min="13571" max="13571" width="2.5703125" style="268" customWidth="1"/>
    <col min="13572" max="13572" width="9.140625" style="268" customWidth="1"/>
    <col min="13573" max="13573" width="2.5703125" style="268" customWidth="1"/>
    <col min="13574" max="13574" width="8.28515625" style="268" customWidth="1"/>
    <col min="13575" max="13575" width="2.5703125" style="268" customWidth="1"/>
    <col min="13576" max="13576" width="8.85546875" style="268" customWidth="1"/>
    <col min="13577" max="13577" width="2.5703125" style="268" customWidth="1"/>
    <col min="13578" max="13578" width="9.140625" style="268" customWidth="1"/>
    <col min="13579" max="13579" width="2.5703125" style="268" customWidth="1"/>
    <col min="13580" max="13580" width="8.28515625" style="268" customWidth="1"/>
    <col min="13581" max="13581" width="2.5703125" style="268" customWidth="1"/>
    <col min="13582" max="13582" width="8.28515625" style="268" customWidth="1"/>
    <col min="13583" max="13583" width="2.5703125" style="268" customWidth="1"/>
    <col min="13584" max="13584" width="8.28515625" style="268" customWidth="1"/>
    <col min="13585" max="13585" width="2.5703125" style="268" customWidth="1"/>
    <col min="13586" max="13586" width="8.28515625" style="268" customWidth="1"/>
    <col min="13587" max="13587" width="3.42578125" style="268" customWidth="1"/>
    <col min="13588" max="13588" width="6.28515625" style="268" customWidth="1"/>
    <col min="13589" max="13589" width="2.85546875" style="268" customWidth="1"/>
    <col min="13590" max="13590" width="8.42578125" style="268" customWidth="1"/>
    <col min="13591" max="13591" width="2.5703125" style="268" customWidth="1"/>
    <col min="13592" max="13824" width="9.140625" style="268"/>
    <col min="13825" max="13825" width="5.5703125" style="268" customWidth="1"/>
    <col min="13826" max="13826" width="8.28515625" style="268" customWidth="1"/>
    <col min="13827" max="13827" width="2.5703125" style="268" customWidth="1"/>
    <col min="13828" max="13828" width="9.140625" style="268" customWidth="1"/>
    <col min="13829" max="13829" width="2.5703125" style="268" customWidth="1"/>
    <col min="13830" max="13830" width="8.28515625" style="268" customWidth="1"/>
    <col min="13831" max="13831" width="2.5703125" style="268" customWidth="1"/>
    <col min="13832" max="13832" width="8.85546875" style="268" customWidth="1"/>
    <col min="13833" max="13833" width="2.5703125" style="268" customWidth="1"/>
    <col min="13834" max="13834" width="9.140625" style="268" customWidth="1"/>
    <col min="13835" max="13835" width="2.5703125" style="268" customWidth="1"/>
    <col min="13836" max="13836" width="8.28515625" style="268" customWidth="1"/>
    <col min="13837" max="13837" width="2.5703125" style="268" customWidth="1"/>
    <col min="13838" max="13838" width="8.28515625" style="268" customWidth="1"/>
    <col min="13839" max="13839" width="2.5703125" style="268" customWidth="1"/>
    <col min="13840" max="13840" width="8.28515625" style="268" customWidth="1"/>
    <col min="13841" max="13841" width="2.5703125" style="268" customWidth="1"/>
    <col min="13842" max="13842" width="8.28515625" style="268" customWidth="1"/>
    <col min="13843" max="13843" width="3.42578125" style="268" customWidth="1"/>
    <col min="13844" max="13844" width="6.28515625" style="268" customWidth="1"/>
    <col min="13845" max="13845" width="2.85546875" style="268" customWidth="1"/>
    <col min="13846" max="13846" width="8.42578125" style="268" customWidth="1"/>
    <col min="13847" max="13847" width="2.5703125" style="268" customWidth="1"/>
    <col min="13848" max="14080" width="9.140625" style="268"/>
    <col min="14081" max="14081" width="5.5703125" style="268" customWidth="1"/>
    <col min="14082" max="14082" width="8.28515625" style="268" customWidth="1"/>
    <col min="14083" max="14083" width="2.5703125" style="268" customWidth="1"/>
    <col min="14084" max="14084" width="9.140625" style="268" customWidth="1"/>
    <col min="14085" max="14085" width="2.5703125" style="268" customWidth="1"/>
    <col min="14086" max="14086" width="8.28515625" style="268" customWidth="1"/>
    <col min="14087" max="14087" width="2.5703125" style="268" customWidth="1"/>
    <col min="14088" max="14088" width="8.85546875" style="268" customWidth="1"/>
    <col min="14089" max="14089" width="2.5703125" style="268" customWidth="1"/>
    <col min="14090" max="14090" width="9.140625" style="268" customWidth="1"/>
    <col min="14091" max="14091" width="2.5703125" style="268" customWidth="1"/>
    <col min="14092" max="14092" width="8.28515625" style="268" customWidth="1"/>
    <col min="14093" max="14093" width="2.5703125" style="268" customWidth="1"/>
    <col min="14094" max="14094" width="8.28515625" style="268" customWidth="1"/>
    <col min="14095" max="14095" width="2.5703125" style="268" customWidth="1"/>
    <col min="14096" max="14096" width="8.28515625" style="268" customWidth="1"/>
    <col min="14097" max="14097" width="2.5703125" style="268" customWidth="1"/>
    <col min="14098" max="14098" width="8.28515625" style="268" customWidth="1"/>
    <col min="14099" max="14099" width="3.42578125" style="268" customWidth="1"/>
    <col min="14100" max="14100" width="6.28515625" style="268" customWidth="1"/>
    <col min="14101" max="14101" width="2.85546875" style="268" customWidth="1"/>
    <col min="14102" max="14102" width="8.42578125" style="268" customWidth="1"/>
    <col min="14103" max="14103" width="2.5703125" style="268" customWidth="1"/>
    <col min="14104" max="14336" width="9.140625" style="268"/>
    <col min="14337" max="14337" width="5.5703125" style="268" customWidth="1"/>
    <col min="14338" max="14338" width="8.28515625" style="268" customWidth="1"/>
    <col min="14339" max="14339" width="2.5703125" style="268" customWidth="1"/>
    <col min="14340" max="14340" width="9.140625" style="268" customWidth="1"/>
    <col min="14341" max="14341" width="2.5703125" style="268" customWidth="1"/>
    <col min="14342" max="14342" width="8.28515625" style="268" customWidth="1"/>
    <col min="14343" max="14343" width="2.5703125" style="268" customWidth="1"/>
    <col min="14344" max="14344" width="8.85546875" style="268" customWidth="1"/>
    <col min="14345" max="14345" width="2.5703125" style="268" customWidth="1"/>
    <col min="14346" max="14346" width="9.140625" style="268" customWidth="1"/>
    <col min="14347" max="14347" width="2.5703125" style="268" customWidth="1"/>
    <col min="14348" max="14348" width="8.28515625" style="268" customWidth="1"/>
    <col min="14349" max="14349" width="2.5703125" style="268" customWidth="1"/>
    <col min="14350" max="14350" width="8.28515625" style="268" customWidth="1"/>
    <col min="14351" max="14351" width="2.5703125" style="268" customWidth="1"/>
    <col min="14352" max="14352" width="8.28515625" style="268" customWidth="1"/>
    <col min="14353" max="14353" width="2.5703125" style="268" customWidth="1"/>
    <col min="14354" max="14354" width="8.28515625" style="268" customWidth="1"/>
    <col min="14355" max="14355" width="3.42578125" style="268" customWidth="1"/>
    <col min="14356" max="14356" width="6.28515625" style="268" customWidth="1"/>
    <col min="14357" max="14357" width="2.85546875" style="268" customWidth="1"/>
    <col min="14358" max="14358" width="8.42578125" style="268" customWidth="1"/>
    <col min="14359" max="14359" width="2.5703125" style="268" customWidth="1"/>
    <col min="14360" max="14592" width="9.140625" style="268"/>
    <col min="14593" max="14593" width="5.5703125" style="268" customWidth="1"/>
    <col min="14594" max="14594" width="8.28515625" style="268" customWidth="1"/>
    <col min="14595" max="14595" width="2.5703125" style="268" customWidth="1"/>
    <col min="14596" max="14596" width="9.140625" style="268" customWidth="1"/>
    <col min="14597" max="14597" width="2.5703125" style="268" customWidth="1"/>
    <col min="14598" max="14598" width="8.28515625" style="268" customWidth="1"/>
    <col min="14599" max="14599" width="2.5703125" style="268" customWidth="1"/>
    <col min="14600" max="14600" width="8.85546875" style="268" customWidth="1"/>
    <col min="14601" max="14601" width="2.5703125" style="268" customWidth="1"/>
    <col min="14602" max="14602" width="9.140625" style="268" customWidth="1"/>
    <col min="14603" max="14603" width="2.5703125" style="268" customWidth="1"/>
    <col min="14604" max="14604" width="8.28515625" style="268" customWidth="1"/>
    <col min="14605" max="14605" width="2.5703125" style="268" customWidth="1"/>
    <col min="14606" max="14606" width="8.28515625" style="268" customWidth="1"/>
    <col min="14607" max="14607" width="2.5703125" style="268" customWidth="1"/>
    <col min="14608" max="14608" width="8.28515625" style="268" customWidth="1"/>
    <col min="14609" max="14609" width="2.5703125" style="268" customWidth="1"/>
    <col min="14610" max="14610" width="8.28515625" style="268" customWidth="1"/>
    <col min="14611" max="14611" width="3.42578125" style="268" customWidth="1"/>
    <col min="14612" max="14612" width="6.28515625" style="268" customWidth="1"/>
    <col min="14613" max="14613" width="2.85546875" style="268" customWidth="1"/>
    <col min="14614" max="14614" width="8.42578125" style="268" customWidth="1"/>
    <col min="14615" max="14615" width="2.5703125" style="268" customWidth="1"/>
    <col min="14616" max="14848" width="9.140625" style="268"/>
    <col min="14849" max="14849" width="5.5703125" style="268" customWidth="1"/>
    <col min="14850" max="14850" width="8.28515625" style="268" customWidth="1"/>
    <col min="14851" max="14851" width="2.5703125" style="268" customWidth="1"/>
    <col min="14852" max="14852" width="9.140625" style="268" customWidth="1"/>
    <col min="14853" max="14853" width="2.5703125" style="268" customWidth="1"/>
    <col min="14854" max="14854" width="8.28515625" style="268" customWidth="1"/>
    <col min="14855" max="14855" width="2.5703125" style="268" customWidth="1"/>
    <col min="14856" max="14856" width="8.85546875" style="268" customWidth="1"/>
    <col min="14857" max="14857" width="2.5703125" style="268" customWidth="1"/>
    <col min="14858" max="14858" width="9.140625" style="268" customWidth="1"/>
    <col min="14859" max="14859" width="2.5703125" style="268" customWidth="1"/>
    <col min="14860" max="14860" width="8.28515625" style="268" customWidth="1"/>
    <col min="14861" max="14861" width="2.5703125" style="268" customWidth="1"/>
    <col min="14862" max="14862" width="8.28515625" style="268" customWidth="1"/>
    <col min="14863" max="14863" width="2.5703125" style="268" customWidth="1"/>
    <col min="14864" max="14864" width="8.28515625" style="268" customWidth="1"/>
    <col min="14865" max="14865" width="2.5703125" style="268" customWidth="1"/>
    <col min="14866" max="14866" width="8.28515625" style="268" customWidth="1"/>
    <col min="14867" max="14867" width="3.42578125" style="268" customWidth="1"/>
    <col min="14868" max="14868" width="6.28515625" style="268" customWidth="1"/>
    <col min="14869" max="14869" width="2.85546875" style="268" customWidth="1"/>
    <col min="14870" max="14870" width="8.42578125" style="268" customWidth="1"/>
    <col min="14871" max="14871" width="2.5703125" style="268" customWidth="1"/>
    <col min="14872" max="15104" width="9.140625" style="268"/>
    <col min="15105" max="15105" width="5.5703125" style="268" customWidth="1"/>
    <col min="15106" max="15106" width="8.28515625" style="268" customWidth="1"/>
    <col min="15107" max="15107" width="2.5703125" style="268" customWidth="1"/>
    <col min="15108" max="15108" width="9.140625" style="268" customWidth="1"/>
    <col min="15109" max="15109" width="2.5703125" style="268" customWidth="1"/>
    <col min="15110" max="15110" width="8.28515625" style="268" customWidth="1"/>
    <col min="15111" max="15111" width="2.5703125" style="268" customWidth="1"/>
    <col min="15112" max="15112" width="8.85546875" style="268" customWidth="1"/>
    <col min="15113" max="15113" width="2.5703125" style="268" customWidth="1"/>
    <col min="15114" max="15114" width="9.140625" style="268" customWidth="1"/>
    <col min="15115" max="15115" width="2.5703125" style="268" customWidth="1"/>
    <col min="15116" max="15116" width="8.28515625" style="268" customWidth="1"/>
    <col min="15117" max="15117" width="2.5703125" style="268" customWidth="1"/>
    <col min="15118" max="15118" width="8.28515625" style="268" customWidth="1"/>
    <col min="15119" max="15119" width="2.5703125" style="268" customWidth="1"/>
    <col min="15120" max="15120" width="8.28515625" style="268" customWidth="1"/>
    <col min="15121" max="15121" width="2.5703125" style="268" customWidth="1"/>
    <col min="15122" max="15122" width="8.28515625" style="268" customWidth="1"/>
    <col min="15123" max="15123" width="3.42578125" style="268" customWidth="1"/>
    <col min="15124" max="15124" width="6.28515625" style="268" customWidth="1"/>
    <col min="15125" max="15125" width="2.85546875" style="268" customWidth="1"/>
    <col min="15126" max="15126" width="8.42578125" style="268" customWidth="1"/>
    <col min="15127" max="15127" width="2.5703125" style="268" customWidth="1"/>
    <col min="15128" max="15360" width="9.140625" style="268"/>
    <col min="15361" max="15361" width="5.5703125" style="268" customWidth="1"/>
    <col min="15362" max="15362" width="8.28515625" style="268" customWidth="1"/>
    <col min="15363" max="15363" width="2.5703125" style="268" customWidth="1"/>
    <col min="15364" max="15364" width="9.140625" style="268" customWidth="1"/>
    <col min="15365" max="15365" width="2.5703125" style="268" customWidth="1"/>
    <col min="15366" max="15366" width="8.28515625" style="268" customWidth="1"/>
    <col min="15367" max="15367" width="2.5703125" style="268" customWidth="1"/>
    <col min="15368" max="15368" width="8.85546875" style="268" customWidth="1"/>
    <col min="15369" max="15369" width="2.5703125" style="268" customWidth="1"/>
    <col min="15370" max="15370" width="9.140625" style="268" customWidth="1"/>
    <col min="15371" max="15371" width="2.5703125" style="268" customWidth="1"/>
    <col min="15372" max="15372" width="8.28515625" style="268" customWidth="1"/>
    <col min="15373" max="15373" width="2.5703125" style="268" customWidth="1"/>
    <col min="15374" max="15374" width="8.28515625" style="268" customWidth="1"/>
    <col min="15375" max="15375" width="2.5703125" style="268" customWidth="1"/>
    <col min="15376" max="15376" width="8.28515625" style="268" customWidth="1"/>
    <col min="15377" max="15377" width="2.5703125" style="268" customWidth="1"/>
    <col min="15378" max="15378" width="8.28515625" style="268" customWidth="1"/>
    <col min="15379" max="15379" width="3.42578125" style="268" customWidth="1"/>
    <col min="15380" max="15380" width="6.28515625" style="268" customWidth="1"/>
    <col min="15381" max="15381" width="2.85546875" style="268" customWidth="1"/>
    <col min="15382" max="15382" width="8.42578125" style="268" customWidth="1"/>
    <col min="15383" max="15383" width="2.5703125" style="268" customWidth="1"/>
    <col min="15384" max="15616" width="9.140625" style="268"/>
    <col min="15617" max="15617" width="5.5703125" style="268" customWidth="1"/>
    <col min="15618" max="15618" width="8.28515625" style="268" customWidth="1"/>
    <col min="15619" max="15619" width="2.5703125" style="268" customWidth="1"/>
    <col min="15620" max="15620" width="9.140625" style="268" customWidth="1"/>
    <col min="15621" max="15621" width="2.5703125" style="268" customWidth="1"/>
    <col min="15622" max="15622" width="8.28515625" style="268" customWidth="1"/>
    <col min="15623" max="15623" width="2.5703125" style="268" customWidth="1"/>
    <col min="15624" max="15624" width="8.85546875" style="268" customWidth="1"/>
    <col min="15625" max="15625" width="2.5703125" style="268" customWidth="1"/>
    <col min="15626" max="15626" width="9.140625" style="268" customWidth="1"/>
    <col min="15627" max="15627" width="2.5703125" style="268" customWidth="1"/>
    <col min="15628" max="15628" width="8.28515625" style="268" customWidth="1"/>
    <col min="15629" max="15629" width="2.5703125" style="268" customWidth="1"/>
    <col min="15630" max="15630" width="8.28515625" style="268" customWidth="1"/>
    <col min="15631" max="15631" width="2.5703125" style="268" customWidth="1"/>
    <col min="15632" max="15632" width="8.28515625" style="268" customWidth="1"/>
    <col min="15633" max="15633" width="2.5703125" style="268" customWidth="1"/>
    <col min="15634" max="15634" width="8.28515625" style="268" customWidth="1"/>
    <col min="15635" max="15635" width="3.42578125" style="268" customWidth="1"/>
    <col min="15636" max="15636" width="6.28515625" style="268" customWidth="1"/>
    <col min="15637" max="15637" width="2.85546875" style="268" customWidth="1"/>
    <col min="15638" max="15638" width="8.42578125" style="268" customWidth="1"/>
    <col min="15639" max="15639" width="2.5703125" style="268" customWidth="1"/>
    <col min="15640" max="15872" width="9.140625" style="268"/>
    <col min="15873" max="15873" width="5.5703125" style="268" customWidth="1"/>
    <col min="15874" max="15874" width="8.28515625" style="268" customWidth="1"/>
    <col min="15875" max="15875" width="2.5703125" style="268" customWidth="1"/>
    <col min="15876" max="15876" width="9.140625" style="268" customWidth="1"/>
    <col min="15877" max="15877" width="2.5703125" style="268" customWidth="1"/>
    <col min="15878" max="15878" width="8.28515625" style="268" customWidth="1"/>
    <col min="15879" max="15879" width="2.5703125" style="268" customWidth="1"/>
    <col min="15880" max="15880" width="8.85546875" style="268" customWidth="1"/>
    <col min="15881" max="15881" width="2.5703125" style="268" customWidth="1"/>
    <col min="15882" max="15882" width="9.140625" style="268" customWidth="1"/>
    <col min="15883" max="15883" width="2.5703125" style="268" customWidth="1"/>
    <col min="15884" max="15884" width="8.28515625" style="268" customWidth="1"/>
    <col min="15885" max="15885" width="2.5703125" style="268" customWidth="1"/>
    <col min="15886" max="15886" width="8.28515625" style="268" customWidth="1"/>
    <col min="15887" max="15887" width="2.5703125" style="268" customWidth="1"/>
    <col min="15888" max="15888" width="8.28515625" style="268" customWidth="1"/>
    <col min="15889" max="15889" width="2.5703125" style="268" customWidth="1"/>
    <col min="15890" max="15890" width="8.28515625" style="268" customWidth="1"/>
    <col min="15891" max="15891" width="3.42578125" style="268" customWidth="1"/>
    <col min="15892" max="15892" width="6.28515625" style="268" customWidth="1"/>
    <col min="15893" max="15893" width="2.85546875" style="268" customWidth="1"/>
    <col min="15894" max="15894" width="8.42578125" style="268" customWidth="1"/>
    <col min="15895" max="15895" width="2.5703125" style="268" customWidth="1"/>
    <col min="15896" max="16128" width="9.140625" style="268"/>
    <col min="16129" max="16129" width="5.5703125" style="268" customWidth="1"/>
    <col min="16130" max="16130" width="8.28515625" style="268" customWidth="1"/>
    <col min="16131" max="16131" width="2.5703125" style="268" customWidth="1"/>
    <col min="16132" max="16132" width="9.140625" style="268" customWidth="1"/>
    <col min="16133" max="16133" width="2.5703125" style="268" customWidth="1"/>
    <col min="16134" max="16134" width="8.28515625" style="268" customWidth="1"/>
    <col min="16135" max="16135" width="2.5703125" style="268" customWidth="1"/>
    <col min="16136" max="16136" width="8.85546875" style="268" customWidth="1"/>
    <col min="16137" max="16137" width="2.5703125" style="268" customWidth="1"/>
    <col min="16138" max="16138" width="9.140625" style="268" customWidth="1"/>
    <col min="16139" max="16139" width="2.5703125" style="268" customWidth="1"/>
    <col min="16140" max="16140" width="8.28515625" style="268" customWidth="1"/>
    <col min="16141" max="16141" width="2.5703125" style="268" customWidth="1"/>
    <col min="16142" max="16142" width="8.28515625" style="268" customWidth="1"/>
    <col min="16143" max="16143" width="2.5703125" style="268" customWidth="1"/>
    <col min="16144" max="16144" width="8.28515625" style="268" customWidth="1"/>
    <col min="16145" max="16145" width="2.5703125" style="268" customWidth="1"/>
    <col min="16146" max="16146" width="8.28515625" style="268" customWidth="1"/>
    <col min="16147" max="16147" width="3.42578125" style="268" customWidth="1"/>
    <col min="16148" max="16148" width="6.28515625" style="268" customWidth="1"/>
    <col min="16149" max="16149" width="2.85546875" style="268" customWidth="1"/>
    <col min="16150" max="16150" width="8.42578125" style="268" customWidth="1"/>
    <col min="16151" max="16151" width="2.5703125" style="268" customWidth="1"/>
    <col min="16152" max="16384" width="9.140625" style="268"/>
  </cols>
  <sheetData>
    <row r="1" spans="1:25" ht="15.75" customHeight="1" x14ac:dyDescent="0.25">
      <c r="A1" s="852" t="s">
        <v>748</v>
      </c>
      <c r="B1" s="853"/>
      <c r="C1" s="853"/>
      <c r="D1" s="853"/>
      <c r="E1" s="853"/>
      <c r="F1" s="853"/>
      <c r="G1" s="853"/>
      <c r="H1" s="853"/>
      <c r="I1" s="853"/>
      <c r="J1" s="853"/>
      <c r="K1" s="853"/>
      <c r="L1" s="853"/>
      <c r="M1" s="853"/>
      <c r="N1" s="853"/>
      <c r="O1" s="853"/>
      <c r="P1" s="853"/>
      <c r="Q1" s="853"/>
      <c r="R1" s="853"/>
      <c r="S1" s="853"/>
      <c r="T1" s="853"/>
      <c r="U1" s="853"/>
      <c r="V1" s="853"/>
      <c r="W1" s="854"/>
    </row>
    <row r="2" spans="1:25" x14ac:dyDescent="0.25">
      <c r="A2" s="855" t="s">
        <v>452</v>
      </c>
      <c r="B2" s="856"/>
      <c r="C2" s="856"/>
      <c r="D2" s="856"/>
      <c r="E2" s="856"/>
      <c r="F2" s="856"/>
      <c r="G2" s="856"/>
      <c r="H2" s="856"/>
      <c r="I2" s="856"/>
      <c r="J2" s="856"/>
      <c r="K2" s="856"/>
      <c r="L2" s="856"/>
      <c r="M2" s="856"/>
      <c r="N2" s="856"/>
      <c r="O2" s="856"/>
      <c r="P2" s="856"/>
      <c r="Q2" s="856"/>
      <c r="R2" s="856"/>
      <c r="S2" s="856"/>
      <c r="T2" s="856"/>
      <c r="U2" s="856"/>
      <c r="V2" s="856"/>
      <c r="W2" s="857"/>
    </row>
    <row r="3" spans="1:25" x14ac:dyDescent="0.25">
      <c r="A3" s="858" t="s">
        <v>63</v>
      </c>
      <c r="B3" s="861" t="s">
        <v>749</v>
      </c>
      <c r="C3" s="862"/>
      <c r="D3" s="862"/>
      <c r="E3" s="862"/>
      <c r="F3" s="862"/>
      <c r="G3" s="862"/>
      <c r="H3" s="862"/>
      <c r="I3" s="862"/>
      <c r="J3" s="862"/>
      <c r="K3" s="862"/>
      <c r="L3" s="862"/>
      <c r="M3" s="862"/>
      <c r="N3" s="862"/>
      <c r="O3" s="862"/>
      <c r="P3" s="862"/>
      <c r="Q3" s="863"/>
      <c r="R3" s="861" t="s">
        <v>750</v>
      </c>
      <c r="S3" s="863"/>
      <c r="T3" s="870"/>
      <c r="U3" s="871"/>
      <c r="V3" s="870"/>
      <c r="W3" s="871"/>
    </row>
    <row r="4" spans="1:25" x14ac:dyDescent="0.25">
      <c r="A4" s="859"/>
      <c r="B4" s="864"/>
      <c r="C4" s="865"/>
      <c r="D4" s="865"/>
      <c r="E4" s="865"/>
      <c r="F4" s="865"/>
      <c r="G4" s="865"/>
      <c r="H4" s="865"/>
      <c r="I4" s="865"/>
      <c r="J4" s="865"/>
      <c r="K4" s="865"/>
      <c r="L4" s="865"/>
      <c r="M4" s="865"/>
      <c r="N4" s="865"/>
      <c r="O4" s="865"/>
      <c r="P4" s="865"/>
      <c r="Q4" s="866"/>
      <c r="R4" s="864" t="s">
        <v>751</v>
      </c>
      <c r="S4" s="866"/>
      <c r="T4" s="872"/>
      <c r="U4" s="873"/>
      <c r="V4" s="872"/>
      <c r="W4" s="873"/>
    </row>
    <row r="5" spans="1:25" x14ac:dyDescent="0.25">
      <c r="A5" s="859"/>
      <c r="B5" s="867"/>
      <c r="C5" s="868"/>
      <c r="D5" s="868"/>
      <c r="E5" s="868"/>
      <c r="F5" s="868"/>
      <c r="G5" s="868"/>
      <c r="H5" s="868"/>
      <c r="I5" s="868"/>
      <c r="J5" s="868"/>
      <c r="K5" s="868"/>
      <c r="L5" s="868"/>
      <c r="M5" s="868"/>
      <c r="N5" s="868"/>
      <c r="O5" s="868"/>
      <c r="P5" s="868"/>
      <c r="Q5" s="869"/>
      <c r="R5" s="864" t="s">
        <v>752</v>
      </c>
      <c r="S5" s="866"/>
      <c r="T5" s="872"/>
      <c r="U5" s="873"/>
      <c r="V5" s="872"/>
      <c r="W5" s="873"/>
    </row>
    <row r="6" spans="1:25" x14ac:dyDescent="0.25">
      <c r="A6" s="859"/>
      <c r="B6" s="880" t="s">
        <v>753</v>
      </c>
      <c r="C6" s="890"/>
      <c r="D6" s="890"/>
      <c r="E6" s="881"/>
      <c r="F6" s="880" t="s">
        <v>754</v>
      </c>
      <c r="G6" s="890"/>
      <c r="H6" s="890"/>
      <c r="I6" s="881"/>
      <c r="J6" s="880" t="s">
        <v>755</v>
      </c>
      <c r="K6" s="890"/>
      <c r="L6" s="890"/>
      <c r="M6" s="881"/>
      <c r="N6" s="880" t="s">
        <v>360</v>
      </c>
      <c r="O6" s="890"/>
      <c r="P6" s="890"/>
      <c r="Q6" s="881"/>
      <c r="R6" s="867"/>
      <c r="S6" s="869"/>
      <c r="T6" s="864" t="s">
        <v>756</v>
      </c>
      <c r="U6" s="866"/>
      <c r="V6" s="864" t="s">
        <v>32</v>
      </c>
      <c r="W6" s="866"/>
    </row>
    <row r="7" spans="1:25" x14ac:dyDescent="0.25">
      <c r="A7" s="860"/>
      <c r="B7" s="880" t="s">
        <v>757</v>
      </c>
      <c r="C7" s="881"/>
      <c r="D7" s="880" t="s">
        <v>758</v>
      </c>
      <c r="E7" s="881"/>
      <c r="F7" s="880" t="s">
        <v>757</v>
      </c>
      <c r="G7" s="881"/>
      <c r="H7" s="880" t="s">
        <v>758</v>
      </c>
      <c r="I7" s="881"/>
      <c r="J7" s="880" t="s">
        <v>757</v>
      </c>
      <c r="K7" s="881"/>
      <c r="L7" s="880" t="s">
        <v>758</v>
      </c>
      <c r="M7" s="881"/>
      <c r="N7" s="880" t="s">
        <v>757</v>
      </c>
      <c r="O7" s="881"/>
      <c r="P7" s="880" t="s">
        <v>758</v>
      </c>
      <c r="Q7" s="881"/>
      <c r="R7" s="880" t="s">
        <v>757</v>
      </c>
      <c r="S7" s="881"/>
      <c r="T7" s="867" t="s">
        <v>759</v>
      </c>
      <c r="U7" s="869"/>
      <c r="V7" s="867" t="s">
        <v>760</v>
      </c>
      <c r="W7" s="869"/>
      <c r="X7" s="268" t="s">
        <v>781</v>
      </c>
    </row>
    <row r="8" spans="1:25" x14ac:dyDescent="0.25">
      <c r="A8" s="271">
        <v>1949</v>
      </c>
      <c r="B8" s="272">
        <v>4460434</v>
      </c>
      <c r="C8" s="331" t="s">
        <v>137</v>
      </c>
      <c r="D8" s="272">
        <v>5599250</v>
      </c>
      <c r="E8" s="331" t="s">
        <v>137</v>
      </c>
      <c r="F8" s="272">
        <v>2668869</v>
      </c>
      <c r="G8" s="331" t="s">
        <v>137</v>
      </c>
      <c r="H8" s="272">
        <v>3668816</v>
      </c>
      <c r="I8" s="331" t="s">
        <v>137</v>
      </c>
      <c r="J8" s="272">
        <v>12633386</v>
      </c>
      <c r="K8" s="331" t="s">
        <v>137</v>
      </c>
      <c r="L8" s="272">
        <v>14723587</v>
      </c>
      <c r="M8" s="331" t="s">
        <v>137</v>
      </c>
      <c r="N8" s="272">
        <v>7879509</v>
      </c>
      <c r="O8" s="331" t="s">
        <v>137</v>
      </c>
      <c r="P8" s="272">
        <v>7990015</v>
      </c>
      <c r="Q8" s="331" t="s">
        <v>137</v>
      </c>
      <c r="R8" s="272">
        <v>4339470</v>
      </c>
      <c r="S8" s="330"/>
      <c r="T8" s="276">
        <v>-165</v>
      </c>
      <c r="U8" s="330"/>
      <c r="V8" s="272">
        <v>31981503</v>
      </c>
      <c r="W8" s="330"/>
      <c r="X8" s="268">
        <f>D8/V8</f>
        <v>0.17507776291814678</v>
      </c>
      <c r="Y8" s="391">
        <f>H8/V8</f>
        <v>0.11471680990102311</v>
      </c>
    </row>
    <row r="9" spans="1:25" x14ac:dyDescent="0.25">
      <c r="A9" s="271">
        <v>1950</v>
      </c>
      <c r="B9" s="272">
        <v>4829337</v>
      </c>
      <c r="C9" s="331" t="s">
        <v>137</v>
      </c>
      <c r="D9" s="272">
        <v>5988553</v>
      </c>
      <c r="E9" s="331" t="s">
        <v>137</v>
      </c>
      <c r="F9" s="272">
        <v>2834094</v>
      </c>
      <c r="G9" s="331" t="s">
        <v>137</v>
      </c>
      <c r="H9" s="272">
        <v>3893298</v>
      </c>
      <c r="I9" s="331" t="s">
        <v>137</v>
      </c>
      <c r="J9" s="272">
        <v>13889626</v>
      </c>
      <c r="K9" s="331" t="s">
        <v>137</v>
      </c>
      <c r="L9" s="272">
        <v>16241423</v>
      </c>
      <c r="M9" s="331" t="s">
        <v>137</v>
      </c>
      <c r="N9" s="272">
        <v>8383407</v>
      </c>
      <c r="O9" s="331" t="s">
        <v>137</v>
      </c>
      <c r="P9" s="272">
        <v>8492473</v>
      </c>
      <c r="Q9" s="331" t="s">
        <v>137</v>
      </c>
      <c r="R9" s="272">
        <v>4679283</v>
      </c>
      <c r="S9" s="330"/>
      <c r="T9" s="276">
        <v>21</v>
      </c>
      <c r="U9" s="330"/>
      <c r="V9" s="272">
        <v>34615768</v>
      </c>
      <c r="W9" s="330"/>
      <c r="X9" s="268">
        <f t="shared" ref="X9:X69" si="0">D9/V9</f>
        <v>0.17300072614306866</v>
      </c>
      <c r="Y9" s="391">
        <f t="shared" ref="Y9:Y69" si="1">H9/V9</f>
        <v>0.11247180764557932</v>
      </c>
    </row>
    <row r="10" spans="1:25" x14ac:dyDescent="0.25">
      <c r="A10" s="273">
        <v>1951</v>
      </c>
      <c r="B10" s="274">
        <v>5104476</v>
      </c>
      <c r="C10" s="333" t="s">
        <v>137</v>
      </c>
      <c r="D10" s="274">
        <v>6380193</v>
      </c>
      <c r="E10" s="333" t="s">
        <v>137</v>
      </c>
      <c r="F10" s="274">
        <v>2737684</v>
      </c>
      <c r="G10" s="333" t="s">
        <v>137</v>
      </c>
      <c r="H10" s="274">
        <v>3873226</v>
      </c>
      <c r="I10" s="333" t="s">
        <v>137</v>
      </c>
      <c r="J10" s="274">
        <v>15127368</v>
      </c>
      <c r="K10" s="333" t="s">
        <v>137</v>
      </c>
      <c r="L10" s="274">
        <v>17678532</v>
      </c>
      <c r="M10" s="333" t="s">
        <v>137</v>
      </c>
      <c r="N10" s="274">
        <v>8933484</v>
      </c>
      <c r="O10" s="333" t="s">
        <v>137</v>
      </c>
      <c r="P10" s="274">
        <v>9041892</v>
      </c>
      <c r="Q10" s="333" t="s">
        <v>137</v>
      </c>
      <c r="R10" s="274">
        <v>5070830</v>
      </c>
      <c r="S10" s="332"/>
      <c r="T10" s="277">
        <v>188</v>
      </c>
      <c r="U10" s="332"/>
      <c r="V10" s="274">
        <v>36974030</v>
      </c>
      <c r="W10" s="332"/>
      <c r="X10" s="268">
        <f t="shared" si="0"/>
        <v>0.17255876624755268</v>
      </c>
      <c r="Y10" s="391">
        <f t="shared" si="1"/>
        <v>0.1047553106869876</v>
      </c>
    </row>
    <row r="11" spans="1:25" x14ac:dyDescent="0.25">
      <c r="A11" s="271">
        <v>1952</v>
      </c>
      <c r="B11" s="272">
        <v>5158193</v>
      </c>
      <c r="C11" s="331" t="s">
        <v>137</v>
      </c>
      <c r="D11" s="272">
        <v>6560243</v>
      </c>
      <c r="E11" s="331" t="s">
        <v>137</v>
      </c>
      <c r="F11" s="272">
        <v>2672911</v>
      </c>
      <c r="G11" s="331" t="s">
        <v>137</v>
      </c>
      <c r="H11" s="272">
        <v>3873385</v>
      </c>
      <c r="I11" s="331" t="s">
        <v>137</v>
      </c>
      <c r="J11" s="272">
        <v>14671564</v>
      </c>
      <c r="K11" s="331" t="s">
        <v>137</v>
      </c>
      <c r="L11" s="272">
        <v>17311362</v>
      </c>
      <c r="M11" s="331" t="s">
        <v>137</v>
      </c>
      <c r="N11" s="272">
        <v>8906891</v>
      </c>
      <c r="O11" s="331" t="s">
        <v>137</v>
      </c>
      <c r="P11" s="272">
        <v>9002752</v>
      </c>
      <c r="Q11" s="331" t="s">
        <v>137</v>
      </c>
      <c r="R11" s="272">
        <v>5338183</v>
      </c>
      <c r="S11" s="330"/>
      <c r="T11" s="276">
        <v>82</v>
      </c>
      <c r="U11" s="330"/>
      <c r="V11" s="272">
        <v>36747825</v>
      </c>
      <c r="W11" s="330"/>
      <c r="X11" s="268">
        <f t="shared" si="0"/>
        <v>0.17852057910910374</v>
      </c>
      <c r="Y11" s="391">
        <f t="shared" si="1"/>
        <v>0.10540446951622306</v>
      </c>
    </row>
    <row r="12" spans="1:25" x14ac:dyDescent="0.25">
      <c r="A12" s="271">
        <v>1953</v>
      </c>
      <c r="B12" s="272">
        <v>5052515</v>
      </c>
      <c r="C12" s="331" t="s">
        <v>137</v>
      </c>
      <c r="D12" s="272">
        <v>6558748</v>
      </c>
      <c r="E12" s="331" t="s">
        <v>137</v>
      </c>
      <c r="F12" s="272">
        <v>2512376</v>
      </c>
      <c r="G12" s="331" t="s">
        <v>137</v>
      </c>
      <c r="H12" s="272">
        <v>3770982</v>
      </c>
      <c r="I12" s="331" t="s">
        <v>137</v>
      </c>
      <c r="J12" s="272">
        <v>15339206</v>
      </c>
      <c r="K12" s="331" t="s">
        <v>137</v>
      </c>
      <c r="L12" s="272">
        <v>18211754</v>
      </c>
      <c r="M12" s="331" t="s">
        <v>137</v>
      </c>
      <c r="N12" s="272">
        <v>9030055</v>
      </c>
      <c r="O12" s="331" t="s">
        <v>137</v>
      </c>
      <c r="P12" s="272">
        <v>9123022</v>
      </c>
      <c r="Q12" s="331" t="s">
        <v>137</v>
      </c>
      <c r="R12" s="272">
        <v>5730355</v>
      </c>
      <c r="S12" s="330"/>
      <c r="T12" s="276">
        <v>-39</v>
      </c>
      <c r="U12" s="330"/>
      <c r="V12" s="272">
        <v>37664468</v>
      </c>
      <c r="W12" s="330"/>
      <c r="X12" s="268">
        <f t="shared" si="0"/>
        <v>0.17413621772116894</v>
      </c>
      <c r="Y12" s="391">
        <f t="shared" si="1"/>
        <v>0.10012041056839034</v>
      </c>
    </row>
    <row r="13" spans="1:25" x14ac:dyDescent="0.25">
      <c r="A13" s="273">
        <v>1954</v>
      </c>
      <c r="B13" s="274">
        <v>5262307</v>
      </c>
      <c r="C13" s="333" t="s">
        <v>137</v>
      </c>
      <c r="D13" s="274">
        <v>6846058</v>
      </c>
      <c r="E13" s="333" t="s">
        <v>137</v>
      </c>
      <c r="F13" s="274">
        <v>2457578</v>
      </c>
      <c r="G13" s="333" t="s">
        <v>137</v>
      </c>
      <c r="H13" s="274">
        <v>3732921</v>
      </c>
      <c r="I13" s="333" t="s">
        <v>137</v>
      </c>
      <c r="J13" s="274">
        <v>14317111</v>
      </c>
      <c r="K13" s="333" t="s">
        <v>137</v>
      </c>
      <c r="L13" s="274">
        <v>17157695</v>
      </c>
      <c r="M13" s="333" t="s">
        <v>137</v>
      </c>
      <c r="N13" s="274">
        <v>8822551</v>
      </c>
      <c r="O13" s="333" t="s">
        <v>137</v>
      </c>
      <c r="P13" s="274">
        <v>8902617</v>
      </c>
      <c r="Q13" s="333" t="s">
        <v>137</v>
      </c>
      <c r="R13" s="274">
        <v>5779745</v>
      </c>
      <c r="S13" s="332"/>
      <c r="T13" s="277">
        <v>91</v>
      </c>
      <c r="U13" s="332"/>
      <c r="V13" s="274">
        <v>36639382</v>
      </c>
      <c r="W13" s="332"/>
      <c r="X13" s="268">
        <f t="shared" si="0"/>
        <v>0.18684971269438988</v>
      </c>
      <c r="Y13" s="391">
        <f t="shared" si="1"/>
        <v>0.10188275009660371</v>
      </c>
    </row>
    <row r="14" spans="1:25" x14ac:dyDescent="0.25">
      <c r="A14" s="271">
        <v>1955</v>
      </c>
      <c r="B14" s="272">
        <v>5607812</v>
      </c>
      <c r="C14" s="331" t="s">
        <v>137</v>
      </c>
      <c r="D14" s="272">
        <v>7277988</v>
      </c>
      <c r="E14" s="331" t="s">
        <v>137</v>
      </c>
      <c r="F14" s="272">
        <v>2561252</v>
      </c>
      <c r="G14" s="331" t="s">
        <v>137</v>
      </c>
      <c r="H14" s="272">
        <v>3895140</v>
      </c>
      <c r="I14" s="331" t="s">
        <v>137</v>
      </c>
      <c r="J14" s="272">
        <v>16102980</v>
      </c>
      <c r="K14" s="331" t="s">
        <v>137</v>
      </c>
      <c r="L14" s="272">
        <v>19484608</v>
      </c>
      <c r="M14" s="331" t="s">
        <v>137</v>
      </c>
      <c r="N14" s="272">
        <v>9474426</v>
      </c>
      <c r="O14" s="331" t="s">
        <v>137</v>
      </c>
      <c r="P14" s="272">
        <v>9550205</v>
      </c>
      <c r="Q14" s="331" t="s">
        <v>137</v>
      </c>
      <c r="R14" s="272">
        <v>6461471</v>
      </c>
      <c r="S14" s="330"/>
      <c r="T14" s="276">
        <v>30</v>
      </c>
      <c r="U14" s="330"/>
      <c r="V14" s="272">
        <v>40207971</v>
      </c>
      <c r="W14" s="330"/>
      <c r="X14" s="268">
        <f t="shared" si="0"/>
        <v>0.18100858658100405</v>
      </c>
      <c r="Y14" s="391">
        <f t="shared" si="1"/>
        <v>9.6874821164191549E-2</v>
      </c>
    </row>
    <row r="15" spans="1:25" x14ac:dyDescent="0.25">
      <c r="A15" s="271">
        <v>1956</v>
      </c>
      <c r="B15" s="272">
        <v>5839383</v>
      </c>
      <c r="C15" s="331" t="s">
        <v>137</v>
      </c>
      <c r="D15" s="272">
        <v>7662725</v>
      </c>
      <c r="E15" s="331" t="s">
        <v>137</v>
      </c>
      <c r="F15" s="272">
        <v>2606854</v>
      </c>
      <c r="G15" s="331" t="s">
        <v>137</v>
      </c>
      <c r="H15" s="272">
        <v>4022859</v>
      </c>
      <c r="I15" s="331" t="s">
        <v>137</v>
      </c>
      <c r="J15" s="272">
        <v>16575573</v>
      </c>
      <c r="K15" s="331" t="s">
        <v>137</v>
      </c>
      <c r="L15" s="272">
        <v>20209479</v>
      </c>
      <c r="M15" s="331" t="s">
        <v>137</v>
      </c>
      <c r="N15" s="272">
        <v>9790320</v>
      </c>
      <c r="O15" s="331" t="s">
        <v>137</v>
      </c>
      <c r="P15" s="272">
        <v>9859364</v>
      </c>
      <c r="Q15" s="331" t="s">
        <v>137</v>
      </c>
      <c r="R15" s="272">
        <v>6942296</v>
      </c>
      <c r="S15" s="330"/>
      <c r="T15" s="276">
        <v>-174</v>
      </c>
      <c r="U15" s="330"/>
      <c r="V15" s="272">
        <v>41754252</v>
      </c>
      <c r="W15" s="330"/>
      <c r="X15" s="268">
        <f t="shared" si="0"/>
        <v>0.18351963292265419</v>
      </c>
      <c r="Y15" s="391">
        <f t="shared" si="1"/>
        <v>9.6346091890234312E-2</v>
      </c>
    </row>
    <row r="16" spans="1:25" x14ac:dyDescent="0.25">
      <c r="A16" s="273">
        <v>1957</v>
      </c>
      <c r="B16" s="274">
        <v>5743900</v>
      </c>
      <c r="C16" s="333" t="s">
        <v>137</v>
      </c>
      <c r="D16" s="274">
        <v>7712000</v>
      </c>
      <c r="E16" s="333" t="s">
        <v>137</v>
      </c>
      <c r="F16" s="274">
        <v>2449291</v>
      </c>
      <c r="G16" s="333" t="s">
        <v>137</v>
      </c>
      <c r="H16" s="274">
        <v>3960787</v>
      </c>
      <c r="I16" s="333" t="s">
        <v>137</v>
      </c>
      <c r="J16" s="274">
        <v>16526394</v>
      </c>
      <c r="K16" s="333" t="s">
        <v>137</v>
      </c>
      <c r="L16" s="274">
        <v>20218258</v>
      </c>
      <c r="M16" s="333" t="s">
        <v>137</v>
      </c>
      <c r="N16" s="274">
        <v>9836694</v>
      </c>
      <c r="O16" s="333" t="s">
        <v>137</v>
      </c>
      <c r="P16" s="274">
        <v>9896269</v>
      </c>
      <c r="Q16" s="333" t="s">
        <v>137</v>
      </c>
      <c r="R16" s="274">
        <v>7231035</v>
      </c>
      <c r="S16" s="332"/>
      <c r="T16" s="277">
        <v>-128</v>
      </c>
      <c r="U16" s="332"/>
      <c r="V16" s="274">
        <v>41787186</v>
      </c>
      <c r="W16" s="332"/>
      <c r="X16" s="268">
        <f t="shared" si="0"/>
        <v>0.1845541836676918</v>
      </c>
      <c r="Y16" s="391">
        <f t="shared" si="1"/>
        <v>9.4784726590586885E-2</v>
      </c>
    </row>
    <row r="17" spans="1:25" x14ac:dyDescent="0.25">
      <c r="A17" s="271">
        <v>1958</v>
      </c>
      <c r="B17" s="272">
        <v>6125370</v>
      </c>
      <c r="C17" s="331" t="s">
        <v>137</v>
      </c>
      <c r="D17" s="272">
        <v>8200674</v>
      </c>
      <c r="E17" s="331" t="s">
        <v>137</v>
      </c>
      <c r="F17" s="272">
        <v>2557205</v>
      </c>
      <c r="G17" s="331" t="s">
        <v>137</v>
      </c>
      <c r="H17" s="272">
        <v>4119156</v>
      </c>
      <c r="I17" s="331" t="s">
        <v>137</v>
      </c>
      <c r="J17" s="272">
        <v>15812501</v>
      </c>
      <c r="K17" s="331" t="s">
        <v>137</v>
      </c>
      <c r="L17" s="272">
        <v>19321087</v>
      </c>
      <c r="M17" s="331" t="s">
        <v>137</v>
      </c>
      <c r="N17" s="272">
        <v>9952005</v>
      </c>
      <c r="O17" s="331" t="s">
        <v>137</v>
      </c>
      <c r="P17" s="272">
        <v>10004101</v>
      </c>
      <c r="Q17" s="331" t="s">
        <v>137</v>
      </c>
      <c r="R17" s="272">
        <v>7197936</v>
      </c>
      <c r="S17" s="330"/>
      <c r="T17" s="276">
        <v>11</v>
      </c>
      <c r="U17" s="330"/>
      <c r="V17" s="272">
        <v>41645028</v>
      </c>
      <c r="W17" s="330"/>
      <c r="X17" s="268">
        <f t="shared" si="0"/>
        <v>0.19691844126026281</v>
      </c>
      <c r="Y17" s="391">
        <f t="shared" si="1"/>
        <v>9.8911111309614205E-2</v>
      </c>
    </row>
    <row r="18" spans="1:25" x14ac:dyDescent="0.25">
      <c r="A18" s="271">
        <v>1959</v>
      </c>
      <c r="B18" s="272">
        <v>6188311</v>
      </c>
      <c r="C18" s="331" t="s">
        <v>137</v>
      </c>
      <c r="D18" s="272">
        <v>8411866</v>
      </c>
      <c r="E18" s="331" t="s">
        <v>137</v>
      </c>
      <c r="F18" s="272">
        <v>2649390</v>
      </c>
      <c r="G18" s="331" t="s">
        <v>137</v>
      </c>
      <c r="H18" s="272">
        <v>4372186</v>
      </c>
      <c r="I18" s="331" t="s">
        <v>137</v>
      </c>
      <c r="J18" s="272">
        <v>16536173</v>
      </c>
      <c r="K18" s="331" t="s">
        <v>137</v>
      </c>
      <c r="L18" s="272">
        <v>20333201</v>
      </c>
      <c r="M18" s="331" t="s">
        <v>137</v>
      </c>
      <c r="N18" s="272">
        <v>10297614</v>
      </c>
      <c r="O18" s="331" t="s">
        <v>137</v>
      </c>
      <c r="P18" s="272">
        <v>10348530</v>
      </c>
      <c r="Q18" s="331" t="s">
        <v>137</v>
      </c>
      <c r="R18" s="272">
        <v>7794295</v>
      </c>
      <c r="S18" s="330"/>
      <c r="T18" s="276">
        <v>-61</v>
      </c>
      <c r="U18" s="330"/>
      <c r="V18" s="272">
        <v>43465722</v>
      </c>
      <c r="W18" s="330"/>
      <c r="X18" s="268">
        <f t="shared" si="0"/>
        <v>0.19352873052471095</v>
      </c>
      <c r="Y18" s="391">
        <f t="shared" si="1"/>
        <v>0.10058928734693513</v>
      </c>
    </row>
    <row r="19" spans="1:25" x14ac:dyDescent="0.25">
      <c r="A19" s="273">
        <v>1960</v>
      </c>
      <c r="B19" s="274">
        <v>6650835</v>
      </c>
      <c r="C19" s="333" t="s">
        <v>137</v>
      </c>
      <c r="D19" s="274">
        <v>9039418</v>
      </c>
      <c r="E19" s="333" t="s">
        <v>137</v>
      </c>
      <c r="F19" s="274">
        <v>2722565</v>
      </c>
      <c r="G19" s="333" t="s">
        <v>137</v>
      </c>
      <c r="H19" s="274">
        <v>4609400</v>
      </c>
      <c r="I19" s="333" t="s">
        <v>137</v>
      </c>
      <c r="J19" s="274">
        <v>16995524</v>
      </c>
      <c r="K19" s="333" t="s">
        <v>137</v>
      </c>
      <c r="L19" s="274">
        <v>20841687</v>
      </c>
      <c r="M19" s="333" t="s">
        <v>137</v>
      </c>
      <c r="N19" s="274">
        <v>10559596</v>
      </c>
      <c r="O19" s="333" t="s">
        <v>137</v>
      </c>
      <c r="P19" s="274">
        <v>10595943</v>
      </c>
      <c r="Q19" s="333" t="s">
        <v>137</v>
      </c>
      <c r="R19" s="274">
        <v>8157929</v>
      </c>
      <c r="S19" s="333" t="s">
        <v>137</v>
      </c>
      <c r="T19" s="277">
        <v>7</v>
      </c>
      <c r="U19" s="333" t="s">
        <v>137</v>
      </c>
      <c r="V19" s="274">
        <v>45086455</v>
      </c>
      <c r="W19" s="333" t="s">
        <v>137</v>
      </c>
      <c r="X19" s="268">
        <f t="shared" si="0"/>
        <v>0.20049076823626963</v>
      </c>
      <c r="Y19" s="391">
        <f t="shared" si="1"/>
        <v>0.10223469554215341</v>
      </c>
    </row>
    <row r="20" spans="1:25" x14ac:dyDescent="0.25">
      <c r="A20" s="271">
        <v>1961</v>
      </c>
      <c r="B20" s="272">
        <v>6775610</v>
      </c>
      <c r="C20" s="331" t="s">
        <v>137</v>
      </c>
      <c r="D20" s="272">
        <v>9286024</v>
      </c>
      <c r="E20" s="331" t="s">
        <v>137</v>
      </c>
      <c r="F20" s="272">
        <v>2764986</v>
      </c>
      <c r="G20" s="331" t="s">
        <v>137</v>
      </c>
      <c r="H20" s="272">
        <v>4727663</v>
      </c>
      <c r="I20" s="331" t="s">
        <v>137</v>
      </c>
      <c r="J20" s="272">
        <v>17012051</v>
      </c>
      <c r="K20" s="331" t="s">
        <v>137</v>
      </c>
      <c r="L20" s="272">
        <v>20955128</v>
      </c>
      <c r="M20" s="331" t="s">
        <v>137</v>
      </c>
      <c r="N20" s="272">
        <v>10733732</v>
      </c>
      <c r="O20" s="331" t="s">
        <v>137</v>
      </c>
      <c r="P20" s="272">
        <v>10769126</v>
      </c>
      <c r="Q20" s="331" t="s">
        <v>137</v>
      </c>
      <c r="R20" s="272">
        <v>8451561</v>
      </c>
      <c r="S20" s="331" t="s">
        <v>137</v>
      </c>
      <c r="T20" s="276">
        <v>-103</v>
      </c>
      <c r="U20" s="331" t="s">
        <v>137</v>
      </c>
      <c r="V20" s="272">
        <v>45737837</v>
      </c>
      <c r="W20" s="331" t="s">
        <v>137</v>
      </c>
      <c r="X20" s="268">
        <f t="shared" si="0"/>
        <v>0.20302717856990046</v>
      </c>
      <c r="Y20" s="391">
        <f t="shared" si="1"/>
        <v>0.10336437641334023</v>
      </c>
    </row>
    <row r="21" spans="1:25" x14ac:dyDescent="0.25">
      <c r="A21" s="271">
        <v>1962</v>
      </c>
      <c r="B21" s="272">
        <v>7079711</v>
      </c>
      <c r="C21" s="331" t="s">
        <v>137</v>
      </c>
      <c r="D21" s="272">
        <v>9782420</v>
      </c>
      <c r="E21" s="331" t="s">
        <v>137</v>
      </c>
      <c r="F21" s="272">
        <v>2923873</v>
      </c>
      <c r="G21" s="331" t="s">
        <v>137</v>
      </c>
      <c r="H21" s="272">
        <v>5036386</v>
      </c>
      <c r="I21" s="331" t="s">
        <v>137</v>
      </c>
      <c r="J21" s="272">
        <v>17610477</v>
      </c>
      <c r="K21" s="331" t="s">
        <v>137</v>
      </c>
      <c r="L21" s="272">
        <v>21788192</v>
      </c>
      <c r="M21" s="331" t="s">
        <v>137</v>
      </c>
      <c r="N21" s="272">
        <v>11184889</v>
      </c>
      <c r="O21" s="331" t="s">
        <v>137</v>
      </c>
      <c r="P21" s="272">
        <v>11219481</v>
      </c>
      <c r="Q21" s="331" t="s">
        <v>137</v>
      </c>
      <c r="R21" s="272">
        <v>9027528</v>
      </c>
      <c r="S21" s="331" t="s">
        <v>137</v>
      </c>
      <c r="T21" s="276">
        <v>-42</v>
      </c>
      <c r="U21" s="331" t="s">
        <v>137</v>
      </c>
      <c r="V21" s="272">
        <v>47826437</v>
      </c>
      <c r="W21" s="331" t="s">
        <v>137</v>
      </c>
      <c r="X21" s="268">
        <f t="shared" si="0"/>
        <v>0.20454001204396641</v>
      </c>
      <c r="Y21" s="391">
        <f t="shared" si="1"/>
        <v>0.10530548198687684</v>
      </c>
    </row>
    <row r="22" spans="1:25" x14ac:dyDescent="0.25">
      <c r="A22" s="273">
        <v>1963</v>
      </c>
      <c r="B22" s="274">
        <v>7089813</v>
      </c>
      <c r="C22" s="333" t="s">
        <v>137</v>
      </c>
      <c r="D22" s="274">
        <v>9988479</v>
      </c>
      <c r="E22" s="333" t="s">
        <v>137</v>
      </c>
      <c r="F22" s="274">
        <v>2921180</v>
      </c>
      <c r="G22" s="333" t="s">
        <v>137</v>
      </c>
      <c r="H22" s="274">
        <v>5250646</v>
      </c>
      <c r="I22" s="333" t="s">
        <v>137</v>
      </c>
      <c r="J22" s="274">
        <v>18388155</v>
      </c>
      <c r="K22" s="333" t="s">
        <v>137</v>
      </c>
      <c r="L22" s="274">
        <v>22751190</v>
      </c>
      <c r="M22" s="333" t="s">
        <v>137</v>
      </c>
      <c r="N22" s="274">
        <v>11620029</v>
      </c>
      <c r="O22" s="333" t="s">
        <v>137</v>
      </c>
      <c r="P22" s="274">
        <v>11653755</v>
      </c>
      <c r="Q22" s="333" t="s">
        <v>137</v>
      </c>
      <c r="R22" s="274">
        <v>9624895</v>
      </c>
      <c r="S22" s="333" t="s">
        <v>137</v>
      </c>
      <c r="T22" s="277">
        <v>124</v>
      </c>
      <c r="U22" s="333" t="s">
        <v>137</v>
      </c>
      <c r="V22" s="274">
        <v>49644195</v>
      </c>
      <c r="W22" s="333" t="s">
        <v>137</v>
      </c>
      <c r="X22" s="268">
        <f t="shared" si="0"/>
        <v>0.20120134891904279</v>
      </c>
      <c r="Y22" s="391">
        <f t="shared" si="1"/>
        <v>0.1057655582893428</v>
      </c>
    </row>
    <row r="23" spans="1:25" x14ac:dyDescent="0.25">
      <c r="A23" s="271">
        <v>1964</v>
      </c>
      <c r="B23" s="272">
        <v>7111751</v>
      </c>
      <c r="C23" s="331" t="s">
        <v>137</v>
      </c>
      <c r="D23" s="272">
        <v>10240574</v>
      </c>
      <c r="E23" s="331" t="s">
        <v>137</v>
      </c>
      <c r="F23" s="272">
        <v>2977204</v>
      </c>
      <c r="G23" s="331" t="s">
        <v>137</v>
      </c>
      <c r="H23" s="272">
        <v>5465993</v>
      </c>
      <c r="I23" s="331" t="s">
        <v>137</v>
      </c>
      <c r="J23" s="272">
        <v>19449358</v>
      </c>
      <c r="K23" s="331" t="s">
        <v>137</v>
      </c>
      <c r="L23" s="272">
        <v>24111354</v>
      </c>
      <c r="M23" s="331" t="s">
        <v>137</v>
      </c>
      <c r="N23" s="272">
        <v>11963238</v>
      </c>
      <c r="O23" s="331" t="s">
        <v>137</v>
      </c>
      <c r="P23" s="272">
        <v>11997007</v>
      </c>
      <c r="Q23" s="331" t="s">
        <v>137</v>
      </c>
      <c r="R23" s="272">
        <v>10313377</v>
      </c>
      <c r="S23" s="331" t="s">
        <v>137</v>
      </c>
      <c r="T23" s="276">
        <v>-140</v>
      </c>
      <c r="U23" s="331" t="s">
        <v>137</v>
      </c>
      <c r="V23" s="272">
        <v>51814788</v>
      </c>
      <c r="W23" s="331" t="s">
        <v>137</v>
      </c>
      <c r="X23" s="268">
        <f t="shared" si="0"/>
        <v>0.19763805653320438</v>
      </c>
      <c r="Y23" s="391">
        <f t="shared" si="1"/>
        <v>0.10549098454286834</v>
      </c>
    </row>
    <row r="24" spans="1:25" x14ac:dyDescent="0.25">
      <c r="A24" s="271">
        <v>1965</v>
      </c>
      <c r="B24" s="272">
        <v>7279422</v>
      </c>
      <c r="C24" s="331" t="s">
        <v>137</v>
      </c>
      <c r="D24" s="272">
        <v>10639387</v>
      </c>
      <c r="E24" s="331" t="s">
        <v>137</v>
      </c>
      <c r="F24" s="272">
        <v>3176893</v>
      </c>
      <c r="G24" s="331" t="s">
        <v>137</v>
      </c>
      <c r="H24" s="272">
        <v>5845423</v>
      </c>
      <c r="I24" s="331" t="s">
        <v>137</v>
      </c>
      <c r="J24" s="272">
        <v>20147629</v>
      </c>
      <c r="K24" s="331" t="s">
        <v>137</v>
      </c>
      <c r="L24" s="272">
        <v>25097614</v>
      </c>
      <c r="M24" s="331" t="s">
        <v>137</v>
      </c>
      <c r="N24" s="272">
        <v>12398707</v>
      </c>
      <c r="O24" s="331" t="s">
        <v>137</v>
      </c>
      <c r="P24" s="272">
        <v>12432456</v>
      </c>
      <c r="Q24" s="331" t="s">
        <v>137</v>
      </c>
      <c r="R24" s="272">
        <v>11012229</v>
      </c>
      <c r="S24" s="331" t="s">
        <v>137</v>
      </c>
      <c r="T24" s="276">
        <v>121</v>
      </c>
      <c r="U24" s="330"/>
      <c r="V24" s="272">
        <v>54015001</v>
      </c>
      <c r="W24" s="331" t="s">
        <v>137</v>
      </c>
      <c r="X24" s="268">
        <f t="shared" si="0"/>
        <v>0.19697096737996914</v>
      </c>
      <c r="Y24" s="391">
        <f t="shared" si="1"/>
        <v>0.10821851137242412</v>
      </c>
    </row>
    <row r="25" spans="1:25" x14ac:dyDescent="0.25">
      <c r="A25" s="273">
        <v>1966</v>
      </c>
      <c r="B25" s="274">
        <v>7500386</v>
      </c>
      <c r="C25" s="333" t="s">
        <v>137</v>
      </c>
      <c r="D25" s="274">
        <v>11168630</v>
      </c>
      <c r="E25" s="333" t="s">
        <v>137</v>
      </c>
      <c r="F25" s="274">
        <v>3408944</v>
      </c>
      <c r="G25" s="333" t="s">
        <v>137</v>
      </c>
      <c r="H25" s="274">
        <v>6324047</v>
      </c>
      <c r="I25" s="333" t="s">
        <v>137</v>
      </c>
      <c r="J25" s="274">
        <v>21055032</v>
      </c>
      <c r="K25" s="333" t="s">
        <v>137</v>
      </c>
      <c r="L25" s="274">
        <v>26421623</v>
      </c>
      <c r="M25" s="333" t="s">
        <v>137</v>
      </c>
      <c r="N25" s="274">
        <v>13067522</v>
      </c>
      <c r="O25" s="333" t="s">
        <v>137</v>
      </c>
      <c r="P25" s="274">
        <v>13100235</v>
      </c>
      <c r="Q25" s="333" t="s">
        <v>137</v>
      </c>
      <c r="R25" s="274">
        <v>11982651</v>
      </c>
      <c r="S25" s="333" t="s">
        <v>137</v>
      </c>
      <c r="T25" s="277">
        <v>-203</v>
      </c>
      <c r="U25" s="332"/>
      <c r="V25" s="274">
        <v>57014332</v>
      </c>
      <c r="W25" s="333" t="s">
        <v>137</v>
      </c>
      <c r="X25" s="268">
        <f t="shared" si="0"/>
        <v>0.19589162247836212</v>
      </c>
      <c r="Y25" s="391">
        <f t="shared" si="1"/>
        <v>0.11092030333706268</v>
      </c>
    </row>
    <row r="26" spans="1:25" x14ac:dyDescent="0.25">
      <c r="A26" s="271">
        <v>1967</v>
      </c>
      <c r="B26" s="272">
        <v>7711360</v>
      </c>
      <c r="C26" s="331" t="s">
        <v>137</v>
      </c>
      <c r="D26" s="272">
        <v>11639275</v>
      </c>
      <c r="E26" s="331" t="s">
        <v>137</v>
      </c>
      <c r="F26" s="272">
        <v>3767693</v>
      </c>
      <c r="G26" s="331" t="s">
        <v>137</v>
      </c>
      <c r="H26" s="272">
        <v>6899205</v>
      </c>
      <c r="I26" s="331" t="s">
        <v>137</v>
      </c>
      <c r="J26" s="272">
        <v>21012944</v>
      </c>
      <c r="K26" s="331" t="s">
        <v>137</v>
      </c>
      <c r="L26" s="272">
        <v>26614298</v>
      </c>
      <c r="M26" s="331" t="s">
        <v>137</v>
      </c>
      <c r="N26" s="272">
        <v>13718194</v>
      </c>
      <c r="O26" s="331" t="s">
        <v>137</v>
      </c>
      <c r="P26" s="272">
        <v>13752076</v>
      </c>
      <c r="Q26" s="331" t="s">
        <v>137</v>
      </c>
      <c r="R26" s="272">
        <v>12694663</v>
      </c>
      <c r="S26" s="331" t="s">
        <v>137</v>
      </c>
      <c r="T26" s="276">
        <v>-333</v>
      </c>
      <c r="U26" s="330"/>
      <c r="V26" s="272">
        <v>58904521</v>
      </c>
      <c r="W26" s="331" t="s">
        <v>137</v>
      </c>
      <c r="X26" s="268">
        <f t="shared" si="0"/>
        <v>0.19759561409556323</v>
      </c>
      <c r="Y26" s="391">
        <f t="shared" si="1"/>
        <v>0.11712522032052514</v>
      </c>
    </row>
    <row r="27" spans="1:25" x14ac:dyDescent="0.25">
      <c r="A27" s="271">
        <v>1968</v>
      </c>
      <c r="B27" s="272">
        <v>7932745</v>
      </c>
      <c r="C27" s="331" t="s">
        <v>137</v>
      </c>
      <c r="D27" s="272">
        <v>12336290</v>
      </c>
      <c r="E27" s="331" t="s">
        <v>137</v>
      </c>
      <c r="F27" s="272">
        <v>3899460</v>
      </c>
      <c r="G27" s="331" t="s">
        <v>137</v>
      </c>
      <c r="H27" s="272">
        <v>7329032</v>
      </c>
      <c r="I27" s="331" t="s">
        <v>137</v>
      </c>
      <c r="J27" s="272">
        <v>21868985</v>
      </c>
      <c r="K27" s="331" t="s">
        <v>137</v>
      </c>
      <c r="L27" s="272">
        <v>27883171</v>
      </c>
      <c r="M27" s="331" t="s">
        <v>137</v>
      </c>
      <c r="N27" s="272">
        <v>14831225</v>
      </c>
      <c r="O27" s="331" t="s">
        <v>137</v>
      </c>
      <c r="P27" s="272">
        <v>14865775</v>
      </c>
      <c r="Q27" s="331" t="s">
        <v>137</v>
      </c>
      <c r="R27" s="272">
        <v>13881853</v>
      </c>
      <c r="S27" s="331" t="s">
        <v>137</v>
      </c>
      <c r="T27" s="276">
        <v>238</v>
      </c>
      <c r="U27" s="330"/>
      <c r="V27" s="272">
        <v>62414507</v>
      </c>
      <c r="W27" s="331" t="s">
        <v>137</v>
      </c>
      <c r="X27" s="268">
        <f t="shared" si="0"/>
        <v>0.19765100443715752</v>
      </c>
      <c r="Y27" s="391">
        <f t="shared" si="1"/>
        <v>0.11742513643502783</v>
      </c>
    </row>
    <row r="28" spans="1:25" x14ac:dyDescent="0.25">
      <c r="A28" s="273">
        <v>1969</v>
      </c>
      <c r="B28" s="274">
        <v>8242797</v>
      </c>
      <c r="C28" s="333" t="s">
        <v>137</v>
      </c>
      <c r="D28" s="274">
        <v>13169156</v>
      </c>
      <c r="E28" s="333" t="s">
        <v>137</v>
      </c>
      <c r="F28" s="274">
        <v>4085279</v>
      </c>
      <c r="G28" s="333" t="s">
        <v>137</v>
      </c>
      <c r="H28" s="274">
        <v>7833219</v>
      </c>
      <c r="I28" s="333" t="s">
        <v>137</v>
      </c>
      <c r="J28" s="274">
        <v>22647702</v>
      </c>
      <c r="K28" s="333" t="s">
        <v>137</v>
      </c>
      <c r="L28" s="274">
        <v>29105400</v>
      </c>
      <c r="M28" s="333" t="s">
        <v>137</v>
      </c>
      <c r="N28" s="274">
        <v>15471249</v>
      </c>
      <c r="O28" s="333" t="s">
        <v>137</v>
      </c>
      <c r="P28" s="274">
        <v>15506506</v>
      </c>
      <c r="Q28" s="333" t="s">
        <v>137</v>
      </c>
      <c r="R28" s="274">
        <v>15167253</v>
      </c>
      <c r="S28" s="333" t="s">
        <v>137</v>
      </c>
      <c r="T28" s="277">
        <v>-260</v>
      </c>
      <c r="U28" s="333" t="s">
        <v>137</v>
      </c>
      <c r="V28" s="274">
        <v>65614020</v>
      </c>
      <c r="W28" s="333" t="s">
        <v>137</v>
      </c>
      <c r="X28" s="268">
        <f t="shared" si="0"/>
        <v>0.20070643438704105</v>
      </c>
      <c r="Y28" s="391">
        <f t="shared" si="1"/>
        <v>0.11938331167637649</v>
      </c>
    </row>
    <row r="29" spans="1:25" x14ac:dyDescent="0.25">
      <c r="A29" s="271">
        <v>1970</v>
      </c>
      <c r="B29" s="272">
        <v>8322406</v>
      </c>
      <c r="C29" s="331" t="s">
        <v>137</v>
      </c>
      <c r="D29" s="272">
        <v>13765758</v>
      </c>
      <c r="E29" s="331" t="s">
        <v>137</v>
      </c>
      <c r="F29" s="272">
        <v>4236666</v>
      </c>
      <c r="G29" s="331" t="s">
        <v>137</v>
      </c>
      <c r="H29" s="272">
        <v>8346295</v>
      </c>
      <c r="I29" s="331" t="s">
        <v>137</v>
      </c>
      <c r="J29" s="272">
        <v>22963900</v>
      </c>
      <c r="K29" s="331" t="s">
        <v>137</v>
      </c>
      <c r="L29" s="272">
        <v>29627901</v>
      </c>
      <c r="M29" s="331" t="s">
        <v>137</v>
      </c>
      <c r="N29" s="272">
        <v>16061890</v>
      </c>
      <c r="O29" s="331" t="s">
        <v>137</v>
      </c>
      <c r="P29" s="272">
        <v>16098249</v>
      </c>
      <c r="Q29" s="331" t="s">
        <v>137</v>
      </c>
      <c r="R29" s="272">
        <v>16253340</v>
      </c>
      <c r="S29" s="331" t="s">
        <v>137</v>
      </c>
      <c r="T29" s="276">
        <v>123</v>
      </c>
      <c r="U29" s="331" t="s">
        <v>137</v>
      </c>
      <c r="V29" s="272">
        <v>67838325</v>
      </c>
      <c r="W29" s="331" t="s">
        <v>137</v>
      </c>
      <c r="X29" s="268">
        <f t="shared" si="0"/>
        <v>0.20292007504607462</v>
      </c>
      <c r="Y29" s="391">
        <f t="shared" si="1"/>
        <v>0.12303215033684868</v>
      </c>
    </row>
    <row r="30" spans="1:25" x14ac:dyDescent="0.25">
      <c r="A30" s="271">
        <v>1971</v>
      </c>
      <c r="B30" s="272">
        <v>8427451</v>
      </c>
      <c r="C30" s="331" t="s">
        <v>137</v>
      </c>
      <c r="D30" s="272">
        <v>14246200</v>
      </c>
      <c r="E30" s="331" t="s">
        <v>137</v>
      </c>
      <c r="F30" s="272">
        <v>4323753</v>
      </c>
      <c r="G30" s="331" t="s">
        <v>137</v>
      </c>
      <c r="H30" s="272">
        <v>8720954</v>
      </c>
      <c r="I30" s="331" t="s">
        <v>137</v>
      </c>
      <c r="J30" s="272">
        <v>22719816</v>
      </c>
      <c r="K30" s="331" t="s">
        <v>137</v>
      </c>
      <c r="L30" s="272">
        <v>29585943</v>
      </c>
      <c r="M30" s="331" t="s">
        <v>137</v>
      </c>
      <c r="N30" s="272">
        <v>16694335</v>
      </c>
      <c r="O30" s="331" t="s">
        <v>137</v>
      </c>
      <c r="P30" s="272">
        <v>16730053</v>
      </c>
      <c r="Q30" s="331" t="s">
        <v>137</v>
      </c>
      <c r="R30" s="272">
        <v>17117795</v>
      </c>
      <c r="S30" s="331" t="s">
        <v>137</v>
      </c>
      <c r="T30" s="276">
        <v>-307</v>
      </c>
      <c r="U30" s="331" t="s">
        <v>137</v>
      </c>
      <c r="V30" s="272">
        <v>69282843</v>
      </c>
      <c r="W30" s="331" t="s">
        <v>137</v>
      </c>
      <c r="X30" s="268">
        <f t="shared" si="0"/>
        <v>0.20562377903574194</v>
      </c>
      <c r="Y30" s="391">
        <f t="shared" si="1"/>
        <v>0.12587465557670605</v>
      </c>
    </row>
    <row r="31" spans="1:25" x14ac:dyDescent="0.25">
      <c r="A31" s="273">
        <v>1972</v>
      </c>
      <c r="B31" s="274">
        <v>8627379</v>
      </c>
      <c r="C31" s="333" t="s">
        <v>137</v>
      </c>
      <c r="D31" s="274">
        <v>14857045</v>
      </c>
      <c r="E31" s="333" t="s">
        <v>137</v>
      </c>
      <c r="F31" s="274">
        <v>4411961</v>
      </c>
      <c r="G31" s="333" t="s">
        <v>137</v>
      </c>
      <c r="H31" s="274">
        <v>9183416</v>
      </c>
      <c r="I31" s="333" t="s">
        <v>137</v>
      </c>
      <c r="J31" s="274">
        <v>23516505</v>
      </c>
      <c r="K31" s="333" t="s">
        <v>137</v>
      </c>
      <c r="L31" s="274">
        <v>30930189</v>
      </c>
      <c r="M31" s="333" t="s">
        <v>137</v>
      </c>
      <c r="N31" s="274">
        <v>17682135</v>
      </c>
      <c r="O31" s="333" t="s">
        <v>137</v>
      </c>
      <c r="P31" s="274">
        <v>17717291</v>
      </c>
      <c r="Q31" s="333" t="s">
        <v>137</v>
      </c>
      <c r="R31" s="274">
        <v>18449961</v>
      </c>
      <c r="S31" s="333" t="s">
        <v>137</v>
      </c>
      <c r="T31" s="277">
        <v>-75</v>
      </c>
      <c r="U31" s="333" t="s">
        <v>137</v>
      </c>
      <c r="V31" s="274">
        <v>72687867</v>
      </c>
      <c r="W31" s="333" t="s">
        <v>137</v>
      </c>
      <c r="X31" s="268">
        <f t="shared" si="0"/>
        <v>0.20439511590015427</v>
      </c>
      <c r="Y31" s="391">
        <f t="shared" si="1"/>
        <v>0.12634042487448421</v>
      </c>
    </row>
    <row r="32" spans="1:25" x14ac:dyDescent="0.25">
      <c r="A32" s="271">
        <v>1973</v>
      </c>
      <c r="B32" s="272">
        <v>8225308</v>
      </c>
      <c r="C32" s="331" t="s">
        <v>137</v>
      </c>
      <c r="D32" s="272">
        <v>14897351</v>
      </c>
      <c r="E32" s="331" t="s">
        <v>137</v>
      </c>
      <c r="F32" s="272">
        <v>4422793</v>
      </c>
      <c r="G32" s="331" t="s">
        <v>137</v>
      </c>
      <c r="H32" s="272">
        <v>9542957</v>
      </c>
      <c r="I32" s="331" t="s">
        <v>137</v>
      </c>
      <c r="J32" s="272">
        <v>24720398</v>
      </c>
      <c r="K32" s="331" t="s">
        <v>137</v>
      </c>
      <c r="L32" s="272">
        <v>32623268</v>
      </c>
      <c r="M32" s="331" t="s">
        <v>137</v>
      </c>
      <c r="N32" s="272">
        <v>18577224</v>
      </c>
      <c r="O32" s="331" t="s">
        <v>137</v>
      </c>
      <c r="P32" s="272">
        <v>18612780</v>
      </c>
      <c r="Q32" s="331" t="s">
        <v>137</v>
      </c>
      <c r="R32" s="272">
        <v>19730632</v>
      </c>
      <c r="S32" s="331" t="s">
        <v>137</v>
      </c>
      <c r="T32" s="272">
        <v>7334</v>
      </c>
      <c r="U32" s="330"/>
      <c r="V32" s="272">
        <v>75683690</v>
      </c>
      <c r="W32" s="331" t="s">
        <v>137</v>
      </c>
      <c r="X32" s="268">
        <f t="shared" si="0"/>
        <v>0.19683700675799501</v>
      </c>
      <c r="Y32" s="391">
        <f t="shared" si="1"/>
        <v>0.12609000697508274</v>
      </c>
    </row>
    <row r="33" spans="1:25" x14ac:dyDescent="0.25">
      <c r="A33" s="271">
        <v>1974</v>
      </c>
      <c r="B33" s="272">
        <v>7907910</v>
      </c>
      <c r="C33" s="331" t="s">
        <v>137</v>
      </c>
      <c r="D33" s="272">
        <v>14654335</v>
      </c>
      <c r="E33" s="331" t="s">
        <v>137</v>
      </c>
      <c r="F33" s="272">
        <v>4259084</v>
      </c>
      <c r="G33" s="331" t="s">
        <v>137</v>
      </c>
      <c r="H33" s="272">
        <v>9393323</v>
      </c>
      <c r="I33" s="331" t="s">
        <v>137</v>
      </c>
      <c r="J33" s="272">
        <v>23795853</v>
      </c>
      <c r="K33" s="331" t="s">
        <v>137</v>
      </c>
      <c r="L33" s="272">
        <v>31787185</v>
      </c>
      <c r="M33" s="331" t="s">
        <v>137</v>
      </c>
      <c r="N33" s="272">
        <v>18087175</v>
      </c>
      <c r="O33" s="331" t="s">
        <v>137</v>
      </c>
      <c r="P33" s="272">
        <v>18120419</v>
      </c>
      <c r="Q33" s="331" t="s">
        <v>137</v>
      </c>
      <c r="R33" s="272">
        <v>19905241</v>
      </c>
      <c r="S33" s="331" t="s">
        <v>137</v>
      </c>
      <c r="T33" s="272">
        <v>7102</v>
      </c>
      <c r="U33" s="330"/>
      <c r="V33" s="272">
        <v>73962365</v>
      </c>
      <c r="W33" s="331" t="s">
        <v>137</v>
      </c>
      <c r="X33" s="268">
        <f t="shared" si="0"/>
        <v>0.19813232040376211</v>
      </c>
      <c r="Y33" s="391">
        <f t="shared" si="1"/>
        <v>0.12700138780040363</v>
      </c>
    </row>
    <row r="34" spans="1:25" x14ac:dyDescent="0.25">
      <c r="A34" s="273">
        <v>1975</v>
      </c>
      <c r="B34" s="274">
        <v>7989629</v>
      </c>
      <c r="C34" s="333" t="s">
        <v>137</v>
      </c>
      <c r="D34" s="274">
        <v>14813400</v>
      </c>
      <c r="E34" s="333" t="s">
        <v>137</v>
      </c>
      <c r="F34" s="274">
        <v>4059188</v>
      </c>
      <c r="G34" s="333" t="s">
        <v>137</v>
      </c>
      <c r="H34" s="274">
        <v>9492492</v>
      </c>
      <c r="I34" s="333" t="s">
        <v>137</v>
      </c>
      <c r="J34" s="274">
        <v>21434365</v>
      </c>
      <c r="K34" s="333" t="s">
        <v>137</v>
      </c>
      <c r="L34" s="274">
        <v>29413018</v>
      </c>
      <c r="M34" s="333" t="s">
        <v>137</v>
      </c>
      <c r="N34" s="274">
        <v>18210492</v>
      </c>
      <c r="O34" s="333" t="s">
        <v>137</v>
      </c>
      <c r="P34" s="274">
        <v>18245003</v>
      </c>
      <c r="Q34" s="333" t="s">
        <v>137</v>
      </c>
      <c r="R34" s="274">
        <v>20270238</v>
      </c>
      <c r="S34" s="333" t="s">
        <v>137</v>
      </c>
      <c r="T34" s="277">
        <v>640</v>
      </c>
      <c r="U34" s="332"/>
      <c r="V34" s="274">
        <v>71964553</v>
      </c>
      <c r="W34" s="333" t="s">
        <v>137</v>
      </c>
      <c r="X34" s="268">
        <f t="shared" si="0"/>
        <v>0.20584300718160509</v>
      </c>
      <c r="Y34" s="391">
        <f t="shared" si="1"/>
        <v>0.13190510611522871</v>
      </c>
    </row>
    <row r="35" spans="1:25" x14ac:dyDescent="0.25">
      <c r="A35" s="271">
        <v>1976</v>
      </c>
      <c r="B35" s="272">
        <v>8391135</v>
      </c>
      <c r="C35" s="331" t="s">
        <v>137</v>
      </c>
      <c r="D35" s="272">
        <v>15410259</v>
      </c>
      <c r="E35" s="331" t="s">
        <v>137</v>
      </c>
      <c r="F35" s="272">
        <v>4371469</v>
      </c>
      <c r="G35" s="331" t="s">
        <v>137</v>
      </c>
      <c r="H35" s="272">
        <v>10063334</v>
      </c>
      <c r="I35" s="331" t="s">
        <v>137</v>
      </c>
      <c r="J35" s="272">
        <v>22665169</v>
      </c>
      <c r="K35" s="331" t="s">
        <v>137</v>
      </c>
      <c r="L35" s="272">
        <v>31392821</v>
      </c>
      <c r="M35" s="331" t="s">
        <v>137</v>
      </c>
      <c r="N35" s="272">
        <v>19066676</v>
      </c>
      <c r="O35" s="331" t="s">
        <v>137</v>
      </c>
      <c r="P35" s="272">
        <v>19100798</v>
      </c>
      <c r="Q35" s="331" t="s">
        <v>137</v>
      </c>
      <c r="R35" s="272">
        <v>21472764</v>
      </c>
      <c r="S35" s="331" t="s">
        <v>137</v>
      </c>
      <c r="T35" s="272">
        <v>7613</v>
      </c>
      <c r="U35" s="330"/>
      <c r="V35" s="272">
        <v>75974826</v>
      </c>
      <c r="W35" s="331" t="s">
        <v>137</v>
      </c>
      <c r="X35" s="268">
        <f t="shared" si="0"/>
        <v>0.20283375180089258</v>
      </c>
      <c r="Y35" s="391">
        <f t="shared" si="1"/>
        <v>0.13245616383511033</v>
      </c>
    </row>
    <row r="36" spans="1:25" x14ac:dyDescent="0.25">
      <c r="A36" s="271">
        <v>1977</v>
      </c>
      <c r="B36" s="272">
        <v>8193619</v>
      </c>
      <c r="C36" s="331" t="s">
        <v>137</v>
      </c>
      <c r="D36" s="272">
        <v>15661713</v>
      </c>
      <c r="E36" s="331" t="s">
        <v>137</v>
      </c>
      <c r="F36" s="272">
        <v>4258152</v>
      </c>
      <c r="G36" s="331" t="s">
        <v>137</v>
      </c>
      <c r="H36" s="272">
        <v>10207599</v>
      </c>
      <c r="I36" s="331" t="s">
        <v>137</v>
      </c>
      <c r="J36" s="272">
        <v>23165296</v>
      </c>
      <c r="K36" s="331" t="s">
        <v>137</v>
      </c>
      <c r="L36" s="272">
        <v>32263009</v>
      </c>
      <c r="M36" s="331" t="s">
        <v>137</v>
      </c>
      <c r="N36" s="272">
        <v>19786215</v>
      </c>
      <c r="O36" s="331" t="s">
        <v>137</v>
      </c>
      <c r="P36" s="272">
        <v>19821590</v>
      </c>
      <c r="Q36" s="331" t="s">
        <v>137</v>
      </c>
      <c r="R36" s="272">
        <v>22550629</v>
      </c>
      <c r="S36" s="331" t="s">
        <v>137</v>
      </c>
      <c r="T36" s="272">
        <v>7418</v>
      </c>
      <c r="U36" s="330"/>
      <c r="V36" s="272">
        <v>77961329</v>
      </c>
      <c r="W36" s="331" t="s">
        <v>137</v>
      </c>
      <c r="X36" s="268">
        <f t="shared" si="0"/>
        <v>0.20089079035581858</v>
      </c>
      <c r="Y36" s="391">
        <f t="shared" si="1"/>
        <v>0.13093156736720074</v>
      </c>
    </row>
    <row r="37" spans="1:25" x14ac:dyDescent="0.25">
      <c r="A37" s="273">
        <v>1978</v>
      </c>
      <c r="B37" s="274">
        <v>8259943</v>
      </c>
      <c r="C37" s="333" t="s">
        <v>137</v>
      </c>
      <c r="D37" s="274">
        <v>16132287</v>
      </c>
      <c r="E37" s="333" t="s">
        <v>137</v>
      </c>
      <c r="F37" s="274">
        <v>4308941</v>
      </c>
      <c r="G37" s="333" t="s">
        <v>137</v>
      </c>
      <c r="H37" s="274">
        <v>10511880</v>
      </c>
      <c r="I37" s="333" t="s">
        <v>137</v>
      </c>
      <c r="J37" s="274">
        <v>23244019</v>
      </c>
      <c r="K37" s="333" t="s">
        <v>137</v>
      </c>
      <c r="L37" s="274">
        <v>32687549</v>
      </c>
      <c r="M37" s="333" t="s">
        <v>137</v>
      </c>
      <c r="N37" s="274">
        <v>20582761</v>
      </c>
      <c r="O37" s="333" t="s">
        <v>137</v>
      </c>
      <c r="P37" s="274">
        <v>20617064</v>
      </c>
      <c r="Q37" s="333" t="s">
        <v>137</v>
      </c>
      <c r="R37" s="274">
        <v>23553115</v>
      </c>
      <c r="S37" s="333" t="s">
        <v>137</v>
      </c>
      <c r="T37" s="274">
        <v>1619</v>
      </c>
      <c r="U37" s="332"/>
      <c r="V37" s="274">
        <v>79950399</v>
      </c>
      <c r="W37" s="333" t="s">
        <v>137</v>
      </c>
      <c r="X37" s="268">
        <f t="shared" si="0"/>
        <v>0.20177869281177696</v>
      </c>
      <c r="Y37" s="391">
        <f t="shared" si="1"/>
        <v>0.13148001925543862</v>
      </c>
    </row>
    <row r="38" spans="1:25" x14ac:dyDescent="0.25">
      <c r="A38" s="271">
        <v>1979</v>
      </c>
      <c r="B38" s="272">
        <v>7918910</v>
      </c>
      <c r="C38" s="331" t="s">
        <v>137</v>
      </c>
      <c r="D38" s="272">
        <v>15812724</v>
      </c>
      <c r="E38" s="331" t="s">
        <v>137</v>
      </c>
      <c r="F38" s="272">
        <v>4365844</v>
      </c>
      <c r="G38" s="331" t="s">
        <v>137</v>
      </c>
      <c r="H38" s="272">
        <v>10648024</v>
      </c>
      <c r="I38" s="331" t="s">
        <v>137</v>
      </c>
      <c r="J38" s="272">
        <v>24191813</v>
      </c>
      <c r="K38" s="331" t="s">
        <v>137</v>
      </c>
      <c r="L38" s="272">
        <v>33924738</v>
      </c>
      <c r="M38" s="331" t="s">
        <v>137</v>
      </c>
      <c r="N38" s="272">
        <v>20437252</v>
      </c>
      <c r="O38" s="331" t="s">
        <v>137</v>
      </c>
      <c r="P38" s="272">
        <v>20471532</v>
      </c>
      <c r="Q38" s="331" t="s">
        <v>137</v>
      </c>
      <c r="R38" s="272">
        <v>23943197</v>
      </c>
      <c r="S38" s="331" t="s">
        <v>137</v>
      </c>
      <c r="T38" s="272">
        <v>1564</v>
      </c>
      <c r="U38" s="330"/>
      <c r="V38" s="272">
        <v>80858582</v>
      </c>
      <c r="W38" s="331" t="s">
        <v>137</v>
      </c>
      <c r="X38" s="268">
        <f t="shared" si="0"/>
        <v>0.19556024368569808</v>
      </c>
      <c r="Y38" s="391">
        <f t="shared" si="1"/>
        <v>0.13168699891373312</v>
      </c>
    </row>
    <row r="39" spans="1:25" x14ac:dyDescent="0.25">
      <c r="A39" s="271">
        <v>1980</v>
      </c>
      <c r="B39" s="272">
        <v>7439405</v>
      </c>
      <c r="C39" s="331" t="s">
        <v>137</v>
      </c>
      <c r="D39" s="272">
        <v>15753380</v>
      </c>
      <c r="E39" s="331" t="s">
        <v>137</v>
      </c>
      <c r="F39" s="272">
        <v>4104984</v>
      </c>
      <c r="G39" s="331" t="s">
        <v>137</v>
      </c>
      <c r="H39" s="272">
        <v>10578258</v>
      </c>
      <c r="I39" s="331" t="s">
        <v>137</v>
      </c>
      <c r="J39" s="272">
        <v>22594841</v>
      </c>
      <c r="K39" s="331" t="s">
        <v>137</v>
      </c>
      <c r="L39" s="272">
        <v>32039432</v>
      </c>
      <c r="M39" s="331" t="s">
        <v>137</v>
      </c>
      <c r="N39" s="272">
        <v>19659098</v>
      </c>
      <c r="O39" s="331" t="s">
        <v>137</v>
      </c>
      <c r="P39" s="272">
        <v>19696690</v>
      </c>
      <c r="Q39" s="331" t="s">
        <v>137</v>
      </c>
      <c r="R39" s="272">
        <v>24269432</v>
      </c>
      <c r="S39" s="331" t="s">
        <v>137</v>
      </c>
      <c r="T39" s="272">
        <v>-1080</v>
      </c>
      <c r="U39" s="330"/>
      <c r="V39" s="272">
        <v>78066681</v>
      </c>
      <c r="W39" s="331" t="s">
        <v>137</v>
      </c>
      <c r="X39" s="268">
        <f t="shared" si="0"/>
        <v>0.20179389975603035</v>
      </c>
      <c r="Y39" s="391">
        <f t="shared" si="1"/>
        <v>0.13550285300331905</v>
      </c>
    </row>
    <row r="40" spans="1:25" x14ac:dyDescent="0.25">
      <c r="A40" s="273">
        <v>1981</v>
      </c>
      <c r="B40" s="274">
        <v>7045285</v>
      </c>
      <c r="C40" s="333" t="s">
        <v>137</v>
      </c>
      <c r="D40" s="274">
        <v>15261544</v>
      </c>
      <c r="E40" s="333" t="s">
        <v>137</v>
      </c>
      <c r="F40" s="274">
        <v>3837025</v>
      </c>
      <c r="G40" s="333" t="s">
        <v>137</v>
      </c>
      <c r="H40" s="274">
        <v>10615891</v>
      </c>
      <c r="I40" s="333" t="s">
        <v>137</v>
      </c>
      <c r="J40" s="274">
        <v>21318164</v>
      </c>
      <c r="K40" s="333" t="s">
        <v>137</v>
      </c>
      <c r="L40" s="274">
        <v>30711562</v>
      </c>
      <c r="M40" s="333" t="s">
        <v>137</v>
      </c>
      <c r="N40" s="274">
        <v>19477771</v>
      </c>
      <c r="O40" s="333" t="s">
        <v>137</v>
      </c>
      <c r="P40" s="274">
        <v>19514013</v>
      </c>
      <c r="Q40" s="333" t="s">
        <v>137</v>
      </c>
      <c r="R40" s="274">
        <v>24424767</v>
      </c>
      <c r="S40" s="333" t="s">
        <v>137</v>
      </c>
      <c r="T40" s="274">
        <v>2767</v>
      </c>
      <c r="U40" s="332"/>
      <c r="V40" s="274">
        <v>76105778</v>
      </c>
      <c r="W40" s="333" t="s">
        <v>137</v>
      </c>
      <c r="X40" s="268">
        <f t="shared" si="0"/>
        <v>0.20053068769627452</v>
      </c>
      <c r="Y40" s="391">
        <f t="shared" si="1"/>
        <v>0.13948863383276891</v>
      </c>
    </row>
    <row r="41" spans="1:25" x14ac:dyDescent="0.25">
      <c r="A41" s="271">
        <v>1982</v>
      </c>
      <c r="B41" s="272">
        <v>7146587</v>
      </c>
      <c r="C41" s="331" t="s">
        <v>137</v>
      </c>
      <c r="D41" s="272">
        <v>15530937</v>
      </c>
      <c r="E41" s="331" t="s">
        <v>137</v>
      </c>
      <c r="F41" s="272">
        <v>3864013</v>
      </c>
      <c r="G41" s="331" t="s">
        <v>137</v>
      </c>
      <c r="H41" s="272">
        <v>10860337</v>
      </c>
      <c r="I41" s="331" t="s">
        <v>137</v>
      </c>
      <c r="J41" s="272">
        <v>19052820</v>
      </c>
      <c r="K41" s="331" t="s">
        <v>137</v>
      </c>
      <c r="L41" s="272">
        <v>27614499</v>
      </c>
      <c r="M41" s="331" t="s">
        <v>137</v>
      </c>
      <c r="N41" s="272">
        <v>19052169</v>
      </c>
      <c r="O41" s="331" t="s">
        <v>137</v>
      </c>
      <c r="P41" s="272">
        <v>19089228</v>
      </c>
      <c r="Q41" s="331" t="s">
        <v>137</v>
      </c>
      <c r="R41" s="272">
        <v>23979412</v>
      </c>
      <c r="S41" s="331" t="s">
        <v>137</v>
      </c>
      <c r="T41" s="272">
        <v>4189</v>
      </c>
      <c r="U41" s="330"/>
      <c r="V41" s="272">
        <v>73099190</v>
      </c>
      <c r="W41" s="331" t="s">
        <v>137</v>
      </c>
      <c r="X41" s="268">
        <f t="shared" si="0"/>
        <v>0.21246387271869907</v>
      </c>
      <c r="Y41" s="391">
        <f t="shared" si="1"/>
        <v>0.14856986787404894</v>
      </c>
    </row>
    <row r="42" spans="1:25" x14ac:dyDescent="0.25">
      <c r="A42" s="271">
        <v>1983</v>
      </c>
      <c r="B42" s="272">
        <v>6831823</v>
      </c>
      <c r="C42" s="331" t="s">
        <v>137</v>
      </c>
      <c r="D42" s="272">
        <v>15425021</v>
      </c>
      <c r="E42" s="331" t="s">
        <v>137</v>
      </c>
      <c r="F42" s="272">
        <v>3840293</v>
      </c>
      <c r="G42" s="331" t="s">
        <v>137</v>
      </c>
      <c r="H42" s="272">
        <v>10938376</v>
      </c>
      <c r="I42" s="331" t="s">
        <v>137</v>
      </c>
      <c r="J42" s="272">
        <v>18547911</v>
      </c>
      <c r="K42" s="331" t="s">
        <v>137</v>
      </c>
      <c r="L42" s="272">
        <v>27427771</v>
      </c>
      <c r="M42" s="331" t="s">
        <v>137</v>
      </c>
      <c r="N42" s="272">
        <v>19134104</v>
      </c>
      <c r="O42" s="331" t="s">
        <v>137</v>
      </c>
      <c r="P42" s="272">
        <v>19176615</v>
      </c>
      <c r="Q42" s="331" t="s">
        <v>137</v>
      </c>
      <c r="R42" s="272">
        <v>24613652</v>
      </c>
      <c r="S42" s="331" t="s">
        <v>137</v>
      </c>
      <c r="T42" s="272">
        <v>2796</v>
      </c>
      <c r="U42" s="330"/>
      <c r="V42" s="272">
        <v>72970579</v>
      </c>
      <c r="W42" s="331" t="s">
        <v>137</v>
      </c>
      <c r="X42" s="268">
        <f t="shared" si="0"/>
        <v>0.2113868522271147</v>
      </c>
      <c r="Y42" s="391">
        <f t="shared" si="1"/>
        <v>0.14990118140627609</v>
      </c>
    </row>
    <row r="43" spans="1:25" x14ac:dyDescent="0.25">
      <c r="A43" s="273">
        <v>1984</v>
      </c>
      <c r="B43" s="274">
        <v>7210899</v>
      </c>
      <c r="C43" s="333" t="s">
        <v>137</v>
      </c>
      <c r="D43" s="274">
        <v>15959563</v>
      </c>
      <c r="E43" s="333" t="s">
        <v>137</v>
      </c>
      <c r="F43" s="274">
        <v>4000779</v>
      </c>
      <c r="G43" s="333" t="s">
        <v>137</v>
      </c>
      <c r="H43" s="274">
        <v>11443890</v>
      </c>
      <c r="I43" s="333" t="s">
        <v>137</v>
      </c>
      <c r="J43" s="274">
        <v>20173630</v>
      </c>
      <c r="K43" s="333" t="s">
        <v>137</v>
      </c>
      <c r="L43" s="274">
        <v>29569892</v>
      </c>
      <c r="M43" s="333" t="s">
        <v>137</v>
      </c>
      <c r="N43" s="274">
        <v>19608586</v>
      </c>
      <c r="O43" s="333" t="s">
        <v>137</v>
      </c>
      <c r="P43" s="274">
        <v>19655566</v>
      </c>
      <c r="Q43" s="333" t="s">
        <v>137</v>
      </c>
      <c r="R43" s="274">
        <v>25635017</v>
      </c>
      <c r="S43" s="333" t="s">
        <v>137</v>
      </c>
      <c r="T43" s="274">
        <v>2794</v>
      </c>
      <c r="U43" s="332"/>
      <c r="V43" s="274">
        <v>76631706</v>
      </c>
      <c r="W43" s="333" t="s">
        <v>137</v>
      </c>
      <c r="X43" s="268">
        <f t="shared" si="0"/>
        <v>0.2082631828658493</v>
      </c>
      <c r="Y43" s="391">
        <f t="shared" si="1"/>
        <v>0.14933622905380706</v>
      </c>
    </row>
    <row r="44" spans="1:25" x14ac:dyDescent="0.25">
      <c r="A44" s="271">
        <v>1985</v>
      </c>
      <c r="B44" s="272">
        <v>7148219</v>
      </c>
      <c r="C44" s="331" t="s">
        <v>137</v>
      </c>
      <c r="D44" s="272">
        <v>16041334</v>
      </c>
      <c r="E44" s="331" t="s">
        <v>137</v>
      </c>
      <c r="F44" s="272">
        <v>3732156</v>
      </c>
      <c r="G44" s="331" t="s">
        <v>137</v>
      </c>
      <c r="H44" s="272">
        <v>11451231</v>
      </c>
      <c r="I44" s="331" t="s">
        <v>137</v>
      </c>
      <c r="J44" s="272">
        <v>19442851</v>
      </c>
      <c r="K44" s="331" t="s">
        <v>137</v>
      </c>
      <c r="L44" s="272">
        <v>28815810</v>
      </c>
      <c r="M44" s="331" t="s">
        <v>137</v>
      </c>
      <c r="N44" s="272">
        <v>20041466</v>
      </c>
      <c r="O44" s="331" t="s">
        <v>137</v>
      </c>
      <c r="P44" s="272">
        <v>20087913</v>
      </c>
      <c r="Q44" s="331" t="s">
        <v>137</v>
      </c>
      <c r="R44" s="272">
        <v>26031598</v>
      </c>
      <c r="S44" s="331" t="s">
        <v>137</v>
      </c>
      <c r="T44" s="272">
        <v>-3903</v>
      </c>
      <c r="U44" s="330"/>
      <c r="V44" s="272">
        <v>76392386</v>
      </c>
      <c r="W44" s="331" t="s">
        <v>137</v>
      </c>
      <c r="X44" s="268">
        <f t="shared" si="0"/>
        <v>0.20998603185401227</v>
      </c>
      <c r="Y44" s="391">
        <f t="shared" si="1"/>
        <v>0.14990016151609664</v>
      </c>
    </row>
    <row r="45" spans="1:25" x14ac:dyDescent="0.25">
      <c r="A45" s="271">
        <v>1986</v>
      </c>
      <c r="B45" s="272">
        <v>6906190</v>
      </c>
      <c r="C45" s="331" t="s">
        <v>137</v>
      </c>
      <c r="D45" s="272">
        <v>15975109</v>
      </c>
      <c r="E45" s="331" t="s">
        <v>137</v>
      </c>
      <c r="F45" s="272">
        <v>3692736</v>
      </c>
      <c r="G45" s="331" t="s">
        <v>137</v>
      </c>
      <c r="H45" s="272">
        <v>11606106</v>
      </c>
      <c r="I45" s="331" t="s">
        <v>137</v>
      </c>
      <c r="J45" s="272">
        <v>19077962</v>
      </c>
      <c r="K45" s="331" t="s">
        <v>137</v>
      </c>
      <c r="L45" s="272">
        <v>28273568</v>
      </c>
      <c r="M45" s="331" t="s">
        <v>137</v>
      </c>
      <c r="N45" s="272">
        <v>20739924</v>
      </c>
      <c r="O45" s="331" t="s">
        <v>137</v>
      </c>
      <c r="P45" s="272">
        <v>20788785</v>
      </c>
      <c r="Q45" s="331" t="s">
        <v>137</v>
      </c>
      <c r="R45" s="272">
        <v>26226756</v>
      </c>
      <c r="S45" s="331" t="s">
        <v>137</v>
      </c>
      <c r="T45" s="272">
        <v>3452</v>
      </c>
      <c r="U45" s="330"/>
      <c r="V45" s="272">
        <v>76647019</v>
      </c>
      <c r="W45" s="331" t="s">
        <v>137</v>
      </c>
      <c r="X45" s="268">
        <f t="shared" si="0"/>
        <v>0.20842440069326115</v>
      </c>
      <c r="Y45" s="391">
        <f t="shared" si="1"/>
        <v>0.15142279701706338</v>
      </c>
    </row>
    <row r="46" spans="1:25" x14ac:dyDescent="0.25">
      <c r="A46" s="273">
        <v>1987</v>
      </c>
      <c r="B46" s="274">
        <v>6923374</v>
      </c>
      <c r="C46" s="333" t="s">
        <v>137</v>
      </c>
      <c r="D46" s="274">
        <v>16263213</v>
      </c>
      <c r="E46" s="333" t="s">
        <v>137</v>
      </c>
      <c r="F46" s="274">
        <v>3774113</v>
      </c>
      <c r="G46" s="333" t="s">
        <v>137</v>
      </c>
      <c r="H46" s="274">
        <v>11946009</v>
      </c>
      <c r="I46" s="333" t="s">
        <v>137</v>
      </c>
      <c r="J46" s="274">
        <v>19953132</v>
      </c>
      <c r="K46" s="333" t="s">
        <v>137</v>
      </c>
      <c r="L46" s="274">
        <v>29378886</v>
      </c>
      <c r="M46" s="333" t="s">
        <v>137</v>
      </c>
      <c r="N46" s="274">
        <v>21418773</v>
      </c>
      <c r="O46" s="333" t="s">
        <v>137</v>
      </c>
      <c r="P46" s="274">
        <v>21468880</v>
      </c>
      <c r="Q46" s="333" t="s">
        <v>137</v>
      </c>
      <c r="R46" s="274">
        <v>26987596</v>
      </c>
      <c r="S46" s="333" t="s">
        <v>137</v>
      </c>
      <c r="T46" s="274">
        <v>-2533</v>
      </c>
      <c r="U46" s="332"/>
      <c r="V46" s="274">
        <v>79054457</v>
      </c>
      <c r="W46" s="333" t="s">
        <v>137</v>
      </c>
      <c r="X46" s="268">
        <f t="shared" si="0"/>
        <v>0.20572164577640448</v>
      </c>
      <c r="Y46" s="391">
        <f t="shared" si="1"/>
        <v>0.1511111384902688</v>
      </c>
    </row>
    <row r="47" spans="1:25" x14ac:dyDescent="0.25">
      <c r="A47" s="271">
        <v>1988</v>
      </c>
      <c r="B47" s="272">
        <v>7356785</v>
      </c>
      <c r="C47" s="331" t="s">
        <v>137</v>
      </c>
      <c r="D47" s="272">
        <v>17132613</v>
      </c>
      <c r="E47" s="331" t="s">
        <v>137</v>
      </c>
      <c r="F47" s="272">
        <v>3993898</v>
      </c>
      <c r="G47" s="331" t="s">
        <v>137</v>
      </c>
      <c r="H47" s="272">
        <v>12578091</v>
      </c>
      <c r="I47" s="331" t="s">
        <v>137</v>
      </c>
      <c r="J47" s="272">
        <v>20861792</v>
      </c>
      <c r="K47" s="331" t="s">
        <v>137</v>
      </c>
      <c r="L47" s="272">
        <v>30677386</v>
      </c>
      <c r="M47" s="331" t="s">
        <v>137</v>
      </c>
      <c r="N47" s="272">
        <v>22266602</v>
      </c>
      <c r="O47" s="331" t="s">
        <v>137</v>
      </c>
      <c r="P47" s="272">
        <v>22317722</v>
      </c>
      <c r="Q47" s="331" t="s">
        <v>137</v>
      </c>
      <c r="R47" s="272">
        <v>28226734</v>
      </c>
      <c r="S47" s="331" t="s">
        <v>137</v>
      </c>
      <c r="T47" s="272">
        <v>3365</v>
      </c>
      <c r="U47" s="330"/>
      <c r="V47" s="272">
        <v>82709177</v>
      </c>
      <c r="W47" s="331" t="s">
        <v>137</v>
      </c>
      <c r="X47" s="268">
        <f t="shared" si="0"/>
        <v>0.20714283011182666</v>
      </c>
      <c r="Y47" s="391">
        <f t="shared" si="1"/>
        <v>0.15207612330612358</v>
      </c>
    </row>
    <row r="48" spans="1:25" x14ac:dyDescent="0.25">
      <c r="A48" s="271">
        <v>1989</v>
      </c>
      <c r="B48" s="272">
        <v>7566933</v>
      </c>
      <c r="C48" s="331" t="s">
        <v>137</v>
      </c>
      <c r="D48" s="272">
        <v>17785725</v>
      </c>
      <c r="E48" s="331" t="s">
        <v>137</v>
      </c>
      <c r="F48" s="272">
        <v>4042969</v>
      </c>
      <c r="G48" s="331" t="s">
        <v>137</v>
      </c>
      <c r="H48" s="272">
        <v>13193431</v>
      </c>
      <c r="I48" s="331" t="s">
        <v>137</v>
      </c>
      <c r="J48" s="272">
        <v>20873883</v>
      </c>
      <c r="K48" s="331" t="s">
        <v>137</v>
      </c>
      <c r="L48" s="272">
        <v>31319887</v>
      </c>
      <c r="M48" s="331" t="s">
        <v>137</v>
      </c>
      <c r="N48" s="272">
        <v>22424115</v>
      </c>
      <c r="O48" s="331" t="s">
        <v>137</v>
      </c>
      <c r="P48" s="272">
        <v>22477945</v>
      </c>
      <c r="Q48" s="331" t="s">
        <v>137</v>
      </c>
      <c r="R48" s="272">
        <v>29869088</v>
      </c>
      <c r="S48" s="331" t="s">
        <v>761</v>
      </c>
      <c r="T48" s="272">
        <v>8998</v>
      </c>
      <c r="U48" s="330"/>
      <c r="V48" s="272">
        <v>84785987</v>
      </c>
      <c r="W48" s="331" t="s">
        <v>137</v>
      </c>
      <c r="X48" s="268">
        <f t="shared" si="0"/>
        <v>0.20977198743938666</v>
      </c>
      <c r="Y48" s="391">
        <f t="shared" si="1"/>
        <v>0.15560862669440884</v>
      </c>
    </row>
    <row r="49" spans="1:25" x14ac:dyDescent="0.25">
      <c r="A49" s="273">
        <v>1990</v>
      </c>
      <c r="B49" s="274">
        <v>6557304</v>
      </c>
      <c r="C49" s="333" t="s">
        <v>137</v>
      </c>
      <c r="D49" s="274">
        <v>16945297</v>
      </c>
      <c r="E49" s="333" t="s">
        <v>137</v>
      </c>
      <c r="F49" s="274">
        <v>3895852</v>
      </c>
      <c r="G49" s="333" t="s">
        <v>137</v>
      </c>
      <c r="H49" s="274">
        <v>13319765</v>
      </c>
      <c r="I49" s="333" t="s">
        <v>137</v>
      </c>
      <c r="J49" s="274">
        <v>21180042</v>
      </c>
      <c r="K49" s="333" t="s">
        <v>137</v>
      </c>
      <c r="L49" s="274">
        <v>31809775</v>
      </c>
      <c r="M49" s="333" t="s">
        <v>137</v>
      </c>
      <c r="N49" s="274">
        <v>22366211</v>
      </c>
      <c r="O49" s="333" t="s">
        <v>137</v>
      </c>
      <c r="P49" s="274">
        <v>22419624</v>
      </c>
      <c r="Q49" s="333" t="s">
        <v>137</v>
      </c>
      <c r="R49" s="274">
        <v>30495052</v>
      </c>
      <c r="S49" s="333" t="s">
        <v>137</v>
      </c>
      <c r="T49" s="274">
        <v>-9336</v>
      </c>
      <c r="U49" s="333" t="s">
        <v>137</v>
      </c>
      <c r="V49" s="274">
        <v>84485125</v>
      </c>
      <c r="W49" s="333" t="s">
        <v>137</v>
      </c>
      <c r="X49" s="268">
        <f t="shared" si="0"/>
        <v>0.20057136685304069</v>
      </c>
      <c r="Y49" s="391">
        <f t="shared" si="1"/>
        <v>0.15765810845400299</v>
      </c>
    </row>
    <row r="50" spans="1:25" x14ac:dyDescent="0.25">
      <c r="A50" s="271">
        <v>1991</v>
      </c>
      <c r="B50" s="272">
        <v>6746760</v>
      </c>
      <c r="C50" s="331" t="s">
        <v>137</v>
      </c>
      <c r="D50" s="272">
        <v>17420310</v>
      </c>
      <c r="E50" s="331" t="s">
        <v>137</v>
      </c>
      <c r="F50" s="272">
        <v>3945322</v>
      </c>
      <c r="G50" s="331" t="s">
        <v>137</v>
      </c>
      <c r="H50" s="272">
        <v>13499773</v>
      </c>
      <c r="I50" s="331" t="s">
        <v>137</v>
      </c>
      <c r="J50" s="272">
        <v>20824444</v>
      </c>
      <c r="K50" s="331" t="s">
        <v>137</v>
      </c>
      <c r="L50" s="272">
        <v>31399305</v>
      </c>
      <c r="M50" s="331" t="s">
        <v>137</v>
      </c>
      <c r="N50" s="272">
        <v>22064827</v>
      </c>
      <c r="O50" s="331" t="s">
        <v>137</v>
      </c>
      <c r="P50" s="272">
        <v>22117987</v>
      </c>
      <c r="Q50" s="331" t="s">
        <v>137</v>
      </c>
      <c r="R50" s="272">
        <v>30856023</v>
      </c>
      <c r="S50" s="331" t="s">
        <v>137</v>
      </c>
      <c r="T50" s="276">
        <v>595</v>
      </c>
      <c r="U50" s="330"/>
      <c r="V50" s="272">
        <v>84437971</v>
      </c>
      <c r="W50" s="331" t="s">
        <v>137</v>
      </c>
      <c r="X50" s="268">
        <f t="shared" si="0"/>
        <v>0.206308960218857</v>
      </c>
      <c r="Y50" s="391">
        <f t="shared" si="1"/>
        <v>0.15987798901515529</v>
      </c>
    </row>
    <row r="51" spans="1:25" x14ac:dyDescent="0.25">
      <c r="A51" s="271">
        <v>1992</v>
      </c>
      <c r="B51" s="272">
        <v>6950033</v>
      </c>
      <c r="C51" s="331" t="s">
        <v>137</v>
      </c>
      <c r="D51" s="272">
        <v>17355685</v>
      </c>
      <c r="E51" s="331" t="s">
        <v>137</v>
      </c>
      <c r="F51" s="272">
        <v>3990598</v>
      </c>
      <c r="G51" s="331" t="s">
        <v>137</v>
      </c>
      <c r="H51" s="272">
        <v>13440870</v>
      </c>
      <c r="I51" s="331" t="s">
        <v>137</v>
      </c>
      <c r="J51" s="272">
        <v>21756319</v>
      </c>
      <c r="K51" s="331" t="s">
        <v>137</v>
      </c>
      <c r="L51" s="272">
        <v>32570834</v>
      </c>
      <c r="M51" s="331" t="s">
        <v>137</v>
      </c>
      <c r="N51" s="272">
        <v>22362755</v>
      </c>
      <c r="O51" s="331" t="s">
        <v>137</v>
      </c>
      <c r="P51" s="272">
        <v>22415073</v>
      </c>
      <c r="Q51" s="331" t="s">
        <v>137</v>
      </c>
      <c r="R51" s="272">
        <v>30722757</v>
      </c>
      <c r="S51" s="331" t="s">
        <v>137</v>
      </c>
      <c r="T51" s="276">
        <v>356</v>
      </c>
      <c r="U51" s="331" t="s">
        <v>137</v>
      </c>
      <c r="V51" s="272">
        <v>85782817</v>
      </c>
      <c r="W51" s="331" t="s">
        <v>137</v>
      </c>
      <c r="X51" s="268">
        <f t="shared" si="0"/>
        <v>0.20232122943689293</v>
      </c>
      <c r="Y51" s="391">
        <f t="shared" si="1"/>
        <v>0.15668487548036572</v>
      </c>
    </row>
    <row r="52" spans="1:25" x14ac:dyDescent="0.25">
      <c r="A52" s="273">
        <v>1993</v>
      </c>
      <c r="B52" s="274">
        <v>7146128</v>
      </c>
      <c r="C52" s="333" t="s">
        <v>137</v>
      </c>
      <c r="D52" s="274">
        <v>18217687</v>
      </c>
      <c r="E52" s="333" t="s">
        <v>137</v>
      </c>
      <c r="F52" s="274">
        <v>3972764</v>
      </c>
      <c r="G52" s="333" t="s">
        <v>137</v>
      </c>
      <c r="H52" s="274">
        <v>13819678</v>
      </c>
      <c r="I52" s="333" t="s">
        <v>137</v>
      </c>
      <c r="J52" s="274">
        <v>21753048</v>
      </c>
      <c r="K52" s="333" t="s">
        <v>137</v>
      </c>
      <c r="L52" s="274">
        <v>32628541</v>
      </c>
      <c r="M52" s="333" t="s">
        <v>137</v>
      </c>
      <c r="N52" s="274">
        <v>22715102</v>
      </c>
      <c r="O52" s="333" t="s">
        <v>137</v>
      </c>
      <c r="P52" s="274">
        <v>22768200</v>
      </c>
      <c r="Q52" s="333" t="s">
        <v>137</v>
      </c>
      <c r="R52" s="274">
        <v>31847065</v>
      </c>
      <c r="S52" s="333" t="s">
        <v>137</v>
      </c>
      <c r="T52" s="274">
        <v>-10490</v>
      </c>
      <c r="U52" s="332"/>
      <c r="V52" s="274">
        <v>87423617</v>
      </c>
      <c r="W52" s="333" t="s">
        <v>137</v>
      </c>
      <c r="X52" s="268">
        <f t="shared" si="0"/>
        <v>0.2083840456978576</v>
      </c>
      <c r="Y52" s="391">
        <f t="shared" si="1"/>
        <v>0.15807717038291838</v>
      </c>
    </row>
    <row r="53" spans="1:25" x14ac:dyDescent="0.25">
      <c r="A53" s="271">
        <v>1994</v>
      </c>
      <c r="B53" s="272">
        <v>6978366</v>
      </c>
      <c r="C53" s="331" t="s">
        <v>137</v>
      </c>
      <c r="D53" s="272">
        <v>18112431</v>
      </c>
      <c r="E53" s="331" t="s">
        <v>137</v>
      </c>
      <c r="F53" s="272">
        <v>4016455</v>
      </c>
      <c r="G53" s="331" t="s">
        <v>137</v>
      </c>
      <c r="H53" s="272">
        <v>14097529</v>
      </c>
      <c r="I53" s="331" t="s">
        <v>137</v>
      </c>
      <c r="J53" s="272">
        <v>22392668</v>
      </c>
      <c r="K53" s="331" t="s">
        <v>137</v>
      </c>
      <c r="L53" s="272">
        <v>33521208</v>
      </c>
      <c r="M53" s="331" t="s">
        <v>137</v>
      </c>
      <c r="N53" s="272">
        <v>23310722</v>
      </c>
      <c r="O53" s="331" t="s">
        <v>137</v>
      </c>
      <c r="P53" s="272">
        <v>23365861</v>
      </c>
      <c r="Q53" s="331" t="s">
        <v>137</v>
      </c>
      <c r="R53" s="272">
        <v>32398818</v>
      </c>
      <c r="S53" s="331" t="s">
        <v>137</v>
      </c>
      <c r="T53" s="272">
        <v>-5698</v>
      </c>
      <c r="U53" s="330"/>
      <c r="V53" s="272">
        <v>89091331</v>
      </c>
      <c r="W53" s="331" t="s">
        <v>137</v>
      </c>
      <c r="X53" s="268">
        <f t="shared" si="0"/>
        <v>0.20330183415937517</v>
      </c>
      <c r="Y53" s="391">
        <f t="shared" si="1"/>
        <v>0.15823682104378933</v>
      </c>
    </row>
    <row r="54" spans="1:25" x14ac:dyDescent="0.25">
      <c r="A54" s="271">
        <v>1995</v>
      </c>
      <c r="B54" s="272">
        <v>6936323</v>
      </c>
      <c r="C54" s="331" t="s">
        <v>137</v>
      </c>
      <c r="D54" s="272">
        <v>18518963</v>
      </c>
      <c r="E54" s="331" t="s">
        <v>137</v>
      </c>
      <c r="F54" s="272">
        <v>4100510</v>
      </c>
      <c r="G54" s="331" t="s">
        <v>137</v>
      </c>
      <c r="H54" s="272">
        <v>14690052</v>
      </c>
      <c r="I54" s="331" t="s">
        <v>137</v>
      </c>
      <c r="J54" s="272">
        <v>22719118</v>
      </c>
      <c r="K54" s="331" t="s">
        <v>137</v>
      </c>
      <c r="L54" s="272">
        <v>33970577</v>
      </c>
      <c r="M54" s="331" t="s">
        <v>137</v>
      </c>
      <c r="N54" s="272">
        <v>23791058</v>
      </c>
      <c r="O54" s="331" t="s">
        <v>137</v>
      </c>
      <c r="P54" s="272">
        <v>23846327</v>
      </c>
      <c r="Q54" s="331" t="s">
        <v>137</v>
      </c>
      <c r="R54" s="272">
        <v>33478911</v>
      </c>
      <c r="S54" s="331" t="s">
        <v>137</v>
      </c>
      <c r="T54" s="272">
        <v>3148</v>
      </c>
      <c r="U54" s="330"/>
      <c r="V54" s="272">
        <v>91029067</v>
      </c>
      <c r="W54" s="331" t="s">
        <v>137</v>
      </c>
      <c r="X54" s="268">
        <f t="shared" si="0"/>
        <v>0.20344010556540143</v>
      </c>
      <c r="Y54" s="391">
        <f t="shared" si="1"/>
        <v>0.1613775960155672</v>
      </c>
    </row>
    <row r="55" spans="1:25" x14ac:dyDescent="0.25">
      <c r="A55" s="273">
        <v>1996</v>
      </c>
      <c r="B55" s="274">
        <v>7466351</v>
      </c>
      <c r="C55" s="333" t="s">
        <v>137</v>
      </c>
      <c r="D55" s="274">
        <v>19504218</v>
      </c>
      <c r="E55" s="333" t="s">
        <v>137</v>
      </c>
      <c r="F55" s="274">
        <v>4273407</v>
      </c>
      <c r="G55" s="333" t="s">
        <v>137</v>
      </c>
      <c r="H55" s="274">
        <v>15171991</v>
      </c>
      <c r="I55" s="333" t="s">
        <v>137</v>
      </c>
      <c r="J55" s="274">
        <v>23409844</v>
      </c>
      <c r="K55" s="333" t="s">
        <v>137</v>
      </c>
      <c r="L55" s="274">
        <v>34904146</v>
      </c>
      <c r="M55" s="333" t="s">
        <v>137</v>
      </c>
      <c r="N55" s="274">
        <v>24382614</v>
      </c>
      <c r="O55" s="333" t="s">
        <v>137</v>
      </c>
      <c r="P55" s="274">
        <v>24437357</v>
      </c>
      <c r="Q55" s="333" t="s">
        <v>137</v>
      </c>
      <c r="R55" s="274">
        <v>34485494</v>
      </c>
      <c r="S55" s="333" t="s">
        <v>137</v>
      </c>
      <c r="T55" s="274">
        <v>4340</v>
      </c>
      <c r="U55" s="332"/>
      <c r="V55" s="274">
        <v>94022051</v>
      </c>
      <c r="W55" s="333" t="s">
        <v>137</v>
      </c>
      <c r="X55" s="268">
        <f t="shared" si="0"/>
        <v>0.20744301780866278</v>
      </c>
      <c r="Y55" s="391">
        <f t="shared" si="1"/>
        <v>0.16136630544253922</v>
      </c>
    </row>
    <row r="56" spans="1:25" x14ac:dyDescent="0.25">
      <c r="A56" s="271">
        <v>1997</v>
      </c>
      <c r="B56" s="272">
        <v>7032901</v>
      </c>
      <c r="C56" s="331" t="s">
        <v>137</v>
      </c>
      <c r="D56" s="272">
        <v>18964947</v>
      </c>
      <c r="E56" s="331" t="s">
        <v>137</v>
      </c>
      <c r="F56" s="272">
        <v>4295430</v>
      </c>
      <c r="G56" s="331" t="s">
        <v>137</v>
      </c>
      <c r="H56" s="272">
        <v>15681225</v>
      </c>
      <c r="I56" s="331" t="s">
        <v>137</v>
      </c>
      <c r="J56" s="272">
        <v>23686184</v>
      </c>
      <c r="K56" s="331" t="s">
        <v>137</v>
      </c>
      <c r="L56" s="272">
        <v>35200305</v>
      </c>
      <c r="M56" s="331" t="s">
        <v>137</v>
      </c>
      <c r="N56" s="272">
        <v>24695170</v>
      </c>
      <c r="O56" s="331" t="s">
        <v>137</v>
      </c>
      <c r="P56" s="272">
        <v>24749594</v>
      </c>
      <c r="Q56" s="331" t="s">
        <v>137</v>
      </c>
      <c r="R56" s="272">
        <v>34886386</v>
      </c>
      <c r="S56" s="331" t="s">
        <v>137</v>
      </c>
      <c r="T56" s="272">
        <v>6141</v>
      </c>
      <c r="U56" s="330"/>
      <c r="V56" s="272">
        <v>94602213</v>
      </c>
      <c r="W56" s="331" t="s">
        <v>137</v>
      </c>
      <c r="X56" s="268">
        <f t="shared" si="0"/>
        <v>0.20047043719791205</v>
      </c>
      <c r="Y56" s="391">
        <f t="shared" si="1"/>
        <v>0.16575960014804306</v>
      </c>
    </row>
    <row r="57" spans="1:25" x14ac:dyDescent="0.25">
      <c r="A57" s="271">
        <v>1998</v>
      </c>
      <c r="B57" s="272">
        <v>6413374</v>
      </c>
      <c r="C57" s="331" t="s">
        <v>137</v>
      </c>
      <c r="D57" s="272">
        <v>18954918</v>
      </c>
      <c r="E57" s="331" t="s">
        <v>137</v>
      </c>
      <c r="F57" s="272">
        <v>4004773</v>
      </c>
      <c r="G57" s="331" t="s">
        <v>137</v>
      </c>
      <c r="H57" s="272">
        <v>15967551</v>
      </c>
      <c r="I57" s="331" t="s">
        <v>137</v>
      </c>
      <c r="J57" s="272">
        <v>23176763</v>
      </c>
      <c r="K57" s="331" t="s">
        <v>137</v>
      </c>
      <c r="L57" s="272">
        <v>34842636</v>
      </c>
      <c r="M57" s="331" t="s">
        <v>137</v>
      </c>
      <c r="N57" s="272">
        <v>25201107</v>
      </c>
      <c r="O57" s="331" t="s">
        <v>137</v>
      </c>
      <c r="P57" s="272">
        <v>25256169</v>
      </c>
      <c r="Q57" s="331" t="s">
        <v>137</v>
      </c>
      <c r="R57" s="272">
        <v>36225256</v>
      </c>
      <c r="S57" s="331" t="s">
        <v>137</v>
      </c>
      <c r="T57" s="272">
        <v>-3376</v>
      </c>
      <c r="U57" s="330"/>
      <c r="V57" s="272">
        <v>95017899</v>
      </c>
      <c r="W57" s="331" t="s">
        <v>137</v>
      </c>
      <c r="X57" s="268">
        <f t="shared" si="0"/>
        <v>0.19948786701756055</v>
      </c>
      <c r="Y57" s="391">
        <f t="shared" si="1"/>
        <v>0.16804782223189338</v>
      </c>
    </row>
    <row r="58" spans="1:25" x14ac:dyDescent="0.25">
      <c r="A58" s="273">
        <v>1999</v>
      </c>
      <c r="B58" s="274">
        <v>6775157</v>
      </c>
      <c r="C58" s="333" t="s">
        <v>137</v>
      </c>
      <c r="D58" s="274">
        <v>19556929</v>
      </c>
      <c r="E58" s="333" t="s">
        <v>137</v>
      </c>
      <c r="F58" s="274">
        <v>4053343</v>
      </c>
      <c r="G58" s="333" t="s">
        <v>137</v>
      </c>
      <c r="H58" s="274">
        <v>16376260</v>
      </c>
      <c r="I58" s="333" t="s">
        <v>137</v>
      </c>
      <c r="J58" s="274">
        <v>22950139</v>
      </c>
      <c r="K58" s="333" t="s">
        <v>137</v>
      </c>
      <c r="L58" s="274">
        <v>34763932</v>
      </c>
      <c r="M58" s="333" t="s">
        <v>137</v>
      </c>
      <c r="N58" s="274">
        <v>25891325</v>
      </c>
      <c r="O58" s="333" t="s">
        <v>137</v>
      </c>
      <c r="P58" s="274">
        <v>25948553</v>
      </c>
      <c r="Q58" s="333" t="s">
        <v>137</v>
      </c>
      <c r="R58" s="274">
        <v>36975711</v>
      </c>
      <c r="S58" s="333" t="s">
        <v>137</v>
      </c>
      <c r="T58" s="274">
        <v>6284</v>
      </c>
      <c r="U58" s="333" t="s">
        <v>137</v>
      </c>
      <c r="V58" s="274">
        <v>96651958</v>
      </c>
      <c r="W58" s="333" t="s">
        <v>137</v>
      </c>
      <c r="X58" s="268">
        <f t="shared" si="0"/>
        <v>0.20234384698135138</v>
      </c>
      <c r="Y58" s="391">
        <f t="shared" si="1"/>
        <v>0.16943536725867467</v>
      </c>
    </row>
    <row r="59" spans="1:25" x14ac:dyDescent="0.25">
      <c r="A59" s="271">
        <v>2000</v>
      </c>
      <c r="B59" s="272">
        <v>7159258</v>
      </c>
      <c r="C59" s="331" t="s">
        <v>137</v>
      </c>
      <c r="D59" s="272">
        <v>20424794</v>
      </c>
      <c r="E59" s="331" t="s">
        <v>137</v>
      </c>
      <c r="F59" s="272">
        <v>4278083</v>
      </c>
      <c r="G59" s="331" t="s">
        <v>137</v>
      </c>
      <c r="H59" s="272">
        <v>17175396</v>
      </c>
      <c r="I59" s="331" t="s">
        <v>137</v>
      </c>
      <c r="J59" s="272">
        <v>22824365</v>
      </c>
      <c r="K59" s="331" t="s">
        <v>137</v>
      </c>
      <c r="L59" s="272">
        <v>34663643</v>
      </c>
      <c r="M59" s="331" t="s">
        <v>137</v>
      </c>
      <c r="N59" s="272">
        <v>26488526</v>
      </c>
      <c r="O59" s="331" t="s">
        <v>137</v>
      </c>
      <c r="P59" s="272">
        <v>26548396</v>
      </c>
      <c r="Q59" s="331" t="s">
        <v>137</v>
      </c>
      <c r="R59" s="272">
        <v>38061997</v>
      </c>
      <c r="S59" s="331" t="s">
        <v>137</v>
      </c>
      <c r="T59" s="272">
        <v>2306</v>
      </c>
      <c r="U59" s="330"/>
      <c r="V59" s="272">
        <v>98814535</v>
      </c>
      <c r="W59" s="331" t="s">
        <v>137</v>
      </c>
      <c r="X59" s="268">
        <f t="shared" si="0"/>
        <v>0.20669827571419527</v>
      </c>
      <c r="Y59" s="391">
        <f t="shared" si="1"/>
        <v>0.17381446970326783</v>
      </c>
    </row>
    <row r="60" spans="1:25" x14ac:dyDescent="0.25">
      <c r="A60" s="271">
        <v>2001</v>
      </c>
      <c r="B60" s="272">
        <v>6868189</v>
      </c>
      <c r="C60" s="331" t="s">
        <v>137</v>
      </c>
      <c r="D60" s="272">
        <v>20042076</v>
      </c>
      <c r="E60" s="331" t="s">
        <v>137</v>
      </c>
      <c r="F60" s="272">
        <v>4084326</v>
      </c>
      <c r="G60" s="331" t="s">
        <v>137</v>
      </c>
      <c r="H60" s="272">
        <v>17136641</v>
      </c>
      <c r="I60" s="331" t="s">
        <v>137</v>
      </c>
      <c r="J60" s="272">
        <v>21793850</v>
      </c>
      <c r="K60" s="331" t="s">
        <v>137</v>
      </c>
      <c r="L60" s="272">
        <v>32720237</v>
      </c>
      <c r="M60" s="331" t="s">
        <v>137</v>
      </c>
      <c r="N60" s="272">
        <v>26212522</v>
      </c>
      <c r="O60" s="331" t="s">
        <v>137</v>
      </c>
      <c r="P60" s="272">
        <v>26275281</v>
      </c>
      <c r="Q60" s="331" t="s">
        <v>137</v>
      </c>
      <c r="R60" s="272">
        <v>37215347</v>
      </c>
      <c r="S60" s="331" t="s">
        <v>137</v>
      </c>
      <c r="T60" s="272">
        <v>-6079</v>
      </c>
      <c r="U60" s="330"/>
      <c r="V60" s="272">
        <v>96168155</v>
      </c>
      <c r="W60" s="331" t="s">
        <v>137</v>
      </c>
      <c r="X60" s="268">
        <f t="shared" si="0"/>
        <v>0.20840657700046342</v>
      </c>
      <c r="Y60" s="391">
        <f t="shared" si="1"/>
        <v>0.17819454891278719</v>
      </c>
    </row>
    <row r="61" spans="1:25" x14ac:dyDescent="0.25">
      <c r="A61" s="273">
        <v>2002</v>
      </c>
      <c r="B61" s="274">
        <v>6931205</v>
      </c>
      <c r="C61" s="333" t="s">
        <v>137</v>
      </c>
      <c r="D61" s="274">
        <v>20810265</v>
      </c>
      <c r="E61" s="333" t="s">
        <v>137</v>
      </c>
      <c r="F61" s="274">
        <v>4144197</v>
      </c>
      <c r="G61" s="333" t="s">
        <v>137</v>
      </c>
      <c r="H61" s="274">
        <v>17357940</v>
      </c>
      <c r="I61" s="333" t="s">
        <v>137</v>
      </c>
      <c r="J61" s="274">
        <v>21812971</v>
      </c>
      <c r="K61" s="333" t="s">
        <v>137</v>
      </c>
      <c r="L61" s="274">
        <v>32675906</v>
      </c>
      <c r="M61" s="333" t="s">
        <v>137</v>
      </c>
      <c r="N61" s="274">
        <v>26783999</v>
      </c>
      <c r="O61" s="333" t="s">
        <v>137</v>
      </c>
      <c r="P61" s="274">
        <v>26844522</v>
      </c>
      <c r="Q61" s="333" t="s">
        <v>137</v>
      </c>
      <c r="R61" s="274">
        <v>38016263</v>
      </c>
      <c r="S61" s="333" t="s">
        <v>137</v>
      </c>
      <c r="T61" s="274">
        <v>4822</v>
      </c>
      <c r="U61" s="332"/>
      <c r="V61" s="274">
        <v>97693456</v>
      </c>
      <c r="W61" s="333" t="s">
        <v>137</v>
      </c>
      <c r="X61" s="268">
        <f t="shared" si="0"/>
        <v>0.21301595676991916</v>
      </c>
      <c r="Y61" s="391">
        <f t="shared" si="1"/>
        <v>0.177677612305987</v>
      </c>
    </row>
    <row r="62" spans="1:25" x14ac:dyDescent="0.25">
      <c r="A62" s="271">
        <v>2003</v>
      </c>
      <c r="B62" s="272">
        <v>7210551</v>
      </c>
      <c r="C62" s="331" t="s">
        <v>137</v>
      </c>
      <c r="D62" s="272">
        <v>21109915</v>
      </c>
      <c r="E62" s="331" t="s">
        <v>137</v>
      </c>
      <c r="F62" s="272">
        <v>4283303</v>
      </c>
      <c r="G62" s="331" t="s">
        <v>137</v>
      </c>
      <c r="H62" s="272">
        <v>17342748</v>
      </c>
      <c r="I62" s="331" t="s">
        <v>137</v>
      </c>
      <c r="J62" s="272">
        <v>21502888</v>
      </c>
      <c r="K62" s="331" t="s">
        <v>137</v>
      </c>
      <c r="L62" s="272">
        <v>32532110</v>
      </c>
      <c r="M62" s="331" t="s">
        <v>137</v>
      </c>
      <c r="N62" s="272">
        <v>26919866</v>
      </c>
      <c r="O62" s="331" t="s">
        <v>137</v>
      </c>
      <c r="P62" s="272">
        <v>26994054</v>
      </c>
      <c r="Q62" s="331" t="s">
        <v>137</v>
      </c>
      <c r="R62" s="272">
        <v>38062218</v>
      </c>
      <c r="S62" s="331" t="s">
        <v>137</v>
      </c>
      <c r="T62" s="272">
        <v>-1172</v>
      </c>
      <c r="U62" s="330"/>
      <c r="V62" s="272">
        <v>97977654</v>
      </c>
      <c r="W62" s="331" t="s">
        <v>137</v>
      </c>
      <c r="X62" s="268">
        <f t="shared" si="0"/>
        <v>0.21545642438019591</v>
      </c>
      <c r="Y62" s="391">
        <f t="shared" si="1"/>
        <v>0.17700717757540918</v>
      </c>
    </row>
    <row r="63" spans="1:25" x14ac:dyDescent="0.25">
      <c r="A63" s="271">
        <v>2004</v>
      </c>
      <c r="B63" s="272">
        <v>6993317</v>
      </c>
      <c r="C63" s="331" t="s">
        <v>137</v>
      </c>
      <c r="D63" s="272">
        <v>21092623</v>
      </c>
      <c r="E63" s="331" t="s">
        <v>137</v>
      </c>
      <c r="F63" s="272">
        <v>4231723</v>
      </c>
      <c r="G63" s="331" t="s">
        <v>137</v>
      </c>
      <c r="H63" s="272">
        <v>17659264</v>
      </c>
      <c r="I63" s="331" t="s">
        <v>137</v>
      </c>
      <c r="J63" s="272">
        <v>22398159</v>
      </c>
      <c r="K63" s="331" t="s">
        <v>137</v>
      </c>
      <c r="L63" s="272">
        <v>33505882</v>
      </c>
      <c r="M63" s="331" t="s">
        <v>137</v>
      </c>
      <c r="N63" s="272">
        <v>27816636</v>
      </c>
      <c r="O63" s="331" t="s">
        <v>137</v>
      </c>
      <c r="P63" s="272">
        <v>27895467</v>
      </c>
      <c r="Q63" s="331" t="s">
        <v>137</v>
      </c>
      <c r="R63" s="272">
        <v>38713400</v>
      </c>
      <c r="S63" s="331" t="s">
        <v>137</v>
      </c>
      <c r="T63" s="272">
        <v>-5519</v>
      </c>
      <c r="U63" s="330"/>
      <c r="V63" s="272">
        <v>100147716</v>
      </c>
      <c r="W63" s="331" t="s">
        <v>137</v>
      </c>
      <c r="X63" s="268">
        <f t="shared" si="0"/>
        <v>0.21061511777263098</v>
      </c>
      <c r="Y63" s="391">
        <f t="shared" si="1"/>
        <v>0.17633216917298444</v>
      </c>
    </row>
    <row r="64" spans="1:25" x14ac:dyDescent="0.25">
      <c r="A64" s="273">
        <v>2005</v>
      </c>
      <c r="B64" s="274">
        <v>6909468</v>
      </c>
      <c r="C64" s="333" t="s">
        <v>137</v>
      </c>
      <c r="D64" s="274">
        <v>21626073</v>
      </c>
      <c r="E64" s="333" t="s">
        <v>137</v>
      </c>
      <c r="F64" s="274">
        <v>4050879</v>
      </c>
      <c r="G64" s="333" t="s">
        <v>137</v>
      </c>
      <c r="H64" s="274">
        <v>17856396</v>
      </c>
      <c r="I64" s="333" t="s">
        <v>137</v>
      </c>
      <c r="J64" s="274">
        <v>21407326</v>
      </c>
      <c r="K64" s="333" t="s">
        <v>137</v>
      </c>
      <c r="L64" s="274">
        <v>32441918</v>
      </c>
      <c r="M64" s="333" t="s">
        <v>137</v>
      </c>
      <c r="N64" s="274">
        <v>28271726</v>
      </c>
      <c r="O64" s="333" t="s">
        <v>137</v>
      </c>
      <c r="P64" s="274">
        <v>28352998</v>
      </c>
      <c r="Q64" s="333" t="s">
        <v>137</v>
      </c>
      <c r="R64" s="274">
        <v>39637987</v>
      </c>
      <c r="S64" s="333" t="s">
        <v>137</v>
      </c>
      <c r="T64" s="277">
        <v>-175</v>
      </c>
      <c r="U64" s="332"/>
      <c r="V64" s="274">
        <v>100277210</v>
      </c>
      <c r="W64" s="333" t="s">
        <v>137</v>
      </c>
      <c r="X64" s="268">
        <f t="shared" si="0"/>
        <v>0.21566289090013574</v>
      </c>
      <c r="Y64" s="391">
        <f t="shared" si="1"/>
        <v>0.17807033123478405</v>
      </c>
    </row>
    <row r="65" spans="1:27" x14ac:dyDescent="0.25">
      <c r="A65" s="271">
        <v>2006</v>
      </c>
      <c r="B65" s="272">
        <v>6177976</v>
      </c>
      <c r="C65" s="331" t="s">
        <v>137</v>
      </c>
      <c r="D65" s="272">
        <v>20698278</v>
      </c>
      <c r="E65" s="331" t="s">
        <v>137</v>
      </c>
      <c r="F65" s="272">
        <v>3746228</v>
      </c>
      <c r="G65" s="331" t="s">
        <v>137</v>
      </c>
      <c r="H65" s="272">
        <v>17710262</v>
      </c>
      <c r="I65" s="331" t="s">
        <v>137</v>
      </c>
      <c r="J65" s="272">
        <v>21521174</v>
      </c>
      <c r="K65" s="331" t="s">
        <v>137</v>
      </c>
      <c r="L65" s="272">
        <v>32386234</v>
      </c>
      <c r="M65" s="331" t="s">
        <v>137</v>
      </c>
      <c r="N65" s="272">
        <v>28750793</v>
      </c>
      <c r="O65" s="331" t="s">
        <v>137</v>
      </c>
      <c r="P65" s="272">
        <v>28829840</v>
      </c>
      <c r="Q65" s="331" t="s">
        <v>137</v>
      </c>
      <c r="R65" s="272">
        <v>39428442</v>
      </c>
      <c r="S65" s="331" t="s">
        <v>137</v>
      </c>
      <c r="T65" s="276">
        <v>-385</v>
      </c>
      <c r="U65" s="330"/>
      <c r="V65" s="272">
        <v>99624228</v>
      </c>
      <c r="W65" s="331" t="s">
        <v>137</v>
      </c>
      <c r="X65" s="268">
        <f t="shared" si="0"/>
        <v>0.20776349704812769</v>
      </c>
      <c r="Y65" s="391">
        <f t="shared" si="1"/>
        <v>0.17777063226025702</v>
      </c>
    </row>
    <row r="66" spans="1:27" x14ac:dyDescent="0.25">
      <c r="A66" s="271">
        <v>2007</v>
      </c>
      <c r="B66" s="272">
        <v>6632602</v>
      </c>
      <c r="C66" s="331" t="s">
        <v>137</v>
      </c>
      <c r="D66" s="272">
        <v>21565031</v>
      </c>
      <c r="E66" s="331" t="s">
        <v>137</v>
      </c>
      <c r="F66" s="272">
        <v>3931030</v>
      </c>
      <c r="G66" s="331" t="s">
        <v>137</v>
      </c>
      <c r="H66" s="272">
        <v>18263629</v>
      </c>
      <c r="I66" s="331" t="s">
        <v>137</v>
      </c>
      <c r="J66" s="272">
        <v>21395112</v>
      </c>
      <c r="K66" s="331" t="s">
        <v>137</v>
      </c>
      <c r="L66" s="272">
        <v>32419085</v>
      </c>
      <c r="M66" s="331" t="s">
        <v>137</v>
      </c>
      <c r="N66" s="272">
        <v>29031063</v>
      </c>
      <c r="O66" s="331" t="s">
        <v>137</v>
      </c>
      <c r="P66" s="272">
        <v>29118718</v>
      </c>
      <c r="Q66" s="331" t="s">
        <v>137</v>
      </c>
      <c r="R66" s="272">
        <v>40376655</v>
      </c>
      <c r="S66" s="331" t="s">
        <v>137</v>
      </c>
      <c r="T66" s="272">
        <v>-3257</v>
      </c>
      <c r="U66" s="330"/>
      <c r="V66" s="272">
        <v>101363205</v>
      </c>
      <c r="W66" s="331" t="s">
        <v>137</v>
      </c>
      <c r="X66" s="268">
        <f t="shared" si="0"/>
        <v>0.21275009013379165</v>
      </c>
      <c r="Y66" s="391">
        <f t="shared" si="1"/>
        <v>0.18018006632682934</v>
      </c>
    </row>
    <row r="67" spans="1:27" x14ac:dyDescent="0.25">
      <c r="A67" s="273">
        <v>2008</v>
      </c>
      <c r="B67" s="274">
        <v>6817234</v>
      </c>
      <c r="C67" s="333" t="s">
        <v>137</v>
      </c>
      <c r="D67" s="274">
        <v>21596245</v>
      </c>
      <c r="E67" s="333" t="s">
        <v>137</v>
      </c>
      <c r="F67" s="274">
        <v>4073061</v>
      </c>
      <c r="G67" s="333" t="s">
        <v>137</v>
      </c>
      <c r="H67" s="274">
        <v>18380850</v>
      </c>
      <c r="I67" s="333" t="s">
        <v>137</v>
      </c>
      <c r="J67" s="274">
        <v>20474463</v>
      </c>
      <c r="K67" s="333" t="s">
        <v>137</v>
      </c>
      <c r="L67" s="274">
        <v>31283639</v>
      </c>
      <c r="M67" s="333" t="s">
        <v>137</v>
      </c>
      <c r="N67" s="274">
        <v>27925373</v>
      </c>
      <c r="O67" s="333" t="s">
        <v>137</v>
      </c>
      <c r="P67" s="274">
        <v>28007833</v>
      </c>
      <c r="Q67" s="333" t="s">
        <v>137</v>
      </c>
      <c r="R67" s="274">
        <v>39978436</v>
      </c>
      <c r="S67" s="333" t="s">
        <v>137</v>
      </c>
      <c r="T67" s="277">
        <v>-76</v>
      </c>
      <c r="U67" s="333" t="s">
        <v>137</v>
      </c>
      <c r="V67" s="274">
        <v>99268491</v>
      </c>
      <c r="W67" s="333" t="s">
        <v>137</v>
      </c>
      <c r="X67" s="268">
        <f t="shared" si="0"/>
        <v>0.2175538761841358</v>
      </c>
      <c r="Y67" s="391">
        <f t="shared" si="1"/>
        <v>0.18516298389183733</v>
      </c>
    </row>
    <row r="68" spans="1:27" x14ac:dyDescent="0.25">
      <c r="A68" s="271">
        <v>2009</v>
      </c>
      <c r="B68" s="272">
        <v>6618673</v>
      </c>
      <c r="C68" s="331" t="s">
        <v>137</v>
      </c>
      <c r="D68" s="272">
        <v>21063265</v>
      </c>
      <c r="E68" s="331" t="s">
        <v>137</v>
      </c>
      <c r="F68" s="272">
        <v>4061378</v>
      </c>
      <c r="G68" s="331" t="s">
        <v>137</v>
      </c>
      <c r="H68" s="272">
        <v>17899311</v>
      </c>
      <c r="I68" s="331" t="s">
        <v>137</v>
      </c>
      <c r="J68" s="272">
        <v>18801132</v>
      </c>
      <c r="K68" s="331" t="s">
        <v>137</v>
      </c>
      <c r="L68" s="272">
        <v>28513352</v>
      </c>
      <c r="M68" s="331" t="s">
        <v>137</v>
      </c>
      <c r="N68" s="272">
        <v>26916048</v>
      </c>
      <c r="O68" s="331" t="s">
        <v>137</v>
      </c>
      <c r="P68" s="272">
        <v>26998415</v>
      </c>
      <c r="Q68" s="331" t="s">
        <v>137</v>
      </c>
      <c r="R68" s="272">
        <v>38077111</v>
      </c>
      <c r="S68" s="331" t="s">
        <v>137</v>
      </c>
      <c r="T68" s="276">
        <v>392</v>
      </c>
      <c r="U68" s="331" t="s">
        <v>137</v>
      </c>
      <c r="V68" s="272">
        <v>94474734</v>
      </c>
      <c r="W68" s="331" t="s">
        <v>137</v>
      </c>
      <c r="X68" s="268">
        <f t="shared" si="0"/>
        <v>0.22295130251438441</v>
      </c>
      <c r="Y68" s="391">
        <f t="shared" si="1"/>
        <v>0.18946135376258377</v>
      </c>
    </row>
    <row r="69" spans="1:27" x14ac:dyDescent="0.25">
      <c r="A69" s="271" t="s">
        <v>677</v>
      </c>
      <c r="B69" s="272">
        <v>6841442</v>
      </c>
      <c r="C69" s="330"/>
      <c r="D69" s="272">
        <v>22153450</v>
      </c>
      <c r="E69" s="330"/>
      <c r="F69" s="272">
        <v>4174847</v>
      </c>
      <c r="G69" s="330"/>
      <c r="H69" s="272">
        <v>18205163</v>
      </c>
      <c r="I69" s="330"/>
      <c r="J69" s="272">
        <v>19983910</v>
      </c>
      <c r="K69" s="330"/>
      <c r="L69" s="272">
        <v>30139067</v>
      </c>
      <c r="M69" s="330"/>
      <c r="N69" s="272">
        <v>27425194</v>
      </c>
      <c r="O69" s="330"/>
      <c r="P69" s="272">
        <v>27506882</v>
      </c>
      <c r="Q69" s="330"/>
      <c r="R69" s="272">
        <v>39579170</v>
      </c>
      <c r="S69" s="330"/>
      <c r="T69" s="272">
        <v>-1642</v>
      </c>
      <c r="U69" s="330"/>
      <c r="V69" s="272">
        <v>98002920</v>
      </c>
      <c r="W69" s="330"/>
      <c r="X69" s="268">
        <f t="shared" si="0"/>
        <v>0.2260488769110145</v>
      </c>
      <c r="Y69" s="391">
        <f t="shared" si="1"/>
        <v>0.18576143445521828</v>
      </c>
      <c r="Z69" s="268">
        <f>Y69/Y29</f>
        <v>1.5098609099054485</v>
      </c>
      <c r="AA69" s="268">
        <f>V69/V29</f>
        <v>1.4446541833100979</v>
      </c>
    </row>
    <row r="70" spans="1:27" x14ac:dyDescent="0.25">
      <c r="A70" s="882" t="s">
        <v>762</v>
      </c>
      <c r="B70" s="883"/>
      <c r="C70" s="883"/>
      <c r="D70" s="883"/>
      <c r="E70" s="883"/>
      <c r="F70" s="883"/>
      <c r="G70" s="883"/>
      <c r="H70" s="883"/>
      <c r="I70" s="883"/>
      <c r="J70" s="883"/>
      <c r="K70" s="883"/>
      <c r="L70" s="883" t="s">
        <v>763</v>
      </c>
      <c r="M70" s="883"/>
      <c r="N70" s="883"/>
      <c r="O70" s="883"/>
      <c r="P70" s="883"/>
      <c r="Q70" s="883"/>
      <c r="R70" s="883"/>
      <c r="S70" s="883"/>
      <c r="T70" s="883"/>
      <c r="U70" s="883"/>
      <c r="V70" s="883"/>
      <c r="W70" s="884"/>
    </row>
    <row r="71" spans="1:27" x14ac:dyDescent="0.25">
      <c r="A71" s="885" t="s">
        <v>764</v>
      </c>
      <c r="B71" s="886"/>
      <c r="C71" s="886"/>
      <c r="D71" s="886"/>
      <c r="E71" s="886"/>
      <c r="F71" s="886"/>
      <c r="G71" s="886"/>
      <c r="H71" s="886"/>
      <c r="I71" s="886"/>
      <c r="J71" s="886"/>
      <c r="K71" s="886"/>
      <c r="L71" s="878" t="s">
        <v>765</v>
      </c>
      <c r="M71" s="878"/>
      <c r="N71" s="878"/>
      <c r="O71" s="878"/>
      <c r="P71" s="878"/>
      <c r="Q71" s="878"/>
      <c r="R71" s="878"/>
      <c r="S71" s="878"/>
      <c r="T71" s="878"/>
      <c r="U71" s="878"/>
      <c r="V71" s="878"/>
      <c r="W71" s="879"/>
    </row>
    <row r="72" spans="1:27" x14ac:dyDescent="0.25">
      <c r="A72" s="885"/>
      <c r="B72" s="886"/>
      <c r="C72" s="886"/>
      <c r="D72" s="886"/>
      <c r="E72" s="886"/>
      <c r="F72" s="886"/>
      <c r="G72" s="886"/>
      <c r="H72" s="886"/>
      <c r="I72" s="886"/>
      <c r="J72" s="886"/>
      <c r="K72" s="886"/>
      <c r="L72" s="878" t="s">
        <v>766</v>
      </c>
      <c r="M72" s="878"/>
      <c r="N72" s="878"/>
      <c r="O72" s="878"/>
      <c r="P72" s="878"/>
      <c r="Q72" s="878"/>
      <c r="R72" s="878"/>
      <c r="S72" s="878"/>
      <c r="T72" s="878"/>
      <c r="U72" s="878"/>
      <c r="V72" s="878"/>
      <c r="W72" s="879"/>
    </row>
    <row r="73" spans="1:27" x14ac:dyDescent="0.25">
      <c r="A73" s="874" t="s">
        <v>767</v>
      </c>
      <c r="B73" s="875"/>
      <c r="C73" s="875"/>
      <c r="D73" s="875"/>
      <c r="E73" s="875"/>
      <c r="F73" s="875"/>
      <c r="G73" s="875"/>
      <c r="H73" s="875"/>
      <c r="I73" s="875"/>
      <c r="J73" s="875"/>
      <c r="K73" s="875"/>
      <c r="L73" s="876" t="s">
        <v>768</v>
      </c>
      <c r="M73" s="876"/>
      <c r="N73" s="876"/>
      <c r="O73" s="876"/>
      <c r="P73" s="876"/>
      <c r="Q73" s="876"/>
      <c r="R73" s="876"/>
      <c r="S73" s="876"/>
      <c r="T73" s="876"/>
      <c r="U73" s="876"/>
      <c r="V73" s="876"/>
      <c r="W73" s="877"/>
    </row>
    <row r="74" spans="1:27" x14ac:dyDescent="0.25">
      <c r="A74" s="885" t="s">
        <v>769</v>
      </c>
      <c r="B74" s="886"/>
      <c r="C74" s="886"/>
      <c r="D74" s="886"/>
      <c r="E74" s="886"/>
      <c r="F74" s="886"/>
      <c r="G74" s="886"/>
      <c r="H74" s="886"/>
      <c r="I74" s="886"/>
      <c r="J74" s="886"/>
      <c r="K74" s="886"/>
      <c r="L74" s="876"/>
      <c r="M74" s="876"/>
      <c r="N74" s="876"/>
      <c r="O74" s="876"/>
      <c r="P74" s="876"/>
      <c r="Q74" s="876"/>
      <c r="R74" s="876"/>
      <c r="S74" s="876"/>
      <c r="T74" s="876"/>
      <c r="U74" s="876"/>
      <c r="V74" s="876"/>
      <c r="W74" s="877"/>
    </row>
    <row r="75" spans="1:27" x14ac:dyDescent="0.25">
      <c r="A75" s="874" t="s">
        <v>770</v>
      </c>
      <c r="B75" s="875"/>
      <c r="C75" s="875"/>
      <c r="D75" s="875"/>
      <c r="E75" s="875"/>
      <c r="F75" s="875"/>
      <c r="G75" s="875"/>
      <c r="H75" s="875"/>
      <c r="I75" s="875"/>
      <c r="J75" s="875"/>
      <c r="K75" s="875"/>
      <c r="L75" s="878" t="s">
        <v>771</v>
      </c>
      <c r="M75" s="878"/>
      <c r="N75" s="878"/>
      <c r="O75" s="878"/>
      <c r="P75" s="878"/>
      <c r="Q75" s="878"/>
      <c r="R75" s="878"/>
      <c r="S75" s="878"/>
      <c r="T75" s="878"/>
      <c r="U75" s="878"/>
      <c r="V75" s="878"/>
      <c r="W75" s="879"/>
    </row>
    <row r="76" spans="1:27" x14ac:dyDescent="0.25">
      <c r="A76" s="885" t="s">
        <v>772</v>
      </c>
      <c r="B76" s="886"/>
      <c r="C76" s="886"/>
      <c r="D76" s="886"/>
      <c r="E76" s="886"/>
      <c r="F76" s="886"/>
      <c r="G76" s="886"/>
      <c r="H76" s="886"/>
      <c r="I76" s="886"/>
      <c r="J76" s="886"/>
      <c r="K76" s="886"/>
      <c r="L76" s="878"/>
      <c r="M76" s="878"/>
      <c r="N76" s="878"/>
      <c r="O76" s="878"/>
      <c r="P76" s="878"/>
      <c r="Q76" s="878"/>
      <c r="R76" s="878"/>
      <c r="S76" s="878"/>
      <c r="T76" s="878"/>
      <c r="U76" s="878"/>
      <c r="V76" s="878"/>
      <c r="W76" s="879"/>
    </row>
    <row r="77" spans="1:27" x14ac:dyDescent="0.25">
      <c r="A77" s="874" t="s">
        <v>773</v>
      </c>
      <c r="B77" s="875"/>
      <c r="C77" s="875"/>
      <c r="D77" s="875"/>
      <c r="E77" s="875"/>
      <c r="F77" s="875"/>
      <c r="G77" s="875"/>
      <c r="H77" s="875"/>
      <c r="I77" s="875"/>
      <c r="J77" s="875"/>
      <c r="K77" s="875"/>
      <c r="L77" s="878" t="s">
        <v>774</v>
      </c>
      <c r="M77" s="878"/>
      <c r="N77" s="878"/>
      <c r="O77" s="878"/>
      <c r="P77" s="878"/>
      <c r="Q77" s="878"/>
      <c r="R77" s="878"/>
      <c r="S77" s="878"/>
      <c r="T77" s="878"/>
      <c r="U77" s="878"/>
      <c r="V77" s="878"/>
      <c r="W77" s="879"/>
    </row>
    <row r="78" spans="1:27" x14ac:dyDescent="0.25">
      <c r="A78" s="885" t="s">
        <v>775</v>
      </c>
      <c r="B78" s="886"/>
      <c r="C78" s="886"/>
      <c r="D78" s="886"/>
      <c r="E78" s="886"/>
      <c r="F78" s="886"/>
      <c r="G78" s="886"/>
      <c r="H78" s="886"/>
      <c r="I78" s="886"/>
      <c r="J78" s="886"/>
      <c r="K78" s="886"/>
      <c r="L78" s="891" t="s">
        <v>776</v>
      </c>
      <c r="M78" s="891"/>
      <c r="N78" s="891"/>
      <c r="O78" s="891"/>
      <c r="P78" s="891"/>
      <c r="Q78" s="891"/>
      <c r="R78" s="891"/>
      <c r="S78" s="891"/>
      <c r="T78" s="891"/>
      <c r="U78" s="891"/>
      <c r="V78" s="891"/>
      <c r="W78" s="892"/>
    </row>
    <row r="79" spans="1:27" x14ac:dyDescent="0.25">
      <c r="A79" s="874" t="s">
        <v>777</v>
      </c>
      <c r="B79" s="875"/>
      <c r="C79" s="875"/>
      <c r="D79" s="875"/>
      <c r="E79" s="875"/>
      <c r="F79" s="875"/>
      <c r="G79" s="875"/>
      <c r="H79" s="875"/>
      <c r="I79" s="875"/>
      <c r="J79" s="875"/>
      <c r="K79" s="875"/>
      <c r="L79" s="878" t="s">
        <v>778</v>
      </c>
      <c r="M79" s="878"/>
      <c r="N79" s="878"/>
      <c r="O79" s="878"/>
      <c r="P79" s="878"/>
      <c r="Q79" s="878"/>
      <c r="R79" s="878"/>
      <c r="S79" s="878"/>
      <c r="T79" s="878"/>
      <c r="U79" s="878"/>
      <c r="V79" s="878"/>
      <c r="W79" s="879"/>
    </row>
    <row r="80" spans="1:27" x14ac:dyDescent="0.25">
      <c r="A80" s="874" t="s">
        <v>779</v>
      </c>
      <c r="B80" s="875"/>
      <c r="C80" s="875"/>
      <c r="D80" s="875"/>
      <c r="E80" s="875"/>
      <c r="F80" s="875"/>
      <c r="G80" s="875"/>
      <c r="H80" s="875"/>
      <c r="I80" s="875"/>
      <c r="J80" s="875"/>
      <c r="K80" s="875"/>
      <c r="L80" s="893"/>
      <c r="M80" s="893"/>
      <c r="N80" s="893"/>
      <c r="O80" s="893"/>
      <c r="P80" s="893"/>
      <c r="Q80" s="893"/>
      <c r="R80" s="893"/>
      <c r="S80" s="893"/>
      <c r="T80" s="893"/>
      <c r="U80" s="893"/>
      <c r="V80" s="893"/>
      <c r="W80" s="894"/>
    </row>
    <row r="81" spans="1:23" x14ac:dyDescent="0.25">
      <c r="A81" s="885" t="s">
        <v>780</v>
      </c>
      <c r="B81" s="886"/>
      <c r="C81" s="886"/>
      <c r="D81" s="886"/>
      <c r="E81" s="886"/>
      <c r="F81" s="886"/>
      <c r="G81" s="886"/>
      <c r="H81" s="886"/>
      <c r="I81" s="886"/>
      <c r="J81" s="886"/>
      <c r="K81" s="886"/>
      <c r="L81" s="893"/>
      <c r="M81" s="893"/>
      <c r="N81" s="893"/>
      <c r="O81" s="893"/>
      <c r="P81" s="893"/>
      <c r="Q81" s="893"/>
      <c r="R81" s="893"/>
      <c r="S81" s="893"/>
      <c r="T81" s="893"/>
      <c r="U81" s="893"/>
      <c r="V81" s="893"/>
      <c r="W81" s="894"/>
    </row>
    <row r="82" spans="1:23" x14ac:dyDescent="0.25">
      <c r="A82" s="889" t="s">
        <v>456</v>
      </c>
      <c r="B82" s="887"/>
      <c r="C82" s="887"/>
      <c r="D82" s="887"/>
      <c r="E82" s="887"/>
      <c r="F82" s="887"/>
      <c r="G82" s="887"/>
      <c r="H82" s="887"/>
      <c r="I82" s="887"/>
      <c r="J82" s="887"/>
      <c r="K82" s="887"/>
      <c r="L82" s="895"/>
      <c r="M82" s="895"/>
      <c r="N82" s="895"/>
      <c r="O82" s="895"/>
      <c r="P82" s="895"/>
      <c r="Q82" s="895"/>
      <c r="R82" s="895"/>
      <c r="S82" s="895"/>
      <c r="T82" s="895"/>
      <c r="U82" s="895"/>
      <c r="V82" s="895"/>
      <c r="W82" s="896"/>
    </row>
  </sheetData>
  <mergeCells count="53">
    <mergeCell ref="A79:K79"/>
    <mergeCell ref="L79:W79"/>
    <mergeCell ref="A80:K80"/>
    <mergeCell ref="L80:W82"/>
    <mergeCell ref="A81:K81"/>
    <mergeCell ref="A82:K82"/>
    <mergeCell ref="V7:W7"/>
    <mergeCell ref="A78:K78"/>
    <mergeCell ref="L78:W78"/>
    <mergeCell ref="A71:K71"/>
    <mergeCell ref="L71:W71"/>
    <mergeCell ref="A72:K72"/>
    <mergeCell ref="L72:W72"/>
    <mergeCell ref="A73:K73"/>
    <mergeCell ref="L73:W74"/>
    <mergeCell ref="A74:K74"/>
    <mergeCell ref="A75:K75"/>
    <mergeCell ref="L75:W76"/>
    <mergeCell ref="A76:K76"/>
    <mergeCell ref="A77:K77"/>
    <mergeCell ref="L77:W77"/>
    <mergeCell ref="N6:Q6"/>
    <mergeCell ref="R6:S6"/>
    <mergeCell ref="T6:U6"/>
    <mergeCell ref="V6:W6"/>
    <mergeCell ref="A70:K70"/>
    <mergeCell ref="L70:W70"/>
    <mergeCell ref="B7:C7"/>
    <mergeCell ref="D7:E7"/>
    <mergeCell ref="F7:G7"/>
    <mergeCell ref="H7:I7"/>
    <mergeCell ref="J7:K7"/>
    <mergeCell ref="L7:M7"/>
    <mergeCell ref="N7:O7"/>
    <mergeCell ref="P7:Q7"/>
    <mergeCell ref="R7:S7"/>
    <mergeCell ref="T7:U7"/>
    <mergeCell ref="A1:W1"/>
    <mergeCell ref="A2:W2"/>
    <mergeCell ref="A3:A7"/>
    <mergeCell ref="B3:Q5"/>
    <mergeCell ref="R3:S3"/>
    <mergeCell ref="T3:U3"/>
    <mergeCell ref="V3:W3"/>
    <mergeCell ref="R4:S4"/>
    <mergeCell ref="T4:U4"/>
    <mergeCell ref="V4:W4"/>
    <mergeCell ref="R5:S5"/>
    <mergeCell ref="T5:U5"/>
    <mergeCell ref="V5:W5"/>
    <mergeCell ref="B6:E6"/>
    <mergeCell ref="F6:I6"/>
    <mergeCell ref="J6:M6"/>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pageSetUpPr fitToPage="1"/>
  </sheetPr>
  <dimension ref="A1:AA91"/>
  <sheetViews>
    <sheetView showGridLines="0" workbookViewId="0">
      <selection sqref="A1:X1"/>
    </sheetView>
  </sheetViews>
  <sheetFormatPr defaultColWidth="9.140625" defaultRowHeight="12.75" x14ac:dyDescent="0.2"/>
  <cols>
    <col min="1" max="1" width="4.85546875" style="408" customWidth="1"/>
    <col min="2" max="2" width="6.7109375" style="408" customWidth="1"/>
    <col min="3" max="3" width="2.28515625" style="408" customWidth="1"/>
    <col min="4" max="4" width="8.28515625" style="408" customWidth="1"/>
    <col min="5" max="5" width="2.5703125" style="408" customWidth="1"/>
    <col min="6" max="6" width="7.28515625" style="408" customWidth="1"/>
    <col min="7" max="7" width="2.42578125" style="408" customWidth="1"/>
    <col min="8" max="8" width="7" style="408" customWidth="1"/>
    <col min="9" max="9" width="2.28515625" style="408" customWidth="1"/>
    <col min="10" max="10" width="11.140625" style="408" customWidth="1"/>
    <col min="11" max="11" width="6.28515625" style="408" customWidth="1"/>
    <col min="12" max="12" width="2.42578125" style="408" customWidth="1"/>
    <col min="13" max="13" width="10.140625" style="408" customWidth="1"/>
    <col min="14" max="14" width="3.7109375" style="408" customWidth="1"/>
    <col min="15" max="15" width="10.140625" style="408" customWidth="1"/>
    <col min="16" max="16" width="3.7109375" style="408" customWidth="1"/>
    <col min="17" max="17" width="10.5703125" style="408" customWidth="1"/>
    <col min="18" max="18" width="3.7109375" style="408" customWidth="1"/>
    <col min="19" max="19" width="10.5703125" style="408" customWidth="1"/>
    <col min="20" max="20" width="3.7109375" style="408" customWidth="1"/>
    <col min="21" max="21" width="11.5703125" style="408" customWidth="1"/>
    <col min="22" max="22" width="3.7109375" style="408" customWidth="1"/>
    <col min="23" max="23" width="11.85546875" style="408" customWidth="1"/>
    <col min="24" max="24" width="3.7109375" style="408" customWidth="1"/>
    <col min="25" max="16384" width="9.140625" style="408"/>
  </cols>
  <sheetData>
    <row r="1" spans="1:24" ht="15.75" customHeight="1" x14ac:dyDescent="0.25">
      <c r="A1" s="897" t="s">
        <v>812</v>
      </c>
      <c r="B1" s="898"/>
      <c r="C1" s="898"/>
      <c r="D1" s="898"/>
      <c r="E1" s="898"/>
      <c r="F1" s="898"/>
      <c r="G1" s="898"/>
      <c r="H1" s="898"/>
      <c r="I1" s="898"/>
      <c r="J1" s="898"/>
      <c r="K1" s="898"/>
      <c r="L1" s="898"/>
      <c r="M1" s="898"/>
      <c r="N1" s="898"/>
      <c r="O1" s="898"/>
      <c r="P1" s="898"/>
      <c r="Q1" s="898"/>
      <c r="R1" s="898"/>
      <c r="S1" s="898"/>
      <c r="T1" s="898"/>
      <c r="U1" s="898"/>
      <c r="V1" s="898"/>
      <c r="W1" s="898"/>
      <c r="X1" s="899"/>
    </row>
    <row r="2" spans="1:24" ht="12.75" customHeight="1" x14ac:dyDescent="0.2">
      <c r="A2" s="900" t="s">
        <v>452</v>
      </c>
      <c r="B2" s="901"/>
      <c r="C2" s="901"/>
      <c r="D2" s="901"/>
      <c r="E2" s="901"/>
      <c r="F2" s="901"/>
      <c r="G2" s="901"/>
      <c r="H2" s="901"/>
      <c r="I2" s="901"/>
      <c r="J2" s="901"/>
      <c r="K2" s="901"/>
      <c r="L2" s="901"/>
      <c r="M2" s="901"/>
      <c r="N2" s="901"/>
      <c r="O2" s="901"/>
      <c r="P2" s="901"/>
      <c r="Q2" s="901"/>
      <c r="R2" s="901"/>
      <c r="S2" s="901"/>
      <c r="T2" s="901"/>
      <c r="U2" s="901"/>
      <c r="V2" s="901"/>
      <c r="W2" s="901"/>
      <c r="X2" s="902"/>
    </row>
    <row r="3" spans="1:24" x14ac:dyDescent="0.2">
      <c r="A3" s="903" t="s">
        <v>63</v>
      </c>
      <c r="B3" s="906" t="s">
        <v>813</v>
      </c>
      <c r="C3" s="907"/>
      <c r="D3" s="907"/>
      <c r="E3" s="907"/>
      <c r="F3" s="907"/>
      <c r="G3" s="907"/>
      <c r="H3" s="907"/>
      <c r="I3" s="907"/>
      <c r="J3" s="907"/>
      <c r="K3" s="907"/>
      <c r="L3" s="907"/>
      <c r="M3" s="907"/>
      <c r="N3" s="907"/>
      <c r="O3" s="907"/>
      <c r="P3" s="907"/>
      <c r="Q3" s="907"/>
      <c r="R3" s="908"/>
      <c r="S3" s="915"/>
      <c r="T3" s="916"/>
      <c r="U3" s="915"/>
      <c r="V3" s="916"/>
      <c r="W3" s="906" t="s">
        <v>32</v>
      </c>
      <c r="X3" s="908"/>
    </row>
    <row r="4" spans="1:24" x14ac:dyDescent="0.2">
      <c r="A4" s="904"/>
      <c r="B4" s="909"/>
      <c r="C4" s="910"/>
      <c r="D4" s="910"/>
      <c r="E4" s="910"/>
      <c r="F4" s="910"/>
      <c r="G4" s="910"/>
      <c r="H4" s="910"/>
      <c r="I4" s="910"/>
      <c r="J4" s="910"/>
      <c r="K4" s="910"/>
      <c r="L4" s="910"/>
      <c r="M4" s="910"/>
      <c r="N4" s="910"/>
      <c r="O4" s="910"/>
      <c r="P4" s="910"/>
      <c r="Q4" s="910"/>
      <c r="R4" s="911"/>
      <c r="S4" s="917"/>
      <c r="T4" s="918"/>
      <c r="U4" s="909" t="s">
        <v>133</v>
      </c>
      <c r="V4" s="911"/>
      <c r="W4" s="909"/>
      <c r="X4" s="911"/>
    </row>
    <row r="5" spans="1:24" x14ac:dyDescent="0.2">
      <c r="A5" s="904"/>
      <c r="B5" s="912"/>
      <c r="C5" s="913"/>
      <c r="D5" s="913"/>
      <c r="E5" s="913"/>
      <c r="F5" s="913"/>
      <c r="G5" s="913"/>
      <c r="H5" s="913"/>
      <c r="I5" s="913"/>
      <c r="J5" s="913"/>
      <c r="K5" s="913"/>
      <c r="L5" s="913"/>
      <c r="M5" s="913"/>
      <c r="N5" s="913"/>
      <c r="O5" s="913"/>
      <c r="P5" s="913"/>
      <c r="Q5" s="913"/>
      <c r="R5" s="914"/>
      <c r="S5" s="909" t="s">
        <v>34</v>
      </c>
      <c r="T5" s="911"/>
      <c r="U5" s="909" t="s">
        <v>134</v>
      </c>
      <c r="V5" s="911"/>
      <c r="W5" s="909"/>
      <c r="X5" s="911"/>
    </row>
    <row r="6" spans="1:24" x14ac:dyDescent="0.2">
      <c r="A6" s="904"/>
      <c r="B6" s="906" t="s">
        <v>453</v>
      </c>
      <c r="C6" s="907"/>
      <c r="D6" s="907"/>
      <c r="E6" s="907"/>
      <c r="F6" s="907"/>
      <c r="G6" s="907"/>
      <c r="H6" s="907"/>
      <c r="I6" s="908"/>
      <c r="J6" s="906" t="s">
        <v>814</v>
      </c>
      <c r="K6" s="907"/>
      <c r="L6" s="907"/>
      <c r="M6" s="907"/>
      <c r="N6" s="907"/>
      <c r="O6" s="907"/>
      <c r="P6" s="908"/>
      <c r="Q6" s="915"/>
      <c r="R6" s="916"/>
      <c r="S6" s="909" t="s">
        <v>135</v>
      </c>
      <c r="T6" s="911"/>
      <c r="U6" s="909" t="s">
        <v>136</v>
      </c>
      <c r="V6" s="911"/>
      <c r="W6" s="909"/>
      <c r="X6" s="911"/>
    </row>
    <row r="7" spans="1:24" x14ac:dyDescent="0.2">
      <c r="A7" s="904"/>
      <c r="B7" s="912"/>
      <c r="C7" s="913"/>
      <c r="D7" s="913"/>
      <c r="E7" s="913"/>
      <c r="F7" s="913"/>
      <c r="G7" s="913"/>
      <c r="H7" s="913"/>
      <c r="I7" s="914"/>
      <c r="J7" s="912"/>
      <c r="K7" s="913"/>
      <c r="L7" s="913"/>
      <c r="M7" s="913"/>
      <c r="N7" s="913"/>
      <c r="O7" s="913"/>
      <c r="P7" s="914"/>
      <c r="Q7" s="909" t="s">
        <v>32</v>
      </c>
      <c r="R7" s="911"/>
      <c r="S7" s="909" t="s">
        <v>815</v>
      </c>
      <c r="T7" s="911"/>
      <c r="U7" s="909" t="s">
        <v>816</v>
      </c>
      <c r="V7" s="911"/>
      <c r="W7" s="909"/>
      <c r="X7" s="911"/>
    </row>
    <row r="8" spans="1:24" x14ac:dyDescent="0.2">
      <c r="A8" s="905"/>
      <c r="B8" s="925" t="s">
        <v>408</v>
      </c>
      <c r="C8" s="926"/>
      <c r="D8" s="925" t="s">
        <v>817</v>
      </c>
      <c r="E8" s="926"/>
      <c r="F8" s="925" t="s">
        <v>818</v>
      </c>
      <c r="G8" s="926"/>
      <c r="H8" s="925" t="s">
        <v>32</v>
      </c>
      <c r="I8" s="926"/>
      <c r="J8" s="409" t="s">
        <v>819</v>
      </c>
      <c r="K8" s="925" t="s">
        <v>820</v>
      </c>
      <c r="L8" s="926"/>
      <c r="M8" s="925" t="s">
        <v>821</v>
      </c>
      <c r="N8" s="926"/>
      <c r="O8" s="925" t="s">
        <v>32</v>
      </c>
      <c r="P8" s="926"/>
      <c r="Q8" s="912" t="s">
        <v>35</v>
      </c>
      <c r="R8" s="914"/>
      <c r="S8" s="912"/>
      <c r="T8" s="914"/>
      <c r="U8" s="912"/>
      <c r="V8" s="914"/>
      <c r="W8" s="912"/>
      <c r="X8" s="914"/>
    </row>
    <row r="9" spans="1:24" x14ac:dyDescent="0.2">
      <c r="A9" s="410">
        <v>1949</v>
      </c>
      <c r="B9" s="411">
        <v>1271551</v>
      </c>
      <c r="C9" s="412"/>
      <c r="D9" s="411">
        <v>1027283</v>
      </c>
      <c r="E9" s="412"/>
      <c r="F9" s="411">
        <v>1106414</v>
      </c>
      <c r="G9" s="412"/>
      <c r="H9" s="411">
        <v>3405248</v>
      </c>
      <c r="I9" s="412"/>
      <c r="J9" s="413" t="s">
        <v>409</v>
      </c>
      <c r="K9" s="413" t="s">
        <v>409</v>
      </c>
      <c r="L9" s="412"/>
      <c r="M9" s="411">
        <v>1055186</v>
      </c>
      <c r="N9" s="412"/>
      <c r="O9" s="411">
        <v>1055186</v>
      </c>
      <c r="P9" s="412"/>
      <c r="Q9" s="411">
        <v>4460434</v>
      </c>
      <c r="R9" s="412"/>
      <c r="S9" s="411">
        <v>227894</v>
      </c>
      <c r="T9" s="412"/>
      <c r="U9" s="411">
        <v>910922</v>
      </c>
      <c r="V9" s="412"/>
      <c r="W9" s="411">
        <v>5599250</v>
      </c>
      <c r="X9" s="412"/>
    </row>
    <row r="10" spans="1:24" x14ac:dyDescent="0.2">
      <c r="A10" s="410">
        <v>1950</v>
      </c>
      <c r="B10" s="411">
        <v>1261267</v>
      </c>
      <c r="C10" s="412"/>
      <c r="D10" s="411">
        <v>1240312</v>
      </c>
      <c r="E10" s="412"/>
      <c r="F10" s="411">
        <v>1322229</v>
      </c>
      <c r="G10" s="412"/>
      <c r="H10" s="411">
        <v>3823808</v>
      </c>
      <c r="I10" s="412"/>
      <c r="J10" s="413" t="s">
        <v>409</v>
      </c>
      <c r="K10" s="413" t="s">
        <v>409</v>
      </c>
      <c r="L10" s="412"/>
      <c r="M10" s="411">
        <v>1005529</v>
      </c>
      <c r="N10" s="412"/>
      <c r="O10" s="411">
        <v>1005529</v>
      </c>
      <c r="P10" s="412"/>
      <c r="Q10" s="411">
        <v>4829337</v>
      </c>
      <c r="R10" s="412"/>
      <c r="S10" s="411">
        <v>246348</v>
      </c>
      <c r="T10" s="412"/>
      <c r="U10" s="411">
        <v>912869</v>
      </c>
      <c r="V10" s="412"/>
      <c r="W10" s="411">
        <v>5988553</v>
      </c>
      <c r="X10" s="412"/>
    </row>
    <row r="11" spans="1:24" x14ac:dyDescent="0.2">
      <c r="A11" s="414">
        <v>1951</v>
      </c>
      <c r="B11" s="415">
        <v>1158679</v>
      </c>
      <c r="C11" s="416"/>
      <c r="D11" s="415">
        <v>1526340</v>
      </c>
      <c r="E11" s="416"/>
      <c r="F11" s="415">
        <v>1461245</v>
      </c>
      <c r="G11" s="416"/>
      <c r="H11" s="415">
        <v>4146264</v>
      </c>
      <c r="I11" s="416"/>
      <c r="J11" s="417" t="s">
        <v>409</v>
      </c>
      <c r="K11" s="417" t="s">
        <v>409</v>
      </c>
      <c r="L11" s="416"/>
      <c r="M11" s="415">
        <v>958212</v>
      </c>
      <c r="N11" s="416"/>
      <c r="O11" s="415">
        <v>958212</v>
      </c>
      <c r="P11" s="416"/>
      <c r="Q11" s="415">
        <v>5104476</v>
      </c>
      <c r="R11" s="416"/>
      <c r="S11" s="415">
        <v>283513</v>
      </c>
      <c r="T11" s="416"/>
      <c r="U11" s="415">
        <v>992204</v>
      </c>
      <c r="V11" s="416"/>
      <c r="W11" s="415">
        <v>6380193</v>
      </c>
      <c r="X11" s="416"/>
    </row>
    <row r="12" spans="1:24" x14ac:dyDescent="0.2">
      <c r="A12" s="410">
        <v>1952</v>
      </c>
      <c r="B12" s="411">
        <v>1079206</v>
      </c>
      <c r="C12" s="412"/>
      <c r="D12" s="411">
        <v>1678735</v>
      </c>
      <c r="E12" s="412"/>
      <c r="F12" s="411">
        <v>1501088</v>
      </c>
      <c r="G12" s="412"/>
      <c r="H12" s="411">
        <v>4259029</v>
      </c>
      <c r="I12" s="412"/>
      <c r="J12" s="413" t="s">
        <v>409</v>
      </c>
      <c r="K12" s="413" t="s">
        <v>409</v>
      </c>
      <c r="L12" s="412"/>
      <c r="M12" s="411">
        <v>899164</v>
      </c>
      <c r="N12" s="412"/>
      <c r="O12" s="411">
        <v>899164</v>
      </c>
      <c r="P12" s="412"/>
      <c r="Q12" s="411">
        <v>5158193</v>
      </c>
      <c r="R12" s="412"/>
      <c r="S12" s="411">
        <v>319175</v>
      </c>
      <c r="T12" s="412"/>
      <c r="U12" s="411">
        <v>1082875</v>
      </c>
      <c r="V12" s="412"/>
      <c r="W12" s="411">
        <v>6560243</v>
      </c>
      <c r="X12" s="412"/>
    </row>
    <row r="13" spans="1:24" x14ac:dyDescent="0.2">
      <c r="A13" s="410">
        <v>1953</v>
      </c>
      <c r="B13" s="411">
        <v>965664</v>
      </c>
      <c r="C13" s="412"/>
      <c r="D13" s="411">
        <v>1744496</v>
      </c>
      <c r="E13" s="412"/>
      <c r="F13" s="411">
        <v>1510408</v>
      </c>
      <c r="G13" s="412"/>
      <c r="H13" s="411">
        <v>4220568</v>
      </c>
      <c r="I13" s="412"/>
      <c r="J13" s="413" t="s">
        <v>409</v>
      </c>
      <c r="K13" s="413" t="s">
        <v>409</v>
      </c>
      <c r="L13" s="412"/>
      <c r="M13" s="411">
        <v>831947</v>
      </c>
      <c r="N13" s="412"/>
      <c r="O13" s="411">
        <v>831947</v>
      </c>
      <c r="P13" s="412"/>
      <c r="Q13" s="411">
        <v>5052515</v>
      </c>
      <c r="R13" s="412"/>
      <c r="S13" s="411">
        <v>355347</v>
      </c>
      <c r="T13" s="412"/>
      <c r="U13" s="411">
        <v>1150886</v>
      </c>
      <c r="V13" s="412"/>
      <c r="W13" s="411">
        <v>6558748</v>
      </c>
      <c r="X13" s="412"/>
    </row>
    <row r="14" spans="1:24" x14ac:dyDescent="0.2">
      <c r="A14" s="414">
        <v>1954</v>
      </c>
      <c r="B14" s="415">
        <v>858255</v>
      </c>
      <c r="C14" s="416"/>
      <c r="D14" s="415">
        <v>1960547</v>
      </c>
      <c r="E14" s="416"/>
      <c r="F14" s="415">
        <v>1643757</v>
      </c>
      <c r="G14" s="416"/>
      <c r="H14" s="415">
        <v>4462559</v>
      </c>
      <c r="I14" s="416"/>
      <c r="J14" s="417" t="s">
        <v>409</v>
      </c>
      <c r="K14" s="417" t="s">
        <v>409</v>
      </c>
      <c r="L14" s="416"/>
      <c r="M14" s="415">
        <v>799748</v>
      </c>
      <c r="N14" s="416"/>
      <c r="O14" s="415">
        <v>799748</v>
      </c>
      <c r="P14" s="416"/>
      <c r="Q14" s="415">
        <v>5262307</v>
      </c>
      <c r="R14" s="416"/>
      <c r="S14" s="415">
        <v>396571</v>
      </c>
      <c r="T14" s="416"/>
      <c r="U14" s="415">
        <v>1187180</v>
      </c>
      <c r="V14" s="416"/>
      <c r="W14" s="415">
        <v>6846058</v>
      </c>
      <c r="X14" s="416"/>
    </row>
    <row r="15" spans="1:24" x14ac:dyDescent="0.2">
      <c r="A15" s="410">
        <v>1955</v>
      </c>
      <c r="B15" s="411">
        <v>867431</v>
      </c>
      <c r="C15" s="412"/>
      <c r="D15" s="411">
        <v>2198290</v>
      </c>
      <c r="E15" s="412"/>
      <c r="F15" s="411">
        <v>1767024</v>
      </c>
      <c r="G15" s="412"/>
      <c r="H15" s="411">
        <v>4832746</v>
      </c>
      <c r="I15" s="412"/>
      <c r="J15" s="413" t="s">
        <v>409</v>
      </c>
      <c r="K15" s="413" t="s">
        <v>409</v>
      </c>
      <c r="L15" s="412"/>
      <c r="M15" s="411">
        <v>775066</v>
      </c>
      <c r="N15" s="412"/>
      <c r="O15" s="411">
        <v>775066</v>
      </c>
      <c r="P15" s="412"/>
      <c r="Q15" s="411">
        <v>5607812</v>
      </c>
      <c r="R15" s="412"/>
      <c r="S15" s="411">
        <v>438103</v>
      </c>
      <c r="T15" s="412"/>
      <c r="U15" s="411">
        <v>1232073</v>
      </c>
      <c r="V15" s="412"/>
      <c r="W15" s="411">
        <v>7277988</v>
      </c>
      <c r="X15" s="412"/>
    </row>
    <row r="16" spans="1:24" x14ac:dyDescent="0.2">
      <c r="A16" s="410">
        <v>1956</v>
      </c>
      <c r="B16" s="411">
        <v>838910</v>
      </c>
      <c r="C16" s="412"/>
      <c r="D16" s="411">
        <v>2409029</v>
      </c>
      <c r="E16" s="412"/>
      <c r="F16" s="411">
        <v>1852738</v>
      </c>
      <c r="G16" s="412"/>
      <c r="H16" s="411">
        <v>5100677</v>
      </c>
      <c r="I16" s="412"/>
      <c r="J16" s="413" t="s">
        <v>409</v>
      </c>
      <c r="K16" s="413" t="s">
        <v>409</v>
      </c>
      <c r="L16" s="412"/>
      <c r="M16" s="411">
        <v>738706</v>
      </c>
      <c r="N16" s="412"/>
      <c r="O16" s="411">
        <v>738706</v>
      </c>
      <c r="P16" s="412"/>
      <c r="Q16" s="411">
        <v>5839383</v>
      </c>
      <c r="R16" s="412"/>
      <c r="S16" s="411">
        <v>489542</v>
      </c>
      <c r="T16" s="412"/>
      <c r="U16" s="411">
        <v>1333800</v>
      </c>
      <c r="V16" s="412"/>
      <c r="W16" s="411">
        <v>7662725</v>
      </c>
      <c r="X16" s="412"/>
    </row>
    <row r="17" spans="1:24" x14ac:dyDescent="0.2">
      <c r="A17" s="414">
        <v>1957</v>
      </c>
      <c r="B17" s="415">
        <v>653734</v>
      </c>
      <c r="C17" s="416"/>
      <c r="D17" s="415">
        <v>2587778</v>
      </c>
      <c r="E17" s="416"/>
      <c r="F17" s="415">
        <v>1800576</v>
      </c>
      <c r="G17" s="416"/>
      <c r="H17" s="415">
        <v>5042088</v>
      </c>
      <c r="I17" s="416"/>
      <c r="J17" s="417" t="s">
        <v>409</v>
      </c>
      <c r="K17" s="417" t="s">
        <v>409</v>
      </c>
      <c r="L17" s="416"/>
      <c r="M17" s="415">
        <v>701812</v>
      </c>
      <c r="N17" s="416"/>
      <c r="O17" s="415">
        <v>701812</v>
      </c>
      <c r="P17" s="416"/>
      <c r="Q17" s="415">
        <v>5743900</v>
      </c>
      <c r="R17" s="416"/>
      <c r="S17" s="415">
        <v>534740</v>
      </c>
      <c r="T17" s="416"/>
      <c r="U17" s="415">
        <v>1433360</v>
      </c>
      <c r="V17" s="416"/>
      <c r="W17" s="415">
        <v>7712000</v>
      </c>
      <c r="X17" s="416"/>
    </row>
    <row r="18" spans="1:24" x14ac:dyDescent="0.2">
      <c r="A18" s="410">
        <v>1958</v>
      </c>
      <c r="B18" s="411">
        <v>663496</v>
      </c>
      <c r="C18" s="412"/>
      <c r="D18" s="411">
        <v>2809250</v>
      </c>
      <c r="E18" s="412"/>
      <c r="F18" s="411">
        <v>1964177</v>
      </c>
      <c r="G18" s="412"/>
      <c r="H18" s="411">
        <v>5436923</v>
      </c>
      <c r="I18" s="412"/>
      <c r="J18" s="413" t="s">
        <v>409</v>
      </c>
      <c r="K18" s="413" t="s">
        <v>409</v>
      </c>
      <c r="L18" s="412"/>
      <c r="M18" s="411">
        <v>688447</v>
      </c>
      <c r="N18" s="412"/>
      <c r="O18" s="411">
        <v>688447</v>
      </c>
      <c r="P18" s="412"/>
      <c r="Q18" s="411">
        <v>6125370</v>
      </c>
      <c r="R18" s="412"/>
      <c r="S18" s="411">
        <v>578308</v>
      </c>
      <c r="T18" s="412"/>
      <c r="U18" s="411">
        <v>1496996</v>
      </c>
      <c r="V18" s="412"/>
      <c r="W18" s="411">
        <v>8200674</v>
      </c>
      <c r="X18" s="412"/>
    </row>
    <row r="19" spans="1:24" x14ac:dyDescent="0.2">
      <c r="A19" s="410">
        <v>1959</v>
      </c>
      <c r="B19" s="411">
        <v>573321</v>
      </c>
      <c r="C19" s="412"/>
      <c r="D19" s="411">
        <v>3014542</v>
      </c>
      <c r="E19" s="412"/>
      <c r="F19" s="411">
        <v>1953522</v>
      </c>
      <c r="G19" s="412"/>
      <c r="H19" s="411">
        <v>5541385</v>
      </c>
      <c r="I19" s="412"/>
      <c r="J19" s="413" t="s">
        <v>409</v>
      </c>
      <c r="K19" s="413" t="s">
        <v>409</v>
      </c>
      <c r="L19" s="412"/>
      <c r="M19" s="411">
        <v>646926</v>
      </c>
      <c r="N19" s="412"/>
      <c r="O19" s="411">
        <v>646926</v>
      </c>
      <c r="P19" s="412"/>
      <c r="Q19" s="411">
        <v>6188311</v>
      </c>
      <c r="R19" s="412"/>
      <c r="S19" s="411">
        <v>629664</v>
      </c>
      <c r="T19" s="412"/>
      <c r="U19" s="411">
        <v>1593891</v>
      </c>
      <c r="V19" s="412"/>
      <c r="W19" s="411">
        <v>8411866</v>
      </c>
      <c r="X19" s="412"/>
    </row>
    <row r="20" spans="1:24" x14ac:dyDescent="0.2">
      <c r="A20" s="414">
        <v>1960</v>
      </c>
      <c r="B20" s="415">
        <v>585284</v>
      </c>
      <c r="C20" s="416"/>
      <c r="D20" s="415">
        <v>3211778</v>
      </c>
      <c r="E20" s="416"/>
      <c r="F20" s="415">
        <v>2227143</v>
      </c>
      <c r="G20" s="416"/>
      <c r="H20" s="415">
        <v>6024205</v>
      </c>
      <c r="I20" s="416"/>
      <c r="J20" s="417" t="s">
        <v>409</v>
      </c>
      <c r="K20" s="417" t="s">
        <v>409</v>
      </c>
      <c r="L20" s="416"/>
      <c r="M20" s="415">
        <v>626630</v>
      </c>
      <c r="N20" s="416"/>
      <c r="O20" s="415">
        <v>626630</v>
      </c>
      <c r="P20" s="416"/>
      <c r="Q20" s="415">
        <v>6650835</v>
      </c>
      <c r="R20" s="416"/>
      <c r="S20" s="415">
        <v>687393</v>
      </c>
      <c r="T20" s="416"/>
      <c r="U20" s="415">
        <v>1701190</v>
      </c>
      <c r="V20" s="416"/>
      <c r="W20" s="415">
        <v>9039418</v>
      </c>
      <c r="X20" s="416"/>
    </row>
    <row r="21" spans="1:24" x14ac:dyDescent="0.2">
      <c r="A21" s="410">
        <v>1961</v>
      </c>
      <c r="B21" s="411">
        <v>533611</v>
      </c>
      <c r="C21" s="412"/>
      <c r="D21" s="411">
        <v>3362278</v>
      </c>
      <c r="E21" s="412"/>
      <c r="F21" s="411">
        <v>2292856</v>
      </c>
      <c r="G21" s="412"/>
      <c r="H21" s="411">
        <v>6188746</v>
      </c>
      <c r="I21" s="412"/>
      <c r="J21" s="413" t="s">
        <v>409</v>
      </c>
      <c r="K21" s="413" t="s">
        <v>409</v>
      </c>
      <c r="L21" s="412"/>
      <c r="M21" s="411">
        <v>586864</v>
      </c>
      <c r="N21" s="412"/>
      <c r="O21" s="411">
        <v>586864</v>
      </c>
      <c r="P21" s="412"/>
      <c r="Q21" s="411">
        <v>6775610</v>
      </c>
      <c r="R21" s="412"/>
      <c r="S21" s="411">
        <v>731686</v>
      </c>
      <c r="T21" s="412"/>
      <c r="U21" s="411">
        <v>1778728</v>
      </c>
      <c r="V21" s="412"/>
      <c r="W21" s="411">
        <v>9286024</v>
      </c>
      <c r="X21" s="412"/>
    </row>
    <row r="22" spans="1:24" x14ac:dyDescent="0.2">
      <c r="A22" s="410">
        <v>1962</v>
      </c>
      <c r="B22" s="411">
        <v>520794</v>
      </c>
      <c r="C22" s="412"/>
      <c r="D22" s="411">
        <v>3600313</v>
      </c>
      <c r="E22" s="412"/>
      <c r="F22" s="411">
        <v>2398521</v>
      </c>
      <c r="G22" s="412"/>
      <c r="H22" s="411">
        <v>6519627</v>
      </c>
      <c r="I22" s="412"/>
      <c r="J22" s="413" t="s">
        <v>409</v>
      </c>
      <c r="K22" s="413" t="s">
        <v>409</v>
      </c>
      <c r="L22" s="412"/>
      <c r="M22" s="411">
        <v>560084</v>
      </c>
      <c r="N22" s="412"/>
      <c r="O22" s="411">
        <v>560084</v>
      </c>
      <c r="P22" s="412"/>
      <c r="Q22" s="411">
        <v>7079711</v>
      </c>
      <c r="R22" s="412"/>
      <c r="S22" s="411">
        <v>794320</v>
      </c>
      <c r="T22" s="412"/>
      <c r="U22" s="411">
        <v>1908389</v>
      </c>
      <c r="V22" s="412"/>
      <c r="W22" s="411">
        <v>9782420</v>
      </c>
      <c r="X22" s="412"/>
    </row>
    <row r="23" spans="1:24" x14ac:dyDescent="0.2">
      <c r="A23" s="414">
        <v>1963</v>
      </c>
      <c r="B23" s="415">
        <v>438442</v>
      </c>
      <c r="C23" s="416"/>
      <c r="D23" s="415">
        <v>3700281</v>
      </c>
      <c r="E23" s="416"/>
      <c r="F23" s="415">
        <v>2414123</v>
      </c>
      <c r="G23" s="416"/>
      <c r="H23" s="415">
        <v>6552846</v>
      </c>
      <c r="I23" s="416"/>
      <c r="J23" s="417" t="s">
        <v>409</v>
      </c>
      <c r="K23" s="417" t="s">
        <v>409</v>
      </c>
      <c r="L23" s="416"/>
      <c r="M23" s="415">
        <v>536967</v>
      </c>
      <c r="N23" s="416"/>
      <c r="O23" s="415">
        <v>536967</v>
      </c>
      <c r="P23" s="416"/>
      <c r="Q23" s="415">
        <v>7089813</v>
      </c>
      <c r="R23" s="416"/>
      <c r="S23" s="415">
        <v>855568</v>
      </c>
      <c r="T23" s="416"/>
      <c r="U23" s="415">
        <v>2043099</v>
      </c>
      <c r="V23" s="416"/>
      <c r="W23" s="415">
        <v>9988479</v>
      </c>
      <c r="X23" s="416"/>
    </row>
    <row r="24" spans="1:24" x14ac:dyDescent="0.2">
      <c r="A24" s="410">
        <v>1964</v>
      </c>
      <c r="B24" s="411">
        <v>378720</v>
      </c>
      <c r="C24" s="412"/>
      <c r="D24" s="411">
        <v>3908485</v>
      </c>
      <c r="E24" s="412"/>
      <c r="F24" s="411">
        <v>2325488</v>
      </c>
      <c r="G24" s="412"/>
      <c r="H24" s="411">
        <v>6612693</v>
      </c>
      <c r="I24" s="412"/>
      <c r="J24" s="413" t="s">
        <v>409</v>
      </c>
      <c r="K24" s="413" t="s">
        <v>409</v>
      </c>
      <c r="L24" s="412"/>
      <c r="M24" s="411">
        <v>499058</v>
      </c>
      <c r="N24" s="412"/>
      <c r="O24" s="411">
        <v>499058</v>
      </c>
      <c r="P24" s="412"/>
      <c r="Q24" s="411">
        <v>7111751</v>
      </c>
      <c r="R24" s="412"/>
      <c r="S24" s="411">
        <v>927525</v>
      </c>
      <c r="T24" s="412"/>
      <c r="U24" s="411">
        <v>2201298</v>
      </c>
      <c r="V24" s="412"/>
      <c r="W24" s="411">
        <v>10240574</v>
      </c>
      <c r="X24" s="412"/>
    </row>
    <row r="25" spans="1:24" x14ac:dyDescent="0.2">
      <c r="A25" s="410">
        <v>1965</v>
      </c>
      <c r="B25" s="411">
        <v>351657</v>
      </c>
      <c r="C25" s="412"/>
      <c r="D25" s="411">
        <v>4027692</v>
      </c>
      <c r="E25" s="412"/>
      <c r="F25" s="411">
        <v>2431923</v>
      </c>
      <c r="G25" s="412"/>
      <c r="H25" s="411">
        <v>6811272</v>
      </c>
      <c r="I25" s="412"/>
      <c r="J25" s="413" t="s">
        <v>409</v>
      </c>
      <c r="K25" s="413" t="s">
        <v>409</v>
      </c>
      <c r="L25" s="412"/>
      <c r="M25" s="411">
        <v>468150</v>
      </c>
      <c r="N25" s="412"/>
      <c r="O25" s="411">
        <v>468150</v>
      </c>
      <c r="P25" s="412"/>
      <c r="Q25" s="411">
        <v>7279422</v>
      </c>
      <c r="R25" s="412"/>
      <c r="S25" s="411">
        <v>992935</v>
      </c>
      <c r="T25" s="412"/>
      <c r="U25" s="411">
        <v>2367029</v>
      </c>
      <c r="V25" s="412"/>
      <c r="W25" s="411">
        <v>10639387</v>
      </c>
      <c r="X25" s="412"/>
    </row>
    <row r="26" spans="1:24" x14ac:dyDescent="0.2">
      <c r="A26" s="414">
        <v>1966</v>
      </c>
      <c r="B26" s="415">
        <v>348790</v>
      </c>
      <c r="C26" s="416"/>
      <c r="D26" s="415">
        <v>4274822</v>
      </c>
      <c r="E26" s="416"/>
      <c r="F26" s="415">
        <v>2421800</v>
      </c>
      <c r="G26" s="416"/>
      <c r="H26" s="415">
        <v>7045412</v>
      </c>
      <c r="I26" s="416"/>
      <c r="J26" s="417" t="s">
        <v>409</v>
      </c>
      <c r="K26" s="417" t="s">
        <v>409</v>
      </c>
      <c r="L26" s="416"/>
      <c r="M26" s="415">
        <v>454974</v>
      </c>
      <c r="N26" s="416"/>
      <c r="O26" s="415">
        <v>454974</v>
      </c>
      <c r="P26" s="416"/>
      <c r="Q26" s="415">
        <v>7500386</v>
      </c>
      <c r="R26" s="416"/>
      <c r="S26" s="415">
        <v>1081223</v>
      </c>
      <c r="T26" s="416"/>
      <c r="U26" s="415">
        <v>2587021</v>
      </c>
      <c r="V26" s="416"/>
      <c r="W26" s="415">
        <v>11168630</v>
      </c>
      <c r="X26" s="416"/>
    </row>
    <row r="27" spans="1:24" x14ac:dyDescent="0.2">
      <c r="A27" s="410">
        <v>1967</v>
      </c>
      <c r="B27" s="411">
        <v>298819</v>
      </c>
      <c r="C27" s="412"/>
      <c r="D27" s="411">
        <v>4451330</v>
      </c>
      <c r="E27" s="412"/>
      <c r="F27" s="411">
        <v>2527239</v>
      </c>
      <c r="G27" s="412"/>
      <c r="H27" s="411">
        <v>7277387</v>
      </c>
      <c r="I27" s="412"/>
      <c r="J27" s="413" t="s">
        <v>409</v>
      </c>
      <c r="K27" s="413" t="s">
        <v>409</v>
      </c>
      <c r="L27" s="412"/>
      <c r="M27" s="411">
        <v>433973</v>
      </c>
      <c r="N27" s="412"/>
      <c r="O27" s="411">
        <v>433973</v>
      </c>
      <c r="P27" s="412"/>
      <c r="Q27" s="411">
        <v>7711360</v>
      </c>
      <c r="R27" s="412"/>
      <c r="S27" s="411">
        <v>1160469</v>
      </c>
      <c r="T27" s="412"/>
      <c r="U27" s="411">
        <v>2767446</v>
      </c>
      <c r="V27" s="412"/>
      <c r="W27" s="411">
        <v>11639275</v>
      </c>
      <c r="X27" s="412"/>
    </row>
    <row r="28" spans="1:24" x14ac:dyDescent="0.2">
      <c r="A28" s="410">
        <v>1968</v>
      </c>
      <c r="B28" s="411">
        <v>264330</v>
      </c>
      <c r="C28" s="412"/>
      <c r="D28" s="411">
        <v>4588315</v>
      </c>
      <c r="E28" s="412"/>
      <c r="F28" s="411">
        <v>2654589</v>
      </c>
      <c r="G28" s="412"/>
      <c r="H28" s="411">
        <v>7507234</v>
      </c>
      <c r="I28" s="412"/>
      <c r="J28" s="413" t="s">
        <v>409</v>
      </c>
      <c r="K28" s="413" t="s">
        <v>409</v>
      </c>
      <c r="L28" s="412"/>
      <c r="M28" s="411">
        <v>425511</v>
      </c>
      <c r="N28" s="412"/>
      <c r="O28" s="411">
        <v>425511</v>
      </c>
      <c r="P28" s="412"/>
      <c r="Q28" s="411">
        <v>7932745</v>
      </c>
      <c r="R28" s="412"/>
      <c r="S28" s="411">
        <v>1301916</v>
      </c>
      <c r="T28" s="412"/>
      <c r="U28" s="411">
        <v>3101629</v>
      </c>
      <c r="V28" s="412"/>
      <c r="W28" s="411">
        <v>12336290</v>
      </c>
      <c r="X28" s="412"/>
    </row>
    <row r="29" spans="1:24" x14ac:dyDescent="0.2">
      <c r="A29" s="414">
        <v>1969</v>
      </c>
      <c r="B29" s="415">
        <v>248107</v>
      </c>
      <c r="C29" s="416"/>
      <c r="D29" s="415">
        <v>4874858</v>
      </c>
      <c r="E29" s="416"/>
      <c r="F29" s="415">
        <v>2704779</v>
      </c>
      <c r="G29" s="416"/>
      <c r="H29" s="415">
        <v>7827744</v>
      </c>
      <c r="I29" s="416"/>
      <c r="J29" s="417" t="s">
        <v>409</v>
      </c>
      <c r="K29" s="417" t="s">
        <v>409</v>
      </c>
      <c r="L29" s="416"/>
      <c r="M29" s="415">
        <v>415053</v>
      </c>
      <c r="N29" s="416"/>
      <c r="O29" s="415">
        <v>415053</v>
      </c>
      <c r="P29" s="416"/>
      <c r="Q29" s="415">
        <v>8242797</v>
      </c>
      <c r="R29" s="416"/>
      <c r="S29" s="415">
        <v>1456024</v>
      </c>
      <c r="T29" s="416"/>
      <c r="U29" s="415">
        <v>3470335</v>
      </c>
      <c r="V29" s="416"/>
      <c r="W29" s="415">
        <v>13169156</v>
      </c>
      <c r="X29" s="416"/>
    </row>
    <row r="30" spans="1:24" x14ac:dyDescent="0.2">
      <c r="A30" s="410">
        <v>1970</v>
      </c>
      <c r="B30" s="411">
        <v>209380</v>
      </c>
      <c r="C30" s="412"/>
      <c r="D30" s="411">
        <v>4987392</v>
      </c>
      <c r="E30" s="412"/>
      <c r="F30" s="411">
        <v>2724856</v>
      </c>
      <c r="G30" s="412"/>
      <c r="H30" s="411">
        <v>7921629</v>
      </c>
      <c r="I30" s="412"/>
      <c r="J30" s="413" t="s">
        <v>409</v>
      </c>
      <c r="K30" s="413" t="s">
        <v>409</v>
      </c>
      <c r="L30" s="412"/>
      <c r="M30" s="411">
        <v>400777</v>
      </c>
      <c r="N30" s="412"/>
      <c r="O30" s="411">
        <v>400777</v>
      </c>
      <c r="P30" s="412"/>
      <c r="Q30" s="411">
        <v>8322406</v>
      </c>
      <c r="R30" s="412"/>
      <c r="S30" s="411">
        <v>1590983</v>
      </c>
      <c r="T30" s="412"/>
      <c r="U30" s="411">
        <v>3852369</v>
      </c>
      <c r="V30" s="412"/>
      <c r="W30" s="411">
        <v>13765758</v>
      </c>
      <c r="X30" s="412"/>
    </row>
    <row r="31" spans="1:24" x14ac:dyDescent="0.2">
      <c r="A31" s="410">
        <v>1971</v>
      </c>
      <c r="B31" s="411">
        <v>171986</v>
      </c>
      <c r="C31" s="412"/>
      <c r="D31" s="411">
        <v>5125812</v>
      </c>
      <c r="E31" s="412"/>
      <c r="F31" s="411">
        <v>2747779</v>
      </c>
      <c r="G31" s="412"/>
      <c r="H31" s="411">
        <v>8045577</v>
      </c>
      <c r="I31" s="412"/>
      <c r="J31" s="413" t="s">
        <v>409</v>
      </c>
      <c r="K31" s="413" t="s">
        <v>409</v>
      </c>
      <c r="L31" s="412"/>
      <c r="M31" s="411">
        <v>381874</v>
      </c>
      <c r="N31" s="412"/>
      <c r="O31" s="411">
        <v>381874</v>
      </c>
      <c r="P31" s="412"/>
      <c r="Q31" s="411">
        <v>8427451</v>
      </c>
      <c r="R31" s="412"/>
      <c r="S31" s="411">
        <v>1704403</v>
      </c>
      <c r="T31" s="412"/>
      <c r="U31" s="411">
        <v>4114346</v>
      </c>
      <c r="V31" s="412"/>
      <c r="W31" s="411">
        <v>14246200</v>
      </c>
      <c r="X31" s="412"/>
    </row>
    <row r="32" spans="1:24" x14ac:dyDescent="0.2">
      <c r="A32" s="414">
        <v>1972</v>
      </c>
      <c r="B32" s="415">
        <v>115782</v>
      </c>
      <c r="C32" s="416"/>
      <c r="D32" s="415">
        <v>5264384</v>
      </c>
      <c r="E32" s="416"/>
      <c r="F32" s="415">
        <v>2867438</v>
      </c>
      <c r="G32" s="416"/>
      <c r="H32" s="415">
        <v>8247603</v>
      </c>
      <c r="I32" s="416"/>
      <c r="J32" s="417" t="s">
        <v>409</v>
      </c>
      <c r="K32" s="417" t="s">
        <v>409</v>
      </c>
      <c r="L32" s="416"/>
      <c r="M32" s="415">
        <v>379776</v>
      </c>
      <c r="N32" s="416"/>
      <c r="O32" s="415">
        <v>379776</v>
      </c>
      <c r="P32" s="416"/>
      <c r="Q32" s="415">
        <v>8627379</v>
      </c>
      <c r="R32" s="416"/>
      <c r="S32" s="415">
        <v>1837735</v>
      </c>
      <c r="T32" s="416"/>
      <c r="U32" s="415">
        <v>4391932</v>
      </c>
      <c r="V32" s="416"/>
      <c r="W32" s="415">
        <v>14857045</v>
      </c>
      <c r="X32" s="416"/>
    </row>
    <row r="33" spans="1:24" x14ac:dyDescent="0.2">
      <c r="A33" s="410">
        <v>1973</v>
      </c>
      <c r="B33" s="411">
        <v>93911</v>
      </c>
      <c r="C33" s="412"/>
      <c r="D33" s="411">
        <v>4976975</v>
      </c>
      <c r="E33" s="412"/>
      <c r="F33" s="411">
        <v>2800327</v>
      </c>
      <c r="G33" s="412"/>
      <c r="H33" s="411">
        <v>7871212</v>
      </c>
      <c r="I33" s="412"/>
      <c r="J33" s="413" t="s">
        <v>409</v>
      </c>
      <c r="K33" s="413" t="s">
        <v>409</v>
      </c>
      <c r="L33" s="412"/>
      <c r="M33" s="411">
        <v>354096</v>
      </c>
      <c r="N33" s="412"/>
      <c r="O33" s="411">
        <v>354096</v>
      </c>
      <c r="P33" s="412"/>
      <c r="Q33" s="411">
        <v>8225308</v>
      </c>
      <c r="R33" s="412"/>
      <c r="S33" s="411">
        <v>1976337</v>
      </c>
      <c r="T33" s="412"/>
      <c r="U33" s="411">
        <v>4695706</v>
      </c>
      <c r="V33" s="412"/>
      <c r="W33" s="411">
        <v>14897351</v>
      </c>
      <c r="X33" s="412"/>
    </row>
    <row r="34" spans="1:24" x14ac:dyDescent="0.2">
      <c r="A34" s="410">
        <v>1974</v>
      </c>
      <c r="B34" s="411">
        <v>82126</v>
      </c>
      <c r="C34" s="412"/>
      <c r="D34" s="411">
        <v>4900995</v>
      </c>
      <c r="E34" s="412"/>
      <c r="F34" s="411">
        <v>2553838</v>
      </c>
      <c r="G34" s="412"/>
      <c r="H34" s="411">
        <v>7536958</v>
      </c>
      <c r="I34" s="412"/>
      <c r="J34" s="413" t="s">
        <v>409</v>
      </c>
      <c r="K34" s="413" t="s">
        <v>409</v>
      </c>
      <c r="L34" s="412"/>
      <c r="M34" s="411">
        <v>370952</v>
      </c>
      <c r="N34" s="412"/>
      <c r="O34" s="411">
        <v>370952</v>
      </c>
      <c r="P34" s="412"/>
      <c r="Q34" s="411">
        <v>7907910</v>
      </c>
      <c r="R34" s="412"/>
      <c r="S34" s="411">
        <v>1972763</v>
      </c>
      <c r="T34" s="412"/>
      <c r="U34" s="411">
        <v>4773662</v>
      </c>
      <c r="V34" s="412"/>
      <c r="W34" s="411">
        <v>14654335</v>
      </c>
      <c r="X34" s="412"/>
    </row>
    <row r="35" spans="1:24" x14ac:dyDescent="0.2">
      <c r="A35" s="414">
        <v>1975</v>
      </c>
      <c r="B35" s="415">
        <v>62843</v>
      </c>
      <c r="C35" s="416"/>
      <c r="D35" s="415">
        <v>5022606</v>
      </c>
      <c r="E35" s="416"/>
      <c r="F35" s="415">
        <v>2478772</v>
      </c>
      <c r="G35" s="416"/>
      <c r="H35" s="415">
        <v>7564221</v>
      </c>
      <c r="I35" s="416"/>
      <c r="J35" s="417" t="s">
        <v>409</v>
      </c>
      <c r="K35" s="417" t="s">
        <v>409</v>
      </c>
      <c r="L35" s="416"/>
      <c r="M35" s="415">
        <v>425408</v>
      </c>
      <c r="N35" s="416"/>
      <c r="O35" s="415">
        <v>425408</v>
      </c>
      <c r="P35" s="416"/>
      <c r="Q35" s="415">
        <v>7989629</v>
      </c>
      <c r="R35" s="416"/>
      <c r="S35" s="415">
        <v>2006735</v>
      </c>
      <c r="T35" s="416"/>
      <c r="U35" s="415">
        <v>4817036</v>
      </c>
      <c r="V35" s="416"/>
      <c r="W35" s="415">
        <v>14813400</v>
      </c>
      <c r="X35" s="416"/>
    </row>
    <row r="36" spans="1:24" x14ac:dyDescent="0.2">
      <c r="A36" s="410">
        <v>1976</v>
      </c>
      <c r="B36" s="411">
        <v>58885</v>
      </c>
      <c r="C36" s="412"/>
      <c r="D36" s="411">
        <v>5147336</v>
      </c>
      <c r="E36" s="412"/>
      <c r="F36" s="411">
        <v>2703280</v>
      </c>
      <c r="G36" s="412"/>
      <c r="H36" s="411">
        <v>7909501</v>
      </c>
      <c r="I36" s="412"/>
      <c r="J36" s="413" t="s">
        <v>409</v>
      </c>
      <c r="K36" s="413" t="s">
        <v>409</v>
      </c>
      <c r="L36" s="412"/>
      <c r="M36" s="411">
        <v>481634</v>
      </c>
      <c r="N36" s="412"/>
      <c r="O36" s="411">
        <v>481634</v>
      </c>
      <c r="P36" s="412"/>
      <c r="Q36" s="411">
        <v>8391135</v>
      </c>
      <c r="R36" s="412"/>
      <c r="S36" s="411">
        <v>2069215</v>
      </c>
      <c r="T36" s="412"/>
      <c r="U36" s="411">
        <v>4949910</v>
      </c>
      <c r="V36" s="412"/>
      <c r="W36" s="411">
        <v>15410259</v>
      </c>
      <c r="X36" s="412"/>
    </row>
    <row r="37" spans="1:24" x14ac:dyDescent="0.2">
      <c r="A37" s="410">
        <v>1977</v>
      </c>
      <c r="B37" s="411">
        <v>57461</v>
      </c>
      <c r="C37" s="412"/>
      <c r="D37" s="411">
        <v>4913093</v>
      </c>
      <c r="E37" s="412"/>
      <c r="F37" s="411">
        <v>2681282</v>
      </c>
      <c r="G37" s="412"/>
      <c r="H37" s="411">
        <v>7651836</v>
      </c>
      <c r="I37" s="412"/>
      <c r="J37" s="413" t="s">
        <v>409</v>
      </c>
      <c r="K37" s="413" t="s">
        <v>409</v>
      </c>
      <c r="L37" s="412"/>
      <c r="M37" s="411">
        <v>541783</v>
      </c>
      <c r="N37" s="412"/>
      <c r="O37" s="411">
        <v>541783</v>
      </c>
      <c r="P37" s="412"/>
      <c r="Q37" s="411">
        <v>8193619</v>
      </c>
      <c r="R37" s="412"/>
      <c r="S37" s="411">
        <v>2201555</v>
      </c>
      <c r="T37" s="412"/>
      <c r="U37" s="411">
        <v>5266539</v>
      </c>
      <c r="V37" s="412"/>
      <c r="W37" s="411">
        <v>15661713</v>
      </c>
      <c r="X37" s="412"/>
    </row>
    <row r="38" spans="1:24" x14ac:dyDescent="0.2">
      <c r="A38" s="414">
        <v>1978</v>
      </c>
      <c r="B38" s="415">
        <v>49145</v>
      </c>
      <c r="C38" s="416"/>
      <c r="D38" s="415">
        <v>4981454</v>
      </c>
      <c r="E38" s="416"/>
      <c r="F38" s="415">
        <v>2607495</v>
      </c>
      <c r="G38" s="416"/>
      <c r="H38" s="415">
        <v>7638094</v>
      </c>
      <c r="I38" s="416"/>
      <c r="J38" s="417" t="s">
        <v>409</v>
      </c>
      <c r="K38" s="417" t="s">
        <v>409</v>
      </c>
      <c r="L38" s="416"/>
      <c r="M38" s="415">
        <v>621849</v>
      </c>
      <c r="N38" s="416"/>
      <c r="O38" s="415">
        <v>621849</v>
      </c>
      <c r="P38" s="416"/>
      <c r="Q38" s="415">
        <v>8259943</v>
      </c>
      <c r="R38" s="416"/>
      <c r="S38" s="415">
        <v>2301278</v>
      </c>
      <c r="T38" s="416"/>
      <c r="U38" s="415">
        <v>5571065</v>
      </c>
      <c r="V38" s="416"/>
      <c r="W38" s="415">
        <v>16132287</v>
      </c>
      <c r="X38" s="416"/>
    </row>
    <row r="39" spans="1:24" x14ac:dyDescent="0.2">
      <c r="A39" s="410">
        <v>1979</v>
      </c>
      <c r="B39" s="411">
        <v>37313</v>
      </c>
      <c r="C39" s="412"/>
      <c r="D39" s="411">
        <v>5054742</v>
      </c>
      <c r="E39" s="412"/>
      <c r="F39" s="411">
        <v>2098779</v>
      </c>
      <c r="G39" s="412"/>
      <c r="H39" s="411">
        <v>7190834</v>
      </c>
      <c r="I39" s="412"/>
      <c r="J39" s="413" t="s">
        <v>409</v>
      </c>
      <c r="K39" s="413" t="s">
        <v>409</v>
      </c>
      <c r="L39" s="412"/>
      <c r="M39" s="411">
        <v>728076</v>
      </c>
      <c r="N39" s="412"/>
      <c r="O39" s="411">
        <v>728076</v>
      </c>
      <c r="P39" s="412"/>
      <c r="Q39" s="411">
        <v>7918910</v>
      </c>
      <c r="R39" s="412"/>
      <c r="S39" s="411">
        <v>2329778</v>
      </c>
      <c r="T39" s="412"/>
      <c r="U39" s="411">
        <v>5564036</v>
      </c>
      <c r="V39" s="412"/>
      <c r="W39" s="411">
        <v>15812724</v>
      </c>
      <c r="X39" s="412"/>
    </row>
    <row r="40" spans="1:24" x14ac:dyDescent="0.2">
      <c r="A40" s="410">
        <v>1980</v>
      </c>
      <c r="B40" s="411">
        <v>30544</v>
      </c>
      <c r="C40" s="412"/>
      <c r="D40" s="411">
        <v>4824836</v>
      </c>
      <c r="E40" s="412"/>
      <c r="F40" s="411">
        <v>1734025</v>
      </c>
      <c r="G40" s="412"/>
      <c r="H40" s="411">
        <v>6589405</v>
      </c>
      <c r="I40" s="412"/>
      <c r="J40" s="413" t="s">
        <v>409</v>
      </c>
      <c r="K40" s="413" t="s">
        <v>409</v>
      </c>
      <c r="L40" s="412"/>
      <c r="M40" s="411">
        <v>850000</v>
      </c>
      <c r="N40" s="412"/>
      <c r="O40" s="411">
        <v>850000</v>
      </c>
      <c r="P40" s="412"/>
      <c r="Q40" s="411">
        <v>7439405</v>
      </c>
      <c r="R40" s="412"/>
      <c r="S40" s="411">
        <v>2448093</v>
      </c>
      <c r="T40" s="412"/>
      <c r="U40" s="411">
        <v>5865882</v>
      </c>
      <c r="V40" s="412"/>
      <c r="W40" s="411">
        <v>15753380</v>
      </c>
      <c r="X40" s="412"/>
    </row>
    <row r="41" spans="1:24" x14ac:dyDescent="0.2">
      <c r="A41" s="414">
        <v>1981</v>
      </c>
      <c r="B41" s="415">
        <v>30020</v>
      </c>
      <c r="C41" s="416"/>
      <c r="D41" s="415">
        <v>4614199</v>
      </c>
      <c r="E41" s="416"/>
      <c r="F41" s="415">
        <v>1531065</v>
      </c>
      <c r="G41" s="416"/>
      <c r="H41" s="415">
        <v>6175285</v>
      </c>
      <c r="I41" s="416"/>
      <c r="J41" s="417" t="s">
        <v>409</v>
      </c>
      <c r="K41" s="417" t="s">
        <v>409</v>
      </c>
      <c r="L41" s="416"/>
      <c r="M41" s="415">
        <v>870000</v>
      </c>
      <c r="N41" s="416"/>
      <c r="O41" s="415">
        <v>870000</v>
      </c>
      <c r="P41" s="416"/>
      <c r="Q41" s="415">
        <v>7045285</v>
      </c>
      <c r="R41" s="416"/>
      <c r="S41" s="415">
        <v>2464368</v>
      </c>
      <c r="T41" s="416"/>
      <c r="U41" s="415">
        <v>5751892</v>
      </c>
      <c r="V41" s="416"/>
      <c r="W41" s="415">
        <v>15261544</v>
      </c>
      <c r="X41" s="416"/>
    </row>
    <row r="42" spans="1:24" x14ac:dyDescent="0.2">
      <c r="A42" s="410">
        <v>1982</v>
      </c>
      <c r="B42" s="411">
        <v>31791</v>
      </c>
      <c r="C42" s="412"/>
      <c r="D42" s="411">
        <v>4711251</v>
      </c>
      <c r="E42" s="412"/>
      <c r="F42" s="411">
        <v>1433545</v>
      </c>
      <c r="G42" s="412"/>
      <c r="H42" s="411">
        <v>6176587</v>
      </c>
      <c r="I42" s="412"/>
      <c r="J42" s="413" t="s">
        <v>409</v>
      </c>
      <c r="K42" s="413" t="s">
        <v>409</v>
      </c>
      <c r="L42" s="412"/>
      <c r="M42" s="411">
        <v>970000</v>
      </c>
      <c r="N42" s="412"/>
      <c r="O42" s="411">
        <v>970000</v>
      </c>
      <c r="P42" s="412"/>
      <c r="Q42" s="411">
        <v>7146587</v>
      </c>
      <c r="R42" s="412"/>
      <c r="S42" s="411">
        <v>2489121</v>
      </c>
      <c r="T42" s="412"/>
      <c r="U42" s="411">
        <v>5895229</v>
      </c>
      <c r="V42" s="412"/>
      <c r="W42" s="411">
        <v>15530937</v>
      </c>
      <c r="X42" s="412"/>
    </row>
    <row r="43" spans="1:24" x14ac:dyDescent="0.2">
      <c r="A43" s="410">
        <v>1983</v>
      </c>
      <c r="B43" s="411">
        <v>30785</v>
      </c>
      <c r="C43" s="412"/>
      <c r="D43" s="411">
        <v>4477633</v>
      </c>
      <c r="E43" s="412"/>
      <c r="F43" s="411">
        <v>1353406</v>
      </c>
      <c r="G43" s="412"/>
      <c r="H43" s="411">
        <v>5861823</v>
      </c>
      <c r="I43" s="412"/>
      <c r="J43" s="413" t="s">
        <v>409</v>
      </c>
      <c r="K43" s="413" t="s">
        <v>409</v>
      </c>
      <c r="L43" s="412"/>
      <c r="M43" s="411">
        <v>970000</v>
      </c>
      <c r="N43" s="412"/>
      <c r="O43" s="411">
        <v>970000</v>
      </c>
      <c r="P43" s="412"/>
      <c r="Q43" s="411">
        <v>6831823</v>
      </c>
      <c r="R43" s="412"/>
      <c r="S43" s="411">
        <v>2562235</v>
      </c>
      <c r="T43" s="412"/>
      <c r="U43" s="411">
        <v>6030963</v>
      </c>
      <c r="V43" s="412"/>
      <c r="W43" s="411">
        <v>15425021</v>
      </c>
      <c r="X43" s="412"/>
    </row>
    <row r="44" spans="1:24" x14ac:dyDescent="0.2">
      <c r="A44" s="414">
        <v>1984</v>
      </c>
      <c r="B44" s="415">
        <v>39627</v>
      </c>
      <c r="C44" s="416"/>
      <c r="D44" s="415">
        <v>4660558</v>
      </c>
      <c r="E44" s="416"/>
      <c r="F44" s="415">
        <v>1530714</v>
      </c>
      <c r="G44" s="416"/>
      <c r="H44" s="415">
        <v>6230899</v>
      </c>
      <c r="I44" s="416"/>
      <c r="J44" s="417" t="s">
        <v>409</v>
      </c>
      <c r="K44" s="417" t="s">
        <v>409</v>
      </c>
      <c r="L44" s="416"/>
      <c r="M44" s="415">
        <v>980000</v>
      </c>
      <c r="N44" s="416"/>
      <c r="O44" s="415">
        <v>980000</v>
      </c>
      <c r="P44" s="416"/>
      <c r="Q44" s="415">
        <v>7210899</v>
      </c>
      <c r="R44" s="416"/>
      <c r="S44" s="415">
        <v>2661673</v>
      </c>
      <c r="T44" s="416"/>
      <c r="U44" s="415">
        <v>6086991</v>
      </c>
      <c r="V44" s="416"/>
      <c r="W44" s="415">
        <v>15959563</v>
      </c>
      <c r="X44" s="416"/>
    </row>
    <row r="45" spans="1:24" x14ac:dyDescent="0.2">
      <c r="A45" s="410">
        <v>1985</v>
      </c>
      <c r="B45" s="411">
        <v>38757</v>
      </c>
      <c r="C45" s="412"/>
      <c r="D45" s="411">
        <v>4534282</v>
      </c>
      <c r="E45" s="412"/>
      <c r="F45" s="411">
        <v>1565180</v>
      </c>
      <c r="G45" s="412"/>
      <c r="H45" s="411">
        <v>6138219</v>
      </c>
      <c r="I45" s="412"/>
      <c r="J45" s="413" t="s">
        <v>409</v>
      </c>
      <c r="K45" s="413" t="s">
        <v>409</v>
      </c>
      <c r="L45" s="412"/>
      <c r="M45" s="411">
        <v>1010000</v>
      </c>
      <c r="N45" s="412"/>
      <c r="O45" s="411">
        <v>1010000</v>
      </c>
      <c r="P45" s="412"/>
      <c r="Q45" s="411">
        <v>7148219</v>
      </c>
      <c r="R45" s="412"/>
      <c r="S45" s="411">
        <v>2708902</v>
      </c>
      <c r="T45" s="412"/>
      <c r="U45" s="411">
        <v>6184213</v>
      </c>
      <c r="V45" s="412"/>
      <c r="W45" s="411">
        <v>16041334</v>
      </c>
      <c r="X45" s="412"/>
    </row>
    <row r="46" spans="1:24" x14ac:dyDescent="0.2">
      <c r="A46" s="410">
        <v>1986</v>
      </c>
      <c r="B46" s="411">
        <v>40467</v>
      </c>
      <c r="C46" s="412"/>
      <c r="D46" s="411">
        <v>4405156</v>
      </c>
      <c r="E46" s="412"/>
      <c r="F46" s="411">
        <v>1540567</v>
      </c>
      <c r="G46" s="412"/>
      <c r="H46" s="411">
        <v>5986190</v>
      </c>
      <c r="I46" s="412"/>
      <c r="J46" s="413" t="s">
        <v>409</v>
      </c>
      <c r="K46" s="413" t="s">
        <v>409</v>
      </c>
      <c r="L46" s="412"/>
      <c r="M46" s="411">
        <v>920000</v>
      </c>
      <c r="N46" s="412"/>
      <c r="O46" s="411">
        <v>920000</v>
      </c>
      <c r="P46" s="412"/>
      <c r="Q46" s="411">
        <v>6906190</v>
      </c>
      <c r="R46" s="412"/>
      <c r="S46" s="411">
        <v>2794729</v>
      </c>
      <c r="T46" s="412"/>
      <c r="U46" s="411">
        <v>6274189</v>
      </c>
      <c r="V46" s="412"/>
      <c r="W46" s="411">
        <v>15975109</v>
      </c>
      <c r="X46" s="412"/>
    </row>
    <row r="47" spans="1:24" x14ac:dyDescent="0.2">
      <c r="A47" s="414">
        <v>1987</v>
      </c>
      <c r="B47" s="415">
        <v>37218</v>
      </c>
      <c r="C47" s="416"/>
      <c r="D47" s="415">
        <v>4419575</v>
      </c>
      <c r="E47" s="416"/>
      <c r="F47" s="415">
        <v>1616581</v>
      </c>
      <c r="G47" s="416"/>
      <c r="H47" s="415">
        <v>6073374</v>
      </c>
      <c r="I47" s="416"/>
      <c r="J47" s="417" t="s">
        <v>409</v>
      </c>
      <c r="K47" s="417" t="s">
        <v>409</v>
      </c>
      <c r="L47" s="416"/>
      <c r="M47" s="415">
        <v>850000</v>
      </c>
      <c r="N47" s="416"/>
      <c r="O47" s="415">
        <v>850000</v>
      </c>
      <c r="P47" s="416"/>
      <c r="Q47" s="415">
        <v>6923374</v>
      </c>
      <c r="R47" s="416"/>
      <c r="S47" s="415">
        <v>2901600</v>
      </c>
      <c r="T47" s="416"/>
      <c r="U47" s="415">
        <v>6438240</v>
      </c>
      <c r="V47" s="416"/>
      <c r="W47" s="415">
        <v>16263213</v>
      </c>
      <c r="X47" s="416"/>
    </row>
    <row r="48" spans="1:24" x14ac:dyDescent="0.2">
      <c r="A48" s="410">
        <v>1988</v>
      </c>
      <c r="B48" s="411">
        <v>36973</v>
      </c>
      <c r="C48" s="412"/>
      <c r="D48" s="411">
        <v>4735083</v>
      </c>
      <c r="E48" s="412"/>
      <c r="F48" s="411">
        <v>1674729</v>
      </c>
      <c r="G48" s="412"/>
      <c r="H48" s="411">
        <v>6446785</v>
      </c>
      <c r="I48" s="412"/>
      <c r="J48" s="413" t="s">
        <v>409</v>
      </c>
      <c r="K48" s="413" t="s">
        <v>409</v>
      </c>
      <c r="L48" s="412"/>
      <c r="M48" s="411">
        <v>910000</v>
      </c>
      <c r="N48" s="412"/>
      <c r="O48" s="411">
        <v>910000</v>
      </c>
      <c r="P48" s="412"/>
      <c r="Q48" s="411">
        <v>7356785</v>
      </c>
      <c r="R48" s="412"/>
      <c r="S48" s="411">
        <v>3046459</v>
      </c>
      <c r="T48" s="412"/>
      <c r="U48" s="411">
        <v>6729369</v>
      </c>
      <c r="V48" s="412"/>
      <c r="W48" s="411">
        <v>17132613</v>
      </c>
      <c r="X48" s="412"/>
    </row>
    <row r="49" spans="1:27" x14ac:dyDescent="0.2">
      <c r="A49" s="410">
        <v>1989</v>
      </c>
      <c r="B49" s="411">
        <v>30630</v>
      </c>
      <c r="C49" s="412"/>
      <c r="D49" s="411">
        <v>4898635</v>
      </c>
      <c r="E49" s="412"/>
      <c r="F49" s="411">
        <v>1660251</v>
      </c>
      <c r="G49" s="412"/>
      <c r="H49" s="411">
        <v>6589516</v>
      </c>
      <c r="I49" s="412"/>
      <c r="J49" s="411">
        <v>5000</v>
      </c>
      <c r="K49" s="411">
        <v>52426</v>
      </c>
      <c r="L49" s="418" t="s">
        <v>137</v>
      </c>
      <c r="M49" s="411">
        <v>920000</v>
      </c>
      <c r="N49" s="412"/>
      <c r="O49" s="411">
        <v>977426</v>
      </c>
      <c r="P49" s="418" t="s">
        <v>137</v>
      </c>
      <c r="Q49" s="411">
        <v>7566943</v>
      </c>
      <c r="R49" s="418" t="s">
        <v>137</v>
      </c>
      <c r="S49" s="411">
        <v>3089650</v>
      </c>
      <c r="T49" s="412"/>
      <c r="U49" s="411">
        <v>7129142</v>
      </c>
      <c r="V49" s="412"/>
      <c r="W49" s="411">
        <v>17785735</v>
      </c>
      <c r="X49" s="418" t="s">
        <v>137</v>
      </c>
    </row>
    <row r="50" spans="1:27" x14ac:dyDescent="0.2">
      <c r="A50" s="414">
        <v>1990</v>
      </c>
      <c r="B50" s="415">
        <v>31114</v>
      </c>
      <c r="C50" s="416"/>
      <c r="D50" s="415">
        <v>4490914</v>
      </c>
      <c r="E50" s="416"/>
      <c r="F50" s="415">
        <v>1394175</v>
      </c>
      <c r="G50" s="416"/>
      <c r="H50" s="415">
        <v>5916203</v>
      </c>
      <c r="I50" s="416"/>
      <c r="J50" s="415">
        <v>5500</v>
      </c>
      <c r="K50" s="415">
        <v>55601</v>
      </c>
      <c r="L50" s="416"/>
      <c r="M50" s="415">
        <v>580000</v>
      </c>
      <c r="N50" s="416"/>
      <c r="O50" s="415">
        <v>641101</v>
      </c>
      <c r="P50" s="416"/>
      <c r="Q50" s="415">
        <v>6557304</v>
      </c>
      <c r="R50" s="416"/>
      <c r="S50" s="415">
        <v>3152752</v>
      </c>
      <c r="T50" s="416"/>
      <c r="U50" s="415">
        <v>7235241</v>
      </c>
      <c r="V50" s="416"/>
      <c r="W50" s="415">
        <v>16945297</v>
      </c>
      <c r="X50" s="416"/>
    </row>
    <row r="51" spans="1:27" x14ac:dyDescent="0.2">
      <c r="A51" s="410">
        <v>1991</v>
      </c>
      <c r="B51" s="411">
        <v>25355</v>
      </c>
      <c r="C51" s="412"/>
      <c r="D51" s="411">
        <v>4667223</v>
      </c>
      <c r="E51" s="412"/>
      <c r="F51" s="411">
        <v>1380852</v>
      </c>
      <c r="G51" s="412"/>
      <c r="H51" s="411">
        <v>6073429</v>
      </c>
      <c r="I51" s="412"/>
      <c r="J51" s="411">
        <v>5900</v>
      </c>
      <c r="K51" s="411">
        <v>57430</v>
      </c>
      <c r="L51" s="412"/>
      <c r="M51" s="411">
        <v>610000</v>
      </c>
      <c r="N51" s="412"/>
      <c r="O51" s="411">
        <v>673330</v>
      </c>
      <c r="P51" s="412"/>
      <c r="Q51" s="411">
        <v>6746760</v>
      </c>
      <c r="R51" s="412"/>
      <c r="S51" s="411">
        <v>3259884</v>
      </c>
      <c r="T51" s="412"/>
      <c r="U51" s="411">
        <v>7413667</v>
      </c>
      <c r="V51" s="412"/>
      <c r="W51" s="411">
        <v>17420310</v>
      </c>
      <c r="X51" s="412"/>
    </row>
    <row r="52" spans="1:27" x14ac:dyDescent="0.2">
      <c r="A52" s="410">
        <v>1992</v>
      </c>
      <c r="B52" s="411">
        <v>25589</v>
      </c>
      <c r="C52" s="412"/>
      <c r="D52" s="411">
        <v>4804582</v>
      </c>
      <c r="E52" s="412"/>
      <c r="F52" s="411">
        <v>1414075</v>
      </c>
      <c r="G52" s="412"/>
      <c r="H52" s="411">
        <v>6244246</v>
      </c>
      <c r="I52" s="412"/>
      <c r="J52" s="411">
        <v>6400</v>
      </c>
      <c r="K52" s="411">
        <v>59543</v>
      </c>
      <c r="L52" s="418" t="s">
        <v>137</v>
      </c>
      <c r="M52" s="411">
        <v>640000</v>
      </c>
      <c r="N52" s="412"/>
      <c r="O52" s="411">
        <v>705943</v>
      </c>
      <c r="P52" s="418" t="s">
        <v>137</v>
      </c>
      <c r="Q52" s="411">
        <v>6950189</v>
      </c>
      <c r="R52" s="418" t="s">
        <v>137</v>
      </c>
      <c r="S52" s="411">
        <v>3193423</v>
      </c>
      <c r="T52" s="412"/>
      <c r="U52" s="411">
        <v>7212229</v>
      </c>
      <c r="V52" s="412"/>
      <c r="W52" s="411">
        <v>17355841</v>
      </c>
      <c r="X52" s="418" t="s">
        <v>137</v>
      </c>
    </row>
    <row r="53" spans="1:27" x14ac:dyDescent="0.2">
      <c r="A53" s="414">
        <v>1993</v>
      </c>
      <c r="B53" s="415">
        <v>25749</v>
      </c>
      <c r="C53" s="416"/>
      <c r="D53" s="415">
        <v>5063298</v>
      </c>
      <c r="E53" s="416"/>
      <c r="F53" s="415">
        <v>1438989</v>
      </c>
      <c r="G53" s="416"/>
      <c r="H53" s="415">
        <v>6528036</v>
      </c>
      <c r="I53" s="416"/>
      <c r="J53" s="415">
        <v>6800</v>
      </c>
      <c r="K53" s="415">
        <v>61292</v>
      </c>
      <c r="L53" s="416"/>
      <c r="M53" s="415">
        <v>550000</v>
      </c>
      <c r="N53" s="416"/>
      <c r="O53" s="415">
        <v>618092</v>
      </c>
      <c r="P53" s="416"/>
      <c r="Q53" s="415">
        <v>7146128</v>
      </c>
      <c r="R53" s="416"/>
      <c r="S53" s="415">
        <v>3394192</v>
      </c>
      <c r="T53" s="416"/>
      <c r="U53" s="415">
        <v>7677367</v>
      </c>
      <c r="V53" s="416"/>
      <c r="W53" s="415">
        <v>18217687</v>
      </c>
      <c r="X53" s="416"/>
    </row>
    <row r="54" spans="1:27" x14ac:dyDescent="0.2">
      <c r="A54" s="410">
        <v>1994</v>
      </c>
      <c r="B54" s="411">
        <v>20845</v>
      </c>
      <c r="C54" s="412"/>
      <c r="D54" s="411">
        <v>4959839</v>
      </c>
      <c r="E54" s="412"/>
      <c r="F54" s="411">
        <v>1408401</v>
      </c>
      <c r="G54" s="412"/>
      <c r="H54" s="411">
        <v>6389084</v>
      </c>
      <c r="I54" s="412"/>
      <c r="J54" s="411">
        <v>6200</v>
      </c>
      <c r="K54" s="411">
        <v>63082</v>
      </c>
      <c r="L54" s="412"/>
      <c r="M54" s="411">
        <v>520000</v>
      </c>
      <c r="N54" s="412"/>
      <c r="O54" s="411">
        <v>589282</v>
      </c>
      <c r="P54" s="412"/>
      <c r="Q54" s="411">
        <v>6978366</v>
      </c>
      <c r="R54" s="412"/>
      <c r="S54" s="411">
        <v>3440939</v>
      </c>
      <c r="T54" s="412"/>
      <c r="U54" s="411">
        <v>7693126</v>
      </c>
      <c r="V54" s="412"/>
      <c r="W54" s="411">
        <v>18112431</v>
      </c>
      <c r="X54" s="412"/>
    </row>
    <row r="55" spans="1:27" x14ac:dyDescent="0.2">
      <c r="A55" s="410">
        <v>1995</v>
      </c>
      <c r="B55" s="411">
        <v>17451</v>
      </c>
      <c r="C55" s="412"/>
      <c r="D55" s="411">
        <v>4954189</v>
      </c>
      <c r="E55" s="412"/>
      <c r="F55" s="411">
        <v>1373859</v>
      </c>
      <c r="G55" s="412"/>
      <c r="H55" s="411">
        <v>6345499</v>
      </c>
      <c r="I55" s="412"/>
      <c r="J55" s="411">
        <v>6600</v>
      </c>
      <c r="K55" s="411">
        <v>64224</v>
      </c>
      <c r="L55" s="412"/>
      <c r="M55" s="411">
        <v>520000</v>
      </c>
      <c r="N55" s="412"/>
      <c r="O55" s="411">
        <v>590824</v>
      </c>
      <c r="P55" s="412"/>
      <c r="Q55" s="411">
        <v>6936323</v>
      </c>
      <c r="R55" s="412"/>
      <c r="S55" s="411">
        <v>3557015</v>
      </c>
      <c r="T55" s="412"/>
      <c r="U55" s="411">
        <v>8025625</v>
      </c>
      <c r="V55" s="412"/>
      <c r="W55" s="411">
        <v>18518963</v>
      </c>
      <c r="X55" s="412"/>
    </row>
    <row r="56" spans="1:27" x14ac:dyDescent="0.2">
      <c r="A56" s="414">
        <v>1996</v>
      </c>
      <c r="B56" s="415">
        <v>16584</v>
      </c>
      <c r="C56" s="416"/>
      <c r="D56" s="415">
        <v>5354389</v>
      </c>
      <c r="E56" s="416"/>
      <c r="F56" s="415">
        <v>1483523</v>
      </c>
      <c r="G56" s="416"/>
      <c r="H56" s="415">
        <v>6854495</v>
      </c>
      <c r="I56" s="416"/>
      <c r="J56" s="415">
        <v>7000</v>
      </c>
      <c r="K56" s="415">
        <v>65028</v>
      </c>
      <c r="L56" s="419" t="s">
        <v>137</v>
      </c>
      <c r="M56" s="415">
        <v>540000</v>
      </c>
      <c r="N56" s="416"/>
      <c r="O56" s="415">
        <v>612028</v>
      </c>
      <c r="P56" s="419" t="s">
        <v>137</v>
      </c>
      <c r="Q56" s="415">
        <v>7466524</v>
      </c>
      <c r="R56" s="419" t="s">
        <v>137</v>
      </c>
      <c r="S56" s="415">
        <v>3693530</v>
      </c>
      <c r="T56" s="416"/>
      <c r="U56" s="415">
        <v>8344336</v>
      </c>
      <c r="V56" s="416"/>
      <c r="W56" s="415">
        <v>19504390</v>
      </c>
      <c r="X56" s="419" t="s">
        <v>137</v>
      </c>
    </row>
    <row r="57" spans="1:27" x14ac:dyDescent="0.2">
      <c r="A57" s="410">
        <v>1997</v>
      </c>
      <c r="B57" s="411">
        <v>15992</v>
      </c>
      <c r="C57" s="412"/>
      <c r="D57" s="411">
        <v>5092919</v>
      </c>
      <c r="E57" s="412"/>
      <c r="F57" s="411">
        <v>1422124</v>
      </c>
      <c r="G57" s="412"/>
      <c r="H57" s="411">
        <v>6531036</v>
      </c>
      <c r="I57" s="412"/>
      <c r="J57" s="411">
        <v>7500</v>
      </c>
      <c r="K57" s="411">
        <v>64366</v>
      </c>
      <c r="L57" s="412"/>
      <c r="M57" s="411">
        <v>430000</v>
      </c>
      <c r="N57" s="412"/>
      <c r="O57" s="411">
        <v>501866</v>
      </c>
      <c r="P57" s="412"/>
      <c r="Q57" s="411">
        <v>7032901</v>
      </c>
      <c r="R57" s="412"/>
      <c r="S57" s="411">
        <v>3670903</v>
      </c>
      <c r="T57" s="412"/>
      <c r="U57" s="411">
        <v>8261143</v>
      </c>
      <c r="V57" s="412"/>
      <c r="W57" s="411">
        <v>18964947</v>
      </c>
      <c r="X57" s="412"/>
    </row>
    <row r="58" spans="1:27" x14ac:dyDescent="0.2">
      <c r="A58" s="410">
        <v>1998</v>
      </c>
      <c r="B58" s="411">
        <v>11548</v>
      </c>
      <c r="C58" s="412"/>
      <c r="D58" s="411">
        <v>4646087</v>
      </c>
      <c r="E58" s="412"/>
      <c r="F58" s="411">
        <v>1304110</v>
      </c>
      <c r="G58" s="412"/>
      <c r="H58" s="411">
        <v>5961746</v>
      </c>
      <c r="I58" s="412"/>
      <c r="J58" s="411">
        <v>7700</v>
      </c>
      <c r="K58" s="411">
        <v>63929</v>
      </c>
      <c r="L58" s="412"/>
      <c r="M58" s="411">
        <v>380000</v>
      </c>
      <c r="N58" s="412"/>
      <c r="O58" s="411">
        <v>451629</v>
      </c>
      <c r="P58" s="412"/>
      <c r="Q58" s="411">
        <v>6413374</v>
      </c>
      <c r="R58" s="412"/>
      <c r="S58" s="411">
        <v>3855932</v>
      </c>
      <c r="T58" s="412"/>
      <c r="U58" s="411">
        <v>8685611</v>
      </c>
      <c r="V58" s="412"/>
      <c r="W58" s="411">
        <v>18954918</v>
      </c>
      <c r="X58" s="412"/>
    </row>
    <row r="59" spans="1:27" x14ac:dyDescent="0.2">
      <c r="A59" s="414">
        <v>1999</v>
      </c>
      <c r="B59" s="415">
        <v>13981</v>
      </c>
      <c r="C59" s="416"/>
      <c r="D59" s="415">
        <v>4834899</v>
      </c>
      <c r="E59" s="416"/>
      <c r="F59" s="415">
        <v>1464903</v>
      </c>
      <c r="G59" s="416"/>
      <c r="H59" s="415">
        <v>6313783</v>
      </c>
      <c r="I59" s="416"/>
      <c r="J59" s="415">
        <v>8500</v>
      </c>
      <c r="K59" s="415">
        <v>62874</v>
      </c>
      <c r="L59" s="416"/>
      <c r="M59" s="415">
        <v>390000</v>
      </c>
      <c r="N59" s="416"/>
      <c r="O59" s="415">
        <v>461374</v>
      </c>
      <c r="P59" s="416"/>
      <c r="Q59" s="415">
        <v>6775157</v>
      </c>
      <c r="R59" s="416"/>
      <c r="S59" s="415">
        <v>3906478</v>
      </c>
      <c r="T59" s="416"/>
      <c r="U59" s="415">
        <v>8875295</v>
      </c>
      <c r="V59" s="416"/>
      <c r="W59" s="415">
        <v>19556929</v>
      </c>
      <c r="X59" s="416"/>
    </row>
    <row r="60" spans="1:27" x14ac:dyDescent="0.2">
      <c r="A60" s="410">
        <v>2000</v>
      </c>
      <c r="B60" s="411">
        <v>11358</v>
      </c>
      <c r="C60" s="412"/>
      <c r="D60" s="411">
        <v>5104593</v>
      </c>
      <c r="E60" s="418" t="s">
        <v>137</v>
      </c>
      <c r="F60" s="411">
        <v>1554263</v>
      </c>
      <c r="G60" s="412"/>
      <c r="H60" s="411">
        <v>6670213</v>
      </c>
      <c r="I60" s="418" t="s">
        <v>137</v>
      </c>
      <c r="J60" s="411">
        <v>8600</v>
      </c>
      <c r="K60" s="411">
        <v>60554</v>
      </c>
      <c r="L60" s="418" t="s">
        <v>137</v>
      </c>
      <c r="M60" s="411">
        <v>420000</v>
      </c>
      <c r="N60" s="412"/>
      <c r="O60" s="411">
        <v>489154</v>
      </c>
      <c r="P60" s="418" t="s">
        <v>137</v>
      </c>
      <c r="Q60" s="411">
        <v>7159367</v>
      </c>
      <c r="R60" s="418" t="s">
        <v>137</v>
      </c>
      <c r="S60" s="411">
        <v>4068627</v>
      </c>
      <c r="T60" s="412"/>
      <c r="U60" s="411">
        <v>9196889</v>
      </c>
      <c r="V60" s="418" t="s">
        <v>137</v>
      </c>
      <c r="W60" s="411">
        <v>20424883</v>
      </c>
      <c r="X60" s="418" t="s">
        <v>137</v>
      </c>
    </row>
    <row r="61" spans="1:27" x14ac:dyDescent="0.2">
      <c r="A61" s="410">
        <v>2001</v>
      </c>
      <c r="B61" s="411">
        <v>11971</v>
      </c>
      <c r="C61" s="412"/>
      <c r="D61" s="411">
        <v>4889018</v>
      </c>
      <c r="E61" s="412"/>
      <c r="F61" s="411">
        <v>1529091</v>
      </c>
      <c r="G61" s="412"/>
      <c r="H61" s="411">
        <v>6430080</v>
      </c>
      <c r="I61" s="412"/>
      <c r="J61" s="411">
        <v>9450</v>
      </c>
      <c r="K61" s="411">
        <v>58659</v>
      </c>
      <c r="L61" s="412"/>
      <c r="M61" s="411">
        <v>370000</v>
      </c>
      <c r="N61" s="412"/>
      <c r="O61" s="411">
        <v>438109</v>
      </c>
      <c r="P61" s="412"/>
      <c r="Q61" s="411">
        <v>6868189</v>
      </c>
      <c r="R61" s="412"/>
      <c r="S61" s="411">
        <v>4099882</v>
      </c>
      <c r="T61" s="412"/>
      <c r="U61" s="411">
        <v>9074005</v>
      </c>
      <c r="V61" s="412"/>
      <c r="W61" s="411">
        <v>20042076</v>
      </c>
      <c r="X61" s="412"/>
    </row>
    <row r="62" spans="1:27" x14ac:dyDescent="0.2">
      <c r="A62" s="414">
        <v>2002</v>
      </c>
      <c r="B62" s="415">
        <v>12248</v>
      </c>
      <c r="C62" s="416"/>
      <c r="D62" s="415">
        <v>4994994</v>
      </c>
      <c r="E62" s="419" t="s">
        <v>137</v>
      </c>
      <c r="F62" s="415">
        <v>1456920</v>
      </c>
      <c r="G62" s="416"/>
      <c r="H62" s="415">
        <v>6464162</v>
      </c>
      <c r="I62" s="419" t="s">
        <v>137</v>
      </c>
      <c r="J62" s="415">
        <v>10204</v>
      </c>
      <c r="K62" s="415">
        <v>57362</v>
      </c>
      <c r="L62" s="416"/>
      <c r="M62" s="415">
        <v>380000</v>
      </c>
      <c r="N62" s="416"/>
      <c r="O62" s="415">
        <v>447566</v>
      </c>
      <c r="P62" s="416"/>
      <c r="Q62" s="415">
        <v>6911728</v>
      </c>
      <c r="R62" s="419" t="s">
        <v>137</v>
      </c>
      <c r="S62" s="415">
        <v>4316794</v>
      </c>
      <c r="T62" s="416"/>
      <c r="U62" s="415">
        <v>9562273</v>
      </c>
      <c r="V62" s="419" t="s">
        <v>137</v>
      </c>
      <c r="W62" s="415">
        <v>20790794</v>
      </c>
      <c r="X62" s="419" t="s">
        <v>137</v>
      </c>
    </row>
    <row r="63" spans="1:27" x14ac:dyDescent="0.2">
      <c r="A63" s="410">
        <v>2003</v>
      </c>
      <c r="B63" s="411">
        <v>12247</v>
      </c>
      <c r="C63" s="412"/>
      <c r="D63" s="411">
        <v>5209428</v>
      </c>
      <c r="E63" s="418" t="s">
        <v>137</v>
      </c>
      <c r="F63" s="411">
        <v>1519335</v>
      </c>
      <c r="G63" s="412"/>
      <c r="H63" s="411">
        <v>6741010</v>
      </c>
      <c r="I63" s="412"/>
      <c r="J63" s="411">
        <v>13000</v>
      </c>
      <c r="K63" s="411">
        <v>56541</v>
      </c>
      <c r="L63" s="412"/>
      <c r="M63" s="411">
        <v>400000</v>
      </c>
      <c r="N63" s="412"/>
      <c r="O63" s="411">
        <v>469541</v>
      </c>
      <c r="P63" s="412"/>
      <c r="Q63" s="411">
        <v>7210551</v>
      </c>
      <c r="R63" s="412"/>
      <c r="S63" s="411">
        <v>4353111</v>
      </c>
      <c r="T63" s="412"/>
      <c r="U63" s="411">
        <v>9546253</v>
      </c>
      <c r="V63" s="412"/>
      <c r="W63" s="411">
        <v>21109915</v>
      </c>
      <c r="X63" s="412"/>
      <c r="Z63" s="747"/>
      <c r="AA63" s="747"/>
    </row>
    <row r="64" spans="1:27" x14ac:dyDescent="0.2">
      <c r="A64" s="410">
        <v>2004</v>
      </c>
      <c r="B64" s="411">
        <v>11434</v>
      </c>
      <c r="C64" s="412"/>
      <c r="D64" s="411">
        <v>4980831</v>
      </c>
      <c r="E64" s="418" t="s">
        <v>137</v>
      </c>
      <c r="F64" s="411">
        <v>1520293</v>
      </c>
      <c r="G64" s="412"/>
      <c r="H64" s="411">
        <v>6512558</v>
      </c>
      <c r="I64" s="418" t="s">
        <v>137</v>
      </c>
      <c r="J64" s="411">
        <v>14000</v>
      </c>
      <c r="K64" s="411">
        <v>56924</v>
      </c>
      <c r="L64" s="418" t="s">
        <v>137</v>
      </c>
      <c r="M64" s="411">
        <v>410000</v>
      </c>
      <c r="N64" s="412"/>
      <c r="O64" s="411">
        <v>480924</v>
      </c>
      <c r="P64" s="418" t="s">
        <v>137</v>
      </c>
      <c r="Q64" s="411">
        <v>6993482</v>
      </c>
      <c r="R64" s="418" t="s">
        <v>137</v>
      </c>
      <c r="S64" s="411">
        <v>4408241</v>
      </c>
      <c r="T64" s="412"/>
      <c r="U64" s="411">
        <v>9691069</v>
      </c>
      <c r="V64" s="418" t="s">
        <v>137</v>
      </c>
      <c r="W64" s="411">
        <v>21092792</v>
      </c>
      <c r="X64" s="418" t="s">
        <v>137</v>
      </c>
      <c r="Z64" s="747"/>
      <c r="AA64" s="747"/>
    </row>
    <row r="65" spans="1:27" x14ac:dyDescent="0.2">
      <c r="A65" s="414">
        <v>2005</v>
      </c>
      <c r="B65" s="415">
        <v>8435</v>
      </c>
      <c r="C65" s="416"/>
      <c r="D65" s="415">
        <v>4946354</v>
      </c>
      <c r="E65" s="419" t="s">
        <v>137</v>
      </c>
      <c r="F65" s="415">
        <v>1450840</v>
      </c>
      <c r="G65" s="419" t="s">
        <v>137</v>
      </c>
      <c r="H65" s="415">
        <v>6405628</v>
      </c>
      <c r="I65" s="419" t="s">
        <v>137</v>
      </c>
      <c r="J65" s="415">
        <v>15900</v>
      </c>
      <c r="K65" s="415">
        <v>57943</v>
      </c>
      <c r="L65" s="416"/>
      <c r="M65" s="415">
        <v>430000</v>
      </c>
      <c r="N65" s="416"/>
      <c r="O65" s="415">
        <v>503843</v>
      </c>
      <c r="P65" s="416"/>
      <c r="Q65" s="415">
        <v>6909471</v>
      </c>
      <c r="R65" s="419" t="s">
        <v>137</v>
      </c>
      <c r="S65" s="415">
        <v>4637683</v>
      </c>
      <c r="T65" s="416"/>
      <c r="U65" s="415">
        <v>10078923</v>
      </c>
      <c r="V65" s="419" t="s">
        <v>137</v>
      </c>
      <c r="W65" s="415">
        <v>21626077</v>
      </c>
      <c r="X65" s="419" t="s">
        <v>137</v>
      </c>
      <c r="Z65" s="747"/>
      <c r="AA65" s="747"/>
    </row>
    <row r="66" spans="1:27" x14ac:dyDescent="0.2">
      <c r="A66" s="410">
        <v>2006</v>
      </c>
      <c r="B66" s="411">
        <v>6408</v>
      </c>
      <c r="C66" s="412"/>
      <c r="D66" s="411">
        <v>4475913</v>
      </c>
      <c r="E66" s="418" t="s">
        <v>137</v>
      </c>
      <c r="F66" s="411">
        <v>1223961</v>
      </c>
      <c r="G66" s="412"/>
      <c r="H66" s="411">
        <v>5706282</v>
      </c>
      <c r="I66" s="418" t="s">
        <v>137</v>
      </c>
      <c r="J66" s="411">
        <v>18300</v>
      </c>
      <c r="K66" s="411">
        <v>63405</v>
      </c>
      <c r="L66" s="412"/>
      <c r="M66" s="411">
        <v>380000</v>
      </c>
      <c r="N66" s="418" t="s">
        <v>137</v>
      </c>
      <c r="O66" s="411">
        <v>461705</v>
      </c>
      <c r="P66" s="418" t="s">
        <v>137</v>
      </c>
      <c r="Q66" s="411">
        <v>6167987</v>
      </c>
      <c r="R66" s="418" t="s">
        <v>137</v>
      </c>
      <c r="S66" s="411">
        <v>4611386</v>
      </c>
      <c r="T66" s="412"/>
      <c r="U66" s="411">
        <v>9908921</v>
      </c>
      <c r="V66" s="418" t="s">
        <v>137</v>
      </c>
      <c r="W66" s="411">
        <v>20688295</v>
      </c>
      <c r="X66" s="418" t="s">
        <v>137</v>
      </c>
      <c r="Z66" s="747"/>
      <c r="AA66" s="747"/>
    </row>
    <row r="67" spans="1:27" x14ac:dyDescent="0.2">
      <c r="A67" s="410">
        <v>2007</v>
      </c>
      <c r="B67" s="411">
        <v>7782</v>
      </c>
      <c r="C67" s="412"/>
      <c r="D67" s="411">
        <v>4835440</v>
      </c>
      <c r="E67" s="418" t="s">
        <v>137</v>
      </c>
      <c r="F67" s="411">
        <v>1253650</v>
      </c>
      <c r="G67" s="412"/>
      <c r="H67" s="411">
        <v>6096872</v>
      </c>
      <c r="I67" s="418" t="s">
        <v>137</v>
      </c>
      <c r="J67" s="411">
        <v>22000</v>
      </c>
      <c r="K67" s="411">
        <v>69610</v>
      </c>
      <c r="L67" s="412"/>
      <c r="M67" s="411">
        <v>410000</v>
      </c>
      <c r="N67" s="418" t="s">
        <v>137</v>
      </c>
      <c r="O67" s="411">
        <v>501610</v>
      </c>
      <c r="P67" s="418" t="s">
        <v>137</v>
      </c>
      <c r="Q67" s="411">
        <v>6598482</v>
      </c>
      <c r="R67" s="418" t="s">
        <v>137</v>
      </c>
      <c r="S67" s="411">
        <v>4750326</v>
      </c>
      <c r="T67" s="412"/>
      <c r="U67" s="411">
        <v>10182105</v>
      </c>
      <c r="V67" s="418" t="s">
        <v>137</v>
      </c>
      <c r="W67" s="411">
        <v>21530913</v>
      </c>
      <c r="X67" s="418" t="s">
        <v>137</v>
      </c>
      <c r="Z67" s="747"/>
      <c r="AA67" s="747"/>
    </row>
    <row r="68" spans="1:27" x14ac:dyDescent="0.2">
      <c r="A68" s="414">
        <v>2008</v>
      </c>
      <c r="B68" s="415">
        <v>7673</v>
      </c>
      <c r="C68" s="416"/>
      <c r="D68" s="415">
        <v>5010061</v>
      </c>
      <c r="E68" s="419" t="s">
        <v>137</v>
      </c>
      <c r="F68" s="760">
        <f>AnnualData_MER2.2_2015!D72*1000</f>
        <v>1323790</v>
      </c>
      <c r="G68" s="416"/>
      <c r="H68" s="760">
        <f>AnnualData_MER2.2_2015!E72*1000</f>
        <v>6333851</v>
      </c>
      <c r="I68" s="419" t="s">
        <v>137</v>
      </c>
      <c r="J68" s="415">
        <v>26400</v>
      </c>
      <c r="K68" s="415">
        <v>80250</v>
      </c>
      <c r="L68" s="419" t="s">
        <v>137</v>
      </c>
      <c r="M68" s="415">
        <v>450000</v>
      </c>
      <c r="N68" s="416"/>
      <c r="O68" s="415">
        <v>556650</v>
      </c>
      <c r="P68" s="419" t="s">
        <v>137</v>
      </c>
      <c r="Q68" s="415">
        <v>6817460</v>
      </c>
      <c r="R68" s="419" t="s">
        <v>137</v>
      </c>
      <c r="S68" s="415">
        <v>4708496</v>
      </c>
      <c r="T68" s="416"/>
      <c r="U68" s="415">
        <v>10070518</v>
      </c>
      <c r="V68" s="419" t="s">
        <v>137</v>
      </c>
      <c r="W68" s="415">
        <v>21596473</v>
      </c>
      <c r="X68" s="419" t="s">
        <v>137</v>
      </c>
      <c r="Z68" s="747"/>
      <c r="AA68" s="747"/>
    </row>
    <row r="69" spans="1:27" x14ac:dyDescent="0.2">
      <c r="A69" s="410">
        <v>2009</v>
      </c>
      <c r="B69" s="411">
        <v>7789</v>
      </c>
      <c r="C69" s="412"/>
      <c r="D69" s="411">
        <v>4883112</v>
      </c>
      <c r="E69" s="418" t="s">
        <v>137</v>
      </c>
      <c r="F69" s="760">
        <f>AnnualData_MER2.2_2015!D73*1000</f>
        <v>1156943</v>
      </c>
      <c r="G69" s="412"/>
      <c r="H69" s="760">
        <f>AnnualData_MER2.2_2015!E73*1000</f>
        <v>6040055</v>
      </c>
      <c r="I69" s="418" t="s">
        <v>137</v>
      </c>
      <c r="J69" s="411">
        <v>32800</v>
      </c>
      <c r="K69" s="411">
        <v>89068</v>
      </c>
      <c r="L69" s="412"/>
      <c r="M69" s="411">
        <v>430000</v>
      </c>
      <c r="N69" s="412"/>
      <c r="O69" s="411">
        <v>551868</v>
      </c>
      <c r="P69" s="412"/>
      <c r="Q69" s="411">
        <v>6619088</v>
      </c>
      <c r="R69" s="418" t="s">
        <v>137</v>
      </c>
      <c r="S69" s="411">
        <v>4655587</v>
      </c>
      <c r="T69" s="412"/>
      <c r="U69" s="411">
        <v>9788992</v>
      </c>
      <c r="V69" s="418" t="s">
        <v>137</v>
      </c>
      <c r="W69" s="411">
        <v>21063667</v>
      </c>
      <c r="X69" s="418" t="s">
        <v>137</v>
      </c>
      <c r="Z69" s="747"/>
      <c r="AA69" s="747"/>
    </row>
    <row r="70" spans="1:27" x14ac:dyDescent="0.2">
      <c r="A70" s="410">
        <v>2010</v>
      </c>
      <c r="B70" s="411">
        <v>7396</v>
      </c>
      <c r="C70" s="418" t="s">
        <v>137</v>
      </c>
      <c r="D70" s="759">
        <f>AnnualData_MER2.2_2015!C74*1000</f>
        <v>4878111</v>
      </c>
      <c r="E70" s="418" t="s">
        <v>137</v>
      </c>
      <c r="F70" s="760">
        <f>AnnualData_MER2.2_2015!D74*1000</f>
        <v>1120751</v>
      </c>
      <c r="G70" s="418" t="s">
        <v>137</v>
      </c>
      <c r="H70" s="760">
        <f>AnnualData_MER2.2_2015!E74*1000</f>
        <v>5998861</v>
      </c>
      <c r="I70" s="418" t="s">
        <v>137</v>
      </c>
      <c r="J70" s="411">
        <v>36800</v>
      </c>
      <c r="K70" s="411">
        <v>114075</v>
      </c>
      <c r="L70" s="418" t="s">
        <v>137</v>
      </c>
      <c r="M70" s="411">
        <v>420000</v>
      </c>
      <c r="N70" s="412"/>
      <c r="O70" s="411">
        <v>570875</v>
      </c>
      <c r="P70" s="418" t="s">
        <v>137</v>
      </c>
      <c r="Q70" s="411">
        <v>6603092</v>
      </c>
      <c r="R70" s="418" t="s">
        <v>137</v>
      </c>
      <c r="S70" s="411">
        <v>4932757</v>
      </c>
      <c r="T70" s="418" t="s">
        <v>137</v>
      </c>
      <c r="U70" s="411">
        <v>10325851</v>
      </c>
      <c r="V70" s="418" t="s">
        <v>137</v>
      </c>
      <c r="W70" s="411">
        <v>21861699</v>
      </c>
      <c r="X70" s="418" t="s">
        <v>137</v>
      </c>
      <c r="Z70" s="747"/>
      <c r="AA70" s="747"/>
    </row>
    <row r="71" spans="1:27" x14ac:dyDescent="0.2">
      <c r="A71" s="414" t="s">
        <v>822</v>
      </c>
      <c r="B71" s="415">
        <v>6330</v>
      </c>
      <c r="C71" s="416"/>
      <c r="D71" s="759">
        <f>AnnualData_MER2.2_2015!C75*1000</f>
        <v>4804579</v>
      </c>
      <c r="E71" s="416"/>
      <c r="F71" s="760">
        <f>AnnualData_MER2.2_2015!D75*1000</f>
        <v>1047582.0000000001</v>
      </c>
      <c r="G71" s="416"/>
      <c r="H71" s="760">
        <f>AnnualData_MER2.2_2015!E75*1000</f>
        <v>5852161</v>
      </c>
      <c r="I71" s="416"/>
      <c r="J71" s="415">
        <v>39600</v>
      </c>
      <c r="K71" s="415">
        <v>140448</v>
      </c>
      <c r="L71" s="416"/>
      <c r="M71" s="415">
        <v>430000</v>
      </c>
      <c r="N71" s="416"/>
      <c r="O71" s="415">
        <v>610048</v>
      </c>
      <c r="P71" s="416"/>
      <c r="Q71" s="415">
        <v>6585489</v>
      </c>
      <c r="R71" s="416"/>
      <c r="S71" s="415">
        <v>4857664</v>
      </c>
      <c r="T71" s="416"/>
      <c r="U71" s="415">
        <v>10175562</v>
      </c>
      <c r="V71" s="416"/>
      <c r="W71" s="415">
        <v>21618716</v>
      </c>
      <c r="X71" s="416"/>
      <c r="Z71" s="747"/>
      <c r="AA71" s="747"/>
    </row>
    <row r="72" spans="1:27" x14ac:dyDescent="0.2">
      <c r="A72" s="414">
        <v>2012</v>
      </c>
      <c r="B72" s="415"/>
      <c r="C72" s="416"/>
      <c r="D72" s="759">
        <f>AnnualData_MER2.2_2015!C76*1000</f>
        <v>4242094</v>
      </c>
      <c r="E72" s="416"/>
      <c r="F72" s="760">
        <f>AnnualData_MER2.2_2015!D76*1000</f>
        <v>891619</v>
      </c>
      <c r="G72" s="416"/>
      <c r="H72" s="760">
        <f>AnnualData_MER2.2_2015!E76*1000</f>
        <v>5133712</v>
      </c>
      <c r="I72" s="416"/>
      <c r="J72" s="415"/>
      <c r="K72" s="415"/>
      <c r="L72" s="416"/>
      <c r="M72" s="415"/>
      <c r="N72" s="416"/>
      <c r="O72" s="415"/>
      <c r="P72" s="416"/>
      <c r="Q72" s="415"/>
      <c r="R72" s="416"/>
      <c r="S72" s="415"/>
      <c r="T72" s="416"/>
      <c r="U72" s="415"/>
      <c r="V72" s="416"/>
      <c r="W72" s="415"/>
      <c r="X72" s="416"/>
      <c r="Y72" s="416"/>
      <c r="Z72" s="747"/>
      <c r="AA72" s="747"/>
    </row>
    <row r="73" spans="1:27" x14ac:dyDescent="0.2">
      <c r="A73" s="748">
        <v>2013</v>
      </c>
      <c r="B73" s="756"/>
      <c r="C73" s="757"/>
      <c r="D73" s="759">
        <f>AnnualData_MER2.2_2015!C77*1000</f>
        <v>5022942</v>
      </c>
      <c r="E73" s="757"/>
      <c r="F73" s="760">
        <f>AnnualData_MER2.2_2015!D77*1000</f>
        <v>970171</v>
      </c>
      <c r="G73" s="757"/>
      <c r="H73" s="760">
        <f>AnnualData_MER2.2_2015!E77*1000</f>
        <v>5993113</v>
      </c>
      <c r="I73" s="757"/>
      <c r="J73" s="756"/>
      <c r="K73" s="756"/>
      <c r="L73" s="757"/>
      <c r="M73" s="756"/>
      <c r="N73" s="757"/>
      <c r="O73" s="756"/>
      <c r="P73" s="757"/>
      <c r="Q73" s="756"/>
      <c r="R73" s="757"/>
      <c r="S73" s="756"/>
      <c r="T73" s="757"/>
      <c r="U73" s="756"/>
      <c r="V73" s="757"/>
      <c r="W73" s="756"/>
      <c r="X73" s="758"/>
      <c r="Y73" s="757"/>
      <c r="Z73" s="747"/>
      <c r="AA73" s="747"/>
    </row>
    <row r="74" spans="1:27" x14ac:dyDescent="0.2">
      <c r="A74" s="748">
        <v>2014</v>
      </c>
      <c r="B74" s="756"/>
      <c r="C74" s="757"/>
      <c r="D74" s="759">
        <f>AnnualData_MER2.2_2015!C78*1000</f>
        <v>5237259</v>
      </c>
      <c r="E74" s="757"/>
      <c r="F74" s="760">
        <f>AnnualData_MER2.2_2015!D78*1000</f>
        <v>1008715</v>
      </c>
      <c r="G74" s="757"/>
      <c r="H74" s="760">
        <f>AnnualData_MER2.2_2015!E78*1000</f>
        <v>6245974</v>
      </c>
      <c r="I74" s="757"/>
      <c r="J74" s="756"/>
      <c r="K74" s="756"/>
      <c r="L74" s="757"/>
      <c r="M74" s="756"/>
      <c r="N74" s="757"/>
      <c r="O74" s="756"/>
      <c r="P74" s="757"/>
      <c r="Q74" s="756"/>
      <c r="R74" s="757"/>
      <c r="S74" s="756"/>
      <c r="T74" s="757"/>
      <c r="U74" s="756"/>
      <c r="V74" s="757"/>
      <c r="W74" s="756"/>
      <c r="X74" s="758"/>
      <c r="Y74" s="757"/>
      <c r="Z74" s="747"/>
      <c r="AA74" s="747"/>
    </row>
    <row r="75" spans="1:27" x14ac:dyDescent="0.2">
      <c r="A75" s="927" t="s">
        <v>823</v>
      </c>
      <c r="B75" s="928"/>
      <c r="C75" s="928"/>
      <c r="D75" s="928"/>
      <c r="E75" s="928"/>
      <c r="F75" s="928"/>
      <c r="G75" s="928"/>
      <c r="H75" s="928"/>
      <c r="I75" s="928"/>
      <c r="J75" s="928"/>
      <c r="K75" s="928"/>
      <c r="L75" s="928"/>
      <c r="M75" s="928" t="s">
        <v>824</v>
      </c>
      <c r="N75" s="928"/>
      <c r="O75" s="928"/>
      <c r="P75" s="928"/>
      <c r="Q75" s="928"/>
      <c r="R75" s="928"/>
      <c r="S75" s="928"/>
      <c r="T75" s="928"/>
      <c r="U75" s="928"/>
      <c r="V75" s="928"/>
      <c r="W75" s="928"/>
      <c r="X75" s="929"/>
    </row>
    <row r="76" spans="1:27" x14ac:dyDescent="0.2">
      <c r="A76" s="919"/>
      <c r="B76" s="920"/>
      <c r="C76" s="920"/>
      <c r="D76" s="920"/>
      <c r="E76" s="920"/>
      <c r="F76" s="920"/>
      <c r="G76" s="920"/>
      <c r="H76" s="920"/>
      <c r="I76" s="920"/>
      <c r="J76" s="920"/>
      <c r="K76" s="920"/>
      <c r="L76" s="920"/>
      <c r="M76" s="921" t="s">
        <v>460</v>
      </c>
      <c r="N76" s="921"/>
      <c r="O76" s="921"/>
      <c r="P76" s="921"/>
      <c r="Q76" s="921"/>
      <c r="R76" s="921"/>
      <c r="S76" s="921"/>
      <c r="T76" s="921"/>
      <c r="U76" s="921"/>
      <c r="V76" s="921"/>
      <c r="W76" s="921"/>
      <c r="X76" s="922"/>
    </row>
    <row r="77" spans="1:27" x14ac:dyDescent="0.2">
      <c r="A77" s="919" t="s">
        <v>825</v>
      </c>
      <c r="B77" s="920"/>
      <c r="C77" s="920"/>
      <c r="D77" s="920"/>
      <c r="E77" s="920"/>
      <c r="F77" s="920"/>
      <c r="G77" s="920"/>
      <c r="H77" s="920"/>
      <c r="I77" s="920"/>
      <c r="J77" s="920"/>
      <c r="K77" s="920"/>
      <c r="L77" s="920"/>
      <c r="M77" s="930" t="s">
        <v>826</v>
      </c>
      <c r="N77" s="930"/>
      <c r="O77" s="930"/>
      <c r="P77" s="930"/>
      <c r="Q77" s="930"/>
      <c r="R77" s="930"/>
      <c r="S77" s="930"/>
      <c r="T77" s="930"/>
      <c r="U77" s="930"/>
      <c r="V77" s="930"/>
      <c r="W77" s="930"/>
      <c r="X77" s="931"/>
    </row>
    <row r="78" spans="1:27" x14ac:dyDescent="0.2">
      <c r="A78" s="919"/>
      <c r="B78" s="920"/>
      <c r="C78" s="920"/>
      <c r="D78" s="920"/>
      <c r="E78" s="920"/>
      <c r="F78" s="920"/>
      <c r="G78" s="920"/>
      <c r="H78" s="920"/>
      <c r="I78" s="920"/>
      <c r="J78" s="920"/>
      <c r="K78" s="920"/>
      <c r="L78" s="920"/>
      <c r="M78" s="921" t="s">
        <v>454</v>
      </c>
      <c r="N78" s="921"/>
      <c r="O78" s="921"/>
      <c r="P78" s="921"/>
      <c r="Q78" s="921"/>
      <c r="R78" s="921"/>
      <c r="S78" s="921"/>
      <c r="T78" s="921"/>
      <c r="U78" s="921"/>
      <c r="V78" s="921"/>
      <c r="W78" s="921"/>
      <c r="X78" s="922"/>
    </row>
    <row r="79" spans="1:27" x14ac:dyDescent="0.2">
      <c r="A79" s="919"/>
      <c r="B79" s="920"/>
      <c r="C79" s="920"/>
      <c r="D79" s="920"/>
      <c r="E79" s="920"/>
      <c r="F79" s="920"/>
      <c r="G79" s="920"/>
      <c r="H79" s="920"/>
      <c r="I79" s="920"/>
      <c r="J79" s="920"/>
      <c r="K79" s="920"/>
      <c r="L79" s="920"/>
      <c r="M79" s="921" t="s">
        <v>455</v>
      </c>
      <c r="N79" s="921"/>
      <c r="O79" s="921"/>
      <c r="P79" s="921"/>
      <c r="Q79" s="921"/>
      <c r="R79" s="921"/>
      <c r="S79" s="921"/>
      <c r="T79" s="921"/>
      <c r="U79" s="921"/>
      <c r="V79" s="921"/>
      <c r="W79" s="921"/>
      <c r="X79" s="922"/>
    </row>
    <row r="80" spans="1:27" x14ac:dyDescent="0.2">
      <c r="A80" s="919"/>
      <c r="B80" s="920"/>
      <c r="C80" s="920"/>
      <c r="D80" s="920"/>
      <c r="E80" s="920"/>
      <c r="F80" s="920"/>
      <c r="G80" s="920"/>
      <c r="H80" s="920"/>
      <c r="I80" s="920"/>
      <c r="J80" s="920"/>
      <c r="K80" s="920"/>
      <c r="L80" s="920"/>
      <c r="M80" s="921" t="s">
        <v>456</v>
      </c>
      <c r="N80" s="921"/>
      <c r="O80" s="921"/>
      <c r="P80" s="921"/>
      <c r="Q80" s="921"/>
      <c r="R80" s="921"/>
      <c r="S80" s="921"/>
      <c r="T80" s="921"/>
      <c r="U80" s="921"/>
      <c r="V80" s="921"/>
      <c r="W80" s="921"/>
      <c r="X80" s="922"/>
    </row>
    <row r="81" spans="1:24" x14ac:dyDescent="0.2">
      <c r="A81" s="919" t="s">
        <v>827</v>
      </c>
      <c r="B81" s="920"/>
      <c r="C81" s="920"/>
      <c r="D81" s="920"/>
      <c r="E81" s="920"/>
      <c r="F81" s="920"/>
      <c r="G81" s="920"/>
      <c r="H81" s="920"/>
      <c r="I81" s="920"/>
      <c r="J81" s="920"/>
      <c r="K81" s="920"/>
      <c r="L81" s="920"/>
      <c r="M81" s="921" t="s">
        <v>457</v>
      </c>
      <c r="N81" s="921"/>
      <c r="O81" s="921"/>
      <c r="P81" s="921"/>
      <c r="Q81" s="921"/>
      <c r="R81" s="921"/>
      <c r="S81" s="921"/>
      <c r="T81" s="921"/>
      <c r="U81" s="921"/>
      <c r="V81" s="921"/>
      <c r="W81" s="921"/>
      <c r="X81" s="922"/>
    </row>
    <row r="82" spans="1:24" x14ac:dyDescent="0.2">
      <c r="A82" s="923" t="s">
        <v>574</v>
      </c>
      <c r="B82" s="924"/>
      <c r="C82" s="924"/>
      <c r="D82" s="924"/>
      <c r="E82" s="924"/>
      <c r="F82" s="924"/>
      <c r="G82" s="924"/>
      <c r="H82" s="924"/>
      <c r="I82" s="924"/>
      <c r="J82" s="924"/>
      <c r="K82" s="924"/>
      <c r="L82" s="924"/>
      <c r="M82" s="921"/>
      <c r="N82" s="921"/>
      <c r="O82" s="921"/>
      <c r="P82" s="921"/>
      <c r="Q82" s="921"/>
      <c r="R82" s="921"/>
      <c r="S82" s="921"/>
      <c r="T82" s="921"/>
      <c r="U82" s="921"/>
      <c r="V82" s="921"/>
      <c r="W82" s="921"/>
      <c r="X82" s="922"/>
    </row>
    <row r="83" spans="1:24" x14ac:dyDescent="0.2">
      <c r="A83" s="919" t="s">
        <v>828</v>
      </c>
      <c r="B83" s="920"/>
      <c r="C83" s="920"/>
      <c r="D83" s="920"/>
      <c r="E83" s="920"/>
      <c r="F83" s="920"/>
      <c r="G83" s="920"/>
      <c r="H83" s="920"/>
      <c r="I83" s="920"/>
      <c r="J83" s="920"/>
      <c r="K83" s="920"/>
      <c r="L83" s="920"/>
      <c r="M83" s="921" t="s">
        <v>458</v>
      </c>
      <c r="N83" s="921"/>
      <c r="O83" s="921"/>
      <c r="P83" s="921"/>
      <c r="Q83" s="921"/>
      <c r="R83" s="921"/>
      <c r="S83" s="921"/>
      <c r="T83" s="921"/>
      <c r="U83" s="921"/>
      <c r="V83" s="921"/>
      <c r="W83" s="921"/>
      <c r="X83" s="922"/>
    </row>
    <row r="84" spans="1:24" x14ac:dyDescent="0.2">
      <c r="A84" s="923" t="s">
        <v>682</v>
      </c>
      <c r="B84" s="924"/>
      <c r="C84" s="924"/>
      <c r="D84" s="924"/>
      <c r="E84" s="924"/>
      <c r="F84" s="924"/>
      <c r="G84" s="924"/>
      <c r="H84" s="924"/>
      <c r="I84" s="924"/>
      <c r="J84" s="924"/>
      <c r="K84" s="924"/>
      <c r="L84" s="924"/>
      <c r="M84" s="921"/>
      <c r="N84" s="921"/>
      <c r="O84" s="921"/>
      <c r="P84" s="921"/>
      <c r="Q84" s="921"/>
      <c r="R84" s="921"/>
      <c r="S84" s="921"/>
      <c r="T84" s="921"/>
      <c r="U84" s="921"/>
      <c r="V84" s="921"/>
      <c r="W84" s="921"/>
      <c r="X84" s="922"/>
    </row>
    <row r="85" spans="1:24" x14ac:dyDescent="0.2">
      <c r="A85" s="923" t="s">
        <v>683</v>
      </c>
      <c r="B85" s="924"/>
      <c r="C85" s="924"/>
      <c r="D85" s="924"/>
      <c r="E85" s="924"/>
      <c r="F85" s="924"/>
      <c r="G85" s="924"/>
      <c r="H85" s="924"/>
      <c r="I85" s="924"/>
      <c r="J85" s="924"/>
      <c r="K85" s="924"/>
      <c r="L85" s="924"/>
      <c r="M85" s="921"/>
      <c r="N85" s="921"/>
      <c r="O85" s="921"/>
      <c r="P85" s="921"/>
      <c r="Q85" s="921"/>
      <c r="R85" s="921"/>
      <c r="S85" s="921"/>
      <c r="T85" s="921"/>
      <c r="U85" s="921"/>
      <c r="V85" s="921"/>
      <c r="W85" s="921"/>
      <c r="X85" s="922"/>
    </row>
    <row r="86" spans="1:24" ht="12.75" customHeight="1" x14ac:dyDescent="0.2">
      <c r="A86" s="919" t="s">
        <v>829</v>
      </c>
      <c r="B86" s="920"/>
      <c r="C86" s="920"/>
      <c r="D86" s="920"/>
      <c r="E86" s="920"/>
      <c r="F86" s="920"/>
      <c r="G86" s="920"/>
      <c r="H86" s="920"/>
      <c r="I86" s="920"/>
      <c r="J86" s="920"/>
      <c r="K86" s="920"/>
      <c r="L86" s="920"/>
      <c r="M86" s="932" t="s">
        <v>830</v>
      </c>
      <c r="N86" s="932"/>
      <c r="O86" s="932"/>
      <c r="P86" s="932"/>
      <c r="Q86" s="932"/>
      <c r="R86" s="932"/>
      <c r="S86" s="932"/>
      <c r="T86" s="932"/>
      <c r="U86" s="932"/>
      <c r="V86" s="932"/>
      <c r="W86" s="932"/>
      <c r="X86" s="933"/>
    </row>
    <row r="87" spans="1:24" x14ac:dyDescent="0.2">
      <c r="A87" s="919"/>
      <c r="B87" s="920"/>
      <c r="C87" s="920"/>
      <c r="D87" s="920"/>
      <c r="E87" s="920"/>
      <c r="F87" s="920"/>
      <c r="G87" s="920"/>
      <c r="H87" s="920"/>
      <c r="I87" s="920"/>
      <c r="J87" s="920"/>
      <c r="K87" s="920"/>
      <c r="L87" s="920"/>
      <c r="M87" s="921" t="s">
        <v>831</v>
      </c>
      <c r="N87" s="921"/>
      <c r="O87" s="921"/>
      <c r="P87" s="921"/>
      <c r="Q87" s="921"/>
      <c r="R87" s="921"/>
      <c r="S87" s="921"/>
      <c r="T87" s="921"/>
      <c r="U87" s="921"/>
      <c r="V87" s="921"/>
      <c r="W87" s="921"/>
      <c r="X87" s="922"/>
    </row>
    <row r="88" spans="1:24" x14ac:dyDescent="0.2">
      <c r="A88" s="919" t="s">
        <v>832</v>
      </c>
      <c r="B88" s="920"/>
      <c r="C88" s="920"/>
      <c r="D88" s="920"/>
      <c r="E88" s="920"/>
      <c r="F88" s="920"/>
      <c r="G88" s="920"/>
      <c r="H88" s="920"/>
      <c r="I88" s="920"/>
      <c r="J88" s="920"/>
      <c r="K88" s="920"/>
      <c r="L88" s="920"/>
      <c r="M88" s="921" t="s">
        <v>459</v>
      </c>
      <c r="N88" s="921"/>
      <c r="O88" s="921"/>
      <c r="P88" s="921"/>
      <c r="Q88" s="921"/>
      <c r="R88" s="921"/>
      <c r="S88" s="921"/>
      <c r="T88" s="921"/>
      <c r="U88" s="921"/>
      <c r="V88" s="921"/>
      <c r="W88" s="921"/>
      <c r="X88" s="922"/>
    </row>
    <row r="89" spans="1:24" x14ac:dyDescent="0.2">
      <c r="A89" s="923" t="s">
        <v>686</v>
      </c>
      <c r="B89" s="924"/>
      <c r="C89" s="924"/>
      <c r="D89" s="924"/>
      <c r="E89" s="924"/>
      <c r="F89" s="924"/>
      <c r="G89" s="924"/>
      <c r="H89" s="924"/>
      <c r="I89" s="924"/>
      <c r="J89" s="924"/>
      <c r="K89" s="924"/>
      <c r="L89" s="924"/>
      <c r="M89" s="921"/>
      <c r="N89" s="921"/>
      <c r="O89" s="921"/>
      <c r="P89" s="921"/>
      <c r="Q89" s="921"/>
      <c r="R89" s="921"/>
      <c r="S89" s="921"/>
      <c r="T89" s="921"/>
      <c r="U89" s="921"/>
      <c r="V89" s="921"/>
      <c r="W89" s="921"/>
      <c r="X89" s="922"/>
    </row>
    <row r="90" spans="1:24" x14ac:dyDescent="0.2">
      <c r="A90" s="923" t="s">
        <v>687</v>
      </c>
      <c r="B90" s="924"/>
      <c r="C90" s="924"/>
      <c r="D90" s="924"/>
      <c r="E90" s="924"/>
      <c r="F90" s="924"/>
      <c r="G90" s="924"/>
      <c r="H90" s="924"/>
      <c r="I90" s="924"/>
      <c r="J90" s="924"/>
      <c r="K90" s="924"/>
      <c r="L90" s="924"/>
      <c r="M90" s="921"/>
      <c r="N90" s="921"/>
      <c r="O90" s="921"/>
      <c r="P90" s="921"/>
      <c r="Q90" s="921"/>
      <c r="R90" s="921"/>
      <c r="S90" s="921"/>
      <c r="T90" s="921"/>
      <c r="U90" s="921"/>
      <c r="V90" s="921"/>
      <c r="W90" s="921"/>
      <c r="X90" s="922"/>
    </row>
    <row r="91" spans="1:24" x14ac:dyDescent="0.2">
      <c r="A91" s="934" t="s">
        <v>833</v>
      </c>
      <c r="B91" s="935"/>
      <c r="C91" s="935"/>
      <c r="D91" s="935"/>
      <c r="E91" s="935"/>
      <c r="F91" s="935"/>
      <c r="G91" s="935"/>
      <c r="H91" s="935"/>
      <c r="I91" s="935"/>
      <c r="J91" s="935"/>
      <c r="K91" s="935"/>
      <c r="L91" s="935"/>
      <c r="M91" s="936"/>
      <c r="N91" s="936"/>
      <c r="O91" s="936"/>
      <c r="P91" s="936"/>
      <c r="Q91" s="936"/>
      <c r="R91" s="936"/>
      <c r="S91" s="936"/>
      <c r="T91" s="936"/>
      <c r="U91" s="936"/>
      <c r="V91" s="936"/>
      <c r="W91" s="936"/>
      <c r="X91" s="937"/>
    </row>
  </sheetData>
  <mergeCells count="53">
    <mergeCell ref="A88:L88"/>
    <mergeCell ref="M88:X90"/>
    <mergeCell ref="A89:L89"/>
    <mergeCell ref="A90:L90"/>
    <mergeCell ref="A91:L91"/>
    <mergeCell ref="M91:X91"/>
    <mergeCell ref="A83:L83"/>
    <mergeCell ref="M83:X85"/>
    <mergeCell ref="A84:L84"/>
    <mergeCell ref="A85:L85"/>
    <mergeCell ref="A86:L87"/>
    <mergeCell ref="M86:X86"/>
    <mergeCell ref="M87:X87"/>
    <mergeCell ref="H8:I8"/>
    <mergeCell ref="K8:L8"/>
    <mergeCell ref="M8:N8"/>
    <mergeCell ref="A77:L80"/>
    <mergeCell ref="M77:X77"/>
    <mergeCell ref="M78:X78"/>
    <mergeCell ref="M79:X79"/>
    <mergeCell ref="M80:X80"/>
    <mergeCell ref="Q7:R7"/>
    <mergeCell ref="S7:T7"/>
    <mergeCell ref="U7:V7"/>
    <mergeCell ref="A81:L81"/>
    <mergeCell ref="M81:X82"/>
    <mergeCell ref="A82:L82"/>
    <mergeCell ref="O8:P8"/>
    <mergeCell ref="Q8:R8"/>
    <mergeCell ref="S8:T8"/>
    <mergeCell ref="U8:V8"/>
    <mergeCell ref="A75:L76"/>
    <mergeCell ref="M75:X75"/>
    <mergeCell ref="M76:X76"/>
    <mergeCell ref="B8:C8"/>
    <mergeCell ref="D8:E8"/>
    <mergeCell ref="F8:G8"/>
    <mergeCell ref="A1:X1"/>
    <mergeCell ref="A2:X2"/>
    <mergeCell ref="A3:A8"/>
    <mergeCell ref="B3:R5"/>
    <mergeCell ref="S3:T3"/>
    <mergeCell ref="U3:V3"/>
    <mergeCell ref="W3:X8"/>
    <mergeCell ref="S4:T4"/>
    <mergeCell ref="U4:V4"/>
    <mergeCell ref="S5:T5"/>
    <mergeCell ref="U5:V5"/>
    <mergeCell ref="B6:I7"/>
    <mergeCell ref="J6:P7"/>
    <mergeCell ref="Q6:R6"/>
    <mergeCell ref="S6:T6"/>
    <mergeCell ref="U6:V6"/>
  </mergeCells>
  <hyperlinks>
    <hyperlink ref="M86" r:id="rId1" location="consumption" display="http://www.eia.gov/totalenergy/data/monthly/ - consumption" xr:uid="{00000000-0004-0000-1300-000000000000}"/>
  </hyperlinks>
  <pageMargins left="0.75" right="0.75" top="1" bottom="1" header="0.5" footer="0.5"/>
  <pageSetup scale="82" fitToHeight="2" orientation="landscape"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79"/>
  <sheetViews>
    <sheetView workbookViewId="0">
      <selection activeCell="M11" sqref="M11"/>
    </sheetView>
  </sheetViews>
  <sheetFormatPr defaultRowHeight="12.75" x14ac:dyDescent="0.2"/>
  <cols>
    <col min="1" max="1" width="14.140625" customWidth="1"/>
    <col min="2" max="13" width="20" customWidth="1"/>
  </cols>
  <sheetData>
    <row r="1" spans="1:13" ht="18" x14ac:dyDescent="0.25">
      <c r="A1" s="750" t="s">
        <v>896</v>
      </c>
      <c r="B1" s="749"/>
      <c r="C1" s="749"/>
      <c r="D1" s="749"/>
      <c r="E1" s="749"/>
      <c r="F1" s="749"/>
      <c r="G1" s="749"/>
      <c r="H1" s="749"/>
      <c r="I1" s="749"/>
      <c r="J1" s="749"/>
      <c r="K1" s="749"/>
      <c r="L1" s="749"/>
      <c r="M1" s="749"/>
    </row>
    <row r="2" spans="1:13" ht="18.75" x14ac:dyDescent="0.3">
      <c r="A2" s="751" t="s">
        <v>1599</v>
      </c>
      <c r="B2" s="749"/>
      <c r="C2" s="749"/>
      <c r="D2" s="749"/>
      <c r="E2" s="749"/>
      <c r="F2" s="749"/>
      <c r="G2" s="749"/>
      <c r="H2" s="749"/>
      <c r="I2" s="749"/>
      <c r="J2" s="749"/>
      <c r="K2" s="749"/>
      <c r="L2" s="749"/>
      <c r="M2" s="749"/>
    </row>
    <row r="3" spans="1:13" x14ac:dyDescent="0.2">
      <c r="A3" s="749" t="s">
        <v>271</v>
      </c>
      <c r="B3" s="749"/>
      <c r="C3" s="749"/>
      <c r="D3" s="749"/>
      <c r="E3" s="749"/>
      <c r="F3" s="749"/>
      <c r="G3" s="749"/>
      <c r="H3" s="749"/>
      <c r="I3" s="749"/>
      <c r="J3" s="749"/>
      <c r="K3" s="749"/>
      <c r="L3" s="749"/>
      <c r="M3" s="749"/>
    </row>
    <row r="4" spans="1:13" x14ac:dyDescent="0.2">
      <c r="A4" s="752">
        <v>0</v>
      </c>
      <c r="B4" s="749"/>
      <c r="C4" s="749"/>
      <c r="D4" s="749"/>
      <c r="E4" s="749"/>
      <c r="F4" s="749"/>
      <c r="G4" s="749"/>
      <c r="H4" s="749"/>
      <c r="I4" s="749"/>
      <c r="J4" s="749"/>
      <c r="K4" s="749"/>
      <c r="L4" s="749"/>
      <c r="M4" s="749"/>
    </row>
    <row r="5" spans="1:13" x14ac:dyDescent="0.2">
      <c r="A5" s="749" t="s">
        <v>271</v>
      </c>
      <c r="B5" s="749"/>
      <c r="C5" s="749"/>
      <c r="D5" s="749"/>
      <c r="E5" s="749"/>
      <c r="F5" s="749"/>
      <c r="G5" s="749"/>
      <c r="H5" s="749"/>
      <c r="I5" s="749"/>
      <c r="J5" s="749"/>
      <c r="K5" s="749"/>
      <c r="L5" s="749"/>
      <c r="M5" s="749"/>
    </row>
    <row r="6" spans="1:13" x14ac:dyDescent="0.2">
      <c r="A6" s="749" t="s">
        <v>1600</v>
      </c>
      <c r="B6" s="749"/>
      <c r="C6" s="749"/>
      <c r="D6" s="749"/>
      <c r="E6" s="749"/>
      <c r="F6" s="749"/>
      <c r="G6" s="749"/>
      <c r="H6" s="749"/>
      <c r="I6" s="749"/>
      <c r="J6" s="749"/>
      <c r="K6" s="749"/>
      <c r="L6" s="749"/>
      <c r="M6" s="749"/>
    </row>
    <row r="7" spans="1:13" x14ac:dyDescent="0.2">
      <c r="A7" s="749" t="s">
        <v>1601</v>
      </c>
      <c r="B7" s="749"/>
      <c r="C7" s="749"/>
      <c r="D7" s="749"/>
      <c r="E7" s="749"/>
      <c r="F7" s="749"/>
      <c r="G7" s="749"/>
      <c r="H7" s="749"/>
      <c r="I7" s="749"/>
      <c r="J7" s="749"/>
      <c r="K7" s="749"/>
      <c r="L7" s="749"/>
      <c r="M7" s="749"/>
    </row>
    <row r="8" spans="1:13" x14ac:dyDescent="0.2">
      <c r="A8" s="749" t="s">
        <v>271</v>
      </c>
      <c r="B8" s="749"/>
      <c r="C8" s="749"/>
      <c r="D8" s="749"/>
      <c r="E8" s="749"/>
      <c r="F8" s="749"/>
      <c r="G8" s="749"/>
      <c r="H8" s="749"/>
      <c r="I8" s="749"/>
      <c r="J8" s="749"/>
      <c r="K8" s="749"/>
      <c r="L8" s="749"/>
      <c r="M8" s="749"/>
    </row>
    <row r="9" spans="1:13" ht="15.75" x14ac:dyDescent="0.25">
      <c r="A9" s="753" t="s">
        <v>1466</v>
      </c>
      <c r="B9" s="749"/>
      <c r="C9" s="749"/>
      <c r="D9" s="749"/>
      <c r="E9" s="749"/>
      <c r="F9" s="749"/>
      <c r="G9" s="749"/>
      <c r="H9" s="749"/>
      <c r="I9" s="749"/>
      <c r="J9" s="749"/>
      <c r="K9" s="749"/>
      <c r="L9" s="749"/>
      <c r="M9" s="749"/>
    </row>
    <row r="10" spans="1:13" x14ac:dyDescent="0.2">
      <c r="A10" s="749" t="s">
        <v>271</v>
      </c>
      <c r="B10" s="749"/>
      <c r="C10" s="749"/>
      <c r="D10" s="749"/>
      <c r="E10" s="749"/>
      <c r="F10" s="749"/>
      <c r="G10" s="749"/>
      <c r="H10" s="749"/>
      <c r="I10" s="749"/>
      <c r="J10" s="749"/>
      <c r="K10" s="749"/>
      <c r="L10" s="749"/>
      <c r="M10" s="749"/>
    </row>
    <row r="11" spans="1:13" x14ac:dyDescent="0.2">
      <c r="A11" s="754" t="s">
        <v>1467</v>
      </c>
      <c r="B11" s="754" t="s">
        <v>902</v>
      </c>
      <c r="C11" s="754" t="s">
        <v>903</v>
      </c>
      <c r="D11" s="754" t="s">
        <v>904</v>
      </c>
      <c r="E11" s="754" t="s">
        <v>905</v>
      </c>
      <c r="F11" s="754" t="s">
        <v>906</v>
      </c>
      <c r="G11" s="754" t="s">
        <v>907</v>
      </c>
      <c r="H11" s="754" t="s">
        <v>908</v>
      </c>
      <c r="I11" s="754" t="s">
        <v>909</v>
      </c>
      <c r="J11" s="754" t="s">
        <v>910</v>
      </c>
      <c r="K11" s="754" t="s">
        <v>911</v>
      </c>
      <c r="L11" s="754" t="s">
        <v>912</v>
      </c>
      <c r="M11" s="754" t="s">
        <v>913</v>
      </c>
    </row>
    <row r="12" spans="1:13" x14ac:dyDescent="0.2">
      <c r="A12" s="749"/>
      <c r="B12" s="754" t="s">
        <v>914</v>
      </c>
      <c r="C12" s="754" t="s">
        <v>914</v>
      </c>
      <c r="D12" s="754" t="s">
        <v>914</v>
      </c>
      <c r="E12" s="754" t="s">
        <v>914</v>
      </c>
      <c r="F12" s="754" t="s">
        <v>914</v>
      </c>
      <c r="G12" s="754" t="s">
        <v>914</v>
      </c>
      <c r="H12" s="754" t="s">
        <v>914</v>
      </c>
      <c r="I12" s="754" t="s">
        <v>914</v>
      </c>
      <c r="J12" s="754" t="s">
        <v>914</v>
      </c>
      <c r="K12" s="754" t="s">
        <v>914</v>
      </c>
      <c r="L12" s="754" t="s">
        <v>914</v>
      </c>
      <c r="M12" s="754" t="s">
        <v>914</v>
      </c>
    </row>
    <row r="13" spans="1:13" x14ac:dyDescent="0.2">
      <c r="A13" s="755">
        <v>1949</v>
      </c>
      <c r="B13" s="749">
        <v>1271.5509999999999</v>
      </c>
      <c r="C13" s="749">
        <v>1027.2829999999999</v>
      </c>
      <c r="D13" s="749">
        <v>1106.414</v>
      </c>
      <c r="E13" s="749">
        <v>3405.248</v>
      </c>
      <c r="F13" s="749" t="s">
        <v>916</v>
      </c>
      <c r="G13" s="749" t="s">
        <v>916</v>
      </c>
      <c r="H13" s="749">
        <v>1055.1859999999999</v>
      </c>
      <c r="I13" s="749">
        <v>1055.1859999999999</v>
      </c>
      <c r="J13" s="749">
        <v>4460.4340000000002</v>
      </c>
      <c r="K13" s="749">
        <v>227.89400000000001</v>
      </c>
      <c r="L13" s="749">
        <v>910.92200000000003</v>
      </c>
      <c r="M13" s="749">
        <v>5599.25</v>
      </c>
    </row>
    <row r="14" spans="1:13" x14ac:dyDescent="0.2">
      <c r="A14" s="755">
        <v>1950</v>
      </c>
      <c r="B14" s="749">
        <v>1261.2670000000001</v>
      </c>
      <c r="C14" s="749">
        <v>1240.3119999999999</v>
      </c>
      <c r="D14" s="749">
        <v>1322.229</v>
      </c>
      <c r="E14" s="749">
        <v>3823.808</v>
      </c>
      <c r="F14" s="749" t="s">
        <v>916</v>
      </c>
      <c r="G14" s="749" t="s">
        <v>916</v>
      </c>
      <c r="H14" s="749">
        <v>1005.529</v>
      </c>
      <c r="I14" s="749">
        <v>1005.529</v>
      </c>
      <c r="J14" s="749">
        <v>4829.3370000000004</v>
      </c>
      <c r="K14" s="749">
        <v>246.34800000000001</v>
      </c>
      <c r="L14" s="749">
        <v>912.86900000000003</v>
      </c>
      <c r="M14" s="749">
        <v>5988.5529999999999</v>
      </c>
    </row>
    <row r="15" spans="1:13" x14ac:dyDescent="0.2">
      <c r="A15" s="755">
        <v>1951</v>
      </c>
      <c r="B15" s="749">
        <v>1158.6790000000001</v>
      </c>
      <c r="C15" s="749">
        <v>1526.34</v>
      </c>
      <c r="D15" s="749">
        <v>1461.2449999999999</v>
      </c>
      <c r="E15" s="749">
        <v>4146.2640000000001</v>
      </c>
      <c r="F15" s="749" t="s">
        <v>916</v>
      </c>
      <c r="G15" s="749" t="s">
        <v>916</v>
      </c>
      <c r="H15" s="749">
        <v>958.21199999999999</v>
      </c>
      <c r="I15" s="749">
        <v>958.21199999999999</v>
      </c>
      <c r="J15" s="749">
        <v>5104.4759999999997</v>
      </c>
      <c r="K15" s="749">
        <v>283.51299999999998</v>
      </c>
      <c r="L15" s="749">
        <v>992.20399999999995</v>
      </c>
      <c r="M15" s="749">
        <v>6380.1930000000002</v>
      </c>
    </row>
    <row r="16" spans="1:13" x14ac:dyDescent="0.2">
      <c r="A16" s="755">
        <v>1952</v>
      </c>
      <c r="B16" s="749">
        <v>1079.2059999999999</v>
      </c>
      <c r="C16" s="749">
        <v>1678.7349999999999</v>
      </c>
      <c r="D16" s="749">
        <v>1501.088</v>
      </c>
      <c r="E16" s="749">
        <v>4259.0290000000005</v>
      </c>
      <c r="F16" s="749" t="s">
        <v>916</v>
      </c>
      <c r="G16" s="749" t="s">
        <v>916</v>
      </c>
      <c r="H16" s="749">
        <v>899.16399999999999</v>
      </c>
      <c r="I16" s="749">
        <v>899.16399999999999</v>
      </c>
      <c r="J16" s="749">
        <v>5158.1930000000002</v>
      </c>
      <c r="K16" s="749">
        <v>319.17500000000001</v>
      </c>
      <c r="L16" s="749">
        <v>1082.875</v>
      </c>
      <c r="M16" s="749">
        <v>6560.2430000000004</v>
      </c>
    </row>
    <row r="17" spans="1:13" x14ac:dyDescent="0.2">
      <c r="A17" s="755">
        <v>1953</v>
      </c>
      <c r="B17" s="749">
        <v>965.66399999999999</v>
      </c>
      <c r="C17" s="749">
        <v>1744.4960000000001</v>
      </c>
      <c r="D17" s="749">
        <v>1510.4079999999999</v>
      </c>
      <c r="E17" s="749">
        <v>4220.5680000000002</v>
      </c>
      <c r="F17" s="749" t="s">
        <v>916</v>
      </c>
      <c r="G17" s="749" t="s">
        <v>916</v>
      </c>
      <c r="H17" s="749">
        <v>831.947</v>
      </c>
      <c r="I17" s="749">
        <v>831.947</v>
      </c>
      <c r="J17" s="749">
        <v>5052.5150000000003</v>
      </c>
      <c r="K17" s="749">
        <v>355.34699999999998</v>
      </c>
      <c r="L17" s="749">
        <v>1150.886</v>
      </c>
      <c r="M17" s="749">
        <v>6558.7479999999996</v>
      </c>
    </row>
    <row r="18" spans="1:13" x14ac:dyDescent="0.2">
      <c r="A18" s="755">
        <v>1954</v>
      </c>
      <c r="B18" s="749">
        <v>858.255</v>
      </c>
      <c r="C18" s="749">
        <v>1960.547</v>
      </c>
      <c r="D18" s="749">
        <v>1643.7570000000001</v>
      </c>
      <c r="E18" s="749">
        <v>4462.5590000000002</v>
      </c>
      <c r="F18" s="749" t="s">
        <v>916</v>
      </c>
      <c r="G18" s="749" t="s">
        <v>916</v>
      </c>
      <c r="H18" s="749">
        <v>799.74800000000005</v>
      </c>
      <c r="I18" s="749">
        <v>799.74800000000005</v>
      </c>
      <c r="J18" s="749">
        <v>5262.3069999999998</v>
      </c>
      <c r="K18" s="749">
        <v>396.57100000000003</v>
      </c>
      <c r="L18" s="749">
        <v>1187.18</v>
      </c>
      <c r="M18" s="749">
        <v>6846.058</v>
      </c>
    </row>
    <row r="19" spans="1:13" x14ac:dyDescent="0.2">
      <c r="A19" s="755">
        <v>1955</v>
      </c>
      <c r="B19" s="749">
        <v>867.43100000000004</v>
      </c>
      <c r="C19" s="749">
        <v>2198.29</v>
      </c>
      <c r="D19" s="749">
        <v>1767.0239999999999</v>
      </c>
      <c r="E19" s="749">
        <v>4832.7460000000001</v>
      </c>
      <c r="F19" s="749" t="s">
        <v>916</v>
      </c>
      <c r="G19" s="749" t="s">
        <v>916</v>
      </c>
      <c r="H19" s="749">
        <v>775.06600000000003</v>
      </c>
      <c r="I19" s="749">
        <v>775.06600000000003</v>
      </c>
      <c r="J19" s="749">
        <v>5607.8119999999999</v>
      </c>
      <c r="K19" s="749">
        <v>438.10300000000001</v>
      </c>
      <c r="L19" s="749">
        <v>1232.0730000000001</v>
      </c>
      <c r="M19" s="749">
        <v>7277.9880000000003</v>
      </c>
    </row>
    <row r="20" spans="1:13" x14ac:dyDescent="0.2">
      <c r="A20" s="755">
        <v>1956</v>
      </c>
      <c r="B20" s="749">
        <v>838.91</v>
      </c>
      <c r="C20" s="749">
        <v>2409.029</v>
      </c>
      <c r="D20" s="749">
        <v>1852.7380000000001</v>
      </c>
      <c r="E20" s="749">
        <v>5100.6769999999997</v>
      </c>
      <c r="F20" s="749" t="s">
        <v>916</v>
      </c>
      <c r="G20" s="749" t="s">
        <v>916</v>
      </c>
      <c r="H20" s="749">
        <v>738.70600000000002</v>
      </c>
      <c r="I20" s="749">
        <v>738.70600000000002</v>
      </c>
      <c r="J20" s="749">
        <v>5839.3829999999998</v>
      </c>
      <c r="K20" s="749">
        <v>489.54199999999997</v>
      </c>
      <c r="L20" s="749">
        <v>1333.8</v>
      </c>
      <c r="M20" s="749">
        <v>7662.7250000000004</v>
      </c>
    </row>
    <row r="21" spans="1:13" x14ac:dyDescent="0.2">
      <c r="A21" s="755">
        <v>1957</v>
      </c>
      <c r="B21" s="749">
        <v>653.73400000000004</v>
      </c>
      <c r="C21" s="749">
        <v>2587.7779999999998</v>
      </c>
      <c r="D21" s="749">
        <v>1800.576</v>
      </c>
      <c r="E21" s="749">
        <v>5042.0879999999997</v>
      </c>
      <c r="F21" s="749" t="s">
        <v>916</v>
      </c>
      <c r="G21" s="749" t="s">
        <v>916</v>
      </c>
      <c r="H21" s="749">
        <v>701.81200000000001</v>
      </c>
      <c r="I21" s="749">
        <v>701.81200000000001</v>
      </c>
      <c r="J21" s="749">
        <v>5743.9</v>
      </c>
      <c r="K21" s="749">
        <v>534.74</v>
      </c>
      <c r="L21" s="749">
        <v>1433.36</v>
      </c>
      <c r="M21" s="749">
        <v>7712</v>
      </c>
    </row>
    <row r="22" spans="1:13" x14ac:dyDescent="0.2">
      <c r="A22" s="755">
        <v>1958</v>
      </c>
      <c r="B22" s="749">
        <v>663.49599999999998</v>
      </c>
      <c r="C22" s="749">
        <v>2809.25</v>
      </c>
      <c r="D22" s="749">
        <v>1964.1769999999999</v>
      </c>
      <c r="E22" s="749">
        <v>5436.9229999999998</v>
      </c>
      <c r="F22" s="749" t="s">
        <v>916</v>
      </c>
      <c r="G22" s="749" t="s">
        <v>916</v>
      </c>
      <c r="H22" s="749">
        <v>688.447</v>
      </c>
      <c r="I22" s="749">
        <v>688.447</v>
      </c>
      <c r="J22" s="749">
        <v>6125.37</v>
      </c>
      <c r="K22" s="749">
        <v>578.30799999999999</v>
      </c>
      <c r="L22" s="749">
        <v>1496.9960000000001</v>
      </c>
      <c r="M22" s="749">
        <v>8200.6740000000009</v>
      </c>
    </row>
    <row r="23" spans="1:13" x14ac:dyDescent="0.2">
      <c r="A23" s="755">
        <v>1959</v>
      </c>
      <c r="B23" s="749">
        <v>573.32100000000003</v>
      </c>
      <c r="C23" s="749">
        <v>3014.5419999999999</v>
      </c>
      <c r="D23" s="749">
        <v>1953.5219999999999</v>
      </c>
      <c r="E23" s="749">
        <v>5541.3850000000002</v>
      </c>
      <c r="F23" s="749" t="s">
        <v>916</v>
      </c>
      <c r="G23" s="749" t="s">
        <v>916</v>
      </c>
      <c r="H23" s="749">
        <v>646.92600000000004</v>
      </c>
      <c r="I23" s="749">
        <v>646.92600000000004</v>
      </c>
      <c r="J23" s="749">
        <v>6188.3109999999997</v>
      </c>
      <c r="K23" s="749">
        <v>629.66399999999999</v>
      </c>
      <c r="L23" s="749">
        <v>1593.8910000000001</v>
      </c>
      <c r="M23" s="749">
        <v>8411.866</v>
      </c>
    </row>
    <row r="24" spans="1:13" x14ac:dyDescent="0.2">
      <c r="A24" s="755">
        <v>1960</v>
      </c>
      <c r="B24" s="749">
        <v>585.28399999999999</v>
      </c>
      <c r="C24" s="749">
        <v>3211.7779999999998</v>
      </c>
      <c r="D24" s="749">
        <v>2227.143</v>
      </c>
      <c r="E24" s="749">
        <v>6024.2049999999999</v>
      </c>
      <c r="F24" s="749" t="s">
        <v>916</v>
      </c>
      <c r="G24" s="749" t="s">
        <v>916</v>
      </c>
      <c r="H24" s="749">
        <v>626.63</v>
      </c>
      <c r="I24" s="749">
        <v>626.63</v>
      </c>
      <c r="J24" s="749">
        <v>6650.835</v>
      </c>
      <c r="K24" s="749">
        <v>687.39300000000003</v>
      </c>
      <c r="L24" s="749">
        <v>1701.19</v>
      </c>
      <c r="M24" s="749">
        <v>9039.4179999999997</v>
      </c>
    </row>
    <row r="25" spans="1:13" x14ac:dyDescent="0.2">
      <c r="A25" s="755">
        <v>1961</v>
      </c>
      <c r="B25" s="749">
        <v>533.61099999999999</v>
      </c>
      <c r="C25" s="749">
        <v>3362.2779999999998</v>
      </c>
      <c r="D25" s="749">
        <v>2292.8560000000002</v>
      </c>
      <c r="E25" s="749">
        <v>6188.7460000000001</v>
      </c>
      <c r="F25" s="749" t="s">
        <v>916</v>
      </c>
      <c r="G25" s="749" t="s">
        <v>916</v>
      </c>
      <c r="H25" s="749">
        <v>586.86400000000003</v>
      </c>
      <c r="I25" s="749">
        <v>586.86400000000003</v>
      </c>
      <c r="J25" s="749">
        <v>6775.61</v>
      </c>
      <c r="K25" s="749">
        <v>731.68600000000004</v>
      </c>
      <c r="L25" s="749">
        <v>1778.7280000000001</v>
      </c>
      <c r="M25" s="749">
        <v>9286.0239999999994</v>
      </c>
    </row>
    <row r="26" spans="1:13" x14ac:dyDescent="0.2">
      <c r="A26" s="755">
        <v>1962</v>
      </c>
      <c r="B26" s="749">
        <v>520.79399999999998</v>
      </c>
      <c r="C26" s="749">
        <v>3600.3130000000001</v>
      </c>
      <c r="D26" s="749">
        <v>2398.5210000000002</v>
      </c>
      <c r="E26" s="749">
        <v>6519.6270000000004</v>
      </c>
      <c r="F26" s="749" t="s">
        <v>916</v>
      </c>
      <c r="G26" s="749" t="s">
        <v>916</v>
      </c>
      <c r="H26" s="749">
        <v>560.08399999999995</v>
      </c>
      <c r="I26" s="749">
        <v>560.08399999999995</v>
      </c>
      <c r="J26" s="749">
        <v>7079.7110000000002</v>
      </c>
      <c r="K26" s="749">
        <v>794.32</v>
      </c>
      <c r="L26" s="749">
        <v>1908.3889999999999</v>
      </c>
      <c r="M26" s="749">
        <v>9782.42</v>
      </c>
    </row>
    <row r="27" spans="1:13" x14ac:dyDescent="0.2">
      <c r="A27" s="755">
        <v>1963</v>
      </c>
      <c r="B27" s="749">
        <v>438.44200000000001</v>
      </c>
      <c r="C27" s="749">
        <v>3700.2809999999999</v>
      </c>
      <c r="D27" s="749">
        <v>2414.123</v>
      </c>
      <c r="E27" s="749">
        <v>6552.8459999999995</v>
      </c>
      <c r="F27" s="749" t="s">
        <v>916</v>
      </c>
      <c r="G27" s="749" t="s">
        <v>916</v>
      </c>
      <c r="H27" s="749">
        <v>536.96699999999998</v>
      </c>
      <c r="I27" s="749">
        <v>536.96699999999998</v>
      </c>
      <c r="J27" s="749">
        <v>7089.8130000000001</v>
      </c>
      <c r="K27" s="749">
        <v>855.56799999999998</v>
      </c>
      <c r="L27" s="749">
        <v>2043.0989999999999</v>
      </c>
      <c r="M27" s="749">
        <v>9988.4789999999994</v>
      </c>
    </row>
    <row r="28" spans="1:13" x14ac:dyDescent="0.2">
      <c r="A28" s="755">
        <v>1964</v>
      </c>
      <c r="B28" s="749">
        <v>378.72</v>
      </c>
      <c r="C28" s="749">
        <v>3908.4850000000001</v>
      </c>
      <c r="D28" s="749">
        <v>2325.4879999999998</v>
      </c>
      <c r="E28" s="749">
        <v>6612.6930000000002</v>
      </c>
      <c r="F28" s="749" t="s">
        <v>916</v>
      </c>
      <c r="G28" s="749" t="s">
        <v>916</v>
      </c>
      <c r="H28" s="749">
        <v>499.05799999999999</v>
      </c>
      <c r="I28" s="749">
        <v>499.05799999999999</v>
      </c>
      <c r="J28" s="749">
        <v>7111.7510000000002</v>
      </c>
      <c r="K28" s="749">
        <v>927.52499999999998</v>
      </c>
      <c r="L28" s="749">
        <v>2201.2979999999998</v>
      </c>
      <c r="M28" s="749">
        <v>10240.574000000001</v>
      </c>
    </row>
    <row r="29" spans="1:13" x14ac:dyDescent="0.2">
      <c r="A29" s="755">
        <v>1965</v>
      </c>
      <c r="B29" s="749">
        <v>351.65699999999998</v>
      </c>
      <c r="C29" s="749">
        <v>4027.692</v>
      </c>
      <c r="D29" s="749">
        <v>2431.9229999999998</v>
      </c>
      <c r="E29" s="749">
        <v>6811.2719999999999</v>
      </c>
      <c r="F29" s="749" t="s">
        <v>916</v>
      </c>
      <c r="G29" s="749" t="s">
        <v>916</v>
      </c>
      <c r="H29" s="749">
        <v>468.15</v>
      </c>
      <c r="I29" s="749">
        <v>468.15</v>
      </c>
      <c r="J29" s="749">
        <v>7279.4219999999996</v>
      </c>
      <c r="K29" s="749">
        <v>992.93499999999995</v>
      </c>
      <c r="L29" s="749">
        <v>2367.029</v>
      </c>
      <c r="M29" s="749">
        <v>10639.387000000001</v>
      </c>
    </row>
    <row r="30" spans="1:13" x14ac:dyDescent="0.2">
      <c r="A30" s="755">
        <v>1966</v>
      </c>
      <c r="B30" s="749">
        <v>348.79</v>
      </c>
      <c r="C30" s="749">
        <v>4274.8220000000001</v>
      </c>
      <c r="D30" s="749">
        <v>2421.8000000000002</v>
      </c>
      <c r="E30" s="749">
        <v>7045.4120000000003</v>
      </c>
      <c r="F30" s="749" t="s">
        <v>916</v>
      </c>
      <c r="G30" s="749" t="s">
        <v>916</v>
      </c>
      <c r="H30" s="749">
        <v>454.97399999999999</v>
      </c>
      <c r="I30" s="749">
        <v>454.97399999999999</v>
      </c>
      <c r="J30" s="749">
        <v>7500.3860000000004</v>
      </c>
      <c r="K30" s="749">
        <v>1081.223</v>
      </c>
      <c r="L30" s="749">
        <v>2587.0210000000002</v>
      </c>
      <c r="M30" s="749">
        <v>11168.63</v>
      </c>
    </row>
    <row r="31" spans="1:13" x14ac:dyDescent="0.2">
      <c r="A31" s="755">
        <v>1967</v>
      </c>
      <c r="B31" s="749">
        <v>298.81900000000002</v>
      </c>
      <c r="C31" s="749">
        <v>4451.33</v>
      </c>
      <c r="D31" s="749">
        <v>2527.239</v>
      </c>
      <c r="E31" s="749">
        <v>7277.3869999999997</v>
      </c>
      <c r="F31" s="749" t="s">
        <v>916</v>
      </c>
      <c r="G31" s="749" t="s">
        <v>916</v>
      </c>
      <c r="H31" s="749">
        <v>433.97300000000001</v>
      </c>
      <c r="I31" s="749">
        <v>433.97300000000001</v>
      </c>
      <c r="J31" s="749">
        <v>7711.36</v>
      </c>
      <c r="K31" s="749">
        <v>1160.4690000000001</v>
      </c>
      <c r="L31" s="749">
        <v>2767.4459999999999</v>
      </c>
      <c r="M31" s="749">
        <v>11639.275</v>
      </c>
    </row>
    <row r="32" spans="1:13" x14ac:dyDescent="0.2">
      <c r="A32" s="755">
        <v>1968</v>
      </c>
      <c r="B32" s="749">
        <v>264.33</v>
      </c>
      <c r="C32" s="749">
        <v>4588.3149999999996</v>
      </c>
      <c r="D32" s="749">
        <v>2654.5889999999999</v>
      </c>
      <c r="E32" s="749">
        <v>7507.2340000000004</v>
      </c>
      <c r="F32" s="749" t="s">
        <v>916</v>
      </c>
      <c r="G32" s="749" t="s">
        <v>916</v>
      </c>
      <c r="H32" s="749">
        <v>425.51100000000002</v>
      </c>
      <c r="I32" s="749">
        <v>425.51100000000002</v>
      </c>
      <c r="J32" s="749">
        <v>7932.7449999999999</v>
      </c>
      <c r="K32" s="749">
        <v>1301.9159999999999</v>
      </c>
      <c r="L32" s="749">
        <v>3101.6289999999999</v>
      </c>
      <c r="M32" s="749">
        <v>12336.29</v>
      </c>
    </row>
    <row r="33" spans="1:13" x14ac:dyDescent="0.2">
      <c r="A33" s="755">
        <v>1969</v>
      </c>
      <c r="B33" s="749">
        <v>248.107</v>
      </c>
      <c r="C33" s="749">
        <v>4874.8580000000002</v>
      </c>
      <c r="D33" s="749">
        <v>2704.779</v>
      </c>
      <c r="E33" s="749">
        <v>7827.7439999999997</v>
      </c>
      <c r="F33" s="749" t="s">
        <v>916</v>
      </c>
      <c r="G33" s="749" t="s">
        <v>916</v>
      </c>
      <c r="H33" s="749">
        <v>415.053</v>
      </c>
      <c r="I33" s="749">
        <v>415.053</v>
      </c>
      <c r="J33" s="749">
        <v>8242.7970000000005</v>
      </c>
      <c r="K33" s="749">
        <v>1456.0239999999999</v>
      </c>
      <c r="L33" s="749">
        <v>3470.335</v>
      </c>
      <c r="M33" s="749">
        <v>13169.156000000001</v>
      </c>
    </row>
    <row r="34" spans="1:13" x14ac:dyDescent="0.2">
      <c r="A34" s="755">
        <v>1970</v>
      </c>
      <c r="B34" s="749">
        <v>209.38</v>
      </c>
      <c r="C34" s="749">
        <v>4987.3919999999998</v>
      </c>
      <c r="D34" s="749">
        <v>2724.8560000000002</v>
      </c>
      <c r="E34" s="749">
        <v>7921.6289999999999</v>
      </c>
      <c r="F34" s="749" t="s">
        <v>916</v>
      </c>
      <c r="G34" s="749" t="s">
        <v>916</v>
      </c>
      <c r="H34" s="749">
        <v>400.77699999999999</v>
      </c>
      <c r="I34" s="749">
        <v>400.77699999999999</v>
      </c>
      <c r="J34" s="749">
        <v>8322.4060000000009</v>
      </c>
      <c r="K34" s="749">
        <v>1590.9829999999999</v>
      </c>
      <c r="L34" s="749">
        <v>3852.3690000000001</v>
      </c>
      <c r="M34" s="749">
        <v>13765.758</v>
      </c>
    </row>
    <row r="35" spans="1:13" x14ac:dyDescent="0.2">
      <c r="A35" s="755">
        <v>1971</v>
      </c>
      <c r="B35" s="749">
        <v>171.98599999999999</v>
      </c>
      <c r="C35" s="749">
        <v>5125.8119999999999</v>
      </c>
      <c r="D35" s="749">
        <v>2747.779</v>
      </c>
      <c r="E35" s="749">
        <v>8045.5770000000002</v>
      </c>
      <c r="F35" s="749" t="s">
        <v>916</v>
      </c>
      <c r="G35" s="749" t="s">
        <v>916</v>
      </c>
      <c r="H35" s="749">
        <v>381.87400000000002</v>
      </c>
      <c r="I35" s="749">
        <v>381.87400000000002</v>
      </c>
      <c r="J35" s="749">
        <v>8427.4509999999991</v>
      </c>
      <c r="K35" s="749">
        <v>1704.403</v>
      </c>
      <c r="L35" s="749">
        <v>4114.3459999999995</v>
      </c>
      <c r="M35" s="749">
        <v>14246.2</v>
      </c>
    </row>
    <row r="36" spans="1:13" x14ac:dyDescent="0.2">
      <c r="A36" s="755">
        <v>1972</v>
      </c>
      <c r="B36" s="749">
        <v>115.782</v>
      </c>
      <c r="C36" s="749">
        <v>5264.384</v>
      </c>
      <c r="D36" s="749">
        <v>2867.4380000000001</v>
      </c>
      <c r="E36" s="749">
        <v>8247.6029999999992</v>
      </c>
      <c r="F36" s="749" t="s">
        <v>916</v>
      </c>
      <c r="G36" s="749" t="s">
        <v>916</v>
      </c>
      <c r="H36" s="749">
        <v>379.77600000000001</v>
      </c>
      <c r="I36" s="749">
        <v>379.77600000000001</v>
      </c>
      <c r="J36" s="749">
        <v>8627.3790000000008</v>
      </c>
      <c r="K36" s="749">
        <v>1837.7349999999999</v>
      </c>
      <c r="L36" s="749">
        <v>4391.9319999999998</v>
      </c>
      <c r="M36" s="749">
        <v>14857.045</v>
      </c>
    </row>
    <row r="37" spans="1:13" x14ac:dyDescent="0.2">
      <c r="A37" s="755">
        <v>1973</v>
      </c>
      <c r="B37" s="749">
        <v>93.911000000000001</v>
      </c>
      <c r="C37" s="749">
        <v>4976.9750000000004</v>
      </c>
      <c r="D37" s="749">
        <v>2800.3270000000002</v>
      </c>
      <c r="E37" s="749">
        <v>7871.2120000000004</v>
      </c>
      <c r="F37" s="749" t="s">
        <v>916</v>
      </c>
      <c r="G37" s="749" t="s">
        <v>916</v>
      </c>
      <c r="H37" s="749">
        <v>354.096</v>
      </c>
      <c r="I37" s="749">
        <v>354.096</v>
      </c>
      <c r="J37" s="749">
        <v>8225.3080000000009</v>
      </c>
      <c r="K37" s="749">
        <v>1976.337</v>
      </c>
      <c r="L37" s="749">
        <v>4695.7060000000001</v>
      </c>
      <c r="M37" s="749">
        <v>14897.351000000001</v>
      </c>
    </row>
    <row r="38" spans="1:13" x14ac:dyDescent="0.2">
      <c r="A38" s="755">
        <v>1974</v>
      </c>
      <c r="B38" s="749">
        <v>82.126000000000005</v>
      </c>
      <c r="C38" s="749">
        <v>4900.9949999999999</v>
      </c>
      <c r="D38" s="749">
        <v>2553.8380000000002</v>
      </c>
      <c r="E38" s="749">
        <v>7536.9579999999996</v>
      </c>
      <c r="F38" s="749" t="s">
        <v>916</v>
      </c>
      <c r="G38" s="749" t="s">
        <v>916</v>
      </c>
      <c r="H38" s="749">
        <v>370.952</v>
      </c>
      <c r="I38" s="749">
        <v>370.952</v>
      </c>
      <c r="J38" s="749">
        <v>7907.91</v>
      </c>
      <c r="K38" s="749">
        <v>1972.7629999999999</v>
      </c>
      <c r="L38" s="749">
        <v>4773.6629999999996</v>
      </c>
      <c r="M38" s="749">
        <v>14654.335999999999</v>
      </c>
    </row>
    <row r="39" spans="1:13" x14ac:dyDescent="0.2">
      <c r="A39" s="755">
        <v>1975</v>
      </c>
      <c r="B39" s="749">
        <v>62.843000000000004</v>
      </c>
      <c r="C39" s="749">
        <v>5022.6059999999998</v>
      </c>
      <c r="D39" s="749">
        <v>2478.7719999999999</v>
      </c>
      <c r="E39" s="749">
        <v>7564.2209999999995</v>
      </c>
      <c r="F39" s="749" t="s">
        <v>916</v>
      </c>
      <c r="G39" s="749" t="s">
        <v>916</v>
      </c>
      <c r="H39" s="749">
        <v>425.40800000000002</v>
      </c>
      <c r="I39" s="749">
        <v>425.40800000000002</v>
      </c>
      <c r="J39" s="749">
        <v>7989.6289999999999</v>
      </c>
      <c r="K39" s="749">
        <v>2006.7349999999999</v>
      </c>
      <c r="L39" s="749">
        <v>4817.0360000000001</v>
      </c>
      <c r="M39" s="749">
        <v>14813.4</v>
      </c>
    </row>
    <row r="40" spans="1:13" x14ac:dyDescent="0.2">
      <c r="A40" s="755">
        <v>1976</v>
      </c>
      <c r="B40" s="749">
        <v>58.884999999999998</v>
      </c>
      <c r="C40" s="749">
        <v>5147.3360000000002</v>
      </c>
      <c r="D40" s="749">
        <v>2703.28</v>
      </c>
      <c r="E40" s="749">
        <v>7909.5010000000002</v>
      </c>
      <c r="F40" s="749" t="s">
        <v>916</v>
      </c>
      <c r="G40" s="749" t="s">
        <v>916</v>
      </c>
      <c r="H40" s="749">
        <v>481.63400000000001</v>
      </c>
      <c r="I40" s="749">
        <v>481.63400000000001</v>
      </c>
      <c r="J40" s="749">
        <v>8391.1350000000002</v>
      </c>
      <c r="K40" s="749">
        <v>2069.2150000000001</v>
      </c>
      <c r="L40" s="749">
        <v>4949.91</v>
      </c>
      <c r="M40" s="749">
        <v>15410.259</v>
      </c>
    </row>
    <row r="41" spans="1:13" x14ac:dyDescent="0.2">
      <c r="A41" s="755">
        <v>1977</v>
      </c>
      <c r="B41" s="749">
        <v>57.460999999999999</v>
      </c>
      <c r="C41" s="749">
        <v>4913.0929999999998</v>
      </c>
      <c r="D41" s="749">
        <v>2681.2820000000002</v>
      </c>
      <c r="E41" s="749">
        <v>7651.8360000000002</v>
      </c>
      <c r="F41" s="749" t="s">
        <v>916</v>
      </c>
      <c r="G41" s="749" t="s">
        <v>916</v>
      </c>
      <c r="H41" s="749">
        <v>541.78300000000002</v>
      </c>
      <c r="I41" s="749">
        <v>541.78300000000002</v>
      </c>
      <c r="J41" s="749">
        <v>8193.6190000000006</v>
      </c>
      <c r="K41" s="749">
        <v>2201.5549999999998</v>
      </c>
      <c r="L41" s="749">
        <v>5266.5389999999998</v>
      </c>
      <c r="M41" s="749">
        <v>15661.713</v>
      </c>
    </row>
    <row r="42" spans="1:13" x14ac:dyDescent="0.2">
      <c r="A42" s="755">
        <v>1978</v>
      </c>
      <c r="B42" s="749">
        <v>49.145000000000003</v>
      </c>
      <c r="C42" s="749">
        <v>4981.4539999999997</v>
      </c>
      <c r="D42" s="749">
        <v>2607.4949999999999</v>
      </c>
      <c r="E42" s="749">
        <v>7638.0940000000001</v>
      </c>
      <c r="F42" s="749" t="s">
        <v>916</v>
      </c>
      <c r="G42" s="749" t="s">
        <v>916</v>
      </c>
      <c r="H42" s="749">
        <v>621.84900000000005</v>
      </c>
      <c r="I42" s="749">
        <v>621.84900000000005</v>
      </c>
      <c r="J42" s="749">
        <v>8259.9429999999993</v>
      </c>
      <c r="K42" s="749">
        <v>2301.2779999999998</v>
      </c>
      <c r="L42" s="749">
        <v>5571.0659999999998</v>
      </c>
      <c r="M42" s="749">
        <v>16132.287</v>
      </c>
    </row>
    <row r="43" spans="1:13" x14ac:dyDescent="0.2">
      <c r="A43" s="755">
        <v>1979</v>
      </c>
      <c r="B43" s="749">
        <v>37.313000000000002</v>
      </c>
      <c r="C43" s="749">
        <v>5054.7420000000002</v>
      </c>
      <c r="D43" s="749">
        <v>2098.779</v>
      </c>
      <c r="E43" s="749">
        <v>7190.8339999999998</v>
      </c>
      <c r="F43" s="749" t="s">
        <v>916</v>
      </c>
      <c r="G43" s="749" t="s">
        <v>916</v>
      </c>
      <c r="H43" s="749">
        <v>728.07600000000002</v>
      </c>
      <c r="I43" s="749">
        <v>728.07600000000002</v>
      </c>
      <c r="J43" s="749">
        <v>7918.91</v>
      </c>
      <c r="K43" s="749">
        <v>2329.7779999999998</v>
      </c>
      <c r="L43" s="749">
        <v>5564.0360000000001</v>
      </c>
      <c r="M43" s="749">
        <v>15812.724</v>
      </c>
    </row>
    <row r="44" spans="1:13" x14ac:dyDescent="0.2">
      <c r="A44" s="755">
        <v>1980</v>
      </c>
      <c r="B44" s="749">
        <v>30.544</v>
      </c>
      <c r="C44" s="749">
        <v>4824.8360000000002</v>
      </c>
      <c r="D44" s="749">
        <v>1734.0250000000001</v>
      </c>
      <c r="E44" s="749">
        <v>6589.4049999999997</v>
      </c>
      <c r="F44" s="749" t="s">
        <v>916</v>
      </c>
      <c r="G44" s="749" t="s">
        <v>916</v>
      </c>
      <c r="H44" s="749">
        <v>850</v>
      </c>
      <c r="I44" s="749">
        <v>850</v>
      </c>
      <c r="J44" s="749">
        <v>7439.4049999999997</v>
      </c>
      <c r="K44" s="749">
        <v>2448.0929999999998</v>
      </c>
      <c r="L44" s="749">
        <v>5865.8819999999996</v>
      </c>
      <c r="M44" s="749">
        <v>15753.38</v>
      </c>
    </row>
    <row r="45" spans="1:13" x14ac:dyDescent="0.2">
      <c r="A45" s="755">
        <v>1981</v>
      </c>
      <c r="B45" s="749">
        <v>30.02</v>
      </c>
      <c r="C45" s="749">
        <v>4614.1989999999996</v>
      </c>
      <c r="D45" s="749">
        <v>1531.0650000000001</v>
      </c>
      <c r="E45" s="749">
        <v>6175.2849999999999</v>
      </c>
      <c r="F45" s="749" t="s">
        <v>916</v>
      </c>
      <c r="G45" s="749" t="s">
        <v>916</v>
      </c>
      <c r="H45" s="749">
        <v>870</v>
      </c>
      <c r="I45" s="749">
        <v>870</v>
      </c>
      <c r="J45" s="749">
        <v>7045.2849999999999</v>
      </c>
      <c r="K45" s="749">
        <v>2464.3679999999999</v>
      </c>
      <c r="L45" s="749">
        <v>5751.8919999999998</v>
      </c>
      <c r="M45" s="749">
        <v>15261.544</v>
      </c>
    </row>
    <row r="46" spans="1:13" x14ac:dyDescent="0.2">
      <c r="A46" s="755">
        <v>1982</v>
      </c>
      <c r="B46" s="749">
        <v>31.791</v>
      </c>
      <c r="C46" s="749">
        <v>4711.2510000000002</v>
      </c>
      <c r="D46" s="749">
        <v>1433.5450000000001</v>
      </c>
      <c r="E46" s="749">
        <v>6176.5870000000004</v>
      </c>
      <c r="F46" s="749" t="s">
        <v>916</v>
      </c>
      <c r="G46" s="749" t="s">
        <v>916</v>
      </c>
      <c r="H46" s="749">
        <v>970</v>
      </c>
      <c r="I46" s="749">
        <v>970</v>
      </c>
      <c r="J46" s="749">
        <v>7146.5870000000004</v>
      </c>
      <c r="K46" s="749">
        <v>2489.1210000000001</v>
      </c>
      <c r="L46" s="749">
        <v>5895.2290000000003</v>
      </c>
      <c r="M46" s="749">
        <v>15530.937</v>
      </c>
    </row>
    <row r="47" spans="1:13" x14ac:dyDescent="0.2">
      <c r="A47" s="755">
        <v>1983</v>
      </c>
      <c r="B47" s="749">
        <v>30.785</v>
      </c>
      <c r="C47" s="749">
        <v>4477.6329999999998</v>
      </c>
      <c r="D47" s="749">
        <v>1353.4059999999999</v>
      </c>
      <c r="E47" s="749">
        <v>5861.8230000000003</v>
      </c>
      <c r="F47" s="749" t="s">
        <v>916</v>
      </c>
      <c r="G47" s="749" t="s">
        <v>916</v>
      </c>
      <c r="H47" s="749">
        <v>970</v>
      </c>
      <c r="I47" s="749">
        <v>970</v>
      </c>
      <c r="J47" s="749">
        <v>6831.8230000000003</v>
      </c>
      <c r="K47" s="749">
        <v>2562.2350000000001</v>
      </c>
      <c r="L47" s="749">
        <v>6030.9629999999997</v>
      </c>
      <c r="M47" s="749">
        <v>15425.021000000001</v>
      </c>
    </row>
    <row r="48" spans="1:13" x14ac:dyDescent="0.2">
      <c r="A48" s="755">
        <v>1984</v>
      </c>
      <c r="B48" s="749">
        <v>39.627000000000002</v>
      </c>
      <c r="C48" s="749">
        <v>4660.558</v>
      </c>
      <c r="D48" s="749">
        <v>1530.7139999999999</v>
      </c>
      <c r="E48" s="749">
        <v>6230.8990000000003</v>
      </c>
      <c r="F48" s="749" t="s">
        <v>916</v>
      </c>
      <c r="G48" s="749" t="s">
        <v>916</v>
      </c>
      <c r="H48" s="749">
        <v>980</v>
      </c>
      <c r="I48" s="749">
        <v>980</v>
      </c>
      <c r="J48" s="749">
        <v>7210.8990000000003</v>
      </c>
      <c r="K48" s="749">
        <v>2661.6729999999998</v>
      </c>
      <c r="L48" s="749">
        <v>6086.991</v>
      </c>
      <c r="M48" s="749">
        <v>15959.563</v>
      </c>
    </row>
    <row r="49" spans="1:13" x14ac:dyDescent="0.2">
      <c r="A49" s="755">
        <v>1985</v>
      </c>
      <c r="B49" s="749">
        <v>38.756999999999998</v>
      </c>
      <c r="C49" s="749">
        <v>4534.2820000000002</v>
      </c>
      <c r="D49" s="749">
        <v>1565.18</v>
      </c>
      <c r="E49" s="749">
        <v>6138.2190000000001</v>
      </c>
      <c r="F49" s="749" t="s">
        <v>916</v>
      </c>
      <c r="G49" s="749" t="s">
        <v>916</v>
      </c>
      <c r="H49" s="749">
        <v>1010</v>
      </c>
      <c r="I49" s="749">
        <v>1010</v>
      </c>
      <c r="J49" s="749">
        <v>7148.2190000000001</v>
      </c>
      <c r="K49" s="749">
        <v>2708.902</v>
      </c>
      <c r="L49" s="749">
        <v>6184.2129999999997</v>
      </c>
      <c r="M49" s="749">
        <v>16041.334000000001</v>
      </c>
    </row>
    <row r="50" spans="1:13" x14ac:dyDescent="0.2">
      <c r="A50" s="755">
        <v>1986</v>
      </c>
      <c r="B50" s="749">
        <v>40.466999999999999</v>
      </c>
      <c r="C50" s="749">
        <v>4405.1559999999999</v>
      </c>
      <c r="D50" s="749">
        <v>1540.567</v>
      </c>
      <c r="E50" s="749">
        <v>5986.19</v>
      </c>
      <c r="F50" s="749" t="s">
        <v>916</v>
      </c>
      <c r="G50" s="749" t="s">
        <v>916</v>
      </c>
      <c r="H50" s="749">
        <v>920</v>
      </c>
      <c r="I50" s="749">
        <v>920</v>
      </c>
      <c r="J50" s="749">
        <v>6906.19</v>
      </c>
      <c r="K50" s="749">
        <v>2794.7289999999998</v>
      </c>
      <c r="L50" s="749">
        <v>6274.19</v>
      </c>
      <c r="M50" s="749">
        <v>15975.109</v>
      </c>
    </row>
    <row r="51" spans="1:13" x14ac:dyDescent="0.2">
      <c r="A51" s="755">
        <v>1987</v>
      </c>
      <c r="B51" s="749">
        <v>37.218000000000004</v>
      </c>
      <c r="C51" s="749">
        <v>4419.5749999999998</v>
      </c>
      <c r="D51" s="749">
        <v>1616.5809999999999</v>
      </c>
      <c r="E51" s="749">
        <v>6073.3739999999998</v>
      </c>
      <c r="F51" s="749" t="s">
        <v>916</v>
      </c>
      <c r="G51" s="749" t="s">
        <v>916</v>
      </c>
      <c r="H51" s="749">
        <v>850</v>
      </c>
      <c r="I51" s="749">
        <v>850</v>
      </c>
      <c r="J51" s="749">
        <v>6923.3739999999998</v>
      </c>
      <c r="K51" s="749">
        <v>2901.6</v>
      </c>
      <c r="L51" s="749">
        <v>6438.24</v>
      </c>
      <c r="M51" s="749">
        <v>16263.214</v>
      </c>
    </row>
    <row r="52" spans="1:13" x14ac:dyDescent="0.2">
      <c r="A52" s="755">
        <v>1988</v>
      </c>
      <c r="B52" s="749">
        <v>36.972999999999999</v>
      </c>
      <c r="C52" s="749">
        <v>4735.0829999999996</v>
      </c>
      <c r="D52" s="749">
        <v>1674.729</v>
      </c>
      <c r="E52" s="749">
        <v>6446.7849999999999</v>
      </c>
      <c r="F52" s="749" t="s">
        <v>916</v>
      </c>
      <c r="G52" s="749" t="s">
        <v>916</v>
      </c>
      <c r="H52" s="749">
        <v>910</v>
      </c>
      <c r="I52" s="749">
        <v>910</v>
      </c>
      <c r="J52" s="749">
        <v>7356.7849999999999</v>
      </c>
      <c r="K52" s="749">
        <v>3046.4589999999998</v>
      </c>
      <c r="L52" s="749">
        <v>6729.3689999999997</v>
      </c>
      <c r="M52" s="749">
        <v>17132.613000000001</v>
      </c>
    </row>
    <row r="53" spans="1:13" x14ac:dyDescent="0.2">
      <c r="A53" s="755">
        <v>1989</v>
      </c>
      <c r="B53" s="749">
        <v>30.63</v>
      </c>
      <c r="C53" s="749">
        <v>4898.6350000000002</v>
      </c>
      <c r="D53" s="749">
        <v>1660.251</v>
      </c>
      <c r="E53" s="749">
        <v>6589.5159999999996</v>
      </c>
      <c r="F53" s="749">
        <v>5</v>
      </c>
      <c r="G53" s="749">
        <v>52.426000000000002</v>
      </c>
      <c r="H53" s="749">
        <v>920</v>
      </c>
      <c r="I53" s="749">
        <v>977.42600000000004</v>
      </c>
      <c r="J53" s="749">
        <v>7566.942</v>
      </c>
      <c r="K53" s="749">
        <v>3089.65</v>
      </c>
      <c r="L53" s="749">
        <v>7129.1419999999998</v>
      </c>
      <c r="M53" s="749">
        <v>17785.735000000001</v>
      </c>
    </row>
    <row r="54" spans="1:13" x14ac:dyDescent="0.2">
      <c r="A54" s="755">
        <v>1990</v>
      </c>
      <c r="B54" s="749">
        <v>31.114000000000001</v>
      </c>
      <c r="C54" s="749">
        <v>4490.9129999999996</v>
      </c>
      <c r="D54" s="749">
        <v>1394.175</v>
      </c>
      <c r="E54" s="749">
        <v>5916.2020000000002</v>
      </c>
      <c r="F54" s="749">
        <v>5.5</v>
      </c>
      <c r="G54" s="749">
        <v>55.600999999999999</v>
      </c>
      <c r="H54" s="749">
        <v>580</v>
      </c>
      <c r="I54" s="749">
        <v>641.101</v>
      </c>
      <c r="J54" s="749">
        <v>6557.3040000000001</v>
      </c>
      <c r="K54" s="749">
        <v>3152.752</v>
      </c>
      <c r="L54" s="749">
        <v>7235.241</v>
      </c>
      <c r="M54" s="749">
        <v>16945.296999999999</v>
      </c>
    </row>
    <row r="55" spans="1:13" x14ac:dyDescent="0.2">
      <c r="A55" s="755">
        <v>1991</v>
      </c>
      <c r="B55" s="749">
        <v>25.355</v>
      </c>
      <c r="C55" s="749">
        <v>4667.223</v>
      </c>
      <c r="D55" s="749">
        <v>1380.8520000000001</v>
      </c>
      <c r="E55" s="749">
        <v>6073.4290000000001</v>
      </c>
      <c r="F55" s="749">
        <v>5.9</v>
      </c>
      <c r="G55" s="749">
        <v>57.43</v>
      </c>
      <c r="H55" s="749">
        <v>610</v>
      </c>
      <c r="I55" s="749">
        <v>673.33</v>
      </c>
      <c r="J55" s="749">
        <v>6746.759</v>
      </c>
      <c r="K55" s="749">
        <v>3259.884</v>
      </c>
      <c r="L55" s="749">
        <v>7413.6660000000002</v>
      </c>
      <c r="M55" s="749">
        <v>17420.310000000001</v>
      </c>
    </row>
    <row r="56" spans="1:13" x14ac:dyDescent="0.2">
      <c r="A56" s="755">
        <v>1992</v>
      </c>
      <c r="B56" s="749">
        <v>25.588999999999999</v>
      </c>
      <c r="C56" s="749">
        <v>4804.5810000000001</v>
      </c>
      <c r="D56" s="749">
        <v>1414.075</v>
      </c>
      <c r="E56" s="749">
        <v>6244.2449999999999</v>
      </c>
      <c r="F56" s="749">
        <v>6.4</v>
      </c>
      <c r="G56" s="749">
        <v>59.542999999999999</v>
      </c>
      <c r="H56" s="749">
        <v>640</v>
      </c>
      <c r="I56" s="749">
        <v>705.94299999999998</v>
      </c>
      <c r="J56" s="749">
        <v>6950.1880000000001</v>
      </c>
      <c r="K56" s="749">
        <v>3193.4229999999998</v>
      </c>
      <c r="L56" s="749">
        <v>7212.2290000000003</v>
      </c>
      <c r="M56" s="749">
        <v>17355.841</v>
      </c>
    </row>
    <row r="57" spans="1:13" x14ac:dyDescent="0.2">
      <c r="A57" s="755">
        <v>1993</v>
      </c>
      <c r="B57" s="749">
        <v>25.748999999999999</v>
      </c>
      <c r="C57" s="749">
        <v>5063.2979999999998</v>
      </c>
      <c r="D57" s="749">
        <v>1438.989</v>
      </c>
      <c r="E57" s="749">
        <v>6528.0360000000001</v>
      </c>
      <c r="F57" s="749">
        <v>6.8</v>
      </c>
      <c r="G57" s="749">
        <v>61.292000000000002</v>
      </c>
      <c r="H57" s="749">
        <v>550</v>
      </c>
      <c r="I57" s="749">
        <v>618.09199999999998</v>
      </c>
      <c r="J57" s="749">
        <v>7146.1289999999999</v>
      </c>
      <c r="K57" s="749">
        <v>3394.192</v>
      </c>
      <c r="L57" s="749">
        <v>7677.3670000000002</v>
      </c>
      <c r="M57" s="749">
        <v>18217.687999999998</v>
      </c>
    </row>
    <row r="58" spans="1:13" x14ac:dyDescent="0.2">
      <c r="A58" s="755">
        <v>1994</v>
      </c>
      <c r="B58" s="749">
        <v>20.844999999999999</v>
      </c>
      <c r="C58" s="749">
        <v>4959.84</v>
      </c>
      <c r="D58" s="749">
        <v>1407.577</v>
      </c>
      <c r="E58" s="749">
        <v>6388.2610000000004</v>
      </c>
      <c r="F58" s="749">
        <v>6.2</v>
      </c>
      <c r="G58" s="749">
        <v>63.082000000000001</v>
      </c>
      <c r="H58" s="749">
        <v>520</v>
      </c>
      <c r="I58" s="749">
        <v>589.28200000000004</v>
      </c>
      <c r="J58" s="749">
        <v>6977.5429999999997</v>
      </c>
      <c r="K58" s="749">
        <v>3440.9389999999999</v>
      </c>
      <c r="L58" s="749">
        <v>7693.09</v>
      </c>
      <c r="M58" s="749">
        <v>18111.572</v>
      </c>
    </row>
    <row r="59" spans="1:13" x14ac:dyDescent="0.2">
      <c r="A59" s="755">
        <v>1995</v>
      </c>
      <c r="B59" s="749">
        <v>17.451000000000001</v>
      </c>
      <c r="C59" s="749">
        <v>4954.1890000000003</v>
      </c>
      <c r="D59" s="749">
        <v>1373.0820000000001</v>
      </c>
      <c r="E59" s="749">
        <v>6344.7219999999998</v>
      </c>
      <c r="F59" s="749">
        <v>6.6</v>
      </c>
      <c r="G59" s="749">
        <v>64.224000000000004</v>
      </c>
      <c r="H59" s="749">
        <v>520</v>
      </c>
      <c r="I59" s="749">
        <v>590.82399999999996</v>
      </c>
      <c r="J59" s="749">
        <v>6935.5460000000003</v>
      </c>
      <c r="K59" s="749">
        <v>3557.0149999999999</v>
      </c>
      <c r="L59" s="749">
        <v>8025.5929999999998</v>
      </c>
      <c r="M59" s="749">
        <v>18518.153999999999</v>
      </c>
    </row>
    <row r="60" spans="1:13" x14ac:dyDescent="0.2">
      <c r="A60" s="755">
        <v>1996</v>
      </c>
      <c r="B60" s="749">
        <v>16.584</v>
      </c>
      <c r="C60" s="749">
        <v>5354.3890000000001</v>
      </c>
      <c r="D60" s="749">
        <v>1482.7280000000001</v>
      </c>
      <c r="E60" s="749">
        <v>6853.7</v>
      </c>
      <c r="F60" s="749">
        <v>7</v>
      </c>
      <c r="G60" s="749">
        <v>65.028000000000006</v>
      </c>
      <c r="H60" s="749">
        <v>540</v>
      </c>
      <c r="I60" s="749">
        <v>612.02800000000002</v>
      </c>
      <c r="J60" s="749">
        <v>7465.7280000000001</v>
      </c>
      <c r="K60" s="749">
        <v>3693.53</v>
      </c>
      <c r="L60" s="749">
        <v>8344.3029999999999</v>
      </c>
      <c r="M60" s="749">
        <v>19503.562000000002</v>
      </c>
    </row>
    <row r="61" spans="1:13" x14ac:dyDescent="0.2">
      <c r="A61" s="755">
        <v>1997</v>
      </c>
      <c r="B61" s="749">
        <v>15.992000000000001</v>
      </c>
      <c r="C61" s="749">
        <v>5092.9189999999999</v>
      </c>
      <c r="D61" s="749">
        <v>1421.374</v>
      </c>
      <c r="E61" s="749">
        <v>6530.2849999999999</v>
      </c>
      <c r="F61" s="749">
        <v>7.5</v>
      </c>
      <c r="G61" s="749">
        <v>64.366</v>
      </c>
      <c r="H61" s="749">
        <v>430</v>
      </c>
      <c r="I61" s="749">
        <v>501.86599999999999</v>
      </c>
      <c r="J61" s="749">
        <v>7032.1509999999998</v>
      </c>
      <c r="K61" s="749">
        <v>3670.9029999999998</v>
      </c>
      <c r="L61" s="749">
        <v>8261.1110000000008</v>
      </c>
      <c r="M61" s="749">
        <v>18964.164000000001</v>
      </c>
    </row>
    <row r="62" spans="1:13" x14ac:dyDescent="0.2">
      <c r="A62" s="755">
        <v>1998</v>
      </c>
      <c r="B62" s="749">
        <v>11.548</v>
      </c>
      <c r="C62" s="749">
        <v>4646.0870000000004</v>
      </c>
      <c r="D62" s="749">
        <v>1303.3150000000001</v>
      </c>
      <c r="E62" s="749">
        <v>5960.951</v>
      </c>
      <c r="F62" s="749">
        <v>7.7</v>
      </c>
      <c r="G62" s="749">
        <v>63.929000000000002</v>
      </c>
      <c r="H62" s="749">
        <v>380</v>
      </c>
      <c r="I62" s="749">
        <v>451.62900000000002</v>
      </c>
      <c r="J62" s="749">
        <v>6412.5789999999997</v>
      </c>
      <c r="K62" s="749">
        <v>3855.9319999999998</v>
      </c>
      <c r="L62" s="749">
        <v>8685.5630000000001</v>
      </c>
      <c r="M62" s="749">
        <v>18954.075000000001</v>
      </c>
    </row>
    <row r="63" spans="1:13" x14ac:dyDescent="0.2">
      <c r="A63" s="755">
        <v>1999</v>
      </c>
      <c r="B63" s="749">
        <v>13.981</v>
      </c>
      <c r="C63" s="749">
        <v>4834.8990000000003</v>
      </c>
      <c r="D63" s="749">
        <v>1464.0509999999999</v>
      </c>
      <c r="E63" s="749">
        <v>6312.93</v>
      </c>
      <c r="F63" s="749">
        <v>8.5</v>
      </c>
      <c r="G63" s="749">
        <v>62.874000000000002</v>
      </c>
      <c r="H63" s="749">
        <v>390</v>
      </c>
      <c r="I63" s="749">
        <v>461.37400000000002</v>
      </c>
      <c r="J63" s="749">
        <v>6774.3040000000001</v>
      </c>
      <c r="K63" s="749">
        <v>3906.4780000000001</v>
      </c>
      <c r="L63" s="749">
        <v>8875.2450000000008</v>
      </c>
      <c r="M63" s="749">
        <v>19556.026999999998</v>
      </c>
    </row>
    <row r="64" spans="1:13" x14ac:dyDescent="0.2">
      <c r="A64" s="755">
        <v>2000</v>
      </c>
      <c r="B64" s="749">
        <v>11.358000000000001</v>
      </c>
      <c r="C64" s="749">
        <v>5104.5929999999998</v>
      </c>
      <c r="D64" s="749">
        <v>1553.3309999999999</v>
      </c>
      <c r="E64" s="749">
        <v>6669.2809999999999</v>
      </c>
      <c r="F64" s="749">
        <v>8.6</v>
      </c>
      <c r="G64" s="749">
        <v>60.554000000000002</v>
      </c>
      <c r="H64" s="749">
        <v>420</v>
      </c>
      <c r="I64" s="749">
        <v>489.154</v>
      </c>
      <c r="J64" s="749">
        <v>7158.4350000000004</v>
      </c>
      <c r="K64" s="749">
        <v>4068.627</v>
      </c>
      <c r="L64" s="749">
        <v>9196.8259999999991</v>
      </c>
      <c r="M64" s="749">
        <v>20423.888999999999</v>
      </c>
    </row>
    <row r="65" spans="1:13" x14ac:dyDescent="0.2">
      <c r="A65" s="755">
        <v>2001</v>
      </c>
      <c r="B65" s="749">
        <v>11.971</v>
      </c>
      <c r="C65" s="749">
        <v>4889.018</v>
      </c>
      <c r="D65" s="749">
        <v>1528.1559999999999</v>
      </c>
      <c r="E65" s="749">
        <v>6429.1450000000004</v>
      </c>
      <c r="F65" s="749">
        <v>9.4499999999999993</v>
      </c>
      <c r="G65" s="749">
        <v>58.658999999999999</v>
      </c>
      <c r="H65" s="749">
        <v>370</v>
      </c>
      <c r="I65" s="749">
        <v>438.10899999999998</v>
      </c>
      <c r="J65" s="749">
        <v>6867.2529999999997</v>
      </c>
      <c r="K65" s="749">
        <v>4099.8819999999996</v>
      </c>
      <c r="L65" s="749">
        <v>9073.9439999999995</v>
      </c>
      <c r="M65" s="749">
        <v>20041.079000000002</v>
      </c>
    </row>
    <row r="66" spans="1:13" x14ac:dyDescent="0.2">
      <c r="A66" s="755">
        <v>2002</v>
      </c>
      <c r="B66" s="749">
        <v>12.247999999999999</v>
      </c>
      <c r="C66" s="749">
        <v>4994.9939999999997</v>
      </c>
      <c r="D66" s="749">
        <v>1456.0340000000001</v>
      </c>
      <c r="E66" s="749">
        <v>6463.2759999999998</v>
      </c>
      <c r="F66" s="749">
        <v>10.204000000000001</v>
      </c>
      <c r="G66" s="749">
        <v>57.362000000000002</v>
      </c>
      <c r="H66" s="749">
        <v>380</v>
      </c>
      <c r="I66" s="749">
        <v>447.56599999999997</v>
      </c>
      <c r="J66" s="749">
        <v>6910.8419999999996</v>
      </c>
      <c r="K66" s="749">
        <v>4316.7939999999999</v>
      </c>
      <c r="L66" s="749">
        <v>9562.2260000000006</v>
      </c>
      <c r="M66" s="749">
        <v>20789.862000000001</v>
      </c>
    </row>
    <row r="67" spans="1:13" x14ac:dyDescent="0.2">
      <c r="A67" s="755">
        <v>2003</v>
      </c>
      <c r="B67" s="749">
        <v>12.247</v>
      </c>
      <c r="C67" s="749">
        <v>5209.4279999999999</v>
      </c>
      <c r="D67" s="749">
        <v>1545.8589999999999</v>
      </c>
      <c r="E67" s="749">
        <v>6767.5339999999997</v>
      </c>
      <c r="F67" s="749">
        <v>13</v>
      </c>
      <c r="G67" s="749">
        <v>56.540999999999997</v>
      </c>
      <c r="H67" s="749">
        <v>400</v>
      </c>
      <c r="I67" s="749">
        <v>469.541</v>
      </c>
      <c r="J67" s="749">
        <v>7237.0749999999998</v>
      </c>
      <c r="K67" s="749">
        <v>4353.1109999999999</v>
      </c>
      <c r="L67" s="749">
        <v>9533.8619999999992</v>
      </c>
      <c r="M67" s="749">
        <v>21124.048999999999</v>
      </c>
    </row>
    <row r="68" spans="1:13" x14ac:dyDescent="0.2">
      <c r="A68" s="755">
        <v>2004</v>
      </c>
      <c r="B68" s="749">
        <v>11.433999999999999</v>
      </c>
      <c r="C68" s="749">
        <v>4980.8310000000001</v>
      </c>
      <c r="D68" s="749">
        <v>1519.183</v>
      </c>
      <c r="E68" s="749">
        <v>6511.4480000000003</v>
      </c>
      <c r="F68" s="749">
        <v>14</v>
      </c>
      <c r="G68" s="749">
        <v>56.923999999999999</v>
      </c>
      <c r="H68" s="749">
        <v>410</v>
      </c>
      <c r="I68" s="749">
        <v>480.92399999999998</v>
      </c>
      <c r="J68" s="749">
        <v>6992.3720000000003</v>
      </c>
      <c r="K68" s="749">
        <v>4408.241</v>
      </c>
      <c r="L68" s="749">
        <v>9686.5689999999995</v>
      </c>
      <c r="M68" s="749">
        <v>21087.182000000001</v>
      </c>
    </row>
    <row r="69" spans="1:13" x14ac:dyDescent="0.2">
      <c r="A69" s="755">
        <v>2005</v>
      </c>
      <c r="B69" s="749">
        <v>8.4350000000000005</v>
      </c>
      <c r="C69" s="749">
        <v>4946.3540000000003</v>
      </c>
      <c r="D69" s="749">
        <v>1449.8130000000001</v>
      </c>
      <c r="E69" s="749">
        <v>6404.6009999999997</v>
      </c>
      <c r="F69" s="749">
        <v>15.9</v>
      </c>
      <c r="G69" s="749">
        <v>57.942999999999998</v>
      </c>
      <c r="H69" s="749">
        <v>430</v>
      </c>
      <c r="I69" s="749">
        <v>503.84300000000002</v>
      </c>
      <c r="J69" s="749">
        <v>6908.4449999999997</v>
      </c>
      <c r="K69" s="749">
        <v>4637.683</v>
      </c>
      <c r="L69" s="749">
        <v>10074.295</v>
      </c>
      <c r="M69" s="749">
        <v>21620.422999999999</v>
      </c>
    </row>
    <row r="70" spans="1:13" x14ac:dyDescent="0.2">
      <c r="A70" s="755">
        <v>2006</v>
      </c>
      <c r="B70" s="749">
        <v>6.4080000000000004</v>
      </c>
      <c r="C70" s="749">
        <v>4475.9129999999996</v>
      </c>
      <c r="D70" s="749">
        <v>1221.2719999999999</v>
      </c>
      <c r="E70" s="749">
        <v>5703.5919999999996</v>
      </c>
      <c r="F70" s="749">
        <v>18.3</v>
      </c>
      <c r="G70" s="749">
        <v>63.405000000000001</v>
      </c>
      <c r="H70" s="749">
        <v>380</v>
      </c>
      <c r="I70" s="749">
        <v>461.70499999999998</v>
      </c>
      <c r="J70" s="749">
        <v>6165.2969999999996</v>
      </c>
      <c r="K70" s="749">
        <v>4611.3860000000004</v>
      </c>
      <c r="L70" s="749">
        <v>9904.5409999999993</v>
      </c>
      <c r="M70" s="749">
        <v>20681.224999999999</v>
      </c>
    </row>
    <row r="71" spans="1:13" x14ac:dyDescent="0.2">
      <c r="A71" s="755">
        <v>2007</v>
      </c>
      <c r="B71" s="749">
        <v>7.782</v>
      </c>
      <c r="C71" s="749">
        <v>4835.4399999999996</v>
      </c>
      <c r="D71" s="749">
        <v>1248.664</v>
      </c>
      <c r="E71" s="749">
        <v>6091.8860000000004</v>
      </c>
      <c r="F71" s="749">
        <v>22</v>
      </c>
      <c r="G71" s="749">
        <v>69.61</v>
      </c>
      <c r="H71" s="749">
        <v>420</v>
      </c>
      <c r="I71" s="749">
        <v>511.61</v>
      </c>
      <c r="J71" s="749">
        <v>6603.4960000000001</v>
      </c>
      <c r="K71" s="749">
        <v>4750.326</v>
      </c>
      <c r="L71" s="749">
        <v>10179.865</v>
      </c>
      <c r="M71" s="749">
        <v>21533.687000000002</v>
      </c>
    </row>
    <row r="72" spans="1:13" x14ac:dyDescent="0.2">
      <c r="A72" s="755">
        <v>2008</v>
      </c>
      <c r="B72" s="749" t="s">
        <v>916</v>
      </c>
      <c r="C72" s="749">
        <v>5010.0609999999997</v>
      </c>
      <c r="D72" s="749">
        <v>1323.79</v>
      </c>
      <c r="E72" s="749">
        <v>6333.8509999999997</v>
      </c>
      <c r="F72" s="749">
        <v>26.4</v>
      </c>
      <c r="G72" s="749">
        <v>80.25</v>
      </c>
      <c r="H72" s="749">
        <v>470</v>
      </c>
      <c r="I72" s="749">
        <v>576.65</v>
      </c>
      <c r="J72" s="749">
        <v>6910.5020000000004</v>
      </c>
      <c r="K72" s="749">
        <v>4710.8180000000002</v>
      </c>
      <c r="L72" s="749">
        <v>10068.120999999999</v>
      </c>
      <c r="M72" s="749">
        <v>21689.440999999999</v>
      </c>
    </row>
    <row r="73" spans="1:13" x14ac:dyDescent="0.2">
      <c r="A73" s="755">
        <v>2009</v>
      </c>
      <c r="B73" s="749" t="s">
        <v>916</v>
      </c>
      <c r="C73" s="749">
        <v>4883.1120000000001</v>
      </c>
      <c r="D73" s="749">
        <v>1156.943</v>
      </c>
      <c r="E73" s="749">
        <v>6040.0550000000003</v>
      </c>
      <c r="F73" s="749">
        <v>32.799999999999997</v>
      </c>
      <c r="G73" s="749">
        <v>89.067999999999998</v>
      </c>
      <c r="H73" s="749">
        <v>500</v>
      </c>
      <c r="I73" s="749">
        <v>621.86800000000005</v>
      </c>
      <c r="J73" s="749">
        <v>6661.9229999999998</v>
      </c>
      <c r="K73" s="749">
        <v>4656.5550000000003</v>
      </c>
      <c r="L73" s="749">
        <v>9788.1360000000004</v>
      </c>
      <c r="M73" s="749">
        <v>21106.614000000001</v>
      </c>
    </row>
    <row r="74" spans="1:13" x14ac:dyDescent="0.2">
      <c r="A74" s="755">
        <v>2010</v>
      </c>
      <c r="B74" s="749" t="s">
        <v>916</v>
      </c>
      <c r="C74" s="749">
        <v>4878.1109999999999</v>
      </c>
      <c r="D74" s="749">
        <v>1120.751</v>
      </c>
      <c r="E74" s="749">
        <v>5998.8609999999999</v>
      </c>
      <c r="F74" s="749">
        <v>36.799999999999997</v>
      </c>
      <c r="G74" s="749">
        <v>114.075</v>
      </c>
      <c r="H74" s="749">
        <v>440</v>
      </c>
      <c r="I74" s="749">
        <v>590.875</v>
      </c>
      <c r="J74" s="749">
        <v>6589.7359999999999</v>
      </c>
      <c r="K74" s="749">
        <v>4932.7569999999996</v>
      </c>
      <c r="L74" s="749">
        <v>10321.499</v>
      </c>
      <c r="M74" s="749">
        <v>21843.992999999999</v>
      </c>
    </row>
    <row r="75" spans="1:13" x14ac:dyDescent="0.2">
      <c r="A75" s="755">
        <v>2011</v>
      </c>
      <c r="B75" s="749" t="s">
        <v>916</v>
      </c>
      <c r="C75" s="749">
        <v>4804.5789999999997</v>
      </c>
      <c r="D75" s="749">
        <v>1047.5820000000001</v>
      </c>
      <c r="E75" s="749">
        <v>5852.1610000000001</v>
      </c>
      <c r="F75" s="749">
        <v>39.6</v>
      </c>
      <c r="G75" s="749">
        <v>153.42500000000001</v>
      </c>
      <c r="H75" s="749">
        <v>450</v>
      </c>
      <c r="I75" s="749">
        <v>643.02499999999998</v>
      </c>
      <c r="J75" s="749">
        <v>6495.1859999999997</v>
      </c>
      <c r="K75" s="749">
        <v>4854.5969999999998</v>
      </c>
      <c r="L75" s="749">
        <v>10054.223</v>
      </c>
      <c r="M75" s="749">
        <v>21404.007000000001</v>
      </c>
    </row>
    <row r="76" spans="1:13" x14ac:dyDescent="0.2">
      <c r="A76" s="755">
        <v>2012</v>
      </c>
      <c r="B76" s="749" t="s">
        <v>916</v>
      </c>
      <c r="C76" s="749">
        <v>4242.0940000000001</v>
      </c>
      <c r="D76" s="749">
        <v>891.61900000000003</v>
      </c>
      <c r="E76" s="749">
        <v>5133.7120000000004</v>
      </c>
      <c r="F76" s="749">
        <v>39.6</v>
      </c>
      <c r="G76" s="749">
        <v>186.17699999999999</v>
      </c>
      <c r="H76" s="749">
        <v>420</v>
      </c>
      <c r="I76" s="749">
        <v>645.77700000000004</v>
      </c>
      <c r="J76" s="749">
        <v>5779.49</v>
      </c>
      <c r="K76" s="749">
        <v>4689.8440000000001</v>
      </c>
      <c r="L76" s="749">
        <v>9496.0069999999996</v>
      </c>
      <c r="M76" s="749">
        <v>19965.341</v>
      </c>
    </row>
    <row r="77" spans="1:13" x14ac:dyDescent="0.2">
      <c r="A77" s="755">
        <v>2013</v>
      </c>
      <c r="B77" s="749" t="s">
        <v>916</v>
      </c>
      <c r="C77" s="749">
        <v>5022.942</v>
      </c>
      <c r="D77" s="749">
        <v>970.17100000000005</v>
      </c>
      <c r="E77" s="749">
        <v>5993.1130000000003</v>
      </c>
      <c r="F77" s="749">
        <v>39.6</v>
      </c>
      <c r="G77" s="749">
        <v>218.98099999999999</v>
      </c>
      <c r="H77" s="749">
        <v>580</v>
      </c>
      <c r="I77" s="749">
        <v>838.58100000000002</v>
      </c>
      <c r="J77" s="749">
        <v>6831.6940000000004</v>
      </c>
      <c r="K77" s="749">
        <v>4759.0990000000002</v>
      </c>
      <c r="L77" s="749">
        <v>9605.3279999999995</v>
      </c>
      <c r="M77" s="749">
        <v>21196.12</v>
      </c>
    </row>
    <row r="78" spans="1:13" x14ac:dyDescent="0.2">
      <c r="A78" s="755">
        <v>2014</v>
      </c>
      <c r="B78" s="749" t="s">
        <v>916</v>
      </c>
      <c r="C78" s="749">
        <v>5237.259</v>
      </c>
      <c r="D78" s="749">
        <v>989.55600000000004</v>
      </c>
      <c r="E78" s="749">
        <v>6226.8149999999996</v>
      </c>
      <c r="F78" s="749">
        <v>39.6</v>
      </c>
      <c r="G78" s="749">
        <v>251.828</v>
      </c>
      <c r="H78" s="749">
        <v>580</v>
      </c>
      <c r="I78" s="749">
        <v>871.428</v>
      </c>
      <c r="J78" s="749">
        <v>7098.2430000000004</v>
      </c>
      <c r="K78" s="749">
        <v>4801.3950000000004</v>
      </c>
      <c r="L78" s="749">
        <v>9639.0069999999996</v>
      </c>
      <c r="M78" s="749">
        <v>21538.644</v>
      </c>
    </row>
    <row r="79" spans="1:13" x14ac:dyDescent="0.2">
      <c r="A79" s="755"/>
      <c r="B79" s="749"/>
      <c r="C79" s="749"/>
      <c r="D79" s="749"/>
      <c r="E79" s="749"/>
      <c r="F79" s="749"/>
      <c r="G79" s="749"/>
      <c r="H79" s="749"/>
      <c r="I79" s="749"/>
      <c r="J79" s="749"/>
      <c r="K79" s="749"/>
      <c r="L79" s="749"/>
      <c r="M79" s="7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M77"/>
  <sheetViews>
    <sheetView workbookViewId="0">
      <pane xSplit="1" ySplit="12" topLeftCell="B13" activePane="bottomRight" state="frozen"/>
      <selection pane="topRight"/>
      <selection pane="bottomLeft"/>
      <selection pane="bottomRight" activeCell="B4" sqref="B4"/>
    </sheetView>
  </sheetViews>
  <sheetFormatPr defaultRowHeight="12.75" x14ac:dyDescent="0.2"/>
  <cols>
    <col min="1" max="1" width="58" style="587" customWidth="1"/>
    <col min="2" max="2" width="40.5703125" style="587" customWidth="1"/>
    <col min="3" max="3" width="87.28515625" style="587" customWidth="1"/>
    <col min="4" max="4" width="46" style="587" customWidth="1"/>
    <col min="5" max="5" width="53.140625" style="587" customWidth="1"/>
    <col min="6" max="6" width="54.7109375" style="587" customWidth="1"/>
    <col min="7" max="8" width="51.85546875" style="587" customWidth="1"/>
    <col min="9" max="9" width="59.42578125" style="587" customWidth="1"/>
    <col min="10" max="10" width="56.42578125" style="587" customWidth="1"/>
    <col min="11" max="11" width="46.140625" style="587" customWidth="1"/>
    <col min="12" max="12" width="50.28515625" style="587" customWidth="1"/>
    <col min="13" max="13" width="48.42578125" style="587" customWidth="1"/>
    <col min="14" max="256" width="9.140625" style="587"/>
    <col min="257" max="257" width="58" style="587" customWidth="1"/>
    <col min="258" max="258" width="40.5703125" style="587" customWidth="1"/>
    <col min="259" max="259" width="87.28515625" style="587" customWidth="1"/>
    <col min="260" max="260" width="46" style="587" customWidth="1"/>
    <col min="261" max="261" width="53.140625" style="587" customWidth="1"/>
    <col min="262" max="262" width="54.7109375" style="587" customWidth="1"/>
    <col min="263" max="264" width="51.85546875" style="587" customWidth="1"/>
    <col min="265" max="265" width="59.42578125" style="587" customWidth="1"/>
    <col min="266" max="266" width="56.42578125" style="587" customWidth="1"/>
    <col min="267" max="267" width="46.140625" style="587" customWidth="1"/>
    <col min="268" max="268" width="50.28515625" style="587" customWidth="1"/>
    <col min="269" max="269" width="48.42578125" style="587" customWidth="1"/>
    <col min="270" max="512" width="9.140625" style="587"/>
    <col min="513" max="513" width="58" style="587" customWidth="1"/>
    <col min="514" max="514" width="40.5703125" style="587" customWidth="1"/>
    <col min="515" max="515" width="87.28515625" style="587" customWidth="1"/>
    <col min="516" max="516" width="46" style="587" customWidth="1"/>
    <col min="517" max="517" width="53.140625" style="587" customWidth="1"/>
    <col min="518" max="518" width="54.7109375" style="587" customWidth="1"/>
    <col min="519" max="520" width="51.85546875" style="587" customWidth="1"/>
    <col min="521" max="521" width="59.42578125" style="587" customWidth="1"/>
    <col min="522" max="522" width="56.42578125" style="587" customWidth="1"/>
    <col min="523" max="523" width="46.140625" style="587" customWidth="1"/>
    <col min="524" max="524" width="50.28515625" style="587" customWidth="1"/>
    <col min="525" max="525" width="48.42578125" style="587" customWidth="1"/>
    <col min="526" max="768" width="9.140625" style="587"/>
    <col min="769" max="769" width="58" style="587" customWidth="1"/>
    <col min="770" max="770" width="40.5703125" style="587" customWidth="1"/>
    <col min="771" max="771" width="87.28515625" style="587" customWidth="1"/>
    <col min="772" max="772" width="46" style="587" customWidth="1"/>
    <col min="773" max="773" width="53.140625" style="587" customWidth="1"/>
    <col min="774" max="774" width="54.7109375" style="587" customWidth="1"/>
    <col min="775" max="776" width="51.85546875" style="587" customWidth="1"/>
    <col min="777" max="777" width="59.42578125" style="587" customWidth="1"/>
    <col min="778" max="778" width="56.42578125" style="587" customWidth="1"/>
    <col min="779" max="779" width="46.140625" style="587" customWidth="1"/>
    <col min="780" max="780" width="50.28515625" style="587" customWidth="1"/>
    <col min="781" max="781" width="48.42578125" style="587" customWidth="1"/>
    <col min="782" max="1024" width="9.140625" style="587"/>
    <col min="1025" max="1025" width="58" style="587" customWidth="1"/>
    <col min="1026" max="1026" width="40.5703125" style="587" customWidth="1"/>
    <col min="1027" max="1027" width="87.28515625" style="587" customWidth="1"/>
    <col min="1028" max="1028" width="46" style="587" customWidth="1"/>
    <col min="1029" max="1029" width="53.140625" style="587" customWidth="1"/>
    <col min="1030" max="1030" width="54.7109375" style="587" customWidth="1"/>
    <col min="1031" max="1032" width="51.85546875" style="587" customWidth="1"/>
    <col min="1033" max="1033" width="59.42578125" style="587" customWidth="1"/>
    <col min="1034" max="1034" width="56.42578125" style="587" customWidth="1"/>
    <col min="1035" max="1035" width="46.140625" style="587" customWidth="1"/>
    <col min="1036" max="1036" width="50.28515625" style="587" customWidth="1"/>
    <col min="1037" max="1037" width="48.42578125" style="587" customWidth="1"/>
    <col min="1038" max="1280" width="9.140625" style="587"/>
    <col min="1281" max="1281" width="58" style="587" customWidth="1"/>
    <col min="1282" max="1282" width="40.5703125" style="587" customWidth="1"/>
    <col min="1283" max="1283" width="87.28515625" style="587" customWidth="1"/>
    <col min="1284" max="1284" width="46" style="587" customWidth="1"/>
    <col min="1285" max="1285" width="53.140625" style="587" customWidth="1"/>
    <col min="1286" max="1286" width="54.7109375" style="587" customWidth="1"/>
    <col min="1287" max="1288" width="51.85546875" style="587" customWidth="1"/>
    <col min="1289" max="1289" width="59.42578125" style="587" customWidth="1"/>
    <col min="1290" max="1290" width="56.42578125" style="587" customWidth="1"/>
    <col min="1291" max="1291" width="46.140625" style="587" customWidth="1"/>
    <col min="1292" max="1292" width="50.28515625" style="587" customWidth="1"/>
    <col min="1293" max="1293" width="48.42578125" style="587" customWidth="1"/>
    <col min="1294" max="1536" width="9.140625" style="587"/>
    <col min="1537" max="1537" width="58" style="587" customWidth="1"/>
    <col min="1538" max="1538" width="40.5703125" style="587" customWidth="1"/>
    <col min="1539" max="1539" width="87.28515625" style="587" customWidth="1"/>
    <col min="1540" max="1540" width="46" style="587" customWidth="1"/>
    <col min="1541" max="1541" width="53.140625" style="587" customWidth="1"/>
    <col min="1542" max="1542" width="54.7109375" style="587" customWidth="1"/>
    <col min="1543" max="1544" width="51.85546875" style="587" customWidth="1"/>
    <col min="1545" max="1545" width="59.42578125" style="587" customWidth="1"/>
    <col min="1546" max="1546" width="56.42578125" style="587" customWidth="1"/>
    <col min="1547" max="1547" width="46.140625" style="587" customWidth="1"/>
    <col min="1548" max="1548" width="50.28515625" style="587" customWidth="1"/>
    <col min="1549" max="1549" width="48.42578125" style="587" customWidth="1"/>
    <col min="1550" max="1792" width="9.140625" style="587"/>
    <col min="1793" max="1793" width="58" style="587" customWidth="1"/>
    <col min="1794" max="1794" width="40.5703125" style="587" customWidth="1"/>
    <col min="1795" max="1795" width="87.28515625" style="587" customWidth="1"/>
    <col min="1796" max="1796" width="46" style="587" customWidth="1"/>
    <col min="1797" max="1797" width="53.140625" style="587" customWidth="1"/>
    <col min="1798" max="1798" width="54.7109375" style="587" customWidth="1"/>
    <col min="1799" max="1800" width="51.85546875" style="587" customWidth="1"/>
    <col min="1801" max="1801" width="59.42578125" style="587" customWidth="1"/>
    <col min="1802" max="1802" width="56.42578125" style="587" customWidth="1"/>
    <col min="1803" max="1803" width="46.140625" style="587" customWidth="1"/>
    <col min="1804" max="1804" width="50.28515625" style="587" customWidth="1"/>
    <col min="1805" max="1805" width="48.42578125" style="587" customWidth="1"/>
    <col min="1806" max="2048" width="9.140625" style="587"/>
    <col min="2049" max="2049" width="58" style="587" customWidth="1"/>
    <col min="2050" max="2050" width="40.5703125" style="587" customWidth="1"/>
    <col min="2051" max="2051" width="87.28515625" style="587" customWidth="1"/>
    <col min="2052" max="2052" width="46" style="587" customWidth="1"/>
    <col min="2053" max="2053" width="53.140625" style="587" customWidth="1"/>
    <col min="2054" max="2054" width="54.7109375" style="587" customWidth="1"/>
    <col min="2055" max="2056" width="51.85546875" style="587" customWidth="1"/>
    <col min="2057" max="2057" width="59.42578125" style="587" customWidth="1"/>
    <col min="2058" max="2058" width="56.42578125" style="587" customWidth="1"/>
    <col min="2059" max="2059" width="46.140625" style="587" customWidth="1"/>
    <col min="2060" max="2060" width="50.28515625" style="587" customWidth="1"/>
    <col min="2061" max="2061" width="48.42578125" style="587" customWidth="1"/>
    <col min="2062" max="2304" width="9.140625" style="587"/>
    <col min="2305" max="2305" width="58" style="587" customWidth="1"/>
    <col min="2306" max="2306" width="40.5703125" style="587" customWidth="1"/>
    <col min="2307" max="2307" width="87.28515625" style="587" customWidth="1"/>
    <col min="2308" max="2308" width="46" style="587" customWidth="1"/>
    <col min="2309" max="2309" width="53.140625" style="587" customWidth="1"/>
    <col min="2310" max="2310" width="54.7109375" style="587" customWidth="1"/>
    <col min="2311" max="2312" width="51.85546875" style="587" customWidth="1"/>
    <col min="2313" max="2313" width="59.42578125" style="587" customWidth="1"/>
    <col min="2314" max="2314" width="56.42578125" style="587" customWidth="1"/>
    <col min="2315" max="2315" width="46.140625" style="587" customWidth="1"/>
    <col min="2316" max="2316" width="50.28515625" style="587" customWidth="1"/>
    <col min="2317" max="2317" width="48.42578125" style="587" customWidth="1"/>
    <col min="2318" max="2560" width="9.140625" style="587"/>
    <col min="2561" max="2561" width="58" style="587" customWidth="1"/>
    <col min="2562" max="2562" width="40.5703125" style="587" customWidth="1"/>
    <col min="2563" max="2563" width="87.28515625" style="587" customWidth="1"/>
    <col min="2564" max="2564" width="46" style="587" customWidth="1"/>
    <col min="2565" max="2565" width="53.140625" style="587" customWidth="1"/>
    <col min="2566" max="2566" width="54.7109375" style="587" customWidth="1"/>
    <col min="2567" max="2568" width="51.85546875" style="587" customWidth="1"/>
    <col min="2569" max="2569" width="59.42578125" style="587" customWidth="1"/>
    <col min="2570" max="2570" width="56.42578125" style="587" customWidth="1"/>
    <col min="2571" max="2571" width="46.140625" style="587" customWidth="1"/>
    <col min="2572" max="2572" width="50.28515625" style="587" customWidth="1"/>
    <col min="2573" max="2573" width="48.42578125" style="587" customWidth="1"/>
    <col min="2574" max="2816" width="9.140625" style="587"/>
    <col min="2817" max="2817" width="58" style="587" customWidth="1"/>
    <col min="2818" max="2818" width="40.5703125" style="587" customWidth="1"/>
    <col min="2819" max="2819" width="87.28515625" style="587" customWidth="1"/>
    <col min="2820" max="2820" width="46" style="587" customWidth="1"/>
    <col min="2821" max="2821" width="53.140625" style="587" customWidth="1"/>
    <col min="2822" max="2822" width="54.7109375" style="587" customWidth="1"/>
    <col min="2823" max="2824" width="51.85546875" style="587" customWidth="1"/>
    <col min="2825" max="2825" width="59.42578125" style="587" customWidth="1"/>
    <col min="2826" max="2826" width="56.42578125" style="587" customWidth="1"/>
    <col min="2827" max="2827" width="46.140625" style="587" customWidth="1"/>
    <col min="2828" max="2828" width="50.28515625" style="587" customWidth="1"/>
    <col min="2829" max="2829" width="48.42578125" style="587" customWidth="1"/>
    <col min="2830" max="3072" width="9.140625" style="587"/>
    <col min="3073" max="3073" width="58" style="587" customWidth="1"/>
    <col min="3074" max="3074" width="40.5703125" style="587" customWidth="1"/>
    <col min="3075" max="3075" width="87.28515625" style="587" customWidth="1"/>
    <col min="3076" max="3076" width="46" style="587" customWidth="1"/>
    <col min="3077" max="3077" width="53.140625" style="587" customWidth="1"/>
    <col min="3078" max="3078" width="54.7109375" style="587" customWidth="1"/>
    <col min="3079" max="3080" width="51.85546875" style="587" customWidth="1"/>
    <col min="3081" max="3081" width="59.42578125" style="587" customWidth="1"/>
    <col min="3082" max="3082" width="56.42578125" style="587" customWidth="1"/>
    <col min="3083" max="3083" width="46.140625" style="587" customWidth="1"/>
    <col min="3084" max="3084" width="50.28515625" style="587" customWidth="1"/>
    <col min="3085" max="3085" width="48.42578125" style="587" customWidth="1"/>
    <col min="3086" max="3328" width="9.140625" style="587"/>
    <col min="3329" max="3329" width="58" style="587" customWidth="1"/>
    <col min="3330" max="3330" width="40.5703125" style="587" customWidth="1"/>
    <col min="3331" max="3331" width="87.28515625" style="587" customWidth="1"/>
    <col min="3332" max="3332" width="46" style="587" customWidth="1"/>
    <col min="3333" max="3333" width="53.140625" style="587" customWidth="1"/>
    <col min="3334" max="3334" width="54.7109375" style="587" customWidth="1"/>
    <col min="3335" max="3336" width="51.85546875" style="587" customWidth="1"/>
    <col min="3337" max="3337" width="59.42578125" style="587" customWidth="1"/>
    <col min="3338" max="3338" width="56.42578125" style="587" customWidth="1"/>
    <col min="3339" max="3339" width="46.140625" style="587" customWidth="1"/>
    <col min="3340" max="3340" width="50.28515625" style="587" customWidth="1"/>
    <col min="3341" max="3341" width="48.42578125" style="587" customWidth="1"/>
    <col min="3342" max="3584" width="9.140625" style="587"/>
    <col min="3585" max="3585" width="58" style="587" customWidth="1"/>
    <col min="3586" max="3586" width="40.5703125" style="587" customWidth="1"/>
    <col min="3587" max="3587" width="87.28515625" style="587" customWidth="1"/>
    <col min="3588" max="3588" width="46" style="587" customWidth="1"/>
    <col min="3589" max="3589" width="53.140625" style="587" customWidth="1"/>
    <col min="3590" max="3590" width="54.7109375" style="587" customWidth="1"/>
    <col min="3591" max="3592" width="51.85546875" style="587" customWidth="1"/>
    <col min="3593" max="3593" width="59.42578125" style="587" customWidth="1"/>
    <col min="3594" max="3594" width="56.42578125" style="587" customWidth="1"/>
    <col min="3595" max="3595" width="46.140625" style="587" customWidth="1"/>
    <col min="3596" max="3596" width="50.28515625" style="587" customWidth="1"/>
    <col min="3597" max="3597" width="48.42578125" style="587" customWidth="1"/>
    <col min="3598" max="3840" width="9.140625" style="587"/>
    <col min="3841" max="3841" width="58" style="587" customWidth="1"/>
    <col min="3842" max="3842" width="40.5703125" style="587" customWidth="1"/>
    <col min="3843" max="3843" width="87.28515625" style="587" customWidth="1"/>
    <col min="3844" max="3844" width="46" style="587" customWidth="1"/>
    <col min="3845" max="3845" width="53.140625" style="587" customWidth="1"/>
    <col min="3846" max="3846" width="54.7109375" style="587" customWidth="1"/>
    <col min="3847" max="3848" width="51.85546875" style="587" customWidth="1"/>
    <col min="3849" max="3849" width="59.42578125" style="587" customWidth="1"/>
    <col min="3850" max="3850" width="56.42578125" style="587" customWidth="1"/>
    <col min="3851" max="3851" width="46.140625" style="587" customWidth="1"/>
    <col min="3852" max="3852" width="50.28515625" style="587" customWidth="1"/>
    <col min="3853" max="3853" width="48.42578125" style="587" customWidth="1"/>
    <col min="3854" max="4096" width="9.140625" style="587"/>
    <col min="4097" max="4097" width="58" style="587" customWidth="1"/>
    <col min="4098" max="4098" width="40.5703125" style="587" customWidth="1"/>
    <col min="4099" max="4099" width="87.28515625" style="587" customWidth="1"/>
    <col min="4100" max="4100" width="46" style="587" customWidth="1"/>
    <col min="4101" max="4101" width="53.140625" style="587" customWidth="1"/>
    <col min="4102" max="4102" width="54.7109375" style="587" customWidth="1"/>
    <col min="4103" max="4104" width="51.85546875" style="587" customWidth="1"/>
    <col min="4105" max="4105" width="59.42578125" style="587" customWidth="1"/>
    <col min="4106" max="4106" width="56.42578125" style="587" customWidth="1"/>
    <col min="4107" max="4107" width="46.140625" style="587" customWidth="1"/>
    <col min="4108" max="4108" width="50.28515625" style="587" customWidth="1"/>
    <col min="4109" max="4109" width="48.42578125" style="587" customWidth="1"/>
    <col min="4110" max="4352" width="9.140625" style="587"/>
    <col min="4353" max="4353" width="58" style="587" customWidth="1"/>
    <col min="4354" max="4354" width="40.5703125" style="587" customWidth="1"/>
    <col min="4355" max="4355" width="87.28515625" style="587" customWidth="1"/>
    <col min="4356" max="4356" width="46" style="587" customWidth="1"/>
    <col min="4357" max="4357" width="53.140625" style="587" customWidth="1"/>
    <col min="4358" max="4358" width="54.7109375" style="587" customWidth="1"/>
    <col min="4359" max="4360" width="51.85546875" style="587" customWidth="1"/>
    <col min="4361" max="4361" width="59.42578125" style="587" customWidth="1"/>
    <col min="4362" max="4362" width="56.42578125" style="587" customWidth="1"/>
    <col min="4363" max="4363" width="46.140625" style="587" customWidth="1"/>
    <col min="4364" max="4364" width="50.28515625" style="587" customWidth="1"/>
    <col min="4365" max="4365" width="48.42578125" style="587" customWidth="1"/>
    <col min="4366" max="4608" width="9.140625" style="587"/>
    <col min="4609" max="4609" width="58" style="587" customWidth="1"/>
    <col min="4610" max="4610" width="40.5703125" style="587" customWidth="1"/>
    <col min="4611" max="4611" width="87.28515625" style="587" customWidth="1"/>
    <col min="4612" max="4612" width="46" style="587" customWidth="1"/>
    <col min="4613" max="4613" width="53.140625" style="587" customWidth="1"/>
    <col min="4614" max="4614" width="54.7109375" style="587" customWidth="1"/>
    <col min="4615" max="4616" width="51.85546875" style="587" customWidth="1"/>
    <col min="4617" max="4617" width="59.42578125" style="587" customWidth="1"/>
    <col min="4618" max="4618" width="56.42578125" style="587" customWidth="1"/>
    <col min="4619" max="4619" width="46.140625" style="587" customWidth="1"/>
    <col min="4620" max="4620" width="50.28515625" style="587" customWidth="1"/>
    <col min="4621" max="4621" width="48.42578125" style="587" customWidth="1"/>
    <col min="4622" max="4864" width="9.140625" style="587"/>
    <col min="4865" max="4865" width="58" style="587" customWidth="1"/>
    <col min="4866" max="4866" width="40.5703125" style="587" customWidth="1"/>
    <col min="4867" max="4867" width="87.28515625" style="587" customWidth="1"/>
    <col min="4868" max="4868" width="46" style="587" customWidth="1"/>
    <col min="4869" max="4869" width="53.140625" style="587" customWidth="1"/>
    <col min="4870" max="4870" width="54.7109375" style="587" customWidth="1"/>
    <col min="4871" max="4872" width="51.85546875" style="587" customWidth="1"/>
    <col min="4873" max="4873" width="59.42578125" style="587" customWidth="1"/>
    <col min="4874" max="4874" width="56.42578125" style="587" customWidth="1"/>
    <col min="4875" max="4875" width="46.140625" style="587" customWidth="1"/>
    <col min="4876" max="4876" width="50.28515625" style="587" customWidth="1"/>
    <col min="4877" max="4877" width="48.42578125" style="587" customWidth="1"/>
    <col min="4878" max="5120" width="9.140625" style="587"/>
    <col min="5121" max="5121" width="58" style="587" customWidth="1"/>
    <col min="5122" max="5122" width="40.5703125" style="587" customWidth="1"/>
    <col min="5123" max="5123" width="87.28515625" style="587" customWidth="1"/>
    <col min="5124" max="5124" width="46" style="587" customWidth="1"/>
    <col min="5125" max="5125" width="53.140625" style="587" customWidth="1"/>
    <col min="5126" max="5126" width="54.7109375" style="587" customWidth="1"/>
    <col min="5127" max="5128" width="51.85546875" style="587" customWidth="1"/>
    <col min="5129" max="5129" width="59.42578125" style="587" customWidth="1"/>
    <col min="5130" max="5130" width="56.42578125" style="587" customWidth="1"/>
    <col min="5131" max="5131" width="46.140625" style="587" customWidth="1"/>
    <col min="5132" max="5132" width="50.28515625" style="587" customWidth="1"/>
    <col min="5133" max="5133" width="48.42578125" style="587" customWidth="1"/>
    <col min="5134" max="5376" width="9.140625" style="587"/>
    <col min="5377" max="5377" width="58" style="587" customWidth="1"/>
    <col min="5378" max="5378" width="40.5703125" style="587" customWidth="1"/>
    <col min="5379" max="5379" width="87.28515625" style="587" customWidth="1"/>
    <col min="5380" max="5380" width="46" style="587" customWidth="1"/>
    <col min="5381" max="5381" width="53.140625" style="587" customWidth="1"/>
    <col min="5382" max="5382" width="54.7109375" style="587" customWidth="1"/>
    <col min="5383" max="5384" width="51.85546875" style="587" customWidth="1"/>
    <col min="5385" max="5385" width="59.42578125" style="587" customWidth="1"/>
    <col min="5386" max="5386" width="56.42578125" style="587" customWidth="1"/>
    <col min="5387" max="5387" width="46.140625" style="587" customWidth="1"/>
    <col min="5388" max="5388" width="50.28515625" style="587" customWidth="1"/>
    <col min="5389" max="5389" width="48.42578125" style="587" customWidth="1"/>
    <col min="5390" max="5632" width="9.140625" style="587"/>
    <col min="5633" max="5633" width="58" style="587" customWidth="1"/>
    <col min="5634" max="5634" width="40.5703125" style="587" customWidth="1"/>
    <col min="5635" max="5635" width="87.28515625" style="587" customWidth="1"/>
    <col min="5636" max="5636" width="46" style="587" customWidth="1"/>
    <col min="5637" max="5637" width="53.140625" style="587" customWidth="1"/>
    <col min="5638" max="5638" width="54.7109375" style="587" customWidth="1"/>
    <col min="5639" max="5640" width="51.85546875" style="587" customWidth="1"/>
    <col min="5641" max="5641" width="59.42578125" style="587" customWidth="1"/>
    <col min="5642" max="5642" width="56.42578125" style="587" customWidth="1"/>
    <col min="5643" max="5643" width="46.140625" style="587" customWidth="1"/>
    <col min="5644" max="5644" width="50.28515625" style="587" customWidth="1"/>
    <col min="5645" max="5645" width="48.42578125" style="587" customWidth="1"/>
    <col min="5646" max="5888" width="9.140625" style="587"/>
    <col min="5889" max="5889" width="58" style="587" customWidth="1"/>
    <col min="5890" max="5890" width="40.5703125" style="587" customWidth="1"/>
    <col min="5891" max="5891" width="87.28515625" style="587" customWidth="1"/>
    <col min="5892" max="5892" width="46" style="587" customWidth="1"/>
    <col min="5893" max="5893" width="53.140625" style="587" customWidth="1"/>
    <col min="5894" max="5894" width="54.7109375" style="587" customWidth="1"/>
    <col min="5895" max="5896" width="51.85546875" style="587" customWidth="1"/>
    <col min="5897" max="5897" width="59.42578125" style="587" customWidth="1"/>
    <col min="5898" max="5898" width="56.42578125" style="587" customWidth="1"/>
    <col min="5899" max="5899" width="46.140625" style="587" customWidth="1"/>
    <col min="5900" max="5900" width="50.28515625" style="587" customWidth="1"/>
    <col min="5901" max="5901" width="48.42578125" style="587" customWidth="1"/>
    <col min="5902" max="6144" width="9.140625" style="587"/>
    <col min="6145" max="6145" width="58" style="587" customWidth="1"/>
    <col min="6146" max="6146" width="40.5703125" style="587" customWidth="1"/>
    <col min="6147" max="6147" width="87.28515625" style="587" customWidth="1"/>
    <col min="6148" max="6148" width="46" style="587" customWidth="1"/>
    <col min="6149" max="6149" width="53.140625" style="587" customWidth="1"/>
    <col min="6150" max="6150" width="54.7109375" style="587" customWidth="1"/>
    <col min="6151" max="6152" width="51.85546875" style="587" customWidth="1"/>
    <col min="6153" max="6153" width="59.42578125" style="587" customWidth="1"/>
    <col min="6154" max="6154" width="56.42578125" style="587" customWidth="1"/>
    <col min="6155" max="6155" width="46.140625" style="587" customWidth="1"/>
    <col min="6156" max="6156" width="50.28515625" style="587" customWidth="1"/>
    <col min="6157" max="6157" width="48.42578125" style="587" customWidth="1"/>
    <col min="6158" max="6400" width="9.140625" style="587"/>
    <col min="6401" max="6401" width="58" style="587" customWidth="1"/>
    <col min="6402" max="6402" width="40.5703125" style="587" customWidth="1"/>
    <col min="6403" max="6403" width="87.28515625" style="587" customWidth="1"/>
    <col min="6404" max="6404" width="46" style="587" customWidth="1"/>
    <col min="6405" max="6405" width="53.140625" style="587" customWidth="1"/>
    <col min="6406" max="6406" width="54.7109375" style="587" customWidth="1"/>
    <col min="6407" max="6408" width="51.85546875" style="587" customWidth="1"/>
    <col min="6409" max="6409" width="59.42578125" style="587" customWidth="1"/>
    <col min="6410" max="6410" width="56.42578125" style="587" customWidth="1"/>
    <col min="6411" max="6411" width="46.140625" style="587" customWidth="1"/>
    <col min="6412" max="6412" width="50.28515625" style="587" customWidth="1"/>
    <col min="6413" max="6413" width="48.42578125" style="587" customWidth="1"/>
    <col min="6414" max="6656" width="9.140625" style="587"/>
    <col min="6657" max="6657" width="58" style="587" customWidth="1"/>
    <col min="6658" max="6658" width="40.5703125" style="587" customWidth="1"/>
    <col min="6659" max="6659" width="87.28515625" style="587" customWidth="1"/>
    <col min="6660" max="6660" width="46" style="587" customWidth="1"/>
    <col min="6661" max="6661" width="53.140625" style="587" customWidth="1"/>
    <col min="6662" max="6662" width="54.7109375" style="587" customWidth="1"/>
    <col min="6663" max="6664" width="51.85546875" style="587" customWidth="1"/>
    <col min="6665" max="6665" width="59.42578125" style="587" customWidth="1"/>
    <col min="6666" max="6666" width="56.42578125" style="587" customWidth="1"/>
    <col min="6667" max="6667" width="46.140625" style="587" customWidth="1"/>
    <col min="6668" max="6668" width="50.28515625" style="587" customWidth="1"/>
    <col min="6669" max="6669" width="48.42578125" style="587" customWidth="1"/>
    <col min="6670" max="6912" width="9.140625" style="587"/>
    <col min="6913" max="6913" width="58" style="587" customWidth="1"/>
    <col min="6914" max="6914" width="40.5703125" style="587" customWidth="1"/>
    <col min="6915" max="6915" width="87.28515625" style="587" customWidth="1"/>
    <col min="6916" max="6916" width="46" style="587" customWidth="1"/>
    <col min="6917" max="6917" width="53.140625" style="587" customWidth="1"/>
    <col min="6918" max="6918" width="54.7109375" style="587" customWidth="1"/>
    <col min="6919" max="6920" width="51.85546875" style="587" customWidth="1"/>
    <col min="6921" max="6921" width="59.42578125" style="587" customWidth="1"/>
    <col min="6922" max="6922" width="56.42578125" style="587" customWidth="1"/>
    <col min="6923" max="6923" width="46.140625" style="587" customWidth="1"/>
    <col min="6924" max="6924" width="50.28515625" style="587" customWidth="1"/>
    <col min="6925" max="6925" width="48.42578125" style="587" customWidth="1"/>
    <col min="6926" max="7168" width="9.140625" style="587"/>
    <col min="7169" max="7169" width="58" style="587" customWidth="1"/>
    <col min="7170" max="7170" width="40.5703125" style="587" customWidth="1"/>
    <col min="7171" max="7171" width="87.28515625" style="587" customWidth="1"/>
    <col min="7172" max="7172" width="46" style="587" customWidth="1"/>
    <col min="7173" max="7173" width="53.140625" style="587" customWidth="1"/>
    <col min="7174" max="7174" width="54.7109375" style="587" customWidth="1"/>
    <col min="7175" max="7176" width="51.85546875" style="587" customWidth="1"/>
    <col min="7177" max="7177" width="59.42578125" style="587" customWidth="1"/>
    <col min="7178" max="7178" width="56.42578125" style="587" customWidth="1"/>
    <col min="7179" max="7179" width="46.140625" style="587" customWidth="1"/>
    <col min="7180" max="7180" width="50.28515625" style="587" customWidth="1"/>
    <col min="7181" max="7181" width="48.42578125" style="587" customWidth="1"/>
    <col min="7182" max="7424" width="9.140625" style="587"/>
    <col min="7425" max="7425" width="58" style="587" customWidth="1"/>
    <col min="7426" max="7426" width="40.5703125" style="587" customWidth="1"/>
    <col min="7427" max="7427" width="87.28515625" style="587" customWidth="1"/>
    <col min="7428" max="7428" width="46" style="587" customWidth="1"/>
    <col min="7429" max="7429" width="53.140625" style="587" customWidth="1"/>
    <col min="7430" max="7430" width="54.7109375" style="587" customWidth="1"/>
    <col min="7431" max="7432" width="51.85546875" style="587" customWidth="1"/>
    <col min="7433" max="7433" width="59.42578125" style="587" customWidth="1"/>
    <col min="7434" max="7434" width="56.42578125" style="587" customWidth="1"/>
    <col min="7435" max="7435" width="46.140625" style="587" customWidth="1"/>
    <col min="7436" max="7436" width="50.28515625" style="587" customWidth="1"/>
    <col min="7437" max="7437" width="48.42578125" style="587" customWidth="1"/>
    <col min="7438" max="7680" width="9.140625" style="587"/>
    <col min="7681" max="7681" width="58" style="587" customWidth="1"/>
    <col min="7682" max="7682" width="40.5703125" style="587" customWidth="1"/>
    <col min="7683" max="7683" width="87.28515625" style="587" customWidth="1"/>
    <col min="7684" max="7684" width="46" style="587" customWidth="1"/>
    <col min="7685" max="7685" width="53.140625" style="587" customWidth="1"/>
    <col min="7686" max="7686" width="54.7109375" style="587" customWidth="1"/>
    <col min="7687" max="7688" width="51.85546875" style="587" customWidth="1"/>
    <col min="7689" max="7689" width="59.42578125" style="587" customWidth="1"/>
    <col min="7690" max="7690" width="56.42578125" style="587" customWidth="1"/>
    <col min="7691" max="7691" width="46.140625" style="587" customWidth="1"/>
    <col min="7692" max="7692" width="50.28515625" style="587" customWidth="1"/>
    <col min="7693" max="7693" width="48.42578125" style="587" customWidth="1"/>
    <col min="7694" max="7936" width="9.140625" style="587"/>
    <col min="7937" max="7937" width="58" style="587" customWidth="1"/>
    <col min="7938" max="7938" width="40.5703125" style="587" customWidth="1"/>
    <col min="7939" max="7939" width="87.28515625" style="587" customWidth="1"/>
    <col min="7940" max="7940" width="46" style="587" customWidth="1"/>
    <col min="7941" max="7941" width="53.140625" style="587" customWidth="1"/>
    <col min="7942" max="7942" width="54.7109375" style="587" customWidth="1"/>
    <col min="7943" max="7944" width="51.85546875" style="587" customWidth="1"/>
    <col min="7945" max="7945" width="59.42578125" style="587" customWidth="1"/>
    <col min="7946" max="7946" width="56.42578125" style="587" customWidth="1"/>
    <col min="7947" max="7947" width="46.140625" style="587" customWidth="1"/>
    <col min="7948" max="7948" width="50.28515625" style="587" customWidth="1"/>
    <col min="7949" max="7949" width="48.42578125" style="587" customWidth="1"/>
    <col min="7950" max="8192" width="9.140625" style="587"/>
    <col min="8193" max="8193" width="58" style="587" customWidth="1"/>
    <col min="8194" max="8194" width="40.5703125" style="587" customWidth="1"/>
    <col min="8195" max="8195" width="87.28515625" style="587" customWidth="1"/>
    <col min="8196" max="8196" width="46" style="587" customWidth="1"/>
    <col min="8197" max="8197" width="53.140625" style="587" customWidth="1"/>
    <col min="8198" max="8198" width="54.7109375" style="587" customWidth="1"/>
    <col min="8199" max="8200" width="51.85546875" style="587" customWidth="1"/>
    <col min="8201" max="8201" width="59.42578125" style="587" customWidth="1"/>
    <col min="8202" max="8202" width="56.42578125" style="587" customWidth="1"/>
    <col min="8203" max="8203" width="46.140625" style="587" customWidth="1"/>
    <col min="8204" max="8204" width="50.28515625" style="587" customWidth="1"/>
    <col min="8205" max="8205" width="48.42578125" style="587" customWidth="1"/>
    <col min="8206" max="8448" width="9.140625" style="587"/>
    <col min="8449" max="8449" width="58" style="587" customWidth="1"/>
    <col min="8450" max="8450" width="40.5703125" style="587" customWidth="1"/>
    <col min="8451" max="8451" width="87.28515625" style="587" customWidth="1"/>
    <col min="8452" max="8452" width="46" style="587" customWidth="1"/>
    <col min="8453" max="8453" width="53.140625" style="587" customWidth="1"/>
    <col min="8454" max="8454" width="54.7109375" style="587" customWidth="1"/>
    <col min="8455" max="8456" width="51.85546875" style="587" customWidth="1"/>
    <col min="8457" max="8457" width="59.42578125" style="587" customWidth="1"/>
    <col min="8458" max="8458" width="56.42578125" style="587" customWidth="1"/>
    <col min="8459" max="8459" width="46.140625" style="587" customWidth="1"/>
    <col min="8460" max="8460" width="50.28515625" style="587" customWidth="1"/>
    <col min="8461" max="8461" width="48.42578125" style="587" customWidth="1"/>
    <col min="8462" max="8704" width="9.140625" style="587"/>
    <col min="8705" max="8705" width="58" style="587" customWidth="1"/>
    <col min="8706" max="8706" width="40.5703125" style="587" customWidth="1"/>
    <col min="8707" max="8707" width="87.28515625" style="587" customWidth="1"/>
    <col min="8708" max="8708" width="46" style="587" customWidth="1"/>
    <col min="8709" max="8709" width="53.140625" style="587" customWidth="1"/>
    <col min="8710" max="8710" width="54.7109375" style="587" customWidth="1"/>
    <col min="8711" max="8712" width="51.85546875" style="587" customWidth="1"/>
    <col min="8713" max="8713" width="59.42578125" style="587" customWidth="1"/>
    <col min="8714" max="8714" width="56.42578125" style="587" customWidth="1"/>
    <col min="8715" max="8715" width="46.140625" style="587" customWidth="1"/>
    <col min="8716" max="8716" width="50.28515625" style="587" customWidth="1"/>
    <col min="8717" max="8717" width="48.42578125" style="587" customWidth="1"/>
    <col min="8718" max="8960" width="9.140625" style="587"/>
    <col min="8961" max="8961" width="58" style="587" customWidth="1"/>
    <col min="8962" max="8962" width="40.5703125" style="587" customWidth="1"/>
    <col min="8963" max="8963" width="87.28515625" style="587" customWidth="1"/>
    <col min="8964" max="8964" width="46" style="587" customWidth="1"/>
    <col min="8965" max="8965" width="53.140625" style="587" customWidth="1"/>
    <col min="8966" max="8966" width="54.7109375" style="587" customWidth="1"/>
    <col min="8967" max="8968" width="51.85546875" style="587" customWidth="1"/>
    <col min="8969" max="8969" width="59.42578125" style="587" customWidth="1"/>
    <col min="8970" max="8970" width="56.42578125" style="587" customWidth="1"/>
    <col min="8971" max="8971" width="46.140625" style="587" customWidth="1"/>
    <col min="8972" max="8972" width="50.28515625" style="587" customWidth="1"/>
    <col min="8973" max="8973" width="48.42578125" style="587" customWidth="1"/>
    <col min="8974" max="9216" width="9.140625" style="587"/>
    <col min="9217" max="9217" width="58" style="587" customWidth="1"/>
    <col min="9218" max="9218" width="40.5703125" style="587" customWidth="1"/>
    <col min="9219" max="9219" width="87.28515625" style="587" customWidth="1"/>
    <col min="9220" max="9220" width="46" style="587" customWidth="1"/>
    <col min="9221" max="9221" width="53.140625" style="587" customWidth="1"/>
    <col min="9222" max="9222" width="54.7109375" style="587" customWidth="1"/>
    <col min="9223" max="9224" width="51.85546875" style="587" customWidth="1"/>
    <col min="9225" max="9225" width="59.42578125" style="587" customWidth="1"/>
    <col min="9226" max="9226" width="56.42578125" style="587" customWidth="1"/>
    <col min="9227" max="9227" width="46.140625" style="587" customWidth="1"/>
    <col min="9228" max="9228" width="50.28515625" style="587" customWidth="1"/>
    <col min="9229" max="9229" width="48.42578125" style="587" customWidth="1"/>
    <col min="9230" max="9472" width="9.140625" style="587"/>
    <col min="9473" max="9473" width="58" style="587" customWidth="1"/>
    <col min="9474" max="9474" width="40.5703125" style="587" customWidth="1"/>
    <col min="9475" max="9475" width="87.28515625" style="587" customWidth="1"/>
    <col min="9476" max="9476" width="46" style="587" customWidth="1"/>
    <col min="9477" max="9477" width="53.140625" style="587" customWidth="1"/>
    <col min="9478" max="9478" width="54.7109375" style="587" customWidth="1"/>
    <col min="9479" max="9480" width="51.85546875" style="587" customWidth="1"/>
    <col min="9481" max="9481" width="59.42578125" style="587" customWidth="1"/>
    <col min="9482" max="9482" width="56.42578125" style="587" customWidth="1"/>
    <col min="9483" max="9483" width="46.140625" style="587" customWidth="1"/>
    <col min="9484" max="9484" width="50.28515625" style="587" customWidth="1"/>
    <col min="9485" max="9485" width="48.42578125" style="587" customWidth="1"/>
    <col min="9486" max="9728" width="9.140625" style="587"/>
    <col min="9729" max="9729" width="58" style="587" customWidth="1"/>
    <col min="9730" max="9730" width="40.5703125" style="587" customWidth="1"/>
    <col min="9731" max="9731" width="87.28515625" style="587" customWidth="1"/>
    <col min="9732" max="9732" width="46" style="587" customWidth="1"/>
    <col min="9733" max="9733" width="53.140625" style="587" customWidth="1"/>
    <col min="9734" max="9734" width="54.7109375" style="587" customWidth="1"/>
    <col min="9735" max="9736" width="51.85546875" style="587" customWidth="1"/>
    <col min="9737" max="9737" width="59.42578125" style="587" customWidth="1"/>
    <col min="9738" max="9738" width="56.42578125" style="587" customWidth="1"/>
    <col min="9739" max="9739" width="46.140625" style="587" customWidth="1"/>
    <col min="9740" max="9740" width="50.28515625" style="587" customWidth="1"/>
    <col min="9741" max="9741" width="48.42578125" style="587" customWidth="1"/>
    <col min="9742" max="9984" width="9.140625" style="587"/>
    <col min="9985" max="9985" width="58" style="587" customWidth="1"/>
    <col min="9986" max="9986" width="40.5703125" style="587" customWidth="1"/>
    <col min="9987" max="9987" width="87.28515625" style="587" customWidth="1"/>
    <col min="9988" max="9988" width="46" style="587" customWidth="1"/>
    <col min="9989" max="9989" width="53.140625" style="587" customWidth="1"/>
    <col min="9990" max="9990" width="54.7109375" style="587" customWidth="1"/>
    <col min="9991" max="9992" width="51.85546875" style="587" customWidth="1"/>
    <col min="9993" max="9993" width="59.42578125" style="587" customWidth="1"/>
    <col min="9994" max="9994" width="56.42578125" style="587" customWidth="1"/>
    <col min="9995" max="9995" width="46.140625" style="587" customWidth="1"/>
    <col min="9996" max="9996" width="50.28515625" style="587" customWidth="1"/>
    <col min="9997" max="9997" width="48.42578125" style="587" customWidth="1"/>
    <col min="9998" max="10240" width="9.140625" style="587"/>
    <col min="10241" max="10241" width="58" style="587" customWidth="1"/>
    <col min="10242" max="10242" width="40.5703125" style="587" customWidth="1"/>
    <col min="10243" max="10243" width="87.28515625" style="587" customWidth="1"/>
    <col min="10244" max="10244" width="46" style="587" customWidth="1"/>
    <col min="10245" max="10245" width="53.140625" style="587" customWidth="1"/>
    <col min="10246" max="10246" width="54.7109375" style="587" customWidth="1"/>
    <col min="10247" max="10248" width="51.85546875" style="587" customWidth="1"/>
    <col min="10249" max="10249" width="59.42578125" style="587" customWidth="1"/>
    <col min="10250" max="10250" width="56.42578125" style="587" customWidth="1"/>
    <col min="10251" max="10251" width="46.140625" style="587" customWidth="1"/>
    <col min="10252" max="10252" width="50.28515625" style="587" customWidth="1"/>
    <col min="10253" max="10253" width="48.42578125" style="587" customWidth="1"/>
    <col min="10254" max="10496" width="9.140625" style="587"/>
    <col min="10497" max="10497" width="58" style="587" customWidth="1"/>
    <col min="10498" max="10498" width="40.5703125" style="587" customWidth="1"/>
    <col min="10499" max="10499" width="87.28515625" style="587" customWidth="1"/>
    <col min="10500" max="10500" width="46" style="587" customWidth="1"/>
    <col min="10501" max="10501" width="53.140625" style="587" customWidth="1"/>
    <col min="10502" max="10502" width="54.7109375" style="587" customWidth="1"/>
    <col min="10503" max="10504" width="51.85546875" style="587" customWidth="1"/>
    <col min="10505" max="10505" width="59.42578125" style="587" customWidth="1"/>
    <col min="10506" max="10506" width="56.42578125" style="587" customWidth="1"/>
    <col min="10507" max="10507" width="46.140625" style="587" customWidth="1"/>
    <col min="10508" max="10508" width="50.28515625" style="587" customWidth="1"/>
    <col min="10509" max="10509" width="48.42578125" style="587" customWidth="1"/>
    <col min="10510" max="10752" width="9.140625" style="587"/>
    <col min="10753" max="10753" width="58" style="587" customWidth="1"/>
    <col min="10754" max="10754" width="40.5703125" style="587" customWidth="1"/>
    <col min="10755" max="10755" width="87.28515625" style="587" customWidth="1"/>
    <col min="10756" max="10756" width="46" style="587" customWidth="1"/>
    <col min="10757" max="10757" width="53.140625" style="587" customWidth="1"/>
    <col min="10758" max="10758" width="54.7109375" style="587" customWidth="1"/>
    <col min="10759" max="10760" width="51.85546875" style="587" customWidth="1"/>
    <col min="10761" max="10761" width="59.42578125" style="587" customWidth="1"/>
    <col min="10762" max="10762" width="56.42578125" style="587" customWidth="1"/>
    <col min="10763" max="10763" width="46.140625" style="587" customWidth="1"/>
    <col min="10764" max="10764" width="50.28515625" style="587" customWidth="1"/>
    <col min="10765" max="10765" width="48.42578125" style="587" customWidth="1"/>
    <col min="10766" max="11008" width="9.140625" style="587"/>
    <col min="11009" max="11009" width="58" style="587" customWidth="1"/>
    <col min="11010" max="11010" width="40.5703125" style="587" customWidth="1"/>
    <col min="11011" max="11011" width="87.28515625" style="587" customWidth="1"/>
    <col min="11012" max="11012" width="46" style="587" customWidth="1"/>
    <col min="11013" max="11013" width="53.140625" style="587" customWidth="1"/>
    <col min="11014" max="11014" width="54.7109375" style="587" customWidth="1"/>
    <col min="11015" max="11016" width="51.85546875" style="587" customWidth="1"/>
    <col min="11017" max="11017" width="59.42578125" style="587" customWidth="1"/>
    <col min="11018" max="11018" width="56.42578125" style="587" customWidth="1"/>
    <col min="11019" max="11019" width="46.140625" style="587" customWidth="1"/>
    <col min="11020" max="11020" width="50.28515625" style="587" customWidth="1"/>
    <col min="11021" max="11021" width="48.42578125" style="587" customWidth="1"/>
    <col min="11022" max="11264" width="9.140625" style="587"/>
    <col min="11265" max="11265" width="58" style="587" customWidth="1"/>
    <col min="11266" max="11266" width="40.5703125" style="587" customWidth="1"/>
    <col min="11267" max="11267" width="87.28515625" style="587" customWidth="1"/>
    <col min="11268" max="11268" width="46" style="587" customWidth="1"/>
    <col min="11269" max="11269" width="53.140625" style="587" customWidth="1"/>
    <col min="11270" max="11270" width="54.7109375" style="587" customWidth="1"/>
    <col min="11271" max="11272" width="51.85546875" style="587" customWidth="1"/>
    <col min="11273" max="11273" width="59.42578125" style="587" customWidth="1"/>
    <col min="11274" max="11274" width="56.42578125" style="587" customWidth="1"/>
    <col min="11275" max="11275" width="46.140625" style="587" customWidth="1"/>
    <col min="11276" max="11276" width="50.28515625" style="587" customWidth="1"/>
    <col min="11277" max="11277" width="48.42578125" style="587" customWidth="1"/>
    <col min="11278" max="11520" width="9.140625" style="587"/>
    <col min="11521" max="11521" width="58" style="587" customWidth="1"/>
    <col min="11522" max="11522" width="40.5703125" style="587" customWidth="1"/>
    <col min="11523" max="11523" width="87.28515625" style="587" customWidth="1"/>
    <col min="11524" max="11524" width="46" style="587" customWidth="1"/>
    <col min="11525" max="11525" width="53.140625" style="587" customWidth="1"/>
    <col min="11526" max="11526" width="54.7109375" style="587" customWidth="1"/>
    <col min="11527" max="11528" width="51.85546875" style="587" customWidth="1"/>
    <col min="11529" max="11529" width="59.42578125" style="587" customWidth="1"/>
    <col min="11530" max="11530" width="56.42578125" style="587" customWidth="1"/>
    <col min="11531" max="11531" width="46.140625" style="587" customWidth="1"/>
    <col min="11532" max="11532" width="50.28515625" style="587" customWidth="1"/>
    <col min="11533" max="11533" width="48.42578125" style="587" customWidth="1"/>
    <col min="11534" max="11776" width="9.140625" style="587"/>
    <col min="11777" max="11777" width="58" style="587" customWidth="1"/>
    <col min="11778" max="11778" width="40.5703125" style="587" customWidth="1"/>
    <col min="11779" max="11779" width="87.28515625" style="587" customWidth="1"/>
    <col min="11780" max="11780" width="46" style="587" customWidth="1"/>
    <col min="11781" max="11781" width="53.140625" style="587" customWidth="1"/>
    <col min="11782" max="11782" width="54.7109375" style="587" customWidth="1"/>
    <col min="11783" max="11784" width="51.85546875" style="587" customWidth="1"/>
    <col min="11785" max="11785" width="59.42578125" style="587" customWidth="1"/>
    <col min="11786" max="11786" width="56.42578125" style="587" customWidth="1"/>
    <col min="11787" max="11787" width="46.140625" style="587" customWidth="1"/>
    <col min="11788" max="11788" width="50.28515625" style="587" customWidth="1"/>
    <col min="11789" max="11789" width="48.42578125" style="587" customWidth="1"/>
    <col min="11790" max="12032" width="9.140625" style="587"/>
    <col min="12033" max="12033" width="58" style="587" customWidth="1"/>
    <col min="12034" max="12034" width="40.5703125" style="587" customWidth="1"/>
    <col min="12035" max="12035" width="87.28515625" style="587" customWidth="1"/>
    <col min="12036" max="12036" width="46" style="587" customWidth="1"/>
    <col min="12037" max="12037" width="53.140625" style="587" customWidth="1"/>
    <col min="12038" max="12038" width="54.7109375" style="587" customWidth="1"/>
    <col min="12039" max="12040" width="51.85546875" style="587" customWidth="1"/>
    <col min="12041" max="12041" width="59.42578125" style="587" customWidth="1"/>
    <col min="12042" max="12042" width="56.42578125" style="587" customWidth="1"/>
    <col min="12043" max="12043" width="46.140625" style="587" customWidth="1"/>
    <col min="12044" max="12044" width="50.28515625" style="587" customWidth="1"/>
    <col min="12045" max="12045" width="48.42578125" style="587" customWidth="1"/>
    <col min="12046" max="12288" width="9.140625" style="587"/>
    <col min="12289" max="12289" width="58" style="587" customWidth="1"/>
    <col min="12290" max="12290" width="40.5703125" style="587" customWidth="1"/>
    <col min="12291" max="12291" width="87.28515625" style="587" customWidth="1"/>
    <col min="12292" max="12292" width="46" style="587" customWidth="1"/>
    <col min="12293" max="12293" width="53.140625" style="587" customWidth="1"/>
    <col min="12294" max="12294" width="54.7109375" style="587" customWidth="1"/>
    <col min="12295" max="12296" width="51.85546875" style="587" customWidth="1"/>
    <col min="12297" max="12297" width="59.42578125" style="587" customWidth="1"/>
    <col min="12298" max="12298" width="56.42578125" style="587" customWidth="1"/>
    <col min="12299" max="12299" width="46.140625" style="587" customWidth="1"/>
    <col min="12300" max="12300" width="50.28515625" style="587" customWidth="1"/>
    <col min="12301" max="12301" width="48.42578125" style="587" customWidth="1"/>
    <col min="12302" max="12544" width="9.140625" style="587"/>
    <col min="12545" max="12545" width="58" style="587" customWidth="1"/>
    <col min="12546" max="12546" width="40.5703125" style="587" customWidth="1"/>
    <col min="12547" max="12547" width="87.28515625" style="587" customWidth="1"/>
    <col min="12548" max="12548" width="46" style="587" customWidth="1"/>
    <col min="12549" max="12549" width="53.140625" style="587" customWidth="1"/>
    <col min="12550" max="12550" width="54.7109375" style="587" customWidth="1"/>
    <col min="12551" max="12552" width="51.85546875" style="587" customWidth="1"/>
    <col min="12553" max="12553" width="59.42578125" style="587" customWidth="1"/>
    <col min="12554" max="12554" width="56.42578125" style="587" customWidth="1"/>
    <col min="12555" max="12555" width="46.140625" style="587" customWidth="1"/>
    <col min="12556" max="12556" width="50.28515625" style="587" customWidth="1"/>
    <col min="12557" max="12557" width="48.42578125" style="587" customWidth="1"/>
    <col min="12558" max="12800" width="9.140625" style="587"/>
    <col min="12801" max="12801" width="58" style="587" customWidth="1"/>
    <col min="12802" max="12802" width="40.5703125" style="587" customWidth="1"/>
    <col min="12803" max="12803" width="87.28515625" style="587" customWidth="1"/>
    <col min="12804" max="12804" width="46" style="587" customWidth="1"/>
    <col min="12805" max="12805" width="53.140625" style="587" customWidth="1"/>
    <col min="12806" max="12806" width="54.7109375" style="587" customWidth="1"/>
    <col min="12807" max="12808" width="51.85546875" style="587" customWidth="1"/>
    <col min="12809" max="12809" width="59.42578125" style="587" customWidth="1"/>
    <col min="12810" max="12810" width="56.42578125" style="587" customWidth="1"/>
    <col min="12811" max="12811" width="46.140625" style="587" customWidth="1"/>
    <col min="12812" max="12812" width="50.28515625" style="587" customWidth="1"/>
    <col min="12813" max="12813" width="48.42578125" style="587" customWidth="1"/>
    <col min="12814" max="13056" width="9.140625" style="587"/>
    <col min="13057" max="13057" width="58" style="587" customWidth="1"/>
    <col min="13058" max="13058" width="40.5703125" style="587" customWidth="1"/>
    <col min="13059" max="13059" width="87.28515625" style="587" customWidth="1"/>
    <col min="13060" max="13060" width="46" style="587" customWidth="1"/>
    <col min="13061" max="13061" width="53.140625" style="587" customWidth="1"/>
    <col min="13062" max="13062" width="54.7109375" style="587" customWidth="1"/>
    <col min="13063" max="13064" width="51.85546875" style="587" customWidth="1"/>
    <col min="13065" max="13065" width="59.42578125" style="587" customWidth="1"/>
    <col min="13066" max="13066" width="56.42578125" style="587" customWidth="1"/>
    <col min="13067" max="13067" width="46.140625" style="587" customWidth="1"/>
    <col min="13068" max="13068" width="50.28515625" style="587" customWidth="1"/>
    <col min="13069" max="13069" width="48.42578125" style="587" customWidth="1"/>
    <col min="13070" max="13312" width="9.140625" style="587"/>
    <col min="13313" max="13313" width="58" style="587" customWidth="1"/>
    <col min="13314" max="13314" width="40.5703125" style="587" customWidth="1"/>
    <col min="13315" max="13315" width="87.28515625" style="587" customWidth="1"/>
    <col min="13316" max="13316" width="46" style="587" customWidth="1"/>
    <col min="13317" max="13317" width="53.140625" style="587" customWidth="1"/>
    <col min="13318" max="13318" width="54.7109375" style="587" customWidth="1"/>
    <col min="13319" max="13320" width="51.85546875" style="587" customWidth="1"/>
    <col min="13321" max="13321" width="59.42578125" style="587" customWidth="1"/>
    <col min="13322" max="13322" width="56.42578125" style="587" customWidth="1"/>
    <col min="13323" max="13323" width="46.140625" style="587" customWidth="1"/>
    <col min="13324" max="13324" width="50.28515625" style="587" customWidth="1"/>
    <col min="13325" max="13325" width="48.42578125" style="587" customWidth="1"/>
    <col min="13326" max="13568" width="9.140625" style="587"/>
    <col min="13569" max="13569" width="58" style="587" customWidth="1"/>
    <col min="13570" max="13570" width="40.5703125" style="587" customWidth="1"/>
    <col min="13571" max="13571" width="87.28515625" style="587" customWidth="1"/>
    <col min="13572" max="13572" width="46" style="587" customWidth="1"/>
    <col min="13573" max="13573" width="53.140625" style="587" customWidth="1"/>
    <col min="13574" max="13574" width="54.7109375" style="587" customWidth="1"/>
    <col min="13575" max="13576" width="51.85546875" style="587" customWidth="1"/>
    <col min="13577" max="13577" width="59.42578125" style="587" customWidth="1"/>
    <col min="13578" max="13578" width="56.42578125" style="587" customWidth="1"/>
    <col min="13579" max="13579" width="46.140625" style="587" customWidth="1"/>
    <col min="13580" max="13580" width="50.28515625" style="587" customWidth="1"/>
    <col min="13581" max="13581" width="48.42578125" style="587" customWidth="1"/>
    <col min="13582" max="13824" width="9.140625" style="587"/>
    <col min="13825" max="13825" width="58" style="587" customWidth="1"/>
    <col min="13826" max="13826" width="40.5703125" style="587" customWidth="1"/>
    <col min="13827" max="13827" width="87.28515625" style="587" customWidth="1"/>
    <col min="13828" max="13828" width="46" style="587" customWidth="1"/>
    <col min="13829" max="13829" width="53.140625" style="587" customWidth="1"/>
    <col min="13830" max="13830" width="54.7109375" style="587" customWidth="1"/>
    <col min="13831" max="13832" width="51.85546875" style="587" customWidth="1"/>
    <col min="13833" max="13833" width="59.42578125" style="587" customWidth="1"/>
    <col min="13834" max="13834" width="56.42578125" style="587" customWidth="1"/>
    <col min="13835" max="13835" width="46.140625" style="587" customWidth="1"/>
    <col min="13836" max="13836" width="50.28515625" style="587" customWidth="1"/>
    <col min="13837" max="13837" width="48.42578125" style="587" customWidth="1"/>
    <col min="13838" max="14080" width="9.140625" style="587"/>
    <col min="14081" max="14081" width="58" style="587" customWidth="1"/>
    <col min="14082" max="14082" width="40.5703125" style="587" customWidth="1"/>
    <col min="14083" max="14083" width="87.28515625" style="587" customWidth="1"/>
    <col min="14084" max="14084" width="46" style="587" customWidth="1"/>
    <col min="14085" max="14085" width="53.140625" style="587" customWidth="1"/>
    <col min="14086" max="14086" width="54.7109375" style="587" customWidth="1"/>
    <col min="14087" max="14088" width="51.85546875" style="587" customWidth="1"/>
    <col min="14089" max="14089" width="59.42578125" style="587" customWidth="1"/>
    <col min="14090" max="14090" width="56.42578125" style="587" customWidth="1"/>
    <col min="14091" max="14091" width="46.140625" style="587" customWidth="1"/>
    <col min="14092" max="14092" width="50.28515625" style="587" customWidth="1"/>
    <col min="14093" max="14093" width="48.42578125" style="587" customWidth="1"/>
    <col min="14094" max="14336" width="9.140625" style="587"/>
    <col min="14337" max="14337" width="58" style="587" customWidth="1"/>
    <col min="14338" max="14338" width="40.5703125" style="587" customWidth="1"/>
    <col min="14339" max="14339" width="87.28515625" style="587" customWidth="1"/>
    <col min="14340" max="14340" width="46" style="587" customWidth="1"/>
    <col min="14341" max="14341" width="53.140625" style="587" customWidth="1"/>
    <col min="14342" max="14342" width="54.7109375" style="587" customWidth="1"/>
    <col min="14343" max="14344" width="51.85546875" style="587" customWidth="1"/>
    <col min="14345" max="14345" width="59.42578125" style="587" customWidth="1"/>
    <col min="14346" max="14346" width="56.42578125" style="587" customWidth="1"/>
    <col min="14347" max="14347" width="46.140625" style="587" customWidth="1"/>
    <col min="14348" max="14348" width="50.28515625" style="587" customWidth="1"/>
    <col min="14349" max="14349" width="48.42578125" style="587" customWidth="1"/>
    <col min="14350" max="14592" width="9.140625" style="587"/>
    <col min="14593" max="14593" width="58" style="587" customWidth="1"/>
    <col min="14594" max="14594" width="40.5703125" style="587" customWidth="1"/>
    <col min="14595" max="14595" width="87.28515625" style="587" customWidth="1"/>
    <col min="14596" max="14596" width="46" style="587" customWidth="1"/>
    <col min="14597" max="14597" width="53.140625" style="587" customWidth="1"/>
    <col min="14598" max="14598" width="54.7109375" style="587" customWidth="1"/>
    <col min="14599" max="14600" width="51.85546875" style="587" customWidth="1"/>
    <col min="14601" max="14601" width="59.42578125" style="587" customWidth="1"/>
    <col min="14602" max="14602" width="56.42578125" style="587" customWidth="1"/>
    <col min="14603" max="14603" width="46.140625" style="587" customWidth="1"/>
    <col min="14604" max="14604" width="50.28515625" style="587" customWidth="1"/>
    <col min="14605" max="14605" width="48.42578125" style="587" customWidth="1"/>
    <col min="14606" max="14848" width="9.140625" style="587"/>
    <col min="14849" max="14849" width="58" style="587" customWidth="1"/>
    <col min="14850" max="14850" width="40.5703125" style="587" customWidth="1"/>
    <col min="14851" max="14851" width="87.28515625" style="587" customWidth="1"/>
    <col min="14852" max="14852" width="46" style="587" customWidth="1"/>
    <col min="14853" max="14853" width="53.140625" style="587" customWidth="1"/>
    <col min="14854" max="14854" width="54.7109375" style="587" customWidth="1"/>
    <col min="14855" max="14856" width="51.85546875" style="587" customWidth="1"/>
    <col min="14857" max="14857" width="59.42578125" style="587" customWidth="1"/>
    <col min="14858" max="14858" width="56.42578125" style="587" customWidth="1"/>
    <col min="14859" max="14859" width="46.140625" style="587" customWidth="1"/>
    <col min="14860" max="14860" width="50.28515625" style="587" customWidth="1"/>
    <col min="14861" max="14861" width="48.42578125" style="587" customWidth="1"/>
    <col min="14862" max="15104" width="9.140625" style="587"/>
    <col min="15105" max="15105" width="58" style="587" customWidth="1"/>
    <col min="15106" max="15106" width="40.5703125" style="587" customWidth="1"/>
    <col min="15107" max="15107" width="87.28515625" style="587" customWidth="1"/>
    <col min="15108" max="15108" width="46" style="587" customWidth="1"/>
    <col min="15109" max="15109" width="53.140625" style="587" customWidth="1"/>
    <col min="15110" max="15110" width="54.7109375" style="587" customWidth="1"/>
    <col min="15111" max="15112" width="51.85546875" style="587" customWidth="1"/>
    <col min="15113" max="15113" width="59.42578125" style="587" customWidth="1"/>
    <col min="15114" max="15114" width="56.42578125" style="587" customWidth="1"/>
    <col min="15115" max="15115" width="46.140625" style="587" customWidth="1"/>
    <col min="15116" max="15116" width="50.28515625" style="587" customWidth="1"/>
    <col min="15117" max="15117" width="48.42578125" style="587" customWidth="1"/>
    <col min="15118" max="15360" width="9.140625" style="587"/>
    <col min="15361" max="15361" width="58" style="587" customWidth="1"/>
    <col min="15362" max="15362" width="40.5703125" style="587" customWidth="1"/>
    <col min="15363" max="15363" width="87.28515625" style="587" customWidth="1"/>
    <col min="15364" max="15364" width="46" style="587" customWidth="1"/>
    <col min="15365" max="15365" width="53.140625" style="587" customWidth="1"/>
    <col min="15366" max="15366" width="54.7109375" style="587" customWidth="1"/>
    <col min="15367" max="15368" width="51.85546875" style="587" customWidth="1"/>
    <col min="15369" max="15369" width="59.42578125" style="587" customWidth="1"/>
    <col min="15370" max="15370" width="56.42578125" style="587" customWidth="1"/>
    <col min="15371" max="15371" width="46.140625" style="587" customWidth="1"/>
    <col min="15372" max="15372" width="50.28515625" style="587" customWidth="1"/>
    <col min="15373" max="15373" width="48.42578125" style="587" customWidth="1"/>
    <col min="15374" max="15616" width="9.140625" style="587"/>
    <col min="15617" max="15617" width="58" style="587" customWidth="1"/>
    <col min="15618" max="15618" width="40.5703125" style="587" customWidth="1"/>
    <col min="15619" max="15619" width="87.28515625" style="587" customWidth="1"/>
    <col min="15620" max="15620" width="46" style="587" customWidth="1"/>
    <col min="15621" max="15621" width="53.140625" style="587" customWidth="1"/>
    <col min="15622" max="15622" width="54.7109375" style="587" customWidth="1"/>
    <col min="15623" max="15624" width="51.85546875" style="587" customWidth="1"/>
    <col min="15625" max="15625" width="59.42578125" style="587" customWidth="1"/>
    <col min="15626" max="15626" width="56.42578125" style="587" customWidth="1"/>
    <col min="15627" max="15627" width="46.140625" style="587" customWidth="1"/>
    <col min="15628" max="15628" width="50.28515625" style="587" customWidth="1"/>
    <col min="15629" max="15629" width="48.42578125" style="587" customWidth="1"/>
    <col min="15630" max="15872" width="9.140625" style="587"/>
    <col min="15873" max="15873" width="58" style="587" customWidth="1"/>
    <col min="15874" max="15874" width="40.5703125" style="587" customWidth="1"/>
    <col min="15875" max="15875" width="87.28515625" style="587" customWidth="1"/>
    <col min="15876" max="15876" width="46" style="587" customWidth="1"/>
    <col min="15877" max="15877" width="53.140625" style="587" customWidth="1"/>
    <col min="15878" max="15878" width="54.7109375" style="587" customWidth="1"/>
    <col min="15879" max="15880" width="51.85546875" style="587" customWidth="1"/>
    <col min="15881" max="15881" width="59.42578125" style="587" customWidth="1"/>
    <col min="15882" max="15882" width="56.42578125" style="587" customWidth="1"/>
    <col min="15883" max="15883" width="46.140625" style="587" customWidth="1"/>
    <col min="15884" max="15884" width="50.28515625" style="587" customWidth="1"/>
    <col min="15885" max="15885" width="48.42578125" style="587" customWidth="1"/>
    <col min="15886" max="16128" width="9.140625" style="587"/>
    <col min="16129" max="16129" width="58" style="587" customWidth="1"/>
    <col min="16130" max="16130" width="40.5703125" style="587" customWidth="1"/>
    <col min="16131" max="16131" width="87.28515625" style="587" customWidth="1"/>
    <col min="16132" max="16132" width="46" style="587" customWidth="1"/>
    <col min="16133" max="16133" width="53.140625" style="587" customWidth="1"/>
    <col min="16134" max="16134" width="54.7109375" style="587" customWidth="1"/>
    <col min="16135" max="16136" width="51.85546875" style="587" customWidth="1"/>
    <col min="16137" max="16137" width="59.42578125" style="587" customWidth="1"/>
    <col min="16138" max="16138" width="56.42578125" style="587" customWidth="1"/>
    <col min="16139" max="16139" width="46.140625" style="587" customWidth="1"/>
    <col min="16140" max="16140" width="50.28515625" style="587" customWidth="1"/>
    <col min="16141" max="16141" width="48.42578125" style="587" customWidth="1"/>
    <col min="16142" max="16384" width="9.140625" style="587"/>
  </cols>
  <sheetData>
    <row r="1" spans="1:13" ht="18" x14ac:dyDescent="0.25">
      <c r="A1" s="586" t="s">
        <v>896</v>
      </c>
      <c r="B1" s="761" t="s">
        <v>1602</v>
      </c>
    </row>
    <row r="2" spans="1:13" ht="18.75" x14ac:dyDescent="0.3">
      <c r="A2" s="588" t="s">
        <v>1540</v>
      </c>
    </row>
    <row r="3" spans="1:13" x14ac:dyDescent="0.2">
      <c r="A3" s="587" t="s">
        <v>271</v>
      </c>
    </row>
    <row r="4" spans="1:13" x14ac:dyDescent="0.2">
      <c r="A4" s="246" t="str">
        <f>HYPERLINK("http://www.eia.doe.gov/totalenergy/data/monthly/dataunits.cfm","Note: Information about data precision and revisions.")</f>
        <v>Note: Information about data precision and revisions.</v>
      </c>
    </row>
    <row r="5" spans="1:13" x14ac:dyDescent="0.2">
      <c r="A5" s="587" t="s">
        <v>271</v>
      </c>
    </row>
    <row r="6" spans="1:13" x14ac:dyDescent="0.2">
      <c r="A6" t="s">
        <v>1538</v>
      </c>
    </row>
    <row r="7" spans="1:13" x14ac:dyDescent="0.2">
      <c r="A7" t="s">
        <v>1539</v>
      </c>
    </row>
    <row r="8" spans="1:13" x14ac:dyDescent="0.2">
      <c r="A8" s="587" t="s">
        <v>271</v>
      </c>
    </row>
    <row r="9" spans="1:13" ht="15.75" x14ac:dyDescent="0.25">
      <c r="A9" s="590" t="s">
        <v>1466</v>
      </c>
    </row>
    <row r="10" spans="1:13" x14ac:dyDescent="0.2">
      <c r="A10" s="587" t="s">
        <v>271</v>
      </c>
    </row>
    <row r="11" spans="1:13" x14ac:dyDescent="0.2">
      <c r="A11" s="591" t="s">
        <v>1467</v>
      </c>
      <c r="B11" s="591" t="s">
        <v>902</v>
      </c>
      <c r="C11" s="591" t="s">
        <v>903</v>
      </c>
      <c r="D11" s="591" t="s">
        <v>904</v>
      </c>
      <c r="E11" s="591" t="s">
        <v>905</v>
      </c>
      <c r="F11" s="591" t="s">
        <v>906</v>
      </c>
      <c r="G11" s="591" t="s">
        <v>907</v>
      </c>
      <c r="H11" s="591" t="s">
        <v>908</v>
      </c>
      <c r="I11" s="591" t="s">
        <v>909</v>
      </c>
      <c r="J11" s="591" t="s">
        <v>910</v>
      </c>
      <c r="K11" s="591" t="s">
        <v>911</v>
      </c>
      <c r="L11" s="591" t="s">
        <v>912</v>
      </c>
      <c r="M11" s="591" t="s">
        <v>913</v>
      </c>
    </row>
    <row r="12" spans="1:13" x14ac:dyDescent="0.2">
      <c r="B12" s="591" t="s">
        <v>914</v>
      </c>
      <c r="C12" s="591" t="s">
        <v>914</v>
      </c>
      <c r="D12" s="591" t="s">
        <v>914</v>
      </c>
      <c r="E12" s="591" t="s">
        <v>914</v>
      </c>
      <c r="F12" s="591" t="s">
        <v>914</v>
      </c>
      <c r="G12" s="591" t="s">
        <v>914</v>
      </c>
      <c r="H12" s="591" t="s">
        <v>914</v>
      </c>
      <c r="I12" s="591" t="s">
        <v>914</v>
      </c>
      <c r="J12" s="591" t="s">
        <v>914</v>
      </c>
      <c r="K12" s="591" t="s">
        <v>914</v>
      </c>
      <c r="L12" s="591" t="s">
        <v>914</v>
      </c>
      <c r="M12" s="591" t="s">
        <v>914</v>
      </c>
    </row>
    <row r="13" spans="1:13" x14ac:dyDescent="0.2">
      <c r="A13" s="592">
        <v>1949</v>
      </c>
      <c r="B13" s="587">
        <v>1271.5509999999999</v>
      </c>
      <c r="C13" s="587">
        <v>1027.2829999999999</v>
      </c>
      <c r="D13" s="587">
        <v>1106.414</v>
      </c>
      <c r="E13" s="587">
        <v>3405.248</v>
      </c>
      <c r="F13" s="587" t="s">
        <v>916</v>
      </c>
      <c r="G13" s="587" t="s">
        <v>916</v>
      </c>
      <c r="H13" s="587">
        <v>1055.1859999999999</v>
      </c>
      <c r="I13">
        <v>1055.1859999999999</v>
      </c>
      <c r="J13">
        <v>4460.4340000000002</v>
      </c>
      <c r="K13">
        <v>227.89400000000001</v>
      </c>
      <c r="L13" s="587">
        <v>910.92200000000003</v>
      </c>
      <c r="M13" s="587">
        <v>5599.25</v>
      </c>
    </row>
    <row r="14" spans="1:13" x14ac:dyDescent="0.2">
      <c r="A14" s="592">
        <v>1950</v>
      </c>
      <c r="B14" s="587">
        <v>1261.2670000000001</v>
      </c>
      <c r="C14" s="587">
        <v>1240.3119999999999</v>
      </c>
      <c r="D14" s="587">
        <v>1322.229</v>
      </c>
      <c r="E14" s="587">
        <v>3823.808</v>
      </c>
      <c r="F14" s="587" t="s">
        <v>916</v>
      </c>
      <c r="G14" s="587" t="s">
        <v>916</v>
      </c>
      <c r="H14" s="587">
        <v>1005.529</v>
      </c>
      <c r="I14">
        <v>1005.529</v>
      </c>
      <c r="J14">
        <v>4829.3370000000004</v>
      </c>
      <c r="K14">
        <v>246.34800000000001</v>
      </c>
      <c r="L14" s="587">
        <v>912.86900000000003</v>
      </c>
      <c r="M14" s="587">
        <v>5988.5529999999999</v>
      </c>
    </row>
    <row r="15" spans="1:13" x14ac:dyDescent="0.2">
      <c r="A15" s="592">
        <v>1951</v>
      </c>
      <c r="B15" s="587">
        <v>1158.6790000000001</v>
      </c>
      <c r="C15" s="587">
        <v>1526.34</v>
      </c>
      <c r="D15" s="587">
        <v>1461.2449999999999</v>
      </c>
      <c r="E15" s="587">
        <v>4146.2640000000001</v>
      </c>
      <c r="F15" s="587" t="s">
        <v>916</v>
      </c>
      <c r="G15" s="587" t="s">
        <v>916</v>
      </c>
      <c r="H15" s="587">
        <v>958.21199999999999</v>
      </c>
      <c r="I15">
        <v>958.21199999999999</v>
      </c>
      <c r="J15">
        <v>5104.4759999999997</v>
      </c>
      <c r="K15">
        <v>283.51299999999998</v>
      </c>
      <c r="L15" s="587">
        <v>992.20399999999995</v>
      </c>
      <c r="M15" s="587">
        <v>6380.1930000000002</v>
      </c>
    </row>
    <row r="16" spans="1:13" x14ac:dyDescent="0.2">
      <c r="A16" s="592">
        <v>1952</v>
      </c>
      <c r="B16" s="587">
        <v>1079.2059999999999</v>
      </c>
      <c r="C16" s="587">
        <v>1678.7349999999999</v>
      </c>
      <c r="D16" s="587">
        <v>1501.088</v>
      </c>
      <c r="E16" s="587">
        <v>4259.0290000000005</v>
      </c>
      <c r="F16" s="587" t="s">
        <v>916</v>
      </c>
      <c r="G16" s="587" t="s">
        <v>916</v>
      </c>
      <c r="H16" s="587">
        <v>899.16399999999999</v>
      </c>
      <c r="I16">
        <v>899.16399999999999</v>
      </c>
      <c r="J16">
        <v>5158.1930000000002</v>
      </c>
      <c r="K16">
        <v>319.17500000000001</v>
      </c>
      <c r="L16" s="587">
        <v>1082.875</v>
      </c>
      <c r="M16" s="587">
        <v>6560.2430000000004</v>
      </c>
    </row>
    <row r="17" spans="1:13" x14ac:dyDescent="0.2">
      <c r="A17" s="592">
        <v>1953</v>
      </c>
      <c r="B17" s="587">
        <v>965.66399999999999</v>
      </c>
      <c r="C17" s="587">
        <v>1744.4960000000001</v>
      </c>
      <c r="D17" s="587">
        <v>1510.4079999999999</v>
      </c>
      <c r="E17" s="587">
        <v>4220.5680000000002</v>
      </c>
      <c r="F17" s="587" t="s">
        <v>916</v>
      </c>
      <c r="G17" s="587" t="s">
        <v>916</v>
      </c>
      <c r="H17" s="587">
        <v>831.947</v>
      </c>
      <c r="I17">
        <v>831.947</v>
      </c>
      <c r="J17">
        <v>5052.5150000000003</v>
      </c>
      <c r="K17">
        <v>355.34699999999998</v>
      </c>
      <c r="L17" s="587">
        <v>1150.886</v>
      </c>
      <c r="M17" s="587">
        <v>6558.7479999999996</v>
      </c>
    </row>
    <row r="18" spans="1:13" x14ac:dyDescent="0.2">
      <c r="A18" s="592">
        <v>1954</v>
      </c>
      <c r="B18" s="587">
        <v>858.255</v>
      </c>
      <c r="C18" s="587">
        <v>1960.547</v>
      </c>
      <c r="D18" s="587">
        <v>1643.7570000000001</v>
      </c>
      <c r="E18" s="587">
        <v>4462.5590000000002</v>
      </c>
      <c r="F18" s="587" t="s">
        <v>916</v>
      </c>
      <c r="G18" s="587" t="s">
        <v>916</v>
      </c>
      <c r="H18" s="587">
        <v>799.74800000000005</v>
      </c>
      <c r="I18">
        <v>799.74800000000005</v>
      </c>
      <c r="J18">
        <v>5262.3069999999998</v>
      </c>
      <c r="K18">
        <v>396.57100000000003</v>
      </c>
      <c r="L18" s="587">
        <v>1187.18</v>
      </c>
      <c r="M18" s="587">
        <v>6846.058</v>
      </c>
    </row>
    <row r="19" spans="1:13" x14ac:dyDescent="0.2">
      <c r="A19" s="592">
        <v>1955</v>
      </c>
      <c r="B19" s="587">
        <v>867.43100000000004</v>
      </c>
      <c r="C19" s="587">
        <v>2198.29</v>
      </c>
      <c r="D19" s="587">
        <v>1767.0239999999999</v>
      </c>
      <c r="E19" s="587">
        <v>4832.7460000000001</v>
      </c>
      <c r="F19" s="587" t="s">
        <v>916</v>
      </c>
      <c r="G19" s="587" t="s">
        <v>916</v>
      </c>
      <c r="H19" s="587">
        <v>775.06600000000003</v>
      </c>
      <c r="I19">
        <v>775.06600000000003</v>
      </c>
      <c r="J19">
        <v>5607.8119999999999</v>
      </c>
      <c r="K19">
        <v>438.10300000000001</v>
      </c>
      <c r="L19" s="587">
        <v>1232.0730000000001</v>
      </c>
      <c r="M19" s="587">
        <v>7277.9880000000003</v>
      </c>
    </row>
    <row r="20" spans="1:13" x14ac:dyDescent="0.2">
      <c r="A20" s="592">
        <v>1956</v>
      </c>
      <c r="B20" s="587">
        <v>838.91</v>
      </c>
      <c r="C20" s="587">
        <v>2409.029</v>
      </c>
      <c r="D20" s="587">
        <v>1852.7380000000001</v>
      </c>
      <c r="E20" s="587">
        <v>5100.6769999999997</v>
      </c>
      <c r="F20" s="587" t="s">
        <v>916</v>
      </c>
      <c r="G20" s="587" t="s">
        <v>916</v>
      </c>
      <c r="H20" s="587">
        <v>738.70600000000002</v>
      </c>
      <c r="I20">
        <v>738.70600000000002</v>
      </c>
      <c r="J20">
        <v>5839.3829999999998</v>
      </c>
      <c r="K20">
        <v>489.54199999999997</v>
      </c>
      <c r="L20" s="587">
        <v>1333.8</v>
      </c>
      <c r="M20" s="587">
        <v>7662.7250000000004</v>
      </c>
    </row>
    <row r="21" spans="1:13" x14ac:dyDescent="0.2">
      <c r="A21" s="592">
        <v>1957</v>
      </c>
      <c r="B21" s="587">
        <v>653.73400000000004</v>
      </c>
      <c r="C21" s="587">
        <v>2587.7779999999998</v>
      </c>
      <c r="D21" s="587">
        <v>1800.576</v>
      </c>
      <c r="E21" s="587">
        <v>5042.0879999999997</v>
      </c>
      <c r="F21" s="587" t="s">
        <v>916</v>
      </c>
      <c r="G21" s="587" t="s">
        <v>916</v>
      </c>
      <c r="H21" s="587">
        <v>701.81200000000001</v>
      </c>
      <c r="I21">
        <v>701.81200000000001</v>
      </c>
      <c r="J21">
        <v>5743.9</v>
      </c>
      <c r="K21">
        <v>534.74</v>
      </c>
      <c r="L21" s="587">
        <v>1433.36</v>
      </c>
      <c r="M21" s="587">
        <v>7712</v>
      </c>
    </row>
    <row r="22" spans="1:13" x14ac:dyDescent="0.2">
      <c r="A22" s="592">
        <v>1958</v>
      </c>
      <c r="B22" s="587">
        <v>663.49599999999998</v>
      </c>
      <c r="C22" s="587">
        <v>2809.25</v>
      </c>
      <c r="D22" s="587">
        <v>1964.1769999999999</v>
      </c>
      <c r="E22" s="587">
        <v>5436.9229999999998</v>
      </c>
      <c r="F22" s="587" t="s">
        <v>916</v>
      </c>
      <c r="G22" s="587" t="s">
        <v>916</v>
      </c>
      <c r="H22" s="587">
        <v>688.447</v>
      </c>
      <c r="I22">
        <v>688.447</v>
      </c>
      <c r="J22">
        <v>6125.37</v>
      </c>
      <c r="K22">
        <v>578.30799999999999</v>
      </c>
      <c r="L22" s="587">
        <v>1496.9960000000001</v>
      </c>
      <c r="M22" s="587">
        <v>8200.6740000000009</v>
      </c>
    </row>
    <row r="23" spans="1:13" x14ac:dyDescent="0.2">
      <c r="A23" s="592">
        <v>1959</v>
      </c>
      <c r="B23" s="587">
        <v>573.32100000000003</v>
      </c>
      <c r="C23" s="587">
        <v>3014.5419999999999</v>
      </c>
      <c r="D23" s="587">
        <v>1953.5219999999999</v>
      </c>
      <c r="E23" s="587">
        <v>5541.3850000000002</v>
      </c>
      <c r="F23" s="587" t="s">
        <v>916</v>
      </c>
      <c r="G23" s="587" t="s">
        <v>916</v>
      </c>
      <c r="H23" s="587">
        <v>646.92600000000004</v>
      </c>
      <c r="I23">
        <v>646.92600000000004</v>
      </c>
      <c r="J23">
        <v>6188.3109999999997</v>
      </c>
      <c r="K23">
        <v>629.66399999999999</v>
      </c>
      <c r="L23" s="587">
        <v>1593.8910000000001</v>
      </c>
      <c r="M23" s="587">
        <v>8411.866</v>
      </c>
    </row>
    <row r="24" spans="1:13" x14ac:dyDescent="0.2">
      <c r="A24" s="592">
        <v>1960</v>
      </c>
      <c r="B24" s="587">
        <v>585.28399999999999</v>
      </c>
      <c r="C24" s="587">
        <v>3211.7779999999998</v>
      </c>
      <c r="D24" s="587">
        <v>2227.143</v>
      </c>
      <c r="E24" s="587">
        <v>6024.2049999999999</v>
      </c>
      <c r="F24" s="587" t="s">
        <v>916</v>
      </c>
      <c r="G24" s="587" t="s">
        <v>916</v>
      </c>
      <c r="H24" s="587">
        <v>626.63</v>
      </c>
      <c r="I24">
        <v>626.63</v>
      </c>
      <c r="J24">
        <v>6650.835</v>
      </c>
      <c r="K24">
        <v>687.39300000000003</v>
      </c>
      <c r="L24" s="587">
        <v>1701.19</v>
      </c>
      <c r="M24" s="587">
        <v>9039.4179999999997</v>
      </c>
    </row>
    <row r="25" spans="1:13" x14ac:dyDescent="0.2">
      <c r="A25" s="592">
        <v>1961</v>
      </c>
      <c r="B25" s="587">
        <v>533.61099999999999</v>
      </c>
      <c r="C25" s="587">
        <v>3362.2779999999998</v>
      </c>
      <c r="D25" s="587">
        <v>2292.8560000000002</v>
      </c>
      <c r="E25" s="587">
        <v>6188.7460000000001</v>
      </c>
      <c r="F25" s="587" t="s">
        <v>916</v>
      </c>
      <c r="G25" s="587" t="s">
        <v>916</v>
      </c>
      <c r="H25" s="587">
        <v>586.86400000000003</v>
      </c>
      <c r="I25">
        <v>586.86400000000003</v>
      </c>
      <c r="J25">
        <v>6775.61</v>
      </c>
      <c r="K25">
        <v>731.68600000000004</v>
      </c>
      <c r="L25" s="587">
        <v>1778.7280000000001</v>
      </c>
      <c r="M25" s="587">
        <v>9286.0239999999994</v>
      </c>
    </row>
    <row r="26" spans="1:13" x14ac:dyDescent="0.2">
      <c r="A26" s="592">
        <v>1962</v>
      </c>
      <c r="B26" s="587">
        <v>520.79399999999998</v>
      </c>
      <c r="C26" s="587">
        <v>3600.3130000000001</v>
      </c>
      <c r="D26" s="587">
        <v>2398.5210000000002</v>
      </c>
      <c r="E26" s="587">
        <v>6519.6270000000004</v>
      </c>
      <c r="F26" s="587" t="s">
        <v>916</v>
      </c>
      <c r="G26" s="587" t="s">
        <v>916</v>
      </c>
      <c r="H26" s="587">
        <v>560.08399999999995</v>
      </c>
      <c r="I26">
        <v>560.08399999999995</v>
      </c>
      <c r="J26">
        <v>7079.7110000000002</v>
      </c>
      <c r="K26">
        <v>794.32</v>
      </c>
      <c r="L26" s="587">
        <v>1908.3889999999999</v>
      </c>
      <c r="M26" s="587">
        <v>9782.42</v>
      </c>
    </row>
    <row r="27" spans="1:13" x14ac:dyDescent="0.2">
      <c r="A27" s="592">
        <v>1963</v>
      </c>
      <c r="B27" s="587">
        <v>438.44200000000001</v>
      </c>
      <c r="C27" s="587">
        <v>3700.2809999999999</v>
      </c>
      <c r="D27" s="587">
        <v>2414.123</v>
      </c>
      <c r="E27" s="587">
        <v>6552.8459999999995</v>
      </c>
      <c r="F27" s="587" t="s">
        <v>916</v>
      </c>
      <c r="G27" s="587" t="s">
        <v>916</v>
      </c>
      <c r="H27" s="587">
        <v>536.96699999999998</v>
      </c>
      <c r="I27">
        <v>536.96699999999998</v>
      </c>
      <c r="J27">
        <v>7089.8130000000001</v>
      </c>
      <c r="K27">
        <v>855.56799999999998</v>
      </c>
      <c r="L27" s="587">
        <v>2043.0989999999999</v>
      </c>
      <c r="M27" s="587">
        <v>9988.4789999999994</v>
      </c>
    </row>
    <row r="28" spans="1:13" x14ac:dyDescent="0.2">
      <c r="A28" s="592">
        <v>1964</v>
      </c>
      <c r="B28" s="587">
        <v>378.72</v>
      </c>
      <c r="C28" s="587">
        <v>3908.4850000000001</v>
      </c>
      <c r="D28" s="587">
        <v>2325.4879999999998</v>
      </c>
      <c r="E28" s="587">
        <v>6612.6930000000002</v>
      </c>
      <c r="F28" s="587" t="s">
        <v>916</v>
      </c>
      <c r="G28" s="587" t="s">
        <v>916</v>
      </c>
      <c r="H28" s="587">
        <v>499.05799999999999</v>
      </c>
      <c r="I28">
        <v>499.05799999999999</v>
      </c>
      <c r="J28">
        <v>7111.7510000000002</v>
      </c>
      <c r="K28">
        <v>927.52499999999998</v>
      </c>
      <c r="L28" s="587">
        <v>2201.2979999999998</v>
      </c>
      <c r="M28" s="587">
        <v>10240.574000000001</v>
      </c>
    </row>
    <row r="29" spans="1:13" x14ac:dyDescent="0.2">
      <c r="A29" s="592">
        <v>1965</v>
      </c>
      <c r="B29" s="587">
        <v>351.65699999999998</v>
      </c>
      <c r="C29" s="587">
        <v>4027.692</v>
      </c>
      <c r="D29" s="587">
        <v>2431.9229999999998</v>
      </c>
      <c r="E29" s="587">
        <v>6811.2719999999999</v>
      </c>
      <c r="F29" s="587" t="s">
        <v>916</v>
      </c>
      <c r="G29" s="587" t="s">
        <v>916</v>
      </c>
      <c r="H29" s="587">
        <v>468.15</v>
      </c>
      <c r="I29">
        <v>468.15</v>
      </c>
      <c r="J29">
        <v>7279.4219999999996</v>
      </c>
      <c r="K29">
        <v>992.93499999999995</v>
      </c>
      <c r="L29" s="587">
        <v>2367.029</v>
      </c>
      <c r="M29" s="587">
        <v>10639.387000000001</v>
      </c>
    </row>
    <row r="30" spans="1:13" x14ac:dyDescent="0.2">
      <c r="A30" s="592">
        <v>1966</v>
      </c>
      <c r="B30" s="587">
        <v>348.79</v>
      </c>
      <c r="C30" s="587">
        <v>4274.8220000000001</v>
      </c>
      <c r="D30" s="587">
        <v>2421.8000000000002</v>
      </c>
      <c r="E30" s="587">
        <v>7045.4120000000003</v>
      </c>
      <c r="F30" s="587" t="s">
        <v>916</v>
      </c>
      <c r="G30" s="587" t="s">
        <v>916</v>
      </c>
      <c r="H30" s="587">
        <v>454.97399999999999</v>
      </c>
      <c r="I30">
        <v>454.97399999999999</v>
      </c>
      <c r="J30">
        <v>7500.3860000000004</v>
      </c>
      <c r="K30">
        <v>1081.223</v>
      </c>
      <c r="L30" s="587">
        <v>2587.0210000000002</v>
      </c>
      <c r="M30" s="587">
        <v>11168.63</v>
      </c>
    </row>
    <row r="31" spans="1:13" x14ac:dyDescent="0.2">
      <c r="A31" s="592">
        <v>1967</v>
      </c>
      <c r="B31" s="587">
        <v>298.81900000000002</v>
      </c>
      <c r="C31" s="587">
        <v>4451.33</v>
      </c>
      <c r="D31" s="587">
        <v>2527.239</v>
      </c>
      <c r="E31" s="587">
        <v>7277.3869999999997</v>
      </c>
      <c r="F31" s="587" t="s">
        <v>916</v>
      </c>
      <c r="G31" s="587" t="s">
        <v>916</v>
      </c>
      <c r="H31" s="587">
        <v>433.97300000000001</v>
      </c>
      <c r="I31">
        <v>433.97300000000001</v>
      </c>
      <c r="J31">
        <v>7711.36</v>
      </c>
      <c r="K31">
        <v>1160.4690000000001</v>
      </c>
      <c r="L31" s="587">
        <v>2767.4459999999999</v>
      </c>
      <c r="M31" s="587">
        <v>11639.275</v>
      </c>
    </row>
    <row r="32" spans="1:13" x14ac:dyDescent="0.2">
      <c r="A32" s="592">
        <v>1968</v>
      </c>
      <c r="B32" s="587">
        <v>264.33</v>
      </c>
      <c r="C32" s="587">
        <v>4588.3149999999996</v>
      </c>
      <c r="D32" s="587">
        <v>2654.5889999999999</v>
      </c>
      <c r="E32" s="587">
        <v>7507.2340000000004</v>
      </c>
      <c r="F32" s="587" t="s">
        <v>916</v>
      </c>
      <c r="G32" s="587" t="s">
        <v>916</v>
      </c>
      <c r="H32" s="587">
        <v>425.51100000000002</v>
      </c>
      <c r="I32">
        <v>425.51100000000002</v>
      </c>
      <c r="J32">
        <v>7932.7449999999999</v>
      </c>
      <c r="K32">
        <v>1301.9159999999999</v>
      </c>
      <c r="L32" s="587">
        <v>3101.6289999999999</v>
      </c>
      <c r="M32" s="587">
        <v>12336.29</v>
      </c>
    </row>
    <row r="33" spans="1:13" x14ac:dyDescent="0.2">
      <c r="A33" s="592">
        <v>1969</v>
      </c>
      <c r="B33" s="587">
        <v>248.107</v>
      </c>
      <c r="C33" s="587">
        <v>4874.8580000000002</v>
      </c>
      <c r="D33" s="587">
        <v>2704.779</v>
      </c>
      <c r="E33" s="587">
        <v>7827.7439999999997</v>
      </c>
      <c r="F33" s="587" t="s">
        <v>916</v>
      </c>
      <c r="G33" s="587" t="s">
        <v>916</v>
      </c>
      <c r="H33" s="587">
        <v>415.053</v>
      </c>
      <c r="I33">
        <v>415.053</v>
      </c>
      <c r="J33">
        <v>8242.7970000000005</v>
      </c>
      <c r="K33">
        <v>1456.0239999999999</v>
      </c>
      <c r="L33" s="587">
        <v>3470.335</v>
      </c>
      <c r="M33" s="587">
        <v>13169.156000000001</v>
      </c>
    </row>
    <row r="34" spans="1:13" x14ac:dyDescent="0.2">
      <c r="A34" s="592">
        <v>1970</v>
      </c>
      <c r="B34" s="587">
        <v>209.38</v>
      </c>
      <c r="C34" s="587">
        <v>4987.3919999999998</v>
      </c>
      <c r="D34" s="587">
        <v>2724.8560000000002</v>
      </c>
      <c r="E34" s="587">
        <v>7921.6289999999999</v>
      </c>
      <c r="F34" s="587" t="s">
        <v>916</v>
      </c>
      <c r="G34" s="587" t="s">
        <v>916</v>
      </c>
      <c r="H34" s="587">
        <v>400.77699999999999</v>
      </c>
      <c r="I34">
        <v>400.77699999999999</v>
      </c>
      <c r="J34">
        <v>8322.4060000000009</v>
      </c>
      <c r="K34">
        <v>1590.9829999999999</v>
      </c>
      <c r="L34" s="587">
        <v>3852.3690000000001</v>
      </c>
      <c r="M34" s="587">
        <v>13765.758</v>
      </c>
    </row>
    <row r="35" spans="1:13" x14ac:dyDescent="0.2">
      <c r="A35" s="592">
        <v>1971</v>
      </c>
      <c r="B35" s="587">
        <v>171.98599999999999</v>
      </c>
      <c r="C35" s="587">
        <v>5125.8119999999999</v>
      </c>
      <c r="D35" s="587">
        <v>2747.779</v>
      </c>
      <c r="E35" s="587">
        <v>8045.5770000000002</v>
      </c>
      <c r="F35" s="587" t="s">
        <v>916</v>
      </c>
      <c r="G35" s="587" t="s">
        <v>916</v>
      </c>
      <c r="H35" s="587">
        <v>381.87400000000002</v>
      </c>
      <c r="I35">
        <v>381.87400000000002</v>
      </c>
      <c r="J35">
        <v>8427.4509999999991</v>
      </c>
      <c r="K35">
        <v>1704.403</v>
      </c>
      <c r="L35" s="587">
        <v>4114.3459999999995</v>
      </c>
      <c r="M35" s="587">
        <v>14246.2</v>
      </c>
    </row>
    <row r="36" spans="1:13" x14ac:dyDescent="0.2">
      <c r="A36" s="592">
        <v>1972</v>
      </c>
      <c r="B36" s="587">
        <v>115.782</v>
      </c>
      <c r="C36" s="587">
        <v>5264.384</v>
      </c>
      <c r="D36" s="587">
        <v>2867.4380000000001</v>
      </c>
      <c r="E36" s="587">
        <v>8247.6029999999992</v>
      </c>
      <c r="F36" s="587" t="s">
        <v>916</v>
      </c>
      <c r="G36" s="587" t="s">
        <v>916</v>
      </c>
      <c r="H36" s="587">
        <v>379.77600000000001</v>
      </c>
      <c r="I36">
        <v>379.77600000000001</v>
      </c>
      <c r="J36">
        <v>8627.3790000000008</v>
      </c>
      <c r="K36">
        <v>1837.7349999999999</v>
      </c>
      <c r="L36" s="587">
        <v>4391.9319999999998</v>
      </c>
      <c r="M36" s="587">
        <v>14857.045</v>
      </c>
    </row>
    <row r="37" spans="1:13" x14ac:dyDescent="0.2">
      <c r="A37" s="592">
        <v>1973</v>
      </c>
      <c r="B37" s="587">
        <v>93.911000000000001</v>
      </c>
      <c r="C37" s="587">
        <v>4976.9750000000004</v>
      </c>
      <c r="D37" s="587">
        <v>2800.3270000000002</v>
      </c>
      <c r="E37" s="587">
        <v>7871.2120000000004</v>
      </c>
      <c r="F37" s="587" t="s">
        <v>916</v>
      </c>
      <c r="G37" s="587" t="s">
        <v>916</v>
      </c>
      <c r="H37" s="587">
        <v>354.096</v>
      </c>
      <c r="I37">
        <v>354.096</v>
      </c>
      <c r="J37">
        <v>8225.3080000000009</v>
      </c>
      <c r="K37">
        <v>1976.337</v>
      </c>
      <c r="L37" s="587">
        <v>4695.7060000000001</v>
      </c>
      <c r="M37" s="587">
        <v>14897.351000000001</v>
      </c>
    </row>
    <row r="38" spans="1:13" x14ac:dyDescent="0.2">
      <c r="A38" s="592">
        <v>1974</v>
      </c>
      <c r="B38" s="587">
        <v>82.126000000000005</v>
      </c>
      <c r="C38" s="587">
        <v>4900.9949999999999</v>
      </c>
      <c r="D38" s="587">
        <v>2553.8380000000002</v>
      </c>
      <c r="E38" s="587">
        <v>7536.9579999999996</v>
      </c>
      <c r="F38" s="587" t="s">
        <v>916</v>
      </c>
      <c r="G38" s="587" t="s">
        <v>916</v>
      </c>
      <c r="H38" s="587">
        <v>370.952</v>
      </c>
      <c r="I38">
        <v>370.952</v>
      </c>
      <c r="J38">
        <v>7907.91</v>
      </c>
      <c r="K38">
        <v>1972.7629999999999</v>
      </c>
      <c r="L38" s="587">
        <v>4773.6629999999996</v>
      </c>
      <c r="M38" s="587">
        <v>14654.335999999999</v>
      </c>
    </row>
    <row r="39" spans="1:13" x14ac:dyDescent="0.2">
      <c r="A39" s="592">
        <v>1975</v>
      </c>
      <c r="B39" s="587">
        <v>62.843000000000004</v>
      </c>
      <c r="C39" s="587">
        <v>5022.6059999999998</v>
      </c>
      <c r="D39" s="587">
        <v>2478.7719999999999</v>
      </c>
      <c r="E39" s="587">
        <v>7564.2209999999995</v>
      </c>
      <c r="F39" s="587" t="s">
        <v>916</v>
      </c>
      <c r="G39" s="587" t="s">
        <v>916</v>
      </c>
      <c r="H39" s="587">
        <v>425.40800000000002</v>
      </c>
      <c r="I39">
        <v>425.40800000000002</v>
      </c>
      <c r="J39">
        <v>7989.6289999999999</v>
      </c>
      <c r="K39">
        <v>2006.7349999999999</v>
      </c>
      <c r="L39" s="587">
        <v>4817.0360000000001</v>
      </c>
      <c r="M39" s="587">
        <v>14813.4</v>
      </c>
    </row>
    <row r="40" spans="1:13" x14ac:dyDescent="0.2">
      <c r="A40" s="592">
        <v>1976</v>
      </c>
      <c r="B40" s="587">
        <v>58.884999999999998</v>
      </c>
      <c r="C40" s="587">
        <v>5147.3360000000002</v>
      </c>
      <c r="D40" s="587">
        <v>2703.28</v>
      </c>
      <c r="E40" s="587">
        <v>7909.5010000000002</v>
      </c>
      <c r="F40" s="587" t="s">
        <v>916</v>
      </c>
      <c r="G40" s="587" t="s">
        <v>916</v>
      </c>
      <c r="H40" s="587">
        <v>481.63400000000001</v>
      </c>
      <c r="I40">
        <v>481.63400000000001</v>
      </c>
      <c r="J40">
        <v>8391.1350000000002</v>
      </c>
      <c r="K40">
        <v>2069.2150000000001</v>
      </c>
      <c r="L40" s="587">
        <v>4949.91</v>
      </c>
      <c r="M40" s="587">
        <v>15410.259</v>
      </c>
    </row>
    <row r="41" spans="1:13" x14ac:dyDescent="0.2">
      <c r="A41" s="592">
        <v>1977</v>
      </c>
      <c r="B41" s="587">
        <v>57.460999999999999</v>
      </c>
      <c r="C41" s="587">
        <v>4913.0929999999998</v>
      </c>
      <c r="D41" s="587">
        <v>2681.2820000000002</v>
      </c>
      <c r="E41" s="587">
        <v>7651.8360000000002</v>
      </c>
      <c r="F41" s="587" t="s">
        <v>916</v>
      </c>
      <c r="G41" s="587" t="s">
        <v>916</v>
      </c>
      <c r="H41" s="587">
        <v>541.78300000000002</v>
      </c>
      <c r="I41">
        <v>541.78300000000002</v>
      </c>
      <c r="J41">
        <v>8193.6190000000006</v>
      </c>
      <c r="K41">
        <v>2201.5549999999998</v>
      </c>
      <c r="L41" s="587">
        <v>5266.5389999999998</v>
      </c>
      <c r="M41" s="587">
        <v>15661.713</v>
      </c>
    </row>
    <row r="42" spans="1:13" x14ac:dyDescent="0.2">
      <c r="A42" s="592">
        <v>1978</v>
      </c>
      <c r="B42" s="587">
        <v>49.145000000000003</v>
      </c>
      <c r="C42" s="587">
        <v>4981.4539999999997</v>
      </c>
      <c r="D42" s="587">
        <v>2607.4949999999999</v>
      </c>
      <c r="E42" s="587">
        <v>7638.0940000000001</v>
      </c>
      <c r="F42" s="587" t="s">
        <v>916</v>
      </c>
      <c r="G42" s="587" t="s">
        <v>916</v>
      </c>
      <c r="H42" s="587">
        <v>621.84900000000005</v>
      </c>
      <c r="I42">
        <v>621.84900000000005</v>
      </c>
      <c r="J42">
        <v>8259.9429999999993</v>
      </c>
      <c r="K42">
        <v>2301.2779999999998</v>
      </c>
      <c r="L42" s="587">
        <v>5571.0659999999998</v>
      </c>
      <c r="M42" s="587">
        <v>16132.287</v>
      </c>
    </row>
    <row r="43" spans="1:13" x14ac:dyDescent="0.2">
      <c r="A43" s="592">
        <v>1979</v>
      </c>
      <c r="B43" s="587">
        <v>37.313000000000002</v>
      </c>
      <c r="C43" s="587">
        <v>5054.7420000000002</v>
      </c>
      <c r="D43" s="587">
        <v>2098.779</v>
      </c>
      <c r="E43" s="587">
        <v>7190.8339999999998</v>
      </c>
      <c r="F43" s="587" t="s">
        <v>916</v>
      </c>
      <c r="G43" s="587" t="s">
        <v>916</v>
      </c>
      <c r="H43" s="587">
        <v>728.07600000000002</v>
      </c>
      <c r="I43">
        <v>728.07600000000002</v>
      </c>
      <c r="J43">
        <v>7918.91</v>
      </c>
      <c r="K43">
        <v>2329.7779999999998</v>
      </c>
      <c r="L43" s="587">
        <v>5564.0360000000001</v>
      </c>
      <c r="M43" s="587">
        <v>15812.724</v>
      </c>
    </row>
    <row r="44" spans="1:13" x14ac:dyDescent="0.2">
      <c r="A44" s="592">
        <v>1980</v>
      </c>
      <c r="B44" s="587">
        <v>30.544</v>
      </c>
      <c r="C44" s="587">
        <v>4824.8360000000002</v>
      </c>
      <c r="D44" s="587">
        <v>1734.0250000000001</v>
      </c>
      <c r="E44" s="587">
        <v>6589.4049999999997</v>
      </c>
      <c r="F44" s="587" t="s">
        <v>916</v>
      </c>
      <c r="G44" s="587" t="s">
        <v>916</v>
      </c>
      <c r="H44" s="587">
        <v>850</v>
      </c>
      <c r="I44">
        <v>850</v>
      </c>
      <c r="J44">
        <v>7439.4049999999997</v>
      </c>
      <c r="K44">
        <v>2448.0929999999998</v>
      </c>
      <c r="L44" s="587">
        <v>5865.8819999999996</v>
      </c>
      <c r="M44" s="587">
        <v>15753.38</v>
      </c>
    </row>
    <row r="45" spans="1:13" x14ac:dyDescent="0.2">
      <c r="A45" s="592">
        <v>1981</v>
      </c>
      <c r="B45" s="587">
        <v>30.02</v>
      </c>
      <c r="C45" s="587">
        <v>4614.1989999999996</v>
      </c>
      <c r="D45" s="587">
        <v>1531.0650000000001</v>
      </c>
      <c r="E45" s="587">
        <v>6175.2849999999999</v>
      </c>
      <c r="F45" s="587" t="s">
        <v>916</v>
      </c>
      <c r="G45" s="587" t="s">
        <v>916</v>
      </c>
      <c r="H45" s="587">
        <v>870</v>
      </c>
      <c r="I45">
        <v>870</v>
      </c>
      <c r="J45">
        <v>7045.2849999999999</v>
      </c>
      <c r="K45">
        <v>2464.3679999999999</v>
      </c>
      <c r="L45" s="587">
        <v>5751.8919999999998</v>
      </c>
      <c r="M45" s="587">
        <v>15261.544</v>
      </c>
    </row>
    <row r="46" spans="1:13" x14ac:dyDescent="0.2">
      <c r="A46" s="592">
        <v>1982</v>
      </c>
      <c r="B46" s="587">
        <v>31.791</v>
      </c>
      <c r="C46" s="587">
        <v>4711.2510000000002</v>
      </c>
      <c r="D46" s="587">
        <v>1433.5450000000001</v>
      </c>
      <c r="E46" s="587">
        <v>6176.5870000000004</v>
      </c>
      <c r="F46" s="587" t="s">
        <v>916</v>
      </c>
      <c r="G46" s="587" t="s">
        <v>916</v>
      </c>
      <c r="H46" s="587">
        <v>970</v>
      </c>
      <c r="I46">
        <v>970</v>
      </c>
      <c r="J46">
        <v>7146.5870000000004</v>
      </c>
      <c r="K46">
        <v>2489.1210000000001</v>
      </c>
      <c r="L46" s="587">
        <v>5895.2290000000003</v>
      </c>
      <c r="M46" s="587">
        <v>15530.937</v>
      </c>
    </row>
    <row r="47" spans="1:13" x14ac:dyDescent="0.2">
      <c r="A47" s="592">
        <v>1983</v>
      </c>
      <c r="B47" s="587">
        <v>30.785</v>
      </c>
      <c r="C47" s="587">
        <v>4477.6329999999998</v>
      </c>
      <c r="D47" s="587">
        <v>1353.4059999999999</v>
      </c>
      <c r="E47" s="587">
        <v>5861.8230000000003</v>
      </c>
      <c r="F47" s="587" t="s">
        <v>916</v>
      </c>
      <c r="G47" s="587" t="s">
        <v>916</v>
      </c>
      <c r="H47" s="587">
        <v>970</v>
      </c>
      <c r="I47">
        <v>970</v>
      </c>
      <c r="J47">
        <v>6831.8230000000003</v>
      </c>
      <c r="K47">
        <v>2562.2350000000001</v>
      </c>
      <c r="L47" s="587">
        <v>6030.9629999999997</v>
      </c>
      <c r="M47" s="587">
        <v>15425.021000000001</v>
      </c>
    </row>
    <row r="48" spans="1:13" x14ac:dyDescent="0.2">
      <c r="A48" s="592">
        <v>1984</v>
      </c>
      <c r="B48" s="587">
        <v>39.627000000000002</v>
      </c>
      <c r="C48" s="587">
        <v>4660.558</v>
      </c>
      <c r="D48" s="587">
        <v>1530.7139999999999</v>
      </c>
      <c r="E48" s="587">
        <v>6230.8990000000003</v>
      </c>
      <c r="F48" s="587" t="s">
        <v>916</v>
      </c>
      <c r="G48" s="587" t="s">
        <v>916</v>
      </c>
      <c r="H48" s="587">
        <v>980</v>
      </c>
      <c r="I48">
        <v>980</v>
      </c>
      <c r="J48">
        <v>7210.8990000000003</v>
      </c>
      <c r="K48">
        <v>2661.6729999999998</v>
      </c>
      <c r="L48" s="587">
        <v>6086.991</v>
      </c>
      <c r="M48" s="587">
        <v>15959.563</v>
      </c>
    </row>
    <row r="49" spans="1:13" x14ac:dyDescent="0.2">
      <c r="A49" s="592">
        <v>1985</v>
      </c>
      <c r="B49" s="587">
        <v>38.756999999999998</v>
      </c>
      <c r="C49" s="587">
        <v>4534.2820000000002</v>
      </c>
      <c r="D49" s="587">
        <v>1565.18</v>
      </c>
      <c r="E49" s="587">
        <v>6138.2190000000001</v>
      </c>
      <c r="F49" s="587" t="s">
        <v>916</v>
      </c>
      <c r="G49" s="587" t="s">
        <v>916</v>
      </c>
      <c r="H49" s="587">
        <v>1010</v>
      </c>
      <c r="I49">
        <v>1010</v>
      </c>
      <c r="J49">
        <v>7148.2190000000001</v>
      </c>
      <c r="K49">
        <v>2708.902</v>
      </c>
      <c r="L49" s="587">
        <v>6184.2129999999997</v>
      </c>
      <c r="M49" s="587">
        <v>16041.334000000001</v>
      </c>
    </row>
    <row r="50" spans="1:13" x14ac:dyDescent="0.2">
      <c r="A50" s="592">
        <v>1986</v>
      </c>
      <c r="B50" s="587">
        <v>40.466999999999999</v>
      </c>
      <c r="C50" s="587">
        <v>4405.1559999999999</v>
      </c>
      <c r="D50" s="587">
        <v>1540.567</v>
      </c>
      <c r="E50" s="587">
        <v>5986.19</v>
      </c>
      <c r="F50" s="587" t="s">
        <v>916</v>
      </c>
      <c r="G50" s="587" t="s">
        <v>916</v>
      </c>
      <c r="H50" s="587">
        <v>920</v>
      </c>
      <c r="I50">
        <v>920</v>
      </c>
      <c r="J50">
        <v>6906.19</v>
      </c>
      <c r="K50">
        <v>2794.7289999999998</v>
      </c>
      <c r="L50" s="587">
        <v>6274.19</v>
      </c>
      <c r="M50" s="587">
        <v>15975.109</v>
      </c>
    </row>
    <row r="51" spans="1:13" x14ac:dyDescent="0.2">
      <c r="A51" s="592">
        <v>1987</v>
      </c>
      <c r="B51" s="587">
        <v>37.218000000000004</v>
      </c>
      <c r="C51" s="587">
        <v>4419.5749999999998</v>
      </c>
      <c r="D51" s="587">
        <v>1616.5809999999999</v>
      </c>
      <c r="E51" s="587">
        <v>6073.3739999999998</v>
      </c>
      <c r="F51" s="587" t="s">
        <v>916</v>
      </c>
      <c r="G51" s="587" t="s">
        <v>916</v>
      </c>
      <c r="H51" s="587">
        <v>850</v>
      </c>
      <c r="I51">
        <v>850</v>
      </c>
      <c r="J51">
        <v>6923.3739999999998</v>
      </c>
      <c r="K51">
        <v>2901.6</v>
      </c>
      <c r="L51" s="587">
        <v>6438.24</v>
      </c>
      <c r="M51" s="587">
        <v>16263.214</v>
      </c>
    </row>
    <row r="52" spans="1:13" x14ac:dyDescent="0.2">
      <c r="A52" s="592">
        <v>1988</v>
      </c>
      <c r="B52" s="587">
        <v>36.972999999999999</v>
      </c>
      <c r="C52" s="587">
        <v>4735.0829999999996</v>
      </c>
      <c r="D52" s="587">
        <v>1674.729</v>
      </c>
      <c r="E52" s="587">
        <v>6446.7849999999999</v>
      </c>
      <c r="F52" s="587" t="s">
        <v>916</v>
      </c>
      <c r="G52" s="587" t="s">
        <v>916</v>
      </c>
      <c r="H52" s="587">
        <v>910</v>
      </c>
      <c r="I52">
        <v>910</v>
      </c>
      <c r="J52">
        <v>7356.7849999999999</v>
      </c>
      <c r="K52">
        <v>3046.4589999999998</v>
      </c>
      <c r="L52" s="587">
        <v>6729.3689999999997</v>
      </c>
      <c r="M52" s="587">
        <v>17132.613000000001</v>
      </c>
    </row>
    <row r="53" spans="1:13" x14ac:dyDescent="0.2">
      <c r="A53" s="592">
        <v>1989</v>
      </c>
      <c r="B53" s="587">
        <v>30.63</v>
      </c>
      <c r="C53" s="587">
        <v>4898.6350000000002</v>
      </c>
      <c r="D53" s="587">
        <v>1660.251</v>
      </c>
      <c r="E53" s="587">
        <v>6589.5159999999996</v>
      </c>
      <c r="F53" s="587">
        <v>5</v>
      </c>
      <c r="G53" s="587">
        <v>52.426000000000002</v>
      </c>
      <c r="H53" s="587">
        <v>920</v>
      </c>
      <c r="I53">
        <v>920</v>
      </c>
      <c r="J53">
        <v>7566.942</v>
      </c>
      <c r="K53">
        <v>3089.65</v>
      </c>
      <c r="L53" s="587">
        <v>7129.1419999999998</v>
      </c>
      <c r="M53" s="587">
        <v>17785.735000000001</v>
      </c>
    </row>
    <row r="54" spans="1:13" x14ac:dyDescent="0.2">
      <c r="A54" s="592">
        <v>1990</v>
      </c>
      <c r="B54" s="587">
        <v>31.114000000000001</v>
      </c>
      <c r="C54" s="587">
        <v>4490.9129999999996</v>
      </c>
      <c r="D54" s="587">
        <v>1394.175</v>
      </c>
      <c r="E54" s="587">
        <v>5916.2020000000002</v>
      </c>
      <c r="F54" s="587">
        <v>5.5</v>
      </c>
      <c r="G54" s="587">
        <v>55.600999999999999</v>
      </c>
      <c r="H54" s="587">
        <v>580</v>
      </c>
      <c r="I54">
        <v>580</v>
      </c>
      <c r="J54">
        <v>6557.3040000000001</v>
      </c>
      <c r="K54">
        <v>3152.752</v>
      </c>
      <c r="L54" s="587">
        <v>7235.241</v>
      </c>
      <c r="M54" s="587">
        <v>16945.296999999999</v>
      </c>
    </row>
    <row r="55" spans="1:13" x14ac:dyDescent="0.2">
      <c r="A55" s="592">
        <v>1991</v>
      </c>
      <c r="B55" s="587">
        <v>25.355</v>
      </c>
      <c r="C55" s="587">
        <v>4667.223</v>
      </c>
      <c r="D55" s="587">
        <v>1380.8520000000001</v>
      </c>
      <c r="E55" s="587">
        <v>6073.4290000000001</v>
      </c>
      <c r="F55" s="587">
        <v>5.9</v>
      </c>
      <c r="G55" s="587">
        <v>57.43</v>
      </c>
      <c r="H55" s="587">
        <v>610</v>
      </c>
      <c r="I55">
        <v>610</v>
      </c>
      <c r="J55">
        <v>6746.759</v>
      </c>
      <c r="K55">
        <v>3259.884</v>
      </c>
      <c r="L55" s="587">
        <v>7413.6660000000002</v>
      </c>
      <c r="M55" s="587">
        <v>17420.310000000001</v>
      </c>
    </row>
    <row r="56" spans="1:13" x14ac:dyDescent="0.2">
      <c r="A56" s="592">
        <v>1992</v>
      </c>
      <c r="B56" s="587">
        <v>25.588999999999999</v>
      </c>
      <c r="C56" s="587">
        <v>4804.5810000000001</v>
      </c>
      <c r="D56" s="587">
        <v>1414.075</v>
      </c>
      <c r="E56" s="587">
        <v>6244.2449999999999</v>
      </c>
      <c r="F56" s="587">
        <v>6.4</v>
      </c>
      <c r="G56" s="587">
        <v>59.542999999999999</v>
      </c>
      <c r="H56" s="587">
        <v>640</v>
      </c>
      <c r="I56">
        <v>640</v>
      </c>
      <c r="J56">
        <v>6950.1880000000001</v>
      </c>
      <c r="K56">
        <v>3193.4229999999998</v>
      </c>
      <c r="L56" s="587">
        <v>7212.2290000000003</v>
      </c>
      <c r="M56" s="587">
        <v>17355.841</v>
      </c>
    </row>
    <row r="57" spans="1:13" x14ac:dyDescent="0.2">
      <c r="A57" s="592">
        <v>1993</v>
      </c>
      <c r="B57" s="587">
        <v>25.748999999999999</v>
      </c>
      <c r="C57" s="587">
        <v>5063.2979999999998</v>
      </c>
      <c r="D57" s="587">
        <v>1438.989</v>
      </c>
      <c r="E57" s="587">
        <v>6528.0360000000001</v>
      </c>
      <c r="F57" s="587">
        <v>6.8</v>
      </c>
      <c r="G57" s="587">
        <v>61.292000000000002</v>
      </c>
      <c r="H57" s="587">
        <v>550</v>
      </c>
      <c r="I57">
        <v>550</v>
      </c>
      <c r="J57">
        <v>7146.1289999999999</v>
      </c>
      <c r="K57">
        <v>3394.192</v>
      </c>
      <c r="L57" s="587">
        <v>7677.3670000000002</v>
      </c>
      <c r="M57" s="587">
        <v>18217.687999999998</v>
      </c>
    </row>
    <row r="58" spans="1:13" x14ac:dyDescent="0.2">
      <c r="A58" s="592">
        <v>1994</v>
      </c>
      <c r="B58" s="587">
        <v>20.844999999999999</v>
      </c>
      <c r="C58" s="587">
        <v>4959.84</v>
      </c>
      <c r="D58" s="587">
        <v>1408.4010000000001</v>
      </c>
      <c r="E58" s="587">
        <v>6389.085</v>
      </c>
      <c r="F58" s="587">
        <v>6.2</v>
      </c>
      <c r="G58" s="587">
        <v>63.082000000000001</v>
      </c>
      <c r="H58" s="587">
        <v>520</v>
      </c>
      <c r="I58">
        <v>520</v>
      </c>
      <c r="J58">
        <v>6978.3670000000002</v>
      </c>
      <c r="K58">
        <v>3440.9389999999999</v>
      </c>
      <c r="L58" s="587">
        <v>7693.1260000000002</v>
      </c>
      <c r="M58" s="587">
        <v>18112.432000000001</v>
      </c>
    </row>
    <row r="59" spans="1:13" x14ac:dyDescent="0.2">
      <c r="A59" s="592">
        <v>1995</v>
      </c>
      <c r="B59" s="587">
        <v>17.451000000000001</v>
      </c>
      <c r="C59" s="587">
        <v>4954.1890000000003</v>
      </c>
      <c r="D59" s="587">
        <v>1373.8589999999999</v>
      </c>
      <c r="E59" s="587">
        <v>6345.4989999999998</v>
      </c>
      <c r="F59" s="587">
        <v>6.6</v>
      </c>
      <c r="G59" s="587">
        <v>64.224000000000004</v>
      </c>
      <c r="H59" s="587">
        <v>520</v>
      </c>
      <c r="I59">
        <v>520</v>
      </c>
      <c r="J59">
        <v>6936.3230000000003</v>
      </c>
      <c r="K59">
        <v>3557.0149999999999</v>
      </c>
      <c r="L59" s="587">
        <v>8025.625</v>
      </c>
      <c r="M59" s="587">
        <v>18518.963</v>
      </c>
    </row>
    <row r="60" spans="1:13" x14ac:dyDescent="0.2">
      <c r="A60" s="592">
        <v>1996</v>
      </c>
      <c r="B60" s="587">
        <v>16.584</v>
      </c>
      <c r="C60" s="587">
        <v>5354.3890000000001</v>
      </c>
      <c r="D60" s="587">
        <v>1483.5229999999999</v>
      </c>
      <c r="E60" s="587">
        <v>6854.4949999999999</v>
      </c>
      <c r="F60" s="587">
        <v>7</v>
      </c>
      <c r="G60" s="587">
        <v>65.028000000000006</v>
      </c>
      <c r="H60" s="587">
        <v>540</v>
      </c>
      <c r="I60">
        <v>540</v>
      </c>
      <c r="J60">
        <v>7466.5230000000001</v>
      </c>
      <c r="K60">
        <v>3693.53</v>
      </c>
      <c r="L60" s="587">
        <v>8344.3359999999993</v>
      </c>
      <c r="M60" s="587">
        <v>19504.388999999999</v>
      </c>
    </row>
    <row r="61" spans="1:13" x14ac:dyDescent="0.2">
      <c r="A61" s="592">
        <v>1997</v>
      </c>
      <c r="B61" s="587">
        <v>15.992000000000001</v>
      </c>
      <c r="C61" s="587">
        <v>5092.9189999999999</v>
      </c>
      <c r="D61" s="587">
        <v>1422.124</v>
      </c>
      <c r="E61" s="587">
        <v>6531.0360000000001</v>
      </c>
      <c r="F61" s="587">
        <v>7.5</v>
      </c>
      <c r="G61" s="587">
        <v>64.366</v>
      </c>
      <c r="H61" s="587">
        <v>430</v>
      </c>
      <c r="I61">
        <v>430</v>
      </c>
      <c r="J61">
        <v>7032.9009999999998</v>
      </c>
      <c r="K61">
        <v>3670.9029999999998</v>
      </c>
      <c r="L61" s="587">
        <v>8261.143</v>
      </c>
      <c r="M61" s="587">
        <v>18964.947</v>
      </c>
    </row>
    <row r="62" spans="1:13" x14ac:dyDescent="0.2">
      <c r="A62" s="592">
        <v>1998</v>
      </c>
      <c r="B62" s="587">
        <v>11.548</v>
      </c>
      <c r="C62" s="587">
        <v>4646.0870000000004</v>
      </c>
      <c r="D62" s="587">
        <v>1304.1099999999999</v>
      </c>
      <c r="E62" s="587">
        <v>5961.7460000000001</v>
      </c>
      <c r="F62" s="587">
        <v>7.7</v>
      </c>
      <c r="G62" s="587">
        <v>63.929000000000002</v>
      </c>
      <c r="H62" s="587">
        <v>380</v>
      </c>
      <c r="I62">
        <v>380</v>
      </c>
      <c r="J62">
        <v>6413.375</v>
      </c>
      <c r="K62">
        <v>3855.9319999999998</v>
      </c>
      <c r="L62" s="587">
        <v>8685.6119999999992</v>
      </c>
      <c r="M62" s="587">
        <v>18954.919000000002</v>
      </c>
    </row>
    <row r="63" spans="1:13" x14ac:dyDescent="0.2">
      <c r="A63" s="592">
        <v>1999</v>
      </c>
      <c r="B63" s="587">
        <v>13.981</v>
      </c>
      <c r="C63" s="587">
        <v>4834.8990000000003</v>
      </c>
      <c r="D63" s="587">
        <v>1464.903</v>
      </c>
      <c r="E63" s="587">
        <v>6313.7830000000004</v>
      </c>
      <c r="F63" s="587">
        <v>8.5</v>
      </c>
      <c r="G63" s="587">
        <v>62.874000000000002</v>
      </c>
      <c r="H63" s="587">
        <v>390</v>
      </c>
      <c r="I63">
        <v>390</v>
      </c>
      <c r="J63">
        <v>6775.1570000000002</v>
      </c>
      <c r="K63">
        <v>3906.4780000000001</v>
      </c>
      <c r="L63" s="587">
        <v>8875.2950000000001</v>
      </c>
      <c r="M63" s="587">
        <v>19556.93</v>
      </c>
    </row>
    <row r="64" spans="1:13" x14ac:dyDescent="0.2">
      <c r="A64" s="592">
        <v>2000</v>
      </c>
      <c r="B64" s="587">
        <v>11.358000000000001</v>
      </c>
      <c r="C64" s="587">
        <v>5104.5929999999998</v>
      </c>
      <c r="D64" s="587">
        <v>1554.2629999999999</v>
      </c>
      <c r="E64" s="587">
        <v>6670.2129999999997</v>
      </c>
      <c r="F64" s="587">
        <v>8.6</v>
      </c>
      <c r="G64" s="587">
        <v>60.554000000000002</v>
      </c>
      <c r="H64" s="587">
        <v>420</v>
      </c>
      <c r="I64">
        <v>420</v>
      </c>
      <c r="J64">
        <v>7159.3670000000002</v>
      </c>
      <c r="K64">
        <v>4068.627</v>
      </c>
      <c r="L64" s="587">
        <v>9196.8889999999992</v>
      </c>
      <c r="M64" s="587">
        <v>20424.883000000002</v>
      </c>
    </row>
    <row r="65" spans="1:13" x14ac:dyDescent="0.2">
      <c r="A65" s="592">
        <v>2001</v>
      </c>
      <c r="B65" s="587">
        <v>11.971</v>
      </c>
      <c r="C65" s="587">
        <v>4889.018</v>
      </c>
      <c r="D65" s="587">
        <v>1529.0909999999999</v>
      </c>
      <c r="E65" s="587">
        <v>6430.08</v>
      </c>
      <c r="F65" s="587">
        <v>9.4499999999999993</v>
      </c>
      <c r="G65" s="587">
        <v>58.658999999999999</v>
      </c>
      <c r="H65" s="587">
        <v>370</v>
      </c>
      <c r="I65">
        <v>370</v>
      </c>
      <c r="J65">
        <v>6868.1890000000003</v>
      </c>
      <c r="K65">
        <v>4099.8819999999996</v>
      </c>
      <c r="L65" s="587">
        <v>9074.0059999999994</v>
      </c>
      <c r="M65" s="587">
        <v>20042.076000000001</v>
      </c>
    </row>
    <row r="66" spans="1:13" x14ac:dyDescent="0.2">
      <c r="A66" s="592">
        <v>2002</v>
      </c>
      <c r="B66" s="587">
        <v>12.247999999999999</v>
      </c>
      <c r="C66" s="587">
        <v>4994.9939999999997</v>
      </c>
      <c r="D66" s="587">
        <v>1456.92</v>
      </c>
      <c r="E66" s="587">
        <v>6464.1620000000003</v>
      </c>
      <c r="F66" s="587">
        <v>10.204000000000001</v>
      </c>
      <c r="G66" s="587">
        <v>57.362000000000002</v>
      </c>
      <c r="H66" s="587">
        <v>380</v>
      </c>
      <c r="I66">
        <v>380</v>
      </c>
      <c r="J66">
        <v>6911.7280000000001</v>
      </c>
      <c r="K66">
        <v>4316.7939999999999</v>
      </c>
      <c r="L66" s="587">
        <v>9562.2739999999994</v>
      </c>
      <c r="M66" s="587">
        <v>20790.795999999998</v>
      </c>
    </row>
    <row r="67" spans="1:13" x14ac:dyDescent="0.2">
      <c r="A67" s="592">
        <v>2003</v>
      </c>
      <c r="B67" s="587">
        <v>12.247</v>
      </c>
      <c r="C67" s="587">
        <v>5209.4279999999999</v>
      </c>
      <c r="D67" s="587">
        <v>1546.819</v>
      </c>
      <c r="E67" s="587">
        <v>6768.4939999999997</v>
      </c>
      <c r="F67" s="587">
        <v>13</v>
      </c>
      <c r="G67" s="587">
        <v>56.540999999999997</v>
      </c>
      <c r="H67" s="587">
        <v>400</v>
      </c>
      <c r="I67">
        <v>400</v>
      </c>
      <c r="J67">
        <v>7238.0349999999999</v>
      </c>
      <c r="K67">
        <v>4353.1109999999999</v>
      </c>
      <c r="L67" s="587">
        <v>9533.9230000000007</v>
      </c>
      <c r="M67" s="587">
        <v>21125.069</v>
      </c>
    </row>
    <row r="68" spans="1:13" x14ac:dyDescent="0.2">
      <c r="A68" s="592">
        <v>2004</v>
      </c>
      <c r="B68" s="587">
        <v>11.433999999999999</v>
      </c>
      <c r="C68" s="587">
        <v>4980.8310000000001</v>
      </c>
      <c r="D68" s="587">
        <v>1520.2929999999999</v>
      </c>
      <c r="E68" s="587">
        <v>6512.558</v>
      </c>
      <c r="F68" s="587">
        <v>14</v>
      </c>
      <c r="G68" s="587">
        <v>56.923999999999999</v>
      </c>
      <c r="H68" s="587">
        <v>410</v>
      </c>
      <c r="I68">
        <v>410</v>
      </c>
      <c r="J68">
        <v>6993.482</v>
      </c>
      <c r="K68">
        <v>4408.241</v>
      </c>
      <c r="L68" s="587">
        <v>9690.7129999999997</v>
      </c>
      <c r="M68" s="587">
        <v>21092.436000000002</v>
      </c>
    </row>
    <row r="69" spans="1:13" x14ac:dyDescent="0.2">
      <c r="A69" s="592">
        <v>2005</v>
      </c>
      <c r="B69" s="587">
        <v>8.4350000000000005</v>
      </c>
      <c r="C69" s="587">
        <v>4946.3540000000003</v>
      </c>
      <c r="D69" s="587">
        <v>1450.84</v>
      </c>
      <c r="E69" s="587">
        <v>6405.6279999999997</v>
      </c>
      <c r="F69" s="587">
        <v>15.9</v>
      </c>
      <c r="G69" s="587">
        <v>57.942999999999998</v>
      </c>
      <c r="H69" s="587">
        <v>430</v>
      </c>
      <c r="I69">
        <v>430</v>
      </c>
      <c r="J69">
        <v>6909.4709999999995</v>
      </c>
      <c r="K69">
        <v>4637.683</v>
      </c>
      <c r="L69" s="587">
        <v>10078.923000000001</v>
      </c>
      <c r="M69" s="587">
        <v>21626.077000000001</v>
      </c>
    </row>
    <row r="70" spans="1:13" x14ac:dyDescent="0.2">
      <c r="A70" s="592">
        <v>2006</v>
      </c>
      <c r="B70" s="587">
        <v>6.4080000000000004</v>
      </c>
      <c r="C70" s="587">
        <v>4475.9129999999996</v>
      </c>
      <c r="D70" s="587">
        <v>1223.961</v>
      </c>
      <c r="E70" s="587">
        <v>5706.2820000000002</v>
      </c>
      <c r="F70" s="587">
        <v>18.3</v>
      </c>
      <c r="G70" s="587">
        <v>63.405000000000001</v>
      </c>
      <c r="H70" s="587">
        <v>380</v>
      </c>
      <c r="I70">
        <v>380</v>
      </c>
      <c r="J70">
        <v>6167.9870000000001</v>
      </c>
      <c r="K70">
        <v>4611.3860000000004</v>
      </c>
      <c r="L70" s="587">
        <v>9908.6309999999994</v>
      </c>
      <c r="M70" s="587">
        <v>20688.005000000001</v>
      </c>
    </row>
    <row r="71" spans="1:13" x14ac:dyDescent="0.2">
      <c r="A71" s="592">
        <v>2007</v>
      </c>
      <c r="B71" s="587">
        <v>7.782</v>
      </c>
      <c r="C71" s="587">
        <v>4835.4399999999996</v>
      </c>
      <c r="D71" s="587">
        <v>1253.6500000000001</v>
      </c>
      <c r="E71" s="587">
        <v>6096.8720000000003</v>
      </c>
      <c r="F71" s="587">
        <v>22</v>
      </c>
      <c r="G71" s="587">
        <v>69.61</v>
      </c>
      <c r="H71" s="587">
        <v>420</v>
      </c>
      <c r="I71">
        <v>420</v>
      </c>
      <c r="J71">
        <v>6608.482</v>
      </c>
      <c r="K71">
        <v>4750.326</v>
      </c>
      <c r="L71" s="587">
        <v>10183.298000000001</v>
      </c>
      <c r="M71" s="587">
        <v>21542.106</v>
      </c>
    </row>
    <row r="72" spans="1:13" x14ac:dyDescent="0.2">
      <c r="A72" s="592">
        <v>2008</v>
      </c>
      <c r="B72" s="587" t="s">
        <v>916</v>
      </c>
      <c r="C72" s="587">
        <v>5010.0609999999997</v>
      </c>
      <c r="D72" s="587">
        <v>1329.6279999999999</v>
      </c>
      <c r="E72" s="587">
        <v>6339.6890000000003</v>
      </c>
      <c r="F72" s="587">
        <v>26.4</v>
      </c>
      <c r="G72" s="587">
        <v>80.25</v>
      </c>
      <c r="H72" s="587">
        <v>470</v>
      </c>
      <c r="I72">
        <v>470</v>
      </c>
      <c r="J72">
        <v>6916.3389999999999</v>
      </c>
      <c r="K72">
        <v>4708.4960000000001</v>
      </c>
      <c r="L72" s="587">
        <v>10070.219999999999</v>
      </c>
      <c r="M72" s="587">
        <v>21695.054</v>
      </c>
    </row>
    <row r="73" spans="1:13" x14ac:dyDescent="0.2">
      <c r="A73" s="592">
        <v>2009</v>
      </c>
      <c r="B73" s="587" t="s">
        <v>916</v>
      </c>
      <c r="C73" s="587">
        <v>4883.1120000000001</v>
      </c>
      <c r="D73" s="587">
        <v>1161.374</v>
      </c>
      <c r="E73" s="587">
        <v>6044.4859999999999</v>
      </c>
      <c r="F73" s="587">
        <v>32.799999999999997</v>
      </c>
      <c r="G73" s="587">
        <v>89.067999999999998</v>
      </c>
      <c r="H73" s="587">
        <v>500</v>
      </c>
      <c r="I73">
        <v>500</v>
      </c>
      <c r="J73">
        <v>6666.3540000000003</v>
      </c>
      <c r="K73">
        <v>4655.5870000000004</v>
      </c>
      <c r="L73" s="587">
        <v>9788.6890000000003</v>
      </c>
      <c r="M73" s="587">
        <v>21110.63</v>
      </c>
    </row>
    <row r="74" spans="1:13" x14ac:dyDescent="0.2">
      <c r="A74" s="592">
        <v>2010</v>
      </c>
      <c r="B74" s="587" t="s">
        <v>916</v>
      </c>
      <c r="C74" s="587">
        <v>4878.1109999999999</v>
      </c>
      <c r="D74" s="587">
        <v>1125.318</v>
      </c>
      <c r="E74" s="587">
        <v>6003.4290000000001</v>
      </c>
      <c r="F74" s="587">
        <v>36.799999999999997</v>
      </c>
      <c r="G74" s="587">
        <v>114.075</v>
      </c>
      <c r="H74" s="587">
        <v>440</v>
      </c>
      <c r="I74">
        <v>440</v>
      </c>
      <c r="J74">
        <v>6594.3040000000001</v>
      </c>
      <c r="K74">
        <v>4932.7569999999996</v>
      </c>
      <c r="L74" s="587">
        <v>10325.968999999999</v>
      </c>
      <c r="M74" s="587">
        <v>21853.03</v>
      </c>
    </row>
    <row r="75" spans="1:13" x14ac:dyDescent="0.2">
      <c r="A75" s="592">
        <v>2011</v>
      </c>
      <c r="B75" s="587" t="s">
        <v>916</v>
      </c>
      <c r="C75" s="587">
        <v>4804.5789999999997</v>
      </c>
      <c r="D75" s="587">
        <v>1052.0170000000001</v>
      </c>
      <c r="E75" s="587">
        <v>5856.5950000000003</v>
      </c>
      <c r="F75" s="587">
        <v>39.6</v>
      </c>
      <c r="G75" s="587">
        <v>153.42500000000001</v>
      </c>
      <c r="H75" s="587">
        <v>450</v>
      </c>
      <c r="I75">
        <v>450</v>
      </c>
      <c r="J75">
        <v>6499.62</v>
      </c>
      <c r="K75">
        <v>4854.5969999999998</v>
      </c>
      <c r="L75" s="587">
        <v>10057.227000000001</v>
      </c>
      <c r="M75" s="587">
        <v>21411.445</v>
      </c>
    </row>
    <row r="76" spans="1:13" x14ac:dyDescent="0.2">
      <c r="A76" s="592">
        <v>2012</v>
      </c>
      <c r="B76" s="587" t="s">
        <v>916</v>
      </c>
      <c r="C76" s="587">
        <v>4241.5320000000002</v>
      </c>
      <c r="D76" s="587">
        <v>895.87900000000002</v>
      </c>
      <c r="E76" s="587">
        <v>5137.41</v>
      </c>
      <c r="F76" s="587">
        <v>39.6</v>
      </c>
      <c r="G76" s="587">
        <v>192.87700000000001</v>
      </c>
      <c r="H76" s="587">
        <v>420</v>
      </c>
      <c r="I76">
        <v>420</v>
      </c>
      <c r="J76">
        <v>5783.1880000000001</v>
      </c>
      <c r="K76">
        <v>4689.8440000000001</v>
      </c>
      <c r="L76" s="587">
        <v>9497.866</v>
      </c>
      <c r="M76" s="587">
        <v>19970.898000000001</v>
      </c>
    </row>
    <row r="77" spans="1:13" x14ac:dyDescent="0.2">
      <c r="A77" s="592">
        <v>2013</v>
      </c>
      <c r="B77" s="587" t="s">
        <v>916</v>
      </c>
      <c r="C77" s="587">
        <v>5053.01</v>
      </c>
      <c r="D77" s="587">
        <v>934.90899999999999</v>
      </c>
      <c r="E77" s="587">
        <v>5987.9179999999997</v>
      </c>
      <c r="I77">
        <v>580</v>
      </c>
      <c r="J77">
        <v>6826.4989999999998</v>
      </c>
      <c r="K77">
        <v>4746.3980000000001</v>
      </c>
      <c r="L77" s="587">
        <v>9709.7749999999996</v>
      </c>
      <c r="M77" s="587">
        <v>21282.672999999999</v>
      </c>
    </row>
  </sheetData>
  <pageMargins left="0.75" right="0.75" top="1" bottom="1" header="0.5" footer="0.5"/>
  <pageSetup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80"/>
  <sheetViews>
    <sheetView workbookViewId="0"/>
  </sheetViews>
  <sheetFormatPr defaultColWidth="9.140625" defaultRowHeight="12.75" x14ac:dyDescent="0.2"/>
  <cols>
    <col min="1" max="1" width="49.85546875" style="738" bestFit="1" customWidth="1"/>
    <col min="2" max="2" width="34.85546875" style="738" bestFit="1" customWidth="1"/>
    <col min="3" max="3" width="74.7109375" style="738" bestFit="1" customWidth="1"/>
    <col min="4" max="4" width="39.85546875" style="738" bestFit="1" customWidth="1"/>
    <col min="5" max="5" width="45.28515625" style="738" bestFit="1" customWidth="1"/>
    <col min="6" max="6" width="47.28515625" style="738" bestFit="1" customWidth="1"/>
    <col min="7" max="7" width="44.7109375" style="738" bestFit="1" customWidth="1"/>
    <col min="8" max="8" width="44.140625" style="738" bestFit="1" customWidth="1"/>
    <col min="9" max="9" width="51.28515625" style="738" bestFit="1" customWidth="1"/>
    <col min="10" max="10" width="48.5703125" style="738" bestFit="1" customWidth="1"/>
    <col min="11" max="11" width="39.7109375" style="738" bestFit="1" customWidth="1"/>
    <col min="12" max="12" width="42.140625" style="738" bestFit="1" customWidth="1"/>
    <col min="13" max="13" width="41.7109375" style="738" bestFit="1" customWidth="1"/>
    <col min="14" max="16384" width="9.140625" style="738"/>
  </cols>
  <sheetData>
    <row r="1" spans="1:13" ht="18.75" x14ac:dyDescent="0.3">
      <c r="A1" s="763" t="s">
        <v>896</v>
      </c>
    </row>
    <row r="2" spans="1:13" ht="18.75" x14ac:dyDescent="0.3">
      <c r="A2" s="764" t="s">
        <v>1615</v>
      </c>
    </row>
    <row r="3" spans="1:13" x14ac:dyDescent="0.2">
      <c r="A3" s="738" t="s">
        <v>271</v>
      </c>
    </row>
    <row r="4" spans="1:13" x14ac:dyDescent="0.2">
      <c r="A4" s="765" t="str">
        <f>HYPERLINK("http://www.eia.gov/totalenergy/data/monthly/dataunits.cfm","Note: Information about data precision.")</f>
        <v>Note: Information about data precision.</v>
      </c>
    </row>
    <row r="5" spans="1:13" x14ac:dyDescent="0.2">
      <c r="A5" s="738" t="s">
        <v>271</v>
      </c>
    </row>
    <row r="6" spans="1:13" x14ac:dyDescent="0.2">
      <c r="A6" s="738" t="s">
        <v>1616</v>
      </c>
    </row>
    <row r="7" spans="1:13" x14ac:dyDescent="0.2">
      <c r="A7" s="738" t="s">
        <v>1617</v>
      </c>
    </row>
    <row r="8" spans="1:13" x14ac:dyDescent="0.2">
      <c r="A8" s="738" t="s">
        <v>271</v>
      </c>
    </row>
    <row r="9" spans="1:13" ht="15.75" x14ac:dyDescent="0.25">
      <c r="A9" s="766" t="s">
        <v>1466</v>
      </c>
    </row>
    <row r="10" spans="1:13" x14ac:dyDescent="0.2">
      <c r="A10" s="738" t="s">
        <v>271</v>
      </c>
    </row>
    <row r="11" spans="1:13" x14ac:dyDescent="0.2">
      <c r="A11" s="767" t="s">
        <v>1467</v>
      </c>
      <c r="B11" s="767" t="s">
        <v>902</v>
      </c>
      <c r="C11" s="767" t="s">
        <v>903</v>
      </c>
      <c r="D11" s="767" t="s">
        <v>904</v>
      </c>
      <c r="E11" s="767" t="s">
        <v>905</v>
      </c>
      <c r="F11" s="767" t="s">
        <v>906</v>
      </c>
      <c r="G11" s="767" t="s">
        <v>907</v>
      </c>
      <c r="H11" s="767" t="s">
        <v>908</v>
      </c>
      <c r="I11" s="767" t="s">
        <v>909</v>
      </c>
      <c r="J11" s="767" t="s">
        <v>910</v>
      </c>
      <c r="K11" s="767" t="s">
        <v>911</v>
      </c>
      <c r="L11" s="767" t="s">
        <v>912</v>
      </c>
      <c r="M11" s="767" t="s">
        <v>913</v>
      </c>
    </row>
    <row r="12" spans="1:13" x14ac:dyDescent="0.2">
      <c r="B12" s="767" t="s">
        <v>914</v>
      </c>
      <c r="C12" s="767" t="s">
        <v>914</v>
      </c>
      <c r="D12" s="767" t="s">
        <v>914</v>
      </c>
      <c r="E12" s="767" t="s">
        <v>914</v>
      </c>
      <c r="F12" s="767" t="s">
        <v>914</v>
      </c>
      <c r="G12" s="767" t="s">
        <v>914</v>
      </c>
      <c r="H12" s="767" t="s">
        <v>914</v>
      </c>
      <c r="I12" s="767" t="s">
        <v>914</v>
      </c>
      <c r="J12" s="767" t="s">
        <v>914</v>
      </c>
      <c r="K12" s="767" t="s">
        <v>914</v>
      </c>
      <c r="L12" s="767" t="s">
        <v>914</v>
      </c>
      <c r="M12" s="767" t="s">
        <v>914</v>
      </c>
    </row>
    <row r="13" spans="1:13" x14ac:dyDescent="0.2">
      <c r="A13" s="713">
        <v>1949</v>
      </c>
      <c r="B13" s="738">
        <v>1271.5509999999999</v>
      </c>
      <c r="C13" s="738">
        <v>1027.2829999999999</v>
      </c>
      <c r="D13" s="738">
        <v>1106.414</v>
      </c>
      <c r="E13" s="738">
        <v>3405.248</v>
      </c>
      <c r="F13" s="738" t="s">
        <v>916</v>
      </c>
      <c r="G13" s="738" t="s">
        <v>916</v>
      </c>
      <c r="H13" s="738">
        <v>1055.1859999999999</v>
      </c>
      <c r="I13" s="738">
        <v>1055.1859999999999</v>
      </c>
      <c r="J13" s="738">
        <v>4460.4340000000002</v>
      </c>
      <c r="K13" s="738">
        <v>227.89400000000001</v>
      </c>
      <c r="L13" s="738">
        <v>910.92200000000003</v>
      </c>
      <c r="M13" s="738">
        <v>5599.25</v>
      </c>
    </row>
    <row r="14" spans="1:13" x14ac:dyDescent="0.2">
      <c r="A14" s="713">
        <v>1950</v>
      </c>
      <c r="B14" s="738">
        <v>1261.2670000000001</v>
      </c>
      <c r="C14" s="738">
        <v>1240.3119999999999</v>
      </c>
      <c r="D14" s="738">
        <v>1322.229</v>
      </c>
      <c r="E14" s="738">
        <v>3823.808</v>
      </c>
      <c r="F14" s="738" t="s">
        <v>916</v>
      </c>
      <c r="G14" s="738" t="s">
        <v>916</v>
      </c>
      <c r="H14" s="738">
        <v>1005.529</v>
      </c>
      <c r="I14" s="738">
        <v>1005.529</v>
      </c>
      <c r="J14" s="738">
        <v>4829.3370000000004</v>
      </c>
      <c r="K14" s="738">
        <v>246.34800000000001</v>
      </c>
      <c r="L14" s="738">
        <v>912.86900000000003</v>
      </c>
      <c r="M14" s="738">
        <v>5988.5529999999999</v>
      </c>
    </row>
    <row r="15" spans="1:13" x14ac:dyDescent="0.2">
      <c r="A15" s="713">
        <v>1951</v>
      </c>
      <c r="B15" s="738">
        <v>1158.6790000000001</v>
      </c>
      <c r="C15" s="738">
        <v>1526.34</v>
      </c>
      <c r="D15" s="738">
        <v>1461.2449999999999</v>
      </c>
      <c r="E15" s="738">
        <v>4146.2640000000001</v>
      </c>
      <c r="F15" s="738" t="s">
        <v>916</v>
      </c>
      <c r="G15" s="738" t="s">
        <v>916</v>
      </c>
      <c r="H15" s="738">
        <v>958.21199999999999</v>
      </c>
      <c r="I15" s="738">
        <v>958.21199999999999</v>
      </c>
      <c r="J15" s="738">
        <v>5104.4759999999997</v>
      </c>
      <c r="K15" s="738">
        <v>283.51299999999998</v>
      </c>
      <c r="L15" s="738">
        <v>992.20399999999995</v>
      </c>
      <c r="M15" s="738">
        <v>6380.1930000000002</v>
      </c>
    </row>
    <row r="16" spans="1:13" x14ac:dyDescent="0.2">
      <c r="A16" s="713">
        <v>1952</v>
      </c>
      <c r="B16" s="738">
        <v>1079.2059999999999</v>
      </c>
      <c r="C16" s="738">
        <v>1678.7349999999999</v>
      </c>
      <c r="D16" s="738">
        <v>1501.088</v>
      </c>
      <c r="E16" s="738">
        <v>4259.0290000000005</v>
      </c>
      <c r="F16" s="738" t="s">
        <v>916</v>
      </c>
      <c r="G16" s="738" t="s">
        <v>916</v>
      </c>
      <c r="H16" s="738">
        <v>899.16399999999999</v>
      </c>
      <c r="I16" s="738">
        <v>899.16399999999999</v>
      </c>
      <c r="J16" s="738">
        <v>5158.1930000000002</v>
      </c>
      <c r="K16" s="738">
        <v>319.17500000000001</v>
      </c>
      <c r="L16" s="738">
        <v>1082.875</v>
      </c>
      <c r="M16" s="738">
        <v>6560.2430000000004</v>
      </c>
    </row>
    <row r="17" spans="1:13" x14ac:dyDescent="0.2">
      <c r="A17" s="713">
        <v>1953</v>
      </c>
      <c r="B17" s="738">
        <v>965.66399999999999</v>
      </c>
      <c r="C17" s="738">
        <v>1744.4960000000001</v>
      </c>
      <c r="D17" s="738">
        <v>1510.4079999999999</v>
      </c>
      <c r="E17" s="738">
        <v>4220.5680000000002</v>
      </c>
      <c r="F17" s="738" t="s">
        <v>916</v>
      </c>
      <c r="G17" s="738" t="s">
        <v>916</v>
      </c>
      <c r="H17" s="738">
        <v>831.947</v>
      </c>
      <c r="I17" s="738">
        <v>831.947</v>
      </c>
      <c r="J17" s="738">
        <v>5052.5150000000003</v>
      </c>
      <c r="K17" s="738">
        <v>355.34699999999998</v>
      </c>
      <c r="L17" s="738">
        <v>1150.886</v>
      </c>
      <c r="M17" s="738">
        <v>6558.7479999999996</v>
      </c>
    </row>
    <row r="18" spans="1:13" x14ac:dyDescent="0.2">
      <c r="A18" s="713">
        <v>1954</v>
      </c>
      <c r="B18" s="738">
        <v>858.255</v>
      </c>
      <c r="C18" s="738">
        <v>1960.547</v>
      </c>
      <c r="D18" s="738">
        <v>1643.7570000000001</v>
      </c>
      <c r="E18" s="738">
        <v>4462.5590000000002</v>
      </c>
      <c r="F18" s="738" t="s">
        <v>916</v>
      </c>
      <c r="G18" s="738" t="s">
        <v>916</v>
      </c>
      <c r="H18" s="738">
        <v>799.74800000000005</v>
      </c>
      <c r="I18" s="738">
        <v>799.74800000000005</v>
      </c>
      <c r="J18" s="738">
        <v>5262.3069999999998</v>
      </c>
      <c r="K18" s="738">
        <v>396.57100000000003</v>
      </c>
      <c r="L18" s="738">
        <v>1187.18</v>
      </c>
      <c r="M18" s="738">
        <v>6846.058</v>
      </c>
    </row>
    <row r="19" spans="1:13" x14ac:dyDescent="0.2">
      <c r="A19" s="713">
        <v>1955</v>
      </c>
      <c r="B19" s="738">
        <v>867.43100000000004</v>
      </c>
      <c r="C19" s="738">
        <v>2198.29</v>
      </c>
      <c r="D19" s="738">
        <v>1767.0239999999999</v>
      </c>
      <c r="E19" s="738">
        <v>4832.7460000000001</v>
      </c>
      <c r="F19" s="738" t="s">
        <v>916</v>
      </c>
      <c r="G19" s="738" t="s">
        <v>916</v>
      </c>
      <c r="H19" s="738">
        <v>775.06600000000003</v>
      </c>
      <c r="I19" s="738">
        <v>775.06600000000003</v>
      </c>
      <c r="J19" s="738">
        <v>5607.8119999999999</v>
      </c>
      <c r="K19" s="738">
        <v>438.10300000000001</v>
      </c>
      <c r="L19" s="738">
        <v>1232.0730000000001</v>
      </c>
      <c r="M19" s="738">
        <v>7277.9880000000003</v>
      </c>
    </row>
    <row r="20" spans="1:13" x14ac:dyDescent="0.2">
      <c r="A20" s="713">
        <v>1956</v>
      </c>
      <c r="B20" s="738">
        <v>838.91</v>
      </c>
      <c r="C20" s="738">
        <v>2409.029</v>
      </c>
      <c r="D20" s="738">
        <v>1852.7380000000001</v>
      </c>
      <c r="E20" s="738">
        <v>5100.6769999999997</v>
      </c>
      <c r="F20" s="738" t="s">
        <v>916</v>
      </c>
      <c r="G20" s="738" t="s">
        <v>916</v>
      </c>
      <c r="H20" s="738">
        <v>738.70600000000002</v>
      </c>
      <c r="I20" s="738">
        <v>738.70600000000002</v>
      </c>
      <c r="J20" s="738">
        <v>5839.3829999999998</v>
      </c>
      <c r="K20" s="738">
        <v>489.54199999999997</v>
      </c>
      <c r="L20" s="738">
        <v>1333.8</v>
      </c>
      <c r="M20" s="738">
        <v>7662.7250000000004</v>
      </c>
    </row>
    <row r="21" spans="1:13" x14ac:dyDescent="0.2">
      <c r="A21" s="713">
        <v>1957</v>
      </c>
      <c r="B21" s="738">
        <v>653.73400000000004</v>
      </c>
      <c r="C21" s="738">
        <v>2587.7779999999998</v>
      </c>
      <c r="D21" s="738">
        <v>1800.576</v>
      </c>
      <c r="E21" s="738">
        <v>5042.0879999999997</v>
      </c>
      <c r="F21" s="738" t="s">
        <v>916</v>
      </c>
      <c r="G21" s="738" t="s">
        <v>916</v>
      </c>
      <c r="H21" s="738">
        <v>701.81200000000001</v>
      </c>
      <c r="I21" s="738">
        <v>701.81200000000001</v>
      </c>
      <c r="J21" s="738">
        <v>5743.9</v>
      </c>
      <c r="K21" s="738">
        <v>534.74</v>
      </c>
      <c r="L21" s="738">
        <v>1433.36</v>
      </c>
      <c r="M21" s="738">
        <v>7712</v>
      </c>
    </row>
    <row r="22" spans="1:13" x14ac:dyDescent="0.2">
      <c r="A22" s="713">
        <v>1958</v>
      </c>
      <c r="B22" s="738">
        <v>663.49599999999998</v>
      </c>
      <c r="C22" s="738">
        <v>2809.25</v>
      </c>
      <c r="D22" s="738">
        <v>1964.1769999999999</v>
      </c>
      <c r="E22" s="738">
        <v>5436.9229999999998</v>
      </c>
      <c r="F22" s="738" t="s">
        <v>916</v>
      </c>
      <c r="G22" s="738" t="s">
        <v>916</v>
      </c>
      <c r="H22" s="738">
        <v>688.447</v>
      </c>
      <c r="I22" s="738">
        <v>688.447</v>
      </c>
      <c r="J22" s="738">
        <v>6125.37</v>
      </c>
      <c r="K22" s="738">
        <v>578.30799999999999</v>
      </c>
      <c r="L22" s="738">
        <v>1496.9960000000001</v>
      </c>
      <c r="M22" s="738">
        <v>8200.6740000000009</v>
      </c>
    </row>
    <row r="23" spans="1:13" x14ac:dyDescent="0.2">
      <c r="A23" s="713">
        <v>1959</v>
      </c>
      <c r="B23" s="738">
        <v>573.32100000000003</v>
      </c>
      <c r="C23" s="738">
        <v>3014.5419999999999</v>
      </c>
      <c r="D23" s="738">
        <v>1953.5219999999999</v>
      </c>
      <c r="E23" s="738">
        <v>5541.3850000000002</v>
      </c>
      <c r="F23" s="738" t="s">
        <v>916</v>
      </c>
      <c r="G23" s="738" t="s">
        <v>916</v>
      </c>
      <c r="H23" s="738">
        <v>646.92600000000004</v>
      </c>
      <c r="I23" s="738">
        <v>646.92600000000004</v>
      </c>
      <c r="J23" s="738">
        <v>6188.3109999999997</v>
      </c>
      <c r="K23" s="738">
        <v>629.66399999999999</v>
      </c>
      <c r="L23" s="738">
        <v>1593.8910000000001</v>
      </c>
      <c r="M23" s="738">
        <v>8411.866</v>
      </c>
    </row>
    <row r="24" spans="1:13" x14ac:dyDescent="0.2">
      <c r="A24" s="713">
        <v>1960</v>
      </c>
      <c r="B24" s="738">
        <v>585.28399999999999</v>
      </c>
      <c r="C24" s="738">
        <v>3211.7779999999998</v>
      </c>
      <c r="D24" s="738">
        <v>2227.143</v>
      </c>
      <c r="E24" s="738">
        <v>6024.2049999999999</v>
      </c>
      <c r="F24" s="738" t="s">
        <v>916</v>
      </c>
      <c r="G24" s="738" t="s">
        <v>916</v>
      </c>
      <c r="H24" s="738">
        <v>626.63</v>
      </c>
      <c r="I24" s="738">
        <v>626.63</v>
      </c>
      <c r="J24" s="738">
        <v>6650.835</v>
      </c>
      <c r="K24" s="738">
        <v>687.39300000000003</v>
      </c>
      <c r="L24" s="738">
        <v>1701.19</v>
      </c>
      <c r="M24" s="738">
        <v>9039.4179999999997</v>
      </c>
    </row>
    <row r="25" spans="1:13" x14ac:dyDescent="0.2">
      <c r="A25" s="713">
        <v>1961</v>
      </c>
      <c r="B25" s="738">
        <v>533.61099999999999</v>
      </c>
      <c r="C25" s="738">
        <v>3362.2779999999998</v>
      </c>
      <c r="D25" s="738">
        <v>2292.8560000000002</v>
      </c>
      <c r="E25" s="738">
        <v>6188.7460000000001</v>
      </c>
      <c r="F25" s="738" t="s">
        <v>916</v>
      </c>
      <c r="G25" s="738" t="s">
        <v>916</v>
      </c>
      <c r="H25" s="738">
        <v>586.86400000000003</v>
      </c>
      <c r="I25" s="738">
        <v>586.86400000000003</v>
      </c>
      <c r="J25" s="738">
        <v>6775.61</v>
      </c>
      <c r="K25" s="738">
        <v>731.68600000000004</v>
      </c>
      <c r="L25" s="738">
        <v>1778.7280000000001</v>
      </c>
      <c r="M25" s="738">
        <v>9286.0239999999994</v>
      </c>
    </row>
    <row r="26" spans="1:13" x14ac:dyDescent="0.2">
      <c r="A26" s="713">
        <v>1962</v>
      </c>
      <c r="B26" s="738">
        <v>520.79399999999998</v>
      </c>
      <c r="C26" s="738">
        <v>3600.3130000000001</v>
      </c>
      <c r="D26" s="738">
        <v>2398.5210000000002</v>
      </c>
      <c r="E26" s="738">
        <v>6519.6270000000004</v>
      </c>
      <c r="F26" s="738" t="s">
        <v>916</v>
      </c>
      <c r="G26" s="738" t="s">
        <v>916</v>
      </c>
      <c r="H26" s="738">
        <v>560.08399999999995</v>
      </c>
      <c r="I26" s="738">
        <v>560.08399999999995</v>
      </c>
      <c r="J26" s="738">
        <v>7079.7110000000002</v>
      </c>
      <c r="K26" s="738">
        <v>794.32</v>
      </c>
      <c r="L26" s="738">
        <v>1908.3889999999999</v>
      </c>
      <c r="M26" s="738">
        <v>9782.42</v>
      </c>
    </row>
    <row r="27" spans="1:13" x14ac:dyDescent="0.2">
      <c r="A27" s="713">
        <v>1963</v>
      </c>
      <c r="B27" s="738">
        <v>438.44200000000001</v>
      </c>
      <c r="C27" s="738">
        <v>3700.2809999999999</v>
      </c>
      <c r="D27" s="738">
        <v>2414.123</v>
      </c>
      <c r="E27" s="738">
        <v>6552.8459999999995</v>
      </c>
      <c r="F27" s="738" t="s">
        <v>916</v>
      </c>
      <c r="G27" s="738" t="s">
        <v>916</v>
      </c>
      <c r="H27" s="738">
        <v>536.96699999999998</v>
      </c>
      <c r="I27" s="738">
        <v>536.96699999999998</v>
      </c>
      <c r="J27" s="738">
        <v>7089.8130000000001</v>
      </c>
      <c r="K27" s="738">
        <v>855.56799999999998</v>
      </c>
      <c r="L27" s="738">
        <v>2043.0989999999999</v>
      </c>
      <c r="M27" s="738">
        <v>9988.4789999999994</v>
      </c>
    </row>
    <row r="28" spans="1:13" x14ac:dyDescent="0.2">
      <c r="A28" s="713">
        <v>1964</v>
      </c>
      <c r="B28" s="738">
        <v>378.72</v>
      </c>
      <c r="C28" s="738">
        <v>3908.4850000000001</v>
      </c>
      <c r="D28" s="738">
        <v>2325.4879999999998</v>
      </c>
      <c r="E28" s="738">
        <v>6612.6930000000002</v>
      </c>
      <c r="F28" s="738" t="s">
        <v>916</v>
      </c>
      <c r="G28" s="738" t="s">
        <v>916</v>
      </c>
      <c r="H28" s="738">
        <v>499.05799999999999</v>
      </c>
      <c r="I28" s="738">
        <v>499.05799999999999</v>
      </c>
      <c r="J28" s="738">
        <v>7111.7510000000002</v>
      </c>
      <c r="K28" s="738">
        <v>927.52499999999998</v>
      </c>
      <c r="L28" s="738">
        <v>2201.2979999999998</v>
      </c>
      <c r="M28" s="738">
        <v>10240.574000000001</v>
      </c>
    </row>
    <row r="29" spans="1:13" x14ac:dyDescent="0.2">
      <c r="A29" s="713">
        <v>1965</v>
      </c>
      <c r="B29" s="738">
        <v>351.65699999999998</v>
      </c>
      <c r="C29" s="738">
        <v>4027.692</v>
      </c>
      <c r="D29" s="738">
        <v>2431.9229999999998</v>
      </c>
      <c r="E29" s="738">
        <v>6811.2719999999999</v>
      </c>
      <c r="F29" s="738" t="s">
        <v>916</v>
      </c>
      <c r="G29" s="738" t="s">
        <v>916</v>
      </c>
      <c r="H29" s="738">
        <v>468.15</v>
      </c>
      <c r="I29" s="738">
        <v>468.15</v>
      </c>
      <c r="J29" s="738">
        <v>7279.4219999999996</v>
      </c>
      <c r="K29" s="738">
        <v>992.93499999999995</v>
      </c>
      <c r="L29" s="738">
        <v>2367.029</v>
      </c>
      <c r="M29" s="738">
        <v>10639.387000000001</v>
      </c>
    </row>
    <row r="30" spans="1:13" x14ac:dyDescent="0.2">
      <c r="A30" s="713">
        <v>1966</v>
      </c>
      <c r="B30" s="738">
        <v>348.79</v>
      </c>
      <c r="C30" s="738">
        <v>4274.8220000000001</v>
      </c>
      <c r="D30" s="738">
        <v>2421.8000000000002</v>
      </c>
      <c r="E30" s="738">
        <v>7045.4120000000003</v>
      </c>
      <c r="F30" s="738" t="s">
        <v>916</v>
      </c>
      <c r="G30" s="738" t="s">
        <v>916</v>
      </c>
      <c r="H30" s="738">
        <v>454.97399999999999</v>
      </c>
      <c r="I30" s="738">
        <v>454.97399999999999</v>
      </c>
      <c r="J30" s="738">
        <v>7500.3860000000004</v>
      </c>
      <c r="K30" s="738">
        <v>1081.223</v>
      </c>
      <c r="L30" s="738">
        <v>2587.0210000000002</v>
      </c>
      <c r="M30" s="738">
        <v>11168.63</v>
      </c>
    </row>
    <row r="31" spans="1:13" x14ac:dyDescent="0.2">
      <c r="A31" s="713">
        <v>1967</v>
      </c>
      <c r="B31" s="738">
        <v>298.81900000000002</v>
      </c>
      <c r="C31" s="738">
        <v>4451.33</v>
      </c>
      <c r="D31" s="738">
        <v>2527.239</v>
      </c>
      <c r="E31" s="738">
        <v>7277.3869999999997</v>
      </c>
      <c r="F31" s="738" t="s">
        <v>916</v>
      </c>
      <c r="G31" s="738" t="s">
        <v>916</v>
      </c>
      <c r="H31" s="738">
        <v>433.97300000000001</v>
      </c>
      <c r="I31" s="738">
        <v>433.97300000000001</v>
      </c>
      <c r="J31" s="738">
        <v>7711.36</v>
      </c>
      <c r="K31" s="738">
        <v>1160.4690000000001</v>
      </c>
      <c r="L31" s="738">
        <v>2767.4459999999999</v>
      </c>
      <c r="M31" s="738">
        <v>11639.275</v>
      </c>
    </row>
    <row r="32" spans="1:13" x14ac:dyDescent="0.2">
      <c r="A32" s="713">
        <v>1968</v>
      </c>
      <c r="B32" s="738">
        <v>264.33</v>
      </c>
      <c r="C32" s="738">
        <v>4588.3149999999996</v>
      </c>
      <c r="D32" s="738">
        <v>2654.5889999999999</v>
      </c>
      <c r="E32" s="738">
        <v>7507.2340000000004</v>
      </c>
      <c r="F32" s="738" t="s">
        <v>916</v>
      </c>
      <c r="G32" s="738" t="s">
        <v>916</v>
      </c>
      <c r="H32" s="738">
        <v>425.51100000000002</v>
      </c>
      <c r="I32" s="738">
        <v>425.51100000000002</v>
      </c>
      <c r="J32" s="738">
        <v>7932.7449999999999</v>
      </c>
      <c r="K32" s="738">
        <v>1301.9159999999999</v>
      </c>
      <c r="L32" s="738">
        <v>3101.6289999999999</v>
      </c>
      <c r="M32" s="738">
        <v>12336.29</v>
      </c>
    </row>
    <row r="33" spans="1:13" x14ac:dyDescent="0.2">
      <c r="A33" s="713">
        <v>1969</v>
      </c>
      <c r="B33" s="738">
        <v>248.107</v>
      </c>
      <c r="C33" s="738">
        <v>4874.8580000000002</v>
      </c>
      <c r="D33" s="738">
        <v>2704.779</v>
      </c>
      <c r="E33" s="738">
        <v>7827.7439999999997</v>
      </c>
      <c r="F33" s="738" t="s">
        <v>916</v>
      </c>
      <c r="G33" s="738" t="s">
        <v>916</v>
      </c>
      <c r="H33" s="738">
        <v>415.053</v>
      </c>
      <c r="I33" s="738">
        <v>415.053</v>
      </c>
      <c r="J33" s="738">
        <v>8242.7970000000005</v>
      </c>
      <c r="K33" s="738">
        <v>1456.0239999999999</v>
      </c>
      <c r="L33" s="738">
        <v>3470.335</v>
      </c>
      <c r="M33" s="738">
        <v>13169.156000000001</v>
      </c>
    </row>
    <row r="34" spans="1:13" x14ac:dyDescent="0.2">
      <c r="A34" s="713">
        <v>1970</v>
      </c>
      <c r="B34" s="738">
        <v>209.38</v>
      </c>
      <c r="C34" s="738">
        <v>4987.3919999999998</v>
      </c>
      <c r="D34" s="738">
        <v>2724.8560000000002</v>
      </c>
      <c r="E34" s="738">
        <v>7921.6289999999999</v>
      </c>
      <c r="F34" s="738" t="s">
        <v>916</v>
      </c>
      <c r="G34" s="738" t="s">
        <v>916</v>
      </c>
      <c r="H34" s="738">
        <v>400.77699999999999</v>
      </c>
      <c r="I34" s="738">
        <v>400.77699999999999</v>
      </c>
      <c r="J34" s="738">
        <v>8322.4060000000009</v>
      </c>
      <c r="K34" s="738">
        <v>1590.9829999999999</v>
      </c>
      <c r="L34" s="738">
        <v>3852.3690000000001</v>
      </c>
      <c r="M34" s="738">
        <v>13765.758</v>
      </c>
    </row>
    <row r="35" spans="1:13" x14ac:dyDescent="0.2">
      <c r="A35" s="713">
        <v>1971</v>
      </c>
      <c r="B35" s="738">
        <v>171.98599999999999</v>
      </c>
      <c r="C35" s="738">
        <v>5125.8119999999999</v>
      </c>
      <c r="D35" s="738">
        <v>2747.779</v>
      </c>
      <c r="E35" s="738">
        <v>8045.5770000000002</v>
      </c>
      <c r="F35" s="738" t="s">
        <v>916</v>
      </c>
      <c r="G35" s="738" t="s">
        <v>916</v>
      </c>
      <c r="H35" s="738">
        <v>381.87400000000002</v>
      </c>
      <c r="I35" s="738">
        <v>381.87400000000002</v>
      </c>
      <c r="J35" s="738">
        <v>8427.4509999999991</v>
      </c>
      <c r="K35" s="738">
        <v>1704.403</v>
      </c>
      <c r="L35" s="738">
        <v>4114.3459999999995</v>
      </c>
      <c r="M35" s="738">
        <v>14246.2</v>
      </c>
    </row>
    <row r="36" spans="1:13" x14ac:dyDescent="0.2">
      <c r="A36" s="713">
        <v>1972</v>
      </c>
      <c r="B36" s="738">
        <v>115.782</v>
      </c>
      <c r="C36" s="738">
        <v>5264.384</v>
      </c>
      <c r="D36" s="738">
        <v>2867.4380000000001</v>
      </c>
      <c r="E36" s="738">
        <v>8247.6029999999992</v>
      </c>
      <c r="F36" s="738" t="s">
        <v>916</v>
      </c>
      <c r="G36" s="738" t="s">
        <v>916</v>
      </c>
      <c r="H36" s="738">
        <v>379.77600000000001</v>
      </c>
      <c r="I36" s="738">
        <v>379.77600000000001</v>
      </c>
      <c r="J36" s="738">
        <v>8627.3790000000008</v>
      </c>
      <c r="K36" s="738">
        <v>1837.7349999999999</v>
      </c>
      <c r="L36" s="738">
        <v>4391.9319999999998</v>
      </c>
      <c r="M36" s="738">
        <v>14857.045</v>
      </c>
    </row>
    <row r="37" spans="1:13" x14ac:dyDescent="0.2">
      <c r="A37" s="713">
        <v>1973</v>
      </c>
      <c r="B37" s="738">
        <v>93.911000000000001</v>
      </c>
      <c r="C37" s="738">
        <v>4976.9750000000004</v>
      </c>
      <c r="D37" s="738">
        <v>2800.3270000000002</v>
      </c>
      <c r="E37" s="738">
        <v>7871.2120000000004</v>
      </c>
      <c r="F37" s="738" t="s">
        <v>916</v>
      </c>
      <c r="G37" s="738" t="s">
        <v>916</v>
      </c>
      <c r="H37" s="738">
        <v>354.096</v>
      </c>
      <c r="I37" s="738">
        <v>354.096</v>
      </c>
      <c r="J37" s="738">
        <v>8225.3080000000009</v>
      </c>
      <c r="K37" s="738">
        <v>1976.337</v>
      </c>
      <c r="L37" s="738">
        <v>4695.7060000000001</v>
      </c>
      <c r="M37" s="738">
        <v>14897.351000000001</v>
      </c>
    </row>
    <row r="38" spans="1:13" x14ac:dyDescent="0.2">
      <c r="A38" s="713">
        <v>1974</v>
      </c>
      <c r="B38" s="738">
        <v>82.126000000000005</v>
      </c>
      <c r="C38" s="738">
        <v>4900.9949999999999</v>
      </c>
      <c r="D38" s="738">
        <v>2553.8380000000002</v>
      </c>
      <c r="E38" s="738">
        <v>7536.9579999999996</v>
      </c>
      <c r="F38" s="738" t="s">
        <v>916</v>
      </c>
      <c r="G38" s="738" t="s">
        <v>916</v>
      </c>
      <c r="H38" s="738">
        <v>370.952</v>
      </c>
      <c r="I38" s="738">
        <v>370.952</v>
      </c>
      <c r="J38" s="738">
        <v>7907.91</v>
      </c>
      <c r="K38" s="738">
        <v>1972.7629999999999</v>
      </c>
      <c r="L38" s="738">
        <v>4773.6629999999996</v>
      </c>
      <c r="M38" s="738">
        <v>14654.335999999999</v>
      </c>
    </row>
    <row r="39" spans="1:13" x14ac:dyDescent="0.2">
      <c r="A39" s="713">
        <v>1975</v>
      </c>
      <c r="B39" s="738">
        <v>62.843000000000004</v>
      </c>
      <c r="C39" s="738">
        <v>5022.6059999999998</v>
      </c>
      <c r="D39" s="738">
        <v>2478.7719999999999</v>
      </c>
      <c r="E39" s="738">
        <v>7564.2209999999995</v>
      </c>
      <c r="F39" s="738" t="s">
        <v>916</v>
      </c>
      <c r="G39" s="738" t="s">
        <v>916</v>
      </c>
      <c r="H39" s="738">
        <v>425.40800000000002</v>
      </c>
      <c r="I39" s="738">
        <v>425.40800000000002</v>
      </c>
      <c r="J39" s="738">
        <v>7989.6289999999999</v>
      </c>
      <c r="K39" s="738">
        <v>2006.7349999999999</v>
      </c>
      <c r="L39" s="738">
        <v>4817.0360000000001</v>
      </c>
      <c r="M39" s="738">
        <v>14813.4</v>
      </c>
    </row>
    <row r="40" spans="1:13" x14ac:dyDescent="0.2">
      <c r="A40" s="713">
        <v>1976</v>
      </c>
      <c r="B40" s="738">
        <v>58.884999999999998</v>
      </c>
      <c r="C40" s="738">
        <v>5147.3360000000002</v>
      </c>
      <c r="D40" s="738">
        <v>2703.28</v>
      </c>
      <c r="E40" s="738">
        <v>7909.5010000000002</v>
      </c>
      <c r="F40" s="738" t="s">
        <v>916</v>
      </c>
      <c r="G40" s="738" t="s">
        <v>916</v>
      </c>
      <c r="H40" s="738">
        <v>481.63400000000001</v>
      </c>
      <c r="I40" s="738">
        <v>481.63400000000001</v>
      </c>
      <c r="J40" s="738">
        <v>8391.1350000000002</v>
      </c>
      <c r="K40" s="738">
        <v>2069.2150000000001</v>
      </c>
      <c r="L40" s="738">
        <v>4949.91</v>
      </c>
      <c r="M40" s="738">
        <v>15410.259</v>
      </c>
    </row>
    <row r="41" spans="1:13" x14ac:dyDescent="0.2">
      <c r="A41" s="713">
        <v>1977</v>
      </c>
      <c r="B41" s="738">
        <v>57.460999999999999</v>
      </c>
      <c r="C41" s="738">
        <v>4913.0929999999998</v>
      </c>
      <c r="D41" s="738">
        <v>2681.2820000000002</v>
      </c>
      <c r="E41" s="738">
        <v>7651.8360000000002</v>
      </c>
      <c r="F41" s="738" t="s">
        <v>916</v>
      </c>
      <c r="G41" s="738" t="s">
        <v>916</v>
      </c>
      <c r="H41" s="738">
        <v>541.78300000000002</v>
      </c>
      <c r="I41" s="738">
        <v>541.78300000000002</v>
      </c>
      <c r="J41" s="738">
        <v>8193.6190000000006</v>
      </c>
      <c r="K41" s="738">
        <v>2201.5549999999998</v>
      </c>
      <c r="L41" s="738">
        <v>5266.5389999999998</v>
      </c>
      <c r="M41" s="738">
        <v>15661.713</v>
      </c>
    </row>
    <row r="42" spans="1:13" x14ac:dyDescent="0.2">
      <c r="A42" s="713">
        <v>1978</v>
      </c>
      <c r="B42" s="738">
        <v>49.145000000000003</v>
      </c>
      <c r="C42" s="738">
        <v>4981.4539999999997</v>
      </c>
      <c r="D42" s="738">
        <v>2607.4949999999999</v>
      </c>
      <c r="E42" s="738">
        <v>7638.0940000000001</v>
      </c>
      <c r="F42" s="738" t="s">
        <v>916</v>
      </c>
      <c r="G42" s="738" t="s">
        <v>916</v>
      </c>
      <c r="H42" s="738">
        <v>621.84900000000005</v>
      </c>
      <c r="I42" s="738">
        <v>621.84900000000005</v>
      </c>
      <c r="J42" s="738">
        <v>8259.9429999999993</v>
      </c>
      <c r="K42" s="738">
        <v>2301.2779999999998</v>
      </c>
      <c r="L42" s="738">
        <v>5571.0659999999998</v>
      </c>
      <c r="M42" s="738">
        <v>16132.287</v>
      </c>
    </row>
    <row r="43" spans="1:13" x14ac:dyDescent="0.2">
      <c r="A43" s="713">
        <v>1979</v>
      </c>
      <c r="B43" s="738">
        <v>37.313000000000002</v>
      </c>
      <c r="C43" s="738">
        <v>5054.7420000000002</v>
      </c>
      <c r="D43" s="738">
        <v>2098.779</v>
      </c>
      <c r="E43" s="738">
        <v>7190.8339999999998</v>
      </c>
      <c r="F43" s="738" t="s">
        <v>916</v>
      </c>
      <c r="G43" s="738" t="s">
        <v>916</v>
      </c>
      <c r="H43" s="738">
        <v>728.07600000000002</v>
      </c>
      <c r="I43" s="738">
        <v>728.07600000000002</v>
      </c>
      <c r="J43" s="738">
        <v>7918.91</v>
      </c>
      <c r="K43" s="738">
        <v>2329.7779999999998</v>
      </c>
      <c r="L43" s="738">
        <v>5564.0360000000001</v>
      </c>
      <c r="M43" s="738">
        <v>15812.724</v>
      </c>
    </row>
    <row r="44" spans="1:13" x14ac:dyDescent="0.2">
      <c r="A44" s="713">
        <v>1980</v>
      </c>
      <c r="B44" s="738">
        <v>30.544</v>
      </c>
      <c r="C44" s="738">
        <v>4824.8360000000002</v>
      </c>
      <c r="D44" s="738">
        <v>1734.0250000000001</v>
      </c>
      <c r="E44" s="738">
        <v>6589.4049999999997</v>
      </c>
      <c r="F44" s="738" t="s">
        <v>916</v>
      </c>
      <c r="G44" s="738" t="s">
        <v>916</v>
      </c>
      <c r="H44" s="738">
        <v>850</v>
      </c>
      <c r="I44" s="738">
        <v>850</v>
      </c>
      <c r="J44" s="738">
        <v>7439.4049999999997</v>
      </c>
      <c r="K44" s="738">
        <v>2448.0929999999998</v>
      </c>
      <c r="L44" s="738">
        <v>5865.8819999999996</v>
      </c>
      <c r="M44" s="738">
        <v>15753.38</v>
      </c>
    </row>
    <row r="45" spans="1:13" x14ac:dyDescent="0.2">
      <c r="A45" s="713">
        <v>1981</v>
      </c>
      <c r="B45" s="738">
        <v>30.02</v>
      </c>
      <c r="C45" s="738">
        <v>4614.1989999999996</v>
      </c>
      <c r="D45" s="738">
        <v>1531.0650000000001</v>
      </c>
      <c r="E45" s="738">
        <v>6175.2849999999999</v>
      </c>
      <c r="F45" s="738" t="s">
        <v>916</v>
      </c>
      <c r="G45" s="738" t="s">
        <v>916</v>
      </c>
      <c r="H45" s="738">
        <v>870</v>
      </c>
      <c r="I45" s="738">
        <v>870</v>
      </c>
      <c r="J45" s="738">
        <v>7045.2849999999999</v>
      </c>
      <c r="K45" s="738">
        <v>2464.3679999999999</v>
      </c>
      <c r="L45" s="738">
        <v>5751.8919999999998</v>
      </c>
      <c r="M45" s="738">
        <v>15261.544</v>
      </c>
    </row>
    <row r="46" spans="1:13" x14ac:dyDescent="0.2">
      <c r="A46" s="713">
        <v>1982</v>
      </c>
      <c r="B46" s="738">
        <v>31.791</v>
      </c>
      <c r="C46" s="738">
        <v>4711.2510000000002</v>
      </c>
      <c r="D46" s="738">
        <v>1433.5450000000001</v>
      </c>
      <c r="E46" s="738">
        <v>6176.5870000000004</v>
      </c>
      <c r="F46" s="738" t="s">
        <v>916</v>
      </c>
      <c r="G46" s="738" t="s">
        <v>916</v>
      </c>
      <c r="H46" s="738">
        <v>970</v>
      </c>
      <c r="I46" s="738">
        <v>970</v>
      </c>
      <c r="J46" s="738">
        <v>7146.5870000000004</v>
      </c>
      <c r="K46" s="738">
        <v>2489.1210000000001</v>
      </c>
      <c r="L46" s="738">
        <v>5895.2290000000003</v>
      </c>
      <c r="M46" s="738">
        <v>15530.937</v>
      </c>
    </row>
    <row r="47" spans="1:13" x14ac:dyDescent="0.2">
      <c r="A47" s="713">
        <v>1983</v>
      </c>
      <c r="B47" s="738">
        <v>30.785</v>
      </c>
      <c r="C47" s="738">
        <v>4477.6329999999998</v>
      </c>
      <c r="D47" s="738">
        <v>1353.4059999999999</v>
      </c>
      <c r="E47" s="738">
        <v>5861.8230000000003</v>
      </c>
      <c r="F47" s="738" t="s">
        <v>916</v>
      </c>
      <c r="G47" s="738" t="s">
        <v>916</v>
      </c>
      <c r="H47" s="738">
        <v>970</v>
      </c>
      <c r="I47" s="738">
        <v>970</v>
      </c>
      <c r="J47" s="738">
        <v>6831.8230000000003</v>
      </c>
      <c r="K47" s="738">
        <v>2562.2350000000001</v>
      </c>
      <c r="L47" s="738">
        <v>6030.9629999999997</v>
      </c>
      <c r="M47" s="738">
        <v>15425.021000000001</v>
      </c>
    </row>
    <row r="48" spans="1:13" x14ac:dyDescent="0.2">
      <c r="A48" s="713">
        <v>1984</v>
      </c>
      <c r="B48" s="738">
        <v>39.627000000000002</v>
      </c>
      <c r="C48" s="738">
        <v>4660.558</v>
      </c>
      <c r="D48" s="738">
        <v>1530.7139999999999</v>
      </c>
      <c r="E48" s="738">
        <v>6230.8990000000003</v>
      </c>
      <c r="F48" s="738" t="s">
        <v>916</v>
      </c>
      <c r="G48" s="738" t="s">
        <v>916</v>
      </c>
      <c r="H48" s="738">
        <v>980</v>
      </c>
      <c r="I48" s="738">
        <v>980</v>
      </c>
      <c r="J48" s="738">
        <v>7210.8990000000003</v>
      </c>
      <c r="K48" s="738">
        <v>2661.6729999999998</v>
      </c>
      <c r="L48" s="738">
        <v>6086.991</v>
      </c>
      <c r="M48" s="738">
        <v>15959.563</v>
      </c>
    </row>
    <row r="49" spans="1:13" x14ac:dyDescent="0.2">
      <c r="A49" s="713">
        <v>1985</v>
      </c>
      <c r="B49" s="738">
        <v>38.756999999999998</v>
      </c>
      <c r="C49" s="738">
        <v>4534.2820000000002</v>
      </c>
      <c r="D49" s="738">
        <v>1565.18</v>
      </c>
      <c r="E49" s="738">
        <v>6138.2190000000001</v>
      </c>
      <c r="F49" s="738" t="s">
        <v>916</v>
      </c>
      <c r="G49" s="738" t="s">
        <v>916</v>
      </c>
      <c r="H49" s="738">
        <v>1010</v>
      </c>
      <c r="I49" s="738">
        <v>1010</v>
      </c>
      <c r="J49" s="738">
        <v>7148.2190000000001</v>
      </c>
      <c r="K49" s="738">
        <v>2708.902</v>
      </c>
      <c r="L49" s="738">
        <v>6184.2129999999997</v>
      </c>
      <c r="M49" s="738">
        <v>16041.334000000001</v>
      </c>
    </row>
    <row r="50" spans="1:13" x14ac:dyDescent="0.2">
      <c r="A50" s="713">
        <v>1986</v>
      </c>
      <c r="B50" s="738">
        <v>40.466999999999999</v>
      </c>
      <c r="C50" s="738">
        <v>4405.1559999999999</v>
      </c>
      <c r="D50" s="738">
        <v>1540.567</v>
      </c>
      <c r="E50" s="738">
        <v>5986.19</v>
      </c>
      <c r="F50" s="738" t="s">
        <v>916</v>
      </c>
      <c r="G50" s="738" t="s">
        <v>916</v>
      </c>
      <c r="H50" s="738">
        <v>920</v>
      </c>
      <c r="I50" s="738">
        <v>920</v>
      </c>
      <c r="J50" s="738">
        <v>6906.19</v>
      </c>
      <c r="K50" s="738">
        <v>2794.7289999999998</v>
      </c>
      <c r="L50" s="738">
        <v>6274.19</v>
      </c>
      <c r="M50" s="738">
        <v>15975.109</v>
      </c>
    </row>
    <row r="51" spans="1:13" x14ac:dyDescent="0.2">
      <c r="A51" s="713">
        <v>1987</v>
      </c>
      <c r="B51" s="738">
        <v>37.218000000000004</v>
      </c>
      <c r="C51" s="738">
        <v>4419.5749999999998</v>
      </c>
      <c r="D51" s="738">
        <v>1616.5809999999999</v>
      </c>
      <c r="E51" s="738">
        <v>6073.3739999999998</v>
      </c>
      <c r="F51" s="738" t="s">
        <v>916</v>
      </c>
      <c r="G51" s="738" t="s">
        <v>916</v>
      </c>
      <c r="H51" s="738">
        <v>850</v>
      </c>
      <c r="I51" s="738">
        <v>850</v>
      </c>
      <c r="J51" s="738">
        <v>6923.3739999999998</v>
      </c>
      <c r="K51" s="738">
        <v>2901.6</v>
      </c>
      <c r="L51" s="738">
        <v>6438.24</v>
      </c>
      <c r="M51" s="738">
        <v>16263.214</v>
      </c>
    </row>
    <row r="52" spans="1:13" x14ac:dyDescent="0.2">
      <c r="A52" s="713">
        <v>1988</v>
      </c>
      <c r="B52" s="738">
        <v>36.972999999999999</v>
      </c>
      <c r="C52" s="738">
        <v>4735.0829999999996</v>
      </c>
      <c r="D52" s="738">
        <v>1674.729</v>
      </c>
      <c r="E52" s="738">
        <v>6446.7849999999999</v>
      </c>
      <c r="F52" s="738" t="s">
        <v>916</v>
      </c>
      <c r="G52" s="738" t="s">
        <v>916</v>
      </c>
      <c r="H52" s="738">
        <v>910</v>
      </c>
      <c r="I52" s="738">
        <v>910</v>
      </c>
      <c r="J52" s="738">
        <v>7356.7849999999999</v>
      </c>
      <c r="K52" s="738">
        <v>3046.4589999999998</v>
      </c>
      <c r="L52" s="738">
        <v>6729.3689999999997</v>
      </c>
      <c r="M52" s="738">
        <v>17132.613000000001</v>
      </c>
    </row>
    <row r="53" spans="1:13" x14ac:dyDescent="0.2">
      <c r="A53" s="713">
        <v>1989</v>
      </c>
      <c r="B53" s="738">
        <v>30.63</v>
      </c>
      <c r="C53" s="738">
        <v>4898.6350000000002</v>
      </c>
      <c r="D53" s="738">
        <v>1660.251</v>
      </c>
      <c r="E53" s="738">
        <v>6589.5159999999996</v>
      </c>
      <c r="F53" s="738">
        <v>5</v>
      </c>
      <c r="G53" s="738">
        <v>52.426000000000002</v>
      </c>
      <c r="H53" s="738">
        <v>920</v>
      </c>
      <c r="I53" s="738">
        <v>977.42600000000004</v>
      </c>
      <c r="J53" s="738">
        <v>7566.942</v>
      </c>
      <c r="K53" s="738">
        <v>3089.65</v>
      </c>
      <c r="L53" s="738">
        <v>7129.1419999999998</v>
      </c>
      <c r="M53" s="738">
        <v>17785.735000000001</v>
      </c>
    </row>
    <row r="54" spans="1:13" x14ac:dyDescent="0.2">
      <c r="A54" s="713">
        <v>1990</v>
      </c>
      <c r="B54" s="738">
        <v>31.114000000000001</v>
      </c>
      <c r="C54" s="738">
        <v>4490.9129999999996</v>
      </c>
      <c r="D54" s="738">
        <v>1394.175</v>
      </c>
      <c r="E54" s="738">
        <v>5916.2020000000002</v>
      </c>
      <c r="F54" s="738">
        <v>5.5</v>
      </c>
      <c r="G54" s="738">
        <v>55.600999999999999</v>
      </c>
      <c r="H54" s="738">
        <v>580</v>
      </c>
      <c r="I54" s="738">
        <v>641.101</v>
      </c>
      <c r="J54" s="738">
        <v>6557.3040000000001</v>
      </c>
      <c r="K54" s="738">
        <v>3152.752</v>
      </c>
      <c r="L54" s="738">
        <v>7235.241</v>
      </c>
      <c r="M54" s="738">
        <v>16945.296999999999</v>
      </c>
    </row>
    <row r="55" spans="1:13" x14ac:dyDescent="0.2">
      <c r="A55" s="713">
        <v>1991</v>
      </c>
      <c r="B55" s="738">
        <v>25.355</v>
      </c>
      <c r="C55" s="738">
        <v>4667.223</v>
      </c>
      <c r="D55" s="738">
        <v>1380.8520000000001</v>
      </c>
      <c r="E55" s="738">
        <v>6073.4290000000001</v>
      </c>
      <c r="F55" s="738">
        <v>5.9</v>
      </c>
      <c r="G55" s="738">
        <v>57.43</v>
      </c>
      <c r="H55" s="738">
        <v>610</v>
      </c>
      <c r="I55" s="738">
        <v>673.33</v>
      </c>
      <c r="J55" s="738">
        <v>6746.759</v>
      </c>
      <c r="K55" s="738">
        <v>3259.884</v>
      </c>
      <c r="L55" s="738">
        <v>7413.6660000000002</v>
      </c>
      <c r="M55" s="738">
        <v>17420.310000000001</v>
      </c>
    </row>
    <row r="56" spans="1:13" x14ac:dyDescent="0.2">
      <c r="A56" s="713">
        <v>1992</v>
      </c>
      <c r="B56" s="738">
        <v>25.588999999999999</v>
      </c>
      <c r="C56" s="738">
        <v>4804.5810000000001</v>
      </c>
      <c r="D56" s="738">
        <v>1414.075</v>
      </c>
      <c r="E56" s="738">
        <v>6244.2449999999999</v>
      </c>
      <c r="F56" s="738">
        <v>6.4</v>
      </c>
      <c r="G56" s="738">
        <v>59.542999999999999</v>
      </c>
      <c r="H56" s="738">
        <v>640</v>
      </c>
      <c r="I56" s="738">
        <v>705.94299999999998</v>
      </c>
      <c r="J56" s="738">
        <v>6950.1880000000001</v>
      </c>
      <c r="K56" s="738">
        <v>3193.4229999999998</v>
      </c>
      <c r="L56" s="738">
        <v>7212.2290000000003</v>
      </c>
      <c r="M56" s="738">
        <v>17355.841</v>
      </c>
    </row>
    <row r="57" spans="1:13" x14ac:dyDescent="0.2">
      <c r="A57" s="713">
        <v>1993</v>
      </c>
      <c r="B57" s="738">
        <v>25.748999999999999</v>
      </c>
      <c r="C57" s="738">
        <v>5063.2979999999998</v>
      </c>
      <c r="D57" s="738">
        <v>1438.989</v>
      </c>
      <c r="E57" s="738">
        <v>6528.0360000000001</v>
      </c>
      <c r="F57" s="738">
        <v>6.8</v>
      </c>
      <c r="G57" s="738">
        <v>61.292000000000002</v>
      </c>
      <c r="H57" s="738">
        <v>550</v>
      </c>
      <c r="I57" s="738">
        <v>618.09199999999998</v>
      </c>
      <c r="J57" s="738">
        <v>7146.1289999999999</v>
      </c>
      <c r="K57" s="738">
        <v>3394.192</v>
      </c>
      <c r="L57" s="738">
        <v>7677.3670000000002</v>
      </c>
      <c r="M57" s="738">
        <v>18217.687999999998</v>
      </c>
    </row>
    <row r="58" spans="1:13" x14ac:dyDescent="0.2">
      <c r="A58" s="713">
        <v>1994</v>
      </c>
      <c r="B58" s="738">
        <v>20.844999999999999</v>
      </c>
      <c r="C58" s="738">
        <v>4959.84</v>
      </c>
      <c r="D58" s="738">
        <v>1407.577</v>
      </c>
      <c r="E58" s="738">
        <v>6388.2610000000004</v>
      </c>
      <c r="F58" s="738">
        <v>6.2</v>
      </c>
      <c r="G58" s="738">
        <v>63.082000000000001</v>
      </c>
      <c r="H58" s="738">
        <v>520</v>
      </c>
      <c r="I58" s="738">
        <v>589.28200000000004</v>
      </c>
      <c r="J58" s="738">
        <v>6977.5429999999997</v>
      </c>
      <c r="K58" s="738">
        <v>3440.9389999999999</v>
      </c>
      <c r="L58" s="738">
        <v>7693.09</v>
      </c>
      <c r="M58" s="738">
        <v>18111.572</v>
      </c>
    </row>
    <row r="59" spans="1:13" x14ac:dyDescent="0.2">
      <c r="A59" s="713">
        <v>1995</v>
      </c>
      <c r="B59" s="738">
        <v>17.451000000000001</v>
      </c>
      <c r="C59" s="738">
        <v>4954.1890000000003</v>
      </c>
      <c r="D59" s="738">
        <v>1373.0820000000001</v>
      </c>
      <c r="E59" s="738">
        <v>6344.7219999999998</v>
      </c>
      <c r="F59" s="738">
        <v>6.6</v>
      </c>
      <c r="G59" s="738">
        <v>64.224000000000004</v>
      </c>
      <c r="H59" s="738">
        <v>520</v>
      </c>
      <c r="I59" s="738">
        <v>590.82399999999996</v>
      </c>
      <c r="J59" s="738">
        <v>6935.5460000000003</v>
      </c>
      <c r="K59" s="738">
        <v>3557.0149999999999</v>
      </c>
      <c r="L59" s="738">
        <v>8025.5929999999998</v>
      </c>
      <c r="M59" s="738">
        <v>18518.153999999999</v>
      </c>
    </row>
    <row r="60" spans="1:13" x14ac:dyDescent="0.2">
      <c r="A60" s="713">
        <v>1996</v>
      </c>
      <c r="B60" s="738">
        <v>16.584</v>
      </c>
      <c r="C60" s="738">
        <v>5354.3890000000001</v>
      </c>
      <c r="D60" s="738">
        <v>1482.7280000000001</v>
      </c>
      <c r="E60" s="738">
        <v>6853.7</v>
      </c>
      <c r="F60" s="738">
        <v>7</v>
      </c>
      <c r="G60" s="738">
        <v>65.028000000000006</v>
      </c>
      <c r="H60" s="738">
        <v>540</v>
      </c>
      <c r="I60" s="738">
        <v>612.02800000000002</v>
      </c>
      <c r="J60" s="738">
        <v>7465.7280000000001</v>
      </c>
      <c r="K60" s="738">
        <v>3693.53</v>
      </c>
      <c r="L60" s="738">
        <v>8344.3029999999999</v>
      </c>
      <c r="M60" s="738">
        <v>19503.562000000002</v>
      </c>
    </row>
    <row r="61" spans="1:13" x14ac:dyDescent="0.2">
      <c r="A61" s="713">
        <v>1997</v>
      </c>
      <c r="B61" s="738">
        <v>15.992000000000001</v>
      </c>
      <c r="C61" s="738">
        <v>5092.9189999999999</v>
      </c>
      <c r="D61" s="738">
        <v>1421.374</v>
      </c>
      <c r="E61" s="738">
        <v>6530.2849999999999</v>
      </c>
      <c r="F61" s="738">
        <v>7.5</v>
      </c>
      <c r="G61" s="738">
        <v>64.366</v>
      </c>
      <c r="H61" s="738">
        <v>430</v>
      </c>
      <c r="I61" s="738">
        <v>501.86599999999999</v>
      </c>
      <c r="J61" s="738">
        <v>7032.1509999999998</v>
      </c>
      <c r="K61" s="738">
        <v>3670.9029999999998</v>
      </c>
      <c r="L61" s="738">
        <v>8261.1110000000008</v>
      </c>
      <c r="M61" s="738">
        <v>18964.164000000001</v>
      </c>
    </row>
    <row r="62" spans="1:13" x14ac:dyDescent="0.2">
      <c r="A62" s="713">
        <v>1998</v>
      </c>
      <c r="B62" s="738">
        <v>11.548</v>
      </c>
      <c r="C62" s="738">
        <v>4646.0870000000004</v>
      </c>
      <c r="D62" s="738">
        <v>1303.3150000000001</v>
      </c>
      <c r="E62" s="738">
        <v>5960.951</v>
      </c>
      <c r="F62" s="738">
        <v>7.7</v>
      </c>
      <c r="G62" s="738">
        <v>63.929000000000002</v>
      </c>
      <c r="H62" s="738">
        <v>380</v>
      </c>
      <c r="I62" s="738">
        <v>451.62900000000002</v>
      </c>
      <c r="J62" s="738">
        <v>6412.5789999999997</v>
      </c>
      <c r="K62" s="738">
        <v>3855.9319999999998</v>
      </c>
      <c r="L62" s="738">
        <v>8685.5630000000001</v>
      </c>
      <c r="M62" s="738">
        <v>18954.075000000001</v>
      </c>
    </row>
    <row r="63" spans="1:13" x14ac:dyDescent="0.2">
      <c r="A63" s="713">
        <v>1999</v>
      </c>
      <c r="B63" s="738">
        <v>13.981</v>
      </c>
      <c r="C63" s="738">
        <v>4834.8990000000003</v>
      </c>
      <c r="D63" s="738">
        <v>1464.0509999999999</v>
      </c>
      <c r="E63" s="738">
        <v>6312.93</v>
      </c>
      <c r="F63" s="738">
        <v>8.5</v>
      </c>
      <c r="G63" s="738">
        <v>62.874000000000002</v>
      </c>
      <c r="H63" s="738">
        <v>390</v>
      </c>
      <c r="I63" s="738">
        <v>461.37400000000002</v>
      </c>
      <c r="J63" s="738">
        <v>6774.3040000000001</v>
      </c>
      <c r="K63" s="738">
        <v>3906.4780000000001</v>
      </c>
      <c r="L63" s="738">
        <v>8875.2450000000008</v>
      </c>
      <c r="M63" s="738">
        <v>19556.026999999998</v>
      </c>
    </row>
    <row r="64" spans="1:13" x14ac:dyDescent="0.2">
      <c r="A64" s="713">
        <v>2000</v>
      </c>
      <c r="B64" s="738">
        <v>11.358000000000001</v>
      </c>
      <c r="C64" s="738">
        <v>5104.5929999999998</v>
      </c>
      <c r="D64" s="738">
        <v>1553.3309999999999</v>
      </c>
      <c r="E64" s="738">
        <v>6669.2809999999999</v>
      </c>
      <c r="F64" s="738">
        <v>8.6</v>
      </c>
      <c r="G64" s="738">
        <v>60.554000000000002</v>
      </c>
      <c r="H64" s="738">
        <v>420</v>
      </c>
      <c r="I64" s="738">
        <v>489.154</v>
      </c>
      <c r="J64" s="738">
        <v>7158.4350000000004</v>
      </c>
      <c r="K64" s="738">
        <v>4068.627</v>
      </c>
      <c r="L64" s="738">
        <v>9196.8259999999991</v>
      </c>
      <c r="M64" s="738">
        <v>20423.888999999999</v>
      </c>
    </row>
    <row r="65" spans="1:13" x14ac:dyDescent="0.2">
      <c r="A65" s="713">
        <v>2001</v>
      </c>
      <c r="B65" s="738">
        <v>11.971</v>
      </c>
      <c r="C65" s="738">
        <v>4889.018</v>
      </c>
      <c r="D65" s="738">
        <v>1528.1559999999999</v>
      </c>
      <c r="E65" s="738">
        <v>6429.1450000000004</v>
      </c>
      <c r="F65" s="738">
        <v>9.4499999999999993</v>
      </c>
      <c r="G65" s="738">
        <v>58.658999999999999</v>
      </c>
      <c r="H65" s="738">
        <v>370</v>
      </c>
      <c r="I65" s="738">
        <v>438.10899999999998</v>
      </c>
      <c r="J65" s="738">
        <v>6867.2529999999997</v>
      </c>
      <c r="K65" s="738">
        <v>4099.8819999999996</v>
      </c>
      <c r="L65" s="738">
        <v>9073.9439999999995</v>
      </c>
      <c r="M65" s="738">
        <v>20041.079000000002</v>
      </c>
    </row>
    <row r="66" spans="1:13" x14ac:dyDescent="0.2">
      <c r="A66" s="713">
        <v>2002</v>
      </c>
      <c r="B66" s="738">
        <v>12.247999999999999</v>
      </c>
      <c r="C66" s="738">
        <v>4994.9939999999997</v>
      </c>
      <c r="D66" s="738">
        <v>1456.0340000000001</v>
      </c>
      <c r="E66" s="738">
        <v>6463.2759999999998</v>
      </c>
      <c r="F66" s="738">
        <v>10.204000000000001</v>
      </c>
      <c r="G66" s="738">
        <v>57.362000000000002</v>
      </c>
      <c r="H66" s="738">
        <v>380</v>
      </c>
      <c r="I66" s="738">
        <v>447.56599999999997</v>
      </c>
      <c r="J66" s="738">
        <v>6910.8419999999996</v>
      </c>
      <c r="K66" s="738">
        <v>4316.7939999999999</v>
      </c>
      <c r="L66" s="738">
        <v>9562.2260000000006</v>
      </c>
      <c r="M66" s="738">
        <v>20789.862000000001</v>
      </c>
    </row>
    <row r="67" spans="1:13" x14ac:dyDescent="0.2">
      <c r="A67" s="713">
        <v>2003</v>
      </c>
      <c r="B67" s="738">
        <v>12.247</v>
      </c>
      <c r="C67" s="738">
        <v>5209.4279999999999</v>
      </c>
      <c r="D67" s="738">
        <v>1545.8589999999999</v>
      </c>
      <c r="E67" s="738">
        <v>6767.5339999999997</v>
      </c>
      <c r="F67" s="738">
        <v>13</v>
      </c>
      <c r="G67" s="738">
        <v>56.540999999999997</v>
      </c>
      <c r="H67" s="738">
        <v>400</v>
      </c>
      <c r="I67" s="738">
        <v>469.541</v>
      </c>
      <c r="J67" s="738">
        <v>7237.0749999999998</v>
      </c>
      <c r="K67" s="738">
        <v>4353.1109999999999</v>
      </c>
      <c r="L67" s="738">
        <v>9533.8619999999992</v>
      </c>
      <c r="M67" s="738">
        <v>21124.048999999999</v>
      </c>
    </row>
    <row r="68" spans="1:13" x14ac:dyDescent="0.2">
      <c r="A68" s="713">
        <v>2004</v>
      </c>
      <c r="B68" s="738">
        <v>11.433999999999999</v>
      </c>
      <c r="C68" s="738">
        <v>4980.8310000000001</v>
      </c>
      <c r="D68" s="738">
        <v>1519.183</v>
      </c>
      <c r="E68" s="738">
        <v>6511.4480000000003</v>
      </c>
      <c r="F68" s="738">
        <v>14</v>
      </c>
      <c r="G68" s="738">
        <v>56.923999999999999</v>
      </c>
      <c r="H68" s="738">
        <v>410</v>
      </c>
      <c r="I68" s="738">
        <v>480.92399999999998</v>
      </c>
      <c r="J68" s="738">
        <v>6992.3720000000003</v>
      </c>
      <c r="K68" s="738">
        <v>4408.241</v>
      </c>
      <c r="L68" s="738">
        <v>9686.5689999999995</v>
      </c>
      <c r="M68" s="738">
        <v>21087.182000000001</v>
      </c>
    </row>
    <row r="69" spans="1:13" x14ac:dyDescent="0.2">
      <c r="A69" s="713">
        <v>2005</v>
      </c>
      <c r="B69" s="738">
        <v>8.4350000000000005</v>
      </c>
      <c r="C69" s="738">
        <v>4946.3540000000003</v>
      </c>
      <c r="D69" s="738">
        <v>1449.8130000000001</v>
      </c>
      <c r="E69" s="738">
        <v>6404.6009999999997</v>
      </c>
      <c r="F69" s="738">
        <v>15.9</v>
      </c>
      <c r="G69" s="738">
        <v>57.942999999999998</v>
      </c>
      <c r="H69" s="738">
        <v>430</v>
      </c>
      <c r="I69" s="738">
        <v>503.84300000000002</v>
      </c>
      <c r="J69" s="738">
        <v>6908.4449999999997</v>
      </c>
      <c r="K69" s="738">
        <v>4637.683</v>
      </c>
      <c r="L69" s="738">
        <v>10074.295</v>
      </c>
      <c r="M69" s="738">
        <v>21620.422999999999</v>
      </c>
    </row>
    <row r="70" spans="1:13" x14ac:dyDescent="0.2">
      <c r="A70" s="713">
        <v>2006</v>
      </c>
      <c r="B70" s="738">
        <v>6.4080000000000004</v>
      </c>
      <c r="C70" s="738">
        <v>4475.9129999999996</v>
      </c>
      <c r="D70" s="738">
        <v>1221.2719999999999</v>
      </c>
      <c r="E70" s="738">
        <v>5703.5919999999996</v>
      </c>
      <c r="F70" s="738">
        <v>18.3</v>
      </c>
      <c r="G70" s="738">
        <v>63.405000000000001</v>
      </c>
      <c r="H70" s="738">
        <v>380</v>
      </c>
      <c r="I70" s="738">
        <v>461.70499999999998</v>
      </c>
      <c r="J70" s="738">
        <v>6165.2969999999996</v>
      </c>
      <c r="K70" s="738">
        <v>4611.3860000000004</v>
      </c>
      <c r="L70" s="738">
        <v>9904.5409999999993</v>
      </c>
      <c r="M70" s="738">
        <v>20681.224999999999</v>
      </c>
    </row>
    <row r="71" spans="1:13" x14ac:dyDescent="0.2">
      <c r="A71" s="713">
        <v>2007</v>
      </c>
      <c r="B71" s="738">
        <v>7.782</v>
      </c>
      <c r="C71" s="738">
        <v>4835.4399999999996</v>
      </c>
      <c r="D71" s="738">
        <v>1248.664</v>
      </c>
      <c r="E71" s="738">
        <v>6091.8860000000004</v>
      </c>
      <c r="F71" s="738">
        <v>22</v>
      </c>
      <c r="G71" s="738">
        <v>69.61</v>
      </c>
      <c r="H71" s="738">
        <v>420</v>
      </c>
      <c r="I71" s="738">
        <v>511.61</v>
      </c>
      <c r="J71" s="738">
        <v>6603.4960000000001</v>
      </c>
      <c r="K71" s="738">
        <v>4750.326</v>
      </c>
      <c r="L71" s="738">
        <v>10179.865</v>
      </c>
      <c r="M71" s="738">
        <v>21533.687000000002</v>
      </c>
    </row>
    <row r="72" spans="1:13" x14ac:dyDescent="0.2">
      <c r="A72" s="713">
        <v>2008</v>
      </c>
      <c r="B72" s="738" t="s">
        <v>916</v>
      </c>
      <c r="C72" s="738">
        <v>5010.0609999999997</v>
      </c>
      <c r="D72" s="738">
        <v>1323.79</v>
      </c>
      <c r="E72" s="738">
        <v>6333.8509999999997</v>
      </c>
      <c r="F72" s="738">
        <v>26.4</v>
      </c>
      <c r="G72" s="738">
        <v>80.25</v>
      </c>
      <c r="H72" s="738">
        <v>470</v>
      </c>
      <c r="I72" s="738">
        <v>576.65</v>
      </c>
      <c r="J72" s="738">
        <v>6910.5020000000004</v>
      </c>
      <c r="K72" s="738">
        <v>4710.8180000000002</v>
      </c>
      <c r="L72" s="738">
        <v>10068.120999999999</v>
      </c>
      <c r="M72" s="738">
        <v>21689.440999999999</v>
      </c>
    </row>
    <row r="73" spans="1:13" x14ac:dyDescent="0.2">
      <c r="A73" s="713">
        <v>2009</v>
      </c>
      <c r="B73" s="738" t="s">
        <v>916</v>
      </c>
      <c r="C73" s="738">
        <v>4883.1120000000001</v>
      </c>
      <c r="D73" s="738">
        <v>1156.943</v>
      </c>
      <c r="E73" s="738">
        <v>6040.0550000000003</v>
      </c>
      <c r="F73" s="738">
        <v>32.799999999999997</v>
      </c>
      <c r="G73" s="738">
        <v>89.067999999999998</v>
      </c>
      <c r="H73" s="738">
        <v>500</v>
      </c>
      <c r="I73" s="738">
        <v>621.86800000000005</v>
      </c>
      <c r="J73" s="738">
        <v>6661.9229999999998</v>
      </c>
      <c r="K73" s="738">
        <v>4656.5550000000003</v>
      </c>
      <c r="L73" s="738">
        <v>9788.1360000000004</v>
      </c>
      <c r="M73" s="738">
        <v>21106.614000000001</v>
      </c>
    </row>
    <row r="74" spans="1:13" x14ac:dyDescent="0.2">
      <c r="A74" s="713">
        <v>2010</v>
      </c>
      <c r="B74" s="738" t="s">
        <v>916</v>
      </c>
      <c r="C74" s="738">
        <v>4878.1109999999999</v>
      </c>
      <c r="D74" s="738">
        <v>1120.751</v>
      </c>
      <c r="E74" s="738">
        <v>5998.8609999999999</v>
      </c>
      <c r="F74" s="738">
        <v>36.799999999999997</v>
      </c>
      <c r="G74" s="738">
        <v>114.075</v>
      </c>
      <c r="H74" s="738">
        <v>440</v>
      </c>
      <c r="I74" s="738">
        <v>590.875</v>
      </c>
      <c r="J74" s="738">
        <v>6589.7359999999999</v>
      </c>
      <c r="K74" s="738">
        <v>4932.7569999999996</v>
      </c>
      <c r="L74" s="738">
        <v>10321.499</v>
      </c>
      <c r="M74" s="738">
        <v>21843.992999999999</v>
      </c>
    </row>
    <row r="75" spans="1:13" x14ac:dyDescent="0.2">
      <c r="A75" s="713">
        <v>2011</v>
      </c>
      <c r="B75" s="738" t="s">
        <v>916</v>
      </c>
      <c r="C75" s="738">
        <v>4804.5789999999997</v>
      </c>
      <c r="D75" s="738">
        <v>1047.5820000000001</v>
      </c>
      <c r="E75" s="738">
        <v>5852.1610000000001</v>
      </c>
      <c r="F75" s="738">
        <v>39.6</v>
      </c>
      <c r="G75" s="738">
        <v>153.42500000000001</v>
      </c>
      <c r="H75" s="738">
        <v>450</v>
      </c>
      <c r="I75" s="738">
        <v>643.02499999999998</v>
      </c>
      <c r="J75" s="738">
        <v>6495.1859999999997</v>
      </c>
      <c r="K75" s="738">
        <v>4854.5969999999998</v>
      </c>
      <c r="L75" s="738">
        <v>10054.223</v>
      </c>
      <c r="M75" s="738">
        <v>21404.007000000001</v>
      </c>
    </row>
    <row r="76" spans="1:13" x14ac:dyDescent="0.2">
      <c r="A76" s="713">
        <v>2012</v>
      </c>
      <c r="B76" s="738" t="s">
        <v>916</v>
      </c>
      <c r="C76" s="738">
        <v>4242.0940000000001</v>
      </c>
      <c r="D76" s="738">
        <v>891.61900000000003</v>
      </c>
      <c r="E76" s="738">
        <v>5133.7120000000004</v>
      </c>
      <c r="F76" s="738">
        <v>39.6</v>
      </c>
      <c r="G76" s="738">
        <v>186.17699999999999</v>
      </c>
      <c r="H76" s="738">
        <v>420</v>
      </c>
      <c r="I76" s="738">
        <v>645.77700000000004</v>
      </c>
      <c r="J76" s="738">
        <v>5779.49</v>
      </c>
      <c r="K76" s="738">
        <v>4689.8440000000001</v>
      </c>
      <c r="L76" s="738">
        <v>9496.0069999999996</v>
      </c>
      <c r="M76" s="738">
        <v>19965.341</v>
      </c>
    </row>
    <row r="77" spans="1:13" x14ac:dyDescent="0.2">
      <c r="A77" s="713">
        <v>2013</v>
      </c>
      <c r="B77" s="738" t="s">
        <v>916</v>
      </c>
      <c r="C77" s="738">
        <v>5022.942</v>
      </c>
      <c r="D77" s="738">
        <v>970.17100000000005</v>
      </c>
      <c r="E77" s="738">
        <v>5993.1130000000003</v>
      </c>
      <c r="F77" s="738">
        <v>39.6</v>
      </c>
      <c r="G77" s="738">
        <v>218.98099999999999</v>
      </c>
      <c r="H77" s="738">
        <v>580</v>
      </c>
      <c r="I77" s="738">
        <v>838.58100000000002</v>
      </c>
      <c r="J77" s="738">
        <v>6831.6940000000004</v>
      </c>
      <c r="K77" s="738">
        <v>4759.0990000000002</v>
      </c>
      <c r="L77" s="738">
        <v>9603.8880000000008</v>
      </c>
      <c r="M77" s="738">
        <v>21194.681</v>
      </c>
    </row>
    <row r="78" spans="1:13" x14ac:dyDescent="0.2">
      <c r="A78" s="713">
        <v>2014</v>
      </c>
      <c r="B78" s="738" t="s">
        <v>916</v>
      </c>
      <c r="C78" s="738">
        <v>5237.259</v>
      </c>
      <c r="D78" s="738">
        <v>1008.715</v>
      </c>
      <c r="E78" s="738">
        <v>6245.9740000000002</v>
      </c>
      <c r="F78" s="738">
        <v>39.6</v>
      </c>
      <c r="G78" s="738">
        <v>251.828</v>
      </c>
      <c r="H78" s="738">
        <v>580</v>
      </c>
      <c r="I78" s="738">
        <v>871.428</v>
      </c>
      <c r="J78" s="738">
        <v>7117.402</v>
      </c>
      <c r="K78" s="738">
        <v>4801.3950000000004</v>
      </c>
      <c r="L78" s="738">
        <v>9643.0030000000006</v>
      </c>
      <c r="M78" s="738">
        <v>21561.8</v>
      </c>
    </row>
    <row r="79" spans="1:13" x14ac:dyDescent="0.2">
      <c r="A79" s="713">
        <v>2015</v>
      </c>
      <c r="B79" s="738" t="s">
        <v>916</v>
      </c>
      <c r="C79" s="738">
        <v>4748.6869999999999</v>
      </c>
      <c r="D79" s="738">
        <v>982.79300000000001</v>
      </c>
      <c r="E79" s="738">
        <v>5731.4809999999998</v>
      </c>
      <c r="F79" s="738">
        <v>40.313000000000002</v>
      </c>
      <c r="G79" s="738">
        <v>280.536</v>
      </c>
      <c r="H79" s="738">
        <v>447.18</v>
      </c>
      <c r="I79" s="738">
        <v>768.029</v>
      </c>
      <c r="J79" s="738">
        <v>6499.51</v>
      </c>
      <c r="K79" s="738">
        <v>4776.4030000000002</v>
      </c>
      <c r="L79" s="738">
        <v>9590.7890000000007</v>
      </c>
      <c r="M79" s="738">
        <v>20866.702000000001</v>
      </c>
    </row>
    <row r="80" spans="1:13" x14ac:dyDescent="0.2">
      <c r="A80" s="71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M505"/>
  <sheetViews>
    <sheetView workbookViewId="0">
      <pane xSplit="1" ySplit="12" topLeftCell="J476" activePane="bottomRight" state="frozen"/>
      <selection pane="topRight"/>
      <selection pane="bottomLeft"/>
      <selection pane="bottomRight" activeCell="K498" sqref="K498"/>
    </sheetView>
  </sheetViews>
  <sheetFormatPr defaultRowHeight="12.75" x14ac:dyDescent="0.2"/>
  <cols>
    <col min="1" max="1" width="58" style="587" customWidth="1"/>
    <col min="2" max="2" width="40.5703125" style="587" customWidth="1"/>
    <col min="3" max="3" width="87.28515625" style="587" customWidth="1"/>
    <col min="4" max="4" width="46" style="587" customWidth="1"/>
    <col min="5" max="5" width="53.140625" style="587" customWidth="1"/>
    <col min="6" max="6" width="54.7109375" style="587" customWidth="1"/>
    <col min="7" max="8" width="51.85546875" style="587" customWidth="1"/>
    <col min="9" max="9" width="59.42578125" style="587" customWidth="1"/>
    <col min="10" max="10" width="56.42578125" style="587" customWidth="1"/>
    <col min="11" max="11" width="46.140625" style="587" customWidth="1"/>
    <col min="12" max="12" width="50.28515625" style="587" customWidth="1"/>
    <col min="13" max="13" width="48.42578125" style="587" customWidth="1"/>
    <col min="14" max="256" width="9.140625" style="587"/>
    <col min="257" max="257" width="58" style="587" customWidth="1"/>
    <col min="258" max="258" width="40.5703125" style="587" customWidth="1"/>
    <col min="259" max="259" width="87.28515625" style="587" customWidth="1"/>
    <col min="260" max="260" width="46" style="587" customWidth="1"/>
    <col min="261" max="261" width="53.140625" style="587" customWidth="1"/>
    <col min="262" max="262" width="54.7109375" style="587" customWidth="1"/>
    <col min="263" max="264" width="51.85546875" style="587" customWidth="1"/>
    <col min="265" max="265" width="59.42578125" style="587" customWidth="1"/>
    <col min="266" max="266" width="56.42578125" style="587" customWidth="1"/>
    <col min="267" max="267" width="46.140625" style="587" customWidth="1"/>
    <col min="268" max="268" width="50.28515625" style="587" customWidth="1"/>
    <col min="269" max="269" width="48.42578125" style="587" customWidth="1"/>
    <col min="270" max="512" width="9.140625" style="587"/>
    <col min="513" max="513" width="58" style="587" customWidth="1"/>
    <col min="514" max="514" width="40.5703125" style="587" customWidth="1"/>
    <col min="515" max="515" width="87.28515625" style="587" customWidth="1"/>
    <col min="516" max="516" width="46" style="587" customWidth="1"/>
    <col min="517" max="517" width="53.140625" style="587" customWidth="1"/>
    <col min="518" max="518" width="54.7109375" style="587" customWidth="1"/>
    <col min="519" max="520" width="51.85546875" style="587" customWidth="1"/>
    <col min="521" max="521" width="59.42578125" style="587" customWidth="1"/>
    <col min="522" max="522" width="56.42578125" style="587" customWidth="1"/>
    <col min="523" max="523" width="46.140625" style="587" customWidth="1"/>
    <col min="524" max="524" width="50.28515625" style="587" customWidth="1"/>
    <col min="525" max="525" width="48.42578125" style="587" customWidth="1"/>
    <col min="526" max="768" width="9.140625" style="587"/>
    <col min="769" max="769" width="58" style="587" customWidth="1"/>
    <col min="770" max="770" width="40.5703125" style="587" customWidth="1"/>
    <col min="771" max="771" width="87.28515625" style="587" customWidth="1"/>
    <col min="772" max="772" width="46" style="587" customWidth="1"/>
    <col min="773" max="773" width="53.140625" style="587" customWidth="1"/>
    <col min="774" max="774" width="54.7109375" style="587" customWidth="1"/>
    <col min="775" max="776" width="51.85546875" style="587" customWidth="1"/>
    <col min="777" max="777" width="59.42578125" style="587" customWidth="1"/>
    <col min="778" max="778" width="56.42578125" style="587" customWidth="1"/>
    <col min="779" max="779" width="46.140625" style="587" customWidth="1"/>
    <col min="780" max="780" width="50.28515625" style="587" customWidth="1"/>
    <col min="781" max="781" width="48.42578125" style="587" customWidth="1"/>
    <col min="782" max="1024" width="9.140625" style="587"/>
    <col min="1025" max="1025" width="58" style="587" customWidth="1"/>
    <col min="1026" max="1026" width="40.5703125" style="587" customWidth="1"/>
    <col min="1027" max="1027" width="87.28515625" style="587" customWidth="1"/>
    <col min="1028" max="1028" width="46" style="587" customWidth="1"/>
    <col min="1029" max="1029" width="53.140625" style="587" customWidth="1"/>
    <col min="1030" max="1030" width="54.7109375" style="587" customWidth="1"/>
    <col min="1031" max="1032" width="51.85546875" style="587" customWidth="1"/>
    <col min="1033" max="1033" width="59.42578125" style="587" customWidth="1"/>
    <col min="1034" max="1034" width="56.42578125" style="587" customWidth="1"/>
    <col min="1035" max="1035" width="46.140625" style="587" customWidth="1"/>
    <col min="1036" max="1036" width="50.28515625" style="587" customWidth="1"/>
    <col min="1037" max="1037" width="48.42578125" style="587" customWidth="1"/>
    <col min="1038" max="1280" width="9.140625" style="587"/>
    <col min="1281" max="1281" width="58" style="587" customWidth="1"/>
    <col min="1282" max="1282" width="40.5703125" style="587" customWidth="1"/>
    <col min="1283" max="1283" width="87.28515625" style="587" customWidth="1"/>
    <col min="1284" max="1284" width="46" style="587" customWidth="1"/>
    <col min="1285" max="1285" width="53.140625" style="587" customWidth="1"/>
    <col min="1286" max="1286" width="54.7109375" style="587" customWidth="1"/>
    <col min="1287" max="1288" width="51.85546875" style="587" customWidth="1"/>
    <col min="1289" max="1289" width="59.42578125" style="587" customWidth="1"/>
    <col min="1290" max="1290" width="56.42578125" style="587" customWidth="1"/>
    <col min="1291" max="1291" width="46.140625" style="587" customWidth="1"/>
    <col min="1292" max="1292" width="50.28515625" style="587" customWidth="1"/>
    <col min="1293" max="1293" width="48.42578125" style="587" customWidth="1"/>
    <col min="1294" max="1536" width="9.140625" style="587"/>
    <col min="1537" max="1537" width="58" style="587" customWidth="1"/>
    <col min="1538" max="1538" width="40.5703125" style="587" customWidth="1"/>
    <col min="1539" max="1539" width="87.28515625" style="587" customWidth="1"/>
    <col min="1540" max="1540" width="46" style="587" customWidth="1"/>
    <col min="1541" max="1541" width="53.140625" style="587" customWidth="1"/>
    <col min="1542" max="1542" width="54.7109375" style="587" customWidth="1"/>
    <col min="1543" max="1544" width="51.85546875" style="587" customWidth="1"/>
    <col min="1545" max="1545" width="59.42578125" style="587" customWidth="1"/>
    <col min="1546" max="1546" width="56.42578125" style="587" customWidth="1"/>
    <col min="1547" max="1547" width="46.140625" style="587" customWidth="1"/>
    <col min="1548" max="1548" width="50.28515625" style="587" customWidth="1"/>
    <col min="1549" max="1549" width="48.42578125" style="587" customWidth="1"/>
    <col min="1550" max="1792" width="9.140625" style="587"/>
    <col min="1793" max="1793" width="58" style="587" customWidth="1"/>
    <col min="1794" max="1794" width="40.5703125" style="587" customWidth="1"/>
    <col min="1795" max="1795" width="87.28515625" style="587" customWidth="1"/>
    <col min="1796" max="1796" width="46" style="587" customWidth="1"/>
    <col min="1797" max="1797" width="53.140625" style="587" customWidth="1"/>
    <col min="1798" max="1798" width="54.7109375" style="587" customWidth="1"/>
    <col min="1799" max="1800" width="51.85546875" style="587" customWidth="1"/>
    <col min="1801" max="1801" width="59.42578125" style="587" customWidth="1"/>
    <col min="1802" max="1802" width="56.42578125" style="587" customWidth="1"/>
    <col min="1803" max="1803" width="46.140625" style="587" customWidth="1"/>
    <col min="1804" max="1804" width="50.28515625" style="587" customWidth="1"/>
    <col min="1805" max="1805" width="48.42578125" style="587" customWidth="1"/>
    <col min="1806" max="2048" width="9.140625" style="587"/>
    <col min="2049" max="2049" width="58" style="587" customWidth="1"/>
    <col min="2050" max="2050" width="40.5703125" style="587" customWidth="1"/>
    <col min="2051" max="2051" width="87.28515625" style="587" customWidth="1"/>
    <col min="2052" max="2052" width="46" style="587" customWidth="1"/>
    <col min="2053" max="2053" width="53.140625" style="587" customWidth="1"/>
    <col min="2054" max="2054" width="54.7109375" style="587" customWidth="1"/>
    <col min="2055" max="2056" width="51.85546875" style="587" customWidth="1"/>
    <col min="2057" max="2057" width="59.42578125" style="587" customWidth="1"/>
    <col min="2058" max="2058" width="56.42578125" style="587" customWidth="1"/>
    <col min="2059" max="2059" width="46.140625" style="587" customWidth="1"/>
    <col min="2060" max="2060" width="50.28515625" style="587" customWidth="1"/>
    <col min="2061" max="2061" width="48.42578125" style="587" customWidth="1"/>
    <col min="2062" max="2304" width="9.140625" style="587"/>
    <col min="2305" max="2305" width="58" style="587" customWidth="1"/>
    <col min="2306" max="2306" width="40.5703125" style="587" customWidth="1"/>
    <col min="2307" max="2307" width="87.28515625" style="587" customWidth="1"/>
    <col min="2308" max="2308" width="46" style="587" customWidth="1"/>
    <col min="2309" max="2309" width="53.140625" style="587" customWidth="1"/>
    <col min="2310" max="2310" width="54.7109375" style="587" customWidth="1"/>
    <col min="2311" max="2312" width="51.85546875" style="587" customWidth="1"/>
    <col min="2313" max="2313" width="59.42578125" style="587" customWidth="1"/>
    <col min="2314" max="2314" width="56.42578125" style="587" customWidth="1"/>
    <col min="2315" max="2315" width="46.140625" style="587" customWidth="1"/>
    <col min="2316" max="2316" width="50.28515625" style="587" customWidth="1"/>
    <col min="2317" max="2317" width="48.42578125" style="587" customWidth="1"/>
    <col min="2318" max="2560" width="9.140625" style="587"/>
    <col min="2561" max="2561" width="58" style="587" customWidth="1"/>
    <col min="2562" max="2562" width="40.5703125" style="587" customWidth="1"/>
    <col min="2563" max="2563" width="87.28515625" style="587" customWidth="1"/>
    <col min="2564" max="2564" width="46" style="587" customWidth="1"/>
    <col min="2565" max="2565" width="53.140625" style="587" customWidth="1"/>
    <col min="2566" max="2566" width="54.7109375" style="587" customWidth="1"/>
    <col min="2567" max="2568" width="51.85546875" style="587" customWidth="1"/>
    <col min="2569" max="2569" width="59.42578125" style="587" customWidth="1"/>
    <col min="2570" max="2570" width="56.42578125" style="587" customWidth="1"/>
    <col min="2571" max="2571" width="46.140625" style="587" customWidth="1"/>
    <col min="2572" max="2572" width="50.28515625" style="587" customWidth="1"/>
    <col min="2573" max="2573" width="48.42578125" style="587" customWidth="1"/>
    <col min="2574" max="2816" width="9.140625" style="587"/>
    <col min="2817" max="2817" width="58" style="587" customWidth="1"/>
    <col min="2818" max="2818" width="40.5703125" style="587" customWidth="1"/>
    <col min="2819" max="2819" width="87.28515625" style="587" customWidth="1"/>
    <col min="2820" max="2820" width="46" style="587" customWidth="1"/>
    <col min="2821" max="2821" width="53.140625" style="587" customWidth="1"/>
    <col min="2822" max="2822" width="54.7109375" style="587" customWidth="1"/>
    <col min="2823" max="2824" width="51.85546875" style="587" customWidth="1"/>
    <col min="2825" max="2825" width="59.42578125" style="587" customWidth="1"/>
    <col min="2826" max="2826" width="56.42578125" style="587" customWidth="1"/>
    <col min="2827" max="2827" width="46.140625" style="587" customWidth="1"/>
    <col min="2828" max="2828" width="50.28515625" style="587" customWidth="1"/>
    <col min="2829" max="2829" width="48.42578125" style="587" customWidth="1"/>
    <col min="2830" max="3072" width="9.140625" style="587"/>
    <col min="3073" max="3073" width="58" style="587" customWidth="1"/>
    <col min="3074" max="3074" width="40.5703125" style="587" customWidth="1"/>
    <col min="3075" max="3075" width="87.28515625" style="587" customWidth="1"/>
    <col min="3076" max="3076" width="46" style="587" customWidth="1"/>
    <col min="3077" max="3077" width="53.140625" style="587" customWidth="1"/>
    <col min="3078" max="3078" width="54.7109375" style="587" customWidth="1"/>
    <col min="3079" max="3080" width="51.85546875" style="587" customWidth="1"/>
    <col min="3081" max="3081" width="59.42578125" style="587" customWidth="1"/>
    <col min="3082" max="3082" width="56.42578125" style="587" customWidth="1"/>
    <col min="3083" max="3083" width="46.140625" style="587" customWidth="1"/>
    <col min="3084" max="3084" width="50.28515625" style="587" customWidth="1"/>
    <col min="3085" max="3085" width="48.42578125" style="587" customWidth="1"/>
    <col min="3086" max="3328" width="9.140625" style="587"/>
    <col min="3329" max="3329" width="58" style="587" customWidth="1"/>
    <col min="3330" max="3330" width="40.5703125" style="587" customWidth="1"/>
    <col min="3331" max="3331" width="87.28515625" style="587" customWidth="1"/>
    <col min="3332" max="3332" width="46" style="587" customWidth="1"/>
    <col min="3333" max="3333" width="53.140625" style="587" customWidth="1"/>
    <col min="3334" max="3334" width="54.7109375" style="587" customWidth="1"/>
    <col min="3335" max="3336" width="51.85546875" style="587" customWidth="1"/>
    <col min="3337" max="3337" width="59.42578125" style="587" customWidth="1"/>
    <col min="3338" max="3338" width="56.42578125" style="587" customWidth="1"/>
    <col min="3339" max="3339" width="46.140625" style="587" customWidth="1"/>
    <col min="3340" max="3340" width="50.28515625" style="587" customWidth="1"/>
    <col min="3341" max="3341" width="48.42578125" style="587" customWidth="1"/>
    <col min="3342" max="3584" width="9.140625" style="587"/>
    <col min="3585" max="3585" width="58" style="587" customWidth="1"/>
    <col min="3586" max="3586" width="40.5703125" style="587" customWidth="1"/>
    <col min="3587" max="3587" width="87.28515625" style="587" customWidth="1"/>
    <col min="3588" max="3588" width="46" style="587" customWidth="1"/>
    <col min="3589" max="3589" width="53.140625" style="587" customWidth="1"/>
    <col min="3590" max="3590" width="54.7109375" style="587" customWidth="1"/>
    <col min="3591" max="3592" width="51.85546875" style="587" customWidth="1"/>
    <col min="3593" max="3593" width="59.42578125" style="587" customWidth="1"/>
    <col min="3594" max="3594" width="56.42578125" style="587" customWidth="1"/>
    <col min="3595" max="3595" width="46.140625" style="587" customWidth="1"/>
    <col min="3596" max="3596" width="50.28515625" style="587" customWidth="1"/>
    <col min="3597" max="3597" width="48.42578125" style="587" customWidth="1"/>
    <col min="3598" max="3840" width="9.140625" style="587"/>
    <col min="3841" max="3841" width="58" style="587" customWidth="1"/>
    <col min="3842" max="3842" width="40.5703125" style="587" customWidth="1"/>
    <col min="3843" max="3843" width="87.28515625" style="587" customWidth="1"/>
    <col min="3844" max="3844" width="46" style="587" customWidth="1"/>
    <col min="3845" max="3845" width="53.140625" style="587" customWidth="1"/>
    <col min="3846" max="3846" width="54.7109375" style="587" customWidth="1"/>
    <col min="3847" max="3848" width="51.85546875" style="587" customWidth="1"/>
    <col min="3849" max="3849" width="59.42578125" style="587" customWidth="1"/>
    <col min="3850" max="3850" width="56.42578125" style="587" customWidth="1"/>
    <col min="3851" max="3851" width="46.140625" style="587" customWidth="1"/>
    <col min="3852" max="3852" width="50.28515625" style="587" customWidth="1"/>
    <col min="3853" max="3853" width="48.42578125" style="587" customWidth="1"/>
    <col min="3854" max="4096" width="9.140625" style="587"/>
    <col min="4097" max="4097" width="58" style="587" customWidth="1"/>
    <col min="4098" max="4098" width="40.5703125" style="587" customWidth="1"/>
    <col min="4099" max="4099" width="87.28515625" style="587" customWidth="1"/>
    <col min="4100" max="4100" width="46" style="587" customWidth="1"/>
    <col min="4101" max="4101" width="53.140625" style="587" customWidth="1"/>
    <col min="4102" max="4102" width="54.7109375" style="587" customWidth="1"/>
    <col min="4103" max="4104" width="51.85546875" style="587" customWidth="1"/>
    <col min="4105" max="4105" width="59.42578125" style="587" customWidth="1"/>
    <col min="4106" max="4106" width="56.42578125" style="587" customWidth="1"/>
    <col min="4107" max="4107" width="46.140625" style="587" customWidth="1"/>
    <col min="4108" max="4108" width="50.28515625" style="587" customWidth="1"/>
    <col min="4109" max="4109" width="48.42578125" style="587" customWidth="1"/>
    <col min="4110" max="4352" width="9.140625" style="587"/>
    <col min="4353" max="4353" width="58" style="587" customWidth="1"/>
    <col min="4354" max="4354" width="40.5703125" style="587" customWidth="1"/>
    <col min="4355" max="4355" width="87.28515625" style="587" customWidth="1"/>
    <col min="4356" max="4356" width="46" style="587" customWidth="1"/>
    <col min="4357" max="4357" width="53.140625" style="587" customWidth="1"/>
    <col min="4358" max="4358" width="54.7109375" style="587" customWidth="1"/>
    <col min="4359" max="4360" width="51.85546875" style="587" customWidth="1"/>
    <col min="4361" max="4361" width="59.42578125" style="587" customWidth="1"/>
    <col min="4362" max="4362" width="56.42578125" style="587" customWidth="1"/>
    <col min="4363" max="4363" width="46.140625" style="587" customWidth="1"/>
    <col min="4364" max="4364" width="50.28515625" style="587" customWidth="1"/>
    <col min="4365" max="4365" width="48.42578125" style="587" customWidth="1"/>
    <col min="4366" max="4608" width="9.140625" style="587"/>
    <col min="4609" max="4609" width="58" style="587" customWidth="1"/>
    <col min="4610" max="4610" width="40.5703125" style="587" customWidth="1"/>
    <col min="4611" max="4611" width="87.28515625" style="587" customWidth="1"/>
    <col min="4612" max="4612" width="46" style="587" customWidth="1"/>
    <col min="4613" max="4613" width="53.140625" style="587" customWidth="1"/>
    <col min="4614" max="4614" width="54.7109375" style="587" customWidth="1"/>
    <col min="4615" max="4616" width="51.85546875" style="587" customWidth="1"/>
    <col min="4617" max="4617" width="59.42578125" style="587" customWidth="1"/>
    <col min="4618" max="4618" width="56.42578125" style="587" customWidth="1"/>
    <col min="4619" max="4619" width="46.140625" style="587" customWidth="1"/>
    <col min="4620" max="4620" width="50.28515625" style="587" customWidth="1"/>
    <col min="4621" max="4621" width="48.42578125" style="587" customWidth="1"/>
    <col min="4622" max="4864" width="9.140625" style="587"/>
    <col min="4865" max="4865" width="58" style="587" customWidth="1"/>
    <col min="4866" max="4866" width="40.5703125" style="587" customWidth="1"/>
    <col min="4867" max="4867" width="87.28515625" style="587" customWidth="1"/>
    <col min="4868" max="4868" width="46" style="587" customWidth="1"/>
    <col min="4869" max="4869" width="53.140625" style="587" customWidth="1"/>
    <col min="4870" max="4870" width="54.7109375" style="587" customWidth="1"/>
    <col min="4871" max="4872" width="51.85546875" style="587" customWidth="1"/>
    <col min="4873" max="4873" width="59.42578125" style="587" customWidth="1"/>
    <col min="4874" max="4874" width="56.42578125" style="587" customWidth="1"/>
    <col min="4875" max="4875" width="46.140625" style="587" customWidth="1"/>
    <col min="4876" max="4876" width="50.28515625" style="587" customWidth="1"/>
    <col min="4877" max="4877" width="48.42578125" style="587" customWidth="1"/>
    <col min="4878" max="5120" width="9.140625" style="587"/>
    <col min="5121" max="5121" width="58" style="587" customWidth="1"/>
    <col min="5122" max="5122" width="40.5703125" style="587" customWidth="1"/>
    <col min="5123" max="5123" width="87.28515625" style="587" customWidth="1"/>
    <col min="5124" max="5124" width="46" style="587" customWidth="1"/>
    <col min="5125" max="5125" width="53.140625" style="587" customWidth="1"/>
    <col min="5126" max="5126" width="54.7109375" style="587" customWidth="1"/>
    <col min="5127" max="5128" width="51.85546875" style="587" customWidth="1"/>
    <col min="5129" max="5129" width="59.42578125" style="587" customWidth="1"/>
    <col min="5130" max="5130" width="56.42578125" style="587" customWidth="1"/>
    <col min="5131" max="5131" width="46.140625" style="587" customWidth="1"/>
    <col min="5132" max="5132" width="50.28515625" style="587" customWidth="1"/>
    <col min="5133" max="5133" width="48.42578125" style="587" customWidth="1"/>
    <col min="5134" max="5376" width="9.140625" style="587"/>
    <col min="5377" max="5377" width="58" style="587" customWidth="1"/>
    <col min="5378" max="5378" width="40.5703125" style="587" customWidth="1"/>
    <col min="5379" max="5379" width="87.28515625" style="587" customWidth="1"/>
    <col min="5380" max="5380" width="46" style="587" customWidth="1"/>
    <col min="5381" max="5381" width="53.140625" style="587" customWidth="1"/>
    <col min="5382" max="5382" width="54.7109375" style="587" customWidth="1"/>
    <col min="5383" max="5384" width="51.85546875" style="587" customWidth="1"/>
    <col min="5385" max="5385" width="59.42578125" style="587" customWidth="1"/>
    <col min="5386" max="5386" width="56.42578125" style="587" customWidth="1"/>
    <col min="5387" max="5387" width="46.140625" style="587" customWidth="1"/>
    <col min="5388" max="5388" width="50.28515625" style="587" customWidth="1"/>
    <col min="5389" max="5389" width="48.42578125" style="587" customWidth="1"/>
    <col min="5390" max="5632" width="9.140625" style="587"/>
    <col min="5633" max="5633" width="58" style="587" customWidth="1"/>
    <col min="5634" max="5634" width="40.5703125" style="587" customWidth="1"/>
    <col min="5635" max="5635" width="87.28515625" style="587" customWidth="1"/>
    <col min="5636" max="5636" width="46" style="587" customWidth="1"/>
    <col min="5637" max="5637" width="53.140625" style="587" customWidth="1"/>
    <col min="5638" max="5638" width="54.7109375" style="587" customWidth="1"/>
    <col min="5639" max="5640" width="51.85546875" style="587" customWidth="1"/>
    <col min="5641" max="5641" width="59.42578125" style="587" customWidth="1"/>
    <col min="5642" max="5642" width="56.42578125" style="587" customWidth="1"/>
    <col min="5643" max="5643" width="46.140625" style="587" customWidth="1"/>
    <col min="5644" max="5644" width="50.28515625" style="587" customWidth="1"/>
    <col min="5645" max="5645" width="48.42578125" style="587" customWidth="1"/>
    <col min="5646" max="5888" width="9.140625" style="587"/>
    <col min="5889" max="5889" width="58" style="587" customWidth="1"/>
    <col min="5890" max="5890" width="40.5703125" style="587" customWidth="1"/>
    <col min="5891" max="5891" width="87.28515625" style="587" customWidth="1"/>
    <col min="5892" max="5892" width="46" style="587" customWidth="1"/>
    <col min="5893" max="5893" width="53.140625" style="587" customWidth="1"/>
    <col min="5894" max="5894" width="54.7109375" style="587" customWidth="1"/>
    <col min="5895" max="5896" width="51.85546875" style="587" customWidth="1"/>
    <col min="5897" max="5897" width="59.42578125" style="587" customWidth="1"/>
    <col min="5898" max="5898" width="56.42578125" style="587" customWidth="1"/>
    <col min="5899" max="5899" width="46.140625" style="587" customWidth="1"/>
    <col min="5900" max="5900" width="50.28515625" style="587" customWidth="1"/>
    <col min="5901" max="5901" width="48.42578125" style="587" customWidth="1"/>
    <col min="5902" max="6144" width="9.140625" style="587"/>
    <col min="6145" max="6145" width="58" style="587" customWidth="1"/>
    <col min="6146" max="6146" width="40.5703125" style="587" customWidth="1"/>
    <col min="6147" max="6147" width="87.28515625" style="587" customWidth="1"/>
    <col min="6148" max="6148" width="46" style="587" customWidth="1"/>
    <col min="6149" max="6149" width="53.140625" style="587" customWidth="1"/>
    <col min="6150" max="6150" width="54.7109375" style="587" customWidth="1"/>
    <col min="6151" max="6152" width="51.85546875" style="587" customWidth="1"/>
    <col min="6153" max="6153" width="59.42578125" style="587" customWidth="1"/>
    <col min="6154" max="6154" width="56.42578125" style="587" customWidth="1"/>
    <col min="6155" max="6155" width="46.140625" style="587" customWidth="1"/>
    <col min="6156" max="6156" width="50.28515625" style="587" customWidth="1"/>
    <col min="6157" max="6157" width="48.42578125" style="587" customWidth="1"/>
    <col min="6158" max="6400" width="9.140625" style="587"/>
    <col min="6401" max="6401" width="58" style="587" customWidth="1"/>
    <col min="6402" max="6402" width="40.5703125" style="587" customWidth="1"/>
    <col min="6403" max="6403" width="87.28515625" style="587" customWidth="1"/>
    <col min="6404" max="6404" width="46" style="587" customWidth="1"/>
    <col min="6405" max="6405" width="53.140625" style="587" customWidth="1"/>
    <col min="6406" max="6406" width="54.7109375" style="587" customWidth="1"/>
    <col min="6407" max="6408" width="51.85546875" style="587" customWidth="1"/>
    <col min="6409" max="6409" width="59.42578125" style="587" customWidth="1"/>
    <col min="6410" max="6410" width="56.42578125" style="587" customWidth="1"/>
    <col min="6411" max="6411" width="46.140625" style="587" customWidth="1"/>
    <col min="6412" max="6412" width="50.28515625" style="587" customWidth="1"/>
    <col min="6413" max="6413" width="48.42578125" style="587" customWidth="1"/>
    <col min="6414" max="6656" width="9.140625" style="587"/>
    <col min="6657" max="6657" width="58" style="587" customWidth="1"/>
    <col min="6658" max="6658" width="40.5703125" style="587" customWidth="1"/>
    <col min="6659" max="6659" width="87.28515625" style="587" customWidth="1"/>
    <col min="6660" max="6660" width="46" style="587" customWidth="1"/>
    <col min="6661" max="6661" width="53.140625" style="587" customWidth="1"/>
    <col min="6662" max="6662" width="54.7109375" style="587" customWidth="1"/>
    <col min="6663" max="6664" width="51.85546875" style="587" customWidth="1"/>
    <col min="6665" max="6665" width="59.42578125" style="587" customWidth="1"/>
    <col min="6666" max="6666" width="56.42578125" style="587" customWidth="1"/>
    <col min="6667" max="6667" width="46.140625" style="587" customWidth="1"/>
    <col min="6668" max="6668" width="50.28515625" style="587" customWidth="1"/>
    <col min="6669" max="6669" width="48.42578125" style="587" customWidth="1"/>
    <col min="6670" max="6912" width="9.140625" style="587"/>
    <col min="6913" max="6913" width="58" style="587" customWidth="1"/>
    <col min="6914" max="6914" width="40.5703125" style="587" customWidth="1"/>
    <col min="6915" max="6915" width="87.28515625" style="587" customWidth="1"/>
    <col min="6916" max="6916" width="46" style="587" customWidth="1"/>
    <col min="6917" max="6917" width="53.140625" style="587" customWidth="1"/>
    <col min="6918" max="6918" width="54.7109375" style="587" customWidth="1"/>
    <col min="6919" max="6920" width="51.85546875" style="587" customWidth="1"/>
    <col min="6921" max="6921" width="59.42578125" style="587" customWidth="1"/>
    <col min="6922" max="6922" width="56.42578125" style="587" customWidth="1"/>
    <col min="6923" max="6923" width="46.140625" style="587" customWidth="1"/>
    <col min="6924" max="6924" width="50.28515625" style="587" customWidth="1"/>
    <col min="6925" max="6925" width="48.42578125" style="587" customWidth="1"/>
    <col min="6926" max="7168" width="9.140625" style="587"/>
    <col min="7169" max="7169" width="58" style="587" customWidth="1"/>
    <col min="7170" max="7170" width="40.5703125" style="587" customWidth="1"/>
    <col min="7171" max="7171" width="87.28515625" style="587" customWidth="1"/>
    <col min="7172" max="7172" width="46" style="587" customWidth="1"/>
    <col min="7173" max="7173" width="53.140625" style="587" customWidth="1"/>
    <col min="7174" max="7174" width="54.7109375" style="587" customWidth="1"/>
    <col min="7175" max="7176" width="51.85546875" style="587" customWidth="1"/>
    <col min="7177" max="7177" width="59.42578125" style="587" customWidth="1"/>
    <col min="7178" max="7178" width="56.42578125" style="587" customWidth="1"/>
    <col min="7179" max="7179" width="46.140625" style="587" customWidth="1"/>
    <col min="7180" max="7180" width="50.28515625" style="587" customWidth="1"/>
    <col min="7181" max="7181" width="48.42578125" style="587" customWidth="1"/>
    <col min="7182" max="7424" width="9.140625" style="587"/>
    <col min="7425" max="7425" width="58" style="587" customWidth="1"/>
    <col min="7426" max="7426" width="40.5703125" style="587" customWidth="1"/>
    <col min="7427" max="7427" width="87.28515625" style="587" customWidth="1"/>
    <col min="7428" max="7428" width="46" style="587" customWidth="1"/>
    <col min="7429" max="7429" width="53.140625" style="587" customWidth="1"/>
    <col min="7430" max="7430" width="54.7109375" style="587" customWidth="1"/>
    <col min="7431" max="7432" width="51.85546875" style="587" customWidth="1"/>
    <col min="7433" max="7433" width="59.42578125" style="587" customWidth="1"/>
    <col min="7434" max="7434" width="56.42578125" style="587" customWidth="1"/>
    <col min="7435" max="7435" width="46.140625" style="587" customWidth="1"/>
    <col min="7436" max="7436" width="50.28515625" style="587" customWidth="1"/>
    <col min="7437" max="7437" width="48.42578125" style="587" customWidth="1"/>
    <col min="7438" max="7680" width="9.140625" style="587"/>
    <col min="7681" max="7681" width="58" style="587" customWidth="1"/>
    <col min="7682" max="7682" width="40.5703125" style="587" customWidth="1"/>
    <col min="7683" max="7683" width="87.28515625" style="587" customWidth="1"/>
    <col min="7684" max="7684" width="46" style="587" customWidth="1"/>
    <col min="7685" max="7685" width="53.140625" style="587" customWidth="1"/>
    <col min="7686" max="7686" width="54.7109375" style="587" customWidth="1"/>
    <col min="7687" max="7688" width="51.85546875" style="587" customWidth="1"/>
    <col min="7689" max="7689" width="59.42578125" style="587" customWidth="1"/>
    <col min="7690" max="7690" width="56.42578125" style="587" customWidth="1"/>
    <col min="7691" max="7691" width="46.140625" style="587" customWidth="1"/>
    <col min="7692" max="7692" width="50.28515625" style="587" customWidth="1"/>
    <col min="7693" max="7693" width="48.42578125" style="587" customWidth="1"/>
    <col min="7694" max="7936" width="9.140625" style="587"/>
    <col min="7937" max="7937" width="58" style="587" customWidth="1"/>
    <col min="7938" max="7938" width="40.5703125" style="587" customWidth="1"/>
    <col min="7939" max="7939" width="87.28515625" style="587" customWidth="1"/>
    <col min="7940" max="7940" width="46" style="587" customWidth="1"/>
    <col min="7941" max="7941" width="53.140625" style="587" customWidth="1"/>
    <col min="7942" max="7942" width="54.7109375" style="587" customWidth="1"/>
    <col min="7943" max="7944" width="51.85546875" style="587" customWidth="1"/>
    <col min="7945" max="7945" width="59.42578125" style="587" customWidth="1"/>
    <col min="7946" max="7946" width="56.42578125" style="587" customWidth="1"/>
    <col min="7947" max="7947" width="46.140625" style="587" customWidth="1"/>
    <col min="7948" max="7948" width="50.28515625" style="587" customWidth="1"/>
    <col min="7949" max="7949" width="48.42578125" style="587" customWidth="1"/>
    <col min="7950" max="8192" width="9.140625" style="587"/>
    <col min="8193" max="8193" width="58" style="587" customWidth="1"/>
    <col min="8194" max="8194" width="40.5703125" style="587" customWidth="1"/>
    <col min="8195" max="8195" width="87.28515625" style="587" customWidth="1"/>
    <col min="8196" max="8196" width="46" style="587" customWidth="1"/>
    <col min="8197" max="8197" width="53.140625" style="587" customWidth="1"/>
    <col min="8198" max="8198" width="54.7109375" style="587" customWidth="1"/>
    <col min="8199" max="8200" width="51.85546875" style="587" customWidth="1"/>
    <col min="8201" max="8201" width="59.42578125" style="587" customWidth="1"/>
    <col min="8202" max="8202" width="56.42578125" style="587" customWidth="1"/>
    <col min="8203" max="8203" width="46.140625" style="587" customWidth="1"/>
    <col min="8204" max="8204" width="50.28515625" style="587" customWidth="1"/>
    <col min="8205" max="8205" width="48.42578125" style="587" customWidth="1"/>
    <col min="8206" max="8448" width="9.140625" style="587"/>
    <col min="8449" max="8449" width="58" style="587" customWidth="1"/>
    <col min="8450" max="8450" width="40.5703125" style="587" customWidth="1"/>
    <col min="8451" max="8451" width="87.28515625" style="587" customWidth="1"/>
    <col min="8452" max="8452" width="46" style="587" customWidth="1"/>
    <col min="8453" max="8453" width="53.140625" style="587" customWidth="1"/>
    <col min="8454" max="8454" width="54.7109375" style="587" customWidth="1"/>
    <col min="8455" max="8456" width="51.85546875" style="587" customWidth="1"/>
    <col min="8457" max="8457" width="59.42578125" style="587" customWidth="1"/>
    <col min="8458" max="8458" width="56.42578125" style="587" customWidth="1"/>
    <col min="8459" max="8459" width="46.140625" style="587" customWidth="1"/>
    <col min="8460" max="8460" width="50.28515625" style="587" customWidth="1"/>
    <col min="8461" max="8461" width="48.42578125" style="587" customWidth="1"/>
    <col min="8462" max="8704" width="9.140625" style="587"/>
    <col min="8705" max="8705" width="58" style="587" customWidth="1"/>
    <col min="8706" max="8706" width="40.5703125" style="587" customWidth="1"/>
    <col min="8707" max="8707" width="87.28515625" style="587" customWidth="1"/>
    <col min="8708" max="8708" width="46" style="587" customWidth="1"/>
    <col min="8709" max="8709" width="53.140625" style="587" customWidth="1"/>
    <col min="8710" max="8710" width="54.7109375" style="587" customWidth="1"/>
    <col min="8711" max="8712" width="51.85546875" style="587" customWidth="1"/>
    <col min="8713" max="8713" width="59.42578125" style="587" customWidth="1"/>
    <col min="8714" max="8714" width="56.42578125" style="587" customWidth="1"/>
    <col min="8715" max="8715" width="46.140625" style="587" customWidth="1"/>
    <col min="8716" max="8716" width="50.28515625" style="587" customWidth="1"/>
    <col min="8717" max="8717" width="48.42578125" style="587" customWidth="1"/>
    <col min="8718" max="8960" width="9.140625" style="587"/>
    <col min="8961" max="8961" width="58" style="587" customWidth="1"/>
    <col min="8962" max="8962" width="40.5703125" style="587" customWidth="1"/>
    <col min="8963" max="8963" width="87.28515625" style="587" customWidth="1"/>
    <col min="8964" max="8964" width="46" style="587" customWidth="1"/>
    <col min="8965" max="8965" width="53.140625" style="587" customWidth="1"/>
    <col min="8966" max="8966" width="54.7109375" style="587" customWidth="1"/>
    <col min="8967" max="8968" width="51.85546875" style="587" customWidth="1"/>
    <col min="8969" max="8969" width="59.42578125" style="587" customWidth="1"/>
    <col min="8970" max="8970" width="56.42578125" style="587" customWidth="1"/>
    <col min="8971" max="8971" width="46.140625" style="587" customWidth="1"/>
    <col min="8972" max="8972" width="50.28515625" style="587" customWidth="1"/>
    <col min="8973" max="8973" width="48.42578125" style="587" customWidth="1"/>
    <col min="8974" max="9216" width="9.140625" style="587"/>
    <col min="9217" max="9217" width="58" style="587" customWidth="1"/>
    <col min="9218" max="9218" width="40.5703125" style="587" customWidth="1"/>
    <col min="9219" max="9219" width="87.28515625" style="587" customWidth="1"/>
    <col min="9220" max="9220" width="46" style="587" customWidth="1"/>
    <col min="9221" max="9221" width="53.140625" style="587" customWidth="1"/>
    <col min="9222" max="9222" width="54.7109375" style="587" customWidth="1"/>
    <col min="9223" max="9224" width="51.85546875" style="587" customWidth="1"/>
    <col min="9225" max="9225" width="59.42578125" style="587" customWidth="1"/>
    <col min="9226" max="9226" width="56.42578125" style="587" customWidth="1"/>
    <col min="9227" max="9227" width="46.140625" style="587" customWidth="1"/>
    <col min="9228" max="9228" width="50.28515625" style="587" customWidth="1"/>
    <col min="9229" max="9229" width="48.42578125" style="587" customWidth="1"/>
    <col min="9230" max="9472" width="9.140625" style="587"/>
    <col min="9473" max="9473" width="58" style="587" customWidth="1"/>
    <col min="9474" max="9474" width="40.5703125" style="587" customWidth="1"/>
    <col min="9475" max="9475" width="87.28515625" style="587" customWidth="1"/>
    <col min="9476" max="9476" width="46" style="587" customWidth="1"/>
    <col min="9477" max="9477" width="53.140625" style="587" customWidth="1"/>
    <col min="9478" max="9478" width="54.7109375" style="587" customWidth="1"/>
    <col min="9479" max="9480" width="51.85546875" style="587" customWidth="1"/>
    <col min="9481" max="9481" width="59.42578125" style="587" customWidth="1"/>
    <col min="9482" max="9482" width="56.42578125" style="587" customWidth="1"/>
    <col min="9483" max="9483" width="46.140625" style="587" customWidth="1"/>
    <col min="9484" max="9484" width="50.28515625" style="587" customWidth="1"/>
    <col min="9485" max="9485" width="48.42578125" style="587" customWidth="1"/>
    <col min="9486" max="9728" width="9.140625" style="587"/>
    <col min="9729" max="9729" width="58" style="587" customWidth="1"/>
    <col min="9730" max="9730" width="40.5703125" style="587" customWidth="1"/>
    <col min="9731" max="9731" width="87.28515625" style="587" customWidth="1"/>
    <col min="9732" max="9732" width="46" style="587" customWidth="1"/>
    <col min="9733" max="9733" width="53.140625" style="587" customWidth="1"/>
    <col min="9734" max="9734" width="54.7109375" style="587" customWidth="1"/>
    <col min="9735" max="9736" width="51.85546875" style="587" customWidth="1"/>
    <col min="9737" max="9737" width="59.42578125" style="587" customWidth="1"/>
    <col min="9738" max="9738" width="56.42578125" style="587" customWidth="1"/>
    <col min="9739" max="9739" width="46.140625" style="587" customWidth="1"/>
    <col min="9740" max="9740" width="50.28515625" style="587" customWidth="1"/>
    <col min="9741" max="9741" width="48.42578125" style="587" customWidth="1"/>
    <col min="9742" max="9984" width="9.140625" style="587"/>
    <col min="9985" max="9985" width="58" style="587" customWidth="1"/>
    <col min="9986" max="9986" width="40.5703125" style="587" customWidth="1"/>
    <col min="9987" max="9987" width="87.28515625" style="587" customWidth="1"/>
    <col min="9988" max="9988" width="46" style="587" customWidth="1"/>
    <col min="9989" max="9989" width="53.140625" style="587" customWidth="1"/>
    <col min="9990" max="9990" width="54.7109375" style="587" customWidth="1"/>
    <col min="9991" max="9992" width="51.85546875" style="587" customWidth="1"/>
    <col min="9993" max="9993" width="59.42578125" style="587" customWidth="1"/>
    <col min="9994" max="9994" width="56.42578125" style="587" customWidth="1"/>
    <col min="9995" max="9995" width="46.140625" style="587" customWidth="1"/>
    <col min="9996" max="9996" width="50.28515625" style="587" customWidth="1"/>
    <col min="9997" max="9997" width="48.42578125" style="587" customWidth="1"/>
    <col min="9998" max="10240" width="9.140625" style="587"/>
    <col min="10241" max="10241" width="58" style="587" customWidth="1"/>
    <col min="10242" max="10242" width="40.5703125" style="587" customWidth="1"/>
    <col min="10243" max="10243" width="87.28515625" style="587" customWidth="1"/>
    <col min="10244" max="10244" width="46" style="587" customWidth="1"/>
    <col min="10245" max="10245" width="53.140625" style="587" customWidth="1"/>
    <col min="10246" max="10246" width="54.7109375" style="587" customWidth="1"/>
    <col min="10247" max="10248" width="51.85546875" style="587" customWidth="1"/>
    <col min="10249" max="10249" width="59.42578125" style="587" customWidth="1"/>
    <col min="10250" max="10250" width="56.42578125" style="587" customWidth="1"/>
    <col min="10251" max="10251" width="46.140625" style="587" customWidth="1"/>
    <col min="10252" max="10252" width="50.28515625" style="587" customWidth="1"/>
    <col min="10253" max="10253" width="48.42578125" style="587" customWidth="1"/>
    <col min="10254" max="10496" width="9.140625" style="587"/>
    <col min="10497" max="10497" width="58" style="587" customWidth="1"/>
    <col min="10498" max="10498" width="40.5703125" style="587" customWidth="1"/>
    <col min="10499" max="10499" width="87.28515625" style="587" customWidth="1"/>
    <col min="10500" max="10500" width="46" style="587" customWidth="1"/>
    <col min="10501" max="10501" width="53.140625" style="587" customWidth="1"/>
    <col min="10502" max="10502" width="54.7109375" style="587" customWidth="1"/>
    <col min="10503" max="10504" width="51.85546875" style="587" customWidth="1"/>
    <col min="10505" max="10505" width="59.42578125" style="587" customWidth="1"/>
    <col min="10506" max="10506" width="56.42578125" style="587" customWidth="1"/>
    <col min="10507" max="10507" width="46.140625" style="587" customWidth="1"/>
    <col min="10508" max="10508" width="50.28515625" style="587" customWidth="1"/>
    <col min="10509" max="10509" width="48.42578125" style="587" customWidth="1"/>
    <col min="10510" max="10752" width="9.140625" style="587"/>
    <col min="10753" max="10753" width="58" style="587" customWidth="1"/>
    <col min="10754" max="10754" width="40.5703125" style="587" customWidth="1"/>
    <col min="10755" max="10755" width="87.28515625" style="587" customWidth="1"/>
    <col min="10756" max="10756" width="46" style="587" customWidth="1"/>
    <col min="10757" max="10757" width="53.140625" style="587" customWidth="1"/>
    <col min="10758" max="10758" width="54.7109375" style="587" customWidth="1"/>
    <col min="10759" max="10760" width="51.85546875" style="587" customWidth="1"/>
    <col min="10761" max="10761" width="59.42578125" style="587" customWidth="1"/>
    <col min="10762" max="10762" width="56.42578125" style="587" customWidth="1"/>
    <col min="10763" max="10763" width="46.140625" style="587" customWidth="1"/>
    <col min="10764" max="10764" width="50.28515625" style="587" customWidth="1"/>
    <col min="10765" max="10765" width="48.42578125" style="587" customWidth="1"/>
    <col min="10766" max="11008" width="9.140625" style="587"/>
    <col min="11009" max="11009" width="58" style="587" customWidth="1"/>
    <col min="11010" max="11010" width="40.5703125" style="587" customWidth="1"/>
    <col min="11011" max="11011" width="87.28515625" style="587" customWidth="1"/>
    <col min="11012" max="11012" width="46" style="587" customWidth="1"/>
    <col min="11013" max="11013" width="53.140625" style="587" customWidth="1"/>
    <col min="11014" max="11014" width="54.7109375" style="587" customWidth="1"/>
    <col min="11015" max="11016" width="51.85546875" style="587" customWidth="1"/>
    <col min="11017" max="11017" width="59.42578125" style="587" customWidth="1"/>
    <col min="11018" max="11018" width="56.42578125" style="587" customWidth="1"/>
    <col min="11019" max="11019" width="46.140625" style="587" customWidth="1"/>
    <col min="11020" max="11020" width="50.28515625" style="587" customWidth="1"/>
    <col min="11021" max="11021" width="48.42578125" style="587" customWidth="1"/>
    <col min="11022" max="11264" width="9.140625" style="587"/>
    <col min="11265" max="11265" width="58" style="587" customWidth="1"/>
    <col min="11266" max="11266" width="40.5703125" style="587" customWidth="1"/>
    <col min="11267" max="11267" width="87.28515625" style="587" customWidth="1"/>
    <col min="11268" max="11268" width="46" style="587" customWidth="1"/>
    <col min="11269" max="11269" width="53.140625" style="587" customWidth="1"/>
    <col min="11270" max="11270" width="54.7109375" style="587" customWidth="1"/>
    <col min="11271" max="11272" width="51.85546875" style="587" customWidth="1"/>
    <col min="11273" max="11273" width="59.42578125" style="587" customWidth="1"/>
    <col min="11274" max="11274" width="56.42578125" style="587" customWidth="1"/>
    <col min="11275" max="11275" width="46.140625" style="587" customWidth="1"/>
    <col min="11276" max="11276" width="50.28515625" style="587" customWidth="1"/>
    <col min="11277" max="11277" width="48.42578125" style="587" customWidth="1"/>
    <col min="11278" max="11520" width="9.140625" style="587"/>
    <col min="11521" max="11521" width="58" style="587" customWidth="1"/>
    <col min="11522" max="11522" width="40.5703125" style="587" customWidth="1"/>
    <col min="11523" max="11523" width="87.28515625" style="587" customWidth="1"/>
    <col min="11524" max="11524" width="46" style="587" customWidth="1"/>
    <col min="11525" max="11525" width="53.140625" style="587" customWidth="1"/>
    <col min="11526" max="11526" width="54.7109375" style="587" customWidth="1"/>
    <col min="11527" max="11528" width="51.85546875" style="587" customWidth="1"/>
    <col min="11529" max="11529" width="59.42578125" style="587" customWidth="1"/>
    <col min="11530" max="11530" width="56.42578125" style="587" customWidth="1"/>
    <col min="11531" max="11531" width="46.140625" style="587" customWidth="1"/>
    <col min="11532" max="11532" width="50.28515625" style="587" customWidth="1"/>
    <col min="11533" max="11533" width="48.42578125" style="587" customWidth="1"/>
    <col min="11534" max="11776" width="9.140625" style="587"/>
    <col min="11777" max="11777" width="58" style="587" customWidth="1"/>
    <col min="11778" max="11778" width="40.5703125" style="587" customWidth="1"/>
    <col min="11779" max="11779" width="87.28515625" style="587" customWidth="1"/>
    <col min="11780" max="11780" width="46" style="587" customWidth="1"/>
    <col min="11781" max="11781" width="53.140625" style="587" customWidth="1"/>
    <col min="11782" max="11782" width="54.7109375" style="587" customWidth="1"/>
    <col min="11783" max="11784" width="51.85546875" style="587" customWidth="1"/>
    <col min="11785" max="11785" width="59.42578125" style="587" customWidth="1"/>
    <col min="11786" max="11786" width="56.42578125" style="587" customWidth="1"/>
    <col min="11787" max="11787" width="46.140625" style="587" customWidth="1"/>
    <col min="11788" max="11788" width="50.28515625" style="587" customWidth="1"/>
    <col min="11789" max="11789" width="48.42578125" style="587" customWidth="1"/>
    <col min="11790" max="12032" width="9.140625" style="587"/>
    <col min="12033" max="12033" width="58" style="587" customWidth="1"/>
    <col min="12034" max="12034" width="40.5703125" style="587" customWidth="1"/>
    <col min="12035" max="12035" width="87.28515625" style="587" customWidth="1"/>
    <col min="12036" max="12036" width="46" style="587" customWidth="1"/>
    <col min="12037" max="12037" width="53.140625" style="587" customWidth="1"/>
    <col min="12038" max="12038" width="54.7109375" style="587" customWidth="1"/>
    <col min="12039" max="12040" width="51.85546875" style="587" customWidth="1"/>
    <col min="12041" max="12041" width="59.42578125" style="587" customWidth="1"/>
    <col min="12042" max="12042" width="56.42578125" style="587" customWidth="1"/>
    <col min="12043" max="12043" width="46.140625" style="587" customWidth="1"/>
    <col min="12044" max="12044" width="50.28515625" style="587" customWidth="1"/>
    <col min="12045" max="12045" width="48.42578125" style="587" customWidth="1"/>
    <col min="12046" max="12288" width="9.140625" style="587"/>
    <col min="12289" max="12289" width="58" style="587" customWidth="1"/>
    <col min="12290" max="12290" width="40.5703125" style="587" customWidth="1"/>
    <col min="12291" max="12291" width="87.28515625" style="587" customWidth="1"/>
    <col min="12292" max="12292" width="46" style="587" customWidth="1"/>
    <col min="12293" max="12293" width="53.140625" style="587" customWidth="1"/>
    <col min="12294" max="12294" width="54.7109375" style="587" customWidth="1"/>
    <col min="12295" max="12296" width="51.85546875" style="587" customWidth="1"/>
    <col min="12297" max="12297" width="59.42578125" style="587" customWidth="1"/>
    <col min="12298" max="12298" width="56.42578125" style="587" customWidth="1"/>
    <col min="12299" max="12299" width="46.140625" style="587" customWidth="1"/>
    <col min="12300" max="12300" width="50.28515625" style="587" customWidth="1"/>
    <col min="12301" max="12301" width="48.42578125" style="587" customWidth="1"/>
    <col min="12302" max="12544" width="9.140625" style="587"/>
    <col min="12545" max="12545" width="58" style="587" customWidth="1"/>
    <col min="12546" max="12546" width="40.5703125" style="587" customWidth="1"/>
    <col min="12547" max="12547" width="87.28515625" style="587" customWidth="1"/>
    <col min="12548" max="12548" width="46" style="587" customWidth="1"/>
    <col min="12549" max="12549" width="53.140625" style="587" customWidth="1"/>
    <col min="12550" max="12550" width="54.7109375" style="587" customWidth="1"/>
    <col min="12551" max="12552" width="51.85546875" style="587" customWidth="1"/>
    <col min="12553" max="12553" width="59.42578125" style="587" customWidth="1"/>
    <col min="12554" max="12554" width="56.42578125" style="587" customWidth="1"/>
    <col min="12555" max="12555" width="46.140625" style="587" customWidth="1"/>
    <col min="12556" max="12556" width="50.28515625" style="587" customWidth="1"/>
    <col min="12557" max="12557" width="48.42578125" style="587" customWidth="1"/>
    <col min="12558" max="12800" width="9.140625" style="587"/>
    <col min="12801" max="12801" width="58" style="587" customWidth="1"/>
    <col min="12802" max="12802" width="40.5703125" style="587" customWidth="1"/>
    <col min="12803" max="12803" width="87.28515625" style="587" customWidth="1"/>
    <col min="12804" max="12804" width="46" style="587" customWidth="1"/>
    <col min="12805" max="12805" width="53.140625" style="587" customWidth="1"/>
    <col min="12806" max="12806" width="54.7109375" style="587" customWidth="1"/>
    <col min="12807" max="12808" width="51.85546875" style="587" customWidth="1"/>
    <col min="12809" max="12809" width="59.42578125" style="587" customWidth="1"/>
    <col min="12810" max="12810" width="56.42578125" style="587" customWidth="1"/>
    <col min="12811" max="12811" width="46.140625" style="587" customWidth="1"/>
    <col min="12812" max="12812" width="50.28515625" style="587" customWidth="1"/>
    <col min="12813" max="12813" width="48.42578125" style="587" customWidth="1"/>
    <col min="12814" max="13056" width="9.140625" style="587"/>
    <col min="13057" max="13057" width="58" style="587" customWidth="1"/>
    <col min="13058" max="13058" width="40.5703125" style="587" customWidth="1"/>
    <col min="13059" max="13059" width="87.28515625" style="587" customWidth="1"/>
    <col min="13060" max="13060" width="46" style="587" customWidth="1"/>
    <col min="13061" max="13061" width="53.140625" style="587" customWidth="1"/>
    <col min="13062" max="13062" width="54.7109375" style="587" customWidth="1"/>
    <col min="13063" max="13064" width="51.85546875" style="587" customWidth="1"/>
    <col min="13065" max="13065" width="59.42578125" style="587" customWidth="1"/>
    <col min="13066" max="13066" width="56.42578125" style="587" customWidth="1"/>
    <col min="13067" max="13067" width="46.140625" style="587" customWidth="1"/>
    <col min="13068" max="13068" width="50.28515625" style="587" customWidth="1"/>
    <col min="13069" max="13069" width="48.42578125" style="587" customWidth="1"/>
    <col min="13070" max="13312" width="9.140625" style="587"/>
    <col min="13313" max="13313" width="58" style="587" customWidth="1"/>
    <col min="13314" max="13314" width="40.5703125" style="587" customWidth="1"/>
    <col min="13315" max="13315" width="87.28515625" style="587" customWidth="1"/>
    <col min="13316" max="13316" width="46" style="587" customWidth="1"/>
    <col min="13317" max="13317" width="53.140625" style="587" customWidth="1"/>
    <col min="13318" max="13318" width="54.7109375" style="587" customWidth="1"/>
    <col min="13319" max="13320" width="51.85546875" style="587" customWidth="1"/>
    <col min="13321" max="13321" width="59.42578125" style="587" customWidth="1"/>
    <col min="13322" max="13322" width="56.42578125" style="587" customWidth="1"/>
    <col min="13323" max="13323" width="46.140625" style="587" customWidth="1"/>
    <col min="13324" max="13324" width="50.28515625" style="587" customWidth="1"/>
    <col min="13325" max="13325" width="48.42578125" style="587" customWidth="1"/>
    <col min="13326" max="13568" width="9.140625" style="587"/>
    <col min="13569" max="13569" width="58" style="587" customWidth="1"/>
    <col min="13570" max="13570" width="40.5703125" style="587" customWidth="1"/>
    <col min="13571" max="13571" width="87.28515625" style="587" customWidth="1"/>
    <col min="13572" max="13572" width="46" style="587" customWidth="1"/>
    <col min="13573" max="13573" width="53.140625" style="587" customWidth="1"/>
    <col min="13574" max="13574" width="54.7109375" style="587" customWidth="1"/>
    <col min="13575" max="13576" width="51.85546875" style="587" customWidth="1"/>
    <col min="13577" max="13577" width="59.42578125" style="587" customWidth="1"/>
    <col min="13578" max="13578" width="56.42578125" style="587" customWidth="1"/>
    <col min="13579" max="13579" width="46.140625" style="587" customWidth="1"/>
    <col min="13580" max="13580" width="50.28515625" style="587" customWidth="1"/>
    <col min="13581" max="13581" width="48.42578125" style="587" customWidth="1"/>
    <col min="13582" max="13824" width="9.140625" style="587"/>
    <col min="13825" max="13825" width="58" style="587" customWidth="1"/>
    <col min="13826" max="13826" width="40.5703125" style="587" customWidth="1"/>
    <col min="13827" max="13827" width="87.28515625" style="587" customWidth="1"/>
    <col min="13828" max="13828" width="46" style="587" customWidth="1"/>
    <col min="13829" max="13829" width="53.140625" style="587" customWidth="1"/>
    <col min="13830" max="13830" width="54.7109375" style="587" customWidth="1"/>
    <col min="13831" max="13832" width="51.85546875" style="587" customWidth="1"/>
    <col min="13833" max="13833" width="59.42578125" style="587" customWidth="1"/>
    <col min="13834" max="13834" width="56.42578125" style="587" customWidth="1"/>
    <col min="13835" max="13835" width="46.140625" style="587" customWidth="1"/>
    <col min="13836" max="13836" width="50.28515625" style="587" customWidth="1"/>
    <col min="13837" max="13837" width="48.42578125" style="587" customWidth="1"/>
    <col min="13838" max="14080" width="9.140625" style="587"/>
    <col min="14081" max="14081" width="58" style="587" customWidth="1"/>
    <col min="14082" max="14082" width="40.5703125" style="587" customWidth="1"/>
    <col min="14083" max="14083" width="87.28515625" style="587" customWidth="1"/>
    <col min="14084" max="14084" width="46" style="587" customWidth="1"/>
    <col min="14085" max="14085" width="53.140625" style="587" customWidth="1"/>
    <col min="14086" max="14086" width="54.7109375" style="587" customWidth="1"/>
    <col min="14087" max="14088" width="51.85546875" style="587" customWidth="1"/>
    <col min="14089" max="14089" width="59.42578125" style="587" customWidth="1"/>
    <col min="14090" max="14090" width="56.42578125" style="587" customWidth="1"/>
    <col min="14091" max="14091" width="46.140625" style="587" customWidth="1"/>
    <col min="14092" max="14092" width="50.28515625" style="587" customWidth="1"/>
    <col min="14093" max="14093" width="48.42578125" style="587" customWidth="1"/>
    <col min="14094" max="14336" width="9.140625" style="587"/>
    <col min="14337" max="14337" width="58" style="587" customWidth="1"/>
    <col min="14338" max="14338" width="40.5703125" style="587" customWidth="1"/>
    <col min="14339" max="14339" width="87.28515625" style="587" customWidth="1"/>
    <col min="14340" max="14340" width="46" style="587" customWidth="1"/>
    <col min="14341" max="14341" width="53.140625" style="587" customWidth="1"/>
    <col min="14342" max="14342" width="54.7109375" style="587" customWidth="1"/>
    <col min="14343" max="14344" width="51.85546875" style="587" customWidth="1"/>
    <col min="14345" max="14345" width="59.42578125" style="587" customWidth="1"/>
    <col min="14346" max="14346" width="56.42578125" style="587" customWidth="1"/>
    <col min="14347" max="14347" width="46.140625" style="587" customWidth="1"/>
    <col min="14348" max="14348" width="50.28515625" style="587" customWidth="1"/>
    <col min="14349" max="14349" width="48.42578125" style="587" customWidth="1"/>
    <col min="14350" max="14592" width="9.140625" style="587"/>
    <col min="14593" max="14593" width="58" style="587" customWidth="1"/>
    <col min="14594" max="14594" width="40.5703125" style="587" customWidth="1"/>
    <col min="14595" max="14595" width="87.28515625" style="587" customWidth="1"/>
    <col min="14596" max="14596" width="46" style="587" customWidth="1"/>
    <col min="14597" max="14597" width="53.140625" style="587" customWidth="1"/>
    <col min="14598" max="14598" width="54.7109375" style="587" customWidth="1"/>
    <col min="14599" max="14600" width="51.85546875" style="587" customWidth="1"/>
    <col min="14601" max="14601" width="59.42578125" style="587" customWidth="1"/>
    <col min="14602" max="14602" width="56.42578125" style="587" customWidth="1"/>
    <col min="14603" max="14603" width="46.140625" style="587" customWidth="1"/>
    <col min="14604" max="14604" width="50.28515625" style="587" customWidth="1"/>
    <col min="14605" max="14605" width="48.42578125" style="587" customWidth="1"/>
    <col min="14606" max="14848" width="9.140625" style="587"/>
    <col min="14849" max="14849" width="58" style="587" customWidth="1"/>
    <col min="14850" max="14850" width="40.5703125" style="587" customWidth="1"/>
    <col min="14851" max="14851" width="87.28515625" style="587" customWidth="1"/>
    <col min="14852" max="14852" width="46" style="587" customWidth="1"/>
    <col min="14853" max="14853" width="53.140625" style="587" customWidth="1"/>
    <col min="14854" max="14854" width="54.7109375" style="587" customWidth="1"/>
    <col min="14855" max="14856" width="51.85546875" style="587" customWidth="1"/>
    <col min="14857" max="14857" width="59.42578125" style="587" customWidth="1"/>
    <col min="14858" max="14858" width="56.42578125" style="587" customWidth="1"/>
    <col min="14859" max="14859" width="46.140625" style="587" customWidth="1"/>
    <col min="14860" max="14860" width="50.28515625" style="587" customWidth="1"/>
    <col min="14861" max="14861" width="48.42578125" style="587" customWidth="1"/>
    <col min="14862" max="15104" width="9.140625" style="587"/>
    <col min="15105" max="15105" width="58" style="587" customWidth="1"/>
    <col min="15106" max="15106" width="40.5703125" style="587" customWidth="1"/>
    <col min="15107" max="15107" width="87.28515625" style="587" customWidth="1"/>
    <col min="15108" max="15108" width="46" style="587" customWidth="1"/>
    <col min="15109" max="15109" width="53.140625" style="587" customWidth="1"/>
    <col min="15110" max="15110" width="54.7109375" style="587" customWidth="1"/>
    <col min="15111" max="15112" width="51.85546875" style="587" customWidth="1"/>
    <col min="15113" max="15113" width="59.42578125" style="587" customWidth="1"/>
    <col min="15114" max="15114" width="56.42578125" style="587" customWidth="1"/>
    <col min="15115" max="15115" width="46.140625" style="587" customWidth="1"/>
    <col min="15116" max="15116" width="50.28515625" style="587" customWidth="1"/>
    <col min="15117" max="15117" width="48.42578125" style="587" customWidth="1"/>
    <col min="15118" max="15360" width="9.140625" style="587"/>
    <col min="15361" max="15361" width="58" style="587" customWidth="1"/>
    <col min="15362" max="15362" width="40.5703125" style="587" customWidth="1"/>
    <col min="15363" max="15363" width="87.28515625" style="587" customWidth="1"/>
    <col min="15364" max="15364" width="46" style="587" customWidth="1"/>
    <col min="15365" max="15365" width="53.140625" style="587" customWidth="1"/>
    <col min="15366" max="15366" width="54.7109375" style="587" customWidth="1"/>
    <col min="15367" max="15368" width="51.85546875" style="587" customWidth="1"/>
    <col min="15369" max="15369" width="59.42578125" style="587" customWidth="1"/>
    <col min="15370" max="15370" width="56.42578125" style="587" customWidth="1"/>
    <col min="15371" max="15371" width="46.140625" style="587" customWidth="1"/>
    <col min="15372" max="15372" width="50.28515625" style="587" customWidth="1"/>
    <col min="15373" max="15373" width="48.42578125" style="587" customWidth="1"/>
    <col min="15374" max="15616" width="9.140625" style="587"/>
    <col min="15617" max="15617" width="58" style="587" customWidth="1"/>
    <col min="15618" max="15618" width="40.5703125" style="587" customWidth="1"/>
    <col min="15619" max="15619" width="87.28515625" style="587" customWidth="1"/>
    <col min="15620" max="15620" width="46" style="587" customWidth="1"/>
    <col min="15621" max="15621" width="53.140625" style="587" customWidth="1"/>
    <col min="15622" max="15622" width="54.7109375" style="587" customWidth="1"/>
    <col min="15623" max="15624" width="51.85546875" style="587" customWidth="1"/>
    <col min="15625" max="15625" width="59.42578125" style="587" customWidth="1"/>
    <col min="15626" max="15626" width="56.42578125" style="587" customWidth="1"/>
    <col min="15627" max="15627" width="46.140625" style="587" customWidth="1"/>
    <col min="15628" max="15628" width="50.28515625" style="587" customWidth="1"/>
    <col min="15629" max="15629" width="48.42578125" style="587" customWidth="1"/>
    <col min="15630" max="15872" width="9.140625" style="587"/>
    <col min="15873" max="15873" width="58" style="587" customWidth="1"/>
    <col min="15874" max="15874" width="40.5703125" style="587" customWidth="1"/>
    <col min="15875" max="15875" width="87.28515625" style="587" customWidth="1"/>
    <col min="15876" max="15876" width="46" style="587" customWidth="1"/>
    <col min="15877" max="15877" width="53.140625" style="587" customWidth="1"/>
    <col min="15878" max="15878" width="54.7109375" style="587" customWidth="1"/>
    <col min="15879" max="15880" width="51.85546875" style="587" customWidth="1"/>
    <col min="15881" max="15881" width="59.42578125" style="587" customWidth="1"/>
    <col min="15882" max="15882" width="56.42578125" style="587" customWidth="1"/>
    <col min="15883" max="15883" width="46.140625" style="587" customWidth="1"/>
    <col min="15884" max="15884" width="50.28515625" style="587" customWidth="1"/>
    <col min="15885" max="15885" width="48.42578125" style="587" customWidth="1"/>
    <col min="15886" max="16128" width="9.140625" style="587"/>
    <col min="16129" max="16129" width="58" style="587" customWidth="1"/>
    <col min="16130" max="16130" width="40.5703125" style="587" customWidth="1"/>
    <col min="16131" max="16131" width="87.28515625" style="587" customWidth="1"/>
    <col min="16132" max="16132" width="46" style="587" customWidth="1"/>
    <col min="16133" max="16133" width="53.140625" style="587" customWidth="1"/>
    <col min="16134" max="16134" width="54.7109375" style="587" customWidth="1"/>
    <col min="16135" max="16136" width="51.85546875" style="587" customWidth="1"/>
    <col min="16137" max="16137" width="59.42578125" style="587" customWidth="1"/>
    <col min="16138" max="16138" width="56.42578125" style="587" customWidth="1"/>
    <col min="16139" max="16139" width="46.140625" style="587" customWidth="1"/>
    <col min="16140" max="16140" width="50.28515625" style="587" customWidth="1"/>
    <col min="16141" max="16141" width="48.42578125" style="587" customWidth="1"/>
    <col min="16142" max="16384" width="9.140625" style="587"/>
  </cols>
  <sheetData>
    <row r="1" spans="1:13" ht="18" x14ac:dyDescent="0.25">
      <c r="A1" s="586" t="s">
        <v>896</v>
      </c>
    </row>
    <row r="2" spans="1:13" ht="18.75" x14ac:dyDescent="0.3">
      <c r="A2" s="588" t="s">
        <v>1463</v>
      </c>
    </row>
    <row r="3" spans="1:13" x14ac:dyDescent="0.2">
      <c r="A3" s="587" t="s">
        <v>271</v>
      </c>
    </row>
    <row r="4" spans="1:13" x14ac:dyDescent="0.2">
      <c r="A4" s="589" t="str">
        <f>HYPERLINK("http://www.eia.doe.gov/totalenergy/data/monthly/dataunits.cfm","Note: Information about data precision and revisions.")</f>
        <v>Note: Information about data precision and revisions.</v>
      </c>
    </row>
    <row r="5" spans="1:13" x14ac:dyDescent="0.2">
      <c r="A5" s="587" t="s">
        <v>271</v>
      </c>
    </row>
    <row r="6" spans="1:13" x14ac:dyDescent="0.2">
      <c r="A6" s="587" t="s">
        <v>1464</v>
      </c>
    </row>
    <row r="7" spans="1:13" x14ac:dyDescent="0.2">
      <c r="A7" s="587" t="s">
        <v>1465</v>
      </c>
    </row>
    <row r="8" spans="1:13" x14ac:dyDescent="0.2">
      <c r="A8" s="587" t="s">
        <v>271</v>
      </c>
    </row>
    <row r="9" spans="1:13" ht="15.75" x14ac:dyDescent="0.25">
      <c r="A9" s="590" t="s">
        <v>1466</v>
      </c>
    </row>
    <row r="10" spans="1:13" x14ac:dyDescent="0.2">
      <c r="A10" s="587" t="s">
        <v>271</v>
      </c>
    </row>
    <row r="11" spans="1:13" x14ac:dyDescent="0.2">
      <c r="A11" s="591" t="s">
        <v>1469</v>
      </c>
      <c r="B11" s="591" t="s">
        <v>902</v>
      </c>
      <c r="C11" s="591" t="s">
        <v>903</v>
      </c>
      <c r="D11" s="591" t="s">
        <v>904</v>
      </c>
      <c r="E11" s="591" t="s">
        <v>905</v>
      </c>
      <c r="F11" s="591" t="s">
        <v>906</v>
      </c>
      <c r="G11" s="591" t="s">
        <v>907</v>
      </c>
      <c r="H11" s="591" t="s">
        <v>908</v>
      </c>
      <c r="I11" s="591" t="s">
        <v>909</v>
      </c>
      <c r="J11" s="591" t="s">
        <v>910</v>
      </c>
      <c r="K11" s="591" t="s">
        <v>911</v>
      </c>
      <c r="L11" s="591" t="s">
        <v>912</v>
      </c>
      <c r="M11" s="591" t="s">
        <v>913</v>
      </c>
    </row>
    <row r="12" spans="1:13" x14ac:dyDescent="0.2">
      <c r="B12" s="591" t="s">
        <v>914</v>
      </c>
      <c r="C12" s="591" t="s">
        <v>914</v>
      </c>
      <c r="D12" s="591" t="s">
        <v>914</v>
      </c>
      <c r="E12" s="591" t="s">
        <v>914</v>
      </c>
      <c r="F12" s="591" t="s">
        <v>914</v>
      </c>
      <c r="G12" s="591" t="s">
        <v>914</v>
      </c>
      <c r="H12" s="591" t="s">
        <v>914</v>
      </c>
      <c r="I12" s="591" t="s">
        <v>914</v>
      </c>
      <c r="J12" s="591" t="s">
        <v>914</v>
      </c>
      <c r="K12" s="591" t="s">
        <v>914</v>
      </c>
      <c r="L12" s="591" t="s">
        <v>914</v>
      </c>
      <c r="M12" s="591" t="s">
        <v>914</v>
      </c>
    </row>
    <row r="13" spans="1:13" x14ac:dyDescent="0.2">
      <c r="A13" s="597">
        <v>26665</v>
      </c>
      <c r="B13" s="587">
        <v>11.894</v>
      </c>
      <c r="C13" s="587">
        <v>860.77800000000002</v>
      </c>
      <c r="D13" s="587">
        <v>411.07</v>
      </c>
      <c r="E13" s="587">
        <v>1283.742</v>
      </c>
      <c r="F13" s="587" t="s">
        <v>916</v>
      </c>
      <c r="G13" s="587" t="s">
        <v>916</v>
      </c>
      <c r="H13" s="587">
        <v>30.074000000000002</v>
      </c>
      <c r="I13" s="587">
        <v>30.074000000000002</v>
      </c>
      <c r="J13" s="587">
        <v>1313.816</v>
      </c>
      <c r="K13" s="587">
        <v>180.291</v>
      </c>
      <c r="L13" s="587">
        <v>438.08100000000002</v>
      </c>
      <c r="M13" s="587">
        <v>1932.1869999999999</v>
      </c>
    </row>
    <row r="14" spans="1:13" x14ac:dyDescent="0.2">
      <c r="A14" s="597">
        <v>26696</v>
      </c>
      <c r="B14" s="587">
        <v>10.188000000000001</v>
      </c>
      <c r="C14" s="587">
        <v>762.27800000000002</v>
      </c>
      <c r="D14" s="587">
        <v>350.38200000000001</v>
      </c>
      <c r="E14" s="587">
        <v>1122.848</v>
      </c>
      <c r="F14" s="587" t="s">
        <v>916</v>
      </c>
      <c r="G14" s="587" t="s">
        <v>916</v>
      </c>
      <c r="H14" s="587">
        <v>27.164000000000001</v>
      </c>
      <c r="I14" s="587">
        <v>27.164000000000001</v>
      </c>
      <c r="J14" s="587">
        <v>1150.011</v>
      </c>
      <c r="K14" s="587">
        <v>169.24</v>
      </c>
      <c r="L14" s="587">
        <v>368.00400000000002</v>
      </c>
      <c r="M14" s="587">
        <v>1687.2550000000001</v>
      </c>
    </row>
    <row r="15" spans="1:13" x14ac:dyDescent="0.2">
      <c r="A15" s="597">
        <v>26724</v>
      </c>
      <c r="B15" s="587">
        <v>8</v>
      </c>
      <c r="C15" s="587">
        <v>661.47400000000005</v>
      </c>
      <c r="D15" s="587">
        <v>270.81400000000002</v>
      </c>
      <c r="E15" s="587">
        <v>940.28800000000001</v>
      </c>
      <c r="F15" s="587" t="s">
        <v>916</v>
      </c>
      <c r="G15" s="587" t="s">
        <v>916</v>
      </c>
      <c r="H15" s="587">
        <v>30.074000000000002</v>
      </c>
      <c r="I15" s="587">
        <v>30.074000000000002</v>
      </c>
      <c r="J15" s="587">
        <v>970.36199999999997</v>
      </c>
      <c r="K15" s="587">
        <v>158.02699999999999</v>
      </c>
      <c r="L15" s="587">
        <v>368.678</v>
      </c>
      <c r="M15" s="587">
        <v>1497.067</v>
      </c>
    </row>
    <row r="16" spans="1:13" x14ac:dyDescent="0.2">
      <c r="A16" s="597">
        <v>26755</v>
      </c>
      <c r="B16" s="587">
        <v>5.2370000000000001</v>
      </c>
      <c r="C16" s="587">
        <v>475.18400000000003</v>
      </c>
      <c r="D16" s="587">
        <v>200.10499999999999</v>
      </c>
      <c r="E16" s="587">
        <v>680.52700000000004</v>
      </c>
      <c r="F16" s="587" t="s">
        <v>916</v>
      </c>
      <c r="G16" s="587" t="s">
        <v>916</v>
      </c>
      <c r="H16" s="587">
        <v>29.103999999999999</v>
      </c>
      <c r="I16" s="587">
        <v>29.103999999999999</v>
      </c>
      <c r="J16" s="587">
        <v>709.63099999999997</v>
      </c>
      <c r="K16" s="587">
        <v>142.69300000000001</v>
      </c>
      <c r="L16" s="587">
        <v>325.33699999999999</v>
      </c>
      <c r="M16" s="587">
        <v>1177.6610000000001</v>
      </c>
    </row>
    <row r="17" spans="1:13" x14ac:dyDescent="0.2">
      <c r="A17" s="597">
        <v>26785</v>
      </c>
      <c r="B17" s="587">
        <v>5.3129999999999997</v>
      </c>
      <c r="C17" s="587">
        <v>332.839</v>
      </c>
      <c r="D17" s="587">
        <v>176.37</v>
      </c>
      <c r="E17" s="587">
        <v>514.52200000000005</v>
      </c>
      <c r="F17" s="587" t="s">
        <v>916</v>
      </c>
      <c r="G17" s="587" t="s">
        <v>916</v>
      </c>
      <c r="H17" s="587">
        <v>30.074000000000002</v>
      </c>
      <c r="I17" s="587">
        <v>30.074000000000002</v>
      </c>
      <c r="J17" s="587">
        <v>544.596</v>
      </c>
      <c r="K17" s="587">
        <v>135.88300000000001</v>
      </c>
      <c r="L17" s="587">
        <v>334.52800000000002</v>
      </c>
      <c r="M17" s="587">
        <v>1015.008</v>
      </c>
    </row>
    <row r="18" spans="1:13" x14ac:dyDescent="0.2">
      <c r="A18" s="597">
        <v>26816</v>
      </c>
      <c r="B18" s="587">
        <v>5.33</v>
      </c>
      <c r="C18" s="587">
        <v>211.315</v>
      </c>
      <c r="D18" s="587">
        <v>139.899</v>
      </c>
      <c r="E18" s="587">
        <v>356.54399999999998</v>
      </c>
      <c r="F18" s="587" t="s">
        <v>916</v>
      </c>
      <c r="G18" s="587" t="s">
        <v>916</v>
      </c>
      <c r="H18" s="587">
        <v>29.103999999999999</v>
      </c>
      <c r="I18" s="587">
        <v>29.103999999999999</v>
      </c>
      <c r="J18" s="587">
        <v>385.64800000000002</v>
      </c>
      <c r="K18" s="587">
        <v>153.428</v>
      </c>
      <c r="L18" s="587">
        <v>394.58699999999999</v>
      </c>
      <c r="M18" s="587">
        <v>933.66300000000001</v>
      </c>
    </row>
    <row r="19" spans="1:13" x14ac:dyDescent="0.2">
      <c r="A19" s="597">
        <v>26846</v>
      </c>
      <c r="B19" s="587">
        <v>5.2629999999999999</v>
      </c>
      <c r="C19" s="587">
        <v>153.35599999999999</v>
      </c>
      <c r="D19" s="587">
        <v>137.48599999999999</v>
      </c>
      <c r="E19" s="587">
        <v>296.10500000000002</v>
      </c>
      <c r="F19" s="587" t="s">
        <v>916</v>
      </c>
      <c r="G19" s="587" t="s">
        <v>916</v>
      </c>
      <c r="H19" s="587">
        <v>30.074000000000002</v>
      </c>
      <c r="I19" s="587">
        <v>30.074000000000002</v>
      </c>
      <c r="J19" s="587">
        <v>326.17899999999997</v>
      </c>
      <c r="K19" s="587">
        <v>184.667</v>
      </c>
      <c r="L19" s="587">
        <v>470.33600000000001</v>
      </c>
      <c r="M19" s="587">
        <v>981.18299999999999</v>
      </c>
    </row>
    <row r="20" spans="1:13" x14ac:dyDescent="0.2">
      <c r="A20" s="597">
        <v>26877</v>
      </c>
      <c r="B20" s="587">
        <v>5.6849999999999996</v>
      </c>
      <c r="C20" s="587">
        <v>145.34800000000001</v>
      </c>
      <c r="D20" s="587">
        <v>156.929</v>
      </c>
      <c r="E20" s="587">
        <v>307.96199999999999</v>
      </c>
      <c r="F20" s="587" t="s">
        <v>916</v>
      </c>
      <c r="G20" s="587" t="s">
        <v>916</v>
      </c>
      <c r="H20" s="587">
        <v>30.074000000000002</v>
      </c>
      <c r="I20" s="587">
        <v>30.074000000000002</v>
      </c>
      <c r="J20" s="587">
        <v>338.036</v>
      </c>
      <c r="K20" s="587">
        <v>193.60400000000001</v>
      </c>
      <c r="L20" s="587">
        <v>487.33800000000002</v>
      </c>
      <c r="M20" s="587">
        <v>1018.978</v>
      </c>
    </row>
    <row r="21" spans="1:13" x14ac:dyDescent="0.2">
      <c r="A21" s="597">
        <v>26908</v>
      </c>
      <c r="B21" s="587">
        <v>7.6619999999999999</v>
      </c>
      <c r="C21" s="587">
        <v>162.566</v>
      </c>
      <c r="D21" s="587">
        <v>162.34100000000001</v>
      </c>
      <c r="E21" s="587">
        <v>332.56799999999998</v>
      </c>
      <c r="F21" s="587" t="s">
        <v>916</v>
      </c>
      <c r="G21" s="587" t="s">
        <v>916</v>
      </c>
      <c r="H21" s="587">
        <v>29.103999999999999</v>
      </c>
      <c r="I21" s="587">
        <v>29.103999999999999</v>
      </c>
      <c r="J21" s="587">
        <v>361.67200000000003</v>
      </c>
      <c r="K21" s="587">
        <v>191.78700000000001</v>
      </c>
      <c r="L21" s="587">
        <v>403.09100000000001</v>
      </c>
      <c r="M21" s="587">
        <v>956.55</v>
      </c>
    </row>
    <row r="22" spans="1:13" x14ac:dyDescent="0.2">
      <c r="A22" s="597">
        <v>26938</v>
      </c>
      <c r="B22" s="587">
        <v>8.9290000000000003</v>
      </c>
      <c r="C22" s="587">
        <v>209.113</v>
      </c>
      <c r="D22" s="587">
        <v>213.815</v>
      </c>
      <c r="E22" s="587">
        <v>431.858</v>
      </c>
      <c r="F22" s="587" t="s">
        <v>916</v>
      </c>
      <c r="G22" s="587" t="s">
        <v>916</v>
      </c>
      <c r="H22" s="587">
        <v>30.074000000000002</v>
      </c>
      <c r="I22" s="587">
        <v>30.074000000000002</v>
      </c>
      <c r="J22" s="587">
        <v>461.93200000000002</v>
      </c>
      <c r="K22" s="587">
        <v>161.072</v>
      </c>
      <c r="L22" s="587">
        <v>368.66500000000002</v>
      </c>
      <c r="M22" s="587">
        <v>991.66800000000001</v>
      </c>
    </row>
    <row r="23" spans="1:13" x14ac:dyDescent="0.2">
      <c r="A23" s="597">
        <v>26969</v>
      </c>
      <c r="B23" s="587">
        <v>9.8840000000000003</v>
      </c>
      <c r="C23" s="587">
        <v>400.30799999999999</v>
      </c>
      <c r="D23" s="587">
        <v>267.83699999999999</v>
      </c>
      <c r="E23" s="587">
        <v>678.02800000000002</v>
      </c>
      <c r="F23" s="587" t="s">
        <v>916</v>
      </c>
      <c r="G23" s="587" t="s">
        <v>916</v>
      </c>
      <c r="H23" s="587">
        <v>29.103999999999999</v>
      </c>
      <c r="I23" s="587">
        <v>29.103999999999999</v>
      </c>
      <c r="J23" s="587">
        <v>707.13199999999995</v>
      </c>
      <c r="K23" s="587">
        <v>147.334</v>
      </c>
      <c r="L23" s="587">
        <v>342.78199999999998</v>
      </c>
      <c r="M23" s="587">
        <v>1197.249</v>
      </c>
    </row>
    <row r="24" spans="1:13" x14ac:dyDescent="0.2">
      <c r="A24" s="597">
        <v>26999</v>
      </c>
      <c r="B24" s="587">
        <v>10.526</v>
      </c>
      <c r="C24" s="587">
        <v>602.41399999999999</v>
      </c>
      <c r="D24" s="587">
        <v>313.27800000000002</v>
      </c>
      <c r="E24" s="587">
        <v>926.21699999999998</v>
      </c>
      <c r="F24" s="587" t="s">
        <v>916</v>
      </c>
      <c r="G24" s="587" t="s">
        <v>916</v>
      </c>
      <c r="H24" s="587">
        <v>30.074000000000002</v>
      </c>
      <c r="I24" s="587">
        <v>30.074000000000002</v>
      </c>
      <c r="J24" s="587">
        <v>956.29100000000005</v>
      </c>
      <c r="K24" s="587">
        <v>158.31200000000001</v>
      </c>
      <c r="L24" s="587">
        <v>392.791</v>
      </c>
      <c r="M24" s="587">
        <v>1507.395</v>
      </c>
    </row>
    <row r="25" spans="1:13" x14ac:dyDescent="0.2">
      <c r="A25" s="597">
        <v>27030</v>
      </c>
      <c r="B25" s="587">
        <v>11.034000000000001</v>
      </c>
      <c r="C25" s="587">
        <v>836.55</v>
      </c>
      <c r="D25" s="587">
        <v>333.42500000000001</v>
      </c>
      <c r="E25" s="587">
        <v>1181.009</v>
      </c>
      <c r="F25" s="587" t="s">
        <v>916</v>
      </c>
      <c r="G25" s="587" t="s">
        <v>916</v>
      </c>
      <c r="H25" s="587">
        <v>31.506</v>
      </c>
      <c r="I25" s="587">
        <v>31.506</v>
      </c>
      <c r="J25" s="587">
        <v>1212.5150000000001</v>
      </c>
      <c r="K25" s="587">
        <v>180.42099999999999</v>
      </c>
      <c r="L25" s="587">
        <v>430.56299999999999</v>
      </c>
      <c r="M25" s="587">
        <v>1823.499</v>
      </c>
    </row>
    <row r="26" spans="1:13" x14ac:dyDescent="0.2">
      <c r="A26" s="597">
        <v>27061</v>
      </c>
      <c r="B26" s="587">
        <v>9.4160000000000004</v>
      </c>
      <c r="C26" s="587">
        <v>705.00099999999998</v>
      </c>
      <c r="D26" s="587">
        <v>293.48700000000002</v>
      </c>
      <c r="E26" s="587">
        <v>1007.904</v>
      </c>
      <c r="F26" s="587" t="s">
        <v>916</v>
      </c>
      <c r="G26" s="587" t="s">
        <v>916</v>
      </c>
      <c r="H26" s="587">
        <v>28.457000000000001</v>
      </c>
      <c r="I26" s="587">
        <v>28.457000000000001</v>
      </c>
      <c r="J26" s="587">
        <v>1036.3610000000001</v>
      </c>
      <c r="K26" s="587">
        <v>163.023</v>
      </c>
      <c r="L26" s="587">
        <v>363.55099999999999</v>
      </c>
      <c r="M26" s="587">
        <v>1562.9359999999999</v>
      </c>
    </row>
    <row r="27" spans="1:13" x14ac:dyDescent="0.2">
      <c r="A27" s="597">
        <v>27089</v>
      </c>
      <c r="B27" s="587">
        <v>7.5460000000000003</v>
      </c>
      <c r="C27" s="587">
        <v>611.98400000000004</v>
      </c>
      <c r="D27" s="587">
        <v>246.39099999999999</v>
      </c>
      <c r="E27" s="587">
        <v>865.92100000000005</v>
      </c>
      <c r="F27" s="587" t="s">
        <v>916</v>
      </c>
      <c r="G27" s="587" t="s">
        <v>916</v>
      </c>
      <c r="H27" s="587">
        <v>31.506</v>
      </c>
      <c r="I27" s="587">
        <v>31.506</v>
      </c>
      <c r="J27" s="587">
        <v>897.42600000000004</v>
      </c>
      <c r="K27" s="587">
        <v>157.279</v>
      </c>
      <c r="L27" s="587">
        <v>381.65800000000002</v>
      </c>
      <c r="M27" s="587">
        <v>1436.3630000000001</v>
      </c>
    </row>
    <row r="28" spans="1:13" x14ac:dyDescent="0.2">
      <c r="A28" s="597">
        <v>27120</v>
      </c>
      <c r="B28" s="587">
        <v>5.2149999999999999</v>
      </c>
      <c r="C28" s="587">
        <v>493.58100000000002</v>
      </c>
      <c r="D28" s="587">
        <v>194.80600000000001</v>
      </c>
      <c r="E28" s="587">
        <v>693.60199999999998</v>
      </c>
      <c r="F28" s="587" t="s">
        <v>916</v>
      </c>
      <c r="G28" s="587" t="s">
        <v>916</v>
      </c>
      <c r="H28" s="587">
        <v>30.489000000000001</v>
      </c>
      <c r="I28" s="587">
        <v>30.489000000000001</v>
      </c>
      <c r="J28" s="587">
        <v>724.09199999999998</v>
      </c>
      <c r="K28" s="587">
        <v>147.376</v>
      </c>
      <c r="L28" s="587">
        <v>343.94799999999998</v>
      </c>
      <c r="M28" s="587">
        <v>1215.4159999999999</v>
      </c>
    </row>
    <row r="29" spans="1:13" x14ac:dyDescent="0.2">
      <c r="A29" s="597">
        <v>27150</v>
      </c>
      <c r="B29" s="587">
        <v>4.4960000000000004</v>
      </c>
      <c r="C29" s="587">
        <v>323.50200000000001</v>
      </c>
      <c r="D29" s="587">
        <v>147.79</v>
      </c>
      <c r="E29" s="587">
        <v>475.78800000000001</v>
      </c>
      <c r="F29" s="587" t="s">
        <v>916</v>
      </c>
      <c r="G29" s="587" t="s">
        <v>916</v>
      </c>
      <c r="H29" s="587">
        <v>31.506</v>
      </c>
      <c r="I29" s="587">
        <v>31.506</v>
      </c>
      <c r="J29" s="587">
        <v>507.29399999999998</v>
      </c>
      <c r="K29" s="587">
        <v>140.251</v>
      </c>
      <c r="L29" s="587">
        <v>363.4</v>
      </c>
      <c r="M29" s="587">
        <v>1010.9450000000001</v>
      </c>
    </row>
    <row r="30" spans="1:13" x14ac:dyDescent="0.2">
      <c r="A30" s="597">
        <v>27181</v>
      </c>
      <c r="B30" s="587">
        <v>4.2939999999999996</v>
      </c>
      <c r="C30" s="587">
        <v>220.55099999999999</v>
      </c>
      <c r="D30" s="587">
        <v>133.61099999999999</v>
      </c>
      <c r="E30" s="587">
        <v>358.45699999999999</v>
      </c>
      <c r="F30" s="587" t="s">
        <v>916</v>
      </c>
      <c r="G30" s="587" t="s">
        <v>916</v>
      </c>
      <c r="H30" s="587">
        <v>30.489000000000001</v>
      </c>
      <c r="I30" s="587">
        <v>30.489000000000001</v>
      </c>
      <c r="J30" s="587">
        <v>388.94600000000003</v>
      </c>
      <c r="K30" s="587">
        <v>158.989</v>
      </c>
      <c r="L30" s="587">
        <v>388.18799999999999</v>
      </c>
      <c r="M30" s="587">
        <v>936.12400000000002</v>
      </c>
    </row>
    <row r="31" spans="1:13" x14ac:dyDescent="0.2">
      <c r="A31" s="597">
        <v>27211</v>
      </c>
      <c r="B31" s="587">
        <v>3.992</v>
      </c>
      <c r="C31" s="587">
        <v>170.28</v>
      </c>
      <c r="D31" s="587">
        <v>133.488</v>
      </c>
      <c r="E31" s="587">
        <v>307.76</v>
      </c>
      <c r="F31" s="587" t="s">
        <v>916</v>
      </c>
      <c r="G31" s="587" t="s">
        <v>916</v>
      </c>
      <c r="H31" s="587">
        <v>31.506</v>
      </c>
      <c r="I31" s="587">
        <v>31.506</v>
      </c>
      <c r="J31" s="587">
        <v>339.26600000000002</v>
      </c>
      <c r="K31" s="587">
        <v>182.68</v>
      </c>
      <c r="L31" s="587">
        <v>491.56400000000002</v>
      </c>
      <c r="M31" s="587">
        <v>1013.51</v>
      </c>
    </row>
    <row r="32" spans="1:13" x14ac:dyDescent="0.2">
      <c r="A32" s="597">
        <v>27242</v>
      </c>
      <c r="B32" s="587">
        <v>5.64</v>
      </c>
      <c r="C32" s="587">
        <v>145.49600000000001</v>
      </c>
      <c r="D32" s="587">
        <v>135.80500000000001</v>
      </c>
      <c r="E32" s="587">
        <v>286.94</v>
      </c>
      <c r="F32" s="587" t="s">
        <v>916</v>
      </c>
      <c r="G32" s="587" t="s">
        <v>916</v>
      </c>
      <c r="H32" s="587">
        <v>31.506</v>
      </c>
      <c r="I32" s="587">
        <v>31.506</v>
      </c>
      <c r="J32" s="587">
        <v>318.44600000000003</v>
      </c>
      <c r="K32" s="587">
        <v>193.458</v>
      </c>
      <c r="L32" s="587">
        <v>475.68799999999999</v>
      </c>
      <c r="M32" s="587">
        <v>987.59199999999998</v>
      </c>
    </row>
    <row r="33" spans="1:13" x14ac:dyDescent="0.2">
      <c r="A33" s="597">
        <v>27273</v>
      </c>
      <c r="B33" s="587">
        <v>6.8979999999999997</v>
      </c>
      <c r="C33" s="587">
        <v>158.54</v>
      </c>
      <c r="D33" s="587">
        <v>163.358</v>
      </c>
      <c r="E33" s="587">
        <v>328.79599999999999</v>
      </c>
      <c r="F33" s="587" t="s">
        <v>916</v>
      </c>
      <c r="G33" s="587" t="s">
        <v>916</v>
      </c>
      <c r="H33" s="587">
        <v>30.489000000000001</v>
      </c>
      <c r="I33" s="587">
        <v>30.489000000000001</v>
      </c>
      <c r="J33" s="587">
        <v>359.28500000000003</v>
      </c>
      <c r="K33" s="587">
        <v>180.65799999999999</v>
      </c>
      <c r="L33" s="587">
        <v>379.86200000000002</v>
      </c>
      <c r="M33" s="587">
        <v>919.80499999999995</v>
      </c>
    </row>
    <row r="34" spans="1:13" x14ac:dyDescent="0.2">
      <c r="A34" s="597">
        <v>27303</v>
      </c>
      <c r="B34" s="587">
        <v>7.5819999999999999</v>
      </c>
      <c r="C34" s="587">
        <v>240.82</v>
      </c>
      <c r="D34" s="587">
        <v>211.649</v>
      </c>
      <c r="E34" s="587">
        <v>460.05099999999999</v>
      </c>
      <c r="F34" s="587" t="s">
        <v>916</v>
      </c>
      <c r="G34" s="587" t="s">
        <v>916</v>
      </c>
      <c r="H34" s="587">
        <v>31.506</v>
      </c>
      <c r="I34" s="587">
        <v>31.506</v>
      </c>
      <c r="J34" s="587">
        <v>491.55700000000002</v>
      </c>
      <c r="K34" s="587">
        <v>150.68799999999999</v>
      </c>
      <c r="L34" s="587">
        <v>357.08100000000002</v>
      </c>
      <c r="M34" s="587">
        <v>999.32600000000002</v>
      </c>
    </row>
    <row r="35" spans="1:13" x14ac:dyDescent="0.2">
      <c r="A35" s="597">
        <v>27334</v>
      </c>
      <c r="B35" s="587">
        <v>7.4880000000000004</v>
      </c>
      <c r="C35" s="587">
        <v>367.15100000000001</v>
      </c>
      <c r="D35" s="587">
        <v>233.178</v>
      </c>
      <c r="E35" s="587">
        <v>607.81799999999998</v>
      </c>
      <c r="F35" s="587" t="s">
        <v>916</v>
      </c>
      <c r="G35" s="587" t="s">
        <v>916</v>
      </c>
      <c r="H35" s="587">
        <v>30.489000000000001</v>
      </c>
      <c r="I35" s="587">
        <v>30.489000000000001</v>
      </c>
      <c r="J35" s="587">
        <v>638.30700000000002</v>
      </c>
      <c r="K35" s="587">
        <v>145.59299999999999</v>
      </c>
      <c r="L35" s="587">
        <v>357.233</v>
      </c>
      <c r="M35" s="587">
        <v>1141.133</v>
      </c>
    </row>
    <row r="36" spans="1:13" x14ac:dyDescent="0.2">
      <c r="A36" s="597">
        <v>27364</v>
      </c>
      <c r="B36" s="587">
        <v>8.5239999999999991</v>
      </c>
      <c r="C36" s="587">
        <v>627.53800000000001</v>
      </c>
      <c r="D36" s="587">
        <v>326.85000000000002</v>
      </c>
      <c r="E36" s="587">
        <v>962.91099999999994</v>
      </c>
      <c r="F36" s="587" t="s">
        <v>916</v>
      </c>
      <c r="G36" s="587" t="s">
        <v>916</v>
      </c>
      <c r="H36" s="587">
        <v>31.506</v>
      </c>
      <c r="I36" s="587">
        <v>31.506</v>
      </c>
      <c r="J36" s="587">
        <v>994.41700000000003</v>
      </c>
      <c r="K36" s="587">
        <v>172.346</v>
      </c>
      <c r="L36" s="587">
        <v>440.67399999999998</v>
      </c>
      <c r="M36" s="587">
        <v>1607.4369999999999</v>
      </c>
    </row>
    <row r="37" spans="1:13" x14ac:dyDescent="0.2">
      <c r="A37" s="597">
        <v>27395</v>
      </c>
      <c r="B37" s="587">
        <v>8.7620000000000005</v>
      </c>
      <c r="C37" s="587">
        <v>765.72699999999998</v>
      </c>
      <c r="D37" s="587">
        <v>314.53899999999999</v>
      </c>
      <c r="E37" s="587">
        <v>1089.028</v>
      </c>
      <c r="F37" s="587" t="s">
        <v>916</v>
      </c>
      <c r="G37" s="587" t="s">
        <v>916</v>
      </c>
      <c r="H37" s="587">
        <v>36.131</v>
      </c>
      <c r="I37" s="587">
        <v>36.131</v>
      </c>
      <c r="J37" s="587">
        <v>1125.1590000000001</v>
      </c>
      <c r="K37" s="587">
        <v>185.31</v>
      </c>
      <c r="L37" s="587">
        <v>447.75799999999998</v>
      </c>
      <c r="M37" s="587">
        <v>1758.2260000000001</v>
      </c>
    </row>
    <row r="38" spans="1:13" x14ac:dyDescent="0.2">
      <c r="A38" s="597">
        <v>27426</v>
      </c>
      <c r="B38" s="587">
        <v>5.7229999999999999</v>
      </c>
      <c r="C38" s="587">
        <v>747.05600000000004</v>
      </c>
      <c r="D38" s="587">
        <v>281.10700000000003</v>
      </c>
      <c r="E38" s="587">
        <v>1033.8869999999999</v>
      </c>
      <c r="F38" s="587" t="s">
        <v>916</v>
      </c>
      <c r="G38" s="587" t="s">
        <v>916</v>
      </c>
      <c r="H38" s="587">
        <v>32.634</v>
      </c>
      <c r="I38" s="587">
        <v>32.634</v>
      </c>
      <c r="J38" s="587">
        <v>1066.521</v>
      </c>
      <c r="K38" s="587">
        <v>172.28800000000001</v>
      </c>
      <c r="L38" s="587">
        <v>376.24200000000002</v>
      </c>
      <c r="M38" s="587">
        <v>1615.0509999999999</v>
      </c>
    </row>
    <row r="39" spans="1:13" x14ac:dyDescent="0.2">
      <c r="A39" s="597">
        <v>27454</v>
      </c>
      <c r="B39" s="587">
        <v>5.5629999999999997</v>
      </c>
      <c r="C39" s="587">
        <v>691.24099999999999</v>
      </c>
      <c r="D39" s="587">
        <v>243.92400000000001</v>
      </c>
      <c r="E39" s="587">
        <v>940.72799999999995</v>
      </c>
      <c r="F39" s="587" t="s">
        <v>916</v>
      </c>
      <c r="G39" s="587" t="s">
        <v>916</v>
      </c>
      <c r="H39" s="587">
        <v>36.131</v>
      </c>
      <c r="I39" s="587">
        <v>36.131</v>
      </c>
      <c r="J39" s="587">
        <v>976.85799999999995</v>
      </c>
      <c r="K39" s="587">
        <v>164.59</v>
      </c>
      <c r="L39" s="587">
        <v>396.88</v>
      </c>
      <c r="M39" s="587">
        <v>1538.328</v>
      </c>
    </row>
    <row r="40" spans="1:13" x14ac:dyDescent="0.2">
      <c r="A40" s="597">
        <v>27485</v>
      </c>
      <c r="B40" s="587">
        <v>3.6930000000000001</v>
      </c>
      <c r="C40" s="587">
        <v>608.76800000000003</v>
      </c>
      <c r="D40" s="587">
        <v>208.63200000000001</v>
      </c>
      <c r="E40" s="587">
        <v>821.09299999999996</v>
      </c>
      <c r="F40" s="587" t="s">
        <v>916</v>
      </c>
      <c r="G40" s="587" t="s">
        <v>916</v>
      </c>
      <c r="H40" s="587">
        <v>34.965000000000003</v>
      </c>
      <c r="I40" s="587">
        <v>34.965000000000003</v>
      </c>
      <c r="J40" s="587">
        <v>856.05799999999999</v>
      </c>
      <c r="K40" s="587">
        <v>153.565</v>
      </c>
      <c r="L40" s="587">
        <v>356.92599999999999</v>
      </c>
      <c r="M40" s="587">
        <v>1366.55</v>
      </c>
    </row>
    <row r="41" spans="1:13" x14ac:dyDescent="0.2">
      <c r="A41" s="597">
        <v>27515</v>
      </c>
      <c r="B41" s="587">
        <v>2.9580000000000002</v>
      </c>
      <c r="C41" s="587">
        <v>344.07299999999998</v>
      </c>
      <c r="D41" s="587">
        <v>150.86199999999999</v>
      </c>
      <c r="E41" s="587">
        <v>497.89299999999997</v>
      </c>
      <c r="F41" s="587" t="s">
        <v>916</v>
      </c>
      <c r="G41" s="587" t="s">
        <v>916</v>
      </c>
      <c r="H41" s="587">
        <v>36.131</v>
      </c>
      <c r="I41" s="587">
        <v>36.131</v>
      </c>
      <c r="J41" s="587">
        <v>534.024</v>
      </c>
      <c r="K41" s="587">
        <v>140.89500000000001</v>
      </c>
      <c r="L41" s="587">
        <v>359.745</v>
      </c>
      <c r="M41" s="587">
        <v>1034.664</v>
      </c>
    </row>
    <row r="42" spans="1:13" x14ac:dyDescent="0.2">
      <c r="A42" s="597">
        <v>27546</v>
      </c>
      <c r="B42" s="587">
        <v>3.2389999999999999</v>
      </c>
      <c r="C42" s="587">
        <v>207.78200000000001</v>
      </c>
      <c r="D42" s="587">
        <v>136</v>
      </c>
      <c r="E42" s="587">
        <v>347.02100000000002</v>
      </c>
      <c r="F42" s="587" t="s">
        <v>916</v>
      </c>
      <c r="G42" s="587" t="s">
        <v>916</v>
      </c>
      <c r="H42" s="587">
        <v>34.965000000000003</v>
      </c>
      <c r="I42" s="587">
        <v>34.965000000000003</v>
      </c>
      <c r="J42" s="587">
        <v>381.98599999999999</v>
      </c>
      <c r="K42" s="587">
        <v>157.06800000000001</v>
      </c>
      <c r="L42" s="587">
        <v>397.71199999999999</v>
      </c>
      <c r="M42" s="587">
        <v>936.76599999999996</v>
      </c>
    </row>
    <row r="43" spans="1:13" x14ac:dyDescent="0.2">
      <c r="A43" s="597">
        <v>27576</v>
      </c>
      <c r="B43" s="587">
        <v>3.9670000000000001</v>
      </c>
      <c r="C43" s="587">
        <v>170.63900000000001</v>
      </c>
      <c r="D43" s="587">
        <v>130.536</v>
      </c>
      <c r="E43" s="587">
        <v>305.142</v>
      </c>
      <c r="F43" s="587" t="s">
        <v>916</v>
      </c>
      <c r="G43" s="587" t="s">
        <v>916</v>
      </c>
      <c r="H43" s="587">
        <v>36.131</v>
      </c>
      <c r="I43" s="587">
        <v>36.131</v>
      </c>
      <c r="J43" s="587">
        <v>341.27199999999999</v>
      </c>
      <c r="K43" s="587">
        <v>185.358</v>
      </c>
      <c r="L43" s="587">
        <v>477.04199999999997</v>
      </c>
      <c r="M43" s="587">
        <v>1003.672</v>
      </c>
    </row>
    <row r="44" spans="1:13" x14ac:dyDescent="0.2">
      <c r="A44" s="597">
        <v>27607</v>
      </c>
      <c r="B44" s="587">
        <v>3.7</v>
      </c>
      <c r="C44" s="587">
        <v>146.476</v>
      </c>
      <c r="D44" s="587">
        <v>140.30500000000001</v>
      </c>
      <c r="E44" s="587">
        <v>290.48099999999999</v>
      </c>
      <c r="F44" s="587" t="s">
        <v>916</v>
      </c>
      <c r="G44" s="587" t="s">
        <v>916</v>
      </c>
      <c r="H44" s="587">
        <v>36.131</v>
      </c>
      <c r="I44" s="587">
        <v>36.131</v>
      </c>
      <c r="J44" s="587">
        <v>326.61099999999999</v>
      </c>
      <c r="K44" s="587">
        <v>196.73400000000001</v>
      </c>
      <c r="L44" s="587">
        <v>489.375</v>
      </c>
      <c r="M44" s="587">
        <v>1012.72</v>
      </c>
    </row>
    <row r="45" spans="1:13" x14ac:dyDescent="0.2">
      <c r="A45" s="597">
        <v>27638</v>
      </c>
      <c r="B45" s="587">
        <v>5.0620000000000003</v>
      </c>
      <c r="C45" s="587">
        <v>157.06</v>
      </c>
      <c r="D45" s="587">
        <v>161.226</v>
      </c>
      <c r="E45" s="587">
        <v>323.34800000000001</v>
      </c>
      <c r="F45" s="587" t="s">
        <v>916</v>
      </c>
      <c r="G45" s="587" t="s">
        <v>916</v>
      </c>
      <c r="H45" s="587">
        <v>34.965000000000003</v>
      </c>
      <c r="I45" s="587">
        <v>34.965000000000003</v>
      </c>
      <c r="J45" s="587">
        <v>358.31299999999999</v>
      </c>
      <c r="K45" s="587">
        <v>186.703</v>
      </c>
      <c r="L45" s="587">
        <v>381.78199999999998</v>
      </c>
      <c r="M45" s="587">
        <v>926.79899999999998</v>
      </c>
    </row>
    <row r="46" spans="1:13" x14ac:dyDescent="0.2">
      <c r="A46" s="597">
        <v>27668</v>
      </c>
      <c r="B46" s="587">
        <v>5.7770000000000001</v>
      </c>
      <c r="C46" s="587">
        <v>227.851</v>
      </c>
      <c r="D46" s="587">
        <v>186.55</v>
      </c>
      <c r="E46" s="587">
        <v>420.17700000000002</v>
      </c>
      <c r="F46" s="587" t="s">
        <v>916</v>
      </c>
      <c r="G46" s="587" t="s">
        <v>916</v>
      </c>
      <c r="H46" s="587">
        <v>36.131</v>
      </c>
      <c r="I46" s="587">
        <v>36.131</v>
      </c>
      <c r="J46" s="587">
        <v>456.30799999999999</v>
      </c>
      <c r="K46" s="587">
        <v>147.58500000000001</v>
      </c>
      <c r="L46" s="587">
        <v>350.72399999999999</v>
      </c>
      <c r="M46" s="587">
        <v>954.61599999999999</v>
      </c>
    </row>
    <row r="47" spans="1:13" x14ac:dyDescent="0.2">
      <c r="A47" s="597">
        <v>27699</v>
      </c>
      <c r="B47" s="587">
        <v>6.0640000000000001</v>
      </c>
      <c r="C47" s="587">
        <v>335.98500000000001</v>
      </c>
      <c r="D47" s="587">
        <v>200.65899999999999</v>
      </c>
      <c r="E47" s="587">
        <v>542.70799999999997</v>
      </c>
      <c r="F47" s="587" t="s">
        <v>916</v>
      </c>
      <c r="G47" s="587" t="s">
        <v>916</v>
      </c>
      <c r="H47" s="587">
        <v>34.965000000000003</v>
      </c>
      <c r="I47" s="587">
        <v>34.965000000000003</v>
      </c>
      <c r="J47" s="587">
        <v>577.673</v>
      </c>
      <c r="K47" s="587">
        <v>144.28899999999999</v>
      </c>
      <c r="L47" s="587">
        <v>343.29700000000003</v>
      </c>
      <c r="M47" s="587">
        <v>1065.259</v>
      </c>
    </row>
    <row r="48" spans="1:13" x14ac:dyDescent="0.2">
      <c r="A48" s="597">
        <v>27729</v>
      </c>
      <c r="B48" s="587">
        <v>8.3350000000000009</v>
      </c>
      <c r="C48" s="587">
        <v>619.95000000000005</v>
      </c>
      <c r="D48" s="587">
        <v>324.43099999999998</v>
      </c>
      <c r="E48" s="587">
        <v>952.71500000000003</v>
      </c>
      <c r="F48" s="587" t="s">
        <v>916</v>
      </c>
      <c r="G48" s="587" t="s">
        <v>916</v>
      </c>
      <c r="H48" s="587">
        <v>36.131</v>
      </c>
      <c r="I48" s="587">
        <v>36.131</v>
      </c>
      <c r="J48" s="587">
        <v>988.846</v>
      </c>
      <c r="K48" s="587">
        <v>172.34899999999999</v>
      </c>
      <c r="L48" s="587">
        <v>436.95499999999998</v>
      </c>
      <c r="M48" s="587">
        <v>1598.15</v>
      </c>
    </row>
    <row r="49" spans="1:13" x14ac:dyDescent="0.2">
      <c r="A49" s="597">
        <v>27760</v>
      </c>
      <c r="B49" s="587">
        <v>7.556</v>
      </c>
      <c r="C49" s="587">
        <v>859.25599999999997</v>
      </c>
      <c r="D49" s="587">
        <v>369.60599999999999</v>
      </c>
      <c r="E49" s="587">
        <v>1236.4179999999999</v>
      </c>
      <c r="F49" s="587" t="s">
        <v>916</v>
      </c>
      <c r="G49" s="587" t="s">
        <v>916</v>
      </c>
      <c r="H49" s="587">
        <v>40.793999999999997</v>
      </c>
      <c r="I49" s="587">
        <v>40.793999999999997</v>
      </c>
      <c r="J49" s="587">
        <v>1277.212</v>
      </c>
      <c r="K49" s="587">
        <v>206.4</v>
      </c>
      <c r="L49" s="587">
        <v>503.04700000000003</v>
      </c>
      <c r="M49" s="587">
        <v>1986.6590000000001</v>
      </c>
    </row>
    <row r="50" spans="1:13" x14ac:dyDescent="0.2">
      <c r="A50" s="597">
        <v>27791</v>
      </c>
      <c r="B50" s="587">
        <v>4.6829999999999998</v>
      </c>
      <c r="C50" s="587">
        <v>753.64400000000001</v>
      </c>
      <c r="D50" s="587">
        <v>290.99400000000003</v>
      </c>
      <c r="E50" s="587">
        <v>1049.3209999999999</v>
      </c>
      <c r="F50" s="587" t="s">
        <v>916</v>
      </c>
      <c r="G50" s="587" t="s">
        <v>916</v>
      </c>
      <c r="H50" s="587">
        <v>38.161999999999999</v>
      </c>
      <c r="I50" s="587">
        <v>38.161999999999999</v>
      </c>
      <c r="J50" s="587">
        <v>1087.4829999999999</v>
      </c>
      <c r="K50" s="587">
        <v>186.256</v>
      </c>
      <c r="L50" s="587">
        <v>400.62400000000002</v>
      </c>
      <c r="M50" s="587">
        <v>1674.3630000000001</v>
      </c>
    </row>
    <row r="51" spans="1:13" x14ac:dyDescent="0.2">
      <c r="A51" s="597">
        <v>27820</v>
      </c>
      <c r="B51" s="587">
        <v>4.2859999999999996</v>
      </c>
      <c r="C51" s="587">
        <v>589.48199999999997</v>
      </c>
      <c r="D51" s="587">
        <v>247.63499999999999</v>
      </c>
      <c r="E51" s="587">
        <v>841.404</v>
      </c>
      <c r="F51" s="587" t="s">
        <v>916</v>
      </c>
      <c r="G51" s="587" t="s">
        <v>916</v>
      </c>
      <c r="H51" s="587">
        <v>40.793999999999997</v>
      </c>
      <c r="I51" s="587">
        <v>40.793999999999997</v>
      </c>
      <c r="J51" s="587">
        <v>882.19799999999998</v>
      </c>
      <c r="K51" s="587">
        <v>161.37200000000001</v>
      </c>
      <c r="L51" s="587">
        <v>390.81900000000002</v>
      </c>
      <c r="M51" s="587">
        <v>1434.3889999999999</v>
      </c>
    </row>
    <row r="52" spans="1:13" x14ac:dyDescent="0.2">
      <c r="A52" s="597">
        <v>27851</v>
      </c>
      <c r="B52" s="587">
        <v>4.9400000000000004</v>
      </c>
      <c r="C52" s="587">
        <v>451.05799999999999</v>
      </c>
      <c r="D52" s="587">
        <v>177.49600000000001</v>
      </c>
      <c r="E52" s="587">
        <v>633.495</v>
      </c>
      <c r="F52" s="587" t="s">
        <v>916</v>
      </c>
      <c r="G52" s="587" t="s">
        <v>916</v>
      </c>
      <c r="H52" s="587">
        <v>39.478000000000002</v>
      </c>
      <c r="I52" s="587">
        <v>39.478000000000002</v>
      </c>
      <c r="J52" s="587">
        <v>672.97299999999996</v>
      </c>
      <c r="K52" s="587">
        <v>149.48400000000001</v>
      </c>
      <c r="L52" s="587">
        <v>341.411</v>
      </c>
      <c r="M52" s="587">
        <v>1163.8679999999999</v>
      </c>
    </row>
    <row r="53" spans="1:13" x14ac:dyDescent="0.2">
      <c r="A53" s="597">
        <v>27881</v>
      </c>
      <c r="B53" s="587">
        <v>3.8570000000000002</v>
      </c>
      <c r="C53" s="587">
        <v>321.75900000000001</v>
      </c>
      <c r="D53" s="587">
        <v>163.05799999999999</v>
      </c>
      <c r="E53" s="587">
        <v>488.67500000000001</v>
      </c>
      <c r="F53" s="587" t="s">
        <v>916</v>
      </c>
      <c r="G53" s="587" t="s">
        <v>916</v>
      </c>
      <c r="H53" s="587">
        <v>40.793999999999997</v>
      </c>
      <c r="I53" s="587">
        <v>40.793999999999997</v>
      </c>
      <c r="J53" s="587">
        <v>529.46900000000005</v>
      </c>
      <c r="K53" s="587">
        <v>140.852</v>
      </c>
      <c r="L53" s="587">
        <v>338.84500000000003</v>
      </c>
      <c r="M53" s="587">
        <v>1009.1660000000001</v>
      </c>
    </row>
    <row r="54" spans="1:13" x14ac:dyDescent="0.2">
      <c r="A54" s="597">
        <v>27912</v>
      </c>
      <c r="B54" s="587">
        <v>3.4540000000000002</v>
      </c>
      <c r="C54" s="587">
        <v>225.06800000000001</v>
      </c>
      <c r="D54" s="587">
        <v>152.70599999999999</v>
      </c>
      <c r="E54" s="587">
        <v>381.22800000000001</v>
      </c>
      <c r="F54" s="587" t="s">
        <v>916</v>
      </c>
      <c r="G54" s="587" t="s">
        <v>916</v>
      </c>
      <c r="H54" s="587">
        <v>39.478000000000002</v>
      </c>
      <c r="I54" s="587">
        <v>39.478000000000002</v>
      </c>
      <c r="J54" s="587">
        <v>420.70600000000002</v>
      </c>
      <c r="K54" s="587">
        <v>151.43299999999999</v>
      </c>
      <c r="L54" s="587">
        <v>392.58499999999998</v>
      </c>
      <c r="M54" s="587">
        <v>964.72400000000005</v>
      </c>
    </row>
    <row r="55" spans="1:13" x14ac:dyDescent="0.2">
      <c r="A55" s="597">
        <v>27942</v>
      </c>
      <c r="B55" s="587">
        <v>2.6549999999999998</v>
      </c>
      <c r="C55" s="587">
        <v>173.49199999999999</v>
      </c>
      <c r="D55" s="587">
        <v>135.00899999999999</v>
      </c>
      <c r="E55" s="587">
        <v>311.15600000000001</v>
      </c>
      <c r="F55" s="587" t="s">
        <v>916</v>
      </c>
      <c r="G55" s="587" t="s">
        <v>916</v>
      </c>
      <c r="H55" s="587">
        <v>40.793999999999997</v>
      </c>
      <c r="I55" s="587">
        <v>40.793999999999997</v>
      </c>
      <c r="J55" s="587">
        <v>351.95</v>
      </c>
      <c r="K55" s="587">
        <v>184.34800000000001</v>
      </c>
      <c r="L55" s="587">
        <v>470.66699999999997</v>
      </c>
      <c r="M55" s="587">
        <v>1006.965</v>
      </c>
    </row>
    <row r="56" spans="1:13" x14ac:dyDescent="0.2">
      <c r="A56" s="597">
        <v>27973</v>
      </c>
      <c r="B56" s="587">
        <v>3.5329999999999999</v>
      </c>
      <c r="C56" s="587">
        <v>143.44900000000001</v>
      </c>
      <c r="D56" s="587">
        <v>139.4</v>
      </c>
      <c r="E56" s="587">
        <v>286.38200000000001</v>
      </c>
      <c r="F56" s="587" t="s">
        <v>916</v>
      </c>
      <c r="G56" s="587" t="s">
        <v>916</v>
      </c>
      <c r="H56" s="587">
        <v>40.793999999999997</v>
      </c>
      <c r="I56" s="587">
        <v>40.793999999999997</v>
      </c>
      <c r="J56" s="587">
        <v>327.17599999999999</v>
      </c>
      <c r="K56" s="587">
        <v>196.893</v>
      </c>
      <c r="L56" s="587">
        <v>478.86200000000002</v>
      </c>
      <c r="M56" s="587">
        <v>1002.932</v>
      </c>
    </row>
    <row r="57" spans="1:13" x14ac:dyDescent="0.2">
      <c r="A57" s="597">
        <v>28004</v>
      </c>
      <c r="B57" s="587">
        <v>3.9489999999999998</v>
      </c>
      <c r="C57" s="587">
        <v>155.24100000000001</v>
      </c>
      <c r="D57" s="587">
        <v>154.33799999999999</v>
      </c>
      <c r="E57" s="587">
        <v>313.52800000000002</v>
      </c>
      <c r="F57" s="587" t="s">
        <v>916</v>
      </c>
      <c r="G57" s="587" t="s">
        <v>916</v>
      </c>
      <c r="H57" s="587">
        <v>39.478000000000002</v>
      </c>
      <c r="I57" s="587">
        <v>39.478000000000002</v>
      </c>
      <c r="J57" s="587">
        <v>353.00700000000001</v>
      </c>
      <c r="K57" s="587">
        <v>183.46700000000001</v>
      </c>
      <c r="L57" s="587">
        <v>386.68099999999998</v>
      </c>
      <c r="M57" s="587">
        <v>923.15499999999997</v>
      </c>
    </row>
    <row r="58" spans="1:13" x14ac:dyDescent="0.2">
      <c r="A58" s="597">
        <v>28034</v>
      </c>
      <c r="B58" s="587">
        <v>5.0919999999999996</v>
      </c>
      <c r="C58" s="587">
        <v>246.49799999999999</v>
      </c>
      <c r="D58" s="587">
        <v>196.46100000000001</v>
      </c>
      <c r="E58" s="587">
        <v>448.05099999999999</v>
      </c>
      <c r="F58" s="587" t="s">
        <v>916</v>
      </c>
      <c r="G58" s="587" t="s">
        <v>916</v>
      </c>
      <c r="H58" s="587">
        <v>40.793999999999997</v>
      </c>
      <c r="I58" s="587">
        <v>40.793999999999997</v>
      </c>
      <c r="J58" s="587">
        <v>488.84500000000003</v>
      </c>
      <c r="K58" s="587">
        <v>153.52600000000001</v>
      </c>
      <c r="L58" s="587">
        <v>362.88299999999998</v>
      </c>
      <c r="M58" s="587">
        <v>1005.253</v>
      </c>
    </row>
    <row r="59" spans="1:13" x14ac:dyDescent="0.2">
      <c r="A59" s="597">
        <v>28065</v>
      </c>
      <c r="B59" s="587">
        <v>5.9640000000000004</v>
      </c>
      <c r="C59" s="587">
        <v>480.28100000000001</v>
      </c>
      <c r="D59" s="587">
        <v>292.13099999999997</v>
      </c>
      <c r="E59" s="587">
        <v>778.37599999999998</v>
      </c>
      <c r="F59" s="587" t="s">
        <v>916</v>
      </c>
      <c r="G59" s="587" t="s">
        <v>916</v>
      </c>
      <c r="H59" s="587">
        <v>39.478000000000002</v>
      </c>
      <c r="I59" s="587">
        <v>39.478000000000002</v>
      </c>
      <c r="J59" s="587">
        <v>817.85400000000004</v>
      </c>
      <c r="K59" s="587">
        <v>160.31800000000001</v>
      </c>
      <c r="L59" s="587">
        <v>394.49299999999999</v>
      </c>
      <c r="M59" s="587">
        <v>1372.664</v>
      </c>
    </row>
    <row r="60" spans="1:13" x14ac:dyDescent="0.2">
      <c r="A60" s="597">
        <v>28095</v>
      </c>
      <c r="B60" s="587">
        <v>8.9160000000000004</v>
      </c>
      <c r="C60" s="587">
        <v>748.10699999999997</v>
      </c>
      <c r="D60" s="587">
        <v>384.44499999999999</v>
      </c>
      <c r="E60" s="587">
        <v>1141.4680000000001</v>
      </c>
      <c r="F60" s="587" t="s">
        <v>916</v>
      </c>
      <c r="G60" s="587" t="s">
        <v>916</v>
      </c>
      <c r="H60" s="587">
        <v>40.793999999999997</v>
      </c>
      <c r="I60" s="587">
        <v>40.793999999999997</v>
      </c>
      <c r="J60" s="587">
        <v>1182.2619999999999</v>
      </c>
      <c r="K60" s="587">
        <v>194.86500000000001</v>
      </c>
      <c r="L60" s="587">
        <v>486.32</v>
      </c>
      <c r="M60" s="587">
        <v>1863.4480000000001</v>
      </c>
    </row>
    <row r="61" spans="1:13" x14ac:dyDescent="0.2">
      <c r="A61" s="597">
        <v>28126</v>
      </c>
      <c r="B61" s="587">
        <v>7.8929999999999998</v>
      </c>
      <c r="C61" s="587">
        <v>954.59199999999998</v>
      </c>
      <c r="D61" s="587">
        <v>438.59500000000003</v>
      </c>
      <c r="E61" s="587">
        <v>1401.0809999999999</v>
      </c>
      <c r="F61" s="587" t="s">
        <v>916</v>
      </c>
      <c r="G61" s="587" t="s">
        <v>916</v>
      </c>
      <c r="H61" s="587">
        <v>46.014000000000003</v>
      </c>
      <c r="I61" s="587">
        <v>46.014000000000003</v>
      </c>
      <c r="J61" s="587">
        <v>1447.095</v>
      </c>
      <c r="K61" s="587">
        <v>224.36500000000001</v>
      </c>
      <c r="L61" s="587">
        <v>568.221</v>
      </c>
      <c r="M61" s="587">
        <v>2239.681</v>
      </c>
    </row>
    <row r="62" spans="1:13" x14ac:dyDescent="0.2">
      <c r="A62" s="597">
        <v>28157</v>
      </c>
      <c r="B62" s="587">
        <v>5.3010000000000002</v>
      </c>
      <c r="C62" s="587">
        <v>839.08399999999995</v>
      </c>
      <c r="D62" s="587">
        <v>343.34399999999999</v>
      </c>
      <c r="E62" s="587">
        <v>1187.729</v>
      </c>
      <c r="F62" s="587" t="s">
        <v>916</v>
      </c>
      <c r="G62" s="587" t="s">
        <v>916</v>
      </c>
      <c r="H62" s="587">
        <v>41.561</v>
      </c>
      <c r="I62" s="587">
        <v>41.561</v>
      </c>
      <c r="J62" s="587">
        <v>1229.2909999999999</v>
      </c>
      <c r="K62" s="587">
        <v>210.99299999999999</v>
      </c>
      <c r="L62" s="587">
        <v>429.24299999999999</v>
      </c>
      <c r="M62" s="587">
        <v>1869.527</v>
      </c>
    </row>
    <row r="63" spans="1:13" x14ac:dyDescent="0.2">
      <c r="A63" s="597">
        <v>28185</v>
      </c>
      <c r="B63" s="587">
        <v>4.665</v>
      </c>
      <c r="C63" s="587">
        <v>571.43399999999997</v>
      </c>
      <c r="D63" s="587">
        <v>234.95400000000001</v>
      </c>
      <c r="E63" s="587">
        <v>811.05399999999997</v>
      </c>
      <c r="F63" s="587" t="s">
        <v>916</v>
      </c>
      <c r="G63" s="587" t="s">
        <v>916</v>
      </c>
      <c r="H63" s="587">
        <v>46.014000000000003</v>
      </c>
      <c r="I63" s="587">
        <v>46.014000000000003</v>
      </c>
      <c r="J63" s="587">
        <v>857.06799999999998</v>
      </c>
      <c r="K63" s="587">
        <v>174.602</v>
      </c>
      <c r="L63" s="587">
        <v>409.33199999999999</v>
      </c>
      <c r="M63" s="587">
        <v>1441.002</v>
      </c>
    </row>
    <row r="64" spans="1:13" x14ac:dyDescent="0.2">
      <c r="A64" s="597">
        <v>28216</v>
      </c>
      <c r="B64" s="587">
        <v>4.819</v>
      </c>
      <c r="C64" s="587">
        <v>408.88200000000001</v>
      </c>
      <c r="D64" s="587">
        <v>173.50299999999999</v>
      </c>
      <c r="E64" s="587">
        <v>587.20399999999995</v>
      </c>
      <c r="F64" s="587" t="s">
        <v>916</v>
      </c>
      <c r="G64" s="587" t="s">
        <v>916</v>
      </c>
      <c r="H64" s="587">
        <v>44.53</v>
      </c>
      <c r="I64" s="587">
        <v>44.53</v>
      </c>
      <c r="J64" s="587">
        <v>631.73500000000001</v>
      </c>
      <c r="K64" s="587">
        <v>152.40600000000001</v>
      </c>
      <c r="L64" s="587">
        <v>347.93700000000001</v>
      </c>
      <c r="M64" s="587">
        <v>1132.077</v>
      </c>
    </row>
    <row r="65" spans="1:13" x14ac:dyDescent="0.2">
      <c r="A65" s="597">
        <v>28246</v>
      </c>
      <c r="B65" s="587">
        <v>3.754</v>
      </c>
      <c r="C65" s="587">
        <v>256.53899999999999</v>
      </c>
      <c r="D65" s="587">
        <v>167.37799999999999</v>
      </c>
      <c r="E65" s="587">
        <v>427.67200000000003</v>
      </c>
      <c r="F65" s="587" t="s">
        <v>916</v>
      </c>
      <c r="G65" s="587" t="s">
        <v>916</v>
      </c>
      <c r="H65" s="587">
        <v>46.014000000000003</v>
      </c>
      <c r="I65" s="587">
        <v>46.014000000000003</v>
      </c>
      <c r="J65" s="587">
        <v>473.68599999999998</v>
      </c>
      <c r="K65" s="587">
        <v>142.70699999999999</v>
      </c>
      <c r="L65" s="587">
        <v>362.72199999999998</v>
      </c>
      <c r="M65" s="587">
        <v>979.11500000000001</v>
      </c>
    </row>
    <row r="66" spans="1:13" x14ac:dyDescent="0.2">
      <c r="A66" s="597">
        <v>28277</v>
      </c>
      <c r="B66" s="587">
        <v>3.8889999999999998</v>
      </c>
      <c r="C66" s="587">
        <v>185.67400000000001</v>
      </c>
      <c r="D66" s="587">
        <v>150.20400000000001</v>
      </c>
      <c r="E66" s="587">
        <v>339.767</v>
      </c>
      <c r="F66" s="587" t="s">
        <v>916</v>
      </c>
      <c r="G66" s="587" t="s">
        <v>916</v>
      </c>
      <c r="H66" s="587">
        <v>44.53</v>
      </c>
      <c r="I66" s="587">
        <v>44.53</v>
      </c>
      <c r="J66" s="587">
        <v>384.29700000000003</v>
      </c>
      <c r="K66" s="587">
        <v>166.262</v>
      </c>
      <c r="L66" s="587">
        <v>420.73399999999998</v>
      </c>
      <c r="M66" s="587">
        <v>971.29399999999998</v>
      </c>
    </row>
    <row r="67" spans="1:13" x14ac:dyDescent="0.2">
      <c r="A67" s="597">
        <v>28307</v>
      </c>
      <c r="B67" s="587">
        <v>2.9260000000000002</v>
      </c>
      <c r="C67" s="587">
        <v>148.839</v>
      </c>
      <c r="D67" s="587">
        <v>139.5</v>
      </c>
      <c r="E67" s="587">
        <v>291.26499999999999</v>
      </c>
      <c r="F67" s="587" t="s">
        <v>916</v>
      </c>
      <c r="G67" s="587" t="s">
        <v>916</v>
      </c>
      <c r="H67" s="587">
        <v>46.014000000000003</v>
      </c>
      <c r="I67" s="587">
        <v>46.014000000000003</v>
      </c>
      <c r="J67" s="587">
        <v>337.28</v>
      </c>
      <c r="K67" s="587">
        <v>209.42</v>
      </c>
      <c r="L67" s="587">
        <v>538.15</v>
      </c>
      <c r="M67" s="587">
        <v>1084.8499999999999</v>
      </c>
    </row>
    <row r="68" spans="1:13" x14ac:dyDescent="0.2">
      <c r="A68" s="597">
        <v>28338</v>
      </c>
      <c r="B68" s="587">
        <v>3.6320000000000001</v>
      </c>
      <c r="C68" s="587">
        <v>133.82499999999999</v>
      </c>
      <c r="D68" s="587">
        <v>147.666</v>
      </c>
      <c r="E68" s="587">
        <v>285.12400000000002</v>
      </c>
      <c r="F68" s="587" t="s">
        <v>916</v>
      </c>
      <c r="G68" s="587" t="s">
        <v>916</v>
      </c>
      <c r="H68" s="587">
        <v>46.014000000000003</v>
      </c>
      <c r="I68" s="587">
        <v>46.014000000000003</v>
      </c>
      <c r="J68" s="587">
        <v>331.13799999999998</v>
      </c>
      <c r="K68" s="587">
        <v>213.905</v>
      </c>
      <c r="L68" s="587">
        <v>520.55399999999997</v>
      </c>
      <c r="M68" s="587">
        <v>1065.597</v>
      </c>
    </row>
    <row r="69" spans="1:13" x14ac:dyDescent="0.2">
      <c r="A69" s="597">
        <v>28369</v>
      </c>
      <c r="B69" s="587">
        <v>3.427</v>
      </c>
      <c r="C69" s="587">
        <v>143.334</v>
      </c>
      <c r="D69" s="587">
        <v>155.58500000000001</v>
      </c>
      <c r="E69" s="587">
        <v>302.34500000000003</v>
      </c>
      <c r="F69" s="587" t="s">
        <v>916</v>
      </c>
      <c r="G69" s="587" t="s">
        <v>916</v>
      </c>
      <c r="H69" s="587">
        <v>44.53</v>
      </c>
      <c r="I69" s="587">
        <v>44.53</v>
      </c>
      <c r="J69" s="587">
        <v>346.875</v>
      </c>
      <c r="K69" s="587">
        <v>196.63300000000001</v>
      </c>
      <c r="L69" s="587">
        <v>430.94400000000002</v>
      </c>
      <c r="M69" s="587">
        <v>974.452</v>
      </c>
    </row>
    <row r="70" spans="1:13" x14ac:dyDescent="0.2">
      <c r="A70" s="597">
        <v>28399</v>
      </c>
      <c r="B70" s="587">
        <v>4.4020000000000001</v>
      </c>
      <c r="C70" s="587">
        <v>227.91300000000001</v>
      </c>
      <c r="D70" s="587">
        <v>197.774</v>
      </c>
      <c r="E70" s="587">
        <v>430.089</v>
      </c>
      <c r="F70" s="587" t="s">
        <v>916</v>
      </c>
      <c r="G70" s="587" t="s">
        <v>916</v>
      </c>
      <c r="H70" s="587">
        <v>46.014000000000003</v>
      </c>
      <c r="I70" s="587">
        <v>46.014000000000003</v>
      </c>
      <c r="J70" s="587">
        <v>476.10399999999998</v>
      </c>
      <c r="K70" s="587">
        <v>167.261</v>
      </c>
      <c r="L70" s="587">
        <v>374.78800000000001</v>
      </c>
      <c r="M70" s="587">
        <v>1018.153</v>
      </c>
    </row>
    <row r="71" spans="1:13" x14ac:dyDescent="0.2">
      <c r="A71" s="597">
        <v>28430</v>
      </c>
      <c r="B71" s="587">
        <v>5.8849999999999998</v>
      </c>
      <c r="C71" s="587">
        <v>378.95400000000001</v>
      </c>
      <c r="D71" s="587">
        <v>213.74700000000001</v>
      </c>
      <c r="E71" s="587">
        <v>598.58500000000004</v>
      </c>
      <c r="F71" s="587" t="s">
        <v>916</v>
      </c>
      <c r="G71" s="587" t="s">
        <v>916</v>
      </c>
      <c r="H71" s="587">
        <v>44.53</v>
      </c>
      <c r="I71" s="587">
        <v>44.53</v>
      </c>
      <c r="J71" s="587">
        <v>643.11500000000001</v>
      </c>
      <c r="K71" s="587">
        <v>154.364</v>
      </c>
      <c r="L71" s="587">
        <v>376.15300000000002</v>
      </c>
      <c r="M71" s="587">
        <v>1173.6320000000001</v>
      </c>
    </row>
    <row r="72" spans="1:13" x14ac:dyDescent="0.2">
      <c r="A72" s="597">
        <v>28460</v>
      </c>
      <c r="B72" s="587">
        <v>6.867</v>
      </c>
      <c r="C72" s="587">
        <v>664.02099999999996</v>
      </c>
      <c r="D72" s="587">
        <v>319.03100000000001</v>
      </c>
      <c r="E72" s="587">
        <v>989.91899999999998</v>
      </c>
      <c r="F72" s="587" t="s">
        <v>916</v>
      </c>
      <c r="G72" s="587" t="s">
        <v>916</v>
      </c>
      <c r="H72" s="587">
        <v>46.014000000000003</v>
      </c>
      <c r="I72" s="587">
        <v>46.014000000000003</v>
      </c>
      <c r="J72" s="587">
        <v>1035.933</v>
      </c>
      <c r="K72" s="587">
        <v>188.63800000000001</v>
      </c>
      <c r="L72" s="587">
        <v>483.58300000000003</v>
      </c>
      <c r="M72" s="587">
        <v>1708.154</v>
      </c>
    </row>
    <row r="73" spans="1:13" x14ac:dyDescent="0.2">
      <c r="A73" s="597">
        <v>28491</v>
      </c>
      <c r="B73" s="587">
        <v>5.2910000000000004</v>
      </c>
      <c r="C73" s="587">
        <v>829.47400000000005</v>
      </c>
      <c r="D73" s="587">
        <v>317.47399999999999</v>
      </c>
      <c r="E73" s="587">
        <v>1152.239</v>
      </c>
      <c r="F73" s="587" t="s">
        <v>916</v>
      </c>
      <c r="G73" s="587" t="s">
        <v>916</v>
      </c>
      <c r="H73" s="587">
        <v>52.814999999999998</v>
      </c>
      <c r="I73" s="587">
        <v>52.814999999999998</v>
      </c>
      <c r="J73" s="587">
        <v>1205.0530000000001</v>
      </c>
      <c r="K73" s="587">
        <v>224.87100000000001</v>
      </c>
      <c r="L73" s="587">
        <v>570.12900000000002</v>
      </c>
      <c r="M73" s="587">
        <v>2000.0530000000001</v>
      </c>
    </row>
    <row r="74" spans="1:13" x14ac:dyDescent="0.2">
      <c r="A74" s="597">
        <v>28522</v>
      </c>
      <c r="B74" s="587">
        <v>5.431</v>
      </c>
      <c r="C74" s="587">
        <v>851.17200000000003</v>
      </c>
      <c r="D74" s="587">
        <v>305.98899999999998</v>
      </c>
      <c r="E74" s="587">
        <v>1162.5920000000001</v>
      </c>
      <c r="F74" s="587" t="s">
        <v>916</v>
      </c>
      <c r="G74" s="587" t="s">
        <v>916</v>
      </c>
      <c r="H74" s="587">
        <v>47.703000000000003</v>
      </c>
      <c r="I74" s="587">
        <v>47.703000000000003</v>
      </c>
      <c r="J74" s="587">
        <v>1210.296</v>
      </c>
      <c r="K74" s="587">
        <v>220.34399999999999</v>
      </c>
      <c r="L74" s="587">
        <v>493.91199999999998</v>
      </c>
      <c r="M74" s="587">
        <v>1924.5509999999999</v>
      </c>
    </row>
    <row r="75" spans="1:13" x14ac:dyDescent="0.2">
      <c r="A75" s="597">
        <v>28550</v>
      </c>
      <c r="B75" s="587">
        <v>4.2270000000000003</v>
      </c>
      <c r="C75" s="587">
        <v>691.71799999999996</v>
      </c>
      <c r="D75" s="587">
        <v>272.57799999999997</v>
      </c>
      <c r="E75" s="587">
        <v>968.52300000000002</v>
      </c>
      <c r="F75" s="587" t="s">
        <v>916</v>
      </c>
      <c r="G75" s="587" t="s">
        <v>916</v>
      </c>
      <c r="H75" s="587">
        <v>52.814999999999998</v>
      </c>
      <c r="I75" s="587">
        <v>52.814999999999998</v>
      </c>
      <c r="J75" s="587">
        <v>1021.338</v>
      </c>
      <c r="K75" s="587">
        <v>200.56100000000001</v>
      </c>
      <c r="L75" s="587">
        <v>474.18900000000002</v>
      </c>
      <c r="M75" s="587">
        <v>1696.087</v>
      </c>
    </row>
    <row r="76" spans="1:13" x14ac:dyDescent="0.2">
      <c r="A76" s="597">
        <v>28581</v>
      </c>
      <c r="B76" s="587">
        <v>3.5760000000000001</v>
      </c>
      <c r="C76" s="587">
        <v>452.83300000000003</v>
      </c>
      <c r="D76" s="587">
        <v>163.32300000000001</v>
      </c>
      <c r="E76" s="587">
        <v>619.73199999999997</v>
      </c>
      <c r="F76" s="587" t="s">
        <v>916</v>
      </c>
      <c r="G76" s="587" t="s">
        <v>916</v>
      </c>
      <c r="H76" s="587">
        <v>51.110999999999997</v>
      </c>
      <c r="I76" s="587">
        <v>51.110999999999997</v>
      </c>
      <c r="J76" s="587">
        <v>670.84299999999996</v>
      </c>
      <c r="K76" s="587">
        <v>161.715</v>
      </c>
      <c r="L76" s="587">
        <v>374.113</v>
      </c>
      <c r="M76" s="587">
        <v>1206.671</v>
      </c>
    </row>
    <row r="77" spans="1:13" x14ac:dyDescent="0.2">
      <c r="A77" s="597">
        <v>28611</v>
      </c>
      <c r="B77" s="587">
        <v>3.2240000000000002</v>
      </c>
      <c r="C77" s="587">
        <v>312.52600000000001</v>
      </c>
      <c r="D77" s="587">
        <v>173.11600000000001</v>
      </c>
      <c r="E77" s="587">
        <v>488.86599999999999</v>
      </c>
      <c r="F77" s="587" t="s">
        <v>916</v>
      </c>
      <c r="G77" s="587" t="s">
        <v>916</v>
      </c>
      <c r="H77" s="587">
        <v>52.814999999999998</v>
      </c>
      <c r="I77" s="587">
        <v>52.814999999999998</v>
      </c>
      <c r="J77" s="587">
        <v>541.68100000000004</v>
      </c>
      <c r="K77" s="587">
        <v>150.16900000000001</v>
      </c>
      <c r="L77" s="587">
        <v>389.35899999999998</v>
      </c>
      <c r="M77" s="587">
        <v>1081.2090000000001</v>
      </c>
    </row>
    <row r="78" spans="1:13" x14ac:dyDescent="0.2">
      <c r="A78" s="597">
        <v>28642</v>
      </c>
      <c r="B78" s="587">
        <v>3.121</v>
      </c>
      <c r="C78" s="587">
        <v>187.33799999999999</v>
      </c>
      <c r="D78" s="587">
        <v>150.351</v>
      </c>
      <c r="E78" s="587">
        <v>340.81</v>
      </c>
      <c r="F78" s="587" t="s">
        <v>916</v>
      </c>
      <c r="G78" s="587" t="s">
        <v>916</v>
      </c>
      <c r="H78" s="587">
        <v>51.110999999999997</v>
      </c>
      <c r="I78" s="587">
        <v>51.110999999999997</v>
      </c>
      <c r="J78" s="587">
        <v>391.92099999999999</v>
      </c>
      <c r="K78" s="587">
        <v>173.43899999999999</v>
      </c>
      <c r="L78" s="587">
        <v>441.21300000000002</v>
      </c>
      <c r="M78" s="587">
        <v>1006.572</v>
      </c>
    </row>
    <row r="79" spans="1:13" x14ac:dyDescent="0.2">
      <c r="A79" s="597">
        <v>28672</v>
      </c>
      <c r="B79" s="587">
        <v>2.8260000000000001</v>
      </c>
      <c r="C79" s="587">
        <v>149.34100000000001</v>
      </c>
      <c r="D79" s="587">
        <v>138.50700000000001</v>
      </c>
      <c r="E79" s="587">
        <v>290.67500000000001</v>
      </c>
      <c r="F79" s="587" t="s">
        <v>916</v>
      </c>
      <c r="G79" s="587" t="s">
        <v>916</v>
      </c>
      <c r="H79" s="587">
        <v>52.814999999999998</v>
      </c>
      <c r="I79" s="587">
        <v>52.814999999999998</v>
      </c>
      <c r="J79" s="587">
        <v>343.48899999999998</v>
      </c>
      <c r="K79" s="587">
        <v>210.68100000000001</v>
      </c>
      <c r="L79" s="587">
        <v>537.06299999999999</v>
      </c>
      <c r="M79" s="587">
        <v>1091.2329999999999</v>
      </c>
    </row>
    <row r="80" spans="1:13" x14ac:dyDescent="0.2">
      <c r="A80" s="597">
        <v>28703</v>
      </c>
      <c r="B80" s="587">
        <v>2.883</v>
      </c>
      <c r="C80" s="587">
        <v>132.35400000000001</v>
      </c>
      <c r="D80" s="587">
        <v>166.88800000000001</v>
      </c>
      <c r="E80" s="587">
        <v>302.125</v>
      </c>
      <c r="F80" s="587" t="s">
        <v>916</v>
      </c>
      <c r="G80" s="587" t="s">
        <v>916</v>
      </c>
      <c r="H80" s="587">
        <v>52.814999999999998</v>
      </c>
      <c r="I80" s="587">
        <v>52.814999999999998</v>
      </c>
      <c r="J80" s="587">
        <v>354.94</v>
      </c>
      <c r="K80" s="587">
        <v>217.83199999999999</v>
      </c>
      <c r="L80" s="587">
        <v>545.59</v>
      </c>
      <c r="M80" s="587">
        <v>1118.3620000000001</v>
      </c>
    </row>
    <row r="81" spans="1:13" x14ac:dyDescent="0.2">
      <c r="A81" s="597">
        <v>28734</v>
      </c>
      <c r="B81" s="587">
        <v>3.2970000000000002</v>
      </c>
      <c r="C81" s="587">
        <v>137.65700000000001</v>
      </c>
      <c r="D81" s="587">
        <v>174.21199999999999</v>
      </c>
      <c r="E81" s="587">
        <v>315.16500000000002</v>
      </c>
      <c r="F81" s="587" t="s">
        <v>916</v>
      </c>
      <c r="G81" s="587" t="s">
        <v>916</v>
      </c>
      <c r="H81" s="587">
        <v>51.110999999999997</v>
      </c>
      <c r="I81" s="587">
        <v>51.110999999999997</v>
      </c>
      <c r="J81" s="587">
        <v>366.27600000000001</v>
      </c>
      <c r="K81" s="587">
        <v>211.489</v>
      </c>
      <c r="L81" s="587">
        <v>459.286</v>
      </c>
      <c r="M81" s="587">
        <v>1037.0519999999999</v>
      </c>
    </row>
    <row r="82" spans="1:13" x14ac:dyDescent="0.2">
      <c r="A82" s="597">
        <v>28764</v>
      </c>
      <c r="B82" s="587">
        <v>4.7590000000000003</v>
      </c>
      <c r="C82" s="587">
        <v>212.86699999999999</v>
      </c>
      <c r="D82" s="587">
        <v>210.048</v>
      </c>
      <c r="E82" s="587">
        <v>427.67500000000001</v>
      </c>
      <c r="F82" s="587" t="s">
        <v>916</v>
      </c>
      <c r="G82" s="587" t="s">
        <v>916</v>
      </c>
      <c r="H82" s="587">
        <v>52.814999999999998</v>
      </c>
      <c r="I82" s="587">
        <v>52.814999999999998</v>
      </c>
      <c r="J82" s="587">
        <v>480.48899999999998</v>
      </c>
      <c r="K82" s="587">
        <v>174.38</v>
      </c>
      <c r="L82" s="587">
        <v>395.33300000000003</v>
      </c>
      <c r="M82" s="587">
        <v>1050.203</v>
      </c>
    </row>
    <row r="83" spans="1:13" x14ac:dyDescent="0.2">
      <c r="A83" s="597">
        <v>28795</v>
      </c>
      <c r="B83" s="587">
        <v>5.0590000000000002</v>
      </c>
      <c r="C83" s="587">
        <v>382.43400000000003</v>
      </c>
      <c r="D83" s="587">
        <v>231.928</v>
      </c>
      <c r="E83" s="587">
        <v>619.42100000000005</v>
      </c>
      <c r="F83" s="587" t="s">
        <v>916</v>
      </c>
      <c r="G83" s="587" t="s">
        <v>916</v>
      </c>
      <c r="H83" s="587">
        <v>51.110999999999997</v>
      </c>
      <c r="I83" s="587">
        <v>51.110999999999997</v>
      </c>
      <c r="J83" s="587">
        <v>670.53200000000004</v>
      </c>
      <c r="K83" s="587">
        <v>161.11500000000001</v>
      </c>
      <c r="L83" s="587">
        <v>391.52699999999999</v>
      </c>
      <c r="M83" s="587">
        <v>1223.173</v>
      </c>
    </row>
    <row r="84" spans="1:13" x14ac:dyDescent="0.2">
      <c r="A84" s="597">
        <v>28825</v>
      </c>
      <c r="B84" s="587">
        <v>5.4509999999999996</v>
      </c>
      <c r="C84" s="587">
        <v>641.74199999999996</v>
      </c>
      <c r="D84" s="587">
        <v>303.08</v>
      </c>
      <c r="E84" s="587">
        <v>950.274</v>
      </c>
      <c r="F84" s="587" t="s">
        <v>916</v>
      </c>
      <c r="G84" s="587" t="s">
        <v>916</v>
      </c>
      <c r="H84" s="587">
        <v>52.814999999999998</v>
      </c>
      <c r="I84" s="587">
        <v>52.814999999999998</v>
      </c>
      <c r="J84" s="587">
        <v>1003.088</v>
      </c>
      <c r="K84" s="587">
        <v>194.68199999999999</v>
      </c>
      <c r="L84" s="587">
        <v>494.93099999999998</v>
      </c>
      <c r="M84" s="587">
        <v>1692.701</v>
      </c>
    </row>
    <row r="85" spans="1:13" x14ac:dyDescent="0.2">
      <c r="A85" s="597">
        <v>28856</v>
      </c>
      <c r="B85" s="587">
        <v>5.7430000000000003</v>
      </c>
      <c r="C85" s="587">
        <v>882.91200000000003</v>
      </c>
      <c r="D85" s="587">
        <v>293.04500000000002</v>
      </c>
      <c r="E85" s="587">
        <v>1181.701</v>
      </c>
      <c r="F85" s="587" t="s">
        <v>916</v>
      </c>
      <c r="G85" s="587" t="s">
        <v>916</v>
      </c>
      <c r="H85" s="587">
        <v>61.837000000000003</v>
      </c>
      <c r="I85" s="587">
        <v>61.837000000000003</v>
      </c>
      <c r="J85" s="587">
        <v>1243.537</v>
      </c>
      <c r="K85" s="587">
        <v>238.63200000000001</v>
      </c>
      <c r="L85" s="587">
        <v>605.54300000000001</v>
      </c>
      <c r="M85" s="587">
        <v>2087.712</v>
      </c>
    </row>
    <row r="86" spans="1:13" x14ac:dyDescent="0.2">
      <c r="A86" s="597">
        <v>28887</v>
      </c>
      <c r="B86" s="587">
        <v>3.4790000000000001</v>
      </c>
      <c r="C86" s="587">
        <v>908.20399999999995</v>
      </c>
      <c r="D86" s="587">
        <v>274.72300000000001</v>
      </c>
      <c r="E86" s="587">
        <v>1186.4059999999999</v>
      </c>
      <c r="F86" s="587" t="s">
        <v>916</v>
      </c>
      <c r="G86" s="587" t="s">
        <v>916</v>
      </c>
      <c r="H86" s="587">
        <v>55.851999999999997</v>
      </c>
      <c r="I86" s="587">
        <v>55.851999999999997</v>
      </c>
      <c r="J86" s="587">
        <v>1242.258</v>
      </c>
      <c r="K86" s="587">
        <v>231.477</v>
      </c>
      <c r="L86" s="587">
        <v>514.07600000000002</v>
      </c>
      <c r="M86" s="587">
        <v>1987.8109999999999</v>
      </c>
    </row>
    <row r="87" spans="1:13" x14ac:dyDescent="0.2">
      <c r="A87" s="597">
        <v>28915</v>
      </c>
      <c r="B87" s="587">
        <v>2.74</v>
      </c>
      <c r="C87" s="587">
        <v>671.59500000000003</v>
      </c>
      <c r="D87" s="587">
        <v>206.803</v>
      </c>
      <c r="E87" s="587">
        <v>881.13900000000001</v>
      </c>
      <c r="F87" s="587" t="s">
        <v>916</v>
      </c>
      <c r="G87" s="587" t="s">
        <v>916</v>
      </c>
      <c r="H87" s="587">
        <v>61.837000000000003</v>
      </c>
      <c r="I87" s="587">
        <v>61.837000000000003</v>
      </c>
      <c r="J87" s="587">
        <v>942.97500000000002</v>
      </c>
      <c r="K87" s="587">
        <v>202.37899999999999</v>
      </c>
      <c r="L87" s="587">
        <v>463.584</v>
      </c>
      <c r="M87" s="587">
        <v>1608.9380000000001</v>
      </c>
    </row>
    <row r="88" spans="1:13" x14ac:dyDescent="0.2">
      <c r="A88" s="597">
        <v>28946</v>
      </c>
      <c r="B88" s="587">
        <v>2.46</v>
      </c>
      <c r="C88" s="587">
        <v>471.83499999999998</v>
      </c>
      <c r="D88" s="587">
        <v>148.54900000000001</v>
      </c>
      <c r="E88" s="587">
        <v>622.84400000000005</v>
      </c>
      <c r="F88" s="587" t="s">
        <v>916</v>
      </c>
      <c r="G88" s="587" t="s">
        <v>916</v>
      </c>
      <c r="H88" s="587">
        <v>59.841999999999999</v>
      </c>
      <c r="I88" s="587">
        <v>59.841999999999999</v>
      </c>
      <c r="J88" s="587">
        <v>682.68600000000004</v>
      </c>
      <c r="K88" s="587">
        <v>170.87</v>
      </c>
      <c r="L88" s="587">
        <v>386.488</v>
      </c>
      <c r="M88" s="587">
        <v>1240.0429999999999</v>
      </c>
    </row>
    <row r="89" spans="1:13" x14ac:dyDescent="0.2">
      <c r="A89" s="597">
        <v>28976</v>
      </c>
      <c r="B89" s="587">
        <v>2.2240000000000002</v>
      </c>
      <c r="C89" s="587">
        <v>292.72399999999999</v>
      </c>
      <c r="D89" s="587">
        <v>134.95699999999999</v>
      </c>
      <c r="E89" s="587">
        <v>429.90499999999997</v>
      </c>
      <c r="F89" s="587" t="s">
        <v>916</v>
      </c>
      <c r="G89" s="587" t="s">
        <v>916</v>
      </c>
      <c r="H89" s="587">
        <v>61.837000000000003</v>
      </c>
      <c r="I89" s="587">
        <v>61.837000000000003</v>
      </c>
      <c r="J89" s="587">
        <v>491.74200000000002</v>
      </c>
      <c r="K89" s="587">
        <v>156.03100000000001</v>
      </c>
      <c r="L89" s="587">
        <v>383.202</v>
      </c>
      <c r="M89" s="587">
        <v>1030.9739999999999</v>
      </c>
    </row>
    <row r="90" spans="1:13" x14ac:dyDescent="0.2">
      <c r="A90" s="597">
        <v>29007</v>
      </c>
      <c r="B90" s="587">
        <v>2.282</v>
      </c>
      <c r="C90" s="587">
        <v>192.548</v>
      </c>
      <c r="D90" s="587">
        <v>115.541</v>
      </c>
      <c r="E90" s="587">
        <v>310.37</v>
      </c>
      <c r="F90" s="587" t="s">
        <v>916</v>
      </c>
      <c r="G90" s="587" t="s">
        <v>916</v>
      </c>
      <c r="H90" s="587">
        <v>59.841999999999999</v>
      </c>
      <c r="I90" s="587">
        <v>59.841999999999999</v>
      </c>
      <c r="J90" s="587">
        <v>370.21199999999999</v>
      </c>
      <c r="K90" s="587">
        <v>169.08500000000001</v>
      </c>
      <c r="L90" s="587">
        <v>417.55700000000002</v>
      </c>
      <c r="M90" s="587">
        <v>956.85400000000004</v>
      </c>
    </row>
    <row r="91" spans="1:13" x14ac:dyDescent="0.2">
      <c r="A91" s="597">
        <v>29037</v>
      </c>
      <c r="B91" s="587">
        <v>1.98</v>
      </c>
      <c r="C91" s="587">
        <v>150.26400000000001</v>
      </c>
      <c r="D91" s="587">
        <v>114.166</v>
      </c>
      <c r="E91" s="587">
        <v>266.40899999999999</v>
      </c>
      <c r="F91" s="587" t="s">
        <v>916</v>
      </c>
      <c r="G91" s="587" t="s">
        <v>916</v>
      </c>
      <c r="H91" s="587">
        <v>61.837000000000003</v>
      </c>
      <c r="I91" s="587">
        <v>61.837000000000003</v>
      </c>
      <c r="J91" s="587">
        <v>328.24599999999998</v>
      </c>
      <c r="K91" s="587">
        <v>199.964</v>
      </c>
      <c r="L91" s="587">
        <v>510.60899999999998</v>
      </c>
      <c r="M91" s="587">
        <v>1038.818</v>
      </c>
    </row>
    <row r="92" spans="1:13" x14ac:dyDescent="0.2">
      <c r="A92" s="597">
        <v>29068</v>
      </c>
      <c r="B92" s="587">
        <v>1.873</v>
      </c>
      <c r="C92" s="587">
        <v>135.642</v>
      </c>
      <c r="D92" s="587">
        <v>126.996</v>
      </c>
      <c r="E92" s="587">
        <v>264.51100000000002</v>
      </c>
      <c r="F92" s="587" t="s">
        <v>916</v>
      </c>
      <c r="G92" s="587" t="s">
        <v>916</v>
      </c>
      <c r="H92" s="587">
        <v>61.837000000000003</v>
      </c>
      <c r="I92" s="587">
        <v>61.837000000000003</v>
      </c>
      <c r="J92" s="587">
        <v>326.34699999999998</v>
      </c>
      <c r="K92" s="587">
        <v>221.125</v>
      </c>
      <c r="L92" s="587">
        <v>540.40499999999997</v>
      </c>
      <c r="M92" s="587">
        <v>1087.877</v>
      </c>
    </row>
    <row r="93" spans="1:13" x14ac:dyDescent="0.2">
      <c r="A93" s="597">
        <v>29099</v>
      </c>
      <c r="B93" s="587">
        <v>2.4870000000000001</v>
      </c>
      <c r="C93" s="587">
        <v>140.08799999999999</v>
      </c>
      <c r="D93" s="587">
        <v>127.623</v>
      </c>
      <c r="E93" s="587">
        <v>270.19799999999998</v>
      </c>
      <c r="F93" s="587" t="s">
        <v>916</v>
      </c>
      <c r="G93" s="587" t="s">
        <v>916</v>
      </c>
      <c r="H93" s="587">
        <v>59.841999999999999</v>
      </c>
      <c r="I93" s="587">
        <v>59.841999999999999</v>
      </c>
      <c r="J93" s="587">
        <v>330.04</v>
      </c>
      <c r="K93" s="587">
        <v>203.70699999999999</v>
      </c>
      <c r="L93" s="587">
        <v>439.67599999999999</v>
      </c>
      <c r="M93" s="587">
        <v>973.42200000000003</v>
      </c>
    </row>
    <row r="94" spans="1:13" x14ac:dyDescent="0.2">
      <c r="A94" s="597">
        <v>29129</v>
      </c>
      <c r="B94" s="587">
        <v>3.47</v>
      </c>
      <c r="C94" s="587">
        <v>219.024</v>
      </c>
      <c r="D94" s="587">
        <v>160.089</v>
      </c>
      <c r="E94" s="587">
        <v>382.58199999999999</v>
      </c>
      <c r="F94" s="587" t="s">
        <v>916</v>
      </c>
      <c r="G94" s="587" t="s">
        <v>916</v>
      </c>
      <c r="H94" s="587">
        <v>61.837000000000003</v>
      </c>
      <c r="I94" s="587">
        <v>61.837000000000003</v>
      </c>
      <c r="J94" s="587">
        <v>444.41899999999998</v>
      </c>
      <c r="K94" s="587">
        <v>168.911</v>
      </c>
      <c r="L94" s="587">
        <v>402.71499999999997</v>
      </c>
      <c r="M94" s="587">
        <v>1016.045</v>
      </c>
    </row>
    <row r="95" spans="1:13" x14ac:dyDescent="0.2">
      <c r="A95" s="597">
        <v>29160</v>
      </c>
      <c r="B95" s="587">
        <v>4.1500000000000004</v>
      </c>
      <c r="C95" s="587">
        <v>385.39100000000002</v>
      </c>
      <c r="D95" s="587">
        <v>178.32300000000001</v>
      </c>
      <c r="E95" s="587">
        <v>567.86500000000001</v>
      </c>
      <c r="F95" s="587" t="s">
        <v>916</v>
      </c>
      <c r="G95" s="587" t="s">
        <v>916</v>
      </c>
      <c r="H95" s="587">
        <v>59.841999999999999</v>
      </c>
      <c r="I95" s="587">
        <v>59.841999999999999</v>
      </c>
      <c r="J95" s="587">
        <v>627.70699999999999</v>
      </c>
      <c r="K95" s="587">
        <v>169.29300000000001</v>
      </c>
      <c r="L95" s="587">
        <v>408.23399999999998</v>
      </c>
      <c r="M95" s="587">
        <v>1205.2339999999999</v>
      </c>
    </row>
    <row r="96" spans="1:13" x14ac:dyDescent="0.2">
      <c r="A96" s="597">
        <v>29190</v>
      </c>
      <c r="B96" s="587">
        <v>4.4260000000000002</v>
      </c>
      <c r="C96" s="587">
        <v>604.51400000000001</v>
      </c>
      <c r="D96" s="587">
        <v>217.96299999999999</v>
      </c>
      <c r="E96" s="587">
        <v>826.90300000000002</v>
      </c>
      <c r="F96" s="587" t="s">
        <v>916</v>
      </c>
      <c r="G96" s="587" t="s">
        <v>916</v>
      </c>
      <c r="H96" s="587">
        <v>61.837000000000003</v>
      </c>
      <c r="I96" s="587">
        <v>61.837000000000003</v>
      </c>
      <c r="J96" s="587">
        <v>888.74</v>
      </c>
      <c r="K96" s="587">
        <v>198.30500000000001</v>
      </c>
      <c r="L96" s="587">
        <v>489.90699999999998</v>
      </c>
      <c r="M96" s="587">
        <v>1576.952</v>
      </c>
    </row>
    <row r="97" spans="1:13" x14ac:dyDescent="0.2">
      <c r="A97" s="597">
        <v>29221</v>
      </c>
      <c r="B97" s="587">
        <v>4.09</v>
      </c>
      <c r="C97" s="587">
        <v>733.26700000000005</v>
      </c>
      <c r="D97" s="587">
        <v>242.33099999999999</v>
      </c>
      <c r="E97" s="587">
        <v>979.68899999999996</v>
      </c>
      <c r="F97" s="587" t="s">
        <v>916</v>
      </c>
      <c r="G97" s="587" t="s">
        <v>916</v>
      </c>
      <c r="H97" s="587">
        <v>71.995000000000005</v>
      </c>
      <c r="I97" s="587">
        <v>71.995000000000005</v>
      </c>
      <c r="J97" s="587">
        <v>1051.683</v>
      </c>
      <c r="K97" s="587">
        <v>224.649</v>
      </c>
      <c r="L97" s="587">
        <v>550.61500000000001</v>
      </c>
      <c r="M97" s="587">
        <v>1826.9469999999999</v>
      </c>
    </row>
    <row r="98" spans="1:13" x14ac:dyDescent="0.2">
      <c r="A98" s="597">
        <v>29252</v>
      </c>
      <c r="B98" s="587">
        <v>3.5790000000000002</v>
      </c>
      <c r="C98" s="587">
        <v>786.20899999999995</v>
      </c>
      <c r="D98" s="587">
        <v>203.995</v>
      </c>
      <c r="E98" s="587">
        <v>993.78300000000002</v>
      </c>
      <c r="F98" s="587" t="s">
        <v>916</v>
      </c>
      <c r="G98" s="587" t="s">
        <v>916</v>
      </c>
      <c r="H98" s="587">
        <v>67.349999999999994</v>
      </c>
      <c r="I98" s="587">
        <v>67.349999999999994</v>
      </c>
      <c r="J98" s="587">
        <v>1061.133</v>
      </c>
      <c r="K98" s="587">
        <v>220.12200000000001</v>
      </c>
      <c r="L98" s="587">
        <v>497.78800000000001</v>
      </c>
      <c r="M98" s="587">
        <v>1779.0419999999999</v>
      </c>
    </row>
    <row r="99" spans="1:13" x14ac:dyDescent="0.2">
      <c r="A99" s="597">
        <v>29281</v>
      </c>
      <c r="B99" s="587">
        <v>2.552</v>
      </c>
      <c r="C99" s="587">
        <v>683.33299999999997</v>
      </c>
      <c r="D99" s="587">
        <v>157.215</v>
      </c>
      <c r="E99" s="587">
        <v>843.1</v>
      </c>
      <c r="F99" s="587" t="s">
        <v>916</v>
      </c>
      <c r="G99" s="587" t="s">
        <v>916</v>
      </c>
      <c r="H99" s="587">
        <v>71.995000000000005</v>
      </c>
      <c r="I99" s="587">
        <v>71.995000000000005</v>
      </c>
      <c r="J99" s="587">
        <v>915.09500000000003</v>
      </c>
      <c r="K99" s="587">
        <v>206.416</v>
      </c>
      <c r="L99" s="587">
        <v>482.32499999999999</v>
      </c>
      <c r="M99" s="587">
        <v>1603.835</v>
      </c>
    </row>
    <row r="100" spans="1:13" x14ac:dyDescent="0.2">
      <c r="A100" s="597">
        <v>29312</v>
      </c>
      <c r="B100" s="587">
        <v>2.7360000000000002</v>
      </c>
      <c r="C100" s="587">
        <v>457.86700000000002</v>
      </c>
      <c r="D100" s="587">
        <v>107.655</v>
      </c>
      <c r="E100" s="587">
        <v>568.25800000000004</v>
      </c>
      <c r="F100" s="587" t="s">
        <v>916</v>
      </c>
      <c r="G100" s="587" t="s">
        <v>916</v>
      </c>
      <c r="H100" s="587">
        <v>69.671999999999997</v>
      </c>
      <c r="I100" s="587">
        <v>69.671999999999997</v>
      </c>
      <c r="J100" s="587">
        <v>637.92999999999995</v>
      </c>
      <c r="K100" s="587">
        <v>176.56800000000001</v>
      </c>
      <c r="L100" s="587">
        <v>394.73599999999999</v>
      </c>
      <c r="M100" s="587">
        <v>1209.2329999999999</v>
      </c>
    </row>
    <row r="101" spans="1:13" x14ac:dyDescent="0.2">
      <c r="A101" s="597">
        <v>29342</v>
      </c>
      <c r="B101" s="587">
        <v>1.6519999999999999</v>
      </c>
      <c r="C101" s="587">
        <v>283.137</v>
      </c>
      <c r="D101" s="587">
        <v>111.184</v>
      </c>
      <c r="E101" s="587">
        <v>395.97199999999998</v>
      </c>
      <c r="F101" s="587" t="s">
        <v>916</v>
      </c>
      <c r="G101" s="587" t="s">
        <v>916</v>
      </c>
      <c r="H101" s="587">
        <v>71.995000000000005</v>
      </c>
      <c r="I101" s="587">
        <v>71.995000000000005</v>
      </c>
      <c r="J101" s="587">
        <v>467.96699999999998</v>
      </c>
      <c r="K101" s="587">
        <v>155.92500000000001</v>
      </c>
      <c r="L101" s="587">
        <v>392.39699999999999</v>
      </c>
      <c r="M101" s="587">
        <v>1016.289</v>
      </c>
    </row>
    <row r="102" spans="1:13" x14ac:dyDescent="0.2">
      <c r="A102" s="597">
        <v>29373</v>
      </c>
      <c r="B102" s="587">
        <v>1.3069999999999999</v>
      </c>
      <c r="C102" s="587">
        <v>193.85900000000001</v>
      </c>
      <c r="D102" s="587">
        <v>100.97499999999999</v>
      </c>
      <c r="E102" s="587">
        <v>296.14100000000002</v>
      </c>
      <c r="F102" s="587" t="s">
        <v>916</v>
      </c>
      <c r="G102" s="587" t="s">
        <v>916</v>
      </c>
      <c r="H102" s="587">
        <v>69.671999999999997</v>
      </c>
      <c r="I102" s="587">
        <v>69.671999999999997</v>
      </c>
      <c r="J102" s="587">
        <v>365.81299999999999</v>
      </c>
      <c r="K102" s="587">
        <v>178.33500000000001</v>
      </c>
      <c r="L102" s="587">
        <v>459.29700000000003</v>
      </c>
      <c r="M102" s="587">
        <v>1003.4450000000001</v>
      </c>
    </row>
    <row r="103" spans="1:13" x14ac:dyDescent="0.2">
      <c r="A103" s="597">
        <v>29403</v>
      </c>
      <c r="B103" s="587">
        <v>1.619</v>
      </c>
      <c r="C103" s="587">
        <v>147.21299999999999</v>
      </c>
      <c r="D103" s="587">
        <v>86.632000000000005</v>
      </c>
      <c r="E103" s="587">
        <v>235.465</v>
      </c>
      <c r="F103" s="587" t="s">
        <v>916</v>
      </c>
      <c r="G103" s="587" t="s">
        <v>916</v>
      </c>
      <c r="H103" s="587">
        <v>71.995000000000005</v>
      </c>
      <c r="I103" s="587">
        <v>71.995000000000005</v>
      </c>
      <c r="J103" s="587">
        <v>307.459</v>
      </c>
      <c r="K103" s="587">
        <v>234.101</v>
      </c>
      <c r="L103" s="587">
        <v>621.84799999999996</v>
      </c>
      <c r="M103" s="587">
        <v>1163.4079999999999</v>
      </c>
    </row>
    <row r="104" spans="1:13" x14ac:dyDescent="0.2">
      <c r="A104" s="597">
        <v>29434</v>
      </c>
      <c r="B104" s="587">
        <v>1.5289999999999999</v>
      </c>
      <c r="C104" s="587">
        <v>130.959</v>
      </c>
      <c r="D104" s="587">
        <v>83.644000000000005</v>
      </c>
      <c r="E104" s="587">
        <v>216.13200000000001</v>
      </c>
      <c r="F104" s="587" t="s">
        <v>916</v>
      </c>
      <c r="G104" s="587" t="s">
        <v>916</v>
      </c>
      <c r="H104" s="587">
        <v>71.995000000000005</v>
      </c>
      <c r="I104" s="587">
        <v>71.995000000000005</v>
      </c>
      <c r="J104" s="587">
        <v>288.12700000000001</v>
      </c>
      <c r="K104" s="587">
        <v>255.96799999999999</v>
      </c>
      <c r="L104" s="587">
        <v>624.64</v>
      </c>
      <c r="M104" s="587">
        <v>1168.7339999999999</v>
      </c>
    </row>
    <row r="105" spans="1:13" x14ac:dyDescent="0.2">
      <c r="A105" s="597">
        <v>29465</v>
      </c>
      <c r="B105" s="587">
        <v>2.0310000000000001</v>
      </c>
      <c r="C105" s="587">
        <v>137.06700000000001</v>
      </c>
      <c r="D105" s="587">
        <v>104.01900000000001</v>
      </c>
      <c r="E105" s="587">
        <v>243.11600000000001</v>
      </c>
      <c r="F105" s="587" t="s">
        <v>916</v>
      </c>
      <c r="G105" s="587" t="s">
        <v>916</v>
      </c>
      <c r="H105" s="587">
        <v>69.671999999999997</v>
      </c>
      <c r="I105" s="587">
        <v>69.671999999999997</v>
      </c>
      <c r="J105" s="587">
        <v>312.78899999999999</v>
      </c>
      <c r="K105" s="587">
        <v>231.91</v>
      </c>
      <c r="L105" s="587">
        <v>496.95800000000003</v>
      </c>
      <c r="M105" s="587">
        <v>1041.6569999999999</v>
      </c>
    </row>
    <row r="106" spans="1:13" x14ac:dyDescent="0.2">
      <c r="A106" s="597">
        <v>29495</v>
      </c>
      <c r="B106" s="587">
        <v>2.7690000000000001</v>
      </c>
      <c r="C106" s="587">
        <v>217.24299999999999</v>
      </c>
      <c r="D106" s="587">
        <v>147.416</v>
      </c>
      <c r="E106" s="587">
        <v>367.428</v>
      </c>
      <c r="F106" s="587" t="s">
        <v>916</v>
      </c>
      <c r="G106" s="587" t="s">
        <v>916</v>
      </c>
      <c r="H106" s="587">
        <v>71.995000000000005</v>
      </c>
      <c r="I106" s="587">
        <v>71.995000000000005</v>
      </c>
      <c r="J106" s="587">
        <v>439.423</v>
      </c>
      <c r="K106" s="587">
        <v>184.29599999999999</v>
      </c>
      <c r="L106" s="587">
        <v>420.03800000000001</v>
      </c>
      <c r="M106" s="587">
        <v>1043.7560000000001</v>
      </c>
    </row>
    <row r="107" spans="1:13" x14ac:dyDescent="0.2">
      <c r="A107" s="597">
        <v>29526</v>
      </c>
      <c r="B107" s="587">
        <v>2.93</v>
      </c>
      <c r="C107" s="587">
        <v>397.94</v>
      </c>
      <c r="D107" s="587">
        <v>167.15100000000001</v>
      </c>
      <c r="E107" s="587">
        <v>568.02200000000005</v>
      </c>
      <c r="F107" s="587" t="s">
        <v>916</v>
      </c>
      <c r="G107" s="587" t="s">
        <v>916</v>
      </c>
      <c r="H107" s="587">
        <v>69.671999999999997</v>
      </c>
      <c r="I107" s="587">
        <v>69.671999999999997</v>
      </c>
      <c r="J107" s="587">
        <v>637.69399999999996</v>
      </c>
      <c r="K107" s="587">
        <v>172.43899999999999</v>
      </c>
      <c r="L107" s="587">
        <v>416.11700000000002</v>
      </c>
      <c r="M107" s="587">
        <v>1226.25</v>
      </c>
    </row>
    <row r="108" spans="1:13" x14ac:dyDescent="0.2">
      <c r="A108" s="597">
        <v>29556</v>
      </c>
      <c r="B108" s="587">
        <v>3.7490000000000001</v>
      </c>
      <c r="C108" s="587">
        <v>656.13099999999997</v>
      </c>
      <c r="D108" s="587">
        <v>221.809</v>
      </c>
      <c r="E108" s="587">
        <v>881.69</v>
      </c>
      <c r="F108" s="587" t="s">
        <v>916</v>
      </c>
      <c r="G108" s="587" t="s">
        <v>916</v>
      </c>
      <c r="H108" s="587">
        <v>71.995000000000005</v>
      </c>
      <c r="I108" s="587">
        <v>71.995000000000005</v>
      </c>
      <c r="J108" s="587">
        <v>953.68499999999995</v>
      </c>
      <c r="K108" s="587">
        <v>207.364</v>
      </c>
      <c r="L108" s="587">
        <v>509.24900000000002</v>
      </c>
      <c r="M108" s="587">
        <v>1670.298</v>
      </c>
    </row>
    <row r="109" spans="1:13" x14ac:dyDescent="0.2">
      <c r="A109" s="597">
        <v>29587</v>
      </c>
      <c r="B109" s="587">
        <v>3.621</v>
      </c>
      <c r="C109" s="587">
        <v>843.74900000000002</v>
      </c>
      <c r="D109" s="587">
        <v>253.566</v>
      </c>
      <c r="E109" s="587">
        <v>1100.9359999999999</v>
      </c>
      <c r="F109" s="587" t="s">
        <v>916</v>
      </c>
      <c r="G109" s="587" t="s">
        <v>916</v>
      </c>
      <c r="H109" s="587">
        <v>73.89</v>
      </c>
      <c r="I109" s="587">
        <v>73.89</v>
      </c>
      <c r="J109" s="587">
        <v>1174.827</v>
      </c>
      <c r="K109" s="587">
        <v>252.785</v>
      </c>
      <c r="L109" s="587">
        <v>587.35400000000004</v>
      </c>
      <c r="M109" s="587">
        <v>2014.9649999999999</v>
      </c>
    </row>
    <row r="110" spans="1:13" x14ac:dyDescent="0.2">
      <c r="A110" s="597">
        <v>29618</v>
      </c>
      <c r="B110" s="587">
        <v>2.88</v>
      </c>
      <c r="C110" s="587">
        <v>751.16899999999998</v>
      </c>
      <c r="D110" s="587">
        <v>170.57900000000001</v>
      </c>
      <c r="E110" s="587">
        <v>924.62900000000002</v>
      </c>
      <c r="F110" s="587" t="s">
        <v>916</v>
      </c>
      <c r="G110" s="587" t="s">
        <v>916</v>
      </c>
      <c r="H110" s="587">
        <v>66.739999999999995</v>
      </c>
      <c r="I110" s="587">
        <v>66.739999999999995</v>
      </c>
      <c r="J110" s="587">
        <v>991.36900000000003</v>
      </c>
      <c r="K110" s="587">
        <v>226.417</v>
      </c>
      <c r="L110" s="587">
        <v>465.61200000000002</v>
      </c>
      <c r="M110" s="587">
        <v>1683.3979999999999</v>
      </c>
    </row>
    <row r="111" spans="1:13" x14ac:dyDescent="0.2">
      <c r="A111" s="597">
        <v>29646</v>
      </c>
      <c r="B111" s="587">
        <v>1.917</v>
      </c>
      <c r="C111" s="587">
        <v>593.81799999999998</v>
      </c>
      <c r="D111" s="587">
        <v>118.259</v>
      </c>
      <c r="E111" s="587">
        <v>713.995</v>
      </c>
      <c r="F111" s="587" t="s">
        <v>916</v>
      </c>
      <c r="G111" s="587" t="s">
        <v>916</v>
      </c>
      <c r="H111" s="587">
        <v>73.89</v>
      </c>
      <c r="I111" s="587">
        <v>73.89</v>
      </c>
      <c r="J111" s="587">
        <v>787.88499999999999</v>
      </c>
      <c r="K111" s="587">
        <v>196.73699999999999</v>
      </c>
      <c r="L111" s="587">
        <v>456.31099999999998</v>
      </c>
      <c r="M111" s="587">
        <v>1440.933</v>
      </c>
    </row>
    <row r="112" spans="1:13" x14ac:dyDescent="0.2">
      <c r="A112" s="597">
        <v>29677</v>
      </c>
      <c r="B112" s="587">
        <v>2.2730000000000001</v>
      </c>
      <c r="C112" s="587">
        <v>377.37799999999999</v>
      </c>
      <c r="D112" s="587">
        <v>85.897000000000006</v>
      </c>
      <c r="E112" s="587">
        <v>465.548</v>
      </c>
      <c r="F112" s="587" t="s">
        <v>916</v>
      </c>
      <c r="G112" s="587" t="s">
        <v>916</v>
      </c>
      <c r="H112" s="587">
        <v>71.507000000000005</v>
      </c>
      <c r="I112" s="587">
        <v>71.507000000000005</v>
      </c>
      <c r="J112" s="587">
        <v>537.05499999999995</v>
      </c>
      <c r="K112" s="587">
        <v>173.71799999999999</v>
      </c>
      <c r="L112" s="587">
        <v>398.03300000000002</v>
      </c>
      <c r="M112" s="587">
        <v>1108.806</v>
      </c>
    </row>
    <row r="113" spans="1:13" x14ac:dyDescent="0.2">
      <c r="A113" s="597">
        <v>29707</v>
      </c>
      <c r="B113" s="587">
        <v>1.901</v>
      </c>
      <c r="C113" s="587">
        <v>263.83600000000001</v>
      </c>
      <c r="D113" s="587">
        <v>90.078000000000003</v>
      </c>
      <c r="E113" s="587">
        <v>355.815</v>
      </c>
      <c r="F113" s="587" t="s">
        <v>916</v>
      </c>
      <c r="G113" s="587" t="s">
        <v>916</v>
      </c>
      <c r="H113" s="587">
        <v>73.89</v>
      </c>
      <c r="I113" s="587">
        <v>73.89</v>
      </c>
      <c r="J113" s="587">
        <v>429.70499999999998</v>
      </c>
      <c r="K113" s="587">
        <v>164.96199999999999</v>
      </c>
      <c r="L113" s="587">
        <v>401.9</v>
      </c>
      <c r="M113" s="587">
        <v>996.56799999999998</v>
      </c>
    </row>
    <row r="114" spans="1:13" x14ac:dyDescent="0.2">
      <c r="A114" s="597">
        <v>29738</v>
      </c>
      <c r="B114" s="587">
        <v>1.214</v>
      </c>
      <c r="C114" s="587">
        <v>170.46299999999999</v>
      </c>
      <c r="D114" s="587">
        <v>85.772000000000006</v>
      </c>
      <c r="E114" s="587">
        <v>257.44900000000001</v>
      </c>
      <c r="F114" s="587" t="s">
        <v>916</v>
      </c>
      <c r="G114" s="587" t="s">
        <v>916</v>
      </c>
      <c r="H114" s="587">
        <v>71.507000000000005</v>
      </c>
      <c r="I114" s="587">
        <v>71.507000000000005</v>
      </c>
      <c r="J114" s="587">
        <v>328.95600000000002</v>
      </c>
      <c r="K114" s="587">
        <v>191.636</v>
      </c>
      <c r="L114" s="587">
        <v>490.62700000000001</v>
      </c>
      <c r="M114" s="587">
        <v>1011.218</v>
      </c>
    </row>
    <row r="115" spans="1:13" x14ac:dyDescent="0.2">
      <c r="A115" s="597">
        <v>29768</v>
      </c>
      <c r="B115" s="587">
        <v>1.7390000000000001</v>
      </c>
      <c r="C115" s="587">
        <v>137.999</v>
      </c>
      <c r="D115" s="587">
        <v>80.14</v>
      </c>
      <c r="E115" s="587">
        <v>219.87799999999999</v>
      </c>
      <c r="F115" s="587" t="s">
        <v>916</v>
      </c>
      <c r="G115" s="587" t="s">
        <v>916</v>
      </c>
      <c r="H115" s="587">
        <v>73.89</v>
      </c>
      <c r="I115" s="587">
        <v>73.89</v>
      </c>
      <c r="J115" s="587">
        <v>293.76900000000001</v>
      </c>
      <c r="K115" s="587">
        <v>238.80600000000001</v>
      </c>
      <c r="L115" s="587">
        <v>593.14</v>
      </c>
      <c r="M115" s="587">
        <v>1125.7139999999999</v>
      </c>
    </row>
    <row r="116" spans="1:13" x14ac:dyDescent="0.2">
      <c r="A116" s="597">
        <v>29799</v>
      </c>
      <c r="B116" s="587">
        <v>1.857</v>
      </c>
      <c r="C116" s="587">
        <v>124.804</v>
      </c>
      <c r="D116" s="587">
        <v>86.147999999999996</v>
      </c>
      <c r="E116" s="587">
        <v>212.809</v>
      </c>
      <c r="F116" s="587" t="s">
        <v>916</v>
      </c>
      <c r="G116" s="587" t="s">
        <v>916</v>
      </c>
      <c r="H116" s="587">
        <v>73.89</v>
      </c>
      <c r="I116" s="587">
        <v>73.89</v>
      </c>
      <c r="J116" s="587">
        <v>286.7</v>
      </c>
      <c r="K116" s="587">
        <v>239.86</v>
      </c>
      <c r="L116" s="587">
        <v>559.54100000000005</v>
      </c>
      <c r="M116" s="587">
        <v>1086.0999999999999</v>
      </c>
    </row>
    <row r="117" spans="1:13" x14ac:dyDescent="0.2">
      <c r="A117" s="597">
        <v>29830</v>
      </c>
      <c r="B117" s="587">
        <v>2.375</v>
      </c>
      <c r="C117" s="587">
        <v>134.90199999999999</v>
      </c>
      <c r="D117" s="587">
        <v>89.834000000000003</v>
      </c>
      <c r="E117" s="587">
        <v>227.11099999999999</v>
      </c>
      <c r="F117" s="587" t="s">
        <v>916</v>
      </c>
      <c r="G117" s="587" t="s">
        <v>916</v>
      </c>
      <c r="H117" s="587">
        <v>71.507000000000005</v>
      </c>
      <c r="I117" s="587">
        <v>71.507000000000005</v>
      </c>
      <c r="J117" s="587">
        <v>298.61799999999999</v>
      </c>
      <c r="K117" s="587">
        <v>208.46600000000001</v>
      </c>
      <c r="L117" s="587">
        <v>444.46699999999998</v>
      </c>
      <c r="M117" s="587">
        <v>951.55100000000004</v>
      </c>
    </row>
    <row r="118" spans="1:13" x14ac:dyDescent="0.2">
      <c r="A118" s="597">
        <v>29860</v>
      </c>
      <c r="B118" s="587">
        <v>2.532</v>
      </c>
      <c r="C118" s="587">
        <v>235.40899999999999</v>
      </c>
      <c r="D118" s="587">
        <v>144.721</v>
      </c>
      <c r="E118" s="587">
        <v>382.66300000000001</v>
      </c>
      <c r="F118" s="587" t="s">
        <v>916</v>
      </c>
      <c r="G118" s="587" t="s">
        <v>916</v>
      </c>
      <c r="H118" s="587">
        <v>73.89</v>
      </c>
      <c r="I118" s="587">
        <v>73.89</v>
      </c>
      <c r="J118" s="587">
        <v>456.553</v>
      </c>
      <c r="K118" s="587">
        <v>180.797</v>
      </c>
      <c r="L118" s="587">
        <v>412.61099999999999</v>
      </c>
      <c r="M118" s="587">
        <v>1049.961</v>
      </c>
    </row>
    <row r="119" spans="1:13" x14ac:dyDescent="0.2">
      <c r="A119" s="597">
        <v>29891</v>
      </c>
      <c r="B119" s="587">
        <v>3.4430000000000001</v>
      </c>
      <c r="C119" s="587">
        <v>369.346</v>
      </c>
      <c r="D119" s="587">
        <v>148.93100000000001</v>
      </c>
      <c r="E119" s="587">
        <v>521.72</v>
      </c>
      <c r="F119" s="587" t="s">
        <v>916</v>
      </c>
      <c r="G119" s="587" t="s">
        <v>916</v>
      </c>
      <c r="H119" s="587">
        <v>71.507000000000005</v>
      </c>
      <c r="I119" s="587">
        <v>71.507000000000005</v>
      </c>
      <c r="J119" s="587">
        <v>593.22699999999998</v>
      </c>
      <c r="K119" s="587">
        <v>177.30500000000001</v>
      </c>
      <c r="L119" s="587">
        <v>410.22899999999998</v>
      </c>
      <c r="M119" s="587">
        <v>1180.761</v>
      </c>
    </row>
    <row r="120" spans="1:13" x14ac:dyDescent="0.2">
      <c r="A120" s="597">
        <v>29921</v>
      </c>
      <c r="B120" s="587">
        <v>4.2720000000000002</v>
      </c>
      <c r="C120" s="587">
        <v>609.952</v>
      </c>
      <c r="D120" s="587">
        <v>177.13900000000001</v>
      </c>
      <c r="E120" s="587">
        <v>791.36300000000006</v>
      </c>
      <c r="F120" s="587" t="s">
        <v>916</v>
      </c>
      <c r="G120" s="587" t="s">
        <v>916</v>
      </c>
      <c r="H120" s="587">
        <v>73.89</v>
      </c>
      <c r="I120" s="587">
        <v>73.89</v>
      </c>
      <c r="J120" s="587">
        <v>865.25300000000004</v>
      </c>
      <c r="K120" s="587">
        <v>212.87899999999999</v>
      </c>
      <c r="L120" s="587">
        <v>527.49300000000005</v>
      </c>
      <c r="M120" s="587">
        <v>1605.626</v>
      </c>
    </row>
    <row r="121" spans="1:13" x14ac:dyDescent="0.2">
      <c r="A121" s="597">
        <v>29952</v>
      </c>
      <c r="B121" s="587">
        <v>3.831</v>
      </c>
      <c r="C121" s="587">
        <v>880.9</v>
      </c>
      <c r="D121" s="587">
        <v>178.077</v>
      </c>
      <c r="E121" s="587">
        <v>1062.809</v>
      </c>
      <c r="F121" s="587" t="s">
        <v>916</v>
      </c>
      <c r="G121" s="587" t="s">
        <v>916</v>
      </c>
      <c r="H121" s="587">
        <v>82.384</v>
      </c>
      <c r="I121" s="587">
        <v>82.384</v>
      </c>
      <c r="J121" s="587">
        <v>1145.192</v>
      </c>
      <c r="K121" s="587">
        <v>260.21199999999999</v>
      </c>
      <c r="L121" s="587">
        <v>632.48699999999997</v>
      </c>
      <c r="M121" s="587">
        <v>2037.8910000000001</v>
      </c>
    </row>
    <row r="122" spans="1:13" x14ac:dyDescent="0.2">
      <c r="A122" s="597">
        <v>29983</v>
      </c>
      <c r="B122" s="587">
        <v>2.6739999999999999</v>
      </c>
      <c r="C122" s="587">
        <v>799.35799999999995</v>
      </c>
      <c r="D122" s="587">
        <v>133.78200000000001</v>
      </c>
      <c r="E122" s="587">
        <v>935.81399999999996</v>
      </c>
      <c r="F122" s="587" t="s">
        <v>916</v>
      </c>
      <c r="G122" s="587" t="s">
        <v>916</v>
      </c>
      <c r="H122" s="587">
        <v>74.411000000000001</v>
      </c>
      <c r="I122" s="587">
        <v>74.411000000000001</v>
      </c>
      <c r="J122" s="587">
        <v>1010.225</v>
      </c>
      <c r="K122" s="587">
        <v>235.864</v>
      </c>
      <c r="L122" s="587">
        <v>496.83499999999998</v>
      </c>
      <c r="M122" s="587">
        <v>1742.925</v>
      </c>
    </row>
    <row r="123" spans="1:13" x14ac:dyDescent="0.2">
      <c r="A123" s="597">
        <v>30011</v>
      </c>
      <c r="B123" s="587">
        <v>2.1720000000000002</v>
      </c>
      <c r="C123" s="587">
        <v>612.12599999999998</v>
      </c>
      <c r="D123" s="587">
        <v>146.44800000000001</v>
      </c>
      <c r="E123" s="587">
        <v>760.74599999999998</v>
      </c>
      <c r="F123" s="587" t="s">
        <v>916</v>
      </c>
      <c r="G123" s="587" t="s">
        <v>916</v>
      </c>
      <c r="H123" s="587">
        <v>82.384</v>
      </c>
      <c r="I123" s="587">
        <v>82.384</v>
      </c>
      <c r="J123" s="587">
        <v>843.13</v>
      </c>
      <c r="K123" s="587">
        <v>206.41900000000001</v>
      </c>
      <c r="L123" s="587">
        <v>484.27699999999999</v>
      </c>
      <c r="M123" s="587">
        <v>1533.826</v>
      </c>
    </row>
    <row r="124" spans="1:13" x14ac:dyDescent="0.2">
      <c r="A124" s="597">
        <v>30042</v>
      </c>
      <c r="B124" s="587">
        <v>2.7120000000000002</v>
      </c>
      <c r="C124" s="587">
        <v>458.58600000000001</v>
      </c>
      <c r="D124" s="587">
        <v>140.18700000000001</v>
      </c>
      <c r="E124" s="587">
        <v>601.48599999999999</v>
      </c>
      <c r="F124" s="587" t="s">
        <v>916</v>
      </c>
      <c r="G124" s="587" t="s">
        <v>916</v>
      </c>
      <c r="H124" s="587">
        <v>79.725999999999999</v>
      </c>
      <c r="I124" s="587">
        <v>79.725999999999999</v>
      </c>
      <c r="J124" s="587">
        <v>681.21199999999999</v>
      </c>
      <c r="K124" s="587">
        <v>187.37899999999999</v>
      </c>
      <c r="L124" s="587">
        <v>425.88900000000001</v>
      </c>
      <c r="M124" s="587">
        <v>1294.481</v>
      </c>
    </row>
    <row r="125" spans="1:13" x14ac:dyDescent="0.2">
      <c r="A125" s="597">
        <v>30072</v>
      </c>
      <c r="B125" s="587">
        <v>1.802</v>
      </c>
      <c r="C125" s="587">
        <v>236.917</v>
      </c>
      <c r="D125" s="587">
        <v>105.684</v>
      </c>
      <c r="E125" s="587">
        <v>344.40199999999999</v>
      </c>
      <c r="F125" s="587" t="s">
        <v>916</v>
      </c>
      <c r="G125" s="587" t="s">
        <v>916</v>
      </c>
      <c r="H125" s="587">
        <v>82.384</v>
      </c>
      <c r="I125" s="587">
        <v>82.384</v>
      </c>
      <c r="J125" s="587">
        <v>426.786</v>
      </c>
      <c r="K125" s="587">
        <v>167.501</v>
      </c>
      <c r="L125" s="587">
        <v>414.928</v>
      </c>
      <c r="M125" s="587">
        <v>1009.215</v>
      </c>
    </row>
    <row r="126" spans="1:13" x14ac:dyDescent="0.2">
      <c r="A126" s="597">
        <v>30103</v>
      </c>
      <c r="B126" s="587">
        <v>1.401</v>
      </c>
      <c r="C126" s="587">
        <v>167.74700000000001</v>
      </c>
      <c r="D126" s="587">
        <v>83.652000000000001</v>
      </c>
      <c r="E126" s="587">
        <v>252.8</v>
      </c>
      <c r="F126" s="587" t="s">
        <v>916</v>
      </c>
      <c r="G126" s="587" t="s">
        <v>916</v>
      </c>
      <c r="H126" s="587">
        <v>79.725999999999999</v>
      </c>
      <c r="I126" s="587">
        <v>79.725999999999999</v>
      </c>
      <c r="J126" s="587">
        <v>332.52600000000001</v>
      </c>
      <c r="K126" s="587">
        <v>184.53</v>
      </c>
      <c r="L126" s="587">
        <v>451.94299999999998</v>
      </c>
      <c r="M126" s="587">
        <v>968.99800000000005</v>
      </c>
    </row>
    <row r="127" spans="1:13" x14ac:dyDescent="0.2">
      <c r="A127" s="597">
        <v>30133</v>
      </c>
      <c r="B127" s="587">
        <v>2.423</v>
      </c>
      <c r="C127" s="587">
        <v>140.334</v>
      </c>
      <c r="D127" s="587">
        <v>72.373000000000005</v>
      </c>
      <c r="E127" s="587">
        <v>215.12899999999999</v>
      </c>
      <c r="F127" s="587" t="s">
        <v>916</v>
      </c>
      <c r="G127" s="587" t="s">
        <v>916</v>
      </c>
      <c r="H127" s="587">
        <v>82.384</v>
      </c>
      <c r="I127" s="587">
        <v>82.384</v>
      </c>
      <c r="J127" s="587">
        <v>297.51299999999998</v>
      </c>
      <c r="K127" s="587">
        <v>224.18100000000001</v>
      </c>
      <c r="L127" s="587">
        <v>583.16300000000001</v>
      </c>
      <c r="M127" s="587">
        <v>1104.857</v>
      </c>
    </row>
    <row r="128" spans="1:13" x14ac:dyDescent="0.2">
      <c r="A128" s="597">
        <v>30164</v>
      </c>
      <c r="B128" s="587">
        <v>2.585</v>
      </c>
      <c r="C128" s="587">
        <v>125.089</v>
      </c>
      <c r="D128" s="587">
        <v>78.397999999999996</v>
      </c>
      <c r="E128" s="587">
        <v>206.072</v>
      </c>
      <c r="F128" s="587" t="s">
        <v>916</v>
      </c>
      <c r="G128" s="587" t="s">
        <v>916</v>
      </c>
      <c r="H128" s="587">
        <v>82.384</v>
      </c>
      <c r="I128" s="587">
        <v>82.384</v>
      </c>
      <c r="J128" s="587">
        <v>288.45600000000002</v>
      </c>
      <c r="K128" s="587">
        <v>238.51900000000001</v>
      </c>
      <c r="L128" s="587">
        <v>572.34100000000001</v>
      </c>
      <c r="M128" s="587">
        <v>1099.316</v>
      </c>
    </row>
    <row r="129" spans="1:13" x14ac:dyDescent="0.2">
      <c r="A129" s="597">
        <v>30195</v>
      </c>
      <c r="B129" s="587">
        <v>2.4580000000000002</v>
      </c>
      <c r="C129" s="587">
        <v>138.30000000000001</v>
      </c>
      <c r="D129" s="587">
        <v>114.90600000000001</v>
      </c>
      <c r="E129" s="587">
        <v>255.66399999999999</v>
      </c>
      <c r="F129" s="587" t="s">
        <v>916</v>
      </c>
      <c r="G129" s="587" t="s">
        <v>916</v>
      </c>
      <c r="H129" s="587">
        <v>79.725999999999999</v>
      </c>
      <c r="I129" s="587">
        <v>79.725999999999999</v>
      </c>
      <c r="J129" s="587">
        <v>335.39</v>
      </c>
      <c r="K129" s="587">
        <v>215.137</v>
      </c>
      <c r="L129" s="587">
        <v>471.52600000000001</v>
      </c>
      <c r="M129" s="587">
        <v>1022.053</v>
      </c>
    </row>
    <row r="130" spans="1:13" x14ac:dyDescent="0.2">
      <c r="A130" s="597">
        <v>30225</v>
      </c>
      <c r="B130" s="587">
        <v>2.5459999999999998</v>
      </c>
      <c r="C130" s="587">
        <v>207.35300000000001</v>
      </c>
      <c r="D130" s="587">
        <v>117.822</v>
      </c>
      <c r="E130" s="587">
        <v>327.721</v>
      </c>
      <c r="F130" s="587" t="s">
        <v>916</v>
      </c>
      <c r="G130" s="587" t="s">
        <v>916</v>
      </c>
      <c r="H130" s="587">
        <v>82.384</v>
      </c>
      <c r="I130" s="587">
        <v>82.384</v>
      </c>
      <c r="J130" s="587">
        <v>410.10500000000002</v>
      </c>
      <c r="K130" s="587">
        <v>179.6</v>
      </c>
      <c r="L130" s="587">
        <v>415.93599999999998</v>
      </c>
      <c r="M130" s="587">
        <v>1005.641</v>
      </c>
    </row>
    <row r="131" spans="1:13" x14ac:dyDescent="0.2">
      <c r="A131" s="597">
        <v>30256</v>
      </c>
      <c r="B131" s="587">
        <v>3.26</v>
      </c>
      <c r="C131" s="587">
        <v>378.17700000000002</v>
      </c>
      <c r="D131" s="587">
        <v>102.05200000000001</v>
      </c>
      <c r="E131" s="587">
        <v>483.488</v>
      </c>
      <c r="F131" s="587" t="s">
        <v>916</v>
      </c>
      <c r="G131" s="587" t="s">
        <v>916</v>
      </c>
      <c r="H131" s="587">
        <v>79.725999999999999</v>
      </c>
      <c r="I131" s="587">
        <v>79.725999999999999</v>
      </c>
      <c r="J131" s="587">
        <v>563.21400000000006</v>
      </c>
      <c r="K131" s="587">
        <v>177.887</v>
      </c>
      <c r="L131" s="587">
        <v>427.24</v>
      </c>
      <c r="M131" s="587">
        <v>1168.3420000000001</v>
      </c>
    </row>
    <row r="132" spans="1:13" x14ac:dyDescent="0.2">
      <c r="A132" s="597">
        <v>30286</v>
      </c>
      <c r="B132" s="587">
        <v>3.9279999999999999</v>
      </c>
      <c r="C132" s="587">
        <v>566.452</v>
      </c>
      <c r="D132" s="587">
        <v>160.16399999999999</v>
      </c>
      <c r="E132" s="587">
        <v>730.54399999999998</v>
      </c>
      <c r="F132" s="587" t="s">
        <v>916</v>
      </c>
      <c r="G132" s="587" t="s">
        <v>916</v>
      </c>
      <c r="H132" s="587">
        <v>82.384</v>
      </c>
      <c r="I132" s="587">
        <v>82.384</v>
      </c>
      <c r="J132" s="587">
        <v>812.92700000000002</v>
      </c>
      <c r="K132" s="587">
        <v>211.892</v>
      </c>
      <c r="L132" s="587">
        <v>515.11599999999999</v>
      </c>
      <c r="M132" s="587">
        <v>1539.9349999999999</v>
      </c>
    </row>
    <row r="133" spans="1:13" x14ac:dyDescent="0.2">
      <c r="A133" s="597">
        <v>30317</v>
      </c>
      <c r="B133" s="587">
        <v>3.2210000000000001</v>
      </c>
      <c r="C133" s="587">
        <v>869.36199999999997</v>
      </c>
      <c r="D133" s="587">
        <v>157.56</v>
      </c>
      <c r="E133" s="587">
        <v>1030.143</v>
      </c>
      <c r="F133" s="587" t="s">
        <v>916</v>
      </c>
      <c r="G133" s="587" t="s">
        <v>916</v>
      </c>
      <c r="H133" s="587">
        <v>82.384</v>
      </c>
      <c r="I133" s="587">
        <v>82.384</v>
      </c>
      <c r="J133" s="587">
        <v>1112.5260000000001</v>
      </c>
      <c r="K133" s="587">
        <v>238.726</v>
      </c>
      <c r="L133" s="587">
        <v>570.89099999999996</v>
      </c>
      <c r="M133" s="587">
        <v>1922.144</v>
      </c>
    </row>
    <row r="134" spans="1:13" x14ac:dyDescent="0.2">
      <c r="A134" s="597">
        <v>30348</v>
      </c>
      <c r="B134" s="587">
        <v>2.8170000000000002</v>
      </c>
      <c r="C134" s="587">
        <v>687.62900000000002</v>
      </c>
      <c r="D134" s="587">
        <v>128.30000000000001</v>
      </c>
      <c r="E134" s="587">
        <v>818.745</v>
      </c>
      <c r="F134" s="587" t="s">
        <v>916</v>
      </c>
      <c r="G134" s="587" t="s">
        <v>916</v>
      </c>
      <c r="H134" s="587">
        <v>74.411000000000001</v>
      </c>
      <c r="I134" s="587">
        <v>74.411000000000001</v>
      </c>
      <c r="J134" s="587">
        <v>893.15599999999995</v>
      </c>
      <c r="K134" s="587">
        <v>221.91200000000001</v>
      </c>
      <c r="L134" s="587">
        <v>464.94799999999998</v>
      </c>
      <c r="M134" s="587">
        <v>1580.0160000000001</v>
      </c>
    </row>
    <row r="135" spans="1:13" x14ac:dyDescent="0.2">
      <c r="A135" s="597">
        <v>30376</v>
      </c>
      <c r="B135" s="587">
        <v>2.008</v>
      </c>
      <c r="C135" s="587">
        <v>594.56700000000001</v>
      </c>
      <c r="D135" s="587">
        <v>131.18199999999999</v>
      </c>
      <c r="E135" s="587">
        <v>727.75699999999995</v>
      </c>
      <c r="F135" s="587" t="s">
        <v>916</v>
      </c>
      <c r="G135" s="587" t="s">
        <v>916</v>
      </c>
      <c r="H135" s="587">
        <v>82.384</v>
      </c>
      <c r="I135" s="587">
        <v>82.384</v>
      </c>
      <c r="J135" s="587">
        <v>810.14</v>
      </c>
      <c r="K135" s="587">
        <v>201.00700000000001</v>
      </c>
      <c r="L135" s="587">
        <v>479.02100000000002</v>
      </c>
      <c r="M135" s="587">
        <v>1490.1679999999999</v>
      </c>
    </row>
    <row r="136" spans="1:13" x14ac:dyDescent="0.2">
      <c r="A136" s="597">
        <v>30407</v>
      </c>
      <c r="B136" s="587">
        <v>2.7949999999999999</v>
      </c>
      <c r="C136" s="587">
        <v>454.83</v>
      </c>
      <c r="D136" s="587">
        <v>114.337</v>
      </c>
      <c r="E136" s="587">
        <v>571.96100000000001</v>
      </c>
      <c r="F136" s="587" t="s">
        <v>916</v>
      </c>
      <c r="G136" s="587" t="s">
        <v>916</v>
      </c>
      <c r="H136" s="587">
        <v>79.725999999999999</v>
      </c>
      <c r="I136" s="587">
        <v>79.725999999999999</v>
      </c>
      <c r="J136" s="587">
        <v>651.68700000000001</v>
      </c>
      <c r="K136" s="587">
        <v>192.041</v>
      </c>
      <c r="L136" s="587">
        <v>430.26100000000002</v>
      </c>
      <c r="M136" s="587">
        <v>1273.99</v>
      </c>
    </row>
    <row r="137" spans="1:13" x14ac:dyDescent="0.2">
      <c r="A137" s="597">
        <v>30437</v>
      </c>
      <c r="B137" s="587">
        <v>1.6870000000000001</v>
      </c>
      <c r="C137" s="587">
        <v>282.81</v>
      </c>
      <c r="D137" s="587">
        <v>84.435000000000002</v>
      </c>
      <c r="E137" s="587">
        <v>368.93200000000002</v>
      </c>
      <c r="F137" s="587" t="s">
        <v>916</v>
      </c>
      <c r="G137" s="587" t="s">
        <v>916</v>
      </c>
      <c r="H137" s="587">
        <v>82.384</v>
      </c>
      <c r="I137" s="587">
        <v>82.384</v>
      </c>
      <c r="J137" s="587">
        <v>451.31599999999997</v>
      </c>
      <c r="K137" s="587">
        <v>169.471</v>
      </c>
      <c r="L137" s="587">
        <v>413.47399999999999</v>
      </c>
      <c r="M137" s="587">
        <v>1034.261</v>
      </c>
    </row>
    <row r="138" spans="1:13" x14ac:dyDescent="0.2">
      <c r="A138" s="597">
        <v>30468</v>
      </c>
      <c r="B138" s="587">
        <v>1.337</v>
      </c>
      <c r="C138" s="587">
        <v>167.93299999999999</v>
      </c>
      <c r="D138" s="587">
        <v>87.299000000000007</v>
      </c>
      <c r="E138" s="587">
        <v>256.57</v>
      </c>
      <c r="F138" s="587" t="s">
        <v>916</v>
      </c>
      <c r="G138" s="587" t="s">
        <v>916</v>
      </c>
      <c r="H138" s="587">
        <v>79.725999999999999</v>
      </c>
      <c r="I138" s="587">
        <v>79.725999999999999</v>
      </c>
      <c r="J138" s="587">
        <v>336.29599999999999</v>
      </c>
      <c r="K138" s="587">
        <v>184.71899999999999</v>
      </c>
      <c r="L138" s="587">
        <v>457.613</v>
      </c>
      <c r="M138" s="587">
        <v>978.62800000000004</v>
      </c>
    </row>
    <row r="139" spans="1:13" x14ac:dyDescent="0.2">
      <c r="A139" s="597">
        <v>30498</v>
      </c>
      <c r="B139" s="587">
        <v>2.1829999999999998</v>
      </c>
      <c r="C139" s="587">
        <v>127.169</v>
      </c>
      <c r="D139" s="587">
        <v>84.724999999999994</v>
      </c>
      <c r="E139" s="587">
        <v>214.078</v>
      </c>
      <c r="F139" s="587" t="s">
        <v>916</v>
      </c>
      <c r="G139" s="587" t="s">
        <v>916</v>
      </c>
      <c r="H139" s="587">
        <v>82.384</v>
      </c>
      <c r="I139" s="587">
        <v>82.384</v>
      </c>
      <c r="J139" s="587">
        <v>296.46100000000001</v>
      </c>
      <c r="K139" s="587">
        <v>238.72</v>
      </c>
      <c r="L139" s="587">
        <v>606.13900000000001</v>
      </c>
      <c r="M139" s="587">
        <v>1141.32</v>
      </c>
    </row>
    <row r="140" spans="1:13" x14ac:dyDescent="0.2">
      <c r="A140" s="597">
        <v>30529</v>
      </c>
      <c r="B140" s="587">
        <v>2.0630000000000002</v>
      </c>
      <c r="C140" s="587">
        <v>116.851</v>
      </c>
      <c r="D140" s="587">
        <v>93.331000000000003</v>
      </c>
      <c r="E140" s="587">
        <v>212.245</v>
      </c>
      <c r="F140" s="587" t="s">
        <v>916</v>
      </c>
      <c r="G140" s="587" t="s">
        <v>916</v>
      </c>
      <c r="H140" s="587">
        <v>82.384</v>
      </c>
      <c r="I140" s="587">
        <v>82.384</v>
      </c>
      <c r="J140" s="587">
        <v>294.62900000000002</v>
      </c>
      <c r="K140" s="587">
        <v>267.41300000000001</v>
      </c>
      <c r="L140" s="587">
        <v>651.93799999999999</v>
      </c>
      <c r="M140" s="587">
        <v>1213.98</v>
      </c>
    </row>
    <row r="141" spans="1:13" x14ac:dyDescent="0.2">
      <c r="A141" s="597">
        <v>30560</v>
      </c>
      <c r="B141" s="587">
        <v>2.74</v>
      </c>
      <c r="C141" s="587">
        <v>125.026</v>
      </c>
      <c r="D141" s="587">
        <v>89.995999999999995</v>
      </c>
      <c r="E141" s="587">
        <v>217.762</v>
      </c>
      <c r="F141" s="587" t="s">
        <v>916</v>
      </c>
      <c r="G141" s="587" t="s">
        <v>916</v>
      </c>
      <c r="H141" s="587">
        <v>79.725999999999999</v>
      </c>
      <c r="I141" s="587">
        <v>79.725999999999999</v>
      </c>
      <c r="J141" s="587">
        <v>297.488</v>
      </c>
      <c r="K141" s="587">
        <v>249.749</v>
      </c>
      <c r="L141" s="587">
        <v>509.04599999999999</v>
      </c>
      <c r="M141" s="587">
        <v>1056.2840000000001</v>
      </c>
    </row>
    <row r="142" spans="1:13" x14ac:dyDescent="0.2">
      <c r="A142" s="597">
        <v>30590</v>
      </c>
      <c r="B142" s="587">
        <v>2.9119999999999999</v>
      </c>
      <c r="C142" s="587">
        <v>179.55600000000001</v>
      </c>
      <c r="D142" s="587">
        <v>98.168000000000006</v>
      </c>
      <c r="E142" s="587">
        <v>280.63499999999999</v>
      </c>
      <c r="F142" s="587" t="s">
        <v>916</v>
      </c>
      <c r="G142" s="587" t="s">
        <v>916</v>
      </c>
      <c r="H142" s="587">
        <v>82.384</v>
      </c>
      <c r="I142" s="587">
        <v>82.384</v>
      </c>
      <c r="J142" s="587">
        <v>363.01900000000001</v>
      </c>
      <c r="K142" s="587">
        <v>188.935</v>
      </c>
      <c r="L142" s="587">
        <v>424.35300000000001</v>
      </c>
      <c r="M142" s="587">
        <v>976.30700000000002</v>
      </c>
    </row>
    <row r="143" spans="1:13" x14ac:dyDescent="0.2">
      <c r="A143" s="597">
        <v>30621</v>
      </c>
      <c r="B143" s="587">
        <v>3.0790000000000002</v>
      </c>
      <c r="C143" s="587">
        <v>316.92399999999998</v>
      </c>
      <c r="D143" s="587">
        <v>117.312</v>
      </c>
      <c r="E143" s="587">
        <v>437.315</v>
      </c>
      <c r="F143" s="587" t="s">
        <v>916</v>
      </c>
      <c r="G143" s="587" t="s">
        <v>916</v>
      </c>
      <c r="H143" s="587">
        <v>79.725999999999999</v>
      </c>
      <c r="I143" s="587">
        <v>79.725999999999999</v>
      </c>
      <c r="J143" s="587">
        <v>517.04100000000005</v>
      </c>
      <c r="K143" s="587">
        <v>183.23699999999999</v>
      </c>
      <c r="L143" s="587">
        <v>430.63099999999997</v>
      </c>
      <c r="M143" s="587">
        <v>1130.9079999999999</v>
      </c>
    </row>
    <row r="144" spans="1:13" x14ac:dyDescent="0.2">
      <c r="A144" s="597">
        <v>30651</v>
      </c>
      <c r="B144" s="587">
        <v>3.9430000000000001</v>
      </c>
      <c r="C144" s="587">
        <v>556.28399999999999</v>
      </c>
      <c r="D144" s="587">
        <v>166.761</v>
      </c>
      <c r="E144" s="587">
        <v>726.98800000000006</v>
      </c>
      <c r="F144" s="587" t="s">
        <v>916</v>
      </c>
      <c r="G144" s="587" t="s">
        <v>916</v>
      </c>
      <c r="H144" s="587">
        <v>82.384</v>
      </c>
      <c r="I144" s="587">
        <v>82.384</v>
      </c>
      <c r="J144" s="587">
        <v>809.37099999999998</v>
      </c>
      <c r="K144" s="587">
        <v>226.30500000000001</v>
      </c>
      <c r="L144" s="587">
        <v>589.32899999999995</v>
      </c>
      <c r="M144" s="587">
        <v>1625.0050000000001</v>
      </c>
    </row>
    <row r="145" spans="1:13" x14ac:dyDescent="0.2">
      <c r="A145" s="597">
        <v>30682</v>
      </c>
      <c r="B145" s="587">
        <v>4.5380000000000003</v>
      </c>
      <c r="C145" s="587">
        <v>907.46199999999999</v>
      </c>
      <c r="D145" s="587">
        <v>205.02500000000001</v>
      </c>
      <c r="E145" s="587">
        <v>1117.0239999999999</v>
      </c>
      <c r="F145" s="587" t="s">
        <v>916</v>
      </c>
      <c r="G145" s="587" t="s">
        <v>916</v>
      </c>
      <c r="H145" s="587">
        <v>83.004999999999995</v>
      </c>
      <c r="I145" s="587">
        <v>83.004999999999995</v>
      </c>
      <c r="J145" s="587">
        <v>1200.03</v>
      </c>
      <c r="K145" s="587">
        <v>285.09500000000003</v>
      </c>
      <c r="L145" s="587">
        <v>644.44799999999998</v>
      </c>
      <c r="M145" s="587">
        <v>2129.5720000000001</v>
      </c>
    </row>
    <row r="146" spans="1:13" x14ac:dyDescent="0.2">
      <c r="A146" s="597">
        <v>30713</v>
      </c>
      <c r="B146" s="587">
        <v>3.9710000000000001</v>
      </c>
      <c r="C146" s="587">
        <v>716.96900000000005</v>
      </c>
      <c r="D146" s="587">
        <v>136.50399999999999</v>
      </c>
      <c r="E146" s="587">
        <v>857.44399999999996</v>
      </c>
      <c r="F146" s="587" t="s">
        <v>916</v>
      </c>
      <c r="G146" s="587" t="s">
        <v>916</v>
      </c>
      <c r="H146" s="587">
        <v>77.650000000000006</v>
      </c>
      <c r="I146" s="587">
        <v>77.650000000000006</v>
      </c>
      <c r="J146" s="587">
        <v>935.09500000000003</v>
      </c>
      <c r="K146" s="587">
        <v>238.964</v>
      </c>
      <c r="L146" s="587">
        <v>501.79700000000003</v>
      </c>
      <c r="M146" s="587">
        <v>1675.856</v>
      </c>
    </row>
    <row r="147" spans="1:13" x14ac:dyDescent="0.2">
      <c r="A147" s="597">
        <v>30742</v>
      </c>
      <c r="B147" s="587">
        <v>2.83</v>
      </c>
      <c r="C147" s="587">
        <v>619.87300000000005</v>
      </c>
      <c r="D147" s="587">
        <v>160.24600000000001</v>
      </c>
      <c r="E147" s="587">
        <v>782.94899999999996</v>
      </c>
      <c r="F147" s="587" t="s">
        <v>916</v>
      </c>
      <c r="G147" s="587" t="s">
        <v>916</v>
      </c>
      <c r="H147" s="587">
        <v>83.004999999999995</v>
      </c>
      <c r="I147" s="587">
        <v>83.004999999999995</v>
      </c>
      <c r="J147" s="587">
        <v>865.95500000000004</v>
      </c>
      <c r="K147" s="587">
        <v>217.874</v>
      </c>
      <c r="L147" s="587">
        <v>505.97699999999998</v>
      </c>
      <c r="M147" s="587">
        <v>1589.806</v>
      </c>
    </row>
    <row r="148" spans="1:13" x14ac:dyDescent="0.2">
      <c r="A148" s="597">
        <v>30773</v>
      </c>
      <c r="B148" s="587">
        <v>4.0279999999999996</v>
      </c>
      <c r="C148" s="587">
        <v>474.24099999999999</v>
      </c>
      <c r="D148" s="587">
        <v>119.11</v>
      </c>
      <c r="E148" s="587">
        <v>597.37900000000002</v>
      </c>
      <c r="F148" s="587" t="s">
        <v>916</v>
      </c>
      <c r="G148" s="587" t="s">
        <v>916</v>
      </c>
      <c r="H148" s="587">
        <v>80.328000000000003</v>
      </c>
      <c r="I148" s="587">
        <v>80.328000000000003</v>
      </c>
      <c r="J148" s="587">
        <v>677.70699999999999</v>
      </c>
      <c r="K148" s="587">
        <v>192.94900000000001</v>
      </c>
      <c r="L148" s="587">
        <v>421.00099999999998</v>
      </c>
      <c r="M148" s="587">
        <v>1291.6559999999999</v>
      </c>
    </row>
    <row r="149" spans="1:13" x14ac:dyDescent="0.2">
      <c r="A149" s="597">
        <v>30803</v>
      </c>
      <c r="B149" s="587">
        <v>2.4319999999999999</v>
      </c>
      <c r="C149" s="587">
        <v>293.834</v>
      </c>
      <c r="D149" s="587">
        <v>105.709</v>
      </c>
      <c r="E149" s="587">
        <v>401.97399999999999</v>
      </c>
      <c r="F149" s="587" t="s">
        <v>916</v>
      </c>
      <c r="G149" s="587" t="s">
        <v>916</v>
      </c>
      <c r="H149" s="587">
        <v>83.004999999999995</v>
      </c>
      <c r="I149" s="587">
        <v>83.004999999999995</v>
      </c>
      <c r="J149" s="587">
        <v>484.98</v>
      </c>
      <c r="K149" s="587">
        <v>183.18100000000001</v>
      </c>
      <c r="L149" s="587">
        <v>439.97399999999999</v>
      </c>
      <c r="M149" s="587">
        <v>1108.134</v>
      </c>
    </row>
    <row r="150" spans="1:13" x14ac:dyDescent="0.2">
      <c r="A150" s="597">
        <v>30834</v>
      </c>
      <c r="B150" s="587">
        <v>1.923</v>
      </c>
      <c r="C150" s="587">
        <v>173.87</v>
      </c>
      <c r="D150" s="587">
        <v>92.308999999999997</v>
      </c>
      <c r="E150" s="587">
        <v>268.10199999999998</v>
      </c>
      <c r="F150" s="587" t="s">
        <v>916</v>
      </c>
      <c r="G150" s="587" t="s">
        <v>916</v>
      </c>
      <c r="H150" s="587">
        <v>80.328000000000003</v>
      </c>
      <c r="I150" s="587">
        <v>80.328000000000003</v>
      </c>
      <c r="J150" s="587">
        <v>348.43</v>
      </c>
      <c r="K150" s="587">
        <v>205.208</v>
      </c>
      <c r="L150" s="587">
        <v>498.70699999999999</v>
      </c>
      <c r="M150" s="587">
        <v>1052.346</v>
      </c>
    </row>
    <row r="151" spans="1:13" x14ac:dyDescent="0.2">
      <c r="A151" s="597">
        <v>30864</v>
      </c>
      <c r="B151" s="587">
        <v>3.016</v>
      </c>
      <c r="C151" s="587">
        <v>131.256</v>
      </c>
      <c r="D151" s="587">
        <v>94.263000000000005</v>
      </c>
      <c r="E151" s="587">
        <v>228.53399999999999</v>
      </c>
      <c r="F151" s="587" t="s">
        <v>916</v>
      </c>
      <c r="G151" s="587" t="s">
        <v>916</v>
      </c>
      <c r="H151" s="587">
        <v>83.004999999999995</v>
      </c>
      <c r="I151" s="587">
        <v>83.004999999999995</v>
      </c>
      <c r="J151" s="587">
        <v>311.54000000000002</v>
      </c>
      <c r="K151" s="587">
        <v>243.07900000000001</v>
      </c>
      <c r="L151" s="587">
        <v>577.96100000000001</v>
      </c>
      <c r="M151" s="587">
        <v>1132.58</v>
      </c>
    </row>
    <row r="152" spans="1:13" x14ac:dyDescent="0.2">
      <c r="A152" s="597">
        <v>30895</v>
      </c>
      <c r="B152" s="587">
        <v>2.8479999999999999</v>
      </c>
      <c r="C152" s="587">
        <v>120.63500000000001</v>
      </c>
      <c r="D152" s="587">
        <v>105.857</v>
      </c>
      <c r="E152" s="587">
        <v>229.34100000000001</v>
      </c>
      <c r="F152" s="587" t="s">
        <v>916</v>
      </c>
      <c r="G152" s="587" t="s">
        <v>916</v>
      </c>
      <c r="H152" s="587">
        <v>83.004999999999995</v>
      </c>
      <c r="I152" s="587">
        <v>83.004999999999995</v>
      </c>
      <c r="J152" s="587">
        <v>312.346</v>
      </c>
      <c r="K152" s="587">
        <v>250.32900000000001</v>
      </c>
      <c r="L152" s="587">
        <v>605.99800000000005</v>
      </c>
      <c r="M152" s="587">
        <v>1168.674</v>
      </c>
    </row>
    <row r="153" spans="1:13" x14ac:dyDescent="0.2">
      <c r="A153" s="597">
        <v>30926</v>
      </c>
      <c r="B153" s="587">
        <v>3.7839999999999998</v>
      </c>
      <c r="C153" s="587">
        <v>129.33799999999999</v>
      </c>
      <c r="D153" s="587">
        <v>108.711</v>
      </c>
      <c r="E153" s="587">
        <v>241.833</v>
      </c>
      <c r="F153" s="587" t="s">
        <v>916</v>
      </c>
      <c r="G153" s="587" t="s">
        <v>916</v>
      </c>
      <c r="H153" s="587">
        <v>80.328000000000003</v>
      </c>
      <c r="I153" s="587">
        <v>80.328000000000003</v>
      </c>
      <c r="J153" s="587">
        <v>322.161</v>
      </c>
      <c r="K153" s="587">
        <v>230.88</v>
      </c>
      <c r="L153" s="587">
        <v>475.05599999999998</v>
      </c>
      <c r="M153" s="587">
        <v>1028.098</v>
      </c>
    </row>
    <row r="154" spans="1:13" x14ac:dyDescent="0.2">
      <c r="A154" s="597">
        <v>30956</v>
      </c>
      <c r="B154" s="587">
        <v>3.0070000000000001</v>
      </c>
      <c r="C154" s="587">
        <v>186.48099999999999</v>
      </c>
      <c r="D154" s="587">
        <v>111.761</v>
      </c>
      <c r="E154" s="587">
        <v>301.24799999999999</v>
      </c>
      <c r="F154" s="587" t="s">
        <v>916</v>
      </c>
      <c r="G154" s="587" t="s">
        <v>916</v>
      </c>
      <c r="H154" s="587">
        <v>83.004999999999995</v>
      </c>
      <c r="I154" s="587">
        <v>83.004999999999995</v>
      </c>
      <c r="J154" s="587">
        <v>384.25400000000002</v>
      </c>
      <c r="K154" s="587">
        <v>191.55099999999999</v>
      </c>
      <c r="L154" s="587">
        <v>432.25</v>
      </c>
      <c r="M154" s="587">
        <v>1008.054</v>
      </c>
    </row>
    <row r="155" spans="1:13" x14ac:dyDescent="0.2">
      <c r="A155" s="597">
        <v>30987</v>
      </c>
      <c r="B155" s="587">
        <v>3.181</v>
      </c>
      <c r="C155" s="587">
        <v>329.47800000000001</v>
      </c>
      <c r="D155" s="587">
        <v>135.48099999999999</v>
      </c>
      <c r="E155" s="587">
        <v>468.14</v>
      </c>
      <c r="F155" s="587" t="s">
        <v>916</v>
      </c>
      <c r="G155" s="587" t="s">
        <v>916</v>
      </c>
      <c r="H155" s="587">
        <v>80.328000000000003</v>
      </c>
      <c r="I155" s="587">
        <v>80.328000000000003</v>
      </c>
      <c r="J155" s="587">
        <v>548.46799999999996</v>
      </c>
      <c r="K155" s="587">
        <v>193.53100000000001</v>
      </c>
      <c r="L155" s="587">
        <v>445.91300000000001</v>
      </c>
      <c r="M155" s="587">
        <v>1187.9110000000001</v>
      </c>
    </row>
    <row r="156" spans="1:13" x14ac:dyDescent="0.2">
      <c r="A156" s="597">
        <v>31017</v>
      </c>
      <c r="B156" s="587">
        <v>4.07</v>
      </c>
      <c r="C156" s="587">
        <v>578.13599999999997</v>
      </c>
      <c r="D156" s="587">
        <v>155.738</v>
      </c>
      <c r="E156" s="587">
        <v>737.94399999999996</v>
      </c>
      <c r="F156" s="587" t="s">
        <v>916</v>
      </c>
      <c r="G156" s="587" t="s">
        <v>916</v>
      </c>
      <c r="H156" s="587">
        <v>83.004999999999995</v>
      </c>
      <c r="I156" s="587">
        <v>83.004999999999995</v>
      </c>
      <c r="J156" s="587">
        <v>820.94899999999996</v>
      </c>
      <c r="K156" s="587">
        <v>229.03200000000001</v>
      </c>
      <c r="L156" s="587">
        <v>532.21500000000003</v>
      </c>
      <c r="M156" s="587">
        <v>1582.1959999999999</v>
      </c>
    </row>
    <row r="157" spans="1:13" x14ac:dyDescent="0.2">
      <c r="A157" s="597">
        <v>31048</v>
      </c>
      <c r="B157" s="587">
        <v>4.1349999999999998</v>
      </c>
      <c r="C157" s="587">
        <v>761.27599999999995</v>
      </c>
      <c r="D157" s="587">
        <v>187.47200000000001</v>
      </c>
      <c r="E157" s="587">
        <v>952.88300000000004</v>
      </c>
      <c r="F157" s="587" t="s">
        <v>916</v>
      </c>
      <c r="G157" s="587" t="s">
        <v>916</v>
      </c>
      <c r="H157" s="587">
        <v>85.781000000000006</v>
      </c>
      <c r="I157" s="587">
        <v>85.781000000000006</v>
      </c>
      <c r="J157" s="587">
        <v>1038.664</v>
      </c>
      <c r="K157" s="587">
        <v>264.53300000000002</v>
      </c>
      <c r="L157" s="587">
        <v>650.23800000000006</v>
      </c>
      <c r="M157" s="587">
        <v>1953.4349999999999</v>
      </c>
    </row>
    <row r="158" spans="1:13" x14ac:dyDescent="0.2">
      <c r="A158" s="597">
        <v>31079</v>
      </c>
      <c r="B158" s="587">
        <v>3.6179999999999999</v>
      </c>
      <c r="C158" s="587">
        <v>859.42700000000002</v>
      </c>
      <c r="D158" s="587">
        <v>164.82599999999999</v>
      </c>
      <c r="E158" s="587">
        <v>1027.8710000000001</v>
      </c>
      <c r="F158" s="587" t="s">
        <v>916</v>
      </c>
      <c r="G158" s="587" t="s">
        <v>916</v>
      </c>
      <c r="H158" s="587">
        <v>77.478999999999999</v>
      </c>
      <c r="I158" s="587">
        <v>77.478999999999999</v>
      </c>
      <c r="J158" s="587">
        <v>1105.3510000000001</v>
      </c>
      <c r="K158" s="587">
        <v>267.16899999999998</v>
      </c>
      <c r="L158" s="587">
        <v>541.00099999999998</v>
      </c>
      <c r="M158" s="587">
        <v>1913.52</v>
      </c>
    </row>
    <row r="159" spans="1:13" x14ac:dyDescent="0.2">
      <c r="A159" s="597">
        <v>31107</v>
      </c>
      <c r="B159" s="587">
        <v>2.5790000000000002</v>
      </c>
      <c r="C159" s="587">
        <v>581.07500000000005</v>
      </c>
      <c r="D159" s="587">
        <v>139.75200000000001</v>
      </c>
      <c r="E159" s="587">
        <v>723.40599999999995</v>
      </c>
      <c r="F159" s="587" t="s">
        <v>916</v>
      </c>
      <c r="G159" s="587" t="s">
        <v>916</v>
      </c>
      <c r="H159" s="587">
        <v>85.781000000000006</v>
      </c>
      <c r="I159" s="587">
        <v>85.781000000000006</v>
      </c>
      <c r="J159" s="587">
        <v>809.18700000000001</v>
      </c>
      <c r="K159" s="587">
        <v>219.119</v>
      </c>
      <c r="L159" s="587">
        <v>487.904</v>
      </c>
      <c r="M159" s="587">
        <v>1516.21</v>
      </c>
    </row>
    <row r="160" spans="1:13" x14ac:dyDescent="0.2">
      <c r="A160" s="597">
        <v>31138</v>
      </c>
      <c r="B160" s="587">
        <v>3.8039999999999998</v>
      </c>
      <c r="C160" s="587">
        <v>405.60199999999998</v>
      </c>
      <c r="D160" s="587">
        <v>106.87</v>
      </c>
      <c r="E160" s="587">
        <v>516.27700000000004</v>
      </c>
      <c r="F160" s="587" t="s">
        <v>916</v>
      </c>
      <c r="G160" s="587" t="s">
        <v>916</v>
      </c>
      <c r="H160" s="587">
        <v>83.013999999999996</v>
      </c>
      <c r="I160" s="587">
        <v>83.013999999999996</v>
      </c>
      <c r="J160" s="587">
        <v>599.29</v>
      </c>
      <c r="K160" s="587">
        <v>191.87299999999999</v>
      </c>
      <c r="L160" s="587">
        <v>415.233</v>
      </c>
      <c r="M160" s="587">
        <v>1206.396</v>
      </c>
    </row>
    <row r="161" spans="1:13" x14ac:dyDescent="0.2">
      <c r="A161" s="597">
        <v>31168</v>
      </c>
      <c r="B161" s="587">
        <v>2.2970000000000002</v>
      </c>
      <c r="C161" s="587">
        <v>216.452</v>
      </c>
      <c r="D161" s="587">
        <v>98.143000000000001</v>
      </c>
      <c r="E161" s="587">
        <v>316.892</v>
      </c>
      <c r="F161" s="587" t="s">
        <v>916</v>
      </c>
      <c r="G161" s="587" t="s">
        <v>916</v>
      </c>
      <c r="H161" s="587">
        <v>85.781000000000006</v>
      </c>
      <c r="I161" s="587">
        <v>85.781000000000006</v>
      </c>
      <c r="J161" s="587">
        <v>402.673</v>
      </c>
      <c r="K161" s="587">
        <v>180.97</v>
      </c>
      <c r="L161" s="587">
        <v>431.02199999999999</v>
      </c>
      <c r="M161" s="587">
        <v>1014.664</v>
      </c>
    </row>
    <row r="162" spans="1:13" x14ac:dyDescent="0.2">
      <c r="A162" s="597">
        <v>31199</v>
      </c>
      <c r="B162" s="587">
        <v>1.8160000000000001</v>
      </c>
      <c r="C162" s="587">
        <v>159.761</v>
      </c>
      <c r="D162" s="587">
        <v>94.436000000000007</v>
      </c>
      <c r="E162" s="587">
        <v>256.01400000000001</v>
      </c>
      <c r="F162" s="587" t="s">
        <v>916</v>
      </c>
      <c r="G162" s="587" t="s">
        <v>916</v>
      </c>
      <c r="H162" s="587">
        <v>83.013999999999996</v>
      </c>
      <c r="I162" s="587">
        <v>83.013999999999996</v>
      </c>
      <c r="J162" s="587">
        <v>339.02800000000002</v>
      </c>
      <c r="K162" s="587">
        <v>207.71799999999999</v>
      </c>
      <c r="L162" s="587">
        <v>488.77300000000002</v>
      </c>
      <c r="M162" s="587">
        <v>1035.519</v>
      </c>
    </row>
    <row r="163" spans="1:13" x14ac:dyDescent="0.2">
      <c r="A163" s="597">
        <v>31229</v>
      </c>
      <c r="B163" s="587">
        <v>2.6059999999999999</v>
      </c>
      <c r="C163" s="587">
        <v>132.30600000000001</v>
      </c>
      <c r="D163" s="587">
        <v>94.99</v>
      </c>
      <c r="E163" s="587">
        <v>229.90199999999999</v>
      </c>
      <c r="F163" s="587" t="s">
        <v>916</v>
      </c>
      <c r="G163" s="587" t="s">
        <v>916</v>
      </c>
      <c r="H163" s="587">
        <v>85.781000000000006</v>
      </c>
      <c r="I163" s="587">
        <v>85.781000000000006</v>
      </c>
      <c r="J163" s="587">
        <v>315.68200000000002</v>
      </c>
      <c r="K163" s="587">
        <v>243.042</v>
      </c>
      <c r="L163" s="587">
        <v>590.79399999999998</v>
      </c>
      <c r="M163" s="587">
        <v>1149.519</v>
      </c>
    </row>
    <row r="164" spans="1:13" x14ac:dyDescent="0.2">
      <c r="A164" s="597">
        <v>31260</v>
      </c>
      <c r="B164" s="587">
        <v>2.4609999999999999</v>
      </c>
      <c r="C164" s="587">
        <v>121.181</v>
      </c>
      <c r="D164" s="587">
        <v>105.84699999999999</v>
      </c>
      <c r="E164" s="587">
        <v>229.489</v>
      </c>
      <c r="F164" s="587" t="s">
        <v>916</v>
      </c>
      <c r="G164" s="587" t="s">
        <v>916</v>
      </c>
      <c r="H164" s="587">
        <v>85.781000000000006</v>
      </c>
      <c r="I164" s="587">
        <v>85.781000000000006</v>
      </c>
      <c r="J164" s="587">
        <v>315.26900000000001</v>
      </c>
      <c r="K164" s="587">
        <v>252.381</v>
      </c>
      <c r="L164" s="587">
        <v>589.19899999999996</v>
      </c>
      <c r="M164" s="587">
        <v>1156.8489999999999</v>
      </c>
    </row>
    <row r="165" spans="1:13" x14ac:dyDescent="0.2">
      <c r="A165" s="597">
        <v>31291</v>
      </c>
      <c r="B165" s="587">
        <v>3.27</v>
      </c>
      <c r="C165" s="587">
        <v>132.05799999999999</v>
      </c>
      <c r="D165" s="587">
        <v>106.431</v>
      </c>
      <c r="E165" s="587">
        <v>241.75899999999999</v>
      </c>
      <c r="F165" s="587" t="s">
        <v>916</v>
      </c>
      <c r="G165" s="587" t="s">
        <v>916</v>
      </c>
      <c r="H165" s="587">
        <v>83.013999999999996</v>
      </c>
      <c r="I165" s="587">
        <v>83.013999999999996</v>
      </c>
      <c r="J165" s="587">
        <v>324.77300000000002</v>
      </c>
      <c r="K165" s="587">
        <v>243.375</v>
      </c>
      <c r="L165" s="587">
        <v>496.30500000000001</v>
      </c>
      <c r="M165" s="587">
        <v>1064.453</v>
      </c>
    </row>
    <row r="166" spans="1:13" x14ac:dyDescent="0.2">
      <c r="A166" s="597">
        <v>31321</v>
      </c>
      <c r="B166" s="587">
        <v>3.5670000000000002</v>
      </c>
      <c r="C166" s="587">
        <v>193.45</v>
      </c>
      <c r="D166" s="587">
        <v>131.274</v>
      </c>
      <c r="E166" s="587">
        <v>328.291</v>
      </c>
      <c r="F166" s="587" t="s">
        <v>916</v>
      </c>
      <c r="G166" s="587" t="s">
        <v>916</v>
      </c>
      <c r="H166" s="587">
        <v>85.781000000000006</v>
      </c>
      <c r="I166" s="587">
        <v>85.781000000000006</v>
      </c>
      <c r="J166" s="587">
        <v>414.072</v>
      </c>
      <c r="K166" s="587">
        <v>196.976</v>
      </c>
      <c r="L166" s="587">
        <v>444.21199999999999</v>
      </c>
      <c r="M166" s="587">
        <v>1055.261</v>
      </c>
    </row>
    <row r="167" spans="1:13" x14ac:dyDescent="0.2">
      <c r="A167" s="597">
        <v>31352</v>
      </c>
      <c r="B167" s="587">
        <v>3.774</v>
      </c>
      <c r="C167" s="587">
        <v>313.59500000000003</v>
      </c>
      <c r="D167" s="587">
        <v>137.51400000000001</v>
      </c>
      <c r="E167" s="587">
        <v>454.88299999999998</v>
      </c>
      <c r="F167" s="587" t="s">
        <v>916</v>
      </c>
      <c r="G167" s="587" t="s">
        <v>916</v>
      </c>
      <c r="H167" s="587">
        <v>83.013999999999996</v>
      </c>
      <c r="I167" s="587">
        <v>83.013999999999996</v>
      </c>
      <c r="J167" s="587">
        <v>537.89700000000005</v>
      </c>
      <c r="K167" s="587">
        <v>194.50700000000001</v>
      </c>
      <c r="L167" s="587">
        <v>448.39100000000002</v>
      </c>
      <c r="M167" s="587">
        <v>1180.7950000000001</v>
      </c>
    </row>
    <row r="168" spans="1:13" x14ac:dyDescent="0.2">
      <c r="A168" s="597">
        <v>31382</v>
      </c>
      <c r="B168" s="587">
        <v>4.8289999999999997</v>
      </c>
      <c r="C168" s="587">
        <v>662.096</v>
      </c>
      <c r="D168" s="587">
        <v>197.625</v>
      </c>
      <c r="E168" s="587">
        <v>864.55</v>
      </c>
      <c r="F168" s="587" t="s">
        <v>916</v>
      </c>
      <c r="G168" s="587" t="s">
        <v>916</v>
      </c>
      <c r="H168" s="587">
        <v>85.781000000000006</v>
      </c>
      <c r="I168" s="587">
        <v>85.781000000000006</v>
      </c>
      <c r="J168" s="587">
        <v>950.33100000000002</v>
      </c>
      <c r="K168" s="587">
        <v>247.239</v>
      </c>
      <c r="L168" s="587">
        <v>597.54999999999995</v>
      </c>
      <c r="M168" s="587">
        <v>1795.12</v>
      </c>
    </row>
    <row r="169" spans="1:13" x14ac:dyDescent="0.2">
      <c r="A169" s="597">
        <v>31413</v>
      </c>
      <c r="B169" s="587">
        <v>4.7110000000000003</v>
      </c>
      <c r="C169" s="587">
        <v>808.76400000000001</v>
      </c>
      <c r="D169" s="587">
        <v>187.84299999999999</v>
      </c>
      <c r="E169" s="587">
        <v>1001.319</v>
      </c>
      <c r="F169" s="587" t="s">
        <v>916</v>
      </c>
      <c r="G169" s="587" t="s">
        <v>916</v>
      </c>
      <c r="H169" s="587">
        <v>78.137</v>
      </c>
      <c r="I169" s="587">
        <v>78.137</v>
      </c>
      <c r="J169" s="587">
        <v>1079.4559999999999</v>
      </c>
      <c r="K169" s="587">
        <v>282.85399999999998</v>
      </c>
      <c r="L169" s="587">
        <v>619.42999999999995</v>
      </c>
      <c r="M169" s="587">
        <v>1981.74</v>
      </c>
    </row>
    <row r="170" spans="1:13" x14ac:dyDescent="0.2">
      <c r="A170" s="597">
        <v>31444</v>
      </c>
      <c r="B170" s="587">
        <v>4.1230000000000002</v>
      </c>
      <c r="C170" s="587">
        <v>700.10799999999995</v>
      </c>
      <c r="D170" s="587">
        <v>169.68199999999999</v>
      </c>
      <c r="E170" s="587">
        <v>873.91200000000003</v>
      </c>
      <c r="F170" s="587" t="s">
        <v>916</v>
      </c>
      <c r="G170" s="587" t="s">
        <v>916</v>
      </c>
      <c r="H170" s="587">
        <v>70.575000000000003</v>
      </c>
      <c r="I170" s="587">
        <v>70.575000000000003</v>
      </c>
      <c r="J170" s="587">
        <v>944.48800000000006</v>
      </c>
      <c r="K170" s="587">
        <v>242.49799999999999</v>
      </c>
      <c r="L170" s="587">
        <v>497.19</v>
      </c>
      <c r="M170" s="587">
        <v>1684.1759999999999</v>
      </c>
    </row>
    <row r="171" spans="1:13" x14ac:dyDescent="0.2">
      <c r="A171" s="597">
        <v>31472</v>
      </c>
      <c r="B171" s="587">
        <v>2.9380000000000002</v>
      </c>
      <c r="C171" s="587">
        <v>592.73299999999995</v>
      </c>
      <c r="D171" s="587">
        <v>153.07499999999999</v>
      </c>
      <c r="E171" s="587">
        <v>748.74699999999996</v>
      </c>
      <c r="F171" s="587" t="s">
        <v>916</v>
      </c>
      <c r="G171" s="587" t="s">
        <v>916</v>
      </c>
      <c r="H171" s="587">
        <v>78.137</v>
      </c>
      <c r="I171" s="587">
        <v>78.137</v>
      </c>
      <c r="J171" s="587">
        <v>826.88400000000001</v>
      </c>
      <c r="K171" s="587">
        <v>223.25200000000001</v>
      </c>
      <c r="L171" s="587">
        <v>489.69799999999998</v>
      </c>
      <c r="M171" s="587">
        <v>1539.8340000000001</v>
      </c>
    </row>
    <row r="172" spans="1:13" x14ac:dyDescent="0.2">
      <c r="A172" s="597">
        <v>31503</v>
      </c>
      <c r="B172" s="587">
        <v>4.2480000000000002</v>
      </c>
      <c r="C172" s="587">
        <v>371.45600000000002</v>
      </c>
      <c r="D172" s="587">
        <v>111.94</v>
      </c>
      <c r="E172" s="587">
        <v>487.64299999999997</v>
      </c>
      <c r="F172" s="587" t="s">
        <v>916</v>
      </c>
      <c r="G172" s="587" t="s">
        <v>916</v>
      </c>
      <c r="H172" s="587">
        <v>75.616</v>
      </c>
      <c r="I172" s="587">
        <v>75.616</v>
      </c>
      <c r="J172" s="587">
        <v>563.26</v>
      </c>
      <c r="K172" s="587">
        <v>193.61600000000001</v>
      </c>
      <c r="L172" s="587">
        <v>424.06200000000001</v>
      </c>
      <c r="M172" s="587">
        <v>1180.9380000000001</v>
      </c>
    </row>
    <row r="173" spans="1:13" x14ac:dyDescent="0.2">
      <c r="A173" s="597">
        <v>31533</v>
      </c>
      <c r="B173" s="587">
        <v>2.5649999999999999</v>
      </c>
      <c r="C173" s="587">
        <v>241.25399999999999</v>
      </c>
      <c r="D173" s="587">
        <v>107.59699999999999</v>
      </c>
      <c r="E173" s="587">
        <v>351.41500000000002</v>
      </c>
      <c r="F173" s="587" t="s">
        <v>916</v>
      </c>
      <c r="G173" s="587" t="s">
        <v>916</v>
      </c>
      <c r="H173" s="587">
        <v>78.137</v>
      </c>
      <c r="I173" s="587">
        <v>78.137</v>
      </c>
      <c r="J173" s="587">
        <v>429.55200000000002</v>
      </c>
      <c r="K173" s="587">
        <v>185.477</v>
      </c>
      <c r="L173" s="587">
        <v>442.089</v>
      </c>
      <c r="M173" s="587">
        <v>1057.117</v>
      </c>
    </row>
    <row r="174" spans="1:13" x14ac:dyDescent="0.2">
      <c r="A174" s="597">
        <v>31564</v>
      </c>
      <c r="B174" s="587">
        <v>2.028</v>
      </c>
      <c r="C174" s="587">
        <v>158.04</v>
      </c>
      <c r="D174" s="587">
        <v>88.995000000000005</v>
      </c>
      <c r="E174" s="587">
        <v>249.06299999999999</v>
      </c>
      <c r="F174" s="587" t="s">
        <v>916</v>
      </c>
      <c r="G174" s="587" t="s">
        <v>916</v>
      </c>
      <c r="H174" s="587">
        <v>75.616</v>
      </c>
      <c r="I174" s="587">
        <v>75.616</v>
      </c>
      <c r="J174" s="587">
        <v>324.67899999999997</v>
      </c>
      <c r="K174" s="587">
        <v>218.702</v>
      </c>
      <c r="L174" s="587">
        <v>513.99199999999996</v>
      </c>
      <c r="M174" s="587">
        <v>1057.373</v>
      </c>
    </row>
    <row r="175" spans="1:13" x14ac:dyDescent="0.2">
      <c r="A175" s="597">
        <v>31594</v>
      </c>
      <c r="B175" s="587">
        <v>2.4790000000000001</v>
      </c>
      <c r="C175" s="587">
        <v>129.05600000000001</v>
      </c>
      <c r="D175" s="587">
        <v>97.26</v>
      </c>
      <c r="E175" s="587">
        <v>228.79499999999999</v>
      </c>
      <c r="F175" s="587" t="s">
        <v>916</v>
      </c>
      <c r="G175" s="587" t="s">
        <v>916</v>
      </c>
      <c r="H175" s="587">
        <v>78.137</v>
      </c>
      <c r="I175" s="587">
        <v>78.137</v>
      </c>
      <c r="J175" s="587">
        <v>306.93200000000002</v>
      </c>
      <c r="K175" s="587">
        <v>274.685</v>
      </c>
      <c r="L175" s="587">
        <v>668.21500000000003</v>
      </c>
      <c r="M175" s="587">
        <v>1249.8320000000001</v>
      </c>
    </row>
    <row r="176" spans="1:13" x14ac:dyDescent="0.2">
      <c r="A176" s="597">
        <v>31625</v>
      </c>
      <c r="B176" s="587">
        <v>2.3410000000000002</v>
      </c>
      <c r="C176" s="587">
        <v>119.825</v>
      </c>
      <c r="D176" s="587">
        <v>106.154</v>
      </c>
      <c r="E176" s="587">
        <v>228.32</v>
      </c>
      <c r="F176" s="587" t="s">
        <v>916</v>
      </c>
      <c r="G176" s="587" t="s">
        <v>916</v>
      </c>
      <c r="H176" s="587">
        <v>78.137</v>
      </c>
      <c r="I176" s="587">
        <v>78.137</v>
      </c>
      <c r="J176" s="587">
        <v>306.45699999999999</v>
      </c>
      <c r="K176" s="587">
        <v>274.887</v>
      </c>
      <c r="L176" s="587">
        <v>606.22</v>
      </c>
      <c r="M176" s="587">
        <v>1187.5640000000001</v>
      </c>
    </row>
    <row r="177" spans="1:13" x14ac:dyDescent="0.2">
      <c r="A177" s="597">
        <v>31656</v>
      </c>
      <c r="B177" s="587">
        <v>3.11</v>
      </c>
      <c r="C177" s="587">
        <v>133.126</v>
      </c>
      <c r="D177" s="587">
        <v>101.83799999999999</v>
      </c>
      <c r="E177" s="587">
        <v>238.07400000000001</v>
      </c>
      <c r="F177" s="587" t="s">
        <v>916</v>
      </c>
      <c r="G177" s="587" t="s">
        <v>916</v>
      </c>
      <c r="H177" s="587">
        <v>75.616</v>
      </c>
      <c r="I177" s="587">
        <v>75.616</v>
      </c>
      <c r="J177" s="587">
        <v>313.69099999999997</v>
      </c>
      <c r="K177" s="587">
        <v>234.27600000000001</v>
      </c>
      <c r="L177" s="587">
        <v>501.12700000000001</v>
      </c>
      <c r="M177" s="587">
        <v>1049.0930000000001</v>
      </c>
    </row>
    <row r="178" spans="1:13" x14ac:dyDescent="0.2">
      <c r="A178" s="597">
        <v>31686</v>
      </c>
      <c r="B178" s="587">
        <v>3.4950000000000001</v>
      </c>
      <c r="C178" s="587">
        <v>188.786</v>
      </c>
      <c r="D178" s="587">
        <v>129.31800000000001</v>
      </c>
      <c r="E178" s="587">
        <v>321.59899999999999</v>
      </c>
      <c r="F178" s="587" t="s">
        <v>916</v>
      </c>
      <c r="G178" s="587" t="s">
        <v>916</v>
      </c>
      <c r="H178" s="587">
        <v>78.137</v>
      </c>
      <c r="I178" s="587">
        <v>78.137</v>
      </c>
      <c r="J178" s="587">
        <v>399.73599999999999</v>
      </c>
      <c r="K178" s="587">
        <v>214.904</v>
      </c>
      <c r="L178" s="587">
        <v>463.92099999999999</v>
      </c>
      <c r="M178" s="587">
        <v>1078.56</v>
      </c>
    </row>
    <row r="179" spans="1:13" x14ac:dyDescent="0.2">
      <c r="A179" s="597">
        <v>31717</v>
      </c>
      <c r="B179" s="587">
        <v>3.6970000000000001</v>
      </c>
      <c r="C179" s="587">
        <v>352.60300000000001</v>
      </c>
      <c r="D179" s="587">
        <v>127.852</v>
      </c>
      <c r="E179" s="587">
        <v>484.15199999999999</v>
      </c>
      <c r="F179" s="587" t="s">
        <v>916</v>
      </c>
      <c r="G179" s="587" t="s">
        <v>916</v>
      </c>
      <c r="H179" s="587">
        <v>75.616</v>
      </c>
      <c r="I179" s="587">
        <v>75.616</v>
      </c>
      <c r="J179" s="587">
        <v>559.76900000000001</v>
      </c>
      <c r="K179" s="587">
        <v>200.256</v>
      </c>
      <c r="L179" s="587">
        <v>469.52199999999999</v>
      </c>
      <c r="M179" s="587">
        <v>1229.547</v>
      </c>
    </row>
    <row r="180" spans="1:13" x14ac:dyDescent="0.2">
      <c r="A180" s="597">
        <v>31747</v>
      </c>
      <c r="B180" s="587">
        <v>4.7309999999999999</v>
      </c>
      <c r="C180" s="587">
        <v>610.61400000000003</v>
      </c>
      <c r="D180" s="587">
        <v>159.01499999999999</v>
      </c>
      <c r="E180" s="587">
        <v>774.36</v>
      </c>
      <c r="F180" s="587" t="s">
        <v>916</v>
      </c>
      <c r="G180" s="587" t="s">
        <v>916</v>
      </c>
      <c r="H180" s="587">
        <v>78.137</v>
      </c>
      <c r="I180" s="587">
        <v>78.137</v>
      </c>
      <c r="J180" s="587">
        <v>852.49699999999996</v>
      </c>
      <c r="K180" s="587">
        <v>249.322</v>
      </c>
      <c r="L180" s="587">
        <v>573.298</v>
      </c>
      <c r="M180" s="587">
        <v>1675.117</v>
      </c>
    </row>
    <row r="181" spans="1:13" x14ac:dyDescent="0.2">
      <c r="A181" s="597">
        <v>31778</v>
      </c>
      <c r="B181" s="587">
        <v>3.8969999999999998</v>
      </c>
      <c r="C181" s="587">
        <v>760.26300000000003</v>
      </c>
      <c r="D181" s="587">
        <v>176.58</v>
      </c>
      <c r="E181" s="587">
        <v>940.74</v>
      </c>
      <c r="F181" s="587" t="s">
        <v>916</v>
      </c>
      <c r="G181" s="587" t="s">
        <v>916</v>
      </c>
      <c r="H181" s="587">
        <v>72.191999999999993</v>
      </c>
      <c r="I181" s="587">
        <v>72.191999999999993</v>
      </c>
      <c r="J181" s="587">
        <v>1012.932</v>
      </c>
      <c r="K181" s="587">
        <v>280.49799999999999</v>
      </c>
      <c r="L181" s="587">
        <v>638.05100000000004</v>
      </c>
      <c r="M181" s="587">
        <v>1931.481</v>
      </c>
    </row>
    <row r="182" spans="1:13" x14ac:dyDescent="0.2">
      <c r="A182" s="597">
        <v>31809</v>
      </c>
      <c r="B182" s="587">
        <v>3.41</v>
      </c>
      <c r="C182" s="587">
        <v>706.64</v>
      </c>
      <c r="D182" s="587">
        <v>150.49</v>
      </c>
      <c r="E182" s="587">
        <v>860.54</v>
      </c>
      <c r="F182" s="587" t="s">
        <v>916</v>
      </c>
      <c r="G182" s="587" t="s">
        <v>916</v>
      </c>
      <c r="H182" s="587">
        <v>65.204999999999998</v>
      </c>
      <c r="I182" s="587">
        <v>65.204999999999998</v>
      </c>
      <c r="J182" s="587">
        <v>925.74599999999998</v>
      </c>
      <c r="K182" s="587">
        <v>250.79400000000001</v>
      </c>
      <c r="L182" s="587">
        <v>504.61700000000002</v>
      </c>
      <c r="M182" s="587">
        <v>1681.1559999999999</v>
      </c>
    </row>
    <row r="183" spans="1:13" x14ac:dyDescent="0.2">
      <c r="A183" s="597">
        <v>31837</v>
      </c>
      <c r="B183" s="587">
        <v>2.431</v>
      </c>
      <c r="C183" s="587">
        <v>589.976</v>
      </c>
      <c r="D183" s="587">
        <v>153.84399999999999</v>
      </c>
      <c r="E183" s="587">
        <v>746.25</v>
      </c>
      <c r="F183" s="587" t="s">
        <v>916</v>
      </c>
      <c r="G183" s="587" t="s">
        <v>916</v>
      </c>
      <c r="H183" s="587">
        <v>72.191999999999993</v>
      </c>
      <c r="I183" s="587">
        <v>72.191999999999993</v>
      </c>
      <c r="J183" s="587">
        <v>818.44200000000001</v>
      </c>
      <c r="K183" s="587">
        <v>230.08099999999999</v>
      </c>
      <c r="L183" s="587">
        <v>506.46699999999998</v>
      </c>
      <c r="M183" s="587">
        <v>1554.99</v>
      </c>
    </row>
    <row r="184" spans="1:13" x14ac:dyDescent="0.2">
      <c r="A184" s="597">
        <v>31868</v>
      </c>
      <c r="B184" s="587">
        <v>3.2429999999999999</v>
      </c>
      <c r="C184" s="587">
        <v>411.887</v>
      </c>
      <c r="D184" s="587">
        <v>118.751</v>
      </c>
      <c r="E184" s="587">
        <v>533.88099999999997</v>
      </c>
      <c r="F184" s="587" t="s">
        <v>916</v>
      </c>
      <c r="G184" s="587" t="s">
        <v>916</v>
      </c>
      <c r="H184" s="587">
        <v>69.863</v>
      </c>
      <c r="I184" s="587">
        <v>69.863</v>
      </c>
      <c r="J184" s="587">
        <v>603.74400000000003</v>
      </c>
      <c r="K184" s="587">
        <v>204.96</v>
      </c>
      <c r="L184" s="587">
        <v>441.36500000000001</v>
      </c>
      <c r="M184" s="587">
        <v>1250.069</v>
      </c>
    </row>
    <row r="185" spans="1:13" x14ac:dyDescent="0.2">
      <c r="A185" s="597">
        <v>31898</v>
      </c>
      <c r="B185" s="587">
        <v>1.958</v>
      </c>
      <c r="C185" s="587">
        <v>228.22900000000001</v>
      </c>
      <c r="D185" s="587">
        <v>107.854</v>
      </c>
      <c r="E185" s="587">
        <v>338.04199999999997</v>
      </c>
      <c r="F185" s="587" t="s">
        <v>916</v>
      </c>
      <c r="G185" s="587" t="s">
        <v>916</v>
      </c>
      <c r="H185" s="587">
        <v>72.191999999999993</v>
      </c>
      <c r="I185" s="587">
        <v>72.191999999999993</v>
      </c>
      <c r="J185" s="587">
        <v>410.23399999999998</v>
      </c>
      <c r="K185" s="587">
        <v>199.785</v>
      </c>
      <c r="L185" s="587">
        <v>469.57299999999998</v>
      </c>
      <c r="M185" s="587">
        <v>1079.5920000000001</v>
      </c>
    </row>
    <row r="186" spans="1:13" x14ac:dyDescent="0.2">
      <c r="A186" s="597">
        <v>31929</v>
      </c>
      <c r="B186" s="587">
        <v>1.548</v>
      </c>
      <c r="C186" s="587">
        <v>150.32599999999999</v>
      </c>
      <c r="D186" s="587">
        <v>105.17100000000001</v>
      </c>
      <c r="E186" s="587">
        <v>257.04500000000002</v>
      </c>
      <c r="F186" s="587" t="s">
        <v>916</v>
      </c>
      <c r="G186" s="587" t="s">
        <v>916</v>
      </c>
      <c r="H186" s="587">
        <v>69.863</v>
      </c>
      <c r="I186" s="587">
        <v>69.863</v>
      </c>
      <c r="J186" s="587">
        <v>326.90800000000002</v>
      </c>
      <c r="K186" s="587">
        <v>235.167</v>
      </c>
      <c r="L186" s="587">
        <v>550.13400000000001</v>
      </c>
      <c r="M186" s="587">
        <v>1112.2090000000001</v>
      </c>
    </row>
    <row r="187" spans="1:13" x14ac:dyDescent="0.2">
      <c r="A187" s="597">
        <v>31959</v>
      </c>
      <c r="B187" s="587">
        <v>2.714</v>
      </c>
      <c r="C187" s="587">
        <v>128.499</v>
      </c>
      <c r="D187" s="587">
        <v>110.63200000000001</v>
      </c>
      <c r="E187" s="587">
        <v>241.84399999999999</v>
      </c>
      <c r="F187" s="587" t="s">
        <v>916</v>
      </c>
      <c r="G187" s="587" t="s">
        <v>916</v>
      </c>
      <c r="H187" s="587">
        <v>72.191999999999993</v>
      </c>
      <c r="I187" s="587">
        <v>72.191999999999993</v>
      </c>
      <c r="J187" s="587">
        <v>314.036</v>
      </c>
      <c r="K187" s="587">
        <v>286.02600000000001</v>
      </c>
      <c r="L187" s="587">
        <v>668.71500000000003</v>
      </c>
      <c r="M187" s="587">
        <v>1268.777</v>
      </c>
    </row>
    <row r="188" spans="1:13" x14ac:dyDescent="0.2">
      <c r="A188" s="597">
        <v>31990</v>
      </c>
      <c r="B188" s="587">
        <v>2.5630000000000002</v>
      </c>
      <c r="C188" s="587">
        <v>120.185</v>
      </c>
      <c r="D188" s="587">
        <v>102.652</v>
      </c>
      <c r="E188" s="587">
        <v>225.4</v>
      </c>
      <c r="F188" s="587" t="s">
        <v>916</v>
      </c>
      <c r="G188" s="587" t="s">
        <v>916</v>
      </c>
      <c r="H188" s="587">
        <v>72.191999999999993</v>
      </c>
      <c r="I188" s="587">
        <v>72.191999999999993</v>
      </c>
      <c r="J188" s="587">
        <v>297.59199999999998</v>
      </c>
      <c r="K188" s="587">
        <v>301.084</v>
      </c>
      <c r="L188" s="587">
        <v>672.69200000000001</v>
      </c>
      <c r="M188" s="587">
        <v>1271.3679999999999</v>
      </c>
    </row>
    <row r="189" spans="1:13" x14ac:dyDescent="0.2">
      <c r="A189" s="597">
        <v>32021</v>
      </c>
      <c r="B189" s="587">
        <v>3.4049999999999998</v>
      </c>
      <c r="C189" s="587">
        <v>129.32</v>
      </c>
      <c r="D189" s="587">
        <v>118.732</v>
      </c>
      <c r="E189" s="587">
        <v>251.45699999999999</v>
      </c>
      <c r="F189" s="587" t="s">
        <v>916</v>
      </c>
      <c r="G189" s="587" t="s">
        <v>916</v>
      </c>
      <c r="H189" s="587">
        <v>69.863</v>
      </c>
      <c r="I189" s="587">
        <v>69.863</v>
      </c>
      <c r="J189" s="587">
        <v>321.32</v>
      </c>
      <c r="K189" s="587">
        <v>250.81</v>
      </c>
      <c r="L189" s="587">
        <v>507.72</v>
      </c>
      <c r="M189" s="587">
        <v>1079.8499999999999</v>
      </c>
    </row>
    <row r="190" spans="1:13" x14ac:dyDescent="0.2">
      <c r="A190" s="597">
        <v>32051</v>
      </c>
      <c r="B190" s="587">
        <v>3.5310000000000001</v>
      </c>
      <c r="C190" s="587">
        <v>228.125</v>
      </c>
      <c r="D190" s="587">
        <v>148.43799999999999</v>
      </c>
      <c r="E190" s="587">
        <v>380.09399999999999</v>
      </c>
      <c r="F190" s="587" t="s">
        <v>916</v>
      </c>
      <c r="G190" s="587" t="s">
        <v>916</v>
      </c>
      <c r="H190" s="587">
        <v>72.191999999999993</v>
      </c>
      <c r="I190" s="587">
        <v>72.191999999999993</v>
      </c>
      <c r="J190" s="587">
        <v>452.286</v>
      </c>
      <c r="K190" s="587">
        <v>207.80799999999999</v>
      </c>
      <c r="L190" s="587">
        <v>444.89</v>
      </c>
      <c r="M190" s="587">
        <v>1104.9849999999999</v>
      </c>
    </row>
    <row r="191" spans="1:13" x14ac:dyDescent="0.2">
      <c r="A191" s="597">
        <v>32082</v>
      </c>
      <c r="B191" s="587">
        <v>3.7360000000000002</v>
      </c>
      <c r="C191" s="587">
        <v>362.60500000000002</v>
      </c>
      <c r="D191" s="587">
        <v>145.95400000000001</v>
      </c>
      <c r="E191" s="587">
        <v>512.29499999999996</v>
      </c>
      <c r="F191" s="587" t="s">
        <v>916</v>
      </c>
      <c r="G191" s="587" t="s">
        <v>916</v>
      </c>
      <c r="H191" s="587">
        <v>69.863</v>
      </c>
      <c r="I191" s="587">
        <v>69.863</v>
      </c>
      <c r="J191" s="587">
        <v>582.15800000000002</v>
      </c>
      <c r="K191" s="587">
        <v>204.93799999999999</v>
      </c>
      <c r="L191" s="587">
        <v>456.03699999999998</v>
      </c>
      <c r="M191" s="587">
        <v>1243.133</v>
      </c>
    </row>
    <row r="192" spans="1:13" x14ac:dyDescent="0.2">
      <c r="A192" s="597">
        <v>32112</v>
      </c>
      <c r="B192" s="587">
        <v>4.7809999999999997</v>
      </c>
      <c r="C192" s="587">
        <v>604.50300000000004</v>
      </c>
      <c r="D192" s="587">
        <v>177.48400000000001</v>
      </c>
      <c r="E192" s="587">
        <v>786.76700000000005</v>
      </c>
      <c r="F192" s="587" t="s">
        <v>916</v>
      </c>
      <c r="G192" s="587" t="s">
        <v>916</v>
      </c>
      <c r="H192" s="587">
        <v>72.191999999999993</v>
      </c>
      <c r="I192" s="587">
        <v>72.191999999999993</v>
      </c>
      <c r="J192" s="587">
        <v>858.95899999999995</v>
      </c>
      <c r="K192" s="587">
        <v>249.649</v>
      </c>
      <c r="L192" s="587">
        <v>578.23599999999999</v>
      </c>
      <c r="M192" s="587">
        <v>1686.8440000000001</v>
      </c>
    </row>
    <row r="193" spans="1:13" x14ac:dyDescent="0.2">
      <c r="A193" s="597">
        <v>32143</v>
      </c>
      <c r="B193" s="587">
        <v>4.2850000000000001</v>
      </c>
      <c r="C193" s="587">
        <v>871.67600000000004</v>
      </c>
      <c r="D193" s="587">
        <v>196.17099999999999</v>
      </c>
      <c r="E193" s="587">
        <v>1072.1320000000001</v>
      </c>
      <c r="F193" s="587" t="s">
        <v>916</v>
      </c>
      <c r="G193" s="587" t="s">
        <v>916</v>
      </c>
      <c r="H193" s="587">
        <v>77.076999999999998</v>
      </c>
      <c r="I193" s="587">
        <v>77.076999999999998</v>
      </c>
      <c r="J193" s="587">
        <v>1149.2080000000001</v>
      </c>
      <c r="K193" s="587">
        <v>305.654</v>
      </c>
      <c r="L193" s="587">
        <v>679.06799999999998</v>
      </c>
      <c r="M193" s="587">
        <v>2133.9299999999998</v>
      </c>
    </row>
    <row r="194" spans="1:13" x14ac:dyDescent="0.2">
      <c r="A194" s="597">
        <v>32174</v>
      </c>
      <c r="B194" s="587">
        <v>3.5169999999999999</v>
      </c>
      <c r="C194" s="587">
        <v>771.97</v>
      </c>
      <c r="D194" s="587">
        <v>173.95400000000001</v>
      </c>
      <c r="E194" s="587">
        <v>949.44100000000003</v>
      </c>
      <c r="F194" s="587" t="s">
        <v>916</v>
      </c>
      <c r="G194" s="587" t="s">
        <v>916</v>
      </c>
      <c r="H194" s="587">
        <v>72.103999999999999</v>
      </c>
      <c r="I194" s="587">
        <v>72.103999999999999</v>
      </c>
      <c r="J194" s="587">
        <v>1021.545</v>
      </c>
      <c r="K194" s="587">
        <v>273.98</v>
      </c>
      <c r="L194" s="587">
        <v>564.26700000000005</v>
      </c>
      <c r="M194" s="587">
        <v>1859.7919999999999</v>
      </c>
    </row>
    <row r="195" spans="1:13" x14ac:dyDescent="0.2">
      <c r="A195" s="597">
        <v>32203</v>
      </c>
      <c r="B195" s="587">
        <v>2.5920000000000001</v>
      </c>
      <c r="C195" s="587">
        <v>610.64200000000005</v>
      </c>
      <c r="D195" s="587">
        <v>164.18199999999999</v>
      </c>
      <c r="E195" s="587">
        <v>777.41600000000005</v>
      </c>
      <c r="F195" s="587" t="s">
        <v>916</v>
      </c>
      <c r="G195" s="587" t="s">
        <v>916</v>
      </c>
      <c r="H195" s="587">
        <v>77.076999999999998</v>
      </c>
      <c r="I195" s="587">
        <v>77.076999999999998</v>
      </c>
      <c r="J195" s="587">
        <v>854.49300000000005</v>
      </c>
      <c r="K195" s="587">
        <v>243.84100000000001</v>
      </c>
      <c r="L195" s="587">
        <v>531.78899999999999</v>
      </c>
      <c r="M195" s="587">
        <v>1630.123</v>
      </c>
    </row>
    <row r="196" spans="1:13" x14ac:dyDescent="0.2">
      <c r="A196" s="597">
        <v>32234</v>
      </c>
      <c r="B196" s="587">
        <v>3.1539999999999999</v>
      </c>
      <c r="C196" s="587">
        <v>409.35</v>
      </c>
      <c r="D196" s="587">
        <v>117.92100000000001</v>
      </c>
      <c r="E196" s="587">
        <v>530.42600000000004</v>
      </c>
      <c r="F196" s="587" t="s">
        <v>916</v>
      </c>
      <c r="G196" s="587" t="s">
        <v>916</v>
      </c>
      <c r="H196" s="587">
        <v>74.59</v>
      </c>
      <c r="I196" s="587">
        <v>74.59</v>
      </c>
      <c r="J196" s="587">
        <v>605.01599999999996</v>
      </c>
      <c r="K196" s="587">
        <v>209.63499999999999</v>
      </c>
      <c r="L196" s="587">
        <v>445.72500000000002</v>
      </c>
      <c r="M196" s="587">
        <v>1260.376</v>
      </c>
    </row>
    <row r="197" spans="1:13" x14ac:dyDescent="0.2">
      <c r="A197" s="597">
        <v>32264</v>
      </c>
      <c r="B197" s="587">
        <v>1.857</v>
      </c>
      <c r="C197" s="587">
        <v>263.68799999999999</v>
      </c>
      <c r="D197" s="587">
        <v>113.262</v>
      </c>
      <c r="E197" s="587">
        <v>378.80599999999998</v>
      </c>
      <c r="F197" s="587" t="s">
        <v>916</v>
      </c>
      <c r="G197" s="587" t="s">
        <v>916</v>
      </c>
      <c r="H197" s="587">
        <v>77.076999999999998</v>
      </c>
      <c r="I197" s="587">
        <v>77.076999999999998</v>
      </c>
      <c r="J197" s="587">
        <v>455.88299999999998</v>
      </c>
      <c r="K197" s="587">
        <v>196.59</v>
      </c>
      <c r="L197" s="587">
        <v>456.34399999999999</v>
      </c>
      <c r="M197" s="587">
        <v>1108.817</v>
      </c>
    </row>
    <row r="198" spans="1:13" x14ac:dyDescent="0.2">
      <c r="A198" s="597">
        <v>32295</v>
      </c>
      <c r="B198" s="587">
        <v>2.2810000000000001</v>
      </c>
      <c r="C198" s="587">
        <v>155.58000000000001</v>
      </c>
      <c r="D198" s="587">
        <v>100.98699999999999</v>
      </c>
      <c r="E198" s="587">
        <v>258.84800000000001</v>
      </c>
      <c r="F198" s="587" t="s">
        <v>916</v>
      </c>
      <c r="G198" s="587" t="s">
        <v>916</v>
      </c>
      <c r="H198" s="587">
        <v>74.59</v>
      </c>
      <c r="I198" s="587">
        <v>74.59</v>
      </c>
      <c r="J198" s="587">
        <v>333.43799999999999</v>
      </c>
      <c r="K198" s="587">
        <v>234.85400000000001</v>
      </c>
      <c r="L198" s="587">
        <v>553.03899999999999</v>
      </c>
      <c r="M198" s="587">
        <v>1121.3309999999999</v>
      </c>
    </row>
    <row r="199" spans="1:13" x14ac:dyDescent="0.2">
      <c r="A199" s="597">
        <v>32325</v>
      </c>
      <c r="B199" s="587">
        <v>3.5190000000000001</v>
      </c>
      <c r="C199" s="587">
        <v>125.637</v>
      </c>
      <c r="D199" s="587">
        <v>113.309</v>
      </c>
      <c r="E199" s="587">
        <v>242.464</v>
      </c>
      <c r="F199" s="587" t="s">
        <v>916</v>
      </c>
      <c r="G199" s="587" t="s">
        <v>916</v>
      </c>
      <c r="H199" s="587">
        <v>77.076999999999998</v>
      </c>
      <c r="I199" s="587">
        <v>77.076999999999998</v>
      </c>
      <c r="J199" s="587">
        <v>319.541</v>
      </c>
      <c r="K199" s="587">
        <v>297.11500000000001</v>
      </c>
      <c r="L199" s="587">
        <v>695.99900000000002</v>
      </c>
      <c r="M199" s="587">
        <v>1312.6559999999999</v>
      </c>
    </row>
    <row r="200" spans="1:13" x14ac:dyDescent="0.2">
      <c r="A200" s="597">
        <v>32356</v>
      </c>
      <c r="B200" s="587">
        <v>3.4140000000000001</v>
      </c>
      <c r="C200" s="587">
        <v>116.983</v>
      </c>
      <c r="D200" s="587">
        <v>118.53100000000001</v>
      </c>
      <c r="E200" s="587">
        <v>238.929</v>
      </c>
      <c r="F200" s="587" t="s">
        <v>916</v>
      </c>
      <c r="G200" s="587" t="s">
        <v>916</v>
      </c>
      <c r="H200" s="587">
        <v>77.076999999999998</v>
      </c>
      <c r="I200" s="587">
        <v>77.076999999999998</v>
      </c>
      <c r="J200" s="587">
        <v>316.005</v>
      </c>
      <c r="K200" s="587">
        <v>321.70100000000002</v>
      </c>
      <c r="L200" s="587">
        <v>735.63699999999994</v>
      </c>
      <c r="M200" s="587">
        <v>1373.3430000000001</v>
      </c>
    </row>
    <row r="201" spans="1:13" x14ac:dyDescent="0.2">
      <c r="A201" s="597">
        <v>32387</v>
      </c>
      <c r="B201" s="587">
        <v>2.012</v>
      </c>
      <c r="C201" s="587">
        <v>127.57599999999999</v>
      </c>
      <c r="D201" s="587">
        <v>121.425</v>
      </c>
      <c r="E201" s="587">
        <v>251.01300000000001</v>
      </c>
      <c r="F201" s="587" t="s">
        <v>916</v>
      </c>
      <c r="G201" s="587" t="s">
        <v>916</v>
      </c>
      <c r="H201" s="587">
        <v>74.59</v>
      </c>
      <c r="I201" s="587">
        <v>74.59</v>
      </c>
      <c r="J201" s="587">
        <v>325.60300000000001</v>
      </c>
      <c r="K201" s="587">
        <v>264.75400000000002</v>
      </c>
      <c r="L201" s="587">
        <v>525.87800000000004</v>
      </c>
      <c r="M201" s="587">
        <v>1116.2349999999999</v>
      </c>
    </row>
    <row r="202" spans="1:13" x14ac:dyDescent="0.2">
      <c r="A202" s="597">
        <v>32417</v>
      </c>
      <c r="B202" s="587">
        <v>2.3130000000000002</v>
      </c>
      <c r="C202" s="587">
        <v>237.17099999999999</v>
      </c>
      <c r="D202" s="587">
        <v>136.34800000000001</v>
      </c>
      <c r="E202" s="587">
        <v>375.83100000000002</v>
      </c>
      <c r="F202" s="587" t="s">
        <v>916</v>
      </c>
      <c r="G202" s="587" t="s">
        <v>916</v>
      </c>
      <c r="H202" s="587">
        <v>77.076999999999998</v>
      </c>
      <c r="I202" s="587">
        <v>77.076999999999998</v>
      </c>
      <c r="J202" s="587">
        <v>452.90800000000002</v>
      </c>
      <c r="K202" s="587">
        <v>217.733</v>
      </c>
      <c r="L202" s="587">
        <v>463.49400000000003</v>
      </c>
      <c r="M202" s="587">
        <v>1134.134</v>
      </c>
    </row>
    <row r="203" spans="1:13" x14ac:dyDescent="0.2">
      <c r="A203" s="597">
        <v>32448</v>
      </c>
      <c r="B203" s="587">
        <v>3.08</v>
      </c>
      <c r="C203" s="587">
        <v>400.05399999999997</v>
      </c>
      <c r="D203" s="587">
        <v>144.434</v>
      </c>
      <c r="E203" s="587">
        <v>547.56700000000001</v>
      </c>
      <c r="F203" s="587" t="s">
        <v>916</v>
      </c>
      <c r="G203" s="587" t="s">
        <v>916</v>
      </c>
      <c r="H203" s="587">
        <v>74.59</v>
      </c>
      <c r="I203" s="587">
        <v>74.59</v>
      </c>
      <c r="J203" s="587">
        <v>622.15800000000002</v>
      </c>
      <c r="K203" s="587">
        <v>217.28200000000001</v>
      </c>
      <c r="L203" s="587">
        <v>477.68799999999999</v>
      </c>
      <c r="M203" s="587">
        <v>1317.127</v>
      </c>
    </row>
    <row r="204" spans="1:13" x14ac:dyDescent="0.2">
      <c r="A204" s="597">
        <v>32478</v>
      </c>
      <c r="B204" s="587">
        <v>4.95</v>
      </c>
      <c r="C204" s="587">
        <v>645.17700000000002</v>
      </c>
      <c r="D204" s="587">
        <v>174.20500000000001</v>
      </c>
      <c r="E204" s="587">
        <v>824.33199999999999</v>
      </c>
      <c r="F204" s="587" t="s">
        <v>916</v>
      </c>
      <c r="G204" s="587" t="s">
        <v>916</v>
      </c>
      <c r="H204" s="587">
        <v>77.076999999999998</v>
      </c>
      <c r="I204" s="587">
        <v>77.076999999999998</v>
      </c>
      <c r="J204" s="587">
        <v>901.40800000000002</v>
      </c>
      <c r="K204" s="587">
        <v>263.322</v>
      </c>
      <c r="L204" s="587">
        <v>601.14300000000003</v>
      </c>
      <c r="M204" s="587">
        <v>1765.873</v>
      </c>
    </row>
    <row r="205" spans="1:13" x14ac:dyDescent="0.2">
      <c r="A205" s="597">
        <v>32509</v>
      </c>
      <c r="B205" s="587">
        <v>3.141</v>
      </c>
      <c r="C205" s="587">
        <v>769.95299999999997</v>
      </c>
      <c r="D205" s="587">
        <v>180.63399999999999</v>
      </c>
      <c r="E205" s="587">
        <v>953.72799999999995</v>
      </c>
      <c r="F205" s="587">
        <v>0.42499999999999999</v>
      </c>
      <c r="G205" s="587">
        <v>4.4530000000000003</v>
      </c>
      <c r="H205" s="587">
        <v>78.137</v>
      </c>
      <c r="I205" s="587">
        <v>83.013999999999996</v>
      </c>
      <c r="J205" s="587">
        <v>1036.742</v>
      </c>
      <c r="K205" s="587">
        <v>290.77300000000002</v>
      </c>
      <c r="L205" s="587">
        <v>647.03499999999997</v>
      </c>
      <c r="M205" s="587">
        <v>1974.5509999999999</v>
      </c>
    </row>
    <row r="206" spans="1:13" x14ac:dyDescent="0.2">
      <c r="A206" s="597">
        <v>32540</v>
      </c>
      <c r="B206" s="587">
        <v>3.4420000000000002</v>
      </c>
      <c r="C206" s="587">
        <v>762.029</v>
      </c>
      <c r="D206" s="587">
        <v>153.202</v>
      </c>
      <c r="E206" s="587">
        <v>918.673</v>
      </c>
      <c r="F206" s="587">
        <v>0.38400000000000001</v>
      </c>
      <c r="G206" s="587">
        <v>4.0220000000000002</v>
      </c>
      <c r="H206" s="587">
        <v>70.575000000000003</v>
      </c>
      <c r="I206" s="587">
        <v>74.980999999999995</v>
      </c>
      <c r="J206" s="587">
        <v>993.654</v>
      </c>
      <c r="K206" s="587">
        <v>267.13099999999997</v>
      </c>
      <c r="L206" s="587">
        <v>587.92899999999997</v>
      </c>
      <c r="M206" s="587">
        <v>1848.7139999999999</v>
      </c>
    </row>
    <row r="207" spans="1:13" x14ac:dyDescent="0.2">
      <c r="A207" s="597">
        <v>32568</v>
      </c>
      <c r="B207" s="587">
        <v>2.5419999999999998</v>
      </c>
      <c r="C207" s="587">
        <v>662.24</v>
      </c>
      <c r="D207" s="587">
        <v>161.63200000000001</v>
      </c>
      <c r="E207" s="587">
        <v>826.41399999999999</v>
      </c>
      <c r="F207" s="587">
        <v>0.42499999999999999</v>
      </c>
      <c r="G207" s="587">
        <v>4.4530000000000003</v>
      </c>
      <c r="H207" s="587">
        <v>78.137</v>
      </c>
      <c r="I207" s="587">
        <v>83.013999999999996</v>
      </c>
      <c r="J207" s="587">
        <v>909.428</v>
      </c>
      <c r="K207" s="587">
        <v>263.90899999999999</v>
      </c>
      <c r="L207" s="587">
        <v>598.24199999999996</v>
      </c>
      <c r="M207" s="587">
        <v>1771.579</v>
      </c>
    </row>
    <row r="208" spans="1:13" x14ac:dyDescent="0.2">
      <c r="A208" s="597">
        <v>32599</v>
      </c>
      <c r="B208" s="587">
        <v>2.536</v>
      </c>
      <c r="C208" s="587">
        <v>425.01900000000001</v>
      </c>
      <c r="D208" s="587">
        <v>120.895</v>
      </c>
      <c r="E208" s="587">
        <v>548.45100000000002</v>
      </c>
      <c r="F208" s="587">
        <v>0.41099999999999998</v>
      </c>
      <c r="G208" s="587">
        <v>4.3090000000000002</v>
      </c>
      <c r="H208" s="587">
        <v>75.616</v>
      </c>
      <c r="I208" s="587">
        <v>80.335999999999999</v>
      </c>
      <c r="J208" s="587">
        <v>628.78700000000003</v>
      </c>
      <c r="K208" s="587">
        <v>221.12700000000001</v>
      </c>
      <c r="L208" s="587">
        <v>489.476</v>
      </c>
      <c r="M208" s="587">
        <v>1339.39</v>
      </c>
    </row>
    <row r="209" spans="1:13" x14ac:dyDescent="0.2">
      <c r="A209" s="597">
        <v>32629</v>
      </c>
      <c r="B209" s="587">
        <v>1.667</v>
      </c>
      <c r="C209" s="587">
        <v>262.8</v>
      </c>
      <c r="D209" s="587">
        <v>109.904</v>
      </c>
      <c r="E209" s="587">
        <v>374.37099999999998</v>
      </c>
      <c r="F209" s="587">
        <v>0.42499999999999999</v>
      </c>
      <c r="G209" s="587">
        <v>4.4530000000000003</v>
      </c>
      <c r="H209" s="587">
        <v>78.137</v>
      </c>
      <c r="I209" s="587">
        <v>83.013999999999996</v>
      </c>
      <c r="J209" s="587">
        <v>457.38499999999999</v>
      </c>
      <c r="K209" s="587">
        <v>208.85599999999999</v>
      </c>
      <c r="L209" s="587">
        <v>507.81099999999998</v>
      </c>
      <c r="M209" s="587">
        <v>1174.0519999999999</v>
      </c>
    </row>
    <row r="210" spans="1:13" x14ac:dyDescent="0.2">
      <c r="A210" s="597">
        <v>32660</v>
      </c>
      <c r="B210" s="587">
        <v>1.4710000000000001</v>
      </c>
      <c r="C210" s="587">
        <v>159.24600000000001</v>
      </c>
      <c r="D210" s="587">
        <v>111.697</v>
      </c>
      <c r="E210" s="587">
        <v>272.41399999999999</v>
      </c>
      <c r="F210" s="587">
        <v>0.41099999999999998</v>
      </c>
      <c r="G210" s="587">
        <v>4.3090000000000002</v>
      </c>
      <c r="H210" s="587">
        <v>75.616</v>
      </c>
      <c r="I210" s="587">
        <v>80.335999999999999</v>
      </c>
      <c r="J210" s="587">
        <v>352.75</v>
      </c>
      <c r="K210" s="587">
        <v>244.97399999999999</v>
      </c>
      <c r="L210" s="587">
        <v>576.649</v>
      </c>
      <c r="M210" s="587">
        <v>1174.374</v>
      </c>
    </row>
    <row r="211" spans="1:13" x14ac:dyDescent="0.2">
      <c r="A211" s="597">
        <v>32690</v>
      </c>
      <c r="B211" s="587">
        <v>2.4630000000000001</v>
      </c>
      <c r="C211" s="587">
        <v>131.70500000000001</v>
      </c>
      <c r="D211" s="587">
        <v>103.236</v>
      </c>
      <c r="E211" s="587">
        <v>237.404</v>
      </c>
      <c r="F211" s="587">
        <v>0.42499999999999999</v>
      </c>
      <c r="G211" s="587">
        <v>4.4530000000000003</v>
      </c>
      <c r="H211" s="587">
        <v>78.137</v>
      </c>
      <c r="I211" s="587">
        <v>83.013999999999996</v>
      </c>
      <c r="J211" s="587">
        <v>320.41800000000001</v>
      </c>
      <c r="K211" s="587">
        <v>292.55099999999999</v>
      </c>
      <c r="L211" s="587">
        <v>706.87699999999995</v>
      </c>
      <c r="M211" s="587">
        <v>1319.847</v>
      </c>
    </row>
    <row r="212" spans="1:13" x14ac:dyDescent="0.2">
      <c r="A212" s="597">
        <v>32721</v>
      </c>
      <c r="B212" s="587">
        <v>2.2320000000000002</v>
      </c>
      <c r="C212" s="587">
        <v>123.867</v>
      </c>
      <c r="D212" s="587">
        <v>121.261</v>
      </c>
      <c r="E212" s="587">
        <v>247.36</v>
      </c>
      <c r="F212" s="587">
        <v>0.42499999999999999</v>
      </c>
      <c r="G212" s="587">
        <v>4.4530000000000003</v>
      </c>
      <c r="H212" s="587">
        <v>78.137</v>
      </c>
      <c r="I212" s="587">
        <v>83.013999999999996</v>
      </c>
      <c r="J212" s="587">
        <v>330.37400000000002</v>
      </c>
      <c r="K212" s="587">
        <v>294.423</v>
      </c>
      <c r="L212" s="587">
        <v>694.41</v>
      </c>
      <c r="M212" s="587">
        <v>1319.2070000000001</v>
      </c>
    </row>
    <row r="213" spans="1:13" x14ac:dyDescent="0.2">
      <c r="A213" s="597">
        <v>32752</v>
      </c>
      <c r="B213" s="587">
        <v>1.581</v>
      </c>
      <c r="C213" s="587">
        <v>142.88200000000001</v>
      </c>
      <c r="D213" s="587">
        <v>121.485</v>
      </c>
      <c r="E213" s="587">
        <v>265.94799999999998</v>
      </c>
      <c r="F213" s="587">
        <v>0.41099999999999998</v>
      </c>
      <c r="G213" s="587">
        <v>4.3090000000000002</v>
      </c>
      <c r="H213" s="587">
        <v>75.616</v>
      </c>
      <c r="I213" s="587">
        <v>80.335999999999999</v>
      </c>
      <c r="J213" s="587">
        <v>346.28399999999999</v>
      </c>
      <c r="K213" s="587">
        <v>269.06900000000002</v>
      </c>
      <c r="L213" s="587">
        <v>565.18700000000001</v>
      </c>
      <c r="M213" s="587">
        <v>1180.54</v>
      </c>
    </row>
    <row r="214" spans="1:13" x14ac:dyDescent="0.2">
      <c r="A214" s="597">
        <v>32782</v>
      </c>
      <c r="B214" s="587">
        <v>1.042</v>
      </c>
      <c r="C214" s="587">
        <v>234.042</v>
      </c>
      <c r="D214" s="587">
        <v>135.74799999999999</v>
      </c>
      <c r="E214" s="587">
        <v>370.83199999999999</v>
      </c>
      <c r="F214" s="587">
        <v>0.42499999999999999</v>
      </c>
      <c r="G214" s="587">
        <v>4.4530000000000003</v>
      </c>
      <c r="H214" s="587">
        <v>78.137</v>
      </c>
      <c r="I214" s="587">
        <v>83.013999999999996</v>
      </c>
      <c r="J214" s="587">
        <v>453.846</v>
      </c>
      <c r="K214" s="587">
        <v>222.625</v>
      </c>
      <c r="L214" s="587">
        <v>506.87200000000001</v>
      </c>
      <c r="M214" s="587">
        <v>1183.3430000000001</v>
      </c>
    </row>
    <row r="215" spans="1:13" x14ac:dyDescent="0.2">
      <c r="A215" s="597">
        <v>32813</v>
      </c>
      <c r="B215" s="587">
        <v>2.633</v>
      </c>
      <c r="C215" s="587">
        <v>415.29199999999997</v>
      </c>
      <c r="D215" s="587">
        <v>145.458</v>
      </c>
      <c r="E215" s="587">
        <v>563.38199999999995</v>
      </c>
      <c r="F215" s="587">
        <v>0.41099999999999998</v>
      </c>
      <c r="G215" s="587">
        <v>4.3090000000000002</v>
      </c>
      <c r="H215" s="587">
        <v>75.616</v>
      </c>
      <c r="I215" s="587">
        <v>80.335999999999999</v>
      </c>
      <c r="J215" s="587">
        <v>643.71799999999996</v>
      </c>
      <c r="K215" s="587">
        <v>221.62799999999999</v>
      </c>
      <c r="L215" s="587">
        <v>517.005</v>
      </c>
      <c r="M215" s="587">
        <v>1382.3510000000001</v>
      </c>
    </row>
    <row r="216" spans="1:13" x14ac:dyDescent="0.2">
      <c r="A216" s="597">
        <v>32843</v>
      </c>
      <c r="B216" s="587">
        <v>5.8810000000000002</v>
      </c>
      <c r="C216" s="587">
        <v>810.60900000000004</v>
      </c>
      <c r="D216" s="587">
        <v>195.101</v>
      </c>
      <c r="E216" s="587">
        <v>1011.59</v>
      </c>
      <c r="F216" s="587">
        <v>0.42499999999999999</v>
      </c>
      <c r="G216" s="587">
        <v>4.4530000000000003</v>
      </c>
      <c r="H216" s="587">
        <v>78.137</v>
      </c>
      <c r="I216" s="587">
        <v>83.013999999999996</v>
      </c>
      <c r="J216" s="587">
        <v>1094.604</v>
      </c>
      <c r="K216" s="587">
        <v>292.58300000000003</v>
      </c>
      <c r="L216" s="587">
        <v>731.24199999999996</v>
      </c>
      <c r="M216" s="587">
        <v>2118.4290000000001</v>
      </c>
    </row>
    <row r="217" spans="1:13" x14ac:dyDescent="0.2">
      <c r="A217" s="597">
        <v>32874</v>
      </c>
      <c r="B217" s="587">
        <v>3.2989999999999999</v>
      </c>
      <c r="C217" s="587">
        <v>807.30899999999997</v>
      </c>
      <c r="D217" s="587">
        <v>135.72499999999999</v>
      </c>
      <c r="E217" s="587">
        <v>946.33299999999997</v>
      </c>
      <c r="F217" s="587">
        <v>0.46700000000000003</v>
      </c>
      <c r="G217" s="587">
        <v>4.7220000000000004</v>
      </c>
      <c r="H217" s="587">
        <v>49.26</v>
      </c>
      <c r="I217" s="587">
        <v>54.45</v>
      </c>
      <c r="J217" s="587">
        <v>1000.783</v>
      </c>
      <c r="K217" s="587">
        <v>325.68599999999998</v>
      </c>
      <c r="L217" s="587">
        <v>694.15800000000002</v>
      </c>
      <c r="M217" s="587">
        <v>2020.627</v>
      </c>
    </row>
    <row r="218" spans="1:13" x14ac:dyDescent="0.2">
      <c r="A218" s="597">
        <v>32905</v>
      </c>
      <c r="B218" s="587">
        <v>3.0339999999999998</v>
      </c>
      <c r="C218" s="587">
        <v>657.84400000000005</v>
      </c>
      <c r="D218" s="587">
        <v>125.185</v>
      </c>
      <c r="E218" s="587">
        <v>786.06299999999999</v>
      </c>
      <c r="F218" s="587">
        <v>0.42199999999999999</v>
      </c>
      <c r="G218" s="587">
        <v>4.2649999999999997</v>
      </c>
      <c r="H218" s="587">
        <v>44.493000000000002</v>
      </c>
      <c r="I218" s="587">
        <v>49.18</v>
      </c>
      <c r="J218" s="587">
        <v>835.24400000000003</v>
      </c>
      <c r="K218" s="587">
        <v>254.358</v>
      </c>
      <c r="L218" s="587">
        <v>551.77700000000004</v>
      </c>
      <c r="M218" s="587">
        <v>1641.38</v>
      </c>
    </row>
    <row r="219" spans="1:13" x14ac:dyDescent="0.2">
      <c r="A219" s="597">
        <v>32933</v>
      </c>
      <c r="B219" s="587">
        <v>2.5499999999999998</v>
      </c>
      <c r="C219" s="587">
        <v>564.64300000000003</v>
      </c>
      <c r="D219" s="587">
        <v>119.021</v>
      </c>
      <c r="E219" s="587">
        <v>686.21400000000006</v>
      </c>
      <c r="F219" s="587">
        <v>0.46700000000000003</v>
      </c>
      <c r="G219" s="587">
        <v>4.7220000000000004</v>
      </c>
      <c r="H219" s="587">
        <v>49.26</v>
      </c>
      <c r="I219" s="587">
        <v>54.45</v>
      </c>
      <c r="J219" s="587">
        <v>740.66399999999999</v>
      </c>
      <c r="K219" s="587">
        <v>245.477</v>
      </c>
      <c r="L219" s="587">
        <v>573.46699999999998</v>
      </c>
      <c r="M219" s="587">
        <v>1559.6079999999999</v>
      </c>
    </row>
    <row r="220" spans="1:13" x14ac:dyDescent="0.2">
      <c r="A220" s="597">
        <v>32964</v>
      </c>
      <c r="B220" s="587">
        <v>2.4609999999999999</v>
      </c>
      <c r="C220" s="587">
        <v>408.63</v>
      </c>
      <c r="D220" s="587">
        <v>108.831</v>
      </c>
      <c r="E220" s="587">
        <v>519.923</v>
      </c>
      <c r="F220" s="587">
        <v>0.45200000000000001</v>
      </c>
      <c r="G220" s="587">
        <v>4.57</v>
      </c>
      <c r="H220" s="587">
        <v>47.670999999999999</v>
      </c>
      <c r="I220" s="587">
        <v>52.692999999999998</v>
      </c>
      <c r="J220" s="587">
        <v>572.61599999999999</v>
      </c>
      <c r="K220" s="587">
        <v>222.55699999999999</v>
      </c>
      <c r="L220" s="587">
        <v>504.51499999999999</v>
      </c>
      <c r="M220" s="587">
        <v>1299.6880000000001</v>
      </c>
    </row>
    <row r="221" spans="1:13" x14ac:dyDescent="0.2">
      <c r="A221" s="597">
        <v>32994</v>
      </c>
      <c r="B221" s="587">
        <v>1.667</v>
      </c>
      <c r="C221" s="587">
        <v>253.875</v>
      </c>
      <c r="D221" s="587">
        <v>100.901</v>
      </c>
      <c r="E221" s="587">
        <v>356.44299999999998</v>
      </c>
      <c r="F221" s="587">
        <v>0.46700000000000003</v>
      </c>
      <c r="G221" s="587">
        <v>4.7220000000000004</v>
      </c>
      <c r="H221" s="587">
        <v>49.26</v>
      </c>
      <c r="I221" s="587">
        <v>54.45</v>
      </c>
      <c r="J221" s="587">
        <v>410.89299999999997</v>
      </c>
      <c r="K221" s="587">
        <v>214.63</v>
      </c>
      <c r="L221" s="587">
        <v>517.26</v>
      </c>
      <c r="M221" s="587">
        <v>1142.7819999999999</v>
      </c>
    </row>
    <row r="222" spans="1:13" x14ac:dyDescent="0.2">
      <c r="A222" s="597">
        <v>33025</v>
      </c>
      <c r="B222" s="587">
        <v>1.726</v>
      </c>
      <c r="C222" s="587">
        <v>164.392</v>
      </c>
      <c r="D222" s="587">
        <v>98.234999999999999</v>
      </c>
      <c r="E222" s="587">
        <v>264.35300000000001</v>
      </c>
      <c r="F222" s="587">
        <v>0.45200000000000001</v>
      </c>
      <c r="G222" s="587">
        <v>4.57</v>
      </c>
      <c r="H222" s="587">
        <v>47.670999999999999</v>
      </c>
      <c r="I222" s="587">
        <v>52.692999999999998</v>
      </c>
      <c r="J222" s="587">
        <v>317.04599999999999</v>
      </c>
      <c r="K222" s="587">
        <v>252.02500000000001</v>
      </c>
      <c r="L222" s="587">
        <v>625.77599999999995</v>
      </c>
      <c r="M222" s="587">
        <v>1194.847</v>
      </c>
    </row>
    <row r="223" spans="1:13" x14ac:dyDescent="0.2">
      <c r="A223" s="597">
        <v>33055</v>
      </c>
      <c r="B223" s="587">
        <v>2.4750000000000001</v>
      </c>
      <c r="C223" s="587">
        <v>129.184</v>
      </c>
      <c r="D223" s="587">
        <v>101.239</v>
      </c>
      <c r="E223" s="587">
        <v>232.898</v>
      </c>
      <c r="F223" s="587">
        <v>0.46700000000000003</v>
      </c>
      <c r="G223" s="587">
        <v>4.7220000000000004</v>
      </c>
      <c r="H223" s="587">
        <v>49.26</v>
      </c>
      <c r="I223" s="587">
        <v>54.45</v>
      </c>
      <c r="J223" s="587">
        <v>287.34800000000001</v>
      </c>
      <c r="K223" s="587">
        <v>309.94499999999999</v>
      </c>
      <c r="L223" s="587">
        <v>736.98500000000001</v>
      </c>
      <c r="M223" s="587">
        <v>1334.278</v>
      </c>
    </row>
    <row r="224" spans="1:13" x14ac:dyDescent="0.2">
      <c r="A224" s="597">
        <v>33086</v>
      </c>
      <c r="B224" s="587">
        <v>2.3069999999999999</v>
      </c>
      <c r="C224" s="587">
        <v>123.971</v>
      </c>
      <c r="D224" s="587">
        <v>113.925</v>
      </c>
      <c r="E224" s="587">
        <v>240.202</v>
      </c>
      <c r="F224" s="587">
        <v>0.46700000000000003</v>
      </c>
      <c r="G224" s="587">
        <v>4.7220000000000004</v>
      </c>
      <c r="H224" s="587">
        <v>49.26</v>
      </c>
      <c r="I224" s="587">
        <v>54.45</v>
      </c>
      <c r="J224" s="587">
        <v>294.65199999999999</v>
      </c>
      <c r="K224" s="587">
        <v>301.96300000000002</v>
      </c>
      <c r="L224" s="587">
        <v>726.09699999999998</v>
      </c>
      <c r="M224" s="587">
        <v>1322.712</v>
      </c>
    </row>
    <row r="225" spans="1:13" x14ac:dyDescent="0.2">
      <c r="A225" s="597">
        <v>33117</v>
      </c>
      <c r="B225" s="587">
        <v>1.8939999999999999</v>
      </c>
      <c r="C225" s="587">
        <v>135.03200000000001</v>
      </c>
      <c r="D225" s="587">
        <v>111.751</v>
      </c>
      <c r="E225" s="587">
        <v>248.67699999999999</v>
      </c>
      <c r="F225" s="587">
        <v>0.45200000000000001</v>
      </c>
      <c r="G225" s="587">
        <v>4.57</v>
      </c>
      <c r="H225" s="587">
        <v>47.670999999999999</v>
      </c>
      <c r="I225" s="587">
        <v>52.692999999999998</v>
      </c>
      <c r="J225" s="587">
        <v>301.37</v>
      </c>
      <c r="K225" s="587">
        <v>293.99200000000002</v>
      </c>
      <c r="L225" s="587">
        <v>619.048</v>
      </c>
      <c r="M225" s="587">
        <v>1214.4100000000001</v>
      </c>
    </row>
    <row r="226" spans="1:13" x14ac:dyDescent="0.2">
      <c r="A226" s="597">
        <v>33147</v>
      </c>
      <c r="B226" s="587">
        <v>1.913</v>
      </c>
      <c r="C226" s="587">
        <v>218.27600000000001</v>
      </c>
      <c r="D226" s="587">
        <v>120.327</v>
      </c>
      <c r="E226" s="587">
        <v>340.51600000000002</v>
      </c>
      <c r="F226" s="587">
        <v>0.46700000000000003</v>
      </c>
      <c r="G226" s="587">
        <v>4.7220000000000004</v>
      </c>
      <c r="H226" s="587">
        <v>49.26</v>
      </c>
      <c r="I226" s="587">
        <v>54.45</v>
      </c>
      <c r="J226" s="587">
        <v>394.96600000000001</v>
      </c>
      <c r="K226" s="587">
        <v>237.483</v>
      </c>
      <c r="L226" s="587">
        <v>528.721</v>
      </c>
      <c r="M226" s="587">
        <v>1161.1690000000001</v>
      </c>
    </row>
    <row r="227" spans="1:13" x14ac:dyDescent="0.2">
      <c r="A227" s="597">
        <v>33178</v>
      </c>
      <c r="B227" s="587">
        <v>2.8879999999999999</v>
      </c>
      <c r="C227" s="587">
        <v>384.16500000000002</v>
      </c>
      <c r="D227" s="587">
        <v>121.592</v>
      </c>
      <c r="E227" s="587">
        <v>508.64499999999998</v>
      </c>
      <c r="F227" s="587">
        <v>0.45200000000000001</v>
      </c>
      <c r="G227" s="587">
        <v>4.57</v>
      </c>
      <c r="H227" s="587">
        <v>47.670999999999999</v>
      </c>
      <c r="I227" s="587">
        <v>52.692999999999998</v>
      </c>
      <c r="J227" s="587">
        <v>561.33799999999997</v>
      </c>
      <c r="K227" s="587">
        <v>226.77799999999999</v>
      </c>
      <c r="L227" s="587">
        <v>504.363</v>
      </c>
      <c r="M227" s="587">
        <v>1292.48</v>
      </c>
    </row>
    <row r="228" spans="1:13" x14ac:dyDescent="0.2">
      <c r="A228" s="597">
        <v>33208</v>
      </c>
      <c r="B228" s="587">
        <v>4.9000000000000004</v>
      </c>
      <c r="C228" s="587">
        <v>644.72400000000005</v>
      </c>
      <c r="D228" s="587">
        <v>137.44300000000001</v>
      </c>
      <c r="E228" s="587">
        <v>787.06600000000003</v>
      </c>
      <c r="F228" s="587">
        <v>0.46700000000000003</v>
      </c>
      <c r="G228" s="587">
        <v>4.7220000000000004</v>
      </c>
      <c r="H228" s="587">
        <v>49.26</v>
      </c>
      <c r="I228" s="587">
        <v>54.45</v>
      </c>
      <c r="J228" s="587">
        <v>841.51599999999996</v>
      </c>
      <c r="K228" s="587">
        <v>267.85700000000003</v>
      </c>
      <c r="L228" s="587">
        <v>643.75400000000002</v>
      </c>
      <c r="M228" s="587">
        <v>1753.127</v>
      </c>
    </row>
    <row r="229" spans="1:13" x14ac:dyDescent="0.2">
      <c r="A229" s="597">
        <v>33239</v>
      </c>
      <c r="B229" s="587">
        <v>3.5880000000000001</v>
      </c>
      <c r="C229" s="587">
        <v>865.32600000000002</v>
      </c>
      <c r="D229" s="587">
        <v>157.494</v>
      </c>
      <c r="E229" s="587">
        <v>1026.4079999999999</v>
      </c>
      <c r="F229" s="587">
        <v>0.501</v>
      </c>
      <c r="G229" s="587">
        <v>4.8780000000000001</v>
      </c>
      <c r="H229" s="587">
        <v>51.808</v>
      </c>
      <c r="I229" s="587">
        <v>57.186999999999998</v>
      </c>
      <c r="J229" s="587">
        <v>1083.595</v>
      </c>
      <c r="K229" s="587">
        <v>320.41800000000001</v>
      </c>
      <c r="L229" s="587">
        <v>735.45299999999997</v>
      </c>
      <c r="M229" s="587">
        <v>2139.4670000000001</v>
      </c>
    </row>
    <row r="230" spans="1:13" x14ac:dyDescent="0.2">
      <c r="A230" s="597">
        <v>33270</v>
      </c>
      <c r="B230" s="587">
        <v>2.5179999999999998</v>
      </c>
      <c r="C230" s="587">
        <v>681.072</v>
      </c>
      <c r="D230" s="587">
        <v>122.604</v>
      </c>
      <c r="E230" s="587">
        <v>806.19399999999996</v>
      </c>
      <c r="F230" s="587">
        <v>0.45300000000000001</v>
      </c>
      <c r="G230" s="587">
        <v>4.4059999999999997</v>
      </c>
      <c r="H230" s="587">
        <v>46.795000000000002</v>
      </c>
      <c r="I230" s="587">
        <v>51.652999999999999</v>
      </c>
      <c r="J230" s="587">
        <v>857.84699999999998</v>
      </c>
      <c r="K230" s="587">
        <v>271.178</v>
      </c>
      <c r="L230" s="587">
        <v>558.423</v>
      </c>
      <c r="M230" s="587">
        <v>1687.4490000000001</v>
      </c>
    </row>
    <row r="231" spans="1:13" x14ac:dyDescent="0.2">
      <c r="A231" s="597">
        <v>33298</v>
      </c>
      <c r="B231" s="587">
        <v>2.2490000000000001</v>
      </c>
      <c r="C231" s="587">
        <v>587.15200000000004</v>
      </c>
      <c r="D231" s="587">
        <v>119.535</v>
      </c>
      <c r="E231" s="587">
        <v>708.93600000000004</v>
      </c>
      <c r="F231" s="587">
        <v>0.501</v>
      </c>
      <c r="G231" s="587">
        <v>4.8780000000000001</v>
      </c>
      <c r="H231" s="587">
        <v>51.808</v>
      </c>
      <c r="I231" s="587">
        <v>57.186999999999998</v>
      </c>
      <c r="J231" s="587">
        <v>766.12300000000005</v>
      </c>
      <c r="K231" s="587">
        <v>252.126</v>
      </c>
      <c r="L231" s="587">
        <v>581.85900000000004</v>
      </c>
      <c r="M231" s="587">
        <v>1600.1079999999999</v>
      </c>
    </row>
    <row r="232" spans="1:13" x14ac:dyDescent="0.2">
      <c r="A232" s="597">
        <v>33329</v>
      </c>
      <c r="B232" s="587">
        <v>1.677</v>
      </c>
      <c r="C232" s="587">
        <v>381.96899999999999</v>
      </c>
      <c r="D232" s="587">
        <v>104.218</v>
      </c>
      <c r="E232" s="587">
        <v>487.86399999999998</v>
      </c>
      <c r="F232" s="587">
        <v>0.48499999999999999</v>
      </c>
      <c r="G232" s="587">
        <v>4.72</v>
      </c>
      <c r="H232" s="587">
        <v>50.137</v>
      </c>
      <c r="I232" s="587">
        <v>55.341999999999999</v>
      </c>
      <c r="J232" s="587">
        <v>543.20600000000002</v>
      </c>
      <c r="K232" s="587">
        <v>224.90199999999999</v>
      </c>
      <c r="L232" s="587">
        <v>501.59199999999998</v>
      </c>
      <c r="M232" s="587">
        <v>1269.7</v>
      </c>
    </row>
    <row r="233" spans="1:13" x14ac:dyDescent="0.2">
      <c r="A233" s="597">
        <v>33359</v>
      </c>
      <c r="B233" s="587">
        <v>1.3740000000000001</v>
      </c>
      <c r="C233" s="587">
        <v>234.15799999999999</v>
      </c>
      <c r="D233" s="587">
        <v>98.448999999999998</v>
      </c>
      <c r="E233" s="587">
        <v>333.98099999999999</v>
      </c>
      <c r="F233" s="587">
        <v>0.501</v>
      </c>
      <c r="G233" s="587">
        <v>4.8780000000000001</v>
      </c>
      <c r="H233" s="587">
        <v>51.808</v>
      </c>
      <c r="I233" s="587">
        <v>57.186999999999998</v>
      </c>
      <c r="J233" s="587">
        <v>391.16800000000001</v>
      </c>
      <c r="K233" s="587">
        <v>229.56800000000001</v>
      </c>
      <c r="L233" s="587">
        <v>561.70000000000005</v>
      </c>
      <c r="M233" s="587">
        <v>1182.4359999999999</v>
      </c>
    </row>
    <row r="234" spans="1:13" x14ac:dyDescent="0.2">
      <c r="A234" s="597">
        <v>33390</v>
      </c>
      <c r="B234" s="587">
        <v>1.3380000000000001</v>
      </c>
      <c r="C234" s="587">
        <v>151.39699999999999</v>
      </c>
      <c r="D234" s="587">
        <v>97.766000000000005</v>
      </c>
      <c r="E234" s="587">
        <v>250.501</v>
      </c>
      <c r="F234" s="587">
        <v>0.48499999999999999</v>
      </c>
      <c r="G234" s="587">
        <v>4.72</v>
      </c>
      <c r="H234" s="587">
        <v>50.137</v>
      </c>
      <c r="I234" s="587">
        <v>55.341999999999999</v>
      </c>
      <c r="J234" s="587">
        <v>305.84399999999999</v>
      </c>
      <c r="K234" s="587">
        <v>276.08</v>
      </c>
      <c r="L234" s="587">
        <v>646.40499999999997</v>
      </c>
      <c r="M234" s="587">
        <v>1228.328</v>
      </c>
    </row>
    <row r="235" spans="1:13" x14ac:dyDescent="0.2">
      <c r="A235" s="597">
        <v>33420</v>
      </c>
      <c r="B235" s="587">
        <v>1.7749999999999999</v>
      </c>
      <c r="C235" s="587">
        <v>129.124</v>
      </c>
      <c r="D235" s="587">
        <v>103.69799999999999</v>
      </c>
      <c r="E235" s="587">
        <v>234.59700000000001</v>
      </c>
      <c r="F235" s="587">
        <v>0.501</v>
      </c>
      <c r="G235" s="587">
        <v>4.8780000000000001</v>
      </c>
      <c r="H235" s="587">
        <v>51.808</v>
      </c>
      <c r="I235" s="587">
        <v>57.186999999999998</v>
      </c>
      <c r="J235" s="587">
        <v>291.78399999999999</v>
      </c>
      <c r="K235" s="587">
        <v>322.44</v>
      </c>
      <c r="L235" s="587">
        <v>773.9</v>
      </c>
      <c r="M235" s="587">
        <v>1388.123</v>
      </c>
    </row>
    <row r="236" spans="1:13" x14ac:dyDescent="0.2">
      <c r="A236" s="597">
        <v>33451</v>
      </c>
      <c r="B236" s="587">
        <v>1.6060000000000001</v>
      </c>
      <c r="C236" s="587">
        <v>120.61199999999999</v>
      </c>
      <c r="D236" s="587">
        <v>103.40900000000001</v>
      </c>
      <c r="E236" s="587">
        <v>225.626</v>
      </c>
      <c r="F236" s="587">
        <v>0.501</v>
      </c>
      <c r="G236" s="587">
        <v>4.8780000000000001</v>
      </c>
      <c r="H236" s="587">
        <v>51.808</v>
      </c>
      <c r="I236" s="587">
        <v>57.186999999999998</v>
      </c>
      <c r="J236" s="587">
        <v>282.81299999999999</v>
      </c>
      <c r="K236" s="587">
        <v>316.95800000000003</v>
      </c>
      <c r="L236" s="587">
        <v>740.72799999999995</v>
      </c>
      <c r="M236" s="587">
        <v>1340.499</v>
      </c>
    </row>
    <row r="237" spans="1:13" x14ac:dyDescent="0.2">
      <c r="A237" s="597">
        <v>33482</v>
      </c>
      <c r="B237" s="587">
        <v>1.329</v>
      </c>
      <c r="C237" s="587">
        <v>141.31100000000001</v>
      </c>
      <c r="D237" s="587">
        <v>98.685000000000002</v>
      </c>
      <c r="E237" s="587">
        <v>241.32499999999999</v>
      </c>
      <c r="F237" s="587">
        <v>0.48499999999999999</v>
      </c>
      <c r="G237" s="587">
        <v>4.72</v>
      </c>
      <c r="H237" s="587">
        <v>50.137</v>
      </c>
      <c r="I237" s="587">
        <v>55.341999999999999</v>
      </c>
      <c r="J237" s="587">
        <v>296.66699999999997</v>
      </c>
      <c r="K237" s="587">
        <v>288.26400000000001</v>
      </c>
      <c r="L237" s="587">
        <v>598.82899999999995</v>
      </c>
      <c r="M237" s="587">
        <v>1183.76</v>
      </c>
    </row>
    <row r="238" spans="1:13" x14ac:dyDescent="0.2">
      <c r="A238" s="597">
        <v>33512</v>
      </c>
      <c r="B238" s="587">
        <v>1.47</v>
      </c>
      <c r="C238" s="587">
        <v>230.41900000000001</v>
      </c>
      <c r="D238" s="587">
        <v>112.923</v>
      </c>
      <c r="E238" s="587">
        <v>344.81299999999999</v>
      </c>
      <c r="F238" s="587">
        <v>0.501</v>
      </c>
      <c r="G238" s="587">
        <v>4.8780000000000001</v>
      </c>
      <c r="H238" s="587">
        <v>51.808</v>
      </c>
      <c r="I238" s="587">
        <v>57.186999999999998</v>
      </c>
      <c r="J238" s="587">
        <v>402</v>
      </c>
      <c r="K238" s="587">
        <v>236.279</v>
      </c>
      <c r="L238" s="587">
        <v>525.60500000000002</v>
      </c>
      <c r="M238" s="587">
        <v>1163.884</v>
      </c>
    </row>
    <row r="239" spans="1:13" x14ac:dyDescent="0.2">
      <c r="A239" s="597">
        <v>33543</v>
      </c>
      <c r="B239" s="587">
        <v>2.8180000000000001</v>
      </c>
      <c r="C239" s="587">
        <v>471.00799999999998</v>
      </c>
      <c r="D239" s="587">
        <v>119.518</v>
      </c>
      <c r="E239" s="587">
        <v>593.34400000000005</v>
      </c>
      <c r="F239" s="587">
        <v>0.48499999999999999</v>
      </c>
      <c r="G239" s="587">
        <v>4.72</v>
      </c>
      <c r="H239" s="587">
        <v>50.137</v>
      </c>
      <c r="I239" s="587">
        <v>55.341999999999999</v>
      </c>
      <c r="J239" s="587">
        <v>648.68600000000004</v>
      </c>
      <c r="K239" s="587">
        <v>242.03800000000001</v>
      </c>
      <c r="L239" s="587">
        <v>546.72900000000004</v>
      </c>
      <c r="M239" s="587">
        <v>1437.454</v>
      </c>
    </row>
    <row r="240" spans="1:13" x14ac:dyDescent="0.2">
      <c r="A240" s="597">
        <v>33573</v>
      </c>
      <c r="B240" s="587">
        <v>3.6120000000000001</v>
      </c>
      <c r="C240" s="587">
        <v>674.98500000000001</v>
      </c>
      <c r="D240" s="587">
        <v>142.554</v>
      </c>
      <c r="E240" s="587">
        <v>821.15099999999995</v>
      </c>
      <c r="F240" s="587">
        <v>0.501</v>
      </c>
      <c r="G240" s="587">
        <v>4.8780000000000001</v>
      </c>
      <c r="H240" s="587">
        <v>51.808</v>
      </c>
      <c r="I240" s="587">
        <v>57.186999999999998</v>
      </c>
      <c r="J240" s="587">
        <v>878.33799999999997</v>
      </c>
      <c r="K240" s="587">
        <v>279.63200000000001</v>
      </c>
      <c r="L240" s="587">
        <v>640.87900000000002</v>
      </c>
      <c r="M240" s="587">
        <v>1798.8489999999999</v>
      </c>
    </row>
    <row r="241" spans="1:13" x14ac:dyDescent="0.2">
      <c r="A241" s="597">
        <v>33604</v>
      </c>
      <c r="B241" s="587">
        <v>3.056</v>
      </c>
      <c r="C241" s="587">
        <v>805.41099999999994</v>
      </c>
      <c r="D241" s="587">
        <v>154.88300000000001</v>
      </c>
      <c r="E241" s="587">
        <v>963.351</v>
      </c>
      <c r="F241" s="587">
        <v>0.54200000000000004</v>
      </c>
      <c r="G241" s="587">
        <v>5.0430000000000001</v>
      </c>
      <c r="H241" s="587">
        <v>54.207999999999998</v>
      </c>
      <c r="I241" s="587">
        <v>59.792999999999999</v>
      </c>
      <c r="J241" s="587">
        <v>1023.144</v>
      </c>
      <c r="K241" s="587">
        <v>312.18200000000002</v>
      </c>
      <c r="L241" s="587">
        <v>710.21299999999997</v>
      </c>
      <c r="M241" s="587">
        <v>2045.539</v>
      </c>
    </row>
    <row r="242" spans="1:13" x14ac:dyDescent="0.2">
      <c r="A242" s="597">
        <v>33635</v>
      </c>
      <c r="B242" s="587">
        <v>2.4209999999999998</v>
      </c>
      <c r="C242" s="587">
        <v>713.64499999999998</v>
      </c>
      <c r="D242" s="587">
        <v>132.684</v>
      </c>
      <c r="E242" s="587">
        <v>848.75</v>
      </c>
      <c r="F242" s="587">
        <v>0.50700000000000001</v>
      </c>
      <c r="G242" s="587">
        <v>4.718</v>
      </c>
      <c r="H242" s="587">
        <v>50.71</v>
      </c>
      <c r="I242" s="587">
        <v>55.935000000000002</v>
      </c>
      <c r="J242" s="587">
        <v>904.68499999999995</v>
      </c>
      <c r="K242" s="587">
        <v>280.428</v>
      </c>
      <c r="L242" s="587">
        <v>584.98800000000006</v>
      </c>
      <c r="M242" s="587">
        <v>1770.1010000000001</v>
      </c>
    </row>
    <row r="243" spans="1:13" x14ac:dyDescent="0.2">
      <c r="A243" s="597">
        <v>33664</v>
      </c>
      <c r="B243" s="587">
        <v>2.1869999999999998</v>
      </c>
      <c r="C243" s="587">
        <v>588.17200000000003</v>
      </c>
      <c r="D243" s="587">
        <v>126.75</v>
      </c>
      <c r="E243" s="587">
        <v>717.10799999999995</v>
      </c>
      <c r="F243" s="587">
        <v>0.54200000000000004</v>
      </c>
      <c r="G243" s="587">
        <v>5.0430000000000001</v>
      </c>
      <c r="H243" s="587">
        <v>54.207999999999998</v>
      </c>
      <c r="I243" s="587">
        <v>59.792999999999999</v>
      </c>
      <c r="J243" s="587">
        <v>776.90099999999995</v>
      </c>
      <c r="K243" s="587">
        <v>251.751</v>
      </c>
      <c r="L243" s="587">
        <v>570.37</v>
      </c>
      <c r="M243" s="587">
        <v>1599.0219999999999</v>
      </c>
    </row>
    <row r="244" spans="1:13" x14ac:dyDescent="0.2">
      <c r="A244" s="597">
        <v>33695</v>
      </c>
      <c r="B244" s="587">
        <v>2.2130000000000001</v>
      </c>
      <c r="C244" s="587">
        <v>442.11399999999998</v>
      </c>
      <c r="D244" s="587">
        <v>109.255</v>
      </c>
      <c r="E244" s="587">
        <v>553.58199999999999</v>
      </c>
      <c r="F244" s="587">
        <v>0.52500000000000002</v>
      </c>
      <c r="G244" s="587">
        <v>4.8810000000000002</v>
      </c>
      <c r="H244" s="587">
        <v>52.459000000000003</v>
      </c>
      <c r="I244" s="587">
        <v>57.863999999999997</v>
      </c>
      <c r="J244" s="587">
        <v>611.44600000000003</v>
      </c>
      <c r="K244" s="587">
        <v>233.589</v>
      </c>
      <c r="L244" s="587">
        <v>511.46800000000002</v>
      </c>
      <c r="M244" s="587">
        <v>1356.5029999999999</v>
      </c>
    </row>
    <row r="245" spans="1:13" x14ac:dyDescent="0.2">
      <c r="A245" s="597">
        <v>33725</v>
      </c>
      <c r="B245" s="587">
        <v>1.335</v>
      </c>
      <c r="C245" s="587">
        <v>257.5</v>
      </c>
      <c r="D245" s="587">
        <v>95.665000000000006</v>
      </c>
      <c r="E245" s="587">
        <v>354.5</v>
      </c>
      <c r="F245" s="587">
        <v>0.54200000000000004</v>
      </c>
      <c r="G245" s="587">
        <v>5.0430000000000001</v>
      </c>
      <c r="H245" s="587">
        <v>54.207999999999998</v>
      </c>
      <c r="I245" s="587">
        <v>59.792999999999999</v>
      </c>
      <c r="J245" s="587">
        <v>414.29300000000001</v>
      </c>
      <c r="K245" s="587">
        <v>221.07499999999999</v>
      </c>
      <c r="L245" s="587">
        <v>508.39</v>
      </c>
      <c r="M245" s="587">
        <v>1143.7570000000001</v>
      </c>
    </row>
    <row r="246" spans="1:13" x14ac:dyDescent="0.2">
      <c r="A246" s="597">
        <v>33756</v>
      </c>
      <c r="B246" s="587">
        <v>1.23</v>
      </c>
      <c r="C246" s="587">
        <v>166.31299999999999</v>
      </c>
      <c r="D246" s="587">
        <v>97.388000000000005</v>
      </c>
      <c r="E246" s="587">
        <v>264.93</v>
      </c>
      <c r="F246" s="587">
        <v>0.52500000000000002</v>
      </c>
      <c r="G246" s="587">
        <v>4.8810000000000002</v>
      </c>
      <c r="H246" s="587">
        <v>52.459000000000003</v>
      </c>
      <c r="I246" s="587">
        <v>57.863999999999997</v>
      </c>
      <c r="J246" s="587">
        <v>322.79399999999998</v>
      </c>
      <c r="K246" s="587">
        <v>241.87299999999999</v>
      </c>
      <c r="L246" s="587">
        <v>570.97400000000005</v>
      </c>
      <c r="M246" s="587">
        <v>1135.6420000000001</v>
      </c>
    </row>
    <row r="247" spans="1:13" x14ac:dyDescent="0.2">
      <c r="A247" s="597">
        <v>33786</v>
      </c>
      <c r="B247" s="587">
        <v>1.9730000000000001</v>
      </c>
      <c r="C247" s="587">
        <v>135.01</v>
      </c>
      <c r="D247" s="587">
        <v>99.375</v>
      </c>
      <c r="E247" s="587">
        <v>236.358</v>
      </c>
      <c r="F247" s="587">
        <v>0.54200000000000004</v>
      </c>
      <c r="G247" s="587">
        <v>5.0430000000000001</v>
      </c>
      <c r="H247" s="587">
        <v>54.207999999999998</v>
      </c>
      <c r="I247" s="587">
        <v>59.792999999999999</v>
      </c>
      <c r="J247" s="587">
        <v>296.15100000000001</v>
      </c>
      <c r="K247" s="587">
        <v>302.60899999999998</v>
      </c>
      <c r="L247" s="587">
        <v>726.40800000000002</v>
      </c>
      <c r="M247" s="587">
        <v>1325.1679999999999</v>
      </c>
    </row>
    <row r="248" spans="1:13" x14ac:dyDescent="0.2">
      <c r="A248" s="597">
        <v>33817</v>
      </c>
      <c r="B248" s="587">
        <v>1.6359999999999999</v>
      </c>
      <c r="C248" s="587">
        <v>128.56100000000001</v>
      </c>
      <c r="D248" s="587">
        <v>91.491</v>
      </c>
      <c r="E248" s="587">
        <v>221.68799999999999</v>
      </c>
      <c r="F248" s="587">
        <v>0.54200000000000004</v>
      </c>
      <c r="G248" s="587">
        <v>5.0430000000000001</v>
      </c>
      <c r="H248" s="587">
        <v>54.207999999999998</v>
      </c>
      <c r="I248" s="587">
        <v>59.792999999999999</v>
      </c>
      <c r="J248" s="587">
        <v>281.48099999999999</v>
      </c>
      <c r="K248" s="587">
        <v>301.72399999999999</v>
      </c>
      <c r="L248" s="587">
        <v>686.31600000000003</v>
      </c>
      <c r="M248" s="587">
        <v>1269.521</v>
      </c>
    </row>
    <row r="249" spans="1:13" x14ac:dyDescent="0.2">
      <c r="A249" s="597">
        <v>33848</v>
      </c>
      <c r="B249" s="587">
        <v>1.532</v>
      </c>
      <c r="C249" s="587">
        <v>140.34399999999999</v>
      </c>
      <c r="D249" s="587">
        <v>116.282</v>
      </c>
      <c r="E249" s="587">
        <v>258.15800000000002</v>
      </c>
      <c r="F249" s="587">
        <v>0.52500000000000002</v>
      </c>
      <c r="G249" s="587">
        <v>4.8810000000000002</v>
      </c>
      <c r="H249" s="587">
        <v>52.459000000000003</v>
      </c>
      <c r="I249" s="587">
        <v>57.863999999999997</v>
      </c>
      <c r="J249" s="587">
        <v>316.02199999999999</v>
      </c>
      <c r="K249" s="587">
        <v>271.46199999999999</v>
      </c>
      <c r="L249" s="587">
        <v>587.61900000000003</v>
      </c>
      <c r="M249" s="587">
        <v>1175.1030000000001</v>
      </c>
    </row>
    <row r="250" spans="1:13" x14ac:dyDescent="0.2">
      <c r="A250" s="597">
        <v>33878</v>
      </c>
      <c r="B250" s="587">
        <v>1.528</v>
      </c>
      <c r="C250" s="587">
        <v>246.273</v>
      </c>
      <c r="D250" s="587">
        <v>115.738</v>
      </c>
      <c r="E250" s="587">
        <v>363.53800000000001</v>
      </c>
      <c r="F250" s="587">
        <v>0.54200000000000004</v>
      </c>
      <c r="G250" s="587">
        <v>5.0430000000000001</v>
      </c>
      <c r="H250" s="587">
        <v>54.207999999999998</v>
      </c>
      <c r="I250" s="587">
        <v>59.792999999999999</v>
      </c>
      <c r="J250" s="587">
        <v>423.33100000000002</v>
      </c>
      <c r="K250" s="587">
        <v>238.77099999999999</v>
      </c>
      <c r="L250" s="587">
        <v>515.43200000000002</v>
      </c>
      <c r="M250" s="587">
        <v>1177.5350000000001</v>
      </c>
    </row>
    <row r="251" spans="1:13" x14ac:dyDescent="0.2">
      <c r="A251" s="597">
        <v>33909</v>
      </c>
      <c r="B251" s="587">
        <v>2.67</v>
      </c>
      <c r="C251" s="587">
        <v>447.19099999999997</v>
      </c>
      <c r="D251" s="587">
        <v>123.322</v>
      </c>
      <c r="E251" s="587">
        <v>573.18399999999997</v>
      </c>
      <c r="F251" s="587">
        <v>0.52500000000000002</v>
      </c>
      <c r="G251" s="587">
        <v>4.8810000000000002</v>
      </c>
      <c r="H251" s="587">
        <v>52.459000000000003</v>
      </c>
      <c r="I251" s="587">
        <v>57.863999999999997</v>
      </c>
      <c r="J251" s="587">
        <v>631.048</v>
      </c>
      <c r="K251" s="587">
        <v>239.221</v>
      </c>
      <c r="L251" s="587">
        <v>542.46400000000006</v>
      </c>
      <c r="M251" s="587">
        <v>1412.7329999999999</v>
      </c>
    </row>
    <row r="252" spans="1:13" x14ac:dyDescent="0.2">
      <c r="A252" s="597">
        <v>33939</v>
      </c>
      <c r="B252" s="587">
        <v>3.8079999999999998</v>
      </c>
      <c r="C252" s="587">
        <v>734.86199999999997</v>
      </c>
      <c r="D252" s="587">
        <v>151.244</v>
      </c>
      <c r="E252" s="587">
        <v>889.91399999999999</v>
      </c>
      <c r="F252" s="587">
        <v>0.54200000000000004</v>
      </c>
      <c r="G252" s="587">
        <v>5.0430000000000001</v>
      </c>
      <c r="H252" s="587">
        <v>54.207999999999998</v>
      </c>
      <c r="I252" s="587">
        <v>59.792999999999999</v>
      </c>
      <c r="J252" s="587">
        <v>949.70699999999999</v>
      </c>
      <c r="K252" s="587">
        <v>298.73899999999998</v>
      </c>
      <c r="L252" s="587">
        <v>698.48599999999999</v>
      </c>
      <c r="M252" s="587">
        <v>1946.932</v>
      </c>
    </row>
    <row r="253" spans="1:13" x14ac:dyDescent="0.2">
      <c r="A253" s="597">
        <v>33970</v>
      </c>
      <c r="B253" s="587">
        <v>2.738</v>
      </c>
      <c r="C253" s="587">
        <v>849.13</v>
      </c>
      <c r="D253" s="587">
        <v>147.572</v>
      </c>
      <c r="E253" s="587">
        <v>999.44</v>
      </c>
      <c r="F253" s="587">
        <v>0.57799999999999996</v>
      </c>
      <c r="G253" s="587">
        <v>5.2060000000000004</v>
      </c>
      <c r="H253" s="587">
        <v>46.712000000000003</v>
      </c>
      <c r="I253" s="587">
        <v>52.496000000000002</v>
      </c>
      <c r="J253" s="587">
        <v>1051.9359999999999</v>
      </c>
      <c r="K253" s="587">
        <v>319.96899999999999</v>
      </c>
      <c r="L253" s="587">
        <v>728.36300000000006</v>
      </c>
      <c r="M253" s="587">
        <v>2100.2669999999998</v>
      </c>
    </row>
    <row r="254" spans="1:13" x14ac:dyDescent="0.2">
      <c r="A254" s="597">
        <v>34001</v>
      </c>
      <c r="B254" s="587">
        <v>2.6549999999999998</v>
      </c>
      <c r="C254" s="587">
        <v>785.53</v>
      </c>
      <c r="D254" s="587">
        <v>141.14699999999999</v>
      </c>
      <c r="E254" s="587">
        <v>929.33199999999999</v>
      </c>
      <c r="F254" s="587">
        <v>0.52200000000000002</v>
      </c>
      <c r="G254" s="587">
        <v>4.702</v>
      </c>
      <c r="H254" s="587">
        <v>42.192</v>
      </c>
      <c r="I254" s="587">
        <v>47.414999999999999</v>
      </c>
      <c r="J254" s="587">
        <v>976.74699999999996</v>
      </c>
      <c r="K254" s="587">
        <v>284.59399999999999</v>
      </c>
      <c r="L254" s="587">
        <v>610.51099999999997</v>
      </c>
      <c r="M254" s="587">
        <v>1871.8520000000001</v>
      </c>
    </row>
    <row r="255" spans="1:13" x14ac:dyDescent="0.2">
      <c r="A255" s="597">
        <v>34029</v>
      </c>
      <c r="B255" s="587">
        <v>2.1259999999999999</v>
      </c>
      <c r="C255" s="587">
        <v>718.69399999999996</v>
      </c>
      <c r="D255" s="587">
        <v>147.80799999999999</v>
      </c>
      <c r="E255" s="587">
        <v>868.62800000000004</v>
      </c>
      <c r="F255" s="587">
        <v>0.57799999999999996</v>
      </c>
      <c r="G255" s="587">
        <v>5.2060000000000004</v>
      </c>
      <c r="H255" s="587">
        <v>46.712000000000003</v>
      </c>
      <c r="I255" s="587">
        <v>52.496000000000002</v>
      </c>
      <c r="J255" s="587">
        <v>921.12400000000002</v>
      </c>
      <c r="K255" s="587">
        <v>283.38900000000001</v>
      </c>
      <c r="L255" s="587">
        <v>636.85</v>
      </c>
      <c r="M255" s="587">
        <v>1841.3630000000001</v>
      </c>
    </row>
    <row r="256" spans="1:13" x14ac:dyDescent="0.2">
      <c r="A256" s="597">
        <v>34060</v>
      </c>
      <c r="B256" s="587">
        <v>2.5390000000000001</v>
      </c>
      <c r="C256" s="587">
        <v>459.50599999999997</v>
      </c>
      <c r="D256" s="587">
        <v>116.684</v>
      </c>
      <c r="E256" s="587">
        <v>578.73</v>
      </c>
      <c r="F256" s="587">
        <v>0.55900000000000005</v>
      </c>
      <c r="G256" s="587">
        <v>5.0380000000000003</v>
      </c>
      <c r="H256" s="587">
        <v>45.204999999999998</v>
      </c>
      <c r="I256" s="587">
        <v>50.802</v>
      </c>
      <c r="J256" s="587">
        <v>629.53200000000004</v>
      </c>
      <c r="K256" s="587">
        <v>237.80500000000001</v>
      </c>
      <c r="L256" s="587">
        <v>514.38400000000001</v>
      </c>
      <c r="M256" s="587">
        <v>1381.721</v>
      </c>
    </row>
    <row r="257" spans="1:13" x14ac:dyDescent="0.2">
      <c r="A257" s="597">
        <v>34090</v>
      </c>
      <c r="B257" s="587">
        <v>1.3360000000000001</v>
      </c>
      <c r="C257" s="587">
        <v>237.161</v>
      </c>
      <c r="D257" s="587">
        <v>103.76</v>
      </c>
      <c r="E257" s="587">
        <v>342.25700000000001</v>
      </c>
      <c r="F257" s="587">
        <v>0.57799999999999996</v>
      </c>
      <c r="G257" s="587">
        <v>5.2060000000000004</v>
      </c>
      <c r="H257" s="587">
        <v>46.712000000000003</v>
      </c>
      <c r="I257" s="587">
        <v>52.496000000000002</v>
      </c>
      <c r="J257" s="587">
        <v>394.75299999999999</v>
      </c>
      <c r="K257" s="587">
        <v>217.95</v>
      </c>
      <c r="L257" s="587">
        <v>509.17200000000003</v>
      </c>
      <c r="M257" s="587">
        <v>1121.875</v>
      </c>
    </row>
    <row r="258" spans="1:13" x14ac:dyDescent="0.2">
      <c r="A258" s="597">
        <v>34121</v>
      </c>
      <c r="B258" s="587">
        <v>1.7310000000000001</v>
      </c>
      <c r="C258" s="587">
        <v>167.01300000000001</v>
      </c>
      <c r="D258" s="587">
        <v>102.88800000000001</v>
      </c>
      <c r="E258" s="587">
        <v>271.63099999999997</v>
      </c>
      <c r="F258" s="587">
        <v>0.55900000000000005</v>
      </c>
      <c r="G258" s="587">
        <v>5.0380000000000003</v>
      </c>
      <c r="H258" s="587">
        <v>45.204999999999998</v>
      </c>
      <c r="I258" s="587">
        <v>50.802</v>
      </c>
      <c r="J258" s="587">
        <v>322.43299999999999</v>
      </c>
      <c r="K258" s="587">
        <v>261.31099999999998</v>
      </c>
      <c r="L258" s="587">
        <v>625.98400000000004</v>
      </c>
      <c r="M258" s="587">
        <v>1209.729</v>
      </c>
    </row>
    <row r="259" spans="1:13" x14ac:dyDescent="0.2">
      <c r="A259" s="597">
        <v>34151</v>
      </c>
      <c r="B259" s="587">
        <v>1.756</v>
      </c>
      <c r="C259" s="587">
        <v>132.48099999999999</v>
      </c>
      <c r="D259" s="587">
        <v>107.81100000000001</v>
      </c>
      <c r="E259" s="587">
        <v>242.048</v>
      </c>
      <c r="F259" s="587">
        <v>0.57799999999999996</v>
      </c>
      <c r="G259" s="587">
        <v>5.2060000000000004</v>
      </c>
      <c r="H259" s="587">
        <v>46.712000000000003</v>
      </c>
      <c r="I259" s="587">
        <v>52.496000000000002</v>
      </c>
      <c r="J259" s="587">
        <v>294.54399999999998</v>
      </c>
      <c r="K259" s="587">
        <v>344.84</v>
      </c>
      <c r="L259" s="587">
        <v>827.601</v>
      </c>
      <c r="M259" s="587">
        <v>1466.9849999999999</v>
      </c>
    </row>
    <row r="260" spans="1:13" x14ac:dyDescent="0.2">
      <c r="A260" s="597">
        <v>34182</v>
      </c>
      <c r="B260" s="587">
        <v>1.58</v>
      </c>
      <c r="C260" s="587">
        <v>122.92100000000001</v>
      </c>
      <c r="D260" s="587">
        <v>114.358</v>
      </c>
      <c r="E260" s="587">
        <v>238.858</v>
      </c>
      <c r="F260" s="587">
        <v>0.57799999999999996</v>
      </c>
      <c r="G260" s="587">
        <v>5.2060000000000004</v>
      </c>
      <c r="H260" s="587">
        <v>46.712000000000003</v>
      </c>
      <c r="I260" s="587">
        <v>52.496000000000002</v>
      </c>
      <c r="J260" s="587">
        <v>291.35399999999998</v>
      </c>
      <c r="K260" s="587">
        <v>348.78300000000002</v>
      </c>
      <c r="L260" s="587">
        <v>814.71699999999998</v>
      </c>
      <c r="M260" s="587">
        <v>1454.854</v>
      </c>
    </row>
    <row r="261" spans="1:13" x14ac:dyDescent="0.2">
      <c r="A261" s="597">
        <v>34213</v>
      </c>
      <c r="B261" s="587">
        <v>1.1930000000000001</v>
      </c>
      <c r="C261" s="587">
        <v>144.57499999999999</v>
      </c>
      <c r="D261" s="587">
        <v>108.188</v>
      </c>
      <c r="E261" s="587">
        <v>253.95599999999999</v>
      </c>
      <c r="F261" s="587">
        <v>0.55900000000000005</v>
      </c>
      <c r="G261" s="587">
        <v>5.0380000000000003</v>
      </c>
      <c r="H261" s="587">
        <v>45.204999999999998</v>
      </c>
      <c r="I261" s="587">
        <v>50.802</v>
      </c>
      <c r="J261" s="587">
        <v>304.75799999999998</v>
      </c>
      <c r="K261" s="587">
        <v>303.39600000000002</v>
      </c>
      <c r="L261" s="587">
        <v>621.70100000000002</v>
      </c>
      <c r="M261" s="587">
        <v>1229.854</v>
      </c>
    </row>
    <row r="262" spans="1:13" x14ac:dyDescent="0.2">
      <c r="A262" s="597">
        <v>34243</v>
      </c>
      <c r="B262" s="587">
        <v>1.599</v>
      </c>
      <c r="C262" s="587">
        <v>259.78800000000001</v>
      </c>
      <c r="D262" s="587">
        <v>94.302000000000007</v>
      </c>
      <c r="E262" s="587">
        <v>355.68900000000002</v>
      </c>
      <c r="F262" s="587">
        <v>0.57799999999999996</v>
      </c>
      <c r="G262" s="587">
        <v>5.2060000000000004</v>
      </c>
      <c r="H262" s="587">
        <v>46.712000000000003</v>
      </c>
      <c r="I262" s="587">
        <v>52.496000000000002</v>
      </c>
      <c r="J262" s="587">
        <v>408.185</v>
      </c>
      <c r="K262" s="587">
        <v>244.846</v>
      </c>
      <c r="L262" s="587">
        <v>535.93600000000004</v>
      </c>
      <c r="M262" s="587">
        <v>1188.9659999999999</v>
      </c>
    </row>
    <row r="263" spans="1:13" x14ac:dyDescent="0.2">
      <c r="A263" s="597">
        <v>34274</v>
      </c>
      <c r="B263" s="587">
        <v>2.6859999999999999</v>
      </c>
      <c r="C263" s="587">
        <v>466.99099999999999</v>
      </c>
      <c r="D263" s="587">
        <v>113.94199999999999</v>
      </c>
      <c r="E263" s="587">
        <v>583.61900000000003</v>
      </c>
      <c r="F263" s="587">
        <v>0.55900000000000005</v>
      </c>
      <c r="G263" s="587">
        <v>5.0380000000000003</v>
      </c>
      <c r="H263" s="587">
        <v>45.204999999999998</v>
      </c>
      <c r="I263" s="587">
        <v>50.802</v>
      </c>
      <c r="J263" s="587">
        <v>634.42100000000005</v>
      </c>
      <c r="K263" s="587">
        <v>248.10900000000001</v>
      </c>
      <c r="L263" s="587">
        <v>566.86800000000005</v>
      </c>
      <c r="M263" s="587">
        <v>1449.3989999999999</v>
      </c>
    </row>
    <row r="264" spans="1:13" x14ac:dyDescent="0.2">
      <c r="A264" s="597">
        <v>34304</v>
      </c>
      <c r="B264" s="587">
        <v>3.81</v>
      </c>
      <c r="C264" s="587">
        <v>720.25900000000001</v>
      </c>
      <c r="D264" s="587">
        <v>140.52799999999999</v>
      </c>
      <c r="E264" s="587">
        <v>864.59699999999998</v>
      </c>
      <c r="F264" s="587">
        <v>0.57799999999999996</v>
      </c>
      <c r="G264" s="587">
        <v>5.2060000000000004</v>
      </c>
      <c r="H264" s="587">
        <v>46.712000000000003</v>
      </c>
      <c r="I264" s="587">
        <v>52.496000000000002</v>
      </c>
      <c r="J264" s="587">
        <v>917.09199999999998</v>
      </c>
      <c r="K264" s="587">
        <v>299.20100000000002</v>
      </c>
      <c r="L264" s="587">
        <v>686.54399999999998</v>
      </c>
      <c r="M264" s="587">
        <v>1902.838</v>
      </c>
    </row>
    <row r="265" spans="1:13" x14ac:dyDescent="0.2">
      <c r="A265" s="597">
        <v>34335</v>
      </c>
      <c r="B265" s="587">
        <v>2.96</v>
      </c>
      <c r="C265" s="587">
        <v>974.93799999999999</v>
      </c>
      <c r="D265" s="587">
        <v>165.01400000000001</v>
      </c>
      <c r="E265" s="587">
        <v>1142.912</v>
      </c>
      <c r="F265" s="587">
        <v>0.52700000000000002</v>
      </c>
      <c r="G265" s="587">
        <v>5.3579999999999997</v>
      </c>
      <c r="H265" s="587">
        <v>44.164000000000001</v>
      </c>
      <c r="I265" s="587">
        <v>50.048999999999999</v>
      </c>
      <c r="J265" s="587">
        <v>1192.961</v>
      </c>
      <c r="K265" s="587">
        <v>354.089</v>
      </c>
      <c r="L265" s="587">
        <v>796.97199999999998</v>
      </c>
      <c r="M265" s="587">
        <v>2344.0219999999999</v>
      </c>
    </row>
    <row r="266" spans="1:13" x14ac:dyDescent="0.2">
      <c r="A266" s="597">
        <v>34366</v>
      </c>
      <c r="B266" s="587">
        <v>2.3199999999999998</v>
      </c>
      <c r="C266" s="587">
        <v>862.04300000000001</v>
      </c>
      <c r="D266" s="587">
        <v>143.221</v>
      </c>
      <c r="E266" s="587">
        <v>1007.583</v>
      </c>
      <c r="F266" s="587">
        <v>0.47599999999999998</v>
      </c>
      <c r="G266" s="587">
        <v>4.8390000000000004</v>
      </c>
      <c r="H266" s="587">
        <v>39.89</v>
      </c>
      <c r="I266" s="587">
        <v>45.204999999999998</v>
      </c>
      <c r="J266" s="587">
        <v>1052.788</v>
      </c>
      <c r="K266" s="587">
        <v>305.95400000000001</v>
      </c>
      <c r="L266" s="587">
        <v>625.34900000000005</v>
      </c>
      <c r="M266" s="587">
        <v>1984.0909999999999</v>
      </c>
    </row>
    <row r="267" spans="1:13" x14ac:dyDescent="0.2">
      <c r="A267" s="597">
        <v>34394</v>
      </c>
      <c r="B267" s="587">
        <v>1.708</v>
      </c>
      <c r="C267" s="587">
        <v>645.64300000000003</v>
      </c>
      <c r="D267" s="587">
        <v>130.124</v>
      </c>
      <c r="E267" s="587">
        <v>777.47500000000002</v>
      </c>
      <c r="F267" s="587">
        <v>0.52700000000000002</v>
      </c>
      <c r="G267" s="587">
        <v>5.3579999999999997</v>
      </c>
      <c r="H267" s="587">
        <v>44.164000000000001</v>
      </c>
      <c r="I267" s="587">
        <v>50.048999999999999</v>
      </c>
      <c r="J267" s="587">
        <v>827.524</v>
      </c>
      <c r="K267" s="587">
        <v>272.68900000000002</v>
      </c>
      <c r="L267" s="587">
        <v>609.16600000000005</v>
      </c>
      <c r="M267" s="587">
        <v>1709.38</v>
      </c>
    </row>
    <row r="268" spans="1:13" x14ac:dyDescent="0.2">
      <c r="A268" s="597">
        <v>34425</v>
      </c>
      <c r="B268" s="587">
        <v>1.577</v>
      </c>
      <c r="C268" s="587">
        <v>401.24200000000002</v>
      </c>
      <c r="D268" s="587">
        <v>102.38800000000001</v>
      </c>
      <c r="E268" s="587">
        <v>505.20699999999999</v>
      </c>
      <c r="F268" s="587">
        <v>0.51</v>
      </c>
      <c r="G268" s="587">
        <v>5.1849999999999996</v>
      </c>
      <c r="H268" s="587">
        <v>42.74</v>
      </c>
      <c r="I268" s="587">
        <v>48.433999999999997</v>
      </c>
      <c r="J268" s="587">
        <v>553.64099999999996</v>
      </c>
      <c r="K268" s="587">
        <v>237.14099999999999</v>
      </c>
      <c r="L268" s="587">
        <v>517.65599999999995</v>
      </c>
      <c r="M268" s="587">
        <v>1308.4380000000001</v>
      </c>
    </row>
    <row r="269" spans="1:13" x14ac:dyDescent="0.2">
      <c r="A269" s="597">
        <v>34455</v>
      </c>
      <c r="B269" s="587">
        <v>1.159</v>
      </c>
      <c r="C269" s="587">
        <v>252.405</v>
      </c>
      <c r="D269" s="587">
        <v>98.927999999999997</v>
      </c>
      <c r="E269" s="587">
        <v>352.49200000000002</v>
      </c>
      <c r="F269" s="587">
        <v>0.52700000000000002</v>
      </c>
      <c r="G269" s="587">
        <v>5.3579999999999997</v>
      </c>
      <c r="H269" s="587">
        <v>44.164000000000001</v>
      </c>
      <c r="I269" s="587">
        <v>50.048999999999999</v>
      </c>
      <c r="J269" s="587">
        <v>402.541</v>
      </c>
      <c r="K269" s="587">
        <v>229.18299999999999</v>
      </c>
      <c r="L269" s="587">
        <v>536.14300000000003</v>
      </c>
      <c r="M269" s="587">
        <v>1167.867</v>
      </c>
    </row>
    <row r="270" spans="1:13" x14ac:dyDescent="0.2">
      <c r="A270" s="597">
        <v>34486</v>
      </c>
      <c r="B270" s="587">
        <v>1.38</v>
      </c>
      <c r="C270" s="587">
        <v>157.95500000000001</v>
      </c>
      <c r="D270" s="587">
        <v>94.081999999999994</v>
      </c>
      <c r="E270" s="587">
        <v>253.41800000000001</v>
      </c>
      <c r="F270" s="587">
        <v>0.51</v>
      </c>
      <c r="G270" s="587">
        <v>5.1849999999999996</v>
      </c>
      <c r="H270" s="587">
        <v>42.74</v>
      </c>
      <c r="I270" s="587">
        <v>48.433999999999997</v>
      </c>
      <c r="J270" s="587">
        <v>301.85199999999998</v>
      </c>
      <c r="K270" s="587">
        <v>286.91899999999998</v>
      </c>
      <c r="L270" s="587">
        <v>691.03099999999995</v>
      </c>
      <c r="M270" s="587">
        <v>1279.8009999999999</v>
      </c>
    </row>
    <row r="271" spans="1:13" x14ac:dyDescent="0.2">
      <c r="A271" s="597">
        <v>34516</v>
      </c>
      <c r="B271" s="587">
        <v>1.58</v>
      </c>
      <c r="C271" s="587">
        <v>129.66800000000001</v>
      </c>
      <c r="D271" s="587">
        <v>93.376999999999995</v>
      </c>
      <c r="E271" s="587">
        <v>224.625</v>
      </c>
      <c r="F271" s="587">
        <v>0.52700000000000002</v>
      </c>
      <c r="G271" s="587">
        <v>5.3579999999999997</v>
      </c>
      <c r="H271" s="587">
        <v>44.164000000000001</v>
      </c>
      <c r="I271" s="587">
        <v>50.048999999999999</v>
      </c>
      <c r="J271" s="587">
        <v>274.67399999999998</v>
      </c>
      <c r="K271" s="587">
        <v>353.48899999999998</v>
      </c>
      <c r="L271" s="587">
        <v>811.88199999999995</v>
      </c>
      <c r="M271" s="587">
        <v>1440.0450000000001</v>
      </c>
    </row>
    <row r="272" spans="1:13" x14ac:dyDescent="0.2">
      <c r="A272" s="597">
        <v>34547</v>
      </c>
      <c r="B272" s="587">
        <v>1.3580000000000001</v>
      </c>
      <c r="C272" s="587">
        <v>124.77800000000001</v>
      </c>
      <c r="D272" s="587">
        <v>103.21899999999999</v>
      </c>
      <c r="E272" s="587">
        <v>229.35499999999999</v>
      </c>
      <c r="F272" s="587">
        <v>0.52700000000000002</v>
      </c>
      <c r="G272" s="587">
        <v>5.3579999999999997</v>
      </c>
      <c r="H272" s="587">
        <v>44.164000000000001</v>
      </c>
      <c r="I272" s="587">
        <v>50.048999999999999</v>
      </c>
      <c r="J272" s="587">
        <v>279.40300000000002</v>
      </c>
      <c r="K272" s="587">
        <v>330.08699999999999</v>
      </c>
      <c r="L272" s="587">
        <v>760.93399999999997</v>
      </c>
      <c r="M272" s="587">
        <v>1370.424</v>
      </c>
    </row>
    <row r="273" spans="1:13" x14ac:dyDescent="0.2">
      <c r="A273" s="597">
        <v>34578</v>
      </c>
      <c r="B273" s="587">
        <v>0.998</v>
      </c>
      <c r="C273" s="587">
        <v>133.31700000000001</v>
      </c>
      <c r="D273" s="587">
        <v>102.54300000000001</v>
      </c>
      <c r="E273" s="587">
        <v>236.85900000000001</v>
      </c>
      <c r="F273" s="587">
        <v>0.51</v>
      </c>
      <c r="G273" s="587">
        <v>5.1849999999999996</v>
      </c>
      <c r="H273" s="587">
        <v>42.74</v>
      </c>
      <c r="I273" s="587">
        <v>48.433999999999997</v>
      </c>
      <c r="J273" s="587">
        <v>285.29300000000001</v>
      </c>
      <c r="K273" s="587">
        <v>291.20999999999998</v>
      </c>
      <c r="L273" s="587">
        <v>601.53599999999994</v>
      </c>
      <c r="M273" s="587">
        <v>1178.039</v>
      </c>
    </row>
    <row r="274" spans="1:13" x14ac:dyDescent="0.2">
      <c r="A274" s="597">
        <v>34608</v>
      </c>
      <c r="B274" s="587">
        <v>1.17</v>
      </c>
      <c r="C274" s="587">
        <v>225.52699999999999</v>
      </c>
      <c r="D274" s="587">
        <v>113.081</v>
      </c>
      <c r="E274" s="587">
        <v>339.77800000000002</v>
      </c>
      <c r="F274" s="587">
        <v>0.52700000000000002</v>
      </c>
      <c r="G274" s="587">
        <v>5.3579999999999997</v>
      </c>
      <c r="H274" s="587">
        <v>44.164000000000001</v>
      </c>
      <c r="I274" s="587">
        <v>50.048999999999999</v>
      </c>
      <c r="J274" s="587">
        <v>389.82600000000002</v>
      </c>
      <c r="K274" s="587">
        <v>244.64699999999999</v>
      </c>
      <c r="L274" s="587">
        <v>535.13699999999994</v>
      </c>
      <c r="M274" s="587">
        <v>1169.6099999999999</v>
      </c>
    </row>
    <row r="275" spans="1:13" x14ac:dyDescent="0.2">
      <c r="A275" s="597">
        <v>34639</v>
      </c>
      <c r="B275" s="587">
        <v>1.8740000000000001</v>
      </c>
      <c r="C275" s="587">
        <v>400.37900000000002</v>
      </c>
      <c r="D275" s="587">
        <v>116.68600000000001</v>
      </c>
      <c r="E275" s="587">
        <v>518.94000000000005</v>
      </c>
      <c r="F275" s="587">
        <v>0.51</v>
      </c>
      <c r="G275" s="587">
        <v>5.1849999999999996</v>
      </c>
      <c r="H275" s="587">
        <v>42.74</v>
      </c>
      <c r="I275" s="587">
        <v>48.433999999999997</v>
      </c>
      <c r="J275" s="587">
        <v>567.37400000000002</v>
      </c>
      <c r="K275" s="587">
        <v>242.559</v>
      </c>
      <c r="L275" s="587">
        <v>544.29300000000001</v>
      </c>
      <c r="M275" s="587">
        <v>1354.2260000000001</v>
      </c>
    </row>
    <row r="276" spans="1:13" x14ac:dyDescent="0.2">
      <c r="A276" s="597">
        <v>34669</v>
      </c>
      <c r="B276" s="587">
        <v>2.7589999999999999</v>
      </c>
      <c r="C276" s="587">
        <v>652.79399999999998</v>
      </c>
      <c r="D276" s="587">
        <v>145.738</v>
      </c>
      <c r="E276" s="587">
        <v>801.29100000000005</v>
      </c>
      <c r="F276" s="587">
        <v>0.52700000000000002</v>
      </c>
      <c r="G276" s="587">
        <v>5.3579999999999997</v>
      </c>
      <c r="H276" s="587">
        <v>44.164000000000001</v>
      </c>
      <c r="I276" s="587">
        <v>50.048999999999999</v>
      </c>
      <c r="J276" s="587">
        <v>851.34</v>
      </c>
      <c r="K276" s="587">
        <v>292.97300000000001</v>
      </c>
      <c r="L276" s="587">
        <v>659.88099999999997</v>
      </c>
      <c r="M276" s="587">
        <v>1804.194</v>
      </c>
    </row>
    <row r="277" spans="1:13" x14ac:dyDescent="0.2">
      <c r="A277" s="597">
        <v>34700</v>
      </c>
      <c r="B277" s="587">
        <v>1.915</v>
      </c>
      <c r="C277" s="587">
        <v>833.13900000000001</v>
      </c>
      <c r="D277" s="587">
        <v>145.79400000000001</v>
      </c>
      <c r="E277" s="587">
        <v>980.84900000000005</v>
      </c>
      <c r="F277" s="587">
        <v>0.56100000000000005</v>
      </c>
      <c r="G277" s="587">
        <v>5.4550000000000001</v>
      </c>
      <c r="H277" s="587">
        <v>44.164000000000001</v>
      </c>
      <c r="I277" s="587">
        <v>50.18</v>
      </c>
      <c r="J277" s="587">
        <v>1031.028</v>
      </c>
      <c r="K277" s="587">
        <v>329.50599999999997</v>
      </c>
      <c r="L277" s="587">
        <v>729.31500000000005</v>
      </c>
      <c r="M277" s="587">
        <v>2089.8490000000002</v>
      </c>
    </row>
    <row r="278" spans="1:13" x14ac:dyDescent="0.2">
      <c r="A278" s="597">
        <v>34731</v>
      </c>
      <c r="B278" s="587">
        <v>1.7210000000000001</v>
      </c>
      <c r="C278" s="587">
        <v>770.97699999999998</v>
      </c>
      <c r="D278" s="587">
        <v>143.53700000000001</v>
      </c>
      <c r="E278" s="587">
        <v>916.23500000000001</v>
      </c>
      <c r="F278" s="587">
        <v>0.50600000000000001</v>
      </c>
      <c r="G278" s="587">
        <v>4.9269999999999996</v>
      </c>
      <c r="H278" s="587">
        <v>39.89</v>
      </c>
      <c r="I278" s="587">
        <v>45.323</v>
      </c>
      <c r="J278" s="587">
        <v>961.55799999999999</v>
      </c>
      <c r="K278" s="587">
        <v>295.858</v>
      </c>
      <c r="L278" s="587">
        <v>610.96199999999999</v>
      </c>
      <c r="M278" s="587">
        <v>1868.3779999999999</v>
      </c>
    </row>
    <row r="279" spans="1:13" x14ac:dyDescent="0.2">
      <c r="A279" s="597">
        <v>34759</v>
      </c>
      <c r="B279" s="587">
        <v>1.288</v>
      </c>
      <c r="C279" s="587">
        <v>613.03899999999999</v>
      </c>
      <c r="D279" s="587">
        <v>123.33799999999999</v>
      </c>
      <c r="E279" s="587">
        <v>737.66499999999996</v>
      </c>
      <c r="F279" s="587">
        <v>0.56100000000000005</v>
      </c>
      <c r="G279" s="587">
        <v>5.4550000000000001</v>
      </c>
      <c r="H279" s="587">
        <v>44.164000000000001</v>
      </c>
      <c r="I279" s="587">
        <v>50.18</v>
      </c>
      <c r="J279" s="587">
        <v>787.84500000000003</v>
      </c>
      <c r="K279" s="587">
        <v>271.16899999999998</v>
      </c>
      <c r="L279" s="587">
        <v>601.10299999999995</v>
      </c>
      <c r="M279" s="587">
        <v>1660.117</v>
      </c>
    </row>
    <row r="280" spans="1:13" x14ac:dyDescent="0.2">
      <c r="A280" s="597">
        <v>34790</v>
      </c>
      <c r="B280" s="587">
        <v>1.349</v>
      </c>
      <c r="C280" s="587">
        <v>428.20100000000002</v>
      </c>
      <c r="D280" s="587">
        <v>111.327</v>
      </c>
      <c r="E280" s="587">
        <v>540.87699999999995</v>
      </c>
      <c r="F280" s="587">
        <v>0.54200000000000004</v>
      </c>
      <c r="G280" s="587">
        <v>5.2789999999999999</v>
      </c>
      <c r="H280" s="587">
        <v>42.74</v>
      </c>
      <c r="I280" s="587">
        <v>48.561</v>
      </c>
      <c r="J280" s="587">
        <v>589.43799999999999</v>
      </c>
      <c r="K280" s="587">
        <v>233.97399999999999</v>
      </c>
      <c r="L280" s="587">
        <v>514.25800000000004</v>
      </c>
      <c r="M280" s="587">
        <v>1337.6690000000001</v>
      </c>
    </row>
    <row r="281" spans="1:13" x14ac:dyDescent="0.2">
      <c r="A281" s="597">
        <v>34820</v>
      </c>
      <c r="B281" s="587">
        <v>0.874</v>
      </c>
      <c r="C281" s="587">
        <v>265.97199999999998</v>
      </c>
      <c r="D281" s="587">
        <v>98.167000000000002</v>
      </c>
      <c r="E281" s="587">
        <v>365.01400000000001</v>
      </c>
      <c r="F281" s="587">
        <v>0.56100000000000005</v>
      </c>
      <c r="G281" s="587">
        <v>5.4550000000000001</v>
      </c>
      <c r="H281" s="587">
        <v>44.164000000000001</v>
      </c>
      <c r="I281" s="587">
        <v>50.18</v>
      </c>
      <c r="J281" s="587">
        <v>415.19299999999998</v>
      </c>
      <c r="K281" s="587">
        <v>239.119</v>
      </c>
      <c r="L281" s="587">
        <v>561.84900000000005</v>
      </c>
      <c r="M281" s="587">
        <v>1216.1610000000001</v>
      </c>
    </row>
    <row r="282" spans="1:13" x14ac:dyDescent="0.2">
      <c r="A282" s="597">
        <v>34851</v>
      </c>
      <c r="B282" s="587">
        <v>0.878</v>
      </c>
      <c r="C282" s="587">
        <v>162.233</v>
      </c>
      <c r="D282" s="587">
        <v>94.454999999999998</v>
      </c>
      <c r="E282" s="587">
        <v>257.56599999999997</v>
      </c>
      <c r="F282" s="587">
        <v>0.54200000000000004</v>
      </c>
      <c r="G282" s="587">
        <v>5.2789999999999999</v>
      </c>
      <c r="H282" s="587">
        <v>42.74</v>
      </c>
      <c r="I282" s="587">
        <v>48.561</v>
      </c>
      <c r="J282" s="587">
        <v>306.12599999999998</v>
      </c>
      <c r="K282" s="587">
        <v>287.351</v>
      </c>
      <c r="L282" s="587">
        <v>662.25</v>
      </c>
      <c r="M282" s="587">
        <v>1255.7270000000001</v>
      </c>
    </row>
    <row r="283" spans="1:13" x14ac:dyDescent="0.2">
      <c r="A283" s="597">
        <v>34881</v>
      </c>
      <c r="B283" s="587">
        <v>0.51700000000000002</v>
      </c>
      <c r="C283" s="587">
        <v>133.47</v>
      </c>
      <c r="D283" s="587">
        <v>86.126999999999995</v>
      </c>
      <c r="E283" s="587">
        <v>220.113</v>
      </c>
      <c r="F283" s="587">
        <v>0.56100000000000005</v>
      </c>
      <c r="G283" s="587">
        <v>5.4550000000000001</v>
      </c>
      <c r="H283" s="587">
        <v>44.164000000000001</v>
      </c>
      <c r="I283" s="587">
        <v>50.18</v>
      </c>
      <c r="J283" s="587">
        <v>270.29300000000001</v>
      </c>
      <c r="K283" s="587">
        <v>354.91800000000001</v>
      </c>
      <c r="L283" s="587">
        <v>868.31700000000001</v>
      </c>
      <c r="M283" s="587">
        <v>1493.528</v>
      </c>
    </row>
    <row r="284" spans="1:13" x14ac:dyDescent="0.2">
      <c r="A284" s="597">
        <v>34912</v>
      </c>
      <c r="B284" s="587">
        <v>1.109</v>
      </c>
      <c r="C284" s="587">
        <v>116.877</v>
      </c>
      <c r="D284" s="587">
        <v>91.707999999999998</v>
      </c>
      <c r="E284" s="587">
        <v>209.69499999999999</v>
      </c>
      <c r="F284" s="587">
        <v>0.56100000000000005</v>
      </c>
      <c r="G284" s="587">
        <v>5.4550000000000001</v>
      </c>
      <c r="H284" s="587">
        <v>44.164000000000001</v>
      </c>
      <c r="I284" s="587">
        <v>50.18</v>
      </c>
      <c r="J284" s="587">
        <v>259.87400000000002</v>
      </c>
      <c r="K284" s="587">
        <v>392.05</v>
      </c>
      <c r="L284" s="587">
        <v>940.99699999999996</v>
      </c>
      <c r="M284" s="587">
        <v>1592.922</v>
      </c>
    </row>
    <row r="285" spans="1:13" x14ac:dyDescent="0.2">
      <c r="A285" s="597">
        <v>34943</v>
      </c>
      <c r="B285" s="587">
        <v>1.5680000000000001</v>
      </c>
      <c r="C285" s="587">
        <v>136.792</v>
      </c>
      <c r="D285" s="587">
        <v>94.445999999999998</v>
      </c>
      <c r="E285" s="587">
        <v>232.80600000000001</v>
      </c>
      <c r="F285" s="587">
        <v>0.54200000000000004</v>
      </c>
      <c r="G285" s="587">
        <v>5.2789999999999999</v>
      </c>
      <c r="H285" s="587">
        <v>42.74</v>
      </c>
      <c r="I285" s="587">
        <v>48.561</v>
      </c>
      <c r="J285" s="587">
        <v>281.36700000000002</v>
      </c>
      <c r="K285" s="587">
        <v>320.387</v>
      </c>
      <c r="L285" s="587">
        <v>662.05600000000004</v>
      </c>
      <c r="M285" s="587">
        <v>1263.81</v>
      </c>
    </row>
    <row r="286" spans="1:13" x14ac:dyDescent="0.2">
      <c r="A286" s="597">
        <v>34973</v>
      </c>
      <c r="B286" s="587">
        <v>1.0129999999999999</v>
      </c>
      <c r="C286" s="587">
        <v>220.87100000000001</v>
      </c>
      <c r="D286" s="587">
        <v>103.381</v>
      </c>
      <c r="E286" s="587">
        <v>325.26499999999999</v>
      </c>
      <c r="F286" s="587">
        <v>0.56100000000000005</v>
      </c>
      <c r="G286" s="587">
        <v>5.4550000000000001</v>
      </c>
      <c r="H286" s="587">
        <v>44.164000000000001</v>
      </c>
      <c r="I286" s="587">
        <v>50.18</v>
      </c>
      <c r="J286" s="587">
        <v>375.44400000000002</v>
      </c>
      <c r="K286" s="587">
        <v>254.89099999999999</v>
      </c>
      <c r="L286" s="587">
        <v>563.81700000000001</v>
      </c>
      <c r="M286" s="587">
        <v>1194.153</v>
      </c>
    </row>
    <row r="287" spans="1:13" x14ac:dyDescent="0.2">
      <c r="A287" s="597">
        <v>35004</v>
      </c>
      <c r="B287" s="587">
        <v>2.1459999999999999</v>
      </c>
      <c r="C287" s="587">
        <v>499.02</v>
      </c>
      <c r="D287" s="587">
        <v>124.544</v>
      </c>
      <c r="E287" s="587">
        <v>625.71</v>
      </c>
      <c r="F287" s="587">
        <v>0.54200000000000004</v>
      </c>
      <c r="G287" s="587">
        <v>5.2789999999999999</v>
      </c>
      <c r="H287" s="587">
        <v>42.74</v>
      </c>
      <c r="I287" s="587">
        <v>48.561</v>
      </c>
      <c r="J287" s="587">
        <v>674.27</v>
      </c>
      <c r="K287" s="587">
        <v>262.47300000000001</v>
      </c>
      <c r="L287" s="587">
        <v>589.24</v>
      </c>
      <c r="M287" s="587">
        <v>1525.9839999999999</v>
      </c>
    </row>
    <row r="288" spans="1:13" x14ac:dyDescent="0.2">
      <c r="A288" s="597">
        <v>35034</v>
      </c>
      <c r="B288" s="587">
        <v>3.0739999999999998</v>
      </c>
      <c r="C288" s="587">
        <v>773.99099999999999</v>
      </c>
      <c r="D288" s="587">
        <v>157.035</v>
      </c>
      <c r="E288" s="587">
        <v>934.1</v>
      </c>
      <c r="F288" s="587">
        <v>0.56100000000000005</v>
      </c>
      <c r="G288" s="587">
        <v>5.4550000000000001</v>
      </c>
      <c r="H288" s="587">
        <v>44.164000000000001</v>
      </c>
      <c r="I288" s="587">
        <v>50.18</v>
      </c>
      <c r="J288" s="587">
        <v>984.279</v>
      </c>
      <c r="K288" s="587">
        <v>315.31700000000001</v>
      </c>
      <c r="L288" s="587">
        <v>726.88499999999999</v>
      </c>
      <c r="M288" s="587">
        <v>2026.481</v>
      </c>
    </row>
    <row r="289" spans="1:13" x14ac:dyDescent="0.2">
      <c r="A289" s="597">
        <v>35065</v>
      </c>
      <c r="B289" s="587">
        <v>1.9259999999999999</v>
      </c>
      <c r="C289" s="587">
        <v>953.947</v>
      </c>
      <c r="D289" s="587">
        <v>166.91300000000001</v>
      </c>
      <c r="E289" s="587">
        <v>1122.7850000000001</v>
      </c>
      <c r="F289" s="587">
        <v>0.59299999999999997</v>
      </c>
      <c r="G289" s="587">
        <v>5.508</v>
      </c>
      <c r="H289" s="587">
        <v>45.738</v>
      </c>
      <c r="I289" s="587">
        <v>51.838000000000001</v>
      </c>
      <c r="J289" s="587">
        <v>1174.623</v>
      </c>
      <c r="K289" s="587">
        <v>370.613</v>
      </c>
      <c r="L289" s="587">
        <v>817.05399999999997</v>
      </c>
      <c r="M289" s="587">
        <v>2362.2910000000002</v>
      </c>
    </row>
    <row r="290" spans="1:13" x14ac:dyDescent="0.2">
      <c r="A290" s="597">
        <v>35096</v>
      </c>
      <c r="B290" s="587">
        <v>1.597</v>
      </c>
      <c r="C290" s="587">
        <v>849.19500000000005</v>
      </c>
      <c r="D290" s="587">
        <v>159.29300000000001</v>
      </c>
      <c r="E290" s="587">
        <v>1010.0839999999999</v>
      </c>
      <c r="F290" s="587">
        <v>0.55500000000000005</v>
      </c>
      <c r="G290" s="587">
        <v>5.1520000000000001</v>
      </c>
      <c r="H290" s="587">
        <v>42.786999999999999</v>
      </c>
      <c r="I290" s="587">
        <v>48.494</v>
      </c>
      <c r="J290" s="587">
        <v>1058.578</v>
      </c>
      <c r="K290" s="587">
        <v>327.95299999999997</v>
      </c>
      <c r="L290" s="587">
        <v>689.40200000000004</v>
      </c>
      <c r="M290" s="587">
        <v>2075.9340000000002</v>
      </c>
    </row>
    <row r="291" spans="1:13" x14ac:dyDescent="0.2">
      <c r="A291" s="597">
        <v>35125</v>
      </c>
      <c r="B291" s="587">
        <v>1.4530000000000001</v>
      </c>
      <c r="C291" s="587">
        <v>720.48699999999997</v>
      </c>
      <c r="D291" s="587">
        <v>138.87</v>
      </c>
      <c r="E291" s="587">
        <v>860.81</v>
      </c>
      <c r="F291" s="587">
        <v>0.59299999999999997</v>
      </c>
      <c r="G291" s="587">
        <v>5.508</v>
      </c>
      <c r="H291" s="587">
        <v>45.738</v>
      </c>
      <c r="I291" s="587">
        <v>51.838000000000001</v>
      </c>
      <c r="J291" s="587">
        <v>912.64800000000002</v>
      </c>
      <c r="K291" s="587">
        <v>296.98099999999999</v>
      </c>
      <c r="L291" s="587">
        <v>658.39599999999996</v>
      </c>
      <c r="M291" s="587">
        <v>1868.0250000000001</v>
      </c>
    </row>
    <row r="292" spans="1:13" x14ac:dyDescent="0.2">
      <c r="A292" s="597">
        <v>35156</v>
      </c>
      <c r="B292" s="587">
        <v>1.371</v>
      </c>
      <c r="C292" s="587">
        <v>484.02199999999999</v>
      </c>
      <c r="D292" s="587">
        <v>112.218</v>
      </c>
      <c r="E292" s="587">
        <v>597.61099999999999</v>
      </c>
      <c r="F292" s="587">
        <v>0.57399999999999995</v>
      </c>
      <c r="G292" s="587">
        <v>5.33</v>
      </c>
      <c r="H292" s="587">
        <v>44.262</v>
      </c>
      <c r="I292" s="587">
        <v>50.165999999999997</v>
      </c>
      <c r="J292" s="587">
        <v>647.77700000000004</v>
      </c>
      <c r="K292" s="587">
        <v>254.58500000000001</v>
      </c>
      <c r="L292" s="587">
        <v>554.67399999999998</v>
      </c>
      <c r="M292" s="587">
        <v>1457.037</v>
      </c>
    </row>
    <row r="293" spans="1:13" x14ac:dyDescent="0.2">
      <c r="A293" s="597">
        <v>35186</v>
      </c>
      <c r="B293" s="587">
        <v>1.052</v>
      </c>
      <c r="C293" s="587">
        <v>277.613</v>
      </c>
      <c r="D293" s="587">
        <v>99.768000000000001</v>
      </c>
      <c r="E293" s="587">
        <v>378.43400000000003</v>
      </c>
      <c r="F293" s="587">
        <v>0.59299999999999997</v>
      </c>
      <c r="G293" s="587">
        <v>5.508</v>
      </c>
      <c r="H293" s="587">
        <v>45.738</v>
      </c>
      <c r="I293" s="587">
        <v>51.838000000000001</v>
      </c>
      <c r="J293" s="587">
        <v>430.27199999999999</v>
      </c>
      <c r="K293" s="587">
        <v>254.32599999999999</v>
      </c>
      <c r="L293" s="587">
        <v>622.36400000000003</v>
      </c>
      <c r="M293" s="587">
        <v>1306.963</v>
      </c>
    </row>
    <row r="294" spans="1:13" x14ac:dyDescent="0.2">
      <c r="A294" s="597">
        <v>35217</v>
      </c>
      <c r="B294" s="587">
        <v>0.89400000000000002</v>
      </c>
      <c r="C294" s="587">
        <v>165.715</v>
      </c>
      <c r="D294" s="587">
        <v>97.230999999999995</v>
      </c>
      <c r="E294" s="587">
        <v>263.83999999999997</v>
      </c>
      <c r="F294" s="587">
        <v>0.57399999999999995</v>
      </c>
      <c r="G294" s="587">
        <v>5.33</v>
      </c>
      <c r="H294" s="587">
        <v>44.262</v>
      </c>
      <c r="I294" s="587">
        <v>50.165999999999997</v>
      </c>
      <c r="J294" s="587">
        <v>314.00599999999997</v>
      </c>
      <c r="K294" s="587">
        <v>310.31099999999998</v>
      </c>
      <c r="L294" s="587">
        <v>727.18799999999999</v>
      </c>
      <c r="M294" s="587">
        <v>1351.5050000000001</v>
      </c>
    </row>
    <row r="295" spans="1:13" x14ac:dyDescent="0.2">
      <c r="A295" s="597">
        <v>35247</v>
      </c>
      <c r="B295" s="587">
        <v>1.222</v>
      </c>
      <c r="C295" s="587">
        <v>126.983</v>
      </c>
      <c r="D295" s="587">
        <v>92.073999999999998</v>
      </c>
      <c r="E295" s="587">
        <v>220.28</v>
      </c>
      <c r="F295" s="587">
        <v>0.59299999999999997</v>
      </c>
      <c r="G295" s="587">
        <v>5.508</v>
      </c>
      <c r="H295" s="587">
        <v>45.738</v>
      </c>
      <c r="I295" s="587">
        <v>51.838000000000001</v>
      </c>
      <c r="J295" s="587">
        <v>272.11799999999999</v>
      </c>
      <c r="K295" s="587">
        <v>362.1</v>
      </c>
      <c r="L295" s="587">
        <v>863.33299999999997</v>
      </c>
      <c r="M295" s="587">
        <v>1497.5509999999999</v>
      </c>
    </row>
    <row r="296" spans="1:13" x14ac:dyDescent="0.2">
      <c r="A296" s="597">
        <v>35278</v>
      </c>
      <c r="B296" s="587">
        <v>1.171</v>
      </c>
      <c r="C296" s="587">
        <v>120.818</v>
      </c>
      <c r="D296" s="587">
        <v>97.02</v>
      </c>
      <c r="E296" s="587">
        <v>219.00800000000001</v>
      </c>
      <c r="F296" s="587">
        <v>0.59299999999999997</v>
      </c>
      <c r="G296" s="587">
        <v>5.508</v>
      </c>
      <c r="H296" s="587">
        <v>45.738</v>
      </c>
      <c r="I296" s="587">
        <v>51.838000000000001</v>
      </c>
      <c r="J296" s="587">
        <v>270.846</v>
      </c>
      <c r="K296" s="587">
        <v>360.16199999999998</v>
      </c>
      <c r="L296" s="587">
        <v>840.34</v>
      </c>
      <c r="M296" s="587">
        <v>1471.348</v>
      </c>
    </row>
    <row r="297" spans="1:13" x14ac:dyDescent="0.2">
      <c r="A297" s="597">
        <v>35309</v>
      </c>
      <c r="B297" s="587">
        <v>0.92400000000000004</v>
      </c>
      <c r="C297" s="587">
        <v>140.46700000000001</v>
      </c>
      <c r="D297" s="587">
        <v>101.95699999999999</v>
      </c>
      <c r="E297" s="587">
        <v>243.34800000000001</v>
      </c>
      <c r="F297" s="587">
        <v>0.57399999999999995</v>
      </c>
      <c r="G297" s="587">
        <v>5.33</v>
      </c>
      <c r="H297" s="587">
        <v>44.262</v>
      </c>
      <c r="I297" s="587">
        <v>50.165999999999997</v>
      </c>
      <c r="J297" s="587">
        <v>293.51400000000001</v>
      </c>
      <c r="K297" s="587">
        <v>312.49</v>
      </c>
      <c r="L297" s="587">
        <v>659.33600000000001</v>
      </c>
      <c r="M297" s="587">
        <v>1265.3399999999999</v>
      </c>
    </row>
    <row r="298" spans="1:13" x14ac:dyDescent="0.2">
      <c r="A298" s="597">
        <v>35339</v>
      </c>
      <c r="B298" s="587">
        <v>0.94299999999999995</v>
      </c>
      <c r="C298" s="587">
        <v>248.18199999999999</v>
      </c>
      <c r="D298" s="587">
        <v>118.85</v>
      </c>
      <c r="E298" s="587">
        <v>367.976</v>
      </c>
      <c r="F298" s="587">
        <v>0.59299999999999997</v>
      </c>
      <c r="G298" s="587">
        <v>5.508</v>
      </c>
      <c r="H298" s="587">
        <v>45.738</v>
      </c>
      <c r="I298" s="587">
        <v>51.838000000000001</v>
      </c>
      <c r="J298" s="587">
        <v>419.81400000000002</v>
      </c>
      <c r="K298" s="587">
        <v>257.19400000000002</v>
      </c>
      <c r="L298" s="587">
        <v>574.51099999999997</v>
      </c>
      <c r="M298" s="587">
        <v>1251.519</v>
      </c>
    </row>
    <row r="299" spans="1:13" x14ac:dyDescent="0.2">
      <c r="A299" s="597">
        <v>35370</v>
      </c>
      <c r="B299" s="587">
        <v>1.8320000000000001</v>
      </c>
      <c r="C299" s="587">
        <v>513.65099999999995</v>
      </c>
      <c r="D299" s="587">
        <v>144.529</v>
      </c>
      <c r="E299" s="587">
        <v>660.01199999999994</v>
      </c>
      <c r="F299" s="587">
        <v>0.57399999999999995</v>
      </c>
      <c r="G299" s="587">
        <v>5.33</v>
      </c>
      <c r="H299" s="587">
        <v>44.262</v>
      </c>
      <c r="I299" s="587">
        <v>50.165999999999997</v>
      </c>
      <c r="J299" s="587">
        <v>710.178</v>
      </c>
      <c r="K299" s="587">
        <v>267.00599999999997</v>
      </c>
      <c r="L299" s="587">
        <v>609.63699999999994</v>
      </c>
      <c r="M299" s="587">
        <v>1586.8209999999999</v>
      </c>
    </row>
    <row r="300" spans="1:13" x14ac:dyDescent="0.2">
      <c r="A300" s="597">
        <v>35400</v>
      </c>
      <c r="B300" s="587">
        <v>2.2000000000000002</v>
      </c>
      <c r="C300" s="587">
        <v>753.87800000000004</v>
      </c>
      <c r="D300" s="587">
        <v>154.797</v>
      </c>
      <c r="E300" s="587">
        <v>910.875</v>
      </c>
      <c r="F300" s="587">
        <v>0.59299999999999997</v>
      </c>
      <c r="G300" s="587">
        <v>5.508</v>
      </c>
      <c r="H300" s="587">
        <v>45.738</v>
      </c>
      <c r="I300" s="587">
        <v>51.838000000000001</v>
      </c>
      <c r="J300" s="587">
        <v>962.71400000000006</v>
      </c>
      <c r="K300" s="587">
        <v>319.81</v>
      </c>
      <c r="L300" s="587">
        <v>722.19100000000003</v>
      </c>
      <c r="M300" s="587">
        <v>2004.7139999999999</v>
      </c>
    </row>
    <row r="301" spans="1:13" x14ac:dyDescent="0.2">
      <c r="A301" s="597">
        <v>35431</v>
      </c>
      <c r="B301" s="587">
        <v>2.048</v>
      </c>
      <c r="C301" s="587">
        <v>922.553</v>
      </c>
      <c r="D301" s="587">
        <v>175.642</v>
      </c>
      <c r="E301" s="587">
        <v>1100.2429999999999</v>
      </c>
      <c r="F301" s="587">
        <v>0.63700000000000001</v>
      </c>
      <c r="G301" s="587">
        <v>5.4669999999999996</v>
      </c>
      <c r="H301" s="587">
        <v>36.521000000000001</v>
      </c>
      <c r="I301" s="587">
        <v>42.624000000000002</v>
      </c>
      <c r="J301" s="587">
        <v>1142.867</v>
      </c>
      <c r="K301" s="587">
        <v>362.13900000000001</v>
      </c>
      <c r="L301" s="587">
        <v>794.84</v>
      </c>
      <c r="M301" s="587">
        <v>2299.846</v>
      </c>
    </row>
    <row r="302" spans="1:13" x14ac:dyDescent="0.2">
      <c r="A302" s="597">
        <v>35462</v>
      </c>
      <c r="B302" s="587">
        <v>1.4890000000000001</v>
      </c>
      <c r="C302" s="587">
        <v>774.44600000000003</v>
      </c>
      <c r="D302" s="587">
        <v>139.352</v>
      </c>
      <c r="E302" s="587">
        <v>915.28700000000003</v>
      </c>
      <c r="F302" s="587">
        <v>0.57499999999999996</v>
      </c>
      <c r="G302" s="587">
        <v>4.9379999999999997</v>
      </c>
      <c r="H302" s="587">
        <v>32.985999999999997</v>
      </c>
      <c r="I302" s="587">
        <v>38.499000000000002</v>
      </c>
      <c r="J302" s="587">
        <v>953.78599999999994</v>
      </c>
      <c r="K302" s="587">
        <v>307.935</v>
      </c>
      <c r="L302" s="587">
        <v>619.91099999999994</v>
      </c>
      <c r="M302" s="587">
        <v>1881.633</v>
      </c>
    </row>
    <row r="303" spans="1:13" x14ac:dyDescent="0.2">
      <c r="A303" s="597">
        <v>35490</v>
      </c>
      <c r="B303" s="587">
        <v>1.2609999999999999</v>
      </c>
      <c r="C303" s="587">
        <v>619.32000000000005</v>
      </c>
      <c r="D303" s="587">
        <v>125.898</v>
      </c>
      <c r="E303" s="587">
        <v>746.47900000000004</v>
      </c>
      <c r="F303" s="587">
        <v>0.63700000000000001</v>
      </c>
      <c r="G303" s="587">
        <v>5.4669999999999996</v>
      </c>
      <c r="H303" s="587">
        <v>36.521000000000001</v>
      </c>
      <c r="I303" s="587">
        <v>42.624000000000002</v>
      </c>
      <c r="J303" s="587">
        <v>789.10400000000004</v>
      </c>
      <c r="K303" s="587">
        <v>277.81</v>
      </c>
      <c r="L303" s="587">
        <v>626.98599999999999</v>
      </c>
      <c r="M303" s="587">
        <v>1693.9</v>
      </c>
    </row>
    <row r="304" spans="1:13" x14ac:dyDescent="0.2">
      <c r="A304" s="597">
        <v>35521</v>
      </c>
      <c r="B304" s="587">
        <v>1.423</v>
      </c>
      <c r="C304" s="587">
        <v>442.53</v>
      </c>
      <c r="D304" s="587">
        <v>113.721</v>
      </c>
      <c r="E304" s="587">
        <v>557.673</v>
      </c>
      <c r="F304" s="587">
        <v>0.61599999999999999</v>
      </c>
      <c r="G304" s="587">
        <v>5.29</v>
      </c>
      <c r="H304" s="587">
        <v>35.341999999999999</v>
      </c>
      <c r="I304" s="587">
        <v>41.249000000000002</v>
      </c>
      <c r="J304" s="587">
        <v>598.92200000000003</v>
      </c>
      <c r="K304" s="587">
        <v>248.19800000000001</v>
      </c>
      <c r="L304" s="587">
        <v>541.04499999999996</v>
      </c>
      <c r="M304" s="587">
        <v>1388.1659999999999</v>
      </c>
    </row>
    <row r="305" spans="1:13" x14ac:dyDescent="0.2">
      <c r="A305" s="597">
        <v>35551</v>
      </c>
      <c r="B305" s="587">
        <v>0.93899999999999995</v>
      </c>
      <c r="C305" s="587">
        <v>289.63099999999997</v>
      </c>
      <c r="D305" s="587">
        <v>98.138000000000005</v>
      </c>
      <c r="E305" s="587">
        <v>388.70800000000003</v>
      </c>
      <c r="F305" s="587">
        <v>0.63700000000000001</v>
      </c>
      <c r="G305" s="587">
        <v>5.4669999999999996</v>
      </c>
      <c r="H305" s="587">
        <v>36.521000000000001</v>
      </c>
      <c r="I305" s="587">
        <v>42.624000000000002</v>
      </c>
      <c r="J305" s="587">
        <v>431.33199999999999</v>
      </c>
      <c r="K305" s="587">
        <v>241.49600000000001</v>
      </c>
      <c r="L305" s="587">
        <v>570.452</v>
      </c>
      <c r="M305" s="587">
        <v>1243.279</v>
      </c>
    </row>
    <row r="306" spans="1:13" x14ac:dyDescent="0.2">
      <c r="A306" s="597">
        <v>35582</v>
      </c>
      <c r="B306" s="587">
        <v>0.83699999999999997</v>
      </c>
      <c r="C306" s="587">
        <v>167.251</v>
      </c>
      <c r="D306" s="587">
        <v>97.578999999999994</v>
      </c>
      <c r="E306" s="587">
        <v>265.66699999999997</v>
      </c>
      <c r="F306" s="587">
        <v>0.61599999999999999</v>
      </c>
      <c r="G306" s="587">
        <v>5.29</v>
      </c>
      <c r="H306" s="587">
        <v>35.341999999999999</v>
      </c>
      <c r="I306" s="587">
        <v>41.249000000000002</v>
      </c>
      <c r="J306" s="587">
        <v>306.916</v>
      </c>
      <c r="K306" s="587">
        <v>285.19099999999997</v>
      </c>
      <c r="L306" s="587">
        <v>675.50599999999997</v>
      </c>
      <c r="M306" s="587">
        <v>1267.6130000000001</v>
      </c>
    </row>
    <row r="307" spans="1:13" x14ac:dyDescent="0.2">
      <c r="A307" s="597">
        <v>35612</v>
      </c>
      <c r="B307" s="587">
        <v>1.24</v>
      </c>
      <c r="C307" s="587">
        <v>130.608</v>
      </c>
      <c r="D307" s="587">
        <v>97.369</v>
      </c>
      <c r="E307" s="587">
        <v>229.21799999999999</v>
      </c>
      <c r="F307" s="587">
        <v>0.63700000000000001</v>
      </c>
      <c r="G307" s="587">
        <v>5.4669999999999996</v>
      </c>
      <c r="H307" s="587">
        <v>36.521000000000001</v>
      </c>
      <c r="I307" s="587">
        <v>42.624000000000002</v>
      </c>
      <c r="J307" s="587">
        <v>271.84300000000002</v>
      </c>
      <c r="K307" s="587">
        <v>373.03800000000001</v>
      </c>
      <c r="L307" s="587">
        <v>910.39599999999996</v>
      </c>
      <c r="M307" s="587">
        <v>1555.2760000000001</v>
      </c>
    </row>
    <row r="308" spans="1:13" x14ac:dyDescent="0.2">
      <c r="A308" s="597">
        <v>35643</v>
      </c>
      <c r="B308" s="587">
        <v>1.0649999999999999</v>
      </c>
      <c r="C308" s="587">
        <v>120.422</v>
      </c>
      <c r="D308" s="587">
        <v>101.343</v>
      </c>
      <c r="E308" s="587">
        <v>222.82900000000001</v>
      </c>
      <c r="F308" s="587">
        <v>0.63700000000000001</v>
      </c>
      <c r="G308" s="587">
        <v>5.4669999999999996</v>
      </c>
      <c r="H308" s="587">
        <v>36.521000000000001</v>
      </c>
      <c r="I308" s="587">
        <v>42.624000000000002</v>
      </c>
      <c r="J308" s="587">
        <v>265.45400000000001</v>
      </c>
      <c r="K308" s="587">
        <v>364.98</v>
      </c>
      <c r="L308" s="587">
        <v>853.76599999999996</v>
      </c>
      <c r="M308" s="587">
        <v>1484.2</v>
      </c>
    </row>
    <row r="309" spans="1:13" x14ac:dyDescent="0.2">
      <c r="A309" s="597">
        <v>35674</v>
      </c>
      <c r="B309" s="587">
        <v>0.89300000000000002</v>
      </c>
      <c r="C309" s="587">
        <v>132.25</v>
      </c>
      <c r="D309" s="587">
        <v>103.34399999999999</v>
      </c>
      <c r="E309" s="587">
        <v>236.488</v>
      </c>
      <c r="F309" s="587">
        <v>0.61599999999999999</v>
      </c>
      <c r="G309" s="587">
        <v>5.29</v>
      </c>
      <c r="H309" s="587">
        <v>35.341999999999999</v>
      </c>
      <c r="I309" s="587">
        <v>41.249000000000002</v>
      </c>
      <c r="J309" s="587">
        <v>277.73700000000002</v>
      </c>
      <c r="K309" s="587">
        <v>323.46300000000002</v>
      </c>
      <c r="L309" s="587">
        <v>698.14499999999998</v>
      </c>
      <c r="M309" s="587">
        <v>1299.345</v>
      </c>
    </row>
    <row r="310" spans="1:13" x14ac:dyDescent="0.2">
      <c r="A310" s="597">
        <v>35704</v>
      </c>
      <c r="B310" s="587">
        <v>0.95399999999999996</v>
      </c>
      <c r="C310" s="587">
        <v>239.23699999999999</v>
      </c>
      <c r="D310" s="587">
        <v>107.839</v>
      </c>
      <c r="E310" s="587">
        <v>348.03</v>
      </c>
      <c r="F310" s="587">
        <v>0.63700000000000001</v>
      </c>
      <c r="G310" s="587">
        <v>5.4669999999999996</v>
      </c>
      <c r="H310" s="587">
        <v>36.521000000000001</v>
      </c>
      <c r="I310" s="587">
        <v>42.624000000000002</v>
      </c>
      <c r="J310" s="587">
        <v>390.65499999999997</v>
      </c>
      <c r="K310" s="587">
        <v>287.024</v>
      </c>
      <c r="L310" s="587">
        <v>619.61400000000003</v>
      </c>
      <c r="M310" s="587">
        <v>1297.2919999999999</v>
      </c>
    </row>
    <row r="311" spans="1:13" x14ac:dyDescent="0.2">
      <c r="A311" s="597">
        <v>35735</v>
      </c>
      <c r="B311" s="587">
        <v>1.627</v>
      </c>
      <c r="C311" s="587">
        <v>507.92399999999998</v>
      </c>
      <c r="D311" s="587">
        <v>115.23</v>
      </c>
      <c r="E311" s="587">
        <v>624.78200000000004</v>
      </c>
      <c r="F311" s="587">
        <v>0.61599999999999999</v>
      </c>
      <c r="G311" s="587">
        <v>5.29</v>
      </c>
      <c r="H311" s="587">
        <v>35.341999999999999</v>
      </c>
      <c r="I311" s="587">
        <v>41.249000000000002</v>
      </c>
      <c r="J311" s="587">
        <v>666.03099999999995</v>
      </c>
      <c r="K311" s="587">
        <v>272.93799999999999</v>
      </c>
      <c r="L311" s="587">
        <v>605.17499999999995</v>
      </c>
      <c r="M311" s="587">
        <v>1544.144</v>
      </c>
    </row>
    <row r="312" spans="1:13" x14ac:dyDescent="0.2">
      <c r="A312" s="597">
        <v>35765</v>
      </c>
      <c r="B312" s="587">
        <v>2.2160000000000002</v>
      </c>
      <c r="C312" s="587">
        <v>747.2</v>
      </c>
      <c r="D312" s="587">
        <v>146.67500000000001</v>
      </c>
      <c r="E312" s="587">
        <v>896.09100000000001</v>
      </c>
      <c r="F312" s="587">
        <v>0.63700000000000001</v>
      </c>
      <c r="G312" s="587">
        <v>5.4669999999999996</v>
      </c>
      <c r="H312" s="587">
        <v>36.521000000000001</v>
      </c>
      <c r="I312" s="587">
        <v>42.624000000000002</v>
      </c>
      <c r="J312" s="587">
        <v>938.71500000000003</v>
      </c>
      <c r="K312" s="587">
        <v>326.69200000000001</v>
      </c>
      <c r="L312" s="587">
        <v>744.94200000000001</v>
      </c>
      <c r="M312" s="587">
        <v>2010.3489999999999</v>
      </c>
    </row>
    <row r="313" spans="1:13" x14ac:dyDescent="0.2">
      <c r="A313" s="597">
        <v>35796</v>
      </c>
      <c r="B313" s="587">
        <v>1.3149999999999999</v>
      </c>
      <c r="C313" s="587">
        <v>835.29100000000005</v>
      </c>
      <c r="D313" s="587">
        <v>140.751</v>
      </c>
      <c r="E313" s="587">
        <v>977.35699999999997</v>
      </c>
      <c r="F313" s="587">
        <v>0.65400000000000003</v>
      </c>
      <c r="G313" s="587">
        <v>5.43</v>
      </c>
      <c r="H313" s="587">
        <v>32.274000000000001</v>
      </c>
      <c r="I313" s="587">
        <v>38.357999999999997</v>
      </c>
      <c r="J313" s="587">
        <v>1015.715</v>
      </c>
      <c r="K313" s="587">
        <v>349.86900000000003</v>
      </c>
      <c r="L313" s="587">
        <v>767.46199999999999</v>
      </c>
      <c r="M313" s="587">
        <v>2133.0459999999998</v>
      </c>
    </row>
    <row r="314" spans="1:13" x14ac:dyDescent="0.2">
      <c r="A314" s="597">
        <v>35827</v>
      </c>
      <c r="B314" s="587">
        <v>1.075</v>
      </c>
      <c r="C314" s="587">
        <v>711.70600000000002</v>
      </c>
      <c r="D314" s="587">
        <v>121.06699999999999</v>
      </c>
      <c r="E314" s="587">
        <v>833.84699999999998</v>
      </c>
      <c r="F314" s="587">
        <v>0.59099999999999997</v>
      </c>
      <c r="G314" s="587">
        <v>4.9039999999999999</v>
      </c>
      <c r="H314" s="587">
        <v>29.151</v>
      </c>
      <c r="I314" s="587">
        <v>34.646000000000001</v>
      </c>
      <c r="J314" s="587">
        <v>868.49300000000005</v>
      </c>
      <c r="K314" s="587">
        <v>295.32799999999997</v>
      </c>
      <c r="L314" s="587">
        <v>608.24099999999999</v>
      </c>
      <c r="M314" s="587">
        <v>1772.0609999999999</v>
      </c>
    </row>
    <row r="315" spans="1:13" x14ac:dyDescent="0.2">
      <c r="A315" s="597">
        <v>35855</v>
      </c>
      <c r="B315" s="587">
        <v>1.075</v>
      </c>
      <c r="C315" s="587">
        <v>665.94500000000005</v>
      </c>
      <c r="D315" s="587">
        <v>127.73099999999999</v>
      </c>
      <c r="E315" s="587">
        <v>794.75</v>
      </c>
      <c r="F315" s="587">
        <v>0.65400000000000003</v>
      </c>
      <c r="G315" s="587">
        <v>5.43</v>
      </c>
      <c r="H315" s="587">
        <v>32.274000000000001</v>
      </c>
      <c r="I315" s="587">
        <v>38.357999999999997</v>
      </c>
      <c r="J315" s="587">
        <v>833.10799999999995</v>
      </c>
      <c r="K315" s="587">
        <v>293.38400000000001</v>
      </c>
      <c r="L315" s="587">
        <v>667.44399999999996</v>
      </c>
      <c r="M315" s="587">
        <v>1793.9359999999999</v>
      </c>
    </row>
    <row r="316" spans="1:13" x14ac:dyDescent="0.2">
      <c r="A316" s="597">
        <v>35886</v>
      </c>
      <c r="B316" s="587">
        <v>0.92</v>
      </c>
      <c r="C316" s="587">
        <v>419.08699999999999</v>
      </c>
      <c r="D316" s="587">
        <v>100.26</v>
      </c>
      <c r="E316" s="587">
        <v>520.26700000000005</v>
      </c>
      <c r="F316" s="587">
        <v>0.63300000000000001</v>
      </c>
      <c r="G316" s="587">
        <v>5.2539999999999996</v>
      </c>
      <c r="H316" s="587">
        <v>31.233000000000001</v>
      </c>
      <c r="I316" s="587">
        <v>37.119999999999997</v>
      </c>
      <c r="J316" s="587">
        <v>557.38699999999994</v>
      </c>
      <c r="K316" s="587">
        <v>253.15299999999999</v>
      </c>
      <c r="L316" s="587">
        <v>551.35599999999999</v>
      </c>
      <c r="M316" s="587">
        <v>1361.8969999999999</v>
      </c>
    </row>
    <row r="317" spans="1:13" x14ac:dyDescent="0.2">
      <c r="A317" s="597">
        <v>35916</v>
      </c>
      <c r="B317" s="587">
        <v>0.63800000000000001</v>
      </c>
      <c r="C317" s="587">
        <v>226.94</v>
      </c>
      <c r="D317" s="587">
        <v>103.995</v>
      </c>
      <c r="E317" s="587">
        <v>331.57299999999998</v>
      </c>
      <c r="F317" s="587">
        <v>0.65400000000000003</v>
      </c>
      <c r="G317" s="587">
        <v>5.43</v>
      </c>
      <c r="H317" s="587">
        <v>32.274000000000001</v>
      </c>
      <c r="I317" s="587">
        <v>38.357999999999997</v>
      </c>
      <c r="J317" s="587">
        <v>369.93099999999998</v>
      </c>
      <c r="K317" s="587">
        <v>264.49200000000002</v>
      </c>
      <c r="L317" s="587">
        <v>651.12300000000005</v>
      </c>
      <c r="M317" s="587">
        <v>1285.546</v>
      </c>
    </row>
    <row r="318" spans="1:13" x14ac:dyDescent="0.2">
      <c r="A318" s="597">
        <v>35947</v>
      </c>
      <c r="B318" s="587">
        <v>0.752</v>
      </c>
      <c r="C318" s="587">
        <v>157.06899999999999</v>
      </c>
      <c r="D318" s="587">
        <v>94.962000000000003</v>
      </c>
      <c r="E318" s="587">
        <v>252.78299999999999</v>
      </c>
      <c r="F318" s="587">
        <v>0.63300000000000001</v>
      </c>
      <c r="G318" s="587">
        <v>5.2539999999999996</v>
      </c>
      <c r="H318" s="587">
        <v>31.233000000000001</v>
      </c>
      <c r="I318" s="587">
        <v>37.119999999999997</v>
      </c>
      <c r="J318" s="587">
        <v>289.90300000000002</v>
      </c>
      <c r="K318" s="587">
        <v>335.89299999999997</v>
      </c>
      <c r="L318" s="587">
        <v>812.97199999999998</v>
      </c>
      <c r="M318" s="587">
        <v>1438.768</v>
      </c>
    </row>
    <row r="319" spans="1:13" x14ac:dyDescent="0.2">
      <c r="A319" s="597">
        <v>35977</v>
      </c>
      <c r="B319" s="587">
        <v>0.85399999999999998</v>
      </c>
      <c r="C319" s="587">
        <v>136.05600000000001</v>
      </c>
      <c r="D319" s="587">
        <v>89.983000000000004</v>
      </c>
      <c r="E319" s="587">
        <v>226.893</v>
      </c>
      <c r="F319" s="587">
        <v>0.65400000000000003</v>
      </c>
      <c r="G319" s="587">
        <v>5.43</v>
      </c>
      <c r="H319" s="587">
        <v>32.274000000000001</v>
      </c>
      <c r="I319" s="587">
        <v>38.357999999999997</v>
      </c>
      <c r="J319" s="587">
        <v>265.25</v>
      </c>
      <c r="K319" s="587">
        <v>414.46300000000002</v>
      </c>
      <c r="L319" s="587">
        <v>998.83699999999999</v>
      </c>
      <c r="M319" s="587">
        <v>1678.5509999999999</v>
      </c>
    </row>
    <row r="320" spans="1:13" x14ac:dyDescent="0.2">
      <c r="A320" s="597">
        <v>36008</v>
      </c>
      <c r="B320" s="587">
        <v>0.81699999999999995</v>
      </c>
      <c r="C320" s="587">
        <v>119.875</v>
      </c>
      <c r="D320" s="587">
        <v>95.224999999999994</v>
      </c>
      <c r="E320" s="587">
        <v>215.917</v>
      </c>
      <c r="F320" s="587">
        <v>0.65400000000000003</v>
      </c>
      <c r="G320" s="587">
        <v>5.43</v>
      </c>
      <c r="H320" s="587">
        <v>32.274000000000001</v>
      </c>
      <c r="I320" s="587">
        <v>38.357999999999997</v>
      </c>
      <c r="J320" s="587">
        <v>254.274</v>
      </c>
      <c r="K320" s="587">
        <v>410.35300000000001</v>
      </c>
      <c r="L320" s="587">
        <v>950.74599999999998</v>
      </c>
      <c r="M320" s="587">
        <v>1615.373</v>
      </c>
    </row>
    <row r="321" spans="1:13" x14ac:dyDescent="0.2">
      <c r="A321" s="597">
        <v>36039</v>
      </c>
      <c r="B321" s="587">
        <v>0.63900000000000001</v>
      </c>
      <c r="C321" s="587">
        <v>124.751</v>
      </c>
      <c r="D321" s="587">
        <v>84.54</v>
      </c>
      <c r="E321" s="587">
        <v>209.93</v>
      </c>
      <c r="F321" s="587">
        <v>0.63300000000000001</v>
      </c>
      <c r="G321" s="587">
        <v>5.2539999999999996</v>
      </c>
      <c r="H321" s="587">
        <v>31.233000000000001</v>
      </c>
      <c r="I321" s="587">
        <v>37.119999999999997</v>
      </c>
      <c r="J321" s="587">
        <v>247.05</v>
      </c>
      <c r="K321" s="587">
        <v>363.85899999999998</v>
      </c>
      <c r="L321" s="587">
        <v>782.26099999999997</v>
      </c>
      <c r="M321" s="587">
        <v>1393.17</v>
      </c>
    </row>
    <row r="322" spans="1:13" x14ac:dyDescent="0.2">
      <c r="A322" s="597">
        <v>36069</v>
      </c>
      <c r="B322" s="587">
        <v>0.66900000000000004</v>
      </c>
      <c r="C322" s="587">
        <v>208.381</v>
      </c>
      <c r="D322" s="587">
        <v>107.547</v>
      </c>
      <c r="E322" s="587">
        <v>316.59800000000001</v>
      </c>
      <c r="F322" s="587">
        <v>0.65400000000000003</v>
      </c>
      <c r="G322" s="587">
        <v>5.43</v>
      </c>
      <c r="H322" s="587">
        <v>32.274000000000001</v>
      </c>
      <c r="I322" s="587">
        <v>38.357999999999997</v>
      </c>
      <c r="J322" s="587">
        <v>354.95600000000002</v>
      </c>
      <c r="K322" s="587">
        <v>296.24</v>
      </c>
      <c r="L322" s="587">
        <v>631.40800000000002</v>
      </c>
      <c r="M322" s="587">
        <v>1282.604</v>
      </c>
    </row>
    <row r="323" spans="1:13" x14ac:dyDescent="0.2">
      <c r="A323" s="597">
        <v>36100</v>
      </c>
      <c r="B323" s="587">
        <v>1.1180000000000001</v>
      </c>
      <c r="C323" s="587">
        <v>408.65800000000002</v>
      </c>
      <c r="D323" s="587">
        <v>106.422</v>
      </c>
      <c r="E323" s="587">
        <v>516.19799999999998</v>
      </c>
      <c r="F323" s="587">
        <v>0.63300000000000001</v>
      </c>
      <c r="G323" s="587">
        <v>5.2539999999999996</v>
      </c>
      <c r="H323" s="587">
        <v>31.233000000000001</v>
      </c>
      <c r="I323" s="587">
        <v>37.119999999999997</v>
      </c>
      <c r="J323" s="587">
        <v>553.31799999999998</v>
      </c>
      <c r="K323" s="587">
        <v>262.78500000000003</v>
      </c>
      <c r="L323" s="587">
        <v>557.11599999999999</v>
      </c>
      <c r="M323" s="587">
        <v>1373.2190000000001</v>
      </c>
    </row>
    <row r="324" spans="1:13" x14ac:dyDescent="0.2">
      <c r="A324" s="597">
        <v>36130</v>
      </c>
      <c r="B324" s="587">
        <v>1.677</v>
      </c>
      <c r="C324" s="587">
        <v>632.93399999999997</v>
      </c>
      <c r="D324" s="587">
        <v>131.62700000000001</v>
      </c>
      <c r="E324" s="587">
        <v>766.23800000000006</v>
      </c>
      <c r="F324" s="587">
        <v>0.65400000000000003</v>
      </c>
      <c r="G324" s="587">
        <v>5.43</v>
      </c>
      <c r="H324" s="587">
        <v>32.274000000000001</v>
      </c>
      <c r="I324" s="587">
        <v>38.357999999999997</v>
      </c>
      <c r="J324" s="587">
        <v>804.596</v>
      </c>
      <c r="K324" s="587">
        <v>316.113</v>
      </c>
      <c r="L324" s="587">
        <v>713.74</v>
      </c>
      <c r="M324" s="587">
        <v>1834.4490000000001</v>
      </c>
    </row>
    <row r="325" spans="1:13" x14ac:dyDescent="0.2">
      <c r="A325" s="597">
        <v>36161</v>
      </c>
      <c r="B325" s="587">
        <v>1.92</v>
      </c>
      <c r="C325" s="587">
        <v>932.72199999999998</v>
      </c>
      <c r="D325" s="587">
        <v>162.821</v>
      </c>
      <c r="E325" s="587">
        <v>1097.463</v>
      </c>
      <c r="F325" s="587">
        <v>0.72199999999999998</v>
      </c>
      <c r="G325" s="587">
        <v>5.34</v>
      </c>
      <c r="H325" s="587">
        <v>33.122999999999998</v>
      </c>
      <c r="I325" s="587">
        <v>39.185000000000002</v>
      </c>
      <c r="J325" s="587">
        <v>1136.6479999999999</v>
      </c>
      <c r="K325" s="587">
        <v>379.48099999999999</v>
      </c>
      <c r="L325" s="587">
        <v>854.83399999999995</v>
      </c>
      <c r="M325" s="587">
        <v>2370.9630000000002</v>
      </c>
    </row>
    <row r="326" spans="1:13" x14ac:dyDescent="0.2">
      <c r="A326" s="597">
        <v>36192</v>
      </c>
      <c r="B326" s="587">
        <v>1.4390000000000001</v>
      </c>
      <c r="C326" s="587">
        <v>706.06299999999999</v>
      </c>
      <c r="D326" s="587">
        <v>144.381</v>
      </c>
      <c r="E326" s="587">
        <v>851.88300000000004</v>
      </c>
      <c r="F326" s="587">
        <v>0.65200000000000002</v>
      </c>
      <c r="G326" s="587">
        <v>4.8230000000000004</v>
      </c>
      <c r="H326" s="587">
        <v>29.917999999999999</v>
      </c>
      <c r="I326" s="587">
        <v>35.393000000000001</v>
      </c>
      <c r="J326" s="587">
        <v>887.27599999999995</v>
      </c>
      <c r="K326" s="587">
        <v>295.83800000000002</v>
      </c>
      <c r="L326" s="587">
        <v>647.81600000000003</v>
      </c>
      <c r="M326" s="587">
        <v>1830.9290000000001</v>
      </c>
    </row>
    <row r="327" spans="1:13" x14ac:dyDescent="0.2">
      <c r="A327" s="597">
        <v>36220</v>
      </c>
      <c r="B327" s="587">
        <v>0.83599999999999997</v>
      </c>
      <c r="C327" s="587">
        <v>685.18700000000001</v>
      </c>
      <c r="D327" s="587">
        <v>142.423</v>
      </c>
      <c r="E327" s="587">
        <v>828.44600000000003</v>
      </c>
      <c r="F327" s="587">
        <v>0.72199999999999998</v>
      </c>
      <c r="G327" s="587">
        <v>5.34</v>
      </c>
      <c r="H327" s="587">
        <v>33.122999999999998</v>
      </c>
      <c r="I327" s="587">
        <v>39.185000000000002</v>
      </c>
      <c r="J327" s="587">
        <v>867.63099999999997</v>
      </c>
      <c r="K327" s="587">
        <v>305.20299999999997</v>
      </c>
      <c r="L327" s="587">
        <v>707.07899999999995</v>
      </c>
      <c r="M327" s="587">
        <v>1879.912</v>
      </c>
    </row>
    <row r="328" spans="1:13" x14ac:dyDescent="0.2">
      <c r="A328" s="597">
        <v>36251</v>
      </c>
      <c r="B328" s="587">
        <v>1.202</v>
      </c>
      <c r="C328" s="587">
        <v>429.87900000000002</v>
      </c>
      <c r="D328" s="587">
        <v>108.282</v>
      </c>
      <c r="E328" s="587">
        <v>539.36300000000006</v>
      </c>
      <c r="F328" s="587">
        <v>0.69899999999999995</v>
      </c>
      <c r="G328" s="587">
        <v>5.1680000000000001</v>
      </c>
      <c r="H328" s="587">
        <v>32.055</v>
      </c>
      <c r="I328" s="587">
        <v>37.920999999999999</v>
      </c>
      <c r="J328" s="587">
        <v>577.28499999999997</v>
      </c>
      <c r="K328" s="587">
        <v>263.69600000000003</v>
      </c>
      <c r="L328" s="587">
        <v>609.08000000000004</v>
      </c>
      <c r="M328" s="587">
        <v>1450.0609999999999</v>
      </c>
    </row>
    <row r="329" spans="1:13" x14ac:dyDescent="0.2">
      <c r="A329" s="597">
        <v>36281</v>
      </c>
      <c r="B329" s="587">
        <v>0.73599999999999999</v>
      </c>
      <c r="C329" s="587">
        <v>239.99700000000001</v>
      </c>
      <c r="D329" s="587">
        <v>99.186000000000007</v>
      </c>
      <c r="E329" s="587">
        <v>339.91899999999998</v>
      </c>
      <c r="F329" s="587">
        <v>0.72199999999999998</v>
      </c>
      <c r="G329" s="587">
        <v>5.34</v>
      </c>
      <c r="H329" s="587">
        <v>33.122999999999998</v>
      </c>
      <c r="I329" s="587">
        <v>39.185000000000002</v>
      </c>
      <c r="J329" s="587">
        <v>379.10399999999998</v>
      </c>
      <c r="K329" s="587">
        <v>263.24200000000002</v>
      </c>
      <c r="L329" s="587">
        <v>645.57299999999998</v>
      </c>
      <c r="M329" s="587">
        <v>1287.9190000000001</v>
      </c>
    </row>
    <row r="330" spans="1:13" x14ac:dyDescent="0.2">
      <c r="A330" s="597">
        <v>36312</v>
      </c>
      <c r="B330" s="587">
        <v>0.85799999999999998</v>
      </c>
      <c r="C330" s="587">
        <v>161.93</v>
      </c>
      <c r="D330" s="587">
        <v>99.843999999999994</v>
      </c>
      <c r="E330" s="587">
        <v>262.63200000000001</v>
      </c>
      <c r="F330" s="587">
        <v>0.69899999999999995</v>
      </c>
      <c r="G330" s="587">
        <v>5.1680000000000001</v>
      </c>
      <c r="H330" s="587">
        <v>32.055</v>
      </c>
      <c r="I330" s="587">
        <v>37.920999999999999</v>
      </c>
      <c r="J330" s="587">
        <v>300.553</v>
      </c>
      <c r="K330" s="587">
        <v>327.26299999999998</v>
      </c>
      <c r="L330" s="587">
        <v>783.10699999999997</v>
      </c>
      <c r="M330" s="587">
        <v>1410.923</v>
      </c>
    </row>
    <row r="331" spans="1:13" x14ac:dyDescent="0.2">
      <c r="A331" s="597">
        <v>36342</v>
      </c>
      <c r="B331" s="587">
        <v>1.1659999999999999</v>
      </c>
      <c r="C331" s="587">
        <v>129.45400000000001</v>
      </c>
      <c r="D331" s="587">
        <v>99.213999999999999</v>
      </c>
      <c r="E331" s="587">
        <v>229.83500000000001</v>
      </c>
      <c r="F331" s="587">
        <v>0.72199999999999998</v>
      </c>
      <c r="G331" s="587">
        <v>5.34</v>
      </c>
      <c r="H331" s="587">
        <v>33.122999999999998</v>
      </c>
      <c r="I331" s="587">
        <v>39.185000000000002</v>
      </c>
      <c r="J331" s="587">
        <v>269.02</v>
      </c>
      <c r="K331" s="587">
        <v>420.10399999999998</v>
      </c>
      <c r="L331" s="587">
        <v>1021.627</v>
      </c>
      <c r="M331" s="587">
        <v>1710.751</v>
      </c>
    </row>
    <row r="332" spans="1:13" x14ac:dyDescent="0.2">
      <c r="A332" s="597">
        <v>36373</v>
      </c>
      <c r="B332" s="587">
        <v>0.94299999999999995</v>
      </c>
      <c r="C332" s="587">
        <v>118.886</v>
      </c>
      <c r="D332" s="587">
        <v>104.214</v>
      </c>
      <c r="E332" s="587">
        <v>224.04300000000001</v>
      </c>
      <c r="F332" s="587">
        <v>0.72199999999999998</v>
      </c>
      <c r="G332" s="587">
        <v>5.34</v>
      </c>
      <c r="H332" s="587">
        <v>33.122999999999998</v>
      </c>
      <c r="I332" s="587">
        <v>39.185000000000002</v>
      </c>
      <c r="J332" s="587">
        <v>263.22800000000001</v>
      </c>
      <c r="K332" s="587">
        <v>422.95100000000002</v>
      </c>
      <c r="L332" s="587">
        <v>988.53499999999997</v>
      </c>
      <c r="M332" s="587">
        <v>1674.7139999999999</v>
      </c>
    </row>
    <row r="333" spans="1:13" x14ac:dyDescent="0.2">
      <c r="A333" s="597">
        <v>36404</v>
      </c>
      <c r="B333" s="587">
        <v>0.68700000000000006</v>
      </c>
      <c r="C333" s="587">
        <v>137.91300000000001</v>
      </c>
      <c r="D333" s="587">
        <v>104.94</v>
      </c>
      <c r="E333" s="587">
        <v>243.541</v>
      </c>
      <c r="F333" s="587">
        <v>0.69899999999999995</v>
      </c>
      <c r="G333" s="587">
        <v>5.1680000000000001</v>
      </c>
      <c r="H333" s="587">
        <v>32.055</v>
      </c>
      <c r="I333" s="587">
        <v>37.920999999999999</v>
      </c>
      <c r="J333" s="587">
        <v>281.46199999999999</v>
      </c>
      <c r="K333" s="587">
        <v>355.03399999999999</v>
      </c>
      <c r="L333" s="587">
        <v>727.29700000000003</v>
      </c>
      <c r="M333" s="587">
        <v>1363.7929999999999</v>
      </c>
    </row>
    <row r="334" spans="1:13" x14ac:dyDescent="0.2">
      <c r="A334" s="597">
        <v>36434</v>
      </c>
      <c r="B334" s="587">
        <v>0.873</v>
      </c>
      <c r="C334" s="587">
        <v>238.767</v>
      </c>
      <c r="D334" s="587">
        <v>119.52</v>
      </c>
      <c r="E334" s="587">
        <v>359.15899999999999</v>
      </c>
      <c r="F334" s="587">
        <v>0.72199999999999998</v>
      </c>
      <c r="G334" s="587">
        <v>5.34</v>
      </c>
      <c r="H334" s="587">
        <v>33.122999999999998</v>
      </c>
      <c r="I334" s="587">
        <v>39.185000000000002</v>
      </c>
      <c r="J334" s="587">
        <v>398.34399999999999</v>
      </c>
      <c r="K334" s="587">
        <v>281.84899999999999</v>
      </c>
      <c r="L334" s="587">
        <v>601.56200000000001</v>
      </c>
      <c r="M334" s="587">
        <v>1281.7550000000001</v>
      </c>
    </row>
    <row r="335" spans="1:13" x14ac:dyDescent="0.2">
      <c r="A335" s="597">
        <v>36465</v>
      </c>
      <c r="B335" s="587">
        <v>1.216</v>
      </c>
      <c r="C335" s="587">
        <v>379.97399999999999</v>
      </c>
      <c r="D335" s="587">
        <v>123.961</v>
      </c>
      <c r="E335" s="587">
        <v>505.15100000000001</v>
      </c>
      <c r="F335" s="587">
        <v>0.69899999999999995</v>
      </c>
      <c r="G335" s="587">
        <v>5.1680000000000001</v>
      </c>
      <c r="H335" s="587">
        <v>32.055</v>
      </c>
      <c r="I335" s="587">
        <v>37.920999999999999</v>
      </c>
      <c r="J335" s="587">
        <v>543.072</v>
      </c>
      <c r="K335" s="587">
        <v>267.12</v>
      </c>
      <c r="L335" s="587">
        <v>576.85400000000004</v>
      </c>
      <c r="M335" s="587">
        <v>1387.046</v>
      </c>
    </row>
    <row r="336" spans="1:13" x14ac:dyDescent="0.2">
      <c r="A336" s="597">
        <v>36495</v>
      </c>
      <c r="B336" s="587">
        <v>2.105</v>
      </c>
      <c r="C336" s="587">
        <v>674.94899999999996</v>
      </c>
      <c r="D336" s="587">
        <v>156.11699999999999</v>
      </c>
      <c r="E336" s="587">
        <v>833.17100000000005</v>
      </c>
      <c r="F336" s="587">
        <v>0.72199999999999998</v>
      </c>
      <c r="G336" s="587">
        <v>5.34</v>
      </c>
      <c r="H336" s="587">
        <v>33.122999999999998</v>
      </c>
      <c r="I336" s="587">
        <v>39.185000000000002</v>
      </c>
      <c r="J336" s="587">
        <v>872.35699999999997</v>
      </c>
      <c r="K336" s="587">
        <v>324.69799999999998</v>
      </c>
      <c r="L336" s="587">
        <v>716.57500000000005</v>
      </c>
      <c r="M336" s="587">
        <v>1913.6289999999999</v>
      </c>
    </row>
    <row r="337" spans="1:13" x14ac:dyDescent="0.2">
      <c r="A337" s="597">
        <v>36526</v>
      </c>
      <c r="B337" s="587">
        <v>1.466</v>
      </c>
      <c r="C337" s="587">
        <v>881.95399999999995</v>
      </c>
      <c r="D337" s="587">
        <v>175.34800000000001</v>
      </c>
      <c r="E337" s="587">
        <v>1058.769</v>
      </c>
      <c r="F337" s="587">
        <v>0.72799999999999998</v>
      </c>
      <c r="G337" s="587">
        <v>5.1289999999999996</v>
      </c>
      <c r="H337" s="587">
        <v>35.573999999999998</v>
      </c>
      <c r="I337" s="587">
        <v>41.430999999999997</v>
      </c>
      <c r="J337" s="587">
        <v>1100.2</v>
      </c>
      <c r="K337" s="587">
        <v>373.58699999999999</v>
      </c>
      <c r="L337" s="587">
        <v>876.202</v>
      </c>
      <c r="M337" s="587">
        <v>2349.989</v>
      </c>
    </row>
    <row r="338" spans="1:13" x14ac:dyDescent="0.2">
      <c r="A338" s="597">
        <v>36557</v>
      </c>
      <c r="B338" s="587">
        <v>1.093</v>
      </c>
      <c r="C338" s="587">
        <v>792.41</v>
      </c>
      <c r="D338" s="587">
        <v>154.43899999999999</v>
      </c>
      <c r="E338" s="587">
        <v>947.94100000000003</v>
      </c>
      <c r="F338" s="587">
        <v>0.68100000000000005</v>
      </c>
      <c r="G338" s="587">
        <v>4.798</v>
      </c>
      <c r="H338" s="587">
        <v>33.279000000000003</v>
      </c>
      <c r="I338" s="587">
        <v>38.758000000000003</v>
      </c>
      <c r="J338" s="587">
        <v>986.7</v>
      </c>
      <c r="K338" s="587">
        <v>335.89699999999999</v>
      </c>
      <c r="L338" s="587">
        <v>729.52599999999995</v>
      </c>
      <c r="M338" s="587">
        <v>2052.123</v>
      </c>
    </row>
    <row r="339" spans="1:13" x14ac:dyDescent="0.2">
      <c r="A339" s="597">
        <v>36586</v>
      </c>
      <c r="B339" s="587">
        <v>0.84799999999999998</v>
      </c>
      <c r="C339" s="587">
        <v>562.30499999999995</v>
      </c>
      <c r="D339" s="587">
        <v>136.18600000000001</v>
      </c>
      <c r="E339" s="587">
        <v>699.33799999999997</v>
      </c>
      <c r="F339" s="587">
        <v>0.72799999999999998</v>
      </c>
      <c r="G339" s="587">
        <v>5.1289999999999996</v>
      </c>
      <c r="H339" s="587">
        <v>35.573999999999998</v>
      </c>
      <c r="I339" s="587">
        <v>41.430999999999997</v>
      </c>
      <c r="J339" s="587">
        <v>740.76900000000001</v>
      </c>
      <c r="K339" s="587">
        <v>288.80900000000003</v>
      </c>
      <c r="L339" s="587">
        <v>678.39300000000003</v>
      </c>
      <c r="M339" s="587">
        <v>1707.971</v>
      </c>
    </row>
    <row r="340" spans="1:13" x14ac:dyDescent="0.2">
      <c r="A340" s="597">
        <v>36617</v>
      </c>
      <c r="B340" s="587">
        <v>0.96699999999999997</v>
      </c>
      <c r="C340" s="587">
        <v>409.65199999999999</v>
      </c>
      <c r="D340" s="587">
        <v>113.66200000000001</v>
      </c>
      <c r="E340" s="587">
        <v>524.28099999999995</v>
      </c>
      <c r="F340" s="587">
        <v>0.70499999999999996</v>
      </c>
      <c r="G340" s="587">
        <v>4.9630000000000001</v>
      </c>
      <c r="H340" s="587">
        <v>34.426000000000002</v>
      </c>
      <c r="I340" s="587">
        <v>40.094999999999999</v>
      </c>
      <c r="J340" s="587">
        <v>564.375</v>
      </c>
      <c r="K340" s="587">
        <v>260.09100000000001</v>
      </c>
      <c r="L340" s="587">
        <v>604.47699999999998</v>
      </c>
      <c r="M340" s="587">
        <v>1428.944</v>
      </c>
    </row>
    <row r="341" spans="1:13" x14ac:dyDescent="0.2">
      <c r="A341" s="597">
        <v>36647</v>
      </c>
      <c r="B341" s="587">
        <v>0.64800000000000002</v>
      </c>
      <c r="C341" s="587">
        <v>233.428</v>
      </c>
      <c r="D341" s="587">
        <v>106.157</v>
      </c>
      <c r="E341" s="587">
        <v>340.233</v>
      </c>
      <c r="F341" s="587">
        <v>0.72799999999999998</v>
      </c>
      <c r="G341" s="587">
        <v>5.1289999999999996</v>
      </c>
      <c r="H341" s="587">
        <v>35.573999999999998</v>
      </c>
      <c r="I341" s="587">
        <v>41.430999999999997</v>
      </c>
      <c r="J341" s="587">
        <v>381.66399999999999</v>
      </c>
      <c r="K341" s="587">
        <v>284.44600000000003</v>
      </c>
      <c r="L341" s="587">
        <v>715.06600000000003</v>
      </c>
      <c r="M341" s="587">
        <v>1381.1759999999999</v>
      </c>
    </row>
    <row r="342" spans="1:13" x14ac:dyDescent="0.2">
      <c r="A342" s="597">
        <v>36678</v>
      </c>
      <c r="B342" s="587">
        <v>0.65600000000000003</v>
      </c>
      <c r="C342" s="587">
        <v>157.56800000000001</v>
      </c>
      <c r="D342" s="587">
        <v>100.54600000000001</v>
      </c>
      <c r="E342" s="587">
        <v>258.77</v>
      </c>
      <c r="F342" s="587">
        <v>0.70499999999999996</v>
      </c>
      <c r="G342" s="587">
        <v>4.9630000000000001</v>
      </c>
      <c r="H342" s="587">
        <v>34.426000000000002</v>
      </c>
      <c r="I342" s="587">
        <v>40.094999999999999</v>
      </c>
      <c r="J342" s="587">
        <v>298.86399999999998</v>
      </c>
      <c r="K342" s="587">
        <v>354.76799999999997</v>
      </c>
      <c r="L342" s="587">
        <v>826.928</v>
      </c>
      <c r="M342" s="587">
        <v>1480.56</v>
      </c>
    </row>
    <row r="343" spans="1:13" x14ac:dyDescent="0.2">
      <c r="A343" s="597">
        <v>36708</v>
      </c>
      <c r="B343" s="587">
        <v>0.79200000000000004</v>
      </c>
      <c r="C343" s="587">
        <v>131.05000000000001</v>
      </c>
      <c r="D343" s="587">
        <v>98.313999999999993</v>
      </c>
      <c r="E343" s="587">
        <v>230.155</v>
      </c>
      <c r="F343" s="587">
        <v>0.72799999999999998</v>
      </c>
      <c r="G343" s="587">
        <v>5.1289999999999996</v>
      </c>
      <c r="H343" s="587">
        <v>35.573999999999998</v>
      </c>
      <c r="I343" s="587">
        <v>41.430999999999997</v>
      </c>
      <c r="J343" s="587">
        <v>271.58600000000001</v>
      </c>
      <c r="K343" s="587">
        <v>407.65</v>
      </c>
      <c r="L343" s="587">
        <v>947.55200000000002</v>
      </c>
      <c r="M343" s="587">
        <v>1626.788</v>
      </c>
    </row>
    <row r="344" spans="1:13" x14ac:dyDescent="0.2">
      <c r="A344" s="597">
        <v>36739</v>
      </c>
      <c r="B344" s="587">
        <v>0.81</v>
      </c>
      <c r="C344" s="587">
        <v>125.024</v>
      </c>
      <c r="D344" s="587">
        <v>118.179</v>
      </c>
      <c r="E344" s="587">
        <v>244.01400000000001</v>
      </c>
      <c r="F344" s="587">
        <v>0.72799999999999998</v>
      </c>
      <c r="G344" s="587">
        <v>5.1289999999999996</v>
      </c>
      <c r="H344" s="587">
        <v>35.573999999999998</v>
      </c>
      <c r="I344" s="587">
        <v>41.430999999999997</v>
      </c>
      <c r="J344" s="587">
        <v>285.44499999999999</v>
      </c>
      <c r="K344" s="587">
        <v>422.30099999999999</v>
      </c>
      <c r="L344" s="587">
        <v>971.38199999999995</v>
      </c>
      <c r="M344" s="587">
        <v>1679.1279999999999</v>
      </c>
    </row>
    <row r="345" spans="1:13" x14ac:dyDescent="0.2">
      <c r="A345" s="597">
        <v>36770</v>
      </c>
      <c r="B345" s="587">
        <v>0.67</v>
      </c>
      <c r="C345" s="587">
        <v>143.774</v>
      </c>
      <c r="D345" s="587">
        <v>112.295</v>
      </c>
      <c r="E345" s="587">
        <v>256.738</v>
      </c>
      <c r="F345" s="587">
        <v>0.70499999999999996</v>
      </c>
      <c r="G345" s="587">
        <v>4.9630000000000001</v>
      </c>
      <c r="H345" s="587">
        <v>34.426000000000002</v>
      </c>
      <c r="I345" s="587">
        <v>40.094999999999999</v>
      </c>
      <c r="J345" s="587">
        <v>296.83300000000003</v>
      </c>
      <c r="K345" s="587">
        <v>370.36</v>
      </c>
      <c r="L345" s="587">
        <v>745.13800000000003</v>
      </c>
      <c r="M345" s="587">
        <v>1412.3309999999999</v>
      </c>
    </row>
    <row r="346" spans="1:13" x14ac:dyDescent="0.2">
      <c r="A346" s="597">
        <v>36800</v>
      </c>
      <c r="B346" s="587">
        <v>0.53100000000000003</v>
      </c>
      <c r="C346" s="587">
        <v>240.727</v>
      </c>
      <c r="D346" s="587">
        <v>126.938</v>
      </c>
      <c r="E346" s="587">
        <v>368.19600000000003</v>
      </c>
      <c r="F346" s="587">
        <v>0.72799999999999998</v>
      </c>
      <c r="G346" s="587">
        <v>5.1289999999999996</v>
      </c>
      <c r="H346" s="587">
        <v>35.573999999999998</v>
      </c>
      <c r="I346" s="587">
        <v>41.430999999999997</v>
      </c>
      <c r="J346" s="587">
        <v>409.62799999999999</v>
      </c>
      <c r="K346" s="587">
        <v>296.27</v>
      </c>
      <c r="L346" s="587">
        <v>621.19600000000003</v>
      </c>
      <c r="M346" s="587">
        <v>1327.0930000000001</v>
      </c>
    </row>
    <row r="347" spans="1:13" x14ac:dyDescent="0.2">
      <c r="A347" s="597">
        <v>36831</v>
      </c>
      <c r="B347" s="587">
        <v>1.101</v>
      </c>
      <c r="C347" s="587">
        <v>492.89499999999998</v>
      </c>
      <c r="D347" s="587">
        <v>130.91999999999999</v>
      </c>
      <c r="E347" s="587">
        <v>624.91700000000003</v>
      </c>
      <c r="F347" s="587">
        <v>0.70499999999999996</v>
      </c>
      <c r="G347" s="587">
        <v>4.9630000000000001</v>
      </c>
      <c r="H347" s="587">
        <v>34.426000000000002</v>
      </c>
      <c r="I347" s="587">
        <v>40.094999999999999</v>
      </c>
      <c r="J347" s="587">
        <v>665.01099999999997</v>
      </c>
      <c r="K347" s="587">
        <v>288.36900000000003</v>
      </c>
      <c r="L347" s="587">
        <v>628.173</v>
      </c>
      <c r="M347" s="587">
        <v>1581.5540000000001</v>
      </c>
    </row>
    <row r="348" spans="1:13" x14ac:dyDescent="0.2">
      <c r="A348" s="597">
        <v>36861</v>
      </c>
      <c r="B348" s="587">
        <v>1.7749999999999999</v>
      </c>
      <c r="C348" s="587">
        <v>934.50900000000001</v>
      </c>
      <c r="D348" s="587">
        <v>181.279</v>
      </c>
      <c r="E348" s="587">
        <v>1117.5630000000001</v>
      </c>
      <c r="F348" s="587">
        <v>0.72799999999999998</v>
      </c>
      <c r="G348" s="587">
        <v>5.1289999999999996</v>
      </c>
      <c r="H348" s="587">
        <v>35.573999999999998</v>
      </c>
      <c r="I348" s="587">
        <v>41.430999999999997</v>
      </c>
      <c r="J348" s="587">
        <v>1158.9939999999999</v>
      </c>
      <c r="K348" s="587">
        <v>386.07900000000001</v>
      </c>
      <c r="L348" s="587">
        <v>845.44600000000003</v>
      </c>
      <c r="M348" s="587">
        <v>2390.52</v>
      </c>
    </row>
    <row r="349" spans="1:13" x14ac:dyDescent="0.2">
      <c r="A349" s="597">
        <v>36892</v>
      </c>
      <c r="B349" s="587">
        <v>1.425</v>
      </c>
      <c r="C349" s="587">
        <v>1001.487</v>
      </c>
      <c r="D349" s="587">
        <v>180.38900000000001</v>
      </c>
      <c r="E349" s="587">
        <v>1183.3009999999999</v>
      </c>
      <c r="F349" s="587">
        <v>0.80300000000000005</v>
      </c>
      <c r="G349" s="587">
        <v>4.9820000000000002</v>
      </c>
      <c r="H349" s="587">
        <v>31.425000000000001</v>
      </c>
      <c r="I349" s="587">
        <v>37.209000000000003</v>
      </c>
      <c r="J349" s="587">
        <v>1220.51</v>
      </c>
      <c r="K349" s="587">
        <v>433.59699999999998</v>
      </c>
      <c r="L349" s="587">
        <v>914.70500000000004</v>
      </c>
      <c r="M349" s="587">
        <v>2568.8119999999999</v>
      </c>
    </row>
    <row r="350" spans="1:13" x14ac:dyDescent="0.2">
      <c r="A350" s="597">
        <v>36923</v>
      </c>
      <c r="B350" s="587">
        <v>1.131</v>
      </c>
      <c r="C350" s="587">
        <v>800.38499999999999</v>
      </c>
      <c r="D350" s="587">
        <v>146.917</v>
      </c>
      <c r="E350" s="587">
        <v>948.43299999999999</v>
      </c>
      <c r="F350" s="587">
        <v>0.72499999999999998</v>
      </c>
      <c r="G350" s="587">
        <v>4.5</v>
      </c>
      <c r="H350" s="587">
        <v>28.384</v>
      </c>
      <c r="I350" s="587">
        <v>33.607999999999997</v>
      </c>
      <c r="J350" s="587">
        <v>982.04100000000005</v>
      </c>
      <c r="K350" s="587">
        <v>340.77600000000001</v>
      </c>
      <c r="L350" s="587">
        <v>693.28599999999994</v>
      </c>
      <c r="M350" s="587">
        <v>2016.1030000000001</v>
      </c>
    </row>
    <row r="351" spans="1:13" x14ac:dyDescent="0.2">
      <c r="A351" s="597">
        <v>36951</v>
      </c>
      <c r="B351" s="587">
        <v>1.0349999999999999</v>
      </c>
      <c r="C351" s="587">
        <v>698.96799999999996</v>
      </c>
      <c r="D351" s="587">
        <v>150.59700000000001</v>
      </c>
      <c r="E351" s="587">
        <v>850.601</v>
      </c>
      <c r="F351" s="587">
        <v>0.80300000000000005</v>
      </c>
      <c r="G351" s="587">
        <v>4.9820000000000002</v>
      </c>
      <c r="H351" s="587">
        <v>31.425000000000001</v>
      </c>
      <c r="I351" s="587">
        <v>37.209000000000003</v>
      </c>
      <c r="J351" s="587">
        <v>887.81</v>
      </c>
      <c r="K351" s="587">
        <v>316.68900000000002</v>
      </c>
      <c r="L351" s="587">
        <v>711.755</v>
      </c>
      <c r="M351" s="587">
        <v>1916.2539999999999</v>
      </c>
    </row>
    <row r="352" spans="1:13" x14ac:dyDescent="0.2">
      <c r="A352" s="597">
        <v>36982</v>
      </c>
      <c r="B352" s="587">
        <v>1.026</v>
      </c>
      <c r="C352" s="587">
        <v>410.74799999999999</v>
      </c>
      <c r="D352" s="587">
        <v>124.22199999999999</v>
      </c>
      <c r="E352" s="587">
        <v>535.99699999999996</v>
      </c>
      <c r="F352" s="587">
        <v>0.77700000000000002</v>
      </c>
      <c r="G352" s="587">
        <v>4.8209999999999997</v>
      </c>
      <c r="H352" s="587">
        <v>30.411000000000001</v>
      </c>
      <c r="I352" s="587">
        <v>36.009</v>
      </c>
      <c r="J352" s="587">
        <v>572.00599999999997</v>
      </c>
      <c r="K352" s="587">
        <v>281.279</v>
      </c>
      <c r="L352" s="587">
        <v>612.875</v>
      </c>
      <c r="M352" s="587">
        <v>1466.16</v>
      </c>
    </row>
    <row r="353" spans="1:13" x14ac:dyDescent="0.2">
      <c r="A353" s="597">
        <v>37012</v>
      </c>
      <c r="B353" s="587">
        <v>0.64400000000000002</v>
      </c>
      <c r="C353" s="587">
        <v>214.43299999999999</v>
      </c>
      <c r="D353" s="587">
        <v>101.554</v>
      </c>
      <c r="E353" s="587">
        <v>316.63200000000001</v>
      </c>
      <c r="F353" s="587">
        <v>0.80300000000000005</v>
      </c>
      <c r="G353" s="587">
        <v>4.9820000000000002</v>
      </c>
      <c r="H353" s="587">
        <v>31.425000000000001</v>
      </c>
      <c r="I353" s="587">
        <v>37.209000000000003</v>
      </c>
      <c r="J353" s="587">
        <v>353.84100000000001</v>
      </c>
      <c r="K353" s="587">
        <v>278.95</v>
      </c>
      <c r="L353" s="587">
        <v>649.48699999999997</v>
      </c>
      <c r="M353" s="587">
        <v>1282.278</v>
      </c>
    </row>
    <row r="354" spans="1:13" x14ac:dyDescent="0.2">
      <c r="A354" s="597">
        <v>37043</v>
      </c>
      <c r="B354" s="587">
        <v>0.72399999999999998</v>
      </c>
      <c r="C354" s="587">
        <v>150.446</v>
      </c>
      <c r="D354" s="587">
        <v>102.13800000000001</v>
      </c>
      <c r="E354" s="587">
        <v>253.30799999999999</v>
      </c>
      <c r="F354" s="587">
        <v>0.77700000000000002</v>
      </c>
      <c r="G354" s="587">
        <v>4.8209999999999997</v>
      </c>
      <c r="H354" s="587">
        <v>30.411000000000001</v>
      </c>
      <c r="I354" s="587">
        <v>36.009</v>
      </c>
      <c r="J354" s="587">
        <v>289.31700000000001</v>
      </c>
      <c r="K354" s="587">
        <v>339.18700000000001</v>
      </c>
      <c r="L354" s="587">
        <v>784.38300000000004</v>
      </c>
      <c r="M354" s="587">
        <v>1412.8869999999999</v>
      </c>
    </row>
    <row r="355" spans="1:13" x14ac:dyDescent="0.2">
      <c r="A355" s="597">
        <v>37073</v>
      </c>
      <c r="B355" s="587">
        <v>0.88700000000000001</v>
      </c>
      <c r="C355" s="587">
        <v>126.712</v>
      </c>
      <c r="D355" s="587">
        <v>110.315</v>
      </c>
      <c r="E355" s="587">
        <v>237.91399999999999</v>
      </c>
      <c r="F355" s="587">
        <v>0.80300000000000005</v>
      </c>
      <c r="G355" s="587">
        <v>4.9820000000000002</v>
      </c>
      <c r="H355" s="587">
        <v>31.425000000000001</v>
      </c>
      <c r="I355" s="587">
        <v>37.209000000000003</v>
      </c>
      <c r="J355" s="587">
        <v>275.12400000000002</v>
      </c>
      <c r="K355" s="587">
        <v>411.81200000000001</v>
      </c>
      <c r="L355" s="587">
        <v>955.93700000000001</v>
      </c>
      <c r="M355" s="587">
        <v>1642.8720000000001</v>
      </c>
    </row>
    <row r="356" spans="1:13" x14ac:dyDescent="0.2">
      <c r="A356" s="597">
        <v>37104</v>
      </c>
      <c r="B356" s="587">
        <v>0.90100000000000002</v>
      </c>
      <c r="C356" s="587">
        <v>119.81399999999999</v>
      </c>
      <c r="D356" s="587">
        <v>111.015</v>
      </c>
      <c r="E356" s="587">
        <v>231.73</v>
      </c>
      <c r="F356" s="587">
        <v>0.80300000000000005</v>
      </c>
      <c r="G356" s="587">
        <v>4.9820000000000002</v>
      </c>
      <c r="H356" s="587">
        <v>31.425000000000001</v>
      </c>
      <c r="I356" s="587">
        <v>37.209000000000003</v>
      </c>
      <c r="J356" s="587">
        <v>268.93900000000002</v>
      </c>
      <c r="K356" s="587">
        <v>440.79599999999999</v>
      </c>
      <c r="L356" s="587">
        <v>1001.208</v>
      </c>
      <c r="M356" s="587">
        <v>1710.942</v>
      </c>
    </row>
    <row r="357" spans="1:13" x14ac:dyDescent="0.2">
      <c r="A357" s="597">
        <v>37135</v>
      </c>
      <c r="B357" s="587">
        <v>0.60599999999999998</v>
      </c>
      <c r="C357" s="587">
        <v>130.529</v>
      </c>
      <c r="D357" s="587">
        <v>105.017</v>
      </c>
      <c r="E357" s="587">
        <v>236.15299999999999</v>
      </c>
      <c r="F357" s="587">
        <v>0.77700000000000002</v>
      </c>
      <c r="G357" s="587">
        <v>4.8209999999999997</v>
      </c>
      <c r="H357" s="587">
        <v>30.411000000000001</v>
      </c>
      <c r="I357" s="587">
        <v>36.009</v>
      </c>
      <c r="J357" s="587">
        <v>272.16199999999998</v>
      </c>
      <c r="K357" s="587">
        <v>361.52300000000002</v>
      </c>
      <c r="L357" s="587">
        <v>735.83600000000001</v>
      </c>
      <c r="M357" s="587">
        <v>1369.521</v>
      </c>
    </row>
    <row r="358" spans="1:13" x14ac:dyDescent="0.2">
      <c r="A358" s="597">
        <v>37165</v>
      </c>
      <c r="B358" s="587">
        <v>0.78</v>
      </c>
      <c r="C358" s="587">
        <v>243.19499999999999</v>
      </c>
      <c r="D358" s="587">
        <v>119.88800000000001</v>
      </c>
      <c r="E358" s="587">
        <v>363.863</v>
      </c>
      <c r="F358" s="587">
        <v>0.80300000000000005</v>
      </c>
      <c r="G358" s="587">
        <v>4.9820000000000002</v>
      </c>
      <c r="H358" s="587">
        <v>31.425000000000001</v>
      </c>
      <c r="I358" s="587">
        <v>37.209000000000003</v>
      </c>
      <c r="J358" s="587">
        <v>401.072</v>
      </c>
      <c r="K358" s="587">
        <v>291.46899999999999</v>
      </c>
      <c r="L358" s="587">
        <v>638.72299999999996</v>
      </c>
      <c r="M358" s="587">
        <v>1331.2629999999999</v>
      </c>
    </row>
    <row r="359" spans="1:13" x14ac:dyDescent="0.2">
      <c r="A359" s="597">
        <v>37196</v>
      </c>
      <c r="B359" s="587">
        <v>1.046</v>
      </c>
      <c r="C359" s="587">
        <v>369.34</v>
      </c>
      <c r="D359" s="587">
        <v>127.623</v>
      </c>
      <c r="E359" s="587">
        <v>498.00900000000001</v>
      </c>
      <c r="F359" s="587">
        <v>0.77700000000000002</v>
      </c>
      <c r="G359" s="587">
        <v>4.8209999999999997</v>
      </c>
      <c r="H359" s="587">
        <v>30.411000000000001</v>
      </c>
      <c r="I359" s="587">
        <v>36.009</v>
      </c>
      <c r="J359" s="587">
        <v>534.01800000000003</v>
      </c>
      <c r="K359" s="587">
        <v>275.68400000000003</v>
      </c>
      <c r="L359" s="587">
        <v>607.84100000000001</v>
      </c>
      <c r="M359" s="587">
        <v>1417.5429999999999</v>
      </c>
    </row>
    <row r="360" spans="1:13" x14ac:dyDescent="0.2">
      <c r="A360" s="597">
        <v>37226</v>
      </c>
      <c r="B360" s="587">
        <v>1.766</v>
      </c>
      <c r="C360" s="587">
        <v>624.02200000000005</v>
      </c>
      <c r="D360" s="587">
        <v>149.41499999999999</v>
      </c>
      <c r="E360" s="587">
        <v>775.202</v>
      </c>
      <c r="F360" s="587">
        <v>0.80300000000000005</v>
      </c>
      <c r="G360" s="587">
        <v>4.9820000000000002</v>
      </c>
      <c r="H360" s="587">
        <v>31.425000000000001</v>
      </c>
      <c r="I360" s="587">
        <v>37.209000000000003</v>
      </c>
      <c r="J360" s="587">
        <v>812.41200000000003</v>
      </c>
      <c r="K360" s="587">
        <v>328.12099999999998</v>
      </c>
      <c r="L360" s="587">
        <v>760.548</v>
      </c>
      <c r="M360" s="587">
        <v>1901.08</v>
      </c>
    </row>
    <row r="361" spans="1:13" x14ac:dyDescent="0.2">
      <c r="A361" s="597">
        <v>37257</v>
      </c>
      <c r="B361" s="587">
        <v>1.363</v>
      </c>
      <c r="C361" s="587">
        <v>833.40599999999995</v>
      </c>
      <c r="D361" s="587">
        <v>159.755</v>
      </c>
      <c r="E361" s="587">
        <v>994.524</v>
      </c>
      <c r="F361" s="587">
        <v>0.86699999999999999</v>
      </c>
      <c r="G361" s="587">
        <v>4.8719999999999999</v>
      </c>
      <c r="H361" s="587">
        <v>32.274000000000001</v>
      </c>
      <c r="I361" s="587">
        <v>38.012</v>
      </c>
      <c r="J361" s="587">
        <v>1032.537</v>
      </c>
      <c r="K361" s="587">
        <v>398.83499999999998</v>
      </c>
      <c r="L361" s="587">
        <v>864.28399999999999</v>
      </c>
      <c r="M361" s="587">
        <v>2295.6559999999999</v>
      </c>
    </row>
    <row r="362" spans="1:13" x14ac:dyDescent="0.2">
      <c r="A362" s="597">
        <v>37288</v>
      </c>
      <c r="B362" s="587">
        <v>1.1879999999999999</v>
      </c>
      <c r="C362" s="587">
        <v>728.73800000000006</v>
      </c>
      <c r="D362" s="587">
        <v>139.73699999999999</v>
      </c>
      <c r="E362" s="587">
        <v>869.66300000000001</v>
      </c>
      <c r="F362" s="587">
        <v>0.78300000000000003</v>
      </c>
      <c r="G362" s="587">
        <v>4.4000000000000004</v>
      </c>
      <c r="H362" s="587">
        <v>29.151</v>
      </c>
      <c r="I362" s="587">
        <v>34.334000000000003</v>
      </c>
      <c r="J362" s="587">
        <v>903.99699999999996</v>
      </c>
      <c r="K362" s="587">
        <v>329.57499999999999</v>
      </c>
      <c r="L362" s="587">
        <v>683.44</v>
      </c>
      <c r="M362" s="587">
        <v>1917.0129999999999</v>
      </c>
    </row>
    <row r="363" spans="1:13" x14ac:dyDescent="0.2">
      <c r="A363" s="597">
        <v>37316</v>
      </c>
      <c r="B363" s="587">
        <v>1.123</v>
      </c>
      <c r="C363" s="587">
        <v>674.84199999999998</v>
      </c>
      <c r="D363" s="587">
        <v>136.28299999999999</v>
      </c>
      <c r="E363" s="587">
        <v>812.24800000000005</v>
      </c>
      <c r="F363" s="587">
        <v>0.86699999999999999</v>
      </c>
      <c r="G363" s="587">
        <v>4.8719999999999999</v>
      </c>
      <c r="H363" s="587">
        <v>32.274000000000001</v>
      </c>
      <c r="I363" s="587">
        <v>38.012</v>
      </c>
      <c r="J363" s="587">
        <v>850.26</v>
      </c>
      <c r="K363" s="587">
        <v>325.22699999999998</v>
      </c>
      <c r="L363" s="587">
        <v>729.59799999999996</v>
      </c>
      <c r="M363" s="587">
        <v>1905.085</v>
      </c>
    </row>
    <row r="364" spans="1:13" x14ac:dyDescent="0.2">
      <c r="A364" s="597">
        <v>37347</v>
      </c>
      <c r="B364" s="587">
        <v>0.996</v>
      </c>
      <c r="C364" s="587">
        <v>424.41199999999998</v>
      </c>
      <c r="D364" s="587">
        <v>101.952</v>
      </c>
      <c r="E364" s="587">
        <v>527.36</v>
      </c>
      <c r="F364" s="587">
        <v>0.83899999999999997</v>
      </c>
      <c r="G364" s="587">
        <v>4.7149999999999999</v>
      </c>
      <c r="H364" s="587">
        <v>31.233000000000001</v>
      </c>
      <c r="I364" s="587">
        <v>36.786000000000001</v>
      </c>
      <c r="J364" s="587">
        <v>564.14599999999996</v>
      </c>
      <c r="K364" s="587">
        <v>291.411</v>
      </c>
      <c r="L364" s="587">
        <v>651.93399999999997</v>
      </c>
      <c r="M364" s="587">
        <v>1507.491</v>
      </c>
    </row>
    <row r="365" spans="1:13" x14ac:dyDescent="0.2">
      <c r="A365" s="597">
        <v>37377</v>
      </c>
      <c r="B365" s="587">
        <v>0.75700000000000001</v>
      </c>
      <c r="C365" s="587">
        <v>260.608</v>
      </c>
      <c r="D365" s="587">
        <v>104.044</v>
      </c>
      <c r="E365" s="587">
        <v>365.41</v>
      </c>
      <c r="F365" s="587">
        <v>0.86699999999999999</v>
      </c>
      <c r="G365" s="587">
        <v>4.8719999999999999</v>
      </c>
      <c r="H365" s="587">
        <v>32.274000000000001</v>
      </c>
      <c r="I365" s="587">
        <v>38.012</v>
      </c>
      <c r="J365" s="587">
        <v>403.42200000000003</v>
      </c>
      <c r="K365" s="587">
        <v>297.93099999999998</v>
      </c>
      <c r="L365" s="587">
        <v>684.59900000000005</v>
      </c>
      <c r="M365" s="587">
        <v>1385.952</v>
      </c>
    </row>
    <row r="366" spans="1:13" x14ac:dyDescent="0.2">
      <c r="A366" s="597">
        <v>37408</v>
      </c>
      <c r="B366" s="587">
        <v>0.69599999999999995</v>
      </c>
      <c r="C366" s="587">
        <v>163.458</v>
      </c>
      <c r="D366" s="587">
        <v>96.712000000000003</v>
      </c>
      <c r="E366" s="587">
        <v>260.86599999999999</v>
      </c>
      <c r="F366" s="587">
        <v>0.83899999999999997</v>
      </c>
      <c r="G366" s="587">
        <v>4.7149999999999999</v>
      </c>
      <c r="H366" s="587">
        <v>31.233000000000001</v>
      </c>
      <c r="I366" s="587">
        <v>36.786000000000001</v>
      </c>
      <c r="J366" s="587">
        <v>297.65199999999999</v>
      </c>
      <c r="K366" s="587">
        <v>365.66399999999999</v>
      </c>
      <c r="L366" s="587">
        <v>853.37900000000002</v>
      </c>
      <c r="M366" s="587">
        <v>1516.6959999999999</v>
      </c>
    </row>
    <row r="367" spans="1:13" x14ac:dyDescent="0.2">
      <c r="A367" s="597">
        <v>37438</v>
      </c>
      <c r="B367" s="587">
        <v>0.96799999999999997</v>
      </c>
      <c r="C367" s="587">
        <v>127.703</v>
      </c>
      <c r="D367" s="587">
        <v>100.66500000000001</v>
      </c>
      <c r="E367" s="587">
        <v>229.33699999999999</v>
      </c>
      <c r="F367" s="587">
        <v>0.86699999999999999</v>
      </c>
      <c r="G367" s="587">
        <v>4.8719999999999999</v>
      </c>
      <c r="H367" s="587">
        <v>32.274000000000001</v>
      </c>
      <c r="I367" s="587">
        <v>38.012</v>
      </c>
      <c r="J367" s="587">
        <v>267.34899999999999</v>
      </c>
      <c r="K367" s="587">
        <v>456.16699999999997</v>
      </c>
      <c r="L367" s="587">
        <v>1044.431</v>
      </c>
      <c r="M367" s="587">
        <v>1767.9469999999999</v>
      </c>
    </row>
    <row r="368" spans="1:13" x14ac:dyDescent="0.2">
      <c r="A368" s="597">
        <v>37469</v>
      </c>
      <c r="B368" s="587">
        <v>0.86199999999999999</v>
      </c>
      <c r="C368" s="587">
        <v>118.14</v>
      </c>
      <c r="D368" s="587">
        <v>103.699</v>
      </c>
      <c r="E368" s="587">
        <v>222.70099999999999</v>
      </c>
      <c r="F368" s="587">
        <v>0.86699999999999999</v>
      </c>
      <c r="G368" s="587">
        <v>4.8719999999999999</v>
      </c>
      <c r="H368" s="587">
        <v>32.274000000000001</v>
      </c>
      <c r="I368" s="587">
        <v>38.012</v>
      </c>
      <c r="J368" s="587">
        <v>260.714</v>
      </c>
      <c r="K368" s="587">
        <v>458.34199999999998</v>
      </c>
      <c r="L368" s="587">
        <v>1014.234</v>
      </c>
      <c r="M368" s="587">
        <v>1733.29</v>
      </c>
    </row>
    <row r="369" spans="1:13" x14ac:dyDescent="0.2">
      <c r="A369" s="597">
        <v>37500</v>
      </c>
      <c r="B369" s="587">
        <v>0.61899999999999999</v>
      </c>
      <c r="C369" s="587">
        <v>126.551</v>
      </c>
      <c r="D369" s="587">
        <v>103.765</v>
      </c>
      <c r="E369" s="587">
        <v>230.935</v>
      </c>
      <c r="F369" s="587">
        <v>0.83899999999999997</v>
      </c>
      <c r="G369" s="587">
        <v>4.7149999999999999</v>
      </c>
      <c r="H369" s="587">
        <v>31.233000000000001</v>
      </c>
      <c r="I369" s="587">
        <v>36.786000000000001</v>
      </c>
      <c r="J369" s="587">
        <v>267.721</v>
      </c>
      <c r="K369" s="587">
        <v>395.22199999999998</v>
      </c>
      <c r="L369" s="587">
        <v>823.26099999999997</v>
      </c>
      <c r="M369" s="587">
        <v>1486.2049999999999</v>
      </c>
    </row>
    <row r="370" spans="1:13" x14ac:dyDescent="0.2">
      <c r="A370" s="597">
        <v>37530</v>
      </c>
      <c r="B370" s="587">
        <v>0.81799999999999995</v>
      </c>
      <c r="C370" s="587">
        <v>255.80199999999999</v>
      </c>
      <c r="D370" s="587">
        <v>122.732</v>
      </c>
      <c r="E370" s="587">
        <v>379.35300000000001</v>
      </c>
      <c r="F370" s="587">
        <v>0.86699999999999999</v>
      </c>
      <c r="G370" s="587">
        <v>4.8719999999999999</v>
      </c>
      <c r="H370" s="587">
        <v>32.274000000000001</v>
      </c>
      <c r="I370" s="587">
        <v>38.012</v>
      </c>
      <c r="J370" s="587">
        <v>417.36500000000001</v>
      </c>
      <c r="K370" s="587">
        <v>322.541</v>
      </c>
      <c r="L370" s="587">
        <v>683.23400000000004</v>
      </c>
      <c r="M370" s="587">
        <v>1423.14</v>
      </c>
    </row>
    <row r="371" spans="1:13" x14ac:dyDescent="0.2">
      <c r="A371" s="597">
        <v>37561</v>
      </c>
      <c r="B371" s="587">
        <v>1.2310000000000001</v>
      </c>
      <c r="C371" s="587">
        <v>493.51</v>
      </c>
      <c r="D371" s="587">
        <v>127.297</v>
      </c>
      <c r="E371" s="587">
        <v>622.03700000000003</v>
      </c>
      <c r="F371" s="587">
        <v>0.83899999999999997</v>
      </c>
      <c r="G371" s="587">
        <v>4.7149999999999999</v>
      </c>
      <c r="H371" s="587">
        <v>31.233000000000001</v>
      </c>
      <c r="I371" s="587">
        <v>36.786000000000001</v>
      </c>
      <c r="J371" s="587">
        <v>658.82299999999998</v>
      </c>
      <c r="K371" s="587">
        <v>303.06200000000001</v>
      </c>
      <c r="L371" s="587">
        <v>682.00699999999995</v>
      </c>
      <c r="M371" s="587">
        <v>1643.8920000000001</v>
      </c>
    </row>
    <row r="372" spans="1:13" x14ac:dyDescent="0.2">
      <c r="A372" s="597">
        <v>37591</v>
      </c>
      <c r="B372" s="587">
        <v>1.6259999999999999</v>
      </c>
      <c r="C372" s="587">
        <v>788.58900000000006</v>
      </c>
      <c r="D372" s="587">
        <v>160.27799999999999</v>
      </c>
      <c r="E372" s="587">
        <v>950.49199999999996</v>
      </c>
      <c r="F372" s="587">
        <v>0.86699999999999999</v>
      </c>
      <c r="G372" s="587">
        <v>4.8719999999999999</v>
      </c>
      <c r="H372" s="587">
        <v>32.274000000000001</v>
      </c>
      <c r="I372" s="587">
        <v>38.012</v>
      </c>
      <c r="J372" s="587">
        <v>988.50400000000002</v>
      </c>
      <c r="K372" s="587">
        <v>372.81700000000001</v>
      </c>
      <c r="L372" s="587">
        <v>845.80100000000004</v>
      </c>
      <c r="M372" s="587">
        <v>2207.1219999999998</v>
      </c>
    </row>
    <row r="373" spans="1:13" x14ac:dyDescent="0.2">
      <c r="A373" s="597">
        <v>37622</v>
      </c>
      <c r="B373" s="587">
        <v>1.4970000000000001</v>
      </c>
      <c r="C373" s="587">
        <v>971.05399999999997</v>
      </c>
      <c r="D373" s="587">
        <v>195.369</v>
      </c>
      <c r="E373" s="587">
        <v>1167.921</v>
      </c>
      <c r="F373" s="587">
        <v>1.1040000000000001</v>
      </c>
      <c r="G373" s="587">
        <v>4.8019999999999996</v>
      </c>
      <c r="H373" s="587">
        <v>33.972999999999999</v>
      </c>
      <c r="I373" s="587">
        <v>39.878999999999998</v>
      </c>
      <c r="J373" s="587">
        <v>1207.8</v>
      </c>
      <c r="K373" s="587">
        <v>424.01900000000001</v>
      </c>
      <c r="L373" s="587">
        <v>938.89300000000003</v>
      </c>
      <c r="M373" s="587">
        <v>2570.712</v>
      </c>
    </row>
    <row r="374" spans="1:13" x14ac:dyDescent="0.2">
      <c r="A374" s="597">
        <v>37653</v>
      </c>
      <c r="B374" s="587">
        <v>1.2549999999999999</v>
      </c>
      <c r="C374" s="587">
        <v>907.63199999999995</v>
      </c>
      <c r="D374" s="587">
        <v>158.291</v>
      </c>
      <c r="E374" s="587">
        <v>1067.1780000000001</v>
      </c>
      <c r="F374" s="587">
        <v>0.997</v>
      </c>
      <c r="G374" s="587">
        <v>4.3369999999999997</v>
      </c>
      <c r="H374" s="587">
        <v>30.684999999999999</v>
      </c>
      <c r="I374" s="587">
        <v>36.020000000000003</v>
      </c>
      <c r="J374" s="587">
        <v>1103.1980000000001</v>
      </c>
      <c r="K374" s="587">
        <v>378.51799999999997</v>
      </c>
      <c r="L374" s="587">
        <v>773.64200000000005</v>
      </c>
      <c r="M374" s="587">
        <v>2255.3580000000002</v>
      </c>
    </row>
    <row r="375" spans="1:13" x14ac:dyDescent="0.2">
      <c r="A375" s="597">
        <v>37681</v>
      </c>
      <c r="B375" s="587">
        <v>0.92200000000000004</v>
      </c>
      <c r="C375" s="587">
        <v>692.28200000000004</v>
      </c>
      <c r="D375" s="587">
        <v>145.381</v>
      </c>
      <c r="E375" s="587">
        <v>838.58399999999995</v>
      </c>
      <c r="F375" s="587">
        <v>1.1040000000000001</v>
      </c>
      <c r="G375" s="587">
        <v>4.8019999999999996</v>
      </c>
      <c r="H375" s="587">
        <v>33.972999999999999</v>
      </c>
      <c r="I375" s="587">
        <v>39.878999999999998</v>
      </c>
      <c r="J375" s="587">
        <v>878.46299999999997</v>
      </c>
      <c r="K375" s="587">
        <v>339.70299999999997</v>
      </c>
      <c r="L375" s="587">
        <v>738.87300000000005</v>
      </c>
      <c r="M375" s="587">
        <v>1957.039</v>
      </c>
    </row>
    <row r="376" spans="1:13" x14ac:dyDescent="0.2">
      <c r="A376" s="597">
        <v>37712</v>
      </c>
      <c r="B376" s="587">
        <v>1.048</v>
      </c>
      <c r="C376" s="587">
        <v>425.29199999999997</v>
      </c>
      <c r="D376" s="587">
        <v>117.41500000000001</v>
      </c>
      <c r="E376" s="587">
        <v>543.75400000000002</v>
      </c>
      <c r="F376" s="587">
        <v>1.0680000000000001</v>
      </c>
      <c r="G376" s="587">
        <v>4.6470000000000002</v>
      </c>
      <c r="H376" s="587">
        <v>32.877000000000002</v>
      </c>
      <c r="I376" s="587">
        <v>38.591999999999999</v>
      </c>
      <c r="J376" s="587">
        <v>582.34699999999998</v>
      </c>
      <c r="K376" s="587">
        <v>284.72500000000002</v>
      </c>
      <c r="L376" s="587">
        <v>622.80200000000002</v>
      </c>
      <c r="M376" s="587">
        <v>1489.875</v>
      </c>
    </row>
    <row r="377" spans="1:13" x14ac:dyDescent="0.2">
      <c r="A377" s="597">
        <v>37742</v>
      </c>
      <c r="B377" s="587">
        <v>0.747</v>
      </c>
      <c r="C377" s="587">
        <v>253.809</v>
      </c>
      <c r="D377" s="587">
        <v>103.99</v>
      </c>
      <c r="E377" s="587">
        <v>358.54599999999999</v>
      </c>
      <c r="F377" s="587">
        <v>1.1040000000000001</v>
      </c>
      <c r="G377" s="587">
        <v>4.8019999999999996</v>
      </c>
      <c r="H377" s="587">
        <v>33.972999999999999</v>
      </c>
      <c r="I377" s="587">
        <v>39.878999999999998</v>
      </c>
      <c r="J377" s="587">
        <v>398.42500000000001</v>
      </c>
      <c r="K377" s="587">
        <v>299.589</v>
      </c>
      <c r="L377" s="587">
        <v>687.38</v>
      </c>
      <c r="M377" s="587">
        <v>1385.393</v>
      </c>
    </row>
    <row r="378" spans="1:13" x14ac:dyDescent="0.2">
      <c r="A378" s="597">
        <v>37773</v>
      </c>
      <c r="B378" s="587">
        <v>0.65500000000000003</v>
      </c>
      <c r="C378" s="587">
        <v>161.392</v>
      </c>
      <c r="D378" s="587">
        <v>97.058000000000007</v>
      </c>
      <c r="E378" s="587">
        <v>259.10500000000002</v>
      </c>
      <c r="F378" s="587">
        <v>1.0680000000000001</v>
      </c>
      <c r="G378" s="587">
        <v>4.6470000000000002</v>
      </c>
      <c r="H378" s="587">
        <v>32.877000000000002</v>
      </c>
      <c r="I378" s="587">
        <v>38.591999999999999</v>
      </c>
      <c r="J378" s="587">
        <v>297.69799999999998</v>
      </c>
      <c r="K378" s="587">
        <v>345.58699999999999</v>
      </c>
      <c r="L378" s="587">
        <v>784.53599999999994</v>
      </c>
      <c r="M378" s="587">
        <v>1427.8209999999999</v>
      </c>
    </row>
    <row r="379" spans="1:13" x14ac:dyDescent="0.2">
      <c r="A379" s="597">
        <v>37803</v>
      </c>
      <c r="B379" s="587">
        <v>0.93100000000000005</v>
      </c>
      <c r="C379" s="587">
        <v>129.78</v>
      </c>
      <c r="D379" s="587">
        <v>103.432</v>
      </c>
      <c r="E379" s="587">
        <v>234.143</v>
      </c>
      <c r="F379" s="587">
        <v>1.1040000000000001</v>
      </c>
      <c r="G379" s="587">
        <v>4.8019999999999996</v>
      </c>
      <c r="H379" s="587">
        <v>33.972999999999999</v>
      </c>
      <c r="I379" s="587">
        <v>39.878999999999998</v>
      </c>
      <c r="J379" s="587">
        <v>274.02199999999999</v>
      </c>
      <c r="K379" s="587">
        <v>445.85899999999998</v>
      </c>
      <c r="L379" s="587">
        <v>990.75699999999995</v>
      </c>
      <c r="M379" s="587">
        <v>1710.6379999999999</v>
      </c>
    </row>
    <row r="380" spans="1:13" x14ac:dyDescent="0.2">
      <c r="A380" s="597">
        <v>37834</v>
      </c>
      <c r="B380" s="587">
        <v>0.92500000000000004</v>
      </c>
      <c r="C380" s="587">
        <v>118.726</v>
      </c>
      <c r="D380" s="587">
        <v>107.04</v>
      </c>
      <c r="E380" s="587">
        <v>226.691</v>
      </c>
      <c r="F380" s="587">
        <v>1.1040000000000001</v>
      </c>
      <c r="G380" s="587">
        <v>4.8019999999999996</v>
      </c>
      <c r="H380" s="587">
        <v>33.972999999999999</v>
      </c>
      <c r="I380" s="587">
        <v>39.878999999999998</v>
      </c>
      <c r="J380" s="587">
        <v>266.57</v>
      </c>
      <c r="K380" s="587">
        <v>458.80399999999997</v>
      </c>
      <c r="L380" s="587">
        <v>1011.292</v>
      </c>
      <c r="M380" s="587">
        <v>1736.6669999999999</v>
      </c>
    </row>
    <row r="381" spans="1:13" x14ac:dyDescent="0.2">
      <c r="A381" s="597">
        <v>37865</v>
      </c>
      <c r="B381" s="587">
        <v>0.59299999999999997</v>
      </c>
      <c r="C381" s="587">
        <v>131.84700000000001</v>
      </c>
      <c r="D381" s="587">
        <v>119.455</v>
      </c>
      <c r="E381" s="587">
        <v>251.89500000000001</v>
      </c>
      <c r="F381" s="587">
        <v>1.0680000000000001</v>
      </c>
      <c r="G381" s="587">
        <v>4.6470000000000002</v>
      </c>
      <c r="H381" s="587">
        <v>32.877000000000002</v>
      </c>
      <c r="I381" s="587">
        <v>38.591999999999999</v>
      </c>
      <c r="J381" s="587">
        <v>290.48700000000002</v>
      </c>
      <c r="K381" s="587">
        <v>388.45299999999997</v>
      </c>
      <c r="L381" s="587">
        <v>784.43799999999999</v>
      </c>
      <c r="M381" s="587">
        <v>1463.3779999999999</v>
      </c>
    </row>
    <row r="382" spans="1:13" x14ac:dyDescent="0.2">
      <c r="A382" s="597">
        <v>37895</v>
      </c>
      <c r="B382" s="587">
        <v>0.72799999999999998</v>
      </c>
      <c r="C382" s="587">
        <v>237.387</v>
      </c>
      <c r="D382" s="587">
        <v>123.303</v>
      </c>
      <c r="E382" s="587">
        <v>361.41800000000001</v>
      </c>
      <c r="F382" s="587">
        <v>1.1040000000000001</v>
      </c>
      <c r="G382" s="587">
        <v>4.8019999999999996</v>
      </c>
      <c r="H382" s="587">
        <v>33.972999999999999</v>
      </c>
      <c r="I382" s="587">
        <v>39.878999999999998</v>
      </c>
      <c r="J382" s="587">
        <v>401.29700000000003</v>
      </c>
      <c r="K382" s="587">
        <v>306.33199999999999</v>
      </c>
      <c r="L382" s="587">
        <v>659.43200000000002</v>
      </c>
      <c r="M382" s="587">
        <v>1367.0619999999999</v>
      </c>
    </row>
    <row r="383" spans="1:13" x14ac:dyDescent="0.2">
      <c r="A383" s="597">
        <v>37926</v>
      </c>
      <c r="B383" s="587">
        <v>1.155</v>
      </c>
      <c r="C383" s="587">
        <v>423.98899999999998</v>
      </c>
      <c r="D383" s="587">
        <v>118.604</v>
      </c>
      <c r="E383" s="587">
        <v>543.74699999999996</v>
      </c>
      <c r="F383" s="587">
        <v>1.0680000000000001</v>
      </c>
      <c r="G383" s="587">
        <v>4.6470000000000002</v>
      </c>
      <c r="H383" s="587">
        <v>32.877000000000002</v>
      </c>
      <c r="I383" s="587">
        <v>38.591999999999999</v>
      </c>
      <c r="J383" s="587">
        <v>582.34</v>
      </c>
      <c r="K383" s="587">
        <v>295.67899999999997</v>
      </c>
      <c r="L383" s="587">
        <v>666.68799999999999</v>
      </c>
      <c r="M383" s="587">
        <v>1544.7070000000001</v>
      </c>
    </row>
    <row r="384" spans="1:13" x14ac:dyDescent="0.2">
      <c r="A384" s="597">
        <v>37956</v>
      </c>
      <c r="B384" s="587">
        <v>1.7909999999999999</v>
      </c>
      <c r="C384" s="587">
        <v>757.61300000000006</v>
      </c>
      <c r="D384" s="587">
        <v>157.482</v>
      </c>
      <c r="E384" s="587">
        <v>916.88599999999997</v>
      </c>
      <c r="F384" s="587">
        <v>1.1040000000000001</v>
      </c>
      <c r="G384" s="587">
        <v>4.8019999999999996</v>
      </c>
      <c r="H384" s="587">
        <v>33.972999999999999</v>
      </c>
      <c r="I384" s="587">
        <v>39.878999999999998</v>
      </c>
      <c r="J384" s="587">
        <v>956.76499999999999</v>
      </c>
      <c r="K384" s="587">
        <v>385.84199999999998</v>
      </c>
      <c r="L384" s="587">
        <v>867.93499999999995</v>
      </c>
      <c r="M384" s="587">
        <v>2210.5419999999999</v>
      </c>
    </row>
    <row r="385" spans="1:13" x14ac:dyDescent="0.2">
      <c r="A385" s="597">
        <v>37987</v>
      </c>
      <c r="B385" s="587">
        <v>1.4670000000000001</v>
      </c>
      <c r="C385" s="587">
        <v>985.41499999999996</v>
      </c>
      <c r="D385" s="587">
        <v>177.74</v>
      </c>
      <c r="E385" s="587">
        <v>1164.6210000000001</v>
      </c>
      <c r="F385" s="587">
        <v>1.1859999999999999</v>
      </c>
      <c r="G385" s="587">
        <v>4.8209999999999997</v>
      </c>
      <c r="H385" s="587">
        <v>34.726999999999997</v>
      </c>
      <c r="I385" s="587">
        <v>40.734000000000002</v>
      </c>
      <c r="J385" s="587">
        <v>1205.355</v>
      </c>
      <c r="K385" s="587">
        <v>433.738</v>
      </c>
      <c r="L385" s="587">
        <v>959.625</v>
      </c>
      <c r="M385" s="587">
        <v>2598.7179999999998</v>
      </c>
    </row>
    <row r="386" spans="1:13" x14ac:dyDescent="0.2">
      <c r="A386" s="597">
        <v>38018</v>
      </c>
      <c r="B386" s="587">
        <v>1.18</v>
      </c>
      <c r="C386" s="587">
        <v>877.47699999999998</v>
      </c>
      <c r="D386" s="587">
        <v>154.42699999999999</v>
      </c>
      <c r="E386" s="587">
        <v>1033.085</v>
      </c>
      <c r="F386" s="587">
        <v>1.109</v>
      </c>
      <c r="G386" s="587">
        <v>4.51</v>
      </c>
      <c r="H386" s="587">
        <v>32.485999999999997</v>
      </c>
      <c r="I386" s="587">
        <v>38.106000000000002</v>
      </c>
      <c r="J386" s="587">
        <v>1071.191</v>
      </c>
      <c r="K386" s="587">
        <v>383.72699999999998</v>
      </c>
      <c r="L386" s="587">
        <v>813.92499999999995</v>
      </c>
      <c r="M386" s="587">
        <v>2268.8429999999998</v>
      </c>
    </row>
    <row r="387" spans="1:13" x14ac:dyDescent="0.2">
      <c r="A387" s="597">
        <v>38047</v>
      </c>
      <c r="B387" s="587">
        <v>0.78200000000000003</v>
      </c>
      <c r="C387" s="587">
        <v>604.99400000000003</v>
      </c>
      <c r="D387" s="587">
        <v>133.15899999999999</v>
      </c>
      <c r="E387" s="587">
        <v>738.93499999999995</v>
      </c>
      <c r="F387" s="587">
        <v>1.1859999999999999</v>
      </c>
      <c r="G387" s="587">
        <v>4.8209999999999997</v>
      </c>
      <c r="H387" s="587">
        <v>34.726999999999997</v>
      </c>
      <c r="I387" s="587">
        <v>40.734000000000002</v>
      </c>
      <c r="J387" s="587">
        <v>779.66899999999998</v>
      </c>
      <c r="K387" s="587">
        <v>337.608</v>
      </c>
      <c r="L387" s="587">
        <v>723.87</v>
      </c>
      <c r="M387" s="587">
        <v>1841.1479999999999</v>
      </c>
    </row>
    <row r="388" spans="1:13" x14ac:dyDescent="0.2">
      <c r="A388" s="597">
        <v>38078</v>
      </c>
      <c r="B388" s="587">
        <v>0.95199999999999996</v>
      </c>
      <c r="C388" s="587">
        <v>388.24099999999999</v>
      </c>
      <c r="D388" s="587">
        <v>118.102</v>
      </c>
      <c r="E388" s="587">
        <v>507.29399999999998</v>
      </c>
      <c r="F388" s="587">
        <v>1.1479999999999999</v>
      </c>
      <c r="G388" s="587">
        <v>4.6660000000000004</v>
      </c>
      <c r="H388" s="587">
        <v>33.606999999999999</v>
      </c>
      <c r="I388" s="587">
        <v>39.42</v>
      </c>
      <c r="J388" s="587">
        <v>546.71400000000006</v>
      </c>
      <c r="K388" s="587">
        <v>291.30599999999998</v>
      </c>
      <c r="L388" s="587">
        <v>620.23199999999997</v>
      </c>
      <c r="M388" s="587">
        <v>1458.252</v>
      </c>
    </row>
    <row r="389" spans="1:13" x14ac:dyDescent="0.2">
      <c r="A389" s="597">
        <v>38108</v>
      </c>
      <c r="B389" s="587">
        <v>0.68</v>
      </c>
      <c r="C389" s="587">
        <v>218.291</v>
      </c>
      <c r="D389" s="587">
        <v>101.361</v>
      </c>
      <c r="E389" s="587">
        <v>320.33199999999999</v>
      </c>
      <c r="F389" s="587">
        <v>1.1859999999999999</v>
      </c>
      <c r="G389" s="587">
        <v>4.8209999999999997</v>
      </c>
      <c r="H389" s="587">
        <v>34.726999999999997</v>
      </c>
      <c r="I389" s="587">
        <v>40.734000000000002</v>
      </c>
      <c r="J389" s="587">
        <v>361.06599999999997</v>
      </c>
      <c r="K389" s="587">
        <v>309.12099999999998</v>
      </c>
      <c r="L389" s="587">
        <v>725.16200000000003</v>
      </c>
      <c r="M389" s="587">
        <v>1395.3489999999999</v>
      </c>
    </row>
    <row r="390" spans="1:13" x14ac:dyDescent="0.2">
      <c r="A390" s="597">
        <v>38139</v>
      </c>
      <c r="B390" s="587">
        <v>0.65500000000000003</v>
      </c>
      <c r="C390" s="587">
        <v>148.494</v>
      </c>
      <c r="D390" s="587">
        <v>101.345</v>
      </c>
      <c r="E390" s="587">
        <v>250.494</v>
      </c>
      <c r="F390" s="587">
        <v>1.1479999999999999</v>
      </c>
      <c r="G390" s="587">
        <v>4.6660000000000004</v>
      </c>
      <c r="H390" s="587">
        <v>33.606999999999999</v>
      </c>
      <c r="I390" s="587">
        <v>39.42</v>
      </c>
      <c r="J390" s="587">
        <v>289.91399999999999</v>
      </c>
      <c r="K390" s="587">
        <v>383.28699999999998</v>
      </c>
      <c r="L390" s="587">
        <v>844.10799999999995</v>
      </c>
      <c r="M390" s="587">
        <v>1517.309</v>
      </c>
    </row>
    <row r="391" spans="1:13" x14ac:dyDescent="0.2">
      <c r="A391" s="597">
        <v>38169</v>
      </c>
      <c r="B391" s="587">
        <v>0.89500000000000002</v>
      </c>
      <c r="C391" s="587">
        <v>127.908</v>
      </c>
      <c r="D391" s="587">
        <v>102.233</v>
      </c>
      <c r="E391" s="587">
        <v>231.035</v>
      </c>
      <c r="F391" s="587">
        <v>1.1859999999999999</v>
      </c>
      <c r="G391" s="587">
        <v>4.8209999999999997</v>
      </c>
      <c r="H391" s="587">
        <v>34.726999999999997</v>
      </c>
      <c r="I391" s="587">
        <v>40.734000000000002</v>
      </c>
      <c r="J391" s="587">
        <v>271.76900000000001</v>
      </c>
      <c r="K391" s="587">
        <v>441.19</v>
      </c>
      <c r="L391" s="587">
        <v>984.95399999999995</v>
      </c>
      <c r="M391" s="587">
        <v>1697.913</v>
      </c>
    </row>
    <row r="392" spans="1:13" x14ac:dyDescent="0.2">
      <c r="A392" s="597">
        <v>38200</v>
      </c>
      <c r="B392" s="587">
        <v>0.76700000000000002</v>
      </c>
      <c r="C392" s="587">
        <v>122.503</v>
      </c>
      <c r="D392" s="587">
        <v>108.52200000000001</v>
      </c>
      <c r="E392" s="587">
        <v>231.792</v>
      </c>
      <c r="F392" s="587">
        <v>1.1859999999999999</v>
      </c>
      <c r="G392" s="587">
        <v>4.8209999999999997</v>
      </c>
      <c r="H392" s="587">
        <v>34.726999999999997</v>
      </c>
      <c r="I392" s="587">
        <v>40.734000000000002</v>
      </c>
      <c r="J392" s="587">
        <v>272.52600000000001</v>
      </c>
      <c r="K392" s="587">
        <v>431.35599999999999</v>
      </c>
      <c r="L392" s="587">
        <v>945.26599999999996</v>
      </c>
      <c r="M392" s="587">
        <v>1649.1489999999999</v>
      </c>
    </row>
    <row r="393" spans="1:13" x14ac:dyDescent="0.2">
      <c r="A393" s="597">
        <v>38231</v>
      </c>
      <c r="B393" s="587">
        <v>0.625</v>
      </c>
      <c r="C393" s="587">
        <v>127.67700000000001</v>
      </c>
      <c r="D393" s="587">
        <v>101.93899999999999</v>
      </c>
      <c r="E393" s="587">
        <v>230.24199999999999</v>
      </c>
      <c r="F393" s="587">
        <v>1.1479999999999999</v>
      </c>
      <c r="G393" s="587">
        <v>4.6660000000000004</v>
      </c>
      <c r="H393" s="587">
        <v>33.606999999999999</v>
      </c>
      <c r="I393" s="587">
        <v>39.42</v>
      </c>
      <c r="J393" s="587">
        <v>269.66199999999998</v>
      </c>
      <c r="K393" s="587">
        <v>383.29599999999999</v>
      </c>
      <c r="L393" s="587">
        <v>811.92700000000002</v>
      </c>
      <c r="M393" s="587">
        <v>1464.885</v>
      </c>
    </row>
    <row r="394" spans="1:13" x14ac:dyDescent="0.2">
      <c r="A394" s="597">
        <v>38261</v>
      </c>
      <c r="B394" s="587">
        <v>0.66300000000000003</v>
      </c>
      <c r="C394" s="587">
        <v>221.14699999999999</v>
      </c>
      <c r="D394" s="587">
        <v>118.405</v>
      </c>
      <c r="E394" s="587">
        <v>340.21499999999997</v>
      </c>
      <c r="F394" s="587">
        <v>1.1859999999999999</v>
      </c>
      <c r="G394" s="587">
        <v>4.8209999999999997</v>
      </c>
      <c r="H394" s="587">
        <v>34.726999999999997</v>
      </c>
      <c r="I394" s="587">
        <v>40.734000000000002</v>
      </c>
      <c r="J394" s="587">
        <v>380.94900000000001</v>
      </c>
      <c r="K394" s="587">
        <v>318.90699999999998</v>
      </c>
      <c r="L394" s="587">
        <v>692.78399999999999</v>
      </c>
      <c r="M394" s="587">
        <v>1392.64</v>
      </c>
    </row>
    <row r="395" spans="1:13" x14ac:dyDescent="0.2">
      <c r="A395" s="597">
        <v>38292</v>
      </c>
      <c r="B395" s="587">
        <v>1.071</v>
      </c>
      <c r="C395" s="587">
        <v>416.32299999999998</v>
      </c>
      <c r="D395" s="587">
        <v>125.06</v>
      </c>
      <c r="E395" s="587">
        <v>542.45399999999995</v>
      </c>
      <c r="F395" s="587">
        <v>1.1479999999999999</v>
      </c>
      <c r="G395" s="587">
        <v>4.6660000000000004</v>
      </c>
      <c r="H395" s="587">
        <v>33.606999999999999</v>
      </c>
      <c r="I395" s="587">
        <v>39.42</v>
      </c>
      <c r="J395" s="587">
        <v>581.87400000000002</v>
      </c>
      <c r="K395" s="587">
        <v>305.88499999999999</v>
      </c>
      <c r="L395" s="587">
        <v>679.35500000000002</v>
      </c>
      <c r="M395" s="587">
        <v>1567.114</v>
      </c>
    </row>
    <row r="396" spans="1:13" x14ac:dyDescent="0.2">
      <c r="A396" s="597">
        <v>38322</v>
      </c>
      <c r="B396" s="587">
        <v>1.6970000000000001</v>
      </c>
      <c r="C396" s="587">
        <v>742.7</v>
      </c>
      <c r="D396" s="587">
        <v>178</v>
      </c>
      <c r="E396" s="587">
        <v>922.39700000000005</v>
      </c>
      <c r="F396" s="587">
        <v>1.1859999999999999</v>
      </c>
      <c r="G396" s="587">
        <v>4.8209999999999997</v>
      </c>
      <c r="H396" s="587">
        <v>34.726999999999997</v>
      </c>
      <c r="I396" s="587">
        <v>40.734000000000002</v>
      </c>
      <c r="J396" s="587">
        <v>963.13099999999997</v>
      </c>
      <c r="K396" s="587">
        <v>388.81900000000002</v>
      </c>
      <c r="L396" s="587">
        <v>887.61300000000006</v>
      </c>
      <c r="M396" s="587">
        <v>2239.5630000000001</v>
      </c>
    </row>
    <row r="397" spans="1:13" x14ac:dyDescent="0.2">
      <c r="A397" s="597">
        <v>38353</v>
      </c>
      <c r="B397" s="587">
        <v>1.002</v>
      </c>
      <c r="C397" s="587">
        <v>915.79200000000003</v>
      </c>
      <c r="D397" s="587">
        <v>167.714</v>
      </c>
      <c r="E397" s="587">
        <v>1084.509</v>
      </c>
      <c r="F397" s="587">
        <v>1.35</v>
      </c>
      <c r="G397" s="587">
        <v>4.9210000000000003</v>
      </c>
      <c r="H397" s="587">
        <v>36.521000000000001</v>
      </c>
      <c r="I397" s="587">
        <v>42.792000000000002</v>
      </c>
      <c r="J397" s="587">
        <v>1127.3009999999999</v>
      </c>
      <c r="K397" s="587">
        <v>427.48200000000003</v>
      </c>
      <c r="L397" s="587">
        <v>942.83799999999997</v>
      </c>
      <c r="M397" s="587">
        <v>2497.6210000000001</v>
      </c>
    </row>
    <row r="398" spans="1:13" x14ac:dyDescent="0.2">
      <c r="A398" s="597">
        <v>38384</v>
      </c>
      <c r="B398" s="587">
        <v>0.77900000000000003</v>
      </c>
      <c r="C398" s="587">
        <v>778.46500000000003</v>
      </c>
      <c r="D398" s="587">
        <v>143.58199999999999</v>
      </c>
      <c r="E398" s="587">
        <v>922.82500000000005</v>
      </c>
      <c r="F398" s="587">
        <v>1.22</v>
      </c>
      <c r="G398" s="587">
        <v>4.4450000000000003</v>
      </c>
      <c r="H398" s="587">
        <v>32.985999999999997</v>
      </c>
      <c r="I398" s="587">
        <v>38.651000000000003</v>
      </c>
      <c r="J398" s="587">
        <v>961.476</v>
      </c>
      <c r="K398" s="587">
        <v>363.94799999999998</v>
      </c>
      <c r="L398" s="587">
        <v>751.74800000000005</v>
      </c>
      <c r="M398" s="587">
        <v>2077.172</v>
      </c>
    </row>
    <row r="399" spans="1:13" x14ac:dyDescent="0.2">
      <c r="A399" s="597">
        <v>38412</v>
      </c>
      <c r="B399" s="587">
        <v>0.749</v>
      </c>
      <c r="C399" s="587">
        <v>694.92700000000002</v>
      </c>
      <c r="D399" s="587">
        <v>139.25899999999999</v>
      </c>
      <c r="E399" s="587">
        <v>834.93499999999995</v>
      </c>
      <c r="F399" s="587">
        <v>1.35</v>
      </c>
      <c r="G399" s="587">
        <v>4.9210000000000003</v>
      </c>
      <c r="H399" s="587">
        <v>36.521000000000001</v>
      </c>
      <c r="I399" s="587">
        <v>42.792000000000002</v>
      </c>
      <c r="J399" s="587">
        <v>877.72699999999998</v>
      </c>
      <c r="K399" s="587">
        <v>355.07</v>
      </c>
      <c r="L399" s="587">
        <v>765.65300000000002</v>
      </c>
      <c r="M399" s="587">
        <v>1998.451</v>
      </c>
    </row>
    <row r="400" spans="1:13" x14ac:dyDescent="0.2">
      <c r="A400" s="597">
        <v>38443</v>
      </c>
      <c r="B400" s="587">
        <v>0.64100000000000001</v>
      </c>
      <c r="C400" s="587">
        <v>393.66300000000001</v>
      </c>
      <c r="D400" s="587">
        <v>104.67400000000001</v>
      </c>
      <c r="E400" s="587">
        <v>498.97699999999998</v>
      </c>
      <c r="F400" s="587">
        <v>1.3069999999999999</v>
      </c>
      <c r="G400" s="587">
        <v>4.7619999999999996</v>
      </c>
      <c r="H400" s="587">
        <v>35.341999999999999</v>
      </c>
      <c r="I400" s="587">
        <v>41.411999999999999</v>
      </c>
      <c r="J400" s="587">
        <v>540.38900000000001</v>
      </c>
      <c r="K400" s="587">
        <v>295.988</v>
      </c>
      <c r="L400" s="587">
        <v>627.101</v>
      </c>
      <c r="M400" s="587">
        <v>1463.4780000000001</v>
      </c>
    </row>
    <row r="401" spans="1:13" x14ac:dyDescent="0.2">
      <c r="A401" s="597">
        <v>38473</v>
      </c>
      <c r="B401" s="587">
        <v>0.50800000000000001</v>
      </c>
      <c r="C401" s="587">
        <v>253.69399999999999</v>
      </c>
      <c r="D401" s="587">
        <v>103.72199999999999</v>
      </c>
      <c r="E401" s="587">
        <v>357.92399999999998</v>
      </c>
      <c r="F401" s="587">
        <v>1.35</v>
      </c>
      <c r="G401" s="587">
        <v>4.9210000000000003</v>
      </c>
      <c r="H401" s="587">
        <v>36.521000000000001</v>
      </c>
      <c r="I401" s="587">
        <v>42.792000000000002</v>
      </c>
      <c r="J401" s="587">
        <v>400.71600000000001</v>
      </c>
      <c r="K401" s="587">
        <v>298.15499999999997</v>
      </c>
      <c r="L401" s="587">
        <v>686.87099999999998</v>
      </c>
      <c r="M401" s="587">
        <v>1385.741</v>
      </c>
    </row>
    <row r="402" spans="1:13" x14ac:dyDescent="0.2">
      <c r="A402" s="597">
        <v>38504</v>
      </c>
      <c r="B402" s="587">
        <v>0.53900000000000003</v>
      </c>
      <c r="C402" s="587">
        <v>155.68199999999999</v>
      </c>
      <c r="D402" s="587">
        <v>106.15300000000001</v>
      </c>
      <c r="E402" s="587">
        <v>262.37400000000002</v>
      </c>
      <c r="F402" s="587">
        <v>1.3069999999999999</v>
      </c>
      <c r="G402" s="587">
        <v>4.7619999999999996</v>
      </c>
      <c r="H402" s="587">
        <v>35.341999999999999</v>
      </c>
      <c r="I402" s="587">
        <v>41.411999999999999</v>
      </c>
      <c r="J402" s="587">
        <v>303.786</v>
      </c>
      <c r="K402" s="587">
        <v>397.93299999999999</v>
      </c>
      <c r="L402" s="587">
        <v>892.529</v>
      </c>
      <c r="M402" s="587">
        <v>1594.2470000000001</v>
      </c>
    </row>
    <row r="403" spans="1:13" x14ac:dyDescent="0.2">
      <c r="A403" s="597">
        <v>38534</v>
      </c>
      <c r="B403" s="587">
        <v>0.64100000000000001</v>
      </c>
      <c r="C403" s="587">
        <v>125.273</v>
      </c>
      <c r="D403" s="587">
        <v>106.21</v>
      </c>
      <c r="E403" s="587">
        <v>232.12299999999999</v>
      </c>
      <c r="F403" s="587">
        <v>1.35</v>
      </c>
      <c r="G403" s="587">
        <v>4.9210000000000003</v>
      </c>
      <c r="H403" s="587">
        <v>36.521000000000001</v>
      </c>
      <c r="I403" s="587">
        <v>42.792000000000002</v>
      </c>
      <c r="J403" s="587">
        <v>274.916</v>
      </c>
      <c r="K403" s="587">
        <v>492.95299999999997</v>
      </c>
      <c r="L403" s="587">
        <v>1102.3389999999999</v>
      </c>
      <c r="M403" s="587">
        <v>1870.2080000000001</v>
      </c>
    </row>
    <row r="404" spans="1:13" x14ac:dyDescent="0.2">
      <c r="A404" s="597">
        <v>38565</v>
      </c>
      <c r="B404" s="587">
        <v>0.61</v>
      </c>
      <c r="C404" s="587">
        <v>115.34</v>
      </c>
      <c r="D404" s="587">
        <v>113.986</v>
      </c>
      <c r="E404" s="587">
        <v>229.935</v>
      </c>
      <c r="F404" s="587">
        <v>1.35</v>
      </c>
      <c r="G404" s="587">
        <v>4.9210000000000003</v>
      </c>
      <c r="H404" s="587">
        <v>36.521000000000001</v>
      </c>
      <c r="I404" s="587">
        <v>42.792000000000002</v>
      </c>
      <c r="J404" s="587">
        <v>272.72800000000001</v>
      </c>
      <c r="K404" s="587">
        <v>501.23899999999998</v>
      </c>
      <c r="L404" s="587">
        <v>1093.4639999999999</v>
      </c>
      <c r="M404" s="587">
        <v>1867.431</v>
      </c>
    </row>
    <row r="405" spans="1:13" x14ac:dyDescent="0.2">
      <c r="A405" s="597">
        <v>38596</v>
      </c>
      <c r="B405" s="587">
        <v>0.436</v>
      </c>
      <c r="C405" s="587">
        <v>121.06</v>
      </c>
      <c r="D405" s="587">
        <v>96.906000000000006</v>
      </c>
      <c r="E405" s="587">
        <v>218.40299999999999</v>
      </c>
      <c r="F405" s="587">
        <v>1.3069999999999999</v>
      </c>
      <c r="G405" s="587">
        <v>4.7619999999999996</v>
      </c>
      <c r="H405" s="587">
        <v>35.341999999999999</v>
      </c>
      <c r="I405" s="587">
        <v>41.411999999999999</v>
      </c>
      <c r="J405" s="587">
        <v>259.815</v>
      </c>
      <c r="K405" s="587">
        <v>431.67099999999999</v>
      </c>
      <c r="L405" s="587">
        <v>876.33</v>
      </c>
      <c r="M405" s="587">
        <v>1567.816</v>
      </c>
    </row>
    <row r="406" spans="1:13" x14ac:dyDescent="0.2">
      <c r="A406" s="597">
        <v>38626</v>
      </c>
      <c r="B406" s="587">
        <v>0.48199999999999998</v>
      </c>
      <c r="C406" s="587">
        <v>206.876</v>
      </c>
      <c r="D406" s="587">
        <v>107.512</v>
      </c>
      <c r="E406" s="587">
        <v>314.87</v>
      </c>
      <c r="F406" s="587">
        <v>1.35</v>
      </c>
      <c r="G406" s="587">
        <v>4.9210000000000003</v>
      </c>
      <c r="H406" s="587">
        <v>36.521000000000001</v>
      </c>
      <c r="I406" s="587">
        <v>42.792000000000002</v>
      </c>
      <c r="J406" s="587">
        <v>357.66199999999998</v>
      </c>
      <c r="K406" s="587">
        <v>350.36399999999998</v>
      </c>
      <c r="L406" s="587">
        <v>722.75400000000002</v>
      </c>
      <c r="M406" s="587">
        <v>1430.7809999999999</v>
      </c>
    </row>
    <row r="407" spans="1:13" x14ac:dyDescent="0.2">
      <c r="A407" s="597">
        <v>38657</v>
      </c>
      <c r="B407" s="587">
        <v>0.749</v>
      </c>
      <c r="C407" s="587">
        <v>396.387</v>
      </c>
      <c r="D407" s="587">
        <v>112.616</v>
      </c>
      <c r="E407" s="587">
        <v>509.75099999999998</v>
      </c>
      <c r="F407" s="587">
        <v>1.3069999999999999</v>
      </c>
      <c r="G407" s="587">
        <v>4.7619999999999996</v>
      </c>
      <c r="H407" s="587">
        <v>35.341999999999999</v>
      </c>
      <c r="I407" s="587">
        <v>41.411999999999999</v>
      </c>
      <c r="J407" s="587">
        <v>551.16300000000001</v>
      </c>
      <c r="K407" s="587">
        <v>312.83499999999998</v>
      </c>
      <c r="L407" s="587">
        <v>688.22500000000002</v>
      </c>
      <c r="M407" s="587">
        <v>1552.223</v>
      </c>
    </row>
    <row r="408" spans="1:13" x14ac:dyDescent="0.2">
      <c r="A408" s="597">
        <v>38687</v>
      </c>
      <c r="B408" s="587">
        <v>1.2989999999999999</v>
      </c>
      <c r="C408" s="587">
        <v>790.66099999999994</v>
      </c>
      <c r="D408" s="587">
        <v>148.50700000000001</v>
      </c>
      <c r="E408" s="587">
        <v>940.46699999999998</v>
      </c>
      <c r="F408" s="587">
        <v>1.35</v>
      </c>
      <c r="G408" s="587">
        <v>4.9210000000000003</v>
      </c>
      <c r="H408" s="587">
        <v>36.521000000000001</v>
      </c>
      <c r="I408" s="587">
        <v>42.792000000000002</v>
      </c>
      <c r="J408" s="587">
        <v>983.25900000000001</v>
      </c>
      <c r="K408" s="587">
        <v>410.04500000000002</v>
      </c>
      <c r="L408" s="587">
        <v>929.3</v>
      </c>
      <c r="M408" s="587">
        <v>2322.6039999999998</v>
      </c>
    </row>
    <row r="409" spans="1:13" x14ac:dyDescent="0.2">
      <c r="A409" s="597">
        <v>38718</v>
      </c>
      <c r="B409" s="587">
        <v>0.68200000000000005</v>
      </c>
      <c r="C409" s="587">
        <v>731.64599999999996</v>
      </c>
      <c r="D409" s="587">
        <v>130.47999999999999</v>
      </c>
      <c r="E409" s="587">
        <v>862.80700000000002</v>
      </c>
      <c r="F409" s="587">
        <v>1.554</v>
      </c>
      <c r="G409" s="587">
        <v>5.3849999999999998</v>
      </c>
      <c r="H409" s="587">
        <v>32.274000000000001</v>
      </c>
      <c r="I409" s="587">
        <v>39.213000000000001</v>
      </c>
      <c r="J409" s="587">
        <v>902.02099999999996</v>
      </c>
      <c r="K409" s="587">
        <v>410.86900000000003</v>
      </c>
      <c r="L409" s="587">
        <v>862.56799999999998</v>
      </c>
      <c r="M409" s="587">
        <v>2175.4569999999999</v>
      </c>
    </row>
    <row r="410" spans="1:13" x14ac:dyDescent="0.2">
      <c r="A410" s="597">
        <v>38749</v>
      </c>
      <c r="B410" s="587">
        <v>0.61899999999999999</v>
      </c>
      <c r="C410" s="587">
        <v>719.88199999999995</v>
      </c>
      <c r="D410" s="587">
        <v>137.43600000000001</v>
      </c>
      <c r="E410" s="587">
        <v>857.93700000000001</v>
      </c>
      <c r="F410" s="587">
        <v>1.4039999999999999</v>
      </c>
      <c r="G410" s="587">
        <v>4.8639999999999999</v>
      </c>
      <c r="H410" s="587">
        <v>29.151</v>
      </c>
      <c r="I410" s="587">
        <v>35.417999999999999</v>
      </c>
      <c r="J410" s="587">
        <v>893.35500000000002</v>
      </c>
      <c r="K410" s="587">
        <v>356.59199999999998</v>
      </c>
      <c r="L410" s="587">
        <v>753.56500000000005</v>
      </c>
      <c r="M410" s="587">
        <v>2003.5119999999999</v>
      </c>
    </row>
    <row r="411" spans="1:13" x14ac:dyDescent="0.2">
      <c r="A411" s="597">
        <v>38777</v>
      </c>
      <c r="B411" s="587">
        <v>0.621</v>
      </c>
      <c r="C411" s="587">
        <v>641.48699999999997</v>
      </c>
      <c r="D411" s="587">
        <v>128.21</v>
      </c>
      <c r="E411" s="587">
        <v>770.31799999999998</v>
      </c>
      <c r="F411" s="587">
        <v>1.554</v>
      </c>
      <c r="G411" s="587">
        <v>5.3849999999999998</v>
      </c>
      <c r="H411" s="587">
        <v>32.274000000000001</v>
      </c>
      <c r="I411" s="587">
        <v>39.213000000000001</v>
      </c>
      <c r="J411" s="587">
        <v>809.53099999999995</v>
      </c>
      <c r="K411" s="587">
        <v>358.10700000000003</v>
      </c>
      <c r="L411" s="587">
        <v>758.45500000000004</v>
      </c>
      <c r="M411" s="587">
        <v>1926.0940000000001</v>
      </c>
    </row>
    <row r="412" spans="1:13" x14ac:dyDescent="0.2">
      <c r="A412" s="597">
        <v>38808</v>
      </c>
      <c r="B412" s="587">
        <v>0.40899999999999997</v>
      </c>
      <c r="C412" s="587">
        <v>364.28699999999998</v>
      </c>
      <c r="D412" s="587">
        <v>97.552000000000007</v>
      </c>
      <c r="E412" s="587">
        <v>462.24799999999999</v>
      </c>
      <c r="F412" s="587">
        <v>1.504</v>
      </c>
      <c r="G412" s="587">
        <v>5.2110000000000003</v>
      </c>
      <c r="H412" s="587">
        <v>31.233000000000001</v>
      </c>
      <c r="I412" s="587">
        <v>37.948</v>
      </c>
      <c r="J412" s="587">
        <v>500.19600000000003</v>
      </c>
      <c r="K412" s="587">
        <v>304.94400000000002</v>
      </c>
      <c r="L412" s="587">
        <v>655.02</v>
      </c>
      <c r="M412" s="587">
        <v>1460.1610000000001</v>
      </c>
    </row>
    <row r="413" spans="1:13" x14ac:dyDescent="0.2">
      <c r="A413" s="597">
        <v>38838</v>
      </c>
      <c r="B413" s="587">
        <v>0.42499999999999999</v>
      </c>
      <c r="C413" s="587">
        <v>208.60900000000001</v>
      </c>
      <c r="D413" s="587">
        <v>91.55</v>
      </c>
      <c r="E413" s="587">
        <v>300.584</v>
      </c>
      <c r="F413" s="587">
        <v>1.554</v>
      </c>
      <c r="G413" s="587">
        <v>5.3849999999999998</v>
      </c>
      <c r="H413" s="587">
        <v>32.274000000000001</v>
      </c>
      <c r="I413" s="587">
        <v>39.213000000000001</v>
      </c>
      <c r="J413" s="587">
        <v>339.79700000000003</v>
      </c>
      <c r="K413" s="587">
        <v>320.72800000000001</v>
      </c>
      <c r="L413" s="587">
        <v>725.93499999999995</v>
      </c>
      <c r="M413" s="587">
        <v>1386.46</v>
      </c>
    </row>
    <row r="414" spans="1:13" x14ac:dyDescent="0.2">
      <c r="A414" s="597">
        <v>38869</v>
      </c>
      <c r="B414" s="587">
        <v>0.44800000000000001</v>
      </c>
      <c r="C414" s="587">
        <v>144.52199999999999</v>
      </c>
      <c r="D414" s="587">
        <v>83.103999999999999</v>
      </c>
      <c r="E414" s="587">
        <v>228.07499999999999</v>
      </c>
      <c r="F414" s="587">
        <v>1.504</v>
      </c>
      <c r="G414" s="587">
        <v>5.2110000000000003</v>
      </c>
      <c r="H414" s="587">
        <v>31.233000000000001</v>
      </c>
      <c r="I414" s="587">
        <v>37.948</v>
      </c>
      <c r="J414" s="587">
        <v>266.02300000000002</v>
      </c>
      <c r="K414" s="587">
        <v>405.39800000000002</v>
      </c>
      <c r="L414" s="587">
        <v>894.88499999999999</v>
      </c>
      <c r="M414" s="587">
        <v>1566.306</v>
      </c>
    </row>
    <row r="415" spans="1:13" x14ac:dyDescent="0.2">
      <c r="A415" s="597">
        <v>38899</v>
      </c>
      <c r="B415" s="587">
        <v>0.45</v>
      </c>
      <c r="C415" s="587">
        <v>118.42400000000001</v>
      </c>
      <c r="D415" s="587">
        <v>84.68</v>
      </c>
      <c r="E415" s="587">
        <v>203.554</v>
      </c>
      <c r="F415" s="587">
        <v>1.554</v>
      </c>
      <c r="G415" s="587">
        <v>5.3849999999999998</v>
      </c>
      <c r="H415" s="587">
        <v>32.274000000000001</v>
      </c>
      <c r="I415" s="587">
        <v>39.213000000000001</v>
      </c>
      <c r="J415" s="587">
        <v>242.767</v>
      </c>
      <c r="K415" s="587">
        <v>502.71800000000002</v>
      </c>
      <c r="L415" s="587">
        <v>1113.471</v>
      </c>
      <c r="M415" s="587">
        <v>1858.9559999999999</v>
      </c>
    </row>
    <row r="416" spans="1:13" x14ac:dyDescent="0.2">
      <c r="A416" s="597">
        <v>38930</v>
      </c>
      <c r="B416" s="587">
        <v>0.45</v>
      </c>
      <c r="C416" s="587">
        <v>111.09099999999999</v>
      </c>
      <c r="D416" s="587">
        <v>85.98</v>
      </c>
      <c r="E416" s="587">
        <v>197.52199999999999</v>
      </c>
      <c r="F416" s="587">
        <v>1.554</v>
      </c>
      <c r="G416" s="587">
        <v>5.3849999999999998</v>
      </c>
      <c r="H416" s="587">
        <v>32.274000000000001</v>
      </c>
      <c r="I416" s="587">
        <v>39.213000000000001</v>
      </c>
      <c r="J416" s="587">
        <v>236.73500000000001</v>
      </c>
      <c r="K416" s="587">
        <v>512.02</v>
      </c>
      <c r="L416" s="587">
        <v>1094.393</v>
      </c>
      <c r="M416" s="587">
        <v>1843.1479999999999</v>
      </c>
    </row>
    <row r="417" spans="1:13" x14ac:dyDescent="0.2">
      <c r="A417" s="597">
        <v>38961</v>
      </c>
      <c r="B417" s="587">
        <v>0.38200000000000001</v>
      </c>
      <c r="C417" s="587">
        <v>127.892</v>
      </c>
      <c r="D417" s="587">
        <v>84.891000000000005</v>
      </c>
      <c r="E417" s="587">
        <v>213.16399999999999</v>
      </c>
      <c r="F417" s="587">
        <v>1.504</v>
      </c>
      <c r="G417" s="587">
        <v>5.2110000000000003</v>
      </c>
      <c r="H417" s="587">
        <v>31.233000000000001</v>
      </c>
      <c r="I417" s="587">
        <v>37.948</v>
      </c>
      <c r="J417" s="587">
        <v>251.11199999999999</v>
      </c>
      <c r="K417" s="587">
        <v>396.03800000000001</v>
      </c>
      <c r="L417" s="587">
        <v>781.44100000000003</v>
      </c>
      <c r="M417" s="587">
        <v>1428.5920000000001</v>
      </c>
    </row>
    <row r="418" spans="1:13" x14ac:dyDescent="0.2">
      <c r="A418" s="597">
        <v>38991</v>
      </c>
      <c r="B418" s="587">
        <v>0.54700000000000004</v>
      </c>
      <c r="C418" s="587">
        <v>246.22300000000001</v>
      </c>
      <c r="D418" s="587">
        <v>89.896000000000001</v>
      </c>
      <c r="E418" s="587">
        <v>336.666</v>
      </c>
      <c r="F418" s="587">
        <v>1.554</v>
      </c>
      <c r="G418" s="587">
        <v>5.3849999999999998</v>
      </c>
      <c r="H418" s="587">
        <v>32.274000000000001</v>
      </c>
      <c r="I418" s="587">
        <v>39.213000000000001</v>
      </c>
      <c r="J418" s="587">
        <v>375.88</v>
      </c>
      <c r="K418" s="587">
        <v>328.392</v>
      </c>
      <c r="L418" s="587">
        <v>695.86300000000006</v>
      </c>
      <c r="M418" s="587">
        <v>1400.134</v>
      </c>
    </row>
    <row r="419" spans="1:13" x14ac:dyDescent="0.2">
      <c r="A419" s="597">
        <v>39022</v>
      </c>
      <c r="B419" s="587">
        <v>0.64</v>
      </c>
      <c r="C419" s="587">
        <v>423.51</v>
      </c>
      <c r="D419" s="587">
        <v>94.834999999999994</v>
      </c>
      <c r="E419" s="587">
        <v>518.98400000000004</v>
      </c>
      <c r="F419" s="587">
        <v>1.504</v>
      </c>
      <c r="G419" s="587">
        <v>5.2110000000000003</v>
      </c>
      <c r="H419" s="587">
        <v>31.233000000000001</v>
      </c>
      <c r="I419" s="587">
        <v>37.948</v>
      </c>
      <c r="J419" s="587">
        <v>556.93299999999999</v>
      </c>
      <c r="K419" s="587">
        <v>323.60399999999998</v>
      </c>
      <c r="L419" s="587">
        <v>705.24300000000005</v>
      </c>
      <c r="M419" s="587">
        <v>1585.78</v>
      </c>
    </row>
    <row r="420" spans="1:13" x14ac:dyDescent="0.2">
      <c r="A420" s="597">
        <v>39052</v>
      </c>
      <c r="B420" s="587">
        <v>0.73499999999999999</v>
      </c>
      <c r="C420" s="587">
        <v>638.99</v>
      </c>
      <c r="D420" s="587">
        <v>115.348</v>
      </c>
      <c r="E420" s="587">
        <v>755.07299999999998</v>
      </c>
      <c r="F420" s="587">
        <v>1.554</v>
      </c>
      <c r="G420" s="587">
        <v>5.3849999999999998</v>
      </c>
      <c r="H420" s="587">
        <v>32.274000000000001</v>
      </c>
      <c r="I420" s="587">
        <v>39.213000000000001</v>
      </c>
      <c r="J420" s="587">
        <v>794.28599999999994</v>
      </c>
      <c r="K420" s="587">
        <v>391.976</v>
      </c>
      <c r="L420" s="587">
        <v>866.02300000000002</v>
      </c>
      <c r="M420" s="587">
        <v>2052.2849999999999</v>
      </c>
    </row>
    <row r="421" spans="1:13" x14ac:dyDescent="0.2">
      <c r="A421" s="597">
        <v>39083</v>
      </c>
      <c r="B421" s="587">
        <v>0.81499999999999995</v>
      </c>
      <c r="C421" s="587">
        <v>822.54300000000001</v>
      </c>
      <c r="D421" s="587">
        <v>131.28399999999999</v>
      </c>
      <c r="E421" s="587">
        <v>954.64200000000005</v>
      </c>
      <c r="F421" s="587">
        <v>1.8680000000000001</v>
      </c>
      <c r="G421" s="587">
        <v>5.9119999999999999</v>
      </c>
      <c r="H421" s="587">
        <v>35.670999999999999</v>
      </c>
      <c r="I421" s="587">
        <v>43.451999999999998</v>
      </c>
      <c r="J421" s="587">
        <v>998.09400000000005</v>
      </c>
      <c r="K421" s="587">
        <v>427.47699999999998</v>
      </c>
      <c r="L421" s="587">
        <v>948.029</v>
      </c>
      <c r="M421" s="587">
        <v>2373.5990000000002</v>
      </c>
    </row>
    <row r="422" spans="1:13" x14ac:dyDescent="0.2">
      <c r="A422" s="597">
        <v>39114</v>
      </c>
      <c r="B422" s="587">
        <v>0.79100000000000004</v>
      </c>
      <c r="C422" s="587">
        <v>921.64099999999996</v>
      </c>
      <c r="D422" s="587">
        <v>134.70099999999999</v>
      </c>
      <c r="E422" s="587">
        <v>1057.1320000000001</v>
      </c>
      <c r="F422" s="587">
        <v>1.6879999999999999</v>
      </c>
      <c r="G422" s="587">
        <v>5.34</v>
      </c>
      <c r="H422" s="587">
        <v>32.219000000000001</v>
      </c>
      <c r="I422" s="587">
        <v>39.247</v>
      </c>
      <c r="J422" s="587">
        <v>1096.3789999999999</v>
      </c>
      <c r="K422" s="587">
        <v>414.43599999999998</v>
      </c>
      <c r="L422" s="587">
        <v>851.56399999999996</v>
      </c>
      <c r="M422" s="587">
        <v>2362.3789999999999</v>
      </c>
    </row>
    <row r="423" spans="1:13" x14ac:dyDescent="0.2">
      <c r="A423" s="597">
        <v>39142</v>
      </c>
      <c r="B423" s="587">
        <v>0.72799999999999998</v>
      </c>
      <c r="C423" s="587">
        <v>631.26599999999996</v>
      </c>
      <c r="D423" s="587">
        <v>127.193</v>
      </c>
      <c r="E423" s="587">
        <v>759.18700000000001</v>
      </c>
      <c r="F423" s="587">
        <v>1.8680000000000001</v>
      </c>
      <c r="G423" s="587">
        <v>5.9119999999999999</v>
      </c>
      <c r="H423" s="587">
        <v>35.670999999999999</v>
      </c>
      <c r="I423" s="587">
        <v>43.451999999999998</v>
      </c>
      <c r="J423" s="587">
        <v>802.63800000000003</v>
      </c>
      <c r="K423" s="587">
        <v>360.63099999999997</v>
      </c>
      <c r="L423" s="587">
        <v>763.67899999999997</v>
      </c>
      <c r="M423" s="587">
        <v>1926.9480000000001</v>
      </c>
    </row>
    <row r="424" spans="1:13" x14ac:dyDescent="0.2">
      <c r="A424" s="597">
        <v>39173</v>
      </c>
      <c r="B424" s="587">
        <v>0.53300000000000003</v>
      </c>
      <c r="C424" s="587">
        <v>417.44799999999998</v>
      </c>
      <c r="D424" s="587">
        <v>87.076999999999998</v>
      </c>
      <c r="E424" s="587">
        <v>505.05700000000002</v>
      </c>
      <c r="F424" s="587">
        <v>1.8080000000000001</v>
      </c>
      <c r="G424" s="587">
        <v>5.7210000000000001</v>
      </c>
      <c r="H424" s="587">
        <v>34.521000000000001</v>
      </c>
      <c r="I424" s="587">
        <v>42.05</v>
      </c>
      <c r="J424" s="587">
        <v>547.10799999999995</v>
      </c>
      <c r="K424" s="587">
        <v>308.04199999999997</v>
      </c>
      <c r="L424" s="587">
        <v>657.04</v>
      </c>
      <c r="M424" s="587">
        <v>1512.19</v>
      </c>
    </row>
    <row r="425" spans="1:13" x14ac:dyDescent="0.2">
      <c r="A425" s="597">
        <v>39203</v>
      </c>
      <c r="B425" s="587">
        <v>0.52200000000000002</v>
      </c>
      <c r="C425" s="587">
        <v>220.934</v>
      </c>
      <c r="D425" s="587">
        <v>72.744</v>
      </c>
      <c r="E425" s="587">
        <v>294.19900000000001</v>
      </c>
      <c r="F425" s="587">
        <v>1.8680000000000001</v>
      </c>
      <c r="G425" s="587">
        <v>5.9119999999999999</v>
      </c>
      <c r="H425" s="587">
        <v>35.670999999999999</v>
      </c>
      <c r="I425" s="587">
        <v>43.451999999999998</v>
      </c>
      <c r="J425" s="587">
        <v>337.65100000000001</v>
      </c>
      <c r="K425" s="587">
        <v>328.87900000000002</v>
      </c>
      <c r="L425" s="587">
        <v>727.00699999999995</v>
      </c>
      <c r="M425" s="587">
        <v>1393.537</v>
      </c>
    </row>
    <row r="426" spans="1:13" x14ac:dyDescent="0.2">
      <c r="A426" s="597">
        <v>39234</v>
      </c>
      <c r="B426" s="587">
        <v>0.501</v>
      </c>
      <c r="C426" s="587">
        <v>140.352</v>
      </c>
      <c r="D426" s="587">
        <v>77.542000000000002</v>
      </c>
      <c r="E426" s="587">
        <v>218.39599999999999</v>
      </c>
      <c r="F426" s="587">
        <v>1.8080000000000001</v>
      </c>
      <c r="G426" s="587">
        <v>5.7210000000000001</v>
      </c>
      <c r="H426" s="587">
        <v>34.521000000000001</v>
      </c>
      <c r="I426" s="587">
        <v>42.05</v>
      </c>
      <c r="J426" s="587">
        <v>260.44600000000003</v>
      </c>
      <c r="K426" s="587">
        <v>400.62900000000002</v>
      </c>
      <c r="L426" s="587">
        <v>878.66700000000003</v>
      </c>
      <c r="M426" s="587">
        <v>1539.742</v>
      </c>
    </row>
    <row r="427" spans="1:13" x14ac:dyDescent="0.2">
      <c r="A427" s="597">
        <v>39264</v>
      </c>
      <c r="B427" s="587">
        <v>0.51300000000000001</v>
      </c>
      <c r="C427" s="587">
        <v>120.384</v>
      </c>
      <c r="D427" s="587">
        <v>78.004999999999995</v>
      </c>
      <c r="E427" s="587">
        <v>198.90299999999999</v>
      </c>
      <c r="F427" s="587">
        <v>1.8680000000000001</v>
      </c>
      <c r="G427" s="587">
        <v>5.9119999999999999</v>
      </c>
      <c r="H427" s="587">
        <v>35.670999999999999</v>
      </c>
      <c r="I427" s="587">
        <v>43.451999999999998</v>
      </c>
      <c r="J427" s="587">
        <v>242.35499999999999</v>
      </c>
      <c r="K427" s="587">
        <v>474.36</v>
      </c>
      <c r="L427" s="587">
        <v>1033.4970000000001</v>
      </c>
      <c r="M427" s="587">
        <v>1750.212</v>
      </c>
    </row>
    <row r="428" spans="1:13" x14ac:dyDescent="0.2">
      <c r="A428" s="597">
        <v>39295</v>
      </c>
      <c r="B428" s="587">
        <v>0.54900000000000004</v>
      </c>
      <c r="C428" s="587">
        <v>114.68</v>
      </c>
      <c r="D428" s="587">
        <v>85.328999999999994</v>
      </c>
      <c r="E428" s="587">
        <v>200.559</v>
      </c>
      <c r="F428" s="587">
        <v>1.8680000000000001</v>
      </c>
      <c r="G428" s="587">
        <v>5.9119999999999999</v>
      </c>
      <c r="H428" s="587">
        <v>35.670999999999999</v>
      </c>
      <c r="I428" s="587">
        <v>43.451999999999998</v>
      </c>
      <c r="J428" s="587">
        <v>244.011</v>
      </c>
      <c r="K428" s="587">
        <v>512.14599999999996</v>
      </c>
      <c r="L428" s="587">
        <v>1130.241</v>
      </c>
      <c r="M428" s="587">
        <v>1886.3979999999999</v>
      </c>
    </row>
    <row r="429" spans="1:13" x14ac:dyDescent="0.2">
      <c r="A429" s="597">
        <v>39326</v>
      </c>
      <c r="B429" s="587">
        <v>0.49399999999999999</v>
      </c>
      <c r="C429" s="587">
        <v>119.134</v>
      </c>
      <c r="D429" s="587">
        <v>86.040999999999997</v>
      </c>
      <c r="E429" s="587">
        <v>205.66900000000001</v>
      </c>
      <c r="F429" s="587">
        <v>1.8080000000000001</v>
      </c>
      <c r="G429" s="587">
        <v>5.7210000000000001</v>
      </c>
      <c r="H429" s="587">
        <v>34.521000000000001</v>
      </c>
      <c r="I429" s="587">
        <v>42.05</v>
      </c>
      <c r="J429" s="587">
        <v>247.71899999999999</v>
      </c>
      <c r="K429" s="587">
        <v>441.89499999999998</v>
      </c>
      <c r="L429" s="587">
        <v>875.92399999999998</v>
      </c>
      <c r="M429" s="587">
        <v>1565.538</v>
      </c>
    </row>
    <row r="430" spans="1:13" x14ac:dyDescent="0.2">
      <c r="A430" s="597">
        <v>39356</v>
      </c>
      <c r="B430" s="587">
        <v>0.67100000000000004</v>
      </c>
      <c r="C430" s="587">
        <v>178.34100000000001</v>
      </c>
      <c r="D430" s="587">
        <v>96.384</v>
      </c>
      <c r="E430" s="587">
        <v>275.39600000000002</v>
      </c>
      <c r="F430" s="587">
        <v>1.8680000000000001</v>
      </c>
      <c r="G430" s="587">
        <v>5.9119999999999999</v>
      </c>
      <c r="H430" s="587">
        <v>35.670999999999999</v>
      </c>
      <c r="I430" s="587">
        <v>43.451999999999998</v>
      </c>
      <c r="J430" s="587">
        <v>318.84800000000001</v>
      </c>
      <c r="K430" s="587">
        <v>354.00799999999998</v>
      </c>
      <c r="L430" s="587">
        <v>729.83</v>
      </c>
      <c r="M430" s="587">
        <v>1402.6869999999999</v>
      </c>
    </row>
    <row r="431" spans="1:13" x14ac:dyDescent="0.2">
      <c r="A431" s="597">
        <v>39387</v>
      </c>
      <c r="B431" s="587">
        <v>0.79900000000000004</v>
      </c>
      <c r="C431" s="587">
        <v>414.96699999999998</v>
      </c>
      <c r="D431" s="587">
        <v>116.678</v>
      </c>
      <c r="E431" s="587">
        <v>532.44399999999996</v>
      </c>
      <c r="F431" s="587">
        <v>1.8080000000000001</v>
      </c>
      <c r="G431" s="587">
        <v>5.7210000000000001</v>
      </c>
      <c r="H431" s="587">
        <v>34.521000000000001</v>
      </c>
      <c r="I431" s="587">
        <v>42.05</v>
      </c>
      <c r="J431" s="587">
        <v>574.49400000000003</v>
      </c>
      <c r="K431" s="587">
        <v>327.22699999999998</v>
      </c>
      <c r="L431" s="587">
        <v>695.01599999999996</v>
      </c>
      <c r="M431" s="587">
        <v>1596.7370000000001</v>
      </c>
    </row>
    <row r="432" spans="1:13" x14ac:dyDescent="0.2">
      <c r="A432" s="597">
        <v>39417</v>
      </c>
      <c r="B432" s="587">
        <v>0.86499999999999999</v>
      </c>
      <c r="C432" s="587">
        <v>734.80600000000004</v>
      </c>
      <c r="D432" s="587">
        <v>160.672</v>
      </c>
      <c r="E432" s="587">
        <v>896.34199999999998</v>
      </c>
      <c r="F432" s="587">
        <v>1.8680000000000001</v>
      </c>
      <c r="G432" s="587">
        <v>5.9119999999999999</v>
      </c>
      <c r="H432" s="587">
        <v>35.670999999999999</v>
      </c>
      <c r="I432" s="587">
        <v>43.451999999999998</v>
      </c>
      <c r="J432" s="587">
        <v>939.79399999999998</v>
      </c>
      <c r="K432" s="587">
        <v>400.596</v>
      </c>
      <c r="L432" s="587">
        <v>894.78099999999995</v>
      </c>
      <c r="M432" s="587">
        <v>2235.1709999999998</v>
      </c>
    </row>
    <row r="433" spans="1:13" x14ac:dyDescent="0.2">
      <c r="A433" s="597">
        <v>39448</v>
      </c>
      <c r="B433" s="587" t="s">
        <v>916</v>
      </c>
      <c r="C433" s="587">
        <v>905.69100000000003</v>
      </c>
      <c r="D433" s="587">
        <v>165.28899999999999</v>
      </c>
      <c r="E433" s="587">
        <v>1070.98</v>
      </c>
      <c r="F433" s="587">
        <v>2.2360000000000002</v>
      </c>
      <c r="G433" s="587">
        <v>6.7969999999999997</v>
      </c>
      <c r="H433" s="587">
        <v>39.808999999999997</v>
      </c>
      <c r="I433" s="587">
        <v>48.841999999999999</v>
      </c>
      <c r="J433" s="587">
        <v>1119.8219999999999</v>
      </c>
      <c r="K433" s="587">
        <v>453.58499999999998</v>
      </c>
      <c r="L433" s="587">
        <v>970.85199999999998</v>
      </c>
      <c r="M433" s="587">
        <v>2544.259</v>
      </c>
    </row>
    <row r="434" spans="1:13" x14ac:dyDescent="0.2">
      <c r="A434" s="597">
        <v>39479</v>
      </c>
      <c r="B434" s="587" t="s">
        <v>916</v>
      </c>
      <c r="C434" s="587">
        <v>838.63499999999999</v>
      </c>
      <c r="D434" s="587">
        <v>157.34700000000001</v>
      </c>
      <c r="E434" s="587">
        <v>995.98099999999999</v>
      </c>
      <c r="F434" s="587">
        <v>2.0920000000000001</v>
      </c>
      <c r="G434" s="587">
        <v>6.359</v>
      </c>
      <c r="H434" s="587">
        <v>37.24</v>
      </c>
      <c r="I434" s="587">
        <v>45.691000000000003</v>
      </c>
      <c r="J434" s="587">
        <v>1041.672</v>
      </c>
      <c r="K434" s="587">
        <v>404.22199999999998</v>
      </c>
      <c r="L434" s="587">
        <v>820.26900000000001</v>
      </c>
      <c r="M434" s="587">
        <v>2266.163</v>
      </c>
    </row>
    <row r="435" spans="1:13" x14ac:dyDescent="0.2">
      <c r="A435" s="597">
        <v>39508</v>
      </c>
      <c r="B435" s="587" t="s">
        <v>916</v>
      </c>
      <c r="C435" s="587">
        <v>672.31700000000001</v>
      </c>
      <c r="D435" s="587">
        <v>132.387</v>
      </c>
      <c r="E435" s="587">
        <v>804.70399999999995</v>
      </c>
      <c r="F435" s="587">
        <v>2.2360000000000002</v>
      </c>
      <c r="G435" s="587">
        <v>6.7969999999999997</v>
      </c>
      <c r="H435" s="587">
        <v>39.808999999999997</v>
      </c>
      <c r="I435" s="587">
        <v>48.841999999999999</v>
      </c>
      <c r="J435" s="587">
        <v>853.54600000000005</v>
      </c>
      <c r="K435" s="587">
        <v>365.27800000000002</v>
      </c>
      <c r="L435" s="587">
        <v>774.6</v>
      </c>
      <c r="M435" s="587">
        <v>1993.424</v>
      </c>
    </row>
    <row r="436" spans="1:13" x14ac:dyDescent="0.2">
      <c r="A436" s="597">
        <v>39539</v>
      </c>
      <c r="B436" s="587" t="s">
        <v>916</v>
      </c>
      <c r="C436" s="587">
        <v>397.74900000000002</v>
      </c>
      <c r="D436" s="587">
        <v>101.56399999999999</v>
      </c>
      <c r="E436" s="587">
        <v>499.31299999999999</v>
      </c>
      <c r="F436" s="587">
        <v>2.1640000000000001</v>
      </c>
      <c r="G436" s="587">
        <v>6.5780000000000003</v>
      </c>
      <c r="H436" s="587">
        <v>38.524999999999999</v>
      </c>
      <c r="I436" s="587">
        <v>47.265999999999998</v>
      </c>
      <c r="J436" s="587">
        <v>546.57899999999995</v>
      </c>
      <c r="K436" s="587">
        <v>313.82499999999999</v>
      </c>
      <c r="L436" s="587">
        <v>662.75199999999995</v>
      </c>
      <c r="M436" s="587">
        <v>1523.1559999999999</v>
      </c>
    </row>
    <row r="437" spans="1:13" x14ac:dyDescent="0.2">
      <c r="A437" s="597">
        <v>39569</v>
      </c>
      <c r="B437" s="587" t="s">
        <v>916</v>
      </c>
      <c r="C437" s="587">
        <v>235.58600000000001</v>
      </c>
      <c r="D437" s="587">
        <v>87.686999999999998</v>
      </c>
      <c r="E437" s="587">
        <v>323.27300000000002</v>
      </c>
      <c r="F437" s="587">
        <v>2.2360000000000002</v>
      </c>
      <c r="G437" s="587">
        <v>6.7969999999999997</v>
      </c>
      <c r="H437" s="587">
        <v>39.808999999999997</v>
      </c>
      <c r="I437" s="587">
        <v>48.841999999999999</v>
      </c>
      <c r="J437" s="587">
        <v>372.11500000000001</v>
      </c>
      <c r="K437" s="587">
        <v>313.96600000000001</v>
      </c>
      <c r="L437" s="587">
        <v>698.58299999999997</v>
      </c>
      <c r="M437" s="587">
        <v>1384.665</v>
      </c>
    </row>
    <row r="438" spans="1:13" x14ac:dyDescent="0.2">
      <c r="A438" s="597">
        <v>39600</v>
      </c>
      <c r="B438" s="587" t="s">
        <v>916</v>
      </c>
      <c r="C438" s="587">
        <v>147.69300000000001</v>
      </c>
      <c r="D438" s="587">
        <v>90.424999999999997</v>
      </c>
      <c r="E438" s="587">
        <v>238.11799999999999</v>
      </c>
      <c r="F438" s="587">
        <v>2.1640000000000001</v>
      </c>
      <c r="G438" s="587">
        <v>6.5780000000000003</v>
      </c>
      <c r="H438" s="587">
        <v>38.524999999999999</v>
      </c>
      <c r="I438" s="587">
        <v>47.265999999999998</v>
      </c>
      <c r="J438" s="587">
        <v>285.38400000000001</v>
      </c>
      <c r="K438" s="587">
        <v>413.31900000000002</v>
      </c>
      <c r="L438" s="587">
        <v>924.69399999999996</v>
      </c>
      <c r="M438" s="587">
        <v>1623.3969999999999</v>
      </c>
    </row>
    <row r="439" spans="1:13" x14ac:dyDescent="0.2">
      <c r="A439" s="597">
        <v>39630</v>
      </c>
      <c r="B439" s="587" t="s">
        <v>916</v>
      </c>
      <c r="C439" s="587">
        <v>121.19499999999999</v>
      </c>
      <c r="D439" s="587">
        <v>90.680999999999997</v>
      </c>
      <c r="E439" s="587">
        <v>211.876</v>
      </c>
      <c r="F439" s="587">
        <v>2.2360000000000002</v>
      </c>
      <c r="G439" s="587">
        <v>6.7969999999999997</v>
      </c>
      <c r="H439" s="587">
        <v>39.808999999999997</v>
      </c>
      <c r="I439" s="587">
        <v>48.841999999999999</v>
      </c>
      <c r="J439" s="587">
        <v>260.71800000000002</v>
      </c>
      <c r="K439" s="587">
        <v>488.83499999999998</v>
      </c>
      <c r="L439" s="587">
        <v>1066.1859999999999</v>
      </c>
      <c r="M439" s="587">
        <v>1815.739</v>
      </c>
    </row>
    <row r="440" spans="1:13" x14ac:dyDescent="0.2">
      <c r="A440" s="597">
        <v>39661</v>
      </c>
      <c r="B440" s="587" t="s">
        <v>916</v>
      </c>
      <c r="C440" s="587">
        <v>113.899</v>
      </c>
      <c r="D440" s="587">
        <v>86.06</v>
      </c>
      <c r="E440" s="587">
        <v>199.959</v>
      </c>
      <c r="F440" s="587">
        <v>2.2360000000000002</v>
      </c>
      <c r="G440" s="587">
        <v>6.7969999999999997</v>
      </c>
      <c r="H440" s="587">
        <v>39.808999999999997</v>
      </c>
      <c r="I440" s="587">
        <v>48.841999999999999</v>
      </c>
      <c r="J440" s="587">
        <v>248.80099999999999</v>
      </c>
      <c r="K440" s="587">
        <v>473.464</v>
      </c>
      <c r="L440" s="587">
        <v>1013.275</v>
      </c>
      <c r="M440" s="587">
        <v>1735.54</v>
      </c>
    </row>
    <row r="441" spans="1:13" x14ac:dyDescent="0.2">
      <c r="A441" s="597">
        <v>39692</v>
      </c>
      <c r="B441" s="587" t="s">
        <v>916</v>
      </c>
      <c r="C441" s="587">
        <v>120.878</v>
      </c>
      <c r="D441" s="587">
        <v>76.063000000000002</v>
      </c>
      <c r="E441" s="587">
        <v>196.941</v>
      </c>
      <c r="F441" s="587">
        <v>2.1640000000000001</v>
      </c>
      <c r="G441" s="587">
        <v>6.5780000000000003</v>
      </c>
      <c r="H441" s="587">
        <v>38.524999999999999</v>
      </c>
      <c r="I441" s="587">
        <v>47.265999999999998</v>
      </c>
      <c r="J441" s="587">
        <v>244.20699999999999</v>
      </c>
      <c r="K441" s="587">
        <v>401.21300000000002</v>
      </c>
      <c r="L441" s="587">
        <v>799.024</v>
      </c>
      <c r="M441" s="587">
        <v>1444.4449999999999</v>
      </c>
    </row>
    <row r="442" spans="1:13" x14ac:dyDescent="0.2">
      <c r="A442" s="597">
        <v>39722</v>
      </c>
      <c r="B442" s="587" t="s">
        <v>916</v>
      </c>
      <c r="C442" s="587">
        <v>223.184</v>
      </c>
      <c r="D442" s="587">
        <v>93.150999999999996</v>
      </c>
      <c r="E442" s="587">
        <v>316.33499999999998</v>
      </c>
      <c r="F442" s="587">
        <v>2.2360000000000002</v>
      </c>
      <c r="G442" s="587">
        <v>6.7969999999999997</v>
      </c>
      <c r="H442" s="587">
        <v>39.808999999999997</v>
      </c>
      <c r="I442" s="587">
        <v>48.841999999999999</v>
      </c>
      <c r="J442" s="587">
        <v>365.17700000000002</v>
      </c>
      <c r="K442" s="587">
        <v>327.86799999999999</v>
      </c>
      <c r="L442" s="587">
        <v>685.19299999999998</v>
      </c>
      <c r="M442" s="587">
        <v>1378.2380000000001</v>
      </c>
    </row>
    <row r="443" spans="1:13" x14ac:dyDescent="0.2">
      <c r="A443" s="597">
        <v>39753</v>
      </c>
      <c r="B443" s="587" t="s">
        <v>916</v>
      </c>
      <c r="C443" s="587">
        <v>443.75299999999999</v>
      </c>
      <c r="D443" s="587">
        <v>104.49299999999999</v>
      </c>
      <c r="E443" s="587">
        <v>548.24599999999998</v>
      </c>
      <c r="F443" s="587">
        <v>2.1640000000000001</v>
      </c>
      <c r="G443" s="587">
        <v>6.5780000000000003</v>
      </c>
      <c r="H443" s="587">
        <v>38.524999999999999</v>
      </c>
      <c r="I443" s="587">
        <v>47.265999999999998</v>
      </c>
      <c r="J443" s="587">
        <v>595.51300000000003</v>
      </c>
      <c r="K443" s="587">
        <v>326.41000000000003</v>
      </c>
      <c r="L443" s="587">
        <v>710.89200000000005</v>
      </c>
      <c r="M443" s="587">
        <v>1632.8140000000001</v>
      </c>
    </row>
    <row r="444" spans="1:13" x14ac:dyDescent="0.2">
      <c r="A444" s="597">
        <v>39783</v>
      </c>
      <c r="B444" s="587" t="s">
        <v>916</v>
      </c>
      <c r="C444" s="587">
        <v>790.83</v>
      </c>
      <c r="D444" s="587">
        <v>144.48099999999999</v>
      </c>
      <c r="E444" s="587">
        <v>935.31100000000004</v>
      </c>
      <c r="F444" s="587">
        <v>2.2360000000000002</v>
      </c>
      <c r="G444" s="587">
        <v>6.7969999999999997</v>
      </c>
      <c r="H444" s="587">
        <v>39.808999999999997</v>
      </c>
      <c r="I444" s="587">
        <v>48.841999999999999</v>
      </c>
      <c r="J444" s="587">
        <v>984.15300000000002</v>
      </c>
      <c r="K444" s="587">
        <v>426.50900000000001</v>
      </c>
      <c r="L444" s="587">
        <v>944.29399999999998</v>
      </c>
      <c r="M444" s="587">
        <v>2354.9569999999999</v>
      </c>
    </row>
    <row r="445" spans="1:13" x14ac:dyDescent="0.2">
      <c r="A445" s="597">
        <v>39814</v>
      </c>
      <c r="B445" s="587" t="s">
        <v>916</v>
      </c>
      <c r="C445" s="587">
        <v>969.274</v>
      </c>
      <c r="D445" s="587">
        <v>131.678</v>
      </c>
      <c r="E445" s="587">
        <v>1100.952</v>
      </c>
      <c r="F445" s="587">
        <v>2.786</v>
      </c>
      <c r="G445" s="587">
        <v>7.5650000000000004</v>
      </c>
      <c r="H445" s="587">
        <v>42.466000000000001</v>
      </c>
      <c r="I445" s="587">
        <v>52.816000000000003</v>
      </c>
      <c r="J445" s="587">
        <v>1153.768</v>
      </c>
      <c r="K445" s="587">
        <v>464.30399999999997</v>
      </c>
      <c r="L445" s="587">
        <v>994.96400000000006</v>
      </c>
      <c r="M445" s="587">
        <v>2613.0369999999998</v>
      </c>
    </row>
    <row r="446" spans="1:13" x14ac:dyDescent="0.2">
      <c r="A446" s="597">
        <v>39845</v>
      </c>
      <c r="B446" s="587" t="s">
        <v>916</v>
      </c>
      <c r="C446" s="587">
        <v>773.40499999999997</v>
      </c>
      <c r="D446" s="587">
        <v>114.29600000000001</v>
      </c>
      <c r="E446" s="587">
        <v>887.70100000000002</v>
      </c>
      <c r="F446" s="587">
        <v>2.516</v>
      </c>
      <c r="G446" s="587">
        <v>6.8330000000000002</v>
      </c>
      <c r="H446" s="587">
        <v>38.356000000000002</v>
      </c>
      <c r="I446" s="587">
        <v>47.704999999999998</v>
      </c>
      <c r="J446" s="587">
        <v>935.40599999999995</v>
      </c>
      <c r="K446" s="587">
        <v>394.20699999999999</v>
      </c>
      <c r="L446" s="587">
        <v>774.27700000000004</v>
      </c>
      <c r="M446" s="587">
        <v>2103.8910000000001</v>
      </c>
    </row>
    <row r="447" spans="1:13" x14ac:dyDescent="0.2">
      <c r="A447" s="597">
        <v>39873</v>
      </c>
      <c r="B447" s="587" t="s">
        <v>916</v>
      </c>
      <c r="C447" s="587">
        <v>613.59100000000001</v>
      </c>
      <c r="D447" s="587">
        <v>111.527</v>
      </c>
      <c r="E447" s="587">
        <v>725.11900000000003</v>
      </c>
      <c r="F447" s="587">
        <v>2.786</v>
      </c>
      <c r="G447" s="587">
        <v>7.5650000000000004</v>
      </c>
      <c r="H447" s="587">
        <v>42.466000000000001</v>
      </c>
      <c r="I447" s="587">
        <v>52.816000000000003</v>
      </c>
      <c r="J447" s="587">
        <v>777.93499999999995</v>
      </c>
      <c r="K447" s="587">
        <v>363.52699999999999</v>
      </c>
      <c r="L447" s="587">
        <v>758.46799999999996</v>
      </c>
      <c r="M447" s="587">
        <v>1899.93</v>
      </c>
    </row>
    <row r="448" spans="1:13" x14ac:dyDescent="0.2">
      <c r="A448" s="597">
        <v>39904</v>
      </c>
      <c r="B448" s="587" t="s">
        <v>916</v>
      </c>
      <c r="C448" s="587">
        <v>398.74400000000003</v>
      </c>
      <c r="D448" s="587">
        <v>91.888000000000005</v>
      </c>
      <c r="E448" s="587">
        <v>490.63299999999998</v>
      </c>
      <c r="F448" s="587">
        <v>2.6960000000000002</v>
      </c>
      <c r="G448" s="587">
        <v>7.3209999999999997</v>
      </c>
      <c r="H448" s="587">
        <v>41.095999999999997</v>
      </c>
      <c r="I448" s="587">
        <v>51.112000000000002</v>
      </c>
      <c r="J448" s="587">
        <v>541.745</v>
      </c>
      <c r="K448" s="587">
        <v>312.10500000000002</v>
      </c>
      <c r="L448" s="587">
        <v>649.995</v>
      </c>
      <c r="M448" s="587">
        <v>1503.845</v>
      </c>
    </row>
    <row r="449" spans="1:13" x14ac:dyDescent="0.2">
      <c r="A449" s="597">
        <v>39934</v>
      </c>
      <c r="B449" s="587" t="s">
        <v>916</v>
      </c>
      <c r="C449" s="587">
        <v>205.63399999999999</v>
      </c>
      <c r="D449" s="587">
        <v>75.787000000000006</v>
      </c>
      <c r="E449" s="587">
        <v>281.42099999999999</v>
      </c>
      <c r="F449" s="587">
        <v>2.786</v>
      </c>
      <c r="G449" s="587">
        <v>7.5650000000000004</v>
      </c>
      <c r="H449" s="587">
        <v>42.466000000000001</v>
      </c>
      <c r="I449" s="587">
        <v>52.816000000000003</v>
      </c>
      <c r="J449" s="587">
        <v>334.23700000000002</v>
      </c>
      <c r="K449" s="587">
        <v>321.34399999999999</v>
      </c>
      <c r="L449" s="587">
        <v>712.83199999999999</v>
      </c>
      <c r="M449" s="587">
        <v>1368.412</v>
      </c>
    </row>
    <row r="450" spans="1:13" x14ac:dyDescent="0.2">
      <c r="A450" s="597">
        <v>39965</v>
      </c>
      <c r="B450" s="587" t="s">
        <v>916</v>
      </c>
      <c r="C450" s="587">
        <v>144.08199999999999</v>
      </c>
      <c r="D450" s="587">
        <v>70.578000000000003</v>
      </c>
      <c r="E450" s="587">
        <v>214.66</v>
      </c>
      <c r="F450" s="587">
        <v>2.6960000000000002</v>
      </c>
      <c r="G450" s="587">
        <v>7.3209999999999997</v>
      </c>
      <c r="H450" s="587">
        <v>41.095999999999997</v>
      </c>
      <c r="I450" s="587">
        <v>51.112000000000002</v>
      </c>
      <c r="J450" s="587">
        <v>265.77199999999999</v>
      </c>
      <c r="K450" s="587">
        <v>390.15199999999999</v>
      </c>
      <c r="L450" s="587">
        <v>869.23299999999995</v>
      </c>
      <c r="M450" s="587">
        <v>1525.1579999999999</v>
      </c>
    </row>
    <row r="451" spans="1:13" x14ac:dyDescent="0.2">
      <c r="A451" s="597">
        <v>39995</v>
      </c>
      <c r="B451" s="587" t="s">
        <v>916</v>
      </c>
      <c r="C451" s="587">
        <v>121.143</v>
      </c>
      <c r="D451" s="587">
        <v>77.241</v>
      </c>
      <c r="E451" s="587">
        <v>198.38399999999999</v>
      </c>
      <c r="F451" s="587">
        <v>2.786</v>
      </c>
      <c r="G451" s="587">
        <v>7.5650000000000004</v>
      </c>
      <c r="H451" s="587">
        <v>42.466000000000001</v>
      </c>
      <c r="I451" s="587">
        <v>52.816000000000003</v>
      </c>
      <c r="J451" s="587">
        <v>251.2</v>
      </c>
      <c r="K451" s="587">
        <v>469.76799999999997</v>
      </c>
      <c r="L451" s="587">
        <v>987.73199999999997</v>
      </c>
      <c r="M451" s="587">
        <v>1708.7</v>
      </c>
    </row>
    <row r="452" spans="1:13" x14ac:dyDescent="0.2">
      <c r="A452" s="597">
        <v>40026</v>
      </c>
      <c r="B452" s="587" t="s">
        <v>916</v>
      </c>
      <c r="C452" s="587">
        <v>113.863</v>
      </c>
      <c r="D452" s="587">
        <v>82.795000000000002</v>
      </c>
      <c r="E452" s="587">
        <v>196.65799999999999</v>
      </c>
      <c r="F452" s="587">
        <v>2.786</v>
      </c>
      <c r="G452" s="587">
        <v>7.5650000000000004</v>
      </c>
      <c r="H452" s="587">
        <v>42.466000000000001</v>
      </c>
      <c r="I452" s="587">
        <v>52.816000000000003</v>
      </c>
      <c r="J452" s="587">
        <v>249.47399999999999</v>
      </c>
      <c r="K452" s="587">
        <v>472.38200000000001</v>
      </c>
      <c r="L452" s="587">
        <v>993.45</v>
      </c>
      <c r="M452" s="587">
        <v>1715.307</v>
      </c>
    </row>
    <row r="453" spans="1:13" x14ac:dyDescent="0.2">
      <c r="A453" s="597">
        <v>40057</v>
      </c>
      <c r="B453" s="587" t="s">
        <v>916</v>
      </c>
      <c r="C453" s="587">
        <v>122.223</v>
      </c>
      <c r="D453" s="587">
        <v>85.85</v>
      </c>
      <c r="E453" s="587">
        <v>208.07400000000001</v>
      </c>
      <c r="F453" s="587">
        <v>2.6960000000000002</v>
      </c>
      <c r="G453" s="587">
        <v>7.3209999999999997</v>
      </c>
      <c r="H453" s="587">
        <v>41.095999999999997</v>
      </c>
      <c r="I453" s="587">
        <v>51.112000000000002</v>
      </c>
      <c r="J453" s="587">
        <v>259.18599999999998</v>
      </c>
      <c r="K453" s="587">
        <v>393.65100000000001</v>
      </c>
      <c r="L453" s="587">
        <v>767.22699999999998</v>
      </c>
      <c r="M453" s="587">
        <v>1420.0640000000001</v>
      </c>
    </row>
    <row r="454" spans="1:13" x14ac:dyDescent="0.2">
      <c r="A454" s="597">
        <v>40087</v>
      </c>
      <c r="B454" s="587" t="s">
        <v>916</v>
      </c>
      <c r="C454" s="587">
        <v>256.37</v>
      </c>
      <c r="D454" s="587">
        <v>92.073999999999998</v>
      </c>
      <c r="E454" s="587">
        <v>348.44400000000002</v>
      </c>
      <c r="F454" s="587">
        <v>2.786</v>
      </c>
      <c r="G454" s="587">
        <v>7.5650000000000004</v>
      </c>
      <c r="H454" s="587">
        <v>42.466000000000001</v>
      </c>
      <c r="I454" s="587">
        <v>52.816000000000003</v>
      </c>
      <c r="J454" s="587">
        <v>401.26</v>
      </c>
      <c r="K454" s="587">
        <v>336.15899999999999</v>
      </c>
      <c r="L454" s="587">
        <v>676.06399999999996</v>
      </c>
      <c r="M454" s="587">
        <v>1413.4839999999999</v>
      </c>
    </row>
    <row r="455" spans="1:13" x14ac:dyDescent="0.2">
      <c r="A455" s="597">
        <v>40118</v>
      </c>
      <c r="B455" s="587" t="s">
        <v>916</v>
      </c>
      <c r="C455" s="587">
        <v>384.63600000000002</v>
      </c>
      <c r="D455" s="587">
        <v>96.841999999999999</v>
      </c>
      <c r="E455" s="587">
        <v>481.47800000000001</v>
      </c>
      <c r="F455" s="587">
        <v>2.6960000000000002</v>
      </c>
      <c r="G455" s="587">
        <v>7.3209999999999997</v>
      </c>
      <c r="H455" s="587">
        <v>41.095999999999997</v>
      </c>
      <c r="I455" s="587">
        <v>51.112000000000002</v>
      </c>
      <c r="J455" s="587">
        <v>532.59</v>
      </c>
      <c r="K455" s="587">
        <v>316.36700000000002</v>
      </c>
      <c r="L455" s="587">
        <v>673.68399999999997</v>
      </c>
      <c r="M455" s="587">
        <v>1522.64</v>
      </c>
    </row>
    <row r="456" spans="1:13" x14ac:dyDescent="0.2">
      <c r="A456" s="597">
        <v>40148</v>
      </c>
      <c r="B456" s="587" t="s">
        <v>916</v>
      </c>
      <c r="C456" s="587">
        <v>781.54899999999998</v>
      </c>
      <c r="D456" s="587">
        <v>130.791</v>
      </c>
      <c r="E456" s="587">
        <v>912.34</v>
      </c>
      <c r="F456" s="587">
        <v>2.786</v>
      </c>
      <c r="G456" s="587">
        <v>7.5650000000000004</v>
      </c>
      <c r="H456" s="587">
        <v>42.466000000000001</v>
      </c>
      <c r="I456" s="587">
        <v>52.816000000000003</v>
      </c>
      <c r="J456" s="587">
        <v>965.15599999999995</v>
      </c>
      <c r="K456" s="587">
        <v>421.62200000000001</v>
      </c>
      <c r="L456" s="587">
        <v>931.16800000000001</v>
      </c>
      <c r="M456" s="587">
        <v>2317.9470000000001</v>
      </c>
    </row>
    <row r="457" spans="1:13" x14ac:dyDescent="0.2">
      <c r="A457" s="597">
        <v>40179</v>
      </c>
      <c r="B457" s="587" t="s">
        <v>916</v>
      </c>
      <c r="C457" s="587">
        <v>952.14</v>
      </c>
      <c r="D457" s="587">
        <v>137.333</v>
      </c>
      <c r="E457" s="587">
        <v>1089.473</v>
      </c>
      <c r="F457" s="587">
        <v>3.125</v>
      </c>
      <c r="G457" s="587">
        <v>9.6890000000000001</v>
      </c>
      <c r="H457" s="587">
        <v>37.369999999999997</v>
      </c>
      <c r="I457" s="587">
        <v>50.183999999999997</v>
      </c>
      <c r="J457" s="587">
        <v>1139.6569999999999</v>
      </c>
      <c r="K457" s="587">
        <v>503.26900000000001</v>
      </c>
      <c r="L457" s="587">
        <v>1045.413</v>
      </c>
      <c r="M457" s="587">
        <v>2688.34</v>
      </c>
    </row>
    <row r="458" spans="1:13" x14ac:dyDescent="0.2">
      <c r="A458" s="597">
        <v>40210</v>
      </c>
      <c r="B458" s="587" t="s">
        <v>916</v>
      </c>
      <c r="C458" s="587">
        <v>811.35</v>
      </c>
      <c r="D458" s="587">
        <v>125.92</v>
      </c>
      <c r="E458" s="587">
        <v>937.27</v>
      </c>
      <c r="F458" s="587">
        <v>2.823</v>
      </c>
      <c r="G458" s="587">
        <v>8.7509999999999994</v>
      </c>
      <c r="H458" s="587">
        <v>33.753</v>
      </c>
      <c r="I458" s="587">
        <v>45.326999999999998</v>
      </c>
      <c r="J458" s="587">
        <v>982.59799999999996</v>
      </c>
      <c r="K458" s="587">
        <v>419.13099999999997</v>
      </c>
      <c r="L458" s="587">
        <v>845.92399999999998</v>
      </c>
      <c r="M458" s="587">
        <v>2247.652</v>
      </c>
    </row>
    <row r="459" spans="1:13" x14ac:dyDescent="0.2">
      <c r="A459" s="597">
        <v>40238</v>
      </c>
      <c r="B459" s="587" t="s">
        <v>916</v>
      </c>
      <c r="C459" s="587">
        <v>590.94899999999996</v>
      </c>
      <c r="D459" s="587">
        <v>94.998999999999995</v>
      </c>
      <c r="E459" s="587">
        <v>685.94799999999998</v>
      </c>
      <c r="F459" s="587">
        <v>3.125</v>
      </c>
      <c r="G459" s="587">
        <v>9.6890000000000001</v>
      </c>
      <c r="H459" s="587">
        <v>37.369999999999997</v>
      </c>
      <c r="I459" s="587">
        <v>50.183999999999997</v>
      </c>
      <c r="J459" s="587">
        <v>736.13199999999995</v>
      </c>
      <c r="K459" s="587">
        <v>381.428</v>
      </c>
      <c r="L459" s="587">
        <v>768.28099999999995</v>
      </c>
      <c r="M459" s="587">
        <v>1885.8409999999999</v>
      </c>
    </row>
    <row r="460" spans="1:13" x14ac:dyDescent="0.2">
      <c r="A460" s="597">
        <v>40269</v>
      </c>
      <c r="B460" s="587" t="s">
        <v>916</v>
      </c>
      <c r="C460" s="587">
        <v>319.28399999999999</v>
      </c>
      <c r="D460" s="587">
        <v>70.971000000000004</v>
      </c>
      <c r="E460" s="587">
        <v>390.255</v>
      </c>
      <c r="F460" s="587">
        <v>3.0249999999999999</v>
      </c>
      <c r="G460" s="587">
        <v>9.3759999999999994</v>
      </c>
      <c r="H460" s="587">
        <v>36.164000000000001</v>
      </c>
      <c r="I460" s="587">
        <v>48.564999999999998</v>
      </c>
      <c r="J460" s="587">
        <v>438.82</v>
      </c>
      <c r="K460" s="587">
        <v>300.41500000000002</v>
      </c>
      <c r="L460" s="587">
        <v>607.92100000000005</v>
      </c>
      <c r="M460" s="587">
        <v>1347.1559999999999</v>
      </c>
    </row>
    <row r="461" spans="1:13" x14ac:dyDescent="0.2">
      <c r="A461" s="597">
        <v>40299</v>
      </c>
      <c r="B461" s="587" t="s">
        <v>916</v>
      </c>
      <c r="C461" s="587">
        <v>201.304</v>
      </c>
      <c r="D461" s="587">
        <v>76.635000000000005</v>
      </c>
      <c r="E461" s="587">
        <v>277.93900000000002</v>
      </c>
      <c r="F461" s="587">
        <v>3.125</v>
      </c>
      <c r="G461" s="587">
        <v>9.6890000000000001</v>
      </c>
      <c r="H461" s="587">
        <v>37.369999999999997</v>
      </c>
      <c r="I461" s="587">
        <v>50.183999999999997</v>
      </c>
      <c r="J461" s="587">
        <v>328.12299999999999</v>
      </c>
      <c r="K461" s="587">
        <v>323.60500000000002</v>
      </c>
      <c r="L461" s="587">
        <v>733.92499999999995</v>
      </c>
      <c r="M461" s="587">
        <v>1385.652</v>
      </c>
    </row>
    <row r="462" spans="1:13" x14ac:dyDescent="0.2">
      <c r="A462" s="597">
        <v>40330</v>
      </c>
      <c r="B462" s="587" t="s">
        <v>916</v>
      </c>
      <c r="C462" s="587">
        <v>136.64500000000001</v>
      </c>
      <c r="D462" s="587">
        <v>82.194999999999993</v>
      </c>
      <c r="E462" s="587">
        <v>218.84100000000001</v>
      </c>
      <c r="F462" s="587">
        <v>3.0249999999999999</v>
      </c>
      <c r="G462" s="587">
        <v>9.3759999999999994</v>
      </c>
      <c r="H462" s="587">
        <v>36.164000000000001</v>
      </c>
      <c r="I462" s="587">
        <v>48.564999999999998</v>
      </c>
      <c r="J462" s="587">
        <v>267.40600000000001</v>
      </c>
      <c r="K462" s="587">
        <v>435.01499999999999</v>
      </c>
      <c r="L462" s="587">
        <v>956.38499999999999</v>
      </c>
      <c r="M462" s="587">
        <v>1658.8050000000001</v>
      </c>
    </row>
    <row r="463" spans="1:13" x14ac:dyDescent="0.2">
      <c r="A463" s="597">
        <v>40360</v>
      </c>
      <c r="B463" s="587" t="s">
        <v>916</v>
      </c>
      <c r="C463" s="587">
        <v>113.49299999999999</v>
      </c>
      <c r="D463" s="587">
        <v>76.545000000000002</v>
      </c>
      <c r="E463" s="587">
        <v>190.03800000000001</v>
      </c>
      <c r="F463" s="587">
        <v>3.125</v>
      </c>
      <c r="G463" s="587">
        <v>9.6890000000000001</v>
      </c>
      <c r="H463" s="587">
        <v>37.369999999999997</v>
      </c>
      <c r="I463" s="587">
        <v>50.183999999999997</v>
      </c>
      <c r="J463" s="587">
        <v>240.22200000000001</v>
      </c>
      <c r="K463" s="587">
        <v>527.79600000000005</v>
      </c>
      <c r="L463" s="587">
        <v>1121.2809999999999</v>
      </c>
      <c r="M463" s="587">
        <v>1889.299</v>
      </c>
    </row>
    <row r="464" spans="1:13" x14ac:dyDescent="0.2">
      <c r="A464" s="597">
        <v>40391</v>
      </c>
      <c r="B464" s="587" t="s">
        <v>916</v>
      </c>
      <c r="C464" s="587">
        <v>109.18300000000001</v>
      </c>
      <c r="D464" s="587">
        <v>72.781000000000006</v>
      </c>
      <c r="E464" s="587">
        <v>181.964</v>
      </c>
      <c r="F464" s="587">
        <v>3.125</v>
      </c>
      <c r="G464" s="587">
        <v>9.6890000000000001</v>
      </c>
      <c r="H464" s="587">
        <v>37.369999999999997</v>
      </c>
      <c r="I464" s="587">
        <v>50.183999999999997</v>
      </c>
      <c r="J464" s="587">
        <v>232.148</v>
      </c>
      <c r="K464" s="587">
        <v>525.63</v>
      </c>
      <c r="L464" s="587">
        <v>1097.67</v>
      </c>
      <c r="M464" s="587">
        <v>1855.4480000000001</v>
      </c>
    </row>
    <row r="465" spans="1:13" x14ac:dyDescent="0.2">
      <c r="A465" s="597">
        <v>40422</v>
      </c>
      <c r="B465" s="587" t="s">
        <v>916</v>
      </c>
      <c r="C465" s="587">
        <v>119.562</v>
      </c>
      <c r="D465" s="587">
        <v>69.415999999999997</v>
      </c>
      <c r="E465" s="587">
        <v>188.97800000000001</v>
      </c>
      <c r="F465" s="587">
        <v>3.0249999999999999</v>
      </c>
      <c r="G465" s="587">
        <v>9.3759999999999994</v>
      </c>
      <c r="H465" s="587">
        <v>36.164000000000001</v>
      </c>
      <c r="I465" s="587">
        <v>48.564999999999998</v>
      </c>
      <c r="J465" s="587">
        <v>237.54300000000001</v>
      </c>
      <c r="K465" s="587">
        <v>425.07499999999999</v>
      </c>
      <c r="L465" s="587">
        <v>831.84299999999996</v>
      </c>
      <c r="M465" s="587">
        <v>1494.462</v>
      </c>
    </row>
    <row r="466" spans="1:13" x14ac:dyDescent="0.2">
      <c r="A466" s="597">
        <v>40452</v>
      </c>
      <c r="B466" s="587" t="s">
        <v>916</v>
      </c>
      <c r="C466" s="587">
        <v>205.44300000000001</v>
      </c>
      <c r="D466" s="587">
        <v>86.837000000000003</v>
      </c>
      <c r="E466" s="587">
        <v>292.279</v>
      </c>
      <c r="F466" s="587">
        <v>3.125</v>
      </c>
      <c r="G466" s="587">
        <v>9.6890000000000001</v>
      </c>
      <c r="H466" s="587">
        <v>37.369999999999997</v>
      </c>
      <c r="I466" s="587">
        <v>50.183999999999997</v>
      </c>
      <c r="J466" s="587">
        <v>342.46300000000002</v>
      </c>
      <c r="K466" s="587">
        <v>329.9</v>
      </c>
      <c r="L466" s="587">
        <v>658.31200000000001</v>
      </c>
      <c r="M466" s="587">
        <v>1330.675</v>
      </c>
    </row>
    <row r="467" spans="1:13" x14ac:dyDescent="0.2">
      <c r="A467" s="597">
        <v>40483</v>
      </c>
      <c r="B467" s="587" t="s">
        <v>916</v>
      </c>
      <c r="C467" s="587">
        <v>455.69600000000003</v>
      </c>
      <c r="D467" s="587">
        <v>94.403000000000006</v>
      </c>
      <c r="E467" s="587">
        <v>550.09900000000005</v>
      </c>
      <c r="F467" s="587">
        <v>3.0249999999999999</v>
      </c>
      <c r="G467" s="587">
        <v>9.3759999999999994</v>
      </c>
      <c r="H467" s="587">
        <v>36.164000000000001</v>
      </c>
      <c r="I467" s="587">
        <v>48.564999999999998</v>
      </c>
      <c r="J467" s="587">
        <v>598.66499999999996</v>
      </c>
      <c r="K467" s="587">
        <v>317.88299999999998</v>
      </c>
      <c r="L467" s="587">
        <v>679.899</v>
      </c>
      <c r="M467" s="587">
        <v>1596.4469999999999</v>
      </c>
    </row>
    <row r="468" spans="1:13" x14ac:dyDescent="0.2">
      <c r="A468" s="597">
        <v>40513</v>
      </c>
      <c r="B468" s="587" t="s">
        <v>916</v>
      </c>
      <c r="C468" s="587">
        <v>864.51400000000001</v>
      </c>
      <c r="D468" s="587">
        <v>137.523</v>
      </c>
      <c r="E468" s="587">
        <v>1002.0359999999999</v>
      </c>
      <c r="F468" s="587">
        <v>3.125</v>
      </c>
      <c r="G468" s="587">
        <v>9.6890000000000001</v>
      </c>
      <c r="H468" s="587">
        <v>37.369999999999997</v>
      </c>
      <c r="I468" s="587">
        <v>50.183999999999997</v>
      </c>
      <c r="J468" s="587">
        <v>1052.22</v>
      </c>
      <c r="K468" s="587">
        <v>443.61099999999999</v>
      </c>
      <c r="L468" s="587">
        <v>978.05899999999997</v>
      </c>
      <c r="M468" s="587">
        <v>2473.89</v>
      </c>
    </row>
    <row r="469" spans="1:13" x14ac:dyDescent="0.2">
      <c r="A469" s="597">
        <v>40544</v>
      </c>
      <c r="B469" s="587" t="s">
        <v>916</v>
      </c>
      <c r="C469" s="587">
        <v>989.46100000000001</v>
      </c>
      <c r="D469" s="587">
        <v>116.346</v>
      </c>
      <c r="E469" s="587">
        <v>1105.807</v>
      </c>
      <c r="F469" s="587">
        <v>3.363</v>
      </c>
      <c r="G469" s="587">
        <v>13.031000000000001</v>
      </c>
      <c r="H469" s="587">
        <v>38.219000000000001</v>
      </c>
      <c r="I469" s="587">
        <v>54.613</v>
      </c>
      <c r="J469" s="587">
        <v>1160.42</v>
      </c>
      <c r="K469" s="587">
        <v>494.92399999999998</v>
      </c>
      <c r="L469" s="587">
        <v>1014.6369999999999</v>
      </c>
      <c r="M469" s="587">
        <v>2669.982</v>
      </c>
    </row>
    <row r="470" spans="1:13" x14ac:dyDescent="0.2">
      <c r="A470" s="597">
        <v>40575</v>
      </c>
      <c r="B470" s="587" t="s">
        <v>916</v>
      </c>
      <c r="C470" s="587">
        <v>784.67700000000002</v>
      </c>
      <c r="D470" s="587">
        <v>107.855</v>
      </c>
      <c r="E470" s="587">
        <v>892.53099999999995</v>
      </c>
      <c r="F470" s="587">
        <v>3.0379999999999998</v>
      </c>
      <c r="G470" s="587">
        <v>11.77</v>
      </c>
      <c r="H470" s="587">
        <v>34.521000000000001</v>
      </c>
      <c r="I470" s="587">
        <v>49.328000000000003</v>
      </c>
      <c r="J470" s="587">
        <v>941.85900000000004</v>
      </c>
      <c r="K470" s="587">
        <v>409.85399999999998</v>
      </c>
      <c r="L470" s="587">
        <v>806.26</v>
      </c>
      <c r="M470" s="587">
        <v>2157.973</v>
      </c>
    </row>
    <row r="471" spans="1:13" x14ac:dyDescent="0.2">
      <c r="A471" s="597">
        <v>40603</v>
      </c>
      <c r="B471" s="587" t="s">
        <v>916</v>
      </c>
      <c r="C471" s="587">
        <v>612.57399999999996</v>
      </c>
      <c r="D471" s="587">
        <v>92.516000000000005</v>
      </c>
      <c r="E471" s="587">
        <v>705.09</v>
      </c>
      <c r="F471" s="587">
        <v>3.363</v>
      </c>
      <c r="G471" s="587">
        <v>13.031000000000001</v>
      </c>
      <c r="H471" s="587">
        <v>38.219000000000001</v>
      </c>
      <c r="I471" s="587">
        <v>54.613</v>
      </c>
      <c r="J471" s="587">
        <v>759.70299999999997</v>
      </c>
      <c r="K471" s="587">
        <v>357.99</v>
      </c>
      <c r="L471" s="587">
        <v>744.54</v>
      </c>
      <c r="M471" s="587">
        <v>1862.2329999999999</v>
      </c>
    </row>
    <row r="472" spans="1:13" x14ac:dyDescent="0.2">
      <c r="A472" s="597">
        <v>40634</v>
      </c>
      <c r="B472" s="587" t="s">
        <v>916</v>
      </c>
      <c r="C472" s="587">
        <v>353.65</v>
      </c>
      <c r="D472" s="587">
        <v>67.564999999999998</v>
      </c>
      <c r="E472" s="587">
        <v>421.21600000000001</v>
      </c>
      <c r="F472" s="587">
        <v>3.2549999999999999</v>
      </c>
      <c r="G472" s="587">
        <v>12.61</v>
      </c>
      <c r="H472" s="587">
        <v>36.985999999999997</v>
      </c>
      <c r="I472" s="587">
        <v>52.850999999999999</v>
      </c>
      <c r="J472" s="587">
        <v>474.06700000000001</v>
      </c>
      <c r="K472" s="587">
        <v>319.70600000000002</v>
      </c>
      <c r="L472" s="587">
        <v>665.97400000000005</v>
      </c>
      <c r="M472" s="587">
        <v>1459.7460000000001</v>
      </c>
    </row>
    <row r="473" spans="1:13" x14ac:dyDescent="0.2">
      <c r="A473" s="597">
        <v>40664</v>
      </c>
      <c r="B473" s="587" t="s">
        <v>916</v>
      </c>
      <c r="C473" s="587">
        <v>211.38200000000001</v>
      </c>
      <c r="D473" s="587">
        <v>58.802</v>
      </c>
      <c r="E473" s="587">
        <v>270.18400000000003</v>
      </c>
      <c r="F473" s="587">
        <v>3.363</v>
      </c>
      <c r="G473" s="587">
        <v>13.031000000000001</v>
      </c>
      <c r="H473" s="587">
        <v>38.219000000000001</v>
      </c>
      <c r="I473" s="587">
        <v>54.613</v>
      </c>
      <c r="J473" s="587">
        <v>324.79700000000003</v>
      </c>
      <c r="K473" s="587">
        <v>333.31299999999999</v>
      </c>
      <c r="L473" s="587">
        <v>721.72199999999998</v>
      </c>
      <c r="M473" s="587">
        <v>1379.8320000000001</v>
      </c>
    </row>
    <row r="474" spans="1:13" x14ac:dyDescent="0.2">
      <c r="A474" s="597">
        <v>40695</v>
      </c>
      <c r="B474" s="587" t="s">
        <v>916</v>
      </c>
      <c r="C474" s="587">
        <v>137.22200000000001</v>
      </c>
      <c r="D474" s="587">
        <v>67.281000000000006</v>
      </c>
      <c r="E474" s="587">
        <v>204.50299999999999</v>
      </c>
      <c r="F474" s="587">
        <v>3.2549999999999999</v>
      </c>
      <c r="G474" s="587">
        <v>12.61</v>
      </c>
      <c r="H474" s="587">
        <v>36.985999999999997</v>
      </c>
      <c r="I474" s="587">
        <v>52.850999999999999</v>
      </c>
      <c r="J474" s="587">
        <v>257.35399999999998</v>
      </c>
      <c r="K474" s="587">
        <v>429.85300000000001</v>
      </c>
      <c r="L474" s="587">
        <v>920.43600000000004</v>
      </c>
      <c r="M474" s="587">
        <v>1607.643</v>
      </c>
    </row>
    <row r="475" spans="1:13" x14ac:dyDescent="0.2">
      <c r="A475" s="597">
        <v>40725</v>
      </c>
      <c r="B475" s="587" t="s">
        <v>916</v>
      </c>
      <c r="C475" s="587">
        <v>113.416</v>
      </c>
      <c r="D475" s="587">
        <v>66.914000000000001</v>
      </c>
      <c r="E475" s="587">
        <v>180.33</v>
      </c>
      <c r="F475" s="587">
        <v>3.363</v>
      </c>
      <c r="G475" s="587">
        <v>13.031000000000001</v>
      </c>
      <c r="H475" s="587">
        <v>38.219000000000001</v>
      </c>
      <c r="I475" s="587">
        <v>54.613</v>
      </c>
      <c r="J475" s="587">
        <v>234.94300000000001</v>
      </c>
      <c r="K475" s="587">
        <v>527.93499999999995</v>
      </c>
      <c r="L475" s="587">
        <v>1145.155</v>
      </c>
      <c r="M475" s="587">
        <v>1908.0319999999999</v>
      </c>
    </row>
    <row r="476" spans="1:13" x14ac:dyDescent="0.2">
      <c r="A476" s="597">
        <v>40756</v>
      </c>
      <c r="B476" s="587" t="s">
        <v>916</v>
      </c>
      <c r="C476" s="587">
        <v>111.291</v>
      </c>
      <c r="D476" s="587">
        <v>78.268000000000001</v>
      </c>
      <c r="E476" s="587">
        <v>189.559</v>
      </c>
      <c r="F476" s="587">
        <v>3.363</v>
      </c>
      <c r="G476" s="587">
        <v>13.031000000000001</v>
      </c>
      <c r="H476" s="587">
        <v>38.219000000000001</v>
      </c>
      <c r="I476" s="587">
        <v>54.613</v>
      </c>
      <c r="J476" s="587">
        <v>244.172</v>
      </c>
      <c r="K476" s="587">
        <v>524.55600000000004</v>
      </c>
      <c r="L476" s="587">
        <v>1076.7760000000001</v>
      </c>
      <c r="M476" s="587">
        <v>1845.5039999999999</v>
      </c>
    </row>
    <row r="477" spans="1:13" x14ac:dyDescent="0.2">
      <c r="A477" s="597">
        <v>40787</v>
      </c>
      <c r="B477" s="587" t="s">
        <v>916</v>
      </c>
      <c r="C477" s="587">
        <v>124.169</v>
      </c>
      <c r="D477" s="587">
        <v>79.049000000000007</v>
      </c>
      <c r="E477" s="587">
        <v>203.21799999999999</v>
      </c>
      <c r="F477" s="587">
        <v>3.2549999999999999</v>
      </c>
      <c r="G477" s="587">
        <v>12.61</v>
      </c>
      <c r="H477" s="587">
        <v>36.985999999999997</v>
      </c>
      <c r="I477" s="587">
        <v>52.850999999999999</v>
      </c>
      <c r="J477" s="587">
        <v>256.07</v>
      </c>
      <c r="K477" s="587">
        <v>418.71899999999999</v>
      </c>
      <c r="L477" s="587">
        <v>797.72500000000002</v>
      </c>
      <c r="M477" s="587">
        <v>1472.5150000000001</v>
      </c>
    </row>
    <row r="478" spans="1:13" x14ac:dyDescent="0.2">
      <c r="A478" s="597">
        <v>40817</v>
      </c>
      <c r="B478" s="587" t="s">
        <v>916</v>
      </c>
      <c r="C478" s="587">
        <v>231.57599999999999</v>
      </c>
      <c r="D478" s="587">
        <v>87.867000000000004</v>
      </c>
      <c r="E478" s="587">
        <v>319.44299999999998</v>
      </c>
      <c r="F478" s="587">
        <v>3.363</v>
      </c>
      <c r="G478" s="587">
        <v>13.031000000000001</v>
      </c>
      <c r="H478" s="587">
        <v>38.219000000000001</v>
      </c>
      <c r="I478" s="587">
        <v>54.613</v>
      </c>
      <c r="J478" s="587">
        <v>374.05599999999998</v>
      </c>
      <c r="K478" s="587">
        <v>322.72399999999999</v>
      </c>
      <c r="L478" s="587">
        <v>650.05799999999999</v>
      </c>
      <c r="M478" s="587">
        <v>1346.838</v>
      </c>
    </row>
    <row r="479" spans="1:13" x14ac:dyDescent="0.2">
      <c r="A479" s="597">
        <v>40848</v>
      </c>
      <c r="B479" s="587" t="s">
        <v>916</v>
      </c>
      <c r="C479" s="587">
        <v>436.80900000000003</v>
      </c>
      <c r="D479" s="587">
        <v>94.903000000000006</v>
      </c>
      <c r="E479" s="587">
        <v>531.71100000000001</v>
      </c>
      <c r="F479" s="587">
        <v>3.2549999999999999</v>
      </c>
      <c r="G479" s="587">
        <v>12.61</v>
      </c>
      <c r="H479" s="587">
        <v>36.985999999999997</v>
      </c>
      <c r="I479" s="587">
        <v>52.850999999999999</v>
      </c>
      <c r="J479" s="587">
        <v>584.56299999999999</v>
      </c>
      <c r="K479" s="587">
        <v>318.06700000000001</v>
      </c>
      <c r="L479" s="587">
        <v>669.71699999999998</v>
      </c>
      <c r="M479" s="587">
        <v>1572.347</v>
      </c>
    </row>
    <row r="480" spans="1:13" x14ac:dyDescent="0.2">
      <c r="A480" s="597">
        <v>40878</v>
      </c>
      <c r="B480" s="587" t="s">
        <v>916</v>
      </c>
      <c r="C480" s="587">
        <v>699.46299999999997</v>
      </c>
      <c r="D480" s="587">
        <v>118.149</v>
      </c>
      <c r="E480" s="587">
        <v>817.61199999999997</v>
      </c>
      <c r="F480" s="587">
        <v>3.363</v>
      </c>
      <c r="G480" s="587">
        <v>13.031000000000001</v>
      </c>
      <c r="H480" s="587">
        <v>38.219000000000001</v>
      </c>
      <c r="I480" s="587">
        <v>54.613</v>
      </c>
      <c r="J480" s="587">
        <v>872.22500000000002</v>
      </c>
      <c r="K480" s="587">
        <v>396.95600000000002</v>
      </c>
      <c r="L480" s="587">
        <v>842.14</v>
      </c>
      <c r="M480" s="587">
        <v>2111.3220000000001</v>
      </c>
    </row>
    <row r="481" spans="1:13" x14ac:dyDescent="0.2">
      <c r="A481" s="597">
        <v>40909</v>
      </c>
      <c r="B481" s="587" t="s">
        <v>916</v>
      </c>
      <c r="C481" s="587">
        <v>817.03899999999999</v>
      </c>
      <c r="D481" s="587">
        <v>119.34699999999999</v>
      </c>
      <c r="E481" s="587">
        <v>936.38599999999997</v>
      </c>
      <c r="F481" s="587">
        <v>3.3540000000000001</v>
      </c>
      <c r="G481" s="587">
        <v>16.337</v>
      </c>
      <c r="H481" s="587">
        <v>35.573999999999998</v>
      </c>
      <c r="I481" s="587">
        <v>55.264000000000003</v>
      </c>
      <c r="J481" s="587">
        <v>991.65</v>
      </c>
      <c r="K481" s="587">
        <v>429.50799999999998</v>
      </c>
      <c r="L481" s="587">
        <v>869.87099999999998</v>
      </c>
      <c r="M481" s="587">
        <v>2291.029</v>
      </c>
    </row>
    <row r="482" spans="1:13" x14ac:dyDescent="0.2">
      <c r="A482" s="597">
        <v>40940</v>
      </c>
      <c r="B482" s="587" t="s">
        <v>916</v>
      </c>
      <c r="C482" s="587">
        <v>679.74099999999999</v>
      </c>
      <c r="D482" s="587">
        <v>102.572</v>
      </c>
      <c r="E482" s="587">
        <v>782.31299999999999</v>
      </c>
      <c r="F482" s="587">
        <v>3.1379999999999999</v>
      </c>
      <c r="G482" s="587">
        <v>15.282999999999999</v>
      </c>
      <c r="H482" s="587">
        <v>33.279000000000003</v>
      </c>
      <c r="I482" s="587">
        <v>51.698999999999998</v>
      </c>
      <c r="J482" s="587">
        <v>834.01199999999994</v>
      </c>
      <c r="K482" s="587">
        <v>368.41199999999998</v>
      </c>
      <c r="L482" s="587">
        <v>724.88199999999995</v>
      </c>
      <c r="M482" s="587">
        <v>1927.306</v>
      </c>
    </row>
    <row r="483" spans="1:13" x14ac:dyDescent="0.2">
      <c r="A483" s="597">
        <v>40969</v>
      </c>
      <c r="B483" s="587" t="s">
        <v>916</v>
      </c>
      <c r="C483" s="587">
        <v>414.48700000000002</v>
      </c>
      <c r="D483" s="587">
        <v>91.852999999999994</v>
      </c>
      <c r="E483" s="587">
        <v>506.34</v>
      </c>
      <c r="F483" s="587">
        <v>3.3540000000000001</v>
      </c>
      <c r="G483" s="587">
        <v>16.337</v>
      </c>
      <c r="H483" s="587">
        <v>35.573999999999998</v>
      </c>
      <c r="I483" s="587">
        <v>55.264000000000003</v>
      </c>
      <c r="J483" s="587">
        <v>561.60400000000004</v>
      </c>
      <c r="K483" s="587">
        <v>339.02199999999999</v>
      </c>
      <c r="L483" s="587">
        <v>672.64599999999996</v>
      </c>
      <c r="M483" s="587">
        <v>1573.2719999999999</v>
      </c>
    </row>
    <row r="484" spans="1:13" x14ac:dyDescent="0.2">
      <c r="A484" s="597">
        <v>41000</v>
      </c>
      <c r="B484" s="587" t="s">
        <v>916</v>
      </c>
      <c r="C484" s="587">
        <v>286.13</v>
      </c>
      <c r="D484" s="587">
        <v>73.168999999999997</v>
      </c>
      <c r="E484" s="587">
        <v>359.298</v>
      </c>
      <c r="F484" s="587">
        <v>3.246</v>
      </c>
      <c r="G484" s="587">
        <v>15.81</v>
      </c>
      <c r="H484" s="587">
        <v>34.426000000000002</v>
      </c>
      <c r="I484" s="587">
        <v>53.481999999999999</v>
      </c>
      <c r="J484" s="587">
        <v>412.78</v>
      </c>
      <c r="K484" s="587">
        <v>300.608</v>
      </c>
      <c r="L484" s="587">
        <v>594.17499999999995</v>
      </c>
      <c r="M484" s="587">
        <v>1307.5630000000001</v>
      </c>
    </row>
    <row r="485" spans="1:13" x14ac:dyDescent="0.2">
      <c r="A485" s="597">
        <v>41030</v>
      </c>
      <c r="B485" s="587" t="s">
        <v>916</v>
      </c>
      <c r="C485" s="587">
        <v>166.06899999999999</v>
      </c>
      <c r="D485" s="587">
        <v>75.87</v>
      </c>
      <c r="E485" s="587">
        <v>241.93899999999999</v>
      </c>
      <c r="F485" s="587">
        <v>3.3540000000000001</v>
      </c>
      <c r="G485" s="587">
        <v>16.337</v>
      </c>
      <c r="H485" s="587">
        <v>35.573999999999998</v>
      </c>
      <c r="I485" s="587">
        <v>55.264000000000003</v>
      </c>
      <c r="J485" s="587">
        <v>297.20400000000001</v>
      </c>
      <c r="K485" s="587">
        <v>344.25400000000002</v>
      </c>
      <c r="L485" s="587">
        <v>728.39200000000005</v>
      </c>
      <c r="M485" s="587">
        <v>1369.85</v>
      </c>
    </row>
    <row r="486" spans="1:13" x14ac:dyDescent="0.2">
      <c r="A486" s="597">
        <v>41061</v>
      </c>
      <c r="B486" s="587" t="s">
        <v>916</v>
      </c>
      <c r="C486" s="587">
        <v>125.92400000000001</v>
      </c>
      <c r="D486" s="587">
        <v>72.994</v>
      </c>
      <c r="E486" s="587">
        <v>198.91800000000001</v>
      </c>
      <c r="F486" s="587">
        <v>3.246</v>
      </c>
      <c r="G486" s="587">
        <v>15.81</v>
      </c>
      <c r="H486" s="587">
        <v>34.426000000000002</v>
      </c>
      <c r="I486" s="587">
        <v>53.481999999999999</v>
      </c>
      <c r="J486" s="587">
        <v>252.4</v>
      </c>
      <c r="K486" s="587">
        <v>419.45100000000002</v>
      </c>
      <c r="L486" s="587">
        <v>869.21799999999996</v>
      </c>
      <c r="M486" s="587">
        <v>1541.069</v>
      </c>
    </row>
    <row r="487" spans="1:13" x14ac:dyDescent="0.2">
      <c r="A487" s="597">
        <v>41091</v>
      </c>
      <c r="B487" s="587" t="s">
        <v>916</v>
      </c>
      <c r="C487" s="587">
        <v>110.605</v>
      </c>
      <c r="D487" s="587">
        <v>73.152000000000001</v>
      </c>
      <c r="E487" s="587">
        <v>183.75700000000001</v>
      </c>
      <c r="F487" s="587">
        <v>3.3540000000000001</v>
      </c>
      <c r="G487" s="587">
        <v>16.337</v>
      </c>
      <c r="H487" s="587">
        <v>35.573999999999998</v>
      </c>
      <c r="I487" s="587">
        <v>55.264000000000003</v>
      </c>
      <c r="J487" s="587">
        <v>239.02099999999999</v>
      </c>
      <c r="K487" s="587">
        <v>527.42399999999998</v>
      </c>
      <c r="L487" s="587">
        <v>1106.2850000000001</v>
      </c>
      <c r="M487" s="587">
        <v>1872.73</v>
      </c>
    </row>
    <row r="488" spans="1:13" x14ac:dyDescent="0.2">
      <c r="A488" s="597">
        <v>41122</v>
      </c>
      <c r="B488" s="587" t="s">
        <v>916</v>
      </c>
      <c r="C488" s="587">
        <v>108.238</v>
      </c>
      <c r="D488" s="587">
        <v>83.384</v>
      </c>
      <c r="E488" s="587">
        <v>191.62200000000001</v>
      </c>
      <c r="F488" s="587">
        <v>3.3540000000000001</v>
      </c>
      <c r="G488" s="587">
        <v>16.337</v>
      </c>
      <c r="H488" s="587">
        <v>35.573999999999998</v>
      </c>
      <c r="I488" s="587">
        <v>55.264000000000003</v>
      </c>
      <c r="J488" s="587">
        <v>246.886</v>
      </c>
      <c r="K488" s="587">
        <v>504.77499999999998</v>
      </c>
      <c r="L488" s="587">
        <v>1008.693</v>
      </c>
      <c r="M488" s="587">
        <v>1760.354</v>
      </c>
    </row>
    <row r="489" spans="1:13" x14ac:dyDescent="0.2">
      <c r="A489" s="597">
        <v>41153</v>
      </c>
      <c r="B489" s="587" t="s">
        <v>916</v>
      </c>
      <c r="C489" s="587">
        <v>121.36799999999999</v>
      </c>
      <c r="D489" s="587">
        <v>73.341999999999999</v>
      </c>
      <c r="E489" s="587">
        <v>194.71</v>
      </c>
      <c r="F489" s="587">
        <v>3.246</v>
      </c>
      <c r="G489" s="587">
        <v>15.81</v>
      </c>
      <c r="H489" s="587">
        <v>34.426000000000002</v>
      </c>
      <c r="I489" s="587">
        <v>53.481999999999999</v>
      </c>
      <c r="J489" s="587">
        <v>248.19200000000001</v>
      </c>
      <c r="K489" s="587">
        <v>405.45299999999997</v>
      </c>
      <c r="L489" s="587">
        <v>775.17700000000002</v>
      </c>
      <c r="M489" s="587">
        <v>1428.8219999999999</v>
      </c>
    </row>
    <row r="490" spans="1:13" x14ac:dyDescent="0.2">
      <c r="A490" s="597">
        <v>41183</v>
      </c>
      <c r="B490" s="587" t="s">
        <v>916</v>
      </c>
      <c r="C490" s="587">
        <v>246.6</v>
      </c>
      <c r="D490" s="587">
        <v>75.406999999999996</v>
      </c>
      <c r="E490" s="587">
        <v>322.00700000000001</v>
      </c>
      <c r="F490" s="587">
        <v>3.3540000000000001</v>
      </c>
      <c r="G490" s="587">
        <v>16.337</v>
      </c>
      <c r="H490" s="587">
        <v>35.573999999999998</v>
      </c>
      <c r="I490" s="587">
        <v>55.264000000000003</v>
      </c>
      <c r="J490" s="587">
        <v>377.27100000000002</v>
      </c>
      <c r="K490" s="587">
        <v>329.83600000000001</v>
      </c>
      <c r="L490" s="587">
        <v>648.45000000000005</v>
      </c>
      <c r="M490" s="587">
        <v>1355.557</v>
      </c>
    </row>
    <row r="491" spans="1:13" x14ac:dyDescent="0.2">
      <c r="A491" s="597">
        <v>41214</v>
      </c>
      <c r="B491" s="587" t="s">
        <v>916</v>
      </c>
      <c r="C491" s="587">
        <v>494.87700000000001</v>
      </c>
      <c r="D491" s="587">
        <v>83.265000000000001</v>
      </c>
      <c r="E491" s="587">
        <v>578.14200000000005</v>
      </c>
      <c r="F491" s="587">
        <v>3.246</v>
      </c>
      <c r="G491" s="587">
        <v>15.81</v>
      </c>
      <c r="H491" s="587">
        <v>34.426000000000002</v>
      </c>
      <c r="I491" s="587">
        <v>53.481999999999999</v>
      </c>
      <c r="J491" s="587">
        <v>631.62300000000005</v>
      </c>
      <c r="K491" s="587">
        <v>331.49400000000003</v>
      </c>
      <c r="L491" s="587">
        <v>679.98400000000004</v>
      </c>
      <c r="M491" s="587">
        <v>1643.1010000000001</v>
      </c>
    </row>
    <row r="492" spans="1:13" x14ac:dyDescent="0.2">
      <c r="A492" s="597">
        <v>41244</v>
      </c>
      <c r="B492" s="587" t="s">
        <v>916</v>
      </c>
      <c r="C492" s="587">
        <v>689.76900000000001</v>
      </c>
      <c r="D492" s="587">
        <v>93.355000000000004</v>
      </c>
      <c r="E492" s="587">
        <v>783.125</v>
      </c>
      <c r="F492" s="587">
        <v>3.3540000000000001</v>
      </c>
      <c r="G492" s="587">
        <v>16.337</v>
      </c>
      <c r="H492" s="587">
        <v>35.573999999999998</v>
      </c>
      <c r="I492" s="587">
        <v>55.264000000000003</v>
      </c>
      <c r="J492" s="587">
        <v>838.38900000000001</v>
      </c>
      <c r="K492" s="587">
        <v>389.608</v>
      </c>
      <c r="L492" s="587">
        <v>829.41200000000003</v>
      </c>
      <c r="M492" s="587">
        <v>2057.41</v>
      </c>
    </row>
    <row r="493" spans="1:13" x14ac:dyDescent="0.2">
      <c r="A493" s="597">
        <v>41275</v>
      </c>
      <c r="B493" s="587" t="s">
        <v>916</v>
      </c>
      <c r="C493" s="587">
        <v>898.11699999999996</v>
      </c>
      <c r="D493" s="587">
        <v>110.501</v>
      </c>
      <c r="E493" s="587">
        <v>1008.617</v>
      </c>
      <c r="F493" s="587">
        <v>3.363</v>
      </c>
      <c r="G493" s="587">
        <v>19.731999999999999</v>
      </c>
      <c r="H493" s="587">
        <v>35.670999999999999</v>
      </c>
      <c r="I493" s="587">
        <v>58.767000000000003</v>
      </c>
      <c r="J493" s="587">
        <v>1067.384</v>
      </c>
      <c r="K493" s="587">
        <v>447.83100000000002</v>
      </c>
      <c r="L493" s="587">
        <v>915.29499999999996</v>
      </c>
      <c r="M493" s="587">
        <v>2430.5100000000002</v>
      </c>
    </row>
    <row r="494" spans="1:13" x14ac:dyDescent="0.2">
      <c r="A494" s="597">
        <v>41306</v>
      </c>
      <c r="B494" s="587" t="s">
        <v>916</v>
      </c>
      <c r="C494" s="587">
        <v>771.74099999999999</v>
      </c>
      <c r="D494" s="587">
        <v>100.723</v>
      </c>
      <c r="E494" s="587">
        <v>872.46299999999997</v>
      </c>
      <c r="F494" s="587">
        <v>3.0379999999999998</v>
      </c>
      <c r="G494" s="587">
        <v>17.823</v>
      </c>
      <c r="H494" s="587">
        <v>32.219000000000001</v>
      </c>
      <c r="I494" s="587">
        <v>53.08</v>
      </c>
      <c r="J494" s="587">
        <v>925.54300000000001</v>
      </c>
      <c r="K494" s="587">
        <v>385.11</v>
      </c>
      <c r="L494" s="587">
        <v>754.97</v>
      </c>
      <c r="M494" s="587">
        <v>2065.623</v>
      </c>
    </row>
    <row r="495" spans="1:13" x14ac:dyDescent="0.2">
      <c r="A495" s="597">
        <v>41334</v>
      </c>
      <c r="B495" s="587" t="s">
        <v>916</v>
      </c>
      <c r="C495" s="587">
        <v>682.74400000000003</v>
      </c>
      <c r="D495" s="587">
        <v>95.01</v>
      </c>
      <c r="E495" s="587">
        <v>777.75400000000002</v>
      </c>
      <c r="F495" s="587">
        <v>3.363</v>
      </c>
      <c r="G495" s="587">
        <v>19.731999999999999</v>
      </c>
      <c r="H495" s="587">
        <v>35.670999999999999</v>
      </c>
      <c r="I495" s="587">
        <v>58.767000000000003</v>
      </c>
      <c r="J495" s="587">
        <v>836.52</v>
      </c>
      <c r="K495" s="587">
        <v>381.53800000000001</v>
      </c>
      <c r="L495" s="587">
        <v>779.10199999999998</v>
      </c>
      <c r="M495" s="587">
        <v>1997.1610000000001</v>
      </c>
    </row>
    <row r="496" spans="1:13" x14ac:dyDescent="0.2">
      <c r="A496" s="597">
        <v>41365</v>
      </c>
      <c r="B496" s="587" t="s">
        <v>916</v>
      </c>
      <c r="C496" s="587">
        <v>376.11099999999999</v>
      </c>
      <c r="D496" s="587">
        <v>76.087000000000003</v>
      </c>
      <c r="E496" s="587">
        <v>452.19799999999998</v>
      </c>
      <c r="F496" s="587">
        <v>3.2549999999999999</v>
      </c>
      <c r="G496" s="587">
        <v>19.096</v>
      </c>
      <c r="H496" s="587">
        <v>34.521000000000001</v>
      </c>
      <c r="I496" s="587">
        <v>56.871000000000002</v>
      </c>
      <c r="J496" s="587">
        <v>509.06900000000002</v>
      </c>
      <c r="K496" s="587">
        <v>325.279</v>
      </c>
      <c r="L496" s="587">
        <v>651.04100000000005</v>
      </c>
      <c r="M496" s="587">
        <v>1485.3889999999999</v>
      </c>
    </row>
    <row r="497" spans="1:13" x14ac:dyDescent="0.2">
      <c r="A497" s="597">
        <v>41395</v>
      </c>
      <c r="B497" s="587" t="s">
        <v>916</v>
      </c>
      <c r="C497" s="587">
        <v>197.68600000000001</v>
      </c>
      <c r="D497" s="587">
        <v>61.314</v>
      </c>
      <c r="E497" s="587">
        <v>259</v>
      </c>
      <c r="F497" s="587">
        <v>3.363</v>
      </c>
      <c r="G497" s="587">
        <v>19.731999999999999</v>
      </c>
      <c r="H497" s="587">
        <v>35.670999999999999</v>
      </c>
      <c r="I497" s="587">
        <v>58.767000000000003</v>
      </c>
      <c r="J497" s="587">
        <v>317.767</v>
      </c>
      <c r="K497" s="587">
        <v>322.56099999999998</v>
      </c>
      <c r="L497" s="587">
        <v>684.59100000000001</v>
      </c>
      <c r="M497" s="587">
        <v>1324.9190000000001</v>
      </c>
    </row>
    <row r="498" spans="1:13" x14ac:dyDescent="0.2">
      <c r="A498" s="597">
        <v>41426</v>
      </c>
      <c r="B498" s="587" t="s">
        <v>916</v>
      </c>
      <c r="C498" s="587">
        <v>131.22399999999999</v>
      </c>
      <c r="D498" s="587">
        <v>53.268000000000001</v>
      </c>
      <c r="E498" s="587">
        <v>184.49199999999999</v>
      </c>
      <c r="F498" s="587">
        <v>3.2549999999999999</v>
      </c>
      <c r="G498" s="587">
        <v>19.096</v>
      </c>
      <c r="H498" s="587">
        <v>34.521000000000001</v>
      </c>
      <c r="I498" s="587">
        <v>56.871000000000002</v>
      </c>
      <c r="J498" s="587">
        <v>241.363</v>
      </c>
      <c r="K498" s="587">
        <v>401.71600000000001</v>
      </c>
      <c r="L498" s="587">
        <v>850.37300000000005</v>
      </c>
      <c r="M498" s="587">
        <v>1493.451</v>
      </c>
    </row>
    <row r="499" spans="1:13" x14ac:dyDescent="0.2">
      <c r="A499" s="597">
        <v>41456</v>
      </c>
      <c r="B499" s="587" t="s">
        <v>916</v>
      </c>
      <c r="C499" s="587">
        <v>115.764</v>
      </c>
      <c r="D499" s="587">
        <v>58.173000000000002</v>
      </c>
      <c r="E499" s="587">
        <v>173.93700000000001</v>
      </c>
      <c r="F499" s="587">
        <v>3.363</v>
      </c>
      <c r="G499" s="587">
        <v>19.731999999999999</v>
      </c>
      <c r="H499" s="587">
        <v>35.670999999999999</v>
      </c>
      <c r="I499" s="587">
        <v>58.767000000000003</v>
      </c>
      <c r="J499" s="587">
        <v>232.70400000000001</v>
      </c>
      <c r="K499" s="587">
        <v>489.47300000000001</v>
      </c>
      <c r="L499" s="587">
        <v>1021.396</v>
      </c>
      <c r="M499" s="587">
        <v>1743.5730000000001</v>
      </c>
    </row>
    <row r="500" spans="1:13" x14ac:dyDescent="0.2">
      <c r="A500" s="597">
        <v>41487</v>
      </c>
      <c r="B500" s="587" t="s">
        <v>916</v>
      </c>
      <c r="C500" s="587">
        <v>110.88</v>
      </c>
      <c r="D500" s="587">
        <v>61.594000000000001</v>
      </c>
      <c r="E500" s="587">
        <v>172.47399999999999</v>
      </c>
      <c r="F500" s="587">
        <v>3.363</v>
      </c>
      <c r="G500" s="587">
        <v>19.731999999999999</v>
      </c>
      <c r="H500" s="587">
        <v>35.670999999999999</v>
      </c>
      <c r="I500" s="587">
        <v>58.767000000000003</v>
      </c>
      <c r="J500" s="587">
        <v>231.24100000000001</v>
      </c>
      <c r="K500" s="587">
        <v>470.01600000000002</v>
      </c>
      <c r="L500" s="587">
        <v>960.35599999999999</v>
      </c>
      <c r="M500" s="587">
        <v>1661.6130000000001</v>
      </c>
    </row>
    <row r="501" spans="1:13" x14ac:dyDescent="0.2">
      <c r="A501" s="597">
        <v>41518</v>
      </c>
      <c r="B501" s="587" t="s">
        <v>916</v>
      </c>
      <c r="C501" s="587">
        <v>123.875</v>
      </c>
      <c r="D501" s="587">
        <v>63.716999999999999</v>
      </c>
      <c r="E501" s="587">
        <v>187.59200000000001</v>
      </c>
      <c r="F501" s="587">
        <v>3.2549999999999999</v>
      </c>
      <c r="G501" s="587">
        <v>19.096</v>
      </c>
      <c r="H501" s="587">
        <v>34.521000000000001</v>
      </c>
      <c r="I501" s="587">
        <v>56.871000000000002</v>
      </c>
      <c r="J501" s="587">
        <v>244.46299999999999</v>
      </c>
      <c r="K501" s="587">
        <v>413.65499999999997</v>
      </c>
      <c r="L501" s="587">
        <v>799.96699999999998</v>
      </c>
      <c r="M501" s="587">
        <v>1458.085</v>
      </c>
    </row>
    <row r="502" spans="1:13" x14ac:dyDescent="0.2">
      <c r="A502" s="597"/>
    </row>
    <row r="504" spans="1:13" x14ac:dyDescent="0.2">
      <c r="J504" s="587">
        <f>SUM(J481:J489)</f>
        <v>4083.7489999999998</v>
      </c>
      <c r="K504" s="587">
        <f>SUM(K481:K489)</f>
        <v>3638.9070000000002</v>
      </c>
    </row>
    <row r="505" spans="1:13" x14ac:dyDescent="0.2">
      <c r="J505" s="587">
        <f>SUM(J493:J501)</f>
        <v>4606.0539999999992</v>
      </c>
      <c r="K505" s="587">
        <f>SUM(K493:K501)</f>
        <v>3637.1790000000001</v>
      </c>
    </row>
  </sheetData>
  <pageMargins left="0.75" right="0.75" top="1" bottom="1" header="0.5" footer="0.5"/>
  <pageSetup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N547"/>
  <sheetViews>
    <sheetView showGridLines="0" workbookViewId="0">
      <pane xSplit="1" ySplit="13" topLeftCell="B518" activePane="bottomRight" state="frozen"/>
      <selection pane="topRight" activeCell="B1" sqref="B1"/>
      <selection pane="bottomLeft" activeCell="A14" sqref="A14"/>
      <selection pane="bottomRight" activeCell="D533" sqref="D533"/>
    </sheetView>
  </sheetViews>
  <sheetFormatPr defaultColWidth="9.140625" defaultRowHeight="12.75" x14ac:dyDescent="0.2"/>
  <cols>
    <col min="1" max="1" width="18.85546875" style="547" customWidth="1"/>
    <col min="2" max="13" width="36.5703125" style="547" bestFit="1" customWidth="1"/>
    <col min="14" max="16384" width="9.140625" style="547"/>
  </cols>
  <sheetData>
    <row r="1" spans="1:13" ht="18" x14ac:dyDescent="0.25">
      <c r="A1" s="546" t="s">
        <v>896</v>
      </c>
    </row>
    <row r="2" spans="1:13" ht="18.75" x14ac:dyDescent="0.3">
      <c r="A2" s="548" t="s">
        <v>897</v>
      </c>
    </row>
    <row r="4" spans="1:13" x14ac:dyDescent="0.2">
      <c r="A4" s="549" t="s">
        <v>898</v>
      </c>
    </row>
    <row r="6" spans="1:13" x14ac:dyDescent="0.2">
      <c r="A6" s="547" t="s">
        <v>899</v>
      </c>
    </row>
    <row r="7" spans="1:13" x14ac:dyDescent="0.2">
      <c r="A7" s="547" t="s">
        <v>900</v>
      </c>
    </row>
    <row r="9" spans="1:13" ht="15" x14ac:dyDescent="0.2">
      <c r="A9" s="550" t="s">
        <v>901</v>
      </c>
    </row>
    <row r="12" spans="1:13" ht="38.25" x14ac:dyDescent="0.2">
      <c r="A12" s="938" t="s">
        <v>63</v>
      </c>
      <c r="B12" s="551" t="s">
        <v>902</v>
      </c>
      <c r="C12" s="551" t="s">
        <v>903</v>
      </c>
      <c r="D12" s="551" t="s">
        <v>904</v>
      </c>
      <c r="E12" s="551" t="s">
        <v>905</v>
      </c>
      <c r="F12" s="551" t="s">
        <v>906</v>
      </c>
      <c r="G12" s="551" t="s">
        <v>907</v>
      </c>
      <c r="H12" s="551" t="s">
        <v>908</v>
      </c>
      <c r="I12" s="551" t="s">
        <v>909</v>
      </c>
      <c r="J12" s="551" t="s">
        <v>910</v>
      </c>
      <c r="K12" s="551" t="s">
        <v>911</v>
      </c>
      <c r="L12" s="551" t="s">
        <v>912</v>
      </c>
      <c r="M12" s="551" t="s">
        <v>913</v>
      </c>
    </row>
    <row r="13" spans="1:13" x14ac:dyDescent="0.2">
      <c r="A13" s="939"/>
      <c r="B13" s="552" t="s">
        <v>914</v>
      </c>
      <c r="C13" s="552" t="s">
        <v>914</v>
      </c>
      <c r="D13" s="552" t="s">
        <v>914</v>
      </c>
      <c r="E13" s="552" t="s">
        <v>914</v>
      </c>
      <c r="F13" s="552" t="s">
        <v>914</v>
      </c>
      <c r="G13" s="552" t="s">
        <v>914</v>
      </c>
      <c r="H13" s="552" t="s">
        <v>914</v>
      </c>
      <c r="I13" s="552" t="s">
        <v>914</v>
      </c>
      <c r="J13" s="552" t="s">
        <v>914</v>
      </c>
      <c r="K13" s="552" t="s">
        <v>914</v>
      </c>
      <c r="L13" s="552" t="s">
        <v>914</v>
      </c>
      <c r="M13" s="552" t="s">
        <v>914</v>
      </c>
    </row>
    <row r="14" spans="1:13" x14ac:dyDescent="0.2">
      <c r="A14" s="553" t="s">
        <v>915</v>
      </c>
      <c r="B14" s="553">
        <v>11.894</v>
      </c>
      <c r="C14" s="553">
        <v>860.77800000000002</v>
      </c>
      <c r="D14" s="553">
        <v>411.07</v>
      </c>
      <c r="E14" s="553">
        <v>1283.742</v>
      </c>
      <c r="F14" s="553" t="s">
        <v>916</v>
      </c>
      <c r="G14" s="553" t="s">
        <v>916</v>
      </c>
      <c r="H14" s="553">
        <v>30.074000000000002</v>
      </c>
      <c r="I14" s="553">
        <v>30.074000000000002</v>
      </c>
      <c r="J14" s="553">
        <v>1313.816</v>
      </c>
      <c r="K14" s="553">
        <v>180.291</v>
      </c>
      <c r="L14" s="553">
        <v>438.08100000000002</v>
      </c>
      <c r="M14" s="553">
        <v>1932.1869999999999</v>
      </c>
    </row>
    <row r="15" spans="1:13" x14ac:dyDescent="0.2">
      <c r="A15" s="553" t="s">
        <v>917</v>
      </c>
      <c r="B15" s="553">
        <v>10.188000000000001</v>
      </c>
      <c r="C15" s="553">
        <v>762.27800000000002</v>
      </c>
      <c r="D15" s="553">
        <v>350.38200000000001</v>
      </c>
      <c r="E15" s="553">
        <v>1122.848</v>
      </c>
      <c r="F15" s="553" t="s">
        <v>916</v>
      </c>
      <c r="G15" s="553" t="s">
        <v>916</v>
      </c>
      <c r="H15" s="553">
        <v>27.164000000000001</v>
      </c>
      <c r="I15" s="553">
        <v>27.164000000000001</v>
      </c>
      <c r="J15" s="553">
        <v>1150.011</v>
      </c>
      <c r="K15" s="553">
        <v>169.24</v>
      </c>
      <c r="L15" s="553">
        <v>368.00400000000002</v>
      </c>
      <c r="M15" s="553">
        <v>1687.2550000000001</v>
      </c>
    </row>
    <row r="16" spans="1:13" x14ac:dyDescent="0.2">
      <c r="A16" s="553" t="s">
        <v>918</v>
      </c>
      <c r="B16" s="553">
        <v>8</v>
      </c>
      <c r="C16" s="553">
        <v>661.47400000000005</v>
      </c>
      <c r="D16" s="553">
        <v>270.81400000000002</v>
      </c>
      <c r="E16" s="553">
        <v>940.28800000000001</v>
      </c>
      <c r="F16" s="553" t="s">
        <v>916</v>
      </c>
      <c r="G16" s="553" t="s">
        <v>916</v>
      </c>
      <c r="H16" s="553">
        <v>30.074000000000002</v>
      </c>
      <c r="I16" s="553">
        <v>30.074000000000002</v>
      </c>
      <c r="J16" s="553">
        <v>970.36199999999997</v>
      </c>
      <c r="K16" s="553">
        <v>158.02699999999999</v>
      </c>
      <c r="L16" s="553">
        <v>368.678</v>
      </c>
      <c r="M16" s="553">
        <v>1497.067</v>
      </c>
    </row>
    <row r="17" spans="1:13" x14ac:dyDescent="0.2">
      <c r="A17" s="553" t="s">
        <v>919</v>
      </c>
      <c r="B17" s="553">
        <v>5.2370000000000001</v>
      </c>
      <c r="C17" s="553">
        <v>475.18400000000003</v>
      </c>
      <c r="D17" s="553">
        <v>200.10499999999999</v>
      </c>
      <c r="E17" s="553">
        <v>680.52700000000004</v>
      </c>
      <c r="F17" s="553" t="s">
        <v>916</v>
      </c>
      <c r="G17" s="553" t="s">
        <v>916</v>
      </c>
      <c r="H17" s="553">
        <v>29.103999999999999</v>
      </c>
      <c r="I17" s="553">
        <v>29.103999999999999</v>
      </c>
      <c r="J17" s="553">
        <v>709.63099999999997</v>
      </c>
      <c r="K17" s="553">
        <v>142.69300000000001</v>
      </c>
      <c r="L17" s="553">
        <v>325.33699999999999</v>
      </c>
      <c r="M17" s="553">
        <v>1177.6610000000001</v>
      </c>
    </row>
    <row r="18" spans="1:13" x14ac:dyDescent="0.2">
      <c r="A18" s="553" t="s">
        <v>920</v>
      </c>
      <c r="B18" s="553">
        <v>5.3129999999999997</v>
      </c>
      <c r="C18" s="553">
        <v>332.839</v>
      </c>
      <c r="D18" s="553">
        <v>176.37</v>
      </c>
      <c r="E18" s="553">
        <v>514.52200000000005</v>
      </c>
      <c r="F18" s="553" t="s">
        <v>916</v>
      </c>
      <c r="G18" s="553" t="s">
        <v>916</v>
      </c>
      <c r="H18" s="553">
        <v>30.074000000000002</v>
      </c>
      <c r="I18" s="553">
        <v>30.074000000000002</v>
      </c>
      <c r="J18" s="553">
        <v>544.596</v>
      </c>
      <c r="K18" s="553">
        <v>135.88300000000001</v>
      </c>
      <c r="L18" s="553">
        <v>334.52800000000002</v>
      </c>
      <c r="M18" s="553">
        <v>1015.008</v>
      </c>
    </row>
    <row r="19" spans="1:13" x14ac:dyDescent="0.2">
      <c r="A19" s="553" t="s">
        <v>921</v>
      </c>
      <c r="B19" s="553">
        <v>5.33</v>
      </c>
      <c r="C19" s="553">
        <v>211.315</v>
      </c>
      <c r="D19" s="553">
        <v>139.899</v>
      </c>
      <c r="E19" s="553">
        <v>356.54399999999998</v>
      </c>
      <c r="F19" s="553" t="s">
        <v>916</v>
      </c>
      <c r="G19" s="553" t="s">
        <v>916</v>
      </c>
      <c r="H19" s="553">
        <v>29.103999999999999</v>
      </c>
      <c r="I19" s="553">
        <v>29.103999999999999</v>
      </c>
      <c r="J19" s="553">
        <v>385.64800000000002</v>
      </c>
      <c r="K19" s="553">
        <v>153.428</v>
      </c>
      <c r="L19" s="553">
        <v>394.58699999999999</v>
      </c>
      <c r="M19" s="553">
        <v>933.66300000000001</v>
      </c>
    </row>
    <row r="20" spans="1:13" x14ac:dyDescent="0.2">
      <c r="A20" s="553" t="s">
        <v>922</v>
      </c>
      <c r="B20" s="553">
        <v>5.2629999999999999</v>
      </c>
      <c r="C20" s="553">
        <v>153.35599999999999</v>
      </c>
      <c r="D20" s="553">
        <v>137.48599999999999</v>
      </c>
      <c r="E20" s="553">
        <v>296.10500000000002</v>
      </c>
      <c r="F20" s="553" t="s">
        <v>916</v>
      </c>
      <c r="G20" s="553" t="s">
        <v>916</v>
      </c>
      <c r="H20" s="553">
        <v>30.074000000000002</v>
      </c>
      <c r="I20" s="553">
        <v>30.074000000000002</v>
      </c>
      <c r="J20" s="553">
        <v>326.17899999999997</v>
      </c>
      <c r="K20" s="553">
        <v>184.667</v>
      </c>
      <c r="L20" s="553">
        <v>470.33600000000001</v>
      </c>
      <c r="M20" s="553">
        <v>981.18299999999999</v>
      </c>
    </row>
    <row r="21" spans="1:13" x14ac:dyDescent="0.2">
      <c r="A21" s="553" t="s">
        <v>923</v>
      </c>
      <c r="B21" s="553">
        <v>5.6849999999999996</v>
      </c>
      <c r="C21" s="553">
        <v>145.34800000000001</v>
      </c>
      <c r="D21" s="553">
        <v>156.929</v>
      </c>
      <c r="E21" s="553">
        <v>307.96199999999999</v>
      </c>
      <c r="F21" s="553" t="s">
        <v>916</v>
      </c>
      <c r="G21" s="553" t="s">
        <v>916</v>
      </c>
      <c r="H21" s="553">
        <v>30.074000000000002</v>
      </c>
      <c r="I21" s="553">
        <v>30.074000000000002</v>
      </c>
      <c r="J21" s="553">
        <v>338.036</v>
      </c>
      <c r="K21" s="553">
        <v>193.60400000000001</v>
      </c>
      <c r="L21" s="553">
        <v>487.33800000000002</v>
      </c>
      <c r="M21" s="553">
        <v>1018.978</v>
      </c>
    </row>
    <row r="22" spans="1:13" x14ac:dyDescent="0.2">
      <c r="A22" s="553" t="s">
        <v>924</v>
      </c>
      <c r="B22" s="553">
        <v>7.6619999999999999</v>
      </c>
      <c r="C22" s="553">
        <v>162.566</v>
      </c>
      <c r="D22" s="553">
        <v>162.34100000000001</v>
      </c>
      <c r="E22" s="553">
        <v>332.56799999999998</v>
      </c>
      <c r="F22" s="553" t="s">
        <v>916</v>
      </c>
      <c r="G22" s="553" t="s">
        <v>916</v>
      </c>
      <c r="H22" s="553">
        <v>29.103999999999999</v>
      </c>
      <c r="I22" s="553">
        <v>29.103999999999999</v>
      </c>
      <c r="J22" s="553">
        <v>361.67200000000003</v>
      </c>
      <c r="K22" s="553">
        <v>191.78700000000001</v>
      </c>
      <c r="L22" s="553">
        <v>403.09100000000001</v>
      </c>
      <c r="M22" s="553">
        <v>956.55</v>
      </c>
    </row>
    <row r="23" spans="1:13" x14ac:dyDescent="0.2">
      <c r="A23" s="553" t="s">
        <v>925</v>
      </c>
      <c r="B23" s="553">
        <v>8.9290000000000003</v>
      </c>
      <c r="C23" s="553">
        <v>209.113</v>
      </c>
      <c r="D23" s="553">
        <v>213.815</v>
      </c>
      <c r="E23" s="553">
        <v>431.858</v>
      </c>
      <c r="F23" s="553" t="s">
        <v>916</v>
      </c>
      <c r="G23" s="553" t="s">
        <v>916</v>
      </c>
      <c r="H23" s="553">
        <v>30.074000000000002</v>
      </c>
      <c r="I23" s="553">
        <v>30.074000000000002</v>
      </c>
      <c r="J23" s="553">
        <v>461.93200000000002</v>
      </c>
      <c r="K23" s="553">
        <v>161.072</v>
      </c>
      <c r="L23" s="553">
        <v>368.66500000000002</v>
      </c>
      <c r="M23" s="553">
        <v>991.66800000000001</v>
      </c>
    </row>
    <row r="24" spans="1:13" x14ac:dyDescent="0.2">
      <c r="A24" s="553" t="s">
        <v>926</v>
      </c>
      <c r="B24" s="553">
        <v>9.8840000000000003</v>
      </c>
      <c r="C24" s="553">
        <v>400.30799999999999</v>
      </c>
      <c r="D24" s="553">
        <v>267.83699999999999</v>
      </c>
      <c r="E24" s="553">
        <v>678.02800000000002</v>
      </c>
      <c r="F24" s="553" t="s">
        <v>916</v>
      </c>
      <c r="G24" s="553" t="s">
        <v>916</v>
      </c>
      <c r="H24" s="553">
        <v>29.103999999999999</v>
      </c>
      <c r="I24" s="553">
        <v>29.103999999999999</v>
      </c>
      <c r="J24" s="553">
        <v>707.13199999999995</v>
      </c>
      <c r="K24" s="553">
        <v>147.334</v>
      </c>
      <c r="L24" s="553">
        <v>342.78199999999998</v>
      </c>
      <c r="M24" s="553">
        <v>1197.249</v>
      </c>
    </row>
    <row r="25" spans="1:13" x14ac:dyDescent="0.2">
      <c r="A25" s="553" t="s">
        <v>927</v>
      </c>
      <c r="B25" s="553">
        <v>10.526</v>
      </c>
      <c r="C25" s="553">
        <v>602.41399999999999</v>
      </c>
      <c r="D25" s="553">
        <v>313.27800000000002</v>
      </c>
      <c r="E25" s="553">
        <v>926.21699999999998</v>
      </c>
      <c r="F25" s="553" t="s">
        <v>916</v>
      </c>
      <c r="G25" s="553" t="s">
        <v>916</v>
      </c>
      <c r="H25" s="553">
        <v>30.074000000000002</v>
      </c>
      <c r="I25" s="553">
        <v>30.074000000000002</v>
      </c>
      <c r="J25" s="553">
        <v>956.29100000000005</v>
      </c>
      <c r="K25" s="553">
        <v>158.31200000000001</v>
      </c>
      <c r="L25" s="553">
        <v>392.791</v>
      </c>
      <c r="M25" s="553">
        <v>1507.395</v>
      </c>
    </row>
    <row r="26" spans="1:13" x14ac:dyDescent="0.2">
      <c r="A26" s="553" t="s">
        <v>928</v>
      </c>
      <c r="B26" s="553">
        <v>93.911000000000001</v>
      </c>
      <c r="C26" s="553">
        <v>4976.9750000000004</v>
      </c>
      <c r="D26" s="553">
        <v>2800.3270000000002</v>
      </c>
      <c r="E26" s="553">
        <v>7871.2120000000004</v>
      </c>
      <c r="F26" s="553" t="s">
        <v>916</v>
      </c>
      <c r="G26" s="553" t="s">
        <v>916</v>
      </c>
      <c r="H26" s="553">
        <v>354.096</v>
      </c>
      <c r="I26" s="553">
        <v>354.096</v>
      </c>
      <c r="J26" s="553">
        <v>8225.3080000000009</v>
      </c>
      <c r="K26" s="553">
        <v>1976.337</v>
      </c>
      <c r="L26" s="553">
        <v>4695.7060000000001</v>
      </c>
      <c r="M26" s="553">
        <v>14897.351000000001</v>
      </c>
    </row>
    <row r="27" spans="1:13" x14ac:dyDescent="0.2">
      <c r="A27" s="553" t="s">
        <v>929</v>
      </c>
      <c r="B27" s="553">
        <v>11.034000000000001</v>
      </c>
      <c r="C27" s="553">
        <v>836.55</v>
      </c>
      <c r="D27" s="553">
        <v>333.42500000000001</v>
      </c>
      <c r="E27" s="553">
        <v>1181.009</v>
      </c>
      <c r="F27" s="553" t="s">
        <v>916</v>
      </c>
      <c r="G27" s="553" t="s">
        <v>916</v>
      </c>
      <c r="H27" s="553">
        <v>31.506</v>
      </c>
      <c r="I27" s="553">
        <v>31.506</v>
      </c>
      <c r="J27" s="553">
        <v>1212.5150000000001</v>
      </c>
      <c r="K27" s="553">
        <v>180.42099999999999</v>
      </c>
      <c r="L27" s="553">
        <v>430.56299999999999</v>
      </c>
      <c r="M27" s="553">
        <v>1823.499</v>
      </c>
    </row>
    <row r="28" spans="1:13" x14ac:dyDescent="0.2">
      <c r="A28" s="553" t="s">
        <v>930</v>
      </c>
      <c r="B28" s="553">
        <v>9.4160000000000004</v>
      </c>
      <c r="C28" s="553">
        <v>705.00099999999998</v>
      </c>
      <c r="D28" s="553">
        <v>293.48700000000002</v>
      </c>
      <c r="E28" s="553">
        <v>1007.904</v>
      </c>
      <c r="F28" s="553" t="s">
        <v>916</v>
      </c>
      <c r="G28" s="553" t="s">
        <v>916</v>
      </c>
      <c r="H28" s="553">
        <v>28.457000000000001</v>
      </c>
      <c r="I28" s="553">
        <v>28.457000000000001</v>
      </c>
      <c r="J28" s="553">
        <v>1036.3610000000001</v>
      </c>
      <c r="K28" s="553">
        <v>163.023</v>
      </c>
      <c r="L28" s="553">
        <v>363.55099999999999</v>
      </c>
      <c r="M28" s="553">
        <v>1562.9359999999999</v>
      </c>
    </row>
    <row r="29" spans="1:13" x14ac:dyDescent="0.2">
      <c r="A29" s="553" t="s">
        <v>931</v>
      </c>
      <c r="B29" s="553">
        <v>7.5460000000000003</v>
      </c>
      <c r="C29" s="553">
        <v>611.98400000000004</v>
      </c>
      <c r="D29" s="553">
        <v>246.39099999999999</v>
      </c>
      <c r="E29" s="553">
        <v>865.92100000000005</v>
      </c>
      <c r="F29" s="553" t="s">
        <v>916</v>
      </c>
      <c r="G29" s="553" t="s">
        <v>916</v>
      </c>
      <c r="H29" s="553">
        <v>31.506</v>
      </c>
      <c r="I29" s="553">
        <v>31.506</v>
      </c>
      <c r="J29" s="553">
        <v>897.42600000000004</v>
      </c>
      <c r="K29" s="553">
        <v>157.279</v>
      </c>
      <c r="L29" s="553">
        <v>381.65800000000002</v>
      </c>
      <c r="M29" s="553">
        <v>1436.3630000000001</v>
      </c>
    </row>
    <row r="30" spans="1:13" x14ac:dyDescent="0.2">
      <c r="A30" s="553" t="s">
        <v>932</v>
      </c>
      <c r="B30" s="553">
        <v>5.2149999999999999</v>
      </c>
      <c r="C30" s="553">
        <v>493.58100000000002</v>
      </c>
      <c r="D30" s="553">
        <v>194.80600000000001</v>
      </c>
      <c r="E30" s="553">
        <v>693.60199999999998</v>
      </c>
      <c r="F30" s="553" t="s">
        <v>916</v>
      </c>
      <c r="G30" s="553" t="s">
        <v>916</v>
      </c>
      <c r="H30" s="553">
        <v>30.489000000000001</v>
      </c>
      <c r="I30" s="553">
        <v>30.489000000000001</v>
      </c>
      <c r="J30" s="553">
        <v>724.09199999999998</v>
      </c>
      <c r="K30" s="553">
        <v>147.376</v>
      </c>
      <c r="L30" s="553">
        <v>343.94799999999998</v>
      </c>
      <c r="M30" s="553">
        <v>1215.4159999999999</v>
      </c>
    </row>
    <row r="31" spans="1:13" x14ac:dyDescent="0.2">
      <c r="A31" s="553" t="s">
        <v>933</v>
      </c>
      <c r="B31" s="553">
        <v>4.4960000000000004</v>
      </c>
      <c r="C31" s="553">
        <v>323.50200000000001</v>
      </c>
      <c r="D31" s="553">
        <v>147.79</v>
      </c>
      <c r="E31" s="553">
        <v>475.78800000000001</v>
      </c>
      <c r="F31" s="553" t="s">
        <v>916</v>
      </c>
      <c r="G31" s="553" t="s">
        <v>916</v>
      </c>
      <c r="H31" s="553">
        <v>31.506</v>
      </c>
      <c r="I31" s="553">
        <v>31.506</v>
      </c>
      <c r="J31" s="553">
        <v>507.29399999999998</v>
      </c>
      <c r="K31" s="553">
        <v>140.251</v>
      </c>
      <c r="L31" s="553">
        <v>363.4</v>
      </c>
      <c r="M31" s="553">
        <v>1010.9450000000001</v>
      </c>
    </row>
    <row r="32" spans="1:13" x14ac:dyDescent="0.2">
      <c r="A32" s="553" t="s">
        <v>934</v>
      </c>
      <c r="B32" s="553">
        <v>4.2939999999999996</v>
      </c>
      <c r="C32" s="553">
        <v>220.55099999999999</v>
      </c>
      <c r="D32" s="553">
        <v>133.61099999999999</v>
      </c>
      <c r="E32" s="553">
        <v>358.45699999999999</v>
      </c>
      <c r="F32" s="553" t="s">
        <v>916</v>
      </c>
      <c r="G32" s="553" t="s">
        <v>916</v>
      </c>
      <c r="H32" s="553">
        <v>30.489000000000001</v>
      </c>
      <c r="I32" s="553">
        <v>30.489000000000001</v>
      </c>
      <c r="J32" s="553">
        <v>388.94600000000003</v>
      </c>
      <c r="K32" s="553">
        <v>158.989</v>
      </c>
      <c r="L32" s="553">
        <v>388.18799999999999</v>
      </c>
      <c r="M32" s="553">
        <v>936.12400000000002</v>
      </c>
    </row>
    <row r="33" spans="1:13" x14ac:dyDescent="0.2">
      <c r="A33" s="553" t="s">
        <v>935</v>
      </c>
      <c r="B33" s="553">
        <v>3.992</v>
      </c>
      <c r="C33" s="553">
        <v>170.28</v>
      </c>
      <c r="D33" s="553">
        <v>133.488</v>
      </c>
      <c r="E33" s="553">
        <v>307.76</v>
      </c>
      <c r="F33" s="553" t="s">
        <v>916</v>
      </c>
      <c r="G33" s="553" t="s">
        <v>916</v>
      </c>
      <c r="H33" s="553">
        <v>31.506</v>
      </c>
      <c r="I33" s="553">
        <v>31.506</v>
      </c>
      <c r="J33" s="553">
        <v>339.26600000000002</v>
      </c>
      <c r="K33" s="553">
        <v>182.68</v>
      </c>
      <c r="L33" s="553">
        <v>491.56400000000002</v>
      </c>
      <c r="M33" s="553">
        <v>1013.51</v>
      </c>
    </row>
    <row r="34" spans="1:13" x14ac:dyDescent="0.2">
      <c r="A34" s="553" t="s">
        <v>936</v>
      </c>
      <c r="B34" s="553">
        <v>5.64</v>
      </c>
      <c r="C34" s="553">
        <v>145.49600000000001</v>
      </c>
      <c r="D34" s="553">
        <v>135.80500000000001</v>
      </c>
      <c r="E34" s="553">
        <v>286.94</v>
      </c>
      <c r="F34" s="553" t="s">
        <v>916</v>
      </c>
      <c r="G34" s="553" t="s">
        <v>916</v>
      </c>
      <c r="H34" s="553">
        <v>31.506</v>
      </c>
      <c r="I34" s="553">
        <v>31.506</v>
      </c>
      <c r="J34" s="553">
        <v>318.44600000000003</v>
      </c>
      <c r="K34" s="553">
        <v>193.458</v>
      </c>
      <c r="L34" s="553">
        <v>475.68799999999999</v>
      </c>
      <c r="M34" s="553">
        <v>987.59199999999998</v>
      </c>
    </row>
    <row r="35" spans="1:13" x14ac:dyDescent="0.2">
      <c r="A35" s="553" t="s">
        <v>937</v>
      </c>
      <c r="B35" s="553">
        <v>6.8979999999999997</v>
      </c>
      <c r="C35" s="553">
        <v>158.54</v>
      </c>
      <c r="D35" s="553">
        <v>163.358</v>
      </c>
      <c r="E35" s="553">
        <v>328.79599999999999</v>
      </c>
      <c r="F35" s="553" t="s">
        <v>916</v>
      </c>
      <c r="G35" s="553" t="s">
        <v>916</v>
      </c>
      <c r="H35" s="553">
        <v>30.489000000000001</v>
      </c>
      <c r="I35" s="553">
        <v>30.489000000000001</v>
      </c>
      <c r="J35" s="553">
        <v>359.28500000000003</v>
      </c>
      <c r="K35" s="553">
        <v>180.65799999999999</v>
      </c>
      <c r="L35" s="553">
        <v>379.86200000000002</v>
      </c>
      <c r="M35" s="553">
        <v>919.80499999999995</v>
      </c>
    </row>
    <row r="36" spans="1:13" x14ac:dyDescent="0.2">
      <c r="A36" s="553" t="s">
        <v>938</v>
      </c>
      <c r="B36" s="553">
        <v>7.5819999999999999</v>
      </c>
      <c r="C36" s="553">
        <v>240.82</v>
      </c>
      <c r="D36" s="553">
        <v>211.649</v>
      </c>
      <c r="E36" s="553">
        <v>460.05099999999999</v>
      </c>
      <c r="F36" s="553" t="s">
        <v>916</v>
      </c>
      <c r="G36" s="553" t="s">
        <v>916</v>
      </c>
      <c r="H36" s="553">
        <v>31.506</v>
      </c>
      <c r="I36" s="553">
        <v>31.506</v>
      </c>
      <c r="J36" s="553">
        <v>491.55700000000002</v>
      </c>
      <c r="K36" s="553">
        <v>150.68799999999999</v>
      </c>
      <c r="L36" s="553">
        <v>357.08100000000002</v>
      </c>
      <c r="M36" s="553">
        <v>999.32600000000002</v>
      </c>
    </row>
    <row r="37" spans="1:13" x14ac:dyDescent="0.2">
      <c r="A37" s="553" t="s">
        <v>939</v>
      </c>
      <c r="B37" s="553">
        <v>7.4880000000000004</v>
      </c>
      <c r="C37" s="553">
        <v>367.15100000000001</v>
      </c>
      <c r="D37" s="553">
        <v>233.178</v>
      </c>
      <c r="E37" s="553">
        <v>607.81799999999998</v>
      </c>
      <c r="F37" s="553" t="s">
        <v>916</v>
      </c>
      <c r="G37" s="553" t="s">
        <v>916</v>
      </c>
      <c r="H37" s="553">
        <v>30.489000000000001</v>
      </c>
      <c r="I37" s="553">
        <v>30.489000000000001</v>
      </c>
      <c r="J37" s="553">
        <v>638.30700000000002</v>
      </c>
      <c r="K37" s="553">
        <v>145.59299999999999</v>
      </c>
      <c r="L37" s="553">
        <v>357.233</v>
      </c>
      <c r="M37" s="553">
        <v>1141.133</v>
      </c>
    </row>
    <row r="38" spans="1:13" x14ac:dyDescent="0.2">
      <c r="A38" s="553" t="s">
        <v>940</v>
      </c>
      <c r="B38" s="553">
        <v>8.5239999999999991</v>
      </c>
      <c r="C38" s="553">
        <v>627.53800000000001</v>
      </c>
      <c r="D38" s="553">
        <v>326.85000000000002</v>
      </c>
      <c r="E38" s="553">
        <v>962.91099999999994</v>
      </c>
      <c r="F38" s="553" t="s">
        <v>916</v>
      </c>
      <c r="G38" s="553" t="s">
        <v>916</v>
      </c>
      <c r="H38" s="553">
        <v>31.506</v>
      </c>
      <c r="I38" s="553">
        <v>31.506</v>
      </c>
      <c r="J38" s="553">
        <v>994.41700000000003</v>
      </c>
      <c r="K38" s="553">
        <v>172.346</v>
      </c>
      <c r="L38" s="553">
        <v>440.67399999999998</v>
      </c>
      <c r="M38" s="553">
        <v>1607.4369999999999</v>
      </c>
    </row>
    <row r="39" spans="1:13" x14ac:dyDescent="0.2">
      <c r="A39" s="553" t="s">
        <v>941</v>
      </c>
      <c r="B39" s="553">
        <v>82.126000000000005</v>
      </c>
      <c r="C39" s="553">
        <v>4900.9949999999999</v>
      </c>
      <c r="D39" s="553">
        <v>2553.8380000000002</v>
      </c>
      <c r="E39" s="553">
        <v>7536.9579999999996</v>
      </c>
      <c r="F39" s="553" t="s">
        <v>916</v>
      </c>
      <c r="G39" s="553" t="s">
        <v>916</v>
      </c>
      <c r="H39" s="553">
        <v>370.952</v>
      </c>
      <c r="I39" s="553">
        <v>370.952</v>
      </c>
      <c r="J39" s="553">
        <v>7907.91</v>
      </c>
      <c r="K39" s="553">
        <v>1972.7629999999999</v>
      </c>
      <c r="L39" s="553">
        <v>4773.6629999999996</v>
      </c>
      <c r="M39" s="553">
        <v>14654.335999999999</v>
      </c>
    </row>
    <row r="40" spans="1:13" x14ac:dyDescent="0.2">
      <c r="A40" s="553" t="s">
        <v>942</v>
      </c>
      <c r="B40" s="553">
        <v>8.7620000000000005</v>
      </c>
      <c r="C40" s="553">
        <v>765.72699999999998</v>
      </c>
      <c r="D40" s="553">
        <v>314.53899999999999</v>
      </c>
      <c r="E40" s="553">
        <v>1089.028</v>
      </c>
      <c r="F40" s="553" t="s">
        <v>916</v>
      </c>
      <c r="G40" s="553" t="s">
        <v>916</v>
      </c>
      <c r="H40" s="553">
        <v>36.131</v>
      </c>
      <c r="I40" s="553">
        <v>36.131</v>
      </c>
      <c r="J40" s="553">
        <v>1125.1590000000001</v>
      </c>
      <c r="K40" s="553">
        <v>185.31</v>
      </c>
      <c r="L40" s="553">
        <v>447.75799999999998</v>
      </c>
      <c r="M40" s="553">
        <v>1758.2260000000001</v>
      </c>
    </row>
    <row r="41" spans="1:13" x14ac:dyDescent="0.2">
      <c r="A41" s="553" t="s">
        <v>943</v>
      </c>
      <c r="B41" s="553">
        <v>5.7229999999999999</v>
      </c>
      <c r="C41" s="553">
        <v>747.05600000000004</v>
      </c>
      <c r="D41" s="553">
        <v>281.10700000000003</v>
      </c>
      <c r="E41" s="553">
        <v>1033.8869999999999</v>
      </c>
      <c r="F41" s="553" t="s">
        <v>916</v>
      </c>
      <c r="G41" s="553" t="s">
        <v>916</v>
      </c>
      <c r="H41" s="553">
        <v>32.634</v>
      </c>
      <c r="I41" s="553">
        <v>32.634</v>
      </c>
      <c r="J41" s="553">
        <v>1066.521</v>
      </c>
      <c r="K41" s="553">
        <v>172.28800000000001</v>
      </c>
      <c r="L41" s="553">
        <v>376.24200000000002</v>
      </c>
      <c r="M41" s="553">
        <v>1615.0509999999999</v>
      </c>
    </row>
    <row r="42" spans="1:13" x14ac:dyDescent="0.2">
      <c r="A42" s="553" t="s">
        <v>944</v>
      </c>
      <c r="B42" s="553">
        <v>5.5629999999999997</v>
      </c>
      <c r="C42" s="553">
        <v>691.24099999999999</v>
      </c>
      <c r="D42" s="553">
        <v>243.92400000000001</v>
      </c>
      <c r="E42" s="553">
        <v>940.72799999999995</v>
      </c>
      <c r="F42" s="553" t="s">
        <v>916</v>
      </c>
      <c r="G42" s="553" t="s">
        <v>916</v>
      </c>
      <c r="H42" s="553">
        <v>36.131</v>
      </c>
      <c r="I42" s="553">
        <v>36.131</v>
      </c>
      <c r="J42" s="553">
        <v>976.85799999999995</v>
      </c>
      <c r="K42" s="553">
        <v>164.59</v>
      </c>
      <c r="L42" s="553">
        <v>396.88</v>
      </c>
      <c r="M42" s="553">
        <v>1538.328</v>
      </c>
    </row>
    <row r="43" spans="1:13" x14ac:dyDescent="0.2">
      <c r="A43" s="553" t="s">
        <v>945</v>
      </c>
      <c r="B43" s="553">
        <v>3.6930000000000001</v>
      </c>
      <c r="C43" s="553">
        <v>608.76800000000003</v>
      </c>
      <c r="D43" s="553">
        <v>208.63200000000001</v>
      </c>
      <c r="E43" s="553">
        <v>821.09299999999996</v>
      </c>
      <c r="F43" s="553" t="s">
        <v>916</v>
      </c>
      <c r="G43" s="553" t="s">
        <v>916</v>
      </c>
      <c r="H43" s="553">
        <v>34.965000000000003</v>
      </c>
      <c r="I43" s="553">
        <v>34.965000000000003</v>
      </c>
      <c r="J43" s="553">
        <v>856.05799999999999</v>
      </c>
      <c r="K43" s="553">
        <v>153.565</v>
      </c>
      <c r="L43" s="553">
        <v>356.92599999999999</v>
      </c>
      <c r="M43" s="553">
        <v>1366.55</v>
      </c>
    </row>
    <row r="44" spans="1:13" x14ac:dyDescent="0.2">
      <c r="A44" s="553" t="s">
        <v>946</v>
      </c>
      <c r="B44" s="553">
        <v>2.9580000000000002</v>
      </c>
      <c r="C44" s="553">
        <v>344.07299999999998</v>
      </c>
      <c r="D44" s="553">
        <v>150.86199999999999</v>
      </c>
      <c r="E44" s="553">
        <v>497.89299999999997</v>
      </c>
      <c r="F44" s="553" t="s">
        <v>916</v>
      </c>
      <c r="G44" s="553" t="s">
        <v>916</v>
      </c>
      <c r="H44" s="553">
        <v>36.131</v>
      </c>
      <c r="I44" s="553">
        <v>36.131</v>
      </c>
      <c r="J44" s="553">
        <v>534.024</v>
      </c>
      <c r="K44" s="553">
        <v>140.89500000000001</v>
      </c>
      <c r="L44" s="553">
        <v>359.745</v>
      </c>
      <c r="M44" s="553">
        <v>1034.664</v>
      </c>
    </row>
    <row r="45" spans="1:13" x14ac:dyDescent="0.2">
      <c r="A45" s="553" t="s">
        <v>947</v>
      </c>
      <c r="B45" s="553">
        <v>3.2389999999999999</v>
      </c>
      <c r="C45" s="553">
        <v>207.78200000000001</v>
      </c>
      <c r="D45" s="553">
        <v>136</v>
      </c>
      <c r="E45" s="553">
        <v>347.02100000000002</v>
      </c>
      <c r="F45" s="553" t="s">
        <v>916</v>
      </c>
      <c r="G45" s="553" t="s">
        <v>916</v>
      </c>
      <c r="H45" s="553">
        <v>34.965000000000003</v>
      </c>
      <c r="I45" s="553">
        <v>34.965000000000003</v>
      </c>
      <c r="J45" s="553">
        <v>381.98599999999999</v>
      </c>
      <c r="K45" s="553">
        <v>157.06800000000001</v>
      </c>
      <c r="L45" s="553">
        <v>397.71199999999999</v>
      </c>
      <c r="M45" s="553">
        <v>936.76599999999996</v>
      </c>
    </row>
    <row r="46" spans="1:13" x14ac:dyDescent="0.2">
      <c r="A46" s="553" t="s">
        <v>948</v>
      </c>
      <c r="B46" s="553">
        <v>3.9670000000000001</v>
      </c>
      <c r="C46" s="553">
        <v>170.63900000000001</v>
      </c>
      <c r="D46" s="553">
        <v>130.536</v>
      </c>
      <c r="E46" s="553">
        <v>305.142</v>
      </c>
      <c r="F46" s="553" t="s">
        <v>916</v>
      </c>
      <c r="G46" s="553" t="s">
        <v>916</v>
      </c>
      <c r="H46" s="553">
        <v>36.131</v>
      </c>
      <c r="I46" s="553">
        <v>36.131</v>
      </c>
      <c r="J46" s="553">
        <v>341.27199999999999</v>
      </c>
      <c r="K46" s="553">
        <v>185.358</v>
      </c>
      <c r="L46" s="553">
        <v>477.04199999999997</v>
      </c>
      <c r="M46" s="553">
        <v>1003.672</v>
      </c>
    </row>
    <row r="47" spans="1:13" x14ac:dyDescent="0.2">
      <c r="A47" s="553" t="s">
        <v>949</v>
      </c>
      <c r="B47" s="553">
        <v>3.7</v>
      </c>
      <c r="C47" s="553">
        <v>146.476</v>
      </c>
      <c r="D47" s="553">
        <v>140.30500000000001</v>
      </c>
      <c r="E47" s="553">
        <v>290.48099999999999</v>
      </c>
      <c r="F47" s="553" t="s">
        <v>916</v>
      </c>
      <c r="G47" s="553" t="s">
        <v>916</v>
      </c>
      <c r="H47" s="553">
        <v>36.131</v>
      </c>
      <c r="I47" s="553">
        <v>36.131</v>
      </c>
      <c r="J47" s="553">
        <v>326.61099999999999</v>
      </c>
      <c r="K47" s="553">
        <v>196.73400000000001</v>
      </c>
      <c r="L47" s="553">
        <v>489.375</v>
      </c>
      <c r="M47" s="553">
        <v>1012.72</v>
      </c>
    </row>
    <row r="48" spans="1:13" x14ac:dyDescent="0.2">
      <c r="A48" s="553" t="s">
        <v>950</v>
      </c>
      <c r="B48" s="553">
        <v>5.0620000000000003</v>
      </c>
      <c r="C48" s="553">
        <v>157.06</v>
      </c>
      <c r="D48" s="553">
        <v>161.226</v>
      </c>
      <c r="E48" s="553">
        <v>323.34800000000001</v>
      </c>
      <c r="F48" s="553" t="s">
        <v>916</v>
      </c>
      <c r="G48" s="553" t="s">
        <v>916</v>
      </c>
      <c r="H48" s="553">
        <v>34.965000000000003</v>
      </c>
      <c r="I48" s="553">
        <v>34.965000000000003</v>
      </c>
      <c r="J48" s="553">
        <v>358.31299999999999</v>
      </c>
      <c r="K48" s="553">
        <v>186.703</v>
      </c>
      <c r="L48" s="553">
        <v>381.78199999999998</v>
      </c>
      <c r="M48" s="553">
        <v>926.79899999999998</v>
      </c>
    </row>
    <row r="49" spans="1:13" x14ac:dyDescent="0.2">
      <c r="A49" s="553" t="s">
        <v>951</v>
      </c>
      <c r="B49" s="553">
        <v>5.7770000000000001</v>
      </c>
      <c r="C49" s="553">
        <v>227.851</v>
      </c>
      <c r="D49" s="553">
        <v>186.55</v>
      </c>
      <c r="E49" s="553">
        <v>420.17700000000002</v>
      </c>
      <c r="F49" s="553" t="s">
        <v>916</v>
      </c>
      <c r="G49" s="553" t="s">
        <v>916</v>
      </c>
      <c r="H49" s="553">
        <v>36.131</v>
      </c>
      <c r="I49" s="553">
        <v>36.131</v>
      </c>
      <c r="J49" s="553">
        <v>456.30799999999999</v>
      </c>
      <c r="K49" s="553">
        <v>147.58500000000001</v>
      </c>
      <c r="L49" s="553">
        <v>350.72399999999999</v>
      </c>
      <c r="M49" s="553">
        <v>954.61599999999999</v>
      </c>
    </row>
    <row r="50" spans="1:13" x14ac:dyDescent="0.2">
      <c r="A50" s="553" t="s">
        <v>952</v>
      </c>
      <c r="B50" s="553">
        <v>6.0640000000000001</v>
      </c>
      <c r="C50" s="553">
        <v>335.98500000000001</v>
      </c>
      <c r="D50" s="553">
        <v>200.65899999999999</v>
      </c>
      <c r="E50" s="553">
        <v>542.70799999999997</v>
      </c>
      <c r="F50" s="553" t="s">
        <v>916</v>
      </c>
      <c r="G50" s="553" t="s">
        <v>916</v>
      </c>
      <c r="H50" s="553">
        <v>34.965000000000003</v>
      </c>
      <c r="I50" s="553">
        <v>34.965000000000003</v>
      </c>
      <c r="J50" s="553">
        <v>577.673</v>
      </c>
      <c r="K50" s="553">
        <v>144.28899999999999</v>
      </c>
      <c r="L50" s="553">
        <v>343.29700000000003</v>
      </c>
      <c r="M50" s="553">
        <v>1065.259</v>
      </c>
    </row>
    <row r="51" spans="1:13" x14ac:dyDescent="0.2">
      <c r="A51" s="553" t="s">
        <v>953</v>
      </c>
      <c r="B51" s="553">
        <v>8.3350000000000009</v>
      </c>
      <c r="C51" s="553">
        <v>619.95000000000005</v>
      </c>
      <c r="D51" s="553">
        <v>324.43099999999998</v>
      </c>
      <c r="E51" s="553">
        <v>952.71500000000003</v>
      </c>
      <c r="F51" s="553" t="s">
        <v>916</v>
      </c>
      <c r="G51" s="553" t="s">
        <v>916</v>
      </c>
      <c r="H51" s="553">
        <v>36.131</v>
      </c>
      <c r="I51" s="553">
        <v>36.131</v>
      </c>
      <c r="J51" s="553">
        <v>988.846</v>
      </c>
      <c r="K51" s="553">
        <v>172.34899999999999</v>
      </c>
      <c r="L51" s="553">
        <v>436.95499999999998</v>
      </c>
      <c r="M51" s="553">
        <v>1598.15</v>
      </c>
    </row>
    <row r="52" spans="1:13" x14ac:dyDescent="0.2">
      <c r="A52" s="553" t="s">
        <v>954</v>
      </c>
      <c r="B52" s="553">
        <v>62.843000000000004</v>
      </c>
      <c r="C52" s="553">
        <v>5022.6059999999998</v>
      </c>
      <c r="D52" s="553">
        <v>2478.7719999999999</v>
      </c>
      <c r="E52" s="553">
        <v>7564.2209999999995</v>
      </c>
      <c r="F52" s="553" t="s">
        <v>916</v>
      </c>
      <c r="G52" s="553" t="s">
        <v>916</v>
      </c>
      <c r="H52" s="553">
        <v>425.40800000000002</v>
      </c>
      <c r="I52" s="553">
        <v>425.40800000000002</v>
      </c>
      <c r="J52" s="553">
        <v>7989.6289999999999</v>
      </c>
      <c r="K52" s="553">
        <v>2006.7349999999999</v>
      </c>
      <c r="L52" s="553">
        <v>4817.0360000000001</v>
      </c>
      <c r="M52" s="553">
        <v>14813.4</v>
      </c>
    </row>
    <row r="53" spans="1:13" x14ac:dyDescent="0.2">
      <c r="A53" s="553" t="s">
        <v>955</v>
      </c>
      <c r="B53" s="553">
        <v>7.556</v>
      </c>
      <c r="C53" s="553">
        <v>859.25599999999997</v>
      </c>
      <c r="D53" s="553">
        <v>369.60599999999999</v>
      </c>
      <c r="E53" s="553">
        <v>1236.4179999999999</v>
      </c>
      <c r="F53" s="553" t="s">
        <v>916</v>
      </c>
      <c r="G53" s="553" t="s">
        <v>916</v>
      </c>
      <c r="H53" s="553">
        <v>40.793999999999997</v>
      </c>
      <c r="I53" s="553">
        <v>40.793999999999997</v>
      </c>
      <c r="J53" s="553">
        <v>1277.212</v>
      </c>
      <c r="K53" s="553">
        <v>206.4</v>
      </c>
      <c r="L53" s="553">
        <v>503.04700000000003</v>
      </c>
      <c r="M53" s="553">
        <v>1986.6590000000001</v>
      </c>
    </row>
    <row r="54" spans="1:13" x14ac:dyDescent="0.2">
      <c r="A54" s="553" t="s">
        <v>956</v>
      </c>
      <c r="B54" s="553">
        <v>4.6829999999999998</v>
      </c>
      <c r="C54" s="553">
        <v>753.64400000000001</v>
      </c>
      <c r="D54" s="553">
        <v>290.99400000000003</v>
      </c>
      <c r="E54" s="553">
        <v>1049.3209999999999</v>
      </c>
      <c r="F54" s="553" t="s">
        <v>916</v>
      </c>
      <c r="G54" s="553" t="s">
        <v>916</v>
      </c>
      <c r="H54" s="553">
        <v>38.161999999999999</v>
      </c>
      <c r="I54" s="553">
        <v>38.161999999999999</v>
      </c>
      <c r="J54" s="553">
        <v>1087.4829999999999</v>
      </c>
      <c r="K54" s="553">
        <v>186.256</v>
      </c>
      <c r="L54" s="553">
        <v>400.62400000000002</v>
      </c>
      <c r="M54" s="553">
        <v>1674.3630000000001</v>
      </c>
    </row>
    <row r="55" spans="1:13" x14ac:dyDescent="0.2">
      <c r="A55" s="553" t="s">
        <v>957</v>
      </c>
      <c r="B55" s="553">
        <v>4.2859999999999996</v>
      </c>
      <c r="C55" s="553">
        <v>589.48199999999997</v>
      </c>
      <c r="D55" s="553">
        <v>247.63499999999999</v>
      </c>
      <c r="E55" s="553">
        <v>841.404</v>
      </c>
      <c r="F55" s="553" t="s">
        <v>916</v>
      </c>
      <c r="G55" s="553" t="s">
        <v>916</v>
      </c>
      <c r="H55" s="553">
        <v>40.793999999999997</v>
      </c>
      <c r="I55" s="553">
        <v>40.793999999999997</v>
      </c>
      <c r="J55" s="553">
        <v>882.19799999999998</v>
      </c>
      <c r="K55" s="553">
        <v>161.37200000000001</v>
      </c>
      <c r="L55" s="553">
        <v>390.81900000000002</v>
      </c>
      <c r="M55" s="553">
        <v>1434.3889999999999</v>
      </c>
    </row>
    <row r="56" spans="1:13" x14ac:dyDescent="0.2">
      <c r="A56" s="553" t="s">
        <v>958</v>
      </c>
      <c r="B56" s="553">
        <v>4.9400000000000004</v>
      </c>
      <c r="C56" s="553">
        <v>451.05799999999999</v>
      </c>
      <c r="D56" s="553">
        <v>177.49600000000001</v>
      </c>
      <c r="E56" s="553">
        <v>633.495</v>
      </c>
      <c r="F56" s="553" t="s">
        <v>916</v>
      </c>
      <c r="G56" s="553" t="s">
        <v>916</v>
      </c>
      <c r="H56" s="553">
        <v>39.478000000000002</v>
      </c>
      <c r="I56" s="553">
        <v>39.478000000000002</v>
      </c>
      <c r="J56" s="553">
        <v>672.97299999999996</v>
      </c>
      <c r="K56" s="553">
        <v>149.48400000000001</v>
      </c>
      <c r="L56" s="553">
        <v>341.411</v>
      </c>
      <c r="M56" s="553">
        <v>1163.8679999999999</v>
      </c>
    </row>
    <row r="57" spans="1:13" x14ac:dyDescent="0.2">
      <c r="A57" s="553" t="s">
        <v>959</v>
      </c>
      <c r="B57" s="553">
        <v>3.8570000000000002</v>
      </c>
      <c r="C57" s="553">
        <v>321.75900000000001</v>
      </c>
      <c r="D57" s="553">
        <v>163.05799999999999</v>
      </c>
      <c r="E57" s="553">
        <v>488.67500000000001</v>
      </c>
      <c r="F57" s="553" t="s">
        <v>916</v>
      </c>
      <c r="G57" s="553" t="s">
        <v>916</v>
      </c>
      <c r="H57" s="553">
        <v>40.793999999999997</v>
      </c>
      <c r="I57" s="553">
        <v>40.793999999999997</v>
      </c>
      <c r="J57" s="553">
        <v>529.46900000000005</v>
      </c>
      <c r="K57" s="553">
        <v>140.852</v>
      </c>
      <c r="L57" s="553">
        <v>338.84500000000003</v>
      </c>
      <c r="M57" s="553">
        <v>1009.1660000000001</v>
      </c>
    </row>
    <row r="58" spans="1:13" x14ac:dyDescent="0.2">
      <c r="A58" s="553" t="s">
        <v>960</v>
      </c>
      <c r="B58" s="553">
        <v>3.4540000000000002</v>
      </c>
      <c r="C58" s="553">
        <v>225.06800000000001</v>
      </c>
      <c r="D58" s="553">
        <v>152.70599999999999</v>
      </c>
      <c r="E58" s="553">
        <v>381.22800000000001</v>
      </c>
      <c r="F58" s="553" t="s">
        <v>916</v>
      </c>
      <c r="G58" s="553" t="s">
        <v>916</v>
      </c>
      <c r="H58" s="553">
        <v>39.478000000000002</v>
      </c>
      <c r="I58" s="553">
        <v>39.478000000000002</v>
      </c>
      <c r="J58" s="553">
        <v>420.70600000000002</v>
      </c>
      <c r="K58" s="553">
        <v>151.43299999999999</v>
      </c>
      <c r="L58" s="553">
        <v>392.58499999999998</v>
      </c>
      <c r="M58" s="553">
        <v>964.72400000000005</v>
      </c>
    </row>
    <row r="59" spans="1:13" x14ac:dyDescent="0.2">
      <c r="A59" s="553" t="s">
        <v>961</v>
      </c>
      <c r="B59" s="553">
        <v>2.6549999999999998</v>
      </c>
      <c r="C59" s="553">
        <v>173.49199999999999</v>
      </c>
      <c r="D59" s="553">
        <v>135.00899999999999</v>
      </c>
      <c r="E59" s="553">
        <v>311.15600000000001</v>
      </c>
      <c r="F59" s="553" t="s">
        <v>916</v>
      </c>
      <c r="G59" s="553" t="s">
        <v>916</v>
      </c>
      <c r="H59" s="553">
        <v>40.793999999999997</v>
      </c>
      <c r="I59" s="553">
        <v>40.793999999999997</v>
      </c>
      <c r="J59" s="553">
        <v>351.95</v>
      </c>
      <c r="K59" s="553">
        <v>184.34800000000001</v>
      </c>
      <c r="L59" s="553">
        <v>470.66699999999997</v>
      </c>
      <c r="M59" s="553">
        <v>1006.965</v>
      </c>
    </row>
    <row r="60" spans="1:13" x14ac:dyDescent="0.2">
      <c r="A60" s="553" t="s">
        <v>962</v>
      </c>
      <c r="B60" s="553">
        <v>3.5329999999999999</v>
      </c>
      <c r="C60" s="553">
        <v>143.44900000000001</v>
      </c>
      <c r="D60" s="553">
        <v>139.4</v>
      </c>
      <c r="E60" s="553">
        <v>286.38200000000001</v>
      </c>
      <c r="F60" s="553" t="s">
        <v>916</v>
      </c>
      <c r="G60" s="553" t="s">
        <v>916</v>
      </c>
      <c r="H60" s="553">
        <v>40.793999999999997</v>
      </c>
      <c r="I60" s="553">
        <v>40.793999999999997</v>
      </c>
      <c r="J60" s="553">
        <v>327.17599999999999</v>
      </c>
      <c r="K60" s="553">
        <v>196.893</v>
      </c>
      <c r="L60" s="553">
        <v>478.86200000000002</v>
      </c>
      <c r="M60" s="553">
        <v>1002.932</v>
      </c>
    </row>
    <row r="61" spans="1:13" x14ac:dyDescent="0.2">
      <c r="A61" s="553" t="s">
        <v>963</v>
      </c>
      <c r="B61" s="553">
        <v>3.9489999999999998</v>
      </c>
      <c r="C61" s="553">
        <v>155.24100000000001</v>
      </c>
      <c r="D61" s="553">
        <v>154.33799999999999</v>
      </c>
      <c r="E61" s="553">
        <v>313.52800000000002</v>
      </c>
      <c r="F61" s="553" t="s">
        <v>916</v>
      </c>
      <c r="G61" s="553" t="s">
        <v>916</v>
      </c>
      <c r="H61" s="553">
        <v>39.478000000000002</v>
      </c>
      <c r="I61" s="553">
        <v>39.478000000000002</v>
      </c>
      <c r="J61" s="553">
        <v>353.00700000000001</v>
      </c>
      <c r="K61" s="553">
        <v>183.46700000000001</v>
      </c>
      <c r="L61" s="553">
        <v>386.68099999999998</v>
      </c>
      <c r="M61" s="553">
        <v>923.15499999999997</v>
      </c>
    </row>
    <row r="62" spans="1:13" x14ac:dyDescent="0.2">
      <c r="A62" s="553" t="s">
        <v>964</v>
      </c>
      <c r="B62" s="553">
        <v>5.0919999999999996</v>
      </c>
      <c r="C62" s="553">
        <v>246.49799999999999</v>
      </c>
      <c r="D62" s="553">
        <v>196.46100000000001</v>
      </c>
      <c r="E62" s="553">
        <v>448.05099999999999</v>
      </c>
      <c r="F62" s="553" t="s">
        <v>916</v>
      </c>
      <c r="G62" s="553" t="s">
        <v>916</v>
      </c>
      <c r="H62" s="553">
        <v>40.793999999999997</v>
      </c>
      <c r="I62" s="553">
        <v>40.793999999999997</v>
      </c>
      <c r="J62" s="553">
        <v>488.84500000000003</v>
      </c>
      <c r="K62" s="553">
        <v>153.52600000000001</v>
      </c>
      <c r="L62" s="553">
        <v>362.88299999999998</v>
      </c>
      <c r="M62" s="553">
        <v>1005.253</v>
      </c>
    </row>
    <row r="63" spans="1:13" x14ac:dyDescent="0.2">
      <c r="A63" s="553" t="s">
        <v>965</v>
      </c>
      <c r="B63" s="553">
        <v>5.9640000000000004</v>
      </c>
      <c r="C63" s="553">
        <v>480.28100000000001</v>
      </c>
      <c r="D63" s="553">
        <v>292.13099999999997</v>
      </c>
      <c r="E63" s="553">
        <v>778.37599999999998</v>
      </c>
      <c r="F63" s="553" t="s">
        <v>916</v>
      </c>
      <c r="G63" s="553" t="s">
        <v>916</v>
      </c>
      <c r="H63" s="553">
        <v>39.478000000000002</v>
      </c>
      <c r="I63" s="553">
        <v>39.478000000000002</v>
      </c>
      <c r="J63" s="553">
        <v>817.85400000000004</v>
      </c>
      <c r="K63" s="553">
        <v>160.31800000000001</v>
      </c>
      <c r="L63" s="553">
        <v>394.49299999999999</v>
      </c>
      <c r="M63" s="553">
        <v>1372.664</v>
      </c>
    </row>
    <row r="64" spans="1:13" x14ac:dyDescent="0.2">
      <c r="A64" s="553" t="s">
        <v>966</v>
      </c>
      <c r="B64" s="553">
        <v>8.9160000000000004</v>
      </c>
      <c r="C64" s="553">
        <v>748.10699999999997</v>
      </c>
      <c r="D64" s="553">
        <v>384.44499999999999</v>
      </c>
      <c r="E64" s="553">
        <v>1141.4680000000001</v>
      </c>
      <c r="F64" s="553" t="s">
        <v>916</v>
      </c>
      <c r="G64" s="553" t="s">
        <v>916</v>
      </c>
      <c r="H64" s="553">
        <v>40.793999999999997</v>
      </c>
      <c r="I64" s="553">
        <v>40.793999999999997</v>
      </c>
      <c r="J64" s="553">
        <v>1182.2619999999999</v>
      </c>
      <c r="K64" s="553">
        <v>194.86500000000001</v>
      </c>
      <c r="L64" s="553">
        <v>486.32</v>
      </c>
      <c r="M64" s="553">
        <v>1863.4480000000001</v>
      </c>
    </row>
    <row r="65" spans="1:13" x14ac:dyDescent="0.2">
      <c r="A65" s="553" t="s">
        <v>967</v>
      </c>
      <c r="B65" s="553">
        <v>58.884999999999998</v>
      </c>
      <c r="C65" s="553">
        <v>5147.3360000000002</v>
      </c>
      <c r="D65" s="553">
        <v>2703.28</v>
      </c>
      <c r="E65" s="553">
        <v>7909.5010000000002</v>
      </c>
      <c r="F65" s="553" t="s">
        <v>916</v>
      </c>
      <c r="G65" s="553" t="s">
        <v>916</v>
      </c>
      <c r="H65" s="553">
        <v>481.63400000000001</v>
      </c>
      <c r="I65" s="553">
        <v>481.63400000000001</v>
      </c>
      <c r="J65" s="553">
        <v>8391.1350000000002</v>
      </c>
      <c r="K65" s="553">
        <v>2069.2150000000001</v>
      </c>
      <c r="L65" s="553">
        <v>4949.91</v>
      </c>
      <c r="M65" s="553">
        <v>15410.259</v>
      </c>
    </row>
    <row r="66" spans="1:13" x14ac:dyDescent="0.2">
      <c r="A66" s="553" t="s">
        <v>968</v>
      </c>
      <c r="B66" s="553">
        <v>7.8929999999999998</v>
      </c>
      <c r="C66" s="553">
        <v>954.59199999999998</v>
      </c>
      <c r="D66" s="553">
        <v>438.59500000000003</v>
      </c>
      <c r="E66" s="553">
        <v>1401.0809999999999</v>
      </c>
      <c r="F66" s="553" t="s">
        <v>916</v>
      </c>
      <c r="G66" s="553" t="s">
        <v>916</v>
      </c>
      <c r="H66" s="553">
        <v>46.014000000000003</v>
      </c>
      <c r="I66" s="553">
        <v>46.014000000000003</v>
      </c>
      <c r="J66" s="553">
        <v>1447.095</v>
      </c>
      <c r="K66" s="553">
        <v>224.36500000000001</v>
      </c>
      <c r="L66" s="553">
        <v>568.221</v>
      </c>
      <c r="M66" s="553">
        <v>2239.681</v>
      </c>
    </row>
    <row r="67" spans="1:13" x14ac:dyDescent="0.2">
      <c r="A67" s="553" t="s">
        <v>969</v>
      </c>
      <c r="B67" s="553">
        <v>5.3010000000000002</v>
      </c>
      <c r="C67" s="553">
        <v>839.08399999999995</v>
      </c>
      <c r="D67" s="553">
        <v>343.34399999999999</v>
      </c>
      <c r="E67" s="553">
        <v>1187.729</v>
      </c>
      <c r="F67" s="553" t="s">
        <v>916</v>
      </c>
      <c r="G67" s="553" t="s">
        <v>916</v>
      </c>
      <c r="H67" s="553">
        <v>41.561</v>
      </c>
      <c r="I67" s="553">
        <v>41.561</v>
      </c>
      <c r="J67" s="553">
        <v>1229.2909999999999</v>
      </c>
      <c r="K67" s="553">
        <v>210.99299999999999</v>
      </c>
      <c r="L67" s="553">
        <v>429.24299999999999</v>
      </c>
      <c r="M67" s="553">
        <v>1869.527</v>
      </c>
    </row>
    <row r="68" spans="1:13" x14ac:dyDescent="0.2">
      <c r="A68" s="553" t="s">
        <v>970</v>
      </c>
      <c r="B68" s="553">
        <v>4.665</v>
      </c>
      <c r="C68" s="553">
        <v>571.43399999999997</v>
      </c>
      <c r="D68" s="553">
        <v>234.95400000000001</v>
      </c>
      <c r="E68" s="553">
        <v>811.05399999999997</v>
      </c>
      <c r="F68" s="553" t="s">
        <v>916</v>
      </c>
      <c r="G68" s="553" t="s">
        <v>916</v>
      </c>
      <c r="H68" s="553">
        <v>46.014000000000003</v>
      </c>
      <c r="I68" s="553">
        <v>46.014000000000003</v>
      </c>
      <c r="J68" s="553">
        <v>857.06799999999998</v>
      </c>
      <c r="K68" s="553">
        <v>174.602</v>
      </c>
      <c r="L68" s="553">
        <v>409.33199999999999</v>
      </c>
      <c r="M68" s="553">
        <v>1441.002</v>
      </c>
    </row>
    <row r="69" spans="1:13" x14ac:dyDescent="0.2">
      <c r="A69" s="553" t="s">
        <v>971</v>
      </c>
      <c r="B69" s="553">
        <v>4.819</v>
      </c>
      <c r="C69" s="553">
        <v>408.88200000000001</v>
      </c>
      <c r="D69" s="553">
        <v>173.50299999999999</v>
      </c>
      <c r="E69" s="553">
        <v>587.20399999999995</v>
      </c>
      <c r="F69" s="553" t="s">
        <v>916</v>
      </c>
      <c r="G69" s="553" t="s">
        <v>916</v>
      </c>
      <c r="H69" s="553">
        <v>44.53</v>
      </c>
      <c r="I69" s="553">
        <v>44.53</v>
      </c>
      <c r="J69" s="553">
        <v>631.73500000000001</v>
      </c>
      <c r="K69" s="553">
        <v>152.40600000000001</v>
      </c>
      <c r="L69" s="553">
        <v>347.93700000000001</v>
      </c>
      <c r="M69" s="553">
        <v>1132.077</v>
      </c>
    </row>
    <row r="70" spans="1:13" x14ac:dyDescent="0.2">
      <c r="A70" s="553" t="s">
        <v>972</v>
      </c>
      <c r="B70" s="553">
        <v>3.754</v>
      </c>
      <c r="C70" s="553">
        <v>256.53899999999999</v>
      </c>
      <c r="D70" s="553">
        <v>167.37799999999999</v>
      </c>
      <c r="E70" s="553">
        <v>427.67200000000003</v>
      </c>
      <c r="F70" s="553" t="s">
        <v>916</v>
      </c>
      <c r="G70" s="553" t="s">
        <v>916</v>
      </c>
      <c r="H70" s="553">
        <v>46.014000000000003</v>
      </c>
      <c r="I70" s="553">
        <v>46.014000000000003</v>
      </c>
      <c r="J70" s="553">
        <v>473.68599999999998</v>
      </c>
      <c r="K70" s="553">
        <v>142.70699999999999</v>
      </c>
      <c r="L70" s="553">
        <v>362.72199999999998</v>
      </c>
      <c r="M70" s="553">
        <v>979.11500000000001</v>
      </c>
    </row>
    <row r="71" spans="1:13" x14ac:dyDescent="0.2">
      <c r="A71" s="553" t="s">
        <v>973</v>
      </c>
      <c r="B71" s="553">
        <v>3.8889999999999998</v>
      </c>
      <c r="C71" s="553">
        <v>185.67400000000001</v>
      </c>
      <c r="D71" s="553">
        <v>150.20400000000001</v>
      </c>
      <c r="E71" s="553">
        <v>339.767</v>
      </c>
      <c r="F71" s="553" t="s">
        <v>916</v>
      </c>
      <c r="G71" s="553" t="s">
        <v>916</v>
      </c>
      <c r="H71" s="553">
        <v>44.53</v>
      </c>
      <c r="I71" s="553">
        <v>44.53</v>
      </c>
      <c r="J71" s="553">
        <v>384.29700000000003</v>
      </c>
      <c r="K71" s="553">
        <v>166.262</v>
      </c>
      <c r="L71" s="553">
        <v>420.73399999999998</v>
      </c>
      <c r="M71" s="553">
        <v>971.29399999999998</v>
      </c>
    </row>
    <row r="72" spans="1:13" x14ac:dyDescent="0.2">
      <c r="A72" s="553" t="s">
        <v>974</v>
      </c>
      <c r="B72" s="553">
        <v>2.9260000000000002</v>
      </c>
      <c r="C72" s="553">
        <v>148.839</v>
      </c>
      <c r="D72" s="553">
        <v>139.5</v>
      </c>
      <c r="E72" s="553">
        <v>291.26499999999999</v>
      </c>
      <c r="F72" s="553" t="s">
        <v>916</v>
      </c>
      <c r="G72" s="553" t="s">
        <v>916</v>
      </c>
      <c r="H72" s="553">
        <v>46.014000000000003</v>
      </c>
      <c r="I72" s="553">
        <v>46.014000000000003</v>
      </c>
      <c r="J72" s="553">
        <v>337.28</v>
      </c>
      <c r="K72" s="553">
        <v>209.42</v>
      </c>
      <c r="L72" s="553">
        <v>538.15</v>
      </c>
      <c r="M72" s="553">
        <v>1084.8499999999999</v>
      </c>
    </row>
    <row r="73" spans="1:13" x14ac:dyDescent="0.2">
      <c r="A73" s="553" t="s">
        <v>975</v>
      </c>
      <c r="B73" s="553">
        <v>3.6320000000000001</v>
      </c>
      <c r="C73" s="553">
        <v>133.82499999999999</v>
      </c>
      <c r="D73" s="553">
        <v>147.666</v>
      </c>
      <c r="E73" s="553">
        <v>285.12400000000002</v>
      </c>
      <c r="F73" s="553" t="s">
        <v>916</v>
      </c>
      <c r="G73" s="553" t="s">
        <v>916</v>
      </c>
      <c r="H73" s="553">
        <v>46.014000000000003</v>
      </c>
      <c r="I73" s="553">
        <v>46.014000000000003</v>
      </c>
      <c r="J73" s="553">
        <v>331.13799999999998</v>
      </c>
      <c r="K73" s="553">
        <v>213.905</v>
      </c>
      <c r="L73" s="553">
        <v>520.55399999999997</v>
      </c>
      <c r="M73" s="553">
        <v>1065.597</v>
      </c>
    </row>
    <row r="74" spans="1:13" x14ac:dyDescent="0.2">
      <c r="A74" s="553" t="s">
        <v>976</v>
      </c>
      <c r="B74" s="553">
        <v>3.427</v>
      </c>
      <c r="C74" s="553">
        <v>143.334</v>
      </c>
      <c r="D74" s="553">
        <v>155.58500000000001</v>
      </c>
      <c r="E74" s="553">
        <v>302.34500000000003</v>
      </c>
      <c r="F74" s="553" t="s">
        <v>916</v>
      </c>
      <c r="G74" s="553" t="s">
        <v>916</v>
      </c>
      <c r="H74" s="553">
        <v>44.53</v>
      </c>
      <c r="I74" s="553">
        <v>44.53</v>
      </c>
      <c r="J74" s="553">
        <v>346.875</v>
      </c>
      <c r="K74" s="553">
        <v>196.63300000000001</v>
      </c>
      <c r="L74" s="553">
        <v>430.94400000000002</v>
      </c>
      <c r="M74" s="553">
        <v>974.452</v>
      </c>
    </row>
    <row r="75" spans="1:13" x14ac:dyDescent="0.2">
      <c r="A75" s="553" t="s">
        <v>977</v>
      </c>
      <c r="B75" s="553">
        <v>4.4020000000000001</v>
      </c>
      <c r="C75" s="553">
        <v>227.91300000000001</v>
      </c>
      <c r="D75" s="553">
        <v>197.774</v>
      </c>
      <c r="E75" s="553">
        <v>430.089</v>
      </c>
      <c r="F75" s="553" t="s">
        <v>916</v>
      </c>
      <c r="G75" s="553" t="s">
        <v>916</v>
      </c>
      <c r="H75" s="553">
        <v>46.014000000000003</v>
      </c>
      <c r="I75" s="553">
        <v>46.014000000000003</v>
      </c>
      <c r="J75" s="553">
        <v>476.10399999999998</v>
      </c>
      <c r="K75" s="553">
        <v>167.261</v>
      </c>
      <c r="L75" s="553">
        <v>374.78800000000001</v>
      </c>
      <c r="M75" s="553">
        <v>1018.153</v>
      </c>
    </row>
    <row r="76" spans="1:13" x14ac:dyDescent="0.2">
      <c r="A76" s="553" t="s">
        <v>978</v>
      </c>
      <c r="B76" s="553">
        <v>5.8849999999999998</v>
      </c>
      <c r="C76" s="553">
        <v>378.95400000000001</v>
      </c>
      <c r="D76" s="553">
        <v>213.74700000000001</v>
      </c>
      <c r="E76" s="553">
        <v>598.58500000000004</v>
      </c>
      <c r="F76" s="553" t="s">
        <v>916</v>
      </c>
      <c r="G76" s="553" t="s">
        <v>916</v>
      </c>
      <c r="H76" s="553">
        <v>44.53</v>
      </c>
      <c r="I76" s="553">
        <v>44.53</v>
      </c>
      <c r="J76" s="553">
        <v>643.11500000000001</v>
      </c>
      <c r="K76" s="553">
        <v>154.364</v>
      </c>
      <c r="L76" s="553">
        <v>376.15300000000002</v>
      </c>
      <c r="M76" s="553">
        <v>1173.6320000000001</v>
      </c>
    </row>
    <row r="77" spans="1:13" x14ac:dyDescent="0.2">
      <c r="A77" s="553" t="s">
        <v>979</v>
      </c>
      <c r="B77" s="553">
        <v>6.867</v>
      </c>
      <c r="C77" s="553">
        <v>664.02099999999996</v>
      </c>
      <c r="D77" s="553">
        <v>319.03100000000001</v>
      </c>
      <c r="E77" s="553">
        <v>989.91899999999998</v>
      </c>
      <c r="F77" s="553" t="s">
        <v>916</v>
      </c>
      <c r="G77" s="553" t="s">
        <v>916</v>
      </c>
      <c r="H77" s="553">
        <v>46.014000000000003</v>
      </c>
      <c r="I77" s="553">
        <v>46.014000000000003</v>
      </c>
      <c r="J77" s="553">
        <v>1035.933</v>
      </c>
      <c r="K77" s="553">
        <v>188.63800000000001</v>
      </c>
      <c r="L77" s="553">
        <v>483.58300000000003</v>
      </c>
      <c r="M77" s="553">
        <v>1708.154</v>
      </c>
    </row>
    <row r="78" spans="1:13" x14ac:dyDescent="0.2">
      <c r="A78" s="553" t="s">
        <v>980</v>
      </c>
      <c r="B78" s="553">
        <v>57.460999999999999</v>
      </c>
      <c r="C78" s="553">
        <v>4913.0929999999998</v>
      </c>
      <c r="D78" s="553">
        <v>2681.2820000000002</v>
      </c>
      <c r="E78" s="553">
        <v>7651.8360000000002</v>
      </c>
      <c r="F78" s="553" t="s">
        <v>916</v>
      </c>
      <c r="G78" s="553" t="s">
        <v>916</v>
      </c>
      <c r="H78" s="553">
        <v>541.78300000000002</v>
      </c>
      <c r="I78" s="553">
        <v>541.78300000000002</v>
      </c>
      <c r="J78" s="553">
        <v>8193.6190000000006</v>
      </c>
      <c r="K78" s="553">
        <v>2201.5549999999998</v>
      </c>
      <c r="L78" s="553">
        <v>5266.5389999999998</v>
      </c>
      <c r="M78" s="553">
        <v>15661.713</v>
      </c>
    </row>
    <row r="79" spans="1:13" x14ac:dyDescent="0.2">
      <c r="A79" s="553" t="s">
        <v>981</v>
      </c>
      <c r="B79" s="553">
        <v>5.2910000000000004</v>
      </c>
      <c r="C79" s="553">
        <v>829.47400000000005</v>
      </c>
      <c r="D79" s="553">
        <v>317.47399999999999</v>
      </c>
      <c r="E79" s="553">
        <v>1152.239</v>
      </c>
      <c r="F79" s="553" t="s">
        <v>916</v>
      </c>
      <c r="G79" s="553" t="s">
        <v>916</v>
      </c>
      <c r="H79" s="553">
        <v>52.814999999999998</v>
      </c>
      <c r="I79" s="553">
        <v>52.814999999999998</v>
      </c>
      <c r="J79" s="553">
        <v>1205.0530000000001</v>
      </c>
      <c r="K79" s="553">
        <v>224.87100000000001</v>
      </c>
      <c r="L79" s="553">
        <v>570.12900000000002</v>
      </c>
      <c r="M79" s="553">
        <v>2000.0530000000001</v>
      </c>
    </row>
    <row r="80" spans="1:13" x14ac:dyDescent="0.2">
      <c r="A80" s="553" t="s">
        <v>982</v>
      </c>
      <c r="B80" s="553">
        <v>5.431</v>
      </c>
      <c r="C80" s="553">
        <v>851.17200000000003</v>
      </c>
      <c r="D80" s="553">
        <v>305.98899999999998</v>
      </c>
      <c r="E80" s="553">
        <v>1162.5920000000001</v>
      </c>
      <c r="F80" s="553" t="s">
        <v>916</v>
      </c>
      <c r="G80" s="553" t="s">
        <v>916</v>
      </c>
      <c r="H80" s="553">
        <v>47.703000000000003</v>
      </c>
      <c r="I80" s="553">
        <v>47.703000000000003</v>
      </c>
      <c r="J80" s="553">
        <v>1210.296</v>
      </c>
      <c r="K80" s="553">
        <v>220.34399999999999</v>
      </c>
      <c r="L80" s="553">
        <v>493.91199999999998</v>
      </c>
      <c r="M80" s="553">
        <v>1924.5509999999999</v>
      </c>
    </row>
    <row r="81" spans="1:13" x14ac:dyDescent="0.2">
      <c r="A81" s="553" t="s">
        <v>983</v>
      </c>
      <c r="B81" s="553">
        <v>4.2270000000000003</v>
      </c>
      <c r="C81" s="553">
        <v>691.71799999999996</v>
      </c>
      <c r="D81" s="553">
        <v>272.57799999999997</v>
      </c>
      <c r="E81" s="553">
        <v>968.52300000000002</v>
      </c>
      <c r="F81" s="553" t="s">
        <v>916</v>
      </c>
      <c r="G81" s="553" t="s">
        <v>916</v>
      </c>
      <c r="H81" s="553">
        <v>52.814999999999998</v>
      </c>
      <c r="I81" s="553">
        <v>52.814999999999998</v>
      </c>
      <c r="J81" s="553">
        <v>1021.338</v>
      </c>
      <c r="K81" s="553">
        <v>200.56100000000001</v>
      </c>
      <c r="L81" s="553">
        <v>474.18900000000002</v>
      </c>
      <c r="M81" s="553">
        <v>1696.087</v>
      </c>
    </row>
    <row r="82" spans="1:13" x14ac:dyDescent="0.2">
      <c r="A82" s="553" t="s">
        <v>984</v>
      </c>
      <c r="B82" s="553">
        <v>3.5760000000000001</v>
      </c>
      <c r="C82" s="553">
        <v>452.83300000000003</v>
      </c>
      <c r="D82" s="553">
        <v>163.32300000000001</v>
      </c>
      <c r="E82" s="553">
        <v>619.73199999999997</v>
      </c>
      <c r="F82" s="553" t="s">
        <v>916</v>
      </c>
      <c r="G82" s="553" t="s">
        <v>916</v>
      </c>
      <c r="H82" s="553">
        <v>51.110999999999997</v>
      </c>
      <c r="I82" s="553">
        <v>51.110999999999997</v>
      </c>
      <c r="J82" s="553">
        <v>670.84299999999996</v>
      </c>
      <c r="K82" s="553">
        <v>161.715</v>
      </c>
      <c r="L82" s="553">
        <v>374.113</v>
      </c>
      <c r="M82" s="553">
        <v>1206.671</v>
      </c>
    </row>
    <row r="83" spans="1:13" x14ac:dyDescent="0.2">
      <c r="A83" s="553" t="s">
        <v>985</v>
      </c>
      <c r="B83" s="553">
        <v>3.2240000000000002</v>
      </c>
      <c r="C83" s="553">
        <v>312.52600000000001</v>
      </c>
      <c r="D83" s="553">
        <v>173.11600000000001</v>
      </c>
      <c r="E83" s="553">
        <v>488.86599999999999</v>
      </c>
      <c r="F83" s="553" t="s">
        <v>916</v>
      </c>
      <c r="G83" s="553" t="s">
        <v>916</v>
      </c>
      <c r="H83" s="553">
        <v>52.814999999999998</v>
      </c>
      <c r="I83" s="553">
        <v>52.814999999999998</v>
      </c>
      <c r="J83" s="553">
        <v>541.68100000000004</v>
      </c>
      <c r="K83" s="553">
        <v>150.16900000000001</v>
      </c>
      <c r="L83" s="553">
        <v>389.35899999999998</v>
      </c>
      <c r="M83" s="553">
        <v>1081.2090000000001</v>
      </c>
    </row>
    <row r="84" spans="1:13" x14ac:dyDescent="0.2">
      <c r="A84" s="553" t="s">
        <v>986</v>
      </c>
      <c r="B84" s="553">
        <v>3.121</v>
      </c>
      <c r="C84" s="553">
        <v>187.33799999999999</v>
      </c>
      <c r="D84" s="553">
        <v>150.351</v>
      </c>
      <c r="E84" s="553">
        <v>340.81</v>
      </c>
      <c r="F84" s="553" t="s">
        <v>916</v>
      </c>
      <c r="G84" s="553" t="s">
        <v>916</v>
      </c>
      <c r="H84" s="553">
        <v>51.110999999999997</v>
      </c>
      <c r="I84" s="553">
        <v>51.110999999999997</v>
      </c>
      <c r="J84" s="553">
        <v>391.92099999999999</v>
      </c>
      <c r="K84" s="553">
        <v>173.43899999999999</v>
      </c>
      <c r="L84" s="553">
        <v>441.21300000000002</v>
      </c>
      <c r="M84" s="553">
        <v>1006.572</v>
      </c>
    </row>
    <row r="85" spans="1:13" x14ac:dyDescent="0.2">
      <c r="A85" s="553" t="s">
        <v>987</v>
      </c>
      <c r="B85" s="553">
        <v>2.8260000000000001</v>
      </c>
      <c r="C85" s="553">
        <v>149.34100000000001</v>
      </c>
      <c r="D85" s="553">
        <v>138.50700000000001</v>
      </c>
      <c r="E85" s="553">
        <v>290.67500000000001</v>
      </c>
      <c r="F85" s="553" t="s">
        <v>916</v>
      </c>
      <c r="G85" s="553" t="s">
        <v>916</v>
      </c>
      <c r="H85" s="553">
        <v>52.814999999999998</v>
      </c>
      <c r="I85" s="553">
        <v>52.814999999999998</v>
      </c>
      <c r="J85" s="553">
        <v>343.48899999999998</v>
      </c>
      <c r="K85" s="553">
        <v>210.68100000000001</v>
      </c>
      <c r="L85" s="553">
        <v>537.06299999999999</v>
      </c>
      <c r="M85" s="553">
        <v>1091.2329999999999</v>
      </c>
    </row>
    <row r="86" spans="1:13" x14ac:dyDescent="0.2">
      <c r="A86" s="553" t="s">
        <v>988</v>
      </c>
      <c r="B86" s="553">
        <v>2.883</v>
      </c>
      <c r="C86" s="553">
        <v>132.35400000000001</v>
      </c>
      <c r="D86" s="553">
        <v>166.88800000000001</v>
      </c>
      <c r="E86" s="553">
        <v>302.125</v>
      </c>
      <c r="F86" s="553" t="s">
        <v>916</v>
      </c>
      <c r="G86" s="553" t="s">
        <v>916</v>
      </c>
      <c r="H86" s="553">
        <v>52.814999999999998</v>
      </c>
      <c r="I86" s="553">
        <v>52.814999999999998</v>
      </c>
      <c r="J86" s="553">
        <v>354.94</v>
      </c>
      <c r="K86" s="553">
        <v>217.83199999999999</v>
      </c>
      <c r="L86" s="553">
        <v>545.59</v>
      </c>
      <c r="M86" s="553">
        <v>1118.3620000000001</v>
      </c>
    </row>
    <row r="87" spans="1:13" x14ac:dyDescent="0.2">
      <c r="A87" s="553" t="s">
        <v>989</v>
      </c>
      <c r="B87" s="553">
        <v>3.2970000000000002</v>
      </c>
      <c r="C87" s="553">
        <v>137.65700000000001</v>
      </c>
      <c r="D87" s="553">
        <v>174.21199999999999</v>
      </c>
      <c r="E87" s="553">
        <v>315.16500000000002</v>
      </c>
      <c r="F87" s="553" t="s">
        <v>916</v>
      </c>
      <c r="G87" s="553" t="s">
        <v>916</v>
      </c>
      <c r="H87" s="553">
        <v>51.110999999999997</v>
      </c>
      <c r="I87" s="553">
        <v>51.110999999999997</v>
      </c>
      <c r="J87" s="553">
        <v>366.27600000000001</v>
      </c>
      <c r="K87" s="553">
        <v>211.489</v>
      </c>
      <c r="L87" s="553">
        <v>459.286</v>
      </c>
      <c r="M87" s="553">
        <v>1037.0519999999999</v>
      </c>
    </row>
    <row r="88" spans="1:13" x14ac:dyDescent="0.2">
      <c r="A88" s="553" t="s">
        <v>990</v>
      </c>
      <c r="B88" s="553">
        <v>4.7590000000000003</v>
      </c>
      <c r="C88" s="553">
        <v>212.86699999999999</v>
      </c>
      <c r="D88" s="553">
        <v>210.048</v>
      </c>
      <c r="E88" s="553">
        <v>427.67500000000001</v>
      </c>
      <c r="F88" s="553" t="s">
        <v>916</v>
      </c>
      <c r="G88" s="553" t="s">
        <v>916</v>
      </c>
      <c r="H88" s="553">
        <v>52.814999999999998</v>
      </c>
      <c r="I88" s="553">
        <v>52.814999999999998</v>
      </c>
      <c r="J88" s="553">
        <v>480.48899999999998</v>
      </c>
      <c r="K88" s="553">
        <v>174.38</v>
      </c>
      <c r="L88" s="553">
        <v>395.33300000000003</v>
      </c>
      <c r="M88" s="553">
        <v>1050.203</v>
      </c>
    </row>
    <row r="89" spans="1:13" x14ac:dyDescent="0.2">
      <c r="A89" s="553" t="s">
        <v>991</v>
      </c>
      <c r="B89" s="553">
        <v>5.0590000000000002</v>
      </c>
      <c r="C89" s="553">
        <v>382.43400000000003</v>
      </c>
      <c r="D89" s="553">
        <v>231.928</v>
      </c>
      <c r="E89" s="553">
        <v>619.42100000000005</v>
      </c>
      <c r="F89" s="553" t="s">
        <v>916</v>
      </c>
      <c r="G89" s="553" t="s">
        <v>916</v>
      </c>
      <c r="H89" s="553">
        <v>51.110999999999997</v>
      </c>
      <c r="I89" s="553">
        <v>51.110999999999997</v>
      </c>
      <c r="J89" s="553">
        <v>670.53200000000004</v>
      </c>
      <c r="K89" s="553">
        <v>161.11500000000001</v>
      </c>
      <c r="L89" s="553">
        <v>391.52699999999999</v>
      </c>
      <c r="M89" s="553">
        <v>1223.173</v>
      </c>
    </row>
    <row r="90" spans="1:13" x14ac:dyDescent="0.2">
      <c r="A90" s="553" t="s">
        <v>992</v>
      </c>
      <c r="B90" s="553">
        <v>5.4509999999999996</v>
      </c>
      <c r="C90" s="553">
        <v>641.74199999999996</v>
      </c>
      <c r="D90" s="553">
        <v>303.08</v>
      </c>
      <c r="E90" s="553">
        <v>950.274</v>
      </c>
      <c r="F90" s="553" t="s">
        <v>916</v>
      </c>
      <c r="G90" s="553" t="s">
        <v>916</v>
      </c>
      <c r="H90" s="553">
        <v>52.814999999999998</v>
      </c>
      <c r="I90" s="553">
        <v>52.814999999999998</v>
      </c>
      <c r="J90" s="553">
        <v>1003.088</v>
      </c>
      <c r="K90" s="553">
        <v>194.68199999999999</v>
      </c>
      <c r="L90" s="553">
        <v>494.93099999999998</v>
      </c>
      <c r="M90" s="553">
        <v>1692.701</v>
      </c>
    </row>
    <row r="91" spans="1:13" x14ac:dyDescent="0.2">
      <c r="A91" s="553" t="s">
        <v>993</v>
      </c>
      <c r="B91" s="553">
        <v>49.145000000000003</v>
      </c>
      <c r="C91" s="553">
        <v>4981.4539999999997</v>
      </c>
      <c r="D91" s="553">
        <v>2607.4949999999999</v>
      </c>
      <c r="E91" s="553">
        <v>7638.0940000000001</v>
      </c>
      <c r="F91" s="553" t="s">
        <v>916</v>
      </c>
      <c r="G91" s="553" t="s">
        <v>916</v>
      </c>
      <c r="H91" s="553">
        <v>621.84900000000005</v>
      </c>
      <c r="I91" s="553">
        <v>621.84900000000005</v>
      </c>
      <c r="J91" s="553">
        <v>8259.9429999999993</v>
      </c>
      <c r="K91" s="553">
        <v>2301.2779999999998</v>
      </c>
      <c r="L91" s="553">
        <v>5571.0659999999998</v>
      </c>
      <c r="M91" s="553">
        <v>16132.287</v>
      </c>
    </row>
    <row r="92" spans="1:13" x14ac:dyDescent="0.2">
      <c r="A92" s="553" t="s">
        <v>994</v>
      </c>
      <c r="B92" s="553">
        <v>5.7430000000000003</v>
      </c>
      <c r="C92" s="553">
        <v>882.91200000000003</v>
      </c>
      <c r="D92" s="553">
        <v>293.04500000000002</v>
      </c>
      <c r="E92" s="553">
        <v>1181.701</v>
      </c>
      <c r="F92" s="553" t="s">
        <v>916</v>
      </c>
      <c r="G92" s="553" t="s">
        <v>916</v>
      </c>
      <c r="H92" s="553">
        <v>61.837000000000003</v>
      </c>
      <c r="I92" s="553">
        <v>61.837000000000003</v>
      </c>
      <c r="J92" s="553">
        <v>1243.537</v>
      </c>
      <c r="K92" s="553">
        <v>238.63200000000001</v>
      </c>
      <c r="L92" s="553">
        <v>605.54300000000001</v>
      </c>
      <c r="M92" s="553">
        <v>2087.712</v>
      </c>
    </row>
    <row r="93" spans="1:13" x14ac:dyDescent="0.2">
      <c r="A93" s="553" t="s">
        <v>995</v>
      </c>
      <c r="B93" s="553">
        <v>3.4790000000000001</v>
      </c>
      <c r="C93" s="553">
        <v>908.20399999999995</v>
      </c>
      <c r="D93" s="553">
        <v>274.72300000000001</v>
      </c>
      <c r="E93" s="553">
        <v>1186.4059999999999</v>
      </c>
      <c r="F93" s="553" t="s">
        <v>916</v>
      </c>
      <c r="G93" s="553" t="s">
        <v>916</v>
      </c>
      <c r="H93" s="553">
        <v>55.851999999999997</v>
      </c>
      <c r="I93" s="553">
        <v>55.851999999999997</v>
      </c>
      <c r="J93" s="553">
        <v>1242.258</v>
      </c>
      <c r="K93" s="553">
        <v>231.477</v>
      </c>
      <c r="L93" s="553">
        <v>514.07600000000002</v>
      </c>
      <c r="M93" s="553">
        <v>1987.8109999999999</v>
      </c>
    </row>
    <row r="94" spans="1:13" x14ac:dyDescent="0.2">
      <c r="A94" s="553" t="s">
        <v>996</v>
      </c>
      <c r="B94" s="553">
        <v>2.74</v>
      </c>
      <c r="C94" s="553">
        <v>671.59500000000003</v>
      </c>
      <c r="D94" s="553">
        <v>206.803</v>
      </c>
      <c r="E94" s="553">
        <v>881.13900000000001</v>
      </c>
      <c r="F94" s="553" t="s">
        <v>916</v>
      </c>
      <c r="G94" s="553" t="s">
        <v>916</v>
      </c>
      <c r="H94" s="553">
        <v>61.837000000000003</v>
      </c>
      <c r="I94" s="553">
        <v>61.837000000000003</v>
      </c>
      <c r="J94" s="553">
        <v>942.97500000000002</v>
      </c>
      <c r="K94" s="553">
        <v>202.37899999999999</v>
      </c>
      <c r="L94" s="553">
        <v>463.584</v>
      </c>
      <c r="M94" s="553">
        <v>1608.9380000000001</v>
      </c>
    </row>
    <row r="95" spans="1:13" x14ac:dyDescent="0.2">
      <c r="A95" s="553" t="s">
        <v>997</v>
      </c>
      <c r="B95" s="553">
        <v>2.46</v>
      </c>
      <c r="C95" s="553">
        <v>471.83499999999998</v>
      </c>
      <c r="D95" s="553">
        <v>148.54900000000001</v>
      </c>
      <c r="E95" s="553">
        <v>622.84400000000005</v>
      </c>
      <c r="F95" s="553" t="s">
        <v>916</v>
      </c>
      <c r="G95" s="553" t="s">
        <v>916</v>
      </c>
      <c r="H95" s="553">
        <v>59.841999999999999</v>
      </c>
      <c r="I95" s="553">
        <v>59.841999999999999</v>
      </c>
      <c r="J95" s="553">
        <v>682.68600000000004</v>
      </c>
      <c r="K95" s="553">
        <v>170.87</v>
      </c>
      <c r="L95" s="553">
        <v>386.488</v>
      </c>
      <c r="M95" s="553">
        <v>1240.0429999999999</v>
      </c>
    </row>
    <row r="96" spans="1:13" x14ac:dyDescent="0.2">
      <c r="A96" s="553" t="s">
        <v>998</v>
      </c>
      <c r="B96" s="553">
        <v>2.2240000000000002</v>
      </c>
      <c r="C96" s="553">
        <v>292.72399999999999</v>
      </c>
      <c r="D96" s="553">
        <v>134.95699999999999</v>
      </c>
      <c r="E96" s="553">
        <v>429.90499999999997</v>
      </c>
      <c r="F96" s="553" t="s">
        <v>916</v>
      </c>
      <c r="G96" s="553" t="s">
        <v>916</v>
      </c>
      <c r="H96" s="553">
        <v>61.837000000000003</v>
      </c>
      <c r="I96" s="553">
        <v>61.837000000000003</v>
      </c>
      <c r="J96" s="553">
        <v>491.74200000000002</v>
      </c>
      <c r="K96" s="553">
        <v>156.03100000000001</v>
      </c>
      <c r="L96" s="553">
        <v>383.202</v>
      </c>
      <c r="M96" s="553">
        <v>1030.9739999999999</v>
      </c>
    </row>
    <row r="97" spans="1:13" x14ac:dyDescent="0.2">
      <c r="A97" s="553" t="s">
        <v>999</v>
      </c>
      <c r="B97" s="553">
        <v>2.282</v>
      </c>
      <c r="C97" s="553">
        <v>192.548</v>
      </c>
      <c r="D97" s="553">
        <v>115.541</v>
      </c>
      <c r="E97" s="553">
        <v>310.37</v>
      </c>
      <c r="F97" s="553" t="s">
        <v>916</v>
      </c>
      <c r="G97" s="553" t="s">
        <v>916</v>
      </c>
      <c r="H97" s="553">
        <v>59.841999999999999</v>
      </c>
      <c r="I97" s="553">
        <v>59.841999999999999</v>
      </c>
      <c r="J97" s="553">
        <v>370.21199999999999</v>
      </c>
      <c r="K97" s="553">
        <v>169.08500000000001</v>
      </c>
      <c r="L97" s="553">
        <v>417.55700000000002</v>
      </c>
      <c r="M97" s="553">
        <v>956.85400000000004</v>
      </c>
    </row>
    <row r="98" spans="1:13" x14ac:dyDescent="0.2">
      <c r="A98" s="553" t="s">
        <v>1000</v>
      </c>
      <c r="B98" s="553">
        <v>1.98</v>
      </c>
      <c r="C98" s="553">
        <v>150.26400000000001</v>
      </c>
      <c r="D98" s="553">
        <v>114.166</v>
      </c>
      <c r="E98" s="553">
        <v>266.40899999999999</v>
      </c>
      <c r="F98" s="553" t="s">
        <v>916</v>
      </c>
      <c r="G98" s="553" t="s">
        <v>916</v>
      </c>
      <c r="H98" s="553">
        <v>61.837000000000003</v>
      </c>
      <c r="I98" s="553">
        <v>61.837000000000003</v>
      </c>
      <c r="J98" s="553">
        <v>328.24599999999998</v>
      </c>
      <c r="K98" s="553">
        <v>199.964</v>
      </c>
      <c r="L98" s="553">
        <v>510.60899999999998</v>
      </c>
      <c r="M98" s="553">
        <v>1038.818</v>
      </c>
    </row>
    <row r="99" spans="1:13" x14ac:dyDescent="0.2">
      <c r="A99" s="553" t="s">
        <v>1001</v>
      </c>
      <c r="B99" s="553">
        <v>1.873</v>
      </c>
      <c r="C99" s="553">
        <v>135.642</v>
      </c>
      <c r="D99" s="553">
        <v>126.996</v>
      </c>
      <c r="E99" s="553">
        <v>264.51100000000002</v>
      </c>
      <c r="F99" s="553" t="s">
        <v>916</v>
      </c>
      <c r="G99" s="553" t="s">
        <v>916</v>
      </c>
      <c r="H99" s="553">
        <v>61.837000000000003</v>
      </c>
      <c r="I99" s="553">
        <v>61.837000000000003</v>
      </c>
      <c r="J99" s="553">
        <v>326.34699999999998</v>
      </c>
      <c r="K99" s="553">
        <v>221.125</v>
      </c>
      <c r="L99" s="553">
        <v>540.40499999999997</v>
      </c>
      <c r="M99" s="553">
        <v>1087.877</v>
      </c>
    </row>
    <row r="100" spans="1:13" x14ac:dyDescent="0.2">
      <c r="A100" s="553" t="s">
        <v>1002</v>
      </c>
      <c r="B100" s="553">
        <v>2.4870000000000001</v>
      </c>
      <c r="C100" s="553">
        <v>140.08799999999999</v>
      </c>
      <c r="D100" s="553">
        <v>127.623</v>
      </c>
      <c r="E100" s="553">
        <v>270.19799999999998</v>
      </c>
      <c r="F100" s="553" t="s">
        <v>916</v>
      </c>
      <c r="G100" s="553" t="s">
        <v>916</v>
      </c>
      <c r="H100" s="553">
        <v>59.841999999999999</v>
      </c>
      <c r="I100" s="553">
        <v>59.841999999999999</v>
      </c>
      <c r="J100" s="553">
        <v>330.04</v>
      </c>
      <c r="K100" s="553">
        <v>203.70699999999999</v>
      </c>
      <c r="L100" s="553">
        <v>439.67599999999999</v>
      </c>
      <c r="M100" s="553">
        <v>973.42200000000003</v>
      </c>
    </row>
    <row r="101" spans="1:13" x14ac:dyDescent="0.2">
      <c r="A101" s="553" t="s">
        <v>1003</v>
      </c>
      <c r="B101" s="553">
        <v>3.47</v>
      </c>
      <c r="C101" s="553">
        <v>219.024</v>
      </c>
      <c r="D101" s="553">
        <v>160.089</v>
      </c>
      <c r="E101" s="553">
        <v>382.58199999999999</v>
      </c>
      <c r="F101" s="553" t="s">
        <v>916</v>
      </c>
      <c r="G101" s="553" t="s">
        <v>916</v>
      </c>
      <c r="H101" s="553">
        <v>61.837000000000003</v>
      </c>
      <c r="I101" s="553">
        <v>61.837000000000003</v>
      </c>
      <c r="J101" s="553">
        <v>444.41899999999998</v>
      </c>
      <c r="K101" s="553">
        <v>168.911</v>
      </c>
      <c r="L101" s="553">
        <v>402.71499999999997</v>
      </c>
      <c r="M101" s="553">
        <v>1016.045</v>
      </c>
    </row>
    <row r="102" spans="1:13" x14ac:dyDescent="0.2">
      <c r="A102" s="553" t="s">
        <v>1004</v>
      </c>
      <c r="B102" s="553">
        <v>4.1500000000000004</v>
      </c>
      <c r="C102" s="553">
        <v>385.39100000000002</v>
      </c>
      <c r="D102" s="553">
        <v>178.32300000000001</v>
      </c>
      <c r="E102" s="553">
        <v>567.86500000000001</v>
      </c>
      <c r="F102" s="553" t="s">
        <v>916</v>
      </c>
      <c r="G102" s="553" t="s">
        <v>916</v>
      </c>
      <c r="H102" s="553">
        <v>59.841999999999999</v>
      </c>
      <c r="I102" s="553">
        <v>59.841999999999999</v>
      </c>
      <c r="J102" s="553">
        <v>627.70699999999999</v>
      </c>
      <c r="K102" s="553">
        <v>169.29300000000001</v>
      </c>
      <c r="L102" s="553">
        <v>408.23399999999998</v>
      </c>
      <c r="M102" s="553">
        <v>1205.2339999999999</v>
      </c>
    </row>
    <row r="103" spans="1:13" x14ac:dyDescent="0.2">
      <c r="A103" s="553" t="s">
        <v>1005</v>
      </c>
      <c r="B103" s="553">
        <v>4.4260000000000002</v>
      </c>
      <c r="C103" s="553">
        <v>604.51400000000001</v>
      </c>
      <c r="D103" s="553">
        <v>217.96299999999999</v>
      </c>
      <c r="E103" s="553">
        <v>826.90300000000002</v>
      </c>
      <c r="F103" s="553" t="s">
        <v>916</v>
      </c>
      <c r="G103" s="553" t="s">
        <v>916</v>
      </c>
      <c r="H103" s="553">
        <v>61.837000000000003</v>
      </c>
      <c r="I103" s="553">
        <v>61.837000000000003</v>
      </c>
      <c r="J103" s="553">
        <v>888.74</v>
      </c>
      <c r="K103" s="553">
        <v>198.30500000000001</v>
      </c>
      <c r="L103" s="553">
        <v>489.90699999999998</v>
      </c>
      <c r="M103" s="553">
        <v>1576.952</v>
      </c>
    </row>
    <row r="104" spans="1:13" x14ac:dyDescent="0.2">
      <c r="A104" s="553" t="s">
        <v>1006</v>
      </c>
      <c r="B104" s="553">
        <v>37.313000000000002</v>
      </c>
      <c r="C104" s="553">
        <v>5054.7420000000002</v>
      </c>
      <c r="D104" s="553">
        <v>2098.779</v>
      </c>
      <c r="E104" s="553">
        <v>7190.8339999999998</v>
      </c>
      <c r="F104" s="553" t="s">
        <v>916</v>
      </c>
      <c r="G104" s="553" t="s">
        <v>916</v>
      </c>
      <c r="H104" s="553">
        <v>728.07600000000002</v>
      </c>
      <c r="I104" s="553">
        <v>728.07600000000002</v>
      </c>
      <c r="J104" s="553">
        <v>7918.91</v>
      </c>
      <c r="K104" s="553">
        <v>2329.7779999999998</v>
      </c>
      <c r="L104" s="553">
        <v>5564.0360000000001</v>
      </c>
      <c r="M104" s="553">
        <v>15812.724</v>
      </c>
    </row>
    <row r="105" spans="1:13" x14ac:dyDescent="0.2">
      <c r="A105" s="553" t="s">
        <v>1007</v>
      </c>
      <c r="B105" s="553">
        <v>4.09</v>
      </c>
      <c r="C105" s="553">
        <v>733.26700000000005</v>
      </c>
      <c r="D105" s="553">
        <v>242.33099999999999</v>
      </c>
      <c r="E105" s="553">
        <v>979.68899999999996</v>
      </c>
      <c r="F105" s="553" t="s">
        <v>916</v>
      </c>
      <c r="G105" s="553" t="s">
        <v>916</v>
      </c>
      <c r="H105" s="553">
        <v>71.995000000000005</v>
      </c>
      <c r="I105" s="553">
        <v>71.995000000000005</v>
      </c>
      <c r="J105" s="553">
        <v>1051.683</v>
      </c>
      <c r="K105" s="553">
        <v>224.649</v>
      </c>
      <c r="L105" s="553">
        <v>550.61500000000001</v>
      </c>
      <c r="M105" s="553">
        <v>1826.9469999999999</v>
      </c>
    </row>
    <row r="106" spans="1:13" x14ac:dyDescent="0.2">
      <c r="A106" s="553" t="s">
        <v>1008</v>
      </c>
      <c r="B106" s="553">
        <v>3.5790000000000002</v>
      </c>
      <c r="C106" s="553">
        <v>786.20899999999995</v>
      </c>
      <c r="D106" s="553">
        <v>203.995</v>
      </c>
      <c r="E106" s="553">
        <v>993.78300000000002</v>
      </c>
      <c r="F106" s="553" t="s">
        <v>916</v>
      </c>
      <c r="G106" s="553" t="s">
        <v>916</v>
      </c>
      <c r="H106" s="553">
        <v>67.349999999999994</v>
      </c>
      <c r="I106" s="553">
        <v>67.349999999999994</v>
      </c>
      <c r="J106" s="553">
        <v>1061.133</v>
      </c>
      <c r="K106" s="553">
        <v>220.12200000000001</v>
      </c>
      <c r="L106" s="553">
        <v>497.78800000000001</v>
      </c>
      <c r="M106" s="553">
        <v>1779.0419999999999</v>
      </c>
    </row>
    <row r="107" spans="1:13" x14ac:dyDescent="0.2">
      <c r="A107" s="553" t="s">
        <v>1009</v>
      </c>
      <c r="B107" s="553">
        <v>2.552</v>
      </c>
      <c r="C107" s="553">
        <v>683.33299999999997</v>
      </c>
      <c r="D107" s="553">
        <v>157.215</v>
      </c>
      <c r="E107" s="553">
        <v>843.1</v>
      </c>
      <c r="F107" s="553" t="s">
        <v>916</v>
      </c>
      <c r="G107" s="553" t="s">
        <v>916</v>
      </c>
      <c r="H107" s="553">
        <v>71.995000000000005</v>
      </c>
      <c r="I107" s="553">
        <v>71.995000000000005</v>
      </c>
      <c r="J107" s="553">
        <v>915.09500000000003</v>
      </c>
      <c r="K107" s="553">
        <v>206.416</v>
      </c>
      <c r="L107" s="553">
        <v>482.32499999999999</v>
      </c>
      <c r="M107" s="553">
        <v>1603.835</v>
      </c>
    </row>
    <row r="108" spans="1:13" x14ac:dyDescent="0.2">
      <c r="A108" s="553" t="s">
        <v>1010</v>
      </c>
      <c r="B108" s="553">
        <v>2.7360000000000002</v>
      </c>
      <c r="C108" s="553">
        <v>457.86700000000002</v>
      </c>
      <c r="D108" s="553">
        <v>107.655</v>
      </c>
      <c r="E108" s="553">
        <v>568.25800000000004</v>
      </c>
      <c r="F108" s="553" t="s">
        <v>916</v>
      </c>
      <c r="G108" s="553" t="s">
        <v>916</v>
      </c>
      <c r="H108" s="553">
        <v>69.671999999999997</v>
      </c>
      <c r="I108" s="553">
        <v>69.671999999999997</v>
      </c>
      <c r="J108" s="553">
        <v>637.92999999999995</v>
      </c>
      <c r="K108" s="553">
        <v>176.56800000000001</v>
      </c>
      <c r="L108" s="553">
        <v>394.73599999999999</v>
      </c>
      <c r="M108" s="553">
        <v>1209.2329999999999</v>
      </c>
    </row>
    <row r="109" spans="1:13" x14ac:dyDescent="0.2">
      <c r="A109" s="553" t="s">
        <v>1011</v>
      </c>
      <c r="B109" s="553">
        <v>1.6519999999999999</v>
      </c>
      <c r="C109" s="553">
        <v>283.137</v>
      </c>
      <c r="D109" s="553">
        <v>111.184</v>
      </c>
      <c r="E109" s="553">
        <v>395.97199999999998</v>
      </c>
      <c r="F109" s="553" t="s">
        <v>916</v>
      </c>
      <c r="G109" s="553" t="s">
        <v>916</v>
      </c>
      <c r="H109" s="553">
        <v>71.995000000000005</v>
      </c>
      <c r="I109" s="553">
        <v>71.995000000000005</v>
      </c>
      <c r="J109" s="553">
        <v>467.96699999999998</v>
      </c>
      <c r="K109" s="553">
        <v>155.92500000000001</v>
      </c>
      <c r="L109" s="553">
        <v>392.39699999999999</v>
      </c>
      <c r="M109" s="553">
        <v>1016.289</v>
      </c>
    </row>
    <row r="110" spans="1:13" x14ac:dyDescent="0.2">
      <c r="A110" s="553" t="s">
        <v>1012</v>
      </c>
      <c r="B110" s="553">
        <v>1.3069999999999999</v>
      </c>
      <c r="C110" s="553">
        <v>193.85900000000001</v>
      </c>
      <c r="D110" s="553">
        <v>100.97499999999999</v>
      </c>
      <c r="E110" s="553">
        <v>296.14100000000002</v>
      </c>
      <c r="F110" s="553" t="s">
        <v>916</v>
      </c>
      <c r="G110" s="553" t="s">
        <v>916</v>
      </c>
      <c r="H110" s="553">
        <v>69.671999999999997</v>
      </c>
      <c r="I110" s="553">
        <v>69.671999999999997</v>
      </c>
      <c r="J110" s="553">
        <v>365.81299999999999</v>
      </c>
      <c r="K110" s="553">
        <v>178.33500000000001</v>
      </c>
      <c r="L110" s="553">
        <v>459.29700000000003</v>
      </c>
      <c r="M110" s="553">
        <v>1003.4450000000001</v>
      </c>
    </row>
    <row r="111" spans="1:13" x14ac:dyDescent="0.2">
      <c r="A111" s="553" t="s">
        <v>1013</v>
      </c>
      <c r="B111" s="553">
        <v>1.619</v>
      </c>
      <c r="C111" s="553">
        <v>147.21299999999999</v>
      </c>
      <c r="D111" s="553">
        <v>86.632000000000005</v>
      </c>
      <c r="E111" s="553">
        <v>235.465</v>
      </c>
      <c r="F111" s="553" t="s">
        <v>916</v>
      </c>
      <c r="G111" s="553" t="s">
        <v>916</v>
      </c>
      <c r="H111" s="553">
        <v>71.995000000000005</v>
      </c>
      <c r="I111" s="553">
        <v>71.995000000000005</v>
      </c>
      <c r="J111" s="553">
        <v>307.459</v>
      </c>
      <c r="K111" s="553">
        <v>234.101</v>
      </c>
      <c r="L111" s="553">
        <v>621.84799999999996</v>
      </c>
      <c r="M111" s="553">
        <v>1163.4079999999999</v>
      </c>
    </row>
    <row r="112" spans="1:13" x14ac:dyDescent="0.2">
      <c r="A112" s="553" t="s">
        <v>1014</v>
      </c>
      <c r="B112" s="553">
        <v>1.5289999999999999</v>
      </c>
      <c r="C112" s="553">
        <v>130.959</v>
      </c>
      <c r="D112" s="553">
        <v>83.644000000000005</v>
      </c>
      <c r="E112" s="553">
        <v>216.13200000000001</v>
      </c>
      <c r="F112" s="553" t="s">
        <v>916</v>
      </c>
      <c r="G112" s="553" t="s">
        <v>916</v>
      </c>
      <c r="H112" s="553">
        <v>71.995000000000005</v>
      </c>
      <c r="I112" s="553">
        <v>71.995000000000005</v>
      </c>
      <c r="J112" s="553">
        <v>288.12700000000001</v>
      </c>
      <c r="K112" s="553">
        <v>255.96799999999999</v>
      </c>
      <c r="L112" s="553">
        <v>624.64</v>
      </c>
      <c r="M112" s="553">
        <v>1168.7339999999999</v>
      </c>
    </row>
    <row r="113" spans="1:13" x14ac:dyDescent="0.2">
      <c r="A113" s="553" t="s">
        <v>1015</v>
      </c>
      <c r="B113" s="553">
        <v>2.0310000000000001</v>
      </c>
      <c r="C113" s="553">
        <v>137.06700000000001</v>
      </c>
      <c r="D113" s="553">
        <v>104.01900000000001</v>
      </c>
      <c r="E113" s="553">
        <v>243.11600000000001</v>
      </c>
      <c r="F113" s="553" t="s">
        <v>916</v>
      </c>
      <c r="G113" s="553" t="s">
        <v>916</v>
      </c>
      <c r="H113" s="553">
        <v>69.671999999999997</v>
      </c>
      <c r="I113" s="553">
        <v>69.671999999999997</v>
      </c>
      <c r="J113" s="553">
        <v>312.78899999999999</v>
      </c>
      <c r="K113" s="553">
        <v>231.91</v>
      </c>
      <c r="L113" s="553">
        <v>496.95800000000003</v>
      </c>
      <c r="M113" s="553">
        <v>1041.6569999999999</v>
      </c>
    </row>
    <row r="114" spans="1:13" x14ac:dyDescent="0.2">
      <c r="A114" s="553" t="s">
        <v>1016</v>
      </c>
      <c r="B114" s="553">
        <v>2.7690000000000001</v>
      </c>
      <c r="C114" s="553">
        <v>217.24299999999999</v>
      </c>
      <c r="D114" s="553">
        <v>147.416</v>
      </c>
      <c r="E114" s="553">
        <v>367.428</v>
      </c>
      <c r="F114" s="553" t="s">
        <v>916</v>
      </c>
      <c r="G114" s="553" t="s">
        <v>916</v>
      </c>
      <c r="H114" s="553">
        <v>71.995000000000005</v>
      </c>
      <c r="I114" s="553">
        <v>71.995000000000005</v>
      </c>
      <c r="J114" s="553">
        <v>439.423</v>
      </c>
      <c r="K114" s="553">
        <v>184.29599999999999</v>
      </c>
      <c r="L114" s="553">
        <v>420.03800000000001</v>
      </c>
      <c r="M114" s="553">
        <v>1043.7560000000001</v>
      </c>
    </row>
    <row r="115" spans="1:13" x14ac:dyDescent="0.2">
      <c r="A115" s="553" t="s">
        <v>1017</v>
      </c>
      <c r="B115" s="553">
        <v>2.93</v>
      </c>
      <c r="C115" s="553">
        <v>397.94</v>
      </c>
      <c r="D115" s="553">
        <v>167.15100000000001</v>
      </c>
      <c r="E115" s="553">
        <v>568.02200000000005</v>
      </c>
      <c r="F115" s="553" t="s">
        <v>916</v>
      </c>
      <c r="G115" s="553" t="s">
        <v>916</v>
      </c>
      <c r="H115" s="553">
        <v>69.671999999999997</v>
      </c>
      <c r="I115" s="553">
        <v>69.671999999999997</v>
      </c>
      <c r="J115" s="553">
        <v>637.69399999999996</v>
      </c>
      <c r="K115" s="553">
        <v>172.43899999999999</v>
      </c>
      <c r="L115" s="553">
        <v>416.11700000000002</v>
      </c>
      <c r="M115" s="553">
        <v>1226.25</v>
      </c>
    </row>
    <row r="116" spans="1:13" x14ac:dyDescent="0.2">
      <c r="A116" s="553" t="s">
        <v>1018</v>
      </c>
      <c r="B116" s="553">
        <v>3.7490000000000001</v>
      </c>
      <c r="C116" s="553">
        <v>656.13099999999997</v>
      </c>
      <c r="D116" s="553">
        <v>221.809</v>
      </c>
      <c r="E116" s="553">
        <v>881.69</v>
      </c>
      <c r="F116" s="553" t="s">
        <v>916</v>
      </c>
      <c r="G116" s="553" t="s">
        <v>916</v>
      </c>
      <c r="H116" s="553">
        <v>71.995000000000005</v>
      </c>
      <c r="I116" s="553">
        <v>71.995000000000005</v>
      </c>
      <c r="J116" s="553">
        <v>953.68499999999995</v>
      </c>
      <c r="K116" s="553">
        <v>207.364</v>
      </c>
      <c r="L116" s="553">
        <v>509.24900000000002</v>
      </c>
      <c r="M116" s="553">
        <v>1670.298</v>
      </c>
    </row>
    <row r="117" spans="1:13" x14ac:dyDescent="0.2">
      <c r="A117" s="553" t="s">
        <v>1019</v>
      </c>
      <c r="B117" s="553">
        <v>30.544</v>
      </c>
      <c r="C117" s="553">
        <v>4824.8360000000002</v>
      </c>
      <c r="D117" s="553">
        <v>1734.0250000000001</v>
      </c>
      <c r="E117" s="553">
        <v>6589.4049999999997</v>
      </c>
      <c r="F117" s="553" t="s">
        <v>916</v>
      </c>
      <c r="G117" s="553" t="s">
        <v>916</v>
      </c>
      <c r="H117" s="553">
        <v>850</v>
      </c>
      <c r="I117" s="553">
        <v>850</v>
      </c>
      <c r="J117" s="553">
        <v>7439.4049999999997</v>
      </c>
      <c r="K117" s="553">
        <v>2448.0929999999998</v>
      </c>
      <c r="L117" s="553">
        <v>5865.8819999999996</v>
      </c>
      <c r="M117" s="553">
        <v>15753.38</v>
      </c>
    </row>
    <row r="118" spans="1:13" x14ac:dyDescent="0.2">
      <c r="A118" s="553" t="s">
        <v>1020</v>
      </c>
      <c r="B118" s="553">
        <v>3.621</v>
      </c>
      <c r="C118" s="553">
        <v>843.74900000000002</v>
      </c>
      <c r="D118" s="553">
        <v>253.566</v>
      </c>
      <c r="E118" s="553">
        <v>1100.9359999999999</v>
      </c>
      <c r="F118" s="553" t="s">
        <v>916</v>
      </c>
      <c r="G118" s="553" t="s">
        <v>916</v>
      </c>
      <c r="H118" s="553">
        <v>73.89</v>
      </c>
      <c r="I118" s="553">
        <v>73.89</v>
      </c>
      <c r="J118" s="553">
        <v>1174.827</v>
      </c>
      <c r="K118" s="553">
        <v>252.785</v>
      </c>
      <c r="L118" s="553">
        <v>587.35400000000004</v>
      </c>
      <c r="M118" s="553">
        <v>2014.9649999999999</v>
      </c>
    </row>
    <row r="119" spans="1:13" x14ac:dyDescent="0.2">
      <c r="A119" s="553" t="s">
        <v>1021</v>
      </c>
      <c r="B119" s="553">
        <v>2.88</v>
      </c>
      <c r="C119" s="553">
        <v>751.16899999999998</v>
      </c>
      <c r="D119" s="553">
        <v>170.57900000000001</v>
      </c>
      <c r="E119" s="553">
        <v>924.62900000000002</v>
      </c>
      <c r="F119" s="553" t="s">
        <v>916</v>
      </c>
      <c r="G119" s="553" t="s">
        <v>916</v>
      </c>
      <c r="H119" s="553">
        <v>66.739999999999995</v>
      </c>
      <c r="I119" s="553">
        <v>66.739999999999995</v>
      </c>
      <c r="J119" s="553">
        <v>991.36900000000003</v>
      </c>
      <c r="K119" s="553">
        <v>226.417</v>
      </c>
      <c r="L119" s="553">
        <v>465.61200000000002</v>
      </c>
      <c r="M119" s="553">
        <v>1683.3979999999999</v>
      </c>
    </row>
    <row r="120" spans="1:13" x14ac:dyDescent="0.2">
      <c r="A120" s="553" t="s">
        <v>1022</v>
      </c>
      <c r="B120" s="553">
        <v>1.917</v>
      </c>
      <c r="C120" s="553">
        <v>593.81799999999998</v>
      </c>
      <c r="D120" s="553">
        <v>118.259</v>
      </c>
      <c r="E120" s="553">
        <v>713.995</v>
      </c>
      <c r="F120" s="553" t="s">
        <v>916</v>
      </c>
      <c r="G120" s="553" t="s">
        <v>916</v>
      </c>
      <c r="H120" s="553">
        <v>73.89</v>
      </c>
      <c r="I120" s="553">
        <v>73.89</v>
      </c>
      <c r="J120" s="553">
        <v>787.88499999999999</v>
      </c>
      <c r="K120" s="553">
        <v>196.73699999999999</v>
      </c>
      <c r="L120" s="553">
        <v>456.31099999999998</v>
      </c>
      <c r="M120" s="553">
        <v>1440.933</v>
      </c>
    </row>
    <row r="121" spans="1:13" x14ac:dyDescent="0.2">
      <c r="A121" s="553" t="s">
        <v>1023</v>
      </c>
      <c r="B121" s="553">
        <v>2.2730000000000001</v>
      </c>
      <c r="C121" s="553">
        <v>377.37799999999999</v>
      </c>
      <c r="D121" s="553">
        <v>85.897000000000006</v>
      </c>
      <c r="E121" s="553">
        <v>465.548</v>
      </c>
      <c r="F121" s="553" t="s">
        <v>916</v>
      </c>
      <c r="G121" s="553" t="s">
        <v>916</v>
      </c>
      <c r="H121" s="553">
        <v>71.507000000000005</v>
      </c>
      <c r="I121" s="553">
        <v>71.507000000000005</v>
      </c>
      <c r="J121" s="553">
        <v>537.05499999999995</v>
      </c>
      <c r="K121" s="553">
        <v>173.71799999999999</v>
      </c>
      <c r="L121" s="553">
        <v>398.03300000000002</v>
      </c>
      <c r="M121" s="553">
        <v>1108.806</v>
      </c>
    </row>
    <row r="122" spans="1:13" x14ac:dyDescent="0.2">
      <c r="A122" s="553" t="s">
        <v>1024</v>
      </c>
      <c r="B122" s="553">
        <v>1.901</v>
      </c>
      <c r="C122" s="553">
        <v>263.83600000000001</v>
      </c>
      <c r="D122" s="553">
        <v>90.078000000000003</v>
      </c>
      <c r="E122" s="553">
        <v>355.815</v>
      </c>
      <c r="F122" s="553" t="s">
        <v>916</v>
      </c>
      <c r="G122" s="553" t="s">
        <v>916</v>
      </c>
      <c r="H122" s="553">
        <v>73.89</v>
      </c>
      <c r="I122" s="553">
        <v>73.89</v>
      </c>
      <c r="J122" s="553">
        <v>429.70499999999998</v>
      </c>
      <c r="K122" s="553">
        <v>164.96199999999999</v>
      </c>
      <c r="L122" s="553">
        <v>401.9</v>
      </c>
      <c r="M122" s="553">
        <v>996.56799999999998</v>
      </c>
    </row>
    <row r="123" spans="1:13" x14ac:dyDescent="0.2">
      <c r="A123" s="553" t="s">
        <v>1025</v>
      </c>
      <c r="B123" s="553">
        <v>1.214</v>
      </c>
      <c r="C123" s="553">
        <v>170.46299999999999</v>
      </c>
      <c r="D123" s="553">
        <v>85.772000000000006</v>
      </c>
      <c r="E123" s="553">
        <v>257.44900000000001</v>
      </c>
      <c r="F123" s="553" t="s">
        <v>916</v>
      </c>
      <c r="G123" s="553" t="s">
        <v>916</v>
      </c>
      <c r="H123" s="553">
        <v>71.507000000000005</v>
      </c>
      <c r="I123" s="553">
        <v>71.507000000000005</v>
      </c>
      <c r="J123" s="553">
        <v>328.95600000000002</v>
      </c>
      <c r="K123" s="553">
        <v>191.636</v>
      </c>
      <c r="L123" s="553">
        <v>490.62700000000001</v>
      </c>
      <c r="M123" s="553">
        <v>1011.218</v>
      </c>
    </row>
    <row r="124" spans="1:13" x14ac:dyDescent="0.2">
      <c r="A124" s="553" t="s">
        <v>1026</v>
      </c>
      <c r="B124" s="553">
        <v>1.7390000000000001</v>
      </c>
      <c r="C124" s="553">
        <v>137.999</v>
      </c>
      <c r="D124" s="553">
        <v>80.14</v>
      </c>
      <c r="E124" s="553">
        <v>219.87799999999999</v>
      </c>
      <c r="F124" s="553" t="s">
        <v>916</v>
      </c>
      <c r="G124" s="553" t="s">
        <v>916</v>
      </c>
      <c r="H124" s="553">
        <v>73.89</v>
      </c>
      <c r="I124" s="553">
        <v>73.89</v>
      </c>
      <c r="J124" s="553">
        <v>293.76900000000001</v>
      </c>
      <c r="K124" s="553">
        <v>238.80600000000001</v>
      </c>
      <c r="L124" s="553">
        <v>593.14</v>
      </c>
      <c r="M124" s="553">
        <v>1125.7139999999999</v>
      </c>
    </row>
    <row r="125" spans="1:13" x14ac:dyDescent="0.2">
      <c r="A125" s="553" t="s">
        <v>1027</v>
      </c>
      <c r="B125" s="553">
        <v>1.857</v>
      </c>
      <c r="C125" s="553">
        <v>124.804</v>
      </c>
      <c r="D125" s="553">
        <v>86.147999999999996</v>
      </c>
      <c r="E125" s="553">
        <v>212.809</v>
      </c>
      <c r="F125" s="553" t="s">
        <v>916</v>
      </c>
      <c r="G125" s="553" t="s">
        <v>916</v>
      </c>
      <c r="H125" s="553">
        <v>73.89</v>
      </c>
      <c r="I125" s="553">
        <v>73.89</v>
      </c>
      <c r="J125" s="553">
        <v>286.7</v>
      </c>
      <c r="K125" s="553">
        <v>239.86</v>
      </c>
      <c r="L125" s="553">
        <v>559.54100000000005</v>
      </c>
      <c r="M125" s="553">
        <v>1086.0999999999999</v>
      </c>
    </row>
    <row r="126" spans="1:13" x14ac:dyDescent="0.2">
      <c r="A126" s="553" t="s">
        <v>1028</v>
      </c>
      <c r="B126" s="553">
        <v>2.375</v>
      </c>
      <c r="C126" s="553">
        <v>134.90199999999999</v>
      </c>
      <c r="D126" s="553">
        <v>89.834000000000003</v>
      </c>
      <c r="E126" s="553">
        <v>227.11099999999999</v>
      </c>
      <c r="F126" s="553" t="s">
        <v>916</v>
      </c>
      <c r="G126" s="553" t="s">
        <v>916</v>
      </c>
      <c r="H126" s="553">
        <v>71.507000000000005</v>
      </c>
      <c r="I126" s="553">
        <v>71.507000000000005</v>
      </c>
      <c r="J126" s="553">
        <v>298.61799999999999</v>
      </c>
      <c r="K126" s="553">
        <v>208.46600000000001</v>
      </c>
      <c r="L126" s="553">
        <v>444.46699999999998</v>
      </c>
      <c r="M126" s="553">
        <v>951.55100000000004</v>
      </c>
    </row>
    <row r="127" spans="1:13" x14ac:dyDescent="0.2">
      <c r="A127" s="553" t="s">
        <v>1029</v>
      </c>
      <c r="B127" s="553">
        <v>2.532</v>
      </c>
      <c r="C127" s="553">
        <v>235.40899999999999</v>
      </c>
      <c r="D127" s="553">
        <v>144.721</v>
      </c>
      <c r="E127" s="553">
        <v>382.66300000000001</v>
      </c>
      <c r="F127" s="553" t="s">
        <v>916</v>
      </c>
      <c r="G127" s="553" t="s">
        <v>916</v>
      </c>
      <c r="H127" s="553">
        <v>73.89</v>
      </c>
      <c r="I127" s="553">
        <v>73.89</v>
      </c>
      <c r="J127" s="553">
        <v>456.553</v>
      </c>
      <c r="K127" s="553">
        <v>180.797</v>
      </c>
      <c r="L127" s="553">
        <v>412.61099999999999</v>
      </c>
      <c r="M127" s="553">
        <v>1049.961</v>
      </c>
    </row>
    <row r="128" spans="1:13" x14ac:dyDescent="0.2">
      <c r="A128" s="553" t="s">
        <v>1030</v>
      </c>
      <c r="B128" s="553">
        <v>3.4430000000000001</v>
      </c>
      <c r="C128" s="553">
        <v>369.346</v>
      </c>
      <c r="D128" s="553">
        <v>148.93100000000001</v>
      </c>
      <c r="E128" s="553">
        <v>521.72</v>
      </c>
      <c r="F128" s="553" t="s">
        <v>916</v>
      </c>
      <c r="G128" s="553" t="s">
        <v>916</v>
      </c>
      <c r="H128" s="553">
        <v>71.507000000000005</v>
      </c>
      <c r="I128" s="553">
        <v>71.507000000000005</v>
      </c>
      <c r="J128" s="553">
        <v>593.22699999999998</v>
      </c>
      <c r="K128" s="553">
        <v>177.30500000000001</v>
      </c>
      <c r="L128" s="553">
        <v>410.22899999999998</v>
      </c>
      <c r="M128" s="553">
        <v>1180.761</v>
      </c>
    </row>
    <row r="129" spans="1:13" x14ac:dyDescent="0.2">
      <c r="A129" s="553" t="s">
        <v>1031</v>
      </c>
      <c r="B129" s="553">
        <v>4.2720000000000002</v>
      </c>
      <c r="C129" s="553">
        <v>609.952</v>
      </c>
      <c r="D129" s="553">
        <v>177.13900000000001</v>
      </c>
      <c r="E129" s="553">
        <v>791.36300000000006</v>
      </c>
      <c r="F129" s="553" t="s">
        <v>916</v>
      </c>
      <c r="G129" s="553" t="s">
        <v>916</v>
      </c>
      <c r="H129" s="553">
        <v>73.89</v>
      </c>
      <c r="I129" s="553">
        <v>73.89</v>
      </c>
      <c r="J129" s="553">
        <v>865.25300000000004</v>
      </c>
      <c r="K129" s="553">
        <v>212.87899999999999</v>
      </c>
      <c r="L129" s="553">
        <v>527.49300000000005</v>
      </c>
      <c r="M129" s="553">
        <v>1605.626</v>
      </c>
    </row>
    <row r="130" spans="1:13" x14ac:dyDescent="0.2">
      <c r="A130" s="553" t="s">
        <v>1032</v>
      </c>
      <c r="B130" s="553">
        <v>30.02</v>
      </c>
      <c r="C130" s="553">
        <v>4614.1989999999996</v>
      </c>
      <c r="D130" s="553">
        <v>1531.0650000000001</v>
      </c>
      <c r="E130" s="553">
        <v>6175.2849999999999</v>
      </c>
      <c r="F130" s="553" t="s">
        <v>916</v>
      </c>
      <c r="G130" s="553" t="s">
        <v>916</v>
      </c>
      <c r="H130" s="553">
        <v>870</v>
      </c>
      <c r="I130" s="553">
        <v>870</v>
      </c>
      <c r="J130" s="553">
        <v>7045.2849999999999</v>
      </c>
      <c r="K130" s="553">
        <v>2464.3679999999999</v>
      </c>
      <c r="L130" s="553">
        <v>5751.8919999999998</v>
      </c>
      <c r="M130" s="553">
        <v>15261.544</v>
      </c>
    </row>
    <row r="131" spans="1:13" x14ac:dyDescent="0.2">
      <c r="A131" s="553" t="s">
        <v>1033</v>
      </c>
      <c r="B131" s="553">
        <v>3.831</v>
      </c>
      <c r="C131" s="553">
        <v>880.9</v>
      </c>
      <c r="D131" s="553">
        <v>178.077</v>
      </c>
      <c r="E131" s="553">
        <v>1062.809</v>
      </c>
      <c r="F131" s="553" t="s">
        <v>916</v>
      </c>
      <c r="G131" s="553" t="s">
        <v>916</v>
      </c>
      <c r="H131" s="553">
        <v>82.384</v>
      </c>
      <c r="I131" s="553">
        <v>82.384</v>
      </c>
      <c r="J131" s="553">
        <v>1145.192</v>
      </c>
      <c r="K131" s="553">
        <v>260.21199999999999</v>
      </c>
      <c r="L131" s="553">
        <v>632.48699999999997</v>
      </c>
      <c r="M131" s="553">
        <v>2037.8910000000001</v>
      </c>
    </row>
    <row r="132" spans="1:13" x14ac:dyDescent="0.2">
      <c r="A132" s="553" t="s">
        <v>1034</v>
      </c>
      <c r="B132" s="553">
        <v>2.6739999999999999</v>
      </c>
      <c r="C132" s="553">
        <v>799.35799999999995</v>
      </c>
      <c r="D132" s="553">
        <v>133.78200000000001</v>
      </c>
      <c r="E132" s="553">
        <v>935.81399999999996</v>
      </c>
      <c r="F132" s="553" t="s">
        <v>916</v>
      </c>
      <c r="G132" s="553" t="s">
        <v>916</v>
      </c>
      <c r="H132" s="553">
        <v>74.411000000000001</v>
      </c>
      <c r="I132" s="553">
        <v>74.411000000000001</v>
      </c>
      <c r="J132" s="553">
        <v>1010.225</v>
      </c>
      <c r="K132" s="553">
        <v>235.864</v>
      </c>
      <c r="L132" s="553">
        <v>496.83499999999998</v>
      </c>
      <c r="M132" s="553">
        <v>1742.925</v>
      </c>
    </row>
    <row r="133" spans="1:13" x14ac:dyDescent="0.2">
      <c r="A133" s="553" t="s">
        <v>1035</v>
      </c>
      <c r="B133" s="553">
        <v>2.1720000000000002</v>
      </c>
      <c r="C133" s="553">
        <v>612.12599999999998</v>
      </c>
      <c r="D133" s="553">
        <v>146.44800000000001</v>
      </c>
      <c r="E133" s="553">
        <v>760.74599999999998</v>
      </c>
      <c r="F133" s="553" t="s">
        <v>916</v>
      </c>
      <c r="G133" s="553" t="s">
        <v>916</v>
      </c>
      <c r="H133" s="553">
        <v>82.384</v>
      </c>
      <c r="I133" s="553">
        <v>82.384</v>
      </c>
      <c r="J133" s="553">
        <v>843.13</v>
      </c>
      <c r="K133" s="553">
        <v>206.41900000000001</v>
      </c>
      <c r="L133" s="553">
        <v>484.27699999999999</v>
      </c>
      <c r="M133" s="553">
        <v>1533.826</v>
      </c>
    </row>
    <row r="134" spans="1:13" x14ac:dyDescent="0.2">
      <c r="A134" s="553" t="s">
        <v>1036</v>
      </c>
      <c r="B134" s="553">
        <v>2.7120000000000002</v>
      </c>
      <c r="C134" s="553">
        <v>458.58600000000001</v>
      </c>
      <c r="D134" s="553">
        <v>140.18700000000001</v>
      </c>
      <c r="E134" s="553">
        <v>601.48599999999999</v>
      </c>
      <c r="F134" s="553" t="s">
        <v>916</v>
      </c>
      <c r="G134" s="553" t="s">
        <v>916</v>
      </c>
      <c r="H134" s="553">
        <v>79.725999999999999</v>
      </c>
      <c r="I134" s="553">
        <v>79.725999999999999</v>
      </c>
      <c r="J134" s="553">
        <v>681.21199999999999</v>
      </c>
      <c r="K134" s="553">
        <v>187.37899999999999</v>
      </c>
      <c r="L134" s="553">
        <v>425.88900000000001</v>
      </c>
      <c r="M134" s="553">
        <v>1294.481</v>
      </c>
    </row>
    <row r="135" spans="1:13" x14ac:dyDescent="0.2">
      <c r="A135" s="553" t="s">
        <v>1037</v>
      </c>
      <c r="B135" s="553">
        <v>1.802</v>
      </c>
      <c r="C135" s="553">
        <v>236.917</v>
      </c>
      <c r="D135" s="553">
        <v>105.684</v>
      </c>
      <c r="E135" s="553">
        <v>344.40199999999999</v>
      </c>
      <c r="F135" s="553" t="s">
        <v>916</v>
      </c>
      <c r="G135" s="553" t="s">
        <v>916</v>
      </c>
      <c r="H135" s="553">
        <v>82.384</v>
      </c>
      <c r="I135" s="553">
        <v>82.384</v>
      </c>
      <c r="J135" s="553">
        <v>426.786</v>
      </c>
      <c r="K135" s="553">
        <v>167.501</v>
      </c>
      <c r="L135" s="553">
        <v>414.928</v>
      </c>
      <c r="M135" s="553">
        <v>1009.215</v>
      </c>
    </row>
    <row r="136" spans="1:13" x14ac:dyDescent="0.2">
      <c r="A136" s="553" t="s">
        <v>1038</v>
      </c>
      <c r="B136" s="553">
        <v>1.401</v>
      </c>
      <c r="C136" s="553">
        <v>167.74700000000001</v>
      </c>
      <c r="D136" s="553">
        <v>83.652000000000001</v>
      </c>
      <c r="E136" s="553">
        <v>252.8</v>
      </c>
      <c r="F136" s="553" t="s">
        <v>916</v>
      </c>
      <c r="G136" s="553" t="s">
        <v>916</v>
      </c>
      <c r="H136" s="553">
        <v>79.725999999999999</v>
      </c>
      <c r="I136" s="553">
        <v>79.725999999999999</v>
      </c>
      <c r="J136" s="553">
        <v>332.52600000000001</v>
      </c>
      <c r="K136" s="553">
        <v>184.53</v>
      </c>
      <c r="L136" s="553">
        <v>451.94299999999998</v>
      </c>
      <c r="M136" s="553">
        <v>968.99800000000005</v>
      </c>
    </row>
    <row r="137" spans="1:13" x14ac:dyDescent="0.2">
      <c r="A137" s="553" t="s">
        <v>1039</v>
      </c>
      <c r="B137" s="553">
        <v>2.423</v>
      </c>
      <c r="C137" s="553">
        <v>140.334</v>
      </c>
      <c r="D137" s="553">
        <v>72.373000000000005</v>
      </c>
      <c r="E137" s="553">
        <v>215.12899999999999</v>
      </c>
      <c r="F137" s="553" t="s">
        <v>916</v>
      </c>
      <c r="G137" s="553" t="s">
        <v>916</v>
      </c>
      <c r="H137" s="553">
        <v>82.384</v>
      </c>
      <c r="I137" s="553">
        <v>82.384</v>
      </c>
      <c r="J137" s="553">
        <v>297.51299999999998</v>
      </c>
      <c r="K137" s="553">
        <v>224.18100000000001</v>
      </c>
      <c r="L137" s="553">
        <v>583.16300000000001</v>
      </c>
      <c r="M137" s="553">
        <v>1104.857</v>
      </c>
    </row>
    <row r="138" spans="1:13" x14ac:dyDescent="0.2">
      <c r="A138" s="553" t="s">
        <v>1040</v>
      </c>
      <c r="B138" s="553">
        <v>2.585</v>
      </c>
      <c r="C138" s="553">
        <v>125.089</v>
      </c>
      <c r="D138" s="553">
        <v>78.397999999999996</v>
      </c>
      <c r="E138" s="553">
        <v>206.072</v>
      </c>
      <c r="F138" s="553" t="s">
        <v>916</v>
      </c>
      <c r="G138" s="553" t="s">
        <v>916</v>
      </c>
      <c r="H138" s="553">
        <v>82.384</v>
      </c>
      <c r="I138" s="553">
        <v>82.384</v>
      </c>
      <c r="J138" s="553">
        <v>288.45600000000002</v>
      </c>
      <c r="K138" s="553">
        <v>238.51900000000001</v>
      </c>
      <c r="L138" s="553">
        <v>572.34100000000001</v>
      </c>
      <c r="M138" s="553">
        <v>1099.316</v>
      </c>
    </row>
    <row r="139" spans="1:13" x14ac:dyDescent="0.2">
      <c r="A139" s="553" t="s">
        <v>1041</v>
      </c>
      <c r="B139" s="553">
        <v>2.4580000000000002</v>
      </c>
      <c r="C139" s="553">
        <v>138.30000000000001</v>
      </c>
      <c r="D139" s="553">
        <v>114.90600000000001</v>
      </c>
      <c r="E139" s="553">
        <v>255.66399999999999</v>
      </c>
      <c r="F139" s="553" t="s">
        <v>916</v>
      </c>
      <c r="G139" s="553" t="s">
        <v>916</v>
      </c>
      <c r="H139" s="553">
        <v>79.725999999999999</v>
      </c>
      <c r="I139" s="553">
        <v>79.725999999999999</v>
      </c>
      <c r="J139" s="553">
        <v>335.39</v>
      </c>
      <c r="K139" s="553">
        <v>215.137</v>
      </c>
      <c r="L139" s="553">
        <v>471.52600000000001</v>
      </c>
      <c r="M139" s="553">
        <v>1022.053</v>
      </c>
    </row>
    <row r="140" spans="1:13" x14ac:dyDescent="0.2">
      <c r="A140" s="553" t="s">
        <v>1042</v>
      </c>
      <c r="B140" s="553">
        <v>2.5459999999999998</v>
      </c>
      <c r="C140" s="553">
        <v>207.35300000000001</v>
      </c>
      <c r="D140" s="553">
        <v>117.822</v>
      </c>
      <c r="E140" s="553">
        <v>327.721</v>
      </c>
      <c r="F140" s="553" t="s">
        <v>916</v>
      </c>
      <c r="G140" s="553" t="s">
        <v>916</v>
      </c>
      <c r="H140" s="553">
        <v>82.384</v>
      </c>
      <c r="I140" s="553">
        <v>82.384</v>
      </c>
      <c r="J140" s="553">
        <v>410.10500000000002</v>
      </c>
      <c r="K140" s="553">
        <v>179.6</v>
      </c>
      <c r="L140" s="553">
        <v>415.93599999999998</v>
      </c>
      <c r="M140" s="553">
        <v>1005.641</v>
      </c>
    </row>
    <row r="141" spans="1:13" x14ac:dyDescent="0.2">
      <c r="A141" s="553" t="s">
        <v>1043</v>
      </c>
      <c r="B141" s="553">
        <v>3.26</v>
      </c>
      <c r="C141" s="553">
        <v>378.17700000000002</v>
      </c>
      <c r="D141" s="553">
        <v>102.05200000000001</v>
      </c>
      <c r="E141" s="553">
        <v>483.488</v>
      </c>
      <c r="F141" s="553" t="s">
        <v>916</v>
      </c>
      <c r="G141" s="553" t="s">
        <v>916</v>
      </c>
      <c r="H141" s="553">
        <v>79.725999999999999</v>
      </c>
      <c r="I141" s="553">
        <v>79.725999999999999</v>
      </c>
      <c r="J141" s="553">
        <v>563.21400000000006</v>
      </c>
      <c r="K141" s="553">
        <v>177.887</v>
      </c>
      <c r="L141" s="553">
        <v>427.24</v>
      </c>
      <c r="M141" s="553">
        <v>1168.3420000000001</v>
      </c>
    </row>
    <row r="142" spans="1:13" x14ac:dyDescent="0.2">
      <c r="A142" s="553" t="s">
        <v>1044</v>
      </c>
      <c r="B142" s="553">
        <v>3.9279999999999999</v>
      </c>
      <c r="C142" s="553">
        <v>566.452</v>
      </c>
      <c r="D142" s="553">
        <v>160.16399999999999</v>
      </c>
      <c r="E142" s="553">
        <v>730.54399999999998</v>
      </c>
      <c r="F142" s="553" t="s">
        <v>916</v>
      </c>
      <c r="G142" s="553" t="s">
        <v>916</v>
      </c>
      <c r="H142" s="553">
        <v>82.384</v>
      </c>
      <c r="I142" s="553">
        <v>82.384</v>
      </c>
      <c r="J142" s="553">
        <v>812.92700000000002</v>
      </c>
      <c r="K142" s="553">
        <v>211.892</v>
      </c>
      <c r="L142" s="553">
        <v>515.11599999999999</v>
      </c>
      <c r="M142" s="553">
        <v>1539.9349999999999</v>
      </c>
    </row>
    <row r="143" spans="1:13" x14ac:dyDescent="0.2">
      <c r="A143" s="553" t="s">
        <v>1045</v>
      </c>
      <c r="B143" s="553">
        <v>31.791</v>
      </c>
      <c r="C143" s="553">
        <v>4711.2510000000002</v>
      </c>
      <c r="D143" s="553">
        <v>1433.5450000000001</v>
      </c>
      <c r="E143" s="553">
        <v>6176.5870000000004</v>
      </c>
      <c r="F143" s="553" t="s">
        <v>916</v>
      </c>
      <c r="G143" s="553" t="s">
        <v>916</v>
      </c>
      <c r="H143" s="553">
        <v>970</v>
      </c>
      <c r="I143" s="553">
        <v>970</v>
      </c>
      <c r="J143" s="553">
        <v>7146.5870000000004</v>
      </c>
      <c r="K143" s="553">
        <v>2489.1210000000001</v>
      </c>
      <c r="L143" s="553">
        <v>5895.2290000000003</v>
      </c>
      <c r="M143" s="553">
        <v>15530.937</v>
      </c>
    </row>
    <row r="144" spans="1:13" x14ac:dyDescent="0.2">
      <c r="A144" s="553" t="s">
        <v>1046</v>
      </c>
      <c r="B144" s="553">
        <v>3.2210000000000001</v>
      </c>
      <c r="C144" s="553">
        <v>869.36199999999997</v>
      </c>
      <c r="D144" s="553">
        <v>157.56</v>
      </c>
      <c r="E144" s="553">
        <v>1030.143</v>
      </c>
      <c r="F144" s="553" t="s">
        <v>916</v>
      </c>
      <c r="G144" s="553" t="s">
        <v>916</v>
      </c>
      <c r="H144" s="553">
        <v>82.384</v>
      </c>
      <c r="I144" s="553">
        <v>82.384</v>
      </c>
      <c r="J144" s="553">
        <v>1112.5260000000001</v>
      </c>
      <c r="K144" s="553">
        <v>238.726</v>
      </c>
      <c r="L144" s="553">
        <v>570.89099999999996</v>
      </c>
      <c r="M144" s="553">
        <v>1922.144</v>
      </c>
    </row>
    <row r="145" spans="1:13" x14ac:dyDescent="0.2">
      <c r="A145" s="553" t="s">
        <v>1047</v>
      </c>
      <c r="B145" s="553">
        <v>2.8170000000000002</v>
      </c>
      <c r="C145" s="553">
        <v>687.62900000000002</v>
      </c>
      <c r="D145" s="553">
        <v>128.30000000000001</v>
      </c>
      <c r="E145" s="553">
        <v>818.745</v>
      </c>
      <c r="F145" s="553" t="s">
        <v>916</v>
      </c>
      <c r="G145" s="553" t="s">
        <v>916</v>
      </c>
      <c r="H145" s="553">
        <v>74.411000000000001</v>
      </c>
      <c r="I145" s="553">
        <v>74.411000000000001</v>
      </c>
      <c r="J145" s="553">
        <v>893.15599999999995</v>
      </c>
      <c r="K145" s="553">
        <v>221.91200000000001</v>
      </c>
      <c r="L145" s="553">
        <v>464.94799999999998</v>
      </c>
      <c r="M145" s="553">
        <v>1580.0160000000001</v>
      </c>
    </row>
    <row r="146" spans="1:13" x14ac:dyDescent="0.2">
      <c r="A146" s="553" t="s">
        <v>1048</v>
      </c>
      <c r="B146" s="553">
        <v>2.008</v>
      </c>
      <c r="C146" s="553">
        <v>594.56700000000001</v>
      </c>
      <c r="D146" s="553">
        <v>131.18199999999999</v>
      </c>
      <c r="E146" s="553">
        <v>727.75699999999995</v>
      </c>
      <c r="F146" s="553" t="s">
        <v>916</v>
      </c>
      <c r="G146" s="553" t="s">
        <v>916</v>
      </c>
      <c r="H146" s="553">
        <v>82.384</v>
      </c>
      <c r="I146" s="553">
        <v>82.384</v>
      </c>
      <c r="J146" s="553">
        <v>810.14</v>
      </c>
      <c r="K146" s="553">
        <v>201.00700000000001</v>
      </c>
      <c r="L146" s="553">
        <v>479.02100000000002</v>
      </c>
      <c r="M146" s="553">
        <v>1490.1679999999999</v>
      </c>
    </row>
    <row r="147" spans="1:13" x14ac:dyDescent="0.2">
      <c r="A147" s="553" t="s">
        <v>1049</v>
      </c>
      <c r="B147" s="553">
        <v>2.7949999999999999</v>
      </c>
      <c r="C147" s="553">
        <v>454.83</v>
      </c>
      <c r="D147" s="553">
        <v>114.337</v>
      </c>
      <c r="E147" s="553">
        <v>571.96100000000001</v>
      </c>
      <c r="F147" s="553" t="s">
        <v>916</v>
      </c>
      <c r="G147" s="553" t="s">
        <v>916</v>
      </c>
      <c r="H147" s="553">
        <v>79.725999999999999</v>
      </c>
      <c r="I147" s="553">
        <v>79.725999999999999</v>
      </c>
      <c r="J147" s="553">
        <v>651.68700000000001</v>
      </c>
      <c r="K147" s="553">
        <v>192.041</v>
      </c>
      <c r="L147" s="553">
        <v>430.26100000000002</v>
      </c>
      <c r="M147" s="553">
        <v>1273.99</v>
      </c>
    </row>
    <row r="148" spans="1:13" x14ac:dyDescent="0.2">
      <c r="A148" s="553" t="s">
        <v>1050</v>
      </c>
      <c r="B148" s="553">
        <v>1.6870000000000001</v>
      </c>
      <c r="C148" s="553">
        <v>282.81</v>
      </c>
      <c r="D148" s="553">
        <v>84.435000000000002</v>
      </c>
      <c r="E148" s="553">
        <v>368.93200000000002</v>
      </c>
      <c r="F148" s="553" t="s">
        <v>916</v>
      </c>
      <c r="G148" s="553" t="s">
        <v>916</v>
      </c>
      <c r="H148" s="553">
        <v>82.384</v>
      </c>
      <c r="I148" s="553">
        <v>82.384</v>
      </c>
      <c r="J148" s="553">
        <v>451.31599999999997</v>
      </c>
      <c r="K148" s="553">
        <v>169.471</v>
      </c>
      <c r="L148" s="553">
        <v>413.47399999999999</v>
      </c>
      <c r="M148" s="553">
        <v>1034.261</v>
      </c>
    </row>
    <row r="149" spans="1:13" x14ac:dyDescent="0.2">
      <c r="A149" s="553" t="s">
        <v>1051</v>
      </c>
      <c r="B149" s="553">
        <v>1.337</v>
      </c>
      <c r="C149" s="553">
        <v>167.93299999999999</v>
      </c>
      <c r="D149" s="553">
        <v>87.299000000000007</v>
      </c>
      <c r="E149" s="553">
        <v>256.57</v>
      </c>
      <c r="F149" s="553" t="s">
        <v>916</v>
      </c>
      <c r="G149" s="553" t="s">
        <v>916</v>
      </c>
      <c r="H149" s="553">
        <v>79.725999999999999</v>
      </c>
      <c r="I149" s="553">
        <v>79.725999999999999</v>
      </c>
      <c r="J149" s="553">
        <v>336.29599999999999</v>
      </c>
      <c r="K149" s="553">
        <v>184.71899999999999</v>
      </c>
      <c r="L149" s="553">
        <v>457.613</v>
      </c>
      <c r="M149" s="553">
        <v>978.62800000000004</v>
      </c>
    </row>
    <row r="150" spans="1:13" x14ac:dyDescent="0.2">
      <c r="A150" s="553" t="s">
        <v>1052</v>
      </c>
      <c r="B150" s="553">
        <v>2.1829999999999998</v>
      </c>
      <c r="C150" s="553">
        <v>127.169</v>
      </c>
      <c r="D150" s="553">
        <v>84.724999999999994</v>
      </c>
      <c r="E150" s="553">
        <v>214.078</v>
      </c>
      <c r="F150" s="553" t="s">
        <v>916</v>
      </c>
      <c r="G150" s="553" t="s">
        <v>916</v>
      </c>
      <c r="H150" s="553">
        <v>82.384</v>
      </c>
      <c r="I150" s="553">
        <v>82.384</v>
      </c>
      <c r="J150" s="553">
        <v>296.46100000000001</v>
      </c>
      <c r="K150" s="553">
        <v>238.72</v>
      </c>
      <c r="L150" s="553">
        <v>606.13900000000001</v>
      </c>
      <c r="M150" s="553">
        <v>1141.32</v>
      </c>
    </row>
    <row r="151" spans="1:13" x14ac:dyDescent="0.2">
      <c r="A151" s="553" t="s">
        <v>1053</v>
      </c>
      <c r="B151" s="553">
        <v>2.0630000000000002</v>
      </c>
      <c r="C151" s="553">
        <v>116.851</v>
      </c>
      <c r="D151" s="553">
        <v>93.331000000000003</v>
      </c>
      <c r="E151" s="553">
        <v>212.245</v>
      </c>
      <c r="F151" s="553" t="s">
        <v>916</v>
      </c>
      <c r="G151" s="553" t="s">
        <v>916</v>
      </c>
      <c r="H151" s="553">
        <v>82.384</v>
      </c>
      <c r="I151" s="553">
        <v>82.384</v>
      </c>
      <c r="J151" s="553">
        <v>294.62900000000002</v>
      </c>
      <c r="K151" s="553">
        <v>267.41300000000001</v>
      </c>
      <c r="L151" s="553">
        <v>651.93799999999999</v>
      </c>
      <c r="M151" s="553">
        <v>1213.98</v>
      </c>
    </row>
    <row r="152" spans="1:13" x14ac:dyDescent="0.2">
      <c r="A152" s="553" t="s">
        <v>1054</v>
      </c>
      <c r="B152" s="553">
        <v>2.74</v>
      </c>
      <c r="C152" s="553">
        <v>125.026</v>
      </c>
      <c r="D152" s="553">
        <v>89.995999999999995</v>
      </c>
      <c r="E152" s="553">
        <v>217.762</v>
      </c>
      <c r="F152" s="553" t="s">
        <v>916</v>
      </c>
      <c r="G152" s="553" t="s">
        <v>916</v>
      </c>
      <c r="H152" s="553">
        <v>79.725999999999999</v>
      </c>
      <c r="I152" s="553">
        <v>79.725999999999999</v>
      </c>
      <c r="J152" s="553">
        <v>297.488</v>
      </c>
      <c r="K152" s="553">
        <v>249.749</v>
      </c>
      <c r="L152" s="553">
        <v>509.04599999999999</v>
      </c>
      <c r="M152" s="553">
        <v>1056.2840000000001</v>
      </c>
    </row>
    <row r="153" spans="1:13" x14ac:dyDescent="0.2">
      <c r="A153" s="553" t="s">
        <v>1055</v>
      </c>
      <c r="B153" s="553">
        <v>2.9119999999999999</v>
      </c>
      <c r="C153" s="553">
        <v>179.55600000000001</v>
      </c>
      <c r="D153" s="553">
        <v>98.168000000000006</v>
      </c>
      <c r="E153" s="553">
        <v>280.63499999999999</v>
      </c>
      <c r="F153" s="553" t="s">
        <v>916</v>
      </c>
      <c r="G153" s="553" t="s">
        <v>916</v>
      </c>
      <c r="H153" s="553">
        <v>82.384</v>
      </c>
      <c r="I153" s="553">
        <v>82.384</v>
      </c>
      <c r="J153" s="553">
        <v>363.01900000000001</v>
      </c>
      <c r="K153" s="553">
        <v>188.935</v>
      </c>
      <c r="L153" s="553">
        <v>424.35300000000001</v>
      </c>
      <c r="M153" s="553">
        <v>976.30700000000002</v>
      </c>
    </row>
    <row r="154" spans="1:13" x14ac:dyDescent="0.2">
      <c r="A154" s="553" t="s">
        <v>1056</v>
      </c>
      <c r="B154" s="553">
        <v>3.0790000000000002</v>
      </c>
      <c r="C154" s="553">
        <v>316.92399999999998</v>
      </c>
      <c r="D154" s="553">
        <v>117.312</v>
      </c>
      <c r="E154" s="553">
        <v>437.315</v>
      </c>
      <c r="F154" s="553" t="s">
        <v>916</v>
      </c>
      <c r="G154" s="553" t="s">
        <v>916</v>
      </c>
      <c r="H154" s="553">
        <v>79.725999999999999</v>
      </c>
      <c r="I154" s="553">
        <v>79.725999999999999</v>
      </c>
      <c r="J154" s="553">
        <v>517.04100000000005</v>
      </c>
      <c r="K154" s="553">
        <v>183.23699999999999</v>
      </c>
      <c r="L154" s="553">
        <v>430.63099999999997</v>
      </c>
      <c r="M154" s="553">
        <v>1130.9079999999999</v>
      </c>
    </row>
    <row r="155" spans="1:13" x14ac:dyDescent="0.2">
      <c r="A155" s="553" t="s">
        <v>1057</v>
      </c>
      <c r="B155" s="553">
        <v>3.9430000000000001</v>
      </c>
      <c r="C155" s="553">
        <v>556.28399999999999</v>
      </c>
      <c r="D155" s="553">
        <v>166.761</v>
      </c>
      <c r="E155" s="553">
        <v>726.98800000000006</v>
      </c>
      <c r="F155" s="553" t="s">
        <v>916</v>
      </c>
      <c r="G155" s="553" t="s">
        <v>916</v>
      </c>
      <c r="H155" s="553">
        <v>82.384</v>
      </c>
      <c r="I155" s="553">
        <v>82.384</v>
      </c>
      <c r="J155" s="553">
        <v>809.37099999999998</v>
      </c>
      <c r="K155" s="553">
        <v>226.30500000000001</v>
      </c>
      <c r="L155" s="553">
        <v>589.32899999999995</v>
      </c>
      <c r="M155" s="553">
        <v>1625.0050000000001</v>
      </c>
    </row>
    <row r="156" spans="1:13" x14ac:dyDescent="0.2">
      <c r="A156" s="553" t="s">
        <v>1058</v>
      </c>
      <c r="B156" s="553">
        <v>30.785</v>
      </c>
      <c r="C156" s="553">
        <v>4477.6329999999998</v>
      </c>
      <c r="D156" s="553">
        <v>1353.4059999999999</v>
      </c>
      <c r="E156" s="553">
        <v>5861.8230000000003</v>
      </c>
      <c r="F156" s="553" t="s">
        <v>916</v>
      </c>
      <c r="G156" s="553" t="s">
        <v>916</v>
      </c>
      <c r="H156" s="553">
        <v>970</v>
      </c>
      <c r="I156" s="553">
        <v>970</v>
      </c>
      <c r="J156" s="553">
        <v>6831.8230000000003</v>
      </c>
      <c r="K156" s="553">
        <v>2562.2350000000001</v>
      </c>
      <c r="L156" s="553">
        <v>6030.9629999999997</v>
      </c>
      <c r="M156" s="553">
        <v>15425.021000000001</v>
      </c>
    </row>
    <row r="157" spans="1:13" x14ac:dyDescent="0.2">
      <c r="A157" s="553" t="s">
        <v>1059</v>
      </c>
      <c r="B157" s="553">
        <v>4.5380000000000003</v>
      </c>
      <c r="C157" s="553">
        <v>907.46199999999999</v>
      </c>
      <c r="D157" s="553">
        <v>205.02500000000001</v>
      </c>
      <c r="E157" s="553">
        <v>1117.0239999999999</v>
      </c>
      <c r="F157" s="553" t="s">
        <v>916</v>
      </c>
      <c r="G157" s="553" t="s">
        <v>916</v>
      </c>
      <c r="H157" s="553">
        <v>83.004999999999995</v>
      </c>
      <c r="I157" s="553">
        <v>83.004999999999995</v>
      </c>
      <c r="J157" s="553">
        <v>1200.03</v>
      </c>
      <c r="K157" s="553">
        <v>285.09500000000003</v>
      </c>
      <c r="L157" s="553">
        <v>644.44799999999998</v>
      </c>
      <c r="M157" s="553">
        <v>2129.5720000000001</v>
      </c>
    </row>
    <row r="158" spans="1:13" x14ac:dyDescent="0.2">
      <c r="A158" s="553" t="s">
        <v>1060</v>
      </c>
      <c r="B158" s="553">
        <v>3.9710000000000001</v>
      </c>
      <c r="C158" s="553">
        <v>716.96900000000005</v>
      </c>
      <c r="D158" s="553">
        <v>136.50399999999999</v>
      </c>
      <c r="E158" s="553">
        <v>857.44399999999996</v>
      </c>
      <c r="F158" s="553" t="s">
        <v>916</v>
      </c>
      <c r="G158" s="553" t="s">
        <v>916</v>
      </c>
      <c r="H158" s="553">
        <v>77.650000000000006</v>
      </c>
      <c r="I158" s="553">
        <v>77.650000000000006</v>
      </c>
      <c r="J158" s="553">
        <v>935.09500000000003</v>
      </c>
      <c r="K158" s="553">
        <v>238.964</v>
      </c>
      <c r="L158" s="553">
        <v>501.79700000000003</v>
      </c>
      <c r="M158" s="553">
        <v>1675.856</v>
      </c>
    </row>
    <row r="159" spans="1:13" x14ac:dyDescent="0.2">
      <c r="A159" s="553" t="s">
        <v>1061</v>
      </c>
      <c r="B159" s="553">
        <v>2.83</v>
      </c>
      <c r="C159" s="553">
        <v>619.87300000000005</v>
      </c>
      <c r="D159" s="553">
        <v>160.24600000000001</v>
      </c>
      <c r="E159" s="553">
        <v>782.94899999999996</v>
      </c>
      <c r="F159" s="553" t="s">
        <v>916</v>
      </c>
      <c r="G159" s="553" t="s">
        <v>916</v>
      </c>
      <c r="H159" s="553">
        <v>83.004999999999995</v>
      </c>
      <c r="I159" s="553">
        <v>83.004999999999995</v>
      </c>
      <c r="J159" s="553">
        <v>865.95500000000004</v>
      </c>
      <c r="K159" s="553">
        <v>217.874</v>
      </c>
      <c r="L159" s="553">
        <v>505.97699999999998</v>
      </c>
      <c r="M159" s="553">
        <v>1589.806</v>
      </c>
    </row>
    <row r="160" spans="1:13" x14ac:dyDescent="0.2">
      <c r="A160" s="553" t="s">
        <v>1062</v>
      </c>
      <c r="B160" s="553">
        <v>4.0279999999999996</v>
      </c>
      <c r="C160" s="553">
        <v>474.24099999999999</v>
      </c>
      <c r="D160" s="553">
        <v>119.11</v>
      </c>
      <c r="E160" s="553">
        <v>597.37900000000002</v>
      </c>
      <c r="F160" s="553" t="s">
        <v>916</v>
      </c>
      <c r="G160" s="553" t="s">
        <v>916</v>
      </c>
      <c r="H160" s="553">
        <v>80.328000000000003</v>
      </c>
      <c r="I160" s="553">
        <v>80.328000000000003</v>
      </c>
      <c r="J160" s="553">
        <v>677.70699999999999</v>
      </c>
      <c r="K160" s="553">
        <v>192.94900000000001</v>
      </c>
      <c r="L160" s="553">
        <v>421.00099999999998</v>
      </c>
      <c r="M160" s="553">
        <v>1291.6559999999999</v>
      </c>
    </row>
    <row r="161" spans="1:13" x14ac:dyDescent="0.2">
      <c r="A161" s="553" t="s">
        <v>1063</v>
      </c>
      <c r="B161" s="553">
        <v>2.4319999999999999</v>
      </c>
      <c r="C161" s="553">
        <v>293.834</v>
      </c>
      <c r="D161" s="553">
        <v>105.709</v>
      </c>
      <c r="E161" s="553">
        <v>401.97399999999999</v>
      </c>
      <c r="F161" s="553" t="s">
        <v>916</v>
      </c>
      <c r="G161" s="553" t="s">
        <v>916</v>
      </c>
      <c r="H161" s="553">
        <v>83.004999999999995</v>
      </c>
      <c r="I161" s="553">
        <v>83.004999999999995</v>
      </c>
      <c r="J161" s="553">
        <v>484.98</v>
      </c>
      <c r="K161" s="553">
        <v>183.18100000000001</v>
      </c>
      <c r="L161" s="553">
        <v>439.97399999999999</v>
      </c>
      <c r="M161" s="553">
        <v>1108.134</v>
      </c>
    </row>
    <row r="162" spans="1:13" x14ac:dyDescent="0.2">
      <c r="A162" s="553" t="s">
        <v>1064</v>
      </c>
      <c r="B162" s="553">
        <v>1.923</v>
      </c>
      <c r="C162" s="553">
        <v>173.87</v>
      </c>
      <c r="D162" s="553">
        <v>92.308999999999997</v>
      </c>
      <c r="E162" s="553">
        <v>268.10199999999998</v>
      </c>
      <c r="F162" s="553" t="s">
        <v>916</v>
      </c>
      <c r="G162" s="553" t="s">
        <v>916</v>
      </c>
      <c r="H162" s="553">
        <v>80.328000000000003</v>
      </c>
      <c r="I162" s="553">
        <v>80.328000000000003</v>
      </c>
      <c r="J162" s="553">
        <v>348.43</v>
      </c>
      <c r="K162" s="553">
        <v>205.208</v>
      </c>
      <c r="L162" s="553">
        <v>498.70699999999999</v>
      </c>
      <c r="M162" s="553">
        <v>1052.346</v>
      </c>
    </row>
    <row r="163" spans="1:13" x14ac:dyDescent="0.2">
      <c r="A163" s="553" t="s">
        <v>1065</v>
      </c>
      <c r="B163" s="553">
        <v>3.016</v>
      </c>
      <c r="C163" s="553">
        <v>131.256</v>
      </c>
      <c r="D163" s="553">
        <v>94.263000000000005</v>
      </c>
      <c r="E163" s="553">
        <v>228.53399999999999</v>
      </c>
      <c r="F163" s="553" t="s">
        <v>916</v>
      </c>
      <c r="G163" s="553" t="s">
        <v>916</v>
      </c>
      <c r="H163" s="553">
        <v>83.004999999999995</v>
      </c>
      <c r="I163" s="553">
        <v>83.004999999999995</v>
      </c>
      <c r="J163" s="553">
        <v>311.54000000000002</v>
      </c>
      <c r="K163" s="553">
        <v>243.07900000000001</v>
      </c>
      <c r="L163" s="553">
        <v>577.96100000000001</v>
      </c>
      <c r="M163" s="553">
        <v>1132.58</v>
      </c>
    </row>
    <row r="164" spans="1:13" x14ac:dyDescent="0.2">
      <c r="A164" s="553" t="s">
        <v>1066</v>
      </c>
      <c r="B164" s="553">
        <v>2.8479999999999999</v>
      </c>
      <c r="C164" s="553">
        <v>120.63500000000001</v>
      </c>
      <c r="D164" s="553">
        <v>105.857</v>
      </c>
      <c r="E164" s="553">
        <v>229.34100000000001</v>
      </c>
      <c r="F164" s="553" t="s">
        <v>916</v>
      </c>
      <c r="G164" s="553" t="s">
        <v>916</v>
      </c>
      <c r="H164" s="553">
        <v>83.004999999999995</v>
      </c>
      <c r="I164" s="553">
        <v>83.004999999999995</v>
      </c>
      <c r="J164" s="553">
        <v>312.346</v>
      </c>
      <c r="K164" s="553">
        <v>250.32900000000001</v>
      </c>
      <c r="L164" s="553">
        <v>605.99800000000005</v>
      </c>
      <c r="M164" s="553">
        <v>1168.674</v>
      </c>
    </row>
    <row r="165" spans="1:13" x14ac:dyDescent="0.2">
      <c r="A165" s="553" t="s">
        <v>1067</v>
      </c>
      <c r="B165" s="553">
        <v>3.7839999999999998</v>
      </c>
      <c r="C165" s="553">
        <v>129.33799999999999</v>
      </c>
      <c r="D165" s="553">
        <v>108.711</v>
      </c>
      <c r="E165" s="553">
        <v>241.833</v>
      </c>
      <c r="F165" s="553" t="s">
        <v>916</v>
      </c>
      <c r="G165" s="553" t="s">
        <v>916</v>
      </c>
      <c r="H165" s="553">
        <v>80.328000000000003</v>
      </c>
      <c r="I165" s="553">
        <v>80.328000000000003</v>
      </c>
      <c r="J165" s="553">
        <v>322.161</v>
      </c>
      <c r="K165" s="553">
        <v>230.88</v>
      </c>
      <c r="L165" s="553">
        <v>475.05599999999998</v>
      </c>
      <c r="M165" s="553">
        <v>1028.098</v>
      </c>
    </row>
    <row r="166" spans="1:13" x14ac:dyDescent="0.2">
      <c r="A166" s="553" t="s">
        <v>1068</v>
      </c>
      <c r="B166" s="553">
        <v>3.0070000000000001</v>
      </c>
      <c r="C166" s="553">
        <v>186.48099999999999</v>
      </c>
      <c r="D166" s="553">
        <v>111.761</v>
      </c>
      <c r="E166" s="553">
        <v>301.24799999999999</v>
      </c>
      <c r="F166" s="553" t="s">
        <v>916</v>
      </c>
      <c r="G166" s="553" t="s">
        <v>916</v>
      </c>
      <c r="H166" s="553">
        <v>83.004999999999995</v>
      </c>
      <c r="I166" s="553">
        <v>83.004999999999995</v>
      </c>
      <c r="J166" s="553">
        <v>384.25400000000002</v>
      </c>
      <c r="K166" s="553">
        <v>191.55099999999999</v>
      </c>
      <c r="L166" s="553">
        <v>432.25</v>
      </c>
      <c r="M166" s="553">
        <v>1008.054</v>
      </c>
    </row>
    <row r="167" spans="1:13" x14ac:dyDescent="0.2">
      <c r="A167" s="553" t="s">
        <v>1069</v>
      </c>
      <c r="B167" s="553">
        <v>3.181</v>
      </c>
      <c r="C167" s="553">
        <v>329.47800000000001</v>
      </c>
      <c r="D167" s="553">
        <v>135.48099999999999</v>
      </c>
      <c r="E167" s="553">
        <v>468.14</v>
      </c>
      <c r="F167" s="553" t="s">
        <v>916</v>
      </c>
      <c r="G167" s="553" t="s">
        <v>916</v>
      </c>
      <c r="H167" s="553">
        <v>80.328000000000003</v>
      </c>
      <c r="I167" s="553">
        <v>80.328000000000003</v>
      </c>
      <c r="J167" s="553">
        <v>548.46799999999996</v>
      </c>
      <c r="K167" s="553">
        <v>193.53100000000001</v>
      </c>
      <c r="L167" s="553">
        <v>445.91300000000001</v>
      </c>
      <c r="M167" s="553">
        <v>1187.9110000000001</v>
      </c>
    </row>
    <row r="168" spans="1:13" x14ac:dyDescent="0.2">
      <c r="A168" s="553" t="s">
        <v>1070</v>
      </c>
      <c r="B168" s="553">
        <v>4.07</v>
      </c>
      <c r="C168" s="553">
        <v>578.13599999999997</v>
      </c>
      <c r="D168" s="553">
        <v>155.738</v>
      </c>
      <c r="E168" s="553">
        <v>737.94399999999996</v>
      </c>
      <c r="F168" s="553" t="s">
        <v>916</v>
      </c>
      <c r="G168" s="553" t="s">
        <v>916</v>
      </c>
      <c r="H168" s="553">
        <v>83.004999999999995</v>
      </c>
      <c r="I168" s="553">
        <v>83.004999999999995</v>
      </c>
      <c r="J168" s="553">
        <v>820.94899999999996</v>
      </c>
      <c r="K168" s="553">
        <v>229.03200000000001</v>
      </c>
      <c r="L168" s="553">
        <v>532.21500000000003</v>
      </c>
      <c r="M168" s="553">
        <v>1582.1959999999999</v>
      </c>
    </row>
    <row r="169" spans="1:13" x14ac:dyDescent="0.2">
      <c r="A169" s="553" t="s">
        <v>1071</v>
      </c>
      <c r="B169" s="553">
        <v>39.627000000000002</v>
      </c>
      <c r="C169" s="553">
        <v>4660.558</v>
      </c>
      <c r="D169" s="553">
        <v>1530.7139999999999</v>
      </c>
      <c r="E169" s="553">
        <v>6230.8990000000003</v>
      </c>
      <c r="F169" s="553" t="s">
        <v>916</v>
      </c>
      <c r="G169" s="553" t="s">
        <v>916</v>
      </c>
      <c r="H169" s="553">
        <v>980</v>
      </c>
      <c r="I169" s="553">
        <v>980</v>
      </c>
      <c r="J169" s="553">
        <v>7210.8990000000003</v>
      </c>
      <c r="K169" s="553">
        <v>2661.6729999999998</v>
      </c>
      <c r="L169" s="553">
        <v>6086.991</v>
      </c>
      <c r="M169" s="553">
        <v>15959.563</v>
      </c>
    </row>
    <row r="170" spans="1:13" x14ac:dyDescent="0.2">
      <c r="A170" s="553" t="s">
        <v>1072</v>
      </c>
      <c r="B170" s="553">
        <v>4.1349999999999998</v>
      </c>
      <c r="C170" s="553">
        <v>761.27599999999995</v>
      </c>
      <c r="D170" s="553">
        <v>187.47200000000001</v>
      </c>
      <c r="E170" s="553">
        <v>952.88300000000004</v>
      </c>
      <c r="F170" s="553" t="s">
        <v>916</v>
      </c>
      <c r="G170" s="553" t="s">
        <v>916</v>
      </c>
      <c r="H170" s="553">
        <v>85.781000000000006</v>
      </c>
      <c r="I170" s="553">
        <v>85.781000000000006</v>
      </c>
      <c r="J170" s="553">
        <v>1038.664</v>
      </c>
      <c r="K170" s="553">
        <v>264.53300000000002</v>
      </c>
      <c r="L170" s="553">
        <v>650.23800000000006</v>
      </c>
      <c r="M170" s="553">
        <v>1953.4349999999999</v>
      </c>
    </row>
    <row r="171" spans="1:13" x14ac:dyDescent="0.2">
      <c r="A171" s="553" t="s">
        <v>1073</v>
      </c>
      <c r="B171" s="553">
        <v>3.6179999999999999</v>
      </c>
      <c r="C171" s="553">
        <v>859.42700000000002</v>
      </c>
      <c r="D171" s="553">
        <v>164.82599999999999</v>
      </c>
      <c r="E171" s="553">
        <v>1027.8710000000001</v>
      </c>
      <c r="F171" s="553" t="s">
        <v>916</v>
      </c>
      <c r="G171" s="553" t="s">
        <v>916</v>
      </c>
      <c r="H171" s="553">
        <v>77.478999999999999</v>
      </c>
      <c r="I171" s="553">
        <v>77.478999999999999</v>
      </c>
      <c r="J171" s="553">
        <v>1105.3510000000001</v>
      </c>
      <c r="K171" s="553">
        <v>267.16899999999998</v>
      </c>
      <c r="L171" s="553">
        <v>541.00099999999998</v>
      </c>
      <c r="M171" s="553">
        <v>1913.52</v>
      </c>
    </row>
    <row r="172" spans="1:13" x14ac:dyDescent="0.2">
      <c r="A172" s="553" t="s">
        <v>1074</v>
      </c>
      <c r="B172" s="553">
        <v>2.5790000000000002</v>
      </c>
      <c r="C172" s="553">
        <v>581.07500000000005</v>
      </c>
      <c r="D172" s="553">
        <v>139.75200000000001</v>
      </c>
      <c r="E172" s="553">
        <v>723.40599999999995</v>
      </c>
      <c r="F172" s="553" t="s">
        <v>916</v>
      </c>
      <c r="G172" s="553" t="s">
        <v>916</v>
      </c>
      <c r="H172" s="553">
        <v>85.781000000000006</v>
      </c>
      <c r="I172" s="553">
        <v>85.781000000000006</v>
      </c>
      <c r="J172" s="553">
        <v>809.18700000000001</v>
      </c>
      <c r="K172" s="553">
        <v>219.119</v>
      </c>
      <c r="L172" s="553">
        <v>487.904</v>
      </c>
      <c r="M172" s="553">
        <v>1516.21</v>
      </c>
    </row>
    <row r="173" spans="1:13" x14ac:dyDescent="0.2">
      <c r="A173" s="553" t="s">
        <v>1075</v>
      </c>
      <c r="B173" s="553">
        <v>3.8039999999999998</v>
      </c>
      <c r="C173" s="553">
        <v>405.60199999999998</v>
      </c>
      <c r="D173" s="553">
        <v>106.87</v>
      </c>
      <c r="E173" s="553">
        <v>516.27700000000004</v>
      </c>
      <c r="F173" s="553" t="s">
        <v>916</v>
      </c>
      <c r="G173" s="553" t="s">
        <v>916</v>
      </c>
      <c r="H173" s="553">
        <v>83.013999999999996</v>
      </c>
      <c r="I173" s="553">
        <v>83.013999999999996</v>
      </c>
      <c r="J173" s="553">
        <v>599.29</v>
      </c>
      <c r="K173" s="553">
        <v>191.87299999999999</v>
      </c>
      <c r="L173" s="553">
        <v>415.233</v>
      </c>
      <c r="M173" s="553">
        <v>1206.396</v>
      </c>
    </row>
    <row r="174" spans="1:13" x14ac:dyDescent="0.2">
      <c r="A174" s="553" t="s">
        <v>1076</v>
      </c>
      <c r="B174" s="553">
        <v>2.2970000000000002</v>
      </c>
      <c r="C174" s="553">
        <v>216.452</v>
      </c>
      <c r="D174" s="553">
        <v>98.143000000000001</v>
      </c>
      <c r="E174" s="553">
        <v>316.892</v>
      </c>
      <c r="F174" s="553" t="s">
        <v>916</v>
      </c>
      <c r="G174" s="553" t="s">
        <v>916</v>
      </c>
      <c r="H174" s="553">
        <v>85.781000000000006</v>
      </c>
      <c r="I174" s="553">
        <v>85.781000000000006</v>
      </c>
      <c r="J174" s="553">
        <v>402.673</v>
      </c>
      <c r="K174" s="553">
        <v>180.97</v>
      </c>
      <c r="L174" s="553">
        <v>431.02199999999999</v>
      </c>
      <c r="M174" s="553">
        <v>1014.664</v>
      </c>
    </row>
    <row r="175" spans="1:13" x14ac:dyDescent="0.2">
      <c r="A175" s="553" t="s">
        <v>1077</v>
      </c>
      <c r="B175" s="553">
        <v>1.8160000000000001</v>
      </c>
      <c r="C175" s="553">
        <v>159.761</v>
      </c>
      <c r="D175" s="553">
        <v>94.436000000000007</v>
      </c>
      <c r="E175" s="553">
        <v>256.01400000000001</v>
      </c>
      <c r="F175" s="553" t="s">
        <v>916</v>
      </c>
      <c r="G175" s="553" t="s">
        <v>916</v>
      </c>
      <c r="H175" s="553">
        <v>83.013999999999996</v>
      </c>
      <c r="I175" s="553">
        <v>83.013999999999996</v>
      </c>
      <c r="J175" s="553">
        <v>339.02800000000002</v>
      </c>
      <c r="K175" s="553">
        <v>207.71799999999999</v>
      </c>
      <c r="L175" s="553">
        <v>488.77300000000002</v>
      </c>
      <c r="M175" s="553">
        <v>1035.519</v>
      </c>
    </row>
    <row r="176" spans="1:13" x14ac:dyDescent="0.2">
      <c r="A176" s="553" t="s">
        <v>1078</v>
      </c>
      <c r="B176" s="553">
        <v>2.6059999999999999</v>
      </c>
      <c r="C176" s="553">
        <v>132.30600000000001</v>
      </c>
      <c r="D176" s="553">
        <v>94.99</v>
      </c>
      <c r="E176" s="553">
        <v>229.90199999999999</v>
      </c>
      <c r="F176" s="553" t="s">
        <v>916</v>
      </c>
      <c r="G176" s="553" t="s">
        <v>916</v>
      </c>
      <c r="H176" s="553">
        <v>85.781000000000006</v>
      </c>
      <c r="I176" s="553">
        <v>85.781000000000006</v>
      </c>
      <c r="J176" s="553">
        <v>315.68200000000002</v>
      </c>
      <c r="K176" s="553">
        <v>243.042</v>
      </c>
      <c r="L176" s="553">
        <v>590.79399999999998</v>
      </c>
      <c r="M176" s="553">
        <v>1149.519</v>
      </c>
    </row>
    <row r="177" spans="1:13" x14ac:dyDescent="0.2">
      <c r="A177" s="553" t="s">
        <v>1079</v>
      </c>
      <c r="B177" s="553">
        <v>2.4609999999999999</v>
      </c>
      <c r="C177" s="553">
        <v>121.181</v>
      </c>
      <c r="D177" s="553">
        <v>105.84699999999999</v>
      </c>
      <c r="E177" s="553">
        <v>229.489</v>
      </c>
      <c r="F177" s="553" t="s">
        <v>916</v>
      </c>
      <c r="G177" s="553" t="s">
        <v>916</v>
      </c>
      <c r="H177" s="553">
        <v>85.781000000000006</v>
      </c>
      <c r="I177" s="553">
        <v>85.781000000000006</v>
      </c>
      <c r="J177" s="553">
        <v>315.26900000000001</v>
      </c>
      <c r="K177" s="553">
        <v>252.381</v>
      </c>
      <c r="L177" s="553">
        <v>589.19899999999996</v>
      </c>
      <c r="M177" s="553">
        <v>1156.8489999999999</v>
      </c>
    </row>
    <row r="178" spans="1:13" x14ac:dyDescent="0.2">
      <c r="A178" s="553" t="s">
        <v>1080</v>
      </c>
      <c r="B178" s="553">
        <v>3.27</v>
      </c>
      <c r="C178" s="553">
        <v>132.05799999999999</v>
      </c>
      <c r="D178" s="553">
        <v>106.431</v>
      </c>
      <c r="E178" s="553">
        <v>241.75899999999999</v>
      </c>
      <c r="F178" s="553" t="s">
        <v>916</v>
      </c>
      <c r="G178" s="553" t="s">
        <v>916</v>
      </c>
      <c r="H178" s="553">
        <v>83.013999999999996</v>
      </c>
      <c r="I178" s="553">
        <v>83.013999999999996</v>
      </c>
      <c r="J178" s="553">
        <v>324.77300000000002</v>
      </c>
      <c r="K178" s="553">
        <v>243.375</v>
      </c>
      <c r="L178" s="553">
        <v>496.30500000000001</v>
      </c>
      <c r="M178" s="553">
        <v>1064.453</v>
      </c>
    </row>
    <row r="179" spans="1:13" x14ac:dyDescent="0.2">
      <c r="A179" s="553" t="s">
        <v>1081</v>
      </c>
      <c r="B179" s="553">
        <v>3.5670000000000002</v>
      </c>
      <c r="C179" s="553">
        <v>193.45</v>
      </c>
      <c r="D179" s="553">
        <v>131.274</v>
      </c>
      <c r="E179" s="553">
        <v>328.291</v>
      </c>
      <c r="F179" s="553" t="s">
        <v>916</v>
      </c>
      <c r="G179" s="553" t="s">
        <v>916</v>
      </c>
      <c r="H179" s="553">
        <v>85.781000000000006</v>
      </c>
      <c r="I179" s="553">
        <v>85.781000000000006</v>
      </c>
      <c r="J179" s="553">
        <v>414.072</v>
      </c>
      <c r="K179" s="553">
        <v>196.976</v>
      </c>
      <c r="L179" s="553">
        <v>444.21199999999999</v>
      </c>
      <c r="M179" s="553">
        <v>1055.261</v>
      </c>
    </row>
    <row r="180" spans="1:13" x14ac:dyDescent="0.2">
      <c r="A180" s="553" t="s">
        <v>1082</v>
      </c>
      <c r="B180" s="553">
        <v>3.774</v>
      </c>
      <c r="C180" s="553">
        <v>313.59500000000003</v>
      </c>
      <c r="D180" s="553">
        <v>137.51400000000001</v>
      </c>
      <c r="E180" s="553">
        <v>454.88299999999998</v>
      </c>
      <c r="F180" s="553" t="s">
        <v>916</v>
      </c>
      <c r="G180" s="553" t="s">
        <v>916</v>
      </c>
      <c r="H180" s="553">
        <v>83.013999999999996</v>
      </c>
      <c r="I180" s="553">
        <v>83.013999999999996</v>
      </c>
      <c r="J180" s="553">
        <v>537.89700000000005</v>
      </c>
      <c r="K180" s="553">
        <v>194.50700000000001</v>
      </c>
      <c r="L180" s="553">
        <v>448.39100000000002</v>
      </c>
      <c r="M180" s="553">
        <v>1180.7950000000001</v>
      </c>
    </row>
    <row r="181" spans="1:13" x14ac:dyDescent="0.2">
      <c r="A181" s="553" t="s">
        <v>1083</v>
      </c>
      <c r="B181" s="553">
        <v>4.8289999999999997</v>
      </c>
      <c r="C181" s="553">
        <v>662.096</v>
      </c>
      <c r="D181" s="553">
        <v>197.625</v>
      </c>
      <c r="E181" s="553">
        <v>864.55</v>
      </c>
      <c r="F181" s="553" t="s">
        <v>916</v>
      </c>
      <c r="G181" s="553" t="s">
        <v>916</v>
      </c>
      <c r="H181" s="553">
        <v>85.781000000000006</v>
      </c>
      <c r="I181" s="553">
        <v>85.781000000000006</v>
      </c>
      <c r="J181" s="553">
        <v>950.33100000000002</v>
      </c>
      <c r="K181" s="553">
        <v>247.239</v>
      </c>
      <c r="L181" s="553">
        <v>597.54999999999995</v>
      </c>
      <c r="M181" s="553">
        <v>1795.12</v>
      </c>
    </row>
    <row r="182" spans="1:13" x14ac:dyDescent="0.2">
      <c r="A182" s="553" t="s">
        <v>1084</v>
      </c>
      <c r="B182" s="553">
        <v>38.756999999999998</v>
      </c>
      <c r="C182" s="553">
        <v>4534.2820000000002</v>
      </c>
      <c r="D182" s="553">
        <v>1565.18</v>
      </c>
      <c r="E182" s="553">
        <v>6138.2190000000001</v>
      </c>
      <c r="F182" s="553" t="s">
        <v>916</v>
      </c>
      <c r="G182" s="553" t="s">
        <v>916</v>
      </c>
      <c r="H182" s="553">
        <v>1010</v>
      </c>
      <c r="I182" s="553">
        <v>1010</v>
      </c>
      <c r="J182" s="553">
        <v>7148.2190000000001</v>
      </c>
      <c r="K182" s="553">
        <v>2708.902</v>
      </c>
      <c r="L182" s="553">
        <v>6184.2129999999997</v>
      </c>
      <c r="M182" s="553">
        <v>16041.334000000001</v>
      </c>
    </row>
    <row r="183" spans="1:13" x14ac:dyDescent="0.2">
      <c r="A183" s="553" t="s">
        <v>1085</v>
      </c>
      <c r="B183" s="553">
        <v>4.7110000000000003</v>
      </c>
      <c r="C183" s="553">
        <v>808.76400000000001</v>
      </c>
      <c r="D183" s="553">
        <v>187.84299999999999</v>
      </c>
      <c r="E183" s="553">
        <v>1001.319</v>
      </c>
      <c r="F183" s="553" t="s">
        <v>916</v>
      </c>
      <c r="G183" s="553" t="s">
        <v>916</v>
      </c>
      <c r="H183" s="553">
        <v>78.137</v>
      </c>
      <c r="I183" s="553">
        <v>78.137</v>
      </c>
      <c r="J183" s="553">
        <v>1079.4559999999999</v>
      </c>
      <c r="K183" s="553">
        <v>282.85399999999998</v>
      </c>
      <c r="L183" s="553">
        <v>619.42999999999995</v>
      </c>
      <c r="M183" s="553">
        <v>1981.74</v>
      </c>
    </row>
    <row r="184" spans="1:13" x14ac:dyDescent="0.2">
      <c r="A184" s="553" t="s">
        <v>1086</v>
      </c>
      <c r="B184" s="553">
        <v>4.1230000000000002</v>
      </c>
      <c r="C184" s="553">
        <v>700.10799999999995</v>
      </c>
      <c r="D184" s="553">
        <v>169.68199999999999</v>
      </c>
      <c r="E184" s="553">
        <v>873.91200000000003</v>
      </c>
      <c r="F184" s="553" t="s">
        <v>916</v>
      </c>
      <c r="G184" s="553" t="s">
        <v>916</v>
      </c>
      <c r="H184" s="553">
        <v>70.575000000000003</v>
      </c>
      <c r="I184" s="553">
        <v>70.575000000000003</v>
      </c>
      <c r="J184" s="553">
        <v>944.48800000000006</v>
      </c>
      <c r="K184" s="553">
        <v>242.49799999999999</v>
      </c>
      <c r="L184" s="553">
        <v>497.19</v>
      </c>
      <c r="M184" s="553">
        <v>1684.1759999999999</v>
      </c>
    </row>
    <row r="185" spans="1:13" x14ac:dyDescent="0.2">
      <c r="A185" s="553" t="s">
        <v>1087</v>
      </c>
      <c r="B185" s="553">
        <v>2.9380000000000002</v>
      </c>
      <c r="C185" s="553">
        <v>592.73299999999995</v>
      </c>
      <c r="D185" s="553">
        <v>153.07499999999999</v>
      </c>
      <c r="E185" s="553">
        <v>748.74699999999996</v>
      </c>
      <c r="F185" s="553" t="s">
        <v>916</v>
      </c>
      <c r="G185" s="553" t="s">
        <v>916</v>
      </c>
      <c r="H185" s="553">
        <v>78.137</v>
      </c>
      <c r="I185" s="553">
        <v>78.137</v>
      </c>
      <c r="J185" s="553">
        <v>826.88400000000001</v>
      </c>
      <c r="K185" s="553">
        <v>223.25200000000001</v>
      </c>
      <c r="L185" s="553">
        <v>489.69799999999998</v>
      </c>
      <c r="M185" s="553">
        <v>1539.8340000000001</v>
      </c>
    </row>
    <row r="186" spans="1:13" x14ac:dyDescent="0.2">
      <c r="A186" s="553" t="s">
        <v>1088</v>
      </c>
      <c r="B186" s="553">
        <v>4.2480000000000002</v>
      </c>
      <c r="C186" s="553">
        <v>371.45600000000002</v>
      </c>
      <c r="D186" s="553">
        <v>111.94</v>
      </c>
      <c r="E186" s="553">
        <v>487.64299999999997</v>
      </c>
      <c r="F186" s="553" t="s">
        <v>916</v>
      </c>
      <c r="G186" s="553" t="s">
        <v>916</v>
      </c>
      <c r="H186" s="553">
        <v>75.616</v>
      </c>
      <c r="I186" s="553">
        <v>75.616</v>
      </c>
      <c r="J186" s="553">
        <v>563.26</v>
      </c>
      <c r="K186" s="553">
        <v>193.61600000000001</v>
      </c>
      <c r="L186" s="553">
        <v>424.06200000000001</v>
      </c>
      <c r="M186" s="553">
        <v>1180.9380000000001</v>
      </c>
    </row>
    <row r="187" spans="1:13" x14ac:dyDescent="0.2">
      <c r="A187" s="553" t="s">
        <v>1089</v>
      </c>
      <c r="B187" s="553">
        <v>2.5649999999999999</v>
      </c>
      <c r="C187" s="553">
        <v>241.25399999999999</v>
      </c>
      <c r="D187" s="553">
        <v>107.59699999999999</v>
      </c>
      <c r="E187" s="553">
        <v>351.41500000000002</v>
      </c>
      <c r="F187" s="553" t="s">
        <v>916</v>
      </c>
      <c r="G187" s="553" t="s">
        <v>916</v>
      </c>
      <c r="H187" s="553">
        <v>78.137</v>
      </c>
      <c r="I187" s="553">
        <v>78.137</v>
      </c>
      <c r="J187" s="553">
        <v>429.55200000000002</v>
      </c>
      <c r="K187" s="553">
        <v>185.477</v>
      </c>
      <c r="L187" s="553">
        <v>442.089</v>
      </c>
      <c r="M187" s="553">
        <v>1057.117</v>
      </c>
    </row>
    <row r="188" spans="1:13" x14ac:dyDescent="0.2">
      <c r="A188" s="553" t="s">
        <v>1090</v>
      </c>
      <c r="B188" s="553">
        <v>2.028</v>
      </c>
      <c r="C188" s="553">
        <v>158.04</v>
      </c>
      <c r="D188" s="553">
        <v>88.995000000000005</v>
      </c>
      <c r="E188" s="553">
        <v>249.06299999999999</v>
      </c>
      <c r="F188" s="553" t="s">
        <v>916</v>
      </c>
      <c r="G188" s="553" t="s">
        <v>916</v>
      </c>
      <c r="H188" s="553">
        <v>75.616</v>
      </c>
      <c r="I188" s="553">
        <v>75.616</v>
      </c>
      <c r="J188" s="553">
        <v>324.67899999999997</v>
      </c>
      <c r="K188" s="553">
        <v>218.702</v>
      </c>
      <c r="L188" s="553">
        <v>513.99199999999996</v>
      </c>
      <c r="M188" s="553">
        <v>1057.373</v>
      </c>
    </row>
    <row r="189" spans="1:13" x14ac:dyDescent="0.2">
      <c r="A189" s="553" t="s">
        <v>1091</v>
      </c>
      <c r="B189" s="553">
        <v>2.4790000000000001</v>
      </c>
      <c r="C189" s="553">
        <v>129.05600000000001</v>
      </c>
      <c r="D189" s="553">
        <v>97.26</v>
      </c>
      <c r="E189" s="553">
        <v>228.79499999999999</v>
      </c>
      <c r="F189" s="553" t="s">
        <v>916</v>
      </c>
      <c r="G189" s="553" t="s">
        <v>916</v>
      </c>
      <c r="H189" s="553">
        <v>78.137</v>
      </c>
      <c r="I189" s="553">
        <v>78.137</v>
      </c>
      <c r="J189" s="553">
        <v>306.93200000000002</v>
      </c>
      <c r="K189" s="553">
        <v>274.685</v>
      </c>
      <c r="L189" s="553">
        <v>668.21500000000003</v>
      </c>
      <c r="M189" s="553">
        <v>1249.8320000000001</v>
      </c>
    </row>
    <row r="190" spans="1:13" x14ac:dyDescent="0.2">
      <c r="A190" s="553" t="s">
        <v>1092</v>
      </c>
      <c r="B190" s="553">
        <v>2.3410000000000002</v>
      </c>
      <c r="C190" s="553">
        <v>119.825</v>
      </c>
      <c r="D190" s="553">
        <v>106.154</v>
      </c>
      <c r="E190" s="553">
        <v>228.32</v>
      </c>
      <c r="F190" s="553" t="s">
        <v>916</v>
      </c>
      <c r="G190" s="553" t="s">
        <v>916</v>
      </c>
      <c r="H190" s="553">
        <v>78.137</v>
      </c>
      <c r="I190" s="553">
        <v>78.137</v>
      </c>
      <c r="J190" s="553">
        <v>306.45699999999999</v>
      </c>
      <c r="K190" s="553">
        <v>274.887</v>
      </c>
      <c r="L190" s="553">
        <v>606.22</v>
      </c>
      <c r="M190" s="553">
        <v>1187.5640000000001</v>
      </c>
    </row>
    <row r="191" spans="1:13" x14ac:dyDescent="0.2">
      <c r="A191" s="553" t="s">
        <v>1093</v>
      </c>
      <c r="B191" s="553">
        <v>3.11</v>
      </c>
      <c r="C191" s="553">
        <v>133.126</v>
      </c>
      <c r="D191" s="553">
        <v>101.83799999999999</v>
      </c>
      <c r="E191" s="553">
        <v>238.07400000000001</v>
      </c>
      <c r="F191" s="553" t="s">
        <v>916</v>
      </c>
      <c r="G191" s="553" t="s">
        <v>916</v>
      </c>
      <c r="H191" s="553">
        <v>75.616</v>
      </c>
      <c r="I191" s="553">
        <v>75.616</v>
      </c>
      <c r="J191" s="553">
        <v>313.69099999999997</v>
      </c>
      <c r="K191" s="553">
        <v>234.27600000000001</v>
      </c>
      <c r="L191" s="553">
        <v>501.12700000000001</v>
      </c>
      <c r="M191" s="553">
        <v>1049.0930000000001</v>
      </c>
    </row>
    <row r="192" spans="1:13" x14ac:dyDescent="0.2">
      <c r="A192" s="553" t="s">
        <v>1094</v>
      </c>
      <c r="B192" s="553">
        <v>3.4950000000000001</v>
      </c>
      <c r="C192" s="553">
        <v>188.786</v>
      </c>
      <c r="D192" s="553">
        <v>129.31800000000001</v>
      </c>
      <c r="E192" s="553">
        <v>321.59899999999999</v>
      </c>
      <c r="F192" s="553" t="s">
        <v>916</v>
      </c>
      <c r="G192" s="553" t="s">
        <v>916</v>
      </c>
      <c r="H192" s="553">
        <v>78.137</v>
      </c>
      <c r="I192" s="553">
        <v>78.137</v>
      </c>
      <c r="J192" s="553">
        <v>399.73599999999999</v>
      </c>
      <c r="K192" s="553">
        <v>214.904</v>
      </c>
      <c r="L192" s="553">
        <v>463.92099999999999</v>
      </c>
      <c r="M192" s="553">
        <v>1078.56</v>
      </c>
    </row>
    <row r="193" spans="1:13" x14ac:dyDescent="0.2">
      <c r="A193" s="553" t="s">
        <v>1095</v>
      </c>
      <c r="B193" s="553">
        <v>3.6970000000000001</v>
      </c>
      <c r="C193" s="553">
        <v>352.60300000000001</v>
      </c>
      <c r="D193" s="553">
        <v>127.852</v>
      </c>
      <c r="E193" s="553">
        <v>484.15199999999999</v>
      </c>
      <c r="F193" s="553" t="s">
        <v>916</v>
      </c>
      <c r="G193" s="553" t="s">
        <v>916</v>
      </c>
      <c r="H193" s="553">
        <v>75.616</v>
      </c>
      <c r="I193" s="553">
        <v>75.616</v>
      </c>
      <c r="J193" s="553">
        <v>559.76900000000001</v>
      </c>
      <c r="K193" s="553">
        <v>200.256</v>
      </c>
      <c r="L193" s="553">
        <v>469.52199999999999</v>
      </c>
      <c r="M193" s="553">
        <v>1229.547</v>
      </c>
    </row>
    <row r="194" spans="1:13" x14ac:dyDescent="0.2">
      <c r="A194" s="553" t="s">
        <v>1096</v>
      </c>
      <c r="B194" s="553">
        <v>4.7309999999999999</v>
      </c>
      <c r="C194" s="553">
        <v>610.61400000000003</v>
      </c>
      <c r="D194" s="553">
        <v>159.01499999999999</v>
      </c>
      <c r="E194" s="553">
        <v>774.36</v>
      </c>
      <c r="F194" s="553" t="s">
        <v>916</v>
      </c>
      <c r="G194" s="553" t="s">
        <v>916</v>
      </c>
      <c r="H194" s="553">
        <v>78.137</v>
      </c>
      <c r="I194" s="553">
        <v>78.137</v>
      </c>
      <c r="J194" s="553">
        <v>852.49699999999996</v>
      </c>
      <c r="K194" s="553">
        <v>249.322</v>
      </c>
      <c r="L194" s="553">
        <v>573.298</v>
      </c>
      <c r="M194" s="553">
        <v>1675.117</v>
      </c>
    </row>
    <row r="195" spans="1:13" x14ac:dyDescent="0.2">
      <c r="A195" s="553" t="s">
        <v>1097</v>
      </c>
      <c r="B195" s="553">
        <v>40.466999999999999</v>
      </c>
      <c r="C195" s="553">
        <v>4405.1559999999999</v>
      </c>
      <c r="D195" s="553">
        <v>1540.567</v>
      </c>
      <c r="E195" s="553">
        <v>5986.19</v>
      </c>
      <c r="F195" s="553" t="s">
        <v>916</v>
      </c>
      <c r="G195" s="553" t="s">
        <v>916</v>
      </c>
      <c r="H195" s="553">
        <v>920</v>
      </c>
      <c r="I195" s="553">
        <v>920</v>
      </c>
      <c r="J195" s="553">
        <v>6906.19</v>
      </c>
      <c r="K195" s="553">
        <v>2794.7289999999998</v>
      </c>
      <c r="L195" s="553">
        <v>6274.19</v>
      </c>
      <c r="M195" s="553">
        <v>15975.109</v>
      </c>
    </row>
    <row r="196" spans="1:13" x14ac:dyDescent="0.2">
      <c r="A196" s="553" t="s">
        <v>1098</v>
      </c>
      <c r="B196" s="553">
        <v>3.8969999999999998</v>
      </c>
      <c r="C196" s="553">
        <v>760.26300000000003</v>
      </c>
      <c r="D196" s="553">
        <v>176.58</v>
      </c>
      <c r="E196" s="553">
        <v>940.74</v>
      </c>
      <c r="F196" s="553" t="s">
        <v>916</v>
      </c>
      <c r="G196" s="553" t="s">
        <v>916</v>
      </c>
      <c r="H196" s="553">
        <v>72.191999999999993</v>
      </c>
      <c r="I196" s="553">
        <v>72.191999999999993</v>
      </c>
      <c r="J196" s="553">
        <v>1012.932</v>
      </c>
      <c r="K196" s="553">
        <v>280.49799999999999</v>
      </c>
      <c r="L196" s="553">
        <v>638.05100000000004</v>
      </c>
      <c r="M196" s="553">
        <v>1931.481</v>
      </c>
    </row>
    <row r="197" spans="1:13" x14ac:dyDescent="0.2">
      <c r="A197" s="553" t="s">
        <v>1099</v>
      </c>
      <c r="B197" s="553">
        <v>3.41</v>
      </c>
      <c r="C197" s="553">
        <v>706.64</v>
      </c>
      <c r="D197" s="553">
        <v>150.49</v>
      </c>
      <c r="E197" s="553">
        <v>860.54</v>
      </c>
      <c r="F197" s="553" t="s">
        <v>916</v>
      </c>
      <c r="G197" s="553" t="s">
        <v>916</v>
      </c>
      <c r="H197" s="553">
        <v>65.204999999999998</v>
      </c>
      <c r="I197" s="553">
        <v>65.204999999999998</v>
      </c>
      <c r="J197" s="553">
        <v>925.74599999999998</v>
      </c>
      <c r="K197" s="553">
        <v>250.79400000000001</v>
      </c>
      <c r="L197" s="553">
        <v>504.61700000000002</v>
      </c>
      <c r="M197" s="553">
        <v>1681.1559999999999</v>
      </c>
    </row>
    <row r="198" spans="1:13" x14ac:dyDescent="0.2">
      <c r="A198" s="553" t="s">
        <v>1100</v>
      </c>
      <c r="B198" s="553">
        <v>2.431</v>
      </c>
      <c r="C198" s="553">
        <v>589.976</v>
      </c>
      <c r="D198" s="553">
        <v>153.84399999999999</v>
      </c>
      <c r="E198" s="553">
        <v>746.25</v>
      </c>
      <c r="F198" s="553" t="s">
        <v>916</v>
      </c>
      <c r="G198" s="553" t="s">
        <v>916</v>
      </c>
      <c r="H198" s="553">
        <v>72.191999999999993</v>
      </c>
      <c r="I198" s="553">
        <v>72.191999999999993</v>
      </c>
      <c r="J198" s="553">
        <v>818.44200000000001</v>
      </c>
      <c r="K198" s="553">
        <v>230.08099999999999</v>
      </c>
      <c r="L198" s="553">
        <v>506.46699999999998</v>
      </c>
      <c r="M198" s="553">
        <v>1554.99</v>
      </c>
    </row>
    <row r="199" spans="1:13" x14ac:dyDescent="0.2">
      <c r="A199" s="553" t="s">
        <v>1101</v>
      </c>
      <c r="B199" s="553">
        <v>3.2429999999999999</v>
      </c>
      <c r="C199" s="553">
        <v>411.887</v>
      </c>
      <c r="D199" s="553">
        <v>118.751</v>
      </c>
      <c r="E199" s="553">
        <v>533.88099999999997</v>
      </c>
      <c r="F199" s="553" t="s">
        <v>916</v>
      </c>
      <c r="G199" s="553" t="s">
        <v>916</v>
      </c>
      <c r="H199" s="553">
        <v>69.863</v>
      </c>
      <c r="I199" s="553">
        <v>69.863</v>
      </c>
      <c r="J199" s="553">
        <v>603.74400000000003</v>
      </c>
      <c r="K199" s="553">
        <v>204.96</v>
      </c>
      <c r="L199" s="553">
        <v>441.36500000000001</v>
      </c>
      <c r="M199" s="553">
        <v>1250.069</v>
      </c>
    </row>
    <row r="200" spans="1:13" x14ac:dyDescent="0.2">
      <c r="A200" s="553" t="s">
        <v>1102</v>
      </c>
      <c r="B200" s="553">
        <v>1.958</v>
      </c>
      <c r="C200" s="553">
        <v>228.22900000000001</v>
      </c>
      <c r="D200" s="553">
        <v>107.854</v>
      </c>
      <c r="E200" s="553">
        <v>338.04199999999997</v>
      </c>
      <c r="F200" s="553" t="s">
        <v>916</v>
      </c>
      <c r="G200" s="553" t="s">
        <v>916</v>
      </c>
      <c r="H200" s="553">
        <v>72.191999999999993</v>
      </c>
      <c r="I200" s="553">
        <v>72.191999999999993</v>
      </c>
      <c r="J200" s="553">
        <v>410.23399999999998</v>
      </c>
      <c r="K200" s="553">
        <v>199.785</v>
      </c>
      <c r="L200" s="553">
        <v>469.57299999999998</v>
      </c>
      <c r="M200" s="553">
        <v>1079.5920000000001</v>
      </c>
    </row>
    <row r="201" spans="1:13" x14ac:dyDescent="0.2">
      <c r="A201" s="553" t="s">
        <v>1103</v>
      </c>
      <c r="B201" s="553">
        <v>1.548</v>
      </c>
      <c r="C201" s="553">
        <v>150.32599999999999</v>
      </c>
      <c r="D201" s="553">
        <v>105.17100000000001</v>
      </c>
      <c r="E201" s="553">
        <v>257.04500000000002</v>
      </c>
      <c r="F201" s="553" t="s">
        <v>916</v>
      </c>
      <c r="G201" s="553" t="s">
        <v>916</v>
      </c>
      <c r="H201" s="553">
        <v>69.863</v>
      </c>
      <c r="I201" s="553">
        <v>69.863</v>
      </c>
      <c r="J201" s="553">
        <v>326.90800000000002</v>
      </c>
      <c r="K201" s="553">
        <v>235.167</v>
      </c>
      <c r="L201" s="553">
        <v>550.13400000000001</v>
      </c>
      <c r="M201" s="553">
        <v>1112.2090000000001</v>
      </c>
    </row>
    <row r="202" spans="1:13" x14ac:dyDescent="0.2">
      <c r="A202" s="553" t="s">
        <v>1104</v>
      </c>
      <c r="B202" s="553">
        <v>2.714</v>
      </c>
      <c r="C202" s="553">
        <v>128.499</v>
      </c>
      <c r="D202" s="553">
        <v>110.63200000000001</v>
      </c>
      <c r="E202" s="553">
        <v>241.84399999999999</v>
      </c>
      <c r="F202" s="553" t="s">
        <v>916</v>
      </c>
      <c r="G202" s="553" t="s">
        <v>916</v>
      </c>
      <c r="H202" s="553">
        <v>72.191999999999993</v>
      </c>
      <c r="I202" s="553">
        <v>72.191999999999993</v>
      </c>
      <c r="J202" s="553">
        <v>314.036</v>
      </c>
      <c r="K202" s="553">
        <v>286.02600000000001</v>
      </c>
      <c r="L202" s="553">
        <v>668.71500000000003</v>
      </c>
      <c r="M202" s="553">
        <v>1268.777</v>
      </c>
    </row>
    <row r="203" spans="1:13" x14ac:dyDescent="0.2">
      <c r="A203" s="553" t="s">
        <v>1105</v>
      </c>
      <c r="B203" s="553">
        <v>2.5630000000000002</v>
      </c>
      <c r="C203" s="553">
        <v>120.185</v>
      </c>
      <c r="D203" s="553">
        <v>102.652</v>
      </c>
      <c r="E203" s="553">
        <v>225.4</v>
      </c>
      <c r="F203" s="553" t="s">
        <v>916</v>
      </c>
      <c r="G203" s="553" t="s">
        <v>916</v>
      </c>
      <c r="H203" s="553">
        <v>72.191999999999993</v>
      </c>
      <c r="I203" s="553">
        <v>72.191999999999993</v>
      </c>
      <c r="J203" s="553">
        <v>297.59199999999998</v>
      </c>
      <c r="K203" s="553">
        <v>301.084</v>
      </c>
      <c r="L203" s="553">
        <v>672.69200000000001</v>
      </c>
      <c r="M203" s="553">
        <v>1271.3679999999999</v>
      </c>
    </row>
    <row r="204" spans="1:13" x14ac:dyDescent="0.2">
      <c r="A204" s="553" t="s">
        <v>1106</v>
      </c>
      <c r="B204" s="553">
        <v>3.4049999999999998</v>
      </c>
      <c r="C204" s="553">
        <v>129.32</v>
      </c>
      <c r="D204" s="553">
        <v>118.732</v>
      </c>
      <c r="E204" s="553">
        <v>251.45699999999999</v>
      </c>
      <c r="F204" s="553" t="s">
        <v>916</v>
      </c>
      <c r="G204" s="553" t="s">
        <v>916</v>
      </c>
      <c r="H204" s="553">
        <v>69.863</v>
      </c>
      <c r="I204" s="553">
        <v>69.863</v>
      </c>
      <c r="J204" s="553">
        <v>321.32</v>
      </c>
      <c r="K204" s="553">
        <v>250.81</v>
      </c>
      <c r="L204" s="553">
        <v>507.72</v>
      </c>
      <c r="M204" s="553">
        <v>1079.8499999999999</v>
      </c>
    </row>
    <row r="205" spans="1:13" x14ac:dyDescent="0.2">
      <c r="A205" s="553" t="s">
        <v>1107</v>
      </c>
      <c r="B205" s="553">
        <v>3.5310000000000001</v>
      </c>
      <c r="C205" s="553">
        <v>228.125</v>
      </c>
      <c r="D205" s="553">
        <v>148.43799999999999</v>
      </c>
      <c r="E205" s="553">
        <v>380.09399999999999</v>
      </c>
      <c r="F205" s="553" t="s">
        <v>916</v>
      </c>
      <c r="G205" s="553" t="s">
        <v>916</v>
      </c>
      <c r="H205" s="553">
        <v>72.191999999999993</v>
      </c>
      <c r="I205" s="553">
        <v>72.191999999999993</v>
      </c>
      <c r="J205" s="553">
        <v>452.286</v>
      </c>
      <c r="K205" s="553">
        <v>207.80799999999999</v>
      </c>
      <c r="L205" s="553">
        <v>444.89</v>
      </c>
      <c r="M205" s="553">
        <v>1104.9849999999999</v>
      </c>
    </row>
    <row r="206" spans="1:13" x14ac:dyDescent="0.2">
      <c r="A206" s="553" t="s">
        <v>1108</v>
      </c>
      <c r="B206" s="553">
        <v>3.7360000000000002</v>
      </c>
      <c r="C206" s="553">
        <v>362.60500000000002</v>
      </c>
      <c r="D206" s="553">
        <v>145.95400000000001</v>
      </c>
      <c r="E206" s="553">
        <v>512.29499999999996</v>
      </c>
      <c r="F206" s="553" t="s">
        <v>916</v>
      </c>
      <c r="G206" s="553" t="s">
        <v>916</v>
      </c>
      <c r="H206" s="553">
        <v>69.863</v>
      </c>
      <c r="I206" s="553">
        <v>69.863</v>
      </c>
      <c r="J206" s="553">
        <v>582.15800000000002</v>
      </c>
      <c r="K206" s="553">
        <v>204.93799999999999</v>
      </c>
      <c r="L206" s="553">
        <v>456.03699999999998</v>
      </c>
      <c r="M206" s="553">
        <v>1243.133</v>
      </c>
    </row>
    <row r="207" spans="1:13" x14ac:dyDescent="0.2">
      <c r="A207" s="553" t="s">
        <v>1109</v>
      </c>
      <c r="B207" s="553">
        <v>4.7809999999999997</v>
      </c>
      <c r="C207" s="553">
        <v>604.50300000000004</v>
      </c>
      <c r="D207" s="553">
        <v>177.48400000000001</v>
      </c>
      <c r="E207" s="553">
        <v>786.76700000000005</v>
      </c>
      <c r="F207" s="553" t="s">
        <v>916</v>
      </c>
      <c r="G207" s="553" t="s">
        <v>916</v>
      </c>
      <c r="H207" s="553">
        <v>72.191999999999993</v>
      </c>
      <c r="I207" s="553">
        <v>72.191999999999993</v>
      </c>
      <c r="J207" s="553">
        <v>858.95899999999995</v>
      </c>
      <c r="K207" s="553">
        <v>249.649</v>
      </c>
      <c r="L207" s="553">
        <v>578.23599999999999</v>
      </c>
      <c r="M207" s="553">
        <v>1686.8440000000001</v>
      </c>
    </row>
    <row r="208" spans="1:13" x14ac:dyDescent="0.2">
      <c r="A208" s="553" t="s">
        <v>1110</v>
      </c>
      <c r="B208" s="553">
        <v>37.218000000000004</v>
      </c>
      <c r="C208" s="553">
        <v>4419.5749999999998</v>
      </c>
      <c r="D208" s="553">
        <v>1616.5809999999999</v>
      </c>
      <c r="E208" s="553">
        <v>6073.3739999999998</v>
      </c>
      <c r="F208" s="553" t="s">
        <v>916</v>
      </c>
      <c r="G208" s="553" t="s">
        <v>916</v>
      </c>
      <c r="H208" s="553">
        <v>850</v>
      </c>
      <c r="I208" s="553">
        <v>850</v>
      </c>
      <c r="J208" s="553">
        <v>6923.3739999999998</v>
      </c>
      <c r="K208" s="553">
        <v>2901.6</v>
      </c>
      <c r="L208" s="553">
        <v>6438.24</v>
      </c>
      <c r="M208" s="553">
        <v>16263.214</v>
      </c>
    </row>
    <row r="209" spans="1:13" x14ac:dyDescent="0.2">
      <c r="A209" s="553" t="s">
        <v>1111</v>
      </c>
      <c r="B209" s="553">
        <v>4.2850000000000001</v>
      </c>
      <c r="C209" s="553">
        <v>871.67600000000004</v>
      </c>
      <c r="D209" s="553">
        <v>196.17099999999999</v>
      </c>
      <c r="E209" s="553">
        <v>1072.1320000000001</v>
      </c>
      <c r="F209" s="553" t="s">
        <v>916</v>
      </c>
      <c r="G209" s="553" t="s">
        <v>916</v>
      </c>
      <c r="H209" s="553">
        <v>77.076999999999998</v>
      </c>
      <c r="I209" s="553">
        <v>77.076999999999998</v>
      </c>
      <c r="J209" s="553">
        <v>1149.2080000000001</v>
      </c>
      <c r="K209" s="553">
        <v>305.654</v>
      </c>
      <c r="L209" s="553">
        <v>679.06799999999998</v>
      </c>
      <c r="M209" s="553">
        <v>2133.9299999999998</v>
      </c>
    </row>
    <row r="210" spans="1:13" x14ac:dyDescent="0.2">
      <c r="A210" s="553" t="s">
        <v>1112</v>
      </c>
      <c r="B210" s="553">
        <v>3.5169999999999999</v>
      </c>
      <c r="C210" s="553">
        <v>771.97</v>
      </c>
      <c r="D210" s="553">
        <v>173.95400000000001</v>
      </c>
      <c r="E210" s="553">
        <v>949.44100000000003</v>
      </c>
      <c r="F210" s="553" t="s">
        <v>916</v>
      </c>
      <c r="G210" s="553" t="s">
        <v>916</v>
      </c>
      <c r="H210" s="553">
        <v>72.103999999999999</v>
      </c>
      <c r="I210" s="553">
        <v>72.103999999999999</v>
      </c>
      <c r="J210" s="553">
        <v>1021.545</v>
      </c>
      <c r="K210" s="553">
        <v>273.98</v>
      </c>
      <c r="L210" s="553">
        <v>564.26700000000005</v>
      </c>
      <c r="M210" s="553">
        <v>1859.7919999999999</v>
      </c>
    </row>
    <row r="211" spans="1:13" x14ac:dyDescent="0.2">
      <c r="A211" s="553" t="s">
        <v>1113</v>
      </c>
      <c r="B211" s="553">
        <v>2.5920000000000001</v>
      </c>
      <c r="C211" s="553">
        <v>610.64200000000005</v>
      </c>
      <c r="D211" s="553">
        <v>164.18199999999999</v>
      </c>
      <c r="E211" s="553">
        <v>777.41600000000005</v>
      </c>
      <c r="F211" s="553" t="s">
        <v>916</v>
      </c>
      <c r="G211" s="553" t="s">
        <v>916</v>
      </c>
      <c r="H211" s="553">
        <v>77.076999999999998</v>
      </c>
      <c r="I211" s="553">
        <v>77.076999999999998</v>
      </c>
      <c r="J211" s="553">
        <v>854.49300000000005</v>
      </c>
      <c r="K211" s="553">
        <v>243.84100000000001</v>
      </c>
      <c r="L211" s="553">
        <v>531.78899999999999</v>
      </c>
      <c r="M211" s="553">
        <v>1630.123</v>
      </c>
    </row>
    <row r="212" spans="1:13" x14ac:dyDescent="0.2">
      <c r="A212" s="553" t="s">
        <v>1114</v>
      </c>
      <c r="B212" s="553">
        <v>3.1539999999999999</v>
      </c>
      <c r="C212" s="553">
        <v>409.35</v>
      </c>
      <c r="D212" s="553">
        <v>117.92100000000001</v>
      </c>
      <c r="E212" s="553">
        <v>530.42600000000004</v>
      </c>
      <c r="F212" s="553" t="s">
        <v>916</v>
      </c>
      <c r="G212" s="553" t="s">
        <v>916</v>
      </c>
      <c r="H212" s="553">
        <v>74.59</v>
      </c>
      <c r="I212" s="553">
        <v>74.59</v>
      </c>
      <c r="J212" s="553">
        <v>605.01599999999996</v>
      </c>
      <c r="K212" s="553">
        <v>209.63499999999999</v>
      </c>
      <c r="L212" s="553">
        <v>445.72500000000002</v>
      </c>
      <c r="M212" s="553">
        <v>1260.376</v>
      </c>
    </row>
    <row r="213" spans="1:13" x14ac:dyDescent="0.2">
      <c r="A213" s="553" t="s">
        <v>1115</v>
      </c>
      <c r="B213" s="553">
        <v>1.857</v>
      </c>
      <c r="C213" s="553">
        <v>263.68799999999999</v>
      </c>
      <c r="D213" s="553">
        <v>113.262</v>
      </c>
      <c r="E213" s="553">
        <v>378.80599999999998</v>
      </c>
      <c r="F213" s="553" t="s">
        <v>916</v>
      </c>
      <c r="G213" s="553" t="s">
        <v>916</v>
      </c>
      <c r="H213" s="553">
        <v>77.076999999999998</v>
      </c>
      <c r="I213" s="553">
        <v>77.076999999999998</v>
      </c>
      <c r="J213" s="553">
        <v>455.88299999999998</v>
      </c>
      <c r="K213" s="553">
        <v>196.59</v>
      </c>
      <c r="L213" s="553">
        <v>456.34399999999999</v>
      </c>
      <c r="M213" s="553">
        <v>1108.817</v>
      </c>
    </row>
    <row r="214" spans="1:13" x14ac:dyDescent="0.2">
      <c r="A214" s="553" t="s">
        <v>1116</v>
      </c>
      <c r="B214" s="553">
        <v>2.2810000000000001</v>
      </c>
      <c r="C214" s="553">
        <v>155.58000000000001</v>
      </c>
      <c r="D214" s="553">
        <v>100.98699999999999</v>
      </c>
      <c r="E214" s="553">
        <v>258.84800000000001</v>
      </c>
      <c r="F214" s="553" t="s">
        <v>916</v>
      </c>
      <c r="G214" s="553" t="s">
        <v>916</v>
      </c>
      <c r="H214" s="553">
        <v>74.59</v>
      </c>
      <c r="I214" s="553">
        <v>74.59</v>
      </c>
      <c r="J214" s="553">
        <v>333.43799999999999</v>
      </c>
      <c r="K214" s="553">
        <v>234.85400000000001</v>
      </c>
      <c r="L214" s="553">
        <v>553.03899999999999</v>
      </c>
      <c r="M214" s="553">
        <v>1121.3309999999999</v>
      </c>
    </row>
    <row r="215" spans="1:13" x14ac:dyDescent="0.2">
      <c r="A215" s="553" t="s">
        <v>1117</v>
      </c>
      <c r="B215" s="553">
        <v>3.5190000000000001</v>
      </c>
      <c r="C215" s="553">
        <v>125.637</v>
      </c>
      <c r="D215" s="553">
        <v>113.309</v>
      </c>
      <c r="E215" s="553">
        <v>242.464</v>
      </c>
      <c r="F215" s="553" t="s">
        <v>916</v>
      </c>
      <c r="G215" s="553" t="s">
        <v>916</v>
      </c>
      <c r="H215" s="553">
        <v>77.076999999999998</v>
      </c>
      <c r="I215" s="553">
        <v>77.076999999999998</v>
      </c>
      <c r="J215" s="553">
        <v>319.541</v>
      </c>
      <c r="K215" s="553">
        <v>297.11500000000001</v>
      </c>
      <c r="L215" s="553">
        <v>695.99900000000002</v>
      </c>
      <c r="M215" s="553">
        <v>1312.6559999999999</v>
      </c>
    </row>
    <row r="216" spans="1:13" x14ac:dyDescent="0.2">
      <c r="A216" s="553" t="s">
        <v>1118</v>
      </c>
      <c r="B216" s="553">
        <v>3.4140000000000001</v>
      </c>
      <c r="C216" s="553">
        <v>116.983</v>
      </c>
      <c r="D216" s="553">
        <v>118.53100000000001</v>
      </c>
      <c r="E216" s="553">
        <v>238.929</v>
      </c>
      <c r="F216" s="553" t="s">
        <v>916</v>
      </c>
      <c r="G216" s="553" t="s">
        <v>916</v>
      </c>
      <c r="H216" s="553">
        <v>77.076999999999998</v>
      </c>
      <c r="I216" s="553">
        <v>77.076999999999998</v>
      </c>
      <c r="J216" s="553">
        <v>316.005</v>
      </c>
      <c r="K216" s="553">
        <v>321.70100000000002</v>
      </c>
      <c r="L216" s="553">
        <v>735.63699999999994</v>
      </c>
      <c r="M216" s="553">
        <v>1373.3430000000001</v>
      </c>
    </row>
    <row r="217" spans="1:13" x14ac:dyDescent="0.2">
      <c r="A217" s="553" t="s">
        <v>1119</v>
      </c>
      <c r="B217" s="553">
        <v>2.012</v>
      </c>
      <c r="C217" s="553">
        <v>127.57599999999999</v>
      </c>
      <c r="D217" s="553">
        <v>121.425</v>
      </c>
      <c r="E217" s="553">
        <v>251.01300000000001</v>
      </c>
      <c r="F217" s="553" t="s">
        <v>916</v>
      </c>
      <c r="G217" s="553" t="s">
        <v>916</v>
      </c>
      <c r="H217" s="553">
        <v>74.59</v>
      </c>
      <c r="I217" s="553">
        <v>74.59</v>
      </c>
      <c r="J217" s="553">
        <v>325.60300000000001</v>
      </c>
      <c r="K217" s="553">
        <v>264.75400000000002</v>
      </c>
      <c r="L217" s="553">
        <v>525.87800000000004</v>
      </c>
      <c r="M217" s="553">
        <v>1116.2349999999999</v>
      </c>
    </row>
    <row r="218" spans="1:13" x14ac:dyDescent="0.2">
      <c r="A218" s="553" t="s">
        <v>1120</v>
      </c>
      <c r="B218" s="553">
        <v>2.3130000000000002</v>
      </c>
      <c r="C218" s="553">
        <v>237.17099999999999</v>
      </c>
      <c r="D218" s="553">
        <v>136.34800000000001</v>
      </c>
      <c r="E218" s="553">
        <v>375.83100000000002</v>
      </c>
      <c r="F218" s="553" t="s">
        <v>916</v>
      </c>
      <c r="G218" s="553" t="s">
        <v>916</v>
      </c>
      <c r="H218" s="553">
        <v>77.076999999999998</v>
      </c>
      <c r="I218" s="553">
        <v>77.076999999999998</v>
      </c>
      <c r="J218" s="553">
        <v>452.90800000000002</v>
      </c>
      <c r="K218" s="553">
        <v>217.733</v>
      </c>
      <c r="L218" s="553">
        <v>463.49400000000003</v>
      </c>
      <c r="M218" s="553">
        <v>1134.134</v>
      </c>
    </row>
    <row r="219" spans="1:13" x14ac:dyDescent="0.2">
      <c r="A219" s="553" t="s">
        <v>1121</v>
      </c>
      <c r="B219" s="553">
        <v>3.08</v>
      </c>
      <c r="C219" s="553">
        <v>400.05399999999997</v>
      </c>
      <c r="D219" s="553">
        <v>144.434</v>
      </c>
      <c r="E219" s="553">
        <v>547.56700000000001</v>
      </c>
      <c r="F219" s="553" t="s">
        <v>916</v>
      </c>
      <c r="G219" s="553" t="s">
        <v>916</v>
      </c>
      <c r="H219" s="553">
        <v>74.59</v>
      </c>
      <c r="I219" s="553">
        <v>74.59</v>
      </c>
      <c r="J219" s="553">
        <v>622.15800000000002</v>
      </c>
      <c r="K219" s="553">
        <v>217.28200000000001</v>
      </c>
      <c r="L219" s="553">
        <v>477.68799999999999</v>
      </c>
      <c r="M219" s="553">
        <v>1317.127</v>
      </c>
    </row>
    <row r="220" spans="1:13" x14ac:dyDescent="0.2">
      <c r="A220" s="553" t="s">
        <v>1122</v>
      </c>
      <c r="B220" s="553">
        <v>4.95</v>
      </c>
      <c r="C220" s="553">
        <v>645.17700000000002</v>
      </c>
      <c r="D220" s="553">
        <v>174.20500000000001</v>
      </c>
      <c r="E220" s="553">
        <v>824.33199999999999</v>
      </c>
      <c r="F220" s="553" t="s">
        <v>916</v>
      </c>
      <c r="G220" s="553" t="s">
        <v>916</v>
      </c>
      <c r="H220" s="553">
        <v>77.076999999999998</v>
      </c>
      <c r="I220" s="553">
        <v>77.076999999999998</v>
      </c>
      <c r="J220" s="553">
        <v>901.40800000000002</v>
      </c>
      <c r="K220" s="553">
        <v>263.322</v>
      </c>
      <c r="L220" s="553">
        <v>601.14300000000003</v>
      </c>
      <c r="M220" s="553">
        <v>1765.873</v>
      </c>
    </row>
    <row r="221" spans="1:13" x14ac:dyDescent="0.2">
      <c r="A221" s="553" t="s">
        <v>1123</v>
      </c>
      <c r="B221" s="553">
        <v>36.972999999999999</v>
      </c>
      <c r="C221" s="553">
        <v>4735.0829999999996</v>
      </c>
      <c r="D221" s="553">
        <v>1674.729</v>
      </c>
      <c r="E221" s="553">
        <v>6446.7849999999999</v>
      </c>
      <c r="F221" s="553" t="s">
        <v>916</v>
      </c>
      <c r="G221" s="553" t="s">
        <v>916</v>
      </c>
      <c r="H221" s="553">
        <v>910</v>
      </c>
      <c r="I221" s="553">
        <v>910</v>
      </c>
      <c r="J221" s="553">
        <v>7356.7849999999999</v>
      </c>
      <c r="K221" s="553">
        <v>3046.4589999999998</v>
      </c>
      <c r="L221" s="553">
        <v>6729.3689999999997</v>
      </c>
      <c r="M221" s="553">
        <v>17132.613000000001</v>
      </c>
    </row>
    <row r="222" spans="1:13" x14ac:dyDescent="0.2">
      <c r="A222" s="553" t="s">
        <v>1124</v>
      </c>
      <c r="B222" s="553">
        <v>3.141</v>
      </c>
      <c r="C222" s="553">
        <v>769.95299999999997</v>
      </c>
      <c r="D222" s="553">
        <v>180.63399999999999</v>
      </c>
      <c r="E222" s="553">
        <v>953.72799999999995</v>
      </c>
      <c r="F222" s="553">
        <v>0.42499999999999999</v>
      </c>
      <c r="G222" s="553">
        <v>4.4530000000000003</v>
      </c>
      <c r="H222" s="553">
        <v>78.137</v>
      </c>
      <c r="I222" s="553">
        <v>83.013999999999996</v>
      </c>
      <c r="J222" s="553">
        <v>1036.742</v>
      </c>
      <c r="K222" s="553">
        <v>290.77300000000002</v>
      </c>
      <c r="L222" s="553">
        <v>647.03499999999997</v>
      </c>
      <c r="M222" s="553">
        <v>1974.5509999999999</v>
      </c>
    </row>
    <row r="223" spans="1:13" x14ac:dyDescent="0.2">
      <c r="A223" s="553" t="s">
        <v>1125</v>
      </c>
      <c r="B223" s="553">
        <v>3.4420000000000002</v>
      </c>
      <c r="C223" s="553">
        <v>762.029</v>
      </c>
      <c r="D223" s="553">
        <v>153.202</v>
      </c>
      <c r="E223" s="553">
        <v>918.673</v>
      </c>
      <c r="F223" s="553">
        <v>0.38400000000000001</v>
      </c>
      <c r="G223" s="553">
        <v>4.0220000000000002</v>
      </c>
      <c r="H223" s="553">
        <v>70.575000000000003</v>
      </c>
      <c r="I223" s="553">
        <v>74.980999999999995</v>
      </c>
      <c r="J223" s="553">
        <v>993.654</v>
      </c>
      <c r="K223" s="553">
        <v>267.13099999999997</v>
      </c>
      <c r="L223" s="553">
        <v>587.92899999999997</v>
      </c>
      <c r="M223" s="553">
        <v>1848.7139999999999</v>
      </c>
    </row>
    <row r="224" spans="1:13" x14ac:dyDescent="0.2">
      <c r="A224" s="553" t="s">
        <v>1126</v>
      </c>
      <c r="B224" s="553">
        <v>2.5419999999999998</v>
      </c>
      <c r="C224" s="553">
        <v>662.24</v>
      </c>
      <c r="D224" s="553">
        <v>161.63200000000001</v>
      </c>
      <c r="E224" s="553">
        <v>826.41399999999999</v>
      </c>
      <c r="F224" s="553">
        <v>0.42499999999999999</v>
      </c>
      <c r="G224" s="553">
        <v>4.4530000000000003</v>
      </c>
      <c r="H224" s="553">
        <v>78.137</v>
      </c>
      <c r="I224" s="553">
        <v>83.013999999999996</v>
      </c>
      <c r="J224" s="553">
        <v>909.428</v>
      </c>
      <c r="K224" s="553">
        <v>263.90899999999999</v>
      </c>
      <c r="L224" s="553">
        <v>598.24199999999996</v>
      </c>
      <c r="M224" s="553">
        <v>1771.579</v>
      </c>
    </row>
    <row r="225" spans="1:13" x14ac:dyDescent="0.2">
      <c r="A225" s="553" t="s">
        <v>1127</v>
      </c>
      <c r="B225" s="553">
        <v>2.536</v>
      </c>
      <c r="C225" s="553">
        <v>425.01900000000001</v>
      </c>
      <c r="D225" s="553">
        <v>120.895</v>
      </c>
      <c r="E225" s="553">
        <v>548.45100000000002</v>
      </c>
      <c r="F225" s="553">
        <v>0.41099999999999998</v>
      </c>
      <c r="G225" s="553">
        <v>4.3090000000000002</v>
      </c>
      <c r="H225" s="553">
        <v>75.616</v>
      </c>
      <c r="I225" s="553">
        <v>80.335999999999999</v>
      </c>
      <c r="J225" s="553">
        <v>628.78700000000003</v>
      </c>
      <c r="K225" s="553">
        <v>221.12700000000001</v>
      </c>
      <c r="L225" s="553">
        <v>489.476</v>
      </c>
      <c r="M225" s="553">
        <v>1339.39</v>
      </c>
    </row>
    <row r="226" spans="1:13" x14ac:dyDescent="0.2">
      <c r="A226" s="553" t="s">
        <v>1128</v>
      </c>
      <c r="B226" s="553">
        <v>1.667</v>
      </c>
      <c r="C226" s="553">
        <v>262.8</v>
      </c>
      <c r="D226" s="553">
        <v>109.904</v>
      </c>
      <c r="E226" s="553">
        <v>374.37099999999998</v>
      </c>
      <c r="F226" s="553">
        <v>0.42499999999999999</v>
      </c>
      <c r="G226" s="553">
        <v>4.4530000000000003</v>
      </c>
      <c r="H226" s="553">
        <v>78.137</v>
      </c>
      <c r="I226" s="553">
        <v>83.013999999999996</v>
      </c>
      <c r="J226" s="553">
        <v>457.38499999999999</v>
      </c>
      <c r="K226" s="553">
        <v>208.85599999999999</v>
      </c>
      <c r="L226" s="553">
        <v>507.81099999999998</v>
      </c>
      <c r="M226" s="553">
        <v>1174.0519999999999</v>
      </c>
    </row>
    <row r="227" spans="1:13" x14ac:dyDescent="0.2">
      <c r="A227" s="553" t="s">
        <v>1129</v>
      </c>
      <c r="B227" s="553">
        <v>1.4710000000000001</v>
      </c>
      <c r="C227" s="553">
        <v>159.24600000000001</v>
      </c>
      <c r="D227" s="553">
        <v>111.697</v>
      </c>
      <c r="E227" s="553">
        <v>272.41399999999999</v>
      </c>
      <c r="F227" s="553">
        <v>0.41099999999999998</v>
      </c>
      <c r="G227" s="553">
        <v>4.3090000000000002</v>
      </c>
      <c r="H227" s="553">
        <v>75.616</v>
      </c>
      <c r="I227" s="553">
        <v>80.335999999999999</v>
      </c>
      <c r="J227" s="553">
        <v>352.75</v>
      </c>
      <c r="K227" s="553">
        <v>244.97399999999999</v>
      </c>
      <c r="L227" s="553">
        <v>576.649</v>
      </c>
      <c r="M227" s="553">
        <v>1174.374</v>
      </c>
    </row>
    <row r="228" spans="1:13" x14ac:dyDescent="0.2">
      <c r="A228" s="553" t="s">
        <v>1130</v>
      </c>
      <c r="B228" s="553">
        <v>2.4630000000000001</v>
      </c>
      <c r="C228" s="553">
        <v>131.70500000000001</v>
      </c>
      <c r="D228" s="553">
        <v>103.236</v>
      </c>
      <c r="E228" s="553">
        <v>237.404</v>
      </c>
      <c r="F228" s="553">
        <v>0.42499999999999999</v>
      </c>
      <c r="G228" s="553">
        <v>4.4530000000000003</v>
      </c>
      <c r="H228" s="553">
        <v>78.137</v>
      </c>
      <c r="I228" s="553">
        <v>83.013999999999996</v>
      </c>
      <c r="J228" s="553">
        <v>320.41800000000001</v>
      </c>
      <c r="K228" s="553">
        <v>292.55099999999999</v>
      </c>
      <c r="L228" s="553">
        <v>706.87699999999995</v>
      </c>
      <c r="M228" s="553">
        <v>1319.847</v>
      </c>
    </row>
    <row r="229" spans="1:13" x14ac:dyDescent="0.2">
      <c r="A229" s="553" t="s">
        <v>1131</v>
      </c>
      <c r="B229" s="553">
        <v>2.2320000000000002</v>
      </c>
      <c r="C229" s="553">
        <v>123.867</v>
      </c>
      <c r="D229" s="553">
        <v>121.261</v>
      </c>
      <c r="E229" s="553">
        <v>247.36</v>
      </c>
      <c r="F229" s="553">
        <v>0.42499999999999999</v>
      </c>
      <c r="G229" s="553">
        <v>4.4530000000000003</v>
      </c>
      <c r="H229" s="553">
        <v>78.137</v>
      </c>
      <c r="I229" s="553">
        <v>83.013999999999996</v>
      </c>
      <c r="J229" s="553">
        <v>330.37400000000002</v>
      </c>
      <c r="K229" s="553">
        <v>294.423</v>
      </c>
      <c r="L229" s="553">
        <v>694.41</v>
      </c>
      <c r="M229" s="553">
        <v>1319.2070000000001</v>
      </c>
    </row>
    <row r="230" spans="1:13" x14ac:dyDescent="0.2">
      <c r="A230" s="553" t="s">
        <v>1132</v>
      </c>
      <c r="B230" s="553">
        <v>1.581</v>
      </c>
      <c r="C230" s="553">
        <v>142.88200000000001</v>
      </c>
      <c r="D230" s="553">
        <v>121.485</v>
      </c>
      <c r="E230" s="553">
        <v>265.94799999999998</v>
      </c>
      <c r="F230" s="553">
        <v>0.41099999999999998</v>
      </c>
      <c r="G230" s="553">
        <v>4.3090000000000002</v>
      </c>
      <c r="H230" s="553">
        <v>75.616</v>
      </c>
      <c r="I230" s="553">
        <v>80.335999999999999</v>
      </c>
      <c r="J230" s="553">
        <v>346.28399999999999</v>
      </c>
      <c r="K230" s="553">
        <v>269.06900000000002</v>
      </c>
      <c r="L230" s="553">
        <v>565.18700000000001</v>
      </c>
      <c r="M230" s="553">
        <v>1180.54</v>
      </c>
    </row>
    <row r="231" spans="1:13" x14ac:dyDescent="0.2">
      <c r="A231" s="553" t="s">
        <v>1133</v>
      </c>
      <c r="B231" s="553">
        <v>1.042</v>
      </c>
      <c r="C231" s="553">
        <v>234.042</v>
      </c>
      <c r="D231" s="553">
        <v>135.74799999999999</v>
      </c>
      <c r="E231" s="553">
        <v>370.83199999999999</v>
      </c>
      <c r="F231" s="553">
        <v>0.42499999999999999</v>
      </c>
      <c r="G231" s="553">
        <v>4.4530000000000003</v>
      </c>
      <c r="H231" s="553">
        <v>78.137</v>
      </c>
      <c r="I231" s="553">
        <v>83.013999999999996</v>
      </c>
      <c r="J231" s="553">
        <v>453.846</v>
      </c>
      <c r="K231" s="553">
        <v>222.625</v>
      </c>
      <c r="L231" s="553">
        <v>506.87200000000001</v>
      </c>
      <c r="M231" s="553">
        <v>1183.3430000000001</v>
      </c>
    </row>
    <row r="232" spans="1:13" x14ac:dyDescent="0.2">
      <c r="A232" s="553" t="s">
        <v>1134</v>
      </c>
      <c r="B232" s="553">
        <v>2.633</v>
      </c>
      <c r="C232" s="553">
        <v>415.29199999999997</v>
      </c>
      <c r="D232" s="553">
        <v>145.458</v>
      </c>
      <c r="E232" s="553">
        <v>563.38199999999995</v>
      </c>
      <c r="F232" s="553">
        <v>0.41099999999999998</v>
      </c>
      <c r="G232" s="553">
        <v>4.3090000000000002</v>
      </c>
      <c r="H232" s="553">
        <v>75.616</v>
      </c>
      <c r="I232" s="553">
        <v>80.335999999999999</v>
      </c>
      <c r="J232" s="553">
        <v>643.71799999999996</v>
      </c>
      <c r="K232" s="553">
        <v>221.62799999999999</v>
      </c>
      <c r="L232" s="553">
        <v>517.005</v>
      </c>
      <c r="M232" s="553">
        <v>1382.3510000000001</v>
      </c>
    </row>
    <row r="233" spans="1:13" x14ac:dyDescent="0.2">
      <c r="A233" s="553" t="s">
        <v>1135</v>
      </c>
      <c r="B233" s="553">
        <v>5.8810000000000002</v>
      </c>
      <c r="C233" s="553">
        <v>810.60900000000004</v>
      </c>
      <c r="D233" s="553">
        <v>195.101</v>
      </c>
      <c r="E233" s="553">
        <v>1011.59</v>
      </c>
      <c r="F233" s="553">
        <v>0.42499999999999999</v>
      </c>
      <c r="G233" s="553">
        <v>4.4530000000000003</v>
      </c>
      <c r="H233" s="553">
        <v>78.137</v>
      </c>
      <c r="I233" s="553">
        <v>83.013999999999996</v>
      </c>
      <c r="J233" s="553">
        <v>1094.604</v>
      </c>
      <c r="K233" s="553">
        <v>292.58300000000003</v>
      </c>
      <c r="L233" s="553">
        <v>731.24199999999996</v>
      </c>
      <c r="M233" s="553">
        <v>2118.4290000000001</v>
      </c>
    </row>
    <row r="234" spans="1:13" x14ac:dyDescent="0.2">
      <c r="A234" s="553" t="s">
        <v>1136</v>
      </c>
      <c r="B234" s="553">
        <v>30.63</v>
      </c>
      <c r="C234" s="553">
        <v>4898.6350000000002</v>
      </c>
      <c r="D234" s="553">
        <v>1660.251</v>
      </c>
      <c r="E234" s="553">
        <v>6589.5159999999996</v>
      </c>
      <c r="F234" s="553">
        <v>5</v>
      </c>
      <c r="G234" s="553">
        <v>52.426000000000002</v>
      </c>
      <c r="H234" s="553">
        <v>920</v>
      </c>
      <c r="I234" s="553">
        <v>977.42600000000004</v>
      </c>
      <c r="J234" s="553">
        <v>7566.942</v>
      </c>
      <c r="K234" s="553">
        <v>3089.65</v>
      </c>
      <c r="L234" s="553">
        <v>7129.1419999999998</v>
      </c>
      <c r="M234" s="553">
        <v>17785.735000000001</v>
      </c>
    </row>
    <row r="235" spans="1:13" x14ac:dyDescent="0.2">
      <c r="A235" s="553" t="s">
        <v>1137</v>
      </c>
      <c r="B235" s="553">
        <v>3.2989999999999999</v>
      </c>
      <c r="C235" s="553">
        <v>807.30899999999997</v>
      </c>
      <c r="D235" s="553">
        <v>135.72499999999999</v>
      </c>
      <c r="E235" s="553">
        <v>946.33299999999997</v>
      </c>
      <c r="F235" s="553">
        <v>0.46700000000000003</v>
      </c>
      <c r="G235" s="553">
        <v>4.7220000000000004</v>
      </c>
      <c r="H235" s="553">
        <v>49.26</v>
      </c>
      <c r="I235" s="553">
        <v>54.45</v>
      </c>
      <c r="J235" s="553">
        <v>1000.783</v>
      </c>
      <c r="K235" s="553">
        <v>325.68599999999998</v>
      </c>
      <c r="L235" s="553">
        <v>694.15800000000002</v>
      </c>
      <c r="M235" s="553">
        <v>2020.627</v>
      </c>
    </row>
    <row r="236" spans="1:13" x14ac:dyDescent="0.2">
      <c r="A236" s="553" t="s">
        <v>1138</v>
      </c>
      <c r="B236" s="553">
        <v>3.0339999999999998</v>
      </c>
      <c r="C236" s="553">
        <v>657.84400000000005</v>
      </c>
      <c r="D236" s="553">
        <v>125.185</v>
      </c>
      <c r="E236" s="553">
        <v>786.06299999999999</v>
      </c>
      <c r="F236" s="553">
        <v>0.42199999999999999</v>
      </c>
      <c r="G236" s="553">
        <v>4.2649999999999997</v>
      </c>
      <c r="H236" s="553">
        <v>44.493000000000002</v>
      </c>
      <c r="I236" s="553">
        <v>49.18</v>
      </c>
      <c r="J236" s="553">
        <v>835.24400000000003</v>
      </c>
      <c r="K236" s="553">
        <v>254.358</v>
      </c>
      <c r="L236" s="553">
        <v>551.77700000000004</v>
      </c>
      <c r="M236" s="553">
        <v>1641.38</v>
      </c>
    </row>
    <row r="237" spans="1:13" x14ac:dyDescent="0.2">
      <c r="A237" s="553" t="s">
        <v>1139</v>
      </c>
      <c r="B237" s="553">
        <v>2.5499999999999998</v>
      </c>
      <c r="C237" s="553">
        <v>564.64300000000003</v>
      </c>
      <c r="D237" s="553">
        <v>119.021</v>
      </c>
      <c r="E237" s="553">
        <v>686.21400000000006</v>
      </c>
      <c r="F237" s="553">
        <v>0.46700000000000003</v>
      </c>
      <c r="G237" s="553">
        <v>4.7220000000000004</v>
      </c>
      <c r="H237" s="553">
        <v>49.26</v>
      </c>
      <c r="I237" s="553">
        <v>54.45</v>
      </c>
      <c r="J237" s="553">
        <v>740.66399999999999</v>
      </c>
      <c r="K237" s="553">
        <v>245.477</v>
      </c>
      <c r="L237" s="553">
        <v>573.46699999999998</v>
      </c>
      <c r="M237" s="553">
        <v>1559.6079999999999</v>
      </c>
    </row>
    <row r="238" spans="1:13" x14ac:dyDescent="0.2">
      <c r="A238" s="553" t="s">
        <v>1140</v>
      </c>
      <c r="B238" s="553">
        <v>2.4609999999999999</v>
      </c>
      <c r="C238" s="553">
        <v>408.63</v>
      </c>
      <c r="D238" s="553">
        <v>108.831</v>
      </c>
      <c r="E238" s="553">
        <v>519.923</v>
      </c>
      <c r="F238" s="553">
        <v>0.45200000000000001</v>
      </c>
      <c r="G238" s="553">
        <v>4.57</v>
      </c>
      <c r="H238" s="553">
        <v>47.670999999999999</v>
      </c>
      <c r="I238" s="553">
        <v>52.692999999999998</v>
      </c>
      <c r="J238" s="553">
        <v>572.61599999999999</v>
      </c>
      <c r="K238" s="553">
        <v>222.55699999999999</v>
      </c>
      <c r="L238" s="553">
        <v>504.51499999999999</v>
      </c>
      <c r="M238" s="553">
        <v>1299.6880000000001</v>
      </c>
    </row>
    <row r="239" spans="1:13" x14ac:dyDescent="0.2">
      <c r="A239" s="553" t="s">
        <v>1141</v>
      </c>
      <c r="B239" s="553">
        <v>1.667</v>
      </c>
      <c r="C239" s="553">
        <v>253.875</v>
      </c>
      <c r="D239" s="553">
        <v>100.901</v>
      </c>
      <c r="E239" s="553">
        <v>356.44299999999998</v>
      </c>
      <c r="F239" s="553">
        <v>0.46700000000000003</v>
      </c>
      <c r="G239" s="553">
        <v>4.7220000000000004</v>
      </c>
      <c r="H239" s="553">
        <v>49.26</v>
      </c>
      <c r="I239" s="553">
        <v>54.45</v>
      </c>
      <c r="J239" s="553">
        <v>410.89299999999997</v>
      </c>
      <c r="K239" s="553">
        <v>214.63</v>
      </c>
      <c r="L239" s="553">
        <v>517.26</v>
      </c>
      <c r="M239" s="553">
        <v>1142.7819999999999</v>
      </c>
    </row>
    <row r="240" spans="1:13" x14ac:dyDescent="0.2">
      <c r="A240" s="553" t="s">
        <v>1142</v>
      </c>
      <c r="B240" s="553">
        <v>1.726</v>
      </c>
      <c r="C240" s="553">
        <v>164.392</v>
      </c>
      <c r="D240" s="553">
        <v>98.234999999999999</v>
      </c>
      <c r="E240" s="553">
        <v>264.35300000000001</v>
      </c>
      <c r="F240" s="553">
        <v>0.45200000000000001</v>
      </c>
      <c r="G240" s="553">
        <v>4.57</v>
      </c>
      <c r="H240" s="553">
        <v>47.670999999999999</v>
      </c>
      <c r="I240" s="553">
        <v>52.692999999999998</v>
      </c>
      <c r="J240" s="553">
        <v>317.04599999999999</v>
      </c>
      <c r="K240" s="553">
        <v>252.02500000000001</v>
      </c>
      <c r="L240" s="553">
        <v>625.77599999999995</v>
      </c>
      <c r="M240" s="553">
        <v>1194.847</v>
      </c>
    </row>
    <row r="241" spans="1:13" x14ac:dyDescent="0.2">
      <c r="A241" s="553" t="s">
        <v>1143</v>
      </c>
      <c r="B241" s="553">
        <v>2.4750000000000001</v>
      </c>
      <c r="C241" s="553">
        <v>129.184</v>
      </c>
      <c r="D241" s="553">
        <v>101.239</v>
      </c>
      <c r="E241" s="553">
        <v>232.898</v>
      </c>
      <c r="F241" s="553">
        <v>0.46700000000000003</v>
      </c>
      <c r="G241" s="553">
        <v>4.7220000000000004</v>
      </c>
      <c r="H241" s="553">
        <v>49.26</v>
      </c>
      <c r="I241" s="553">
        <v>54.45</v>
      </c>
      <c r="J241" s="553">
        <v>287.34800000000001</v>
      </c>
      <c r="K241" s="553">
        <v>309.94499999999999</v>
      </c>
      <c r="L241" s="553">
        <v>736.98500000000001</v>
      </c>
      <c r="M241" s="553">
        <v>1334.278</v>
      </c>
    </row>
    <row r="242" spans="1:13" x14ac:dyDescent="0.2">
      <c r="A242" s="553" t="s">
        <v>1144</v>
      </c>
      <c r="B242" s="553">
        <v>2.3069999999999999</v>
      </c>
      <c r="C242" s="553">
        <v>123.971</v>
      </c>
      <c r="D242" s="553">
        <v>113.925</v>
      </c>
      <c r="E242" s="553">
        <v>240.202</v>
      </c>
      <c r="F242" s="553">
        <v>0.46700000000000003</v>
      </c>
      <c r="G242" s="553">
        <v>4.7220000000000004</v>
      </c>
      <c r="H242" s="553">
        <v>49.26</v>
      </c>
      <c r="I242" s="553">
        <v>54.45</v>
      </c>
      <c r="J242" s="553">
        <v>294.65199999999999</v>
      </c>
      <c r="K242" s="553">
        <v>301.96300000000002</v>
      </c>
      <c r="L242" s="553">
        <v>726.09699999999998</v>
      </c>
      <c r="M242" s="553">
        <v>1322.712</v>
      </c>
    </row>
    <row r="243" spans="1:13" x14ac:dyDescent="0.2">
      <c r="A243" s="553" t="s">
        <v>1145</v>
      </c>
      <c r="B243" s="553">
        <v>1.8939999999999999</v>
      </c>
      <c r="C243" s="553">
        <v>135.03200000000001</v>
      </c>
      <c r="D243" s="553">
        <v>111.751</v>
      </c>
      <c r="E243" s="553">
        <v>248.67699999999999</v>
      </c>
      <c r="F243" s="553">
        <v>0.45200000000000001</v>
      </c>
      <c r="G243" s="553">
        <v>4.57</v>
      </c>
      <c r="H243" s="553">
        <v>47.670999999999999</v>
      </c>
      <c r="I243" s="553">
        <v>52.692999999999998</v>
      </c>
      <c r="J243" s="553">
        <v>301.37</v>
      </c>
      <c r="K243" s="553">
        <v>293.99200000000002</v>
      </c>
      <c r="L243" s="553">
        <v>619.048</v>
      </c>
      <c r="M243" s="553">
        <v>1214.4100000000001</v>
      </c>
    </row>
    <row r="244" spans="1:13" x14ac:dyDescent="0.2">
      <c r="A244" s="553" t="s">
        <v>1146</v>
      </c>
      <c r="B244" s="553">
        <v>1.913</v>
      </c>
      <c r="C244" s="553">
        <v>218.27600000000001</v>
      </c>
      <c r="D244" s="553">
        <v>120.327</v>
      </c>
      <c r="E244" s="553">
        <v>340.51600000000002</v>
      </c>
      <c r="F244" s="553">
        <v>0.46700000000000003</v>
      </c>
      <c r="G244" s="553">
        <v>4.7220000000000004</v>
      </c>
      <c r="H244" s="553">
        <v>49.26</v>
      </c>
      <c r="I244" s="553">
        <v>54.45</v>
      </c>
      <c r="J244" s="553">
        <v>394.96600000000001</v>
      </c>
      <c r="K244" s="553">
        <v>237.483</v>
      </c>
      <c r="L244" s="553">
        <v>528.721</v>
      </c>
      <c r="M244" s="553">
        <v>1161.1690000000001</v>
      </c>
    </row>
    <row r="245" spans="1:13" x14ac:dyDescent="0.2">
      <c r="A245" s="553" t="s">
        <v>1147</v>
      </c>
      <c r="B245" s="553">
        <v>2.8879999999999999</v>
      </c>
      <c r="C245" s="553">
        <v>384.16500000000002</v>
      </c>
      <c r="D245" s="553">
        <v>121.592</v>
      </c>
      <c r="E245" s="553">
        <v>508.64499999999998</v>
      </c>
      <c r="F245" s="553">
        <v>0.45200000000000001</v>
      </c>
      <c r="G245" s="553">
        <v>4.57</v>
      </c>
      <c r="H245" s="553">
        <v>47.670999999999999</v>
      </c>
      <c r="I245" s="553">
        <v>52.692999999999998</v>
      </c>
      <c r="J245" s="553">
        <v>561.33799999999997</v>
      </c>
      <c r="K245" s="553">
        <v>226.77799999999999</v>
      </c>
      <c r="L245" s="553">
        <v>504.363</v>
      </c>
      <c r="M245" s="553">
        <v>1292.48</v>
      </c>
    </row>
    <row r="246" spans="1:13" x14ac:dyDescent="0.2">
      <c r="A246" s="553" t="s">
        <v>1148</v>
      </c>
      <c r="B246" s="553">
        <v>4.9000000000000004</v>
      </c>
      <c r="C246" s="553">
        <v>644.72400000000005</v>
      </c>
      <c r="D246" s="553">
        <v>137.44300000000001</v>
      </c>
      <c r="E246" s="553">
        <v>787.06600000000003</v>
      </c>
      <c r="F246" s="553">
        <v>0.46700000000000003</v>
      </c>
      <c r="G246" s="553">
        <v>4.7220000000000004</v>
      </c>
      <c r="H246" s="553">
        <v>49.26</v>
      </c>
      <c r="I246" s="553">
        <v>54.45</v>
      </c>
      <c r="J246" s="553">
        <v>841.51599999999996</v>
      </c>
      <c r="K246" s="553">
        <v>267.85700000000003</v>
      </c>
      <c r="L246" s="553">
        <v>643.75400000000002</v>
      </c>
      <c r="M246" s="553">
        <v>1753.127</v>
      </c>
    </row>
    <row r="247" spans="1:13" x14ac:dyDescent="0.2">
      <c r="A247" s="553" t="s">
        <v>1149</v>
      </c>
      <c r="B247" s="553">
        <v>31.114000000000001</v>
      </c>
      <c r="C247" s="553">
        <v>4490.9129999999996</v>
      </c>
      <c r="D247" s="553">
        <v>1394.175</v>
      </c>
      <c r="E247" s="553">
        <v>5916.2020000000002</v>
      </c>
      <c r="F247" s="553">
        <v>5.5</v>
      </c>
      <c r="G247" s="553">
        <v>55.600999999999999</v>
      </c>
      <c r="H247" s="553">
        <v>580</v>
      </c>
      <c r="I247" s="553">
        <v>641.101</v>
      </c>
      <c r="J247" s="553">
        <v>6557.3040000000001</v>
      </c>
      <c r="K247" s="553">
        <v>3152.752</v>
      </c>
      <c r="L247" s="553">
        <v>7235.241</v>
      </c>
      <c r="M247" s="553">
        <v>16945.296999999999</v>
      </c>
    </row>
    <row r="248" spans="1:13" x14ac:dyDescent="0.2">
      <c r="A248" s="553" t="s">
        <v>1150</v>
      </c>
      <c r="B248" s="553">
        <v>3.5880000000000001</v>
      </c>
      <c r="C248" s="553">
        <v>865.32600000000002</v>
      </c>
      <c r="D248" s="553">
        <v>157.494</v>
      </c>
      <c r="E248" s="553">
        <v>1026.4079999999999</v>
      </c>
      <c r="F248" s="553">
        <v>0.501</v>
      </c>
      <c r="G248" s="553">
        <v>4.8780000000000001</v>
      </c>
      <c r="H248" s="553">
        <v>51.808</v>
      </c>
      <c r="I248" s="553">
        <v>57.186999999999998</v>
      </c>
      <c r="J248" s="553">
        <v>1083.595</v>
      </c>
      <c r="K248" s="553">
        <v>320.41800000000001</v>
      </c>
      <c r="L248" s="553">
        <v>735.45299999999997</v>
      </c>
      <c r="M248" s="553">
        <v>2139.4670000000001</v>
      </c>
    </row>
    <row r="249" spans="1:13" x14ac:dyDescent="0.2">
      <c r="A249" s="553" t="s">
        <v>1151</v>
      </c>
      <c r="B249" s="553">
        <v>2.5179999999999998</v>
      </c>
      <c r="C249" s="553">
        <v>681.072</v>
      </c>
      <c r="D249" s="553">
        <v>122.604</v>
      </c>
      <c r="E249" s="553">
        <v>806.19399999999996</v>
      </c>
      <c r="F249" s="553">
        <v>0.45300000000000001</v>
      </c>
      <c r="G249" s="553">
        <v>4.4059999999999997</v>
      </c>
      <c r="H249" s="553">
        <v>46.795000000000002</v>
      </c>
      <c r="I249" s="553">
        <v>51.652999999999999</v>
      </c>
      <c r="J249" s="553">
        <v>857.84699999999998</v>
      </c>
      <c r="K249" s="553">
        <v>271.178</v>
      </c>
      <c r="L249" s="553">
        <v>558.423</v>
      </c>
      <c r="M249" s="553">
        <v>1687.4490000000001</v>
      </c>
    </row>
    <row r="250" spans="1:13" x14ac:dyDescent="0.2">
      <c r="A250" s="553" t="s">
        <v>1152</v>
      </c>
      <c r="B250" s="553">
        <v>2.2490000000000001</v>
      </c>
      <c r="C250" s="553">
        <v>587.15200000000004</v>
      </c>
      <c r="D250" s="553">
        <v>119.535</v>
      </c>
      <c r="E250" s="553">
        <v>708.93600000000004</v>
      </c>
      <c r="F250" s="553">
        <v>0.501</v>
      </c>
      <c r="G250" s="553">
        <v>4.8780000000000001</v>
      </c>
      <c r="H250" s="553">
        <v>51.808</v>
      </c>
      <c r="I250" s="553">
        <v>57.186999999999998</v>
      </c>
      <c r="J250" s="553">
        <v>766.12300000000005</v>
      </c>
      <c r="K250" s="553">
        <v>252.126</v>
      </c>
      <c r="L250" s="553">
        <v>581.85900000000004</v>
      </c>
      <c r="M250" s="553">
        <v>1600.1079999999999</v>
      </c>
    </row>
    <row r="251" spans="1:13" x14ac:dyDescent="0.2">
      <c r="A251" s="553" t="s">
        <v>1153</v>
      </c>
      <c r="B251" s="553">
        <v>1.677</v>
      </c>
      <c r="C251" s="553">
        <v>381.96899999999999</v>
      </c>
      <c r="D251" s="553">
        <v>104.218</v>
      </c>
      <c r="E251" s="553">
        <v>487.86399999999998</v>
      </c>
      <c r="F251" s="553">
        <v>0.48499999999999999</v>
      </c>
      <c r="G251" s="553">
        <v>4.72</v>
      </c>
      <c r="H251" s="553">
        <v>50.137</v>
      </c>
      <c r="I251" s="553">
        <v>55.341999999999999</v>
      </c>
      <c r="J251" s="553">
        <v>543.20600000000002</v>
      </c>
      <c r="K251" s="553">
        <v>224.90199999999999</v>
      </c>
      <c r="L251" s="553">
        <v>501.59199999999998</v>
      </c>
      <c r="M251" s="553">
        <v>1269.7</v>
      </c>
    </row>
    <row r="252" spans="1:13" x14ac:dyDescent="0.2">
      <c r="A252" s="553" t="s">
        <v>1154</v>
      </c>
      <c r="B252" s="553">
        <v>1.3740000000000001</v>
      </c>
      <c r="C252" s="553">
        <v>234.15799999999999</v>
      </c>
      <c r="D252" s="553">
        <v>98.448999999999998</v>
      </c>
      <c r="E252" s="553">
        <v>333.98099999999999</v>
      </c>
      <c r="F252" s="553">
        <v>0.501</v>
      </c>
      <c r="G252" s="553">
        <v>4.8780000000000001</v>
      </c>
      <c r="H252" s="553">
        <v>51.808</v>
      </c>
      <c r="I252" s="553">
        <v>57.186999999999998</v>
      </c>
      <c r="J252" s="553">
        <v>391.16800000000001</v>
      </c>
      <c r="K252" s="553">
        <v>229.56800000000001</v>
      </c>
      <c r="L252" s="553">
        <v>561.70000000000005</v>
      </c>
      <c r="M252" s="553">
        <v>1182.4359999999999</v>
      </c>
    </row>
    <row r="253" spans="1:13" x14ac:dyDescent="0.2">
      <c r="A253" s="553" t="s">
        <v>1155</v>
      </c>
      <c r="B253" s="553">
        <v>1.3380000000000001</v>
      </c>
      <c r="C253" s="553">
        <v>151.39699999999999</v>
      </c>
      <c r="D253" s="553">
        <v>97.766000000000005</v>
      </c>
      <c r="E253" s="553">
        <v>250.501</v>
      </c>
      <c r="F253" s="553">
        <v>0.48499999999999999</v>
      </c>
      <c r="G253" s="553">
        <v>4.72</v>
      </c>
      <c r="H253" s="553">
        <v>50.137</v>
      </c>
      <c r="I253" s="553">
        <v>55.341999999999999</v>
      </c>
      <c r="J253" s="553">
        <v>305.84399999999999</v>
      </c>
      <c r="K253" s="553">
        <v>276.08</v>
      </c>
      <c r="L253" s="553">
        <v>646.40499999999997</v>
      </c>
      <c r="M253" s="553">
        <v>1228.328</v>
      </c>
    </row>
    <row r="254" spans="1:13" x14ac:dyDescent="0.2">
      <c r="A254" s="553" t="s">
        <v>1156</v>
      </c>
      <c r="B254" s="553">
        <v>1.7749999999999999</v>
      </c>
      <c r="C254" s="553">
        <v>129.124</v>
      </c>
      <c r="D254" s="553">
        <v>103.69799999999999</v>
      </c>
      <c r="E254" s="553">
        <v>234.59700000000001</v>
      </c>
      <c r="F254" s="553">
        <v>0.501</v>
      </c>
      <c r="G254" s="553">
        <v>4.8780000000000001</v>
      </c>
      <c r="H254" s="553">
        <v>51.808</v>
      </c>
      <c r="I254" s="553">
        <v>57.186999999999998</v>
      </c>
      <c r="J254" s="553">
        <v>291.78399999999999</v>
      </c>
      <c r="K254" s="553">
        <v>322.44</v>
      </c>
      <c r="L254" s="553">
        <v>773.9</v>
      </c>
      <c r="M254" s="553">
        <v>1388.123</v>
      </c>
    </row>
    <row r="255" spans="1:13" x14ac:dyDescent="0.2">
      <c r="A255" s="553" t="s">
        <v>1157</v>
      </c>
      <c r="B255" s="553">
        <v>1.6060000000000001</v>
      </c>
      <c r="C255" s="553">
        <v>120.61199999999999</v>
      </c>
      <c r="D255" s="553">
        <v>103.40900000000001</v>
      </c>
      <c r="E255" s="553">
        <v>225.626</v>
      </c>
      <c r="F255" s="553">
        <v>0.501</v>
      </c>
      <c r="G255" s="553">
        <v>4.8780000000000001</v>
      </c>
      <c r="H255" s="553">
        <v>51.808</v>
      </c>
      <c r="I255" s="553">
        <v>57.186999999999998</v>
      </c>
      <c r="J255" s="553">
        <v>282.81299999999999</v>
      </c>
      <c r="K255" s="553">
        <v>316.95800000000003</v>
      </c>
      <c r="L255" s="553">
        <v>740.72799999999995</v>
      </c>
      <c r="M255" s="553">
        <v>1340.499</v>
      </c>
    </row>
    <row r="256" spans="1:13" x14ac:dyDescent="0.2">
      <c r="A256" s="553" t="s">
        <v>1158</v>
      </c>
      <c r="B256" s="553">
        <v>1.329</v>
      </c>
      <c r="C256" s="553">
        <v>141.31100000000001</v>
      </c>
      <c r="D256" s="553">
        <v>98.685000000000002</v>
      </c>
      <c r="E256" s="553">
        <v>241.32499999999999</v>
      </c>
      <c r="F256" s="553">
        <v>0.48499999999999999</v>
      </c>
      <c r="G256" s="553">
        <v>4.72</v>
      </c>
      <c r="H256" s="553">
        <v>50.137</v>
      </c>
      <c r="I256" s="553">
        <v>55.341999999999999</v>
      </c>
      <c r="J256" s="553">
        <v>296.66699999999997</v>
      </c>
      <c r="K256" s="553">
        <v>288.26400000000001</v>
      </c>
      <c r="L256" s="553">
        <v>598.82899999999995</v>
      </c>
      <c r="M256" s="553">
        <v>1183.76</v>
      </c>
    </row>
    <row r="257" spans="1:13" x14ac:dyDescent="0.2">
      <c r="A257" s="553" t="s">
        <v>1159</v>
      </c>
      <c r="B257" s="553">
        <v>1.47</v>
      </c>
      <c r="C257" s="553">
        <v>230.41900000000001</v>
      </c>
      <c r="D257" s="553">
        <v>112.923</v>
      </c>
      <c r="E257" s="553">
        <v>344.81299999999999</v>
      </c>
      <c r="F257" s="553">
        <v>0.501</v>
      </c>
      <c r="G257" s="553">
        <v>4.8780000000000001</v>
      </c>
      <c r="H257" s="553">
        <v>51.808</v>
      </c>
      <c r="I257" s="553">
        <v>57.186999999999998</v>
      </c>
      <c r="J257" s="553">
        <v>402</v>
      </c>
      <c r="K257" s="553">
        <v>236.279</v>
      </c>
      <c r="L257" s="553">
        <v>525.60500000000002</v>
      </c>
      <c r="M257" s="553">
        <v>1163.884</v>
      </c>
    </row>
    <row r="258" spans="1:13" x14ac:dyDescent="0.2">
      <c r="A258" s="553" t="s">
        <v>1160</v>
      </c>
      <c r="B258" s="553">
        <v>2.8180000000000001</v>
      </c>
      <c r="C258" s="553">
        <v>471.00799999999998</v>
      </c>
      <c r="D258" s="553">
        <v>119.518</v>
      </c>
      <c r="E258" s="553">
        <v>593.34400000000005</v>
      </c>
      <c r="F258" s="553">
        <v>0.48499999999999999</v>
      </c>
      <c r="G258" s="553">
        <v>4.72</v>
      </c>
      <c r="H258" s="553">
        <v>50.137</v>
      </c>
      <c r="I258" s="553">
        <v>55.341999999999999</v>
      </c>
      <c r="J258" s="553">
        <v>648.68600000000004</v>
      </c>
      <c r="K258" s="553">
        <v>242.03800000000001</v>
      </c>
      <c r="L258" s="553">
        <v>546.72900000000004</v>
      </c>
      <c r="M258" s="553">
        <v>1437.454</v>
      </c>
    </row>
    <row r="259" spans="1:13" x14ac:dyDescent="0.2">
      <c r="A259" s="553" t="s">
        <v>1161</v>
      </c>
      <c r="B259" s="553">
        <v>3.6120000000000001</v>
      </c>
      <c r="C259" s="553">
        <v>674.98500000000001</v>
      </c>
      <c r="D259" s="553">
        <v>142.554</v>
      </c>
      <c r="E259" s="553">
        <v>821.15099999999995</v>
      </c>
      <c r="F259" s="553">
        <v>0.501</v>
      </c>
      <c r="G259" s="553">
        <v>4.8780000000000001</v>
      </c>
      <c r="H259" s="553">
        <v>51.808</v>
      </c>
      <c r="I259" s="553">
        <v>57.186999999999998</v>
      </c>
      <c r="J259" s="553">
        <v>878.33799999999997</v>
      </c>
      <c r="K259" s="553">
        <v>279.63200000000001</v>
      </c>
      <c r="L259" s="553">
        <v>640.87900000000002</v>
      </c>
      <c r="M259" s="553">
        <v>1798.8489999999999</v>
      </c>
    </row>
    <row r="260" spans="1:13" x14ac:dyDescent="0.2">
      <c r="A260" s="553" t="s">
        <v>1162</v>
      </c>
      <c r="B260" s="553">
        <v>25.355</v>
      </c>
      <c r="C260" s="553">
        <v>4667.223</v>
      </c>
      <c r="D260" s="553">
        <v>1380.8520000000001</v>
      </c>
      <c r="E260" s="553">
        <v>6073.4290000000001</v>
      </c>
      <c r="F260" s="553">
        <v>5.9</v>
      </c>
      <c r="G260" s="553">
        <v>57.43</v>
      </c>
      <c r="H260" s="553">
        <v>610</v>
      </c>
      <c r="I260" s="553">
        <v>673.33</v>
      </c>
      <c r="J260" s="553">
        <v>6746.759</v>
      </c>
      <c r="K260" s="553">
        <v>3259.884</v>
      </c>
      <c r="L260" s="553">
        <v>7413.6660000000002</v>
      </c>
      <c r="M260" s="553">
        <v>17420.310000000001</v>
      </c>
    </row>
    <row r="261" spans="1:13" x14ac:dyDescent="0.2">
      <c r="A261" s="553" t="s">
        <v>1163</v>
      </c>
      <c r="B261" s="553">
        <v>3.056</v>
      </c>
      <c r="C261" s="553">
        <v>805.41099999999994</v>
      </c>
      <c r="D261" s="553">
        <v>154.88300000000001</v>
      </c>
      <c r="E261" s="553">
        <v>963.351</v>
      </c>
      <c r="F261" s="553">
        <v>0.54200000000000004</v>
      </c>
      <c r="G261" s="553">
        <v>5.0430000000000001</v>
      </c>
      <c r="H261" s="553">
        <v>54.207999999999998</v>
      </c>
      <c r="I261" s="553">
        <v>59.792999999999999</v>
      </c>
      <c r="J261" s="553">
        <v>1023.144</v>
      </c>
      <c r="K261" s="553">
        <v>312.18200000000002</v>
      </c>
      <c r="L261" s="553">
        <v>710.21299999999997</v>
      </c>
      <c r="M261" s="553">
        <v>2045.539</v>
      </c>
    </row>
    <row r="262" spans="1:13" x14ac:dyDescent="0.2">
      <c r="A262" s="553" t="s">
        <v>1164</v>
      </c>
      <c r="B262" s="553">
        <v>2.4209999999999998</v>
      </c>
      <c r="C262" s="553">
        <v>713.64499999999998</v>
      </c>
      <c r="D262" s="553">
        <v>132.684</v>
      </c>
      <c r="E262" s="553">
        <v>848.75</v>
      </c>
      <c r="F262" s="553">
        <v>0.50700000000000001</v>
      </c>
      <c r="G262" s="553">
        <v>4.718</v>
      </c>
      <c r="H262" s="553">
        <v>50.71</v>
      </c>
      <c r="I262" s="553">
        <v>55.935000000000002</v>
      </c>
      <c r="J262" s="553">
        <v>904.68499999999995</v>
      </c>
      <c r="K262" s="553">
        <v>280.428</v>
      </c>
      <c r="L262" s="553">
        <v>584.98800000000006</v>
      </c>
      <c r="M262" s="553">
        <v>1770.1010000000001</v>
      </c>
    </row>
    <row r="263" spans="1:13" x14ac:dyDescent="0.2">
      <c r="A263" s="553" t="s">
        <v>1165</v>
      </c>
      <c r="B263" s="553">
        <v>2.1869999999999998</v>
      </c>
      <c r="C263" s="553">
        <v>588.17200000000003</v>
      </c>
      <c r="D263" s="553">
        <v>126.75</v>
      </c>
      <c r="E263" s="553">
        <v>717.10799999999995</v>
      </c>
      <c r="F263" s="553">
        <v>0.54200000000000004</v>
      </c>
      <c r="G263" s="553">
        <v>5.0430000000000001</v>
      </c>
      <c r="H263" s="553">
        <v>54.207999999999998</v>
      </c>
      <c r="I263" s="553">
        <v>59.792999999999999</v>
      </c>
      <c r="J263" s="553">
        <v>776.90099999999995</v>
      </c>
      <c r="K263" s="553">
        <v>251.751</v>
      </c>
      <c r="L263" s="553">
        <v>570.37</v>
      </c>
      <c r="M263" s="553">
        <v>1599.0219999999999</v>
      </c>
    </row>
    <row r="264" spans="1:13" x14ac:dyDescent="0.2">
      <c r="A264" s="553" t="s">
        <v>1166</v>
      </c>
      <c r="B264" s="553">
        <v>2.2130000000000001</v>
      </c>
      <c r="C264" s="553">
        <v>442.11399999999998</v>
      </c>
      <c r="D264" s="553">
        <v>109.255</v>
      </c>
      <c r="E264" s="553">
        <v>553.58199999999999</v>
      </c>
      <c r="F264" s="553">
        <v>0.52500000000000002</v>
      </c>
      <c r="G264" s="553">
        <v>4.8810000000000002</v>
      </c>
      <c r="H264" s="553">
        <v>52.459000000000003</v>
      </c>
      <c r="I264" s="553">
        <v>57.863999999999997</v>
      </c>
      <c r="J264" s="553">
        <v>611.44600000000003</v>
      </c>
      <c r="K264" s="553">
        <v>233.589</v>
      </c>
      <c r="L264" s="553">
        <v>511.46800000000002</v>
      </c>
      <c r="M264" s="553">
        <v>1356.5029999999999</v>
      </c>
    </row>
    <row r="265" spans="1:13" x14ac:dyDescent="0.2">
      <c r="A265" s="553" t="s">
        <v>1167</v>
      </c>
      <c r="B265" s="553">
        <v>1.335</v>
      </c>
      <c r="C265" s="553">
        <v>257.5</v>
      </c>
      <c r="D265" s="553">
        <v>95.665000000000006</v>
      </c>
      <c r="E265" s="553">
        <v>354.5</v>
      </c>
      <c r="F265" s="553">
        <v>0.54200000000000004</v>
      </c>
      <c r="G265" s="553">
        <v>5.0430000000000001</v>
      </c>
      <c r="H265" s="553">
        <v>54.207999999999998</v>
      </c>
      <c r="I265" s="553">
        <v>59.792999999999999</v>
      </c>
      <c r="J265" s="553">
        <v>414.29300000000001</v>
      </c>
      <c r="K265" s="553">
        <v>221.07499999999999</v>
      </c>
      <c r="L265" s="553">
        <v>508.39</v>
      </c>
      <c r="M265" s="553">
        <v>1143.7570000000001</v>
      </c>
    </row>
    <row r="266" spans="1:13" x14ac:dyDescent="0.2">
      <c r="A266" s="553" t="s">
        <v>1168</v>
      </c>
      <c r="B266" s="553">
        <v>1.23</v>
      </c>
      <c r="C266" s="553">
        <v>166.31299999999999</v>
      </c>
      <c r="D266" s="553">
        <v>97.388000000000005</v>
      </c>
      <c r="E266" s="553">
        <v>264.93</v>
      </c>
      <c r="F266" s="553">
        <v>0.52500000000000002</v>
      </c>
      <c r="G266" s="553">
        <v>4.8810000000000002</v>
      </c>
      <c r="H266" s="553">
        <v>52.459000000000003</v>
      </c>
      <c r="I266" s="553">
        <v>57.863999999999997</v>
      </c>
      <c r="J266" s="553">
        <v>322.79399999999998</v>
      </c>
      <c r="K266" s="553">
        <v>241.87299999999999</v>
      </c>
      <c r="L266" s="553">
        <v>570.97400000000005</v>
      </c>
      <c r="M266" s="553">
        <v>1135.6420000000001</v>
      </c>
    </row>
    <row r="267" spans="1:13" x14ac:dyDescent="0.2">
      <c r="A267" s="553" t="s">
        <v>1169</v>
      </c>
      <c r="B267" s="553">
        <v>1.9730000000000001</v>
      </c>
      <c r="C267" s="553">
        <v>135.01</v>
      </c>
      <c r="D267" s="553">
        <v>99.375</v>
      </c>
      <c r="E267" s="553">
        <v>236.358</v>
      </c>
      <c r="F267" s="553">
        <v>0.54200000000000004</v>
      </c>
      <c r="G267" s="553">
        <v>5.0430000000000001</v>
      </c>
      <c r="H267" s="553">
        <v>54.207999999999998</v>
      </c>
      <c r="I267" s="553">
        <v>59.792999999999999</v>
      </c>
      <c r="J267" s="553">
        <v>296.15100000000001</v>
      </c>
      <c r="K267" s="553">
        <v>302.60899999999998</v>
      </c>
      <c r="L267" s="553">
        <v>726.40800000000002</v>
      </c>
      <c r="M267" s="553">
        <v>1325.1679999999999</v>
      </c>
    </row>
    <row r="268" spans="1:13" x14ac:dyDescent="0.2">
      <c r="A268" s="553" t="s">
        <v>1170</v>
      </c>
      <c r="B268" s="553">
        <v>1.6359999999999999</v>
      </c>
      <c r="C268" s="553">
        <v>128.56100000000001</v>
      </c>
      <c r="D268" s="553">
        <v>91.491</v>
      </c>
      <c r="E268" s="553">
        <v>221.68799999999999</v>
      </c>
      <c r="F268" s="553">
        <v>0.54200000000000004</v>
      </c>
      <c r="G268" s="553">
        <v>5.0430000000000001</v>
      </c>
      <c r="H268" s="553">
        <v>54.207999999999998</v>
      </c>
      <c r="I268" s="553">
        <v>59.792999999999999</v>
      </c>
      <c r="J268" s="553">
        <v>281.48099999999999</v>
      </c>
      <c r="K268" s="553">
        <v>301.72399999999999</v>
      </c>
      <c r="L268" s="553">
        <v>686.31600000000003</v>
      </c>
      <c r="M268" s="553">
        <v>1269.521</v>
      </c>
    </row>
    <row r="269" spans="1:13" x14ac:dyDescent="0.2">
      <c r="A269" s="553" t="s">
        <v>1171</v>
      </c>
      <c r="B269" s="553">
        <v>1.532</v>
      </c>
      <c r="C269" s="553">
        <v>140.34399999999999</v>
      </c>
      <c r="D269" s="553">
        <v>116.282</v>
      </c>
      <c r="E269" s="553">
        <v>258.15800000000002</v>
      </c>
      <c r="F269" s="553">
        <v>0.52500000000000002</v>
      </c>
      <c r="G269" s="553">
        <v>4.8810000000000002</v>
      </c>
      <c r="H269" s="553">
        <v>52.459000000000003</v>
      </c>
      <c r="I269" s="553">
        <v>57.863999999999997</v>
      </c>
      <c r="J269" s="553">
        <v>316.02199999999999</v>
      </c>
      <c r="K269" s="553">
        <v>271.46199999999999</v>
      </c>
      <c r="L269" s="553">
        <v>587.61900000000003</v>
      </c>
      <c r="M269" s="553">
        <v>1175.1030000000001</v>
      </c>
    </row>
    <row r="270" spans="1:13" x14ac:dyDescent="0.2">
      <c r="A270" s="553" t="s">
        <v>1172</v>
      </c>
      <c r="B270" s="553">
        <v>1.528</v>
      </c>
      <c r="C270" s="553">
        <v>246.273</v>
      </c>
      <c r="D270" s="553">
        <v>115.738</v>
      </c>
      <c r="E270" s="553">
        <v>363.53800000000001</v>
      </c>
      <c r="F270" s="553">
        <v>0.54200000000000004</v>
      </c>
      <c r="G270" s="553">
        <v>5.0430000000000001</v>
      </c>
      <c r="H270" s="553">
        <v>54.207999999999998</v>
      </c>
      <c r="I270" s="553">
        <v>59.792999999999999</v>
      </c>
      <c r="J270" s="553">
        <v>423.33100000000002</v>
      </c>
      <c r="K270" s="553">
        <v>238.77099999999999</v>
      </c>
      <c r="L270" s="553">
        <v>515.43200000000002</v>
      </c>
      <c r="M270" s="553">
        <v>1177.5350000000001</v>
      </c>
    </row>
    <row r="271" spans="1:13" x14ac:dyDescent="0.2">
      <c r="A271" s="553" t="s">
        <v>1173</v>
      </c>
      <c r="B271" s="553">
        <v>2.67</v>
      </c>
      <c r="C271" s="553">
        <v>447.19099999999997</v>
      </c>
      <c r="D271" s="553">
        <v>123.322</v>
      </c>
      <c r="E271" s="553">
        <v>573.18399999999997</v>
      </c>
      <c r="F271" s="553">
        <v>0.52500000000000002</v>
      </c>
      <c r="G271" s="553">
        <v>4.8810000000000002</v>
      </c>
      <c r="H271" s="553">
        <v>52.459000000000003</v>
      </c>
      <c r="I271" s="553">
        <v>57.863999999999997</v>
      </c>
      <c r="J271" s="553">
        <v>631.048</v>
      </c>
      <c r="K271" s="553">
        <v>239.221</v>
      </c>
      <c r="L271" s="553">
        <v>542.46400000000006</v>
      </c>
      <c r="M271" s="553">
        <v>1412.7329999999999</v>
      </c>
    </row>
    <row r="272" spans="1:13" x14ac:dyDescent="0.2">
      <c r="A272" s="553" t="s">
        <v>1174</v>
      </c>
      <c r="B272" s="553">
        <v>3.8079999999999998</v>
      </c>
      <c r="C272" s="553">
        <v>734.86199999999997</v>
      </c>
      <c r="D272" s="553">
        <v>151.244</v>
      </c>
      <c r="E272" s="553">
        <v>889.91399999999999</v>
      </c>
      <c r="F272" s="553">
        <v>0.54200000000000004</v>
      </c>
      <c r="G272" s="553">
        <v>5.0430000000000001</v>
      </c>
      <c r="H272" s="553">
        <v>54.207999999999998</v>
      </c>
      <c r="I272" s="553">
        <v>59.792999999999999</v>
      </c>
      <c r="J272" s="553">
        <v>949.70699999999999</v>
      </c>
      <c r="K272" s="553">
        <v>298.73899999999998</v>
      </c>
      <c r="L272" s="553">
        <v>698.48599999999999</v>
      </c>
      <c r="M272" s="553">
        <v>1946.932</v>
      </c>
    </row>
    <row r="273" spans="1:13" x14ac:dyDescent="0.2">
      <c r="A273" s="553" t="s">
        <v>1175</v>
      </c>
      <c r="B273" s="553">
        <v>25.588999999999999</v>
      </c>
      <c r="C273" s="553">
        <v>4804.5810000000001</v>
      </c>
      <c r="D273" s="553">
        <v>1414.075</v>
      </c>
      <c r="E273" s="553">
        <v>6244.2449999999999</v>
      </c>
      <c r="F273" s="553">
        <v>6.4</v>
      </c>
      <c r="G273" s="553">
        <v>59.542999999999999</v>
      </c>
      <c r="H273" s="553">
        <v>640</v>
      </c>
      <c r="I273" s="553">
        <v>705.94299999999998</v>
      </c>
      <c r="J273" s="553">
        <v>6950.1880000000001</v>
      </c>
      <c r="K273" s="553">
        <v>3193.4229999999998</v>
      </c>
      <c r="L273" s="553">
        <v>7212.2290000000003</v>
      </c>
      <c r="M273" s="553">
        <v>17355.841</v>
      </c>
    </row>
    <row r="274" spans="1:13" x14ac:dyDescent="0.2">
      <c r="A274" s="553" t="s">
        <v>1176</v>
      </c>
      <c r="B274" s="553">
        <v>2.738</v>
      </c>
      <c r="C274" s="553">
        <v>849.13</v>
      </c>
      <c r="D274" s="553">
        <v>147.572</v>
      </c>
      <c r="E274" s="553">
        <v>999.44</v>
      </c>
      <c r="F274" s="553">
        <v>0.57799999999999996</v>
      </c>
      <c r="G274" s="553">
        <v>5.2060000000000004</v>
      </c>
      <c r="H274" s="553">
        <v>46.712000000000003</v>
      </c>
      <c r="I274" s="553">
        <v>52.496000000000002</v>
      </c>
      <c r="J274" s="553">
        <v>1051.9359999999999</v>
      </c>
      <c r="K274" s="553">
        <v>319.96899999999999</v>
      </c>
      <c r="L274" s="553">
        <v>728.36300000000006</v>
      </c>
      <c r="M274" s="553">
        <v>2100.2669999999998</v>
      </c>
    </row>
    <row r="275" spans="1:13" x14ac:dyDescent="0.2">
      <c r="A275" s="553" t="s">
        <v>1177</v>
      </c>
      <c r="B275" s="553">
        <v>2.6549999999999998</v>
      </c>
      <c r="C275" s="553">
        <v>785.53</v>
      </c>
      <c r="D275" s="553">
        <v>141.14699999999999</v>
      </c>
      <c r="E275" s="553">
        <v>929.33199999999999</v>
      </c>
      <c r="F275" s="553">
        <v>0.52200000000000002</v>
      </c>
      <c r="G275" s="553">
        <v>4.702</v>
      </c>
      <c r="H275" s="553">
        <v>42.192</v>
      </c>
      <c r="I275" s="553">
        <v>47.414999999999999</v>
      </c>
      <c r="J275" s="553">
        <v>976.74699999999996</v>
      </c>
      <c r="K275" s="553">
        <v>284.59399999999999</v>
      </c>
      <c r="L275" s="553">
        <v>610.51099999999997</v>
      </c>
      <c r="M275" s="553">
        <v>1871.8520000000001</v>
      </c>
    </row>
    <row r="276" spans="1:13" x14ac:dyDescent="0.2">
      <c r="A276" s="553" t="s">
        <v>1178</v>
      </c>
      <c r="B276" s="553">
        <v>2.1259999999999999</v>
      </c>
      <c r="C276" s="553">
        <v>718.69399999999996</v>
      </c>
      <c r="D276" s="553">
        <v>147.80799999999999</v>
      </c>
      <c r="E276" s="553">
        <v>868.62800000000004</v>
      </c>
      <c r="F276" s="553">
        <v>0.57799999999999996</v>
      </c>
      <c r="G276" s="553">
        <v>5.2060000000000004</v>
      </c>
      <c r="H276" s="553">
        <v>46.712000000000003</v>
      </c>
      <c r="I276" s="553">
        <v>52.496000000000002</v>
      </c>
      <c r="J276" s="553">
        <v>921.12400000000002</v>
      </c>
      <c r="K276" s="553">
        <v>283.38900000000001</v>
      </c>
      <c r="L276" s="553">
        <v>636.85</v>
      </c>
      <c r="M276" s="553">
        <v>1841.3630000000001</v>
      </c>
    </row>
    <row r="277" spans="1:13" x14ac:dyDescent="0.2">
      <c r="A277" s="553" t="s">
        <v>1179</v>
      </c>
      <c r="B277" s="553">
        <v>2.5390000000000001</v>
      </c>
      <c r="C277" s="553">
        <v>459.50599999999997</v>
      </c>
      <c r="D277" s="553">
        <v>116.684</v>
      </c>
      <c r="E277" s="553">
        <v>578.73</v>
      </c>
      <c r="F277" s="553">
        <v>0.55900000000000005</v>
      </c>
      <c r="G277" s="553">
        <v>5.0380000000000003</v>
      </c>
      <c r="H277" s="553">
        <v>45.204999999999998</v>
      </c>
      <c r="I277" s="553">
        <v>50.802</v>
      </c>
      <c r="J277" s="553">
        <v>629.53200000000004</v>
      </c>
      <c r="K277" s="553">
        <v>237.80500000000001</v>
      </c>
      <c r="L277" s="553">
        <v>514.38400000000001</v>
      </c>
      <c r="M277" s="553">
        <v>1381.721</v>
      </c>
    </row>
    <row r="278" spans="1:13" x14ac:dyDescent="0.2">
      <c r="A278" s="553" t="s">
        <v>1180</v>
      </c>
      <c r="B278" s="553">
        <v>1.3360000000000001</v>
      </c>
      <c r="C278" s="553">
        <v>237.161</v>
      </c>
      <c r="D278" s="553">
        <v>103.76</v>
      </c>
      <c r="E278" s="553">
        <v>342.25700000000001</v>
      </c>
      <c r="F278" s="553">
        <v>0.57799999999999996</v>
      </c>
      <c r="G278" s="553">
        <v>5.2060000000000004</v>
      </c>
      <c r="H278" s="553">
        <v>46.712000000000003</v>
      </c>
      <c r="I278" s="553">
        <v>52.496000000000002</v>
      </c>
      <c r="J278" s="553">
        <v>394.75299999999999</v>
      </c>
      <c r="K278" s="553">
        <v>217.95</v>
      </c>
      <c r="L278" s="553">
        <v>509.17200000000003</v>
      </c>
      <c r="M278" s="553">
        <v>1121.875</v>
      </c>
    </row>
    <row r="279" spans="1:13" x14ac:dyDescent="0.2">
      <c r="A279" s="553" t="s">
        <v>1181</v>
      </c>
      <c r="B279" s="553">
        <v>1.7310000000000001</v>
      </c>
      <c r="C279" s="553">
        <v>167.01300000000001</v>
      </c>
      <c r="D279" s="553">
        <v>102.88800000000001</v>
      </c>
      <c r="E279" s="553">
        <v>271.63099999999997</v>
      </c>
      <c r="F279" s="553">
        <v>0.55900000000000005</v>
      </c>
      <c r="G279" s="553">
        <v>5.0380000000000003</v>
      </c>
      <c r="H279" s="553">
        <v>45.204999999999998</v>
      </c>
      <c r="I279" s="553">
        <v>50.802</v>
      </c>
      <c r="J279" s="553">
        <v>322.43299999999999</v>
      </c>
      <c r="K279" s="553">
        <v>261.31099999999998</v>
      </c>
      <c r="L279" s="553">
        <v>625.98400000000004</v>
      </c>
      <c r="M279" s="553">
        <v>1209.729</v>
      </c>
    </row>
    <row r="280" spans="1:13" x14ac:dyDescent="0.2">
      <c r="A280" s="553" t="s">
        <v>1182</v>
      </c>
      <c r="B280" s="553">
        <v>1.756</v>
      </c>
      <c r="C280" s="553">
        <v>132.48099999999999</v>
      </c>
      <c r="D280" s="553">
        <v>107.81100000000001</v>
      </c>
      <c r="E280" s="553">
        <v>242.048</v>
      </c>
      <c r="F280" s="553">
        <v>0.57799999999999996</v>
      </c>
      <c r="G280" s="553">
        <v>5.2060000000000004</v>
      </c>
      <c r="H280" s="553">
        <v>46.712000000000003</v>
      </c>
      <c r="I280" s="553">
        <v>52.496000000000002</v>
      </c>
      <c r="J280" s="553">
        <v>294.54399999999998</v>
      </c>
      <c r="K280" s="553">
        <v>344.84</v>
      </c>
      <c r="L280" s="553">
        <v>827.601</v>
      </c>
      <c r="M280" s="553">
        <v>1466.9849999999999</v>
      </c>
    </row>
    <row r="281" spans="1:13" x14ac:dyDescent="0.2">
      <c r="A281" s="553" t="s">
        <v>1183</v>
      </c>
      <c r="B281" s="553">
        <v>1.58</v>
      </c>
      <c r="C281" s="553">
        <v>122.92100000000001</v>
      </c>
      <c r="D281" s="553">
        <v>114.358</v>
      </c>
      <c r="E281" s="553">
        <v>238.858</v>
      </c>
      <c r="F281" s="553">
        <v>0.57799999999999996</v>
      </c>
      <c r="G281" s="553">
        <v>5.2060000000000004</v>
      </c>
      <c r="H281" s="553">
        <v>46.712000000000003</v>
      </c>
      <c r="I281" s="553">
        <v>52.496000000000002</v>
      </c>
      <c r="J281" s="553">
        <v>291.35399999999998</v>
      </c>
      <c r="K281" s="553">
        <v>348.78300000000002</v>
      </c>
      <c r="L281" s="553">
        <v>814.71699999999998</v>
      </c>
      <c r="M281" s="553">
        <v>1454.854</v>
      </c>
    </row>
    <row r="282" spans="1:13" x14ac:dyDescent="0.2">
      <c r="A282" s="553" t="s">
        <v>1184</v>
      </c>
      <c r="B282" s="553">
        <v>1.1930000000000001</v>
      </c>
      <c r="C282" s="553">
        <v>144.57499999999999</v>
      </c>
      <c r="D282" s="553">
        <v>108.188</v>
      </c>
      <c r="E282" s="553">
        <v>253.95599999999999</v>
      </c>
      <c r="F282" s="553">
        <v>0.55900000000000005</v>
      </c>
      <c r="G282" s="553">
        <v>5.0380000000000003</v>
      </c>
      <c r="H282" s="553">
        <v>45.204999999999998</v>
      </c>
      <c r="I282" s="553">
        <v>50.802</v>
      </c>
      <c r="J282" s="553">
        <v>304.75799999999998</v>
      </c>
      <c r="K282" s="553">
        <v>303.39600000000002</v>
      </c>
      <c r="L282" s="553">
        <v>621.70100000000002</v>
      </c>
      <c r="M282" s="553">
        <v>1229.854</v>
      </c>
    </row>
    <row r="283" spans="1:13" x14ac:dyDescent="0.2">
      <c r="A283" s="553" t="s">
        <v>1185</v>
      </c>
      <c r="B283" s="553">
        <v>1.599</v>
      </c>
      <c r="C283" s="553">
        <v>259.78800000000001</v>
      </c>
      <c r="D283" s="553">
        <v>94.302000000000007</v>
      </c>
      <c r="E283" s="553">
        <v>355.68900000000002</v>
      </c>
      <c r="F283" s="553">
        <v>0.57799999999999996</v>
      </c>
      <c r="G283" s="553">
        <v>5.2060000000000004</v>
      </c>
      <c r="H283" s="553">
        <v>46.712000000000003</v>
      </c>
      <c r="I283" s="553">
        <v>52.496000000000002</v>
      </c>
      <c r="J283" s="553">
        <v>408.185</v>
      </c>
      <c r="K283" s="553">
        <v>244.846</v>
      </c>
      <c r="L283" s="553">
        <v>535.93600000000004</v>
      </c>
      <c r="M283" s="553">
        <v>1188.9659999999999</v>
      </c>
    </row>
    <row r="284" spans="1:13" x14ac:dyDescent="0.2">
      <c r="A284" s="553" t="s">
        <v>1186</v>
      </c>
      <c r="B284" s="553">
        <v>2.6859999999999999</v>
      </c>
      <c r="C284" s="553">
        <v>466.99099999999999</v>
      </c>
      <c r="D284" s="553">
        <v>113.94199999999999</v>
      </c>
      <c r="E284" s="553">
        <v>583.61900000000003</v>
      </c>
      <c r="F284" s="553">
        <v>0.55900000000000005</v>
      </c>
      <c r="G284" s="553">
        <v>5.0380000000000003</v>
      </c>
      <c r="H284" s="553">
        <v>45.204999999999998</v>
      </c>
      <c r="I284" s="553">
        <v>50.802</v>
      </c>
      <c r="J284" s="553">
        <v>634.42100000000005</v>
      </c>
      <c r="K284" s="553">
        <v>248.10900000000001</v>
      </c>
      <c r="L284" s="553">
        <v>566.86800000000005</v>
      </c>
      <c r="M284" s="553">
        <v>1449.3989999999999</v>
      </c>
    </row>
    <row r="285" spans="1:13" x14ac:dyDescent="0.2">
      <c r="A285" s="553" t="s">
        <v>1187</v>
      </c>
      <c r="B285" s="553">
        <v>3.81</v>
      </c>
      <c r="C285" s="553">
        <v>720.25900000000001</v>
      </c>
      <c r="D285" s="553">
        <v>140.52799999999999</v>
      </c>
      <c r="E285" s="553">
        <v>864.59699999999998</v>
      </c>
      <c r="F285" s="553">
        <v>0.57799999999999996</v>
      </c>
      <c r="G285" s="553">
        <v>5.2060000000000004</v>
      </c>
      <c r="H285" s="553">
        <v>46.712000000000003</v>
      </c>
      <c r="I285" s="553">
        <v>52.496000000000002</v>
      </c>
      <c r="J285" s="553">
        <v>917.09199999999998</v>
      </c>
      <c r="K285" s="553">
        <v>299.20100000000002</v>
      </c>
      <c r="L285" s="553">
        <v>686.54399999999998</v>
      </c>
      <c r="M285" s="553">
        <v>1902.838</v>
      </c>
    </row>
    <row r="286" spans="1:13" x14ac:dyDescent="0.2">
      <c r="A286" s="553" t="s">
        <v>1188</v>
      </c>
      <c r="B286" s="553">
        <v>25.748999999999999</v>
      </c>
      <c r="C286" s="553">
        <v>5063.2979999999998</v>
      </c>
      <c r="D286" s="553">
        <v>1438.989</v>
      </c>
      <c r="E286" s="553">
        <v>6528.0360000000001</v>
      </c>
      <c r="F286" s="553">
        <v>6.8</v>
      </c>
      <c r="G286" s="553">
        <v>61.292000000000002</v>
      </c>
      <c r="H286" s="553">
        <v>550</v>
      </c>
      <c r="I286" s="553">
        <v>618.09199999999998</v>
      </c>
      <c r="J286" s="553">
        <v>7146.1289999999999</v>
      </c>
      <c r="K286" s="553">
        <v>3394.192</v>
      </c>
      <c r="L286" s="553">
        <v>7677.3670000000002</v>
      </c>
      <c r="M286" s="553">
        <v>18217.687999999998</v>
      </c>
    </row>
    <row r="287" spans="1:13" x14ac:dyDescent="0.2">
      <c r="A287" s="553" t="s">
        <v>1189</v>
      </c>
      <c r="B287" s="553">
        <v>2.96</v>
      </c>
      <c r="C287" s="553">
        <v>974.93799999999999</v>
      </c>
      <c r="D287" s="553">
        <v>165.01400000000001</v>
      </c>
      <c r="E287" s="553">
        <v>1142.912</v>
      </c>
      <c r="F287" s="553">
        <v>0.52700000000000002</v>
      </c>
      <c r="G287" s="553">
        <v>5.3579999999999997</v>
      </c>
      <c r="H287" s="553">
        <v>44.164000000000001</v>
      </c>
      <c r="I287" s="553">
        <v>50.048999999999999</v>
      </c>
      <c r="J287" s="553">
        <v>1192.961</v>
      </c>
      <c r="K287" s="553">
        <v>354.089</v>
      </c>
      <c r="L287" s="553">
        <v>796.97199999999998</v>
      </c>
      <c r="M287" s="553">
        <v>2344.0219999999999</v>
      </c>
    </row>
    <row r="288" spans="1:13" x14ac:dyDescent="0.2">
      <c r="A288" s="553" t="s">
        <v>1190</v>
      </c>
      <c r="B288" s="553">
        <v>2.3199999999999998</v>
      </c>
      <c r="C288" s="553">
        <v>862.04300000000001</v>
      </c>
      <c r="D288" s="553">
        <v>143.221</v>
      </c>
      <c r="E288" s="553">
        <v>1007.583</v>
      </c>
      <c r="F288" s="553">
        <v>0.47599999999999998</v>
      </c>
      <c r="G288" s="553">
        <v>4.8390000000000004</v>
      </c>
      <c r="H288" s="553">
        <v>39.89</v>
      </c>
      <c r="I288" s="553">
        <v>45.204999999999998</v>
      </c>
      <c r="J288" s="553">
        <v>1052.788</v>
      </c>
      <c r="K288" s="553">
        <v>305.95400000000001</v>
      </c>
      <c r="L288" s="553">
        <v>625.34900000000005</v>
      </c>
      <c r="M288" s="553">
        <v>1984.0909999999999</v>
      </c>
    </row>
    <row r="289" spans="1:13" x14ac:dyDescent="0.2">
      <c r="A289" s="553" t="s">
        <v>1191</v>
      </c>
      <c r="B289" s="553">
        <v>1.708</v>
      </c>
      <c r="C289" s="553">
        <v>645.64300000000003</v>
      </c>
      <c r="D289" s="553">
        <v>130.124</v>
      </c>
      <c r="E289" s="553">
        <v>777.47500000000002</v>
      </c>
      <c r="F289" s="553">
        <v>0.52700000000000002</v>
      </c>
      <c r="G289" s="553">
        <v>5.3579999999999997</v>
      </c>
      <c r="H289" s="553">
        <v>44.164000000000001</v>
      </c>
      <c r="I289" s="553">
        <v>50.048999999999999</v>
      </c>
      <c r="J289" s="553">
        <v>827.524</v>
      </c>
      <c r="K289" s="553">
        <v>272.68900000000002</v>
      </c>
      <c r="L289" s="553">
        <v>609.16600000000005</v>
      </c>
      <c r="M289" s="553">
        <v>1709.38</v>
      </c>
    </row>
    <row r="290" spans="1:13" x14ac:dyDescent="0.2">
      <c r="A290" s="553" t="s">
        <v>1192</v>
      </c>
      <c r="B290" s="553">
        <v>1.577</v>
      </c>
      <c r="C290" s="553">
        <v>401.24200000000002</v>
      </c>
      <c r="D290" s="553">
        <v>102.38800000000001</v>
      </c>
      <c r="E290" s="553">
        <v>505.20699999999999</v>
      </c>
      <c r="F290" s="553">
        <v>0.51</v>
      </c>
      <c r="G290" s="553">
        <v>5.1849999999999996</v>
      </c>
      <c r="H290" s="553">
        <v>42.74</v>
      </c>
      <c r="I290" s="553">
        <v>48.433999999999997</v>
      </c>
      <c r="J290" s="553">
        <v>553.64099999999996</v>
      </c>
      <c r="K290" s="553">
        <v>237.14099999999999</v>
      </c>
      <c r="L290" s="553">
        <v>517.65599999999995</v>
      </c>
      <c r="M290" s="553">
        <v>1308.4380000000001</v>
      </c>
    </row>
    <row r="291" spans="1:13" x14ac:dyDescent="0.2">
      <c r="A291" s="553" t="s">
        <v>1193</v>
      </c>
      <c r="B291" s="553">
        <v>1.159</v>
      </c>
      <c r="C291" s="553">
        <v>252.405</v>
      </c>
      <c r="D291" s="553">
        <v>98.927999999999997</v>
      </c>
      <c r="E291" s="553">
        <v>352.49200000000002</v>
      </c>
      <c r="F291" s="553">
        <v>0.52700000000000002</v>
      </c>
      <c r="G291" s="553">
        <v>5.3579999999999997</v>
      </c>
      <c r="H291" s="553">
        <v>44.164000000000001</v>
      </c>
      <c r="I291" s="553">
        <v>50.048999999999999</v>
      </c>
      <c r="J291" s="553">
        <v>402.541</v>
      </c>
      <c r="K291" s="553">
        <v>229.18299999999999</v>
      </c>
      <c r="L291" s="553">
        <v>536.14300000000003</v>
      </c>
      <c r="M291" s="553">
        <v>1167.867</v>
      </c>
    </row>
    <row r="292" spans="1:13" x14ac:dyDescent="0.2">
      <c r="A292" s="553" t="s">
        <v>1194</v>
      </c>
      <c r="B292" s="553">
        <v>1.38</v>
      </c>
      <c r="C292" s="553">
        <v>157.95500000000001</v>
      </c>
      <c r="D292" s="553">
        <v>94.081999999999994</v>
      </c>
      <c r="E292" s="553">
        <v>253.41800000000001</v>
      </c>
      <c r="F292" s="553">
        <v>0.51</v>
      </c>
      <c r="G292" s="553">
        <v>5.1849999999999996</v>
      </c>
      <c r="H292" s="553">
        <v>42.74</v>
      </c>
      <c r="I292" s="553">
        <v>48.433999999999997</v>
      </c>
      <c r="J292" s="553">
        <v>301.85199999999998</v>
      </c>
      <c r="K292" s="553">
        <v>286.91899999999998</v>
      </c>
      <c r="L292" s="553">
        <v>691.03099999999995</v>
      </c>
      <c r="M292" s="553">
        <v>1279.8009999999999</v>
      </c>
    </row>
    <row r="293" spans="1:13" x14ac:dyDescent="0.2">
      <c r="A293" s="553" t="s">
        <v>1195</v>
      </c>
      <c r="B293" s="553">
        <v>1.58</v>
      </c>
      <c r="C293" s="553">
        <v>129.66800000000001</v>
      </c>
      <c r="D293" s="553">
        <v>93.376999999999995</v>
      </c>
      <c r="E293" s="553">
        <v>224.625</v>
      </c>
      <c r="F293" s="553">
        <v>0.52700000000000002</v>
      </c>
      <c r="G293" s="553">
        <v>5.3579999999999997</v>
      </c>
      <c r="H293" s="553">
        <v>44.164000000000001</v>
      </c>
      <c r="I293" s="553">
        <v>50.048999999999999</v>
      </c>
      <c r="J293" s="553">
        <v>274.67399999999998</v>
      </c>
      <c r="K293" s="553">
        <v>353.48899999999998</v>
      </c>
      <c r="L293" s="553">
        <v>811.88199999999995</v>
      </c>
      <c r="M293" s="553">
        <v>1440.0450000000001</v>
      </c>
    </row>
    <row r="294" spans="1:13" x14ac:dyDescent="0.2">
      <c r="A294" s="553" t="s">
        <v>1196</v>
      </c>
      <c r="B294" s="553">
        <v>1.3580000000000001</v>
      </c>
      <c r="C294" s="553">
        <v>124.77800000000001</v>
      </c>
      <c r="D294" s="553">
        <v>103.21899999999999</v>
      </c>
      <c r="E294" s="553">
        <v>229.35499999999999</v>
      </c>
      <c r="F294" s="553">
        <v>0.52700000000000002</v>
      </c>
      <c r="G294" s="553">
        <v>5.3579999999999997</v>
      </c>
      <c r="H294" s="553">
        <v>44.164000000000001</v>
      </c>
      <c r="I294" s="553">
        <v>50.048999999999999</v>
      </c>
      <c r="J294" s="553">
        <v>279.40300000000002</v>
      </c>
      <c r="K294" s="553">
        <v>330.08699999999999</v>
      </c>
      <c r="L294" s="553">
        <v>760.93399999999997</v>
      </c>
      <c r="M294" s="553">
        <v>1370.424</v>
      </c>
    </row>
    <row r="295" spans="1:13" x14ac:dyDescent="0.2">
      <c r="A295" s="553" t="s">
        <v>1197</v>
      </c>
      <c r="B295" s="553">
        <v>0.998</v>
      </c>
      <c r="C295" s="553">
        <v>133.31700000000001</v>
      </c>
      <c r="D295" s="553">
        <v>102.54300000000001</v>
      </c>
      <c r="E295" s="553">
        <v>236.85900000000001</v>
      </c>
      <c r="F295" s="553">
        <v>0.51</v>
      </c>
      <c r="G295" s="553">
        <v>5.1849999999999996</v>
      </c>
      <c r="H295" s="553">
        <v>42.74</v>
      </c>
      <c r="I295" s="553">
        <v>48.433999999999997</v>
      </c>
      <c r="J295" s="553">
        <v>285.29300000000001</v>
      </c>
      <c r="K295" s="553">
        <v>291.20999999999998</v>
      </c>
      <c r="L295" s="553">
        <v>601.53599999999994</v>
      </c>
      <c r="M295" s="553">
        <v>1178.039</v>
      </c>
    </row>
    <row r="296" spans="1:13" x14ac:dyDescent="0.2">
      <c r="A296" s="553" t="s">
        <v>1198</v>
      </c>
      <c r="B296" s="553">
        <v>1.17</v>
      </c>
      <c r="C296" s="553">
        <v>225.52699999999999</v>
      </c>
      <c r="D296" s="553">
        <v>113.081</v>
      </c>
      <c r="E296" s="553">
        <v>339.77800000000002</v>
      </c>
      <c r="F296" s="553">
        <v>0.52700000000000002</v>
      </c>
      <c r="G296" s="553">
        <v>5.3579999999999997</v>
      </c>
      <c r="H296" s="553">
        <v>44.164000000000001</v>
      </c>
      <c r="I296" s="553">
        <v>50.048999999999999</v>
      </c>
      <c r="J296" s="553">
        <v>389.82600000000002</v>
      </c>
      <c r="K296" s="553">
        <v>244.64699999999999</v>
      </c>
      <c r="L296" s="553">
        <v>535.13699999999994</v>
      </c>
      <c r="M296" s="553">
        <v>1169.6099999999999</v>
      </c>
    </row>
    <row r="297" spans="1:13" x14ac:dyDescent="0.2">
      <c r="A297" s="553" t="s">
        <v>1199</v>
      </c>
      <c r="B297" s="553">
        <v>1.8740000000000001</v>
      </c>
      <c r="C297" s="553">
        <v>400.37900000000002</v>
      </c>
      <c r="D297" s="553">
        <v>116.68600000000001</v>
      </c>
      <c r="E297" s="553">
        <v>518.94000000000005</v>
      </c>
      <c r="F297" s="553">
        <v>0.51</v>
      </c>
      <c r="G297" s="553">
        <v>5.1849999999999996</v>
      </c>
      <c r="H297" s="553">
        <v>42.74</v>
      </c>
      <c r="I297" s="553">
        <v>48.433999999999997</v>
      </c>
      <c r="J297" s="553">
        <v>567.37400000000002</v>
      </c>
      <c r="K297" s="553">
        <v>242.559</v>
      </c>
      <c r="L297" s="553">
        <v>544.29300000000001</v>
      </c>
      <c r="M297" s="553">
        <v>1354.2260000000001</v>
      </c>
    </row>
    <row r="298" spans="1:13" x14ac:dyDescent="0.2">
      <c r="A298" s="553" t="s">
        <v>1200</v>
      </c>
      <c r="B298" s="553">
        <v>2.7589999999999999</v>
      </c>
      <c r="C298" s="553">
        <v>652.79399999999998</v>
      </c>
      <c r="D298" s="553">
        <v>145.738</v>
      </c>
      <c r="E298" s="553">
        <v>801.29100000000005</v>
      </c>
      <c r="F298" s="553">
        <v>0.52700000000000002</v>
      </c>
      <c r="G298" s="553">
        <v>5.3579999999999997</v>
      </c>
      <c r="H298" s="553">
        <v>44.164000000000001</v>
      </c>
      <c r="I298" s="553">
        <v>50.048999999999999</v>
      </c>
      <c r="J298" s="553">
        <v>851.34</v>
      </c>
      <c r="K298" s="553">
        <v>292.97300000000001</v>
      </c>
      <c r="L298" s="553">
        <v>659.88099999999997</v>
      </c>
      <c r="M298" s="553">
        <v>1804.194</v>
      </c>
    </row>
    <row r="299" spans="1:13" x14ac:dyDescent="0.2">
      <c r="A299" s="553" t="s">
        <v>1201</v>
      </c>
      <c r="B299" s="553">
        <v>20.844999999999999</v>
      </c>
      <c r="C299" s="553">
        <v>4959.84</v>
      </c>
      <c r="D299" s="553">
        <v>1408.4010000000001</v>
      </c>
      <c r="E299" s="553">
        <v>6389.085</v>
      </c>
      <c r="F299" s="553">
        <v>6.2</v>
      </c>
      <c r="G299" s="553">
        <v>63.082000000000001</v>
      </c>
      <c r="H299" s="553">
        <v>520</v>
      </c>
      <c r="I299" s="553">
        <v>589.28200000000004</v>
      </c>
      <c r="J299" s="553">
        <v>6978.3670000000002</v>
      </c>
      <c r="K299" s="553">
        <v>3440.9389999999999</v>
      </c>
      <c r="L299" s="553">
        <v>7693.1260000000002</v>
      </c>
      <c r="M299" s="553">
        <v>18112.432000000001</v>
      </c>
    </row>
    <row r="300" spans="1:13" x14ac:dyDescent="0.2">
      <c r="A300" s="553" t="s">
        <v>1202</v>
      </c>
      <c r="B300" s="553">
        <v>1.915</v>
      </c>
      <c r="C300" s="553">
        <v>833.13900000000001</v>
      </c>
      <c r="D300" s="553">
        <v>145.79400000000001</v>
      </c>
      <c r="E300" s="553">
        <v>980.84900000000005</v>
      </c>
      <c r="F300" s="553">
        <v>0.56100000000000005</v>
      </c>
      <c r="G300" s="553">
        <v>5.4550000000000001</v>
      </c>
      <c r="H300" s="553">
        <v>44.164000000000001</v>
      </c>
      <c r="I300" s="553">
        <v>50.18</v>
      </c>
      <c r="J300" s="553">
        <v>1031.028</v>
      </c>
      <c r="K300" s="553">
        <v>329.50599999999997</v>
      </c>
      <c r="L300" s="553">
        <v>729.31500000000005</v>
      </c>
      <c r="M300" s="553">
        <v>2089.8490000000002</v>
      </c>
    </row>
    <row r="301" spans="1:13" x14ac:dyDescent="0.2">
      <c r="A301" s="553" t="s">
        <v>1203</v>
      </c>
      <c r="B301" s="553">
        <v>1.7210000000000001</v>
      </c>
      <c r="C301" s="553">
        <v>770.97699999999998</v>
      </c>
      <c r="D301" s="553">
        <v>143.53700000000001</v>
      </c>
      <c r="E301" s="553">
        <v>916.23500000000001</v>
      </c>
      <c r="F301" s="553">
        <v>0.50600000000000001</v>
      </c>
      <c r="G301" s="553">
        <v>4.9269999999999996</v>
      </c>
      <c r="H301" s="553">
        <v>39.89</v>
      </c>
      <c r="I301" s="553">
        <v>45.323</v>
      </c>
      <c r="J301" s="553">
        <v>961.55799999999999</v>
      </c>
      <c r="K301" s="553">
        <v>295.858</v>
      </c>
      <c r="L301" s="553">
        <v>610.96199999999999</v>
      </c>
      <c r="M301" s="553">
        <v>1868.3779999999999</v>
      </c>
    </row>
    <row r="302" spans="1:13" x14ac:dyDescent="0.2">
      <c r="A302" s="553" t="s">
        <v>1204</v>
      </c>
      <c r="B302" s="553">
        <v>1.288</v>
      </c>
      <c r="C302" s="553">
        <v>613.03899999999999</v>
      </c>
      <c r="D302" s="553">
        <v>123.33799999999999</v>
      </c>
      <c r="E302" s="553">
        <v>737.66499999999996</v>
      </c>
      <c r="F302" s="553">
        <v>0.56100000000000005</v>
      </c>
      <c r="G302" s="553">
        <v>5.4550000000000001</v>
      </c>
      <c r="H302" s="553">
        <v>44.164000000000001</v>
      </c>
      <c r="I302" s="553">
        <v>50.18</v>
      </c>
      <c r="J302" s="553">
        <v>787.84500000000003</v>
      </c>
      <c r="K302" s="553">
        <v>271.16899999999998</v>
      </c>
      <c r="L302" s="553">
        <v>601.10299999999995</v>
      </c>
      <c r="M302" s="553">
        <v>1660.117</v>
      </c>
    </row>
    <row r="303" spans="1:13" x14ac:dyDescent="0.2">
      <c r="A303" s="553" t="s">
        <v>1205</v>
      </c>
      <c r="B303" s="553">
        <v>1.349</v>
      </c>
      <c r="C303" s="553">
        <v>428.20100000000002</v>
      </c>
      <c r="D303" s="553">
        <v>111.327</v>
      </c>
      <c r="E303" s="553">
        <v>540.87699999999995</v>
      </c>
      <c r="F303" s="553">
        <v>0.54200000000000004</v>
      </c>
      <c r="G303" s="553">
        <v>5.2789999999999999</v>
      </c>
      <c r="H303" s="553">
        <v>42.74</v>
      </c>
      <c r="I303" s="553">
        <v>48.561</v>
      </c>
      <c r="J303" s="553">
        <v>589.43799999999999</v>
      </c>
      <c r="K303" s="553">
        <v>233.97399999999999</v>
      </c>
      <c r="L303" s="553">
        <v>514.25800000000004</v>
      </c>
      <c r="M303" s="553">
        <v>1337.6690000000001</v>
      </c>
    </row>
    <row r="304" spans="1:13" x14ac:dyDescent="0.2">
      <c r="A304" s="553" t="s">
        <v>1206</v>
      </c>
      <c r="B304" s="553">
        <v>0.874</v>
      </c>
      <c r="C304" s="553">
        <v>265.97199999999998</v>
      </c>
      <c r="D304" s="553">
        <v>98.167000000000002</v>
      </c>
      <c r="E304" s="553">
        <v>365.01400000000001</v>
      </c>
      <c r="F304" s="553">
        <v>0.56100000000000005</v>
      </c>
      <c r="G304" s="553">
        <v>5.4550000000000001</v>
      </c>
      <c r="H304" s="553">
        <v>44.164000000000001</v>
      </c>
      <c r="I304" s="553">
        <v>50.18</v>
      </c>
      <c r="J304" s="553">
        <v>415.19299999999998</v>
      </c>
      <c r="K304" s="553">
        <v>239.119</v>
      </c>
      <c r="L304" s="553">
        <v>561.84900000000005</v>
      </c>
      <c r="M304" s="553">
        <v>1216.1610000000001</v>
      </c>
    </row>
    <row r="305" spans="1:13" x14ac:dyDescent="0.2">
      <c r="A305" s="553" t="s">
        <v>1207</v>
      </c>
      <c r="B305" s="553">
        <v>0.878</v>
      </c>
      <c r="C305" s="553">
        <v>162.233</v>
      </c>
      <c r="D305" s="553">
        <v>94.454999999999998</v>
      </c>
      <c r="E305" s="553">
        <v>257.56599999999997</v>
      </c>
      <c r="F305" s="553">
        <v>0.54200000000000004</v>
      </c>
      <c r="G305" s="553">
        <v>5.2789999999999999</v>
      </c>
      <c r="H305" s="553">
        <v>42.74</v>
      </c>
      <c r="I305" s="553">
        <v>48.561</v>
      </c>
      <c r="J305" s="553">
        <v>306.12599999999998</v>
      </c>
      <c r="K305" s="553">
        <v>287.351</v>
      </c>
      <c r="L305" s="553">
        <v>662.25</v>
      </c>
      <c r="M305" s="553">
        <v>1255.7270000000001</v>
      </c>
    </row>
    <row r="306" spans="1:13" x14ac:dyDescent="0.2">
      <c r="A306" s="553" t="s">
        <v>1208</v>
      </c>
      <c r="B306" s="553">
        <v>0.51700000000000002</v>
      </c>
      <c r="C306" s="553">
        <v>133.47</v>
      </c>
      <c r="D306" s="553">
        <v>86.126999999999995</v>
      </c>
      <c r="E306" s="553">
        <v>220.113</v>
      </c>
      <c r="F306" s="553">
        <v>0.56100000000000005</v>
      </c>
      <c r="G306" s="553">
        <v>5.4550000000000001</v>
      </c>
      <c r="H306" s="553">
        <v>44.164000000000001</v>
      </c>
      <c r="I306" s="553">
        <v>50.18</v>
      </c>
      <c r="J306" s="553">
        <v>270.29300000000001</v>
      </c>
      <c r="K306" s="553">
        <v>354.91800000000001</v>
      </c>
      <c r="L306" s="553">
        <v>868.31700000000001</v>
      </c>
      <c r="M306" s="553">
        <v>1493.528</v>
      </c>
    </row>
    <row r="307" spans="1:13" x14ac:dyDescent="0.2">
      <c r="A307" s="553" t="s">
        <v>1209</v>
      </c>
      <c r="B307" s="553">
        <v>1.109</v>
      </c>
      <c r="C307" s="553">
        <v>116.877</v>
      </c>
      <c r="D307" s="553">
        <v>91.707999999999998</v>
      </c>
      <c r="E307" s="553">
        <v>209.69499999999999</v>
      </c>
      <c r="F307" s="553">
        <v>0.56100000000000005</v>
      </c>
      <c r="G307" s="553">
        <v>5.4550000000000001</v>
      </c>
      <c r="H307" s="553">
        <v>44.164000000000001</v>
      </c>
      <c r="I307" s="553">
        <v>50.18</v>
      </c>
      <c r="J307" s="553">
        <v>259.87400000000002</v>
      </c>
      <c r="K307" s="553">
        <v>392.05</v>
      </c>
      <c r="L307" s="553">
        <v>940.99699999999996</v>
      </c>
      <c r="M307" s="553">
        <v>1592.922</v>
      </c>
    </row>
    <row r="308" spans="1:13" x14ac:dyDescent="0.2">
      <c r="A308" s="553" t="s">
        <v>1210</v>
      </c>
      <c r="B308" s="553">
        <v>1.5680000000000001</v>
      </c>
      <c r="C308" s="553">
        <v>136.792</v>
      </c>
      <c r="D308" s="553">
        <v>94.445999999999998</v>
      </c>
      <c r="E308" s="553">
        <v>232.80600000000001</v>
      </c>
      <c r="F308" s="553">
        <v>0.54200000000000004</v>
      </c>
      <c r="G308" s="553">
        <v>5.2789999999999999</v>
      </c>
      <c r="H308" s="553">
        <v>42.74</v>
      </c>
      <c r="I308" s="553">
        <v>48.561</v>
      </c>
      <c r="J308" s="553">
        <v>281.36700000000002</v>
      </c>
      <c r="K308" s="553">
        <v>320.387</v>
      </c>
      <c r="L308" s="553">
        <v>662.05600000000004</v>
      </c>
      <c r="M308" s="553">
        <v>1263.81</v>
      </c>
    </row>
    <row r="309" spans="1:13" x14ac:dyDescent="0.2">
      <c r="A309" s="553" t="s">
        <v>1211</v>
      </c>
      <c r="B309" s="553">
        <v>1.0129999999999999</v>
      </c>
      <c r="C309" s="553">
        <v>220.87100000000001</v>
      </c>
      <c r="D309" s="553">
        <v>103.381</v>
      </c>
      <c r="E309" s="553">
        <v>325.26499999999999</v>
      </c>
      <c r="F309" s="553">
        <v>0.56100000000000005</v>
      </c>
      <c r="G309" s="553">
        <v>5.4550000000000001</v>
      </c>
      <c r="H309" s="553">
        <v>44.164000000000001</v>
      </c>
      <c r="I309" s="553">
        <v>50.18</v>
      </c>
      <c r="J309" s="553">
        <v>375.44400000000002</v>
      </c>
      <c r="K309" s="553">
        <v>254.89099999999999</v>
      </c>
      <c r="L309" s="553">
        <v>563.81700000000001</v>
      </c>
      <c r="M309" s="553">
        <v>1194.153</v>
      </c>
    </row>
    <row r="310" spans="1:13" x14ac:dyDescent="0.2">
      <c r="A310" s="553" t="s">
        <v>1212</v>
      </c>
      <c r="B310" s="553">
        <v>2.1459999999999999</v>
      </c>
      <c r="C310" s="553">
        <v>499.02</v>
      </c>
      <c r="D310" s="553">
        <v>124.544</v>
      </c>
      <c r="E310" s="553">
        <v>625.71</v>
      </c>
      <c r="F310" s="553">
        <v>0.54200000000000004</v>
      </c>
      <c r="G310" s="553">
        <v>5.2789999999999999</v>
      </c>
      <c r="H310" s="553">
        <v>42.74</v>
      </c>
      <c r="I310" s="553">
        <v>48.561</v>
      </c>
      <c r="J310" s="553">
        <v>674.27</v>
      </c>
      <c r="K310" s="553">
        <v>262.47300000000001</v>
      </c>
      <c r="L310" s="553">
        <v>589.24</v>
      </c>
      <c r="M310" s="553">
        <v>1525.9839999999999</v>
      </c>
    </row>
    <row r="311" spans="1:13" x14ac:dyDescent="0.2">
      <c r="A311" s="553" t="s">
        <v>1213</v>
      </c>
      <c r="B311" s="553">
        <v>3.0739999999999998</v>
      </c>
      <c r="C311" s="553">
        <v>773.99099999999999</v>
      </c>
      <c r="D311" s="553">
        <v>157.035</v>
      </c>
      <c r="E311" s="553">
        <v>934.1</v>
      </c>
      <c r="F311" s="553">
        <v>0.56100000000000005</v>
      </c>
      <c r="G311" s="553">
        <v>5.4550000000000001</v>
      </c>
      <c r="H311" s="553">
        <v>44.164000000000001</v>
      </c>
      <c r="I311" s="553">
        <v>50.18</v>
      </c>
      <c r="J311" s="553">
        <v>984.279</v>
      </c>
      <c r="K311" s="553">
        <v>315.31700000000001</v>
      </c>
      <c r="L311" s="553">
        <v>726.88499999999999</v>
      </c>
      <c r="M311" s="553">
        <v>2026.481</v>
      </c>
    </row>
    <row r="312" spans="1:13" x14ac:dyDescent="0.2">
      <c r="A312" s="553" t="s">
        <v>1214</v>
      </c>
      <c r="B312" s="553">
        <v>17.451000000000001</v>
      </c>
      <c r="C312" s="553">
        <v>4954.1890000000003</v>
      </c>
      <c r="D312" s="553">
        <v>1373.8589999999999</v>
      </c>
      <c r="E312" s="553">
        <v>6345.4989999999998</v>
      </c>
      <c r="F312" s="553">
        <v>6.6</v>
      </c>
      <c r="G312" s="553">
        <v>64.224000000000004</v>
      </c>
      <c r="H312" s="553">
        <v>520</v>
      </c>
      <c r="I312" s="553">
        <v>590.82399999999996</v>
      </c>
      <c r="J312" s="553">
        <v>6936.3230000000003</v>
      </c>
      <c r="K312" s="553">
        <v>3557.0149999999999</v>
      </c>
      <c r="L312" s="553">
        <v>8025.625</v>
      </c>
      <c r="M312" s="553">
        <v>18518.963</v>
      </c>
    </row>
    <row r="313" spans="1:13" x14ac:dyDescent="0.2">
      <c r="A313" s="553" t="s">
        <v>1215</v>
      </c>
      <c r="B313" s="553">
        <v>1.9259999999999999</v>
      </c>
      <c r="C313" s="553">
        <v>953.947</v>
      </c>
      <c r="D313" s="553">
        <v>166.91300000000001</v>
      </c>
      <c r="E313" s="553">
        <v>1122.7850000000001</v>
      </c>
      <c r="F313" s="553">
        <v>0.59299999999999997</v>
      </c>
      <c r="G313" s="553">
        <v>5.508</v>
      </c>
      <c r="H313" s="553">
        <v>45.738</v>
      </c>
      <c r="I313" s="553">
        <v>51.838000000000001</v>
      </c>
      <c r="J313" s="553">
        <v>1174.623</v>
      </c>
      <c r="K313" s="553">
        <v>370.613</v>
      </c>
      <c r="L313" s="553">
        <v>817.05399999999997</v>
      </c>
      <c r="M313" s="553">
        <v>2362.2910000000002</v>
      </c>
    </row>
    <row r="314" spans="1:13" x14ac:dyDescent="0.2">
      <c r="A314" s="553" t="s">
        <v>1216</v>
      </c>
      <c r="B314" s="553">
        <v>1.597</v>
      </c>
      <c r="C314" s="553">
        <v>849.19500000000005</v>
      </c>
      <c r="D314" s="553">
        <v>159.29300000000001</v>
      </c>
      <c r="E314" s="553">
        <v>1010.0839999999999</v>
      </c>
      <c r="F314" s="553">
        <v>0.55500000000000005</v>
      </c>
      <c r="G314" s="553">
        <v>5.1520000000000001</v>
      </c>
      <c r="H314" s="553">
        <v>42.786999999999999</v>
      </c>
      <c r="I314" s="553">
        <v>48.494</v>
      </c>
      <c r="J314" s="553">
        <v>1058.578</v>
      </c>
      <c r="K314" s="553">
        <v>327.95299999999997</v>
      </c>
      <c r="L314" s="553">
        <v>689.40200000000004</v>
      </c>
      <c r="M314" s="553">
        <v>2075.9340000000002</v>
      </c>
    </row>
    <row r="315" spans="1:13" x14ac:dyDescent="0.2">
      <c r="A315" s="553" t="s">
        <v>1217</v>
      </c>
      <c r="B315" s="553">
        <v>1.4530000000000001</v>
      </c>
      <c r="C315" s="553">
        <v>720.48699999999997</v>
      </c>
      <c r="D315" s="553">
        <v>138.87</v>
      </c>
      <c r="E315" s="553">
        <v>860.81</v>
      </c>
      <c r="F315" s="553">
        <v>0.59299999999999997</v>
      </c>
      <c r="G315" s="553">
        <v>5.508</v>
      </c>
      <c r="H315" s="553">
        <v>45.738</v>
      </c>
      <c r="I315" s="553">
        <v>51.838000000000001</v>
      </c>
      <c r="J315" s="553">
        <v>912.64800000000002</v>
      </c>
      <c r="K315" s="553">
        <v>296.98099999999999</v>
      </c>
      <c r="L315" s="553">
        <v>658.39599999999996</v>
      </c>
      <c r="M315" s="553">
        <v>1868.0250000000001</v>
      </c>
    </row>
    <row r="316" spans="1:13" x14ac:dyDescent="0.2">
      <c r="A316" s="553" t="s">
        <v>1218</v>
      </c>
      <c r="B316" s="553">
        <v>1.371</v>
      </c>
      <c r="C316" s="553">
        <v>484.02199999999999</v>
      </c>
      <c r="D316" s="553">
        <v>112.218</v>
      </c>
      <c r="E316" s="553">
        <v>597.61099999999999</v>
      </c>
      <c r="F316" s="553">
        <v>0.57399999999999995</v>
      </c>
      <c r="G316" s="553">
        <v>5.33</v>
      </c>
      <c r="H316" s="553">
        <v>44.262</v>
      </c>
      <c r="I316" s="553">
        <v>50.165999999999997</v>
      </c>
      <c r="J316" s="553">
        <v>647.77700000000004</v>
      </c>
      <c r="K316" s="553">
        <v>254.58500000000001</v>
      </c>
      <c r="L316" s="553">
        <v>554.67399999999998</v>
      </c>
      <c r="M316" s="553">
        <v>1457.037</v>
      </c>
    </row>
    <row r="317" spans="1:13" x14ac:dyDescent="0.2">
      <c r="A317" s="553" t="s">
        <v>1219</v>
      </c>
      <c r="B317" s="553">
        <v>1.052</v>
      </c>
      <c r="C317" s="553">
        <v>277.613</v>
      </c>
      <c r="D317" s="553">
        <v>99.768000000000001</v>
      </c>
      <c r="E317" s="553">
        <v>378.43400000000003</v>
      </c>
      <c r="F317" s="553">
        <v>0.59299999999999997</v>
      </c>
      <c r="G317" s="553">
        <v>5.508</v>
      </c>
      <c r="H317" s="553">
        <v>45.738</v>
      </c>
      <c r="I317" s="553">
        <v>51.838000000000001</v>
      </c>
      <c r="J317" s="553">
        <v>430.27199999999999</v>
      </c>
      <c r="K317" s="553">
        <v>254.32599999999999</v>
      </c>
      <c r="L317" s="553">
        <v>622.36400000000003</v>
      </c>
      <c r="M317" s="553">
        <v>1306.963</v>
      </c>
    </row>
    <row r="318" spans="1:13" x14ac:dyDescent="0.2">
      <c r="A318" s="553" t="s">
        <v>1220</v>
      </c>
      <c r="B318" s="553">
        <v>0.89400000000000002</v>
      </c>
      <c r="C318" s="553">
        <v>165.715</v>
      </c>
      <c r="D318" s="553">
        <v>97.230999999999995</v>
      </c>
      <c r="E318" s="553">
        <v>263.83999999999997</v>
      </c>
      <c r="F318" s="553">
        <v>0.57399999999999995</v>
      </c>
      <c r="G318" s="553">
        <v>5.33</v>
      </c>
      <c r="H318" s="553">
        <v>44.262</v>
      </c>
      <c r="I318" s="553">
        <v>50.165999999999997</v>
      </c>
      <c r="J318" s="553">
        <v>314.00599999999997</v>
      </c>
      <c r="K318" s="553">
        <v>310.31099999999998</v>
      </c>
      <c r="L318" s="553">
        <v>727.18799999999999</v>
      </c>
      <c r="M318" s="553">
        <v>1351.5050000000001</v>
      </c>
    </row>
    <row r="319" spans="1:13" x14ac:dyDescent="0.2">
      <c r="A319" s="553" t="s">
        <v>1221</v>
      </c>
      <c r="B319" s="553">
        <v>1.222</v>
      </c>
      <c r="C319" s="553">
        <v>126.983</v>
      </c>
      <c r="D319" s="553">
        <v>92.073999999999998</v>
      </c>
      <c r="E319" s="553">
        <v>220.28</v>
      </c>
      <c r="F319" s="553">
        <v>0.59299999999999997</v>
      </c>
      <c r="G319" s="553">
        <v>5.508</v>
      </c>
      <c r="H319" s="553">
        <v>45.738</v>
      </c>
      <c r="I319" s="553">
        <v>51.838000000000001</v>
      </c>
      <c r="J319" s="553">
        <v>272.11799999999999</v>
      </c>
      <c r="K319" s="553">
        <v>362.1</v>
      </c>
      <c r="L319" s="553">
        <v>863.33299999999997</v>
      </c>
      <c r="M319" s="553">
        <v>1497.5509999999999</v>
      </c>
    </row>
    <row r="320" spans="1:13" x14ac:dyDescent="0.2">
      <c r="A320" s="553" t="s">
        <v>1222</v>
      </c>
      <c r="B320" s="553">
        <v>1.171</v>
      </c>
      <c r="C320" s="553">
        <v>120.818</v>
      </c>
      <c r="D320" s="553">
        <v>97.02</v>
      </c>
      <c r="E320" s="553">
        <v>219.00800000000001</v>
      </c>
      <c r="F320" s="553">
        <v>0.59299999999999997</v>
      </c>
      <c r="G320" s="553">
        <v>5.508</v>
      </c>
      <c r="H320" s="553">
        <v>45.738</v>
      </c>
      <c r="I320" s="553">
        <v>51.838000000000001</v>
      </c>
      <c r="J320" s="553">
        <v>270.846</v>
      </c>
      <c r="K320" s="553">
        <v>360.16199999999998</v>
      </c>
      <c r="L320" s="553">
        <v>840.34</v>
      </c>
      <c r="M320" s="553">
        <v>1471.348</v>
      </c>
    </row>
    <row r="321" spans="1:13" x14ac:dyDescent="0.2">
      <c r="A321" s="553" t="s">
        <v>1223</v>
      </c>
      <c r="B321" s="553">
        <v>0.92400000000000004</v>
      </c>
      <c r="C321" s="553">
        <v>140.46700000000001</v>
      </c>
      <c r="D321" s="553">
        <v>101.95699999999999</v>
      </c>
      <c r="E321" s="553">
        <v>243.34800000000001</v>
      </c>
      <c r="F321" s="553">
        <v>0.57399999999999995</v>
      </c>
      <c r="G321" s="553">
        <v>5.33</v>
      </c>
      <c r="H321" s="553">
        <v>44.262</v>
      </c>
      <c r="I321" s="553">
        <v>50.165999999999997</v>
      </c>
      <c r="J321" s="553">
        <v>293.51400000000001</v>
      </c>
      <c r="K321" s="553">
        <v>312.49</v>
      </c>
      <c r="L321" s="553">
        <v>659.33600000000001</v>
      </c>
      <c r="M321" s="553">
        <v>1265.3399999999999</v>
      </c>
    </row>
    <row r="322" spans="1:13" x14ac:dyDescent="0.2">
      <c r="A322" s="553" t="s">
        <v>1224</v>
      </c>
      <c r="B322" s="553">
        <v>0.94299999999999995</v>
      </c>
      <c r="C322" s="553">
        <v>248.18199999999999</v>
      </c>
      <c r="D322" s="553">
        <v>118.85</v>
      </c>
      <c r="E322" s="553">
        <v>367.976</v>
      </c>
      <c r="F322" s="553">
        <v>0.59299999999999997</v>
      </c>
      <c r="G322" s="553">
        <v>5.508</v>
      </c>
      <c r="H322" s="553">
        <v>45.738</v>
      </c>
      <c r="I322" s="553">
        <v>51.838000000000001</v>
      </c>
      <c r="J322" s="553">
        <v>419.81400000000002</v>
      </c>
      <c r="K322" s="553">
        <v>257.19400000000002</v>
      </c>
      <c r="L322" s="553">
        <v>574.51099999999997</v>
      </c>
      <c r="M322" s="553">
        <v>1251.519</v>
      </c>
    </row>
    <row r="323" spans="1:13" x14ac:dyDescent="0.2">
      <c r="A323" s="553" t="s">
        <v>1225</v>
      </c>
      <c r="B323" s="553">
        <v>1.8320000000000001</v>
      </c>
      <c r="C323" s="553">
        <v>513.65099999999995</v>
      </c>
      <c r="D323" s="553">
        <v>144.529</v>
      </c>
      <c r="E323" s="553">
        <v>660.01199999999994</v>
      </c>
      <c r="F323" s="553">
        <v>0.57399999999999995</v>
      </c>
      <c r="G323" s="553">
        <v>5.33</v>
      </c>
      <c r="H323" s="553">
        <v>44.262</v>
      </c>
      <c r="I323" s="553">
        <v>50.165999999999997</v>
      </c>
      <c r="J323" s="553">
        <v>710.178</v>
      </c>
      <c r="K323" s="553">
        <v>267.00599999999997</v>
      </c>
      <c r="L323" s="553">
        <v>609.63699999999994</v>
      </c>
      <c r="M323" s="553">
        <v>1586.8209999999999</v>
      </c>
    </row>
    <row r="324" spans="1:13" x14ac:dyDescent="0.2">
      <c r="A324" s="553" t="s">
        <v>1226</v>
      </c>
      <c r="B324" s="553">
        <v>2.2000000000000002</v>
      </c>
      <c r="C324" s="553">
        <v>753.87800000000004</v>
      </c>
      <c r="D324" s="553">
        <v>154.797</v>
      </c>
      <c r="E324" s="553">
        <v>910.875</v>
      </c>
      <c r="F324" s="553">
        <v>0.59299999999999997</v>
      </c>
      <c r="G324" s="553">
        <v>5.508</v>
      </c>
      <c r="H324" s="553">
        <v>45.738</v>
      </c>
      <c r="I324" s="553">
        <v>51.838000000000001</v>
      </c>
      <c r="J324" s="553">
        <v>962.71400000000006</v>
      </c>
      <c r="K324" s="553">
        <v>319.81</v>
      </c>
      <c r="L324" s="553">
        <v>722.19100000000003</v>
      </c>
      <c r="M324" s="553">
        <v>2004.7139999999999</v>
      </c>
    </row>
    <row r="325" spans="1:13" x14ac:dyDescent="0.2">
      <c r="A325" s="553" t="s">
        <v>1227</v>
      </c>
      <c r="B325" s="553">
        <v>16.584</v>
      </c>
      <c r="C325" s="553">
        <v>5354.3890000000001</v>
      </c>
      <c r="D325" s="553">
        <v>1483.5229999999999</v>
      </c>
      <c r="E325" s="553">
        <v>6854.4949999999999</v>
      </c>
      <c r="F325" s="553">
        <v>7</v>
      </c>
      <c r="G325" s="553">
        <v>65.028000000000006</v>
      </c>
      <c r="H325" s="553">
        <v>540</v>
      </c>
      <c r="I325" s="553">
        <v>612.02800000000002</v>
      </c>
      <c r="J325" s="553">
        <v>7466.5230000000001</v>
      </c>
      <c r="K325" s="553">
        <v>3693.53</v>
      </c>
      <c r="L325" s="553">
        <v>8344.3359999999993</v>
      </c>
      <c r="M325" s="553">
        <v>19504.388999999999</v>
      </c>
    </row>
    <row r="326" spans="1:13" x14ac:dyDescent="0.2">
      <c r="A326" s="553" t="s">
        <v>1228</v>
      </c>
      <c r="B326" s="553">
        <v>2.048</v>
      </c>
      <c r="C326" s="553">
        <v>922.553</v>
      </c>
      <c r="D326" s="553">
        <v>175.642</v>
      </c>
      <c r="E326" s="553">
        <v>1100.2429999999999</v>
      </c>
      <c r="F326" s="553">
        <v>0.63700000000000001</v>
      </c>
      <c r="G326" s="553">
        <v>5.4669999999999996</v>
      </c>
      <c r="H326" s="553">
        <v>36.521000000000001</v>
      </c>
      <c r="I326" s="553">
        <v>42.624000000000002</v>
      </c>
      <c r="J326" s="553">
        <v>1142.867</v>
      </c>
      <c r="K326" s="553">
        <v>362.13900000000001</v>
      </c>
      <c r="L326" s="553">
        <v>794.84</v>
      </c>
      <c r="M326" s="553">
        <v>2299.846</v>
      </c>
    </row>
    <row r="327" spans="1:13" x14ac:dyDescent="0.2">
      <c r="A327" s="553" t="s">
        <v>1229</v>
      </c>
      <c r="B327" s="553">
        <v>1.4890000000000001</v>
      </c>
      <c r="C327" s="553">
        <v>774.44600000000003</v>
      </c>
      <c r="D327" s="553">
        <v>139.352</v>
      </c>
      <c r="E327" s="553">
        <v>915.28700000000003</v>
      </c>
      <c r="F327" s="553">
        <v>0.57499999999999996</v>
      </c>
      <c r="G327" s="553">
        <v>4.9379999999999997</v>
      </c>
      <c r="H327" s="553">
        <v>32.985999999999997</v>
      </c>
      <c r="I327" s="553">
        <v>38.499000000000002</v>
      </c>
      <c r="J327" s="553">
        <v>953.78599999999994</v>
      </c>
      <c r="K327" s="553">
        <v>307.935</v>
      </c>
      <c r="L327" s="553">
        <v>619.91099999999994</v>
      </c>
      <c r="M327" s="553">
        <v>1881.633</v>
      </c>
    </row>
    <row r="328" spans="1:13" x14ac:dyDescent="0.2">
      <c r="A328" s="553" t="s">
        <v>1230</v>
      </c>
      <c r="B328" s="553">
        <v>1.2609999999999999</v>
      </c>
      <c r="C328" s="553">
        <v>619.32000000000005</v>
      </c>
      <c r="D328" s="553">
        <v>125.898</v>
      </c>
      <c r="E328" s="553">
        <v>746.47900000000004</v>
      </c>
      <c r="F328" s="553">
        <v>0.63700000000000001</v>
      </c>
      <c r="G328" s="553">
        <v>5.4669999999999996</v>
      </c>
      <c r="H328" s="553">
        <v>36.521000000000001</v>
      </c>
      <c r="I328" s="553">
        <v>42.624000000000002</v>
      </c>
      <c r="J328" s="553">
        <v>789.10400000000004</v>
      </c>
      <c r="K328" s="553">
        <v>277.81</v>
      </c>
      <c r="L328" s="553">
        <v>626.98599999999999</v>
      </c>
      <c r="M328" s="553">
        <v>1693.9</v>
      </c>
    </row>
    <row r="329" spans="1:13" x14ac:dyDescent="0.2">
      <c r="A329" s="553" t="s">
        <v>1231</v>
      </c>
      <c r="B329" s="553">
        <v>1.423</v>
      </c>
      <c r="C329" s="553">
        <v>442.53</v>
      </c>
      <c r="D329" s="553">
        <v>113.721</v>
      </c>
      <c r="E329" s="553">
        <v>557.673</v>
      </c>
      <c r="F329" s="553">
        <v>0.61599999999999999</v>
      </c>
      <c r="G329" s="553">
        <v>5.29</v>
      </c>
      <c r="H329" s="553">
        <v>35.341999999999999</v>
      </c>
      <c r="I329" s="553">
        <v>41.249000000000002</v>
      </c>
      <c r="J329" s="553">
        <v>598.92200000000003</v>
      </c>
      <c r="K329" s="553">
        <v>248.19800000000001</v>
      </c>
      <c r="L329" s="553">
        <v>541.04499999999996</v>
      </c>
      <c r="M329" s="553">
        <v>1388.1659999999999</v>
      </c>
    </row>
    <row r="330" spans="1:13" x14ac:dyDescent="0.2">
      <c r="A330" s="553" t="s">
        <v>1232</v>
      </c>
      <c r="B330" s="553">
        <v>0.93899999999999995</v>
      </c>
      <c r="C330" s="553">
        <v>289.63099999999997</v>
      </c>
      <c r="D330" s="553">
        <v>98.138000000000005</v>
      </c>
      <c r="E330" s="553">
        <v>388.70800000000003</v>
      </c>
      <c r="F330" s="553">
        <v>0.63700000000000001</v>
      </c>
      <c r="G330" s="553">
        <v>5.4669999999999996</v>
      </c>
      <c r="H330" s="553">
        <v>36.521000000000001</v>
      </c>
      <c r="I330" s="553">
        <v>42.624000000000002</v>
      </c>
      <c r="J330" s="553">
        <v>431.33199999999999</v>
      </c>
      <c r="K330" s="553">
        <v>241.49600000000001</v>
      </c>
      <c r="L330" s="553">
        <v>570.452</v>
      </c>
      <c r="M330" s="553">
        <v>1243.279</v>
      </c>
    </row>
    <row r="331" spans="1:13" x14ac:dyDescent="0.2">
      <c r="A331" s="553" t="s">
        <v>1233</v>
      </c>
      <c r="B331" s="553">
        <v>0.83699999999999997</v>
      </c>
      <c r="C331" s="553">
        <v>167.251</v>
      </c>
      <c r="D331" s="553">
        <v>97.578999999999994</v>
      </c>
      <c r="E331" s="553">
        <v>265.66699999999997</v>
      </c>
      <c r="F331" s="553">
        <v>0.61599999999999999</v>
      </c>
      <c r="G331" s="553">
        <v>5.29</v>
      </c>
      <c r="H331" s="553">
        <v>35.341999999999999</v>
      </c>
      <c r="I331" s="553">
        <v>41.249000000000002</v>
      </c>
      <c r="J331" s="553">
        <v>306.916</v>
      </c>
      <c r="K331" s="553">
        <v>285.19099999999997</v>
      </c>
      <c r="L331" s="553">
        <v>675.50599999999997</v>
      </c>
      <c r="M331" s="553">
        <v>1267.6130000000001</v>
      </c>
    </row>
    <row r="332" spans="1:13" x14ac:dyDescent="0.2">
      <c r="A332" s="553" t="s">
        <v>1234</v>
      </c>
      <c r="B332" s="553">
        <v>1.24</v>
      </c>
      <c r="C332" s="553">
        <v>130.608</v>
      </c>
      <c r="D332" s="553">
        <v>97.369</v>
      </c>
      <c r="E332" s="553">
        <v>229.21799999999999</v>
      </c>
      <c r="F332" s="553">
        <v>0.63700000000000001</v>
      </c>
      <c r="G332" s="553">
        <v>5.4669999999999996</v>
      </c>
      <c r="H332" s="553">
        <v>36.521000000000001</v>
      </c>
      <c r="I332" s="553">
        <v>42.624000000000002</v>
      </c>
      <c r="J332" s="553">
        <v>271.84300000000002</v>
      </c>
      <c r="K332" s="553">
        <v>373.03800000000001</v>
      </c>
      <c r="L332" s="553">
        <v>910.39599999999996</v>
      </c>
      <c r="M332" s="553">
        <v>1555.2760000000001</v>
      </c>
    </row>
    <row r="333" spans="1:13" x14ac:dyDescent="0.2">
      <c r="A333" s="553" t="s">
        <v>1235</v>
      </c>
      <c r="B333" s="553">
        <v>1.0649999999999999</v>
      </c>
      <c r="C333" s="553">
        <v>120.422</v>
      </c>
      <c r="D333" s="553">
        <v>101.343</v>
      </c>
      <c r="E333" s="553">
        <v>222.82900000000001</v>
      </c>
      <c r="F333" s="553">
        <v>0.63700000000000001</v>
      </c>
      <c r="G333" s="553">
        <v>5.4669999999999996</v>
      </c>
      <c r="H333" s="553">
        <v>36.521000000000001</v>
      </c>
      <c r="I333" s="553">
        <v>42.624000000000002</v>
      </c>
      <c r="J333" s="553">
        <v>265.45400000000001</v>
      </c>
      <c r="K333" s="553">
        <v>364.98</v>
      </c>
      <c r="L333" s="553">
        <v>853.76599999999996</v>
      </c>
      <c r="M333" s="553">
        <v>1484.2</v>
      </c>
    </row>
    <row r="334" spans="1:13" x14ac:dyDescent="0.2">
      <c r="A334" s="553" t="s">
        <v>1236</v>
      </c>
      <c r="B334" s="553">
        <v>0.89300000000000002</v>
      </c>
      <c r="C334" s="553">
        <v>132.25</v>
      </c>
      <c r="D334" s="553">
        <v>103.34399999999999</v>
      </c>
      <c r="E334" s="553">
        <v>236.488</v>
      </c>
      <c r="F334" s="553">
        <v>0.61599999999999999</v>
      </c>
      <c r="G334" s="553">
        <v>5.29</v>
      </c>
      <c r="H334" s="553">
        <v>35.341999999999999</v>
      </c>
      <c r="I334" s="553">
        <v>41.249000000000002</v>
      </c>
      <c r="J334" s="553">
        <v>277.73700000000002</v>
      </c>
      <c r="K334" s="553">
        <v>323.46300000000002</v>
      </c>
      <c r="L334" s="553">
        <v>698.14499999999998</v>
      </c>
      <c r="M334" s="553">
        <v>1299.345</v>
      </c>
    </row>
    <row r="335" spans="1:13" x14ac:dyDescent="0.2">
      <c r="A335" s="553" t="s">
        <v>1237</v>
      </c>
      <c r="B335" s="553">
        <v>0.95399999999999996</v>
      </c>
      <c r="C335" s="553">
        <v>239.23699999999999</v>
      </c>
      <c r="D335" s="553">
        <v>107.839</v>
      </c>
      <c r="E335" s="553">
        <v>348.03</v>
      </c>
      <c r="F335" s="553">
        <v>0.63700000000000001</v>
      </c>
      <c r="G335" s="553">
        <v>5.4669999999999996</v>
      </c>
      <c r="H335" s="553">
        <v>36.521000000000001</v>
      </c>
      <c r="I335" s="553">
        <v>42.624000000000002</v>
      </c>
      <c r="J335" s="553">
        <v>390.65499999999997</v>
      </c>
      <c r="K335" s="553">
        <v>287.024</v>
      </c>
      <c r="L335" s="553">
        <v>619.61400000000003</v>
      </c>
      <c r="M335" s="553">
        <v>1297.2919999999999</v>
      </c>
    </row>
    <row r="336" spans="1:13" x14ac:dyDescent="0.2">
      <c r="A336" s="553" t="s">
        <v>1238</v>
      </c>
      <c r="B336" s="553">
        <v>1.627</v>
      </c>
      <c r="C336" s="553">
        <v>507.92399999999998</v>
      </c>
      <c r="D336" s="553">
        <v>115.23</v>
      </c>
      <c r="E336" s="553">
        <v>624.78200000000004</v>
      </c>
      <c r="F336" s="553">
        <v>0.61599999999999999</v>
      </c>
      <c r="G336" s="553">
        <v>5.29</v>
      </c>
      <c r="H336" s="553">
        <v>35.341999999999999</v>
      </c>
      <c r="I336" s="553">
        <v>41.249000000000002</v>
      </c>
      <c r="J336" s="553">
        <v>666.03099999999995</v>
      </c>
      <c r="K336" s="553">
        <v>272.93799999999999</v>
      </c>
      <c r="L336" s="553">
        <v>605.17499999999995</v>
      </c>
      <c r="M336" s="553">
        <v>1544.144</v>
      </c>
    </row>
    <row r="337" spans="1:13" x14ac:dyDescent="0.2">
      <c r="A337" s="553" t="s">
        <v>1239</v>
      </c>
      <c r="B337" s="553">
        <v>2.2160000000000002</v>
      </c>
      <c r="C337" s="553">
        <v>747.2</v>
      </c>
      <c r="D337" s="553">
        <v>146.67500000000001</v>
      </c>
      <c r="E337" s="553">
        <v>896.09100000000001</v>
      </c>
      <c r="F337" s="553">
        <v>0.63700000000000001</v>
      </c>
      <c r="G337" s="553">
        <v>5.4669999999999996</v>
      </c>
      <c r="H337" s="553">
        <v>36.521000000000001</v>
      </c>
      <c r="I337" s="553">
        <v>42.624000000000002</v>
      </c>
      <c r="J337" s="553">
        <v>938.71500000000003</v>
      </c>
      <c r="K337" s="553">
        <v>326.69200000000001</v>
      </c>
      <c r="L337" s="553">
        <v>744.94200000000001</v>
      </c>
      <c r="M337" s="553">
        <v>2010.3489999999999</v>
      </c>
    </row>
    <row r="338" spans="1:13" x14ac:dyDescent="0.2">
      <c r="A338" s="553" t="s">
        <v>1240</v>
      </c>
      <c r="B338" s="553">
        <v>15.992000000000001</v>
      </c>
      <c r="C338" s="553">
        <v>5092.9189999999999</v>
      </c>
      <c r="D338" s="553">
        <v>1422.124</v>
      </c>
      <c r="E338" s="553">
        <v>6531.0360000000001</v>
      </c>
      <c r="F338" s="553">
        <v>7.5</v>
      </c>
      <c r="G338" s="553">
        <v>64.366</v>
      </c>
      <c r="H338" s="553">
        <v>430</v>
      </c>
      <c r="I338" s="553">
        <v>501.86599999999999</v>
      </c>
      <c r="J338" s="553">
        <v>7032.9009999999998</v>
      </c>
      <c r="K338" s="553">
        <v>3670.9029999999998</v>
      </c>
      <c r="L338" s="553">
        <v>8261.143</v>
      </c>
      <c r="M338" s="553">
        <v>18964.947</v>
      </c>
    </row>
    <row r="339" spans="1:13" x14ac:dyDescent="0.2">
      <c r="A339" s="553" t="s">
        <v>1241</v>
      </c>
      <c r="B339" s="553">
        <v>1.3149999999999999</v>
      </c>
      <c r="C339" s="553">
        <v>835.29100000000005</v>
      </c>
      <c r="D339" s="553">
        <v>140.751</v>
      </c>
      <c r="E339" s="553">
        <v>977.35699999999997</v>
      </c>
      <c r="F339" s="553">
        <v>0.65400000000000003</v>
      </c>
      <c r="G339" s="553">
        <v>5.43</v>
      </c>
      <c r="H339" s="553">
        <v>32.274000000000001</v>
      </c>
      <c r="I339" s="553">
        <v>38.357999999999997</v>
      </c>
      <c r="J339" s="553">
        <v>1015.715</v>
      </c>
      <c r="K339" s="553">
        <v>349.86900000000003</v>
      </c>
      <c r="L339" s="553">
        <v>767.46199999999999</v>
      </c>
      <c r="M339" s="553">
        <v>2133.0459999999998</v>
      </c>
    </row>
    <row r="340" spans="1:13" x14ac:dyDescent="0.2">
      <c r="A340" s="553" t="s">
        <v>1242</v>
      </c>
      <c r="B340" s="553">
        <v>1.075</v>
      </c>
      <c r="C340" s="553">
        <v>711.70600000000002</v>
      </c>
      <c r="D340" s="553">
        <v>121.06699999999999</v>
      </c>
      <c r="E340" s="553">
        <v>833.84699999999998</v>
      </c>
      <c r="F340" s="553">
        <v>0.59099999999999997</v>
      </c>
      <c r="G340" s="553">
        <v>4.9039999999999999</v>
      </c>
      <c r="H340" s="553">
        <v>29.151</v>
      </c>
      <c r="I340" s="553">
        <v>34.646000000000001</v>
      </c>
      <c r="J340" s="553">
        <v>868.49300000000005</v>
      </c>
      <c r="K340" s="553">
        <v>295.32799999999997</v>
      </c>
      <c r="L340" s="553">
        <v>608.24099999999999</v>
      </c>
      <c r="M340" s="553">
        <v>1772.0609999999999</v>
      </c>
    </row>
    <row r="341" spans="1:13" x14ac:dyDescent="0.2">
      <c r="A341" s="553" t="s">
        <v>1243</v>
      </c>
      <c r="B341" s="553">
        <v>1.075</v>
      </c>
      <c r="C341" s="553">
        <v>665.94500000000005</v>
      </c>
      <c r="D341" s="553">
        <v>127.73099999999999</v>
      </c>
      <c r="E341" s="553">
        <v>794.75</v>
      </c>
      <c r="F341" s="553">
        <v>0.65400000000000003</v>
      </c>
      <c r="G341" s="553">
        <v>5.43</v>
      </c>
      <c r="H341" s="553">
        <v>32.274000000000001</v>
      </c>
      <c r="I341" s="553">
        <v>38.357999999999997</v>
      </c>
      <c r="J341" s="553">
        <v>833.10799999999995</v>
      </c>
      <c r="K341" s="553">
        <v>293.38400000000001</v>
      </c>
      <c r="L341" s="553">
        <v>667.44399999999996</v>
      </c>
      <c r="M341" s="553">
        <v>1793.9359999999999</v>
      </c>
    </row>
    <row r="342" spans="1:13" x14ac:dyDescent="0.2">
      <c r="A342" s="553" t="s">
        <v>1244</v>
      </c>
      <c r="B342" s="553">
        <v>0.92</v>
      </c>
      <c r="C342" s="553">
        <v>419.08699999999999</v>
      </c>
      <c r="D342" s="553">
        <v>100.26</v>
      </c>
      <c r="E342" s="553">
        <v>520.26700000000005</v>
      </c>
      <c r="F342" s="553">
        <v>0.63300000000000001</v>
      </c>
      <c r="G342" s="553">
        <v>5.2539999999999996</v>
      </c>
      <c r="H342" s="553">
        <v>31.233000000000001</v>
      </c>
      <c r="I342" s="553">
        <v>37.119999999999997</v>
      </c>
      <c r="J342" s="553">
        <v>557.38699999999994</v>
      </c>
      <c r="K342" s="553">
        <v>253.15299999999999</v>
      </c>
      <c r="L342" s="553">
        <v>551.35599999999999</v>
      </c>
      <c r="M342" s="553">
        <v>1361.8969999999999</v>
      </c>
    </row>
    <row r="343" spans="1:13" x14ac:dyDescent="0.2">
      <c r="A343" s="553" t="s">
        <v>1245</v>
      </c>
      <c r="B343" s="553">
        <v>0.63800000000000001</v>
      </c>
      <c r="C343" s="553">
        <v>226.94</v>
      </c>
      <c r="D343" s="553">
        <v>103.995</v>
      </c>
      <c r="E343" s="553">
        <v>331.57299999999998</v>
      </c>
      <c r="F343" s="553">
        <v>0.65400000000000003</v>
      </c>
      <c r="G343" s="553">
        <v>5.43</v>
      </c>
      <c r="H343" s="553">
        <v>32.274000000000001</v>
      </c>
      <c r="I343" s="553">
        <v>38.357999999999997</v>
      </c>
      <c r="J343" s="553">
        <v>369.93099999999998</v>
      </c>
      <c r="K343" s="553">
        <v>264.49200000000002</v>
      </c>
      <c r="L343" s="553">
        <v>651.12300000000005</v>
      </c>
      <c r="M343" s="553">
        <v>1285.546</v>
      </c>
    </row>
    <row r="344" spans="1:13" x14ac:dyDescent="0.2">
      <c r="A344" s="553" t="s">
        <v>1246</v>
      </c>
      <c r="B344" s="553">
        <v>0.752</v>
      </c>
      <c r="C344" s="553">
        <v>157.06899999999999</v>
      </c>
      <c r="D344" s="553">
        <v>94.962000000000003</v>
      </c>
      <c r="E344" s="553">
        <v>252.78299999999999</v>
      </c>
      <c r="F344" s="553">
        <v>0.63300000000000001</v>
      </c>
      <c r="G344" s="553">
        <v>5.2539999999999996</v>
      </c>
      <c r="H344" s="553">
        <v>31.233000000000001</v>
      </c>
      <c r="I344" s="553">
        <v>37.119999999999997</v>
      </c>
      <c r="J344" s="553">
        <v>289.90300000000002</v>
      </c>
      <c r="K344" s="553">
        <v>335.89299999999997</v>
      </c>
      <c r="L344" s="553">
        <v>812.97199999999998</v>
      </c>
      <c r="M344" s="553">
        <v>1438.768</v>
      </c>
    </row>
    <row r="345" spans="1:13" x14ac:dyDescent="0.2">
      <c r="A345" s="553" t="s">
        <v>1247</v>
      </c>
      <c r="B345" s="553">
        <v>0.85399999999999998</v>
      </c>
      <c r="C345" s="553">
        <v>136.05600000000001</v>
      </c>
      <c r="D345" s="553">
        <v>89.983000000000004</v>
      </c>
      <c r="E345" s="553">
        <v>226.893</v>
      </c>
      <c r="F345" s="553">
        <v>0.65400000000000003</v>
      </c>
      <c r="G345" s="553">
        <v>5.43</v>
      </c>
      <c r="H345" s="553">
        <v>32.274000000000001</v>
      </c>
      <c r="I345" s="553">
        <v>38.357999999999997</v>
      </c>
      <c r="J345" s="553">
        <v>265.25</v>
      </c>
      <c r="K345" s="553">
        <v>414.46300000000002</v>
      </c>
      <c r="L345" s="553">
        <v>998.83699999999999</v>
      </c>
      <c r="M345" s="553">
        <v>1678.5509999999999</v>
      </c>
    </row>
    <row r="346" spans="1:13" x14ac:dyDescent="0.2">
      <c r="A346" s="553" t="s">
        <v>1248</v>
      </c>
      <c r="B346" s="553">
        <v>0.81699999999999995</v>
      </c>
      <c r="C346" s="553">
        <v>119.875</v>
      </c>
      <c r="D346" s="553">
        <v>95.224999999999994</v>
      </c>
      <c r="E346" s="553">
        <v>215.917</v>
      </c>
      <c r="F346" s="553">
        <v>0.65400000000000003</v>
      </c>
      <c r="G346" s="553">
        <v>5.43</v>
      </c>
      <c r="H346" s="553">
        <v>32.274000000000001</v>
      </c>
      <c r="I346" s="553">
        <v>38.357999999999997</v>
      </c>
      <c r="J346" s="553">
        <v>254.274</v>
      </c>
      <c r="K346" s="553">
        <v>410.35300000000001</v>
      </c>
      <c r="L346" s="553">
        <v>950.74599999999998</v>
      </c>
      <c r="M346" s="553">
        <v>1615.373</v>
      </c>
    </row>
    <row r="347" spans="1:13" x14ac:dyDescent="0.2">
      <c r="A347" s="553" t="s">
        <v>1249</v>
      </c>
      <c r="B347" s="553">
        <v>0.63900000000000001</v>
      </c>
      <c r="C347" s="553">
        <v>124.751</v>
      </c>
      <c r="D347" s="553">
        <v>84.54</v>
      </c>
      <c r="E347" s="553">
        <v>209.93</v>
      </c>
      <c r="F347" s="553">
        <v>0.63300000000000001</v>
      </c>
      <c r="G347" s="553">
        <v>5.2539999999999996</v>
      </c>
      <c r="H347" s="553">
        <v>31.233000000000001</v>
      </c>
      <c r="I347" s="553">
        <v>37.119999999999997</v>
      </c>
      <c r="J347" s="553">
        <v>247.05</v>
      </c>
      <c r="K347" s="553">
        <v>363.85899999999998</v>
      </c>
      <c r="L347" s="553">
        <v>782.26099999999997</v>
      </c>
      <c r="M347" s="553">
        <v>1393.17</v>
      </c>
    </row>
    <row r="348" spans="1:13" x14ac:dyDescent="0.2">
      <c r="A348" s="553" t="s">
        <v>1250</v>
      </c>
      <c r="B348" s="553">
        <v>0.66900000000000004</v>
      </c>
      <c r="C348" s="553">
        <v>208.381</v>
      </c>
      <c r="D348" s="553">
        <v>107.547</v>
      </c>
      <c r="E348" s="553">
        <v>316.59800000000001</v>
      </c>
      <c r="F348" s="553">
        <v>0.65400000000000003</v>
      </c>
      <c r="G348" s="553">
        <v>5.43</v>
      </c>
      <c r="H348" s="553">
        <v>32.274000000000001</v>
      </c>
      <c r="I348" s="553">
        <v>38.357999999999997</v>
      </c>
      <c r="J348" s="553">
        <v>354.95600000000002</v>
      </c>
      <c r="K348" s="553">
        <v>296.24</v>
      </c>
      <c r="L348" s="553">
        <v>631.40800000000002</v>
      </c>
      <c r="M348" s="553">
        <v>1282.604</v>
      </c>
    </row>
    <row r="349" spans="1:13" x14ac:dyDescent="0.2">
      <c r="A349" s="553" t="s">
        <v>1251</v>
      </c>
      <c r="B349" s="553">
        <v>1.1180000000000001</v>
      </c>
      <c r="C349" s="553">
        <v>408.65800000000002</v>
      </c>
      <c r="D349" s="553">
        <v>106.422</v>
      </c>
      <c r="E349" s="553">
        <v>516.19799999999998</v>
      </c>
      <c r="F349" s="553">
        <v>0.63300000000000001</v>
      </c>
      <c r="G349" s="553">
        <v>5.2539999999999996</v>
      </c>
      <c r="H349" s="553">
        <v>31.233000000000001</v>
      </c>
      <c r="I349" s="553">
        <v>37.119999999999997</v>
      </c>
      <c r="J349" s="553">
        <v>553.31799999999998</v>
      </c>
      <c r="K349" s="553">
        <v>262.78500000000003</v>
      </c>
      <c r="L349" s="553">
        <v>557.11599999999999</v>
      </c>
      <c r="M349" s="553">
        <v>1373.2190000000001</v>
      </c>
    </row>
    <row r="350" spans="1:13" x14ac:dyDescent="0.2">
      <c r="A350" s="553" t="s">
        <v>1252</v>
      </c>
      <c r="B350" s="553">
        <v>1.677</v>
      </c>
      <c r="C350" s="553">
        <v>632.93399999999997</v>
      </c>
      <c r="D350" s="553">
        <v>131.62700000000001</v>
      </c>
      <c r="E350" s="553">
        <v>766.23800000000006</v>
      </c>
      <c r="F350" s="553">
        <v>0.65400000000000003</v>
      </c>
      <c r="G350" s="553">
        <v>5.43</v>
      </c>
      <c r="H350" s="553">
        <v>32.274000000000001</v>
      </c>
      <c r="I350" s="553">
        <v>38.357999999999997</v>
      </c>
      <c r="J350" s="553">
        <v>804.596</v>
      </c>
      <c r="K350" s="553">
        <v>316.113</v>
      </c>
      <c r="L350" s="553">
        <v>713.74</v>
      </c>
      <c r="M350" s="553">
        <v>1834.4490000000001</v>
      </c>
    </row>
    <row r="351" spans="1:13" x14ac:dyDescent="0.2">
      <c r="A351" s="553" t="s">
        <v>1253</v>
      </c>
      <c r="B351" s="553">
        <v>11.548</v>
      </c>
      <c r="C351" s="553">
        <v>4646.0870000000004</v>
      </c>
      <c r="D351" s="553">
        <v>1304.1099999999999</v>
      </c>
      <c r="E351" s="553">
        <v>5961.7460000000001</v>
      </c>
      <c r="F351" s="553">
        <v>7.7</v>
      </c>
      <c r="G351" s="553">
        <v>63.929000000000002</v>
      </c>
      <c r="H351" s="553">
        <v>380</v>
      </c>
      <c r="I351" s="553">
        <v>451.62900000000002</v>
      </c>
      <c r="J351" s="553">
        <v>6413.375</v>
      </c>
      <c r="K351" s="553">
        <v>3855.9319999999998</v>
      </c>
      <c r="L351" s="553">
        <v>8685.6119999999992</v>
      </c>
      <c r="M351" s="553">
        <v>18954.919000000002</v>
      </c>
    </row>
    <row r="352" spans="1:13" x14ac:dyDescent="0.2">
      <c r="A352" s="553" t="s">
        <v>1254</v>
      </c>
      <c r="B352" s="553">
        <v>1.92</v>
      </c>
      <c r="C352" s="553">
        <v>932.72199999999998</v>
      </c>
      <c r="D352" s="553">
        <v>162.821</v>
      </c>
      <c r="E352" s="553">
        <v>1097.463</v>
      </c>
      <c r="F352" s="553">
        <v>0.72199999999999998</v>
      </c>
      <c r="G352" s="553">
        <v>5.34</v>
      </c>
      <c r="H352" s="553">
        <v>33.122999999999998</v>
      </c>
      <c r="I352" s="553">
        <v>39.185000000000002</v>
      </c>
      <c r="J352" s="553">
        <v>1136.6479999999999</v>
      </c>
      <c r="K352" s="553">
        <v>379.48099999999999</v>
      </c>
      <c r="L352" s="553">
        <v>854.83399999999995</v>
      </c>
      <c r="M352" s="553">
        <v>2370.9630000000002</v>
      </c>
    </row>
    <row r="353" spans="1:13" x14ac:dyDescent="0.2">
      <c r="A353" s="553" t="s">
        <v>1255</v>
      </c>
      <c r="B353" s="553">
        <v>1.4390000000000001</v>
      </c>
      <c r="C353" s="553">
        <v>706.06299999999999</v>
      </c>
      <c r="D353" s="553">
        <v>144.381</v>
      </c>
      <c r="E353" s="553">
        <v>851.88300000000004</v>
      </c>
      <c r="F353" s="553">
        <v>0.65200000000000002</v>
      </c>
      <c r="G353" s="553">
        <v>4.8230000000000004</v>
      </c>
      <c r="H353" s="553">
        <v>29.917999999999999</v>
      </c>
      <c r="I353" s="553">
        <v>35.393000000000001</v>
      </c>
      <c r="J353" s="553">
        <v>887.27599999999995</v>
      </c>
      <c r="K353" s="553">
        <v>295.83800000000002</v>
      </c>
      <c r="L353" s="553">
        <v>647.81600000000003</v>
      </c>
      <c r="M353" s="553">
        <v>1830.9290000000001</v>
      </c>
    </row>
    <row r="354" spans="1:13" x14ac:dyDescent="0.2">
      <c r="A354" s="553" t="s">
        <v>1256</v>
      </c>
      <c r="B354" s="553">
        <v>0.83599999999999997</v>
      </c>
      <c r="C354" s="553">
        <v>685.18700000000001</v>
      </c>
      <c r="D354" s="553">
        <v>142.423</v>
      </c>
      <c r="E354" s="553">
        <v>828.44600000000003</v>
      </c>
      <c r="F354" s="553">
        <v>0.72199999999999998</v>
      </c>
      <c r="G354" s="553">
        <v>5.34</v>
      </c>
      <c r="H354" s="553">
        <v>33.122999999999998</v>
      </c>
      <c r="I354" s="553">
        <v>39.185000000000002</v>
      </c>
      <c r="J354" s="553">
        <v>867.63099999999997</v>
      </c>
      <c r="K354" s="553">
        <v>305.20299999999997</v>
      </c>
      <c r="L354" s="553">
        <v>707.07899999999995</v>
      </c>
      <c r="M354" s="553">
        <v>1879.912</v>
      </c>
    </row>
    <row r="355" spans="1:13" x14ac:dyDescent="0.2">
      <c r="A355" s="553" t="s">
        <v>1257</v>
      </c>
      <c r="B355" s="553">
        <v>1.202</v>
      </c>
      <c r="C355" s="553">
        <v>429.87900000000002</v>
      </c>
      <c r="D355" s="553">
        <v>108.282</v>
      </c>
      <c r="E355" s="553">
        <v>539.36300000000006</v>
      </c>
      <c r="F355" s="553">
        <v>0.69899999999999995</v>
      </c>
      <c r="G355" s="553">
        <v>5.1680000000000001</v>
      </c>
      <c r="H355" s="553">
        <v>32.055</v>
      </c>
      <c r="I355" s="553">
        <v>37.920999999999999</v>
      </c>
      <c r="J355" s="553">
        <v>577.28499999999997</v>
      </c>
      <c r="K355" s="553">
        <v>263.69600000000003</v>
      </c>
      <c r="L355" s="553">
        <v>609.08000000000004</v>
      </c>
      <c r="M355" s="553">
        <v>1450.0609999999999</v>
      </c>
    </row>
    <row r="356" spans="1:13" x14ac:dyDescent="0.2">
      <c r="A356" s="553" t="s">
        <v>1258</v>
      </c>
      <c r="B356" s="553">
        <v>0.73599999999999999</v>
      </c>
      <c r="C356" s="553">
        <v>239.99700000000001</v>
      </c>
      <c r="D356" s="553">
        <v>99.186000000000007</v>
      </c>
      <c r="E356" s="553">
        <v>339.91899999999998</v>
      </c>
      <c r="F356" s="553">
        <v>0.72199999999999998</v>
      </c>
      <c r="G356" s="553">
        <v>5.34</v>
      </c>
      <c r="H356" s="553">
        <v>33.122999999999998</v>
      </c>
      <c r="I356" s="553">
        <v>39.185000000000002</v>
      </c>
      <c r="J356" s="553">
        <v>379.10399999999998</v>
      </c>
      <c r="K356" s="553">
        <v>263.24200000000002</v>
      </c>
      <c r="L356" s="553">
        <v>645.57299999999998</v>
      </c>
      <c r="M356" s="553">
        <v>1287.9190000000001</v>
      </c>
    </row>
    <row r="357" spans="1:13" x14ac:dyDescent="0.2">
      <c r="A357" s="553" t="s">
        <v>1259</v>
      </c>
      <c r="B357" s="553">
        <v>0.85799999999999998</v>
      </c>
      <c r="C357" s="553">
        <v>161.93</v>
      </c>
      <c r="D357" s="553">
        <v>99.843999999999994</v>
      </c>
      <c r="E357" s="553">
        <v>262.63200000000001</v>
      </c>
      <c r="F357" s="553">
        <v>0.69899999999999995</v>
      </c>
      <c r="G357" s="553">
        <v>5.1680000000000001</v>
      </c>
      <c r="H357" s="553">
        <v>32.055</v>
      </c>
      <c r="I357" s="553">
        <v>37.920999999999999</v>
      </c>
      <c r="J357" s="553">
        <v>300.553</v>
      </c>
      <c r="K357" s="553">
        <v>327.26299999999998</v>
      </c>
      <c r="L357" s="553">
        <v>783.10699999999997</v>
      </c>
      <c r="M357" s="553">
        <v>1410.923</v>
      </c>
    </row>
    <row r="358" spans="1:13" x14ac:dyDescent="0.2">
      <c r="A358" s="553" t="s">
        <v>1260</v>
      </c>
      <c r="B358" s="553">
        <v>1.1659999999999999</v>
      </c>
      <c r="C358" s="553">
        <v>129.45400000000001</v>
      </c>
      <c r="D358" s="553">
        <v>99.213999999999999</v>
      </c>
      <c r="E358" s="553">
        <v>229.83500000000001</v>
      </c>
      <c r="F358" s="553">
        <v>0.72199999999999998</v>
      </c>
      <c r="G358" s="553">
        <v>5.34</v>
      </c>
      <c r="H358" s="553">
        <v>33.122999999999998</v>
      </c>
      <c r="I358" s="553">
        <v>39.185000000000002</v>
      </c>
      <c r="J358" s="553">
        <v>269.02</v>
      </c>
      <c r="K358" s="553">
        <v>420.10399999999998</v>
      </c>
      <c r="L358" s="553">
        <v>1021.627</v>
      </c>
      <c r="M358" s="553">
        <v>1710.751</v>
      </c>
    </row>
    <row r="359" spans="1:13" x14ac:dyDescent="0.2">
      <c r="A359" s="553" t="s">
        <v>1261</v>
      </c>
      <c r="B359" s="553">
        <v>0.94299999999999995</v>
      </c>
      <c r="C359" s="553">
        <v>118.886</v>
      </c>
      <c r="D359" s="553">
        <v>104.214</v>
      </c>
      <c r="E359" s="553">
        <v>224.04300000000001</v>
      </c>
      <c r="F359" s="553">
        <v>0.72199999999999998</v>
      </c>
      <c r="G359" s="553">
        <v>5.34</v>
      </c>
      <c r="H359" s="553">
        <v>33.122999999999998</v>
      </c>
      <c r="I359" s="553">
        <v>39.185000000000002</v>
      </c>
      <c r="J359" s="553">
        <v>263.22800000000001</v>
      </c>
      <c r="K359" s="553">
        <v>422.95100000000002</v>
      </c>
      <c r="L359" s="553">
        <v>988.53499999999997</v>
      </c>
      <c r="M359" s="553">
        <v>1674.7139999999999</v>
      </c>
    </row>
    <row r="360" spans="1:13" x14ac:dyDescent="0.2">
      <c r="A360" s="553" t="s">
        <v>1262</v>
      </c>
      <c r="B360" s="553">
        <v>0.68700000000000006</v>
      </c>
      <c r="C360" s="553">
        <v>137.91300000000001</v>
      </c>
      <c r="D360" s="553">
        <v>104.94</v>
      </c>
      <c r="E360" s="553">
        <v>243.541</v>
      </c>
      <c r="F360" s="553">
        <v>0.69899999999999995</v>
      </c>
      <c r="G360" s="553">
        <v>5.1680000000000001</v>
      </c>
      <c r="H360" s="553">
        <v>32.055</v>
      </c>
      <c r="I360" s="553">
        <v>37.920999999999999</v>
      </c>
      <c r="J360" s="553">
        <v>281.46199999999999</v>
      </c>
      <c r="K360" s="553">
        <v>355.03399999999999</v>
      </c>
      <c r="L360" s="553">
        <v>727.29700000000003</v>
      </c>
      <c r="M360" s="553">
        <v>1363.7929999999999</v>
      </c>
    </row>
    <row r="361" spans="1:13" x14ac:dyDescent="0.2">
      <c r="A361" s="553" t="s">
        <v>1263</v>
      </c>
      <c r="B361" s="553">
        <v>0.873</v>
      </c>
      <c r="C361" s="553">
        <v>238.767</v>
      </c>
      <c r="D361" s="553">
        <v>119.52</v>
      </c>
      <c r="E361" s="553">
        <v>359.15899999999999</v>
      </c>
      <c r="F361" s="553">
        <v>0.72199999999999998</v>
      </c>
      <c r="G361" s="553">
        <v>5.34</v>
      </c>
      <c r="H361" s="553">
        <v>33.122999999999998</v>
      </c>
      <c r="I361" s="553">
        <v>39.185000000000002</v>
      </c>
      <c r="J361" s="553">
        <v>398.34399999999999</v>
      </c>
      <c r="K361" s="553">
        <v>281.84899999999999</v>
      </c>
      <c r="L361" s="553">
        <v>601.56200000000001</v>
      </c>
      <c r="M361" s="553">
        <v>1281.7550000000001</v>
      </c>
    </row>
    <row r="362" spans="1:13" x14ac:dyDescent="0.2">
      <c r="A362" s="553" t="s">
        <v>1264</v>
      </c>
      <c r="B362" s="553">
        <v>1.216</v>
      </c>
      <c r="C362" s="553">
        <v>379.97399999999999</v>
      </c>
      <c r="D362" s="553">
        <v>123.961</v>
      </c>
      <c r="E362" s="553">
        <v>505.15100000000001</v>
      </c>
      <c r="F362" s="553">
        <v>0.69899999999999995</v>
      </c>
      <c r="G362" s="553">
        <v>5.1680000000000001</v>
      </c>
      <c r="H362" s="553">
        <v>32.055</v>
      </c>
      <c r="I362" s="553">
        <v>37.920999999999999</v>
      </c>
      <c r="J362" s="553">
        <v>543.072</v>
      </c>
      <c r="K362" s="553">
        <v>267.12</v>
      </c>
      <c r="L362" s="553">
        <v>576.85400000000004</v>
      </c>
      <c r="M362" s="553">
        <v>1387.046</v>
      </c>
    </row>
    <row r="363" spans="1:13" x14ac:dyDescent="0.2">
      <c r="A363" s="553" t="s">
        <v>1265</v>
      </c>
      <c r="B363" s="553">
        <v>2.105</v>
      </c>
      <c r="C363" s="553">
        <v>674.94899999999996</v>
      </c>
      <c r="D363" s="553">
        <v>156.11699999999999</v>
      </c>
      <c r="E363" s="553">
        <v>833.17100000000005</v>
      </c>
      <c r="F363" s="553">
        <v>0.72199999999999998</v>
      </c>
      <c r="G363" s="553">
        <v>5.34</v>
      </c>
      <c r="H363" s="553">
        <v>33.122999999999998</v>
      </c>
      <c r="I363" s="553">
        <v>39.185000000000002</v>
      </c>
      <c r="J363" s="553">
        <v>872.35699999999997</v>
      </c>
      <c r="K363" s="553">
        <v>324.69799999999998</v>
      </c>
      <c r="L363" s="553">
        <v>716.57500000000005</v>
      </c>
      <c r="M363" s="553">
        <v>1913.6289999999999</v>
      </c>
    </row>
    <row r="364" spans="1:13" x14ac:dyDescent="0.2">
      <c r="A364" s="553" t="s">
        <v>1266</v>
      </c>
      <c r="B364" s="553">
        <v>13.981</v>
      </c>
      <c r="C364" s="553">
        <v>4834.8990000000003</v>
      </c>
      <c r="D364" s="553">
        <v>1464.903</v>
      </c>
      <c r="E364" s="553">
        <v>6313.7830000000004</v>
      </c>
      <c r="F364" s="553">
        <v>8.5</v>
      </c>
      <c r="G364" s="553">
        <v>62.874000000000002</v>
      </c>
      <c r="H364" s="553">
        <v>390</v>
      </c>
      <c r="I364" s="553">
        <v>461.37400000000002</v>
      </c>
      <c r="J364" s="553">
        <v>6775.1570000000002</v>
      </c>
      <c r="K364" s="553">
        <v>3906.4780000000001</v>
      </c>
      <c r="L364" s="553">
        <v>8875.2950000000001</v>
      </c>
      <c r="M364" s="553">
        <v>19556.93</v>
      </c>
    </row>
    <row r="365" spans="1:13" x14ac:dyDescent="0.2">
      <c r="A365" s="553" t="s">
        <v>1267</v>
      </c>
      <c r="B365" s="553">
        <v>1.466</v>
      </c>
      <c r="C365" s="553">
        <v>881.95399999999995</v>
      </c>
      <c r="D365" s="553">
        <v>175.34800000000001</v>
      </c>
      <c r="E365" s="553">
        <v>1058.769</v>
      </c>
      <c r="F365" s="553">
        <v>0.72799999999999998</v>
      </c>
      <c r="G365" s="553">
        <v>5.1289999999999996</v>
      </c>
      <c r="H365" s="553">
        <v>35.573999999999998</v>
      </c>
      <c r="I365" s="553">
        <v>41.430999999999997</v>
      </c>
      <c r="J365" s="553">
        <v>1100.2</v>
      </c>
      <c r="K365" s="553">
        <v>373.58699999999999</v>
      </c>
      <c r="L365" s="553">
        <v>876.202</v>
      </c>
      <c r="M365" s="553">
        <v>2349.989</v>
      </c>
    </row>
    <row r="366" spans="1:13" x14ac:dyDescent="0.2">
      <c r="A366" s="553" t="s">
        <v>1268</v>
      </c>
      <c r="B366" s="553">
        <v>1.093</v>
      </c>
      <c r="C366" s="553">
        <v>792.41</v>
      </c>
      <c r="D366" s="553">
        <v>154.43899999999999</v>
      </c>
      <c r="E366" s="553">
        <v>947.94100000000003</v>
      </c>
      <c r="F366" s="553">
        <v>0.68100000000000005</v>
      </c>
      <c r="G366" s="553">
        <v>4.798</v>
      </c>
      <c r="H366" s="553">
        <v>33.279000000000003</v>
      </c>
      <c r="I366" s="553">
        <v>38.758000000000003</v>
      </c>
      <c r="J366" s="553">
        <v>986.7</v>
      </c>
      <c r="K366" s="553">
        <v>335.89699999999999</v>
      </c>
      <c r="L366" s="553">
        <v>729.52599999999995</v>
      </c>
      <c r="M366" s="553">
        <v>2052.123</v>
      </c>
    </row>
    <row r="367" spans="1:13" x14ac:dyDescent="0.2">
      <c r="A367" s="553" t="s">
        <v>1269</v>
      </c>
      <c r="B367" s="553">
        <v>0.84799999999999998</v>
      </c>
      <c r="C367" s="553">
        <v>562.30499999999995</v>
      </c>
      <c r="D367" s="553">
        <v>136.18600000000001</v>
      </c>
      <c r="E367" s="553">
        <v>699.33799999999997</v>
      </c>
      <c r="F367" s="553">
        <v>0.72799999999999998</v>
      </c>
      <c r="G367" s="553">
        <v>5.1289999999999996</v>
      </c>
      <c r="H367" s="553">
        <v>35.573999999999998</v>
      </c>
      <c r="I367" s="553">
        <v>41.430999999999997</v>
      </c>
      <c r="J367" s="553">
        <v>740.76900000000001</v>
      </c>
      <c r="K367" s="553">
        <v>288.80900000000003</v>
      </c>
      <c r="L367" s="553">
        <v>678.39300000000003</v>
      </c>
      <c r="M367" s="553">
        <v>1707.971</v>
      </c>
    </row>
    <row r="368" spans="1:13" x14ac:dyDescent="0.2">
      <c r="A368" s="553" t="s">
        <v>1270</v>
      </c>
      <c r="B368" s="553">
        <v>0.96699999999999997</v>
      </c>
      <c r="C368" s="553">
        <v>409.65199999999999</v>
      </c>
      <c r="D368" s="553">
        <v>113.66200000000001</v>
      </c>
      <c r="E368" s="553">
        <v>524.28099999999995</v>
      </c>
      <c r="F368" s="553">
        <v>0.70499999999999996</v>
      </c>
      <c r="G368" s="553">
        <v>4.9630000000000001</v>
      </c>
      <c r="H368" s="553">
        <v>34.426000000000002</v>
      </c>
      <c r="I368" s="553">
        <v>40.094999999999999</v>
      </c>
      <c r="J368" s="553">
        <v>564.375</v>
      </c>
      <c r="K368" s="553">
        <v>260.09100000000001</v>
      </c>
      <c r="L368" s="553">
        <v>604.47699999999998</v>
      </c>
      <c r="M368" s="553">
        <v>1428.944</v>
      </c>
    </row>
    <row r="369" spans="1:13" x14ac:dyDescent="0.2">
      <c r="A369" s="553" t="s">
        <v>1271</v>
      </c>
      <c r="B369" s="553">
        <v>0.64800000000000002</v>
      </c>
      <c r="C369" s="553">
        <v>233.428</v>
      </c>
      <c r="D369" s="553">
        <v>106.157</v>
      </c>
      <c r="E369" s="553">
        <v>340.233</v>
      </c>
      <c r="F369" s="553">
        <v>0.72799999999999998</v>
      </c>
      <c r="G369" s="553">
        <v>5.1289999999999996</v>
      </c>
      <c r="H369" s="553">
        <v>35.573999999999998</v>
      </c>
      <c r="I369" s="553">
        <v>41.430999999999997</v>
      </c>
      <c r="J369" s="553">
        <v>381.66399999999999</v>
      </c>
      <c r="K369" s="553">
        <v>284.44600000000003</v>
      </c>
      <c r="L369" s="553">
        <v>715.06600000000003</v>
      </c>
      <c r="M369" s="553">
        <v>1381.1759999999999</v>
      </c>
    </row>
    <row r="370" spans="1:13" x14ac:dyDescent="0.2">
      <c r="A370" s="553" t="s">
        <v>1272</v>
      </c>
      <c r="B370" s="553">
        <v>0.65600000000000003</v>
      </c>
      <c r="C370" s="553">
        <v>157.56800000000001</v>
      </c>
      <c r="D370" s="553">
        <v>100.54600000000001</v>
      </c>
      <c r="E370" s="553">
        <v>258.77</v>
      </c>
      <c r="F370" s="553">
        <v>0.70499999999999996</v>
      </c>
      <c r="G370" s="553">
        <v>4.9630000000000001</v>
      </c>
      <c r="H370" s="553">
        <v>34.426000000000002</v>
      </c>
      <c r="I370" s="553">
        <v>40.094999999999999</v>
      </c>
      <c r="J370" s="553">
        <v>298.86399999999998</v>
      </c>
      <c r="K370" s="553">
        <v>354.76799999999997</v>
      </c>
      <c r="L370" s="553">
        <v>826.928</v>
      </c>
      <c r="M370" s="553">
        <v>1480.56</v>
      </c>
    </row>
    <row r="371" spans="1:13" x14ac:dyDescent="0.2">
      <c r="A371" s="553" t="s">
        <v>1273</v>
      </c>
      <c r="B371" s="553">
        <v>0.79200000000000004</v>
      </c>
      <c r="C371" s="553">
        <v>131.05000000000001</v>
      </c>
      <c r="D371" s="553">
        <v>98.313999999999993</v>
      </c>
      <c r="E371" s="553">
        <v>230.155</v>
      </c>
      <c r="F371" s="553">
        <v>0.72799999999999998</v>
      </c>
      <c r="G371" s="553">
        <v>5.1289999999999996</v>
      </c>
      <c r="H371" s="553">
        <v>35.573999999999998</v>
      </c>
      <c r="I371" s="553">
        <v>41.430999999999997</v>
      </c>
      <c r="J371" s="553">
        <v>271.58600000000001</v>
      </c>
      <c r="K371" s="553">
        <v>407.65</v>
      </c>
      <c r="L371" s="553">
        <v>947.55200000000002</v>
      </c>
      <c r="M371" s="553">
        <v>1626.788</v>
      </c>
    </row>
    <row r="372" spans="1:13" x14ac:dyDescent="0.2">
      <c r="A372" s="553" t="s">
        <v>1274</v>
      </c>
      <c r="B372" s="553">
        <v>0.81</v>
      </c>
      <c r="C372" s="553">
        <v>125.024</v>
      </c>
      <c r="D372" s="553">
        <v>118.179</v>
      </c>
      <c r="E372" s="553">
        <v>244.01400000000001</v>
      </c>
      <c r="F372" s="553">
        <v>0.72799999999999998</v>
      </c>
      <c r="G372" s="553">
        <v>5.1289999999999996</v>
      </c>
      <c r="H372" s="553">
        <v>35.573999999999998</v>
      </c>
      <c r="I372" s="553">
        <v>41.430999999999997</v>
      </c>
      <c r="J372" s="553">
        <v>285.44499999999999</v>
      </c>
      <c r="K372" s="553">
        <v>422.30099999999999</v>
      </c>
      <c r="L372" s="553">
        <v>971.38199999999995</v>
      </c>
      <c r="M372" s="553">
        <v>1679.1279999999999</v>
      </c>
    </row>
    <row r="373" spans="1:13" x14ac:dyDescent="0.2">
      <c r="A373" s="553" t="s">
        <v>1275</v>
      </c>
      <c r="B373" s="553">
        <v>0.67</v>
      </c>
      <c r="C373" s="553">
        <v>143.774</v>
      </c>
      <c r="D373" s="553">
        <v>112.295</v>
      </c>
      <c r="E373" s="553">
        <v>256.738</v>
      </c>
      <c r="F373" s="553">
        <v>0.70499999999999996</v>
      </c>
      <c r="G373" s="553">
        <v>4.9630000000000001</v>
      </c>
      <c r="H373" s="553">
        <v>34.426000000000002</v>
      </c>
      <c r="I373" s="553">
        <v>40.094999999999999</v>
      </c>
      <c r="J373" s="553">
        <v>296.83300000000003</v>
      </c>
      <c r="K373" s="553">
        <v>370.36</v>
      </c>
      <c r="L373" s="553">
        <v>745.13800000000003</v>
      </c>
      <c r="M373" s="553">
        <v>1412.3309999999999</v>
      </c>
    </row>
    <row r="374" spans="1:13" x14ac:dyDescent="0.2">
      <c r="A374" s="553" t="s">
        <v>1276</v>
      </c>
      <c r="B374" s="553">
        <v>0.53100000000000003</v>
      </c>
      <c r="C374" s="553">
        <v>240.727</v>
      </c>
      <c r="D374" s="553">
        <v>126.938</v>
      </c>
      <c r="E374" s="553">
        <v>368.19600000000003</v>
      </c>
      <c r="F374" s="553">
        <v>0.72799999999999998</v>
      </c>
      <c r="G374" s="553">
        <v>5.1289999999999996</v>
      </c>
      <c r="H374" s="553">
        <v>35.573999999999998</v>
      </c>
      <c r="I374" s="553">
        <v>41.430999999999997</v>
      </c>
      <c r="J374" s="553">
        <v>409.62799999999999</v>
      </c>
      <c r="K374" s="553">
        <v>296.27</v>
      </c>
      <c r="L374" s="553">
        <v>621.19600000000003</v>
      </c>
      <c r="M374" s="553">
        <v>1327.0930000000001</v>
      </c>
    </row>
    <row r="375" spans="1:13" x14ac:dyDescent="0.2">
      <c r="A375" s="553" t="s">
        <v>1277</v>
      </c>
      <c r="B375" s="553">
        <v>1.101</v>
      </c>
      <c r="C375" s="553">
        <v>492.89499999999998</v>
      </c>
      <c r="D375" s="553">
        <v>130.91999999999999</v>
      </c>
      <c r="E375" s="553">
        <v>624.91700000000003</v>
      </c>
      <c r="F375" s="553">
        <v>0.70499999999999996</v>
      </c>
      <c r="G375" s="553">
        <v>4.9630000000000001</v>
      </c>
      <c r="H375" s="553">
        <v>34.426000000000002</v>
      </c>
      <c r="I375" s="553">
        <v>40.094999999999999</v>
      </c>
      <c r="J375" s="553">
        <v>665.01099999999997</v>
      </c>
      <c r="K375" s="553">
        <v>288.36900000000003</v>
      </c>
      <c r="L375" s="553">
        <v>628.173</v>
      </c>
      <c r="M375" s="553">
        <v>1581.5540000000001</v>
      </c>
    </row>
    <row r="376" spans="1:13" x14ac:dyDescent="0.2">
      <c r="A376" s="553" t="s">
        <v>1278</v>
      </c>
      <c r="B376" s="553">
        <v>1.7749999999999999</v>
      </c>
      <c r="C376" s="553">
        <v>934.50900000000001</v>
      </c>
      <c r="D376" s="553">
        <v>181.279</v>
      </c>
      <c r="E376" s="553">
        <v>1117.5630000000001</v>
      </c>
      <c r="F376" s="553">
        <v>0.72799999999999998</v>
      </c>
      <c r="G376" s="553">
        <v>5.1289999999999996</v>
      </c>
      <c r="H376" s="553">
        <v>35.573999999999998</v>
      </c>
      <c r="I376" s="553">
        <v>41.430999999999997</v>
      </c>
      <c r="J376" s="553">
        <v>1158.9939999999999</v>
      </c>
      <c r="K376" s="553">
        <v>386.07900000000001</v>
      </c>
      <c r="L376" s="553">
        <v>845.44600000000003</v>
      </c>
      <c r="M376" s="553">
        <v>2390.52</v>
      </c>
    </row>
    <row r="377" spans="1:13" x14ac:dyDescent="0.2">
      <c r="A377" s="553" t="s">
        <v>1279</v>
      </c>
      <c r="B377" s="553">
        <v>11.358000000000001</v>
      </c>
      <c r="C377" s="553">
        <v>5104.5929999999998</v>
      </c>
      <c r="D377" s="553">
        <v>1554.2629999999999</v>
      </c>
      <c r="E377" s="553">
        <v>6670.2129999999997</v>
      </c>
      <c r="F377" s="553">
        <v>8.6</v>
      </c>
      <c r="G377" s="553">
        <v>60.554000000000002</v>
      </c>
      <c r="H377" s="553">
        <v>420</v>
      </c>
      <c r="I377" s="553">
        <v>489.154</v>
      </c>
      <c r="J377" s="553">
        <v>7159.3670000000002</v>
      </c>
      <c r="K377" s="553">
        <v>4068.627</v>
      </c>
      <c r="L377" s="553">
        <v>9196.8889999999992</v>
      </c>
      <c r="M377" s="553">
        <v>20424.883000000002</v>
      </c>
    </row>
    <row r="378" spans="1:13" x14ac:dyDescent="0.2">
      <c r="A378" s="553" t="s">
        <v>1280</v>
      </c>
      <c r="B378" s="553">
        <v>1.425</v>
      </c>
      <c r="C378" s="553">
        <v>1001.487</v>
      </c>
      <c r="D378" s="553">
        <v>180.38900000000001</v>
      </c>
      <c r="E378" s="553">
        <v>1183.3009999999999</v>
      </c>
      <c r="F378" s="553">
        <v>0.80300000000000005</v>
      </c>
      <c r="G378" s="553">
        <v>4.9820000000000002</v>
      </c>
      <c r="H378" s="553">
        <v>31.425000000000001</v>
      </c>
      <c r="I378" s="553">
        <v>37.209000000000003</v>
      </c>
      <c r="J378" s="553">
        <v>1220.51</v>
      </c>
      <c r="K378" s="553">
        <v>433.59699999999998</v>
      </c>
      <c r="L378" s="553">
        <v>914.70500000000004</v>
      </c>
      <c r="M378" s="553">
        <v>2568.8119999999999</v>
      </c>
    </row>
    <row r="379" spans="1:13" x14ac:dyDescent="0.2">
      <c r="A379" s="553" t="s">
        <v>1281</v>
      </c>
      <c r="B379" s="553">
        <v>1.131</v>
      </c>
      <c r="C379" s="553">
        <v>800.38499999999999</v>
      </c>
      <c r="D379" s="553">
        <v>146.917</v>
      </c>
      <c r="E379" s="553">
        <v>948.43299999999999</v>
      </c>
      <c r="F379" s="553">
        <v>0.72499999999999998</v>
      </c>
      <c r="G379" s="553">
        <v>4.5</v>
      </c>
      <c r="H379" s="553">
        <v>28.384</v>
      </c>
      <c r="I379" s="553">
        <v>33.607999999999997</v>
      </c>
      <c r="J379" s="553">
        <v>982.04100000000005</v>
      </c>
      <c r="K379" s="553">
        <v>340.77600000000001</v>
      </c>
      <c r="L379" s="553">
        <v>693.28599999999994</v>
      </c>
      <c r="M379" s="553">
        <v>2016.1030000000001</v>
      </c>
    </row>
    <row r="380" spans="1:13" x14ac:dyDescent="0.2">
      <c r="A380" s="553" t="s">
        <v>1282</v>
      </c>
      <c r="B380" s="553">
        <v>1.0349999999999999</v>
      </c>
      <c r="C380" s="553">
        <v>698.96799999999996</v>
      </c>
      <c r="D380" s="553">
        <v>150.59700000000001</v>
      </c>
      <c r="E380" s="553">
        <v>850.601</v>
      </c>
      <c r="F380" s="553">
        <v>0.80300000000000005</v>
      </c>
      <c r="G380" s="553">
        <v>4.9820000000000002</v>
      </c>
      <c r="H380" s="553">
        <v>31.425000000000001</v>
      </c>
      <c r="I380" s="553">
        <v>37.209000000000003</v>
      </c>
      <c r="J380" s="553">
        <v>887.81</v>
      </c>
      <c r="K380" s="553">
        <v>316.68900000000002</v>
      </c>
      <c r="L380" s="553">
        <v>711.755</v>
      </c>
      <c r="M380" s="553">
        <v>1916.2539999999999</v>
      </c>
    </row>
    <row r="381" spans="1:13" x14ac:dyDescent="0.2">
      <c r="A381" s="553" t="s">
        <v>1283</v>
      </c>
      <c r="B381" s="553">
        <v>1.026</v>
      </c>
      <c r="C381" s="553">
        <v>410.74799999999999</v>
      </c>
      <c r="D381" s="553">
        <v>124.22199999999999</v>
      </c>
      <c r="E381" s="553">
        <v>535.99699999999996</v>
      </c>
      <c r="F381" s="553">
        <v>0.77700000000000002</v>
      </c>
      <c r="G381" s="553">
        <v>4.8209999999999997</v>
      </c>
      <c r="H381" s="553">
        <v>30.411000000000001</v>
      </c>
      <c r="I381" s="553">
        <v>36.009</v>
      </c>
      <c r="J381" s="553">
        <v>572.00599999999997</v>
      </c>
      <c r="K381" s="553">
        <v>281.279</v>
      </c>
      <c r="L381" s="553">
        <v>612.875</v>
      </c>
      <c r="M381" s="553">
        <v>1466.16</v>
      </c>
    </row>
    <row r="382" spans="1:13" x14ac:dyDescent="0.2">
      <c r="A382" s="553" t="s">
        <v>1284</v>
      </c>
      <c r="B382" s="553">
        <v>0.64400000000000002</v>
      </c>
      <c r="C382" s="553">
        <v>214.43299999999999</v>
      </c>
      <c r="D382" s="553">
        <v>101.554</v>
      </c>
      <c r="E382" s="553">
        <v>316.63200000000001</v>
      </c>
      <c r="F382" s="553">
        <v>0.80300000000000005</v>
      </c>
      <c r="G382" s="553">
        <v>4.9820000000000002</v>
      </c>
      <c r="H382" s="553">
        <v>31.425000000000001</v>
      </c>
      <c r="I382" s="553">
        <v>37.209000000000003</v>
      </c>
      <c r="J382" s="553">
        <v>353.84100000000001</v>
      </c>
      <c r="K382" s="553">
        <v>278.95</v>
      </c>
      <c r="L382" s="553">
        <v>649.48699999999997</v>
      </c>
      <c r="M382" s="553">
        <v>1282.278</v>
      </c>
    </row>
    <row r="383" spans="1:13" x14ac:dyDescent="0.2">
      <c r="A383" s="553" t="s">
        <v>1285</v>
      </c>
      <c r="B383" s="553">
        <v>0.72399999999999998</v>
      </c>
      <c r="C383" s="553">
        <v>150.446</v>
      </c>
      <c r="D383" s="553">
        <v>102.13800000000001</v>
      </c>
      <c r="E383" s="553">
        <v>253.30799999999999</v>
      </c>
      <c r="F383" s="553">
        <v>0.77700000000000002</v>
      </c>
      <c r="G383" s="553">
        <v>4.8209999999999997</v>
      </c>
      <c r="H383" s="553">
        <v>30.411000000000001</v>
      </c>
      <c r="I383" s="553">
        <v>36.009</v>
      </c>
      <c r="J383" s="553">
        <v>289.31700000000001</v>
      </c>
      <c r="K383" s="553">
        <v>339.18700000000001</v>
      </c>
      <c r="L383" s="553">
        <v>784.38300000000004</v>
      </c>
      <c r="M383" s="553">
        <v>1412.8869999999999</v>
      </c>
    </row>
    <row r="384" spans="1:13" x14ac:dyDescent="0.2">
      <c r="A384" s="553" t="s">
        <v>1286</v>
      </c>
      <c r="B384" s="553">
        <v>0.88700000000000001</v>
      </c>
      <c r="C384" s="553">
        <v>126.712</v>
      </c>
      <c r="D384" s="553">
        <v>110.315</v>
      </c>
      <c r="E384" s="553">
        <v>237.91399999999999</v>
      </c>
      <c r="F384" s="553">
        <v>0.80300000000000005</v>
      </c>
      <c r="G384" s="553">
        <v>4.9820000000000002</v>
      </c>
      <c r="H384" s="553">
        <v>31.425000000000001</v>
      </c>
      <c r="I384" s="553">
        <v>37.209000000000003</v>
      </c>
      <c r="J384" s="553">
        <v>275.12400000000002</v>
      </c>
      <c r="K384" s="553">
        <v>411.81200000000001</v>
      </c>
      <c r="L384" s="553">
        <v>955.93700000000001</v>
      </c>
      <c r="M384" s="553">
        <v>1642.8720000000001</v>
      </c>
    </row>
    <row r="385" spans="1:13" x14ac:dyDescent="0.2">
      <c r="A385" s="553" t="s">
        <v>1287</v>
      </c>
      <c r="B385" s="553">
        <v>0.90100000000000002</v>
      </c>
      <c r="C385" s="553">
        <v>119.81399999999999</v>
      </c>
      <c r="D385" s="553">
        <v>111.015</v>
      </c>
      <c r="E385" s="553">
        <v>231.73</v>
      </c>
      <c r="F385" s="553">
        <v>0.80300000000000005</v>
      </c>
      <c r="G385" s="553">
        <v>4.9820000000000002</v>
      </c>
      <c r="H385" s="553">
        <v>31.425000000000001</v>
      </c>
      <c r="I385" s="553">
        <v>37.209000000000003</v>
      </c>
      <c r="J385" s="553">
        <v>268.93900000000002</v>
      </c>
      <c r="K385" s="553">
        <v>440.79599999999999</v>
      </c>
      <c r="L385" s="553">
        <v>1001.208</v>
      </c>
      <c r="M385" s="553">
        <v>1710.942</v>
      </c>
    </row>
    <row r="386" spans="1:13" x14ac:dyDescent="0.2">
      <c r="A386" s="553" t="s">
        <v>1288</v>
      </c>
      <c r="B386" s="553">
        <v>0.60599999999999998</v>
      </c>
      <c r="C386" s="553">
        <v>130.529</v>
      </c>
      <c r="D386" s="553">
        <v>105.017</v>
      </c>
      <c r="E386" s="553">
        <v>236.15299999999999</v>
      </c>
      <c r="F386" s="553">
        <v>0.77700000000000002</v>
      </c>
      <c r="G386" s="553">
        <v>4.8209999999999997</v>
      </c>
      <c r="H386" s="553">
        <v>30.411000000000001</v>
      </c>
      <c r="I386" s="553">
        <v>36.009</v>
      </c>
      <c r="J386" s="553">
        <v>272.16199999999998</v>
      </c>
      <c r="K386" s="553">
        <v>361.52300000000002</v>
      </c>
      <c r="L386" s="553">
        <v>735.83600000000001</v>
      </c>
      <c r="M386" s="553">
        <v>1369.521</v>
      </c>
    </row>
    <row r="387" spans="1:13" x14ac:dyDescent="0.2">
      <c r="A387" s="553" t="s">
        <v>1289</v>
      </c>
      <c r="B387" s="553">
        <v>0.78</v>
      </c>
      <c r="C387" s="553">
        <v>243.19499999999999</v>
      </c>
      <c r="D387" s="553">
        <v>119.88800000000001</v>
      </c>
      <c r="E387" s="553">
        <v>363.863</v>
      </c>
      <c r="F387" s="553">
        <v>0.80300000000000005</v>
      </c>
      <c r="G387" s="553">
        <v>4.9820000000000002</v>
      </c>
      <c r="H387" s="553">
        <v>31.425000000000001</v>
      </c>
      <c r="I387" s="553">
        <v>37.209000000000003</v>
      </c>
      <c r="J387" s="553">
        <v>401.072</v>
      </c>
      <c r="K387" s="553">
        <v>291.46899999999999</v>
      </c>
      <c r="L387" s="553">
        <v>638.72299999999996</v>
      </c>
      <c r="M387" s="553">
        <v>1331.2629999999999</v>
      </c>
    </row>
    <row r="388" spans="1:13" x14ac:dyDescent="0.2">
      <c r="A388" s="553" t="s">
        <v>1290</v>
      </c>
      <c r="B388" s="553">
        <v>1.046</v>
      </c>
      <c r="C388" s="553">
        <v>369.34</v>
      </c>
      <c r="D388" s="553">
        <v>127.623</v>
      </c>
      <c r="E388" s="553">
        <v>498.00900000000001</v>
      </c>
      <c r="F388" s="553">
        <v>0.77700000000000002</v>
      </c>
      <c r="G388" s="553">
        <v>4.8209999999999997</v>
      </c>
      <c r="H388" s="553">
        <v>30.411000000000001</v>
      </c>
      <c r="I388" s="553">
        <v>36.009</v>
      </c>
      <c r="J388" s="553">
        <v>534.01800000000003</v>
      </c>
      <c r="K388" s="553">
        <v>275.68400000000003</v>
      </c>
      <c r="L388" s="553">
        <v>607.84100000000001</v>
      </c>
      <c r="M388" s="553">
        <v>1417.5429999999999</v>
      </c>
    </row>
    <row r="389" spans="1:13" x14ac:dyDescent="0.2">
      <c r="A389" s="553" t="s">
        <v>1291</v>
      </c>
      <c r="B389" s="553">
        <v>1.766</v>
      </c>
      <c r="C389" s="553">
        <v>624.02200000000005</v>
      </c>
      <c r="D389" s="553">
        <v>149.41499999999999</v>
      </c>
      <c r="E389" s="553">
        <v>775.202</v>
      </c>
      <c r="F389" s="553">
        <v>0.80300000000000005</v>
      </c>
      <c r="G389" s="553">
        <v>4.9820000000000002</v>
      </c>
      <c r="H389" s="553">
        <v>31.425000000000001</v>
      </c>
      <c r="I389" s="553">
        <v>37.209000000000003</v>
      </c>
      <c r="J389" s="553">
        <v>812.41200000000003</v>
      </c>
      <c r="K389" s="553">
        <v>328.12099999999998</v>
      </c>
      <c r="L389" s="553">
        <v>760.548</v>
      </c>
      <c r="M389" s="553">
        <v>1901.08</v>
      </c>
    </row>
    <row r="390" spans="1:13" x14ac:dyDescent="0.2">
      <c r="A390" s="553" t="s">
        <v>1292</v>
      </c>
      <c r="B390" s="553">
        <v>11.971</v>
      </c>
      <c r="C390" s="553">
        <v>4889.018</v>
      </c>
      <c r="D390" s="553">
        <v>1529.0909999999999</v>
      </c>
      <c r="E390" s="553">
        <v>6430.08</v>
      </c>
      <c r="F390" s="553">
        <v>9.4499999999999993</v>
      </c>
      <c r="G390" s="553">
        <v>58.658999999999999</v>
      </c>
      <c r="H390" s="553">
        <v>370</v>
      </c>
      <c r="I390" s="553">
        <v>438.10899999999998</v>
      </c>
      <c r="J390" s="553">
        <v>6868.1890000000003</v>
      </c>
      <c r="K390" s="553">
        <v>4099.8819999999996</v>
      </c>
      <c r="L390" s="553">
        <v>9074.0059999999994</v>
      </c>
      <c r="M390" s="553">
        <v>20042.076000000001</v>
      </c>
    </row>
    <row r="391" spans="1:13" x14ac:dyDescent="0.2">
      <c r="A391" s="553" t="s">
        <v>1293</v>
      </c>
      <c r="B391" s="553">
        <v>1.363</v>
      </c>
      <c r="C391" s="553">
        <v>833.40599999999995</v>
      </c>
      <c r="D391" s="553">
        <v>159.755</v>
      </c>
      <c r="E391" s="553">
        <v>994.524</v>
      </c>
      <c r="F391" s="553">
        <v>0.86699999999999999</v>
      </c>
      <c r="G391" s="553">
        <v>4.8719999999999999</v>
      </c>
      <c r="H391" s="553">
        <v>32.274000000000001</v>
      </c>
      <c r="I391" s="553">
        <v>38.012</v>
      </c>
      <c r="J391" s="553">
        <v>1032.537</v>
      </c>
      <c r="K391" s="553">
        <v>398.83499999999998</v>
      </c>
      <c r="L391" s="553">
        <v>864.28399999999999</v>
      </c>
      <c r="M391" s="553">
        <v>2295.6559999999999</v>
      </c>
    </row>
    <row r="392" spans="1:13" x14ac:dyDescent="0.2">
      <c r="A392" s="553" t="s">
        <v>1294</v>
      </c>
      <c r="B392" s="553">
        <v>1.1879999999999999</v>
      </c>
      <c r="C392" s="553">
        <v>728.73800000000006</v>
      </c>
      <c r="D392" s="553">
        <v>139.73699999999999</v>
      </c>
      <c r="E392" s="553">
        <v>869.66300000000001</v>
      </c>
      <c r="F392" s="553">
        <v>0.78300000000000003</v>
      </c>
      <c r="G392" s="553">
        <v>4.4000000000000004</v>
      </c>
      <c r="H392" s="553">
        <v>29.151</v>
      </c>
      <c r="I392" s="553">
        <v>34.334000000000003</v>
      </c>
      <c r="J392" s="553">
        <v>903.99699999999996</v>
      </c>
      <c r="K392" s="553">
        <v>329.57499999999999</v>
      </c>
      <c r="L392" s="553">
        <v>683.44</v>
      </c>
      <c r="M392" s="553">
        <v>1917.0129999999999</v>
      </c>
    </row>
    <row r="393" spans="1:13" x14ac:dyDescent="0.2">
      <c r="A393" s="553" t="s">
        <v>1295</v>
      </c>
      <c r="B393" s="553">
        <v>1.123</v>
      </c>
      <c r="C393" s="553">
        <v>674.84199999999998</v>
      </c>
      <c r="D393" s="553">
        <v>136.28299999999999</v>
      </c>
      <c r="E393" s="553">
        <v>812.24800000000005</v>
      </c>
      <c r="F393" s="553">
        <v>0.86699999999999999</v>
      </c>
      <c r="G393" s="553">
        <v>4.8719999999999999</v>
      </c>
      <c r="H393" s="553">
        <v>32.274000000000001</v>
      </c>
      <c r="I393" s="553">
        <v>38.012</v>
      </c>
      <c r="J393" s="553">
        <v>850.26</v>
      </c>
      <c r="K393" s="553">
        <v>325.22699999999998</v>
      </c>
      <c r="L393" s="553">
        <v>729.59799999999996</v>
      </c>
      <c r="M393" s="553">
        <v>1905.085</v>
      </c>
    </row>
    <row r="394" spans="1:13" x14ac:dyDescent="0.2">
      <c r="A394" s="553" t="s">
        <v>1296</v>
      </c>
      <c r="B394" s="553">
        <v>0.996</v>
      </c>
      <c r="C394" s="553">
        <v>424.41199999999998</v>
      </c>
      <c r="D394" s="553">
        <v>101.952</v>
      </c>
      <c r="E394" s="553">
        <v>527.36</v>
      </c>
      <c r="F394" s="553">
        <v>0.83899999999999997</v>
      </c>
      <c r="G394" s="553">
        <v>4.7149999999999999</v>
      </c>
      <c r="H394" s="553">
        <v>31.233000000000001</v>
      </c>
      <c r="I394" s="553">
        <v>36.786000000000001</v>
      </c>
      <c r="J394" s="553">
        <v>564.14599999999996</v>
      </c>
      <c r="K394" s="553">
        <v>291.411</v>
      </c>
      <c r="L394" s="553">
        <v>651.93399999999997</v>
      </c>
      <c r="M394" s="553">
        <v>1507.491</v>
      </c>
    </row>
    <row r="395" spans="1:13" x14ac:dyDescent="0.2">
      <c r="A395" s="553" t="s">
        <v>1297</v>
      </c>
      <c r="B395" s="553">
        <v>0.75700000000000001</v>
      </c>
      <c r="C395" s="553">
        <v>260.608</v>
      </c>
      <c r="D395" s="553">
        <v>104.044</v>
      </c>
      <c r="E395" s="553">
        <v>365.41</v>
      </c>
      <c r="F395" s="553">
        <v>0.86699999999999999</v>
      </c>
      <c r="G395" s="553">
        <v>4.8719999999999999</v>
      </c>
      <c r="H395" s="553">
        <v>32.274000000000001</v>
      </c>
      <c r="I395" s="553">
        <v>38.012</v>
      </c>
      <c r="J395" s="553">
        <v>403.42200000000003</v>
      </c>
      <c r="K395" s="553">
        <v>297.93099999999998</v>
      </c>
      <c r="L395" s="553">
        <v>684.59900000000005</v>
      </c>
      <c r="M395" s="553">
        <v>1385.952</v>
      </c>
    </row>
    <row r="396" spans="1:13" x14ac:dyDescent="0.2">
      <c r="A396" s="553" t="s">
        <v>1298</v>
      </c>
      <c r="B396" s="553">
        <v>0.69599999999999995</v>
      </c>
      <c r="C396" s="553">
        <v>163.458</v>
      </c>
      <c r="D396" s="553">
        <v>96.712000000000003</v>
      </c>
      <c r="E396" s="553">
        <v>260.86599999999999</v>
      </c>
      <c r="F396" s="553">
        <v>0.83899999999999997</v>
      </c>
      <c r="G396" s="553">
        <v>4.7149999999999999</v>
      </c>
      <c r="H396" s="553">
        <v>31.233000000000001</v>
      </c>
      <c r="I396" s="553">
        <v>36.786000000000001</v>
      </c>
      <c r="J396" s="553">
        <v>297.65199999999999</v>
      </c>
      <c r="K396" s="553">
        <v>365.66399999999999</v>
      </c>
      <c r="L396" s="553">
        <v>853.37900000000002</v>
      </c>
      <c r="M396" s="553">
        <v>1516.6959999999999</v>
      </c>
    </row>
    <row r="397" spans="1:13" x14ac:dyDescent="0.2">
      <c r="A397" s="553" t="s">
        <v>1299</v>
      </c>
      <c r="B397" s="553">
        <v>0.96799999999999997</v>
      </c>
      <c r="C397" s="553">
        <v>127.703</v>
      </c>
      <c r="D397" s="553">
        <v>100.66500000000001</v>
      </c>
      <c r="E397" s="553">
        <v>229.33699999999999</v>
      </c>
      <c r="F397" s="553">
        <v>0.86699999999999999</v>
      </c>
      <c r="G397" s="553">
        <v>4.8719999999999999</v>
      </c>
      <c r="H397" s="553">
        <v>32.274000000000001</v>
      </c>
      <c r="I397" s="553">
        <v>38.012</v>
      </c>
      <c r="J397" s="553">
        <v>267.34899999999999</v>
      </c>
      <c r="K397" s="553">
        <v>456.16699999999997</v>
      </c>
      <c r="L397" s="553">
        <v>1044.431</v>
      </c>
      <c r="M397" s="553">
        <v>1767.9469999999999</v>
      </c>
    </row>
    <row r="398" spans="1:13" x14ac:dyDescent="0.2">
      <c r="A398" s="553" t="s">
        <v>1300</v>
      </c>
      <c r="B398" s="553">
        <v>0.86199999999999999</v>
      </c>
      <c r="C398" s="553">
        <v>118.14</v>
      </c>
      <c r="D398" s="553">
        <v>103.699</v>
      </c>
      <c r="E398" s="553">
        <v>222.70099999999999</v>
      </c>
      <c r="F398" s="553">
        <v>0.86699999999999999</v>
      </c>
      <c r="G398" s="553">
        <v>4.8719999999999999</v>
      </c>
      <c r="H398" s="553">
        <v>32.274000000000001</v>
      </c>
      <c r="I398" s="553">
        <v>38.012</v>
      </c>
      <c r="J398" s="553">
        <v>260.714</v>
      </c>
      <c r="K398" s="553">
        <v>458.34199999999998</v>
      </c>
      <c r="L398" s="553">
        <v>1014.234</v>
      </c>
      <c r="M398" s="553">
        <v>1733.29</v>
      </c>
    </row>
    <row r="399" spans="1:13" x14ac:dyDescent="0.2">
      <c r="A399" s="553" t="s">
        <v>1301</v>
      </c>
      <c r="B399" s="553">
        <v>0.61899999999999999</v>
      </c>
      <c r="C399" s="553">
        <v>126.551</v>
      </c>
      <c r="D399" s="553">
        <v>103.765</v>
      </c>
      <c r="E399" s="553">
        <v>230.935</v>
      </c>
      <c r="F399" s="553">
        <v>0.83899999999999997</v>
      </c>
      <c r="G399" s="553">
        <v>4.7149999999999999</v>
      </c>
      <c r="H399" s="553">
        <v>31.233000000000001</v>
      </c>
      <c r="I399" s="553">
        <v>36.786000000000001</v>
      </c>
      <c r="J399" s="553">
        <v>267.721</v>
      </c>
      <c r="K399" s="553">
        <v>395.22199999999998</v>
      </c>
      <c r="L399" s="553">
        <v>823.26099999999997</v>
      </c>
      <c r="M399" s="553">
        <v>1486.2049999999999</v>
      </c>
    </row>
    <row r="400" spans="1:13" x14ac:dyDescent="0.2">
      <c r="A400" s="553" t="s">
        <v>1302</v>
      </c>
      <c r="B400" s="553">
        <v>0.81799999999999995</v>
      </c>
      <c r="C400" s="553">
        <v>255.80199999999999</v>
      </c>
      <c r="D400" s="553">
        <v>122.732</v>
      </c>
      <c r="E400" s="553">
        <v>379.35300000000001</v>
      </c>
      <c r="F400" s="553">
        <v>0.86699999999999999</v>
      </c>
      <c r="G400" s="553">
        <v>4.8719999999999999</v>
      </c>
      <c r="H400" s="553">
        <v>32.274000000000001</v>
      </c>
      <c r="I400" s="553">
        <v>38.012</v>
      </c>
      <c r="J400" s="553">
        <v>417.36500000000001</v>
      </c>
      <c r="K400" s="553">
        <v>322.541</v>
      </c>
      <c r="L400" s="553">
        <v>683.23400000000004</v>
      </c>
      <c r="M400" s="553">
        <v>1423.14</v>
      </c>
    </row>
    <row r="401" spans="1:13" x14ac:dyDescent="0.2">
      <c r="A401" s="553" t="s">
        <v>1303</v>
      </c>
      <c r="B401" s="553">
        <v>1.2310000000000001</v>
      </c>
      <c r="C401" s="553">
        <v>493.51</v>
      </c>
      <c r="D401" s="553">
        <v>127.297</v>
      </c>
      <c r="E401" s="553">
        <v>622.03700000000003</v>
      </c>
      <c r="F401" s="553">
        <v>0.83899999999999997</v>
      </c>
      <c r="G401" s="553">
        <v>4.7149999999999999</v>
      </c>
      <c r="H401" s="553">
        <v>31.233000000000001</v>
      </c>
      <c r="I401" s="553">
        <v>36.786000000000001</v>
      </c>
      <c r="J401" s="553">
        <v>658.82299999999998</v>
      </c>
      <c r="K401" s="553">
        <v>303.06200000000001</v>
      </c>
      <c r="L401" s="553">
        <v>682.00699999999995</v>
      </c>
      <c r="M401" s="553">
        <v>1643.8920000000001</v>
      </c>
    </row>
    <row r="402" spans="1:13" x14ac:dyDescent="0.2">
      <c r="A402" s="553" t="s">
        <v>1304</v>
      </c>
      <c r="B402" s="553">
        <v>1.6259999999999999</v>
      </c>
      <c r="C402" s="553">
        <v>788.58900000000006</v>
      </c>
      <c r="D402" s="553">
        <v>160.27799999999999</v>
      </c>
      <c r="E402" s="553">
        <v>950.49199999999996</v>
      </c>
      <c r="F402" s="553">
        <v>0.86699999999999999</v>
      </c>
      <c r="G402" s="553">
        <v>4.8719999999999999</v>
      </c>
      <c r="H402" s="553">
        <v>32.274000000000001</v>
      </c>
      <c r="I402" s="553">
        <v>38.012</v>
      </c>
      <c r="J402" s="553">
        <v>988.50400000000002</v>
      </c>
      <c r="K402" s="553">
        <v>372.81700000000001</v>
      </c>
      <c r="L402" s="553">
        <v>845.80100000000004</v>
      </c>
      <c r="M402" s="553">
        <v>2207.1219999999998</v>
      </c>
    </row>
    <row r="403" spans="1:13" x14ac:dyDescent="0.2">
      <c r="A403" s="553" t="s">
        <v>1305</v>
      </c>
      <c r="B403" s="553">
        <v>12.247999999999999</v>
      </c>
      <c r="C403" s="553">
        <v>4994.9939999999997</v>
      </c>
      <c r="D403" s="553">
        <v>1456.92</v>
      </c>
      <c r="E403" s="553">
        <v>6464.1620000000003</v>
      </c>
      <c r="F403" s="553">
        <v>10.204000000000001</v>
      </c>
      <c r="G403" s="553">
        <v>57.362000000000002</v>
      </c>
      <c r="H403" s="553">
        <v>380</v>
      </c>
      <c r="I403" s="553">
        <v>447.56599999999997</v>
      </c>
      <c r="J403" s="553">
        <v>6911.7280000000001</v>
      </c>
      <c r="K403" s="553">
        <v>4316.7939999999999</v>
      </c>
      <c r="L403" s="553">
        <v>9562.2739999999994</v>
      </c>
      <c r="M403" s="553">
        <v>20790.795999999998</v>
      </c>
    </row>
    <row r="404" spans="1:13" x14ac:dyDescent="0.2">
      <c r="A404" s="553" t="s">
        <v>1306</v>
      </c>
      <c r="B404" s="553">
        <v>1.4970000000000001</v>
      </c>
      <c r="C404" s="553">
        <v>971.05399999999997</v>
      </c>
      <c r="D404" s="553">
        <v>195.369</v>
      </c>
      <c r="E404" s="553">
        <v>1167.921</v>
      </c>
      <c r="F404" s="553">
        <v>1.1040000000000001</v>
      </c>
      <c r="G404" s="553">
        <v>4.8019999999999996</v>
      </c>
      <c r="H404" s="553">
        <v>33.972999999999999</v>
      </c>
      <c r="I404" s="553">
        <v>39.878999999999998</v>
      </c>
      <c r="J404" s="553">
        <v>1207.8</v>
      </c>
      <c r="K404" s="553">
        <v>424.01900000000001</v>
      </c>
      <c r="L404" s="553">
        <v>938.86500000000001</v>
      </c>
      <c r="M404" s="553">
        <v>2570.6840000000002</v>
      </c>
    </row>
    <row r="405" spans="1:13" x14ac:dyDescent="0.2">
      <c r="A405" s="553" t="s">
        <v>1307</v>
      </c>
      <c r="B405" s="553">
        <v>1.2549999999999999</v>
      </c>
      <c r="C405" s="553">
        <v>907.63199999999995</v>
      </c>
      <c r="D405" s="553">
        <v>158.291</v>
      </c>
      <c r="E405" s="553">
        <v>1067.1780000000001</v>
      </c>
      <c r="F405" s="553">
        <v>0.997</v>
      </c>
      <c r="G405" s="553">
        <v>4.3369999999999997</v>
      </c>
      <c r="H405" s="553">
        <v>30.684999999999999</v>
      </c>
      <c r="I405" s="553">
        <v>36.020000000000003</v>
      </c>
      <c r="J405" s="553">
        <v>1103.1980000000001</v>
      </c>
      <c r="K405" s="553">
        <v>378.51799999999997</v>
      </c>
      <c r="L405" s="553">
        <v>773.61800000000005</v>
      </c>
      <c r="M405" s="553">
        <v>2255.3339999999998</v>
      </c>
    </row>
    <row r="406" spans="1:13" x14ac:dyDescent="0.2">
      <c r="A406" s="553" t="s">
        <v>1308</v>
      </c>
      <c r="B406" s="553">
        <v>0.92200000000000004</v>
      </c>
      <c r="C406" s="553">
        <v>692.28200000000004</v>
      </c>
      <c r="D406" s="553">
        <v>145.381</v>
      </c>
      <c r="E406" s="553">
        <v>838.58399999999995</v>
      </c>
      <c r="F406" s="553">
        <v>1.1040000000000001</v>
      </c>
      <c r="G406" s="553">
        <v>4.8019999999999996</v>
      </c>
      <c r="H406" s="553">
        <v>33.972999999999999</v>
      </c>
      <c r="I406" s="553">
        <v>39.878999999999998</v>
      </c>
      <c r="J406" s="553">
        <v>878.46299999999997</v>
      </c>
      <c r="K406" s="553">
        <v>339.70299999999997</v>
      </c>
      <c r="L406" s="553">
        <v>738.851</v>
      </c>
      <c r="M406" s="553">
        <v>1957.018</v>
      </c>
    </row>
    <row r="407" spans="1:13" x14ac:dyDescent="0.2">
      <c r="A407" s="553" t="s">
        <v>1309</v>
      </c>
      <c r="B407" s="553">
        <v>1.048</v>
      </c>
      <c r="C407" s="553">
        <v>425.29199999999997</v>
      </c>
      <c r="D407" s="553">
        <v>117.41500000000001</v>
      </c>
      <c r="E407" s="553">
        <v>543.75400000000002</v>
      </c>
      <c r="F407" s="553">
        <v>1.0680000000000001</v>
      </c>
      <c r="G407" s="553">
        <v>4.6470000000000002</v>
      </c>
      <c r="H407" s="553">
        <v>32.877000000000002</v>
      </c>
      <c r="I407" s="553">
        <v>38.591999999999999</v>
      </c>
      <c r="J407" s="553">
        <v>582.34699999999998</v>
      </c>
      <c r="K407" s="553">
        <v>284.72500000000002</v>
      </c>
      <c r="L407" s="553">
        <v>622.78399999999999</v>
      </c>
      <c r="M407" s="553">
        <v>1489.856</v>
      </c>
    </row>
    <row r="408" spans="1:13" x14ac:dyDescent="0.2">
      <c r="A408" s="553" t="s">
        <v>1310</v>
      </c>
      <c r="B408" s="553">
        <v>0.747</v>
      </c>
      <c r="C408" s="553">
        <v>253.809</v>
      </c>
      <c r="D408" s="553">
        <v>103.99</v>
      </c>
      <c r="E408" s="553">
        <v>358.54599999999999</v>
      </c>
      <c r="F408" s="553">
        <v>1.1040000000000001</v>
      </c>
      <c r="G408" s="553">
        <v>4.8019999999999996</v>
      </c>
      <c r="H408" s="553">
        <v>33.972999999999999</v>
      </c>
      <c r="I408" s="553">
        <v>39.878999999999998</v>
      </c>
      <c r="J408" s="553">
        <v>398.42500000000001</v>
      </c>
      <c r="K408" s="553">
        <v>299.589</v>
      </c>
      <c r="L408" s="553">
        <v>687.36</v>
      </c>
      <c r="M408" s="553">
        <v>1385.373</v>
      </c>
    </row>
    <row r="409" spans="1:13" x14ac:dyDescent="0.2">
      <c r="A409" s="553" t="s">
        <v>1311</v>
      </c>
      <c r="B409" s="553">
        <v>0.65500000000000003</v>
      </c>
      <c r="C409" s="553">
        <v>161.392</v>
      </c>
      <c r="D409" s="553">
        <v>97.058000000000007</v>
      </c>
      <c r="E409" s="553">
        <v>259.10500000000002</v>
      </c>
      <c r="F409" s="553">
        <v>1.0680000000000001</v>
      </c>
      <c r="G409" s="553">
        <v>4.6470000000000002</v>
      </c>
      <c r="H409" s="553">
        <v>32.877000000000002</v>
      </c>
      <c r="I409" s="553">
        <v>38.591999999999999</v>
      </c>
      <c r="J409" s="553">
        <v>297.69799999999998</v>
      </c>
      <c r="K409" s="553">
        <v>345.58699999999999</v>
      </c>
      <c r="L409" s="553">
        <v>784.51400000000001</v>
      </c>
      <c r="M409" s="553">
        <v>1427.798</v>
      </c>
    </row>
    <row r="410" spans="1:13" x14ac:dyDescent="0.2">
      <c r="A410" s="553" t="s">
        <v>1312</v>
      </c>
      <c r="B410" s="553">
        <v>0.93100000000000005</v>
      </c>
      <c r="C410" s="553">
        <v>129.78</v>
      </c>
      <c r="D410" s="553">
        <v>103.432</v>
      </c>
      <c r="E410" s="553">
        <v>234.143</v>
      </c>
      <c r="F410" s="553">
        <v>1.1040000000000001</v>
      </c>
      <c r="G410" s="553">
        <v>4.8019999999999996</v>
      </c>
      <c r="H410" s="553">
        <v>33.972999999999999</v>
      </c>
      <c r="I410" s="553">
        <v>39.878999999999998</v>
      </c>
      <c r="J410" s="553">
        <v>274.02199999999999</v>
      </c>
      <c r="K410" s="553">
        <v>445.85899999999998</v>
      </c>
      <c r="L410" s="553">
        <v>990.73</v>
      </c>
      <c r="M410" s="553">
        <v>1710.6110000000001</v>
      </c>
    </row>
    <row r="411" spans="1:13" x14ac:dyDescent="0.2">
      <c r="A411" s="553" t="s">
        <v>1313</v>
      </c>
      <c r="B411" s="553">
        <v>0.92500000000000004</v>
      </c>
      <c r="C411" s="553">
        <v>118.726</v>
      </c>
      <c r="D411" s="553">
        <v>107.04</v>
      </c>
      <c r="E411" s="553">
        <v>226.691</v>
      </c>
      <c r="F411" s="553">
        <v>1.1040000000000001</v>
      </c>
      <c r="G411" s="553">
        <v>4.8019999999999996</v>
      </c>
      <c r="H411" s="553">
        <v>33.972999999999999</v>
      </c>
      <c r="I411" s="553">
        <v>39.878999999999998</v>
      </c>
      <c r="J411" s="553">
        <v>266.57</v>
      </c>
      <c r="K411" s="553">
        <v>458.80399999999997</v>
      </c>
      <c r="L411" s="553">
        <v>1011.265</v>
      </c>
      <c r="M411" s="553">
        <v>1736.64</v>
      </c>
    </row>
    <row r="412" spans="1:13" x14ac:dyDescent="0.2">
      <c r="A412" s="553" t="s">
        <v>1314</v>
      </c>
      <c r="B412" s="553">
        <v>0.59299999999999997</v>
      </c>
      <c r="C412" s="553">
        <v>131.84700000000001</v>
      </c>
      <c r="D412" s="553">
        <v>119.455</v>
      </c>
      <c r="E412" s="553">
        <v>251.89500000000001</v>
      </c>
      <c r="F412" s="553">
        <v>1.0680000000000001</v>
      </c>
      <c r="G412" s="553">
        <v>4.6470000000000002</v>
      </c>
      <c r="H412" s="553">
        <v>32.877000000000002</v>
      </c>
      <c r="I412" s="553">
        <v>38.591999999999999</v>
      </c>
      <c r="J412" s="553">
        <v>290.48700000000002</v>
      </c>
      <c r="K412" s="553">
        <v>388.45299999999997</v>
      </c>
      <c r="L412" s="553">
        <v>784.41399999999999</v>
      </c>
      <c r="M412" s="553">
        <v>1463.354</v>
      </c>
    </row>
    <row r="413" spans="1:13" x14ac:dyDescent="0.2">
      <c r="A413" s="553" t="s">
        <v>1315</v>
      </c>
      <c r="B413" s="553">
        <v>0.72799999999999998</v>
      </c>
      <c r="C413" s="553">
        <v>237.387</v>
      </c>
      <c r="D413" s="553">
        <v>123.303</v>
      </c>
      <c r="E413" s="553">
        <v>361.41800000000001</v>
      </c>
      <c r="F413" s="553">
        <v>1.1040000000000001</v>
      </c>
      <c r="G413" s="553">
        <v>4.8019999999999996</v>
      </c>
      <c r="H413" s="553">
        <v>33.972999999999999</v>
      </c>
      <c r="I413" s="553">
        <v>39.878999999999998</v>
      </c>
      <c r="J413" s="553">
        <v>401.29700000000003</v>
      </c>
      <c r="K413" s="553">
        <v>306.33199999999999</v>
      </c>
      <c r="L413" s="553">
        <v>659.41300000000001</v>
      </c>
      <c r="M413" s="553">
        <v>1367.0419999999999</v>
      </c>
    </row>
    <row r="414" spans="1:13" x14ac:dyDescent="0.2">
      <c r="A414" s="553" t="s">
        <v>1316</v>
      </c>
      <c r="B414" s="553">
        <v>1.155</v>
      </c>
      <c r="C414" s="553">
        <v>423.98899999999998</v>
      </c>
      <c r="D414" s="553">
        <v>118.604</v>
      </c>
      <c r="E414" s="553">
        <v>543.74699999999996</v>
      </c>
      <c r="F414" s="553">
        <v>1.0680000000000001</v>
      </c>
      <c r="G414" s="553">
        <v>4.6470000000000002</v>
      </c>
      <c r="H414" s="553">
        <v>32.877000000000002</v>
      </c>
      <c r="I414" s="553">
        <v>38.591999999999999</v>
      </c>
      <c r="J414" s="553">
        <v>582.34</v>
      </c>
      <c r="K414" s="553">
        <v>295.67899999999997</v>
      </c>
      <c r="L414" s="553">
        <v>666.66899999999998</v>
      </c>
      <c r="M414" s="553">
        <v>1544.6880000000001</v>
      </c>
    </row>
    <row r="415" spans="1:13" x14ac:dyDescent="0.2">
      <c r="A415" s="553" t="s">
        <v>1317</v>
      </c>
      <c r="B415" s="553">
        <v>1.7909999999999999</v>
      </c>
      <c r="C415" s="553">
        <v>757.61300000000006</v>
      </c>
      <c r="D415" s="553">
        <v>157.482</v>
      </c>
      <c r="E415" s="553">
        <v>916.88599999999997</v>
      </c>
      <c r="F415" s="553">
        <v>1.1040000000000001</v>
      </c>
      <c r="G415" s="553">
        <v>4.8019999999999996</v>
      </c>
      <c r="H415" s="553">
        <v>33.972999999999999</v>
      </c>
      <c r="I415" s="553">
        <v>39.878999999999998</v>
      </c>
      <c r="J415" s="553">
        <v>956.76499999999999</v>
      </c>
      <c r="K415" s="553">
        <v>385.84199999999998</v>
      </c>
      <c r="L415" s="553">
        <v>867.90800000000002</v>
      </c>
      <c r="M415" s="553">
        <v>2210.5149999999999</v>
      </c>
    </row>
    <row r="416" spans="1:13" x14ac:dyDescent="0.2">
      <c r="A416" s="553" t="s">
        <v>1318</v>
      </c>
      <c r="B416" s="553">
        <v>12.247</v>
      </c>
      <c r="C416" s="553">
        <v>5209.4279999999999</v>
      </c>
      <c r="D416" s="553">
        <v>1546.819</v>
      </c>
      <c r="E416" s="553">
        <v>6768.4939999999997</v>
      </c>
      <c r="F416" s="553">
        <v>13</v>
      </c>
      <c r="G416" s="553">
        <v>56.540999999999997</v>
      </c>
      <c r="H416" s="553">
        <v>400</v>
      </c>
      <c r="I416" s="553">
        <v>469.541</v>
      </c>
      <c r="J416" s="553">
        <v>7238.0349999999999</v>
      </c>
      <c r="K416" s="553">
        <v>4353.1109999999999</v>
      </c>
      <c r="L416" s="553">
        <v>9533.6440000000002</v>
      </c>
      <c r="M416" s="553">
        <v>21124.79</v>
      </c>
    </row>
    <row r="417" spans="1:13" x14ac:dyDescent="0.2">
      <c r="A417" s="553" t="s">
        <v>1319</v>
      </c>
      <c r="B417" s="553">
        <v>1.4670000000000001</v>
      </c>
      <c r="C417" s="553">
        <v>985.41499999999996</v>
      </c>
      <c r="D417" s="553">
        <v>177.74</v>
      </c>
      <c r="E417" s="553">
        <v>1164.6210000000001</v>
      </c>
      <c r="F417" s="553">
        <v>1.1859999999999999</v>
      </c>
      <c r="G417" s="553">
        <v>4.8209999999999997</v>
      </c>
      <c r="H417" s="553">
        <v>34.726999999999997</v>
      </c>
      <c r="I417" s="553">
        <v>40.734000000000002</v>
      </c>
      <c r="J417" s="553">
        <v>1205.355</v>
      </c>
      <c r="K417" s="553">
        <v>433.738</v>
      </c>
      <c r="L417" s="553">
        <v>959.59500000000003</v>
      </c>
      <c r="M417" s="553">
        <v>2598.6889999999999</v>
      </c>
    </row>
    <row r="418" spans="1:13" x14ac:dyDescent="0.2">
      <c r="A418" s="553" t="s">
        <v>1320</v>
      </c>
      <c r="B418" s="553">
        <v>1.18</v>
      </c>
      <c r="C418" s="553">
        <v>877.47699999999998</v>
      </c>
      <c r="D418" s="553">
        <v>154.42699999999999</v>
      </c>
      <c r="E418" s="553">
        <v>1033.085</v>
      </c>
      <c r="F418" s="553">
        <v>1.109</v>
      </c>
      <c r="G418" s="553">
        <v>4.51</v>
      </c>
      <c r="H418" s="553">
        <v>32.485999999999997</v>
      </c>
      <c r="I418" s="553">
        <v>38.106000000000002</v>
      </c>
      <c r="J418" s="553">
        <v>1071.191</v>
      </c>
      <c r="K418" s="553">
        <v>383.72699999999998</v>
      </c>
      <c r="L418" s="553">
        <v>813.9</v>
      </c>
      <c r="M418" s="553">
        <v>2268.8180000000002</v>
      </c>
    </row>
    <row r="419" spans="1:13" x14ac:dyDescent="0.2">
      <c r="A419" s="553" t="s">
        <v>1321</v>
      </c>
      <c r="B419" s="553">
        <v>0.78200000000000003</v>
      </c>
      <c r="C419" s="553">
        <v>604.99400000000003</v>
      </c>
      <c r="D419" s="553">
        <v>133.15899999999999</v>
      </c>
      <c r="E419" s="553">
        <v>738.93499999999995</v>
      </c>
      <c r="F419" s="553">
        <v>1.1859999999999999</v>
      </c>
      <c r="G419" s="553">
        <v>4.8209999999999997</v>
      </c>
      <c r="H419" s="553">
        <v>34.726999999999997</v>
      </c>
      <c r="I419" s="553">
        <v>40.734000000000002</v>
      </c>
      <c r="J419" s="553">
        <v>779.66899999999998</v>
      </c>
      <c r="K419" s="553">
        <v>337.608</v>
      </c>
      <c r="L419" s="553">
        <v>723.84799999999996</v>
      </c>
      <c r="M419" s="553">
        <v>1841.125</v>
      </c>
    </row>
    <row r="420" spans="1:13" x14ac:dyDescent="0.2">
      <c r="A420" s="553" t="s">
        <v>1322</v>
      </c>
      <c r="B420" s="553">
        <v>0.95199999999999996</v>
      </c>
      <c r="C420" s="553">
        <v>388.24099999999999</v>
      </c>
      <c r="D420" s="553">
        <v>118.102</v>
      </c>
      <c r="E420" s="553">
        <v>507.29399999999998</v>
      </c>
      <c r="F420" s="553">
        <v>1.1479999999999999</v>
      </c>
      <c r="G420" s="553">
        <v>4.6660000000000004</v>
      </c>
      <c r="H420" s="553">
        <v>33.606999999999999</v>
      </c>
      <c r="I420" s="553">
        <v>39.42</v>
      </c>
      <c r="J420" s="553">
        <v>546.71400000000006</v>
      </c>
      <c r="K420" s="553">
        <v>291.30599999999998</v>
      </c>
      <c r="L420" s="553">
        <v>620.21299999999997</v>
      </c>
      <c r="M420" s="553">
        <v>1458.2329999999999</v>
      </c>
    </row>
    <row r="421" spans="1:13" x14ac:dyDescent="0.2">
      <c r="A421" s="553" t="s">
        <v>1323</v>
      </c>
      <c r="B421" s="553">
        <v>0.68</v>
      </c>
      <c r="C421" s="553">
        <v>218.291</v>
      </c>
      <c r="D421" s="553">
        <v>101.361</v>
      </c>
      <c r="E421" s="553">
        <v>320.33199999999999</v>
      </c>
      <c r="F421" s="553">
        <v>1.1859999999999999</v>
      </c>
      <c r="G421" s="553">
        <v>4.8209999999999997</v>
      </c>
      <c r="H421" s="553">
        <v>34.726999999999997</v>
      </c>
      <c r="I421" s="553">
        <v>40.734000000000002</v>
      </c>
      <c r="J421" s="553">
        <v>361.06599999999997</v>
      </c>
      <c r="K421" s="553">
        <v>309.12099999999998</v>
      </c>
      <c r="L421" s="553">
        <v>725.14099999999996</v>
      </c>
      <c r="M421" s="553">
        <v>1395.328</v>
      </c>
    </row>
    <row r="422" spans="1:13" x14ac:dyDescent="0.2">
      <c r="A422" s="553" t="s">
        <v>1324</v>
      </c>
      <c r="B422" s="553">
        <v>0.65500000000000003</v>
      </c>
      <c r="C422" s="553">
        <v>148.494</v>
      </c>
      <c r="D422" s="553">
        <v>101.345</v>
      </c>
      <c r="E422" s="553">
        <v>250.494</v>
      </c>
      <c r="F422" s="553">
        <v>1.1479999999999999</v>
      </c>
      <c r="G422" s="553">
        <v>4.6660000000000004</v>
      </c>
      <c r="H422" s="553">
        <v>33.606999999999999</v>
      </c>
      <c r="I422" s="553">
        <v>39.42</v>
      </c>
      <c r="J422" s="553">
        <v>289.91399999999999</v>
      </c>
      <c r="K422" s="553">
        <v>383.28699999999998</v>
      </c>
      <c r="L422" s="553">
        <v>844.08299999999997</v>
      </c>
      <c r="M422" s="553">
        <v>1517.2840000000001</v>
      </c>
    </row>
    <row r="423" spans="1:13" x14ac:dyDescent="0.2">
      <c r="A423" s="553" t="s">
        <v>1325</v>
      </c>
      <c r="B423" s="553">
        <v>0.89500000000000002</v>
      </c>
      <c r="C423" s="553">
        <v>127.908</v>
      </c>
      <c r="D423" s="553">
        <v>102.233</v>
      </c>
      <c r="E423" s="553">
        <v>231.035</v>
      </c>
      <c r="F423" s="553">
        <v>1.1859999999999999</v>
      </c>
      <c r="G423" s="553">
        <v>4.8209999999999997</v>
      </c>
      <c r="H423" s="553">
        <v>34.726999999999997</v>
      </c>
      <c r="I423" s="553">
        <v>40.734000000000002</v>
      </c>
      <c r="J423" s="553">
        <v>271.76900000000001</v>
      </c>
      <c r="K423" s="553">
        <v>441.19</v>
      </c>
      <c r="L423" s="553">
        <v>984.92600000000004</v>
      </c>
      <c r="M423" s="553">
        <v>1697.885</v>
      </c>
    </row>
    <row r="424" spans="1:13" x14ac:dyDescent="0.2">
      <c r="A424" s="553" t="s">
        <v>1326</v>
      </c>
      <c r="B424" s="553">
        <v>0.76700000000000002</v>
      </c>
      <c r="C424" s="553">
        <v>122.503</v>
      </c>
      <c r="D424" s="553">
        <v>108.52200000000001</v>
      </c>
      <c r="E424" s="553">
        <v>231.792</v>
      </c>
      <c r="F424" s="553">
        <v>1.1859999999999999</v>
      </c>
      <c r="G424" s="553">
        <v>4.8209999999999997</v>
      </c>
      <c r="H424" s="553">
        <v>34.726999999999997</v>
      </c>
      <c r="I424" s="553">
        <v>40.734000000000002</v>
      </c>
      <c r="J424" s="553">
        <v>272.52600000000001</v>
      </c>
      <c r="K424" s="553">
        <v>431.35599999999999</v>
      </c>
      <c r="L424" s="553">
        <v>945.23900000000003</v>
      </c>
      <c r="M424" s="553">
        <v>1649.1220000000001</v>
      </c>
    </row>
    <row r="425" spans="1:13" x14ac:dyDescent="0.2">
      <c r="A425" s="553" t="s">
        <v>1327</v>
      </c>
      <c r="B425" s="553">
        <v>0.625</v>
      </c>
      <c r="C425" s="553">
        <v>127.67700000000001</v>
      </c>
      <c r="D425" s="553">
        <v>101.93899999999999</v>
      </c>
      <c r="E425" s="553">
        <v>230.24199999999999</v>
      </c>
      <c r="F425" s="553">
        <v>1.1479999999999999</v>
      </c>
      <c r="G425" s="553">
        <v>4.6660000000000004</v>
      </c>
      <c r="H425" s="553">
        <v>33.606999999999999</v>
      </c>
      <c r="I425" s="553">
        <v>39.42</v>
      </c>
      <c r="J425" s="553">
        <v>269.66199999999998</v>
      </c>
      <c r="K425" s="553">
        <v>383.29599999999999</v>
      </c>
      <c r="L425" s="553">
        <v>811.90300000000002</v>
      </c>
      <c r="M425" s="553">
        <v>1464.8610000000001</v>
      </c>
    </row>
    <row r="426" spans="1:13" x14ac:dyDescent="0.2">
      <c r="A426" s="553" t="s">
        <v>1328</v>
      </c>
      <c r="B426" s="553">
        <v>0.66300000000000003</v>
      </c>
      <c r="C426" s="553">
        <v>221.14699999999999</v>
      </c>
      <c r="D426" s="553">
        <v>118.405</v>
      </c>
      <c r="E426" s="553">
        <v>340.21499999999997</v>
      </c>
      <c r="F426" s="553">
        <v>1.1859999999999999</v>
      </c>
      <c r="G426" s="553">
        <v>4.8209999999999997</v>
      </c>
      <c r="H426" s="553">
        <v>34.726999999999997</v>
      </c>
      <c r="I426" s="553">
        <v>40.734000000000002</v>
      </c>
      <c r="J426" s="553">
        <v>380.94900000000001</v>
      </c>
      <c r="K426" s="553">
        <v>318.90699999999998</v>
      </c>
      <c r="L426" s="553">
        <v>692.76400000000001</v>
      </c>
      <c r="M426" s="553">
        <v>1392.6189999999999</v>
      </c>
    </row>
    <row r="427" spans="1:13" x14ac:dyDescent="0.2">
      <c r="A427" s="553" t="s">
        <v>1329</v>
      </c>
      <c r="B427" s="553">
        <v>1.071</v>
      </c>
      <c r="C427" s="553">
        <v>416.32299999999998</v>
      </c>
      <c r="D427" s="553">
        <v>125.06</v>
      </c>
      <c r="E427" s="553">
        <v>542.45399999999995</v>
      </c>
      <c r="F427" s="553">
        <v>1.1479999999999999</v>
      </c>
      <c r="G427" s="553">
        <v>4.6660000000000004</v>
      </c>
      <c r="H427" s="553">
        <v>33.606999999999999</v>
      </c>
      <c r="I427" s="553">
        <v>39.42</v>
      </c>
      <c r="J427" s="553">
        <v>581.87400000000002</v>
      </c>
      <c r="K427" s="553">
        <v>305.88499999999999</v>
      </c>
      <c r="L427" s="553">
        <v>679.33500000000004</v>
      </c>
      <c r="M427" s="553">
        <v>1567.0940000000001</v>
      </c>
    </row>
    <row r="428" spans="1:13" x14ac:dyDescent="0.2">
      <c r="A428" s="553" t="s">
        <v>1330</v>
      </c>
      <c r="B428" s="553">
        <v>1.6970000000000001</v>
      </c>
      <c r="C428" s="553">
        <v>742.7</v>
      </c>
      <c r="D428" s="553">
        <v>178</v>
      </c>
      <c r="E428" s="553">
        <v>922.39700000000005</v>
      </c>
      <c r="F428" s="553">
        <v>1.1859999999999999</v>
      </c>
      <c r="G428" s="553">
        <v>4.8209999999999997</v>
      </c>
      <c r="H428" s="553">
        <v>34.726999999999997</v>
      </c>
      <c r="I428" s="553">
        <v>40.734000000000002</v>
      </c>
      <c r="J428" s="553">
        <v>963.13099999999997</v>
      </c>
      <c r="K428" s="553">
        <v>388.81900000000002</v>
      </c>
      <c r="L428" s="553">
        <v>887.58699999999999</v>
      </c>
      <c r="M428" s="553">
        <v>2239.5369999999998</v>
      </c>
    </row>
    <row r="429" spans="1:13" x14ac:dyDescent="0.2">
      <c r="A429" s="553" t="s">
        <v>1331</v>
      </c>
      <c r="B429" s="553">
        <v>11.433999999999999</v>
      </c>
      <c r="C429" s="553">
        <v>4980.8310000000001</v>
      </c>
      <c r="D429" s="553">
        <v>1520.2929999999999</v>
      </c>
      <c r="E429" s="553">
        <v>6512.558</v>
      </c>
      <c r="F429" s="553">
        <v>14</v>
      </c>
      <c r="G429" s="553">
        <v>56.923999999999999</v>
      </c>
      <c r="H429" s="553">
        <v>410</v>
      </c>
      <c r="I429" s="553">
        <v>480.92399999999998</v>
      </c>
      <c r="J429" s="553">
        <v>6993.482</v>
      </c>
      <c r="K429" s="553">
        <v>4408.241</v>
      </c>
      <c r="L429" s="553">
        <v>9690.4249999999993</v>
      </c>
      <c r="M429" s="553">
        <v>21092.148000000001</v>
      </c>
    </row>
    <row r="430" spans="1:13" x14ac:dyDescent="0.2">
      <c r="A430" s="553" t="s">
        <v>1332</v>
      </c>
      <c r="B430" s="553">
        <v>1.002</v>
      </c>
      <c r="C430" s="553">
        <v>915.79200000000003</v>
      </c>
      <c r="D430" s="553">
        <v>167.714</v>
      </c>
      <c r="E430" s="553">
        <v>1084.509</v>
      </c>
      <c r="F430" s="553">
        <v>1.35</v>
      </c>
      <c r="G430" s="553">
        <v>4.9210000000000003</v>
      </c>
      <c r="H430" s="553">
        <v>36.521000000000001</v>
      </c>
      <c r="I430" s="553">
        <v>42.792000000000002</v>
      </c>
      <c r="J430" s="553">
        <v>1127.3009999999999</v>
      </c>
      <c r="K430" s="553">
        <v>427.48200000000003</v>
      </c>
      <c r="L430" s="553">
        <v>942.83799999999997</v>
      </c>
      <c r="M430" s="553">
        <v>2497.6210000000001</v>
      </c>
    </row>
    <row r="431" spans="1:13" x14ac:dyDescent="0.2">
      <c r="A431" s="553" t="s">
        <v>1333</v>
      </c>
      <c r="B431" s="553">
        <v>0.77900000000000003</v>
      </c>
      <c r="C431" s="553">
        <v>778.46500000000003</v>
      </c>
      <c r="D431" s="553">
        <v>143.58199999999999</v>
      </c>
      <c r="E431" s="553">
        <v>922.82500000000005</v>
      </c>
      <c r="F431" s="553">
        <v>1.22</v>
      </c>
      <c r="G431" s="553">
        <v>4.4450000000000003</v>
      </c>
      <c r="H431" s="553">
        <v>32.985999999999997</v>
      </c>
      <c r="I431" s="553">
        <v>38.651000000000003</v>
      </c>
      <c r="J431" s="553">
        <v>961.476</v>
      </c>
      <c r="K431" s="553">
        <v>363.94799999999998</v>
      </c>
      <c r="L431" s="553">
        <v>751.74800000000005</v>
      </c>
      <c r="M431" s="553">
        <v>2077.172</v>
      </c>
    </row>
    <row r="432" spans="1:13" x14ac:dyDescent="0.2">
      <c r="A432" s="553" t="s">
        <v>1334</v>
      </c>
      <c r="B432" s="553">
        <v>0.749</v>
      </c>
      <c r="C432" s="553">
        <v>694.92700000000002</v>
      </c>
      <c r="D432" s="553">
        <v>139.25899999999999</v>
      </c>
      <c r="E432" s="553">
        <v>834.93499999999995</v>
      </c>
      <c r="F432" s="553">
        <v>1.35</v>
      </c>
      <c r="G432" s="553">
        <v>4.9210000000000003</v>
      </c>
      <c r="H432" s="553">
        <v>36.521000000000001</v>
      </c>
      <c r="I432" s="553">
        <v>42.792000000000002</v>
      </c>
      <c r="J432" s="553">
        <v>877.72699999999998</v>
      </c>
      <c r="K432" s="553">
        <v>355.07</v>
      </c>
      <c r="L432" s="553">
        <v>765.65300000000002</v>
      </c>
      <c r="M432" s="553">
        <v>1998.451</v>
      </c>
    </row>
    <row r="433" spans="1:13" x14ac:dyDescent="0.2">
      <c r="A433" s="553" t="s">
        <v>1335</v>
      </c>
      <c r="B433" s="553">
        <v>0.64100000000000001</v>
      </c>
      <c r="C433" s="553">
        <v>393.66300000000001</v>
      </c>
      <c r="D433" s="553">
        <v>104.67400000000001</v>
      </c>
      <c r="E433" s="553">
        <v>498.97699999999998</v>
      </c>
      <c r="F433" s="553">
        <v>1.3069999999999999</v>
      </c>
      <c r="G433" s="553">
        <v>4.7619999999999996</v>
      </c>
      <c r="H433" s="553">
        <v>35.341999999999999</v>
      </c>
      <c r="I433" s="553">
        <v>41.411999999999999</v>
      </c>
      <c r="J433" s="553">
        <v>540.38900000000001</v>
      </c>
      <c r="K433" s="553">
        <v>295.988</v>
      </c>
      <c r="L433" s="553">
        <v>627.101</v>
      </c>
      <c r="M433" s="553">
        <v>1463.4780000000001</v>
      </c>
    </row>
    <row r="434" spans="1:13" x14ac:dyDescent="0.2">
      <c r="A434" s="553" t="s">
        <v>1336</v>
      </c>
      <c r="B434" s="553">
        <v>0.50800000000000001</v>
      </c>
      <c r="C434" s="553">
        <v>253.69399999999999</v>
      </c>
      <c r="D434" s="553">
        <v>103.72199999999999</v>
      </c>
      <c r="E434" s="553">
        <v>357.92399999999998</v>
      </c>
      <c r="F434" s="553">
        <v>1.35</v>
      </c>
      <c r="G434" s="553">
        <v>4.9210000000000003</v>
      </c>
      <c r="H434" s="553">
        <v>36.521000000000001</v>
      </c>
      <c r="I434" s="553">
        <v>42.792000000000002</v>
      </c>
      <c r="J434" s="553">
        <v>400.71600000000001</v>
      </c>
      <c r="K434" s="553">
        <v>298.15499999999997</v>
      </c>
      <c r="L434" s="553">
        <v>686.87099999999998</v>
      </c>
      <c r="M434" s="553">
        <v>1385.741</v>
      </c>
    </row>
    <row r="435" spans="1:13" x14ac:dyDescent="0.2">
      <c r="A435" s="553" t="s">
        <v>1337</v>
      </c>
      <c r="B435" s="553">
        <v>0.53900000000000003</v>
      </c>
      <c r="C435" s="553">
        <v>155.68199999999999</v>
      </c>
      <c r="D435" s="553">
        <v>106.15300000000001</v>
      </c>
      <c r="E435" s="553">
        <v>262.37400000000002</v>
      </c>
      <c r="F435" s="553">
        <v>1.3069999999999999</v>
      </c>
      <c r="G435" s="553">
        <v>4.7619999999999996</v>
      </c>
      <c r="H435" s="553">
        <v>35.341999999999999</v>
      </c>
      <c r="I435" s="553">
        <v>41.411999999999999</v>
      </c>
      <c r="J435" s="553">
        <v>303.786</v>
      </c>
      <c r="K435" s="553">
        <v>397.93299999999999</v>
      </c>
      <c r="L435" s="553">
        <v>892.529</v>
      </c>
      <c r="M435" s="553">
        <v>1594.2470000000001</v>
      </c>
    </row>
    <row r="436" spans="1:13" x14ac:dyDescent="0.2">
      <c r="A436" s="553" t="s">
        <v>1338</v>
      </c>
      <c r="B436" s="553">
        <v>0.64100000000000001</v>
      </c>
      <c r="C436" s="553">
        <v>125.273</v>
      </c>
      <c r="D436" s="553">
        <v>106.21</v>
      </c>
      <c r="E436" s="553">
        <v>232.12299999999999</v>
      </c>
      <c r="F436" s="553">
        <v>1.35</v>
      </c>
      <c r="G436" s="553">
        <v>4.9210000000000003</v>
      </c>
      <c r="H436" s="553">
        <v>36.521000000000001</v>
      </c>
      <c r="I436" s="553">
        <v>42.792000000000002</v>
      </c>
      <c r="J436" s="553">
        <v>274.916</v>
      </c>
      <c r="K436" s="553">
        <v>492.95299999999997</v>
      </c>
      <c r="L436" s="553">
        <v>1102.3389999999999</v>
      </c>
      <c r="M436" s="553">
        <v>1870.2080000000001</v>
      </c>
    </row>
    <row r="437" spans="1:13" x14ac:dyDescent="0.2">
      <c r="A437" s="553" t="s">
        <v>1339</v>
      </c>
      <c r="B437" s="553">
        <v>0.61</v>
      </c>
      <c r="C437" s="553">
        <v>115.34</v>
      </c>
      <c r="D437" s="553">
        <v>113.986</v>
      </c>
      <c r="E437" s="553">
        <v>229.935</v>
      </c>
      <c r="F437" s="553">
        <v>1.35</v>
      </c>
      <c r="G437" s="553">
        <v>4.9210000000000003</v>
      </c>
      <c r="H437" s="553">
        <v>36.521000000000001</v>
      </c>
      <c r="I437" s="553">
        <v>42.792000000000002</v>
      </c>
      <c r="J437" s="553">
        <v>272.72800000000001</v>
      </c>
      <c r="K437" s="553">
        <v>501.23899999999998</v>
      </c>
      <c r="L437" s="553">
        <v>1093.4639999999999</v>
      </c>
      <c r="M437" s="553">
        <v>1867.431</v>
      </c>
    </row>
    <row r="438" spans="1:13" x14ac:dyDescent="0.2">
      <c r="A438" s="553" t="s">
        <v>1340</v>
      </c>
      <c r="B438" s="553">
        <v>0.436</v>
      </c>
      <c r="C438" s="553">
        <v>121.06</v>
      </c>
      <c r="D438" s="553">
        <v>96.906000000000006</v>
      </c>
      <c r="E438" s="553">
        <v>218.40299999999999</v>
      </c>
      <c r="F438" s="553">
        <v>1.3069999999999999</v>
      </c>
      <c r="G438" s="553">
        <v>4.7619999999999996</v>
      </c>
      <c r="H438" s="553">
        <v>35.341999999999999</v>
      </c>
      <c r="I438" s="553">
        <v>41.411999999999999</v>
      </c>
      <c r="J438" s="553">
        <v>259.815</v>
      </c>
      <c r="K438" s="553">
        <v>431.67099999999999</v>
      </c>
      <c r="L438" s="553">
        <v>876.33</v>
      </c>
      <c r="M438" s="553">
        <v>1567.816</v>
      </c>
    </row>
    <row r="439" spans="1:13" x14ac:dyDescent="0.2">
      <c r="A439" s="553" t="s">
        <v>1341</v>
      </c>
      <c r="B439" s="553">
        <v>0.48199999999999998</v>
      </c>
      <c r="C439" s="553">
        <v>206.876</v>
      </c>
      <c r="D439" s="553">
        <v>107.512</v>
      </c>
      <c r="E439" s="553">
        <v>314.87</v>
      </c>
      <c r="F439" s="553">
        <v>1.35</v>
      </c>
      <c r="G439" s="553">
        <v>4.9210000000000003</v>
      </c>
      <c r="H439" s="553">
        <v>36.521000000000001</v>
      </c>
      <c r="I439" s="553">
        <v>42.792000000000002</v>
      </c>
      <c r="J439" s="553">
        <v>357.66199999999998</v>
      </c>
      <c r="K439" s="553">
        <v>350.36399999999998</v>
      </c>
      <c r="L439" s="553">
        <v>722.75400000000002</v>
      </c>
      <c r="M439" s="553">
        <v>1430.7809999999999</v>
      </c>
    </row>
    <row r="440" spans="1:13" x14ac:dyDescent="0.2">
      <c r="A440" s="553" t="s">
        <v>1342</v>
      </c>
      <c r="B440" s="553">
        <v>0.749</v>
      </c>
      <c r="C440" s="553">
        <v>396.387</v>
      </c>
      <c r="D440" s="553">
        <v>112.616</v>
      </c>
      <c r="E440" s="553">
        <v>509.75099999999998</v>
      </c>
      <c r="F440" s="553">
        <v>1.3069999999999999</v>
      </c>
      <c r="G440" s="553">
        <v>4.7619999999999996</v>
      </c>
      <c r="H440" s="553">
        <v>35.341999999999999</v>
      </c>
      <c r="I440" s="553">
        <v>41.411999999999999</v>
      </c>
      <c r="J440" s="553">
        <v>551.16300000000001</v>
      </c>
      <c r="K440" s="553">
        <v>312.83499999999998</v>
      </c>
      <c r="L440" s="553">
        <v>688.22500000000002</v>
      </c>
      <c r="M440" s="553">
        <v>1552.223</v>
      </c>
    </row>
    <row r="441" spans="1:13" x14ac:dyDescent="0.2">
      <c r="A441" s="553" t="s">
        <v>1343</v>
      </c>
      <c r="B441" s="553">
        <v>1.2989999999999999</v>
      </c>
      <c r="C441" s="553">
        <v>790.66099999999994</v>
      </c>
      <c r="D441" s="553">
        <v>148.50700000000001</v>
      </c>
      <c r="E441" s="553">
        <v>940.46699999999998</v>
      </c>
      <c r="F441" s="553">
        <v>1.35</v>
      </c>
      <c r="G441" s="553">
        <v>4.9210000000000003</v>
      </c>
      <c r="H441" s="553">
        <v>36.521000000000001</v>
      </c>
      <c r="I441" s="553">
        <v>42.792000000000002</v>
      </c>
      <c r="J441" s="553">
        <v>983.25900000000001</v>
      </c>
      <c r="K441" s="553">
        <v>410.04500000000002</v>
      </c>
      <c r="L441" s="553">
        <v>929.3</v>
      </c>
      <c r="M441" s="553">
        <v>2322.6039999999998</v>
      </c>
    </row>
    <row r="442" spans="1:13" x14ac:dyDescent="0.2">
      <c r="A442" s="553" t="s">
        <v>1344</v>
      </c>
      <c r="B442" s="553">
        <v>8.4350000000000005</v>
      </c>
      <c r="C442" s="553">
        <v>4946.3540000000003</v>
      </c>
      <c r="D442" s="553">
        <v>1450.84</v>
      </c>
      <c r="E442" s="553">
        <v>6405.6279999999997</v>
      </c>
      <c r="F442" s="553">
        <v>15.9</v>
      </c>
      <c r="G442" s="553">
        <v>57.942999999999998</v>
      </c>
      <c r="H442" s="553">
        <v>430</v>
      </c>
      <c r="I442" s="553">
        <v>503.84300000000002</v>
      </c>
      <c r="J442" s="553">
        <v>6909.4709999999995</v>
      </c>
      <c r="K442" s="553">
        <v>4637.683</v>
      </c>
      <c r="L442" s="553">
        <v>10078.923000000001</v>
      </c>
      <c r="M442" s="553">
        <v>21626.077000000001</v>
      </c>
    </row>
    <row r="443" spans="1:13" x14ac:dyDescent="0.2">
      <c r="A443" s="553" t="s">
        <v>1345</v>
      </c>
      <c r="B443" s="553">
        <v>0.68200000000000005</v>
      </c>
      <c r="C443" s="553">
        <v>731.64599999999996</v>
      </c>
      <c r="D443" s="553">
        <v>130.47999999999999</v>
      </c>
      <c r="E443" s="553">
        <v>862.80700000000002</v>
      </c>
      <c r="F443" s="553">
        <v>1.554</v>
      </c>
      <c r="G443" s="553">
        <v>5.3849999999999998</v>
      </c>
      <c r="H443" s="553">
        <v>32.274000000000001</v>
      </c>
      <c r="I443" s="553">
        <v>39.213000000000001</v>
      </c>
      <c r="J443" s="553">
        <v>902.02099999999996</v>
      </c>
      <c r="K443" s="553">
        <v>410.86900000000003</v>
      </c>
      <c r="L443" s="553">
        <v>862.596</v>
      </c>
      <c r="M443" s="553">
        <v>2175.4859999999999</v>
      </c>
    </row>
    <row r="444" spans="1:13" x14ac:dyDescent="0.2">
      <c r="A444" s="553" t="s">
        <v>1346</v>
      </c>
      <c r="B444" s="553">
        <v>0.61899999999999999</v>
      </c>
      <c r="C444" s="553">
        <v>719.88199999999995</v>
      </c>
      <c r="D444" s="553">
        <v>137.43600000000001</v>
      </c>
      <c r="E444" s="553">
        <v>857.93700000000001</v>
      </c>
      <c r="F444" s="553">
        <v>1.4039999999999999</v>
      </c>
      <c r="G444" s="553">
        <v>4.8639999999999999</v>
      </c>
      <c r="H444" s="553">
        <v>29.151</v>
      </c>
      <c r="I444" s="553">
        <v>35.417999999999999</v>
      </c>
      <c r="J444" s="553">
        <v>893.35500000000002</v>
      </c>
      <c r="K444" s="553">
        <v>356.59199999999998</v>
      </c>
      <c r="L444" s="553">
        <v>753.58900000000006</v>
      </c>
      <c r="M444" s="553">
        <v>2003.5360000000001</v>
      </c>
    </row>
    <row r="445" spans="1:13" x14ac:dyDescent="0.2">
      <c r="A445" s="553" t="s">
        <v>1347</v>
      </c>
      <c r="B445" s="553">
        <v>0.621</v>
      </c>
      <c r="C445" s="553">
        <v>641.48699999999997</v>
      </c>
      <c r="D445" s="553">
        <v>128.21</v>
      </c>
      <c r="E445" s="553">
        <v>770.31799999999998</v>
      </c>
      <c r="F445" s="553">
        <v>1.554</v>
      </c>
      <c r="G445" s="553">
        <v>5.3849999999999998</v>
      </c>
      <c r="H445" s="553">
        <v>32.274000000000001</v>
      </c>
      <c r="I445" s="553">
        <v>39.213000000000001</v>
      </c>
      <c r="J445" s="553">
        <v>809.53099999999995</v>
      </c>
      <c r="K445" s="553">
        <v>358.10700000000003</v>
      </c>
      <c r="L445" s="553">
        <v>758.47799999999995</v>
      </c>
      <c r="M445" s="553">
        <v>1926.117</v>
      </c>
    </row>
    <row r="446" spans="1:13" x14ac:dyDescent="0.2">
      <c r="A446" s="553" t="s">
        <v>1348</v>
      </c>
      <c r="B446" s="553">
        <v>0.40899999999999997</v>
      </c>
      <c r="C446" s="553">
        <v>364.28699999999998</v>
      </c>
      <c r="D446" s="553">
        <v>97.552000000000007</v>
      </c>
      <c r="E446" s="553">
        <v>462.24799999999999</v>
      </c>
      <c r="F446" s="553">
        <v>1.504</v>
      </c>
      <c r="G446" s="553">
        <v>5.2110000000000003</v>
      </c>
      <c r="H446" s="553">
        <v>31.233000000000001</v>
      </c>
      <c r="I446" s="553">
        <v>37.948</v>
      </c>
      <c r="J446" s="553">
        <v>500.19600000000003</v>
      </c>
      <c r="K446" s="553">
        <v>304.94400000000002</v>
      </c>
      <c r="L446" s="553">
        <v>655.03899999999999</v>
      </c>
      <c r="M446" s="553">
        <v>1460.18</v>
      </c>
    </row>
    <row r="447" spans="1:13" x14ac:dyDescent="0.2">
      <c r="A447" s="553" t="s">
        <v>1349</v>
      </c>
      <c r="B447" s="553">
        <v>0.42499999999999999</v>
      </c>
      <c r="C447" s="553">
        <v>208.60900000000001</v>
      </c>
      <c r="D447" s="553">
        <v>91.55</v>
      </c>
      <c r="E447" s="553">
        <v>300.584</v>
      </c>
      <c r="F447" s="553">
        <v>1.554</v>
      </c>
      <c r="G447" s="553">
        <v>5.3849999999999998</v>
      </c>
      <c r="H447" s="553">
        <v>32.274000000000001</v>
      </c>
      <c r="I447" s="553">
        <v>39.213000000000001</v>
      </c>
      <c r="J447" s="553">
        <v>339.79700000000003</v>
      </c>
      <c r="K447" s="553">
        <v>320.72800000000001</v>
      </c>
      <c r="L447" s="553">
        <v>725.95600000000002</v>
      </c>
      <c r="M447" s="553">
        <v>1386.48</v>
      </c>
    </row>
    <row r="448" spans="1:13" x14ac:dyDescent="0.2">
      <c r="A448" s="553" t="s">
        <v>1350</v>
      </c>
      <c r="B448" s="553">
        <v>0.44800000000000001</v>
      </c>
      <c r="C448" s="553">
        <v>144.52199999999999</v>
      </c>
      <c r="D448" s="553">
        <v>83.103999999999999</v>
      </c>
      <c r="E448" s="553">
        <v>228.07499999999999</v>
      </c>
      <c r="F448" s="553">
        <v>1.504</v>
      </c>
      <c r="G448" s="553">
        <v>5.2110000000000003</v>
      </c>
      <c r="H448" s="553">
        <v>31.233000000000001</v>
      </c>
      <c r="I448" s="553">
        <v>37.948</v>
      </c>
      <c r="J448" s="553">
        <v>266.02300000000002</v>
      </c>
      <c r="K448" s="553">
        <v>405.39800000000002</v>
      </c>
      <c r="L448" s="553">
        <v>894.91</v>
      </c>
      <c r="M448" s="553">
        <v>1566.3309999999999</v>
      </c>
    </row>
    <row r="449" spans="1:13" x14ac:dyDescent="0.2">
      <c r="A449" s="553" t="s">
        <v>1351</v>
      </c>
      <c r="B449" s="553">
        <v>0.45</v>
      </c>
      <c r="C449" s="553">
        <v>118.42400000000001</v>
      </c>
      <c r="D449" s="553">
        <v>84.68</v>
      </c>
      <c r="E449" s="553">
        <v>203.554</v>
      </c>
      <c r="F449" s="553">
        <v>1.554</v>
      </c>
      <c r="G449" s="553">
        <v>5.3849999999999998</v>
      </c>
      <c r="H449" s="553">
        <v>32.274000000000001</v>
      </c>
      <c r="I449" s="553">
        <v>39.213000000000001</v>
      </c>
      <c r="J449" s="553">
        <v>242.767</v>
      </c>
      <c r="K449" s="553">
        <v>502.71800000000002</v>
      </c>
      <c r="L449" s="553">
        <v>1113.5</v>
      </c>
      <c r="M449" s="553">
        <v>1858.9860000000001</v>
      </c>
    </row>
    <row r="450" spans="1:13" x14ac:dyDescent="0.2">
      <c r="A450" s="553" t="s">
        <v>1352</v>
      </c>
      <c r="B450" s="553">
        <v>0.45</v>
      </c>
      <c r="C450" s="553">
        <v>111.09099999999999</v>
      </c>
      <c r="D450" s="553">
        <v>85.98</v>
      </c>
      <c r="E450" s="553">
        <v>197.52199999999999</v>
      </c>
      <c r="F450" s="553">
        <v>1.554</v>
      </c>
      <c r="G450" s="553">
        <v>5.3849999999999998</v>
      </c>
      <c r="H450" s="553">
        <v>32.274000000000001</v>
      </c>
      <c r="I450" s="553">
        <v>39.213000000000001</v>
      </c>
      <c r="J450" s="553">
        <v>236.73500000000001</v>
      </c>
      <c r="K450" s="553">
        <v>512.02</v>
      </c>
      <c r="L450" s="553">
        <v>1094.423</v>
      </c>
      <c r="M450" s="553">
        <v>1843.1780000000001</v>
      </c>
    </row>
    <row r="451" spans="1:13" x14ac:dyDescent="0.2">
      <c r="A451" s="553" t="s">
        <v>1353</v>
      </c>
      <c r="B451" s="553">
        <v>0.38200000000000001</v>
      </c>
      <c r="C451" s="553">
        <v>127.892</v>
      </c>
      <c r="D451" s="553">
        <v>84.891000000000005</v>
      </c>
      <c r="E451" s="553">
        <v>213.16399999999999</v>
      </c>
      <c r="F451" s="553">
        <v>1.504</v>
      </c>
      <c r="G451" s="553">
        <v>5.2110000000000003</v>
      </c>
      <c r="H451" s="553">
        <v>31.233000000000001</v>
      </c>
      <c r="I451" s="553">
        <v>37.948</v>
      </c>
      <c r="J451" s="553">
        <v>251.11199999999999</v>
      </c>
      <c r="K451" s="553">
        <v>396.03800000000001</v>
      </c>
      <c r="L451" s="553">
        <v>781.46600000000001</v>
      </c>
      <c r="M451" s="553">
        <v>1428.616</v>
      </c>
    </row>
    <row r="452" spans="1:13" x14ac:dyDescent="0.2">
      <c r="A452" s="553" t="s">
        <v>1354</v>
      </c>
      <c r="B452" s="553">
        <v>0.54700000000000004</v>
      </c>
      <c r="C452" s="553">
        <v>246.22300000000001</v>
      </c>
      <c r="D452" s="553">
        <v>89.896000000000001</v>
      </c>
      <c r="E452" s="553">
        <v>336.666</v>
      </c>
      <c r="F452" s="553">
        <v>1.554</v>
      </c>
      <c r="G452" s="553">
        <v>5.3849999999999998</v>
      </c>
      <c r="H452" s="553">
        <v>32.274000000000001</v>
      </c>
      <c r="I452" s="553">
        <v>39.213000000000001</v>
      </c>
      <c r="J452" s="553">
        <v>375.88</v>
      </c>
      <c r="K452" s="553">
        <v>328.392</v>
      </c>
      <c r="L452" s="553">
        <v>695.88199999999995</v>
      </c>
      <c r="M452" s="553">
        <v>1400.153</v>
      </c>
    </row>
    <row r="453" spans="1:13" x14ac:dyDescent="0.2">
      <c r="A453" s="553" t="s">
        <v>1355</v>
      </c>
      <c r="B453" s="553">
        <v>0.64</v>
      </c>
      <c r="C453" s="553">
        <v>423.51</v>
      </c>
      <c r="D453" s="553">
        <v>94.834999999999994</v>
      </c>
      <c r="E453" s="553">
        <v>518.98400000000004</v>
      </c>
      <c r="F453" s="553">
        <v>1.504</v>
      </c>
      <c r="G453" s="553">
        <v>5.2110000000000003</v>
      </c>
      <c r="H453" s="553">
        <v>31.233000000000001</v>
      </c>
      <c r="I453" s="553">
        <v>37.948</v>
      </c>
      <c r="J453" s="553">
        <v>556.93299999999999</v>
      </c>
      <c r="K453" s="553">
        <v>323.60399999999998</v>
      </c>
      <c r="L453" s="553">
        <v>705.26400000000001</v>
      </c>
      <c r="M453" s="553">
        <v>1585.8009999999999</v>
      </c>
    </row>
    <row r="454" spans="1:13" x14ac:dyDescent="0.2">
      <c r="A454" s="553" t="s">
        <v>1356</v>
      </c>
      <c r="B454" s="553">
        <v>0.73499999999999999</v>
      </c>
      <c r="C454" s="553">
        <v>638.99</v>
      </c>
      <c r="D454" s="553">
        <v>115.348</v>
      </c>
      <c r="E454" s="553">
        <v>755.07299999999998</v>
      </c>
      <c r="F454" s="553">
        <v>1.554</v>
      </c>
      <c r="G454" s="553">
        <v>5.3849999999999998</v>
      </c>
      <c r="H454" s="553">
        <v>32.274000000000001</v>
      </c>
      <c r="I454" s="553">
        <v>39.213000000000001</v>
      </c>
      <c r="J454" s="553">
        <v>794.28599999999994</v>
      </c>
      <c r="K454" s="553">
        <v>391.976</v>
      </c>
      <c r="L454" s="553">
        <v>866.05</v>
      </c>
      <c r="M454" s="553">
        <v>2052.3119999999999</v>
      </c>
    </row>
    <row r="455" spans="1:13" x14ac:dyDescent="0.2">
      <c r="A455" s="553" t="s">
        <v>1357</v>
      </c>
      <c r="B455" s="553">
        <v>6.4080000000000004</v>
      </c>
      <c r="C455" s="553">
        <v>4475.9129999999996</v>
      </c>
      <c r="D455" s="553">
        <v>1223.961</v>
      </c>
      <c r="E455" s="553">
        <v>5706.2820000000002</v>
      </c>
      <c r="F455" s="553">
        <v>18.3</v>
      </c>
      <c r="G455" s="553">
        <v>63.405000000000001</v>
      </c>
      <c r="H455" s="553">
        <v>380</v>
      </c>
      <c r="I455" s="553">
        <v>461.70499999999998</v>
      </c>
      <c r="J455" s="553">
        <v>6167.9870000000001</v>
      </c>
      <c r="K455" s="553">
        <v>4611.3860000000004</v>
      </c>
      <c r="L455" s="553">
        <v>9908.9210000000003</v>
      </c>
      <c r="M455" s="553">
        <v>20688.294999999998</v>
      </c>
    </row>
    <row r="456" spans="1:13" x14ac:dyDescent="0.2">
      <c r="A456" s="553" t="s">
        <v>1358</v>
      </c>
      <c r="B456" s="553">
        <v>0.81499999999999995</v>
      </c>
      <c r="C456" s="553">
        <v>822.54300000000001</v>
      </c>
      <c r="D456" s="553">
        <v>131.28399999999999</v>
      </c>
      <c r="E456" s="553">
        <v>954.64200000000005</v>
      </c>
      <c r="F456" s="553">
        <v>1.8680000000000001</v>
      </c>
      <c r="G456" s="553">
        <v>5.9119999999999999</v>
      </c>
      <c r="H456" s="553">
        <v>35.670999999999999</v>
      </c>
      <c r="I456" s="553">
        <v>43.451999999999998</v>
      </c>
      <c r="J456" s="553">
        <v>998.09400000000005</v>
      </c>
      <c r="K456" s="553">
        <v>427.47699999999998</v>
      </c>
      <c r="L456" s="553">
        <v>947.91099999999994</v>
      </c>
      <c r="M456" s="553">
        <v>2373.4810000000002</v>
      </c>
    </row>
    <row r="457" spans="1:13" x14ac:dyDescent="0.2">
      <c r="A457" s="553" t="s">
        <v>1359</v>
      </c>
      <c r="B457" s="553">
        <v>0.79100000000000004</v>
      </c>
      <c r="C457" s="553">
        <v>921.64099999999996</v>
      </c>
      <c r="D457" s="553">
        <v>134.70099999999999</v>
      </c>
      <c r="E457" s="553">
        <v>1057.1320000000001</v>
      </c>
      <c r="F457" s="553">
        <v>1.6879999999999999</v>
      </c>
      <c r="G457" s="553">
        <v>5.34</v>
      </c>
      <c r="H457" s="553">
        <v>32.219000000000001</v>
      </c>
      <c r="I457" s="553">
        <v>39.247</v>
      </c>
      <c r="J457" s="553">
        <v>1096.3789999999999</v>
      </c>
      <c r="K457" s="553">
        <v>414.43599999999998</v>
      </c>
      <c r="L457" s="553">
        <v>851.45899999999995</v>
      </c>
      <c r="M457" s="553">
        <v>2362.2739999999999</v>
      </c>
    </row>
    <row r="458" spans="1:13" x14ac:dyDescent="0.2">
      <c r="A458" s="553" t="s">
        <v>1360</v>
      </c>
      <c r="B458" s="553">
        <v>0.72799999999999998</v>
      </c>
      <c r="C458" s="553">
        <v>631.26599999999996</v>
      </c>
      <c r="D458" s="553">
        <v>127.193</v>
      </c>
      <c r="E458" s="553">
        <v>759.18700000000001</v>
      </c>
      <c r="F458" s="553">
        <v>1.8680000000000001</v>
      </c>
      <c r="G458" s="553">
        <v>5.9119999999999999</v>
      </c>
      <c r="H458" s="553">
        <v>35.670999999999999</v>
      </c>
      <c r="I458" s="553">
        <v>43.451999999999998</v>
      </c>
      <c r="J458" s="553">
        <v>802.63800000000003</v>
      </c>
      <c r="K458" s="553">
        <v>360.63099999999997</v>
      </c>
      <c r="L458" s="553">
        <v>763.58600000000001</v>
      </c>
      <c r="M458" s="553">
        <v>1926.855</v>
      </c>
    </row>
    <row r="459" spans="1:13" x14ac:dyDescent="0.2">
      <c r="A459" s="553" t="s">
        <v>1361</v>
      </c>
      <c r="B459" s="553">
        <v>0.53300000000000003</v>
      </c>
      <c r="C459" s="553">
        <v>417.44799999999998</v>
      </c>
      <c r="D459" s="553">
        <v>87.076999999999998</v>
      </c>
      <c r="E459" s="553">
        <v>505.05700000000002</v>
      </c>
      <c r="F459" s="553">
        <v>1.8080000000000001</v>
      </c>
      <c r="G459" s="553">
        <v>5.7210000000000001</v>
      </c>
      <c r="H459" s="553">
        <v>34.521000000000001</v>
      </c>
      <c r="I459" s="553">
        <v>42.05</v>
      </c>
      <c r="J459" s="553">
        <v>547.10799999999995</v>
      </c>
      <c r="K459" s="553">
        <v>308.04199999999997</v>
      </c>
      <c r="L459" s="553">
        <v>656.96500000000003</v>
      </c>
      <c r="M459" s="553">
        <v>1512.114</v>
      </c>
    </row>
    <row r="460" spans="1:13" x14ac:dyDescent="0.2">
      <c r="A460" s="553" t="s">
        <v>1362</v>
      </c>
      <c r="B460" s="553">
        <v>0.52200000000000002</v>
      </c>
      <c r="C460" s="553">
        <v>220.934</v>
      </c>
      <c r="D460" s="553">
        <v>72.744</v>
      </c>
      <c r="E460" s="553">
        <v>294.19900000000001</v>
      </c>
      <c r="F460" s="553">
        <v>1.8680000000000001</v>
      </c>
      <c r="G460" s="553">
        <v>5.9119999999999999</v>
      </c>
      <c r="H460" s="553">
        <v>35.670999999999999</v>
      </c>
      <c r="I460" s="553">
        <v>43.451999999999998</v>
      </c>
      <c r="J460" s="553">
        <v>337.65100000000001</v>
      </c>
      <c r="K460" s="553">
        <v>328.87900000000002</v>
      </c>
      <c r="L460" s="553">
        <v>726.92100000000005</v>
      </c>
      <c r="M460" s="553">
        <v>1393.451</v>
      </c>
    </row>
    <row r="461" spans="1:13" x14ac:dyDescent="0.2">
      <c r="A461" s="553" t="s">
        <v>1363</v>
      </c>
      <c r="B461" s="553">
        <v>0.501</v>
      </c>
      <c r="C461" s="553">
        <v>140.352</v>
      </c>
      <c r="D461" s="553">
        <v>77.542000000000002</v>
      </c>
      <c r="E461" s="553">
        <v>218.39599999999999</v>
      </c>
      <c r="F461" s="553">
        <v>1.8080000000000001</v>
      </c>
      <c r="G461" s="553">
        <v>5.7210000000000001</v>
      </c>
      <c r="H461" s="553">
        <v>34.521000000000001</v>
      </c>
      <c r="I461" s="553">
        <v>42.05</v>
      </c>
      <c r="J461" s="553">
        <v>260.44600000000003</v>
      </c>
      <c r="K461" s="553">
        <v>400.62900000000002</v>
      </c>
      <c r="L461" s="553">
        <v>878.56700000000001</v>
      </c>
      <c r="M461" s="553">
        <v>1539.6420000000001</v>
      </c>
    </row>
    <row r="462" spans="1:13" x14ac:dyDescent="0.2">
      <c r="A462" s="553" t="s">
        <v>1364</v>
      </c>
      <c r="B462" s="553">
        <v>0.51300000000000001</v>
      </c>
      <c r="C462" s="553">
        <v>120.384</v>
      </c>
      <c r="D462" s="553">
        <v>78.004999999999995</v>
      </c>
      <c r="E462" s="553">
        <v>198.90299999999999</v>
      </c>
      <c r="F462" s="553">
        <v>1.8680000000000001</v>
      </c>
      <c r="G462" s="553">
        <v>5.9119999999999999</v>
      </c>
      <c r="H462" s="553">
        <v>35.670999999999999</v>
      </c>
      <c r="I462" s="553">
        <v>43.451999999999998</v>
      </c>
      <c r="J462" s="553">
        <v>242.35499999999999</v>
      </c>
      <c r="K462" s="553">
        <v>474.36</v>
      </c>
      <c r="L462" s="553">
        <v>1033.383</v>
      </c>
      <c r="M462" s="553">
        <v>1750.097</v>
      </c>
    </row>
    <row r="463" spans="1:13" x14ac:dyDescent="0.2">
      <c r="A463" s="553" t="s">
        <v>1365</v>
      </c>
      <c r="B463" s="553">
        <v>0.54900000000000004</v>
      </c>
      <c r="C463" s="553">
        <v>114.68</v>
      </c>
      <c r="D463" s="553">
        <v>85.328999999999994</v>
      </c>
      <c r="E463" s="553">
        <v>200.559</v>
      </c>
      <c r="F463" s="553">
        <v>1.8680000000000001</v>
      </c>
      <c r="G463" s="553">
        <v>5.9119999999999999</v>
      </c>
      <c r="H463" s="553">
        <v>35.670999999999999</v>
      </c>
      <c r="I463" s="553">
        <v>43.451999999999998</v>
      </c>
      <c r="J463" s="553">
        <v>244.011</v>
      </c>
      <c r="K463" s="553">
        <v>512.14599999999996</v>
      </c>
      <c r="L463" s="553">
        <v>1130.124</v>
      </c>
      <c r="M463" s="553">
        <v>1886.2809999999999</v>
      </c>
    </row>
    <row r="464" spans="1:13" x14ac:dyDescent="0.2">
      <c r="A464" s="553" t="s">
        <v>1366</v>
      </c>
      <c r="B464" s="553">
        <v>0.49399999999999999</v>
      </c>
      <c r="C464" s="553">
        <v>119.134</v>
      </c>
      <c r="D464" s="553">
        <v>86.040999999999997</v>
      </c>
      <c r="E464" s="553">
        <v>205.66900000000001</v>
      </c>
      <c r="F464" s="553">
        <v>1.8080000000000001</v>
      </c>
      <c r="G464" s="553">
        <v>5.7210000000000001</v>
      </c>
      <c r="H464" s="553">
        <v>34.521000000000001</v>
      </c>
      <c r="I464" s="553">
        <v>42.05</v>
      </c>
      <c r="J464" s="553">
        <v>247.71899999999999</v>
      </c>
      <c r="K464" s="553">
        <v>441.89499999999998</v>
      </c>
      <c r="L464" s="553">
        <v>875.82</v>
      </c>
      <c r="M464" s="553">
        <v>1565.4349999999999</v>
      </c>
    </row>
    <row r="465" spans="1:13" x14ac:dyDescent="0.2">
      <c r="A465" s="553" t="s">
        <v>1367</v>
      </c>
      <c r="B465" s="553">
        <v>0.67100000000000004</v>
      </c>
      <c r="C465" s="553">
        <v>178.34100000000001</v>
      </c>
      <c r="D465" s="553">
        <v>96.384</v>
      </c>
      <c r="E465" s="553">
        <v>275.39600000000002</v>
      </c>
      <c r="F465" s="553">
        <v>1.8680000000000001</v>
      </c>
      <c r="G465" s="553">
        <v>5.9119999999999999</v>
      </c>
      <c r="H465" s="553">
        <v>35.670999999999999</v>
      </c>
      <c r="I465" s="553">
        <v>43.451999999999998</v>
      </c>
      <c r="J465" s="553">
        <v>318.84800000000001</v>
      </c>
      <c r="K465" s="553">
        <v>354.00799999999998</v>
      </c>
      <c r="L465" s="553">
        <v>729.74699999999996</v>
      </c>
      <c r="M465" s="553">
        <v>1402.6030000000001</v>
      </c>
    </row>
    <row r="466" spans="1:13" x14ac:dyDescent="0.2">
      <c r="A466" s="553" t="s">
        <v>1368</v>
      </c>
      <c r="B466" s="553">
        <v>0.79900000000000004</v>
      </c>
      <c r="C466" s="553">
        <v>414.96699999999998</v>
      </c>
      <c r="D466" s="553">
        <v>116.678</v>
      </c>
      <c r="E466" s="553">
        <v>532.44399999999996</v>
      </c>
      <c r="F466" s="553">
        <v>1.8080000000000001</v>
      </c>
      <c r="G466" s="553">
        <v>5.7210000000000001</v>
      </c>
      <c r="H466" s="553">
        <v>34.521000000000001</v>
      </c>
      <c r="I466" s="553">
        <v>42.05</v>
      </c>
      <c r="J466" s="553">
        <v>574.49400000000003</v>
      </c>
      <c r="K466" s="553">
        <v>327.22699999999998</v>
      </c>
      <c r="L466" s="553">
        <v>694.92899999999997</v>
      </c>
      <c r="M466" s="553">
        <v>1596.65</v>
      </c>
    </row>
    <row r="467" spans="1:13" x14ac:dyDescent="0.2">
      <c r="A467" s="553" t="s">
        <v>1369</v>
      </c>
      <c r="B467" s="553">
        <v>0.86499999999999999</v>
      </c>
      <c r="C467" s="553">
        <v>734.80600000000004</v>
      </c>
      <c r="D467" s="553">
        <v>160.672</v>
      </c>
      <c r="E467" s="553">
        <v>896.34199999999998</v>
      </c>
      <c r="F467" s="553">
        <v>1.8680000000000001</v>
      </c>
      <c r="G467" s="553">
        <v>5.9119999999999999</v>
      </c>
      <c r="H467" s="553">
        <v>35.670999999999999</v>
      </c>
      <c r="I467" s="553">
        <v>43.451999999999998</v>
      </c>
      <c r="J467" s="553">
        <v>939.79399999999998</v>
      </c>
      <c r="K467" s="553">
        <v>400.596</v>
      </c>
      <c r="L467" s="553">
        <v>894.67200000000003</v>
      </c>
      <c r="M467" s="553">
        <v>2235.0610000000001</v>
      </c>
    </row>
    <row r="468" spans="1:13" x14ac:dyDescent="0.2">
      <c r="A468" s="553" t="s">
        <v>1370</v>
      </c>
      <c r="B468" s="553">
        <v>7.782</v>
      </c>
      <c r="C468" s="553">
        <v>4835.4399999999996</v>
      </c>
      <c r="D468" s="553">
        <v>1253.6500000000001</v>
      </c>
      <c r="E468" s="553">
        <v>6096.8720000000003</v>
      </c>
      <c r="F468" s="553">
        <v>22</v>
      </c>
      <c r="G468" s="553">
        <v>69.61</v>
      </c>
      <c r="H468" s="553">
        <v>420</v>
      </c>
      <c r="I468" s="553">
        <v>511.61</v>
      </c>
      <c r="J468" s="553">
        <v>6608.482</v>
      </c>
      <c r="K468" s="553">
        <v>4750.326</v>
      </c>
      <c r="L468" s="553">
        <v>10182.105</v>
      </c>
      <c r="M468" s="553">
        <v>21540.913</v>
      </c>
    </row>
    <row r="469" spans="1:13" x14ac:dyDescent="0.2">
      <c r="A469" s="553" t="s">
        <v>1371</v>
      </c>
      <c r="B469" s="553" t="s">
        <v>916</v>
      </c>
      <c r="C469" s="553">
        <v>905.69100000000003</v>
      </c>
      <c r="D469" s="553">
        <v>165.28899999999999</v>
      </c>
      <c r="E469" s="553">
        <v>1070.98</v>
      </c>
      <c r="F469" s="553">
        <v>2.2360000000000002</v>
      </c>
      <c r="G469" s="553">
        <v>6.7969999999999997</v>
      </c>
      <c r="H469" s="553">
        <v>39.808999999999997</v>
      </c>
      <c r="I469" s="553">
        <v>48.841999999999999</v>
      </c>
      <c r="J469" s="553">
        <v>1119.8219999999999</v>
      </c>
      <c r="K469" s="553">
        <v>453.58499999999998</v>
      </c>
      <c r="L469" s="553">
        <v>970.88099999999997</v>
      </c>
      <c r="M469" s="553">
        <v>2544.2869999999998</v>
      </c>
    </row>
    <row r="470" spans="1:13" x14ac:dyDescent="0.2">
      <c r="A470" s="553" t="s">
        <v>1372</v>
      </c>
      <c r="B470" s="553" t="s">
        <v>916</v>
      </c>
      <c r="C470" s="553">
        <v>838.63499999999999</v>
      </c>
      <c r="D470" s="553">
        <v>157.34700000000001</v>
      </c>
      <c r="E470" s="553">
        <v>995.98099999999999</v>
      </c>
      <c r="F470" s="553">
        <v>2.0920000000000001</v>
      </c>
      <c r="G470" s="553">
        <v>6.359</v>
      </c>
      <c r="H470" s="553">
        <v>37.24</v>
      </c>
      <c r="I470" s="553">
        <v>45.691000000000003</v>
      </c>
      <c r="J470" s="553">
        <v>1041.672</v>
      </c>
      <c r="K470" s="553">
        <v>404.22199999999998</v>
      </c>
      <c r="L470" s="553">
        <v>820.29399999999998</v>
      </c>
      <c r="M470" s="553">
        <v>2266.1889999999999</v>
      </c>
    </row>
    <row r="471" spans="1:13" x14ac:dyDescent="0.2">
      <c r="A471" s="553" t="s">
        <v>1373</v>
      </c>
      <c r="B471" s="553" t="s">
        <v>916</v>
      </c>
      <c r="C471" s="553">
        <v>672.31700000000001</v>
      </c>
      <c r="D471" s="553">
        <v>132.387</v>
      </c>
      <c r="E471" s="553">
        <v>804.70399999999995</v>
      </c>
      <c r="F471" s="553">
        <v>2.2360000000000002</v>
      </c>
      <c r="G471" s="553">
        <v>6.7969999999999997</v>
      </c>
      <c r="H471" s="553">
        <v>39.808999999999997</v>
      </c>
      <c r="I471" s="553">
        <v>48.841999999999999</v>
      </c>
      <c r="J471" s="553">
        <v>853.54600000000005</v>
      </c>
      <c r="K471" s="553">
        <v>365.27800000000002</v>
      </c>
      <c r="L471" s="553">
        <v>774.62400000000002</v>
      </c>
      <c r="M471" s="553">
        <v>1993.4480000000001</v>
      </c>
    </row>
    <row r="472" spans="1:13" x14ac:dyDescent="0.2">
      <c r="A472" s="553" t="s">
        <v>1374</v>
      </c>
      <c r="B472" s="553" t="s">
        <v>916</v>
      </c>
      <c r="C472" s="553">
        <v>397.74900000000002</v>
      </c>
      <c r="D472" s="553">
        <v>101.56399999999999</v>
      </c>
      <c r="E472" s="553">
        <v>499.31299999999999</v>
      </c>
      <c r="F472" s="553">
        <v>2.1640000000000001</v>
      </c>
      <c r="G472" s="553">
        <v>6.5780000000000003</v>
      </c>
      <c r="H472" s="553">
        <v>38.524999999999999</v>
      </c>
      <c r="I472" s="553">
        <v>47.265999999999998</v>
      </c>
      <c r="J472" s="553">
        <v>546.57899999999995</v>
      </c>
      <c r="K472" s="553">
        <v>313.82499999999999</v>
      </c>
      <c r="L472" s="553">
        <v>662.77099999999996</v>
      </c>
      <c r="M472" s="553">
        <v>1523.174</v>
      </c>
    </row>
    <row r="473" spans="1:13" x14ac:dyDescent="0.2">
      <c r="A473" s="553" t="s">
        <v>1375</v>
      </c>
      <c r="B473" s="553" t="s">
        <v>916</v>
      </c>
      <c r="C473" s="553">
        <v>235.58600000000001</v>
      </c>
      <c r="D473" s="553">
        <v>87.686999999999998</v>
      </c>
      <c r="E473" s="553">
        <v>323.27300000000002</v>
      </c>
      <c r="F473" s="553">
        <v>2.2360000000000002</v>
      </c>
      <c r="G473" s="553">
        <v>6.7969999999999997</v>
      </c>
      <c r="H473" s="553">
        <v>39.808999999999997</v>
      </c>
      <c r="I473" s="553">
        <v>48.841999999999999</v>
      </c>
      <c r="J473" s="553">
        <v>372.11500000000001</v>
      </c>
      <c r="K473" s="553">
        <v>313.96600000000001</v>
      </c>
      <c r="L473" s="553">
        <v>698.60400000000004</v>
      </c>
      <c r="M473" s="553">
        <v>1384.6849999999999</v>
      </c>
    </row>
    <row r="474" spans="1:13" x14ac:dyDescent="0.2">
      <c r="A474" s="553" t="s">
        <v>1376</v>
      </c>
      <c r="B474" s="553" t="s">
        <v>916</v>
      </c>
      <c r="C474" s="553">
        <v>147.69300000000001</v>
      </c>
      <c r="D474" s="553">
        <v>90.424999999999997</v>
      </c>
      <c r="E474" s="553">
        <v>238.11799999999999</v>
      </c>
      <c r="F474" s="553">
        <v>2.1640000000000001</v>
      </c>
      <c r="G474" s="553">
        <v>6.5780000000000003</v>
      </c>
      <c r="H474" s="553">
        <v>38.524999999999999</v>
      </c>
      <c r="I474" s="553">
        <v>47.265999999999998</v>
      </c>
      <c r="J474" s="553">
        <v>285.38400000000001</v>
      </c>
      <c r="K474" s="553">
        <v>413.31900000000002</v>
      </c>
      <c r="L474" s="553">
        <v>924.72</v>
      </c>
      <c r="M474" s="553">
        <v>1623.423</v>
      </c>
    </row>
    <row r="475" spans="1:13" x14ac:dyDescent="0.2">
      <c r="A475" s="553" t="s">
        <v>1377</v>
      </c>
      <c r="B475" s="553" t="s">
        <v>916</v>
      </c>
      <c r="C475" s="553">
        <v>121.19499999999999</v>
      </c>
      <c r="D475" s="553">
        <v>90.680999999999997</v>
      </c>
      <c r="E475" s="553">
        <v>211.876</v>
      </c>
      <c r="F475" s="553">
        <v>2.2360000000000002</v>
      </c>
      <c r="G475" s="553">
        <v>6.7969999999999997</v>
      </c>
      <c r="H475" s="553">
        <v>39.808999999999997</v>
      </c>
      <c r="I475" s="553">
        <v>48.841999999999999</v>
      </c>
      <c r="J475" s="553">
        <v>260.71800000000002</v>
      </c>
      <c r="K475" s="553">
        <v>488.83499999999998</v>
      </c>
      <c r="L475" s="553">
        <v>1066.2149999999999</v>
      </c>
      <c r="M475" s="553">
        <v>1815.768</v>
      </c>
    </row>
    <row r="476" spans="1:13" x14ac:dyDescent="0.2">
      <c r="A476" s="553" t="s">
        <v>1378</v>
      </c>
      <c r="B476" s="553" t="s">
        <v>916</v>
      </c>
      <c r="C476" s="553">
        <v>113.899</v>
      </c>
      <c r="D476" s="553">
        <v>86.06</v>
      </c>
      <c r="E476" s="553">
        <v>199.959</v>
      </c>
      <c r="F476" s="553">
        <v>2.2360000000000002</v>
      </c>
      <c r="G476" s="553">
        <v>6.7969999999999997</v>
      </c>
      <c r="H476" s="553">
        <v>39.808999999999997</v>
      </c>
      <c r="I476" s="553">
        <v>48.841999999999999</v>
      </c>
      <c r="J476" s="553">
        <v>248.80099999999999</v>
      </c>
      <c r="K476" s="553">
        <v>473.464</v>
      </c>
      <c r="L476" s="553">
        <v>1013.303</v>
      </c>
      <c r="M476" s="553">
        <v>1735.569</v>
      </c>
    </row>
    <row r="477" spans="1:13" x14ac:dyDescent="0.2">
      <c r="A477" s="553" t="s">
        <v>1379</v>
      </c>
      <c r="B477" s="553" t="s">
        <v>916</v>
      </c>
      <c r="C477" s="553">
        <v>120.878</v>
      </c>
      <c r="D477" s="553">
        <v>76.063000000000002</v>
      </c>
      <c r="E477" s="553">
        <v>196.941</v>
      </c>
      <c r="F477" s="553">
        <v>2.1640000000000001</v>
      </c>
      <c r="G477" s="553">
        <v>6.5780000000000003</v>
      </c>
      <c r="H477" s="553">
        <v>38.524999999999999</v>
      </c>
      <c r="I477" s="553">
        <v>47.265999999999998</v>
      </c>
      <c r="J477" s="553">
        <v>244.20699999999999</v>
      </c>
      <c r="K477" s="553">
        <v>401.21300000000002</v>
      </c>
      <c r="L477" s="553">
        <v>799.04899999999998</v>
      </c>
      <c r="M477" s="553">
        <v>1444.4690000000001</v>
      </c>
    </row>
    <row r="478" spans="1:13" x14ac:dyDescent="0.2">
      <c r="A478" s="553" t="s">
        <v>1380</v>
      </c>
      <c r="B478" s="553" t="s">
        <v>916</v>
      </c>
      <c r="C478" s="553">
        <v>223.184</v>
      </c>
      <c r="D478" s="553">
        <v>93.150999999999996</v>
      </c>
      <c r="E478" s="553">
        <v>316.33499999999998</v>
      </c>
      <c r="F478" s="553">
        <v>2.2360000000000002</v>
      </c>
      <c r="G478" s="553">
        <v>6.7969999999999997</v>
      </c>
      <c r="H478" s="553">
        <v>39.808999999999997</v>
      </c>
      <c r="I478" s="553">
        <v>48.841999999999999</v>
      </c>
      <c r="J478" s="553">
        <v>365.17700000000002</v>
      </c>
      <c r="K478" s="553">
        <v>327.86799999999999</v>
      </c>
      <c r="L478" s="553">
        <v>685.21400000000006</v>
      </c>
      <c r="M478" s="553">
        <v>1378.259</v>
      </c>
    </row>
    <row r="479" spans="1:13" x14ac:dyDescent="0.2">
      <c r="A479" s="553" t="s">
        <v>1381</v>
      </c>
      <c r="B479" s="553" t="s">
        <v>916</v>
      </c>
      <c r="C479" s="553">
        <v>443.75299999999999</v>
      </c>
      <c r="D479" s="553">
        <v>104.49299999999999</v>
      </c>
      <c r="E479" s="553">
        <v>548.24599999999998</v>
      </c>
      <c r="F479" s="553">
        <v>2.1640000000000001</v>
      </c>
      <c r="G479" s="553">
        <v>6.5780000000000003</v>
      </c>
      <c r="H479" s="553">
        <v>38.524999999999999</v>
      </c>
      <c r="I479" s="553">
        <v>47.265999999999998</v>
      </c>
      <c r="J479" s="553">
        <v>595.51300000000003</v>
      </c>
      <c r="K479" s="553">
        <v>326.41000000000003</v>
      </c>
      <c r="L479" s="553">
        <v>710.91399999999999</v>
      </c>
      <c r="M479" s="553">
        <v>1632.836</v>
      </c>
    </row>
    <row r="480" spans="1:13" x14ac:dyDescent="0.2">
      <c r="A480" s="553" t="s">
        <v>1382</v>
      </c>
      <c r="B480" s="553" t="s">
        <v>916</v>
      </c>
      <c r="C480" s="553">
        <v>790.83</v>
      </c>
      <c r="D480" s="553">
        <v>144.48099999999999</v>
      </c>
      <c r="E480" s="553">
        <v>935.31100000000004</v>
      </c>
      <c r="F480" s="553">
        <v>2.2360000000000002</v>
      </c>
      <c r="G480" s="553">
        <v>6.7969999999999997</v>
      </c>
      <c r="H480" s="553">
        <v>39.808999999999997</v>
      </c>
      <c r="I480" s="553">
        <v>48.841999999999999</v>
      </c>
      <c r="J480" s="553">
        <v>984.15300000000002</v>
      </c>
      <c r="K480" s="553">
        <v>426.50900000000001</v>
      </c>
      <c r="L480" s="553">
        <v>944.32399999999996</v>
      </c>
      <c r="M480" s="553">
        <v>2354.9859999999999</v>
      </c>
    </row>
    <row r="481" spans="1:13" x14ac:dyDescent="0.2">
      <c r="A481" s="553" t="s">
        <v>1383</v>
      </c>
      <c r="B481" s="553" t="s">
        <v>916</v>
      </c>
      <c r="C481" s="553">
        <v>5010.0609999999997</v>
      </c>
      <c r="D481" s="553">
        <v>1329.6279999999999</v>
      </c>
      <c r="E481" s="553">
        <v>6339.6890000000003</v>
      </c>
      <c r="F481" s="553">
        <v>26.4</v>
      </c>
      <c r="G481" s="553">
        <v>80.25</v>
      </c>
      <c r="H481" s="553">
        <v>470</v>
      </c>
      <c r="I481" s="553">
        <v>576.65</v>
      </c>
      <c r="J481" s="553">
        <v>6916.3389999999999</v>
      </c>
      <c r="K481" s="553">
        <v>4708.4960000000001</v>
      </c>
      <c r="L481" s="553">
        <v>10070.518</v>
      </c>
      <c r="M481" s="553">
        <v>21695.351999999999</v>
      </c>
    </row>
    <row r="482" spans="1:13" x14ac:dyDescent="0.2">
      <c r="A482" s="553" t="s">
        <v>1384</v>
      </c>
      <c r="B482" s="553" t="s">
        <v>916</v>
      </c>
      <c r="C482" s="553">
        <v>969.274</v>
      </c>
      <c r="D482" s="553">
        <v>131.678</v>
      </c>
      <c r="E482" s="553">
        <v>1100.952</v>
      </c>
      <c r="F482" s="553">
        <v>2.786</v>
      </c>
      <c r="G482" s="553">
        <v>7.5650000000000004</v>
      </c>
      <c r="H482" s="553">
        <v>42.466000000000001</v>
      </c>
      <c r="I482" s="553">
        <v>52.816000000000003</v>
      </c>
      <c r="J482" s="553">
        <v>1153.768</v>
      </c>
      <c r="K482" s="553">
        <v>464.30399999999997</v>
      </c>
      <c r="L482" s="553">
        <v>994.99599999999998</v>
      </c>
      <c r="M482" s="553">
        <v>2613.0680000000002</v>
      </c>
    </row>
    <row r="483" spans="1:13" x14ac:dyDescent="0.2">
      <c r="A483" s="553" t="s">
        <v>1385</v>
      </c>
      <c r="B483" s="553" t="s">
        <v>916</v>
      </c>
      <c r="C483" s="553">
        <v>773.40499999999997</v>
      </c>
      <c r="D483" s="553">
        <v>114.29600000000001</v>
      </c>
      <c r="E483" s="553">
        <v>887.70100000000002</v>
      </c>
      <c r="F483" s="553">
        <v>2.516</v>
      </c>
      <c r="G483" s="553">
        <v>6.8330000000000002</v>
      </c>
      <c r="H483" s="553">
        <v>38.356000000000002</v>
      </c>
      <c r="I483" s="553">
        <v>47.704999999999998</v>
      </c>
      <c r="J483" s="553">
        <v>935.40599999999995</v>
      </c>
      <c r="K483" s="553">
        <v>394.20699999999999</v>
      </c>
      <c r="L483" s="553">
        <v>774.303</v>
      </c>
      <c r="M483" s="553">
        <v>2103.9160000000002</v>
      </c>
    </row>
    <row r="484" spans="1:13" x14ac:dyDescent="0.2">
      <c r="A484" s="553" t="s">
        <v>1386</v>
      </c>
      <c r="B484" s="553" t="s">
        <v>916</v>
      </c>
      <c r="C484" s="553">
        <v>613.59100000000001</v>
      </c>
      <c r="D484" s="553">
        <v>111.527</v>
      </c>
      <c r="E484" s="553">
        <v>725.11900000000003</v>
      </c>
      <c r="F484" s="553">
        <v>2.786</v>
      </c>
      <c r="G484" s="553">
        <v>7.5650000000000004</v>
      </c>
      <c r="H484" s="553">
        <v>42.466000000000001</v>
      </c>
      <c r="I484" s="553">
        <v>52.816000000000003</v>
      </c>
      <c r="J484" s="553">
        <v>777.93499999999995</v>
      </c>
      <c r="K484" s="553">
        <v>363.52699999999999</v>
      </c>
      <c r="L484" s="553">
        <v>758.49400000000003</v>
      </c>
      <c r="M484" s="553">
        <v>1899.9549999999999</v>
      </c>
    </row>
    <row r="485" spans="1:13" x14ac:dyDescent="0.2">
      <c r="A485" s="553" t="s">
        <v>1387</v>
      </c>
      <c r="B485" s="553" t="s">
        <v>916</v>
      </c>
      <c r="C485" s="553">
        <v>398.74400000000003</v>
      </c>
      <c r="D485" s="553">
        <v>91.888000000000005</v>
      </c>
      <c r="E485" s="553">
        <v>490.63299999999998</v>
      </c>
      <c r="F485" s="553">
        <v>2.6960000000000002</v>
      </c>
      <c r="G485" s="553">
        <v>7.3209999999999997</v>
      </c>
      <c r="H485" s="553">
        <v>41.095999999999997</v>
      </c>
      <c r="I485" s="553">
        <v>51.112000000000002</v>
      </c>
      <c r="J485" s="553">
        <v>541.745</v>
      </c>
      <c r="K485" s="553">
        <v>312.10500000000002</v>
      </c>
      <c r="L485" s="553">
        <v>650.01599999999996</v>
      </c>
      <c r="M485" s="553">
        <v>1503.865</v>
      </c>
    </row>
    <row r="486" spans="1:13" x14ac:dyDescent="0.2">
      <c r="A486" s="553" t="s">
        <v>1388</v>
      </c>
      <c r="B486" s="553" t="s">
        <v>916</v>
      </c>
      <c r="C486" s="553">
        <v>205.63399999999999</v>
      </c>
      <c r="D486" s="553">
        <v>75.787000000000006</v>
      </c>
      <c r="E486" s="553">
        <v>281.42099999999999</v>
      </c>
      <c r="F486" s="553">
        <v>2.786</v>
      </c>
      <c r="G486" s="553">
        <v>7.5650000000000004</v>
      </c>
      <c r="H486" s="553">
        <v>42.466000000000001</v>
      </c>
      <c r="I486" s="553">
        <v>52.816000000000003</v>
      </c>
      <c r="J486" s="553">
        <v>334.23700000000002</v>
      </c>
      <c r="K486" s="553">
        <v>321.34399999999999</v>
      </c>
      <c r="L486" s="553">
        <v>712.85500000000002</v>
      </c>
      <c r="M486" s="553">
        <v>1368.4349999999999</v>
      </c>
    </row>
    <row r="487" spans="1:13" x14ac:dyDescent="0.2">
      <c r="A487" s="553" t="s">
        <v>1389</v>
      </c>
      <c r="B487" s="553" t="s">
        <v>916</v>
      </c>
      <c r="C487" s="553">
        <v>144.08199999999999</v>
      </c>
      <c r="D487" s="553">
        <v>70.578000000000003</v>
      </c>
      <c r="E487" s="553">
        <v>214.66</v>
      </c>
      <c r="F487" s="553">
        <v>2.6960000000000002</v>
      </c>
      <c r="G487" s="553">
        <v>7.3209999999999997</v>
      </c>
      <c r="H487" s="553">
        <v>41.095999999999997</v>
      </c>
      <c r="I487" s="553">
        <v>51.112000000000002</v>
      </c>
      <c r="J487" s="553">
        <v>265.77199999999999</v>
      </c>
      <c r="K487" s="553">
        <v>390.15199999999999</v>
      </c>
      <c r="L487" s="553">
        <v>869.25900000000001</v>
      </c>
      <c r="M487" s="553">
        <v>1525.184</v>
      </c>
    </row>
    <row r="488" spans="1:13" x14ac:dyDescent="0.2">
      <c r="A488" s="553" t="s">
        <v>1390</v>
      </c>
      <c r="B488" s="553" t="s">
        <v>916</v>
      </c>
      <c r="C488" s="553">
        <v>121.143</v>
      </c>
      <c r="D488" s="553">
        <v>77.241</v>
      </c>
      <c r="E488" s="553">
        <v>198.38399999999999</v>
      </c>
      <c r="F488" s="553">
        <v>2.786</v>
      </c>
      <c r="G488" s="553">
        <v>7.5650000000000004</v>
      </c>
      <c r="H488" s="553">
        <v>42.466000000000001</v>
      </c>
      <c r="I488" s="553">
        <v>52.816000000000003</v>
      </c>
      <c r="J488" s="553">
        <v>251.2</v>
      </c>
      <c r="K488" s="553">
        <v>469.76799999999997</v>
      </c>
      <c r="L488" s="553">
        <v>987.76199999999994</v>
      </c>
      <c r="M488" s="553">
        <v>1708.73</v>
      </c>
    </row>
    <row r="489" spans="1:13" x14ac:dyDescent="0.2">
      <c r="A489" s="553" t="s">
        <v>1391</v>
      </c>
      <c r="B489" s="553" t="s">
        <v>916</v>
      </c>
      <c r="C489" s="553">
        <v>113.863</v>
      </c>
      <c r="D489" s="553">
        <v>82.795000000000002</v>
      </c>
      <c r="E489" s="553">
        <v>196.65799999999999</v>
      </c>
      <c r="F489" s="553">
        <v>2.786</v>
      </c>
      <c r="G489" s="553">
        <v>7.5650000000000004</v>
      </c>
      <c r="H489" s="553">
        <v>42.466000000000001</v>
      </c>
      <c r="I489" s="553">
        <v>52.816000000000003</v>
      </c>
      <c r="J489" s="553">
        <v>249.47399999999999</v>
      </c>
      <c r="K489" s="553">
        <v>472.38200000000001</v>
      </c>
      <c r="L489" s="553">
        <v>993.47900000000004</v>
      </c>
      <c r="M489" s="553">
        <v>1715.336</v>
      </c>
    </row>
    <row r="490" spans="1:13" x14ac:dyDescent="0.2">
      <c r="A490" s="553" t="s">
        <v>1392</v>
      </c>
      <c r="B490" s="553" t="s">
        <v>916</v>
      </c>
      <c r="C490" s="553">
        <v>122.223</v>
      </c>
      <c r="D490" s="553">
        <v>85.85</v>
      </c>
      <c r="E490" s="553">
        <v>208.07400000000001</v>
      </c>
      <c r="F490" s="553">
        <v>2.6960000000000002</v>
      </c>
      <c r="G490" s="553">
        <v>7.3209999999999997</v>
      </c>
      <c r="H490" s="553">
        <v>41.095999999999997</v>
      </c>
      <c r="I490" s="553">
        <v>51.112000000000002</v>
      </c>
      <c r="J490" s="553">
        <v>259.18599999999998</v>
      </c>
      <c r="K490" s="553">
        <v>393.65100000000001</v>
      </c>
      <c r="L490" s="553">
        <v>767.25099999999998</v>
      </c>
      <c r="M490" s="553">
        <v>1420.088</v>
      </c>
    </row>
    <row r="491" spans="1:13" x14ac:dyDescent="0.2">
      <c r="A491" s="553" t="s">
        <v>1393</v>
      </c>
      <c r="B491" s="553" t="s">
        <v>916</v>
      </c>
      <c r="C491" s="553">
        <v>256.37</v>
      </c>
      <c r="D491" s="553">
        <v>92.073999999999998</v>
      </c>
      <c r="E491" s="553">
        <v>348.44400000000002</v>
      </c>
      <c r="F491" s="553">
        <v>2.786</v>
      </c>
      <c r="G491" s="553">
        <v>7.5650000000000004</v>
      </c>
      <c r="H491" s="553">
        <v>42.466000000000001</v>
      </c>
      <c r="I491" s="553">
        <v>52.816000000000003</v>
      </c>
      <c r="J491" s="553">
        <v>401.26</v>
      </c>
      <c r="K491" s="553">
        <v>336.15899999999999</v>
      </c>
      <c r="L491" s="553">
        <v>676.08399999999995</v>
      </c>
      <c r="M491" s="553">
        <v>1413.5039999999999</v>
      </c>
    </row>
    <row r="492" spans="1:13" x14ac:dyDescent="0.2">
      <c r="A492" s="553" t="s">
        <v>1394</v>
      </c>
      <c r="B492" s="553" t="s">
        <v>916</v>
      </c>
      <c r="C492" s="553">
        <v>384.63600000000002</v>
      </c>
      <c r="D492" s="553">
        <v>96.841999999999999</v>
      </c>
      <c r="E492" s="553">
        <v>481.47800000000001</v>
      </c>
      <c r="F492" s="553">
        <v>2.6960000000000002</v>
      </c>
      <c r="G492" s="553">
        <v>7.3209999999999997</v>
      </c>
      <c r="H492" s="553">
        <v>41.095999999999997</v>
      </c>
      <c r="I492" s="553">
        <v>51.112000000000002</v>
      </c>
      <c r="J492" s="553">
        <v>532.59</v>
      </c>
      <c r="K492" s="553">
        <v>316.36700000000002</v>
      </c>
      <c r="L492" s="553">
        <v>673.70399999999995</v>
      </c>
      <c r="M492" s="553">
        <v>1522.6610000000001</v>
      </c>
    </row>
    <row r="493" spans="1:13" x14ac:dyDescent="0.2">
      <c r="A493" s="553" t="s">
        <v>1395</v>
      </c>
      <c r="B493" s="553" t="s">
        <v>916</v>
      </c>
      <c r="C493" s="553">
        <v>781.54899999999998</v>
      </c>
      <c r="D493" s="553">
        <v>130.791</v>
      </c>
      <c r="E493" s="553">
        <v>912.34</v>
      </c>
      <c r="F493" s="553">
        <v>2.786</v>
      </c>
      <c r="G493" s="553">
        <v>7.5650000000000004</v>
      </c>
      <c r="H493" s="553">
        <v>42.466000000000001</v>
      </c>
      <c r="I493" s="553">
        <v>52.816000000000003</v>
      </c>
      <c r="J493" s="553">
        <v>965.15599999999995</v>
      </c>
      <c r="K493" s="553">
        <v>421.62200000000001</v>
      </c>
      <c r="L493" s="553">
        <v>931.197</v>
      </c>
      <c r="M493" s="553">
        <v>2317.9749999999999</v>
      </c>
    </row>
    <row r="494" spans="1:13" x14ac:dyDescent="0.2">
      <c r="A494" s="553" t="s">
        <v>1396</v>
      </c>
      <c r="B494" s="553" t="s">
        <v>916</v>
      </c>
      <c r="C494" s="553">
        <v>4883.1120000000001</v>
      </c>
      <c r="D494" s="553">
        <v>1161.348</v>
      </c>
      <c r="E494" s="553">
        <v>6044.46</v>
      </c>
      <c r="F494" s="553">
        <v>32.799999999999997</v>
      </c>
      <c r="G494" s="553">
        <v>89.067999999999998</v>
      </c>
      <c r="H494" s="553">
        <v>500</v>
      </c>
      <c r="I494" s="553">
        <v>621.86800000000005</v>
      </c>
      <c r="J494" s="553">
        <v>6666.3280000000004</v>
      </c>
      <c r="K494" s="553">
        <v>4655.5870000000004</v>
      </c>
      <c r="L494" s="553">
        <v>9788.9920000000002</v>
      </c>
      <c r="M494" s="553">
        <v>21110.905999999999</v>
      </c>
    </row>
    <row r="495" spans="1:13" x14ac:dyDescent="0.2">
      <c r="A495" s="553" t="s">
        <v>1397</v>
      </c>
      <c r="B495" s="553" t="s">
        <v>916</v>
      </c>
      <c r="C495" s="553">
        <v>952.14</v>
      </c>
      <c r="D495" s="553">
        <v>137.333</v>
      </c>
      <c r="E495" s="553">
        <v>1089.473</v>
      </c>
      <c r="F495" s="553">
        <v>3.125</v>
      </c>
      <c r="G495" s="553">
        <v>9.6890000000000001</v>
      </c>
      <c r="H495" s="553">
        <v>37.369999999999997</v>
      </c>
      <c r="I495" s="553">
        <v>50.183999999999997</v>
      </c>
      <c r="J495" s="553">
        <v>1139.6569999999999</v>
      </c>
      <c r="K495" s="553">
        <v>503.26900000000001</v>
      </c>
      <c r="L495" s="553">
        <v>1045.413</v>
      </c>
      <c r="M495" s="553">
        <v>2688.34</v>
      </c>
    </row>
    <row r="496" spans="1:13" x14ac:dyDescent="0.2">
      <c r="A496" s="553" t="s">
        <v>1398</v>
      </c>
      <c r="B496" s="553" t="s">
        <v>916</v>
      </c>
      <c r="C496" s="553">
        <v>811.35</v>
      </c>
      <c r="D496" s="553">
        <v>125.92</v>
      </c>
      <c r="E496" s="553">
        <v>937.27</v>
      </c>
      <c r="F496" s="553">
        <v>2.823</v>
      </c>
      <c r="G496" s="553">
        <v>8.7509999999999994</v>
      </c>
      <c r="H496" s="553">
        <v>33.753</v>
      </c>
      <c r="I496" s="553">
        <v>45.326999999999998</v>
      </c>
      <c r="J496" s="553">
        <v>982.59799999999996</v>
      </c>
      <c r="K496" s="553">
        <v>419.13099999999997</v>
      </c>
      <c r="L496" s="553">
        <v>845.92399999999998</v>
      </c>
      <c r="M496" s="553">
        <v>2247.652</v>
      </c>
    </row>
    <row r="497" spans="1:13" x14ac:dyDescent="0.2">
      <c r="A497" s="553" t="s">
        <v>1399</v>
      </c>
      <c r="B497" s="553" t="s">
        <v>916</v>
      </c>
      <c r="C497" s="553">
        <v>590.94899999999996</v>
      </c>
      <c r="D497" s="553">
        <v>94.998999999999995</v>
      </c>
      <c r="E497" s="553">
        <v>685.94799999999998</v>
      </c>
      <c r="F497" s="553">
        <v>3.125</v>
      </c>
      <c r="G497" s="553">
        <v>9.6890000000000001</v>
      </c>
      <c r="H497" s="553">
        <v>37.369999999999997</v>
      </c>
      <c r="I497" s="553">
        <v>50.183999999999997</v>
      </c>
      <c r="J497" s="553">
        <v>736.13199999999995</v>
      </c>
      <c r="K497" s="553">
        <v>381.428</v>
      </c>
      <c r="L497" s="553">
        <v>768.28099999999995</v>
      </c>
      <c r="M497" s="553">
        <v>1885.8409999999999</v>
      </c>
    </row>
    <row r="498" spans="1:13" x14ac:dyDescent="0.2">
      <c r="A498" s="553" t="s">
        <v>1400</v>
      </c>
      <c r="B498" s="553" t="s">
        <v>916</v>
      </c>
      <c r="C498" s="553">
        <v>319.28399999999999</v>
      </c>
      <c r="D498" s="553">
        <v>70.971000000000004</v>
      </c>
      <c r="E498" s="553">
        <v>390.255</v>
      </c>
      <c r="F498" s="553">
        <v>3.0249999999999999</v>
      </c>
      <c r="G498" s="553">
        <v>9.3759999999999994</v>
      </c>
      <c r="H498" s="553">
        <v>36.164000000000001</v>
      </c>
      <c r="I498" s="553">
        <v>48.564999999999998</v>
      </c>
      <c r="J498" s="553">
        <v>438.82</v>
      </c>
      <c r="K498" s="553">
        <v>300.41500000000002</v>
      </c>
      <c r="L498" s="553">
        <v>607.92100000000005</v>
      </c>
      <c r="M498" s="553">
        <v>1347.1559999999999</v>
      </c>
    </row>
    <row r="499" spans="1:13" x14ac:dyDescent="0.2">
      <c r="A499" s="553" t="s">
        <v>1401</v>
      </c>
      <c r="B499" s="553" t="s">
        <v>916</v>
      </c>
      <c r="C499" s="553">
        <v>201.304</v>
      </c>
      <c r="D499" s="553">
        <v>76.635000000000005</v>
      </c>
      <c r="E499" s="553">
        <v>277.93900000000002</v>
      </c>
      <c r="F499" s="553">
        <v>3.125</v>
      </c>
      <c r="G499" s="553">
        <v>9.6890000000000001</v>
      </c>
      <c r="H499" s="553">
        <v>37.369999999999997</v>
      </c>
      <c r="I499" s="553">
        <v>50.183999999999997</v>
      </c>
      <c r="J499" s="553">
        <v>328.12299999999999</v>
      </c>
      <c r="K499" s="553">
        <v>323.60500000000002</v>
      </c>
      <c r="L499" s="553">
        <v>733.92499999999995</v>
      </c>
      <c r="M499" s="553">
        <v>1385.652</v>
      </c>
    </row>
    <row r="500" spans="1:13" x14ac:dyDescent="0.2">
      <c r="A500" s="553" t="s">
        <v>1402</v>
      </c>
      <c r="B500" s="553" t="s">
        <v>916</v>
      </c>
      <c r="C500" s="553">
        <v>136.64500000000001</v>
      </c>
      <c r="D500" s="553">
        <v>82.194999999999993</v>
      </c>
      <c r="E500" s="553">
        <v>218.84100000000001</v>
      </c>
      <c r="F500" s="553">
        <v>3.0249999999999999</v>
      </c>
      <c r="G500" s="553">
        <v>9.3759999999999994</v>
      </c>
      <c r="H500" s="553">
        <v>36.164000000000001</v>
      </c>
      <c r="I500" s="553">
        <v>48.564999999999998</v>
      </c>
      <c r="J500" s="553">
        <v>267.40600000000001</v>
      </c>
      <c r="K500" s="553">
        <v>435.01499999999999</v>
      </c>
      <c r="L500" s="553">
        <v>956.38499999999999</v>
      </c>
      <c r="M500" s="553">
        <v>1658.8050000000001</v>
      </c>
    </row>
    <row r="501" spans="1:13" x14ac:dyDescent="0.2">
      <c r="A501" s="553" t="s">
        <v>1403</v>
      </c>
      <c r="B501" s="553" t="s">
        <v>916</v>
      </c>
      <c r="C501" s="553">
        <v>113.49299999999999</v>
      </c>
      <c r="D501" s="553">
        <v>76.545000000000002</v>
      </c>
      <c r="E501" s="553">
        <v>190.03800000000001</v>
      </c>
      <c r="F501" s="553">
        <v>3.125</v>
      </c>
      <c r="G501" s="553">
        <v>9.6890000000000001</v>
      </c>
      <c r="H501" s="553">
        <v>37.369999999999997</v>
      </c>
      <c r="I501" s="553">
        <v>50.183999999999997</v>
      </c>
      <c r="J501" s="553">
        <v>240.22200000000001</v>
      </c>
      <c r="K501" s="553">
        <v>527.79600000000005</v>
      </c>
      <c r="L501" s="553">
        <v>1121.2809999999999</v>
      </c>
      <c r="M501" s="553">
        <v>1889.299</v>
      </c>
    </row>
    <row r="502" spans="1:13" x14ac:dyDescent="0.2">
      <c r="A502" s="553" t="s">
        <v>1404</v>
      </c>
      <c r="B502" s="553" t="s">
        <v>916</v>
      </c>
      <c r="C502" s="553">
        <v>109.18300000000001</v>
      </c>
      <c r="D502" s="553">
        <v>72.781000000000006</v>
      </c>
      <c r="E502" s="553">
        <v>181.964</v>
      </c>
      <c r="F502" s="553">
        <v>3.125</v>
      </c>
      <c r="G502" s="553">
        <v>9.6890000000000001</v>
      </c>
      <c r="H502" s="553">
        <v>37.369999999999997</v>
      </c>
      <c r="I502" s="553">
        <v>50.183999999999997</v>
      </c>
      <c r="J502" s="553">
        <v>232.148</v>
      </c>
      <c r="K502" s="553">
        <v>525.63</v>
      </c>
      <c r="L502" s="553">
        <v>1097.67</v>
      </c>
      <c r="M502" s="553">
        <v>1855.4480000000001</v>
      </c>
    </row>
    <row r="503" spans="1:13" x14ac:dyDescent="0.2">
      <c r="A503" s="553" t="s">
        <v>1405</v>
      </c>
      <c r="B503" s="553" t="s">
        <v>916</v>
      </c>
      <c r="C503" s="553">
        <v>119.562</v>
      </c>
      <c r="D503" s="553">
        <v>69.415999999999997</v>
      </c>
      <c r="E503" s="553">
        <v>188.97800000000001</v>
      </c>
      <c r="F503" s="553">
        <v>3.0249999999999999</v>
      </c>
      <c r="G503" s="553">
        <v>9.3759999999999994</v>
      </c>
      <c r="H503" s="553">
        <v>36.164000000000001</v>
      </c>
      <c r="I503" s="553">
        <v>48.564999999999998</v>
      </c>
      <c r="J503" s="553">
        <v>237.54300000000001</v>
      </c>
      <c r="K503" s="553">
        <v>425.07499999999999</v>
      </c>
      <c r="L503" s="553">
        <v>831.84299999999996</v>
      </c>
      <c r="M503" s="553">
        <v>1494.462</v>
      </c>
    </row>
    <row r="504" spans="1:13" x14ac:dyDescent="0.2">
      <c r="A504" s="553" t="s">
        <v>1406</v>
      </c>
      <c r="B504" s="553" t="s">
        <v>916</v>
      </c>
      <c r="C504" s="553">
        <v>205.44300000000001</v>
      </c>
      <c r="D504" s="553">
        <v>86.837000000000003</v>
      </c>
      <c r="E504" s="553">
        <v>292.279</v>
      </c>
      <c r="F504" s="553">
        <v>3.125</v>
      </c>
      <c r="G504" s="553">
        <v>9.6890000000000001</v>
      </c>
      <c r="H504" s="553">
        <v>37.369999999999997</v>
      </c>
      <c r="I504" s="553">
        <v>50.183999999999997</v>
      </c>
      <c r="J504" s="553">
        <v>342.46300000000002</v>
      </c>
      <c r="K504" s="553">
        <v>329.9</v>
      </c>
      <c r="L504" s="553">
        <v>658.31200000000001</v>
      </c>
      <c r="M504" s="553">
        <v>1330.675</v>
      </c>
    </row>
    <row r="505" spans="1:13" x14ac:dyDescent="0.2">
      <c r="A505" s="553" t="s">
        <v>1407</v>
      </c>
      <c r="B505" s="553" t="s">
        <v>916</v>
      </c>
      <c r="C505" s="553">
        <v>455.69600000000003</v>
      </c>
      <c r="D505" s="553">
        <v>94.403000000000006</v>
      </c>
      <c r="E505" s="553">
        <v>550.09900000000005</v>
      </c>
      <c r="F505" s="553">
        <v>3.0249999999999999</v>
      </c>
      <c r="G505" s="553">
        <v>9.3759999999999994</v>
      </c>
      <c r="H505" s="553">
        <v>36.164000000000001</v>
      </c>
      <c r="I505" s="553">
        <v>48.564999999999998</v>
      </c>
      <c r="J505" s="553">
        <v>598.66499999999996</v>
      </c>
      <c r="K505" s="553">
        <v>317.88299999999998</v>
      </c>
      <c r="L505" s="553">
        <v>679.899</v>
      </c>
      <c r="M505" s="553">
        <v>1596.4469999999999</v>
      </c>
    </row>
    <row r="506" spans="1:13" x14ac:dyDescent="0.2">
      <c r="A506" s="553" t="s">
        <v>1408</v>
      </c>
      <c r="B506" s="553" t="s">
        <v>916</v>
      </c>
      <c r="C506" s="553">
        <v>864.51400000000001</v>
      </c>
      <c r="D506" s="553">
        <v>137.523</v>
      </c>
      <c r="E506" s="553">
        <v>1002.0359999999999</v>
      </c>
      <c r="F506" s="553">
        <v>3.125</v>
      </c>
      <c r="G506" s="553">
        <v>9.6890000000000001</v>
      </c>
      <c r="H506" s="553">
        <v>37.369999999999997</v>
      </c>
      <c r="I506" s="553">
        <v>50.183999999999997</v>
      </c>
      <c r="J506" s="553">
        <v>1052.22</v>
      </c>
      <c r="K506" s="553">
        <v>443.61099999999999</v>
      </c>
      <c r="L506" s="553">
        <v>978.05899999999997</v>
      </c>
      <c r="M506" s="553">
        <v>2473.89</v>
      </c>
    </row>
    <row r="507" spans="1:13" x14ac:dyDescent="0.2">
      <c r="A507" s="553" t="s">
        <v>1409</v>
      </c>
      <c r="B507" s="553" t="s">
        <v>916</v>
      </c>
      <c r="C507" s="553">
        <v>4878.1109999999999</v>
      </c>
      <c r="D507" s="553">
        <v>1125.558</v>
      </c>
      <c r="E507" s="553">
        <v>6003.6689999999999</v>
      </c>
      <c r="F507" s="553">
        <v>36.799999999999997</v>
      </c>
      <c r="G507" s="553">
        <v>114.075</v>
      </c>
      <c r="H507" s="553">
        <v>440</v>
      </c>
      <c r="I507" s="553">
        <v>590.875</v>
      </c>
      <c r="J507" s="553">
        <v>6594.5439999999999</v>
      </c>
      <c r="K507" s="553">
        <v>4932.7569999999996</v>
      </c>
      <c r="L507" s="553">
        <v>10325.968999999999</v>
      </c>
      <c r="M507" s="553">
        <v>21853.27</v>
      </c>
    </row>
    <row r="508" spans="1:13" x14ac:dyDescent="0.2">
      <c r="A508" s="553" t="s">
        <v>1410</v>
      </c>
      <c r="B508" s="553" t="s">
        <v>916</v>
      </c>
      <c r="C508" s="553">
        <v>989.46100000000001</v>
      </c>
      <c r="D508" s="553">
        <v>117.911</v>
      </c>
      <c r="E508" s="553">
        <v>1107.3720000000001</v>
      </c>
      <c r="F508" s="553">
        <v>3.363</v>
      </c>
      <c r="G508" s="553">
        <v>13.031000000000001</v>
      </c>
      <c r="H508" s="553">
        <v>38.219000000000001</v>
      </c>
      <c r="I508" s="553">
        <v>54.613</v>
      </c>
      <c r="J508" s="553">
        <v>1161.9849999999999</v>
      </c>
      <c r="K508" s="553">
        <v>494.92399999999998</v>
      </c>
      <c r="L508" s="553">
        <v>1014.6369999999999</v>
      </c>
      <c r="M508" s="553">
        <v>2671.5459999999998</v>
      </c>
    </row>
    <row r="509" spans="1:13" x14ac:dyDescent="0.2">
      <c r="A509" s="553" t="s">
        <v>1411</v>
      </c>
      <c r="B509" s="553" t="s">
        <v>916</v>
      </c>
      <c r="C509" s="553">
        <v>784.67700000000002</v>
      </c>
      <c r="D509" s="553">
        <v>108.961</v>
      </c>
      <c r="E509" s="553">
        <v>893.63699999999994</v>
      </c>
      <c r="F509" s="553">
        <v>3.0379999999999998</v>
      </c>
      <c r="G509" s="553">
        <v>11.77</v>
      </c>
      <c r="H509" s="553">
        <v>34.521000000000001</v>
      </c>
      <c r="I509" s="553">
        <v>49.328000000000003</v>
      </c>
      <c r="J509" s="553">
        <v>942.96500000000003</v>
      </c>
      <c r="K509" s="553">
        <v>409.85399999999998</v>
      </c>
      <c r="L509" s="553">
        <v>806.26</v>
      </c>
      <c r="M509" s="553">
        <v>2159.0790000000002</v>
      </c>
    </row>
    <row r="510" spans="1:13" x14ac:dyDescent="0.2">
      <c r="A510" s="553" t="s">
        <v>1412</v>
      </c>
      <c r="B510" s="553" t="s">
        <v>916</v>
      </c>
      <c r="C510" s="553">
        <v>612.57399999999996</v>
      </c>
      <c r="D510" s="553">
        <v>94.311999999999998</v>
      </c>
      <c r="E510" s="553">
        <v>706.88599999999997</v>
      </c>
      <c r="F510" s="553">
        <v>3.363</v>
      </c>
      <c r="G510" s="553">
        <v>13.031000000000001</v>
      </c>
      <c r="H510" s="553">
        <v>38.219000000000001</v>
      </c>
      <c r="I510" s="553">
        <v>54.613</v>
      </c>
      <c r="J510" s="553">
        <v>761.49900000000002</v>
      </c>
      <c r="K510" s="553">
        <v>357.99</v>
      </c>
      <c r="L510" s="553">
        <v>744.54</v>
      </c>
      <c r="M510" s="553">
        <v>1864.029</v>
      </c>
    </row>
    <row r="511" spans="1:13" x14ac:dyDescent="0.2">
      <c r="A511" s="553" t="s">
        <v>1413</v>
      </c>
      <c r="B511" s="553" t="s">
        <v>916</v>
      </c>
      <c r="C511" s="553">
        <v>353.65</v>
      </c>
      <c r="D511" s="553">
        <v>68.698999999999998</v>
      </c>
      <c r="E511" s="553">
        <v>422.35</v>
      </c>
      <c r="F511" s="553">
        <v>3.2549999999999999</v>
      </c>
      <c r="G511" s="553">
        <v>12.61</v>
      </c>
      <c r="H511" s="553">
        <v>36.985999999999997</v>
      </c>
      <c r="I511" s="553">
        <v>52.850999999999999</v>
      </c>
      <c r="J511" s="553">
        <v>475.20100000000002</v>
      </c>
      <c r="K511" s="553">
        <v>319.70600000000002</v>
      </c>
      <c r="L511" s="553">
        <v>665.97400000000005</v>
      </c>
      <c r="M511" s="553">
        <v>1460.88</v>
      </c>
    </row>
    <row r="512" spans="1:13" x14ac:dyDescent="0.2">
      <c r="A512" s="553" t="s">
        <v>1414</v>
      </c>
      <c r="B512" s="553" t="s">
        <v>916</v>
      </c>
      <c r="C512" s="553">
        <v>211.38200000000001</v>
      </c>
      <c r="D512" s="553">
        <v>59.923000000000002</v>
      </c>
      <c r="E512" s="553">
        <v>271.30500000000001</v>
      </c>
      <c r="F512" s="553">
        <v>3.363</v>
      </c>
      <c r="G512" s="553">
        <v>13.031000000000001</v>
      </c>
      <c r="H512" s="553">
        <v>38.219000000000001</v>
      </c>
      <c r="I512" s="553">
        <v>54.613</v>
      </c>
      <c r="J512" s="553">
        <v>325.91800000000001</v>
      </c>
      <c r="K512" s="553">
        <v>333.31299999999999</v>
      </c>
      <c r="L512" s="553">
        <v>721.72199999999998</v>
      </c>
      <c r="M512" s="553">
        <v>1380.953</v>
      </c>
    </row>
    <row r="513" spans="1:13" x14ac:dyDescent="0.2">
      <c r="A513" s="553" t="s">
        <v>1415</v>
      </c>
      <c r="B513" s="553" t="s">
        <v>916</v>
      </c>
      <c r="C513" s="553">
        <v>137.22200000000001</v>
      </c>
      <c r="D513" s="553">
        <v>68.584999999999994</v>
      </c>
      <c r="E513" s="553">
        <v>205.80600000000001</v>
      </c>
      <c r="F513" s="553">
        <v>3.2549999999999999</v>
      </c>
      <c r="G513" s="553">
        <v>12.61</v>
      </c>
      <c r="H513" s="553">
        <v>36.985999999999997</v>
      </c>
      <c r="I513" s="553">
        <v>52.850999999999999</v>
      </c>
      <c r="J513" s="553">
        <v>258.65800000000002</v>
      </c>
      <c r="K513" s="553">
        <v>429.85300000000001</v>
      </c>
      <c r="L513" s="553">
        <v>920.43600000000004</v>
      </c>
      <c r="M513" s="553">
        <v>1608.9459999999999</v>
      </c>
    </row>
    <row r="514" spans="1:13" x14ac:dyDescent="0.2">
      <c r="A514" s="553" t="s">
        <v>1416</v>
      </c>
      <c r="B514" s="553" t="s">
        <v>916</v>
      </c>
      <c r="C514" s="553">
        <v>113.416</v>
      </c>
      <c r="D514" s="553">
        <v>68.287000000000006</v>
      </c>
      <c r="E514" s="553">
        <v>181.703</v>
      </c>
      <c r="F514" s="553">
        <v>3.363</v>
      </c>
      <c r="G514" s="553">
        <v>13.031000000000001</v>
      </c>
      <c r="H514" s="553">
        <v>38.219000000000001</v>
      </c>
      <c r="I514" s="553">
        <v>54.613</v>
      </c>
      <c r="J514" s="553">
        <v>236.316</v>
      </c>
      <c r="K514" s="553">
        <v>527.93499999999995</v>
      </c>
      <c r="L514" s="553">
        <v>1145.155</v>
      </c>
      <c r="M514" s="553">
        <v>1909.4059999999999</v>
      </c>
    </row>
    <row r="515" spans="1:13" x14ac:dyDescent="0.2">
      <c r="A515" s="553" t="s">
        <v>1417</v>
      </c>
      <c r="B515" s="553" t="s">
        <v>916</v>
      </c>
      <c r="C515" s="553">
        <v>111.291</v>
      </c>
      <c r="D515" s="553">
        <v>79.516000000000005</v>
      </c>
      <c r="E515" s="553">
        <v>190.80699999999999</v>
      </c>
      <c r="F515" s="553">
        <v>3.363</v>
      </c>
      <c r="G515" s="553">
        <v>13.031000000000001</v>
      </c>
      <c r="H515" s="553">
        <v>38.219000000000001</v>
      </c>
      <c r="I515" s="553">
        <v>54.613</v>
      </c>
      <c r="J515" s="553">
        <v>245.42</v>
      </c>
      <c r="K515" s="553">
        <v>524.55600000000004</v>
      </c>
      <c r="L515" s="553">
        <v>1076.7760000000001</v>
      </c>
      <c r="M515" s="553">
        <v>1846.752</v>
      </c>
    </row>
    <row r="516" spans="1:13" x14ac:dyDescent="0.2">
      <c r="A516" s="553" t="s">
        <v>1418</v>
      </c>
      <c r="B516" s="553" t="s">
        <v>916</v>
      </c>
      <c r="C516" s="553">
        <v>124.169</v>
      </c>
      <c r="D516" s="553">
        <v>79.855000000000004</v>
      </c>
      <c r="E516" s="553">
        <v>204.02500000000001</v>
      </c>
      <c r="F516" s="553">
        <v>3.2549999999999999</v>
      </c>
      <c r="G516" s="553">
        <v>12.61</v>
      </c>
      <c r="H516" s="553">
        <v>36.985999999999997</v>
      </c>
      <c r="I516" s="553">
        <v>52.850999999999999</v>
      </c>
      <c r="J516" s="553">
        <v>256.87599999999998</v>
      </c>
      <c r="K516" s="553">
        <v>418.71899999999999</v>
      </c>
      <c r="L516" s="553">
        <v>797.72500000000002</v>
      </c>
      <c r="M516" s="553">
        <v>1473.3209999999999</v>
      </c>
    </row>
    <row r="517" spans="1:13" x14ac:dyDescent="0.2">
      <c r="A517" s="553" t="s">
        <v>1419</v>
      </c>
      <c r="B517" s="553" t="s">
        <v>916</v>
      </c>
      <c r="C517" s="553">
        <v>231.57599999999999</v>
      </c>
      <c r="D517" s="553">
        <v>88.769000000000005</v>
      </c>
      <c r="E517" s="553">
        <v>320.34500000000003</v>
      </c>
      <c r="F517" s="553">
        <v>3.363</v>
      </c>
      <c r="G517" s="553">
        <v>13.031000000000001</v>
      </c>
      <c r="H517" s="553">
        <v>38.219000000000001</v>
      </c>
      <c r="I517" s="553">
        <v>54.613</v>
      </c>
      <c r="J517" s="553">
        <v>374.95800000000003</v>
      </c>
      <c r="K517" s="553">
        <v>322.72399999999999</v>
      </c>
      <c r="L517" s="553">
        <v>650.05799999999999</v>
      </c>
      <c r="M517" s="553">
        <v>1347.74</v>
      </c>
    </row>
    <row r="518" spans="1:13" x14ac:dyDescent="0.2">
      <c r="A518" s="553" t="s">
        <v>1420</v>
      </c>
      <c r="B518" s="553" t="s">
        <v>916</v>
      </c>
      <c r="C518" s="553">
        <v>436.80900000000003</v>
      </c>
      <c r="D518" s="553">
        <v>96.022999999999996</v>
      </c>
      <c r="E518" s="553">
        <v>532.83100000000002</v>
      </c>
      <c r="F518" s="553">
        <v>3.2549999999999999</v>
      </c>
      <c r="G518" s="553">
        <v>12.61</v>
      </c>
      <c r="H518" s="553">
        <v>36.985999999999997</v>
      </c>
      <c r="I518" s="553">
        <v>52.850999999999999</v>
      </c>
      <c r="J518" s="553">
        <v>585.68299999999999</v>
      </c>
      <c r="K518" s="553">
        <v>318.06700000000001</v>
      </c>
      <c r="L518" s="553">
        <v>669.71699999999998</v>
      </c>
      <c r="M518" s="553">
        <v>1573.4670000000001</v>
      </c>
    </row>
    <row r="519" spans="1:13" x14ac:dyDescent="0.2">
      <c r="A519" s="553" t="s">
        <v>1421</v>
      </c>
      <c r="B519" s="553" t="s">
        <v>916</v>
      </c>
      <c r="C519" s="553">
        <v>699.46299999999997</v>
      </c>
      <c r="D519" s="553">
        <v>119.69499999999999</v>
      </c>
      <c r="E519" s="553">
        <v>819.15800000000002</v>
      </c>
      <c r="F519" s="553">
        <v>3.363</v>
      </c>
      <c r="G519" s="553">
        <v>13.031000000000001</v>
      </c>
      <c r="H519" s="553">
        <v>38.219000000000001</v>
      </c>
      <c r="I519" s="553">
        <v>54.613</v>
      </c>
      <c r="J519" s="553">
        <v>873.77099999999996</v>
      </c>
      <c r="K519" s="553">
        <v>396.95600000000002</v>
      </c>
      <c r="L519" s="553">
        <v>842.14</v>
      </c>
      <c r="M519" s="553">
        <v>2112.8679999999999</v>
      </c>
    </row>
    <row r="520" spans="1:13" x14ac:dyDescent="0.2">
      <c r="A520" s="553" t="s">
        <v>1422</v>
      </c>
      <c r="B520" s="553" t="s">
        <v>916</v>
      </c>
      <c r="C520" s="553">
        <v>4804.442</v>
      </c>
      <c r="D520" s="553">
        <v>1050.5350000000001</v>
      </c>
      <c r="E520" s="553">
        <v>5854.9769999999999</v>
      </c>
      <c r="F520" s="553">
        <v>39.6</v>
      </c>
      <c r="G520" s="553">
        <v>153.42500000000001</v>
      </c>
      <c r="H520" s="553">
        <v>450</v>
      </c>
      <c r="I520" s="553">
        <v>643.02499999999998</v>
      </c>
      <c r="J520" s="553">
        <v>6498.0020000000004</v>
      </c>
      <c r="K520" s="553">
        <v>4854.5969999999998</v>
      </c>
      <c r="L520" s="553">
        <v>10057.195</v>
      </c>
      <c r="M520" s="553">
        <v>21409.794000000002</v>
      </c>
    </row>
    <row r="521" spans="1:13" x14ac:dyDescent="0.2">
      <c r="A521" s="553" t="s">
        <v>1423</v>
      </c>
      <c r="B521" s="553" t="s">
        <v>916</v>
      </c>
      <c r="C521" s="553">
        <v>817.03800000000001</v>
      </c>
      <c r="D521" s="553">
        <v>118.224</v>
      </c>
      <c r="E521" s="553">
        <v>935.26199999999994</v>
      </c>
      <c r="F521" s="553">
        <v>3.3540000000000001</v>
      </c>
      <c r="G521" s="553">
        <v>16.337</v>
      </c>
      <c r="H521" s="553">
        <v>35.573999999999998</v>
      </c>
      <c r="I521" s="553">
        <v>55.264000000000003</v>
      </c>
      <c r="J521" s="553">
        <v>990.52700000000004</v>
      </c>
      <c r="K521" s="553">
        <v>430.62099999999998</v>
      </c>
      <c r="L521" s="553">
        <v>877.86800000000005</v>
      </c>
      <c r="M521" s="553">
        <v>2299.0149999999999</v>
      </c>
    </row>
    <row r="522" spans="1:13" x14ac:dyDescent="0.2">
      <c r="A522" s="553" t="s">
        <v>1424</v>
      </c>
      <c r="B522" s="553" t="s">
        <v>916</v>
      </c>
      <c r="C522" s="553">
        <v>679.74300000000005</v>
      </c>
      <c r="D522" s="553">
        <v>101.721</v>
      </c>
      <c r="E522" s="553">
        <v>781.46400000000006</v>
      </c>
      <c r="F522" s="553">
        <v>3.1379999999999999</v>
      </c>
      <c r="G522" s="553">
        <v>15.282999999999999</v>
      </c>
      <c r="H522" s="553">
        <v>33.279000000000003</v>
      </c>
      <c r="I522" s="553">
        <v>51.698999999999998</v>
      </c>
      <c r="J522" s="553">
        <v>833.16300000000001</v>
      </c>
      <c r="K522" s="553">
        <v>368.327</v>
      </c>
      <c r="L522" s="553">
        <v>731.45500000000004</v>
      </c>
      <c r="M522" s="553">
        <v>1932.9449999999999</v>
      </c>
    </row>
    <row r="523" spans="1:13" x14ac:dyDescent="0.2">
      <c r="A523" s="553" t="s">
        <v>1425</v>
      </c>
      <c r="B523" s="553" t="s">
        <v>916</v>
      </c>
      <c r="C523" s="553">
        <v>414.488</v>
      </c>
      <c r="D523" s="553">
        <v>91.072999999999993</v>
      </c>
      <c r="E523" s="553">
        <v>505.56099999999998</v>
      </c>
      <c r="F523" s="553">
        <v>3.3540000000000001</v>
      </c>
      <c r="G523" s="553">
        <v>16.337</v>
      </c>
      <c r="H523" s="553">
        <v>35.573999999999998</v>
      </c>
      <c r="I523" s="553">
        <v>55.264000000000003</v>
      </c>
      <c r="J523" s="553">
        <v>560.82600000000002</v>
      </c>
      <c r="K523" s="553">
        <v>338.31099999999998</v>
      </c>
      <c r="L523" s="553">
        <v>678.20399999999995</v>
      </c>
      <c r="M523" s="553">
        <v>1577.34</v>
      </c>
    </row>
    <row r="524" spans="1:13" x14ac:dyDescent="0.2">
      <c r="A524" s="553" t="s">
        <v>1426</v>
      </c>
      <c r="B524" s="553" t="s">
        <v>916</v>
      </c>
      <c r="C524" s="553">
        <v>286.13200000000001</v>
      </c>
      <c r="D524" s="553">
        <v>72.811999999999998</v>
      </c>
      <c r="E524" s="553">
        <v>358.94400000000002</v>
      </c>
      <c r="F524" s="553">
        <v>3.246</v>
      </c>
      <c r="G524" s="553">
        <v>15.81</v>
      </c>
      <c r="H524" s="553">
        <v>34.426000000000002</v>
      </c>
      <c r="I524" s="553">
        <v>53.481999999999999</v>
      </c>
      <c r="J524" s="553">
        <v>412.42599999999999</v>
      </c>
      <c r="K524" s="553">
        <v>301.28100000000001</v>
      </c>
      <c r="L524" s="553">
        <v>601.72400000000005</v>
      </c>
      <c r="M524" s="553">
        <v>1315.43</v>
      </c>
    </row>
    <row r="525" spans="1:13" x14ac:dyDescent="0.2">
      <c r="A525" s="553" t="s">
        <v>1427</v>
      </c>
      <c r="B525" s="553" t="s">
        <v>916</v>
      </c>
      <c r="C525" s="553">
        <v>166.07</v>
      </c>
      <c r="D525" s="553">
        <v>76.165000000000006</v>
      </c>
      <c r="E525" s="553">
        <v>242.23500000000001</v>
      </c>
      <c r="F525" s="553">
        <v>3.3540000000000001</v>
      </c>
      <c r="G525" s="553">
        <v>16.337</v>
      </c>
      <c r="H525" s="553">
        <v>35.573999999999998</v>
      </c>
      <c r="I525" s="553">
        <v>55.264000000000003</v>
      </c>
      <c r="J525" s="553">
        <v>297.5</v>
      </c>
      <c r="K525" s="553">
        <v>342.82900000000001</v>
      </c>
      <c r="L525" s="553">
        <v>736.76900000000001</v>
      </c>
      <c r="M525" s="553">
        <v>1377.098</v>
      </c>
    </row>
    <row r="526" spans="1:13" x14ac:dyDescent="0.2">
      <c r="A526" s="553" t="s">
        <v>1428</v>
      </c>
      <c r="B526" s="553" t="s">
        <v>916</v>
      </c>
      <c r="C526" s="553">
        <v>125.925</v>
      </c>
      <c r="D526" s="553">
        <v>73.608000000000004</v>
      </c>
      <c r="E526" s="553">
        <v>199.53299999999999</v>
      </c>
      <c r="F526" s="553">
        <v>3.246</v>
      </c>
      <c r="G526" s="553">
        <v>15.81</v>
      </c>
      <c r="H526" s="553">
        <v>34.426000000000002</v>
      </c>
      <c r="I526" s="553">
        <v>53.481999999999999</v>
      </c>
      <c r="J526" s="553">
        <v>253.01499999999999</v>
      </c>
      <c r="K526" s="553">
        <v>419.649</v>
      </c>
      <c r="L526" s="553">
        <v>877.49699999999996</v>
      </c>
      <c r="M526" s="553">
        <v>1550.1610000000001</v>
      </c>
    </row>
    <row r="527" spans="1:13" x14ac:dyDescent="0.2">
      <c r="A527" s="553" t="s">
        <v>1429</v>
      </c>
      <c r="B527" s="553" t="s">
        <v>916</v>
      </c>
      <c r="C527" s="553">
        <v>110.607</v>
      </c>
      <c r="D527" s="553">
        <v>74.614999999999995</v>
      </c>
      <c r="E527" s="553">
        <v>185.22200000000001</v>
      </c>
      <c r="F527" s="553">
        <v>3.3540000000000001</v>
      </c>
      <c r="G527" s="553">
        <v>16.337</v>
      </c>
      <c r="H527" s="553">
        <v>35.573999999999998</v>
      </c>
      <c r="I527" s="553">
        <v>55.264000000000003</v>
      </c>
      <c r="J527" s="553">
        <v>240.48599999999999</v>
      </c>
      <c r="K527" s="553">
        <v>527.66200000000003</v>
      </c>
      <c r="L527" s="553">
        <v>1119.1389999999999</v>
      </c>
      <c r="M527" s="553">
        <v>1887.288</v>
      </c>
    </row>
    <row r="528" spans="1:13" x14ac:dyDescent="0.2">
      <c r="A528" s="553" t="s">
        <v>1430</v>
      </c>
      <c r="B528" s="553" t="s">
        <v>916</v>
      </c>
      <c r="C528" s="553">
        <v>108.238</v>
      </c>
      <c r="D528" s="553">
        <v>84.531999999999996</v>
      </c>
      <c r="E528" s="553">
        <v>192.77</v>
      </c>
      <c r="F528" s="553">
        <v>3.3540000000000001</v>
      </c>
      <c r="G528" s="553">
        <v>16.337</v>
      </c>
      <c r="H528" s="553">
        <v>35.573999999999998</v>
      </c>
      <c r="I528" s="553">
        <v>55.264000000000003</v>
      </c>
      <c r="J528" s="553">
        <v>248.035</v>
      </c>
      <c r="K528" s="553">
        <v>504.94499999999999</v>
      </c>
      <c r="L528" s="553">
        <v>1016.1660000000001</v>
      </c>
      <c r="M528" s="553">
        <v>1769.146</v>
      </c>
    </row>
    <row r="529" spans="1:14" x14ac:dyDescent="0.2">
      <c r="A529" s="553" t="s">
        <v>1431</v>
      </c>
      <c r="B529" s="553" t="s">
        <v>916</v>
      </c>
      <c r="C529" s="553">
        <v>121.369</v>
      </c>
      <c r="D529" s="553">
        <v>74.504000000000005</v>
      </c>
      <c r="E529" s="553">
        <v>195.87299999999999</v>
      </c>
      <c r="F529" s="553">
        <v>3.246</v>
      </c>
      <c r="G529" s="553">
        <v>15.81</v>
      </c>
      <c r="H529" s="553">
        <v>34.426000000000002</v>
      </c>
      <c r="I529" s="553">
        <v>53.481999999999999</v>
      </c>
      <c r="J529" s="553">
        <v>249.35400000000001</v>
      </c>
      <c r="K529" s="553">
        <v>406.714</v>
      </c>
      <c r="L529" s="553">
        <v>781.15800000000002</v>
      </c>
      <c r="M529" s="553">
        <v>1437.2270000000001</v>
      </c>
    </row>
    <row r="530" spans="1:14" x14ac:dyDescent="0.2">
      <c r="A530" s="553" t="s">
        <v>1432</v>
      </c>
      <c r="B530" s="553" t="s">
        <v>916</v>
      </c>
      <c r="C530" s="553">
        <v>246.601</v>
      </c>
      <c r="D530" s="553">
        <v>76.224999999999994</v>
      </c>
      <c r="E530" s="553">
        <v>322.827</v>
      </c>
      <c r="F530" s="553">
        <v>3.3540000000000001</v>
      </c>
      <c r="G530" s="553">
        <v>16.337</v>
      </c>
      <c r="H530" s="553">
        <v>35.573999999999998</v>
      </c>
      <c r="I530" s="553">
        <v>55.264000000000003</v>
      </c>
      <c r="J530" s="553">
        <v>378.09100000000001</v>
      </c>
      <c r="K530" s="553">
        <v>329.96499999999997</v>
      </c>
      <c r="L530" s="553">
        <v>653.38</v>
      </c>
      <c r="M530" s="553">
        <v>1361.4349999999999</v>
      </c>
    </row>
    <row r="531" spans="1:14" x14ac:dyDescent="0.2">
      <c r="A531" s="553" t="s">
        <v>1433</v>
      </c>
      <c r="B531" s="553" t="s">
        <v>916</v>
      </c>
      <c r="C531" s="553">
        <v>494.875</v>
      </c>
      <c r="D531" s="553">
        <v>82.846000000000004</v>
      </c>
      <c r="E531" s="553">
        <v>577.721</v>
      </c>
      <c r="F531" s="553">
        <v>3.246</v>
      </c>
      <c r="G531" s="553">
        <v>15.81</v>
      </c>
      <c r="H531" s="553">
        <v>34.426000000000002</v>
      </c>
      <c r="I531" s="553">
        <v>53.481999999999999</v>
      </c>
      <c r="J531" s="553">
        <v>631.20299999999997</v>
      </c>
      <c r="K531" s="553">
        <v>331.55599999999998</v>
      </c>
      <c r="L531" s="553">
        <v>677.66499999999996</v>
      </c>
      <c r="M531" s="553">
        <v>1640.424</v>
      </c>
    </row>
    <row r="532" spans="1:14" x14ac:dyDescent="0.2">
      <c r="A532" s="553" t="s">
        <v>1434</v>
      </c>
      <c r="B532" s="553" t="s">
        <v>916</v>
      </c>
      <c r="C532" s="553">
        <v>689.75900000000001</v>
      </c>
      <c r="D532" s="553">
        <v>93.241</v>
      </c>
      <c r="E532" s="553">
        <v>783</v>
      </c>
      <c r="F532" s="553">
        <v>3.3540000000000001</v>
      </c>
      <c r="G532" s="553">
        <v>16.337</v>
      </c>
      <c r="H532" s="553">
        <v>35.573999999999998</v>
      </c>
      <c r="I532" s="553">
        <v>55.264000000000003</v>
      </c>
      <c r="J532" s="553">
        <v>838.26400000000001</v>
      </c>
      <c r="K532" s="553">
        <v>388.25599999999997</v>
      </c>
      <c r="L532" s="553">
        <v>828.67</v>
      </c>
      <c r="M532" s="553">
        <v>2055.19</v>
      </c>
    </row>
    <row r="533" spans="1:14" x14ac:dyDescent="0.2">
      <c r="A533" s="553" t="s">
        <v>1435</v>
      </c>
      <c r="B533" s="553" t="s">
        <v>916</v>
      </c>
      <c r="C533" s="553">
        <v>4260.4110000000001</v>
      </c>
      <c r="D533" s="553">
        <v>1019.567</v>
      </c>
      <c r="E533" s="553">
        <v>5279.9780000000001</v>
      </c>
      <c r="F533" s="553">
        <v>39.6</v>
      </c>
      <c r="G533" s="553">
        <v>192.87700000000001</v>
      </c>
      <c r="H533" s="553">
        <v>420</v>
      </c>
      <c r="I533" s="553">
        <v>652.47699999999998</v>
      </c>
      <c r="J533" s="553">
        <v>5932.4549999999999</v>
      </c>
      <c r="K533" s="553">
        <v>4690.116</v>
      </c>
      <c r="L533" s="553">
        <v>9574.2710000000006</v>
      </c>
      <c r="M533" s="553">
        <v>20196.842000000001</v>
      </c>
    </row>
    <row r="534" spans="1:14" x14ac:dyDescent="0.2">
      <c r="A534" s="553" t="s">
        <v>1436</v>
      </c>
      <c r="B534" s="553" t="s">
        <v>916</v>
      </c>
      <c r="C534" s="553">
        <v>898.48299999999995</v>
      </c>
      <c r="D534" s="553">
        <v>110.501</v>
      </c>
      <c r="E534" s="553">
        <v>1008.9829999999999</v>
      </c>
      <c r="F534" s="553">
        <v>3.363</v>
      </c>
      <c r="G534" s="553">
        <v>19.731999999999999</v>
      </c>
      <c r="H534" s="553">
        <v>35.670999999999999</v>
      </c>
      <c r="I534" s="553">
        <v>58.767000000000003</v>
      </c>
      <c r="J534" s="553">
        <v>1067.75</v>
      </c>
      <c r="K534" s="553">
        <v>447.83100000000002</v>
      </c>
      <c r="L534" s="553">
        <v>918.245</v>
      </c>
      <c r="M534" s="553">
        <v>2433.826</v>
      </c>
    </row>
    <row r="535" spans="1:14" x14ac:dyDescent="0.2">
      <c r="A535" s="553" t="s">
        <v>1437</v>
      </c>
      <c r="B535" s="553" t="s">
        <v>916</v>
      </c>
      <c r="C535" s="553">
        <v>771.67399999999998</v>
      </c>
      <c r="D535" s="553">
        <v>100.723</v>
      </c>
      <c r="E535" s="553">
        <v>872.39700000000005</v>
      </c>
      <c r="F535" s="553">
        <v>3.0379999999999998</v>
      </c>
      <c r="G535" s="553">
        <v>17.823</v>
      </c>
      <c r="H535" s="553">
        <v>32.219000000000001</v>
      </c>
      <c r="I535" s="553">
        <v>53.08</v>
      </c>
      <c r="J535" s="553">
        <v>925.476</v>
      </c>
      <c r="K535" s="553">
        <v>385.11</v>
      </c>
      <c r="L535" s="553">
        <v>757.404</v>
      </c>
      <c r="M535" s="553">
        <v>2067.9899999999998</v>
      </c>
    </row>
    <row r="536" spans="1:14" x14ac:dyDescent="0.2">
      <c r="A536" s="553" t="s">
        <v>1438</v>
      </c>
      <c r="B536" s="553" t="s">
        <v>916</v>
      </c>
      <c r="C536" s="553">
        <v>682.68700000000001</v>
      </c>
      <c r="D536" s="553">
        <v>95.01</v>
      </c>
      <c r="E536" s="553">
        <v>777.697</v>
      </c>
      <c r="F536" s="553">
        <v>3.363</v>
      </c>
      <c r="G536" s="553">
        <v>19.731999999999999</v>
      </c>
      <c r="H536" s="553">
        <v>35.670999999999999</v>
      </c>
      <c r="I536" s="553">
        <v>58.767000000000003</v>
      </c>
      <c r="J536" s="553">
        <v>836.46400000000006</v>
      </c>
      <c r="K536" s="553">
        <v>381.53800000000001</v>
      </c>
      <c r="L536" s="553">
        <v>781.62400000000002</v>
      </c>
      <c r="M536" s="553">
        <v>1999.625</v>
      </c>
    </row>
    <row r="537" spans="1:14" x14ac:dyDescent="0.2">
      <c r="A537" s="553" t="s">
        <v>1439</v>
      </c>
      <c r="B537" s="553" t="s">
        <v>916</v>
      </c>
      <c r="C537" s="553">
        <v>375.68599999999998</v>
      </c>
      <c r="D537" s="553">
        <v>76.087000000000003</v>
      </c>
      <c r="E537" s="553">
        <v>451.77300000000002</v>
      </c>
      <c r="F537" s="553">
        <v>3.2549999999999999</v>
      </c>
      <c r="G537" s="553">
        <v>19.096</v>
      </c>
      <c r="H537" s="553">
        <v>34.521000000000001</v>
      </c>
      <c r="I537" s="553">
        <v>56.871000000000002</v>
      </c>
      <c r="J537" s="553">
        <v>508.64400000000001</v>
      </c>
      <c r="K537" s="553">
        <v>325.279</v>
      </c>
      <c r="L537" s="553">
        <v>653.78399999999999</v>
      </c>
      <c r="M537" s="553">
        <v>1487.7059999999999</v>
      </c>
    </row>
    <row r="538" spans="1:14" x14ac:dyDescent="0.2">
      <c r="A538" s="553" t="s">
        <v>1440</v>
      </c>
      <c r="B538" s="553" t="s">
        <v>916</v>
      </c>
      <c r="C538" s="553">
        <v>198.14099999999999</v>
      </c>
      <c r="D538" s="553">
        <v>61.314</v>
      </c>
      <c r="E538" s="553">
        <v>259.45499999999998</v>
      </c>
      <c r="F538" s="553">
        <v>3.363</v>
      </c>
      <c r="G538" s="553">
        <v>19.731999999999999</v>
      </c>
      <c r="H538" s="553">
        <v>35.670999999999999</v>
      </c>
      <c r="I538" s="553">
        <v>58.767000000000003</v>
      </c>
      <c r="J538" s="553">
        <v>318.22199999999998</v>
      </c>
      <c r="K538" s="553">
        <v>322.56099999999998</v>
      </c>
      <c r="L538" s="553">
        <v>687.36900000000003</v>
      </c>
      <c r="M538" s="553">
        <v>1328.152</v>
      </c>
    </row>
    <row r="539" spans="1:14" x14ac:dyDescent="0.2">
      <c r="A539" s="553" t="s">
        <v>1441</v>
      </c>
      <c r="B539" s="553" t="s">
        <v>916</v>
      </c>
      <c r="C539" s="553">
        <v>131.69</v>
      </c>
      <c r="D539" s="553">
        <v>53.268000000000001</v>
      </c>
      <c r="E539" s="553">
        <v>184.958</v>
      </c>
      <c r="F539" s="553">
        <v>3.2549999999999999</v>
      </c>
      <c r="G539" s="553">
        <v>19.096</v>
      </c>
      <c r="H539" s="553">
        <v>34.521000000000001</v>
      </c>
      <c r="I539" s="553">
        <v>56.871000000000002</v>
      </c>
      <c r="J539" s="553">
        <v>241.82900000000001</v>
      </c>
      <c r="K539" s="553">
        <v>401.71600000000001</v>
      </c>
      <c r="L539" s="553">
        <v>853.25199999999995</v>
      </c>
      <c r="M539" s="553">
        <v>1496.797</v>
      </c>
    </row>
    <row r="541" spans="1:14" x14ac:dyDescent="0.2">
      <c r="C541" s="554">
        <f>C455</f>
        <v>4475.9129999999996</v>
      </c>
      <c r="D541" s="554">
        <f t="shared" ref="D541:L541" si="0">D455</f>
        <v>1223.961</v>
      </c>
      <c r="E541" s="554">
        <f t="shared" si="0"/>
        <v>5706.2820000000002</v>
      </c>
      <c r="F541" s="554">
        <f t="shared" si="0"/>
        <v>18.3</v>
      </c>
      <c r="G541" s="554">
        <f t="shared" si="0"/>
        <v>63.405000000000001</v>
      </c>
      <c r="H541" s="554">
        <f t="shared" si="0"/>
        <v>380</v>
      </c>
      <c r="I541" s="554">
        <f t="shared" si="0"/>
        <v>461.70499999999998</v>
      </c>
      <c r="J541" s="554">
        <f t="shared" si="0"/>
        <v>6167.9870000000001</v>
      </c>
      <c r="K541" s="554">
        <f t="shared" si="0"/>
        <v>4611.3860000000004</v>
      </c>
      <c r="L541" s="554">
        <f t="shared" si="0"/>
        <v>9908.9210000000003</v>
      </c>
      <c r="M541" s="554">
        <f>M455</f>
        <v>20688.294999999998</v>
      </c>
      <c r="N541" s="554">
        <v>2006</v>
      </c>
    </row>
    <row r="542" spans="1:14" x14ac:dyDescent="0.2">
      <c r="C542" s="554">
        <f>C468</f>
        <v>4835.4399999999996</v>
      </c>
      <c r="D542" s="554">
        <f t="shared" ref="D542:L542" si="1">D468</f>
        <v>1253.6500000000001</v>
      </c>
      <c r="E542" s="554">
        <f t="shared" si="1"/>
        <v>6096.8720000000003</v>
      </c>
      <c r="F542" s="554">
        <f t="shared" si="1"/>
        <v>22</v>
      </c>
      <c r="G542" s="554">
        <f t="shared" si="1"/>
        <v>69.61</v>
      </c>
      <c r="H542" s="554">
        <f t="shared" si="1"/>
        <v>420</v>
      </c>
      <c r="I542" s="554">
        <f t="shared" si="1"/>
        <v>511.61</v>
      </c>
      <c r="J542" s="554">
        <f t="shared" si="1"/>
        <v>6608.482</v>
      </c>
      <c r="K542" s="554">
        <f t="shared" si="1"/>
        <v>4750.326</v>
      </c>
      <c r="L542" s="554">
        <f t="shared" si="1"/>
        <v>10182.105</v>
      </c>
      <c r="M542" s="554">
        <f>M468</f>
        <v>21540.913</v>
      </c>
      <c r="N542" s="554">
        <f t="shared" ref="N542:N547" si="2">N541+1</f>
        <v>2007</v>
      </c>
    </row>
    <row r="543" spans="1:14" x14ac:dyDescent="0.2">
      <c r="C543" s="554">
        <f>C481</f>
        <v>5010.0609999999997</v>
      </c>
      <c r="D543" s="554">
        <f t="shared" ref="D543:L543" si="3">D481</f>
        <v>1329.6279999999999</v>
      </c>
      <c r="E543" s="554">
        <f t="shared" si="3"/>
        <v>6339.6890000000003</v>
      </c>
      <c r="F543" s="554">
        <f t="shared" si="3"/>
        <v>26.4</v>
      </c>
      <c r="G543" s="554">
        <f t="shared" si="3"/>
        <v>80.25</v>
      </c>
      <c r="H543" s="554">
        <f t="shared" si="3"/>
        <v>470</v>
      </c>
      <c r="I543" s="554">
        <f t="shared" si="3"/>
        <v>576.65</v>
      </c>
      <c r="J543" s="554">
        <f t="shared" si="3"/>
        <v>6916.3389999999999</v>
      </c>
      <c r="K543" s="554">
        <f t="shared" si="3"/>
        <v>4708.4960000000001</v>
      </c>
      <c r="L543" s="554">
        <f t="shared" si="3"/>
        <v>10070.518</v>
      </c>
      <c r="M543" s="554">
        <f>M481</f>
        <v>21695.351999999999</v>
      </c>
      <c r="N543" s="554">
        <f t="shared" si="2"/>
        <v>2008</v>
      </c>
    </row>
    <row r="544" spans="1:14" x14ac:dyDescent="0.2">
      <c r="C544" s="554">
        <f>C494</f>
        <v>4883.1120000000001</v>
      </c>
      <c r="D544" s="554">
        <f t="shared" ref="D544:L544" si="4">D494</f>
        <v>1161.348</v>
      </c>
      <c r="E544" s="554">
        <f t="shared" si="4"/>
        <v>6044.46</v>
      </c>
      <c r="F544" s="554">
        <f t="shared" si="4"/>
        <v>32.799999999999997</v>
      </c>
      <c r="G544" s="554">
        <f t="shared" si="4"/>
        <v>89.067999999999998</v>
      </c>
      <c r="H544" s="554">
        <f t="shared" si="4"/>
        <v>500</v>
      </c>
      <c r="I544" s="554">
        <f t="shared" si="4"/>
        <v>621.86800000000005</v>
      </c>
      <c r="J544" s="554">
        <f t="shared" si="4"/>
        <v>6666.3280000000004</v>
      </c>
      <c r="K544" s="554">
        <f t="shared" si="4"/>
        <v>4655.5870000000004</v>
      </c>
      <c r="L544" s="554">
        <f t="shared" si="4"/>
        <v>9788.9920000000002</v>
      </c>
      <c r="M544" s="554">
        <f>M494</f>
        <v>21110.905999999999</v>
      </c>
      <c r="N544" s="554">
        <f t="shared" si="2"/>
        <v>2009</v>
      </c>
    </row>
    <row r="545" spans="3:14" x14ac:dyDescent="0.2">
      <c r="C545" s="554">
        <f>C507</f>
        <v>4878.1109999999999</v>
      </c>
      <c r="D545" s="554">
        <f t="shared" ref="D545:L545" si="5">D507</f>
        <v>1125.558</v>
      </c>
      <c r="E545" s="554">
        <f t="shared" si="5"/>
        <v>6003.6689999999999</v>
      </c>
      <c r="F545" s="554">
        <f t="shared" si="5"/>
        <v>36.799999999999997</v>
      </c>
      <c r="G545" s="554">
        <f t="shared" si="5"/>
        <v>114.075</v>
      </c>
      <c r="H545" s="554">
        <f t="shared" si="5"/>
        <v>440</v>
      </c>
      <c r="I545" s="554">
        <f t="shared" si="5"/>
        <v>590.875</v>
      </c>
      <c r="J545" s="554">
        <f t="shared" si="5"/>
        <v>6594.5439999999999</v>
      </c>
      <c r="K545" s="554">
        <f t="shared" si="5"/>
        <v>4932.7569999999996</v>
      </c>
      <c r="L545" s="554">
        <f t="shared" si="5"/>
        <v>10325.968999999999</v>
      </c>
      <c r="M545" s="554">
        <f>M507</f>
        <v>21853.27</v>
      </c>
      <c r="N545" s="554">
        <f t="shared" si="2"/>
        <v>2010</v>
      </c>
    </row>
    <row r="546" spans="3:14" x14ac:dyDescent="0.2">
      <c r="C546" s="554">
        <f>C520</f>
        <v>4804.442</v>
      </c>
      <c r="D546" s="554">
        <f t="shared" ref="D546:L546" si="6">D520</f>
        <v>1050.5350000000001</v>
      </c>
      <c r="E546" s="554">
        <f t="shared" si="6"/>
        <v>5854.9769999999999</v>
      </c>
      <c r="F546" s="554">
        <f t="shared" si="6"/>
        <v>39.6</v>
      </c>
      <c r="G546" s="554">
        <f t="shared" si="6"/>
        <v>153.42500000000001</v>
      </c>
      <c r="H546" s="554">
        <f t="shared" si="6"/>
        <v>450</v>
      </c>
      <c r="I546" s="554">
        <f t="shared" si="6"/>
        <v>643.02499999999998</v>
      </c>
      <c r="J546" s="554">
        <f t="shared" si="6"/>
        <v>6498.0020000000004</v>
      </c>
      <c r="K546" s="554">
        <f t="shared" si="6"/>
        <v>4854.5969999999998</v>
      </c>
      <c r="L546" s="554">
        <f t="shared" si="6"/>
        <v>10057.195</v>
      </c>
      <c r="M546" s="554">
        <f>M520</f>
        <v>21409.794000000002</v>
      </c>
      <c r="N546" s="554">
        <f t="shared" si="2"/>
        <v>2011</v>
      </c>
    </row>
    <row r="547" spans="3:14" x14ac:dyDescent="0.2">
      <c r="C547" s="554">
        <f>C533</f>
        <v>4260.4110000000001</v>
      </c>
      <c r="D547" s="554">
        <f t="shared" ref="D547:L547" si="7">D533</f>
        <v>1019.567</v>
      </c>
      <c r="E547" s="554">
        <f t="shared" si="7"/>
        <v>5279.9780000000001</v>
      </c>
      <c r="F547" s="554">
        <f t="shared" si="7"/>
        <v>39.6</v>
      </c>
      <c r="G547" s="554">
        <f t="shared" si="7"/>
        <v>192.87700000000001</v>
      </c>
      <c r="H547" s="554">
        <f t="shared" si="7"/>
        <v>420</v>
      </c>
      <c r="I547" s="554">
        <f t="shared" si="7"/>
        <v>652.47699999999998</v>
      </c>
      <c r="J547" s="554">
        <f t="shared" si="7"/>
        <v>5932.4549999999999</v>
      </c>
      <c r="K547" s="554">
        <f t="shared" si="7"/>
        <v>4690.116</v>
      </c>
      <c r="L547" s="554">
        <f t="shared" si="7"/>
        <v>9574.2710000000006</v>
      </c>
      <c r="M547" s="554">
        <f>M533</f>
        <v>20196.842000000001</v>
      </c>
      <c r="N547" s="554">
        <f t="shared" si="2"/>
        <v>2012</v>
      </c>
    </row>
  </sheetData>
  <mergeCells count="1">
    <mergeCell ref="A12:A13"/>
  </mergeCells>
  <hyperlinks>
    <hyperlink ref="A4" r:id="rId1" display="http://www.eia.doe.gov/totalenergy/data/monthly/dataunits.cfm" xr:uid="{00000000-0004-0000-1800-000000000000}"/>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0"/>
  <dimension ref="A1:AL208"/>
  <sheetViews>
    <sheetView topLeftCell="P1" workbookViewId="0">
      <selection activeCell="AA169" sqref="AA169"/>
    </sheetView>
  </sheetViews>
  <sheetFormatPr defaultRowHeight="12.75" x14ac:dyDescent="0.2"/>
  <cols>
    <col min="1" max="1" width="17.5703125" customWidth="1"/>
    <col min="2" max="2" width="23.28515625" customWidth="1"/>
    <col min="3" max="4" width="22.28515625" customWidth="1"/>
    <col min="5" max="5" width="16.42578125" customWidth="1"/>
    <col min="6" max="6" width="14.85546875" customWidth="1"/>
    <col min="7" max="7" width="14.5703125" customWidth="1"/>
    <col min="8" max="8" width="16.5703125" customWidth="1"/>
    <col min="9" max="9" width="24.28515625" customWidth="1"/>
    <col min="10" max="11" width="22.5703125" customWidth="1"/>
    <col min="12" max="12" width="16.140625" customWidth="1"/>
    <col min="13" max="14" width="13.7109375" customWidth="1"/>
    <col min="15" max="15" width="22.85546875" customWidth="1"/>
    <col min="16" max="17" width="22.28515625" customWidth="1"/>
    <col min="18" max="18" width="15.5703125" customWidth="1"/>
    <col min="19" max="20" width="13.7109375" customWidth="1"/>
    <col min="21" max="21" width="23.140625" customWidth="1"/>
    <col min="22" max="23" width="23.42578125" customWidth="1"/>
    <col min="24" max="24" width="16.140625" customWidth="1"/>
    <col min="25" max="25" width="14" customWidth="1"/>
    <col min="26" max="26" width="15.28515625" customWidth="1"/>
    <col min="27" max="29" width="22.7109375" customWidth="1"/>
    <col min="30" max="30" width="15.7109375" customWidth="1"/>
    <col min="31" max="31" width="13.7109375" customWidth="1"/>
    <col min="32" max="32" width="10.42578125" customWidth="1"/>
  </cols>
  <sheetData>
    <row r="1" spans="1:33" x14ac:dyDescent="0.2">
      <c r="A1" s="1" t="s">
        <v>336</v>
      </c>
    </row>
    <row r="2" spans="1:33" x14ac:dyDescent="0.2">
      <c r="A2" t="s">
        <v>420</v>
      </c>
    </row>
    <row r="4" spans="1:33" x14ac:dyDescent="0.2">
      <c r="A4" s="19" t="s">
        <v>27</v>
      </c>
      <c r="B4" s="19"/>
      <c r="C4" s="19"/>
      <c r="D4" s="19"/>
      <c r="E4" s="19"/>
      <c r="F4" s="19"/>
      <c r="G4" s="19"/>
      <c r="H4" s="19"/>
      <c r="I4" s="19" t="str">
        <f>A4</f>
        <v>Number of Housing Units (Millions)</v>
      </c>
      <c r="J4" s="19"/>
      <c r="K4" s="19"/>
      <c r="L4" s="19"/>
      <c r="M4" s="19"/>
      <c r="N4" s="19"/>
      <c r="O4" s="19" t="str">
        <f>A4</f>
        <v>Number of Housing Units (Millions)</v>
      </c>
      <c r="P4" s="19"/>
      <c r="Q4" s="19"/>
      <c r="R4" s="19"/>
      <c r="S4" s="19"/>
      <c r="T4" s="19"/>
      <c r="U4" s="19" t="str">
        <f>A4</f>
        <v>Number of Housing Units (Millions)</v>
      </c>
      <c r="V4" s="19"/>
      <c r="W4" s="19"/>
      <c r="X4" s="19"/>
      <c r="Y4" s="19"/>
      <c r="Z4" s="19"/>
      <c r="AA4" s="19" t="str">
        <f>A4</f>
        <v>Number of Housing Units (Millions)</v>
      </c>
      <c r="AB4" s="19"/>
      <c r="AC4" s="19"/>
      <c r="AD4" s="19"/>
      <c r="AE4" s="19"/>
    </row>
    <row r="6" spans="1:33" ht="13.5" thickBot="1" x14ac:dyDescent="0.25">
      <c r="A6" s="8"/>
      <c r="B6" s="941" t="s">
        <v>50</v>
      </c>
      <c r="C6" s="941"/>
      <c r="D6" s="941"/>
      <c r="E6" s="941"/>
      <c r="F6" s="941"/>
      <c r="G6" s="35"/>
      <c r="H6" s="11"/>
      <c r="I6" s="942" t="s">
        <v>22</v>
      </c>
      <c r="J6" s="942"/>
      <c r="K6" s="942"/>
      <c r="L6" s="942"/>
      <c r="M6" s="942"/>
      <c r="N6" s="27"/>
      <c r="O6" s="943" t="s">
        <v>23</v>
      </c>
      <c r="P6" s="943"/>
      <c r="Q6" s="943"/>
      <c r="R6" s="943"/>
      <c r="S6" s="943"/>
      <c r="T6" s="32"/>
      <c r="U6" s="947" t="s">
        <v>24</v>
      </c>
      <c r="V6" s="944"/>
      <c r="W6" s="944"/>
      <c r="X6" s="944"/>
      <c r="Y6" s="948"/>
      <c r="Z6" s="29"/>
      <c r="AA6" s="945" t="s">
        <v>25</v>
      </c>
      <c r="AB6" s="940"/>
      <c r="AC6" s="940"/>
      <c r="AD6" s="940"/>
      <c r="AE6" s="946"/>
      <c r="AF6" t="s">
        <v>410</v>
      </c>
      <c r="AG6" t="s">
        <v>411</v>
      </c>
    </row>
    <row r="7" spans="1:33" x14ac:dyDescent="0.2">
      <c r="B7" s="7" t="s">
        <v>17</v>
      </c>
      <c r="C7" s="7" t="s">
        <v>18</v>
      </c>
      <c r="D7" s="7" t="s">
        <v>19</v>
      </c>
      <c r="E7" s="7" t="s">
        <v>20</v>
      </c>
      <c r="F7" s="7" t="s">
        <v>21</v>
      </c>
      <c r="G7" s="7"/>
      <c r="H7" s="7"/>
      <c r="I7" s="23" t="s">
        <v>17</v>
      </c>
      <c r="J7" s="7" t="s">
        <v>18</v>
      </c>
      <c r="K7" s="7" t="s">
        <v>19</v>
      </c>
      <c r="L7" s="7" t="s">
        <v>20</v>
      </c>
      <c r="M7" s="24" t="s">
        <v>21</v>
      </c>
      <c r="N7" s="7" t="s">
        <v>32</v>
      </c>
      <c r="O7" s="23" t="s">
        <v>17</v>
      </c>
      <c r="P7" s="7" t="s">
        <v>18</v>
      </c>
      <c r="Q7" s="7" t="s">
        <v>19</v>
      </c>
      <c r="R7" s="7" t="s">
        <v>20</v>
      </c>
      <c r="S7" s="24" t="s">
        <v>21</v>
      </c>
      <c r="T7" s="7" t="s">
        <v>32</v>
      </c>
      <c r="U7" s="7" t="s">
        <v>17</v>
      </c>
      <c r="V7" s="7" t="s">
        <v>18</v>
      </c>
      <c r="W7" s="7" t="s">
        <v>19</v>
      </c>
      <c r="X7" s="7" t="s">
        <v>20</v>
      </c>
      <c r="Y7" s="21" t="s">
        <v>21</v>
      </c>
      <c r="Z7" s="7" t="s">
        <v>32</v>
      </c>
      <c r="AA7" s="7" t="s">
        <v>17</v>
      </c>
      <c r="AB7" s="7" t="s">
        <v>18</v>
      </c>
      <c r="AC7" s="7" t="s">
        <v>19</v>
      </c>
      <c r="AD7" s="7" t="s">
        <v>20</v>
      </c>
      <c r="AE7" s="24" t="s">
        <v>21</v>
      </c>
      <c r="AF7" s="26" t="s">
        <v>51</v>
      </c>
    </row>
    <row r="8" spans="1:33" x14ac:dyDescent="0.2">
      <c r="A8" s="6">
        <v>1978</v>
      </c>
      <c r="B8" s="5">
        <v>48.5</v>
      </c>
      <c r="C8" s="5">
        <v>3.1</v>
      </c>
      <c r="D8" s="5">
        <v>4.8</v>
      </c>
      <c r="E8" s="5">
        <v>11</v>
      </c>
      <c r="F8" s="5">
        <v>9.1999999999999993</v>
      </c>
      <c r="G8" s="5">
        <f t="shared" ref="G8:G18" si="0">SUM(B8:F8)</f>
        <v>76.600000000000009</v>
      </c>
      <c r="H8" s="5"/>
      <c r="I8" s="20">
        <v>7.9</v>
      </c>
      <c r="J8" s="5">
        <v>1.6</v>
      </c>
      <c r="K8" s="5">
        <v>0.4</v>
      </c>
      <c r="L8" s="5">
        <v>4.4000000000000004</v>
      </c>
      <c r="M8" s="22">
        <v>3.1</v>
      </c>
      <c r="N8" s="25"/>
      <c r="O8" s="20">
        <v>15.5</v>
      </c>
      <c r="P8" s="25">
        <v>0.6</v>
      </c>
      <c r="Q8" s="25">
        <v>0.9</v>
      </c>
      <c r="R8" s="25">
        <v>2.9</v>
      </c>
      <c r="S8" s="22">
        <v>0.8</v>
      </c>
      <c r="T8" s="25"/>
      <c r="U8" s="5">
        <v>16.899999999999999</v>
      </c>
      <c r="V8" s="5">
        <v>0.5</v>
      </c>
      <c r="W8" s="5">
        <v>2.8</v>
      </c>
      <c r="X8" s="5">
        <v>2</v>
      </c>
      <c r="Y8" s="22">
        <v>2.2999999999999998</v>
      </c>
      <c r="Z8" s="25"/>
      <c r="AA8" s="25">
        <v>8.1999999999999993</v>
      </c>
      <c r="AB8" s="25">
        <v>0.4</v>
      </c>
      <c r="AC8" s="25">
        <v>0.7</v>
      </c>
      <c r="AD8" s="25">
        <v>1.7</v>
      </c>
      <c r="AE8" s="22">
        <v>3</v>
      </c>
      <c r="AF8" s="9">
        <f t="shared" ref="AF8:AF18" si="1">SUM(I8:AE8)</f>
        <v>76.600000000000009</v>
      </c>
      <c r="AG8" s="9">
        <f>G8</f>
        <v>76.600000000000009</v>
      </c>
    </row>
    <row r="9" spans="1:33" x14ac:dyDescent="0.2">
      <c r="A9" s="6">
        <v>1979</v>
      </c>
      <c r="B9" s="5">
        <v>50.1</v>
      </c>
      <c r="C9" s="5">
        <v>3.3</v>
      </c>
      <c r="D9" s="5">
        <v>4.0999999999999996</v>
      </c>
      <c r="E9" s="5">
        <v>9.4</v>
      </c>
      <c r="F9" s="5">
        <v>10.6</v>
      </c>
      <c r="G9" s="5">
        <f t="shared" si="0"/>
        <v>77.5</v>
      </c>
      <c r="H9" s="5"/>
      <c r="I9" s="20">
        <v>8</v>
      </c>
      <c r="J9" s="5">
        <v>1.1000000000000001</v>
      </c>
      <c r="K9" s="5">
        <v>0.2</v>
      </c>
      <c r="L9" s="5">
        <v>3.5</v>
      </c>
      <c r="M9" s="22">
        <v>4.4000000000000004</v>
      </c>
      <c r="N9" s="25"/>
      <c r="O9" s="20">
        <v>15.6</v>
      </c>
      <c r="P9" s="25">
        <v>0.7</v>
      </c>
      <c r="Q9" s="25">
        <v>0.7</v>
      </c>
      <c r="R9" s="25">
        <v>2.7</v>
      </c>
      <c r="S9" s="22">
        <v>1</v>
      </c>
      <c r="T9" s="25"/>
      <c r="U9" s="5">
        <v>18</v>
      </c>
      <c r="V9" s="5">
        <v>0.9</v>
      </c>
      <c r="W9" s="5">
        <v>2.2000000000000002</v>
      </c>
      <c r="X9" s="5">
        <v>1.6</v>
      </c>
      <c r="Y9" s="22">
        <v>2.2000000000000002</v>
      </c>
      <c r="Z9" s="25"/>
      <c r="AA9" s="25">
        <v>8.6</v>
      </c>
      <c r="AB9" s="25">
        <v>0.5</v>
      </c>
      <c r="AC9" s="25">
        <v>0.9</v>
      </c>
      <c r="AD9" s="25">
        <v>1.6</v>
      </c>
      <c r="AE9" s="22">
        <v>3</v>
      </c>
      <c r="AF9" s="9">
        <f t="shared" si="1"/>
        <v>77.400000000000006</v>
      </c>
      <c r="AG9" s="9">
        <f t="shared" ref="AG9:AG18" si="2">G9</f>
        <v>77.5</v>
      </c>
    </row>
    <row r="10" spans="1:33" x14ac:dyDescent="0.2">
      <c r="A10" s="6">
        <v>1980</v>
      </c>
      <c r="B10" s="5">
        <v>53</v>
      </c>
      <c r="C10" s="5">
        <v>3.3</v>
      </c>
      <c r="D10" s="5">
        <v>4.5999999999999996</v>
      </c>
      <c r="E10" s="5">
        <v>9.9</v>
      </c>
      <c r="F10" s="5">
        <v>10.8</v>
      </c>
      <c r="G10" s="5">
        <f t="shared" si="0"/>
        <v>81.599999999999994</v>
      </c>
      <c r="H10" s="5"/>
      <c r="I10" s="20">
        <v>8.8000000000000007</v>
      </c>
      <c r="J10" s="5">
        <v>1.6</v>
      </c>
      <c r="K10" s="5">
        <v>0.5</v>
      </c>
      <c r="L10" s="5">
        <v>3.3</v>
      </c>
      <c r="M10" s="22">
        <v>3.5</v>
      </c>
      <c r="N10" s="25"/>
      <c r="O10" s="20">
        <v>15.2</v>
      </c>
      <c r="P10" s="25">
        <v>0.3</v>
      </c>
      <c r="Q10" s="25">
        <v>0.6</v>
      </c>
      <c r="R10" s="25">
        <v>2.9</v>
      </c>
      <c r="S10" s="22">
        <v>2.1</v>
      </c>
      <c r="T10" s="25"/>
      <c r="U10" s="5">
        <v>19.100000000000001</v>
      </c>
      <c r="V10" s="5">
        <v>0.6</v>
      </c>
      <c r="W10" s="5">
        <v>2.4</v>
      </c>
      <c r="X10" s="5">
        <v>2</v>
      </c>
      <c r="Y10" s="22">
        <v>2.8</v>
      </c>
      <c r="Z10" s="25"/>
      <c r="AA10" s="25">
        <v>9.9</v>
      </c>
      <c r="AB10" s="25">
        <v>0.9</v>
      </c>
      <c r="AC10" s="25">
        <v>1.1000000000000001</v>
      </c>
      <c r="AD10" s="25">
        <v>1.7</v>
      </c>
      <c r="AE10" s="22">
        <v>2.2999999999999998</v>
      </c>
      <c r="AF10" s="9">
        <f t="shared" si="1"/>
        <v>81.600000000000009</v>
      </c>
      <c r="AG10" s="9">
        <f t="shared" si="2"/>
        <v>81.599999999999994</v>
      </c>
    </row>
    <row r="11" spans="1:33" x14ac:dyDescent="0.2">
      <c r="A11" s="6">
        <v>1981</v>
      </c>
      <c r="B11" s="5">
        <v>54.6</v>
      </c>
      <c r="C11" s="5">
        <v>3</v>
      </c>
      <c r="D11" s="5">
        <v>4.2</v>
      </c>
      <c r="E11" s="5">
        <v>9.3000000000000007</v>
      </c>
      <c r="F11" s="5">
        <v>12</v>
      </c>
      <c r="G11" s="5">
        <f t="shared" si="0"/>
        <v>83.100000000000009</v>
      </c>
      <c r="H11" s="5"/>
      <c r="I11" s="20">
        <v>8.8000000000000007</v>
      </c>
      <c r="J11" s="5">
        <v>1.3</v>
      </c>
      <c r="K11" s="5">
        <v>0.4</v>
      </c>
      <c r="L11" s="5">
        <v>3.6</v>
      </c>
      <c r="M11" s="22">
        <v>3.8</v>
      </c>
      <c r="N11" s="25"/>
      <c r="O11" s="20">
        <v>15.2</v>
      </c>
      <c r="P11" s="25">
        <v>0.3</v>
      </c>
      <c r="Q11" s="25">
        <v>0.8</v>
      </c>
      <c r="R11" s="25">
        <v>2.4</v>
      </c>
      <c r="S11" s="22">
        <v>2.5</v>
      </c>
      <c r="T11" s="25"/>
      <c r="U11" s="5">
        <v>19.899999999999999</v>
      </c>
      <c r="V11" s="5">
        <v>0.7</v>
      </c>
      <c r="W11" s="5">
        <v>2.1</v>
      </c>
      <c r="X11" s="5">
        <v>1.8</v>
      </c>
      <c r="Y11" s="22">
        <v>3.2</v>
      </c>
      <c r="Z11" s="25"/>
      <c r="AA11" s="25">
        <v>10.7</v>
      </c>
      <c r="AB11" s="25">
        <v>0.7</v>
      </c>
      <c r="AC11" s="25">
        <v>0.8</v>
      </c>
      <c r="AD11" s="25">
        <v>1.5</v>
      </c>
      <c r="AE11" s="22">
        <v>2.5</v>
      </c>
      <c r="AF11" s="9">
        <f t="shared" si="1"/>
        <v>83</v>
      </c>
      <c r="AG11" s="9">
        <f t="shared" si="2"/>
        <v>83.100000000000009</v>
      </c>
    </row>
    <row r="12" spans="1:33" x14ac:dyDescent="0.2">
      <c r="A12" s="6">
        <v>1982</v>
      </c>
      <c r="B12" s="5">
        <v>53.8</v>
      </c>
      <c r="C12" s="5">
        <v>3.9</v>
      </c>
      <c r="D12" s="5">
        <v>3.7</v>
      </c>
      <c r="E12" s="5">
        <v>10.1</v>
      </c>
      <c r="F12" s="5">
        <v>12.2</v>
      </c>
      <c r="G12" s="5">
        <f t="shared" si="0"/>
        <v>83.7</v>
      </c>
      <c r="H12" s="5"/>
      <c r="I12" s="20">
        <v>8.6999999999999993</v>
      </c>
      <c r="J12" s="5">
        <v>1.9</v>
      </c>
      <c r="K12" s="5">
        <v>0.4</v>
      </c>
      <c r="L12" s="5">
        <v>3.5</v>
      </c>
      <c r="M12" s="22">
        <v>3.5</v>
      </c>
      <c r="N12" s="25"/>
      <c r="O12" s="20">
        <v>14.4</v>
      </c>
      <c r="P12" s="25">
        <v>0.6</v>
      </c>
      <c r="Q12" s="25">
        <v>0.7</v>
      </c>
      <c r="R12" s="25">
        <v>2.5</v>
      </c>
      <c r="S12" s="22">
        <v>3.1</v>
      </c>
      <c r="T12" s="25"/>
      <c r="U12" s="5">
        <v>20.5</v>
      </c>
      <c r="V12" s="5">
        <v>0.4</v>
      </c>
      <c r="W12" s="5">
        <v>1.8</v>
      </c>
      <c r="X12" s="5">
        <v>2.4</v>
      </c>
      <c r="Y12" s="22">
        <v>3</v>
      </c>
      <c r="Z12" s="25"/>
      <c r="AA12" s="25">
        <v>10.199999999999999</v>
      </c>
      <c r="AB12" s="25">
        <v>0.9</v>
      </c>
      <c r="AC12" s="25">
        <v>0.9</v>
      </c>
      <c r="AD12" s="25">
        <v>1.7</v>
      </c>
      <c r="AE12" s="22">
        <v>2.7</v>
      </c>
      <c r="AF12" s="9">
        <f t="shared" si="1"/>
        <v>83.800000000000026</v>
      </c>
      <c r="AG12" s="9">
        <f t="shared" si="2"/>
        <v>83.7</v>
      </c>
    </row>
    <row r="13" spans="1:33" x14ac:dyDescent="0.2">
      <c r="A13" s="6">
        <v>1984</v>
      </c>
      <c r="B13" s="5">
        <v>53.5</v>
      </c>
      <c r="C13" s="5">
        <v>4.0999999999999996</v>
      </c>
      <c r="D13" s="5">
        <v>5.0999999999999996</v>
      </c>
      <c r="E13" s="5">
        <v>10</v>
      </c>
      <c r="F13" s="5">
        <v>13.6</v>
      </c>
      <c r="G13" s="5">
        <f t="shared" si="0"/>
        <v>86.3</v>
      </c>
      <c r="H13" s="5"/>
      <c r="I13" s="20">
        <v>9.1</v>
      </c>
      <c r="J13" s="5">
        <v>1.8</v>
      </c>
      <c r="K13" s="5">
        <v>0.7</v>
      </c>
      <c r="L13" s="5">
        <v>3.2</v>
      </c>
      <c r="M13" s="22">
        <v>3.6</v>
      </c>
      <c r="N13" s="25"/>
      <c r="O13" s="20">
        <v>13.7</v>
      </c>
      <c r="P13" s="25">
        <v>0.9</v>
      </c>
      <c r="Q13" s="25">
        <v>1.1000000000000001</v>
      </c>
      <c r="R13" s="25">
        <v>2.8</v>
      </c>
      <c r="S13" s="22">
        <v>3.1</v>
      </c>
      <c r="T13" s="25"/>
      <c r="U13" s="5">
        <v>20.7</v>
      </c>
      <c r="V13" s="5">
        <v>1.1000000000000001</v>
      </c>
      <c r="W13" s="5">
        <v>2.2999999999999998</v>
      </c>
      <c r="X13" s="5">
        <v>1.7</v>
      </c>
      <c r="Y13" s="22">
        <v>3.5</v>
      </c>
      <c r="Z13" s="25"/>
      <c r="AA13" s="25">
        <v>10</v>
      </c>
      <c r="AB13" s="25">
        <v>0.3</v>
      </c>
      <c r="AC13" s="25">
        <v>1</v>
      </c>
      <c r="AD13" s="25">
        <v>2.2999999999999998</v>
      </c>
      <c r="AE13" s="22">
        <v>3.4</v>
      </c>
      <c r="AF13" s="9">
        <f t="shared" si="1"/>
        <v>86.300000000000011</v>
      </c>
      <c r="AG13" s="9">
        <f t="shared" si="2"/>
        <v>86.3</v>
      </c>
    </row>
    <row r="14" spans="1:33" x14ac:dyDescent="0.2">
      <c r="A14" s="6">
        <v>1987</v>
      </c>
      <c r="B14" s="5">
        <v>55.2</v>
      </c>
      <c r="C14" s="5">
        <v>5.3</v>
      </c>
      <c r="D14" s="5">
        <v>5.0999999999999996</v>
      </c>
      <c r="E14" s="5">
        <v>10.1</v>
      </c>
      <c r="F14" s="5">
        <v>14.9</v>
      </c>
      <c r="G14" s="5">
        <f t="shared" si="0"/>
        <v>90.6</v>
      </c>
      <c r="H14" s="5"/>
      <c r="I14" s="20">
        <v>9.1</v>
      </c>
      <c r="J14" s="5">
        <v>2</v>
      </c>
      <c r="K14" s="5">
        <v>0.7</v>
      </c>
      <c r="L14" s="5">
        <v>3.2</v>
      </c>
      <c r="M14" s="22">
        <v>4.0999999999999996</v>
      </c>
      <c r="N14" s="25"/>
      <c r="O14" s="20">
        <v>14.7</v>
      </c>
      <c r="P14" s="25">
        <v>0.9</v>
      </c>
      <c r="Q14" s="25">
        <v>1.2</v>
      </c>
      <c r="R14" s="25">
        <v>2.6</v>
      </c>
      <c r="S14" s="22">
        <v>2.8</v>
      </c>
      <c r="T14" s="25"/>
      <c r="U14" s="5">
        <v>20.8</v>
      </c>
      <c r="V14" s="5">
        <v>1.5</v>
      </c>
      <c r="W14" s="5">
        <v>2.2000000000000002</v>
      </c>
      <c r="X14" s="5">
        <v>2.2000000000000002</v>
      </c>
      <c r="Y14" s="22">
        <v>4.2</v>
      </c>
      <c r="Z14" s="25"/>
      <c r="AA14" s="25">
        <v>10.5</v>
      </c>
      <c r="AB14" s="25">
        <v>0.9</v>
      </c>
      <c r="AC14" s="25">
        <v>1</v>
      </c>
      <c r="AD14" s="25">
        <v>2</v>
      </c>
      <c r="AE14" s="22">
        <v>3.8</v>
      </c>
      <c r="AF14" s="9">
        <f t="shared" si="1"/>
        <v>90.4</v>
      </c>
      <c r="AG14" s="9">
        <f t="shared" si="2"/>
        <v>90.6</v>
      </c>
    </row>
    <row r="15" spans="1:33" x14ac:dyDescent="0.2">
      <c r="A15" s="6">
        <v>1990</v>
      </c>
      <c r="B15" s="5">
        <v>58.4</v>
      </c>
      <c r="C15" s="5">
        <v>6</v>
      </c>
      <c r="D15" s="5">
        <v>5.2</v>
      </c>
      <c r="E15" s="5">
        <v>10</v>
      </c>
      <c r="F15" s="5">
        <v>14.4</v>
      </c>
      <c r="G15" s="5">
        <f t="shared" si="0"/>
        <v>94.000000000000014</v>
      </c>
      <c r="H15" s="5"/>
      <c r="I15" s="20">
        <v>9.8000000000000007</v>
      </c>
      <c r="J15" s="5">
        <v>2.1</v>
      </c>
      <c r="K15" s="5">
        <v>0.5</v>
      </c>
      <c r="L15" s="5">
        <v>3.5</v>
      </c>
      <c r="M15" s="22">
        <v>3.3</v>
      </c>
      <c r="N15" s="25"/>
      <c r="O15" s="20">
        <v>15.3</v>
      </c>
      <c r="P15" s="25">
        <v>0.7</v>
      </c>
      <c r="Q15" s="25">
        <v>1.6</v>
      </c>
      <c r="R15" s="25">
        <v>2.5</v>
      </c>
      <c r="S15" s="22">
        <v>3</v>
      </c>
      <c r="T15" s="25"/>
      <c r="U15" s="5">
        <v>21.8</v>
      </c>
      <c r="V15" s="5">
        <v>1.9</v>
      </c>
      <c r="W15" s="5">
        <v>1.9</v>
      </c>
      <c r="X15" s="5">
        <v>2.4</v>
      </c>
      <c r="Y15" s="22">
        <v>4.3</v>
      </c>
      <c r="Z15" s="25"/>
      <c r="AA15" s="25">
        <v>11.5</v>
      </c>
      <c r="AB15" s="25">
        <v>1.2</v>
      </c>
      <c r="AC15" s="25">
        <v>1.2</v>
      </c>
      <c r="AD15" s="25">
        <v>1.7</v>
      </c>
      <c r="AE15" s="22">
        <v>3.8</v>
      </c>
      <c r="AF15" s="9">
        <f t="shared" si="1"/>
        <v>94.000000000000028</v>
      </c>
      <c r="AG15" s="9">
        <f t="shared" si="2"/>
        <v>94.000000000000014</v>
      </c>
    </row>
    <row r="16" spans="1:33" x14ac:dyDescent="0.2">
      <c r="A16" s="6">
        <v>1993</v>
      </c>
      <c r="B16" s="5">
        <v>59.5</v>
      </c>
      <c r="C16" s="5">
        <v>7.3</v>
      </c>
      <c r="D16" s="5">
        <v>5.6</v>
      </c>
      <c r="E16" s="5">
        <v>8</v>
      </c>
      <c r="F16" s="5">
        <v>16.2</v>
      </c>
      <c r="G16" s="5">
        <f t="shared" si="0"/>
        <v>96.6</v>
      </c>
      <c r="H16" s="5"/>
      <c r="I16" s="20">
        <v>9.5</v>
      </c>
      <c r="J16" s="5">
        <v>2.4</v>
      </c>
      <c r="K16" s="5">
        <v>0.5</v>
      </c>
      <c r="L16" s="5">
        <v>2.9</v>
      </c>
      <c r="M16" s="22">
        <v>4.0999999999999996</v>
      </c>
      <c r="N16" s="25"/>
      <c r="O16" s="20">
        <v>15.6</v>
      </c>
      <c r="P16" s="25">
        <v>0.9</v>
      </c>
      <c r="Q16" s="25">
        <v>1.4</v>
      </c>
      <c r="R16" s="25">
        <v>1.8</v>
      </c>
      <c r="S16" s="22">
        <v>3.5</v>
      </c>
      <c r="T16" s="25"/>
      <c r="U16" s="5">
        <v>22.3</v>
      </c>
      <c r="V16" s="5">
        <v>2.5</v>
      </c>
      <c r="W16" s="5">
        <v>2.6</v>
      </c>
      <c r="X16" s="5">
        <v>1.7</v>
      </c>
      <c r="Y16" s="22">
        <v>4.4000000000000004</v>
      </c>
      <c r="Z16" s="25"/>
      <c r="AA16" s="25">
        <v>12</v>
      </c>
      <c r="AB16" s="25">
        <v>1.5</v>
      </c>
      <c r="AC16" s="25">
        <v>1</v>
      </c>
      <c r="AD16" s="25">
        <v>1.6</v>
      </c>
      <c r="AE16" s="22">
        <v>4.3</v>
      </c>
      <c r="AF16" s="9">
        <f t="shared" si="1"/>
        <v>96.499999999999986</v>
      </c>
      <c r="AG16" s="9">
        <f t="shared" si="2"/>
        <v>96.6</v>
      </c>
    </row>
    <row r="17" spans="1:33" x14ac:dyDescent="0.2">
      <c r="A17" s="6">
        <v>1997</v>
      </c>
      <c r="B17" s="5">
        <v>63.8</v>
      </c>
      <c r="C17" s="5">
        <v>9.9</v>
      </c>
      <c r="D17" s="5">
        <v>6.3</v>
      </c>
      <c r="E17" s="5">
        <v>5.6</v>
      </c>
      <c r="F17" s="5">
        <v>15.8</v>
      </c>
      <c r="G17" s="5">
        <f t="shared" si="0"/>
        <v>101.39999999999999</v>
      </c>
      <c r="H17" s="5"/>
      <c r="I17" s="20">
        <v>10.7</v>
      </c>
      <c r="J17" s="5">
        <v>3.1</v>
      </c>
      <c r="K17" s="5">
        <v>0.5</v>
      </c>
      <c r="L17" s="5">
        <v>1.7</v>
      </c>
      <c r="M17" s="22">
        <v>3.8</v>
      </c>
      <c r="N17" s="25"/>
      <c r="O17" s="20">
        <v>16.600000000000001</v>
      </c>
      <c r="P17" s="25">
        <v>1.8</v>
      </c>
      <c r="Q17" s="25">
        <v>1.1000000000000001</v>
      </c>
      <c r="R17" s="25">
        <v>1.7</v>
      </c>
      <c r="S17" s="22">
        <v>2.8</v>
      </c>
      <c r="T17" s="25"/>
      <c r="U17" s="5">
        <v>23.9</v>
      </c>
      <c r="V17" s="5">
        <v>2.7</v>
      </c>
      <c r="W17" s="5">
        <v>3</v>
      </c>
      <c r="X17" s="5">
        <v>1.4</v>
      </c>
      <c r="Y17" s="22">
        <v>4.8</v>
      </c>
      <c r="Z17" s="25"/>
      <c r="AA17" s="25">
        <v>12.6</v>
      </c>
      <c r="AB17" s="25">
        <v>2.2999999999999998</v>
      </c>
      <c r="AC17" s="25">
        <v>1.7</v>
      </c>
      <c r="AD17" s="25">
        <v>0.8</v>
      </c>
      <c r="AE17" s="22">
        <v>4.4000000000000004</v>
      </c>
      <c r="AF17" s="9">
        <f t="shared" si="1"/>
        <v>101.39999999999999</v>
      </c>
      <c r="AG17" s="9">
        <f t="shared" si="2"/>
        <v>101.39999999999999</v>
      </c>
    </row>
    <row r="18" spans="1:33" x14ac:dyDescent="0.2">
      <c r="A18" s="6">
        <v>2001</v>
      </c>
      <c r="B18" s="5">
        <v>63.1</v>
      </c>
      <c r="C18" s="5">
        <v>10.6</v>
      </c>
      <c r="D18" s="5">
        <v>6.8</v>
      </c>
      <c r="E18" s="5">
        <v>9.5</v>
      </c>
      <c r="F18" s="5">
        <v>17</v>
      </c>
      <c r="G18" s="5">
        <f t="shared" si="0"/>
        <v>107</v>
      </c>
      <c r="H18" s="5"/>
      <c r="I18" s="5">
        <v>9.1999999999999993</v>
      </c>
      <c r="J18" s="5">
        <v>2.8</v>
      </c>
      <c r="K18" s="5">
        <v>0.7</v>
      </c>
      <c r="L18" s="5">
        <v>3.1</v>
      </c>
      <c r="M18" s="44">
        <v>4.5</v>
      </c>
      <c r="N18" s="25"/>
      <c r="O18" s="5">
        <v>15.5</v>
      </c>
      <c r="P18" s="5">
        <v>2.8</v>
      </c>
      <c r="Q18" s="25">
        <v>1.2</v>
      </c>
      <c r="R18" s="25">
        <v>2.2000000000000002</v>
      </c>
      <c r="S18" s="25">
        <v>2.8</v>
      </c>
      <c r="T18" s="25"/>
      <c r="U18" s="5">
        <v>25.5</v>
      </c>
      <c r="V18" s="5">
        <v>3.1</v>
      </c>
      <c r="W18" s="5">
        <v>3.3</v>
      </c>
      <c r="X18" s="245">
        <v>2.6</v>
      </c>
      <c r="Y18" s="25">
        <v>4.5</v>
      </c>
      <c r="Z18" s="25"/>
      <c r="AA18" s="5">
        <v>13</v>
      </c>
      <c r="AB18" s="5">
        <v>1.8</v>
      </c>
      <c r="AC18" s="25">
        <v>1.7</v>
      </c>
      <c r="AD18" s="25">
        <v>1.6</v>
      </c>
      <c r="AE18" s="25">
        <v>5.3</v>
      </c>
      <c r="AF18" s="9">
        <f t="shared" si="1"/>
        <v>107.19999999999997</v>
      </c>
      <c r="AG18" s="9">
        <f t="shared" si="2"/>
        <v>107</v>
      </c>
    </row>
    <row r="19" spans="1:33" x14ac:dyDescent="0.2">
      <c r="A19" s="6"/>
      <c r="B19" s="5"/>
      <c r="C19" s="5"/>
      <c r="D19" s="5"/>
      <c r="E19" s="5"/>
      <c r="F19" s="5"/>
      <c r="G19" s="5"/>
      <c r="H19" s="5"/>
      <c r="I19" s="5"/>
      <c r="J19" s="5"/>
      <c r="K19" s="5"/>
      <c r="L19" s="5"/>
      <c r="M19" s="44"/>
      <c r="N19" s="25"/>
      <c r="O19" s="5"/>
      <c r="P19" s="5"/>
      <c r="Q19" s="25"/>
      <c r="R19" s="25"/>
      <c r="S19" s="25"/>
      <c r="T19" s="25"/>
      <c r="U19" s="5"/>
      <c r="V19" s="5"/>
      <c r="W19" s="5"/>
      <c r="X19" s="245"/>
      <c r="Y19" s="25"/>
      <c r="Z19" s="25"/>
      <c r="AA19" s="5"/>
      <c r="AB19" s="5"/>
      <c r="AC19" s="25"/>
      <c r="AD19" s="25"/>
      <c r="AE19" s="25"/>
      <c r="AF19" s="9"/>
      <c r="AG19" s="9"/>
    </row>
    <row r="20" spans="1:33" x14ac:dyDescent="0.2">
      <c r="B20">
        <f>B17/(B17+C17)</f>
        <v>0.86567164179104472</v>
      </c>
      <c r="I20">
        <f>I17/(I17+J17)</f>
        <v>0.77536231884057971</v>
      </c>
      <c r="O20">
        <f>O17/(O17+P17)</f>
        <v>0.90217391304347827</v>
      </c>
    </row>
    <row r="21" spans="1:33" x14ac:dyDescent="0.2">
      <c r="B21" s="1" t="s">
        <v>58</v>
      </c>
    </row>
    <row r="23" spans="1:33" x14ac:dyDescent="0.2">
      <c r="A23" s="1" t="s">
        <v>28</v>
      </c>
    </row>
    <row r="25" spans="1:33" ht="13.5" thickBot="1" x14ac:dyDescent="0.25">
      <c r="A25" s="8"/>
      <c r="B25" s="941" t="s">
        <v>50</v>
      </c>
      <c r="C25" s="941"/>
      <c r="D25" s="941"/>
      <c r="E25" s="941"/>
      <c r="F25" s="941"/>
      <c r="G25" s="35"/>
      <c r="H25" s="8"/>
      <c r="I25" s="942" t="s">
        <v>22</v>
      </c>
      <c r="J25" s="942"/>
      <c r="K25" s="942"/>
      <c r="L25" s="942"/>
      <c r="M25" s="942"/>
      <c r="N25" s="27"/>
      <c r="O25" s="943" t="s">
        <v>23</v>
      </c>
      <c r="P25" s="943"/>
      <c r="Q25" s="943"/>
      <c r="R25" s="943"/>
      <c r="S25" s="943"/>
      <c r="T25" s="31"/>
      <c r="U25" s="947" t="s">
        <v>24</v>
      </c>
      <c r="V25" s="944"/>
      <c r="W25" s="944"/>
      <c r="X25" s="944"/>
      <c r="Y25" s="948"/>
      <c r="Z25" s="29"/>
      <c r="AA25" s="945" t="s">
        <v>25</v>
      </c>
      <c r="AB25" s="940"/>
      <c r="AC25" s="940"/>
      <c r="AD25" s="940"/>
      <c r="AE25" s="946"/>
    </row>
    <row r="26" spans="1:33" x14ac:dyDescent="0.2">
      <c r="B26" s="7" t="s">
        <v>17</v>
      </c>
      <c r="C26" s="7" t="s">
        <v>18</v>
      </c>
      <c r="D26" s="7" t="s">
        <v>19</v>
      </c>
      <c r="E26" s="7" t="s">
        <v>20</v>
      </c>
      <c r="F26" s="7" t="s">
        <v>21</v>
      </c>
      <c r="G26" s="2"/>
      <c r="H26" s="2"/>
      <c r="I26" s="2" t="s">
        <v>17</v>
      </c>
      <c r="J26" s="2" t="s">
        <v>18</v>
      </c>
      <c r="K26" s="2" t="s">
        <v>19</v>
      </c>
      <c r="L26" s="2" t="s">
        <v>20</v>
      </c>
      <c r="M26" s="2" t="s">
        <v>21</v>
      </c>
      <c r="N26" s="2"/>
      <c r="O26" s="2" t="s">
        <v>17</v>
      </c>
      <c r="P26" s="2" t="s">
        <v>18</v>
      </c>
      <c r="Q26" s="2" t="s">
        <v>19</v>
      </c>
      <c r="R26" s="2" t="s">
        <v>20</v>
      </c>
      <c r="S26" s="2" t="s">
        <v>21</v>
      </c>
      <c r="T26" s="2"/>
      <c r="U26" s="2" t="s">
        <v>17</v>
      </c>
      <c r="V26" s="2" t="s">
        <v>18</v>
      </c>
      <c r="W26" s="2" t="s">
        <v>19</v>
      </c>
      <c r="X26" s="2" t="s">
        <v>20</v>
      </c>
      <c r="Y26" s="2" t="s">
        <v>21</v>
      </c>
      <c r="Z26" s="2"/>
      <c r="AA26" s="2" t="s">
        <v>17</v>
      </c>
      <c r="AB26" s="2" t="s">
        <v>18</v>
      </c>
      <c r="AC26" s="2" t="s">
        <v>19</v>
      </c>
      <c r="AD26" s="2" t="s">
        <v>20</v>
      </c>
      <c r="AE26" s="2" t="s">
        <v>21</v>
      </c>
    </row>
    <row r="27" spans="1:33" ht="14.25" x14ac:dyDescent="0.2">
      <c r="A27" s="6" t="s">
        <v>55</v>
      </c>
      <c r="B27" s="5">
        <f t="shared" ref="B27:F28" si="3">B8*B48*0.001</f>
        <v>103.35075471698113</v>
      </c>
      <c r="C27" s="5">
        <f t="shared" si="3"/>
        <v>5.702121212121213</v>
      </c>
      <c r="D27" s="5">
        <f t="shared" si="3"/>
        <v>3.9652173913043476</v>
      </c>
      <c r="E27" s="5">
        <f t="shared" si="3"/>
        <v>11.988888888888885</v>
      </c>
      <c r="F27" s="5">
        <f t="shared" si="3"/>
        <v>7.5729629629629631</v>
      </c>
      <c r="G27" s="5">
        <f t="shared" ref="G27:G37" si="4">SUM(B27:F27)</f>
        <v>132.57994517225853</v>
      </c>
      <c r="H27" s="5"/>
      <c r="I27" s="5">
        <f t="shared" ref="I27:AE27" si="5">I8*I48*0.001</f>
        <v>21.680113636363636</v>
      </c>
      <c r="J27" s="5">
        <f t="shared" si="5"/>
        <v>3.2099999999999995</v>
      </c>
      <c r="K27" s="5">
        <f t="shared" si="5"/>
        <v>0.36799999999999999</v>
      </c>
      <c r="L27" s="5">
        <f t="shared" si="5"/>
        <v>5.6000000000000023</v>
      </c>
      <c r="M27" s="5">
        <f t="shared" si="5"/>
        <v>2.4977142857142858</v>
      </c>
      <c r="N27" s="5"/>
      <c r="O27" s="5">
        <f t="shared" si="5"/>
        <v>35.497039473684211</v>
      </c>
      <c r="P27" s="5">
        <f t="shared" si="5"/>
        <v>0.82000000000000006</v>
      </c>
      <c r="Q27" s="5">
        <f t="shared" si="5"/>
        <v>0.75</v>
      </c>
      <c r="R27" s="5">
        <f t="shared" si="5"/>
        <v>3.3099999999999996</v>
      </c>
      <c r="S27" s="5">
        <f t="shared" si="5"/>
        <v>0.67428571428571438</v>
      </c>
      <c r="T27" s="5"/>
      <c r="U27" s="5">
        <f t="shared" si="5"/>
        <v>30.968586387434549</v>
      </c>
      <c r="V27" s="5">
        <f t="shared" si="5"/>
        <v>0.93333333333333346</v>
      </c>
      <c r="W27" s="5">
        <f t="shared" si="5"/>
        <v>2.2633333333333336</v>
      </c>
      <c r="X27" s="5">
        <f t="shared" si="5"/>
        <v>1.82</v>
      </c>
      <c r="Y27" s="5">
        <f t="shared" si="5"/>
        <v>1.8975000000000002</v>
      </c>
      <c r="Z27" s="5"/>
      <c r="AA27" s="5">
        <f t="shared" si="5"/>
        <v>15.71252525252525</v>
      </c>
      <c r="AB27" s="5">
        <f t="shared" si="5"/>
        <v>0.5955555555555555</v>
      </c>
      <c r="AC27" s="5">
        <f t="shared" si="5"/>
        <v>0.57909090909090899</v>
      </c>
      <c r="AD27" s="5">
        <f t="shared" si="5"/>
        <v>1.4499999999999997</v>
      </c>
      <c r="AE27" s="5">
        <f t="shared" si="5"/>
        <v>2.6086956521739135</v>
      </c>
    </row>
    <row r="28" spans="1:33" ht="14.25" x14ac:dyDescent="0.2">
      <c r="A28" s="6" t="s">
        <v>56</v>
      </c>
      <c r="B28" s="5">
        <f t="shared" si="3"/>
        <v>106.7602641509434</v>
      </c>
      <c r="C28" s="5">
        <f t="shared" si="3"/>
        <v>6.07</v>
      </c>
      <c r="D28" s="5">
        <f t="shared" si="3"/>
        <v>3.3869565217391302</v>
      </c>
      <c r="E28" s="5">
        <f t="shared" si="3"/>
        <v>10.245050505050504</v>
      </c>
      <c r="F28" s="5">
        <f t="shared" si="3"/>
        <v>8.7253703703703707</v>
      </c>
      <c r="G28" s="5">
        <f t="shared" si="4"/>
        <v>135.18764154810341</v>
      </c>
      <c r="H28" s="5"/>
      <c r="I28" s="5">
        <f t="shared" ref="I28:AE28" si="6">I9*I49*0.001</f>
        <v>21.954545454545453</v>
      </c>
      <c r="J28" s="5">
        <f t="shared" si="6"/>
        <v>2.2068749999999997</v>
      </c>
      <c r="K28" s="5">
        <f t="shared" si="6"/>
        <v>0.184</v>
      </c>
      <c r="L28" s="5">
        <f t="shared" si="6"/>
        <v>4.4545454545454559</v>
      </c>
      <c r="M28" s="5">
        <f t="shared" si="6"/>
        <v>3.5451428571428574</v>
      </c>
      <c r="N28" s="5"/>
      <c r="O28" s="5">
        <f t="shared" si="6"/>
        <v>35.726052631578952</v>
      </c>
      <c r="P28" s="5">
        <f t="shared" si="6"/>
        <v>0.95666666666666667</v>
      </c>
      <c r="Q28" s="5">
        <f t="shared" si="6"/>
        <v>0.58333333333333337</v>
      </c>
      <c r="R28" s="5">
        <f t="shared" si="6"/>
        <v>3.0817241379310345</v>
      </c>
      <c r="S28" s="5">
        <f t="shared" si="6"/>
        <v>0.84285714285714286</v>
      </c>
      <c r="T28" s="5"/>
      <c r="U28" s="5">
        <f t="shared" si="6"/>
        <v>32.984293193717271</v>
      </c>
      <c r="V28" s="5">
        <f t="shared" si="6"/>
        <v>1.6800000000000002</v>
      </c>
      <c r="W28" s="5">
        <f t="shared" si="6"/>
        <v>1.7783333333333335</v>
      </c>
      <c r="X28" s="5">
        <f t="shared" si="6"/>
        <v>1.456</v>
      </c>
      <c r="Y28" s="5">
        <f t="shared" si="6"/>
        <v>1.8150000000000004</v>
      </c>
      <c r="Z28" s="5"/>
      <c r="AA28" s="5">
        <f t="shared" si="6"/>
        <v>16.478989898989898</v>
      </c>
      <c r="AB28" s="5">
        <f t="shared" si="6"/>
        <v>0.74444444444444446</v>
      </c>
      <c r="AC28" s="5">
        <f t="shared" si="6"/>
        <v>0.74454545454545451</v>
      </c>
      <c r="AD28" s="5">
        <f t="shared" si="6"/>
        <v>1.3647058823529412</v>
      </c>
      <c r="AE28" s="5">
        <f t="shared" si="6"/>
        <v>2.6086956521739135</v>
      </c>
    </row>
    <row r="29" spans="1:33" x14ac:dyDescent="0.2">
      <c r="A29" s="6">
        <v>1980</v>
      </c>
      <c r="B29" s="5">
        <v>112.94</v>
      </c>
      <c r="C29" s="5">
        <v>6.07</v>
      </c>
      <c r="D29" s="5">
        <v>3.8</v>
      </c>
      <c r="E29" s="5">
        <v>10.79</v>
      </c>
      <c r="F29" s="5">
        <v>8.89</v>
      </c>
      <c r="G29" s="5">
        <f t="shared" si="4"/>
        <v>142.49</v>
      </c>
      <c r="H29" s="5"/>
      <c r="I29" s="5">
        <v>24.15</v>
      </c>
      <c r="J29" s="5">
        <v>3.21</v>
      </c>
      <c r="K29" s="5">
        <v>0.46</v>
      </c>
      <c r="L29" s="5">
        <v>4.2</v>
      </c>
      <c r="M29" s="5">
        <v>2.82</v>
      </c>
      <c r="N29" s="5"/>
      <c r="O29" s="5">
        <v>34.81</v>
      </c>
      <c r="P29" s="5">
        <v>0.41</v>
      </c>
      <c r="Q29" s="5">
        <v>0.5</v>
      </c>
      <c r="R29" s="5">
        <v>3.31</v>
      </c>
      <c r="S29" s="5">
        <v>1.77</v>
      </c>
      <c r="T29" s="5"/>
      <c r="U29" s="5">
        <v>35</v>
      </c>
      <c r="V29" s="5">
        <v>1.1200000000000001</v>
      </c>
      <c r="W29" s="5">
        <v>1.94</v>
      </c>
      <c r="X29" s="5">
        <v>1.82</v>
      </c>
      <c r="Y29" s="5">
        <v>2.31</v>
      </c>
      <c r="Z29" s="5"/>
      <c r="AA29" s="5">
        <v>18.97</v>
      </c>
      <c r="AB29" s="5">
        <v>1.34</v>
      </c>
      <c r="AC29" s="5">
        <v>0.91</v>
      </c>
      <c r="AD29" s="5">
        <v>1.45</v>
      </c>
      <c r="AE29" s="5">
        <v>2</v>
      </c>
    </row>
    <row r="30" spans="1:33" x14ac:dyDescent="0.2">
      <c r="A30" s="6">
        <v>1981</v>
      </c>
      <c r="B30" s="5">
        <v>114.21</v>
      </c>
      <c r="C30" s="5">
        <v>5.85</v>
      </c>
      <c r="D30" s="5">
        <v>3.7</v>
      </c>
      <c r="E30" s="5">
        <v>10.51</v>
      </c>
      <c r="F30" s="5">
        <v>9.94</v>
      </c>
      <c r="G30" s="5">
        <f t="shared" si="4"/>
        <v>144.20999999999998</v>
      </c>
      <c r="H30" s="5"/>
      <c r="I30" s="5">
        <v>24.54</v>
      </c>
      <c r="J30" s="5">
        <v>2.85</v>
      </c>
      <c r="K30" s="5">
        <v>0.41</v>
      </c>
      <c r="L30" s="5">
        <v>4.2699999999999996</v>
      </c>
      <c r="M30" s="5">
        <v>3.01</v>
      </c>
      <c r="N30" s="5"/>
      <c r="O30" s="5">
        <v>35.07</v>
      </c>
      <c r="P30" s="5">
        <v>0.57999999999999996</v>
      </c>
      <c r="Q30" s="5">
        <v>0.73</v>
      </c>
      <c r="R30" s="5">
        <v>3.16</v>
      </c>
      <c r="S30" s="5">
        <v>1.93</v>
      </c>
      <c r="T30" s="5"/>
      <c r="U30" s="5">
        <v>35.11</v>
      </c>
      <c r="V30" s="5">
        <v>1.1200000000000001</v>
      </c>
      <c r="W30" s="5">
        <v>1.74</v>
      </c>
      <c r="X30" s="5">
        <v>1.59</v>
      </c>
      <c r="Y30" s="5">
        <v>3.02</v>
      </c>
      <c r="Z30" s="5"/>
      <c r="AA30" s="5">
        <v>19.489999999999998</v>
      </c>
      <c r="AB30" s="5">
        <v>1.29</v>
      </c>
      <c r="AC30" s="5">
        <v>0.81</v>
      </c>
      <c r="AD30" s="5">
        <v>1.48</v>
      </c>
      <c r="AE30" s="5">
        <v>1.99</v>
      </c>
    </row>
    <row r="31" spans="1:33" x14ac:dyDescent="0.2">
      <c r="A31" s="6">
        <v>1982</v>
      </c>
      <c r="B31" s="5">
        <v>110.84</v>
      </c>
      <c r="C31" s="5">
        <v>6.92</v>
      </c>
      <c r="D31" s="5">
        <v>3.22</v>
      </c>
      <c r="E31" s="5">
        <v>11.54</v>
      </c>
      <c r="F31" s="5">
        <v>9.73</v>
      </c>
      <c r="G31" s="5">
        <f t="shared" si="4"/>
        <v>142.25</v>
      </c>
      <c r="H31" s="5"/>
      <c r="I31" s="5">
        <v>23.22</v>
      </c>
      <c r="J31" s="5">
        <v>3.77</v>
      </c>
      <c r="K31" s="5">
        <v>0.28999999999999998</v>
      </c>
      <c r="L31" s="5">
        <v>4.5199999999999996</v>
      </c>
      <c r="M31" s="5">
        <v>2.5499999999999998</v>
      </c>
      <c r="N31" s="5"/>
      <c r="O31" s="5">
        <v>32.630000000000003</v>
      </c>
      <c r="P31" s="5">
        <v>1.07</v>
      </c>
      <c r="Q31" s="5">
        <v>0.61</v>
      </c>
      <c r="R31" s="5">
        <v>3.26</v>
      </c>
      <c r="S31" s="5">
        <v>2.36</v>
      </c>
      <c r="T31" s="5"/>
      <c r="U31" s="5">
        <v>37.11</v>
      </c>
      <c r="V31" s="5">
        <v>0.69</v>
      </c>
      <c r="W31" s="5">
        <v>1.45</v>
      </c>
      <c r="X31" s="5">
        <v>2.21</v>
      </c>
      <c r="Y31" s="5">
        <v>2.23</v>
      </c>
      <c r="Z31" s="5"/>
      <c r="AA31" s="5">
        <v>17.89</v>
      </c>
      <c r="AB31" s="5">
        <v>1.38</v>
      </c>
      <c r="AC31" s="5">
        <v>0.88</v>
      </c>
      <c r="AD31" s="5">
        <v>1.56</v>
      </c>
      <c r="AE31" s="5">
        <v>2.59</v>
      </c>
    </row>
    <row r="32" spans="1:33" x14ac:dyDescent="0.2">
      <c r="A32" s="6">
        <v>1984</v>
      </c>
      <c r="B32" s="5">
        <v>109.69</v>
      </c>
      <c r="C32" s="5">
        <v>7.67</v>
      </c>
      <c r="D32" s="5">
        <v>4.3</v>
      </c>
      <c r="E32" s="5">
        <v>11.61</v>
      </c>
      <c r="F32" s="5">
        <v>11.09</v>
      </c>
      <c r="G32" s="5">
        <f t="shared" si="4"/>
        <v>144.35999999999999</v>
      </c>
      <c r="H32" s="5"/>
      <c r="I32" s="5">
        <v>24.08</v>
      </c>
      <c r="J32" s="5">
        <v>3.57</v>
      </c>
      <c r="K32" s="5">
        <v>0.55000000000000004</v>
      </c>
      <c r="L32" s="5">
        <v>4.1900000000000004</v>
      </c>
      <c r="M32" s="5">
        <v>2.63</v>
      </c>
      <c r="N32" s="5"/>
      <c r="O32" s="5">
        <v>30.27</v>
      </c>
      <c r="P32" s="5">
        <v>1.78</v>
      </c>
      <c r="Q32" s="5">
        <v>0.99</v>
      </c>
      <c r="R32" s="5">
        <v>3.65</v>
      </c>
      <c r="S32" s="5">
        <v>2.4500000000000002</v>
      </c>
      <c r="T32" s="5"/>
      <c r="U32" s="5">
        <v>36.64</v>
      </c>
      <c r="V32" s="5">
        <v>1.81</v>
      </c>
      <c r="W32" s="5">
        <v>1.81</v>
      </c>
      <c r="X32" s="5">
        <v>1.53</v>
      </c>
      <c r="Y32" s="5">
        <v>2.73</v>
      </c>
      <c r="Z32" s="5"/>
      <c r="AA32" s="5">
        <v>18.690000000000001</v>
      </c>
      <c r="AB32" s="5">
        <v>0.52</v>
      </c>
      <c r="AC32" s="5">
        <v>0.95</v>
      </c>
      <c r="AD32" s="5">
        <v>2.2400000000000002</v>
      </c>
      <c r="AE32" s="5">
        <v>3.28</v>
      </c>
    </row>
    <row r="33" spans="1:32" x14ac:dyDescent="0.2">
      <c r="A33" s="6">
        <v>1987</v>
      </c>
      <c r="B33" s="5">
        <v>118.69</v>
      </c>
      <c r="C33" s="5">
        <v>10.18</v>
      </c>
      <c r="D33" s="5">
        <v>4.41</v>
      </c>
      <c r="E33" s="5">
        <v>11.62</v>
      </c>
      <c r="F33" s="5">
        <v>11.92</v>
      </c>
      <c r="G33" s="5">
        <f t="shared" si="4"/>
        <v>156.82</v>
      </c>
      <c r="H33" s="5"/>
      <c r="I33" s="5">
        <v>25.12</v>
      </c>
      <c r="J33" s="5">
        <v>3.83</v>
      </c>
      <c r="K33" s="5">
        <v>0.52</v>
      </c>
      <c r="L33" s="5">
        <v>4.25</v>
      </c>
      <c r="M33" s="5">
        <v>3.1</v>
      </c>
      <c r="N33" s="5"/>
      <c r="O33" s="5">
        <v>35.450000000000003</v>
      </c>
      <c r="P33" s="5">
        <v>2.5099999999999998</v>
      </c>
      <c r="Q33" s="5">
        <v>1.02</v>
      </c>
      <c r="R33" s="5">
        <v>3.16</v>
      </c>
      <c r="S33" s="5">
        <v>2.13</v>
      </c>
      <c r="T33" s="5"/>
      <c r="U33" s="5">
        <v>37.47</v>
      </c>
      <c r="V33" s="5">
        <v>2.37</v>
      </c>
      <c r="W33" s="5">
        <v>1.83</v>
      </c>
      <c r="X33" s="5">
        <v>2.1</v>
      </c>
      <c r="Y33" s="5">
        <v>3.37</v>
      </c>
      <c r="Z33" s="5"/>
      <c r="AA33" s="5">
        <v>20.65</v>
      </c>
      <c r="AB33" s="5">
        <v>1.47</v>
      </c>
      <c r="AC33" s="5">
        <v>1.04</v>
      </c>
      <c r="AD33" s="5">
        <v>2.12</v>
      </c>
      <c r="AE33" s="5">
        <v>3.32</v>
      </c>
    </row>
    <row r="34" spans="1:32" x14ac:dyDescent="0.2">
      <c r="A34" s="6">
        <v>1990</v>
      </c>
      <c r="B34" s="5">
        <v>130.86000000000001</v>
      </c>
      <c r="C34" s="5">
        <v>10.01</v>
      </c>
      <c r="D34" s="5">
        <v>4.9000000000000004</v>
      </c>
      <c r="E34" s="5">
        <v>11.78</v>
      </c>
      <c r="F34" s="5">
        <v>11.68</v>
      </c>
      <c r="G34" s="5">
        <f t="shared" si="4"/>
        <v>169.23000000000002</v>
      </c>
      <c r="H34" s="5"/>
      <c r="I34" s="5">
        <v>28.03</v>
      </c>
      <c r="J34" s="5">
        <v>4.3</v>
      </c>
      <c r="K34" s="5">
        <v>0.49</v>
      </c>
      <c r="L34" s="5">
        <v>4.45</v>
      </c>
      <c r="M34" s="5">
        <v>3.09</v>
      </c>
      <c r="N34" s="5"/>
      <c r="O34" s="5">
        <v>38.369999999999997</v>
      </c>
      <c r="P34" s="5">
        <v>1.29</v>
      </c>
      <c r="Q34" s="5">
        <v>1.54</v>
      </c>
      <c r="R34" s="5">
        <v>3.32</v>
      </c>
      <c r="S34" s="5">
        <v>2.41</v>
      </c>
      <c r="T34" s="5"/>
      <c r="U34" s="5">
        <v>42.48</v>
      </c>
      <c r="V34" s="5">
        <v>2.59</v>
      </c>
      <c r="W34" s="5">
        <v>1.68</v>
      </c>
      <c r="X34" s="5">
        <v>2.34</v>
      </c>
      <c r="Y34" s="5">
        <v>3.35</v>
      </c>
      <c r="Z34" s="5"/>
      <c r="AA34" s="5">
        <v>21.97</v>
      </c>
      <c r="AB34" s="5">
        <v>1.83</v>
      </c>
      <c r="AC34" s="5">
        <v>1.19</v>
      </c>
      <c r="AD34" s="5">
        <v>1.67</v>
      </c>
      <c r="AE34" s="5">
        <v>2.84</v>
      </c>
    </row>
    <row r="35" spans="1:32" x14ac:dyDescent="0.2">
      <c r="A35" s="6">
        <v>1993</v>
      </c>
      <c r="B35" s="5">
        <v>139.06</v>
      </c>
      <c r="C35" s="5">
        <v>13.14</v>
      </c>
      <c r="D35" s="5">
        <v>5.44</v>
      </c>
      <c r="E35" s="5">
        <v>9.61</v>
      </c>
      <c r="F35" s="5">
        <v>13.97</v>
      </c>
      <c r="G35" s="5">
        <f t="shared" si="4"/>
        <v>181.22</v>
      </c>
      <c r="H35" s="5"/>
      <c r="I35" s="5">
        <v>27.52</v>
      </c>
      <c r="J35" s="5">
        <v>4.3600000000000003</v>
      </c>
      <c r="K35" s="5">
        <v>0.5</v>
      </c>
      <c r="L35" s="5">
        <v>4.29</v>
      </c>
      <c r="M35" s="5">
        <v>3.38</v>
      </c>
      <c r="N35" s="5"/>
      <c r="O35" s="5">
        <v>41.87</v>
      </c>
      <c r="P35" s="5">
        <v>2.02</v>
      </c>
      <c r="Q35" s="5">
        <v>1.39</v>
      </c>
      <c r="R35" s="5">
        <v>2.2599999999999998</v>
      </c>
      <c r="S35" s="5">
        <v>3.03</v>
      </c>
      <c r="T35" s="5"/>
      <c r="U35" s="5">
        <v>44.87</v>
      </c>
      <c r="V35" s="5">
        <v>4.37</v>
      </c>
      <c r="W35" s="5">
        <v>2.5499999999999998</v>
      </c>
      <c r="X35" s="5">
        <v>1.56</v>
      </c>
      <c r="Y35" s="5">
        <v>3.79</v>
      </c>
      <c r="Z35" s="5"/>
      <c r="AA35" s="5">
        <v>24.81</v>
      </c>
      <c r="AB35" s="5">
        <v>2.39</v>
      </c>
      <c r="AC35" s="5">
        <v>0.99</v>
      </c>
      <c r="AD35" s="5">
        <v>1.49</v>
      </c>
      <c r="AE35" s="5">
        <v>3.78</v>
      </c>
    </row>
    <row r="36" spans="1:32" ht="14.25" x14ac:dyDescent="0.2">
      <c r="A36" s="6" t="s">
        <v>54</v>
      </c>
      <c r="B36" s="5">
        <f>B17*B57*0.001</f>
        <v>155.99338329182703</v>
      </c>
      <c r="C36" s="5">
        <f>C17*C57*0.001</f>
        <v>20.649905660377357</v>
      </c>
      <c r="D36" s="5">
        <f>D17*D57*0.001</f>
        <v>6.4091911764705882</v>
      </c>
      <c r="E36" s="5">
        <f>E17*E57*0.001</f>
        <v>7.2599210526315776</v>
      </c>
      <c r="F36" s="5">
        <f>F17*F57*0.001</f>
        <v>13.508942628903414</v>
      </c>
      <c r="G36" s="5">
        <f t="shared" si="4"/>
        <v>203.82134381020995</v>
      </c>
      <c r="H36" s="5"/>
      <c r="I36" s="5">
        <f>I17*I57*0.001</f>
        <v>31.984246567505718</v>
      </c>
      <c r="J36" s="5">
        <f>J17*J57*0.001</f>
        <v>6.5247619047619052</v>
      </c>
      <c r="K36" s="5">
        <f>K17*K57*0.001</f>
        <v>0.49285714285714288</v>
      </c>
      <c r="L36" s="5">
        <f>L17*L57*0.001</f>
        <v>2.8285428253615135</v>
      </c>
      <c r="M36" s="5">
        <f>M17*M57*0.001</f>
        <v>3.1834525745257456</v>
      </c>
      <c r="N36" s="5"/>
      <c r="O36" s="5">
        <f>O17*O57*0.001</f>
        <v>45.324212985938793</v>
      </c>
      <c r="P36" s="5">
        <f>P17*P57*0.001</f>
        <v>4.6782142857142857</v>
      </c>
      <c r="Q36" s="5">
        <f>Q17*Q57*0.001</f>
        <v>1.1189880952380955</v>
      </c>
      <c r="R36" s="5">
        <f>R17*R57*0.001</f>
        <v>2.3306313131313128</v>
      </c>
      <c r="S36" s="5">
        <f>S17*S57*0.001</f>
        <v>2.3919999999999995</v>
      </c>
      <c r="T36" s="5"/>
      <c r="U36" s="5">
        <f>U17*U57*0.001</f>
        <v>52.106097863360588</v>
      </c>
      <c r="V36" s="5">
        <f>V17*V57*0.001</f>
        <v>5.2165741935483867</v>
      </c>
      <c r="W36" s="5">
        <f>W17*W57*0.001</f>
        <v>3.0393356643356646</v>
      </c>
      <c r="X36" s="5">
        <v>1.34</v>
      </c>
      <c r="Y36" s="5">
        <f>Y17*Y57*0.001</f>
        <v>4.205939393939393</v>
      </c>
      <c r="Z36" s="5"/>
      <c r="AA36" s="5">
        <f>AA17*AA57*0.001</f>
        <v>27.476480769230768</v>
      </c>
      <c r="AB36" s="5">
        <f>AB17*AB57*0.001</f>
        <v>4.1387222222222215</v>
      </c>
      <c r="AC36" s="5">
        <f>AC17*AC57*0.001</f>
        <v>1.7665000000000002</v>
      </c>
      <c r="AD36" s="5">
        <f>AD17*AD57*0.001</f>
        <v>0.745</v>
      </c>
      <c r="AE36" s="5">
        <f>AE17*AE57*0.001</f>
        <v>3.6815006581834142</v>
      </c>
    </row>
    <row r="37" spans="1:32" x14ac:dyDescent="0.2">
      <c r="A37" s="6">
        <v>2001</v>
      </c>
      <c r="B37" s="5">
        <v>161.09</v>
      </c>
      <c r="C37" s="5">
        <v>25.14</v>
      </c>
      <c r="D37" s="5">
        <v>7.23</v>
      </c>
      <c r="E37" s="5">
        <v>13.22</v>
      </c>
      <c r="F37" s="5">
        <v>14.41</v>
      </c>
      <c r="G37" s="5">
        <f t="shared" si="4"/>
        <v>221.09</v>
      </c>
      <c r="H37" s="5"/>
      <c r="I37" s="5">
        <v>28.35</v>
      </c>
      <c r="J37" s="5">
        <v>6.7</v>
      </c>
      <c r="K37" s="5">
        <v>0.68</v>
      </c>
      <c r="L37" s="5">
        <v>5.73</v>
      </c>
      <c r="M37" s="5">
        <v>3.83</v>
      </c>
      <c r="N37" s="5"/>
      <c r="O37" s="5">
        <v>43.04</v>
      </c>
      <c r="P37" s="5">
        <v>8.27</v>
      </c>
      <c r="Q37" s="5">
        <v>1.25</v>
      </c>
      <c r="R37" s="5">
        <v>3.27</v>
      </c>
      <c r="S37" s="5">
        <v>2.36</v>
      </c>
      <c r="T37" s="5"/>
      <c r="U37" s="5">
        <v>59.88</v>
      </c>
      <c r="V37" s="5">
        <v>6.56</v>
      </c>
      <c r="W37" s="5">
        <v>3.45</v>
      </c>
      <c r="X37" s="5">
        <v>2.74</v>
      </c>
      <c r="Y37" s="5">
        <v>4.01</v>
      </c>
      <c r="Z37" s="5"/>
      <c r="AA37" s="5">
        <v>29.82</v>
      </c>
      <c r="AB37" s="5">
        <v>3.61</v>
      </c>
      <c r="AC37" s="5">
        <v>1.85</v>
      </c>
      <c r="AD37" s="5">
        <v>1.49</v>
      </c>
      <c r="AE37" s="5">
        <v>4.21</v>
      </c>
    </row>
    <row r="38" spans="1:32" x14ac:dyDescent="0.2">
      <c r="A38" s="6">
        <v>2005</v>
      </c>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row>
    <row r="39" spans="1:32" x14ac:dyDescent="0.2">
      <c r="A39" s="6"/>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row>
    <row r="40" spans="1:32" x14ac:dyDescent="0.2">
      <c r="B40" t="s">
        <v>52</v>
      </c>
    </row>
    <row r="41" spans="1:32" x14ac:dyDescent="0.2">
      <c r="B41" t="s">
        <v>53</v>
      </c>
    </row>
    <row r="42" spans="1:32" x14ac:dyDescent="0.2">
      <c r="B42" t="s">
        <v>57</v>
      </c>
    </row>
    <row r="44" spans="1:32" x14ac:dyDescent="0.2">
      <c r="A44" s="1" t="s">
        <v>26</v>
      </c>
      <c r="B44" s="3"/>
    </row>
    <row r="45" spans="1:32" x14ac:dyDescent="0.2">
      <c r="B45" s="3"/>
      <c r="C45" s="3"/>
      <c r="D45" s="3"/>
    </row>
    <row r="46" spans="1:32" ht="13.5" thickBot="1" x14ac:dyDescent="0.25">
      <c r="B46" s="941" t="s">
        <v>50</v>
      </c>
      <c r="C46" s="941"/>
      <c r="D46" s="941"/>
      <c r="E46" s="941"/>
      <c r="F46" s="941"/>
      <c r="G46" s="35"/>
      <c r="H46" s="10"/>
      <c r="I46" s="942" t="s">
        <v>22</v>
      </c>
      <c r="J46" s="942"/>
      <c r="K46" s="942"/>
      <c r="L46" s="942"/>
      <c r="M46" s="942"/>
      <c r="N46" s="28"/>
      <c r="O46" s="30" t="s">
        <v>23</v>
      </c>
      <c r="P46" s="31"/>
      <c r="Q46" s="31"/>
      <c r="R46" s="31"/>
      <c r="S46" s="31"/>
      <c r="T46" s="31"/>
      <c r="U46" s="944" t="s">
        <v>24</v>
      </c>
      <c r="V46" s="944"/>
      <c r="W46" s="944"/>
      <c r="X46" s="944"/>
      <c r="Y46" s="944"/>
      <c r="Z46" s="29"/>
      <c r="AA46" s="940" t="s">
        <v>25</v>
      </c>
      <c r="AB46" s="940"/>
      <c r="AC46" s="940"/>
      <c r="AD46" s="940"/>
      <c r="AE46" s="940"/>
      <c r="AF46" s="34"/>
    </row>
    <row r="47" spans="1:32" x14ac:dyDescent="0.2">
      <c r="A47" s="4"/>
      <c r="B47" s="7" t="s">
        <v>17</v>
      </c>
      <c r="C47" s="7" t="s">
        <v>18</v>
      </c>
      <c r="D47" s="7" t="s">
        <v>19</v>
      </c>
      <c r="E47" s="7" t="s">
        <v>20</v>
      </c>
      <c r="F47" s="7" t="s">
        <v>21</v>
      </c>
      <c r="G47" s="7"/>
      <c r="H47" s="7"/>
      <c r="I47" s="7" t="s">
        <v>17</v>
      </c>
      <c r="J47" s="7" t="s">
        <v>18</v>
      </c>
      <c r="K47" s="7" t="s">
        <v>19</v>
      </c>
      <c r="L47" s="7" t="s">
        <v>20</v>
      </c>
      <c r="M47" s="7" t="s">
        <v>21</v>
      </c>
      <c r="N47" s="7"/>
      <c r="O47" s="7" t="s">
        <v>17</v>
      </c>
      <c r="P47" s="7" t="s">
        <v>18</v>
      </c>
      <c r="Q47" s="7" t="s">
        <v>19</v>
      </c>
      <c r="R47" s="7" t="s">
        <v>20</v>
      </c>
      <c r="S47" s="7" t="s">
        <v>21</v>
      </c>
      <c r="T47" s="7" t="s">
        <v>32</v>
      </c>
      <c r="U47" s="7" t="s">
        <v>17</v>
      </c>
      <c r="V47" s="7" t="s">
        <v>18</v>
      </c>
      <c r="W47" s="7" t="s">
        <v>19</v>
      </c>
      <c r="X47" s="7" t="s">
        <v>20</v>
      </c>
      <c r="Y47" s="7" t="s">
        <v>21</v>
      </c>
      <c r="Z47" s="7" t="s">
        <v>32</v>
      </c>
      <c r="AA47" s="7" t="s">
        <v>17</v>
      </c>
      <c r="AB47" s="7" t="s">
        <v>18</v>
      </c>
      <c r="AC47" s="7" t="s">
        <v>19</v>
      </c>
      <c r="AD47" s="7" t="s">
        <v>20</v>
      </c>
      <c r="AE47" s="7" t="s">
        <v>21</v>
      </c>
      <c r="AF47" s="26" t="s">
        <v>32</v>
      </c>
    </row>
    <row r="48" spans="1:32" x14ac:dyDescent="0.2">
      <c r="A48" s="6">
        <v>1978</v>
      </c>
      <c r="B48" s="5">
        <f>B50</f>
        <v>2130.9433962264152</v>
      </c>
      <c r="C48" s="5">
        <f>C50</f>
        <v>1839.3939393939395</v>
      </c>
      <c r="D48" s="5">
        <f>D50</f>
        <v>826.08695652173913</v>
      </c>
      <c r="E48" s="5">
        <f>E50</f>
        <v>1089.8989898989896</v>
      </c>
      <c r="F48" s="5">
        <f>F50</f>
        <v>823.14814814814815</v>
      </c>
      <c r="G48" s="5">
        <f t="shared" ref="G48:G59" si="7">G27/G8*1000</f>
        <v>1730.8086837109468</v>
      </c>
      <c r="H48" s="5"/>
      <c r="I48" s="5">
        <f t="shared" ref="I48:AE48" si="8">I50</f>
        <v>2744.3181818181815</v>
      </c>
      <c r="J48" s="5">
        <f t="shared" si="8"/>
        <v>2006.2499999999995</v>
      </c>
      <c r="K48" s="5">
        <f t="shared" si="8"/>
        <v>920</v>
      </c>
      <c r="L48" s="5">
        <f t="shared" si="8"/>
        <v>1272.727272727273</v>
      </c>
      <c r="M48" s="5">
        <f t="shared" si="8"/>
        <v>805.71428571428567</v>
      </c>
      <c r="N48" s="5"/>
      <c r="O48" s="5">
        <f t="shared" si="8"/>
        <v>2290.1315789473688</v>
      </c>
      <c r="P48" s="5">
        <f t="shared" si="8"/>
        <v>1366.6666666666667</v>
      </c>
      <c r="Q48" s="5">
        <f t="shared" si="8"/>
        <v>833.33333333333337</v>
      </c>
      <c r="R48" s="5">
        <f t="shared" si="8"/>
        <v>1141.3793103448274</v>
      </c>
      <c r="S48" s="5">
        <f t="shared" si="8"/>
        <v>842.85714285714289</v>
      </c>
      <c r="T48" s="5"/>
      <c r="U48" s="5">
        <f t="shared" si="8"/>
        <v>1832.4607329842929</v>
      </c>
      <c r="V48" s="5">
        <f t="shared" si="8"/>
        <v>1866.666666666667</v>
      </c>
      <c r="W48" s="5">
        <f t="shared" si="8"/>
        <v>808.33333333333337</v>
      </c>
      <c r="X48" s="5">
        <f t="shared" si="8"/>
        <v>910</v>
      </c>
      <c r="Y48" s="5">
        <f t="shared" si="8"/>
        <v>825.00000000000011</v>
      </c>
      <c r="Z48" s="5"/>
      <c r="AA48" s="5">
        <f t="shared" si="8"/>
        <v>1916.1616161616159</v>
      </c>
      <c r="AB48" s="5">
        <f t="shared" si="8"/>
        <v>1488.8888888888889</v>
      </c>
      <c r="AC48" s="5">
        <f t="shared" si="8"/>
        <v>827.27272727272725</v>
      </c>
      <c r="AD48" s="5">
        <f t="shared" si="8"/>
        <v>852.94117647058818</v>
      </c>
      <c r="AE48" s="5">
        <f t="shared" si="8"/>
        <v>869.56521739130449</v>
      </c>
      <c r="AF48" s="5"/>
    </row>
    <row r="49" spans="1:35" x14ac:dyDescent="0.2">
      <c r="A49" s="6">
        <v>1979</v>
      </c>
      <c r="B49" s="5">
        <f>B50</f>
        <v>2130.9433962264152</v>
      </c>
      <c r="C49" s="5">
        <f>C50</f>
        <v>1839.3939393939395</v>
      </c>
      <c r="D49" s="5">
        <f>D50</f>
        <v>826.08695652173913</v>
      </c>
      <c r="E49" s="5">
        <f>E50</f>
        <v>1089.8989898989896</v>
      </c>
      <c r="F49" s="5">
        <f>F50</f>
        <v>823.14814814814815</v>
      </c>
      <c r="G49" s="5">
        <f t="shared" si="7"/>
        <v>1744.3566651368183</v>
      </c>
      <c r="H49" s="5"/>
      <c r="I49" s="5">
        <f t="shared" ref="I49:AE49" si="9">I50</f>
        <v>2744.3181818181815</v>
      </c>
      <c r="J49" s="5">
        <f t="shared" si="9"/>
        <v>2006.2499999999995</v>
      </c>
      <c r="K49" s="5">
        <f t="shared" si="9"/>
        <v>920</v>
      </c>
      <c r="L49" s="5">
        <f t="shared" si="9"/>
        <v>1272.727272727273</v>
      </c>
      <c r="M49" s="5">
        <f t="shared" si="9"/>
        <v>805.71428571428567</v>
      </c>
      <c r="N49" s="5"/>
      <c r="O49" s="5">
        <f t="shared" si="9"/>
        <v>2290.1315789473688</v>
      </c>
      <c r="P49" s="5">
        <f t="shared" si="9"/>
        <v>1366.6666666666667</v>
      </c>
      <c r="Q49" s="5">
        <f t="shared" si="9"/>
        <v>833.33333333333337</v>
      </c>
      <c r="R49" s="5">
        <f t="shared" si="9"/>
        <v>1141.3793103448274</v>
      </c>
      <c r="S49" s="5">
        <f t="shared" si="9"/>
        <v>842.85714285714289</v>
      </c>
      <c r="T49" s="5"/>
      <c r="U49" s="5">
        <f t="shared" si="9"/>
        <v>1832.4607329842929</v>
      </c>
      <c r="V49" s="5">
        <f t="shared" si="9"/>
        <v>1866.666666666667</v>
      </c>
      <c r="W49" s="5">
        <f t="shared" si="9"/>
        <v>808.33333333333337</v>
      </c>
      <c r="X49" s="5">
        <f t="shared" si="9"/>
        <v>910</v>
      </c>
      <c r="Y49" s="5">
        <f t="shared" si="9"/>
        <v>825.00000000000011</v>
      </c>
      <c r="Z49" s="5"/>
      <c r="AA49" s="5">
        <f t="shared" si="9"/>
        <v>1916.1616161616159</v>
      </c>
      <c r="AB49" s="5">
        <f t="shared" si="9"/>
        <v>1488.8888888888889</v>
      </c>
      <c r="AC49" s="5">
        <f t="shared" si="9"/>
        <v>827.27272727272725</v>
      </c>
      <c r="AD49" s="5">
        <f t="shared" si="9"/>
        <v>852.94117647058818</v>
      </c>
      <c r="AE49" s="5">
        <f t="shared" si="9"/>
        <v>869.56521739130449</v>
      </c>
      <c r="AF49" s="5"/>
    </row>
    <row r="50" spans="1:35" x14ac:dyDescent="0.2">
      <c r="A50" s="6">
        <v>1980</v>
      </c>
      <c r="B50" s="5">
        <f t="shared" ref="B50:F56" si="10">(B29/B10)*1000</f>
        <v>2130.9433962264152</v>
      </c>
      <c r="C50" s="5">
        <f t="shared" si="10"/>
        <v>1839.3939393939395</v>
      </c>
      <c r="D50" s="5">
        <f t="shared" si="10"/>
        <v>826.08695652173913</v>
      </c>
      <c r="E50" s="5">
        <f t="shared" si="10"/>
        <v>1089.8989898989896</v>
      </c>
      <c r="F50" s="5">
        <f t="shared" si="10"/>
        <v>823.14814814814815</v>
      </c>
      <c r="G50" s="5">
        <f t="shared" si="7"/>
        <v>1746.2009803921569</v>
      </c>
      <c r="H50" s="5"/>
      <c r="I50" s="5">
        <f t="shared" ref="I50:AE50" si="11">(I29/I10)*1000</f>
        <v>2744.3181818181815</v>
      </c>
      <c r="J50" s="5">
        <f t="shared" si="11"/>
        <v>2006.2499999999995</v>
      </c>
      <c r="K50" s="5">
        <f t="shared" si="11"/>
        <v>920</v>
      </c>
      <c r="L50" s="5">
        <f t="shared" si="11"/>
        <v>1272.727272727273</v>
      </c>
      <c r="M50" s="5">
        <f t="shared" si="11"/>
        <v>805.71428571428567</v>
      </c>
      <c r="N50" s="5"/>
      <c r="O50" s="5">
        <f t="shared" si="11"/>
        <v>2290.1315789473688</v>
      </c>
      <c r="P50" s="5">
        <f t="shared" si="11"/>
        <v>1366.6666666666667</v>
      </c>
      <c r="Q50" s="5">
        <f t="shared" si="11"/>
        <v>833.33333333333337</v>
      </c>
      <c r="R50" s="5">
        <f t="shared" si="11"/>
        <v>1141.3793103448274</v>
      </c>
      <c r="S50" s="5">
        <f t="shared" si="11"/>
        <v>842.85714285714289</v>
      </c>
      <c r="T50" s="5"/>
      <c r="U50" s="5">
        <f t="shared" si="11"/>
        <v>1832.4607329842929</v>
      </c>
      <c r="V50" s="5">
        <f t="shared" si="11"/>
        <v>1866.666666666667</v>
      </c>
      <c r="W50" s="5">
        <f t="shared" si="11"/>
        <v>808.33333333333337</v>
      </c>
      <c r="X50" s="5">
        <f t="shared" si="11"/>
        <v>910</v>
      </c>
      <c r="Y50" s="5">
        <f t="shared" si="11"/>
        <v>825.00000000000011</v>
      </c>
      <c r="Z50" s="5"/>
      <c r="AA50" s="5">
        <f t="shared" si="11"/>
        <v>1916.1616161616159</v>
      </c>
      <c r="AB50" s="5">
        <f t="shared" si="11"/>
        <v>1488.8888888888889</v>
      </c>
      <c r="AC50" s="5">
        <f t="shared" si="11"/>
        <v>827.27272727272725</v>
      </c>
      <c r="AD50" s="5">
        <f t="shared" si="11"/>
        <v>852.94117647058818</v>
      </c>
      <c r="AE50" s="5">
        <f t="shared" si="11"/>
        <v>869.56521739130449</v>
      </c>
      <c r="AF50" s="5"/>
    </row>
    <row r="51" spans="1:35" x14ac:dyDescent="0.2">
      <c r="A51" s="6">
        <v>1981</v>
      </c>
      <c r="B51" s="5">
        <f t="shared" si="10"/>
        <v>2091.7582417582416</v>
      </c>
      <c r="C51" s="5">
        <f t="shared" si="10"/>
        <v>1950</v>
      </c>
      <c r="D51" s="5">
        <f t="shared" si="10"/>
        <v>880.95238095238096</v>
      </c>
      <c r="E51" s="5">
        <f t="shared" si="10"/>
        <v>1130.1075268817203</v>
      </c>
      <c r="F51" s="5">
        <f t="shared" si="10"/>
        <v>828.33333333333326</v>
      </c>
      <c r="G51" s="5">
        <f t="shared" si="7"/>
        <v>1735.3790613718406</v>
      </c>
      <c r="H51" s="5"/>
      <c r="I51" s="5">
        <f t="shared" ref="I51:AE51" si="12">(I30/I11)*1000</f>
        <v>2788.6363636363631</v>
      </c>
      <c r="J51" s="5">
        <f t="shared" si="12"/>
        <v>2192.3076923076924</v>
      </c>
      <c r="K51" s="5">
        <f t="shared" si="12"/>
        <v>1025</v>
      </c>
      <c r="L51" s="5">
        <f t="shared" si="12"/>
        <v>1186.1111111111109</v>
      </c>
      <c r="M51" s="5">
        <f t="shared" si="12"/>
        <v>792.1052631578948</v>
      </c>
      <c r="N51" s="5"/>
      <c r="O51" s="5">
        <f t="shared" si="12"/>
        <v>2307.2368421052633</v>
      </c>
      <c r="P51" s="5">
        <f t="shared" si="12"/>
        <v>1933.3333333333333</v>
      </c>
      <c r="Q51" s="5">
        <f t="shared" si="12"/>
        <v>912.5</v>
      </c>
      <c r="R51" s="5">
        <f t="shared" si="12"/>
        <v>1316.666666666667</v>
      </c>
      <c r="S51" s="5">
        <f t="shared" si="12"/>
        <v>772</v>
      </c>
      <c r="T51" s="5"/>
      <c r="U51" s="5">
        <f t="shared" si="12"/>
        <v>1764.321608040201</v>
      </c>
      <c r="V51" s="5">
        <f t="shared" si="12"/>
        <v>1600.0000000000002</v>
      </c>
      <c r="W51" s="5">
        <f t="shared" si="12"/>
        <v>828.57142857142856</v>
      </c>
      <c r="X51" s="5">
        <f t="shared" si="12"/>
        <v>883.33333333333326</v>
      </c>
      <c r="Y51" s="5">
        <f t="shared" si="12"/>
        <v>943.75</v>
      </c>
      <c r="Z51" s="5"/>
      <c r="AA51" s="5">
        <f t="shared" si="12"/>
        <v>1821.4953271028039</v>
      </c>
      <c r="AB51" s="5">
        <f t="shared" si="12"/>
        <v>1842.8571428571429</v>
      </c>
      <c r="AC51" s="5">
        <f t="shared" si="12"/>
        <v>1012.5</v>
      </c>
      <c r="AD51" s="5">
        <f t="shared" si="12"/>
        <v>986.66666666666674</v>
      </c>
      <c r="AE51" s="5">
        <f t="shared" si="12"/>
        <v>796</v>
      </c>
      <c r="AF51" s="5"/>
    </row>
    <row r="52" spans="1:35" x14ac:dyDescent="0.2">
      <c r="A52" s="6">
        <v>1982</v>
      </c>
      <c r="B52" s="5">
        <f t="shared" si="10"/>
        <v>2060.2230483271373</v>
      </c>
      <c r="C52" s="5">
        <f t="shared" si="10"/>
        <v>1774.3589743589744</v>
      </c>
      <c r="D52" s="5">
        <f t="shared" si="10"/>
        <v>870.27027027027032</v>
      </c>
      <c r="E52" s="5">
        <f t="shared" si="10"/>
        <v>1142.5742574257424</v>
      </c>
      <c r="F52" s="5">
        <f t="shared" si="10"/>
        <v>797.54098360655746</v>
      </c>
      <c r="G52" s="5">
        <f t="shared" si="7"/>
        <v>1699.522102747909</v>
      </c>
      <c r="H52" s="5"/>
      <c r="I52" s="5">
        <f t="shared" ref="I52:AE52" si="13">(I31/I12)*1000</f>
        <v>2668.9655172413795</v>
      </c>
      <c r="J52" s="5">
        <f t="shared" si="13"/>
        <v>1984.2105263157896</v>
      </c>
      <c r="K52" s="5">
        <f t="shared" si="13"/>
        <v>724.99999999999989</v>
      </c>
      <c r="L52" s="5">
        <f t="shared" si="13"/>
        <v>1291.4285714285713</v>
      </c>
      <c r="M52" s="5">
        <f t="shared" si="13"/>
        <v>728.57142857142856</v>
      </c>
      <c r="N52" s="5"/>
      <c r="O52" s="5">
        <f t="shared" si="13"/>
        <v>2265.9722222222226</v>
      </c>
      <c r="P52" s="5">
        <f t="shared" si="13"/>
        <v>1783.3333333333335</v>
      </c>
      <c r="Q52" s="5">
        <f t="shared" si="13"/>
        <v>871.42857142857144</v>
      </c>
      <c r="R52" s="5">
        <f t="shared" si="13"/>
        <v>1303.9999999999998</v>
      </c>
      <c r="S52" s="5">
        <f t="shared" si="13"/>
        <v>761.29032258064512</v>
      </c>
      <c r="T52" s="5"/>
      <c r="U52" s="5">
        <f t="shared" si="13"/>
        <v>1810.2439024390244</v>
      </c>
      <c r="V52" s="5">
        <f t="shared" si="13"/>
        <v>1724.9999999999998</v>
      </c>
      <c r="W52" s="5">
        <f t="shared" si="13"/>
        <v>805.55555555555543</v>
      </c>
      <c r="X52" s="5">
        <f t="shared" si="13"/>
        <v>920.83333333333337</v>
      </c>
      <c r="Y52" s="5">
        <f t="shared" si="13"/>
        <v>743.33333333333326</v>
      </c>
      <c r="Z52" s="5"/>
      <c r="AA52" s="5">
        <f t="shared" si="13"/>
        <v>1753.9215686274513</v>
      </c>
      <c r="AB52" s="5">
        <f t="shared" si="13"/>
        <v>1533.3333333333333</v>
      </c>
      <c r="AC52" s="5">
        <f t="shared" si="13"/>
        <v>977.77777777777771</v>
      </c>
      <c r="AD52" s="5">
        <f t="shared" si="13"/>
        <v>917.64705882352951</v>
      </c>
      <c r="AE52" s="5">
        <f t="shared" si="13"/>
        <v>959.25925925925912</v>
      </c>
      <c r="AF52" s="5"/>
    </row>
    <row r="53" spans="1:35" x14ac:dyDescent="0.2">
      <c r="A53" s="6">
        <v>1984</v>
      </c>
      <c r="B53" s="5">
        <f t="shared" si="10"/>
        <v>2050.2803738317757</v>
      </c>
      <c r="C53" s="5">
        <f t="shared" si="10"/>
        <v>1870.7317073170732</v>
      </c>
      <c r="D53" s="5">
        <f t="shared" si="10"/>
        <v>843.13725490196077</v>
      </c>
      <c r="E53" s="5">
        <f t="shared" si="10"/>
        <v>1161</v>
      </c>
      <c r="F53" s="5">
        <f t="shared" si="10"/>
        <v>815.44117647058818</v>
      </c>
      <c r="G53" s="5">
        <f t="shared" si="7"/>
        <v>1672.7694090382386</v>
      </c>
      <c r="H53" s="5"/>
      <c r="I53" s="5">
        <f t="shared" ref="I53:AE53" si="14">(I32/I13)*1000</f>
        <v>2646.1538461538462</v>
      </c>
      <c r="J53" s="5">
        <f t="shared" si="14"/>
        <v>1983.3333333333333</v>
      </c>
      <c r="K53" s="5">
        <f t="shared" si="14"/>
        <v>785.71428571428578</v>
      </c>
      <c r="L53" s="5">
        <f t="shared" si="14"/>
        <v>1309.375</v>
      </c>
      <c r="M53" s="5">
        <f t="shared" si="14"/>
        <v>730.55555555555554</v>
      </c>
      <c r="N53" s="5"/>
      <c r="O53" s="5">
        <f t="shared" si="14"/>
        <v>2209.4890510948908</v>
      </c>
      <c r="P53" s="5">
        <f t="shared" si="14"/>
        <v>1977.7777777777778</v>
      </c>
      <c r="Q53" s="5">
        <f t="shared" si="14"/>
        <v>899.99999999999989</v>
      </c>
      <c r="R53" s="5">
        <f t="shared" si="14"/>
        <v>1303.5714285714287</v>
      </c>
      <c r="S53" s="5">
        <f t="shared" si="14"/>
        <v>790.32258064516134</v>
      </c>
      <c r="T53" s="5"/>
      <c r="U53" s="5">
        <f t="shared" si="14"/>
        <v>1770.0483091787439</v>
      </c>
      <c r="V53" s="5">
        <f t="shared" si="14"/>
        <v>1645.4545454545453</v>
      </c>
      <c r="W53" s="5">
        <f t="shared" si="14"/>
        <v>786.95652173913061</v>
      </c>
      <c r="X53" s="5">
        <f t="shared" si="14"/>
        <v>900</v>
      </c>
      <c r="Y53" s="5">
        <f t="shared" si="14"/>
        <v>780</v>
      </c>
      <c r="Z53" s="5"/>
      <c r="AA53" s="5">
        <f t="shared" si="14"/>
        <v>1869.0000000000002</v>
      </c>
      <c r="AB53" s="5">
        <f t="shared" si="14"/>
        <v>1733.3333333333335</v>
      </c>
      <c r="AC53" s="5">
        <f t="shared" si="14"/>
        <v>950</v>
      </c>
      <c r="AD53" s="5">
        <f t="shared" si="14"/>
        <v>973.91304347826099</v>
      </c>
      <c r="AE53" s="5">
        <f t="shared" si="14"/>
        <v>964.70588235294122</v>
      </c>
      <c r="AF53" s="5"/>
    </row>
    <row r="54" spans="1:35" x14ac:dyDescent="0.2">
      <c r="A54" s="6">
        <v>1987</v>
      </c>
      <c r="B54" s="5">
        <f t="shared" si="10"/>
        <v>2150.1811594202895</v>
      </c>
      <c r="C54" s="5">
        <f t="shared" si="10"/>
        <v>1920.7547169811321</v>
      </c>
      <c r="D54" s="5">
        <f t="shared" si="10"/>
        <v>864.70588235294122</v>
      </c>
      <c r="E54" s="5">
        <f t="shared" si="10"/>
        <v>1150.4950495049504</v>
      </c>
      <c r="F54" s="5">
        <f t="shared" si="10"/>
        <v>799.99999999999989</v>
      </c>
      <c r="G54" s="5">
        <f t="shared" si="7"/>
        <v>1730.9050772626933</v>
      </c>
      <c r="H54" s="5"/>
      <c r="I54" s="5">
        <f t="shared" ref="I54:AE54" si="15">(I33/I14)*1000</f>
        <v>2760.4395604395609</v>
      </c>
      <c r="J54" s="5">
        <f t="shared" si="15"/>
        <v>1915</v>
      </c>
      <c r="K54" s="5">
        <f t="shared" si="15"/>
        <v>742.85714285714289</v>
      </c>
      <c r="L54" s="5">
        <f t="shared" si="15"/>
        <v>1328.125</v>
      </c>
      <c r="M54" s="5">
        <f t="shared" si="15"/>
        <v>756.09756097560989</v>
      </c>
      <c r="N54" s="5"/>
      <c r="O54" s="5">
        <f t="shared" si="15"/>
        <v>2411.5646258503402</v>
      </c>
      <c r="P54" s="5">
        <f t="shared" si="15"/>
        <v>2788.8888888888887</v>
      </c>
      <c r="Q54" s="5">
        <f t="shared" si="15"/>
        <v>850.00000000000011</v>
      </c>
      <c r="R54" s="5">
        <f t="shared" si="15"/>
        <v>1215.3846153846155</v>
      </c>
      <c r="S54" s="5">
        <f t="shared" si="15"/>
        <v>760.71428571428567</v>
      </c>
      <c r="T54" s="5"/>
      <c r="U54" s="5">
        <f t="shared" si="15"/>
        <v>1801.4423076923076</v>
      </c>
      <c r="V54" s="5">
        <f t="shared" si="15"/>
        <v>1580</v>
      </c>
      <c r="W54" s="5">
        <f t="shared" si="15"/>
        <v>831.81818181818176</v>
      </c>
      <c r="X54" s="5">
        <f t="shared" si="15"/>
        <v>954.5454545454545</v>
      </c>
      <c r="Y54" s="5">
        <f t="shared" si="15"/>
        <v>802.38095238095241</v>
      </c>
      <c r="Z54" s="5"/>
      <c r="AA54" s="5">
        <f t="shared" si="15"/>
        <v>1966.6666666666665</v>
      </c>
      <c r="AB54" s="5">
        <f t="shared" si="15"/>
        <v>1633.3333333333333</v>
      </c>
      <c r="AC54" s="5">
        <f t="shared" si="15"/>
        <v>1040</v>
      </c>
      <c r="AD54" s="5">
        <f t="shared" si="15"/>
        <v>1060</v>
      </c>
      <c r="AE54" s="5">
        <f t="shared" si="15"/>
        <v>873.68421052631584</v>
      </c>
      <c r="AF54" s="5"/>
    </row>
    <row r="55" spans="1:35" x14ac:dyDescent="0.2">
      <c r="A55" s="6">
        <v>1990</v>
      </c>
      <c r="B55" s="5">
        <f t="shared" si="10"/>
        <v>2240.7534246575347</v>
      </c>
      <c r="C55" s="5">
        <f t="shared" si="10"/>
        <v>1668.3333333333333</v>
      </c>
      <c r="D55" s="5">
        <f t="shared" si="10"/>
        <v>942.30769230769226</v>
      </c>
      <c r="E55" s="5">
        <f t="shared" si="10"/>
        <v>1178</v>
      </c>
      <c r="F55" s="5">
        <f t="shared" si="10"/>
        <v>811.11111111111109</v>
      </c>
      <c r="G55" s="5">
        <f t="shared" si="7"/>
        <v>1800.31914893617</v>
      </c>
      <c r="H55" s="5"/>
      <c r="I55" s="5">
        <f t="shared" ref="I55:AE55" si="16">(I34/I15)*1000</f>
        <v>2860.204081632653</v>
      </c>
      <c r="J55" s="5">
        <f t="shared" si="16"/>
        <v>2047.6190476190475</v>
      </c>
      <c r="K55" s="5">
        <f t="shared" si="16"/>
        <v>980</v>
      </c>
      <c r="L55" s="5">
        <f t="shared" si="16"/>
        <v>1271.4285714285716</v>
      </c>
      <c r="M55" s="5">
        <f t="shared" si="16"/>
        <v>936.36363636363637</v>
      </c>
      <c r="N55" s="5"/>
      <c r="O55" s="5">
        <f t="shared" si="16"/>
        <v>2507.8431372549016</v>
      </c>
      <c r="P55" s="5">
        <f t="shared" si="16"/>
        <v>1842.8571428571429</v>
      </c>
      <c r="Q55" s="5">
        <f t="shared" si="16"/>
        <v>962.5</v>
      </c>
      <c r="R55" s="5">
        <f t="shared" si="16"/>
        <v>1327.9999999999998</v>
      </c>
      <c r="S55" s="5">
        <f t="shared" si="16"/>
        <v>803.33333333333337</v>
      </c>
      <c r="T55" s="5"/>
      <c r="U55" s="5">
        <f t="shared" si="16"/>
        <v>1948.623853211009</v>
      </c>
      <c r="V55" s="5">
        <f t="shared" si="16"/>
        <v>1363.1578947368421</v>
      </c>
      <c r="W55" s="5">
        <f t="shared" si="16"/>
        <v>884.21052631578948</v>
      </c>
      <c r="X55" s="5">
        <f t="shared" si="16"/>
        <v>975</v>
      </c>
      <c r="Y55" s="5">
        <f t="shared" si="16"/>
        <v>779.06976744186056</v>
      </c>
      <c r="Z55" s="5"/>
      <c r="AA55" s="5">
        <f t="shared" si="16"/>
        <v>1910.4347826086955</v>
      </c>
      <c r="AB55" s="5">
        <f t="shared" si="16"/>
        <v>1525.0000000000002</v>
      </c>
      <c r="AC55" s="5">
        <f t="shared" si="16"/>
        <v>991.66666666666674</v>
      </c>
      <c r="AD55" s="5">
        <f t="shared" si="16"/>
        <v>982.35294117647049</v>
      </c>
      <c r="AE55" s="5">
        <f t="shared" si="16"/>
        <v>747.36842105263156</v>
      </c>
      <c r="AF55" s="5"/>
    </row>
    <row r="56" spans="1:35" x14ac:dyDescent="0.2">
      <c r="A56" s="6">
        <v>1993</v>
      </c>
      <c r="B56" s="5">
        <f t="shared" si="10"/>
        <v>2337.1428571428573</v>
      </c>
      <c r="C56" s="5">
        <f t="shared" si="10"/>
        <v>1800</v>
      </c>
      <c r="D56" s="5">
        <f t="shared" si="10"/>
        <v>971.42857142857156</v>
      </c>
      <c r="E56" s="5">
        <f t="shared" si="10"/>
        <v>1201.25</v>
      </c>
      <c r="F56" s="5">
        <f t="shared" si="10"/>
        <v>862.34567901234573</v>
      </c>
      <c r="G56" s="5">
        <f t="shared" si="7"/>
        <v>1875.9834368530021</v>
      </c>
      <c r="H56" s="5">
        <f>G56/G53</f>
        <v>1.1214835868690365</v>
      </c>
      <c r="I56" s="5">
        <f t="shared" ref="I56:AE56" si="17">(I35/I16)*1000</f>
        <v>2896.8421052631575</v>
      </c>
      <c r="J56" s="5">
        <f t="shared" si="17"/>
        <v>1816.666666666667</v>
      </c>
      <c r="K56" s="5">
        <f t="shared" si="17"/>
        <v>1000</v>
      </c>
      <c r="L56" s="5">
        <f t="shared" si="17"/>
        <v>1479.3103448275863</v>
      </c>
      <c r="M56" s="5">
        <f t="shared" si="17"/>
        <v>824.39024390243912</v>
      </c>
      <c r="N56" s="5"/>
      <c r="O56" s="5">
        <f t="shared" si="17"/>
        <v>2683.9743589743589</v>
      </c>
      <c r="P56" s="5">
        <f t="shared" si="17"/>
        <v>2244.4444444444443</v>
      </c>
      <c r="Q56" s="5">
        <f t="shared" si="17"/>
        <v>992.85714285714289</v>
      </c>
      <c r="R56" s="5">
        <f t="shared" si="17"/>
        <v>1255.5555555555552</v>
      </c>
      <c r="S56" s="5">
        <f t="shared" si="17"/>
        <v>865.71428571428567</v>
      </c>
      <c r="T56" s="5"/>
      <c r="U56" s="5">
        <f t="shared" si="17"/>
        <v>2012.1076233183858</v>
      </c>
      <c r="V56" s="5">
        <f t="shared" si="17"/>
        <v>1748</v>
      </c>
      <c r="W56" s="5">
        <f t="shared" si="17"/>
        <v>980.7692307692306</v>
      </c>
      <c r="X56" s="5">
        <f t="shared" si="17"/>
        <v>917.64705882352951</v>
      </c>
      <c r="Y56" s="5">
        <f t="shared" si="17"/>
        <v>861.36363636363637</v>
      </c>
      <c r="Z56" s="5"/>
      <c r="AA56" s="5">
        <f t="shared" si="17"/>
        <v>2067.5</v>
      </c>
      <c r="AB56" s="5">
        <f t="shared" si="17"/>
        <v>1593.3333333333335</v>
      </c>
      <c r="AC56" s="5">
        <f t="shared" si="17"/>
        <v>990</v>
      </c>
      <c r="AD56" s="5">
        <f t="shared" si="17"/>
        <v>931.24999999999989</v>
      </c>
      <c r="AE56" s="5">
        <f t="shared" si="17"/>
        <v>879.06976744186045</v>
      </c>
      <c r="AF56" s="5"/>
    </row>
    <row r="57" spans="1:35" x14ac:dyDescent="0.2">
      <c r="A57" s="6">
        <v>1997</v>
      </c>
      <c r="B57" s="5">
        <f>AVERAGE(B56,B58)</f>
        <v>2445.0373556712702</v>
      </c>
      <c r="C57" s="5">
        <f>AVERAGE(C56,C58)</f>
        <v>2085.8490566037735</v>
      </c>
      <c r="D57" s="5">
        <f>AVERAGE(D56,D58)</f>
        <v>1017.3319327731093</v>
      </c>
      <c r="E57" s="5">
        <f>AVERAGE(E56,E58)</f>
        <v>1296.4144736842104</v>
      </c>
      <c r="F57" s="5">
        <f>AVERAGE(F56,F58)</f>
        <v>854.99636891793762</v>
      </c>
      <c r="G57" s="5">
        <f t="shared" si="7"/>
        <v>2010.0724241638063</v>
      </c>
      <c r="H57" s="5">
        <f>G57/G54</f>
        <v>1.161284030284663</v>
      </c>
      <c r="I57" s="5">
        <f>AVERAGE(I56,I58)</f>
        <v>2989.1819221967962</v>
      </c>
      <c r="J57" s="5">
        <f>AVERAGE(J56,J58)</f>
        <v>2104.761904761905</v>
      </c>
      <c r="K57" s="5">
        <f>AVERAGE(K56,K58)</f>
        <v>985.71428571428578</v>
      </c>
      <c r="L57" s="5">
        <f>AVERAGE(L56,L58)</f>
        <v>1663.8487208008901</v>
      </c>
      <c r="M57" s="5">
        <f>AVERAGE(M56,M58)</f>
        <v>837.75067750677522</v>
      </c>
      <c r="N57" s="5"/>
      <c r="O57" s="5">
        <f>AVERAGE(O56,O58)</f>
        <v>2730.3742762613729</v>
      </c>
      <c r="P57" s="5">
        <f>AVERAGE(P56,P58)</f>
        <v>2599.0079365079364</v>
      </c>
      <c r="Q57" s="5">
        <f>AVERAGE(Q56,Q58)</f>
        <v>1017.2619047619048</v>
      </c>
      <c r="R57" s="5">
        <f>AVERAGE(R56,R58)</f>
        <v>1370.9595959595958</v>
      </c>
      <c r="S57" s="5">
        <f>AVERAGE(S56,S58)</f>
        <v>854.28571428571422</v>
      </c>
      <c r="T57" s="5"/>
      <c r="U57" s="5">
        <f>AVERAGE(U56,U58)</f>
        <v>2180.1714587180163</v>
      </c>
      <c r="V57" s="5">
        <f>AVERAGE(V56,V58)</f>
        <v>1932.064516129032</v>
      </c>
      <c r="W57" s="5">
        <f>AVERAGE(W56,W58)</f>
        <v>1013.1118881118882</v>
      </c>
      <c r="X57" s="5">
        <f>AVERAGE(X56,X58)</f>
        <v>985.74660633484166</v>
      </c>
      <c r="Y57" s="5">
        <f>AVERAGE(Y56,Y58)</f>
        <v>876.23737373737367</v>
      </c>
      <c r="Z57" s="5"/>
      <c r="AA57" s="5">
        <f>AVERAGE(AA56,AA58)</f>
        <v>2180.6730769230771</v>
      </c>
      <c r="AB57" s="5">
        <f>AVERAGE(AB56,AB58)</f>
        <v>1799.4444444444443</v>
      </c>
      <c r="AC57" s="5">
        <f>AVERAGE(AC56,AC58)</f>
        <v>1039.1176470588236</v>
      </c>
      <c r="AD57" s="5">
        <f>AVERAGE(AD56,AD58)</f>
        <v>931.24999999999989</v>
      </c>
      <c r="AE57" s="5">
        <f>AVERAGE(AE56,AE58)</f>
        <v>836.704695041685</v>
      </c>
      <c r="AF57" s="5"/>
    </row>
    <row r="58" spans="1:35" x14ac:dyDescent="0.2">
      <c r="A58" s="6">
        <v>2001</v>
      </c>
      <c r="B58" s="5">
        <f t="shared" ref="B58:F59" si="18">(B37/B18)*1000</f>
        <v>2552.9318541996831</v>
      </c>
      <c r="C58" s="5">
        <f t="shared" si="18"/>
        <v>2371.6981132075471</v>
      </c>
      <c r="D58" s="5">
        <f t="shared" si="18"/>
        <v>1063.2352941176471</v>
      </c>
      <c r="E58" s="5">
        <f t="shared" si="18"/>
        <v>1391.578947368421</v>
      </c>
      <c r="F58" s="5">
        <f t="shared" si="18"/>
        <v>847.64705882352939</v>
      </c>
      <c r="G58" s="5">
        <f t="shared" si="7"/>
        <v>2066.2616822429909</v>
      </c>
      <c r="H58" s="5">
        <f>G58/G55</f>
        <v>1.1477196604079725</v>
      </c>
      <c r="I58" s="5">
        <f t="shared" ref="I58:M59" si="19">(I37/I18)*1000</f>
        <v>3081.521739130435</v>
      </c>
      <c r="J58" s="5">
        <f t="shared" si="19"/>
        <v>2392.8571428571431</v>
      </c>
      <c r="K58" s="5">
        <f t="shared" si="19"/>
        <v>971.42857142857156</v>
      </c>
      <c r="L58" s="5">
        <f t="shared" si="19"/>
        <v>1848.3870967741937</v>
      </c>
      <c r="M58" s="5">
        <f t="shared" si="19"/>
        <v>851.1111111111112</v>
      </c>
      <c r="N58" s="5"/>
      <c r="O58" s="5">
        <f t="shared" ref="O58:S59" si="20">(O37/O18)*1000</f>
        <v>2776.7741935483873</v>
      </c>
      <c r="P58" s="5">
        <f t="shared" si="20"/>
        <v>2953.5714285714289</v>
      </c>
      <c r="Q58" s="5">
        <f t="shared" si="20"/>
        <v>1041.6666666666667</v>
      </c>
      <c r="R58" s="5">
        <f t="shared" si="20"/>
        <v>1486.3636363636363</v>
      </c>
      <c r="S58" s="5">
        <f t="shared" si="20"/>
        <v>842.85714285714289</v>
      </c>
      <c r="T58" s="5"/>
      <c r="U58" s="5">
        <f t="shared" ref="U58:Y59" si="21">(U37/U18)*1000</f>
        <v>2348.2352941176468</v>
      </c>
      <c r="V58" s="5">
        <f t="shared" si="21"/>
        <v>2116.1290322580639</v>
      </c>
      <c r="W58" s="5">
        <f t="shared" si="21"/>
        <v>1045.4545454545457</v>
      </c>
      <c r="X58" s="5">
        <f t="shared" si="21"/>
        <v>1053.8461538461538</v>
      </c>
      <c r="Y58" s="5">
        <f t="shared" si="21"/>
        <v>891.11111111111109</v>
      </c>
      <c r="Z58" s="5"/>
      <c r="AA58" s="5">
        <f t="shared" ref="AA58:AE59" si="22">(AA37/AA18)*1000</f>
        <v>2293.8461538461538</v>
      </c>
      <c r="AB58" s="5">
        <f t="shared" si="22"/>
        <v>2005.5555555555554</v>
      </c>
      <c r="AC58" s="5">
        <f t="shared" si="22"/>
        <v>1088.2352941176473</v>
      </c>
      <c r="AD58" s="5">
        <f t="shared" si="22"/>
        <v>931.24999999999989</v>
      </c>
      <c r="AE58" s="5">
        <f t="shared" si="22"/>
        <v>794.33962264150944</v>
      </c>
      <c r="AF58" s="5"/>
    </row>
    <row r="59" spans="1:35" x14ac:dyDescent="0.2">
      <c r="A59" s="6">
        <v>2005</v>
      </c>
      <c r="B59" s="5" t="e">
        <f t="shared" si="18"/>
        <v>#DIV/0!</v>
      </c>
      <c r="C59" s="5" t="e">
        <f t="shared" si="18"/>
        <v>#DIV/0!</v>
      </c>
      <c r="D59" s="5" t="e">
        <f t="shared" si="18"/>
        <v>#DIV/0!</v>
      </c>
      <c r="E59" s="5" t="e">
        <f t="shared" si="18"/>
        <v>#DIV/0!</v>
      </c>
      <c r="F59" s="5" t="e">
        <f t="shared" si="18"/>
        <v>#DIV/0!</v>
      </c>
      <c r="G59" s="5" t="e">
        <f t="shared" si="7"/>
        <v>#DIV/0!</v>
      </c>
      <c r="H59" s="5" t="e">
        <f>G59/G56</f>
        <v>#DIV/0!</v>
      </c>
      <c r="I59" s="5" t="e">
        <f t="shared" si="19"/>
        <v>#DIV/0!</v>
      </c>
      <c r="J59" s="5" t="e">
        <f t="shared" si="19"/>
        <v>#DIV/0!</v>
      </c>
      <c r="K59" s="5" t="e">
        <f t="shared" si="19"/>
        <v>#DIV/0!</v>
      </c>
      <c r="L59" s="5" t="e">
        <f t="shared" si="19"/>
        <v>#DIV/0!</v>
      </c>
      <c r="M59" s="5" t="e">
        <f t="shared" si="19"/>
        <v>#DIV/0!</v>
      </c>
      <c r="N59" s="5"/>
      <c r="O59" s="5" t="e">
        <f t="shared" si="20"/>
        <v>#DIV/0!</v>
      </c>
      <c r="P59" s="5" t="e">
        <f t="shared" si="20"/>
        <v>#DIV/0!</v>
      </c>
      <c r="Q59" s="5" t="e">
        <f t="shared" si="20"/>
        <v>#DIV/0!</v>
      </c>
      <c r="R59" s="5" t="e">
        <f t="shared" si="20"/>
        <v>#DIV/0!</v>
      </c>
      <c r="S59" s="5" t="e">
        <f t="shared" si="20"/>
        <v>#DIV/0!</v>
      </c>
      <c r="T59" s="5"/>
      <c r="U59" s="5" t="e">
        <f t="shared" si="21"/>
        <v>#DIV/0!</v>
      </c>
      <c r="V59" s="5" t="e">
        <f t="shared" si="21"/>
        <v>#DIV/0!</v>
      </c>
      <c r="W59" s="5" t="e">
        <f t="shared" si="21"/>
        <v>#DIV/0!</v>
      </c>
      <c r="X59" s="5" t="e">
        <f t="shared" si="21"/>
        <v>#DIV/0!</v>
      </c>
      <c r="Y59" s="5" t="e">
        <f t="shared" si="21"/>
        <v>#DIV/0!</v>
      </c>
      <c r="Z59" s="5"/>
      <c r="AA59" s="5" t="e">
        <f t="shared" si="22"/>
        <v>#DIV/0!</v>
      </c>
      <c r="AB59" s="5" t="e">
        <f t="shared" si="22"/>
        <v>#DIV/0!</v>
      </c>
      <c r="AC59" s="5" t="e">
        <f t="shared" si="22"/>
        <v>#DIV/0!</v>
      </c>
      <c r="AD59" s="5" t="e">
        <f t="shared" si="22"/>
        <v>#DIV/0!</v>
      </c>
      <c r="AE59" s="5" t="e">
        <f t="shared" si="22"/>
        <v>#DIV/0!</v>
      </c>
      <c r="AF59" s="5"/>
    </row>
    <row r="60" spans="1:35" x14ac:dyDescent="0.2">
      <c r="B60" s="3"/>
    </row>
    <row r="61" spans="1:35" x14ac:dyDescent="0.2">
      <c r="A61" s="19" t="s">
        <v>30</v>
      </c>
      <c r="B61" s="19"/>
      <c r="C61" s="19"/>
      <c r="D61" s="19"/>
      <c r="E61" s="19"/>
      <c r="F61" s="19"/>
      <c r="G61" s="19"/>
      <c r="H61" s="19"/>
      <c r="I61" s="19" t="str">
        <f>A61</f>
        <v>Site Energy Consumption (Trillion Btu)</v>
      </c>
      <c r="J61" s="19"/>
      <c r="K61" s="19"/>
      <c r="L61" s="19"/>
      <c r="M61" s="19"/>
      <c r="N61" s="19"/>
      <c r="O61" s="19" t="str">
        <f>A61</f>
        <v>Site Energy Consumption (Trillion Btu)</v>
      </c>
      <c r="P61" s="19"/>
      <c r="Q61" s="19"/>
      <c r="R61" s="19"/>
      <c r="S61" s="19"/>
      <c r="T61" s="19"/>
      <c r="U61" s="19" t="str">
        <f>A61</f>
        <v>Site Energy Consumption (Trillion Btu)</v>
      </c>
      <c r="V61" s="19"/>
      <c r="W61" s="19"/>
      <c r="X61" s="19"/>
      <c r="Y61" s="19"/>
      <c r="Z61" s="19"/>
      <c r="AA61" s="19" t="str">
        <f>A61</f>
        <v>Site Energy Consumption (Trillion Btu)</v>
      </c>
      <c r="AB61" s="19"/>
      <c r="AC61" s="19"/>
      <c r="AD61" s="19"/>
      <c r="AE61" s="19"/>
    </row>
    <row r="62" spans="1:35" x14ac:dyDescent="0.2">
      <c r="B62" s="3"/>
    </row>
    <row r="63" spans="1:35" ht="13.5" thickBot="1" x14ac:dyDescent="0.25">
      <c r="B63" s="941" t="s">
        <v>50</v>
      </c>
      <c r="C63" s="941"/>
      <c r="D63" s="941"/>
      <c r="E63" s="941"/>
      <c r="F63" s="941"/>
      <c r="G63" s="35"/>
      <c r="H63" s="10"/>
      <c r="I63" s="942" t="s">
        <v>22</v>
      </c>
      <c r="J63" s="942"/>
      <c r="K63" s="942"/>
      <c r="L63" s="942"/>
      <c r="M63" s="942"/>
      <c r="N63" s="27"/>
      <c r="O63" s="943" t="s">
        <v>23</v>
      </c>
      <c r="P63" s="943"/>
      <c r="Q63" s="943"/>
      <c r="R63" s="943"/>
      <c r="S63" s="943"/>
      <c r="T63" s="31"/>
      <c r="U63" s="944" t="s">
        <v>24</v>
      </c>
      <c r="V63" s="944"/>
      <c r="W63" s="944"/>
      <c r="X63" s="944"/>
      <c r="Y63" s="944"/>
      <c r="Z63" s="29"/>
      <c r="AA63" s="940" t="s">
        <v>25</v>
      </c>
      <c r="AB63" s="940"/>
      <c r="AC63" s="940"/>
      <c r="AD63" s="940"/>
      <c r="AE63" s="940"/>
      <c r="AF63" s="34"/>
      <c r="AH63" t="s">
        <v>59</v>
      </c>
      <c r="AI63" t="s">
        <v>60</v>
      </c>
    </row>
    <row r="64" spans="1:35" x14ac:dyDescent="0.2">
      <c r="B64" s="7" t="s">
        <v>17</v>
      </c>
      <c r="C64" s="7" t="s">
        <v>18</v>
      </c>
      <c r="D64" s="33" t="s">
        <v>19</v>
      </c>
      <c r="E64" s="7" t="s">
        <v>20</v>
      </c>
      <c r="F64" s="7" t="s">
        <v>21</v>
      </c>
      <c r="G64" s="7" t="s">
        <v>32</v>
      </c>
      <c r="H64" s="7"/>
      <c r="I64" s="7" t="s">
        <v>17</v>
      </c>
      <c r="J64" s="7" t="s">
        <v>18</v>
      </c>
      <c r="K64" s="7" t="s">
        <v>19</v>
      </c>
      <c r="L64" s="7" t="s">
        <v>20</v>
      </c>
      <c r="M64" s="7" t="s">
        <v>21</v>
      </c>
      <c r="N64" s="7" t="s">
        <v>32</v>
      </c>
      <c r="O64" s="7" t="s">
        <v>17</v>
      </c>
      <c r="P64" s="7" t="s">
        <v>18</v>
      </c>
      <c r="Q64" s="7" t="s">
        <v>19</v>
      </c>
      <c r="R64" s="7" t="s">
        <v>20</v>
      </c>
      <c r="S64" s="7" t="s">
        <v>21</v>
      </c>
      <c r="T64" s="7" t="s">
        <v>32</v>
      </c>
      <c r="U64" s="7" t="s">
        <v>17</v>
      </c>
      <c r="V64" s="7" t="s">
        <v>18</v>
      </c>
      <c r="W64" s="7" t="s">
        <v>19</v>
      </c>
      <c r="X64" s="7" t="s">
        <v>20</v>
      </c>
      <c r="Y64" s="7" t="s">
        <v>21</v>
      </c>
      <c r="Z64" s="7" t="s">
        <v>32</v>
      </c>
      <c r="AA64" s="7" t="s">
        <v>17</v>
      </c>
      <c r="AB64" s="7" t="s">
        <v>18</v>
      </c>
      <c r="AC64" s="7" t="s">
        <v>19</v>
      </c>
      <c r="AD64" s="7" t="s">
        <v>20</v>
      </c>
      <c r="AE64" s="7" t="s">
        <v>21</v>
      </c>
      <c r="AF64" s="26" t="s">
        <v>32</v>
      </c>
    </row>
    <row r="65" spans="1:35" x14ac:dyDescent="0.2">
      <c r="A65" s="6">
        <v>1978</v>
      </c>
      <c r="B65" s="5">
        <v>7476.36</v>
      </c>
      <c r="C65" s="5">
        <v>435.43</v>
      </c>
      <c r="D65" s="5">
        <v>452.69</v>
      </c>
      <c r="E65" s="5">
        <v>1447.66</v>
      </c>
      <c r="F65" s="5">
        <v>750.57</v>
      </c>
      <c r="G65" s="5">
        <f t="shared" ref="G65:G75" si="23">SUM(B65:F65)</f>
        <v>10562.71</v>
      </c>
      <c r="H65" s="5"/>
      <c r="I65" s="5">
        <v>1540.35</v>
      </c>
      <c r="J65" s="5">
        <v>234.6</v>
      </c>
      <c r="K65" s="5">
        <v>40.83</v>
      </c>
      <c r="L65" s="5">
        <v>680.52</v>
      </c>
      <c r="M65" s="5">
        <v>390.76</v>
      </c>
      <c r="N65" s="5">
        <f>SUM(I65:M65)</f>
        <v>2887.0599999999995</v>
      </c>
      <c r="O65" s="5">
        <v>2960.38</v>
      </c>
      <c r="P65" s="5">
        <v>105.21</v>
      </c>
      <c r="Q65" s="5">
        <v>127.08</v>
      </c>
      <c r="R65" s="5">
        <v>443.87</v>
      </c>
      <c r="S65" s="5">
        <v>65.849999999999994</v>
      </c>
      <c r="T65" s="5">
        <f>SUM(O65:S65)</f>
        <v>3702.39</v>
      </c>
      <c r="U65" s="5">
        <v>1918.06</v>
      </c>
      <c r="V65" s="5">
        <v>46.55</v>
      </c>
      <c r="W65" s="5">
        <v>222.64</v>
      </c>
      <c r="X65" s="5">
        <v>144.58000000000001</v>
      </c>
      <c r="Y65" s="5">
        <v>101.45</v>
      </c>
      <c r="Z65" s="5">
        <f>SUM(U65:Y65)</f>
        <v>2433.2799999999997</v>
      </c>
      <c r="AA65" s="5">
        <v>1057.57</v>
      </c>
      <c r="AB65" s="5">
        <v>49.06</v>
      </c>
      <c r="AC65" s="5">
        <v>62.13</v>
      </c>
      <c r="AD65" s="5">
        <v>178.7</v>
      </c>
      <c r="AE65" s="5">
        <v>192.51</v>
      </c>
      <c r="AF65" s="5">
        <f>SUM(AA65:AE65)</f>
        <v>1539.97</v>
      </c>
      <c r="AH65" s="9">
        <f>G65</f>
        <v>10562.71</v>
      </c>
      <c r="AI65" s="9">
        <f>N65+T65+Z65+AF65</f>
        <v>10562.699999999999</v>
      </c>
    </row>
    <row r="66" spans="1:35" x14ac:dyDescent="0.2">
      <c r="A66" s="6">
        <v>1979</v>
      </c>
      <c r="B66" s="5">
        <v>6915.99</v>
      </c>
      <c r="C66" s="5">
        <v>448.93</v>
      </c>
      <c r="D66" s="5">
        <v>350.18</v>
      </c>
      <c r="E66" s="5">
        <v>1211.3699999999999</v>
      </c>
      <c r="F66" s="5">
        <v>818.37</v>
      </c>
      <c r="G66" s="5">
        <f t="shared" si="23"/>
        <v>9744.840000000002</v>
      </c>
      <c r="H66" s="5"/>
      <c r="I66" s="5">
        <v>1369.23</v>
      </c>
      <c r="J66" s="5">
        <v>161.79</v>
      </c>
      <c r="K66" s="5">
        <v>17.149999999999999</v>
      </c>
      <c r="L66" s="5">
        <v>534.30999999999995</v>
      </c>
      <c r="M66" s="5">
        <v>414.98</v>
      </c>
      <c r="N66" s="5">
        <f t="shared" ref="N66:N75" si="24">SUM(I66:M66)</f>
        <v>2497.46</v>
      </c>
      <c r="O66" s="5">
        <v>2750.6</v>
      </c>
      <c r="P66" s="5">
        <v>121.5</v>
      </c>
      <c r="Q66" s="5">
        <v>88.98</v>
      </c>
      <c r="R66" s="5">
        <v>424.43</v>
      </c>
      <c r="S66" s="5">
        <v>93.78</v>
      </c>
      <c r="T66" s="5">
        <f t="shared" ref="T66:T75" si="25">SUM(O66:S66)</f>
        <v>3479.29</v>
      </c>
      <c r="U66" s="5">
        <v>1803.27</v>
      </c>
      <c r="V66" s="5">
        <v>104.11</v>
      </c>
      <c r="W66" s="5">
        <v>166.42</v>
      </c>
      <c r="X66" s="5">
        <v>105.81</v>
      </c>
      <c r="Y66" s="5">
        <v>119.41</v>
      </c>
      <c r="Z66" s="5">
        <f t="shared" ref="Z66:Z75" si="26">SUM(U66:Y66)</f>
        <v>2299.0199999999995</v>
      </c>
      <c r="AA66" s="5">
        <v>992.89</v>
      </c>
      <c r="AB66" s="5">
        <v>61.53</v>
      </c>
      <c r="AC66" s="5">
        <v>77.63</v>
      </c>
      <c r="AD66" s="5">
        <v>146.82</v>
      </c>
      <c r="AE66" s="5">
        <v>190.21</v>
      </c>
      <c r="AF66" s="5">
        <f t="shared" ref="AF66:AF75" si="27">SUM(AA66:AE66)</f>
        <v>1469.0800000000002</v>
      </c>
      <c r="AH66" s="9">
        <f t="shared" ref="AH66:AH75" si="28">G66</f>
        <v>9744.840000000002</v>
      </c>
      <c r="AI66" s="9">
        <f t="shared" ref="AI66:AI75" si="29">N66+T66+Z66+AF66</f>
        <v>9744.85</v>
      </c>
    </row>
    <row r="67" spans="1:35" x14ac:dyDescent="0.2">
      <c r="A67" s="6">
        <v>1980</v>
      </c>
      <c r="B67" s="5">
        <v>6611.81</v>
      </c>
      <c r="C67" s="5">
        <v>390.64</v>
      </c>
      <c r="D67" s="5">
        <v>390.84</v>
      </c>
      <c r="E67" s="5">
        <v>1093.06</v>
      </c>
      <c r="F67" s="5">
        <v>834.3</v>
      </c>
      <c r="G67" s="5">
        <f t="shared" si="23"/>
        <v>9320.65</v>
      </c>
      <c r="H67" s="5"/>
      <c r="I67" s="5">
        <v>1301.6300000000001</v>
      </c>
      <c r="J67" s="5">
        <v>217.99</v>
      </c>
      <c r="K67" s="5">
        <v>49.04</v>
      </c>
      <c r="L67" s="5">
        <v>467.78</v>
      </c>
      <c r="M67" s="5">
        <v>396.19</v>
      </c>
      <c r="N67" s="5">
        <f t="shared" si="24"/>
        <v>2432.63</v>
      </c>
      <c r="O67" s="5">
        <v>2311.2600000000002</v>
      </c>
      <c r="P67" s="5">
        <v>29.25</v>
      </c>
      <c r="Q67" s="5">
        <v>66.319999999999993</v>
      </c>
      <c r="R67" s="5">
        <v>360.68</v>
      </c>
      <c r="S67" s="5">
        <v>155.82</v>
      </c>
      <c r="T67" s="5">
        <f t="shared" si="25"/>
        <v>2923.3300000000004</v>
      </c>
      <c r="U67" s="5">
        <v>2023.46</v>
      </c>
      <c r="V67" s="5">
        <v>70.89</v>
      </c>
      <c r="W67" s="5">
        <v>187.69</v>
      </c>
      <c r="X67" s="5">
        <v>143.27000000000001</v>
      </c>
      <c r="Y67" s="5">
        <v>162.28</v>
      </c>
      <c r="Z67" s="5">
        <f t="shared" si="26"/>
        <v>2587.59</v>
      </c>
      <c r="AA67" s="5">
        <v>975.46</v>
      </c>
      <c r="AB67" s="5">
        <v>72.52</v>
      </c>
      <c r="AC67" s="5">
        <v>87.8</v>
      </c>
      <c r="AD67" s="5">
        <v>121.33</v>
      </c>
      <c r="AE67" s="5">
        <v>120.01</v>
      </c>
      <c r="AF67" s="5">
        <f t="shared" si="27"/>
        <v>1377.12</v>
      </c>
      <c r="AH67" s="9">
        <f t="shared" si="28"/>
        <v>9320.65</v>
      </c>
      <c r="AI67" s="9">
        <f t="shared" si="29"/>
        <v>9320.6700000000019</v>
      </c>
    </row>
    <row r="68" spans="1:35" x14ac:dyDescent="0.2">
      <c r="A68" s="6">
        <v>1981</v>
      </c>
      <c r="B68" s="5">
        <v>6923.91</v>
      </c>
      <c r="C68" s="5">
        <v>321.8</v>
      </c>
      <c r="D68" s="5">
        <v>336.42</v>
      </c>
      <c r="E68" s="5">
        <v>1008.39</v>
      </c>
      <c r="F68" s="5">
        <v>923.03</v>
      </c>
      <c r="G68" s="5">
        <f t="shared" si="23"/>
        <v>9513.5500000000011</v>
      </c>
      <c r="H68" s="5"/>
      <c r="I68" s="5">
        <v>1368.85</v>
      </c>
      <c r="J68" s="5">
        <v>169.88</v>
      </c>
      <c r="K68" s="5">
        <v>43.48</v>
      </c>
      <c r="L68" s="5">
        <v>476.82</v>
      </c>
      <c r="M68" s="5">
        <v>408.71</v>
      </c>
      <c r="N68" s="5">
        <f t="shared" si="24"/>
        <v>2467.7400000000002</v>
      </c>
      <c r="O68" s="5">
        <v>2495.29</v>
      </c>
      <c r="P68" s="5">
        <v>38.53</v>
      </c>
      <c r="Q68" s="5">
        <v>87.32</v>
      </c>
      <c r="R68" s="5">
        <v>307.86</v>
      </c>
      <c r="S68" s="5">
        <v>186.25</v>
      </c>
      <c r="T68" s="5">
        <f t="shared" si="25"/>
        <v>3115.2500000000005</v>
      </c>
      <c r="U68" s="5">
        <v>1953.89</v>
      </c>
      <c r="V68" s="5">
        <v>52.47</v>
      </c>
      <c r="W68" s="5">
        <v>136.54</v>
      </c>
      <c r="X68" s="5">
        <v>127.95</v>
      </c>
      <c r="Y68" s="5">
        <v>192.18</v>
      </c>
      <c r="Z68" s="5">
        <f t="shared" si="26"/>
        <v>2463.0299999999997</v>
      </c>
      <c r="AA68" s="5">
        <v>1105.8800000000001</v>
      </c>
      <c r="AB68" s="5">
        <v>60.92</v>
      </c>
      <c r="AC68" s="5">
        <v>69.08</v>
      </c>
      <c r="AD68" s="5">
        <v>95.76</v>
      </c>
      <c r="AE68" s="5">
        <v>135.88999999999999</v>
      </c>
      <c r="AF68" s="5">
        <f t="shared" si="27"/>
        <v>1467.5300000000002</v>
      </c>
      <c r="AH68" s="9">
        <f t="shared" si="28"/>
        <v>9513.5500000000011</v>
      </c>
      <c r="AI68" s="9">
        <f t="shared" si="29"/>
        <v>9513.5500000000011</v>
      </c>
    </row>
    <row r="69" spans="1:35" x14ac:dyDescent="0.2">
      <c r="A69" s="6">
        <v>1982</v>
      </c>
      <c r="B69" s="5">
        <v>6037.45</v>
      </c>
      <c r="C69" s="5">
        <v>432.73</v>
      </c>
      <c r="D69" s="5">
        <v>268.86</v>
      </c>
      <c r="E69" s="5">
        <v>997.28</v>
      </c>
      <c r="F69" s="5">
        <v>888.45</v>
      </c>
      <c r="G69" s="5">
        <f t="shared" si="23"/>
        <v>8624.77</v>
      </c>
      <c r="H69" s="5"/>
      <c r="I69" s="5">
        <v>1169.46</v>
      </c>
      <c r="J69" s="5">
        <v>254.37</v>
      </c>
      <c r="K69" s="5">
        <v>35.32</v>
      </c>
      <c r="L69" s="5">
        <v>394.21</v>
      </c>
      <c r="M69" s="5">
        <v>330.93</v>
      </c>
      <c r="N69" s="5">
        <f t="shared" si="24"/>
        <v>2184.29</v>
      </c>
      <c r="O69" s="5">
        <v>1943.75</v>
      </c>
      <c r="P69" s="5">
        <v>61.49</v>
      </c>
      <c r="Q69" s="5">
        <v>60.87</v>
      </c>
      <c r="R69" s="5">
        <v>306.97000000000003</v>
      </c>
      <c r="S69" s="5">
        <v>223.53</v>
      </c>
      <c r="T69" s="5">
        <f t="shared" si="25"/>
        <v>2596.61</v>
      </c>
      <c r="U69" s="5">
        <v>1952.51</v>
      </c>
      <c r="V69" s="5">
        <v>42.76</v>
      </c>
      <c r="W69" s="5">
        <v>103.52</v>
      </c>
      <c r="X69" s="5">
        <v>179.44</v>
      </c>
      <c r="Y69" s="5">
        <v>186.06</v>
      </c>
      <c r="Z69" s="5">
        <f t="shared" si="26"/>
        <v>2464.29</v>
      </c>
      <c r="AA69" s="5">
        <v>971.73</v>
      </c>
      <c r="AB69" s="5">
        <v>74.11</v>
      </c>
      <c r="AC69" s="5">
        <v>69.14</v>
      </c>
      <c r="AD69" s="5">
        <v>116.65</v>
      </c>
      <c r="AE69" s="5">
        <v>147.94</v>
      </c>
      <c r="AF69" s="5">
        <f t="shared" si="27"/>
        <v>1379.5700000000002</v>
      </c>
      <c r="AH69" s="9">
        <f t="shared" si="28"/>
        <v>8624.77</v>
      </c>
      <c r="AI69" s="9">
        <f t="shared" si="29"/>
        <v>8624.76</v>
      </c>
    </row>
    <row r="70" spans="1:35" x14ac:dyDescent="0.2">
      <c r="A70" s="6">
        <v>1984</v>
      </c>
      <c r="B70" s="5">
        <v>6270.15</v>
      </c>
      <c r="C70" s="5">
        <v>453.56</v>
      </c>
      <c r="D70" s="5">
        <v>373.51</v>
      </c>
      <c r="E70" s="5">
        <v>972.03</v>
      </c>
      <c r="F70" s="5">
        <v>968.8</v>
      </c>
      <c r="G70" s="5">
        <f t="shared" si="23"/>
        <v>9038.0499999999993</v>
      </c>
      <c r="H70" s="5"/>
      <c r="I70" s="5">
        <v>1305.96</v>
      </c>
      <c r="J70" s="5">
        <v>227.83</v>
      </c>
      <c r="K70" s="5">
        <v>62.08</v>
      </c>
      <c r="L70" s="5">
        <v>377.43</v>
      </c>
      <c r="M70" s="5">
        <v>318.24</v>
      </c>
      <c r="N70" s="5">
        <f t="shared" si="24"/>
        <v>2291.54</v>
      </c>
      <c r="O70" s="5">
        <v>1963.28</v>
      </c>
      <c r="P70" s="5">
        <v>108.45</v>
      </c>
      <c r="Q70" s="5">
        <v>106.99</v>
      </c>
      <c r="R70" s="5">
        <v>345.45</v>
      </c>
      <c r="S70" s="5">
        <v>273.10000000000002</v>
      </c>
      <c r="T70" s="5">
        <f t="shared" si="25"/>
        <v>2797.2699999999995</v>
      </c>
      <c r="U70" s="5">
        <v>1977.76</v>
      </c>
      <c r="V70" s="5">
        <v>92.59</v>
      </c>
      <c r="W70" s="5">
        <v>123.95</v>
      </c>
      <c r="X70" s="5">
        <v>111.33</v>
      </c>
      <c r="Y70" s="5">
        <v>190.84</v>
      </c>
      <c r="Z70" s="5">
        <f t="shared" si="26"/>
        <v>2496.4699999999998</v>
      </c>
      <c r="AA70" s="5">
        <v>1023.15</v>
      </c>
      <c r="AB70" s="5">
        <v>24.69</v>
      </c>
      <c r="AC70" s="5">
        <v>80.48</v>
      </c>
      <c r="AD70" s="5">
        <v>137.81</v>
      </c>
      <c r="AE70" s="5">
        <v>186.61</v>
      </c>
      <c r="AF70" s="5">
        <f t="shared" si="27"/>
        <v>1452.7399999999998</v>
      </c>
      <c r="AH70" s="9">
        <f t="shared" si="28"/>
        <v>9038.0499999999993</v>
      </c>
      <c r="AI70" s="9">
        <f t="shared" si="29"/>
        <v>9038.0199999999986</v>
      </c>
    </row>
    <row r="71" spans="1:35" x14ac:dyDescent="0.2">
      <c r="A71" s="6">
        <v>1987</v>
      </c>
      <c r="B71" s="5">
        <v>6315.37</v>
      </c>
      <c r="C71" s="5">
        <v>525.6</v>
      </c>
      <c r="D71" s="5">
        <v>391.12</v>
      </c>
      <c r="E71" s="5">
        <v>938.78</v>
      </c>
      <c r="F71" s="5">
        <v>957.03</v>
      </c>
      <c r="G71" s="5">
        <f t="shared" si="23"/>
        <v>9127.9</v>
      </c>
      <c r="H71" s="5"/>
      <c r="I71" s="5">
        <v>1367.27</v>
      </c>
      <c r="J71" s="5">
        <v>241.43</v>
      </c>
      <c r="K71" s="5">
        <v>61.92</v>
      </c>
      <c r="L71" s="5">
        <v>371.89</v>
      </c>
      <c r="M71" s="5">
        <v>327.68</v>
      </c>
      <c r="N71" s="5">
        <f t="shared" si="24"/>
        <v>2370.19</v>
      </c>
      <c r="O71" s="5">
        <v>1987.84</v>
      </c>
      <c r="P71" s="5">
        <v>116.17</v>
      </c>
      <c r="Q71" s="5">
        <v>111.15</v>
      </c>
      <c r="R71" s="5">
        <v>299.86</v>
      </c>
      <c r="S71" s="5">
        <v>212.53</v>
      </c>
      <c r="T71" s="5">
        <f t="shared" si="25"/>
        <v>2727.55</v>
      </c>
      <c r="U71" s="5">
        <v>1996.88</v>
      </c>
      <c r="V71" s="5">
        <v>94.56</v>
      </c>
      <c r="W71" s="5">
        <v>141.18</v>
      </c>
      <c r="X71" s="5">
        <v>141.71</v>
      </c>
      <c r="Y71" s="5">
        <v>231.31</v>
      </c>
      <c r="Z71" s="5">
        <f t="shared" si="26"/>
        <v>2605.64</v>
      </c>
      <c r="AA71" s="5">
        <v>963.39</v>
      </c>
      <c r="AB71" s="5">
        <v>73.45</v>
      </c>
      <c r="AC71" s="5">
        <v>76.87</v>
      </c>
      <c r="AD71" s="5">
        <v>125.32</v>
      </c>
      <c r="AE71" s="5">
        <v>185.52</v>
      </c>
      <c r="AF71" s="5">
        <f t="shared" si="27"/>
        <v>1424.55</v>
      </c>
      <c r="AH71" s="9">
        <f t="shared" si="28"/>
        <v>9127.9</v>
      </c>
      <c r="AI71" s="9">
        <f t="shared" si="29"/>
        <v>9127.9299999999985</v>
      </c>
    </row>
    <row r="72" spans="1:35" x14ac:dyDescent="0.2">
      <c r="A72" s="6">
        <v>1990</v>
      </c>
      <c r="B72" s="5">
        <v>6613.47</v>
      </c>
      <c r="C72" s="5">
        <v>523.76</v>
      </c>
      <c r="D72" s="5">
        <v>406.77</v>
      </c>
      <c r="E72" s="5">
        <v>944.79</v>
      </c>
      <c r="F72" s="5">
        <v>728.76</v>
      </c>
      <c r="G72" s="5">
        <f t="shared" si="23"/>
        <v>9217.5500000000011</v>
      </c>
      <c r="H72" s="5"/>
      <c r="I72" s="5">
        <v>1397.81</v>
      </c>
      <c r="J72" s="5">
        <v>234.78</v>
      </c>
      <c r="K72" s="5">
        <v>43.87</v>
      </c>
      <c r="L72" s="5">
        <v>404.6</v>
      </c>
      <c r="M72" s="5">
        <v>217.05</v>
      </c>
      <c r="N72" s="5">
        <f t="shared" si="24"/>
        <v>2298.11</v>
      </c>
      <c r="O72" s="5">
        <v>2106.44</v>
      </c>
      <c r="P72" s="5">
        <v>77.48</v>
      </c>
      <c r="Q72" s="5">
        <v>155.43</v>
      </c>
      <c r="R72" s="5">
        <v>302.72000000000003</v>
      </c>
      <c r="S72" s="5">
        <v>164.84</v>
      </c>
      <c r="T72" s="5">
        <f t="shared" si="25"/>
        <v>2806.91</v>
      </c>
      <c r="U72" s="5">
        <v>2058.86</v>
      </c>
      <c r="V72" s="5">
        <v>109.12</v>
      </c>
      <c r="W72" s="5">
        <v>116.13</v>
      </c>
      <c r="X72" s="5">
        <v>134.08000000000001</v>
      </c>
      <c r="Y72" s="5">
        <v>184.09</v>
      </c>
      <c r="Z72" s="5">
        <f t="shared" si="26"/>
        <v>2602.2800000000002</v>
      </c>
      <c r="AA72" s="5">
        <v>1050.3599999999999</v>
      </c>
      <c r="AB72" s="5">
        <v>102.38</v>
      </c>
      <c r="AC72" s="5">
        <v>91.34</v>
      </c>
      <c r="AD72" s="5">
        <v>103.39</v>
      </c>
      <c r="AE72" s="5">
        <v>162.78</v>
      </c>
      <c r="AF72" s="5">
        <f t="shared" si="27"/>
        <v>1510.2499999999998</v>
      </c>
      <c r="AH72" s="9">
        <f t="shared" si="28"/>
        <v>9217.5500000000011</v>
      </c>
      <c r="AI72" s="9">
        <f t="shared" si="29"/>
        <v>9217.5500000000011</v>
      </c>
    </row>
    <row r="73" spans="1:35" x14ac:dyDescent="0.2">
      <c r="A73" s="6">
        <v>1993</v>
      </c>
      <c r="B73" s="5">
        <v>7213.94</v>
      </c>
      <c r="C73" s="5">
        <v>703.16</v>
      </c>
      <c r="D73" s="5">
        <v>456.51</v>
      </c>
      <c r="E73" s="5">
        <v>797.92</v>
      </c>
      <c r="F73" s="5">
        <v>834.87</v>
      </c>
      <c r="G73" s="5">
        <f t="shared" si="23"/>
        <v>10006.4</v>
      </c>
      <c r="H73" s="5"/>
      <c r="I73" s="5">
        <v>1456.59</v>
      </c>
      <c r="J73" s="5">
        <v>257.43</v>
      </c>
      <c r="K73" s="5">
        <v>47.34</v>
      </c>
      <c r="L73" s="5">
        <v>359.02</v>
      </c>
      <c r="M73" s="5">
        <v>262.99</v>
      </c>
      <c r="N73" s="5">
        <f t="shared" si="24"/>
        <v>2383.37</v>
      </c>
      <c r="O73" s="5">
        <v>2364.42</v>
      </c>
      <c r="P73" s="5">
        <v>123.41</v>
      </c>
      <c r="Q73" s="5">
        <v>148.97</v>
      </c>
      <c r="R73" s="5">
        <v>261.95999999999998</v>
      </c>
      <c r="S73" s="5">
        <v>230.66</v>
      </c>
      <c r="T73" s="5">
        <f t="shared" si="25"/>
        <v>3129.4199999999996</v>
      </c>
      <c r="U73" s="5">
        <v>2276.08</v>
      </c>
      <c r="V73" s="5">
        <v>221.37</v>
      </c>
      <c r="W73" s="5">
        <v>179.66</v>
      </c>
      <c r="X73" s="5">
        <v>84.46</v>
      </c>
      <c r="Y73" s="5">
        <v>184.11</v>
      </c>
      <c r="Z73" s="5">
        <f t="shared" si="26"/>
        <v>2945.68</v>
      </c>
      <c r="AA73" s="5">
        <v>1116.8499999999999</v>
      </c>
      <c r="AB73" s="5">
        <v>100.96</v>
      </c>
      <c r="AC73" s="5">
        <v>80.55</v>
      </c>
      <c r="AD73" s="5">
        <v>92.49</v>
      </c>
      <c r="AE73" s="5">
        <v>157.11000000000001</v>
      </c>
      <c r="AF73" s="5">
        <f t="shared" si="27"/>
        <v>1547.96</v>
      </c>
      <c r="AH73" s="9">
        <f t="shared" si="28"/>
        <v>10006.4</v>
      </c>
      <c r="AI73" s="9">
        <f t="shared" si="29"/>
        <v>10006.43</v>
      </c>
    </row>
    <row r="74" spans="1:35" x14ac:dyDescent="0.2">
      <c r="A74" s="6">
        <v>1997</v>
      </c>
      <c r="B74" s="5">
        <v>7520.36</v>
      </c>
      <c r="C74" s="5">
        <v>939.15</v>
      </c>
      <c r="D74" s="5">
        <v>502.16</v>
      </c>
      <c r="E74" s="5">
        <v>514.77</v>
      </c>
      <c r="F74" s="5">
        <v>768.69</v>
      </c>
      <c r="G74" s="5">
        <f t="shared" si="23"/>
        <v>10245.130000000001</v>
      </c>
      <c r="H74" s="5"/>
      <c r="I74" s="5">
        <v>1526.23</v>
      </c>
      <c r="J74" s="5">
        <v>374.87</v>
      </c>
      <c r="K74" s="5">
        <v>43.24</v>
      </c>
      <c r="L74" s="5">
        <v>183.23</v>
      </c>
      <c r="M74" s="5">
        <v>251.68</v>
      </c>
      <c r="N74" s="5">
        <f t="shared" si="24"/>
        <v>2379.2499999999995</v>
      </c>
      <c r="O74" s="5">
        <v>2496.91</v>
      </c>
      <c r="P74" s="5">
        <v>231.29</v>
      </c>
      <c r="Q74" s="5">
        <v>123.37</v>
      </c>
      <c r="R74" s="5">
        <v>209.19</v>
      </c>
      <c r="S74" s="5">
        <v>163.35</v>
      </c>
      <c r="T74" s="5">
        <f t="shared" si="25"/>
        <v>3224.1099999999997</v>
      </c>
      <c r="U74" s="5">
        <v>2335.23</v>
      </c>
      <c r="V74" s="5">
        <v>188.29</v>
      </c>
      <c r="W74" s="5">
        <v>206.97</v>
      </c>
      <c r="X74" s="5">
        <v>80.819999999999993</v>
      </c>
      <c r="Y74" s="5">
        <v>197.77</v>
      </c>
      <c r="Z74" s="5">
        <f t="shared" si="26"/>
        <v>3009.08</v>
      </c>
      <c r="AA74" s="5">
        <v>1161.98</v>
      </c>
      <c r="AB74" s="5">
        <v>144.69999999999999</v>
      </c>
      <c r="AC74" s="5">
        <v>128.57</v>
      </c>
      <c r="AD74" s="5">
        <v>41.53</v>
      </c>
      <c r="AE74" s="5">
        <v>155.88</v>
      </c>
      <c r="AF74" s="5">
        <f t="shared" si="27"/>
        <v>1632.6599999999999</v>
      </c>
      <c r="AH74" s="9">
        <f t="shared" si="28"/>
        <v>10245.130000000001</v>
      </c>
      <c r="AI74" s="9">
        <f t="shared" si="29"/>
        <v>10245.099999999999</v>
      </c>
    </row>
    <row r="75" spans="1:35" x14ac:dyDescent="0.2">
      <c r="A75" s="6">
        <v>2001</v>
      </c>
      <c r="B75" s="5">
        <v>6845.24</v>
      </c>
      <c r="C75" s="5">
        <v>1063.42</v>
      </c>
      <c r="D75" s="5">
        <v>516.80999999999995</v>
      </c>
      <c r="E75" s="5">
        <v>741.23</v>
      </c>
      <c r="F75" s="5">
        <v>697.93</v>
      </c>
      <c r="G75" s="5">
        <f t="shared" si="23"/>
        <v>9864.6299999999992</v>
      </c>
      <c r="H75" s="5"/>
      <c r="I75" s="5">
        <v>1239.2</v>
      </c>
      <c r="J75" s="5">
        <v>321.23</v>
      </c>
      <c r="K75" s="5">
        <v>58.08</v>
      </c>
      <c r="L75" s="5">
        <v>314.88</v>
      </c>
      <c r="M75" s="5">
        <v>225.01</v>
      </c>
      <c r="N75" s="5">
        <f t="shared" si="24"/>
        <v>2158.3999999999996</v>
      </c>
      <c r="O75" s="5">
        <v>2036.08</v>
      </c>
      <c r="P75" s="5">
        <v>354.41</v>
      </c>
      <c r="Q75" s="5">
        <v>123.38</v>
      </c>
      <c r="R75" s="5">
        <v>229.67</v>
      </c>
      <c r="S75" s="5">
        <v>115.54</v>
      </c>
      <c r="T75" s="5">
        <f t="shared" si="25"/>
        <v>2859.08</v>
      </c>
      <c r="U75" s="5">
        <v>2432.9299999999998</v>
      </c>
      <c r="V75" s="5">
        <v>248.99</v>
      </c>
      <c r="W75" s="5">
        <v>214.78</v>
      </c>
      <c r="X75" s="5">
        <v>126.13</v>
      </c>
      <c r="Y75" s="5">
        <v>189.51</v>
      </c>
      <c r="Z75" s="5">
        <f t="shared" si="26"/>
        <v>3212.34</v>
      </c>
      <c r="AA75" s="5">
        <v>1137.02</v>
      </c>
      <c r="AB75" s="5">
        <v>138.79</v>
      </c>
      <c r="AC75" s="5">
        <v>120.56</v>
      </c>
      <c r="AD75" s="5">
        <v>70.55</v>
      </c>
      <c r="AE75" s="5">
        <v>167.87</v>
      </c>
      <c r="AF75" s="5">
        <f t="shared" si="27"/>
        <v>1634.79</v>
      </c>
      <c r="AH75" s="9">
        <f t="shared" si="28"/>
        <v>9864.6299999999992</v>
      </c>
      <c r="AI75" s="9">
        <f t="shared" si="29"/>
        <v>9864.61</v>
      </c>
    </row>
    <row r="76" spans="1:35" x14ac:dyDescent="0.2">
      <c r="A76" s="6">
        <v>2005</v>
      </c>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H76" s="9"/>
      <c r="AI76" s="9"/>
    </row>
    <row r="78" spans="1:35" x14ac:dyDescent="0.2">
      <c r="A78" s="19" t="s">
        <v>29</v>
      </c>
      <c r="B78" s="19"/>
      <c r="C78" s="19"/>
      <c r="D78" s="19"/>
      <c r="E78" s="19"/>
      <c r="F78" s="19"/>
      <c r="G78" s="19"/>
      <c r="H78" s="19"/>
      <c r="I78" s="19" t="str">
        <f>A78</f>
        <v>Primary Energy Consumption (Trillion Btu)</v>
      </c>
      <c r="J78" s="19"/>
      <c r="K78" s="19"/>
      <c r="L78" s="19"/>
      <c r="M78" s="19"/>
      <c r="N78" s="19"/>
      <c r="O78" s="19"/>
      <c r="P78" s="19"/>
      <c r="Q78" s="19"/>
      <c r="R78" s="19"/>
      <c r="S78" s="19"/>
      <c r="T78" s="19"/>
      <c r="U78" s="19"/>
      <c r="V78" s="19"/>
      <c r="W78" s="19"/>
      <c r="X78" s="19"/>
      <c r="Y78" s="19"/>
      <c r="Z78" s="19"/>
      <c r="AA78" s="19"/>
      <c r="AB78" s="19"/>
      <c r="AC78" s="19"/>
      <c r="AD78" s="19"/>
      <c r="AE78" s="19"/>
    </row>
    <row r="80" spans="1:35" ht="13.5" thickBot="1" x14ac:dyDescent="0.25">
      <c r="B80" s="941" t="s">
        <v>50</v>
      </c>
      <c r="C80" s="941"/>
      <c r="D80" s="941"/>
      <c r="E80" s="941"/>
      <c r="F80" s="941"/>
      <c r="G80" s="36"/>
      <c r="H80" s="10"/>
      <c r="I80" s="942" t="s">
        <v>22</v>
      </c>
      <c r="J80" s="942"/>
      <c r="K80" s="942"/>
      <c r="L80" s="942"/>
      <c r="M80" s="942"/>
      <c r="N80" s="27"/>
      <c r="O80" s="943" t="s">
        <v>23</v>
      </c>
      <c r="P80" s="943"/>
      <c r="Q80" s="943"/>
      <c r="R80" s="943"/>
      <c r="S80" s="943"/>
      <c r="T80" s="31"/>
      <c r="U80" s="944" t="s">
        <v>24</v>
      </c>
      <c r="V80" s="944"/>
      <c r="W80" s="944"/>
      <c r="X80" s="944"/>
      <c r="Y80" s="944"/>
      <c r="Z80" s="29"/>
      <c r="AA80" s="940" t="s">
        <v>25</v>
      </c>
      <c r="AB80" s="940"/>
      <c r="AC80" s="940"/>
      <c r="AD80" s="940"/>
      <c r="AE80" s="940"/>
      <c r="AF80" s="34"/>
      <c r="AH80" t="s">
        <v>59</v>
      </c>
      <c r="AI80" t="s">
        <v>60</v>
      </c>
    </row>
    <row r="81" spans="1:35" x14ac:dyDescent="0.2">
      <c r="B81" s="7" t="s">
        <v>17</v>
      </c>
      <c r="C81" s="7" t="s">
        <v>18</v>
      </c>
      <c r="D81" s="7" t="s">
        <v>19</v>
      </c>
      <c r="E81" s="7" t="s">
        <v>20</v>
      </c>
      <c r="F81" s="7" t="s">
        <v>21</v>
      </c>
      <c r="G81" s="7"/>
      <c r="H81" s="7"/>
      <c r="I81" s="7" t="s">
        <v>17</v>
      </c>
      <c r="J81" s="7" t="s">
        <v>18</v>
      </c>
      <c r="K81" s="7" t="s">
        <v>19</v>
      </c>
      <c r="L81" s="7" t="s">
        <v>20</v>
      </c>
      <c r="M81" s="7" t="s">
        <v>21</v>
      </c>
      <c r="N81" s="7" t="s">
        <v>32</v>
      </c>
      <c r="O81" s="7" t="s">
        <v>17</v>
      </c>
      <c r="P81" s="7" t="s">
        <v>18</v>
      </c>
      <c r="Q81" s="7" t="s">
        <v>19</v>
      </c>
      <c r="R81" s="7" t="s">
        <v>20</v>
      </c>
      <c r="S81" s="7" t="s">
        <v>21</v>
      </c>
      <c r="T81" s="7" t="s">
        <v>32</v>
      </c>
      <c r="U81" s="7" t="s">
        <v>17</v>
      </c>
      <c r="V81" s="7" t="s">
        <v>18</v>
      </c>
      <c r="W81" s="7" t="s">
        <v>19</v>
      </c>
      <c r="X81" s="7" t="s">
        <v>20</v>
      </c>
      <c r="Y81" s="7" t="s">
        <v>21</v>
      </c>
      <c r="Z81" s="7" t="s">
        <v>32</v>
      </c>
      <c r="AA81" s="7" t="s">
        <v>17</v>
      </c>
      <c r="AB81" s="7" t="s">
        <v>18</v>
      </c>
      <c r="AC81" s="7" t="s">
        <v>19</v>
      </c>
      <c r="AD81" s="7" t="s">
        <v>20</v>
      </c>
      <c r="AE81" s="7" t="s">
        <v>21</v>
      </c>
      <c r="AF81" s="26" t="s">
        <v>32</v>
      </c>
    </row>
    <row r="82" spans="1:35" x14ac:dyDescent="0.2">
      <c r="A82" s="6">
        <v>1978</v>
      </c>
      <c r="B82" s="5">
        <v>11138.48</v>
      </c>
      <c r="C82" s="5">
        <v>630.87</v>
      </c>
      <c r="D82" s="5">
        <v>813.35</v>
      </c>
      <c r="E82" s="5">
        <v>1873.67</v>
      </c>
      <c r="F82" s="5">
        <v>1106.1099999999999</v>
      </c>
      <c r="G82" s="5">
        <f t="shared" ref="G82:G92" si="30">SUM(B82:F82)</f>
        <v>15562.480000000001</v>
      </c>
      <c r="H82" s="5"/>
      <c r="I82" s="5">
        <v>2002.11</v>
      </c>
      <c r="J82" s="5">
        <v>316.52999999999997</v>
      </c>
      <c r="K82" s="5">
        <v>61.66</v>
      </c>
      <c r="L82" s="5">
        <v>817.56</v>
      </c>
      <c r="M82" s="5">
        <v>461.66</v>
      </c>
      <c r="N82" s="5">
        <f>SUM(I82:M82)</f>
        <v>3659.5199999999995</v>
      </c>
      <c r="O82" s="5">
        <v>3973.85</v>
      </c>
      <c r="P82" s="5">
        <v>142.33000000000001</v>
      </c>
      <c r="Q82" s="5">
        <v>176.01</v>
      </c>
      <c r="R82" s="5">
        <v>538.49</v>
      </c>
      <c r="S82" s="5">
        <v>82.07</v>
      </c>
      <c r="T82" s="5">
        <f>SUM(O82:S82)</f>
        <v>4912.75</v>
      </c>
      <c r="U82" s="5">
        <v>3426.38</v>
      </c>
      <c r="V82" s="5">
        <v>98.96</v>
      </c>
      <c r="W82" s="5">
        <v>428.48</v>
      </c>
      <c r="X82" s="5">
        <v>275.33999999999997</v>
      </c>
      <c r="Y82" s="5">
        <v>246.82</v>
      </c>
      <c r="Z82" s="5">
        <f>SUM(U82:Y82)</f>
        <v>4475.9799999999996</v>
      </c>
      <c r="AA82" s="5">
        <v>1736.14</v>
      </c>
      <c r="AB82" s="5">
        <v>73.05</v>
      </c>
      <c r="AC82" s="5">
        <v>147.19</v>
      </c>
      <c r="AD82" s="5">
        <v>242.28</v>
      </c>
      <c r="AE82" s="37">
        <v>315.56</v>
      </c>
      <c r="AF82" s="5">
        <f>SUM(AA82:AE82)</f>
        <v>2514.2200000000003</v>
      </c>
      <c r="AH82" s="9">
        <f>G82</f>
        <v>15562.480000000001</v>
      </c>
      <c r="AI82" s="9">
        <f>N82+T82+Z82+AF82</f>
        <v>15562.470000000001</v>
      </c>
    </row>
    <row r="83" spans="1:35" x14ac:dyDescent="0.2">
      <c r="A83" s="6">
        <v>1979</v>
      </c>
      <c r="B83" s="5">
        <v>10571.8</v>
      </c>
      <c r="C83" s="5">
        <v>637.32000000000005</v>
      </c>
      <c r="D83" s="5">
        <v>649.55999999999995</v>
      </c>
      <c r="E83" s="5">
        <v>1538.33</v>
      </c>
      <c r="F83" s="5">
        <v>1250.6600000000001</v>
      </c>
      <c r="G83" s="5">
        <f t="shared" si="30"/>
        <v>14647.669999999998</v>
      </c>
      <c r="H83" s="5"/>
      <c r="I83" s="5">
        <v>1824.67</v>
      </c>
      <c r="J83" s="5">
        <v>215.68</v>
      </c>
      <c r="K83" s="5">
        <v>27.52</v>
      </c>
      <c r="L83" s="5">
        <v>629.91999999999996</v>
      </c>
      <c r="M83" s="5">
        <v>580.51</v>
      </c>
      <c r="N83" s="5">
        <f t="shared" ref="N83:N92" si="31">SUM(I83:M83)</f>
        <v>3278.3</v>
      </c>
      <c r="O83" s="5">
        <v>3766.65</v>
      </c>
      <c r="P83" s="5">
        <v>173.47</v>
      </c>
      <c r="Q83" s="5">
        <v>123.78</v>
      </c>
      <c r="R83" s="5">
        <v>500.67</v>
      </c>
      <c r="S83" s="5">
        <v>122.74</v>
      </c>
      <c r="T83" s="5">
        <f t="shared" ref="T83:T92" si="32">SUM(O83:S83)</f>
        <v>4687.3099999999995</v>
      </c>
      <c r="U83" s="5">
        <v>3321.95</v>
      </c>
      <c r="V83" s="5">
        <v>159.97</v>
      </c>
      <c r="W83" s="5">
        <v>328.74</v>
      </c>
      <c r="X83" s="5">
        <v>197.01</v>
      </c>
      <c r="Y83" s="5">
        <v>259.08</v>
      </c>
      <c r="Z83" s="5">
        <f t="shared" ref="Z83:Z92" si="33">SUM(U83:Y83)</f>
        <v>4266.75</v>
      </c>
      <c r="AA83" s="5">
        <v>1658.53</v>
      </c>
      <c r="AB83" s="5">
        <v>88.2</v>
      </c>
      <c r="AC83" s="5">
        <v>169.52</v>
      </c>
      <c r="AD83" s="5">
        <v>210.73</v>
      </c>
      <c r="AE83" s="5">
        <v>288.33</v>
      </c>
      <c r="AF83" s="5">
        <f t="shared" ref="AF83:AF92" si="34">SUM(AA83:AE83)</f>
        <v>2415.31</v>
      </c>
      <c r="AH83" s="9">
        <f t="shared" ref="AH83:AH92" si="35">G83</f>
        <v>14647.669999999998</v>
      </c>
      <c r="AI83" s="9">
        <f t="shared" ref="AI83:AI92" si="36">N83+T83+Z83+AF83</f>
        <v>14647.67</v>
      </c>
    </row>
    <row r="84" spans="1:35" x14ac:dyDescent="0.2">
      <c r="A84" s="6">
        <v>1980</v>
      </c>
      <c r="B84" s="5">
        <v>10417.02</v>
      </c>
      <c r="C84" s="5">
        <v>553.12</v>
      </c>
      <c r="D84" s="5">
        <v>692.67</v>
      </c>
      <c r="E84" s="5">
        <v>1447.47</v>
      </c>
      <c r="F84" s="5">
        <v>1240.8900000000001</v>
      </c>
      <c r="G84" s="5">
        <f t="shared" si="30"/>
        <v>14351.17</v>
      </c>
      <c r="H84" s="5"/>
      <c r="I84" s="5">
        <v>1825.83</v>
      </c>
      <c r="J84" s="5">
        <v>287.62</v>
      </c>
      <c r="K84" s="5">
        <v>77.13</v>
      </c>
      <c r="L84" s="5">
        <v>557.24</v>
      </c>
      <c r="M84" s="5">
        <v>485.22</v>
      </c>
      <c r="N84" s="5">
        <f t="shared" si="31"/>
        <v>3233.04</v>
      </c>
      <c r="O84" s="5">
        <v>3311.62</v>
      </c>
      <c r="P84" s="5">
        <v>44.17</v>
      </c>
      <c r="Q84" s="5">
        <v>99.02</v>
      </c>
      <c r="R84" s="5">
        <v>459.95</v>
      </c>
      <c r="S84" s="5">
        <v>233.4</v>
      </c>
      <c r="T84" s="5">
        <f t="shared" si="32"/>
        <v>4148.16</v>
      </c>
      <c r="U84" s="5">
        <v>3706.25</v>
      </c>
      <c r="V84" s="5">
        <v>106.74</v>
      </c>
      <c r="W84" s="5">
        <v>371.13</v>
      </c>
      <c r="X84" s="5">
        <v>241.53</v>
      </c>
      <c r="Y84" s="5">
        <v>323.51</v>
      </c>
      <c r="Z84" s="5">
        <f t="shared" si="33"/>
        <v>4749.16</v>
      </c>
      <c r="AA84" s="5">
        <v>1573.33</v>
      </c>
      <c r="AB84" s="5">
        <v>114.6</v>
      </c>
      <c r="AC84" s="5">
        <v>145.4</v>
      </c>
      <c r="AD84" s="5">
        <v>188.76</v>
      </c>
      <c r="AE84" s="5">
        <v>198.76</v>
      </c>
      <c r="AF84" s="5">
        <f t="shared" si="34"/>
        <v>2220.85</v>
      </c>
      <c r="AH84" s="9">
        <f t="shared" si="35"/>
        <v>14351.17</v>
      </c>
      <c r="AI84" s="9">
        <f t="shared" si="36"/>
        <v>14351.210000000001</v>
      </c>
    </row>
    <row r="85" spans="1:35" x14ac:dyDescent="0.2">
      <c r="A85" s="6">
        <v>1981</v>
      </c>
      <c r="B85" s="5">
        <v>10668.9</v>
      </c>
      <c r="C85" s="5">
        <v>472.94</v>
      </c>
      <c r="D85" s="5">
        <v>597.75</v>
      </c>
      <c r="E85" s="5">
        <v>1416.11</v>
      </c>
      <c r="F85" s="5">
        <v>1475.5</v>
      </c>
      <c r="G85" s="5">
        <f t="shared" si="30"/>
        <v>14631.2</v>
      </c>
      <c r="H85" s="5"/>
      <c r="I85" s="5">
        <v>1901.09</v>
      </c>
      <c r="J85" s="5">
        <v>218.81</v>
      </c>
      <c r="K85" s="5">
        <v>68</v>
      </c>
      <c r="L85" s="5">
        <v>588.96</v>
      </c>
      <c r="M85" s="5">
        <v>554.88</v>
      </c>
      <c r="N85" s="5">
        <f t="shared" si="31"/>
        <v>3331.7400000000002</v>
      </c>
      <c r="O85" s="5">
        <v>3415.18</v>
      </c>
      <c r="P85" s="5">
        <v>54.11</v>
      </c>
      <c r="Q85" s="5">
        <v>125.71</v>
      </c>
      <c r="R85" s="5">
        <v>410.62</v>
      </c>
      <c r="S85" s="5">
        <v>291.45</v>
      </c>
      <c r="T85" s="5">
        <f t="shared" si="32"/>
        <v>4297.07</v>
      </c>
      <c r="U85" s="5">
        <v>3548.38</v>
      </c>
      <c r="V85" s="5">
        <v>99.93</v>
      </c>
      <c r="W85" s="5">
        <v>278.37</v>
      </c>
      <c r="X85" s="5">
        <v>258.85000000000002</v>
      </c>
      <c r="Y85" s="5">
        <v>398.33</v>
      </c>
      <c r="Z85" s="5">
        <f t="shared" si="33"/>
        <v>4583.8599999999997</v>
      </c>
      <c r="AA85" s="5">
        <v>1804.24</v>
      </c>
      <c r="AB85" s="5">
        <v>100.09</v>
      </c>
      <c r="AC85" s="5">
        <v>125.68</v>
      </c>
      <c r="AD85" s="5">
        <v>157.68</v>
      </c>
      <c r="AE85" s="5">
        <v>230.85</v>
      </c>
      <c r="AF85" s="5">
        <f t="shared" si="34"/>
        <v>2418.54</v>
      </c>
      <c r="AH85" s="9">
        <f t="shared" si="35"/>
        <v>14631.2</v>
      </c>
      <c r="AI85" s="9">
        <f t="shared" si="36"/>
        <v>14631.21</v>
      </c>
    </row>
    <row r="86" spans="1:35" x14ac:dyDescent="0.2">
      <c r="A86" s="6">
        <v>1982</v>
      </c>
      <c r="B86" s="5">
        <v>9661.1200000000008</v>
      </c>
      <c r="C86" s="5">
        <v>631.29999999999995</v>
      </c>
      <c r="D86" s="5">
        <v>497.74</v>
      </c>
      <c r="E86" s="5">
        <v>1414.07</v>
      </c>
      <c r="F86" s="5">
        <v>1422.8</v>
      </c>
      <c r="G86" s="5">
        <f t="shared" si="30"/>
        <v>13627.029999999999</v>
      </c>
      <c r="H86" s="5"/>
      <c r="I86" s="5">
        <v>1640.9</v>
      </c>
      <c r="J86" s="5">
        <v>339.48</v>
      </c>
      <c r="K86" s="5">
        <v>53.13</v>
      </c>
      <c r="L86" s="5">
        <v>509.71</v>
      </c>
      <c r="M86" s="5">
        <v>426.43</v>
      </c>
      <c r="N86" s="5">
        <f t="shared" si="31"/>
        <v>2969.65</v>
      </c>
      <c r="O86" s="5">
        <v>2828.38</v>
      </c>
      <c r="P86" s="5">
        <v>112.14</v>
      </c>
      <c r="Q86" s="5">
        <v>104.28</v>
      </c>
      <c r="R86" s="5">
        <v>401.13</v>
      </c>
      <c r="S86" s="5">
        <v>336.7</v>
      </c>
      <c r="T86" s="5">
        <f t="shared" si="32"/>
        <v>3782.63</v>
      </c>
      <c r="U86" s="5">
        <v>3611.07</v>
      </c>
      <c r="V86" s="5">
        <v>67.34</v>
      </c>
      <c r="W86" s="5">
        <v>223.47</v>
      </c>
      <c r="X86" s="5">
        <v>326.51</v>
      </c>
      <c r="Y86" s="5">
        <v>400.46</v>
      </c>
      <c r="Z86" s="5">
        <f t="shared" si="33"/>
        <v>4628.8500000000004</v>
      </c>
      <c r="AA86" s="5">
        <v>1580.76</v>
      </c>
      <c r="AB86" s="5">
        <v>112.34</v>
      </c>
      <c r="AC86" s="5">
        <v>116.86</v>
      </c>
      <c r="AD86" s="5">
        <v>176.72</v>
      </c>
      <c r="AE86" s="5">
        <v>259.20999999999998</v>
      </c>
      <c r="AF86" s="5">
        <f t="shared" si="34"/>
        <v>2245.89</v>
      </c>
      <c r="AH86" s="9">
        <f t="shared" si="35"/>
        <v>13627.029999999999</v>
      </c>
      <c r="AI86" s="9">
        <f t="shared" si="36"/>
        <v>13627.02</v>
      </c>
    </row>
    <row r="87" spans="1:35" x14ac:dyDescent="0.2">
      <c r="A87" s="6">
        <v>1984</v>
      </c>
      <c r="B87" s="5">
        <v>9976.16</v>
      </c>
      <c r="C87" s="5">
        <v>686.79</v>
      </c>
      <c r="D87" s="5">
        <v>691.91</v>
      </c>
      <c r="E87" s="5">
        <v>1321.18</v>
      </c>
      <c r="F87" s="5">
        <v>1477.45</v>
      </c>
      <c r="G87" s="5">
        <f t="shared" si="30"/>
        <v>14153.490000000002</v>
      </c>
      <c r="H87" s="5"/>
      <c r="I87" s="5">
        <v>1858.56</v>
      </c>
      <c r="J87" s="5">
        <v>300.29000000000002</v>
      </c>
      <c r="K87" s="5">
        <v>94.79</v>
      </c>
      <c r="L87" s="5">
        <v>465.42</v>
      </c>
      <c r="M87" s="5">
        <v>413.97</v>
      </c>
      <c r="N87" s="5">
        <f t="shared" si="31"/>
        <v>3133.0299999999997</v>
      </c>
      <c r="O87" s="5">
        <v>2794.49</v>
      </c>
      <c r="P87" s="5">
        <v>155.34</v>
      </c>
      <c r="Q87" s="5">
        <v>180.62</v>
      </c>
      <c r="R87" s="5">
        <v>435.35</v>
      </c>
      <c r="S87" s="5">
        <v>354.18</v>
      </c>
      <c r="T87" s="5">
        <f t="shared" si="32"/>
        <v>3919.9799999999996</v>
      </c>
      <c r="U87" s="5">
        <v>3639.16</v>
      </c>
      <c r="V87" s="5">
        <v>197.96</v>
      </c>
      <c r="W87" s="5">
        <v>277.63</v>
      </c>
      <c r="X87" s="5">
        <v>191.07</v>
      </c>
      <c r="Y87" s="5">
        <v>381.98</v>
      </c>
      <c r="Z87" s="5">
        <f t="shared" si="33"/>
        <v>4687.7999999999993</v>
      </c>
      <c r="AA87" s="5">
        <v>1683.95</v>
      </c>
      <c r="AB87" s="5">
        <v>33.21</v>
      </c>
      <c r="AC87" s="5">
        <v>138.87</v>
      </c>
      <c r="AD87" s="5">
        <v>229.33</v>
      </c>
      <c r="AE87" s="5">
        <v>327.33</v>
      </c>
      <c r="AF87" s="5">
        <f t="shared" si="34"/>
        <v>2412.69</v>
      </c>
      <c r="AH87" s="9">
        <f t="shared" si="35"/>
        <v>14153.490000000002</v>
      </c>
      <c r="AI87" s="9">
        <f t="shared" si="36"/>
        <v>14153.499999999998</v>
      </c>
    </row>
    <row r="88" spans="1:35" x14ac:dyDescent="0.2">
      <c r="A88" s="6">
        <v>1987</v>
      </c>
      <c r="B88" s="5">
        <v>10355.91</v>
      </c>
      <c r="C88" s="5">
        <v>854.77</v>
      </c>
      <c r="D88" s="5">
        <v>712.88</v>
      </c>
      <c r="E88" s="5">
        <v>1342.52</v>
      </c>
      <c r="F88" s="5">
        <v>1523.09</v>
      </c>
      <c r="G88" s="5">
        <f t="shared" si="30"/>
        <v>14789.17</v>
      </c>
      <c r="H88" s="5"/>
      <c r="I88" s="5">
        <v>1947.69</v>
      </c>
      <c r="J88" s="5">
        <v>329.09</v>
      </c>
      <c r="K88" s="5">
        <v>91.85</v>
      </c>
      <c r="L88" s="5">
        <v>472.62</v>
      </c>
      <c r="M88" s="5">
        <v>441.16</v>
      </c>
      <c r="N88" s="5">
        <f t="shared" si="31"/>
        <v>3282.41</v>
      </c>
      <c r="O88" s="5">
        <v>2949.85</v>
      </c>
      <c r="P88" s="5">
        <v>176.84</v>
      </c>
      <c r="Q88" s="5">
        <v>182.58</v>
      </c>
      <c r="R88" s="5">
        <v>380.51</v>
      </c>
      <c r="S88" s="5">
        <v>289.88</v>
      </c>
      <c r="T88" s="5">
        <f t="shared" si="32"/>
        <v>3979.66</v>
      </c>
      <c r="U88" s="5">
        <v>3813.32</v>
      </c>
      <c r="V88" s="5">
        <v>233.78</v>
      </c>
      <c r="W88" s="5">
        <v>309.82</v>
      </c>
      <c r="X88" s="5">
        <v>275.89</v>
      </c>
      <c r="Y88" s="5">
        <v>477.16</v>
      </c>
      <c r="Z88" s="5">
        <f t="shared" si="33"/>
        <v>5109.97</v>
      </c>
      <c r="AA88" s="5">
        <v>1645.06</v>
      </c>
      <c r="AB88" s="5">
        <v>115.06</v>
      </c>
      <c r="AC88" s="5">
        <v>128.65</v>
      </c>
      <c r="AD88" s="5">
        <v>213.5</v>
      </c>
      <c r="AE88" s="5">
        <v>314.88</v>
      </c>
      <c r="AF88" s="5">
        <f t="shared" si="34"/>
        <v>2417.15</v>
      </c>
      <c r="AH88" s="9">
        <f t="shared" si="35"/>
        <v>14789.17</v>
      </c>
      <c r="AI88" s="9">
        <f t="shared" si="36"/>
        <v>14789.19</v>
      </c>
    </row>
    <row r="89" spans="1:35" x14ac:dyDescent="0.2">
      <c r="A89" s="6">
        <v>1990</v>
      </c>
      <c r="B89" s="5">
        <v>11112.2</v>
      </c>
      <c r="C89" s="5">
        <v>909.93</v>
      </c>
      <c r="D89" s="5">
        <v>737.66</v>
      </c>
      <c r="E89" s="5">
        <v>1356.24</v>
      </c>
      <c r="F89" s="5">
        <v>1309.0999999999999</v>
      </c>
      <c r="G89" s="5">
        <f t="shared" si="30"/>
        <v>15425.130000000001</v>
      </c>
      <c r="H89" s="5"/>
      <c r="I89" s="5">
        <v>2027.36</v>
      </c>
      <c r="J89" s="5">
        <v>330.05</v>
      </c>
      <c r="K89" s="5">
        <v>74.11</v>
      </c>
      <c r="L89" s="5">
        <v>510.24</v>
      </c>
      <c r="M89" s="5">
        <v>312.94</v>
      </c>
      <c r="N89" s="5">
        <f t="shared" si="31"/>
        <v>3254.7000000000003</v>
      </c>
      <c r="O89" s="5">
        <v>3133.28</v>
      </c>
      <c r="P89" s="5">
        <v>120.25</v>
      </c>
      <c r="Q89" s="5">
        <v>248.17</v>
      </c>
      <c r="R89" s="5">
        <v>392.92</v>
      </c>
      <c r="S89" s="5">
        <v>271.10000000000002</v>
      </c>
      <c r="T89" s="5">
        <f t="shared" si="32"/>
        <v>4165.72</v>
      </c>
      <c r="U89" s="5">
        <v>4142.41</v>
      </c>
      <c r="V89" s="5">
        <v>268.16000000000003</v>
      </c>
      <c r="W89" s="5">
        <v>258.69</v>
      </c>
      <c r="X89" s="5">
        <v>284.22000000000003</v>
      </c>
      <c r="Y89" s="5">
        <v>436.43</v>
      </c>
      <c r="Z89" s="5">
        <f t="shared" si="33"/>
        <v>5389.91</v>
      </c>
      <c r="AA89" s="5">
        <v>1809.16</v>
      </c>
      <c r="AB89" s="5">
        <v>191.48</v>
      </c>
      <c r="AC89" s="5">
        <v>156.69</v>
      </c>
      <c r="AD89" s="5">
        <v>168.86</v>
      </c>
      <c r="AE89" s="5">
        <v>288.63</v>
      </c>
      <c r="AF89" s="5">
        <f t="shared" si="34"/>
        <v>2614.8200000000002</v>
      </c>
      <c r="AH89" s="9">
        <f t="shared" si="35"/>
        <v>15425.130000000001</v>
      </c>
      <c r="AI89" s="9">
        <f t="shared" si="36"/>
        <v>15425.15</v>
      </c>
    </row>
    <row r="90" spans="1:35" x14ac:dyDescent="0.2">
      <c r="A90" s="6">
        <v>1993</v>
      </c>
      <c r="B90" s="5">
        <v>11939.84</v>
      </c>
      <c r="C90" s="5">
        <v>1192.06</v>
      </c>
      <c r="D90" s="5">
        <v>888.71</v>
      </c>
      <c r="E90" s="5">
        <v>1135.75</v>
      </c>
      <c r="F90" s="5">
        <v>1486.93</v>
      </c>
      <c r="G90" s="5">
        <f t="shared" si="30"/>
        <v>16643.29</v>
      </c>
      <c r="H90" s="5"/>
      <c r="I90" s="5">
        <v>2066.14</v>
      </c>
      <c r="J90" s="5">
        <v>359.52</v>
      </c>
      <c r="K90" s="5">
        <v>76.28</v>
      </c>
      <c r="L90" s="5">
        <v>455.53</v>
      </c>
      <c r="M90" s="5">
        <v>375.75</v>
      </c>
      <c r="N90" s="5">
        <f t="shared" si="31"/>
        <v>3333.2200000000003</v>
      </c>
      <c r="O90" s="5">
        <v>3509.12</v>
      </c>
      <c r="P90" s="5">
        <v>173.35</v>
      </c>
      <c r="Q90" s="5">
        <v>242.06</v>
      </c>
      <c r="R90" s="5">
        <v>328.92</v>
      </c>
      <c r="S90" s="5">
        <v>374.93</v>
      </c>
      <c r="T90" s="5">
        <f t="shared" si="32"/>
        <v>4628.38</v>
      </c>
      <c r="U90" s="5">
        <v>4466.16</v>
      </c>
      <c r="V90" s="5">
        <v>479.16</v>
      </c>
      <c r="W90" s="5">
        <v>424.93</v>
      </c>
      <c r="X90" s="5">
        <v>191.39</v>
      </c>
      <c r="Y90" s="5">
        <v>430.55</v>
      </c>
      <c r="Z90" s="5">
        <f t="shared" si="33"/>
        <v>5992.1900000000005</v>
      </c>
      <c r="AA90" s="5">
        <v>1898.42</v>
      </c>
      <c r="AB90" s="5">
        <v>180.04</v>
      </c>
      <c r="AC90" s="5">
        <v>145.44999999999999</v>
      </c>
      <c r="AD90" s="5">
        <v>159.91</v>
      </c>
      <c r="AE90" s="5">
        <v>305.69</v>
      </c>
      <c r="AF90" s="5">
        <f t="shared" si="34"/>
        <v>2689.5099999999998</v>
      </c>
      <c r="AH90" s="9">
        <f t="shared" si="35"/>
        <v>16643.29</v>
      </c>
      <c r="AI90" s="9">
        <f t="shared" si="36"/>
        <v>16643.3</v>
      </c>
    </row>
    <row r="91" spans="1:35" x14ac:dyDescent="0.2">
      <c r="A91" s="6">
        <v>1997</v>
      </c>
      <c r="B91" s="5">
        <v>12722.41</v>
      </c>
      <c r="C91" s="5">
        <v>1495.17</v>
      </c>
      <c r="D91" s="5">
        <v>1015.74</v>
      </c>
      <c r="E91" s="5">
        <v>768.17</v>
      </c>
      <c r="F91" s="5">
        <v>1423.59</v>
      </c>
      <c r="G91" s="5">
        <f t="shared" si="30"/>
        <v>17425.079999999998</v>
      </c>
      <c r="H91" s="5"/>
      <c r="I91" s="5">
        <v>2196.4</v>
      </c>
      <c r="J91" s="5">
        <v>512.63</v>
      </c>
      <c r="K91" s="5">
        <v>70.400000000000006</v>
      </c>
      <c r="L91" s="5">
        <v>236.55</v>
      </c>
      <c r="M91" s="5">
        <v>353.59</v>
      </c>
      <c r="N91" s="5">
        <f t="shared" si="31"/>
        <v>3369.5700000000006</v>
      </c>
      <c r="O91" s="5">
        <v>3683.13</v>
      </c>
      <c r="P91" s="5">
        <v>317.33999999999997</v>
      </c>
      <c r="Q91" s="5">
        <v>193.99</v>
      </c>
      <c r="R91" s="5">
        <v>284.72000000000003</v>
      </c>
      <c r="S91" s="5">
        <v>259.93</v>
      </c>
      <c r="T91" s="5">
        <f t="shared" si="32"/>
        <v>4739.1100000000006</v>
      </c>
      <c r="U91" s="5">
        <v>4811</v>
      </c>
      <c r="V91" s="5">
        <v>415.79</v>
      </c>
      <c r="W91" s="5">
        <v>497.24</v>
      </c>
      <c r="X91" s="5">
        <v>177.4</v>
      </c>
      <c r="Y91" s="5">
        <v>492.94</v>
      </c>
      <c r="Z91" s="5">
        <f t="shared" si="33"/>
        <v>6394.369999999999</v>
      </c>
      <c r="AA91" s="5">
        <v>2031.87</v>
      </c>
      <c r="AB91" s="5">
        <v>249.41</v>
      </c>
      <c r="AC91" s="5">
        <v>254.11</v>
      </c>
      <c r="AD91" s="5">
        <v>69.5</v>
      </c>
      <c r="AE91" s="5">
        <v>317.14</v>
      </c>
      <c r="AF91" s="5">
        <f t="shared" si="34"/>
        <v>2922.0299999999997</v>
      </c>
      <c r="AH91" s="9">
        <f t="shared" si="35"/>
        <v>17425.079999999998</v>
      </c>
      <c r="AI91" s="9">
        <f t="shared" si="36"/>
        <v>17425.079999999998</v>
      </c>
    </row>
    <row r="92" spans="1:35" x14ac:dyDescent="0.2">
      <c r="A92" s="6">
        <v>2001</v>
      </c>
      <c r="B92" s="5">
        <v>12122.93</v>
      </c>
      <c r="C92" s="5">
        <v>1740.24</v>
      </c>
      <c r="D92" s="5">
        <v>1090.1500000000001</v>
      </c>
      <c r="E92" s="5">
        <v>1201.29</v>
      </c>
      <c r="F92" s="5">
        <v>1410.62</v>
      </c>
      <c r="G92" s="5">
        <f t="shared" si="30"/>
        <v>17565.23</v>
      </c>
      <c r="H92" s="5"/>
      <c r="I92" s="5">
        <v>1857.93</v>
      </c>
      <c r="J92" s="5">
        <v>444.56</v>
      </c>
      <c r="K92" s="5">
        <v>96.46</v>
      </c>
      <c r="L92" s="5">
        <v>435.01</v>
      </c>
      <c r="M92" s="5">
        <v>367.59</v>
      </c>
      <c r="N92" s="5">
        <f t="shared" si="31"/>
        <v>3201.55</v>
      </c>
      <c r="O92" s="5">
        <v>3184.48</v>
      </c>
      <c r="P92" s="5">
        <v>535.42999999999995</v>
      </c>
      <c r="Q92" s="5">
        <v>205.26</v>
      </c>
      <c r="R92" s="5">
        <v>329.48</v>
      </c>
      <c r="S92" s="5">
        <v>213.81</v>
      </c>
      <c r="T92" s="5">
        <f t="shared" si="32"/>
        <v>4468.46</v>
      </c>
      <c r="U92" s="5">
        <v>5079.5</v>
      </c>
      <c r="V92" s="5">
        <v>532.63</v>
      </c>
      <c r="W92" s="5">
        <v>552.1</v>
      </c>
      <c r="X92" s="5">
        <v>306.60000000000002</v>
      </c>
      <c r="Y92" s="5">
        <v>484.61</v>
      </c>
      <c r="Z92" s="5">
        <f t="shared" si="33"/>
        <v>6955.4400000000005</v>
      </c>
      <c r="AA92" s="5">
        <v>2001.02</v>
      </c>
      <c r="AB92" s="5">
        <v>227.61</v>
      </c>
      <c r="AC92" s="5">
        <v>236.34</v>
      </c>
      <c r="AD92" s="5">
        <v>130.19</v>
      </c>
      <c r="AE92" s="5">
        <v>344.62</v>
      </c>
      <c r="AF92" s="5">
        <f t="shared" si="34"/>
        <v>2939.78</v>
      </c>
      <c r="AH92" s="9">
        <f t="shared" si="35"/>
        <v>17565.23</v>
      </c>
      <c r="AI92" s="9">
        <f t="shared" si="36"/>
        <v>17565.23</v>
      </c>
    </row>
    <row r="93" spans="1:35" x14ac:dyDescent="0.2">
      <c r="A93" s="6">
        <v>2005</v>
      </c>
    </row>
    <row r="94" spans="1:35" x14ac:dyDescent="0.2">
      <c r="A94" s="6"/>
    </row>
    <row r="95" spans="1:35" x14ac:dyDescent="0.2">
      <c r="A95" t="s">
        <v>461</v>
      </c>
      <c r="B95" s="3"/>
      <c r="C95" s="3"/>
      <c r="D95" s="3"/>
      <c r="E95" s="3"/>
      <c r="F95" s="3"/>
      <c r="G95" s="3"/>
      <c r="H95" s="3"/>
      <c r="I95" s="3"/>
      <c r="J95" s="3"/>
      <c r="K95" s="3"/>
      <c r="L95" s="3"/>
      <c r="M95" s="3"/>
      <c r="N95" s="3"/>
    </row>
    <row r="96" spans="1:35" x14ac:dyDescent="0.2">
      <c r="A96" s="19" t="s">
        <v>61</v>
      </c>
      <c r="B96" s="19"/>
      <c r="C96" s="19"/>
      <c r="D96" s="19"/>
      <c r="E96" s="19"/>
      <c r="F96" s="19"/>
      <c r="G96" s="19"/>
      <c r="H96" s="3"/>
      <c r="I96" s="19" t="str">
        <f>A96</f>
        <v>Electricity Consumption (Trillion Btu)</v>
      </c>
      <c r="J96" s="19"/>
      <c r="K96" s="19"/>
      <c r="L96" s="19"/>
      <c r="M96" s="19"/>
      <c r="N96" s="19"/>
      <c r="O96" s="19" t="str">
        <f>A96</f>
        <v>Electricity Consumption (Trillion Btu)</v>
      </c>
      <c r="P96" s="19"/>
      <c r="Q96" s="19"/>
      <c r="R96" s="19"/>
      <c r="S96" s="19"/>
      <c r="T96" s="19"/>
      <c r="U96" s="19" t="str">
        <f>A96</f>
        <v>Electricity Consumption (Trillion Btu)</v>
      </c>
      <c r="V96" s="19"/>
      <c r="W96" s="19"/>
      <c r="X96" s="19"/>
      <c r="Y96" s="19"/>
      <c r="Z96" s="19"/>
      <c r="AA96" s="19" t="str">
        <f>A96</f>
        <v>Electricity Consumption (Trillion Btu)</v>
      </c>
      <c r="AB96" s="19"/>
      <c r="AC96" s="19"/>
      <c r="AD96" s="19"/>
      <c r="AE96" s="19"/>
    </row>
    <row r="97" spans="1:38" x14ac:dyDescent="0.2">
      <c r="H97" s="7"/>
    </row>
    <row r="98" spans="1:38" ht="13.5" thickBot="1" x14ac:dyDescent="0.25">
      <c r="B98" s="941" t="s">
        <v>50</v>
      </c>
      <c r="C98" s="941"/>
      <c r="D98" s="941"/>
      <c r="E98" s="941"/>
      <c r="F98" s="941"/>
      <c r="G98" s="36"/>
      <c r="I98" s="942" t="s">
        <v>22</v>
      </c>
      <c r="J98" s="942"/>
      <c r="K98" s="942"/>
      <c r="L98" s="942"/>
      <c r="M98" s="942"/>
      <c r="N98" s="27"/>
      <c r="O98" s="943" t="s">
        <v>23</v>
      </c>
      <c r="P98" s="943"/>
      <c r="Q98" s="943"/>
      <c r="R98" s="943"/>
      <c r="S98" s="943"/>
      <c r="T98" s="31"/>
      <c r="U98" s="944" t="s">
        <v>24</v>
      </c>
      <c r="V98" s="944"/>
      <c r="W98" s="944"/>
      <c r="X98" s="944"/>
      <c r="Y98" s="944"/>
      <c r="Z98" s="29"/>
      <c r="AA98" s="940" t="s">
        <v>25</v>
      </c>
      <c r="AB98" s="940"/>
      <c r="AC98" s="940"/>
      <c r="AD98" s="940"/>
      <c r="AE98" s="940"/>
      <c r="AF98" s="34"/>
      <c r="AH98" t="s">
        <v>59</v>
      </c>
      <c r="AI98" t="s">
        <v>60</v>
      </c>
      <c r="AK98" t="s">
        <v>41</v>
      </c>
    </row>
    <row r="99" spans="1:38" x14ac:dyDescent="0.2">
      <c r="B99" s="7" t="s">
        <v>17</v>
      </c>
      <c r="C99" s="7" t="s">
        <v>18</v>
      </c>
      <c r="D99" s="7" t="s">
        <v>19</v>
      </c>
      <c r="E99" s="7" t="s">
        <v>20</v>
      </c>
      <c r="F99" s="7" t="s">
        <v>21</v>
      </c>
      <c r="G99" s="7"/>
      <c r="I99" s="7" t="s">
        <v>17</v>
      </c>
      <c r="J99" s="7" t="s">
        <v>18</v>
      </c>
      <c r="K99" s="7" t="s">
        <v>19</v>
      </c>
      <c r="L99" s="7" t="s">
        <v>20</v>
      </c>
      <c r="M99" s="7" t="s">
        <v>21</v>
      </c>
      <c r="N99" s="7" t="s">
        <v>32</v>
      </c>
      <c r="O99" s="7" t="s">
        <v>17</v>
      </c>
      <c r="P99" s="7" t="s">
        <v>18</v>
      </c>
      <c r="Q99" s="7" t="s">
        <v>19</v>
      </c>
      <c r="R99" s="7" t="s">
        <v>20</v>
      </c>
      <c r="S99" s="7" t="s">
        <v>21</v>
      </c>
      <c r="T99" s="7" t="s">
        <v>32</v>
      </c>
      <c r="U99" s="7" t="s">
        <v>17</v>
      </c>
      <c r="V99" s="7" t="s">
        <v>18</v>
      </c>
      <c r="W99" s="7" t="s">
        <v>19</v>
      </c>
      <c r="X99" s="7" t="s">
        <v>20</v>
      </c>
      <c r="Y99" s="7" t="s">
        <v>21</v>
      </c>
      <c r="Z99" s="7" t="s">
        <v>32</v>
      </c>
      <c r="AA99" s="7" t="s">
        <v>17</v>
      </c>
      <c r="AB99" s="7" t="s">
        <v>18</v>
      </c>
      <c r="AC99" s="7" t="s">
        <v>19</v>
      </c>
      <c r="AD99" s="7" t="s">
        <v>20</v>
      </c>
      <c r="AE99" s="7" t="s">
        <v>21</v>
      </c>
      <c r="AF99" s="26" t="s">
        <v>32</v>
      </c>
      <c r="AK99" t="s">
        <v>42</v>
      </c>
      <c r="AL99" t="s">
        <v>43</v>
      </c>
    </row>
    <row r="100" spans="1:38" x14ac:dyDescent="0.2">
      <c r="A100" s="6">
        <v>1978</v>
      </c>
      <c r="B100" s="5">
        <f t="shared" ref="B100:F110" si="37">(B82-B65)/$AL100</f>
        <v>1786.4</v>
      </c>
      <c r="C100" s="5">
        <f t="shared" si="37"/>
        <v>95.336585365853665</v>
      </c>
      <c r="D100" s="5">
        <f t="shared" si="37"/>
        <v>175.9317073170732</v>
      </c>
      <c r="E100" s="5">
        <f t="shared" si="37"/>
        <v>207.80975609756098</v>
      </c>
      <c r="F100" s="5">
        <f t="shared" si="37"/>
        <v>173.43414634146336</v>
      </c>
      <c r="G100" s="5">
        <f t="shared" ref="G100:G109" si="38">SUM(B100:F100)</f>
        <v>2438.9121951219513</v>
      </c>
      <c r="I100" s="5">
        <f t="shared" ref="I100:M110" si="39">(I82-I65)/$AL100</f>
        <v>225.24878048780488</v>
      </c>
      <c r="J100" s="5">
        <f t="shared" si="39"/>
        <v>39.965853658536581</v>
      </c>
      <c r="K100" s="5">
        <f t="shared" si="39"/>
        <v>10.160975609756097</v>
      </c>
      <c r="L100" s="5">
        <f t="shared" si="39"/>
        <v>66.848780487804859</v>
      </c>
      <c r="M100" s="5">
        <f t="shared" si="39"/>
        <v>34.585365853658558</v>
      </c>
      <c r="N100" s="5">
        <f>SUM(I100:M100)</f>
        <v>376.80975609756098</v>
      </c>
      <c r="O100" s="5">
        <f t="shared" ref="O100:S110" si="40">(O82-O65)/$AL100</f>
        <v>494.3756097560975</v>
      </c>
      <c r="P100" s="5">
        <f t="shared" si="40"/>
        <v>18.107317073170741</v>
      </c>
      <c r="Q100" s="5">
        <f t="shared" si="40"/>
        <v>23.868292682926828</v>
      </c>
      <c r="R100" s="5">
        <f t="shared" si="40"/>
        <v>46.156097560975617</v>
      </c>
      <c r="S100" s="5">
        <f t="shared" si="40"/>
        <v>7.9121951219512194</v>
      </c>
      <c r="T100" s="5">
        <f>SUM(O100:S100)</f>
        <v>590.4195121951218</v>
      </c>
      <c r="U100" s="5">
        <f t="shared" ref="U100:Y110" si="41">(U82-U65)/$AL100</f>
        <v>735.76585365853668</v>
      </c>
      <c r="V100" s="5">
        <f t="shared" si="41"/>
        <v>25.565853658536586</v>
      </c>
      <c r="W100" s="5">
        <f t="shared" si="41"/>
        <v>100.409756097561</v>
      </c>
      <c r="X100" s="5">
        <f t="shared" si="41"/>
        <v>63.785365853658526</v>
      </c>
      <c r="Y100" s="5">
        <f t="shared" si="41"/>
        <v>70.912195121951228</v>
      </c>
      <c r="Z100" s="5">
        <f>SUM(U100:Y100)</f>
        <v>996.43902439024407</v>
      </c>
      <c r="AA100" s="5">
        <f t="shared" ref="AA100:AE110" si="42">(AA82-AA65)/$AL100</f>
        <v>331.00975609756108</v>
      </c>
      <c r="AB100" s="5">
        <f t="shared" si="42"/>
        <v>11.702439024390243</v>
      </c>
      <c r="AC100" s="5">
        <f t="shared" si="42"/>
        <v>41.492682926829275</v>
      </c>
      <c r="AD100" s="5">
        <f t="shared" si="42"/>
        <v>31.014634146341471</v>
      </c>
      <c r="AE100" s="5">
        <f t="shared" si="42"/>
        <v>60.024390243902452</v>
      </c>
      <c r="AF100" s="5">
        <f>SUM(AA100:AE100)</f>
        <v>475.24390243902451</v>
      </c>
      <c r="AH100" s="9">
        <f>G100</f>
        <v>2438.9121951219513</v>
      </c>
      <c r="AI100" s="9">
        <f>N100+T100+Z100+AF100</f>
        <v>2438.9121951219513</v>
      </c>
      <c r="AK100">
        <v>3.05</v>
      </c>
      <c r="AL100">
        <f>AK100-1</f>
        <v>2.0499999999999998</v>
      </c>
    </row>
    <row r="101" spans="1:38" x14ac:dyDescent="0.2">
      <c r="A101" s="6">
        <v>1979</v>
      </c>
      <c r="B101" s="5">
        <f t="shared" si="37"/>
        <v>1783.3219512195121</v>
      </c>
      <c r="C101" s="5">
        <f t="shared" si="37"/>
        <v>91.897560975609778</v>
      </c>
      <c r="D101" s="5">
        <f t="shared" si="37"/>
        <v>146.0390243902439</v>
      </c>
      <c r="E101" s="5">
        <f t="shared" si="37"/>
        <v>159.4926829268293</v>
      </c>
      <c r="F101" s="5">
        <f t="shared" si="37"/>
        <v>210.87317073170738</v>
      </c>
      <c r="G101" s="5">
        <f t="shared" si="38"/>
        <v>2391.6243902439028</v>
      </c>
      <c r="I101" s="5">
        <f t="shared" si="39"/>
        <v>222.16585365853663</v>
      </c>
      <c r="J101" s="5">
        <f t="shared" si="39"/>
        <v>26.287804878048789</v>
      </c>
      <c r="K101" s="5">
        <f t="shared" si="39"/>
        <v>5.0585365853658546</v>
      </c>
      <c r="L101" s="5">
        <f t="shared" si="39"/>
        <v>46.639024390243911</v>
      </c>
      <c r="M101" s="5">
        <f t="shared" si="39"/>
        <v>80.746341463414623</v>
      </c>
      <c r="N101" s="5">
        <f t="shared" ref="N101:N109" si="43">SUM(I101:M101)</f>
        <v>380.89756097560979</v>
      </c>
      <c r="O101" s="5">
        <f t="shared" si="40"/>
        <v>495.63414634146352</v>
      </c>
      <c r="P101" s="5">
        <f t="shared" si="40"/>
        <v>25.351219512195122</v>
      </c>
      <c r="Q101" s="5">
        <f t="shared" si="40"/>
        <v>16.975609756097562</v>
      </c>
      <c r="R101" s="5">
        <f t="shared" si="40"/>
        <v>37.190243902439029</v>
      </c>
      <c r="S101" s="5">
        <f t="shared" si="40"/>
        <v>14.126829268292681</v>
      </c>
      <c r="T101" s="5">
        <f t="shared" ref="T101:T109" si="44">SUM(O101:S101)</f>
        <v>589.27804878048801</v>
      </c>
      <c r="U101" s="5">
        <f t="shared" si="41"/>
        <v>740.81951219512189</v>
      </c>
      <c r="V101" s="5">
        <f t="shared" si="41"/>
        <v>27.248780487804879</v>
      </c>
      <c r="W101" s="5">
        <f t="shared" si="41"/>
        <v>79.180487804878069</v>
      </c>
      <c r="X101" s="5">
        <f t="shared" si="41"/>
        <v>44.487804878048777</v>
      </c>
      <c r="Y101" s="5">
        <f t="shared" si="41"/>
        <v>68.131707317073165</v>
      </c>
      <c r="Z101" s="5">
        <f t="shared" ref="Z101:Z109" si="45">SUM(U101:Y101)</f>
        <v>959.86829268292684</v>
      </c>
      <c r="AA101" s="5">
        <f t="shared" si="42"/>
        <v>324.70243902439029</v>
      </c>
      <c r="AB101" s="5">
        <f t="shared" si="42"/>
        <v>13.009756097560977</v>
      </c>
      <c r="AC101" s="5">
        <f t="shared" si="42"/>
        <v>44.82439024390245</v>
      </c>
      <c r="AD101" s="5">
        <f t="shared" si="42"/>
        <v>31.175609756097561</v>
      </c>
      <c r="AE101" s="5">
        <f t="shared" si="42"/>
        <v>47.863414634146331</v>
      </c>
      <c r="AF101" s="5">
        <f t="shared" ref="AF101:AF109" si="46">SUM(AA101:AE101)</f>
        <v>461.57560975609761</v>
      </c>
      <c r="AH101" s="9">
        <f t="shared" ref="AH101:AH109" si="47">G101</f>
        <v>2391.6243902439028</v>
      </c>
      <c r="AI101" s="9">
        <f t="shared" ref="AI101:AI109" si="48">N101+T101+Z101+AF101</f>
        <v>2391.6195121951223</v>
      </c>
      <c r="AK101">
        <v>3.05</v>
      </c>
      <c r="AL101">
        <f t="shared" ref="AL101:AL110" si="49">AK101-1</f>
        <v>2.0499999999999998</v>
      </c>
    </row>
    <row r="102" spans="1:38" x14ac:dyDescent="0.2">
      <c r="A102" s="6">
        <v>1980</v>
      </c>
      <c r="B102" s="5">
        <f t="shared" si="37"/>
        <v>1856.2000000000003</v>
      </c>
      <c r="C102" s="5">
        <f t="shared" si="37"/>
        <v>79.258536585365874</v>
      </c>
      <c r="D102" s="5">
        <f t="shared" si="37"/>
        <v>147.23414634146343</v>
      </c>
      <c r="E102" s="5">
        <f t="shared" si="37"/>
        <v>172.88292682926834</v>
      </c>
      <c r="F102" s="5">
        <f t="shared" si="37"/>
        <v>198.33658536585375</v>
      </c>
      <c r="G102" s="5">
        <f t="shared" si="38"/>
        <v>2453.9121951219518</v>
      </c>
      <c r="I102" s="5">
        <f t="shared" si="39"/>
        <v>255.70731707317066</v>
      </c>
      <c r="J102" s="5">
        <f t="shared" si="39"/>
        <v>33.965853658536588</v>
      </c>
      <c r="K102" s="5">
        <f t="shared" si="39"/>
        <v>13.702439024390243</v>
      </c>
      <c r="L102" s="5">
        <f t="shared" si="39"/>
        <v>43.639024390243925</v>
      </c>
      <c r="M102" s="5">
        <f t="shared" si="39"/>
        <v>43.429268292682949</v>
      </c>
      <c r="N102" s="5">
        <f t="shared" si="43"/>
        <v>390.44390243902438</v>
      </c>
      <c r="O102" s="5">
        <f t="shared" si="40"/>
        <v>487.98048780487795</v>
      </c>
      <c r="P102" s="5">
        <f t="shared" si="40"/>
        <v>7.278048780487806</v>
      </c>
      <c r="Q102" s="5">
        <f t="shared" si="40"/>
        <v>15.951219512195125</v>
      </c>
      <c r="R102" s="5">
        <f t="shared" si="40"/>
        <v>48.424390243902437</v>
      </c>
      <c r="S102" s="5">
        <f t="shared" si="40"/>
        <v>37.843902439024397</v>
      </c>
      <c r="T102" s="5">
        <f t="shared" si="44"/>
        <v>597.47804878048771</v>
      </c>
      <c r="U102" s="5">
        <f t="shared" si="41"/>
        <v>820.87317073170732</v>
      </c>
      <c r="V102" s="5">
        <f t="shared" si="41"/>
        <v>17.487804878048781</v>
      </c>
      <c r="W102" s="5">
        <f t="shared" si="41"/>
        <v>89.482926829268294</v>
      </c>
      <c r="X102" s="5">
        <f t="shared" si="41"/>
        <v>47.931707317073169</v>
      </c>
      <c r="Y102" s="5">
        <f t="shared" si="41"/>
        <v>78.648780487804885</v>
      </c>
      <c r="Z102" s="5">
        <f t="shared" si="45"/>
        <v>1054.4243902439025</v>
      </c>
      <c r="AA102" s="5">
        <f t="shared" si="42"/>
        <v>291.64390243902437</v>
      </c>
      <c r="AB102" s="5">
        <f t="shared" si="42"/>
        <v>20.526829268292683</v>
      </c>
      <c r="AC102" s="5">
        <f t="shared" si="42"/>
        <v>28.097560975609763</v>
      </c>
      <c r="AD102" s="5">
        <f t="shared" si="42"/>
        <v>32.892682926829266</v>
      </c>
      <c r="AE102" s="5">
        <f t="shared" si="42"/>
        <v>38.414634146341463</v>
      </c>
      <c r="AF102" s="5">
        <f t="shared" si="46"/>
        <v>411.57560975609755</v>
      </c>
      <c r="AH102" s="9">
        <f t="shared" si="47"/>
        <v>2453.9121951219518</v>
      </c>
      <c r="AI102" s="9">
        <f t="shared" si="48"/>
        <v>2453.9219512195123</v>
      </c>
      <c r="AK102">
        <v>3.05</v>
      </c>
      <c r="AL102">
        <f t="shared" si="49"/>
        <v>2.0499999999999998</v>
      </c>
    </row>
    <row r="103" spans="1:38" x14ac:dyDescent="0.2">
      <c r="A103" s="6">
        <v>1981</v>
      </c>
      <c r="B103" s="5">
        <f t="shared" si="37"/>
        <v>1826.8243902439026</v>
      </c>
      <c r="C103" s="5">
        <f t="shared" si="37"/>
        <v>73.726829268292676</v>
      </c>
      <c r="D103" s="5">
        <f t="shared" si="37"/>
        <v>127.47804878048781</v>
      </c>
      <c r="E103" s="5">
        <f t="shared" si="37"/>
        <v>198.88780487804877</v>
      </c>
      <c r="F103" s="5">
        <f t="shared" si="37"/>
        <v>269.49756097560982</v>
      </c>
      <c r="G103" s="5">
        <f t="shared" si="38"/>
        <v>2496.4146341463415</v>
      </c>
      <c r="I103" s="5">
        <f t="shared" si="39"/>
        <v>259.62926829268298</v>
      </c>
      <c r="J103" s="5">
        <f t="shared" si="39"/>
        <v>23.868292682926835</v>
      </c>
      <c r="K103" s="5">
        <f t="shared" si="39"/>
        <v>11.960975609756099</v>
      </c>
      <c r="L103" s="5">
        <f t="shared" si="39"/>
        <v>54.702439024390273</v>
      </c>
      <c r="M103" s="5">
        <f t="shared" si="39"/>
        <v>71.302439024390253</v>
      </c>
      <c r="N103" s="5">
        <f t="shared" si="43"/>
        <v>421.46341463414643</v>
      </c>
      <c r="O103" s="5">
        <f t="shared" si="40"/>
        <v>448.72682926829265</v>
      </c>
      <c r="P103" s="5">
        <f t="shared" si="40"/>
        <v>7.6</v>
      </c>
      <c r="Q103" s="5">
        <f t="shared" si="40"/>
        <v>18.726829268292686</v>
      </c>
      <c r="R103" s="5">
        <f t="shared" si="40"/>
        <v>50.126829268292681</v>
      </c>
      <c r="S103" s="5">
        <f t="shared" si="40"/>
        <v>51.317073170731703</v>
      </c>
      <c r="T103" s="5">
        <f t="shared" si="44"/>
        <v>576.49756097560976</v>
      </c>
      <c r="U103" s="5">
        <f t="shared" si="41"/>
        <v>777.80000000000007</v>
      </c>
      <c r="V103" s="5">
        <f t="shared" si="41"/>
        <v>23.151219512195127</v>
      </c>
      <c r="W103" s="5">
        <f t="shared" si="41"/>
        <v>69.185365853658553</v>
      </c>
      <c r="X103" s="5">
        <f t="shared" si="41"/>
        <v>63.853658536585385</v>
      </c>
      <c r="Y103" s="5">
        <f t="shared" si="41"/>
        <v>100.5609756097561</v>
      </c>
      <c r="Z103" s="5">
        <f t="shared" si="45"/>
        <v>1034.5512195121953</v>
      </c>
      <c r="AA103" s="5">
        <f t="shared" si="42"/>
        <v>340.66341463414631</v>
      </c>
      <c r="AB103" s="5">
        <f t="shared" si="42"/>
        <v>19.107317073170734</v>
      </c>
      <c r="AC103" s="5">
        <f t="shared" si="42"/>
        <v>27.609756097560982</v>
      </c>
      <c r="AD103" s="5">
        <f t="shared" si="42"/>
        <v>30.20487804878049</v>
      </c>
      <c r="AE103" s="5">
        <f t="shared" si="42"/>
        <v>46.321951219512201</v>
      </c>
      <c r="AF103" s="5">
        <f t="shared" si="46"/>
        <v>463.9073170731707</v>
      </c>
      <c r="AH103" s="9">
        <f t="shared" si="47"/>
        <v>2496.4146341463415</v>
      </c>
      <c r="AI103" s="9">
        <f t="shared" si="48"/>
        <v>2496.419512195122</v>
      </c>
      <c r="AK103">
        <v>3.05</v>
      </c>
      <c r="AL103">
        <f t="shared" si="49"/>
        <v>2.0499999999999998</v>
      </c>
    </row>
    <row r="104" spans="1:38" x14ac:dyDescent="0.2">
      <c r="A104" s="6">
        <v>1982</v>
      </c>
      <c r="B104" s="5">
        <f t="shared" si="37"/>
        <v>1767.6439024390249</v>
      </c>
      <c r="C104" s="5">
        <f t="shared" si="37"/>
        <v>96.863414634146324</v>
      </c>
      <c r="D104" s="5">
        <f t="shared" si="37"/>
        <v>111.64878048780488</v>
      </c>
      <c r="E104" s="5">
        <f t="shared" si="37"/>
        <v>203.31219512195122</v>
      </c>
      <c r="F104" s="5">
        <f t="shared" si="37"/>
        <v>260.65853658536582</v>
      </c>
      <c r="G104" s="5">
        <f t="shared" si="38"/>
        <v>2440.126829268293</v>
      </c>
      <c r="I104" s="5">
        <f t="shared" si="39"/>
        <v>229.97073170731713</v>
      </c>
      <c r="J104" s="5">
        <f t="shared" si="39"/>
        <v>41.51707317073172</v>
      </c>
      <c r="K104" s="5">
        <f t="shared" si="39"/>
        <v>8.687804878048782</v>
      </c>
      <c r="L104" s="5">
        <f t="shared" si="39"/>
        <v>56.341463414634148</v>
      </c>
      <c r="M104" s="5">
        <f t="shared" si="39"/>
        <v>46.585365853658537</v>
      </c>
      <c r="N104" s="5">
        <f t="shared" si="43"/>
        <v>383.10243902439032</v>
      </c>
      <c r="O104" s="5">
        <f t="shared" si="40"/>
        <v>431.52682926829277</v>
      </c>
      <c r="P104" s="5">
        <f t="shared" si="40"/>
        <v>24.707317073170731</v>
      </c>
      <c r="Q104" s="5">
        <f t="shared" si="40"/>
        <v>21.175609756097565</v>
      </c>
      <c r="R104" s="5">
        <f t="shared" si="40"/>
        <v>45.931707317073162</v>
      </c>
      <c r="S104" s="5">
        <f t="shared" si="40"/>
        <v>55.204878048780486</v>
      </c>
      <c r="T104" s="5">
        <f t="shared" si="44"/>
        <v>578.54634146341471</v>
      </c>
      <c r="U104" s="5">
        <f t="shared" si="41"/>
        <v>809.05365853658554</v>
      </c>
      <c r="V104" s="5">
        <f t="shared" si="41"/>
        <v>11.990243902439028</v>
      </c>
      <c r="W104" s="5">
        <f t="shared" si="41"/>
        <v>58.512195121951223</v>
      </c>
      <c r="X104" s="5">
        <f t="shared" si="41"/>
        <v>71.741463414634154</v>
      </c>
      <c r="Y104" s="5">
        <f t="shared" si="41"/>
        <v>104.58536585365853</v>
      </c>
      <c r="Z104" s="5">
        <f t="shared" si="45"/>
        <v>1055.8829268292684</v>
      </c>
      <c r="AA104" s="5">
        <f t="shared" si="42"/>
        <v>297.08780487804881</v>
      </c>
      <c r="AB104" s="5">
        <f t="shared" si="42"/>
        <v>18.648780487804881</v>
      </c>
      <c r="AC104" s="5">
        <f t="shared" si="42"/>
        <v>23.278048780487808</v>
      </c>
      <c r="AD104" s="5">
        <f t="shared" si="42"/>
        <v>29.302439024390242</v>
      </c>
      <c r="AE104" s="5">
        <f t="shared" si="42"/>
        <v>54.278048780487801</v>
      </c>
      <c r="AF104" s="5">
        <f t="shared" si="46"/>
        <v>422.59512195121948</v>
      </c>
      <c r="AH104" s="9">
        <f t="shared" si="47"/>
        <v>2440.126829268293</v>
      </c>
      <c r="AI104" s="9">
        <f t="shared" si="48"/>
        <v>2440.126829268293</v>
      </c>
      <c r="AK104">
        <v>3.05</v>
      </c>
      <c r="AL104">
        <f t="shared" si="49"/>
        <v>2.0499999999999998</v>
      </c>
    </row>
    <row r="105" spans="1:38" x14ac:dyDescent="0.2">
      <c r="A105" s="6">
        <v>1984</v>
      </c>
      <c r="B105" s="5">
        <f t="shared" si="37"/>
        <v>1807.8097560975611</v>
      </c>
      <c r="C105" s="5">
        <f t="shared" si="37"/>
        <v>113.77073170731707</v>
      </c>
      <c r="D105" s="5">
        <f t="shared" si="37"/>
        <v>155.3170731707317</v>
      </c>
      <c r="E105" s="5">
        <f t="shared" si="37"/>
        <v>170.31707317073176</v>
      </c>
      <c r="F105" s="5">
        <f t="shared" si="37"/>
        <v>248.12195121951225</v>
      </c>
      <c r="G105" s="5">
        <f t="shared" si="38"/>
        <v>2495.3365853658538</v>
      </c>
      <c r="I105" s="5">
        <f t="shared" si="39"/>
        <v>269.5609756097561</v>
      </c>
      <c r="J105" s="5">
        <f t="shared" si="39"/>
        <v>35.346341463414639</v>
      </c>
      <c r="K105" s="5">
        <f t="shared" si="39"/>
        <v>15.956097560975614</v>
      </c>
      <c r="L105" s="5">
        <f t="shared" si="39"/>
        <v>42.921951219512202</v>
      </c>
      <c r="M105" s="5">
        <f t="shared" si="39"/>
        <v>46.697560975609768</v>
      </c>
      <c r="N105" s="5">
        <f t="shared" si="43"/>
        <v>410.48292682926831</v>
      </c>
      <c r="O105" s="5">
        <f t="shared" si="40"/>
        <v>405.46829268292674</v>
      </c>
      <c r="P105" s="5">
        <f t="shared" si="40"/>
        <v>22.873170731707319</v>
      </c>
      <c r="Q105" s="5">
        <f t="shared" si="40"/>
        <v>35.917073170731712</v>
      </c>
      <c r="R105" s="5">
        <f t="shared" si="40"/>
        <v>43.853658536585385</v>
      </c>
      <c r="S105" s="5">
        <f t="shared" si="40"/>
        <v>39.551219512195118</v>
      </c>
      <c r="T105" s="5">
        <f t="shared" si="44"/>
        <v>547.66341463414631</v>
      </c>
      <c r="U105" s="5">
        <f t="shared" si="41"/>
        <v>810.43902439024396</v>
      </c>
      <c r="V105" s="5">
        <f t="shared" si="41"/>
        <v>51.400000000000006</v>
      </c>
      <c r="W105" s="5">
        <f t="shared" si="41"/>
        <v>74.965853658536602</v>
      </c>
      <c r="X105" s="5">
        <f t="shared" si="41"/>
        <v>38.897560975609757</v>
      </c>
      <c r="Y105" s="5">
        <f t="shared" si="41"/>
        <v>93.239024390243912</v>
      </c>
      <c r="Z105" s="5">
        <f t="shared" si="45"/>
        <v>1068.9414634146342</v>
      </c>
      <c r="AA105" s="5">
        <f t="shared" si="42"/>
        <v>322.34146341463423</v>
      </c>
      <c r="AB105" s="5">
        <f t="shared" si="42"/>
        <v>4.1560975609756099</v>
      </c>
      <c r="AC105" s="5">
        <f t="shared" si="42"/>
        <v>28.482926829268294</v>
      </c>
      <c r="AD105" s="5">
        <f t="shared" si="42"/>
        <v>44.643902439024401</v>
      </c>
      <c r="AE105" s="5">
        <f t="shared" si="42"/>
        <v>68.643902439024387</v>
      </c>
      <c r="AF105" s="5">
        <f t="shared" si="46"/>
        <v>468.26829268292693</v>
      </c>
      <c r="AH105" s="9">
        <f t="shared" si="47"/>
        <v>2495.3365853658538</v>
      </c>
      <c r="AI105" s="9">
        <f t="shared" si="48"/>
        <v>2495.3560975609757</v>
      </c>
      <c r="AK105">
        <v>3.05</v>
      </c>
      <c r="AL105">
        <f t="shared" si="49"/>
        <v>2.0499999999999998</v>
      </c>
    </row>
    <row r="106" spans="1:38" x14ac:dyDescent="0.2">
      <c r="A106" s="6">
        <v>1987</v>
      </c>
      <c r="B106" s="5">
        <f t="shared" si="37"/>
        <v>1970.9951219512197</v>
      </c>
      <c r="C106" s="5">
        <f t="shared" si="37"/>
        <v>160.57073170731707</v>
      </c>
      <c r="D106" s="5">
        <f t="shared" si="37"/>
        <v>156.95609756097562</v>
      </c>
      <c r="E106" s="5">
        <f t="shared" si="37"/>
        <v>196.94634146341465</v>
      </c>
      <c r="F106" s="5">
        <f t="shared" si="37"/>
        <v>276.12682926829268</v>
      </c>
      <c r="G106" s="5">
        <f t="shared" si="38"/>
        <v>2761.5951219512199</v>
      </c>
      <c r="I106" s="5">
        <f t="shared" si="39"/>
        <v>283.13170731707322</v>
      </c>
      <c r="J106" s="5">
        <f t="shared" si="39"/>
        <v>42.760975609756088</v>
      </c>
      <c r="K106" s="5">
        <f t="shared" si="39"/>
        <v>14.599999999999998</v>
      </c>
      <c r="L106" s="5">
        <f t="shared" si="39"/>
        <v>49.136585365853669</v>
      </c>
      <c r="M106" s="5">
        <f t="shared" si="39"/>
        <v>55.356097560975627</v>
      </c>
      <c r="N106" s="5">
        <f t="shared" si="43"/>
        <v>444.98536585365861</v>
      </c>
      <c r="O106" s="5">
        <f t="shared" si="40"/>
        <v>469.27317073170735</v>
      </c>
      <c r="P106" s="5">
        <f t="shared" si="40"/>
        <v>29.595121951219515</v>
      </c>
      <c r="Q106" s="5">
        <f t="shared" si="40"/>
        <v>34.843902439024397</v>
      </c>
      <c r="R106" s="5">
        <f t="shared" si="40"/>
        <v>39.341463414634141</v>
      </c>
      <c r="S106" s="5">
        <f t="shared" si="40"/>
        <v>37.731707317073173</v>
      </c>
      <c r="T106" s="5">
        <f t="shared" si="44"/>
        <v>610.78536585365862</v>
      </c>
      <c r="U106" s="5">
        <f t="shared" si="41"/>
        <v>886.06829268292688</v>
      </c>
      <c r="V106" s="5">
        <f t="shared" si="41"/>
        <v>67.912195121951228</v>
      </c>
      <c r="W106" s="5">
        <f t="shared" si="41"/>
        <v>82.263414634146343</v>
      </c>
      <c r="X106" s="5">
        <f t="shared" si="41"/>
        <v>65.453658536585365</v>
      </c>
      <c r="Y106" s="5">
        <f t="shared" si="41"/>
        <v>119.92682926829271</v>
      </c>
      <c r="Z106" s="5">
        <f t="shared" si="45"/>
        <v>1221.6243902439026</v>
      </c>
      <c r="AA106" s="5">
        <f t="shared" si="42"/>
        <v>332.52195121951223</v>
      </c>
      <c r="AB106" s="5">
        <f t="shared" si="42"/>
        <v>20.297560975609759</v>
      </c>
      <c r="AC106" s="5">
        <f t="shared" si="42"/>
        <v>25.258536585365857</v>
      </c>
      <c r="AD106" s="5">
        <f t="shared" si="42"/>
        <v>43.014634146341471</v>
      </c>
      <c r="AE106" s="5">
        <f t="shared" si="42"/>
        <v>63.102439024390243</v>
      </c>
      <c r="AF106" s="5">
        <f t="shared" si="46"/>
        <v>484.19512195121956</v>
      </c>
      <c r="AH106" s="9">
        <f t="shared" si="47"/>
        <v>2761.5951219512199</v>
      </c>
      <c r="AI106" s="9">
        <f t="shared" si="48"/>
        <v>2761.5902439024394</v>
      </c>
      <c r="AK106">
        <v>3.05</v>
      </c>
      <c r="AL106">
        <f t="shared" si="49"/>
        <v>2.0499999999999998</v>
      </c>
    </row>
    <row r="107" spans="1:38" x14ac:dyDescent="0.2">
      <c r="A107" s="6">
        <v>1990</v>
      </c>
      <c r="B107" s="5">
        <f t="shared" si="37"/>
        <v>2194.5024390243907</v>
      </c>
      <c r="C107" s="5">
        <f t="shared" si="37"/>
        <v>188.37560975609756</v>
      </c>
      <c r="D107" s="5">
        <f t="shared" si="37"/>
        <v>161.40975609756097</v>
      </c>
      <c r="E107" s="5">
        <f t="shared" si="37"/>
        <v>200.70731707317077</v>
      </c>
      <c r="F107" s="5">
        <f t="shared" si="37"/>
        <v>283.09268292682924</v>
      </c>
      <c r="G107" s="5">
        <f t="shared" si="38"/>
        <v>3028.0878048780496</v>
      </c>
      <c r="I107" s="5">
        <f t="shared" si="39"/>
        <v>307.09756097560978</v>
      </c>
      <c r="J107" s="5">
        <f t="shared" si="39"/>
        <v>46.473170731707327</v>
      </c>
      <c r="K107" s="5">
        <f t="shared" si="39"/>
        <v>14.751219512195124</v>
      </c>
      <c r="L107" s="5">
        <f t="shared" si="39"/>
        <v>51.53170731707317</v>
      </c>
      <c r="M107" s="5">
        <f t="shared" si="39"/>
        <v>46.775609756097559</v>
      </c>
      <c r="N107" s="5">
        <f t="shared" si="43"/>
        <v>466.62926829268292</v>
      </c>
      <c r="O107" s="5">
        <f t="shared" si="40"/>
        <v>500.89756097560985</v>
      </c>
      <c r="P107" s="5">
        <f t="shared" si="40"/>
        <v>20.863414634146341</v>
      </c>
      <c r="Q107" s="5">
        <f t="shared" si="40"/>
        <v>45.239024390243898</v>
      </c>
      <c r="R107" s="5">
        <f t="shared" si="40"/>
        <v>44</v>
      </c>
      <c r="S107" s="5">
        <f t="shared" si="40"/>
        <v>51.83414634146343</v>
      </c>
      <c r="T107" s="5">
        <f t="shared" si="44"/>
        <v>662.83414634146357</v>
      </c>
      <c r="U107" s="5">
        <f t="shared" si="41"/>
        <v>1016.3658536585366</v>
      </c>
      <c r="V107" s="5">
        <f t="shared" si="41"/>
        <v>77.580487804878061</v>
      </c>
      <c r="W107" s="5">
        <f t="shared" si="41"/>
        <v>69.541463414634151</v>
      </c>
      <c r="X107" s="5">
        <f t="shared" si="41"/>
        <v>73.239024390243912</v>
      </c>
      <c r="Y107" s="5">
        <f t="shared" si="41"/>
        <v>123.09268292682928</v>
      </c>
      <c r="Z107" s="5">
        <f t="shared" si="45"/>
        <v>1359.8195121951219</v>
      </c>
      <c r="AA107" s="5">
        <f t="shared" si="42"/>
        <v>370.14634146341473</v>
      </c>
      <c r="AB107" s="5">
        <f t="shared" si="42"/>
        <v>43.463414634146339</v>
      </c>
      <c r="AC107" s="5">
        <f t="shared" si="42"/>
        <v>31.878048780487806</v>
      </c>
      <c r="AD107" s="5">
        <f t="shared" si="42"/>
        <v>31.936585365853666</v>
      </c>
      <c r="AE107" s="5">
        <f t="shared" si="42"/>
        <v>61.390243902439025</v>
      </c>
      <c r="AF107" s="5">
        <f t="shared" si="46"/>
        <v>538.81463414634152</v>
      </c>
      <c r="AH107" s="9">
        <f t="shared" si="47"/>
        <v>3028.0878048780496</v>
      </c>
      <c r="AI107" s="9">
        <f t="shared" si="48"/>
        <v>3028.0975609756097</v>
      </c>
      <c r="AK107">
        <v>3.05</v>
      </c>
      <c r="AL107">
        <f t="shared" si="49"/>
        <v>2.0499999999999998</v>
      </c>
    </row>
    <row r="108" spans="1:38" x14ac:dyDescent="0.2">
      <c r="A108" s="6">
        <v>1993</v>
      </c>
      <c r="B108" s="5">
        <f t="shared" si="37"/>
        <v>2305.3170731707323</v>
      </c>
      <c r="C108" s="5">
        <f t="shared" si="37"/>
        <v>238.48780487804879</v>
      </c>
      <c r="D108" s="5">
        <f t="shared" si="37"/>
        <v>210.82926829268297</v>
      </c>
      <c r="E108" s="5">
        <f t="shared" si="37"/>
        <v>164.79512195121956</v>
      </c>
      <c r="F108" s="5">
        <f t="shared" si="37"/>
        <v>318.07804878048785</v>
      </c>
      <c r="G108" s="5">
        <f t="shared" si="38"/>
        <v>3237.5073170731716</v>
      </c>
      <c r="I108" s="5">
        <f t="shared" si="39"/>
        <v>297.34146341463418</v>
      </c>
      <c r="J108" s="5">
        <f t="shared" si="39"/>
        <v>49.79999999999999</v>
      </c>
      <c r="K108" s="5">
        <f t="shared" si="39"/>
        <v>14.117073170731707</v>
      </c>
      <c r="L108" s="5">
        <f t="shared" si="39"/>
        <v>47.078048780487805</v>
      </c>
      <c r="M108" s="5">
        <f t="shared" si="39"/>
        <v>55.00487804878049</v>
      </c>
      <c r="N108" s="5">
        <f t="shared" si="43"/>
        <v>463.34146341463418</v>
      </c>
      <c r="O108" s="5">
        <f t="shared" si="40"/>
        <v>558.39024390243901</v>
      </c>
      <c r="P108" s="5">
        <f t="shared" si="40"/>
        <v>24.3609756097561</v>
      </c>
      <c r="Q108" s="5">
        <f t="shared" si="40"/>
        <v>45.40975609756098</v>
      </c>
      <c r="R108" s="5">
        <f t="shared" si="40"/>
        <v>32.663414634146363</v>
      </c>
      <c r="S108" s="5">
        <f t="shared" si="40"/>
        <v>70.375609756097575</v>
      </c>
      <c r="T108" s="5">
        <f t="shared" si="44"/>
        <v>731.19999999999993</v>
      </c>
      <c r="U108" s="5">
        <f t="shared" si="41"/>
        <v>1068.3317073170733</v>
      </c>
      <c r="V108" s="5">
        <f t="shared" si="41"/>
        <v>125.75121951219515</v>
      </c>
      <c r="W108" s="5">
        <f t="shared" si="41"/>
        <v>119.6439024390244</v>
      </c>
      <c r="X108" s="5">
        <f t="shared" si="41"/>
        <v>52.1609756097561</v>
      </c>
      <c r="Y108" s="5">
        <f t="shared" si="41"/>
        <v>120.21463414634147</v>
      </c>
      <c r="Z108" s="5">
        <f t="shared" si="45"/>
        <v>1486.1024390243906</v>
      </c>
      <c r="AA108" s="5">
        <f t="shared" si="42"/>
        <v>381.25365853658548</v>
      </c>
      <c r="AB108" s="5">
        <f t="shared" si="42"/>
        <v>38.575609756097563</v>
      </c>
      <c r="AC108" s="5">
        <f t="shared" si="42"/>
        <v>31.658536585365852</v>
      </c>
      <c r="AD108" s="5">
        <f t="shared" si="42"/>
        <v>32.887804878048783</v>
      </c>
      <c r="AE108" s="5">
        <f t="shared" si="42"/>
        <v>72.478048780487796</v>
      </c>
      <c r="AF108" s="5">
        <f t="shared" si="46"/>
        <v>556.8536585365855</v>
      </c>
      <c r="AH108" s="9">
        <f t="shared" si="47"/>
        <v>3237.5073170731716</v>
      </c>
      <c r="AI108" s="9">
        <f t="shared" si="48"/>
        <v>3237.4975609756102</v>
      </c>
      <c r="AK108">
        <v>3.05</v>
      </c>
      <c r="AL108">
        <f t="shared" si="49"/>
        <v>2.0499999999999998</v>
      </c>
    </row>
    <row r="109" spans="1:38" x14ac:dyDescent="0.2">
      <c r="A109" s="6">
        <v>1997</v>
      </c>
      <c r="B109" s="5">
        <f t="shared" si="37"/>
        <v>2537.5853658536589</v>
      </c>
      <c r="C109" s="5">
        <f t="shared" si="37"/>
        <v>271.229268292683</v>
      </c>
      <c r="D109" s="5">
        <f t="shared" si="37"/>
        <v>250.52682926829266</v>
      </c>
      <c r="E109" s="5">
        <f t="shared" si="37"/>
        <v>123.60975609756098</v>
      </c>
      <c r="F109" s="5">
        <f t="shared" si="37"/>
        <v>319.46341463414632</v>
      </c>
      <c r="G109" s="5">
        <f t="shared" si="38"/>
        <v>3502.414634146342</v>
      </c>
      <c r="I109" s="5">
        <f t="shared" si="39"/>
        <v>326.9121951219513</v>
      </c>
      <c r="J109" s="5">
        <f t="shared" si="39"/>
        <v>67.2</v>
      </c>
      <c r="K109" s="5">
        <f t="shared" si="39"/>
        <v>13.248780487804881</v>
      </c>
      <c r="L109" s="5">
        <f t="shared" si="39"/>
        <v>26.009756097560988</v>
      </c>
      <c r="M109" s="5">
        <f t="shared" si="39"/>
        <v>49.712195121951211</v>
      </c>
      <c r="N109" s="5">
        <f t="shared" si="43"/>
        <v>483.08292682926833</v>
      </c>
      <c r="O109" s="5">
        <f t="shared" si="40"/>
        <v>578.6439024390246</v>
      </c>
      <c r="P109" s="5">
        <f t="shared" si="40"/>
        <v>41.975609756097555</v>
      </c>
      <c r="Q109" s="5">
        <f t="shared" si="40"/>
        <v>34.448780487804882</v>
      </c>
      <c r="R109" s="5">
        <f t="shared" si="40"/>
        <v>36.843902439024404</v>
      </c>
      <c r="S109" s="5">
        <f t="shared" si="40"/>
        <v>47.112195121951231</v>
      </c>
      <c r="T109" s="5">
        <f t="shared" si="44"/>
        <v>739.02439024390276</v>
      </c>
      <c r="U109" s="5">
        <f t="shared" si="41"/>
        <v>1207.6926829268293</v>
      </c>
      <c r="V109" s="5">
        <f t="shared" si="41"/>
        <v>110.97560975609758</v>
      </c>
      <c r="W109" s="5">
        <f t="shared" si="41"/>
        <v>141.59512195121951</v>
      </c>
      <c r="X109" s="5">
        <f t="shared" si="41"/>
        <v>47.112195121951231</v>
      </c>
      <c r="Y109" s="5">
        <f t="shared" si="41"/>
        <v>143.98536585365852</v>
      </c>
      <c r="Z109" s="5">
        <f t="shared" si="45"/>
        <v>1651.3609756097562</v>
      </c>
      <c r="AA109" s="5">
        <f t="shared" si="42"/>
        <v>424.33658536585364</v>
      </c>
      <c r="AB109" s="5">
        <f t="shared" si="42"/>
        <v>51.078048780487812</v>
      </c>
      <c r="AC109" s="5">
        <f t="shared" si="42"/>
        <v>61.23902439024392</v>
      </c>
      <c r="AD109" s="5">
        <f t="shared" si="42"/>
        <v>13.643902439024391</v>
      </c>
      <c r="AE109" s="5">
        <f t="shared" si="42"/>
        <v>78.663414634146349</v>
      </c>
      <c r="AF109" s="5">
        <f t="shared" si="46"/>
        <v>628.96097560975602</v>
      </c>
      <c r="AH109" s="9">
        <f t="shared" si="47"/>
        <v>3502.414634146342</v>
      </c>
      <c r="AI109" s="9">
        <f t="shared" si="48"/>
        <v>3502.4292682926834</v>
      </c>
      <c r="AK109">
        <v>3.05</v>
      </c>
      <c r="AL109">
        <f t="shared" si="49"/>
        <v>2.0499999999999998</v>
      </c>
    </row>
    <row r="110" spans="1:38" x14ac:dyDescent="0.2">
      <c r="A110" s="6">
        <v>2001</v>
      </c>
      <c r="B110" s="5">
        <f t="shared" si="37"/>
        <v>2574.4829268292688</v>
      </c>
      <c r="C110" s="5">
        <f t="shared" si="37"/>
        <v>330.15609756097558</v>
      </c>
      <c r="D110" s="5">
        <f t="shared" si="37"/>
        <v>279.67804878048793</v>
      </c>
      <c r="E110" s="5">
        <f t="shared" si="37"/>
        <v>224.41951219512194</v>
      </c>
      <c r="F110" s="5">
        <f t="shared" si="37"/>
        <v>347.65365853658534</v>
      </c>
      <c r="G110" s="5">
        <f>SUM(B110:F110)</f>
        <v>3756.3902439024396</v>
      </c>
      <c r="I110" s="5">
        <f t="shared" si="39"/>
        <v>301.819512195122</v>
      </c>
      <c r="J110" s="5">
        <f t="shared" si="39"/>
        <v>60.160975609756093</v>
      </c>
      <c r="K110" s="5">
        <f t="shared" si="39"/>
        <v>18.721951219512196</v>
      </c>
      <c r="L110" s="5">
        <f t="shared" si="39"/>
        <v>58.6</v>
      </c>
      <c r="M110" s="5">
        <f t="shared" si="39"/>
        <v>69.551219512195118</v>
      </c>
      <c r="N110" s="5">
        <f>SUM(I110:M110)</f>
        <v>508.85365853658544</v>
      </c>
      <c r="O110" s="5">
        <f t="shared" si="40"/>
        <v>560.19512195121956</v>
      </c>
      <c r="P110" s="5">
        <f t="shared" si="40"/>
        <v>88.30243902439021</v>
      </c>
      <c r="Q110" s="5">
        <f t="shared" si="40"/>
        <v>39.94146341463415</v>
      </c>
      <c r="R110" s="5">
        <f t="shared" si="40"/>
        <v>48.687804878048802</v>
      </c>
      <c r="S110" s="5">
        <f t="shared" si="40"/>
        <v>47.936585365853659</v>
      </c>
      <c r="T110" s="5">
        <f>SUM(O110:S110)</f>
        <v>785.06341463414651</v>
      </c>
      <c r="U110" s="5">
        <f t="shared" si="41"/>
        <v>1291.0097560975612</v>
      </c>
      <c r="V110" s="5">
        <f t="shared" si="41"/>
        <v>138.36097560975611</v>
      </c>
      <c r="W110" s="5">
        <f t="shared" si="41"/>
        <v>164.54634146341468</v>
      </c>
      <c r="X110" s="5">
        <f t="shared" si="41"/>
        <v>88.03414634146344</v>
      </c>
      <c r="Y110" s="5">
        <f t="shared" si="41"/>
        <v>143.95121951219514</v>
      </c>
      <c r="Z110" s="5">
        <f>SUM(U110:Y110)</f>
        <v>1825.9024390243903</v>
      </c>
      <c r="AA110" s="5">
        <f t="shared" si="42"/>
        <v>421.46341463414637</v>
      </c>
      <c r="AB110" s="5">
        <f t="shared" si="42"/>
        <v>43.326829268292698</v>
      </c>
      <c r="AC110" s="5">
        <f t="shared" si="42"/>
        <v>56.478048780487811</v>
      </c>
      <c r="AD110" s="5">
        <f t="shared" si="42"/>
        <v>29.092682926829273</v>
      </c>
      <c r="AE110" s="5">
        <f t="shared" si="42"/>
        <v>86.219512195121965</v>
      </c>
      <c r="AF110" s="5">
        <f>SUM(AA110:AE110)</f>
        <v>636.5804878048782</v>
      </c>
      <c r="AH110" s="9">
        <f>G110</f>
        <v>3756.3902439024396</v>
      </c>
      <c r="AI110" s="9">
        <f>N110+T110+Z110+AF110</f>
        <v>3756.4000000000005</v>
      </c>
      <c r="AK110">
        <v>3.05</v>
      </c>
      <c r="AL110">
        <f t="shared" si="49"/>
        <v>2.0499999999999998</v>
      </c>
    </row>
    <row r="111" spans="1:38" x14ac:dyDescent="0.2">
      <c r="B111" s="3"/>
      <c r="F111" s="3"/>
      <c r="G111" s="3"/>
      <c r="H111" s="3"/>
      <c r="I111" s="3"/>
      <c r="J111" s="3"/>
      <c r="K111" s="3"/>
    </row>
    <row r="112" spans="1:38" x14ac:dyDescent="0.2">
      <c r="B112" s="3"/>
      <c r="F112" s="3"/>
      <c r="G112" s="3"/>
      <c r="H112" s="3"/>
      <c r="I112" s="3"/>
      <c r="J112" s="3"/>
      <c r="K112" s="3"/>
    </row>
    <row r="113" spans="1:35" x14ac:dyDescent="0.2">
      <c r="A113" s="19" t="s">
        <v>62</v>
      </c>
      <c r="B113" s="19"/>
      <c r="C113" s="19"/>
      <c r="D113" s="19"/>
      <c r="E113" s="19"/>
      <c r="F113" s="19"/>
      <c r="G113" s="19"/>
      <c r="H113" s="3"/>
      <c r="I113" s="19" t="str">
        <f>A113</f>
        <v>Fuel Consumption (Trillion Btu)</v>
      </c>
      <c r="J113" s="19"/>
      <c r="K113" s="19"/>
      <c r="L113" s="19"/>
      <c r="M113" s="19"/>
      <c r="N113" s="19"/>
      <c r="O113" s="19"/>
      <c r="P113" s="19"/>
      <c r="Q113" s="19"/>
      <c r="R113" s="19"/>
      <c r="S113" s="19"/>
      <c r="T113" s="19"/>
      <c r="U113" s="19"/>
      <c r="V113" s="19"/>
      <c r="W113" s="19"/>
      <c r="X113" s="19"/>
      <c r="Y113" s="19"/>
      <c r="Z113" s="19"/>
      <c r="AA113" s="19"/>
      <c r="AB113" s="19"/>
      <c r="AC113" s="19"/>
      <c r="AD113" s="19"/>
      <c r="AE113" s="19"/>
    </row>
    <row r="114" spans="1:35" x14ac:dyDescent="0.2">
      <c r="H114" s="7"/>
    </row>
    <row r="115" spans="1:35" ht="13.5" thickBot="1" x14ac:dyDescent="0.25">
      <c r="B115" s="941" t="s">
        <v>50</v>
      </c>
      <c r="C115" s="941"/>
      <c r="D115" s="941"/>
      <c r="E115" s="941"/>
      <c r="F115" s="941"/>
      <c r="G115" s="36"/>
      <c r="I115" s="942" t="s">
        <v>22</v>
      </c>
      <c r="J115" s="942"/>
      <c r="K115" s="942"/>
      <c r="L115" s="942"/>
      <c r="M115" s="942"/>
      <c r="N115" s="27"/>
      <c r="O115" s="943" t="s">
        <v>23</v>
      </c>
      <c r="P115" s="943"/>
      <c r="Q115" s="943"/>
      <c r="R115" s="943"/>
      <c r="S115" s="943"/>
      <c r="T115" s="31"/>
      <c r="U115" s="944" t="s">
        <v>24</v>
      </c>
      <c r="V115" s="944"/>
      <c r="W115" s="944"/>
      <c r="X115" s="944"/>
      <c r="Y115" s="944"/>
      <c r="Z115" s="29"/>
      <c r="AA115" s="940" t="s">
        <v>25</v>
      </c>
      <c r="AB115" s="940"/>
      <c r="AC115" s="940"/>
      <c r="AD115" s="940"/>
      <c r="AE115" s="940"/>
      <c r="AF115" s="34"/>
      <c r="AH115" t="s">
        <v>59</v>
      </c>
      <c r="AI115" t="s">
        <v>60</v>
      </c>
    </row>
    <row r="116" spans="1:35" x14ac:dyDescent="0.2">
      <c r="B116" s="7" t="s">
        <v>17</v>
      </c>
      <c r="C116" s="7" t="s">
        <v>18</v>
      </c>
      <c r="D116" s="7" t="s">
        <v>19</v>
      </c>
      <c r="E116" s="7" t="s">
        <v>20</v>
      </c>
      <c r="F116" s="7" t="s">
        <v>21</v>
      </c>
      <c r="G116" s="7"/>
      <c r="I116" s="7" t="s">
        <v>17</v>
      </c>
      <c r="J116" s="7" t="s">
        <v>18</v>
      </c>
      <c r="K116" s="7" t="s">
        <v>19</v>
      </c>
      <c r="L116" s="7" t="s">
        <v>20</v>
      </c>
      <c r="M116" s="7" t="s">
        <v>21</v>
      </c>
      <c r="N116" s="7" t="s">
        <v>32</v>
      </c>
      <c r="O116" s="7" t="s">
        <v>17</v>
      </c>
      <c r="P116" s="7" t="s">
        <v>18</v>
      </c>
      <c r="Q116" s="7" t="s">
        <v>19</v>
      </c>
      <c r="R116" s="7" t="s">
        <v>20</v>
      </c>
      <c r="S116" s="7" t="s">
        <v>21</v>
      </c>
      <c r="T116" s="7" t="s">
        <v>32</v>
      </c>
      <c r="U116" s="7" t="s">
        <v>17</v>
      </c>
      <c r="V116" s="7" t="s">
        <v>18</v>
      </c>
      <c r="W116" s="7" t="s">
        <v>19</v>
      </c>
      <c r="X116" s="7" t="s">
        <v>20</v>
      </c>
      <c r="Y116" s="7" t="s">
        <v>21</v>
      </c>
      <c r="Z116" s="7" t="s">
        <v>32</v>
      </c>
      <c r="AA116" s="7" t="s">
        <v>17</v>
      </c>
      <c r="AB116" s="7" t="s">
        <v>18</v>
      </c>
      <c r="AC116" s="7" t="s">
        <v>19</v>
      </c>
      <c r="AD116" s="7" t="s">
        <v>20</v>
      </c>
      <c r="AE116" s="7" t="s">
        <v>21</v>
      </c>
      <c r="AF116" s="26" t="s">
        <v>32</v>
      </c>
    </row>
    <row r="117" spans="1:35" x14ac:dyDescent="0.2">
      <c r="A117" s="6">
        <v>1978</v>
      </c>
      <c r="B117" s="5">
        <f t="shared" ref="B117:F127" si="50">B65-B100</f>
        <v>5689.9599999999991</v>
      </c>
      <c r="C117" s="5">
        <f t="shared" si="50"/>
        <v>340.09341463414637</v>
      </c>
      <c r="D117" s="5">
        <f t="shared" si="50"/>
        <v>276.75829268292682</v>
      </c>
      <c r="E117" s="5">
        <f t="shared" si="50"/>
        <v>1239.8502439024392</v>
      </c>
      <c r="F117" s="5">
        <f t="shared" si="50"/>
        <v>577.13585365853669</v>
      </c>
      <c r="G117" s="5">
        <f t="shared" ref="G117:G126" si="51">SUM(B117:F117)</f>
        <v>8123.7978048780487</v>
      </c>
      <c r="I117" s="5">
        <f t="shared" ref="I117:M127" si="52">I65-I100</f>
        <v>1315.101219512195</v>
      </c>
      <c r="J117" s="5">
        <f t="shared" si="52"/>
        <v>194.63414634146341</v>
      </c>
      <c r="K117" s="5">
        <f t="shared" si="52"/>
        <v>30.669024390243901</v>
      </c>
      <c r="L117" s="5">
        <f t="shared" si="52"/>
        <v>613.67121951219508</v>
      </c>
      <c r="M117" s="5">
        <f t="shared" si="52"/>
        <v>356.17463414634142</v>
      </c>
      <c r="N117" s="5">
        <f>SUM(I117:M117)</f>
        <v>2510.2502439024388</v>
      </c>
      <c r="O117" s="5">
        <f t="shared" ref="O117:S127" si="53">O65-O100</f>
        <v>2466.0043902439024</v>
      </c>
      <c r="P117" s="5">
        <f t="shared" si="53"/>
        <v>87.10268292682926</v>
      </c>
      <c r="Q117" s="5">
        <f t="shared" si="53"/>
        <v>103.21170731707318</v>
      </c>
      <c r="R117" s="5">
        <f t="shared" si="53"/>
        <v>397.71390243902437</v>
      </c>
      <c r="S117" s="5">
        <f t="shared" si="53"/>
        <v>57.937804878048773</v>
      </c>
      <c r="T117" s="5">
        <f>SUM(O117:S117)</f>
        <v>3111.9704878048778</v>
      </c>
      <c r="U117" s="5">
        <f t="shared" ref="U117:Y127" si="54">U65-U100</f>
        <v>1182.2941463414631</v>
      </c>
      <c r="V117" s="5">
        <f t="shared" si="54"/>
        <v>20.984146341463411</v>
      </c>
      <c r="W117" s="5">
        <f t="shared" si="54"/>
        <v>122.23024390243899</v>
      </c>
      <c r="X117" s="5">
        <f t="shared" si="54"/>
        <v>80.79463414634148</v>
      </c>
      <c r="Y117" s="5">
        <f t="shared" si="54"/>
        <v>30.537804878048775</v>
      </c>
      <c r="Z117" s="5">
        <f>SUM(U117:Y117)</f>
        <v>1436.8409756097558</v>
      </c>
      <c r="AA117" s="5">
        <f t="shared" ref="AA117:AE127" si="55">AA65-AA100</f>
        <v>726.56024390243886</v>
      </c>
      <c r="AB117" s="5">
        <f t="shared" si="55"/>
        <v>37.357560975609758</v>
      </c>
      <c r="AC117" s="5">
        <f t="shared" si="55"/>
        <v>20.637317073170728</v>
      </c>
      <c r="AD117" s="5">
        <f t="shared" si="55"/>
        <v>147.68536585365851</v>
      </c>
      <c r="AE117" s="5">
        <f t="shared" si="55"/>
        <v>132.48560975609755</v>
      </c>
      <c r="AF117" s="5">
        <f>SUM(AA117:AE117)</f>
        <v>1064.7260975609754</v>
      </c>
      <c r="AH117" s="9">
        <f>G117</f>
        <v>8123.7978048780487</v>
      </c>
      <c r="AI117" s="9">
        <f>N117+T117+Z117+AF117</f>
        <v>8123.7878048780476</v>
      </c>
    </row>
    <row r="118" spans="1:35" x14ac:dyDescent="0.2">
      <c r="A118" s="6">
        <v>1979</v>
      </c>
      <c r="B118" s="5">
        <f t="shared" si="50"/>
        <v>5132.6680487804879</v>
      </c>
      <c r="C118" s="5">
        <f t="shared" si="50"/>
        <v>357.03243902439021</v>
      </c>
      <c r="D118" s="5">
        <f t="shared" si="50"/>
        <v>204.14097560975611</v>
      </c>
      <c r="E118" s="5">
        <f t="shared" si="50"/>
        <v>1051.8773170731706</v>
      </c>
      <c r="F118" s="5">
        <f t="shared" si="50"/>
        <v>607.49682926829269</v>
      </c>
      <c r="G118" s="5">
        <f t="shared" si="51"/>
        <v>7353.2156097560974</v>
      </c>
      <c r="I118" s="5">
        <f t="shared" si="52"/>
        <v>1147.0641463414634</v>
      </c>
      <c r="J118" s="5">
        <f t="shared" si="52"/>
        <v>135.50219512195122</v>
      </c>
      <c r="K118" s="5">
        <f t="shared" si="52"/>
        <v>12.091463414634145</v>
      </c>
      <c r="L118" s="5">
        <f t="shared" si="52"/>
        <v>487.67097560975606</v>
      </c>
      <c r="M118" s="5">
        <f t="shared" si="52"/>
        <v>334.23365853658538</v>
      </c>
      <c r="N118" s="5">
        <f t="shared" ref="N118:N126" si="56">SUM(I118:M118)</f>
        <v>2116.5624390243902</v>
      </c>
      <c r="O118" s="5">
        <f t="shared" si="53"/>
        <v>2254.9658536585366</v>
      </c>
      <c r="P118" s="5">
        <f t="shared" si="53"/>
        <v>96.148780487804885</v>
      </c>
      <c r="Q118" s="5">
        <f t="shared" si="53"/>
        <v>72.004390243902435</v>
      </c>
      <c r="R118" s="5">
        <f t="shared" si="53"/>
        <v>387.23975609756098</v>
      </c>
      <c r="S118" s="5">
        <f t="shared" si="53"/>
        <v>79.65317073170732</v>
      </c>
      <c r="T118" s="5">
        <f t="shared" ref="T118:T126" si="57">SUM(O118:S118)</f>
        <v>2890.011951219512</v>
      </c>
      <c r="U118" s="5">
        <f t="shared" si="54"/>
        <v>1062.4504878048781</v>
      </c>
      <c r="V118" s="5">
        <f t="shared" si="54"/>
        <v>76.86121951219512</v>
      </c>
      <c r="W118" s="5">
        <f t="shared" si="54"/>
        <v>87.239512195121918</v>
      </c>
      <c r="X118" s="5">
        <f t="shared" si="54"/>
        <v>61.322195121951225</v>
      </c>
      <c r="Y118" s="5">
        <f t="shared" si="54"/>
        <v>51.278292682926832</v>
      </c>
      <c r="Z118" s="5">
        <f t="shared" ref="Z118:Z126" si="58">SUM(U118:Y118)</f>
        <v>1339.151707317073</v>
      </c>
      <c r="AA118" s="5">
        <f t="shared" si="55"/>
        <v>668.1875609756097</v>
      </c>
      <c r="AB118" s="5">
        <f t="shared" si="55"/>
        <v>48.52024390243902</v>
      </c>
      <c r="AC118" s="5">
        <f t="shared" si="55"/>
        <v>32.805609756097546</v>
      </c>
      <c r="AD118" s="5">
        <f t="shared" si="55"/>
        <v>115.64439024390244</v>
      </c>
      <c r="AE118" s="5">
        <f t="shared" si="55"/>
        <v>142.34658536585368</v>
      </c>
      <c r="AF118" s="5">
        <f t="shared" ref="AF118:AF126" si="59">SUM(AA118:AE118)</f>
        <v>1007.5043902439023</v>
      </c>
      <c r="AH118" s="9">
        <f t="shared" ref="AH118:AH126" si="60">G118</f>
        <v>7353.2156097560974</v>
      </c>
      <c r="AI118" s="9">
        <f t="shared" ref="AI118:AI126" si="61">N118+T118+Z118+AF118</f>
        <v>7353.2304878048772</v>
      </c>
    </row>
    <row r="119" spans="1:35" x14ac:dyDescent="0.2">
      <c r="A119" s="6">
        <v>1980</v>
      </c>
      <c r="B119" s="5">
        <f t="shared" si="50"/>
        <v>4755.6100000000006</v>
      </c>
      <c r="C119" s="5">
        <f t="shared" si="50"/>
        <v>311.38146341463414</v>
      </c>
      <c r="D119" s="5">
        <f t="shared" si="50"/>
        <v>243.60585365853655</v>
      </c>
      <c r="E119" s="5">
        <f t="shared" si="50"/>
        <v>920.17707317073155</v>
      </c>
      <c r="F119" s="5">
        <f t="shared" si="50"/>
        <v>635.96341463414615</v>
      </c>
      <c r="G119" s="5">
        <f t="shared" si="51"/>
        <v>6866.7378048780492</v>
      </c>
      <c r="I119" s="5">
        <f t="shared" si="52"/>
        <v>1045.9226829268296</v>
      </c>
      <c r="J119" s="5">
        <f t="shared" si="52"/>
        <v>184.02414634146342</v>
      </c>
      <c r="K119" s="5">
        <f t="shared" si="52"/>
        <v>35.337560975609755</v>
      </c>
      <c r="L119" s="5">
        <f t="shared" si="52"/>
        <v>424.14097560975603</v>
      </c>
      <c r="M119" s="5">
        <f t="shared" si="52"/>
        <v>352.76073170731706</v>
      </c>
      <c r="N119" s="5">
        <f t="shared" si="56"/>
        <v>2042.1860975609757</v>
      </c>
      <c r="O119" s="5">
        <f t="shared" si="53"/>
        <v>1823.2795121951222</v>
      </c>
      <c r="P119" s="5">
        <f t="shared" si="53"/>
        <v>21.971951219512192</v>
      </c>
      <c r="Q119" s="5">
        <f t="shared" si="53"/>
        <v>50.368780487804869</v>
      </c>
      <c r="R119" s="5">
        <f t="shared" si="53"/>
        <v>312.25560975609756</v>
      </c>
      <c r="S119" s="5">
        <f t="shared" si="53"/>
        <v>117.9760975609756</v>
      </c>
      <c r="T119" s="5">
        <f t="shared" si="57"/>
        <v>2325.8519512195121</v>
      </c>
      <c r="U119" s="5">
        <f t="shared" si="54"/>
        <v>1202.5868292682926</v>
      </c>
      <c r="V119" s="5">
        <f t="shared" si="54"/>
        <v>53.402195121951223</v>
      </c>
      <c r="W119" s="5">
        <f t="shared" si="54"/>
        <v>98.207073170731704</v>
      </c>
      <c r="X119" s="5">
        <f t="shared" si="54"/>
        <v>95.338292682926834</v>
      </c>
      <c r="Y119" s="5">
        <f t="shared" si="54"/>
        <v>83.631219512195116</v>
      </c>
      <c r="Z119" s="5">
        <f t="shared" si="58"/>
        <v>1533.1656097560976</v>
      </c>
      <c r="AA119" s="5">
        <f t="shared" si="55"/>
        <v>683.81609756097566</v>
      </c>
      <c r="AB119" s="5">
        <f t="shared" si="55"/>
        <v>51.993170731707309</v>
      </c>
      <c r="AC119" s="5">
        <f t="shared" si="55"/>
        <v>59.70243902439023</v>
      </c>
      <c r="AD119" s="5">
        <f t="shared" si="55"/>
        <v>88.437317073170732</v>
      </c>
      <c r="AE119" s="5">
        <f t="shared" si="55"/>
        <v>81.595365853658535</v>
      </c>
      <c r="AF119" s="5">
        <f t="shared" si="59"/>
        <v>965.54439024390251</v>
      </c>
      <c r="AH119" s="9">
        <f t="shared" si="60"/>
        <v>6866.7378048780492</v>
      </c>
      <c r="AI119" s="9">
        <f t="shared" si="61"/>
        <v>6866.7480487804887</v>
      </c>
    </row>
    <row r="120" spans="1:35" x14ac:dyDescent="0.2">
      <c r="A120" s="6">
        <v>1981</v>
      </c>
      <c r="B120" s="5">
        <f t="shared" si="50"/>
        <v>5097.0856097560973</v>
      </c>
      <c r="C120" s="5">
        <f t="shared" si="50"/>
        <v>248.07317073170734</v>
      </c>
      <c r="D120" s="5">
        <f t="shared" si="50"/>
        <v>208.94195121951219</v>
      </c>
      <c r="E120" s="5">
        <f t="shared" si="50"/>
        <v>809.50219512195122</v>
      </c>
      <c r="F120" s="5">
        <f t="shared" si="50"/>
        <v>653.53243902439021</v>
      </c>
      <c r="G120" s="5">
        <f t="shared" si="51"/>
        <v>7017.1353658536582</v>
      </c>
      <c r="I120" s="5">
        <f t="shared" si="52"/>
        <v>1109.2207317073169</v>
      </c>
      <c r="J120" s="5">
        <f t="shared" si="52"/>
        <v>146.01170731707316</v>
      </c>
      <c r="K120" s="5">
        <f t="shared" si="52"/>
        <v>31.519024390243899</v>
      </c>
      <c r="L120" s="5">
        <f t="shared" si="52"/>
        <v>422.11756097560971</v>
      </c>
      <c r="M120" s="5">
        <f t="shared" si="52"/>
        <v>337.40756097560973</v>
      </c>
      <c r="N120" s="5">
        <f t="shared" si="56"/>
        <v>2046.2765853658534</v>
      </c>
      <c r="O120" s="5">
        <f t="shared" si="53"/>
        <v>2046.5631707317073</v>
      </c>
      <c r="P120" s="5">
        <f t="shared" si="53"/>
        <v>30.93</v>
      </c>
      <c r="Q120" s="5">
        <f t="shared" si="53"/>
        <v>68.593170731707303</v>
      </c>
      <c r="R120" s="5">
        <f t="shared" si="53"/>
        <v>257.73317073170733</v>
      </c>
      <c r="S120" s="5">
        <f t="shared" si="53"/>
        <v>134.9329268292683</v>
      </c>
      <c r="T120" s="5">
        <f t="shared" si="57"/>
        <v>2538.7524390243902</v>
      </c>
      <c r="U120" s="5">
        <f t="shared" si="54"/>
        <v>1176.0900000000001</v>
      </c>
      <c r="V120" s="5">
        <f t="shared" si="54"/>
        <v>29.318780487804872</v>
      </c>
      <c r="W120" s="5">
        <f t="shared" si="54"/>
        <v>67.354634146341439</v>
      </c>
      <c r="X120" s="5">
        <f t="shared" si="54"/>
        <v>64.096341463414618</v>
      </c>
      <c r="Y120" s="5">
        <f t="shared" si="54"/>
        <v>91.619024390243908</v>
      </c>
      <c r="Z120" s="5">
        <f t="shared" si="58"/>
        <v>1428.4787804878047</v>
      </c>
      <c r="AA120" s="5">
        <f t="shared" si="55"/>
        <v>765.2165853658538</v>
      </c>
      <c r="AB120" s="5">
        <f t="shared" si="55"/>
        <v>41.812682926829268</v>
      </c>
      <c r="AC120" s="5">
        <f t="shared" si="55"/>
        <v>41.470243902439016</v>
      </c>
      <c r="AD120" s="5">
        <f t="shared" si="55"/>
        <v>65.555121951219519</v>
      </c>
      <c r="AE120" s="5">
        <f t="shared" si="55"/>
        <v>89.568048780487786</v>
      </c>
      <c r="AF120" s="5">
        <f t="shared" si="59"/>
        <v>1003.6226829268294</v>
      </c>
      <c r="AH120" s="9">
        <f t="shared" si="60"/>
        <v>7017.1353658536582</v>
      </c>
      <c r="AI120" s="9">
        <f t="shared" si="61"/>
        <v>7017.1304878048777</v>
      </c>
    </row>
    <row r="121" spans="1:35" x14ac:dyDescent="0.2">
      <c r="A121" s="6">
        <v>1982</v>
      </c>
      <c r="B121" s="5">
        <f t="shared" si="50"/>
        <v>4269.8060975609751</v>
      </c>
      <c r="C121" s="5">
        <f t="shared" si="50"/>
        <v>335.86658536585367</v>
      </c>
      <c r="D121" s="5">
        <f t="shared" si="50"/>
        <v>157.21121951219513</v>
      </c>
      <c r="E121" s="5">
        <f t="shared" si="50"/>
        <v>793.96780487804881</v>
      </c>
      <c r="F121" s="5">
        <f t="shared" si="50"/>
        <v>627.79146341463422</v>
      </c>
      <c r="G121" s="5">
        <f t="shared" si="51"/>
        <v>6184.6431707317079</v>
      </c>
      <c r="I121" s="5">
        <f t="shared" si="52"/>
        <v>939.48926829268294</v>
      </c>
      <c r="J121" s="5">
        <f t="shared" si="52"/>
        <v>212.85292682926828</v>
      </c>
      <c r="K121" s="5">
        <f t="shared" si="52"/>
        <v>26.63219512195122</v>
      </c>
      <c r="L121" s="5">
        <f t="shared" si="52"/>
        <v>337.86853658536586</v>
      </c>
      <c r="M121" s="5">
        <f t="shared" si="52"/>
        <v>284.34463414634149</v>
      </c>
      <c r="N121" s="5">
        <f t="shared" si="56"/>
        <v>1801.1875609756098</v>
      </c>
      <c r="O121" s="5">
        <f t="shared" si="53"/>
        <v>1512.2231707317073</v>
      </c>
      <c r="P121" s="5">
        <f t="shared" si="53"/>
        <v>36.782682926829267</v>
      </c>
      <c r="Q121" s="5">
        <f t="shared" si="53"/>
        <v>39.694390243902433</v>
      </c>
      <c r="R121" s="5">
        <f t="shared" si="53"/>
        <v>261.03829268292685</v>
      </c>
      <c r="S121" s="5">
        <f t="shared" si="53"/>
        <v>168.3251219512195</v>
      </c>
      <c r="T121" s="5">
        <f t="shared" si="57"/>
        <v>2018.0636585365853</v>
      </c>
      <c r="U121" s="5">
        <f t="shared" si="54"/>
        <v>1143.4563414634144</v>
      </c>
      <c r="V121" s="5">
        <f t="shared" si="54"/>
        <v>30.769756097560972</v>
      </c>
      <c r="W121" s="5">
        <f t="shared" si="54"/>
        <v>45.007804878048773</v>
      </c>
      <c r="X121" s="5">
        <f t="shared" si="54"/>
        <v>107.69853658536584</v>
      </c>
      <c r="Y121" s="5">
        <f t="shared" si="54"/>
        <v>81.474634146341472</v>
      </c>
      <c r="Z121" s="5">
        <f t="shared" si="58"/>
        <v>1408.4070731707316</v>
      </c>
      <c r="AA121" s="5">
        <f t="shared" si="55"/>
        <v>674.6421951219512</v>
      </c>
      <c r="AB121" s="5">
        <f t="shared" si="55"/>
        <v>55.461219512195115</v>
      </c>
      <c r="AC121" s="5">
        <f t="shared" si="55"/>
        <v>45.861951219512193</v>
      </c>
      <c r="AD121" s="5">
        <f t="shared" si="55"/>
        <v>87.347560975609767</v>
      </c>
      <c r="AE121" s="5">
        <f t="shared" si="55"/>
        <v>93.66195121951219</v>
      </c>
      <c r="AF121" s="5">
        <f t="shared" si="59"/>
        <v>956.97487804878051</v>
      </c>
      <c r="AH121" s="9">
        <f t="shared" si="60"/>
        <v>6184.6431707317079</v>
      </c>
      <c r="AI121" s="9">
        <f t="shared" si="61"/>
        <v>6184.6331707317077</v>
      </c>
    </row>
    <row r="122" spans="1:35" x14ac:dyDescent="0.2">
      <c r="A122" s="6">
        <v>1984</v>
      </c>
      <c r="B122" s="5">
        <f t="shared" si="50"/>
        <v>4462.3402439024385</v>
      </c>
      <c r="C122" s="5">
        <f t="shared" si="50"/>
        <v>339.78926829268295</v>
      </c>
      <c r="D122" s="5">
        <f t="shared" si="50"/>
        <v>218.19292682926829</v>
      </c>
      <c r="E122" s="5">
        <f t="shared" si="50"/>
        <v>801.71292682926821</v>
      </c>
      <c r="F122" s="5">
        <f t="shared" si="50"/>
        <v>720.67804878048764</v>
      </c>
      <c r="G122" s="5">
        <f t="shared" si="51"/>
        <v>6542.713414634145</v>
      </c>
      <c r="I122" s="5">
        <f t="shared" si="52"/>
        <v>1036.399024390244</v>
      </c>
      <c r="J122" s="5">
        <f t="shared" si="52"/>
        <v>192.48365853658538</v>
      </c>
      <c r="K122" s="5">
        <f t="shared" si="52"/>
        <v>46.123902439024384</v>
      </c>
      <c r="L122" s="5">
        <f t="shared" si="52"/>
        <v>334.5080487804878</v>
      </c>
      <c r="M122" s="5">
        <f t="shared" si="52"/>
        <v>271.54243902439026</v>
      </c>
      <c r="N122" s="5">
        <f t="shared" si="56"/>
        <v>1881.0570731707317</v>
      </c>
      <c r="O122" s="5">
        <f t="shared" si="53"/>
        <v>1557.8117073170733</v>
      </c>
      <c r="P122" s="5">
        <f t="shared" si="53"/>
        <v>85.576829268292684</v>
      </c>
      <c r="Q122" s="5">
        <f t="shared" si="53"/>
        <v>71.072926829268283</v>
      </c>
      <c r="R122" s="5">
        <f t="shared" si="53"/>
        <v>301.5963414634146</v>
      </c>
      <c r="S122" s="5">
        <f t="shared" si="53"/>
        <v>233.54878048780489</v>
      </c>
      <c r="T122" s="5">
        <f t="shared" si="57"/>
        <v>2249.6065853658538</v>
      </c>
      <c r="U122" s="5">
        <f t="shared" si="54"/>
        <v>1167.320975609756</v>
      </c>
      <c r="V122" s="5">
        <f t="shared" si="54"/>
        <v>41.19</v>
      </c>
      <c r="W122" s="5">
        <f t="shared" si="54"/>
        <v>48.984146341463401</v>
      </c>
      <c r="X122" s="5">
        <f t="shared" si="54"/>
        <v>72.432439024390249</v>
      </c>
      <c r="Y122" s="5">
        <f t="shared" si="54"/>
        <v>97.600975609756091</v>
      </c>
      <c r="Z122" s="5">
        <f t="shared" si="58"/>
        <v>1427.5285365853658</v>
      </c>
      <c r="AA122" s="5">
        <f t="shared" si="55"/>
        <v>700.8085365853658</v>
      </c>
      <c r="AB122" s="5">
        <f t="shared" si="55"/>
        <v>20.533902439024391</v>
      </c>
      <c r="AC122" s="5">
        <f t="shared" si="55"/>
        <v>51.99707317073171</v>
      </c>
      <c r="AD122" s="5">
        <f t="shared" si="55"/>
        <v>93.166097560975601</v>
      </c>
      <c r="AE122" s="5">
        <f t="shared" si="55"/>
        <v>117.96609756097563</v>
      </c>
      <c r="AF122" s="5">
        <f t="shared" si="59"/>
        <v>984.47170731707308</v>
      </c>
      <c r="AH122" s="9">
        <f t="shared" si="60"/>
        <v>6542.713414634145</v>
      </c>
      <c r="AI122" s="9">
        <f t="shared" si="61"/>
        <v>6542.6639024390242</v>
      </c>
    </row>
    <row r="123" spans="1:35" x14ac:dyDescent="0.2">
      <c r="A123" s="6">
        <v>1987</v>
      </c>
      <c r="B123" s="5">
        <f t="shared" si="50"/>
        <v>4344.3748780487804</v>
      </c>
      <c r="C123" s="5">
        <f t="shared" si="50"/>
        <v>365.02926829268296</v>
      </c>
      <c r="D123" s="5">
        <f t="shared" si="50"/>
        <v>234.16390243902438</v>
      </c>
      <c r="E123" s="5">
        <f t="shared" si="50"/>
        <v>741.83365853658529</v>
      </c>
      <c r="F123" s="5">
        <f t="shared" si="50"/>
        <v>680.90317073170729</v>
      </c>
      <c r="G123" s="5">
        <f t="shared" si="51"/>
        <v>6366.3048780487798</v>
      </c>
      <c r="I123" s="5">
        <f t="shared" si="52"/>
        <v>1084.1382926829267</v>
      </c>
      <c r="J123" s="5">
        <f t="shared" si="52"/>
        <v>198.66902439024392</v>
      </c>
      <c r="K123" s="5">
        <f t="shared" si="52"/>
        <v>47.320000000000007</v>
      </c>
      <c r="L123" s="5">
        <f t="shared" si="52"/>
        <v>322.75341463414634</v>
      </c>
      <c r="M123" s="5">
        <f t="shared" si="52"/>
        <v>272.32390243902438</v>
      </c>
      <c r="N123" s="5">
        <f t="shared" si="56"/>
        <v>1925.2046341463413</v>
      </c>
      <c r="O123" s="5">
        <f t="shared" si="53"/>
        <v>1518.5668292682926</v>
      </c>
      <c r="P123" s="5">
        <f t="shared" si="53"/>
        <v>86.574878048780491</v>
      </c>
      <c r="Q123" s="5">
        <f t="shared" si="53"/>
        <v>76.306097560975616</v>
      </c>
      <c r="R123" s="5">
        <f t="shared" si="53"/>
        <v>260.51853658536589</v>
      </c>
      <c r="S123" s="5">
        <f t="shared" si="53"/>
        <v>174.79829268292684</v>
      </c>
      <c r="T123" s="5">
        <f t="shared" si="57"/>
        <v>2116.7646341463415</v>
      </c>
      <c r="U123" s="5">
        <f t="shared" si="54"/>
        <v>1110.8117073170733</v>
      </c>
      <c r="V123" s="5">
        <f t="shared" si="54"/>
        <v>26.647804878048774</v>
      </c>
      <c r="W123" s="5">
        <f t="shared" si="54"/>
        <v>58.916585365853663</v>
      </c>
      <c r="X123" s="5">
        <f t="shared" si="54"/>
        <v>76.256341463414643</v>
      </c>
      <c r="Y123" s="5">
        <f t="shared" si="54"/>
        <v>111.3831707317073</v>
      </c>
      <c r="Z123" s="5">
        <f t="shared" si="58"/>
        <v>1384.0156097560978</v>
      </c>
      <c r="AA123" s="5">
        <f t="shared" si="55"/>
        <v>630.8680487804877</v>
      </c>
      <c r="AB123" s="5">
        <f t="shared" si="55"/>
        <v>53.152439024390247</v>
      </c>
      <c r="AC123" s="5">
        <f t="shared" si="55"/>
        <v>51.611463414634144</v>
      </c>
      <c r="AD123" s="5">
        <f t="shared" si="55"/>
        <v>82.305365853658515</v>
      </c>
      <c r="AE123" s="5">
        <f t="shared" si="55"/>
        <v>122.41756097560977</v>
      </c>
      <c r="AF123" s="5">
        <f t="shared" si="59"/>
        <v>940.35487804878039</v>
      </c>
      <c r="AH123" s="9">
        <f t="shared" si="60"/>
        <v>6366.3048780487798</v>
      </c>
      <c r="AI123" s="9">
        <f t="shared" si="61"/>
        <v>6366.3397560975609</v>
      </c>
    </row>
    <row r="124" spans="1:35" x14ac:dyDescent="0.2">
      <c r="A124" s="6">
        <v>1990</v>
      </c>
      <c r="B124" s="5">
        <f t="shared" si="50"/>
        <v>4418.9675609756096</v>
      </c>
      <c r="C124" s="5">
        <f t="shared" si="50"/>
        <v>335.38439024390243</v>
      </c>
      <c r="D124" s="5">
        <f t="shared" si="50"/>
        <v>245.36024390243901</v>
      </c>
      <c r="E124" s="5">
        <f t="shared" si="50"/>
        <v>744.08268292682919</v>
      </c>
      <c r="F124" s="5">
        <f t="shared" si="50"/>
        <v>445.66731707317075</v>
      </c>
      <c r="G124" s="5">
        <f t="shared" si="51"/>
        <v>6189.4621951219506</v>
      </c>
      <c r="I124" s="5">
        <f t="shared" si="52"/>
        <v>1090.7124390243903</v>
      </c>
      <c r="J124" s="5">
        <f t="shared" si="52"/>
        <v>188.30682926829269</v>
      </c>
      <c r="K124" s="5">
        <f t="shared" si="52"/>
        <v>29.118780487804873</v>
      </c>
      <c r="L124" s="5">
        <f t="shared" si="52"/>
        <v>353.06829268292688</v>
      </c>
      <c r="M124" s="5">
        <f t="shared" si="52"/>
        <v>170.27439024390245</v>
      </c>
      <c r="N124" s="5">
        <f t="shared" si="56"/>
        <v>1831.4807317073169</v>
      </c>
      <c r="O124" s="5">
        <f t="shared" si="53"/>
        <v>1605.5424390243902</v>
      </c>
      <c r="P124" s="5">
        <f t="shared" si="53"/>
        <v>56.616585365853666</v>
      </c>
      <c r="Q124" s="5">
        <f t="shared" si="53"/>
        <v>110.19097560975611</v>
      </c>
      <c r="R124" s="5">
        <f t="shared" si="53"/>
        <v>258.72000000000003</v>
      </c>
      <c r="S124" s="5">
        <f t="shared" si="53"/>
        <v>113.00585365853658</v>
      </c>
      <c r="T124" s="5">
        <f t="shared" si="57"/>
        <v>2144.0758536585363</v>
      </c>
      <c r="U124" s="5">
        <f t="shared" si="54"/>
        <v>1042.4941463414634</v>
      </c>
      <c r="V124" s="5">
        <f t="shared" si="54"/>
        <v>31.539512195121944</v>
      </c>
      <c r="W124" s="5">
        <f t="shared" si="54"/>
        <v>46.588536585365844</v>
      </c>
      <c r="X124" s="5">
        <f t="shared" si="54"/>
        <v>60.8409756097561</v>
      </c>
      <c r="Y124" s="5">
        <f t="shared" si="54"/>
        <v>60.99731707317072</v>
      </c>
      <c r="Z124" s="5">
        <f t="shared" si="58"/>
        <v>1242.4604878048779</v>
      </c>
      <c r="AA124" s="5">
        <f t="shared" si="55"/>
        <v>680.21365853658517</v>
      </c>
      <c r="AB124" s="5">
        <f t="shared" si="55"/>
        <v>58.916585365853656</v>
      </c>
      <c r="AC124" s="5">
        <f t="shared" si="55"/>
        <v>59.461951219512201</v>
      </c>
      <c r="AD124" s="5">
        <f t="shared" si="55"/>
        <v>71.453414634146327</v>
      </c>
      <c r="AE124" s="5">
        <f t="shared" si="55"/>
        <v>101.38975609756098</v>
      </c>
      <c r="AF124" s="5">
        <f t="shared" si="59"/>
        <v>971.43536585365825</v>
      </c>
      <c r="AH124" s="9">
        <f t="shared" si="60"/>
        <v>6189.4621951219506</v>
      </c>
      <c r="AI124" s="9">
        <f t="shared" si="61"/>
        <v>6189.4524390243896</v>
      </c>
    </row>
    <row r="125" spans="1:35" x14ac:dyDescent="0.2">
      <c r="A125" s="6">
        <v>1993</v>
      </c>
      <c r="B125" s="5">
        <f t="shared" si="50"/>
        <v>4908.6229268292673</v>
      </c>
      <c r="C125" s="5">
        <f t="shared" si="50"/>
        <v>464.67219512195118</v>
      </c>
      <c r="D125" s="5">
        <f t="shared" si="50"/>
        <v>245.68073170731702</v>
      </c>
      <c r="E125" s="5">
        <f t="shared" si="50"/>
        <v>633.12487804878037</v>
      </c>
      <c r="F125" s="5">
        <f t="shared" si="50"/>
        <v>516.79195121951216</v>
      </c>
      <c r="G125" s="5">
        <f t="shared" si="51"/>
        <v>6768.8926829268285</v>
      </c>
      <c r="I125" s="5">
        <f t="shared" si="52"/>
        <v>1159.2485365853659</v>
      </c>
      <c r="J125" s="5">
        <f t="shared" si="52"/>
        <v>207.63000000000002</v>
      </c>
      <c r="K125" s="5">
        <f t="shared" si="52"/>
        <v>33.222926829268296</v>
      </c>
      <c r="L125" s="5">
        <f t="shared" si="52"/>
        <v>311.94195121951219</v>
      </c>
      <c r="M125" s="5">
        <f t="shared" si="52"/>
        <v>207.98512195121953</v>
      </c>
      <c r="N125" s="5">
        <f t="shared" si="56"/>
        <v>1920.0285365853661</v>
      </c>
      <c r="O125" s="5">
        <f t="shared" si="53"/>
        <v>1806.0297560975609</v>
      </c>
      <c r="P125" s="5">
        <f t="shared" si="53"/>
        <v>99.0490243902439</v>
      </c>
      <c r="Q125" s="5">
        <f t="shared" si="53"/>
        <v>103.56024390243903</v>
      </c>
      <c r="R125" s="5">
        <f t="shared" si="53"/>
        <v>229.29658536585362</v>
      </c>
      <c r="S125" s="5">
        <f t="shared" si="53"/>
        <v>160.28439024390241</v>
      </c>
      <c r="T125" s="5">
        <f t="shared" si="57"/>
        <v>2398.2200000000003</v>
      </c>
      <c r="U125" s="5">
        <f t="shared" si="54"/>
        <v>1207.7482926829266</v>
      </c>
      <c r="V125" s="5">
        <f t="shared" si="54"/>
        <v>95.618780487804855</v>
      </c>
      <c r="W125" s="5">
        <f t="shared" si="54"/>
        <v>60.016097560975595</v>
      </c>
      <c r="X125" s="5">
        <f t="shared" si="54"/>
        <v>32.299024390243893</v>
      </c>
      <c r="Y125" s="5">
        <f t="shared" si="54"/>
        <v>63.895365853658546</v>
      </c>
      <c r="Z125" s="5">
        <f t="shared" si="58"/>
        <v>1459.5775609756095</v>
      </c>
      <c r="AA125" s="5">
        <f t="shared" si="55"/>
        <v>735.59634146341443</v>
      </c>
      <c r="AB125" s="5">
        <f t="shared" si="55"/>
        <v>62.38439024390243</v>
      </c>
      <c r="AC125" s="5">
        <f t="shared" si="55"/>
        <v>48.891463414634146</v>
      </c>
      <c r="AD125" s="5">
        <f t="shared" si="55"/>
        <v>59.602195121951212</v>
      </c>
      <c r="AE125" s="5">
        <f t="shared" si="55"/>
        <v>84.631951219512217</v>
      </c>
      <c r="AF125" s="5">
        <f t="shared" si="59"/>
        <v>991.10634146341442</v>
      </c>
      <c r="AH125" s="9">
        <f t="shared" si="60"/>
        <v>6768.8926829268285</v>
      </c>
      <c r="AI125" s="9">
        <f t="shared" si="61"/>
        <v>6768.9324390243901</v>
      </c>
    </row>
    <row r="126" spans="1:35" x14ac:dyDescent="0.2">
      <c r="A126" s="6">
        <v>1997</v>
      </c>
      <c r="B126" s="5">
        <f t="shared" si="50"/>
        <v>4982.7746341463408</v>
      </c>
      <c r="C126" s="5">
        <f t="shared" si="50"/>
        <v>667.92073170731692</v>
      </c>
      <c r="D126" s="5">
        <f t="shared" si="50"/>
        <v>251.63317073170737</v>
      </c>
      <c r="E126" s="5">
        <f t="shared" si="50"/>
        <v>391.16024390243899</v>
      </c>
      <c r="F126" s="5">
        <f t="shared" si="50"/>
        <v>449.22658536585374</v>
      </c>
      <c r="G126" s="5">
        <f t="shared" si="51"/>
        <v>6742.7153658536581</v>
      </c>
      <c r="I126" s="5">
        <f t="shared" si="52"/>
        <v>1199.3178048780487</v>
      </c>
      <c r="J126" s="5">
        <f t="shared" si="52"/>
        <v>307.67</v>
      </c>
      <c r="K126" s="5">
        <f t="shared" si="52"/>
        <v>29.991219512195123</v>
      </c>
      <c r="L126" s="5">
        <f t="shared" si="52"/>
        <v>157.22024390243899</v>
      </c>
      <c r="M126" s="5">
        <f t="shared" si="52"/>
        <v>201.96780487804881</v>
      </c>
      <c r="N126" s="5">
        <f t="shared" si="56"/>
        <v>1896.1670731707318</v>
      </c>
      <c r="O126" s="5">
        <f t="shared" si="53"/>
        <v>1918.2660975609751</v>
      </c>
      <c r="P126" s="5">
        <f t="shared" si="53"/>
        <v>189.31439024390244</v>
      </c>
      <c r="Q126" s="5">
        <f t="shared" si="53"/>
        <v>88.921219512195123</v>
      </c>
      <c r="R126" s="5">
        <f t="shared" si="53"/>
        <v>172.34609756097558</v>
      </c>
      <c r="S126" s="5">
        <f t="shared" si="53"/>
        <v>116.23780487804876</v>
      </c>
      <c r="T126" s="5">
        <f t="shared" si="57"/>
        <v>2485.0856097560968</v>
      </c>
      <c r="U126" s="5">
        <f t="shared" si="54"/>
        <v>1127.5373170731707</v>
      </c>
      <c r="V126" s="5">
        <f t="shared" si="54"/>
        <v>77.314390243902409</v>
      </c>
      <c r="W126" s="5">
        <f t="shared" si="54"/>
        <v>65.374878048780488</v>
      </c>
      <c r="X126" s="5">
        <f t="shared" si="54"/>
        <v>33.707804878048762</v>
      </c>
      <c r="Y126" s="5">
        <f t="shared" si="54"/>
        <v>53.784634146341489</v>
      </c>
      <c r="Z126" s="5">
        <f t="shared" si="58"/>
        <v>1357.7190243902439</v>
      </c>
      <c r="AA126" s="5">
        <f t="shared" si="55"/>
        <v>737.64341463414644</v>
      </c>
      <c r="AB126" s="5">
        <f t="shared" si="55"/>
        <v>93.621951219512169</v>
      </c>
      <c r="AC126" s="5">
        <f t="shared" si="55"/>
        <v>67.330975609756081</v>
      </c>
      <c r="AD126" s="5">
        <f t="shared" si="55"/>
        <v>27.88609756097561</v>
      </c>
      <c r="AE126" s="5">
        <f t="shared" si="55"/>
        <v>77.216585365853646</v>
      </c>
      <c r="AF126" s="5">
        <f t="shared" si="59"/>
        <v>1003.6990243902441</v>
      </c>
      <c r="AH126" s="9">
        <f t="shared" si="60"/>
        <v>6742.7153658536581</v>
      </c>
      <c r="AI126" s="9">
        <f t="shared" si="61"/>
        <v>6742.670731707316</v>
      </c>
    </row>
    <row r="127" spans="1:35" x14ac:dyDescent="0.2">
      <c r="A127" s="6">
        <v>2001</v>
      </c>
      <c r="B127" s="5">
        <f t="shared" si="50"/>
        <v>4270.757073170731</v>
      </c>
      <c r="C127" s="5">
        <f t="shared" si="50"/>
        <v>733.26390243902449</v>
      </c>
      <c r="D127" s="5">
        <f t="shared" si="50"/>
        <v>237.13195121951202</v>
      </c>
      <c r="E127" s="5">
        <f t="shared" si="50"/>
        <v>516.81048780487811</v>
      </c>
      <c r="F127" s="5">
        <f t="shared" si="50"/>
        <v>350.27634146341461</v>
      </c>
      <c r="G127" s="5">
        <f>SUM(B127:F127)</f>
        <v>6108.2397560975605</v>
      </c>
      <c r="I127" s="5">
        <f t="shared" si="52"/>
        <v>937.38048780487804</v>
      </c>
      <c r="J127" s="5">
        <f t="shared" si="52"/>
        <v>261.06902439024395</v>
      </c>
      <c r="K127" s="5">
        <f t="shared" si="52"/>
        <v>39.358048780487806</v>
      </c>
      <c r="L127" s="5">
        <f t="shared" si="52"/>
        <v>256.27999999999997</v>
      </c>
      <c r="M127" s="5">
        <f t="shared" si="52"/>
        <v>155.45878048780486</v>
      </c>
      <c r="N127" s="5">
        <f>SUM(I127:M127)</f>
        <v>1649.5463414634146</v>
      </c>
      <c r="O127" s="5">
        <f t="shared" si="53"/>
        <v>1475.8848780487804</v>
      </c>
      <c r="P127" s="5">
        <f t="shared" si="53"/>
        <v>266.10756097560983</v>
      </c>
      <c r="Q127" s="5">
        <f t="shared" si="53"/>
        <v>83.438536585365853</v>
      </c>
      <c r="R127" s="5">
        <f t="shared" si="53"/>
        <v>180.98219512195118</v>
      </c>
      <c r="S127" s="5">
        <f t="shared" si="53"/>
        <v>67.603414634146347</v>
      </c>
      <c r="T127" s="5">
        <f>SUM(O127:S127)</f>
        <v>2074.0165853658536</v>
      </c>
      <c r="U127" s="5">
        <f t="shared" si="54"/>
        <v>1141.9202439024386</v>
      </c>
      <c r="V127" s="5">
        <f t="shared" si="54"/>
        <v>110.6290243902439</v>
      </c>
      <c r="W127" s="5">
        <f t="shared" si="54"/>
        <v>50.233658536585324</v>
      </c>
      <c r="X127" s="5">
        <f t="shared" si="54"/>
        <v>38.095853658536555</v>
      </c>
      <c r="Y127" s="5">
        <f t="shared" si="54"/>
        <v>45.558780487804853</v>
      </c>
      <c r="Z127" s="5">
        <f>SUM(U127:Y127)</f>
        <v>1386.4375609756091</v>
      </c>
      <c r="AA127" s="5">
        <f t="shared" si="55"/>
        <v>715.55658536585361</v>
      </c>
      <c r="AB127" s="5">
        <f t="shared" si="55"/>
        <v>95.463170731707294</v>
      </c>
      <c r="AC127" s="5">
        <f t="shared" si="55"/>
        <v>64.081951219512192</v>
      </c>
      <c r="AD127" s="5">
        <f t="shared" si="55"/>
        <v>41.457317073170728</v>
      </c>
      <c r="AE127" s="5">
        <f t="shared" si="55"/>
        <v>81.65048780487804</v>
      </c>
      <c r="AF127" s="5">
        <f>SUM(AA127:AE127)</f>
        <v>998.20951219512199</v>
      </c>
      <c r="AH127" s="9">
        <f>G127</f>
        <v>6108.2397560975605</v>
      </c>
      <c r="AI127" s="9">
        <f>N127+T127+Z127+AF127</f>
        <v>6108.2099999999991</v>
      </c>
    </row>
    <row r="128" spans="1:35" x14ac:dyDescent="0.2">
      <c r="B128" s="3"/>
      <c r="F128" s="3"/>
      <c r="G128" s="3"/>
      <c r="H128" s="3"/>
      <c r="I128" s="3"/>
      <c r="J128" s="3"/>
      <c r="K128" s="3"/>
    </row>
    <row r="129" spans="1:31" x14ac:dyDescent="0.2">
      <c r="B129" s="3"/>
      <c r="F129" s="3"/>
      <c r="G129" s="3"/>
      <c r="H129" s="3"/>
      <c r="I129" s="3"/>
      <c r="J129" s="3"/>
      <c r="K129" s="3"/>
    </row>
    <row r="130" spans="1:31" x14ac:dyDescent="0.2">
      <c r="A130" t="s">
        <v>31</v>
      </c>
      <c r="B130" s="3"/>
      <c r="F130" s="3"/>
      <c r="G130" s="3"/>
      <c r="H130" s="3"/>
      <c r="I130" s="3"/>
      <c r="J130" s="3"/>
      <c r="K130" s="3"/>
    </row>
    <row r="131" spans="1:31" x14ac:dyDescent="0.2">
      <c r="B131" s="7" t="s">
        <v>17</v>
      </c>
      <c r="C131" s="7" t="s">
        <v>18</v>
      </c>
      <c r="D131" s="7" t="s">
        <v>19</v>
      </c>
      <c r="E131" s="7" t="s">
        <v>20</v>
      </c>
      <c r="F131" s="7" t="s">
        <v>21</v>
      </c>
      <c r="G131" s="7"/>
      <c r="H131" s="7"/>
      <c r="I131" s="2" t="s">
        <v>17</v>
      </c>
      <c r="J131" s="2" t="s">
        <v>18</v>
      </c>
      <c r="K131" s="2" t="s">
        <v>19</v>
      </c>
      <c r="L131" s="2" t="s">
        <v>20</v>
      </c>
      <c r="M131" s="2" t="s">
        <v>21</v>
      </c>
      <c r="N131" s="2"/>
      <c r="O131" s="2" t="s">
        <v>17</v>
      </c>
      <c r="P131" s="2" t="s">
        <v>18</v>
      </c>
      <c r="Q131" s="2" t="s">
        <v>19</v>
      </c>
      <c r="R131" s="2" t="s">
        <v>20</v>
      </c>
      <c r="S131" s="2" t="s">
        <v>21</v>
      </c>
      <c r="T131" s="2"/>
      <c r="U131" s="2" t="s">
        <v>17</v>
      </c>
      <c r="V131" s="2" t="s">
        <v>18</v>
      </c>
      <c r="W131" s="2" t="s">
        <v>19</v>
      </c>
      <c r="X131" s="2" t="s">
        <v>20</v>
      </c>
      <c r="Y131" s="2" t="s">
        <v>21</v>
      </c>
      <c r="Z131" s="2"/>
      <c r="AA131" s="2" t="s">
        <v>17</v>
      </c>
      <c r="AB131" s="2" t="s">
        <v>18</v>
      </c>
      <c r="AC131" s="2" t="s">
        <v>19</v>
      </c>
      <c r="AD131" s="2" t="s">
        <v>20</v>
      </c>
      <c r="AE131" s="2" t="s">
        <v>21</v>
      </c>
    </row>
    <row r="132" spans="1:31" x14ac:dyDescent="0.2">
      <c r="A132" s="6">
        <v>1978</v>
      </c>
      <c r="B132" s="5">
        <f t="shared" ref="B132:F142" si="62">B65/B27</f>
        <v>72.339674930033098</v>
      </c>
      <c r="C132" s="5">
        <f t="shared" si="62"/>
        <v>76.362810224796718</v>
      </c>
      <c r="D132" s="5">
        <f t="shared" si="62"/>
        <v>114.16524122807019</v>
      </c>
      <c r="E132" s="5">
        <f t="shared" si="62"/>
        <v>120.75013901760894</v>
      </c>
      <c r="F132" s="5">
        <f t="shared" si="62"/>
        <v>99.111801242236027</v>
      </c>
      <c r="G132" s="5"/>
      <c r="H132" s="5"/>
      <c r="I132" s="5">
        <f t="shared" ref="I132:AE132" si="63">I65/I27</f>
        <v>71.04898183819482</v>
      </c>
      <c r="J132" s="5">
        <f t="shared" si="63"/>
        <v>73.084112149532714</v>
      </c>
      <c r="K132" s="5">
        <f t="shared" si="63"/>
        <v>110.95108695652173</v>
      </c>
      <c r="L132" s="5">
        <f t="shared" si="63"/>
        <v>121.52142857142852</v>
      </c>
      <c r="M132" s="5">
        <f t="shared" si="63"/>
        <v>156.44703729123771</v>
      </c>
      <c r="N132" s="5"/>
      <c r="O132" s="5">
        <f t="shared" si="63"/>
        <v>83.397940895738159</v>
      </c>
      <c r="P132" s="5">
        <f t="shared" si="63"/>
        <v>128.30487804878047</v>
      </c>
      <c r="Q132" s="5">
        <f t="shared" si="63"/>
        <v>169.44</v>
      </c>
      <c r="R132" s="5">
        <f t="shared" si="63"/>
        <v>134.09969788519641</v>
      </c>
      <c r="S132" s="5">
        <f t="shared" si="63"/>
        <v>97.658898305084719</v>
      </c>
      <c r="T132" s="5"/>
      <c r="U132" s="5">
        <f t="shared" si="63"/>
        <v>61.935665257819117</v>
      </c>
      <c r="V132" s="5">
        <f t="shared" si="63"/>
        <v>49.874999999999993</v>
      </c>
      <c r="W132" s="5">
        <f t="shared" si="63"/>
        <v>98.368188512518387</v>
      </c>
      <c r="X132" s="5">
        <f t="shared" si="63"/>
        <v>79.439560439560438</v>
      </c>
      <c r="Y132" s="5">
        <f t="shared" si="63"/>
        <v>53.46508563899868</v>
      </c>
      <c r="Z132" s="5"/>
      <c r="AA132" s="5">
        <f t="shared" si="63"/>
        <v>67.307449503066465</v>
      </c>
      <c r="AB132" s="5">
        <f t="shared" si="63"/>
        <v>82.376865671641795</v>
      </c>
      <c r="AC132" s="5">
        <f t="shared" si="63"/>
        <v>107.28885400313975</v>
      </c>
      <c r="AD132" s="5">
        <f t="shared" si="63"/>
        <v>123.24137931034484</v>
      </c>
      <c r="AE132" s="5">
        <f t="shared" si="63"/>
        <v>73.79549999999999</v>
      </c>
    </row>
    <row r="133" spans="1:31" x14ac:dyDescent="0.2">
      <c r="A133" s="6">
        <v>1979</v>
      </c>
      <c r="B133" s="5">
        <f t="shared" si="62"/>
        <v>64.780562833956665</v>
      </c>
      <c r="C133" s="5">
        <f t="shared" si="62"/>
        <v>73.958813838550242</v>
      </c>
      <c r="D133" s="5">
        <f t="shared" si="62"/>
        <v>103.39075738125803</v>
      </c>
      <c r="E133" s="5">
        <f t="shared" si="62"/>
        <v>118.23953424171317</v>
      </c>
      <c r="F133" s="5">
        <f t="shared" si="62"/>
        <v>93.792007131184064</v>
      </c>
      <c r="G133" s="5"/>
      <c r="H133" s="5"/>
      <c r="I133" s="5">
        <f t="shared" ref="I133:AE133" si="64">I66/I28</f>
        <v>62.366583850931683</v>
      </c>
      <c r="J133" s="5">
        <f t="shared" si="64"/>
        <v>73.311809685641464</v>
      </c>
      <c r="K133" s="5">
        <f t="shared" si="64"/>
        <v>93.206521739130423</v>
      </c>
      <c r="L133" s="5">
        <f t="shared" si="64"/>
        <v>119.94714285714281</v>
      </c>
      <c r="M133" s="5">
        <f t="shared" si="64"/>
        <v>117.05593165699548</v>
      </c>
      <c r="N133" s="5"/>
      <c r="O133" s="5">
        <f t="shared" si="64"/>
        <v>76.991433348801905</v>
      </c>
      <c r="P133" s="5">
        <f t="shared" si="64"/>
        <v>127.00348432055749</v>
      </c>
      <c r="Q133" s="5">
        <f t="shared" si="64"/>
        <v>152.53714285714287</v>
      </c>
      <c r="R133" s="5">
        <f t="shared" si="64"/>
        <v>137.72485173995747</v>
      </c>
      <c r="S133" s="5">
        <f t="shared" si="64"/>
        <v>111.26440677966102</v>
      </c>
      <c r="T133" s="5"/>
      <c r="U133" s="5">
        <f t="shared" si="64"/>
        <v>54.67056666666668</v>
      </c>
      <c r="V133" s="5">
        <f t="shared" si="64"/>
        <v>61.970238095238088</v>
      </c>
      <c r="W133" s="5">
        <f t="shared" si="64"/>
        <v>93.582005623242722</v>
      </c>
      <c r="X133" s="5">
        <f t="shared" si="64"/>
        <v>72.671703296703299</v>
      </c>
      <c r="Y133" s="5">
        <f t="shared" si="64"/>
        <v>65.790633608815412</v>
      </c>
      <c r="Z133" s="5"/>
      <c r="AA133" s="5">
        <f t="shared" si="64"/>
        <v>60.251872601782502</v>
      </c>
      <c r="AB133" s="5">
        <f t="shared" si="64"/>
        <v>82.652238805970143</v>
      </c>
      <c r="AC133" s="5">
        <f t="shared" si="64"/>
        <v>104.26495726495726</v>
      </c>
      <c r="AD133" s="5">
        <f t="shared" si="64"/>
        <v>107.58362068965516</v>
      </c>
      <c r="AE133" s="5">
        <f t="shared" si="64"/>
        <v>72.913833333333329</v>
      </c>
    </row>
    <row r="134" spans="1:31" x14ac:dyDescent="0.2">
      <c r="A134" s="6">
        <v>1980</v>
      </c>
      <c r="B134" s="5">
        <f t="shared" si="62"/>
        <v>58.542677527890923</v>
      </c>
      <c r="C134" s="5">
        <f t="shared" si="62"/>
        <v>64.355848434925861</v>
      </c>
      <c r="D134" s="5">
        <f t="shared" si="62"/>
        <v>102.85263157894737</v>
      </c>
      <c r="E134" s="5">
        <f t="shared" si="62"/>
        <v>101.30305838739574</v>
      </c>
      <c r="F134" s="5">
        <f t="shared" si="62"/>
        <v>93.847019122609666</v>
      </c>
      <c r="G134" s="5"/>
      <c r="H134" s="5"/>
      <c r="I134" s="5">
        <f t="shared" ref="I134:AE134" si="65">I67/I29</f>
        <v>53.897722567287794</v>
      </c>
      <c r="J134" s="5">
        <f t="shared" si="65"/>
        <v>67.909657320872284</v>
      </c>
      <c r="K134" s="5">
        <f t="shared" si="65"/>
        <v>106.60869565217391</v>
      </c>
      <c r="L134" s="5">
        <f t="shared" si="65"/>
        <v>111.37619047619046</v>
      </c>
      <c r="M134" s="5">
        <f t="shared" si="65"/>
        <v>140.49290780141845</v>
      </c>
      <c r="N134" s="5"/>
      <c r="O134" s="5">
        <f t="shared" si="65"/>
        <v>66.396437805228388</v>
      </c>
      <c r="P134" s="5">
        <f t="shared" si="65"/>
        <v>71.341463414634148</v>
      </c>
      <c r="Q134" s="5">
        <f t="shared" si="65"/>
        <v>132.63999999999999</v>
      </c>
      <c r="R134" s="5">
        <f t="shared" si="65"/>
        <v>108.96676737160121</v>
      </c>
      <c r="S134" s="5">
        <f t="shared" si="65"/>
        <v>88.033898305084747</v>
      </c>
      <c r="T134" s="5"/>
      <c r="U134" s="5">
        <f t="shared" si="65"/>
        <v>57.813142857142857</v>
      </c>
      <c r="V134" s="5">
        <f t="shared" si="65"/>
        <v>63.294642857142854</v>
      </c>
      <c r="W134" s="5">
        <f t="shared" si="65"/>
        <v>96.74742268041237</v>
      </c>
      <c r="X134" s="5">
        <f t="shared" si="65"/>
        <v>78.719780219780219</v>
      </c>
      <c r="Y134" s="5">
        <f t="shared" si="65"/>
        <v>70.251082251082252</v>
      </c>
      <c r="Z134" s="5"/>
      <c r="AA134" s="5">
        <f t="shared" si="65"/>
        <v>51.421191354770698</v>
      </c>
      <c r="AB134" s="5">
        <f t="shared" si="65"/>
        <v>54.119402985074622</v>
      </c>
      <c r="AC134" s="5">
        <f t="shared" si="65"/>
        <v>96.483516483516482</v>
      </c>
      <c r="AD134" s="5">
        <f t="shared" si="65"/>
        <v>83.675862068965515</v>
      </c>
      <c r="AE134" s="5">
        <f t="shared" si="65"/>
        <v>60.005000000000003</v>
      </c>
    </row>
    <row r="135" spans="1:31" x14ac:dyDescent="0.2">
      <c r="A135" s="6">
        <v>1981</v>
      </c>
      <c r="B135" s="5">
        <f t="shared" si="62"/>
        <v>60.624376149198845</v>
      </c>
      <c r="C135" s="5">
        <f t="shared" si="62"/>
        <v>55.008547008547012</v>
      </c>
      <c r="D135" s="5">
        <f t="shared" si="62"/>
        <v>90.924324324324331</v>
      </c>
      <c r="E135" s="5">
        <f t="shared" si="62"/>
        <v>95.945765937202665</v>
      </c>
      <c r="F135" s="5">
        <f t="shared" si="62"/>
        <v>92.860160965794776</v>
      </c>
      <c r="G135" s="5"/>
      <c r="H135" s="5"/>
      <c r="I135" s="5">
        <f t="shared" ref="I135:AE135" si="66">I68/I30</f>
        <v>55.780358598207009</v>
      </c>
      <c r="J135" s="5">
        <f t="shared" si="66"/>
        <v>59.607017543859648</v>
      </c>
      <c r="K135" s="5">
        <f t="shared" si="66"/>
        <v>106.04878048780488</v>
      </c>
      <c r="L135" s="5">
        <f t="shared" si="66"/>
        <v>111.66744730679157</v>
      </c>
      <c r="M135" s="5">
        <f t="shared" si="66"/>
        <v>135.78405315614617</v>
      </c>
      <c r="N135" s="5"/>
      <c r="O135" s="5">
        <f t="shared" si="66"/>
        <v>71.15169660678643</v>
      </c>
      <c r="P135" s="5">
        <f t="shared" si="66"/>
        <v>66.431034482758633</v>
      </c>
      <c r="Q135" s="5">
        <f t="shared" si="66"/>
        <v>119.61643835616438</v>
      </c>
      <c r="R135" s="5">
        <f t="shared" si="66"/>
        <v>97.424050632911388</v>
      </c>
      <c r="S135" s="5">
        <f t="shared" si="66"/>
        <v>96.502590673575128</v>
      </c>
      <c r="T135" s="5"/>
      <c r="U135" s="5">
        <f t="shared" si="66"/>
        <v>55.650526915408719</v>
      </c>
      <c r="V135" s="5">
        <f t="shared" si="66"/>
        <v>46.848214285714278</v>
      </c>
      <c r="W135" s="5">
        <f t="shared" si="66"/>
        <v>78.47126436781609</v>
      </c>
      <c r="X135" s="5">
        <f t="shared" si="66"/>
        <v>80.471698113207552</v>
      </c>
      <c r="Y135" s="5">
        <f t="shared" si="66"/>
        <v>63.635761589403977</v>
      </c>
      <c r="Z135" s="5"/>
      <c r="AA135" s="5">
        <f t="shared" si="66"/>
        <v>56.74089276552079</v>
      </c>
      <c r="AB135" s="5">
        <f t="shared" si="66"/>
        <v>47.224806201550386</v>
      </c>
      <c r="AC135" s="5">
        <f t="shared" si="66"/>
        <v>85.283950617283949</v>
      </c>
      <c r="AD135" s="5">
        <f t="shared" si="66"/>
        <v>64.702702702702709</v>
      </c>
      <c r="AE135" s="5">
        <f t="shared" si="66"/>
        <v>68.286432160804011</v>
      </c>
    </row>
    <row r="136" spans="1:31" x14ac:dyDescent="0.2">
      <c r="A136" s="6">
        <v>1982</v>
      </c>
      <c r="B136" s="5">
        <f t="shared" si="62"/>
        <v>54.469956694334172</v>
      </c>
      <c r="C136" s="5">
        <f t="shared" si="62"/>
        <v>62.533236994219656</v>
      </c>
      <c r="D136" s="5">
        <f t="shared" si="62"/>
        <v>83.496894409937894</v>
      </c>
      <c r="E136" s="5">
        <f t="shared" si="62"/>
        <v>86.419410745233975</v>
      </c>
      <c r="F136" s="5">
        <f t="shared" si="62"/>
        <v>91.310380267214796</v>
      </c>
      <c r="G136" s="5"/>
      <c r="H136" s="5"/>
      <c r="I136" s="5">
        <f t="shared" ref="I136:AE136" si="67">I69/I31</f>
        <v>50.36434108527132</v>
      </c>
      <c r="J136" s="5">
        <f t="shared" si="67"/>
        <v>67.472148541114066</v>
      </c>
      <c r="K136" s="5">
        <f t="shared" si="67"/>
        <v>121.79310344827587</v>
      </c>
      <c r="L136" s="5">
        <f t="shared" si="67"/>
        <v>87.214601769911511</v>
      </c>
      <c r="M136" s="5">
        <f t="shared" si="67"/>
        <v>129.7764705882353</v>
      </c>
      <c r="N136" s="5"/>
      <c r="O136" s="5">
        <f t="shared" si="67"/>
        <v>59.569414649095918</v>
      </c>
      <c r="P136" s="5">
        <f t="shared" si="67"/>
        <v>57.467289719626166</v>
      </c>
      <c r="Q136" s="5">
        <f t="shared" si="67"/>
        <v>99.786885245901644</v>
      </c>
      <c r="R136" s="5">
        <f t="shared" si="67"/>
        <v>94.162576687116584</v>
      </c>
      <c r="S136" s="5">
        <f t="shared" si="67"/>
        <v>94.716101694915267</v>
      </c>
      <c r="T136" s="5"/>
      <c r="U136" s="5">
        <f t="shared" si="67"/>
        <v>52.614120183239017</v>
      </c>
      <c r="V136" s="5">
        <f t="shared" si="67"/>
        <v>61.971014492753625</v>
      </c>
      <c r="W136" s="5">
        <f t="shared" si="67"/>
        <v>71.393103448275866</v>
      </c>
      <c r="X136" s="5">
        <f t="shared" si="67"/>
        <v>81.194570135746602</v>
      </c>
      <c r="Y136" s="5">
        <f t="shared" si="67"/>
        <v>83.43497757847534</v>
      </c>
      <c r="Z136" s="5"/>
      <c r="AA136" s="5">
        <f t="shared" si="67"/>
        <v>54.316936836221352</v>
      </c>
      <c r="AB136" s="5">
        <f t="shared" si="67"/>
        <v>53.70289855072464</v>
      </c>
      <c r="AC136" s="5">
        <f t="shared" si="67"/>
        <v>78.568181818181813</v>
      </c>
      <c r="AD136" s="5">
        <f t="shared" si="67"/>
        <v>74.775641025641022</v>
      </c>
      <c r="AE136" s="5">
        <f t="shared" si="67"/>
        <v>57.119691119691119</v>
      </c>
    </row>
    <row r="137" spans="1:31" x14ac:dyDescent="0.2">
      <c r="A137" s="6">
        <v>1984</v>
      </c>
      <c r="B137" s="5">
        <f t="shared" si="62"/>
        <v>57.16245783571884</v>
      </c>
      <c r="C137" s="5">
        <f t="shared" si="62"/>
        <v>59.134289439374186</v>
      </c>
      <c r="D137" s="5">
        <f t="shared" si="62"/>
        <v>86.862790697674427</v>
      </c>
      <c r="E137" s="5">
        <f t="shared" si="62"/>
        <v>83.723514211886311</v>
      </c>
      <c r="F137" s="5">
        <f t="shared" si="62"/>
        <v>87.35798016230838</v>
      </c>
      <c r="G137" s="5"/>
      <c r="H137" s="5"/>
      <c r="I137" s="5">
        <f t="shared" ref="I137:AE137" si="68">I70/I32</f>
        <v>54.234219269102994</v>
      </c>
      <c r="J137" s="5">
        <f t="shared" si="68"/>
        <v>63.817927170868352</v>
      </c>
      <c r="K137" s="5">
        <f t="shared" si="68"/>
        <v>112.87272727272726</v>
      </c>
      <c r="L137" s="5">
        <f t="shared" si="68"/>
        <v>90.078758949880665</v>
      </c>
      <c r="M137" s="5">
        <f t="shared" si="68"/>
        <v>121.00380228136883</v>
      </c>
      <c r="N137" s="5"/>
      <c r="O137" s="5">
        <f t="shared" si="68"/>
        <v>64.858936240502146</v>
      </c>
      <c r="P137" s="5">
        <f t="shared" si="68"/>
        <v>60.926966292134836</v>
      </c>
      <c r="Q137" s="5">
        <f t="shared" si="68"/>
        <v>108.07070707070707</v>
      </c>
      <c r="R137" s="5">
        <f t="shared" si="68"/>
        <v>94.643835616438352</v>
      </c>
      <c r="S137" s="5">
        <f t="shared" si="68"/>
        <v>111.46938775510205</v>
      </c>
      <c r="T137" s="5"/>
      <c r="U137" s="5">
        <f t="shared" si="68"/>
        <v>53.978165938864628</v>
      </c>
      <c r="V137" s="5">
        <f t="shared" si="68"/>
        <v>51.154696132596683</v>
      </c>
      <c r="W137" s="5">
        <f t="shared" si="68"/>
        <v>68.480662983425418</v>
      </c>
      <c r="X137" s="5">
        <f t="shared" si="68"/>
        <v>72.764705882352942</v>
      </c>
      <c r="Y137" s="5">
        <f t="shared" si="68"/>
        <v>69.904761904761912</v>
      </c>
      <c r="Z137" s="5"/>
      <c r="AA137" s="5">
        <f t="shared" si="68"/>
        <v>54.743178170144461</v>
      </c>
      <c r="AB137" s="5">
        <f t="shared" si="68"/>
        <v>47.480769230769234</v>
      </c>
      <c r="AC137" s="5">
        <f t="shared" si="68"/>
        <v>84.715789473684225</v>
      </c>
      <c r="AD137" s="5">
        <f t="shared" si="68"/>
        <v>61.522321428571423</v>
      </c>
      <c r="AE137" s="5">
        <f t="shared" si="68"/>
        <v>56.893292682926834</v>
      </c>
    </row>
    <row r="138" spans="1:31" x14ac:dyDescent="0.2">
      <c r="A138" s="6">
        <v>1987</v>
      </c>
      <c r="B138" s="5">
        <f t="shared" si="62"/>
        <v>53.208947678827194</v>
      </c>
      <c r="C138" s="5">
        <f t="shared" si="62"/>
        <v>51.630648330058946</v>
      </c>
      <c r="D138" s="5">
        <f t="shared" si="62"/>
        <v>88.689342403628117</v>
      </c>
      <c r="E138" s="5">
        <f t="shared" si="62"/>
        <v>80.790017211703969</v>
      </c>
      <c r="F138" s="5">
        <f t="shared" si="62"/>
        <v>80.287751677852341</v>
      </c>
      <c r="G138" s="5"/>
      <c r="H138" s="5"/>
      <c r="I138" s="5">
        <f t="shared" ref="I138:AE138" si="69">I71/I33</f>
        <v>54.429538216560509</v>
      </c>
      <c r="J138" s="5">
        <f t="shared" si="69"/>
        <v>63.036553524804177</v>
      </c>
      <c r="K138" s="5">
        <f t="shared" si="69"/>
        <v>119.07692307692308</v>
      </c>
      <c r="L138" s="5">
        <f t="shared" si="69"/>
        <v>87.503529411764703</v>
      </c>
      <c r="M138" s="5">
        <f t="shared" si="69"/>
        <v>105.70322580645161</v>
      </c>
      <c r="N138" s="5"/>
      <c r="O138" s="5">
        <f t="shared" si="69"/>
        <v>56.074471086036667</v>
      </c>
      <c r="P138" s="5">
        <f t="shared" si="69"/>
        <v>46.282868525896419</v>
      </c>
      <c r="Q138" s="5">
        <f t="shared" si="69"/>
        <v>108.97058823529412</v>
      </c>
      <c r="R138" s="5">
        <f t="shared" si="69"/>
        <v>94.892405063291136</v>
      </c>
      <c r="S138" s="5">
        <f t="shared" si="69"/>
        <v>99.779342723004703</v>
      </c>
      <c r="T138" s="5"/>
      <c r="U138" s="5">
        <f t="shared" si="69"/>
        <v>53.292767547371234</v>
      </c>
      <c r="V138" s="5">
        <f t="shared" si="69"/>
        <v>39.898734177215189</v>
      </c>
      <c r="W138" s="5">
        <f t="shared" si="69"/>
        <v>77.147540983606561</v>
      </c>
      <c r="X138" s="5">
        <f t="shared" si="69"/>
        <v>67.480952380952388</v>
      </c>
      <c r="Y138" s="5">
        <f t="shared" si="69"/>
        <v>68.637982195845694</v>
      </c>
      <c r="Z138" s="5"/>
      <c r="AA138" s="5">
        <f t="shared" si="69"/>
        <v>46.653268765133177</v>
      </c>
      <c r="AB138" s="5">
        <f t="shared" si="69"/>
        <v>49.965986394557824</v>
      </c>
      <c r="AC138" s="5">
        <f t="shared" si="69"/>
        <v>73.913461538461547</v>
      </c>
      <c r="AD138" s="5">
        <f t="shared" si="69"/>
        <v>59.113207547169807</v>
      </c>
      <c r="AE138" s="5">
        <f t="shared" si="69"/>
        <v>55.879518072289166</v>
      </c>
    </row>
    <row r="139" spans="1:31" x14ac:dyDescent="0.2">
      <c r="A139" s="6">
        <v>1990</v>
      </c>
      <c r="B139" s="5">
        <f t="shared" si="62"/>
        <v>50.538514442916089</v>
      </c>
      <c r="C139" s="5">
        <f t="shared" si="62"/>
        <v>52.323676323676324</v>
      </c>
      <c r="D139" s="5">
        <f t="shared" si="62"/>
        <v>83.014285714285705</v>
      </c>
      <c r="E139" s="5">
        <f t="shared" si="62"/>
        <v>80.202886247877757</v>
      </c>
      <c r="F139" s="5">
        <f t="shared" si="62"/>
        <v>62.393835616438359</v>
      </c>
      <c r="G139" s="5"/>
      <c r="H139" s="5"/>
      <c r="I139" s="5">
        <f t="shared" ref="I139:AE139" si="70">I72/I34</f>
        <v>49.868355333571166</v>
      </c>
      <c r="J139" s="5">
        <f t="shared" si="70"/>
        <v>54.6</v>
      </c>
      <c r="K139" s="5">
        <f t="shared" si="70"/>
        <v>89.530612244897952</v>
      </c>
      <c r="L139" s="5">
        <f t="shared" si="70"/>
        <v>90.921348314606746</v>
      </c>
      <c r="M139" s="5">
        <f t="shared" si="70"/>
        <v>70.242718446601955</v>
      </c>
      <c r="N139" s="5"/>
      <c r="O139" s="5">
        <f t="shared" si="70"/>
        <v>54.898097471983327</v>
      </c>
      <c r="P139" s="5">
        <f t="shared" si="70"/>
        <v>60.062015503875969</v>
      </c>
      <c r="Q139" s="5">
        <f t="shared" si="70"/>
        <v>100.92857142857143</v>
      </c>
      <c r="R139" s="5">
        <f t="shared" si="70"/>
        <v>91.180722891566276</v>
      </c>
      <c r="S139" s="5">
        <f t="shared" si="70"/>
        <v>68.398340248962654</v>
      </c>
      <c r="T139" s="5"/>
      <c r="U139" s="5">
        <f t="shared" si="70"/>
        <v>48.466572504708104</v>
      </c>
      <c r="V139" s="5">
        <f t="shared" si="70"/>
        <v>42.131274131274132</v>
      </c>
      <c r="W139" s="5">
        <f t="shared" si="70"/>
        <v>69.125</v>
      </c>
      <c r="X139" s="5">
        <f t="shared" si="70"/>
        <v>57.299145299145309</v>
      </c>
      <c r="Y139" s="5">
        <f t="shared" si="70"/>
        <v>54.952238805970147</v>
      </c>
      <c r="Z139" s="5"/>
      <c r="AA139" s="5">
        <f t="shared" si="70"/>
        <v>47.808830223031407</v>
      </c>
      <c r="AB139" s="5">
        <f t="shared" si="70"/>
        <v>55.945355191256823</v>
      </c>
      <c r="AC139" s="5">
        <f t="shared" si="70"/>
        <v>76.756302521008408</v>
      </c>
      <c r="AD139" s="5">
        <f t="shared" si="70"/>
        <v>61.910179640718567</v>
      </c>
      <c r="AE139" s="5">
        <f t="shared" si="70"/>
        <v>57.316901408450704</v>
      </c>
    </row>
    <row r="140" spans="1:31" x14ac:dyDescent="0.2">
      <c r="A140" s="6">
        <v>1993</v>
      </c>
      <c r="B140" s="5">
        <f t="shared" si="62"/>
        <v>51.876456205954263</v>
      </c>
      <c r="C140" s="5">
        <f t="shared" si="62"/>
        <v>53.512937595129372</v>
      </c>
      <c r="D140" s="5">
        <f t="shared" si="62"/>
        <v>83.917279411764696</v>
      </c>
      <c r="E140" s="5">
        <f t="shared" si="62"/>
        <v>83.030176899063477</v>
      </c>
      <c r="F140" s="5">
        <f t="shared" si="62"/>
        <v>59.761632068718683</v>
      </c>
      <c r="G140" s="5"/>
      <c r="H140" s="5"/>
      <c r="I140" s="5">
        <f t="shared" ref="I140:AE140" si="71">I73/I35</f>
        <v>52.928415697674417</v>
      </c>
      <c r="J140" s="5">
        <f t="shared" si="71"/>
        <v>59.043577981651374</v>
      </c>
      <c r="K140" s="5">
        <f t="shared" si="71"/>
        <v>94.68</v>
      </c>
      <c r="L140" s="5">
        <f t="shared" si="71"/>
        <v>83.687645687645684</v>
      </c>
      <c r="M140" s="5">
        <f t="shared" si="71"/>
        <v>77.807692307692307</v>
      </c>
      <c r="N140" s="5"/>
      <c r="O140" s="5">
        <f t="shared" si="71"/>
        <v>56.470503940769049</v>
      </c>
      <c r="P140" s="5">
        <f t="shared" si="71"/>
        <v>61.094059405940591</v>
      </c>
      <c r="Q140" s="5">
        <f t="shared" si="71"/>
        <v>107.1726618705036</v>
      </c>
      <c r="R140" s="5">
        <f t="shared" si="71"/>
        <v>115.91150442477877</v>
      </c>
      <c r="S140" s="5">
        <f t="shared" si="71"/>
        <v>76.125412541254136</v>
      </c>
      <c r="T140" s="5"/>
      <c r="U140" s="5">
        <f t="shared" si="71"/>
        <v>50.726097615333188</v>
      </c>
      <c r="V140" s="5">
        <f t="shared" si="71"/>
        <v>50.65675057208238</v>
      </c>
      <c r="W140" s="5">
        <f t="shared" si="71"/>
        <v>70.454901960784312</v>
      </c>
      <c r="X140" s="5">
        <f t="shared" si="71"/>
        <v>54.141025641025635</v>
      </c>
      <c r="Y140" s="5">
        <f t="shared" si="71"/>
        <v>48.577836411609503</v>
      </c>
      <c r="Z140" s="5"/>
      <c r="AA140" s="5">
        <f t="shared" si="71"/>
        <v>45.0161225312374</v>
      </c>
      <c r="AB140" s="5">
        <f t="shared" si="71"/>
        <v>42.24267782426778</v>
      </c>
      <c r="AC140" s="5">
        <f t="shared" si="71"/>
        <v>81.36363636363636</v>
      </c>
      <c r="AD140" s="5">
        <f t="shared" si="71"/>
        <v>62.0738255033557</v>
      </c>
      <c r="AE140" s="5">
        <f t="shared" si="71"/>
        <v>41.56349206349207</v>
      </c>
    </row>
    <row r="141" spans="1:31" x14ac:dyDescent="0.2">
      <c r="A141" s="6">
        <v>1997</v>
      </c>
      <c r="B141" s="5">
        <f t="shared" si="62"/>
        <v>48.209480692723808</v>
      </c>
      <c r="C141" s="5">
        <f t="shared" si="62"/>
        <v>45.479626660087995</v>
      </c>
      <c r="D141" s="5">
        <f t="shared" si="62"/>
        <v>78.349979923134285</v>
      </c>
      <c r="E141" s="5">
        <f t="shared" si="62"/>
        <v>70.905729727378514</v>
      </c>
      <c r="F141" s="5">
        <f t="shared" si="62"/>
        <v>56.90230694705366</v>
      </c>
      <c r="G141" s="5"/>
      <c r="H141" s="5"/>
      <c r="I141" s="5">
        <f t="shared" ref="I141:AE142" si="72">I74/I36</f>
        <v>47.718178909693876</v>
      </c>
      <c r="J141" s="5">
        <f t="shared" si="72"/>
        <v>57.453437454386219</v>
      </c>
      <c r="K141" s="5">
        <f t="shared" si="72"/>
        <v>87.733333333333334</v>
      </c>
      <c r="L141" s="5">
        <f t="shared" si="72"/>
        <v>64.778937888833809</v>
      </c>
      <c r="M141" s="5">
        <f t="shared" si="72"/>
        <v>79.05881872215231</v>
      </c>
      <c r="N141" s="5"/>
      <c r="O141" s="5">
        <f t="shared" si="72"/>
        <v>55.089980288783643</v>
      </c>
      <c r="P141" s="5">
        <f t="shared" si="72"/>
        <v>49.439804565233985</v>
      </c>
      <c r="Q141" s="5">
        <f t="shared" si="72"/>
        <v>110.25139635086971</v>
      </c>
      <c r="R141" s="5">
        <f t="shared" si="72"/>
        <v>89.756796290076181</v>
      </c>
      <c r="S141" s="5">
        <f t="shared" si="72"/>
        <v>68.290133779264224</v>
      </c>
      <c r="T141" s="5"/>
      <c r="U141" s="5">
        <f t="shared" si="72"/>
        <v>44.816827506902264</v>
      </c>
      <c r="V141" s="5">
        <f t="shared" si="72"/>
        <v>36.094569541993323</v>
      </c>
      <c r="W141" s="5">
        <f t="shared" si="72"/>
        <v>68.097118205349432</v>
      </c>
      <c r="X141" s="5">
        <f t="shared" si="72"/>
        <v>60.313432835820883</v>
      </c>
      <c r="Y141" s="5">
        <f t="shared" si="72"/>
        <v>47.021600046110855</v>
      </c>
      <c r="Z141" s="5"/>
      <c r="AA141" s="5">
        <f t="shared" si="72"/>
        <v>42.289986470946836</v>
      </c>
      <c r="AB141" s="5">
        <f t="shared" si="72"/>
        <v>34.962481710672918</v>
      </c>
      <c r="AC141" s="5">
        <f t="shared" si="72"/>
        <v>72.78233795641097</v>
      </c>
      <c r="AD141" s="5">
        <f t="shared" si="72"/>
        <v>55.744966442953022</v>
      </c>
      <c r="AE141" s="5">
        <f t="shared" si="72"/>
        <v>42.341429344444784</v>
      </c>
    </row>
    <row r="142" spans="1:31" x14ac:dyDescent="0.2">
      <c r="A142" s="6">
        <v>2001</v>
      </c>
      <c r="B142" s="5">
        <f t="shared" si="62"/>
        <v>42.493264634676265</v>
      </c>
      <c r="C142" s="5">
        <f t="shared" si="62"/>
        <v>42.299920445505172</v>
      </c>
      <c r="D142" s="5">
        <f t="shared" si="62"/>
        <v>71.48132780082986</v>
      </c>
      <c r="E142" s="5">
        <f t="shared" si="62"/>
        <v>56.068835098335853</v>
      </c>
      <c r="F142" s="5">
        <f t="shared" si="62"/>
        <v>48.433726578764741</v>
      </c>
      <c r="G142" s="5"/>
      <c r="H142" s="5"/>
      <c r="I142" s="5">
        <f t="shared" si="72"/>
        <v>43.710758377425044</v>
      </c>
      <c r="J142" s="5">
        <f t="shared" si="72"/>
        <v>47.944776119402988</v>
      </c>
      <c r="K142" s="5">
        <f t="shared" si="72"/>
        <v>85.411764705882348</v>
      </c>
      <c r="L142" s="5">
        <f t="shared" si="72"/>
        <v>54.952879581151826</v>
      </c>
      <c r="M142" s="5">
        <f t="shared" si="72"/>
        <v>58.749347258485635</v>
      </c>
      <c r="N142" s="5"/>
      <c r="O142" s="5">
        <f t="shared" si="72"/>
        <v>47.306691449814124</v>
      </c>
      <c r="P142" s="5">
        <f t="shared" si="72"/>
        <v>42.854897218863364</v>
      </c>
      <c r="Q142" s="5">
        <f t="shared" si="72"/>
        <v>98.703999999999994</v>
      </c>
      <c r="R142" s="5">
        <f t="shared" si="72"/>
        <v>70.235474006116206</v>
      </c>
      <c r="S142" s="5">
        <f t="shared" si="72"/>
        <v>48.957627118644076</v>
      </c>
      <c r="T142" s="5"/>
      <c r="U142" s="5">
        <f t="shared" si="72"/>
        <v>40.630093520374075</v>
      </c>
      <c r="V142" s="5">
        <f t="shared" si="72"/>
        <v>37.955792682926834</v>
      </c>
      <c r="W142" s="5">
        <f t="shared" si="72"/>
        <v>62.255072463768116</v>
      </c>
      <c r="X142" s="5">
        <f t="shared" si="72"/>
        <v>46.032846715328461</v>
      </c>
      <c r="Y142" s="5">
        <f t="shared" si="72"/>
        <v>47.259351620947633</v>
      </c>
      <c r="Z142" s="5"/>
      <c r="AA142" s="5">
        <f t="shared" si="72"/>
        <v>38.129443326626422</v>
      </c>
      <c r="AB142" s="5">
        <f t="shared" si="72"/>
        <v>38.445983379501385</v>
      </c>
      <c r="AC142" s="5">
        <f t="shared" si="72"/>
        <v>65.167567567567559</v>
      </c>
      <c r="AD142" s="5">
        <f t="shared" si="72"/>
        <v>47.348993288590606</v>
      </c>
      <c r="AE142" s="5">
        <f t="shared" si="72"/>
        <v>39.874109263657957</v>
      </c>
    </row>
    <row r="143" spans="1:31" x14ac:dyDescent="0.2">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row>
    <row r="144" spans="1:31" x14ac:dyDescent="0.2">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row>
    <row r="145" spans="1:30" x14ac:dyDescent="0.2">
      <c r="A145" s="1" t="s">
        <v>84</v>
      </c>
      <c r="B145" s="3"/>
      <c r="F145" s="3"/>
    </row>
    <row r="146" spans="1:30" x14ac:dyDescent="0.2">
      <c r="A146" s="1"/>
      <c r="B146" s="3"/>
      <c r="F146" s="3"/>
    </row>
    <row r="147" spans="1:30" x14ac:dyDescent="0.2">
      <c r="B147" s="7" t="s">
        <v>17</v>
      </c>
      <c r="C147" s="7" t="s">
        <v>18</v>
      </c>
      <c r="D147" s="7" t="s">
        <v>19</v>
      </c>
      <c r="E147" s="7" t="s">
        <v>20</v>
      </c>
      <c r="F147" s="7" t="s">
        <v>21</v>
      </c>
    </row>
    <row r="148" spans="1:30" x14ac:dyDescent="0.2">
      <c r="A148" s="6">
        <v>1978</v>
      </c>
      <c r="B148" s="9">
        <f t="shared" ref="B148:G158" si="73">B65/B8</f>
        <v>154.15175257731957</v>
      </c>
      <c r="C148" s="9">
        <f t="shared" si="73"/>
        <v>140.46129032258065</v>
      </c>
      <c r="D148" s="9">
        <f t="shared" si="73"/>
        <v>94.310416666666669</v>
      </c>
      <c r="E148" s="9">
        <f t="shared" si="73"/>
        <v>131.60545454545456</v>
      </c>
      <c r="F148" s="9">
        <f t="shared" si="73"/>
        <v>81.58369565217393</v>
      </c>
      <c r="G148" s="9">
        <f t="shared" si="73"/>
        <v>137.89438642297648</v>
      </c>
      <c r="H148" s="9"/>
    </row>
    <row r="149" spans="1:30" x14ac:dyDescent="0.2">
      <c r="A149" s="6">
        <v>1979</v>
      </c>
      <c r="B149" s="9">
        <f t="shared" si="73"/>
        <v>138.0437125748503</v>
      </c>
      <c r="C149" s="9">
        <f t="shared" si="73"/>
        <v>136.03939393939396</v>
      </c>
      <c r="D149" s="9">
        <f t="shared" si="73"/>
        <v>85.409756097560987</v>
      </c>
      <c r="E149" s="9">
        <f t="shared" si="73"/>
        <v>128.86914893617021</v>
      </c>
      <c r="F149" s="9">
        <f t="shared" si="73"/>
        <v>77.20471698113208</v>
      </c>
      <c r="G149" s="9">
        <f t="shared" si="73"/>
        <v>125.73987096774196</v>
      </c>
      <c r="H149" s="9"/>
    </row>
    <row r="150" spans="1:30" x14ac:dyDescent="0.2">
      <c r="A150" s="6">
        <v>1980</v>
      </c>
      <c r="B150" s="9">
        <f t="shared" si="73"/>
        <v>124.7511320754717</v>
      </c>
      <c r="C150" s="9">
        <f t="shared" si="73"/>
        <v>118.37575757575758</v>
      </c>
      <c r="D150" s="9">
        <f t="shared" si="73"/>
        <v>84.96521739130435</v>
      </c>
      <c r="E150" s="9">
        <f t="shared" si="73"/>
        <v>110.410101010101</v>
      </c>
      <c r="F150" s="9">
        <f t="shared" si="73"/>
        <v>77.249999999999986</v>
      </c>
      <c r="G150" s="9">
        <f t="shared" si="73"/>
        <v>114.22365196078432</v>
      </c>
      <c r="H150" s="9"/>
    </row>
    <row r="151" spans="1:30" x14ac:dyDescent="0.2">
      <c r="A151" s="6">
        <v>1981</v>
      </c>
      <c r="B151" s="9">
        <f t="shared" si="73"/>
        <v>126.81153846153846</v>
      </c>
      <c r="C151" s="9">
        <f t="shared" si="73"/>
        <v>107.26666666666667</v>
      </c>
      <c r="D151" s="9">
        <f t="shared" si="73"/>
        <v>80.099999999999994</v>
      </c>
      <c r="E151" s="9">
        <f t="shared" si="73"/>
        <v>108.42903225806451</v>
      </c>
      <c r="F151" s="9">
        <f t="shared" si="73"/>
        <v>76.919166666666669</v>
      </c>
      <c r="G151" s="9">
        <f t="shared" si="73"/>
        <v>114.48315282791818</v>
      </c>
      <c r="H151" s="9"/>
    </row>
    <row r="152" spans="1:30" x14ac:dyDescent="0.2">
      <c r="A152" s="6">
        <v>1982</v>
      </c>
      <c r="B152" s="9">
        <f t="shared" si="73"/>
        <v>112.22026022304833</v>
      </c>
      <c r="C152" s="9">
        <f t="shared" si="73"/>
        <v>110.95641025641027</v>
      </c>
      <c r="D152" s="9">
        <f t="shared" si="73"/>
        <v>72.664864864864867</v>
      </c>
      <c r="E152" s="9">
        <f t="shared" si="73"/>
        <v>98.740594059405936</v>
      </c>
      <c r="F152" s="9">
        <f t="shared" si="73"/>
        <v>72.823770491803288</v>
      </c>
      <c r="G152" s="9">
        <f t="shared" si="73"/>
        <v>103.04384707287933</v>
      </c>
      <c r="H152" s="9"/>
    </row>
    <row r="153" spans="1:30" x14ac:dyDescent="0.2">
      <c r="A153" s="6">
        <v>1984</v>
      </c>
      <c r="B153" s="9">
        <f t="shared" si="73"/>
        <v>117.19906542056074</v>
      </c>
      <c r="C153" s="9">
        <f t="shared" si="73"/>
        <v>110.62439024390245</v>
      </c>
      <c r="D153" s="9">
        <f t="shared" si="73"/>
        <v>73.237254901960782</v>
      </c>
      <c r="E153" s="9">
        <f t="shared" si="73"/>
        <v>97.203000000000003</v>
      </c>
      <c r="F153" s="9">
        <f t="shared" si="73"/>
        <v>71.235294117647058</v>
      </c>
      <c r="G153" s="9">
        <f t="shared" si="73"/>
        <v>104.72827346465816</v>
      </c>
      <c r="H153" s="9"/>
    </row>
    <row r="154" spans="1:30" x14ac:dyDescent="0.2">
      <c r="A154" s="6">
        <v>1987</v>
      </c>
      <c r="B154" s="9">
        <f t="shared" si="73"/>
        <v>114.4088768115942</v>
      </c>
      <c r="C154" s="9">
        <f t="shared" si="73"/>
        <v>99.169811320754718</v>
      </c>
      <c r="D154" s="9">
        <f t="shared" si="73"/>
        <v>76.690196078431384</v>
      </c>
      <c r="E154" s="9">
        <f t="shared" si="73"/>
        <v>92.948514851485143</v>
      </c>
      <c r="F154" s="9">
        <f t="shared" si="73"/>
        <v>64.230201342281873</v>
      </c>
      <c r="G154" s="9">
        <f t="shared" si="73"/>
        <v>100.74944812362031</v>
      </c>
      <c r="H154" s="9"/>
    </row>
    <row r="155" spans="1:30" x14ac:dyDescent="0.2">
      <c r="A155" s="6">
        <v>1990</v>
      </c>
      <c r="B155" s="9">
        <f t="shared" si="73"/>
        <v>113.2443493150685</v>
      </c>
      <c r="C155" s="9">
        <f t="shared" si="73"/>
        <v>87.293333333333337</v>
      </c>
      <c r="D155" s="9">
        <f t="shared" si="73"/>
        <v>78.224999999999994</v>
      </c>
      <c r="E155" s="9">
        <f t="shared" si="73"/>
        <v>94.478999999999999</v>
      </c>
      <c r="F155" s="9">
        <f t="shared" si="73"/>
        <v>50.608333333333334</v>
      </c>
      <c r="G155" s="9">
        <f t="shared" si="73"/>
        <v>98.059042553191489</v>
      </c>
      <c r="H155" s="9"/>
    </row>
    <row r="156" spans="1:30" x14ac:dyDescent="0.2">
      <c r="A156" s="6">
        <v>1993</v>
      </c>
      <c r="B156" s="9">
        <f t="shared" si="73"/>
        <v>121.24268907563024</v>
      </c>
      <c r="C156" s="9">
        <f t="shared" si="73"/>
        <v>96.323287671232876</v>
      </c>
      <c r="D156" s="9">
        <f t="shared" si="73"/>
        <v>81.519642857142856</v>
      </c>
      <c r="E156" s="9">
        <f t="shared" si="73"/>
        <v>99.74</v>
      </c>
      <c r="F156" s="9">
        <f t="shared" si="73"/>
        <v>51.535185185185185</v>
      </c>
      <c r="G156" s="9">
        <f t="shared" si="73"/>
        <v>103.58592132505176</v>
      </c>
      <c r="H156" s="9"/>
    </row>
    <row r="157" spans="1:30" x14ac:dyDescent="0.2">
      <c r="A157" s="6">
        <v>1997</v>
      </c>
      <c r="B157" s="9">
        <f t="shared" si="73"/>
        <v>117.87398119122257</v>
      </c>
      <c r="C157" s="9">
        <f t="shared" si="73"/>
        <v>94.86363636363636</v>
      </c>
      <c r="D157" s="9">
        <f t="shared" si="73"/>
        <v>79.707936507936509</v>
      </c>
      <c r="E157" s="9">
        <f t="shared" si="73"/>
        <v>91.923214285714295</v>
      </c>
      <c r="F157" s="9">
        <f t="shared" si="73"/>
        <v>48.651265822784815</v>
      </c>
      <c r="G157" s="9">
        <f t="shared" si="73"/>
        <v>101.03678500986196</v>
      </c>
      <c r="H157" s="9"/>
    </row>
    <row r="158" spans="1:30" x14ac:dyDescent="0.2">
      <c r="A158" s="6">
        <v>2001</v>
      </c>
      <c r="B158" s="9">
        <f t="shared" si="73"/>
        <v>108.48240887480189</v>
      </c>
      <c r="C158" s="9">
        <f t="shared" si="73"/>
        <v>100.32264150943398</v>
      </c>
      <c r="D158" s="9">
        <f t="shared" si="73"/>
        <v>76.001470588235293</v>
      </c>
      <c r="E158" s="9">
        <f t="shared" si="73"/>
        <v>78.024210526315798</v>
      </c>
      <c r="F158" s="9">
        <f t="shared" si="73"/>
        <v>41.054705882352941</v>
      </c>
      <c r="G158" s="9">
        <f t="shared" si="73"/>
        <v>92.19280373831775</v>
      </c>
      <c r="I158" s="46" t="s">
        <v>653</v>
      </c>
    </row>
    <row r="160" spans="1:30" ht="15" x14ac:dyDescent="0.25">
      <c r="G160" s="309" t="s">
        <v>652</v>
      </c>
      <c r="H160" s="310"/>
      <c r="I160" s="310"/>
      <c r="J160" s="310"/>
      <c r="K160" s="310"/>
      <c r="L160" s="310"/>
      <c r="M160" s="310"/>
      <c r="N160" s="310"/>
      <c r="O160" s="310"/>
      <c r="P160" s="310"/>
      <c r="Q160" s="310"/>
      <c r="R160" s="310"/>
      <c r="S160" s="310"/>
      <c r="T160" s="310"/>
      <c r="U160" s="310"/>
      <c r="V160" s="310"/>
      <c r="W160" s="310"/>
      <c r="X160" s="310"/>
      <c r="Y160" s="310"/>
      <c r="AA160" s="310"/>
      <c r="AB160" s="310"/>
      <c r="AC160" s="310"/>
      <c r="AD160" s="310"/>
    </row>
    <row r="161" spans="2:30" ht="15" x14ac:dyDescent="0.25">
      <c r="G161" s="310">
        <v>1993</v>
      </c>
      <c r="H161" s="310"/>
      <c r="I161" s="311">
        <f>I35+J35</f>
        <v>31.88</v>
      </c>
      <c r="J161" s="311">
        <f>L35+M35</f>
        <v>7.67</v>
      </c>
      <c r="K161" s="311">
        <f>K35</f>
        <v>0.5</v>
      </c>
      <c r="L161" s="310"/>
      <c r="M161" s="310"/>
      <c r="N161" s="310"/>
      <c r="O161" s="311">
        <f>O35+P35</f>
        <v>43.89</v>
      </c>
      <c r="P161" s="311">
        <f>R35+S35</f>
        <v>5.2899999999999991</v>
      </c>
      <c r="Q161" s="311">
        <f>Q35</f>
        <v>1.39</v>
      </c>
      <c r="R161" s="310"/>
      <c r="S161" s="310"/>
      <c r="T161" s="310"/>
      <c r="U161" s="311">
        <f>U35+V35</f>
        <v>49.239999999999995</v>
      </c>
      <c r="V161" s="311">
        <f>X35+Y35</f>
        <v>5.35</v>
      </c>
      <c r="W161" s="311">
        <f>W35</f>
        <v>2.5499999999999998</v>
      </c>
      <c r="X161" s="310"/>
      <c r="Y161" s="310"/>
      <c r="AA161" s="311">
        <f>AA35+AB35</f>
        <v>27.2</v>
      </c>
      <c r="AB161" s="311">
        <f>AD35+AE35</f>
        <v>5.27</v>
      </c>
      <c r="AC161" s="311">
        <f>AC35</f>
        <v>0.99</v>
      </c>
      <c r="AD161" s="310"/>
    </row>
    <row r="162" spans="2:30" ht="15" x14ac:dyDescent="0.25">
      <c r="G162" s="310">
        <v>2001</v>
      </c>
      <c r="H162" s="310"/>
      <c r="I162" s="311">
        <f>I37+J37</f>
        <v>35.050000000000004</v>
      </c>
      <c r="J162" s="311">
        <f>L37+M37</f>
        <v>9.56</v>
      </c>
      <c r="K162" s="311">
        <f>K37</f>
        <v>0.68</v>
      </c>
      <c r="L162" s="310"/>
      <c r="M162" s="310"/>
      <c r="N162" s="310"/>
      <c r="O162" s="311">
        <f>O37+P37</f>
        <v>51.31</v>
      </c>
      <c r="P162" s="311">
        <f>R37+S37</f>
        <v>5.63</v>
      </c>
      <c r="Q162" s="311">
        <f>Q37</f>
        <v>1.25</v>
      </c>
      <c r="R162" s="310"/>
      <c r="S162" s="310"/>
      <c r="T162" s="310"/>
      <c r="U162" s="311">
        <f>U37+V37</f>
        <v>66.44</v>
      </c>
      <c r="V162" s="311">
        <f>X37+Y37</f>
        <v>6.75</v>
      </c>
      <c r="W162" s="311">
        <f>W37</f>
        <v>3.45</v>
      </c>
      <c r="X162" s="310"/>
      <c r="Y162" s="310"/>
      <c r="AA162" s="311">
        <f>AA37+AB37</f>
        <v>33.43</v>
      </c>
      <c r="AB162" s="311">
        <f>AD37+AE37</f>
        <v>5.7</v>
      </c>
      <c r="AC162" s="311">
        <f>AC37</f>
        <v>1.85</v>
      </c>
      <c r="AD162" s="310"/>
    </row>
    <row r="163" spans="2:30" ht="15" x14ac:dyDescent="0.25">
      <c r="G163" s="310"/>
      <c r="H163" s="310"/>
      <c r="I163" s="310"/>
      <c r="J163" s="310"/>
      <c r="K163" s="310"/>
      <c r="L163" s="310"/>
      <c r="M163" s="310"/>
      <c r="N163" s="310"/>
      <c r="O163" s="310"/>
      <c r="P163" s="310"/>
      <c r="Q163" s="310"/>
      <c r="R163" s="310"/>
      <c r="S163" s="310"/>
      <c r="T163" s="310"/>
      <c r="U163" s="310"/>
      <c r="V163" s="310"/>
      <c r="W163" s="310"/>
      <c r="X163" s="310"/>
      <c r="Y163" s="310"/>
      <c r="AA163" s="310"/>
      <c r="AB163" s="310"/>
      <c r="AC163" s="310"/>
      <c r="AD163" s="310"/>
    </row>
    <row r="164" spans="2:30" ht="15" x14ac:dyDescent="0.25">
      <c r="G164" s="310">
        <v>1993</v>
      </c>
      <c r="H164" s="310"/>
      <c r="I164" s="311">
        <f>I125+J125</f>
        <v>1366.878536585366</v>
      </c>
      <c r="J164" s="311">
        <f>L125+M125</f>
        <v>519.92707317073177</v>
      </c>
      <c r="K164" s="311">
        <f>K125</f>
        <v>33.222926829268296</v>
      </c>
      <c r="L164" s="310"/>
      <c r="M164" s="310"/>
      <c r="N164" s="310"/>
      <c r="O164" s="311">
        <f>O125+P125</f>
        <v>1905.0787804878048</v>
      </c>
      <c r="P164" s="311">
        <f>R125+S125</f>
        <v>389.58097560975602</v>
      </c>
      <c r="Q164" s="311">
        <f>Q125</f>
        <v>103.56024390243903</v>
      </c>
      <c r="R164" s="310"/>
      <c r="S164" s="310"/>
      <c r="T164" s="310"/>
      <c r="U164" s="311">
        <f>U125+V125</f>
        <v>1303.3670731707314</v>
      </c>
      <c r="V164" s="311">
        <f>X125+Y125</f>
        <v>96.194390243902433</v>
      </c>
      <c r="W164" s="311">
        <f>W125</f>
        <v>60.016097560975595</v>
      </c>
      <c r="X164" s="310"/>
      <c r="Y164" s="310"/>
      <c r="AA164" s="311">
        <f>AA125+AB125</f>
        <v>797.98073170731686</v>
      </c>
      <c r="AB164" s="311">
        <f>AD125+AE125</f>
        <v>144.23414634146343</v>
      </c>
      <c r="AC164" s="311">
        <f>AC125</f>
        <v>48.891463414634146</v>
      </c>
      <c r="AD164" s="310"/>
    </row>
    <row r="165" spans="2:30" ht="15" x14ac:dyDescent="0.25">
      <c r="G165" s="310">
        <v>2001</v>
      </c>
      <c r="H165" s="310"/>
      <c r="I165" s="311">
        <f>I127+J127</f>
        <v>1198.449512195122</v>
      </c>
      <c r="J165" s="311">
        <f>L127+M127</f>
        <v>411.73878048780483</v>
      </c>
      <c r="K165" s="311">
        <f>K127</f>
        <v>39.358048780487806</v>
      </c>
      <c r="L165" s="310"/>
      <c r="M165" s="310"/>
      <c r="N165" s="310"/>
      <c r="O165" s="311">
        <f>O127+P127</f>
        <v>1741.9924390243903</v>
      </c>
      <c r="P165" s="311">
        <f>R127+S127</f>
        <v>248.58560975609754</v>
      </c>
      <c r="Q165" s="311">
        <f>Q127</f>
        <v>83.438536585365853</v>
      </c>
      <c r="R165" s="310"/>
      <c r="S165" s="310"/>
      <c r="T165" s="310"/>
      <c r="U165" s="311">
        <f>U127+V127</f>
        <v>1252.5492682926824</v>
      </c>
      <c r="V165" s="311">
        <f>X127+Y127</f>
        <v>83.654634146341408</v>
      </c>
      <c r="W165" s="311">
        <f>W127</f>
        <v>50.233658536585324</v>
      </c>
      <c r="X165" s="310"/>
      <c r="Y165" s="310"/>
      <c r="AA165" s="311">
        <f>AA127+AB127</f>
        <v>811.01975609756096</v>
      </c>
      <c r="AB165" s="311">
        <f>AD127+AE127</f>
        <v>123.10780487804877</v>
      </c>
      <c r="AC165" s="311">
        <f>AC127</f>
        <v>64.081951219512192</v>
      </c>
      <c r="AD165" s="310"/>
    </row>
    <row r="166" spans="2:30" ht="15" x14ac:dyDescent="0.25">
      <c r="G166" s="310"/>
      <c r="H166" s="310"/>
      <c r="I166" s="310"/>
      <c r="J166" s="310"/>
      <c r="K166" s="310"/>
      <c r="L166" s="310"/>
      <c r="M166" s="310"/>
      <c r="N166" s="310"/>
      <c r="O166" s="310"/>
      <c r="P166" s="310"/>
      <c r="Q166" s="310"/>
      <c r="R166" s="310"/>
      <c r="S166" s="310"/>
      <c r="T166" s="310"/>
      <c r="U166" s="310"/>
      <c r="V166" s="310"/>
      <c r="W166" s="310"/>
      <c r="X166" s="310"/>
      <c r="Y166" s="310"/>
      <c r="AA166" s="310"/>
      <c r="AB166" s="310"/>
      <c r="AC166" s="310"/>
      <c r="AD166" s="310"/>
    </row>
    <row r="167" spans="2:30" ht="15" x14ac:dyDescent="0.25">
      <c r="G167" s="310">
        <v>1993</v>
      </c>
      <c r="H167" s="310"/>
      <c r="I167" s="310">
        <f t="shared" ref="I167:K168" si="74">I164/I161</f>
        <v>42.875738286868447</v>
      </c>
      <c r="J167" s="310">
        <f t="shared" si="74"/>
        <v>67.787102108309227</v>
      </c>
      <c r="K167" s="310">
        <f t="shared" si="74"/>
        <v>66.445853658536592</v>
      </c>
      <c r="L167" s="310"/>
      <c r="M167" s="310"/>
      <c r="N167" s="310"/>
      <c r="O167" s="310">
        <f t="shared" ref="O167:Q168" si="75">O164/O161</f>
        <v>43.405759409610496</v>
      </c>
      <c r="P167" s="310">
        <f t="shared" si="75"/>
        <v>73.644796901655212</v>
      </c>
      <c r="Q167" s="310">
        <f t="shared" si="75"/>
        <v>74.503772591682761</v>
      </c>
      <c r="R167" s="310"/>
      <c r="S167" s="310"/>
      <c r="T167" s="310"/>
      <c r="U167" s="310">
        <f t="shared" ref="U167:W168" si="76">U164/U161</f>
        <v>26.469680608666359</v>
      </c>
      <c r="V167" s="310">
        <f t="shared" si="76"/>
        <v>17.980259858673353</v>
      </c>
      <c r="W167" s="310">
        <f t="shared" si="76"/>
        <v>23.535724533715921</v>
      </c>
      <c r="X167" s="310"/>
      <c r="Y167" s="310"/>
      <c r="AA167" s="310">
        <f t="shared" ref="AA167:AC168" si="77">AA164/AA161</f>
        <v>29.337526901004296</v>
      </c>
      <c r="AB167" s="310">
        <f t="shared" si="77"/>
        <v>27.368908224186612</v>
      </c>
      <c r="AC167" s="310">
        <f t="shared" si="77"/>
        <v>49.385316580438534</v>
      </c>
      <c r="AD167" s="310"/>
    </row>
    <row r="168" spans="2:30" ht="15" x14ac:dyDescent="0.25">
      <c r="G168" s="310">
        <v>2001</v>
      </c>
      <c r="H168" s="310"/>
      <c r="I168" s="310">
        <f t="shared" si="74"/>
        <v>34.192568108277371</v>
      </c>
      <c r="J168" s="310">
        <f t="shared" si="74"/>
        <v>43.068910092866609</v>
      </c>
      <c r="K168" s="310">
        <f t="shared" si="74"/>
        <v>57.879483500717356</v>
      </c>
      <c r="L168" s="310"/>
      <c r="M168" s="310"/>
      <c r="N168" s="310"/>
      <c r="O168" s="310">
        <f t="shared" si="75"/>
        <v>33.950349620432476</v>
      </c>
      <c r="P168" s="310">
        <f t="shared" si="75"/>
        <v>44.153749512628337</v>
      </c>
      <c r="Q168" s="310">
        <f t="shared" si="75"/>
        <v>66.750829268292676</v>
      </c>
      <c r="R168" s="310"/>
      <c r="S168" s="310"/>
      <c r="T168" s="310"/>
      <c r="U168" s="310">
        <f t="shared" si="76"/>
        <v>18.852336970088537</v>
      </c>
      <c r="V168" s="310">
        <f t="shared" si="76"/>
        <v>12.393279132791319</v>
      </c>
      <c r="W168" s="310">
        <f t="shared" si="76"/>
        <v>14.560480735242121</v>
      </c>
      <c r="X168" s="310"/>
      <c r="Y168" s="310"/>
      <c r="AA168" s="310">
        <f t="shared" si="77"/>
        <v>24.260237992747861</v>
      </c>
      <c r="AB168" s="310">
        <f t="shared" si="77"/>
        <v>21.597860504920835</v>
      </c>
      <c r="AC168" s="310">
        <f t="shared" si="77"/>
        <v>34.638892551087672</v>
      </c>
      <c r="AD168" s="310"/>
    </row>
    <row r="169" spans="2:30" ht="15" x14ac:dyDescent="0.25">
      <c r="G169" s="310"/>
      <c r="H169" s="310"/>
      <c r="I169" s="312">
        <f>AVERAGE(I167,I168)</f>
        <v>38.534153197572905</v>
      </c>
      <c r="J169" s="312">
        <f>AVERAGE(J167,J168)</f>
        <v>55.428006100587922</v>
      </c>
      <c r="K169" s="312">
        <f>AVERAGE(K167,K168)</f>
        <v>62.162668579626974</v>
      </c>
      <c r="L169" s="310"/>
      <c r="M169" s="310"/>
      <c r="N169" s="310"/>
      <c r="O169" s="312">
        <f>AVERAGE(O167,O168)</f>
        <v>38.678054515021486</v>
      </c>
      <c r="P169" s="312">
        <f>AVERAGE(P167,P168)</f>
        <v>58.899273207141775</v>
      </c>
      <c r="Q169" s="312">
        <f>AVERAGE(Q167,Q168)</f>
        <v>70.627300929987712</v>
      </c>
      <c r="R169" s="310"/>
      <c r="S169" s="310"/>
      <c r="T169" s="310"/>
      <c r="U169" s="312">
        <f>AVERAGE(U167,U168)</f>
        <v>22.661008789377448</v>
      </c>
      <c r="V169" s="312">
        <f>AVERAGE(V167,V168)</f>
        <v>15.186769495732335</v>
      </c>
      <c r="W169" s="312">
        <f>AVERAGE(W167,W168)</f>
        <v>19.048102634479022</v>
      </c>
      <c r="X169" s="310"/>
      <c r="Y169" s="310"/>
      <c r="AA169" s="312">
        <f>AVERAGE(AA167,AA168)</f>
        <v>26.798882446876078</v>
      </c>
      <c r="AB169" s="312">
        <f>AVERAGE(AB167,AB168)</f>
        <v>24.483384364553721</v>
      </c>
      <c r="AC169" s="312">
        <f>AVERAGE(AC167,AC168)</f>
        <v>42.012104565763103</v>
      </c>
      <c r="AD169" s="310"/>
    </row>
    <row r="170" spans="2:30" ht="15" x14ac:dyDescent="0.25">
      <c r="G170" s="310"/>
      <c r="H170" s="310"/>
      <c r="I170" s="310"/>
      <c r="J170" s="310"/>
      <c r="K170" s="310"/>
      <c r="L170" s="310"/>
      <c r="M170" s="310"/>
      <c r="N170" s="310"/>
      <c r="O170" s="310"/>
      <c r="P170" s="310"/>
      <c r="Q170" s="310"/>
      <c r="R170" s="310"/>
      <c r="S170" s="310"/>
      <c r="T170" s="310"/>
      <c r="U170" s="310"/>
      <c r="V170" s="310"/>
      <c r="W170" s="310"/>
      <c r="X170" s="310"/>
      <c r="Y170" s="310"/>
      <c r="AA170" s="310"/>
      <c r="AB170" s="310"/>
      <c r="AC170" s="310"/>
      <c r="AD170" s="310"/>
    </row>
    <row r="171" spans="2:30" ht="15" x14ac:dyDescent="0.25">
      <c r="G171" s="310"/>
      <c r="H171" s="310"/>
      <c r="I171" s="310"/>
      <c r="J171" s="310"/>
      <c r="K171" s="310"/>
      <c r="L171" s="310"/>
      <c r="M171" s="310"/>
      <c r="N171" s="310"/>
      <c r="O171" s="310"/>
      <c r="P171" s="310"/>
      <c r="Q171" s="310"/>
      <c r="R171" s="310"/>
      <c r="S171" s="310"/>
      <c r="T171" s="310"/>
      <c r="U171" s="310"/>
      <c r="V171" s="310"/>
      <c r="W171" s="310"/>
      <c r="X171" s="310"/>
      <c r="Y171" s="310"/>
      <c r="AA171" s="310"/>
      <c r="AB171" s="310"/>
      <c r="AC171" s="310"/>
      <c r="AD171" s="310"/>
    </row>
    <row r="172" spans="2:30" ht="15" x14ac:dyDescent="0.25">
      <c r="G172" s="309" t="s">
        <v>34</v>
      </c>
      <c r="H172" s="310"/>
      <c r="I172" s="310"/>
      <c r="J172" s="310"/>
      <c r="K172" s="310"/>
      <c r="L172" s="310"/>
      <c r="M172" s="310"/>
      <c r="N172" s="310"/>
      <c r="O172" s="310"/>
      <c r="P172" s="310"/>
      <c r="Q172" s="310"/>
      <c r="R172" s="310"/>
      <c r="S172" s="310"/>
      <c r="T172" s="310"/>
      <c r="U172" s="310"/>
      <c r="V172" s="310"/>
      <c r="W172" s="310"/>
      <c r="X172" s="310"/>
      <c r="Y172" s="310"/>
      <c r="AA172" s="310"/>
      <c r="AB172" s="310"/>
      <c r="AC172" s="310"/>
      <c r="AD172" s="310"/>
    </row>
    <row r="173" spans="2:30" ht="15" x14ac:dyDescent="0.25">
      <c r="G173" s="310">
        <v>1993</v>
      </c>
      <c r="H173" s="310"/>
      <c r="I173" s="311">
        <f t="shared" ref="I173:K174" si="78">I161</f>
        <v>31.88</v>
      </c>
      <c r="J173" s="311">
        <f t="shared" si="78"/>
        <v>7.67</v>
      </c>
      <c r="K173" s="311">
        <f t="shared" si="78"/>
        <v>0.5</v>
      </c>
      <c r="L173" s="310"/>
      <c r="M173" s="310"/>
      <c r="N173" s="310"/>
      <c r="O173" s="311">
        <f t="shared" ref="O173:Q174" si="79">O161</f>
        <v>43.89</v>
      </c>
      <c r="P173" s="311">
        <f t="shared" si="79"/>
        <v>5.2899999999999991</v>
      </c>
      <c r="Q173" s="311">
        <f t="shared" si="79"/>
        <v>1.39</v>
      </c>
      <c r="R173" s="310"/>
      <c r="S173" s="310"/>
      <c r="T173" s="310"/>
      <c r="U173" s="311">
        <f t="shared" ref="U173:W174" si="80">U161</f>
        <v>49.239999999999995</v>
      </c>
      <c r="V173" s="311">
        <f t="shared" si="80"/>
        <v>5.35</v>
      </c>
      <c r="W173" s="311">
        <f t="shared" si="80"/>
        <v>2.5499999999999998</v>
      </c>
      <c r="X173" s="310"/>
      <c r="Y173" s="310"/>
      <c r="AA173" s="311">
        <f t="shared" ref="AA173:AC174" si="81">AA161</f>
        <v>27.2</v>
      </c>
      <c r="AB173" s="311">
        <f t="shared" si="81"/>
        <v>5.27</v>
      </c>
      <c r="AC173" s="311">
        <f t="shared" si="81"/>
        <v>0.99</v>
      </c>
      <c r="AD173" s="310"/>
    </row>
    <row r="174" spans="2:30" ht="15" x14ac:dyDescent="0.25">
      <c r="G174" s="310">
        <v>2001</v>
      </c>
      <c r="H174" s="310"/>
      <c r="I174" s="311">
        <f t="shared" si="78"/>
        <v>35.050000000000004</v>
      </c>
      <c r="J174" s="311">
        <f t="shared" si="78"/>
        <v>9.56</v>
      </c>
      <c r="K174" s="311">
        <f t="shared" si="78"/>
        <v>0.68</v>
      </c>
      <c r="L174" s="310"/>
      <c r="M174" s="310"/>
      <c r="N174" s="310"/>
      <c r="O174" s="311">
        <f t="shared" si="79"/>
        <v>51.31</v>
      </c>
      <c r="P174" s="311">
        <f t="shared" si="79"/>
        <v>5.63</v>
      </c>
      <c r="Q174" s="311">
        <f t="shared" si="79"/>
        <v>1.25</v>
      </c>
      <c r="R174" s="310"/>
      <c r="S174" s="310"/>
      <c r="T174" s="310"/>
      <c r="U174" s="311">
        <f t="shared" si="80"/>
        <v>66.44</v>
      </c>
      <c r="V174" s="311">
        <f t="shared" si="80"/>
        <v>6.75</v>
      </c>
      <c r="W174" s="311">
        <f t="shared" si="80"/>
        <v>3.45</v>
      </c>
      <c r="X174" s="310"/>
      <c r="Y174" s="310"/>
      <c r="AA174" s="311">
        <f t="shared" si="81"/>
        <v>33.43</v>
      </c>
      <c r="AB174" s="311">
        <f t="shared" si="81"/>
        <v>5.7</v>
      </c>
      <c r="AC174" s="311">
        <f t="shared" si="81"/>
        <v>1.85</v>
      </c>
      <c r="AD174" s="310"/>
    </row>
    <row r="175" spans="2:30" ht="15" x14ac:dyDescent="0.25">
      <c r="B175" s="3"/>
      <c r="F175" s="3"/>
      <c r="G175" s="310"/>
      <c r="H175" s="310"/>
      <c r="I175" s="310"/>
      <c r="J175" s="310"/>
      <c r="K175" s="310"/>
      <c r="L175" s="310"/>
      <c r="M175" s="310"/>
      <c r="N175" s="310"/>
      <c r="O175" s="310"/>
      <c r="P175" s="310"/>
      <c r="Q175" s="310"/>
      <c r="R175" s="310"/>
      <c r="S175" s="310"/>
      <c r="T175" s="310"/>
      <c r="U175" s="310"/>
      <c r="V175" s="310"/>
      <c r="W175" s="310"/>
      <c r="X175" s="310"/>
      <c r="Y175" s="310"/>
      <c r="AA175" s="310"/>
      <c r="AB175" s="310"/>
      <c r="AC175" s="310"/>
      <c r="AD175" s="310"/>
    </row>
    <row r="176" spans="2:30" ht="15" x14ac:dyDescent="0.25">
      <c r="B176" s="7"/>
      <c r="C176" s="7"/>
      <c r="D176" s="7"/>
      <c r="E176" s="7"/>
      <c r="F176" s="7"/>
      <c r="G176" s="310">
        <v>1993</v>
      </c>
      <c r="H176" s="310"/>
      <c r="I176" s="311">
        <f>I108+J108</f>
        <v>347.14146341463419</v>
      </c>
      <c r="J176" s="311">
        <f>L108+M108</f>
        <v>102.0829268292683</v>
      </c>
      <c r="K176" s="311">
        <f>K108</f>
        <v>14.117073170731707</v>
      </c>
      <c r="L176" s="310"/>
      <c r="M176" s="310"/>
      <c r="N176" s="310"/>
      <c r="O176" s="311">
        <f>O108+P108</f>
        <v>582.75121951219512</v>
      </c>
      <c r="P176" s="311">
        <f>R108+S108</f>
        <v>103.03902439024394</v>
      </c>
      <c r="Q176" s="311">
        <f>Q108</f>
        <v>45.40975609756098</v>
      </c>
      <c r="R176" s="310"/>
      <c r="S176" s="310"/>
      <c r="T176" s="310"/>
      <c r="U176" s="311">
        <f>U108+V108</f>
        <v>1194.0829268292684</v>
      </c>
      <c r="V176" s="311">
        <f>X108+Y108</f>
        <v>172.37560975609756</v>
      </c>
      <c r="W176" s="311">
        <f>W108</f>
        <v>119.6439024390244</v>
      </c>
      <c r="X176" s="310"/>
      <c r="Y176" s="310"/>
      <c r="AA176" s="311">
        <f>AA108+AB108</f>
        <v>419.82926829268303</v>
      </c>
      <c r="AB176" s="311">
        <f>AD108+AE108</f>
        <v>105.36585365853658</v>
      </c>
      <c r="AC176" s="311">
        <f>AC108</f>
        <v>31.658536585365852</v>
      </c>
      <c r="AD176" s="310"/>
    </row>
    <row r="177" spans="1:30" ht="15" x14ac:dyDescent="0.25">
      <c r="A177" s="6"/>
      <c r="B177" s="9"/>
      <c r="C177" s="9"/>
      <c r="D177" s="9"/>
      <c r="E177" s="9"/>
      <c r="F177" s="9"/>
      <c r="G177" s="310">
        <v>2001</v>
      </c>
      <c r="H177" s="310"/>
      <c r="I177" s="311">
        <f>I110+J110</f>
        <v>361.98048780487807</v>
      </c>
      <c r="J177" s="311">
        <f>L110+M110</f>
        <v>128.15121951219513</v>
      </c>
      <c r="K177" s="311">
        <f>K110</f>
        <v>18.721951219512196</v>
      </c>
      <c r="L177" s="310"/>
      <c r="M177" s="310"/>
      <c r="N177" s="310"/>
      <c r="O177" s="311">
        <f>O110+P110</f>
        <v>648.49756097560976</v>
      </c>
      <c r="P177" s="311">
        <f>R110+S110</f>
        <v>96.624390243902468</v>
      </c>
      <c r="Q177" s="311">
        <f>Q110</f>
        <v>39.94146341463415</v>
      </c>
      <c r="R177" s="310"/>
      <c r="S177" s="310"/>
      <c r="T177" s="310"/>
      <c r="U177" s="311">
        <f>U110+V110</f>
        <v>1429.3707317073172</v>
      </c>
      <c r="V177" s="311">
        <f>X110+Y110</f>
        <v>231.98536585365858</v>
      </c>
      <c r="W177" s="311">
        <f>W110</f>
        <v>164.54634146341468</v>
      </c>
      <c r="X177" s="310"/>
      <c r="Y177" s="310"/>
      <c r="AA177" s="311">
        <f>AA110+AB110</f>
        <v>464.7902439024391</v>
      </c>
      <c r="AB177" s="311">
        <f>AD110+AE110</f>
        <v>115.31219512195123</v>
      </c>
      <c r="AC177" s="311">
        <f>AC110</f>
        <v>56.478048780487811</v>
      </c>
      <c r="AD177" s="310"/>
    </row>
    <row r="178" spans="1:30" ht="15" x14ac:dyDescent="0.25">
      <c r="A178" s="6"/>
      <c r="B178" s="9"/>
      <c r="C178" s="9"/>
      <c r="D178" s="9"/>
      <c r="E178" s="9"/>
      <c r="F178" s="9"/>
      <c r="G178" s="310"/>
      <c r="H178" s="310"/>
      <c r="I178" s="310"/>
      <c r="J178" s="310"/>
      <c r="K178" s="310"/>
      <c r="L178" s="310"/>
      <c r="M178" s="310"/>
      <c r="N178" s="310"/>
      <c r="O178" s="310"/>
      <c r="P178" s="310"/>
      <c r="Q178" s="310"/>
      <c r="R178" s="310"/>
      <c r="S178" s="310"/>
      <c r="T178" s="310"/>
      <c r="U178" s="310"/>
      <c r="V178" s="310"/>
      <c r="W178" s="310"/>
      <c r="X178" s="310"/>
      <c r="Y178" s="310"/>
      <c r="AA178" s="310"/>
      <c r="AB178" s="310"/>
      <c r="AC178" s="310"/>
      <c r="AD178" s="310"/>
    </row>
    <row r="179" spans="1:30" ht="15" x14ac:dyDescent="0.25">
      <c r="A179" s="6"/>
      <c r="B179" s="9"/>
      <c r="C179" s="9"/>
      <c r="D179" s="9"/>
      <c r="E179" s="9"/>
      <c r="F179" s="9"/>
      <c r="G179" s="310">
        <v>1993</v>
      </c>
      <c r="H179" s="310"/>
      <c r="I179" s="310">
        <f t="shared" ref="I179:K180" si="82">I176/I173</f>
        <v>10.889004498576982</v>
      </c>
      <c r="J179" s="310">
        <f t="shared" si="82"/>
        <v>13.309377683085827</v>
      </c>
      <c r="K179" s="310">
        <f t="shared" si="82"/>
        <v>28.234146341463415</v>
      </c>
      <c r="L179" s="310"/>
      <c r="M179" s="310"/>
      <c r="N179" s="310"/>
      <c r="O179" s="310">
        <f t="shared" ref="O179:Q180" si="83">O176/O173</f>
        <v>13.277539747372867</v>
      </c>
      <c r="P179" s="310">
        <f t="shared" si="83"/>
        <v>19.478076444280521</v>
      </c>
      <c r="Q179" s="310">
        <f t="shared" si="83"/>
        <v>32.668889278820849</v>
      </c>
      <c r="R179" s="310"/>
      <c r="S179" s="310"/>
      <c r="T179" s="310"/>
      <c r="U179" s="310">
        <f t="shared" ref="U179:W180" si="84">U176/U173</f>
        <v>24.250262526995705</v>
      </c>
      <c r="V179" s="310">
        <f t="shared" si="84"/>
        <v>32.219740141326646</v>
      </c>
      <c r="W179" s="310">
        <f t="shared" si="84"/>
        <v>46.919177427068398</v>
      </c>
      <c r="X179" s="310"/>
      <c r="Y179" s="310"/>
      <c r="AA179" s="310">
        <f t="shared" ref="AA179:AC180" si="85">AA176/AA173</f>
        <v>15.434899569583935</v>
      </c>
      <c r="AB179" s="310">
        <f t="shared" si="85"/>
        <v>19.993520618318136</v>
      </c>
      <c r="AC179" s="310">
        <f t="shared" si="85"/>
        <v>31.978319783197829</v>
      </c>
      <c r="AD179" s="310"/>
    </row>
    <row r="180" spans="1:30" ht="15" x14ac:dyDescent="0.25">
      <c r="A180" s="6"/>
      <c r="B180" s="9"/>
      <c r="C180" s="9"/>
      <c r="D180" s="9"/>
      <c r="E180" s="9"/>
      <c r="F180" s="9"/>
      <c r="G180" s="310">
        <v>2001</v>
      </c>
      <c r="H180" s="310"/>
      <c r="I180" s="310">
        <f t="shared" si="82"/>
        <v>10.327546014404508</v>
      </c>
      <c r="J180" s="310">
        <f t="shared" si="82"/>
        <v>13.404939279518318</v>
      </c>
      <c r="K180" s="310">
        <f t="shared" si="82"/>
        <v>27.532281205164992</v>
      </c>
      <c r="L180" s="310"/>
      <c r="M180" s="310"/>
      <c r="N180" s="310"/>
      <c r="O180" s="310">
        <f t="shared" si="83"/>
        <v>12.638814285238935</v>
      </c>
      <c r="P180" s="310">
        <f t="shared" si="83"/>
        <v>17.16241389767362</v>
      </c>
      <c r="Q180" s="310">
        <f t="shared" si="83"/>
        <v>31.953170731707321</v>
      </c>
      <c r="R180" s="310"/>
      <c r="S180" s="310"/>
      <c r="T180" s="310"/>
      <c r="U180" s="310">
        <f t="shared" si="84"/>
        <v>21.513707581386473</v>
      </c>
      <c r="V180" s="310">
        <f t="shared" si="84"/>
        <v>34.368202348690161</v>
      </c>
      <c r="W180" s="310">
        <f t="shared" si="84"/>
        <v>47.694591728525992</v>
      </c>
      <c r="X180" s="310"/>
      <c r="Y180" s="310"/>
      <c r="AA180" s="310">
        <f t="shared" si="85"/>
        <v>13.90338749334248</v>
      </c>
      <c r="AB180" s="310">
        <f t="shared" si="85"/>
        <v>20.230209670517759</v>
      </c>
      <c r="AC180" s="310">
        <f t="shared" si="85"/>
        <v>30.528675016479895</v>
      </c>
      <c r="AD180" s="310"/>
    </row>
    <row r="181" spans="1:30" ht="15" x14ac:dyDescent="0.25">
      <c r="A181" s="6"/>
      <c r="B181" s="9"/>
      <c r="C181" s="9"/>
      <c r="D181" s="9"/>
      <c r="E181" s="9"/>
      <c r="F181" s="9"/>
      <c r="G181" s="310"/>
      <c r="H181" s="310"/>
      <c r="I181" s="312">
        <f>AVERAGE(I179,I180)</f>
        <v>10.608275256490746</v>
      </c>
      <c r="J181" s="312">
        <f>AVERAGE(J179,J180)</f>
        <v>13.357158481302072</v>
      </c>
      <c r="K181" s="312">
        <f>AVERAGE(K179,K180)</f>
        <v>27.883213773314203</v>
      </c>
      <c r="L181" s="310"/>
      <c r="M181" s="310"/>
      <c r="N181" s="310"/>
      <c r="O181" s="312">
        <f>AVERAGE(O179,O180)</f>
        <v>12.9581770163059</v>
      </c>
      <c r="P181" s="312">
        <f>AVERAGE(P179,P180)</f>
        <v>18.320245170977071</v>
      </c>
      <c r="Q181" s="312">
        <f>AVERAGE(Q179,Q180)</f>
        <v>32.311030005264087</v>
      </c>
      <c r="R181" s="310"/>
      <c r="S181" s="310"/>
      <c r="T181" s="310"/>
      <c r="U181" s="312">
        <f>AVERAGE(U179,U180)</f>
        <v>22.881985054191091</v>
      </c>
      <c r="V181" s="312">
        <f>AVERAGE(V179,V180)</f>
        <v>33.293971245008407</v>
      </c>
      <c r="W181" s="312">
        <f>AVERAGE(W179,W180)</f>
        <v>47.306884577797192</v>
      </c>
      <c r="X181" s="310"/>
      <c r="Y181" s="310"/>
      <c r="AA181" s="312">
        <f>AVERAGE(AA179,AA180)</f>
        <v>14.669143531463208</v>
      </c>
      <c r="AB181" s="312">
        <f>AVERAGE(AB179,AB180)</f>
        <v>20.111865144417948</v>
      </c>
      <c r="AC181" s="312">
        <f>AVERAGE(AC179,AC180)</f>
        <v>31.253497399838864</v>
      </c>
      <c r="AD181" s="310"/>
    </row>
    <row r="182" spans="1:30" ht="15" x14ac:dyDescent="0.25">
      <c r="A182" s="6"/>
      <c r="B182" s="9"/>
      <c r="C182" s="9"/>
      <c r="D182" s="9"/>
      <c r="E182" s="9"/>
      <c r="F182" s="9"/>
      <c r="G182" s="310"/>
      <c r="H182" s="310"/>
      <c r="I182" s="310"/>
      <c r="J182" s="310"/>
      <c r="K182" s="310"/>
      <c r="L182" s="310"/>
      <c r="M182" s="310"/>
      <c r="N182" s="310"/>
      <c r="O182" s="310"/>
      <c r="P182" s="310"/>
      <c r="Q182" s="310"/>
      <c r="R182" s="310"/>
      <c r="S182" s="310"/>
      <c r="T182" s="310"/>
      <c r="U182" s="310"/>
      <c r="V182" s="310"/>
      <c r="W182" s="310"/>
      <c r="X182" s="310"/>
      <c r="Y182" s="310"/>
      <c r="AA182" s="310"/>
      <c r="AB182" s="310"/>
      <c r="AC182" s="310"/>
      <c r="AD182" s="310"/>
    </row>
    <row r="183" spans="1:30" ht="15" x14ac:dyDescent="0.25">
      <c r="A183" s="6"/>
      <c r="B183" s="9"/>
      <c r="C183" s="9"/>
      <c r="D183" s="9"/>
      <c r="E183" s="9"/>
      <c r="F183" s="9"/>
      <c r="G183" s="310"/>
      <c r="H183" s="310"/>
      <c r="I183" s="310"/>
      <c r="J183" s="310"/>
      <c r="K183" s="310"/>
      <c r="L183" s="310"/>
      <c r="M183" s="310"/>
      <c r="N183" s="310"/>
      <c r="O183" s="310"/>
      <c r="P183" s="310"/>
      <c r="Q183" s="310"/>
      <c r="R183" s="310"/>
      <c r="S183" s="310"/>
      <c r="T183" s="310"/>
      <c r="U183" s="310"/>
      <c r="V183" s="310"/>
      <c r="W183" s="310"/>
      <c r="X183" s="310"/>
      <c r="Y183" s="310"/>
      <c r="AA183" s="310"/>
      <c r="AB183" s="310"/>
      <c r="AC183" s="310"/>
      <c r="AD183" s="310"/>
    </row>
    <row r="184" spans="1:30" ht="15" x14ac:dyDescent="0.25">
      <c r="A184" s="6"/>
      <c r="B184" s="9"/>
      <c r="C184" s="9"/>
      <c r="D184" s="9"/>
      <c r="E184" s="9"/>
      <c r="F184" s="9"/>
      <c r="G184" s="310"/>
      <c r="H184" s="310"/>
      <c r="I184" s="310"/>
      <c r="J184" s="310"/>
      <c r="K184" s="310"/>
      <c r="L184" s="310"/>
      <c r="M184" s="310"/>
      <c r="N184" s="310"/>
      <c r="O184" s="310"/>
      <c r="P184" s="310"/>
      <c r="Q184" s="310"/>
      <c r="R184" s="310"/>
      <c r="S184" s="310"/>
      <c r="T184" s="310"/>
      <c r="U184" s="310"/>
      <c r="V184" s="310"/>
      <c r="W184" s="310"/>
      <c r="X184" s="310"/>
      <c r="Y184" s="310"/>
      <c r="AA184" s="310"/>
      <c r="AB184" s="310"/>
      <c r="AC184" s="310"/>
      <c r="AD184" s="310"/>
    </row>
    <row r="185" spans="1:30" ht="15" x14ac:dyDescent="0.25">
      <c r="A185" s="6"/>
      <c r="B185" s="9"/>
      <c r="C185" s="9"/>
      <c r="D185" s="9"/>
      <c r="E185" s="9"/>
      <c r="F185" s="9"/>
      <c r="G185" s="310"/>
      <c r="H185" s="310"/>
      <c r="I185" s="310"/>
      <c r="J185" s="310"/>
      <c r="K185" s="310"/>
      <c r="L185" s="310"/>
      <c r="M185" s="310"/>
      <c r="N185" s="310"/>
      <c r="O185" s="310"/>
      <c r="P185" s="310"/>
      <c r="Q185" s="310"/>
      <c r="R185" s="310"/>
      <c r="S185" s="310"/>
      <c r="T185" s="310"/>
      <c r="U185" s="310"/>
      <c r="V185" s="310"/>
      <c r="W185" s="310"/>
      <c r="X185" s="310"/>
      <c r="Y185" s="310"/>
    </row>
    <row r="186" spans="1:30" ht="15" x14ac:dyDescent="0.25">
      <c r="A186" s="6"/>
      <c r="B186" s="17"/>
      <c r="C186" s="17"/>
      <c r="D186" s="17"/>
      <c r="E186" s="17"/>
      <c r="F186" s="17"/>
      <c r="G186" s="310"/>
      <c r="H186" s="310"/>
      <c r="I186" s="310"/>
      <c r="J186" s="310"/>
      <c r="K186" s="310"/>
      <c r="L186" s="310"/>
      <c r="M186" s="310"/>
      <c r="N186" s="310"/>
      <c r="O186" s="310"/>
      <c r="P186" s="310"/>
      <c r="Q186" s="310"/>
      <c r="R186" s="310"/>
      <c r="S186" s="310"/>
      <c r="T186" s="310"/>
      <c r="U186" s="310"/>
      <c r="V186" s="310"/>
      <c r="W186" s="310"/>
      <c r="X186" s="310"/>
      <c r="Y186" s="310"/>
    </row>
    <row r="187" spans="1:30" ht="15" x14ac:dyDescent="0.25">
      <c r="G187" s="310"/>
      <c r="H187" s="310"/>
      <c r="I187" s="310"/>
      <c r="J187" s="310"/>
      <c r="K187" s="310"/>
      <c r="L187" s="310"/>
      <c r="M187" s="310"/>
      <c r="N187" s="310"/>
      <c r="O187" s="310"/>
      <c r="P187" s="310"/>
      <c r="Q187" s="310"/>
      <c r="R187" s="310"/>
      <c r="S187" s="310"/>
      <c r="T187" s="310"/>
      <c r="U187" s="310"/>
      <c r="V187" s="310"/>
      <c r="W187" s="310"/>
      <c r="X187" s="310"/>
      <c r="Y187" s="310"/>
    </row>
    <row r="188" spans="1:30" ht="15" x14ac:dyDescent="0.25">
      <c r="G188" s="310"/>
      <c r="H188" s="310"/>
      <c r="I188" s="310"/>
      <c r="J188" s="310"/>
      <c r="K188" s="310"/>
      <c r="L188" s="310"/>
      <c r="M188" s="310"/>
      <c r="N188" s="310"/>
      <c r="O188" s="310"/>
      <c r="P188" s="310"/>
      <c r="Q188" s="310"/>
      <c r="R188" s="310"/>
      <c r="S188" s="310"/>
      <c r="T188" s="310"/>
      <c r="U188" s="310"/>
      <c r="V188" s="310"/>
      <c r="W188" s="310"/>
      <c r="X188" s="310"/>
      <c r="Y188" s="310"/>
    </row>
    <row r="189" spans="1:30" ht="15" x14ac:dyDescent="0.25">
      <c r="G189" s="310"/>
      <c r="H189" s="310"/>
      <c r="I189" s="310"/>
      <c r="J189" s="310"/>
      <c r="K189" s="310"/>
      <c r="L189" s="310"/>
      <c r="M189" s="310"/>
      <c r="N189" s="310"/>
      <c r="O189" s="310"/>
      <c r="P189" s="310"/>
      <c r="Q189" s="310"/>
      <c r="R189" s="310"/>
      <c r="S189" s="310"/>
      <c r="T189" s="310"/>
      <c r="U189" s="310"/>
      <c r="V189" s="310"/>
      <c r="W189" s="310"/>
      <c r="X189" s="310"/>
      <c r="Y189" s="310"/>
    </row>
    <row r="190" spans="1:30" ht="15" x14ac:dyDescent="0.25">
      <c r="F190">
        <f t="shared" ref="F190:F198" si="86">A178</f>
        <v>0</v>
      </c>
      <c r="G190" s="310">
        <f t="shared" ref="G190:G198" si="87">G28/G9*1000</f>
        <v>1744.3566651368183</v>
      </c>
      <c r="H190" s="310"/>
      <c r="I190" s="310"/>
      <c r="J190" s="310"/>
      <c r="K190" s="310"/>
      <c r="L190" s="310"/>
      <c r="M190" s="310"/>
      <c r="N190" s="310"/>
      <c r="O190" s="310"/>
      <c r="P190" s="310"/>
      <c r="Q190" s="310"/>
      <c r="R190" s="310"/>
      <c r="S190" s="310"/>
      <c r="T190" s="310"/>
      <c r="U190" s="310"/>
      <c r="V190" s="310"/>
      <c r="W190" s="310"/>
      <c r="X190" s="310"/>
      <c r="Y190" s="310"/>
    </row>
    <row r="191" spans="1:30" ht="15" x14ac:dyDescent="0.25">
      <c r="F191">
        <f t="shared" si="86"/>
        <v>0</v>
      </c>
      <c r="G191" s="310">
        <f t="shared" si="87"/>
        <v>1746.2009803921569</v>
      </c>
      <c r="H191" s="310"/>
      <c r="I191" s="310"/>
      <c r="J191" s="310"/>
      <c r="K191" s="310"/>
      <c r="L191" s="310"/>
      <c r="M191" s="310"/>
      <c r="N191" s="310"/>
      <c r="O191" s="310"/>
      <c r="P191" s="310"/>
      <c r="Q191" s="310"/>
      <c r="R191" s="310"/>
      <c r="S191" s="310"/>
      <c r="T191" s="310"/>
      <c r="U191" s="310"/>
      <c r="V191" s="310"/>
      <c r="W191" s="310"/>
      <c r="X191" s="310"/>
      <c r="Y191" s="310"/>
    </row>
    <row r="192" spans="1:30" ht="15" x14ac:dyDescent="0.25">
      <c r="F192">
        <f t="shared" si="86"/>
        <v>0</v>
      </c>
      <c r="G192" s="310">
        <f t="shared" si="87"/>
        <v>1735.3790613718406</v>
      </c>
      <c r="H192" s="310"/>
      <c r="I192" s="310"/>
      <c r="J192" s="310"/>
      <c r="K192" s="310"/>
      <c r="L192" s="310"/>
      <c r="M192" s="310"/>
      <c r="N192" s="310"/>
      <c r="O192" s="310"/>
      <c r="P192" s="310"/>
      <c r="Q192" s="310"/>
      <c r="R192" s="310"/>
      <c r="S192" s="310"/>
      <c r="T192" s="310"/>
      <c r="U192" s="310"/>
      <c r="V192" s="310"/>
      <c r="W192" s="310"/>
      <c r="X192" s="310"/>
      <c r="Y192" s="310"/>
    </row>
    <row r="193" spans="6:25" ht="15" x14ac:dyDescent="0.25">
      <c r="F193">
        <f t="shared" si="86"/>
        <v>0</v>
      </c>
      <c r="G193" s="310">
        <f t="shared" si="87"/>
        <v>1699.522102747909</v>
      </c>
      <c r="H193" s="310"/>
      <c r="I193" s="310"/>
      <c r="J193" s="310"/>
      <c r="K193" s="310"/>
      <c r="L193" s="310"/>
      <c r="M193" s="310"/>
      <c r="N193" s="310"/>
      <c r="O193" s="310"/>
      <c r="P193" s="310"/>
      <c r="Q193" s="310"/>
      <c r="R193" s="310"/>
      <c r="S193" s="310"/>
      <c r="T193" s="310"/>
      <c r="U193" s="310"/>
      <c r="V193" s="310"/>
      <c r="W193" s="310"/>
      <c r="X193" s="310"/>
      <c r="Y193" s="310"/>
    </row>
    <row r="194" spans="6:25" ht="15" x14ac:dyDescent="0.25">
      <c r="F194">
        <f t="shared" si="86"/>
        <v>0</v>
      </c>
      <c r="G194" s="310">
        <f t="shared" si="87"/>
        <v>1672.7694090382386</v>
      </c>
      <c r="H194" s="310"/>
      <c r="I194" s="310"/>
      <c r="J194" s="310"/>
      <c r="K194" s="310"/>
      <c r="L194" s="310"/>
      <c r="M194" s="310"/>
      <c r="N194" s="310"/>
      <c r="O194" s="310"/>
      <c r="P194" s="310"/>
      <c r="Q194" s="310"/>
      <c r="R194" s="310"/>
      <c r="S194" s="310"/>
      <c r="T194" s="310"/>
      <c r="U194" s="310"/>
      <c r="V194" s="310"/>
      <c r="W194" s="310"/>
      <c r="X194" s="310"/>
      <c r="Y194" s="310"/>
    </row>
    <row r="195" spans="6:25" ht="15" x14ac:dyDescent="0.25">
      <c r="F195">
        <f t="shared" si="86"/>
        <v>0</v>
      </c>
      <c r="G195" s="310">
        <f t="shared" si="87"/>
        <v>1730.9050772626933</v>
      </c>
      <c r="H195" s="310"/>
      <c r="I195" s="310">
        <f>G195/G198</f>
        <v>0.86111577695154584</v>
      </c>
      <c r="J195" s="310"/>
      <c r="K195" s="310"/>
      <c r="L195" s="310"/>
      <c r="M195" s="310"/>
      <c r="N195" s="310"/>
      <c r="O195" s="310"/>
      <c r="P195" s="310"/>
      <c r="Q195" s="310"/>
      <c r="R195" s="310"/>
      <c r="S195" s="310"/>
      <c r="T195" s="310"/>
      <c r="U195" s="310"/>
      <c r="V195" s="310"/>
      <c r="W195" s="310"/>
      <c r="X195" s="310"/>
      <c r="Y195" s="310"/>
    </row>
    <row r="196" spans="6:25" ht="15" x14ac:dyDescent="0.25">
      <c r="F196">
        <f t="shared" si="86"/>
        <v>0</v>
      </c>
      <c r="G196" s="310">
        <f t="shared" si="87"/>
        <v>1800.31914893617</v>
      </c>
      <c r="H196" s="310"/>
      <c r="I196" s="310"/>
      <c r="J196" s="310"/>
      <c r="K196" s="310"/>
      <c r="L196" s="310"/>
      <c r="M196" s="310"/>
      <c r="N196" s="310"/>
      <c r="O196" s="310"/>
      <c r="P196" s="310"/>
      <c r="Q196" s="310"/>
      <c r="R196" s="310"/>
      <c r="S196" s="310"/>
      <c r="T196" s="310"/>
      <c r="U196" s="310"/>
      <c r="V196" s="310"/>
      <c r="W196" s="310"/>
      <c r="X196" s="310"/>
      <c r="Y196" s="310"/>
    </row>
    <row r="197" spans="6:25" ht="15" x14ac:dyDescent="0.25">
      <c r="F197">
        <f t="shared" si="86"/>
        <v>0</v>
      </c>
      <c r="G197" s="310">
        <f t="shared" si="87"/>
        <v>1875.9834368530021</v>
      </c>
      <c r="H197" s="310"/>
      <c r="I197" s="310"/>
      <c r="J197" s="310"/>
      <c r="K197" s="310"/>
      <c r="L197" s="310"/>
      <c r="M197" s="310"/>
      <c r="N197" s="310"/>
      <c r="O197" s="310"/>
      <c r="P197" s="310"/>
      <c r="Q197" s="310"/>
      <c r="R197" s="310"/>
      <c r="S197" s="310"/>
      <c r="T197" s="310"/>
      <c r="U197" s="310"/>
      <c r="V197" s="310"/>
      <c r="W197" s="310"/>
      <c r="X197" s="310"/>
      <c r="Y197" s="310"/>
    </row>
    <row r="198" spans="6:25" ht="15" x14ac:dyDescent="0.25">
      <c r="F198">
        <f t="shared" si="86"/>
        <v>0</v>
      </c>
      <c r="G198" s="310">
        <f t="shared" si="87"/>
        <v>2010.0724241638063</v>
      </c>
      <c r="H198" s="310"/>
      <c r="I198" s="310">
        <f>G198/G194</f>
        <v>1.2016434622148553</v>
      </c>
      <c r="J198" s="310"/>
      <c r="K198" s="310"/>
      <c r="L198" s="310"/>
      <c r="M198" s="310"/>
      <c r="N198" s="310"/>
      <c r="O198" s="310"/>
      <c r="P198" s="310"/>
      <c r="Q198" s="310"/>
      <c r="R198" s="310"/>
      <c r="S198" s="310"/>
      <c r="T198" s="310"/>
      <c r="U198" s="310"/>
      <c r="V198" s="310"/>
      <c r="W198" s="310"/>
      <c r="X198" s="310"/>
      <c r="Y198" s="310"/>
    </row>
    <row r="199" spans="6:25" ht="15" x14ac:dyDescent="0.25">
      <c r="G199" s="310"/>
      <c r="H199" s="310"/>
      <c r="I199" s="310"/>
      <c r="J199" s="310"/>
      <c r="K199" s="310"/>
      <c r="L199" s="310"/>
      <c r="M199" s="310"/>
      <c r="N199" s="310"/>
      <c r="O199" s="310"/>
      <c r="P199" s="310"/>
      <c r="Q199" s="310"/>
      <c r="R199" s="310"/>
      <c r="S199" s="310"/>
      <c r="T199" s="310"/>
      <c r="U199" s="310"/>
      <c r="V199" s="310"/>
      <c r="W199" s="310"/>
      <c r="X199" s="310"/>
      <c r="Y199" s="310"/>
    </row>
    <row r="200" spans="6:25" ht="15" x14ac:dyDescent="0.25">
      <c r="G200" s="310"/>
      <c r="H200" s="310"/>
      <c r="I200" s="310"/>
      <c r="J200" s="310"/>
      <c r="K200" s="310"/>
      <c r="L200" s="310"/>
      <c r="M200" s="310"/>
      <c r="N200" s="310"/>
      <c r="O200" s="310"/>
      <c r="P200" s="310"/>
      <c r="Q200" s="310"/>
      <c r="R200" s="310"/>
      <c r="S200" s="310"/>
      <c r="T200" s="310"/>
      <c r="U200" s="310"/>
      <c r="V200" s="310"/>
      <c r="W200" s="310"/>
      <c r="X200" s="310"/>
      <c r="Y200" s="310"/>
    </row>
    <row r="201" spans="6:25" ht="15" x14ac:dyDescent="0.25">
      <c r="G201" s="310"/>
      <c r="H201" s="310"/>
      <c r="I201" s="310"/>
      <c r="J201" s="310"/>
      <c r="K201" s="310"/>
      <c r="L201" s="310"/>
      <c r="M201" s="310"/>
      <c r="N201" s="310"/>
      <c r="O201" s="310"/>
      <c r="P201" s="310"/>
      <c r="Q201" s="310"/>
      <c r="R201" s="310"/>
      <c r="S201" s="310"/>
      <c r="T201" s="310"/>
      <c r="U201" s="310"/>
      <c r="V201" s="310"/>
      <c r="W201" s="310"/>
      <c r="X201" s="310"/>
      <c r="Y201" s="310"/>
    </row>
    <row r="202" spans="6:25" ht="15" x14ac:dyDescent="0.25">
      <c r="G202" s="310"/>
      <c r="H202" s="310"/>
      <c r="I202" s="310"/>
      <c r="J202" s="310"/>
      <c r="K202" s="310"/>
      <c r="L202" s="310"/>
      <c r="M202" s="310"/>
      <c r="N202" s="310"/>
      <c r="O202" s="310"/>
      <c r="P202" s="310"/>
      <c r="Q202" s="310"/>
      <c r="R202" s="310"/>
      <c r="S202" s="310"/>
      <c r="T202" s="310"/>
      <c r="U202" s="310"/>
      <c r="V202" s="310"/>
      <c r="W202" s="310"/>
      <c r="X202" s="310"/>
      <c r="Y202" s="310"/>
    </row>
    <row r="203" spans="6:25" ht="15" x14ac:dyDescent="0.25">
      <c r="G203" s="310"/>
      <c r="H203" s="310"/>
      <c r="I203" s="310"/>
      <c r="J203" s="310"/>
      <c r="K203" s="310"/>
      <c r="L203" s="310"/>
      <c r="M203" s="310"/>
      <c r="N203" s="310"/>
      <c r="O203" s="310"/>
      <c r="P203" s="310"/>
      <c r="Q203" s="310"/>
      <c r="R203" s="310"/>
      <c r="S203" s="310"/>
      <c r="T203" s="310"/>
      <c r="U203" s="310"/>
      <c r="V203" s="310"/>
      <c r="W203" s="310"/>
      <c r="X203" s="310"/>
      <c r="Y203" s="310"/>
    </row>
    <row r="204" spans="6:25" ht="15" x14ac:dyDescent="0.25">
      <c r="G204" s="310"/>
      <c r="H204" s="310"/>
      <c r="I204" s="310"/>
      <c r="J204" s="310"/>
      <c r="K204" s="310"/>
      <c r="L204" s="310"/>
      <c r="M204" s="310"/>
      <c r="N204" s="310"/>
      <c r="O204" s="310"/>
      <c r="P204" s="310"/>
      <c r="Q204" s="310"/>
      <c r="R204" s="310"/>
      <c r="S204" s="310"/>
      <c r="T204" s="310"/>
      <c r="U204" s="310"/>
      <c r="V204" s="310"/>
      <c r="W204" s="310"/>
      <c r="X204" s="310"/>
      <c r="Y204" s="310"/>
    </row>
    <row r="205" spans="6:25" ht="15" x14ac:dyDescent="0.25">
      <c r="G205" s="310"/>
      <c r="H205" s="310"/>
      <c r="I205" s="310"/>
      <c r="J205" s="310"/>
      <c r="K205" s="310"/>
      <c r="L205" s="310"/>
      <c r="M205" s="310"/>
      <c r="N205" s="310"/>
      <c r="O205" s="310"/>
      <c r="P205" s="310"/>
      <c r="Q205" s="310"/>
      <c r="R205" s="310"/>
      <c r="S205" s="310"/>
      <c r="T205" s="310"/>
      <c r="U205" s="310"/>
      <c r="V205" s="310"/>
      <c r="W205" s="310"/>
      <c r="X205" s="310"/>
      <c r="Y205" s="310"/>
    </row>
    <row r="206" spans="6:25" ht="15" x14ac:dyDescent="0.25">
      <c r="G206" s="310"/>
      <c r="H206" s="310"/>
      <c r="I206" s="310"/>
      <c r="J206" s="310"/>
      <c r="K206" s="310"/>
      <c r="L206" s="310"/>
      <c r="M206" s="310"/>
      <c r="N206" s="310"/>
      <c r="O206" s="310"/>
      <c r="P206" s="310"/>
      <c r="Q206" s="310"/>
      <c r="R206" s="310"/>
      <c r="S206" s="310"/>
      <c r="T206" s="310"/>
      <c r="U206" s="310"/>
      <c r="V206" s="310"/>
      <c r="W206" s="310"/>
      <c r="X206" s="310"/>
      <c r="Y206" s="310"/>
    </row>
    <row r="207" spans="6:25" ht="15" x14ac:dyDescent="0.25">
      <c r="G207" s="310"/>
      <c r="H207" s="310"/>
      <c r="I207" s="310"/>
      <c r="J207" s="310"/>
      <c r="K207" s="310"/>
      <c r="L207" s="310"/>
      <c r="M207" s="310"/>
      <c r="N207" s="310"/>
      <c r="O207" s="310"/>
      <c r="P207" s="310"/>
      <c r="Q207" s="310"/>
      <c r="R207" s="310"/>
      <c r="S207" s="310"/>
      <c r="T207" s="310"/>
      <c r="U207" s="310"/>
      <c r="V207" s="310"/>
      <c r="W207" s="310"/>
      <c r="X207" s="310"/>
      <c r="Y207" s="310"/>
    </row>
    <row r="208" spans="6:25" ht="15" x14ac:dyDescent="0.25">
      <c r="G208" s="310"/>
      <c r="H208" s="310"/>
      <c r="I208" s="310"/>
      <c r="J208" s="310"/>
      <c r="K208" s="310"/>
      <c r="L208" s="310"/>
      <c r="M208" s="310"/>
      <c r="N208" s="310"/>
      <c r="O208" s="310"/>
      <c r="P208" s="310"/>
      <c r="Q208" s="310"/>
      <c r="R208" s="310"/>
      <c r="S208" s="310"/>
      <c r="T208" s="310"/>
      <c r="U208" s="310"/>
      <c r="V208" s="310"/>
      <c r="W208" s="310"/>
      <c r="X208" s="310"/>
      <c r="Y208" s="310"/>
    </row>
  </sheetData>
  <mergeCells count="34">
    <mergeCell ref="U63:Y63"/>
    <mergeCell ref="AA80:AE80"/>
    <mergeCell ref="AA63:AE63"/>
    <mergeCell ref="U80:Y80"/>
    <mergeCell ref="B80:F80"/>
    <mergeCell ref="I80:M80"/>
    <mergeCell ref="O80:S80"/>
    <mergeCell ref="O63:S63"/>
    <mergeCell ref="B63:F63"/>
    <mergeCell ref="I63:M63"/>
    <mergeCell ref="B25:F25"/>
    <mergeCell ref="U46:Y46"/>
    <mergeCell ref="AA46:AE46"/>
    <mergeCell ref="B6:F6"/>
    <mergeCell ref="I6:M6"/>
    <mergeCell ref="AA6:AE6"/>
    <mergeCell ref="U6:Y6"/>
    <mergeCell ref="I25:M25"/>
    <mergeCell ref="O25:S25"/>
    <mergeCell ref="U25:Y25"/>
    <mergeCell ref="AA25:AE25"/>
    <mergeCell ref="O6:S6"/>
    <mergeCell ref="B46:F46"/>
    <mergeCell ref="I46:M46"/>
    <mergeCell ref="AA98:AE98"/>
    <mergeCell ref="B115:F115"/>
    <mergeCell ref="I115:M115"/>
    <mergeCell ref="O115:S115"/>
    <mergeCell ref="U115:Y115"/>
    <mergeCell ref="AA115:AE115"/>
    <mergeCell ref="B98:F98"/>
    <mergeCell ref="I98:M98"/>
    <mergeCell ref="O98:S98"/>
    <mergeCell ref="U98:Y98"/>
  </mergeCells>
  <phoneticPr fontId="0" type="noConversion"/>
  <pageMargins left="0.75" right="0.75" top="1" bottom="1" header="0.5" footer="0.5"/>
  <pageSetup orientation="portrait" r:id="rId1"/>
  <headerFooter alignWithMargins="0"/>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80"/>
  <sheetViews>
    <sheetView topLeftCell="B67" workbookViewId="0">
      <selection activeCell="K34" sqref="K34:K80"/>
    </sheetView>
  </sheetViews>
  <sheetFormatPr defaultColWidth="8.85546875" defaultRowHeight="15" x14ac:dyDescent="0.25"/>
  <cols>
    <col min="1" max="1" width="33.42578125" style="808" customWidth="1"/>
    <col min="2" max="2" width="14.28515625" style="808" customWidth="1"/>
    <col min="3" max="3" width="13.140625" style="808" customWidth="1"/>
    <col min="4" max="4" width="14.85546875" style="808" customWidth="1"/>
    <col min="5" max="5" width="57.7109375" style="808" hidden="1" customWidth="1"/>
    <col min="6" max="6" width="22.7109375" style="808" customWidth="1"/>
    <col min="7" max="7" width="19.7109375" style="808" customWidth="1"/>
    <col min="8" max="8" width="16.5703125" style="808" customWidth="1"/>
    <col min="9" max="9" width="16.28515625" style="808" customWidth="1"/>
    <col min="10" max="10" width="14.5703125" style="808" customWidth="1"/>
    <col min="11" max="11" width="13.7109375" style="808" customWidth="1"/>
    <col min="12" max="12" width="19" style="808" customWidth="1"/>
    <col min="13" max="13" width="17.28515625" style="808" customWidth="1"/>
    <col min="14" max="16384" width="8.85546875" style="808"/>
  </cols>
  <sheetData>
    <row r="1" spans="1:16" ht="18.75" x14ac:dyDescent="0.3">
      <c r="A1" s="814" t="s">
        <v>896</v>
      </c>
    </row>
    <row r="2" spans="1:16" ht="18.75" x14ac:dyDescent="0.3">
      <c r="A2" s="813" t="s">
        <v>1638</v>
      </c>
    </row>
    <row r="4" spans="1:16" x14ac:dyDescent="0.25">
      <c r="A4" s="812" t="str">
        <f>HYPERLINK("http://www.eia.gov/totalenergy/data/monthly/dataunits.cfm","Note: Information about data precision.")</f>
        <v>Note: Information about data precision.</v>
      </c>
    </row>
    <row r="6" spans="1:16" x14ac:dyDescent="0.25">
      <c r="A6" s="808" t="s">
        <v>1637</v>
      </c>
    </row>
    <row r="7" spans="1:16" x14ac:dyDescent="0.25">
      <c r="A7" s="808" t="s">
        <v>1636</v>
      </c>
    </row>
    <row r="9" spans="1:16" ht="15.75" x14ac:dyDescent="0.25">
      <c r="A9" s="811" t="s">
        <v>1466</v>
      </c>
    </row>
    <row r="11" spans="1:16" ht="90" x14ac:dyDescent="0.25">
      <c r="A11" s="815" t="s">
        <v>1467</v>
      </c>
      <c r="B11" s="815" t="s">
        <v>902</v>
      </c>
      <c r="C11" s="815" t="s">
        <v>903</v>
      </c>
      <c r="D11" s="815" t="s">
        <v>904</v>
      </c>
      <c r="E11" s="815" t="s">
        <v>905</v>
      </c>
      <c r="F11" s="815" t="s">
        <v>906</v>
      </c>
      <c r="G11" s="815" t="s">
        <v>1635</v>
      </c>
      <c r="H11" s="815" t="s">
        <v>908</v>
      </c>
      <c r="I11" s="815" t="s">
        <v>909</v>
      </c>
      <c r="J11" s="815" t="s">
        <v>910</v>
      </c>
      <c r="K11" s="815" t="s">
        <v>911</v>
      </c>
      <c r="L11" s="815" t="s">
        <v>912</v>
      </c>
      <c r="M11" s="815" t="s">
        <v>913</v>
      </c>
      <c r="N11" s="816"/>
      <c r="O11" s="816"/>
      <c r="P11" s="816"/>
    </row>
    <row r="12" spans="1:16" x14ac:dyDescent="0.25">
      <c r="A12" s="810"/>
      <c r="B12" s="810" t="s">
        <v>914</v>
      </c>
      <c r="C12" s="810" t="s">
        <v>914</v>
      </c>
      <c r="D12" s="810" t="s">
        <v>914</v>
      </c>
      <c r="E12" s="810" t="s">
        <v>914</v>
      </c>
      <c r="F12" s="810" t="s">
        <v>914</v>
      </c>
      <c r="G12" s="810" t="s">
        <v>914</v>
      </c>
      <c r="H12" s="810" t="s">
        <v>914</v>
      </c>
      <c r="I12" s="810" t="s">
        <v>914</v>
      </c>
      <c r="J12" s="810" t="s">
        <v>914</v>
      </c>
      <c r="K12" s="810" t="s">
        <v>914</v>
      </c>
      <c r="L12" s="810" t="s">
        <v>914</v>
      </c>
      <c r="M12" s="810" t="s">
        <v>914</v>
      </c>
    </row>
    <row r="13" spans="1:16" x14ac:dyDescent="0.25">
      <c r="A13" s="809">
        <v>1949</v>
      </c>
      <c r="B13" s="808">
        <v>1271.5509999999999</v>
      </c>
      <c r="C13" s="808">
        <v>1027.2829999999999</v>
      </c>
      <c r="D13" s="808">
        <v>1106.414</v>
      </c>
      <c r="E13" s="808">
        <v>3405.248</v>
      </c>
      <c r="F13" s="808" t="s">
        <v>916</v>
      </c>
      <c r="G13" s="808" t="s">
        <v>916</v>
      </c>
      <c r="H13" s="808">
        <v>1055.1859999999999</v>
      </c>
      <c r="I13" s="808">
        <v>1055.1859999999999</v>
      </c>
      <c r="J13" s="808">
        <v>4460.4340000000002</v>
      </c>
      <c r="K13" s="808">
        <v>227.89400000000001</v>
      </c>
      <c r="L13" s="808">
        <v>910.92200000000003</v>
      </c>
      <c r="M13" s="808">
        <v>5599.25</v>
      </c>
    </row>
    <row r="14" spans="1:16" x14ac:dyDescent="0.25">
      <c r="A14" s="809">
        <v>1950</v>
      </c>
      <c r="B14" s="808">
        <v>1261.2670000000001</v>
      </c>
      <c r="C14" s="808">
        <v>1240.3119999999999</v>
      </c>
      <c r="D14" s="808">
        <v>1322.229</v>
      </c>
      <c r="E14" s="808">
        <v>3823.808</v>
      </c>
      <c r="F14" s="808" t="s">
        <v>916</v>
      </c>
      <c r="G14" s="808" t="s">
        <v>916</v>
      </c>
      <c r="H14" s="808">
        <v>1005.529</v>
      </c>
      <c r="I14" s="808">
        <v>1005.529</v>
      </c>
      <c r="J14" s="808">
        <v>4829.3370000000004</v>
      </c>
      <c r="K14" s="808">
        <v>246.34800000000001</v>
      </c>
      <c r="L14" s="808">
        <v>912.86900000000003</v>
      </c>
      <c r="M14" s="808">
        <v>5988.5529999999999</v>
      </c>
    </row>
    <row r="15" spans="1:16" x14ac:dyDescent="0.25">
      <c r="A15" s="809">
        <v>1951</v>
      </c>
      <c r="B15" s="808">
        <v>1158.6790000000001</v>
      </c>
      <c r="C15" s="808">
        <v>1526.34</v>
      </c>
      <c r="D15" s="808">
        <v>1461.2449999999999</v>
      </c>
      <c r="E15" s="808">
        <v>4146.2640000000001</v>
      </c>
      <c r="F15" s="808" t="s">
        <v>916</v>
      </c>
      <c r="G15" s="808" t="s">
        <v>916</v>
      </c>
      <c r="H15" s="808">
        <v>958.21199999999999</v>
      </c>
      <c r="I15" s="808">
        <v>958.21199999999999</v>
      </c>
      <c r="J15" s="808">
        <v>5104.4759999999997</v>
      </c>
      <c r="K15" s="808">
        <v>283.51299999999998</v>
      </c>
      <c r="L15" s="808">
        <v>992.20399999999995</v>
      </c>
      <c r="M15" s="808">
        <v>6380.1930000000002</v>
      </c>
    </row>
    <row r="16" spans="1:16" x14ac:dyDescent="0.25">
      <c r="A16" s="809">
        <v>1952</v>
      </c>
      <c r="B16" s="808">
        <v>1079.2059999999999</v>
      </c>
      <c r="C16" s="808">
        <v>1678.7349999999999</v>
      </c>
      <c r="D16" s="808">
        <v>1501.088</v>
      </c>
      <c r="E16" s="808">
        <v>4259.0290000000005</v>
      </c>
      <c r="F16" s="808" t="s">
        <v>916</v>
      </c>
      <c r="G16" s="808" t="s">
        <v>916</v>
      </c>
      <c r="H16" s="808">
        <v>899.16399999999999</v>
      </c>
      <c r="I16" s="808">
        <v>899.16399999999999</v>
      </c>
      <c r="J16" s="808">
        <v>5158.1930000000002</v>
      </c>
      <c r="K16" s="808">
        <v>319.17500000000001</v>
      </c>
      <c r="L16" s="808">
        <v>1082.875</v>
      </c>
      <c r="M16" s="808">
        <v>6560.2430000000004</v>
      </c>
    </row>
    <row r="17" spans="1:13" x14ac:dyDescent="0.25">
      <c r="A17" s="809">
        <v>1953</v>
      </c>
      <c r="B17" s="808">
        <v>965.66399999999999</v>
      </c>
      <c r="C17" s="808">
        <v>1744.4960000000001</v>
      </c>
      <c r="D17" s="808">
        <v>1510.4079999999999</v>
      </c>
      <c r="E17" s="808">
        <v>4220.5680000000002</v>
      </c>
      <c r="F17" s="808" t="s">
        <v>916</v>
      </c>
      <c r="G17" s="808" t="s">
        <v>916</v>
      </c>
      <c r="H17" s="808">
        <v>831.947</v>
      </c>
      <c r="I17" s="808">
        <v>831.947</v>
      </c>
      <c r="J17" s="808">
        <v>5052.5150000000003</v>
      </c>
      <c r="K17" s="808">
        <v>355.34699999999998</v>
      </c>
      <c r="L17" s="808">
        <v>1150.886</v>
      </c>
      <c r="M17" s="808">
        <v>6558.7479999999996</v>
      </c>
    </row>
    <row r="18" spans="1:13" x14ac:dyDescent="0.25">
      <c r="A18" s="809">
        <v>1954</v>
      </c>
      <c r="B18" s="808">
        <v>858.255</v>
      </c>
      <c r="C18" s="808">
        <v>1960.547</v>
      </c>
      <c r="D18" s="808">
        <v>1643.7570000000001</v>
      </c>
      <c r="E18" s="808">
        <v>4462.5590000000002</v>
      </c>
      <c r="F18" s="808" t="s">
        <v>916</v>
      </c>
      <c r="G18" s="808" t="s">
        <v>916</v>
      </c>
      <c r="H18" s="808">
        <v>799.74800000000005</v>
      </c>
      <c r="I18" s="808">
        <v>799.74800000000005</v>
      </c>
      <c r="J18" s="808">
        <v>5262.3069999999998</v>
      </c>
      <c r="K18" s="808">
        <v>396.57100000000003</v>
      </c>
      <c r="L18" s="808">
        <v>1187.18</v>
      </c>
      <c r="M18" s="808">
        <v>6846.058</v>
      </c>
    </row>
    <row r="19" spans="1:13" x14ac:dyDescent="0.25">
      <c r="A19" s="809">
        <v>1955</v>
      </c>
      <c r="B19" s="808">
        <v>867.43100000000004</v>
      </c>
      <c r="C19" s="808">
        <v>2198.29</v>
      </c>
      <c r="D19" s="808">
        <v>1767.0239999999999</v>
      </c>
      <c r="E19" s="808">
        <v>4832.7460000000001</v>
      </c>
      <c r="F19" s="808" t="s">
        <v>916</v>
      </c>
      <c r="G19" s="808" t="s">
        <v>916</v>
      </c>
      <c r="H19" s="808">
        <v>775.06600000000003</v>
      </c>
      <c r="I19" s="808">
        <v>775.06600000000003</v>
      </c>
      <c r="J19" s="808">
        <v>5607.8119999999999</v>
      </c>
      <c r="K19" s="808">
        <v>438.10300000000001</v>
      </c>
      <c r="L19" s="808">
        <v>1232.0730000000001</v>
      </c>
      <c r="M19" s="808">
        <v>7277.9880000000003</v>
      </c>
    </row>
    <row r="20" spans="1:13" x14ac:dyDescent="0.25">
      <c r="A20" s="809">
        <v>1956</v>
      </c>
      <c r="B20" s="808">
        <v>838.91</v>
      </c>
      <c r="C20" s="808">
        <v>2409.029</v>
      </c>
      <c r="D20" s="808">
        <v>1852.7380000000001</v>
      </c>
      <c r="E20" s="808">
        <v>5100.6769999999997</v>
      </c>
      <c r="F20" s="808" t="s">
        <v>916</v>
      </c>
      <c r="G20" s="808" t="s">
        <v>916</v>
      </c>
      <c r="H20" s="808">
        <v>738.70600000000002</v>
      </c>
      <c r="I20" s="808">
        <v>738.70600000000002</v>
      </c>
      <c r="J20" s="808">
        <v>5839.3829999999998</v>
      </c>
      <c r="K20" s="808">
        <v>489.54199999999997</v>
      </c>
      <c r="L20" s="808">
        <v>1333.8</v>
      </c>
      <c r="M20" s="808">
        <v>7662.7250000000004</v>
      </c>
    </row>
    <row r="21" spans="1:13" x14ac:dyDescent="0.25">
      <c r="A21" s="809">
        <v>1957</v>
      </c>
      <c r="B21" s="808">
        <v>653.73400000000004</v>
      </c>
      <c r="C21" s="808">
        <v>2587.7779999999998</v>
      </c>
      <c r="D21" s="808">
        <v>1800.576</v>
      </c>
      <c r="E21" s="808">
        <v>5042.0879999999997</v>
      </c>
      <c r="F21" s="808" t="s">
        <v>916</v>
      </c>
      <c r="G21" s="808" t="s">
        <v>916</v>
      </c>
      <c r="H21" s="808">
        <v>701.81200000000001</v>
      </c>
      <c r="I21" s="808">
        <v>701.81200000000001</v>
      </c>
      <c r="J21" s="808">
        <v>5743.9</v>
      </c>
      <c r="K21" s="808">
        <v>534.74</v>
      </c>
      <c r="L21" s="808">
        <v>1433.36</v>
      </c>
      <c r="M21" s="808">
        <v>7712</v>
      </c>
    </row>
    <row r="22" spans="1:13" x14ac:dyDescent="0.25">
      <c r="A22" s="809">
        <v>1958</v>
      </c>
      <c r="B22" s="808">
        <v>663.49599999999998</v>
      </c>
      <c r="C22" s="808">
        <v>2809.25</v>
      </c>
      <c r="D22" s="808">
        <v>1964.1769999999999</v>
      </c>
      <c r="E22" s="808">
        <v>5436.9229999999998</v>
      </c>
      <c r="F22" s="808" t="s">
        <v>916</v>
      </c>
      <c r="G22" s="808" t="s">
        <v>916</v>
      </c>
      <c r="H22" s="808">
        <v>688.447</v>
      </c>
      <c r="I22" s="808">
        <v>688.447</v>
      </c>
      <c r="J22" s="808">
        <v>6125.37</v>
      </c>
      <c r="K22" s="808">
        <v>578.30799999999999</v>
      </c>
      <c r="L22" s="808">
        <v>1496.9960000000001</v>
      </c>
      <c r="M22" s="808">
        <v>8200.6740000000009</v>
      </c>
    </row>
    <row r="23" spans="1:13" x14ac:dyDescent="0.25">
      <c r="A23" s="809">
        <v>1959</v>
      </c>
      <c r="B23" s="808">
        <v>573.32100000000003</v>
      </c>
      <c r="C23" s="808">
        <v>3014.5419999999999</v>
      </c>
      <c r="D23" s="808">
        <v>1953.5219999999999</v>
      </c>
      <c r="E23" s="808">
        <v>5541.3850000000002</v>
      </c>
      <c r="F23" s="808" t="s">
        <v>916</v>
      </c>
      <c r="G23" s="808" t="s">
        <v>916</v>
      </c>
      <c r="H23" s="808">
        <v>646.92600000000004</v>
      </c>
      <c r="I23" s="808">
        <v>646.92600000000004</v>
      </c>
      <c r="J23" s="808">
        <v>6188.3109999999997</v>
      </c>
      <c r="K23" s="808">
        <v>629.66399999999999</v>
      </c>
      <c r="L23" s="808">
        <v>1593.8910000000001</v>
      </c>
      <c r="M23" s="808">
        <v>8411.866</v>
      </c>
    </row>
    <row r="24" spans="1:13" x14ac:dyDescent="0.25">
      <c r="A24" s="809">
        <v>1960</v>
      </c>
      <c r="B24" s="808">
        <v>585.28399999999999</v>
      </c>
      <c r="C24" s="808">
        <v>3211.7779999999998</v>
      </c>
      <c r="D24" s="808">
        <v>2227.143</v>
      </c>
      <c r="E24" s="808">
        <v>6024.2049999999999</v>
      </c>
      <c r="F24" s="808" t="s">
        <v>916</v>
      </c>
      <c r="G24" s="808" t="s">
        <v>916</v>
      </c>
      <c r="H24" s="808">
        <v>626.63</v>
      </c>
      <c r="I24" s="808">
        <v>626.63</v>
      </c>
      <c r="J24" s="808">
        <v>6650.835</v>
      </c>
      <c r="K24" s="808">
        <v>687.39300000000003</v>
      </c>
      <c r="L24" s="808">
        <v>1701.19</v>
      </c>
      <c r="M24" s="808">
        <v>9039.4179999999997</v>
      </c>
    </row>
    <row r="25" spans="1:13" x14ac:dyDescent="0.25">
      <c r="A25" s="809">
        <v>1961</v>
      </c>
      <c r="B25" s="808">
        <v>533.61099999999999</v>
      </c>
      <c r="C25" s="808">
        <v>3362.2779999999998</v>
      </c>
      <c r="D25" s="808">
        <v>2292.8560000000002</v>
      </c>
      <c r="E25" s="808">
        <v>6188.7460000000001</v>
      </c>
      <c r="F25" s="808" t="s">
        <v>916</v>
      </c>
      <c r="G25" s="808" t="s">
        <v>916</v>
      </c>
      <c r="H25" s="808">
        <v>586.86400000000003</v>
      </c>
      <c r="I25" s="808">
        <v>586.86400000000003</v>
      </c>
      <c r="J25" s="808">
        <v>6775.61</v>
      </c>
      <c r="K25" s="808">
        <v>731.68600000000004</v>
      </c>
      <c r="L25" s="808">
        <v>1778.7280000000001</v>
      </c>
      <c r="M25" s="808">
        <v>9286.0239999999994</v>
      </c>
    </row>
    <row r="26" spans="1:13" x14ac:dyDescent="0.25">
      <c r="A26" s="809">
        <v>1962</v>
      </c>
      <c r="B26" s="808">
        <v>520.79399999999998</v>
      </c>
      <c r="C26" s="808">
        <v>3600.3130000000001</v>
      </c>
      <c r="D26" s="808">
        <v>2398.5210000000002</v>
      </c>
      <c r="E26" s="808">
        <v>6519.6270000000004</v>
      </c>
      <c r="F26" s="808" t="s">
        <v>916</v>
      </c>
      <c r="G26" s="808" t="s">
        <v>916</v>
      </c>
      <c r="H26" s="808">
        <v>560.08399999999995</v>
      </c>
      <c r="I26" s="808">
        <v>560.08399999999995</v>
      </c>
      <c r="J26" s="808">
        <v>7079.7110000000002</v>
      </c>
      <c r="K26" s="808">
        <v>794.32</v>
      </c>
      <c r="L26" s="808">
        <v>1908.3889999999999</v>
      </c>
      <c r="M26" s="808">
        <v>9782.42</v>
      </c>
    </row>
    <row r="27" spans="1:13" x14ac:dyDescent="0.25">
      <c r="A27" s="809">
        <v>1963</v>
      </c>
      <c r="B27" s="808">
        <v>438.44200000000001</v>
      </c>
      <c r="C27" s="808">
        <v>3700.2809999999999</v>
      </c>
      <c r="D27" s="808">
        <v>2414.123</v>
      </c>
      <c r="E27" s="808">
        <v>6552.8459999999995</v>
      </c>
      <c r="F27" s="808" t="s">
        <v>916</v>
      </c>
      <c r="G27" s="808" t="s">
        <v>916</v>
      </c>
      <c r="H27" s="808">
        <v>536.96699999999998</v>
      </c>
      <c r="I27" s="808">
        <v>536.96699999999998</v>
      </c>
      <c r="J27" s="808">
        <v>7089.8130000000001</v>
      </c>
      <c r="K27" s="808">
        <v>855.56799999999998</v>
      </c>
      <c r="L27" s="808">
        <v>2043.0989999999999</v>
      </c>
      <c r="M27" s="808">
        <v>9988.4789999999994</v>
      </c>
    </row>
    <row r="28" spans="1:13" x14ac:dyDescent="0.25">
      <c r="A28" s="809">
        <v>1964</v>
      </c>
      <c r="B28" s="808">
        <v>378.72</v>
      </c>
      <c r="C28" s="808">
        <v>3908.4850000000001</v>
      </c>
      <c r="D28" s="808">
        <v>2325.4879999999998</v>
      </c>
      <c r="E28" s="808">
        <v>6612.6930000000002</v>
      </c>
      <c r="F28" s="808" t="s">
        <v>916</v>
      </c>
      <c r="G28" s="808" t="s">
        <v>916</v>
      </c>
      <c r="H28" s="808">
        <v>499.05799999999999</v>
      </c>
      <c r="I28" s="808">
        <v>499.05799999999999</v>
      </c>
      <c r="J28" s="808">
        <v>7111.7510000000002</v>
      </c>
      <c r="K28" s="808">
        <v>927.52499999999998</v>
      </c>
      <c r="L28" s="808">
        <v>2201.2979999999998</v>
      </c>
      <c r="M28" s="808">
        <v>10240.574000000001</v>
      </c>
    </row>
    <row r="29" spans="1:13" x14ac:dyDescent="0.25">
      <c r="A29" s="809">
        <v>1965</v>
      </c>
      <c r="B29" s="808">
        <v>351.65699999999998</v>
      </c>
      <c r="C29" s="808">
        <v>4027.692</v>
      </c>
      <c r="D29" s="808">
        <v>2431.9229999999998</v>
      </c>
      <c r="E29" s="808">
        <v>6811.2719999999999</v>
      </c>
      <c r="F29" s="808" t="s">
        <v>916</v>
      </c>
      <c r="G29" s="808" t="s">
        <v>916</v>
      </c>
      <c r="H29" s="808">
        <v>468.15</v>
      </c>
      <c r="I29" s="808">
        <v>468.15</v>
      </c>
      <c r="J29" s="808">
        <v>7279.4219999999996</v>
      </c>
      <c r="K29" s="808">
        <v>992.93499999999995</v>
      </c>
      <c r="L29" s="808">
        <v>2367.029</v>
      </c>
      <c r="M29" s="808">
        <v>10639.387000000001</v>
      </c>
    </row>
    <row r="30" spans="1:13" x14ac:dyDescent="0.25">
      <c r="A30" s="809">
        <v>1966</v>
      </c>
      <c r="B30" s="808">
        <v>348.79</v>
      </c>
      <c r="C30" s="808">
        <v>4274.8220000000001</v>
      </c>
      <c r="D30" s="808">
        <v>2421.8000000000002</v>
      </c>
      <c r="E30" s="808">
        <v>7045.4120000000003</v>
      </c>
      <c r="F30" s="808" t="s">
        <v>916</v>
      </c>
      <c r="G30" s="808" t="s">
        <v>916</v>
      </c>
      <c r="H30" s="808">
        <v>454.97399999999999</v>
      </c>
      <c r="I30" s="808">
        <v>454.97399999999999</v>
      </c>
      <c r="J30" s="808">
        <v>7500.3860000000004</v>
      </c>
      <c r="K30" s="808">
        <v>1081.223</v>
      </c>
      <c r="L30" s="808">
        <v>2587.0210000000002</v>
      </c>
      <c r="M30" s="808">
        <v>11168.63</v>
      </c>
    </row>
    <row r="31" spans="1:13" x14ac:dyDescent="0.25">
      <c r="A31" s="809">
        <v>1967</v>
      </c>
      <c r="B31" s="808">
        <v>298.81900000000002</v>
      </c>
      <c r="C31" s="808">
        <v>4451.33</v>
      </c>
      <c r="D31" s="808">
        <v>2527.239</v>
      </c>
      <c r="E31" s="808">
        <v>7277.3869999999997</v>
      </c>
      <c r="F31" s="808" t="s">
        <v>916</v>
      </c>
      <c r="G31" s="808" t="s">
        <v>916</v>
      </c>
      <c r="H31" s="808">
        <v>433.97300000000001</v>
      </c>
      <c r="I31" s="808">
        <v>433.97300000000001</v>
      </c>
      <c r="J31" s="808">
        <v>7711.36</v>
      </c>
      <c r="K31" s="808">
        <v>1160.4690000000001</v>
      </c>
      <c r="L31" s="808">
        <v>2767.4459999999999</v>
      </c>
      <c r="M31" s="808">
        <v>11639.275</v>
      </c>
    </row>
    <row r="32" spans="1:13" x14ac:dyDescent="0.25">
      <c r="A32" s="809">
        <v>1968</v>
      </c>
      <c r="B32" s="808">
        <v>264.33</v>
      </c>
      <c r="C32" s="808">
        <v>4588.3149999999996</v>
      </c>
      <c r="D32" s="808">
        <v>2654.5889999999999</v>
      </c>
      <c r="E32" s="808">
        <v>7507.2340000000004</v>
      </c>
      <c r="F32" s="808" t="s">
        <v>916</v>
      </c>
      <c r="G32" s="808" t="s">
        <v>916</v>
      </c>
      <c r="H32" s="808">
        <v>425.51100000000002</v>
      </c>
      <c r="I32" s="808">
        <v>425.51100000000002</v>
      </c>
      <c r="J32" s="808">
        <v>7932.7449999999999</v>
      </c>
      <c r="K32" s="808">
        <v>1301.9159999999999</v>
      </c>
      <c r="L32" s="808">
        <v>3101.6289999999999</v>
      </c>
      <c r="M32" s="808">
        <v>12336.29</v>
      </c>
    </row>
    <row r="33" spans="1:13" x14ac:dyDescent="0.25">
      <c r="A33" s="809">
        <v>1969</v>
      </c>
      <c r="B33" s="808">
        <v>248.107</v>
      </c>
      <c r="C33" s="808">
        <v>4874.8580000000002</v>
      </c>
      <c r="D33" s="808">
        <v>2704.779</v>
      </c>
      <c r="E33" s="808">
        <v>7827.7439999999997</v>
      </c>
      <c r="F33" s="808" t="s">
        <v>916</v>
      </c>
      <c r="G33" s="808" t="s">
        <v>916</v>
      </c>
      <c r="H33" s="808">
        <v>415.053</v>
      </c>
      <c r="I33" s="808">
        <v>415.053</v>
      </c>
      <c r="J33" s="808">
        <v>8242.7970000000005</v>
      </c>
      <c r="K33" s="808">
        <v>1456.0239999999999</v>
      </c>
      <c r="L33" s="808">
        <v>3470.335</v>
      </c>
      <c r="M33" s="808">
        <v>13169.156000000001</v>
      </c>
    </row>
    <row r="34" spans="1:13" x14ac:dyDescent="0.25">
      <c r="A34" s="809">
        <v>1970</v>
      </c>
      <c r="B34" s="808">
        <v>209.38</v>
      </c>
      <c r="C34" s="808">
        <v>4987.3919999999998</v>
      </c>
      <c r="D34" s="808">
        <v>2724.8560000000002</v>
      </c>
      <c r="E34" s="808">
        <v>7921.6289999999999</v>
      </c>
      <c r="F34" s="808" t="s">
        <v>916</v>
      </c>
      <c r="G34" s="808" t="s">
        <v>916</v>
      </c>
      <c r="H34" s="808">
        <v>400.77699999999999</v>
      </c>
      <c r="I34" s="808">
        <v>400.77699999999999</v>
      </c>
      <c r="J34" s="808">
        <v>8322.4060000000009</v>
      </c>
      <c r="K34" s="808">
        <v>1590.9829999999999</v>
      </c>
      <c r="L34" s="808">
        <v>3852.3690000000001</v>
      </c>
      <c r="M34" s="808">
        <v>13765.758</v>
      </c>
    </row>
    <row r="35" spans="1:13" x14ac:dyDescent="0.25">
      <c r="A35" s="809">
        <v>1971</v>
      </c>
      <c r="B35" s="808">
        <v>171.98599999999999</v>
      </c>
      <c r="C35" s="808">
        <v>5125.8119999999999</v>
      </c>
      <c r="D35" s="808">
        <v>2747.779</v>
      </c>
      <c r="E35" s="808">
        <v>8045.5770000000002</v>
      </c>
      <c r="F35" s="808" t="s">
        <v>916</v>
      </c>
      <c r="G35" s="808" t="s">
        <v>916</v>
      </c>
      <c r="H35" s="808">
        <v>381.87400000000002</v>
      </c>
      <c r="I35" s="808">
        <v>381.87400000000002</v>
      </c>
      <c r="J35" s="808">
        <v>8427.4509999999991</v>
      </c>
      <c r="K35" s="808">
        <v>1704.403</v>
      </c>
      <c r="L35" s="808">
        <v>4114.3459999999995</v>
      </c>
      <c r="M35" s="808">
        <v>14246.2</v>
      </c>
    </row>
    <row r="36" spans="1:13" x14ac:dyDescent="0.25">
      <c r="A36" s="809">
        <v>1972</v>
      </c>
      <c r="B36" s="808">
        <v>115.782</v>
      </c>
      <c r="C36" s="808">
        <v>5264.384</v>
      </c>
      <c r="D36" s="808">
        <v>2867.4380000000001</v>
      </c>
      <c r="E36" s="808">
        <v>8247.6029999999992</v>
      </c>
      <c r="F36" s="808" t="s">
        <v>916</v>
      </c>
      <c r="G36" s="808" t="s">
        <v>916</v>
      </c>
      <c r="H36" s="808">
        <v>379.77600000000001</v>
      </c>
      <c r="I36" s="808">
        <v>379.77600000000001</v>
      </c>
      <c r="J36" s="808">
        <v>8627.3790000000008</v>
      </c>
      <c r="K36" s="808">
        <v>1837.7349999999999</v>
      </c>
      <c r="L36" s="808">
        <v>4391.9319999999998</v>
      </c>
      <c r="M36" s="808">
        <v>14857.045</v>
      </c>
    </row>
    <row r="37" spans="1:13" x14ac:dyDescent="0.25">
      <c r="A37" s="809">
        <v>1973</v>
      </c>
      <c r="B37" s="808">
        <v>93.911000000000001</v>
      </c>
      <c r="C37" s="808">
        <v>4976.9750000000004</v>
      </c>
      <c r="D37" s="808">
        <v>2800.3270000000002</v>
      </c>
      <c r="E37" s="808">
        <v>7871.2120000000004</v>
      </c>
      <c r="F37" s="808" t="s">
        <v>916</v>
      </c>
      <c r="G37" s="808" t="s">
        <v>916</v>
      </c>
      <c r="H37" s="808">
        <v>354.096</v>
      </c>
      <c r="I37" s="808">
        <v>354.096</v>
      </c>
      <c r="J37" s="808">
        <v>8225.3080000000009</v>
      </c>
      <c r="K37" s="808">
        <v>1976.337</v>
      </c>
      <c r="L37" s="808">
        <v>4695.7060000000001</v>
      </c>
      <c r="M37" s="808">
        <v>14897.351000000001</v>
      </c>
    </row>
    <row r="38" spans="1:13" x14ac:dyDescent="0.25">
      <c r="A38" s="809">
        <v>1974</v>
      </c>
      <c r="B38" s="808">
        <v>82.126000000000005</v>
      </c>
      <c r="C38" s="808">
        <v>4900.9949999999999</v>
      </c>
      <c r="D38" s="808">
        <v>2553.8380000000002</v>
      </c>
      <c r="E38" s="808">
        <v>7536.9579999999996</v>
      </c>
      <c r="F38" s="808" t="s">
        <v>916</v>
      </c>
      <c r="G38" s="808" t="s">
        <v>916</v>
      </c>
      <c r="H38" s="808">
        <v>370.952</v>
      </c>
      <c r="I38" s="808">
        <v>370.952</v>
      </c>
      <c r="J38" s="808">
        <v>7907.91</v>
      </c>
      <c r="K38" s="808">
        <v>1972.7629999999999</v>
      </c>
      <c r="L38" s="808">
        <v>4773.6629999999996</v>
      </c>
      <c r="M38" s="808">
        <v>14654.335999999999</v>
      </c>
    </row>
    <row r="39" spans="1:13" x14ac:dyDescent="0.25">
      <c r="A39" s="809">
        <v>1975</v>
      </c>
      <c r="B39" s="808">
        <v>62.843000000000004</v>
      </c>
      <c r="C39" s="808">
        <v>5022.6059999999998</v>
      </c>
      <c r="D39" s="808">
        <v>2478.7719999999999</v>
      </c>
      <c r="E39" s="808">
        <v>7564.2209999999995</v>
      </c>
      <c r="F39" s="808" t="s">
        <v>916</v>
      </c>
      <c r="G39" s="808" t="s">
        <v>916</v>
      </c>
      <c r="H39" s="808">
        <v>425.40800000000002</v>
      </c>
      <c r="I39" s="808">
        <v>425.40800000000002</v>
      </c>
      <c r="J39" s="808">
        <v>7989.6289999999999</v>
      </c>
      <c r="K39" s="808">
        <v>2006.7349999999999</v>
      </c>
      <c r="L39" s="808">
        <v>4817.0360000000001</v>
      </c>
      <c r="M39" s="808">
        <v>14813.4</v>
      </c>
    </row>
    <row r="40" spans="1:13" x14ac:dyDescent="0.25">
      <c r="A40" s="809">
        <v>1976</v>
      </c>
      <c r="B40" s="808">
        <v>58.884999999999998</v>
      </c>
      <c r="C40" s="808">
        <v>5147.3360000000002</v>
      </c>
      <c r="D40" s="808">
        <v>2703.28</v>
      </c>
      <c r="E40" s="808">
        <v>7909.5010000000002</v>
      </c>
      <c r="F40" s="808" t="s">
        <v>916</v>
      </c>
      <c r="G40" s="808" t="s">
        <v>916</v>
      </c>
      <c r="H40" s="808">
        <v>481.63400000000001</v>
      </c>
      <c r="I40" s="808">
        <v>481.63400000000001</v>
      </c>
      <c r="J40" s="808">
        <v>8391.1350000000002</v>
      </c>
      <c r="K40" s="808">
        <v>2069.2150000000001</v>
      </c>
      <c r="L40" s="808">
        <v>4949.91</v>
      </c>
      <c r="M40" s="808">
        <v>15410.259</v>
      </c>
    </row>
    <row r="41" spans="1:13" x14ac:dyDescent="0.25">
      <c r="A41" s="809">
        <v>1977</v>
      </c>
      <c r="B41" s="808">
        <v>57.460999999999999</v>
      </c>
      <c r="C41" s="808">
        <v>4913.0929999999998</v>
      </c>
      <c r="D41" s="808">
        <v>2681.2820000000002</v>
      </c>
      <c r="E41" s="808">
        <v>7651.8360000000002</v>
      </c>
      <c r="F41" s="808" t="s">
        <v>916</v>
      </c>
      <c r="G41" s="808" t="s">
        <v>916</v>
      </c>
      <c r="H41" s="808">
        <v>541.78300000000002</v>
      </c>
      <c r="I41" s="808">
        <v>541.78300000000002</v>
      </c>
      <c r="J41" s="808">
        <v>8193.6190000000006</v>
      </c>
      <c r="K41" s="808">
        <v>2201.5549999999998</v>
      </c>
      <c r="L41" s="808">
        <v>5266.5389999999998</v>
      </c>
      <c r="M41" s="808">
        <v>15661.713</v>
      </c>
    </row>
    <row r="42" spans="1:13" x14ac:dyDescent="0.25">
      <c r="A42" s="809">
        <v>1978</v>
      </c>
      <c r="B42" s="808">
        <v>49.145000000000003</v>
      </c>
      <c r="C42" s="808">
        <v>4981.4539999999997</v>
      </c>
      <c r="D42" s="808">
        <v>2607.4949999999999</v>
      </c>
      <c r="E42" s="808">
        <v>7638.0940000000001</v>
      </c>
      <c r="F42" s="808" t="s">
        <v>916</v>
      </c>
      <c r="G42" s="808" t="s">
        <v>916</v>
      </c>
      <c r="H42" s="808">
        <v>621.84900000000005</v>
      </c>
      <c r="I42" s="808">
        <v>621.84900000000005</v>
      </c>
      <c r="J42" s="808">
        <v>8259.9429999999993</v>
      </c>
      <c r="K42" s="808">
        <v>2301.2779999999998</v>
      </c>
      <c r="L42" s="808">
        <v>5571.0659999999998</v>
      </c>
      <c r="M42" s="808">
        <v>16132.287</v>
      </c>
    </row>
    <row r="43" spans="1:13" x14ac:dyDescent="0.25">
      <c r="A43" s="809">
        <v>1979</v>
      </c>
      <c r="B43" s="808">
        <v>37.313000000000002</v>
      </c>
      <c r="C43" s="808">
        <v>5054.7420000000002</v>
      </c>
      <c r="D43" s="808">
        <v>2098.779</v>
      </c>
      <c r="E43" s="808">
        <v>7190.8339999999998</v>
      </c>
      <c r="F43" s="808" t="s">
        <v>916</v>
      </c>
      <c r="G43" s="808" t="s">
        <v>916</v>
      </c>
      <c r="H43" s="808">
        <v>728.07600000000002</v>
      </c>
      <c r="I43" s="808">
        <v>728.07600000000002</v>
      </c>
      <c r="J43" s="808">
        <v>7918.91</v>
      </c>
      <c r="K43" s="808">
        <v>2329.7779999999998</v>
      </c>
      <c r="L43" s="808">
        <v>5564.0360000000001</v>
      </c>
      <c r="M43" s="808">
        <v>15812.724</v>
      </c>
    </row>
    <row r="44" spans="1:13" x14ac:dyDescent="0.25">
      <c r="A44" s="809">
        <v>1980</v>
      </c>
      <c r="B44" s="808">
        <v>30.544</v>
      </c>
      <c r="C44" s="808">
        <v>4824.8360000000002</v>
      </c>
      <c r="D44" s="808">
        <v>1734.0250000000001</v>
      </c>
      <c r="E44" s="808">
        <v>6589.4049999999997</v>
      </c>
      <c r="F44" s="808" t="s">
        <v>916</v>
      </c>
      <c r="G44" s="808" t="s">
        <v>916</v>
      </c>
      <c r="H44" s="808">
        <v>850</v>
      </c>
      <c r="I44" s="808">
        <v>850</v>
      </c>
      <c r="J44" s="808">
        <v>7439.4049999999997</v>
      </c>
      <c r="K44" s="808">
        <v>2448.0929999999998</v>
      </c>
      <c r="L44" s="808">
        <v>5865.8819999999996</v>
      </c>
      <c r="M44" s="808">
        <v>15753.38</v>
      </c>
    </row>
    <row r="45" spans="1:13" x14ac:dyDescent="0.25">
      <c r="A45" s="809">
        <v>1981</v>
      </c>
      <c r="B45" s="808">
        <v>30.02</v>
      </c>
      <c r="C45" s="808">
        <v>4614.1989999999996</v>
      </c>
      <c r="D45" s="808">
        <v>1531.0650000000001</v>
      </c>
      <c r="E45" s="808">
        <v>6175.2849999999999</v>
      </c>
      <c r="F45" s="808" t="s">
        <v>916</v>
      </c>
      <c r="G45" s="808" t="s">
        <v>916</v>
      </c>
      <c r="H45" s="808">
        <v>870</v>
      </c>
      <c r="I45" s="808">
        <v>870</v>
      </c>
      <c r="J45" s="808">
        <v>7045.2849999999999</v>
      </c>
      <c r="K45" s="808">
        <v>2464.3679999999999</v>
      </c>
      <c r="L45" s="808">
        <v>5751.8919999999998</v>
      </c>
      <c r="M45" s="808">
        <v>15261.544</v>
      </c>
    </row>
    <row r="46" spans="1:13" x14ac:dyDescent="0.25">
      <c r="A46" s="809">
        <v>1982</v>
      </c>
      <c r="B46" s="808">
        <v>31.791</v>
      </c>
      <c r="C46" s="808">
        <v>4711.2510000000002</v>
      </c>
      <c r="D46" s="808">
        <v>1433.5450000000001</v>
      </c>
      <c r="E46" s="808">
        <v>6176.5870000000004</v>
      </c>
      <c r="F46" s="808" t="s">
        <v>916</v>
      </c>
      <c r="G46" s="808" t="s">
        <v>916</v>
      </c>
      <c r="H46" s="808">
        <v>970</v>
      </c>
      <c r="I46" s="808">
        <v>970</v>
      </c>
      <c r="J46" s="808">
        <v>7146.5870000000004</v>
      </c>
      <c r="K46" s="808">
        <v>2489.1210000000001</v>
      </c>
      <c r="L46" s="808">
        <v>5895.2290000000003</v>
      </c>
      <c r="M46" s="808">
        <v>15530.937</v>
      </c>
    </row>
    <row r="47" spans="1:13" x14ac:dyDescent="0.25">
      <c r="A47" s="809">
        <v>1983</v>
      </c>
      <c r="B47" s="808">
        <v>30.785</v>
      </c>
      <c r="C47" s="808">
        <v>4477.6329999999998</v>
      </c>
      <c r="D47" s="808">
        <v>1353.4059999999999</v>
      </c>
      <c r="E47" s="808">
        <v>5861.8230000000003</v>
      </c>
      <c r="F47" s="808" t="s">
        <v>916</v>
      </c>
      <c r="G47" s="808" t="s">
        <v>916</v>
      </c>
      <c r="H47" s="808">
        <v>970</v>
      </c>
      <c r="I47" s="808">
        <v>970</v>
      </c>
      <c r="J47" s="808">
        <v>6831.8230000000003</v>
      </c>
      <c r="K47" s="808">
        <v>2562.2350000000001</v>
      </c>
      <c r="L47" s="808">
        <v>6030.9629999999997</v>
      </c>
      <c r="M47" s="808">
        <v>15425.021000000001</v>
      </c>
    </row>
    <row r="48" spans="1:13" x14ac:dyDescent="0.25">
      <c r="A48" s="809">
        <v>1984</v>
      </c>
      <c r="B48" s="808">
        <v>39.627000000000002</v>
      </c>
      <c r="C48" s="808">
        <v>4660.558</v>
      </c>
      <c r="D48" s="808">
        <v>1530.7139999999999</v>
      </c>
      <c r="E48" s="808">
        <v>6230.8990000000003</v>
      </c>
      <c r="F48" s="808" t="s">
        <v>916</v>
      </c>
      <c r="G48" s="808" t="s">
        <v>916</v>
      </c>
      <c r="H48" s="808">
        <v>980</v>
      </c>
      <c r="I48" s="808">
        <v>980</v>
      </c>
      <c r="J48" s="808">
        <v>7210.8990000000003</v>
      </c>
      <c r="K48" s="808">
        <v>2661.6729999999998</v>
      </c>
      <c r="L48" s="808">
        <v>6086.991</v>
      </c>
      <c r="M48" s="808">
        <v>15959.563</v>
      </c>
    </row>
    <row r="49" spans="1:13" x14ac:dyDescent="0.25">
      <c r="A49" s="809">
        <v>1985</v>
      </c>
      <c r="B49" s="808">
        <v>38.756999999999998</v>
      </c>
      <c r="C49" s="808">
        <v>4534.2820000000002</v>
      </c>
      <c r="D49" s="808">
        <v>1565.18</v>
      </c>
      <c r="E49" s="808">
        <v>6138.2190000000001</v>
      </c>
      <c r="F49" s="808" t="s">
        <v>916</v>
      </c>
      <c r="G49" s="808" t="s">
        <v>916</v>
      </c>
      <c r="H49" s="808">
        <v>1010</v>
      </c>
      <c r="I49" s="808">
        <v>1010</v>
      </c>
      <c r="J49" s="808">
        <v>7148.2190000000001</v>
      </c>
      <c r="K49" s="808">
        <v>2708.902</v>
      </c>
      <c r="L49" s="808">
        <v>6184.2129999999997</v>
      </c>
      <c r="M49" s="808">
        <v>16041.334000000001</v>
      </c>
    </row>
    <row r="50" spans="1:13" x14ac:dyDescent="0.25">
      <c r="A50" s="809">
        <v>1986</v>
      </c>
      <c r="B50" s="808">
        <v>40.466999999999999</v>
      </c>
      <c r="C50" s="808">
        <v>4405.1559999999999</v>
      </c>
      <c r="D50" s="808">
        <v>1540.567</v>
      </c>
      <c r="E50" s="808">
        <v>5986.19</v>
      </c>
      <c r="F50" s="808" t="s">
        <v>916</v>
      </c>
      <c r="G50" s="808" t="s">
        <v>916</v>
      </c>
      <c r="H50" s="808">
        <v>920</v>
      </c>
      <c r="I50" s="808">
        <v>920</v>
      </c>
      <c r="J50" s="808">
        <v>6906.19</v>
      </c>
      <c r="K50" s="808">
        <v>2794.7289999999998</v>
      </c>
      <c r="L50" s="808">
        <v>6274.19</v>
      </c>
      <c r="M50" s="808">
        <v>15975.109</v>
      </c>
    </row>
    <row r="51" spans="1:13" x14ac:dyDescent="0.25">
      <c r="A51" s="809">
        <v>1987</v>
      </c>
      <c r="B51" s="808">
        <v>37.218000000000004</v>
      </c>
      <c r="C51" s="808">
        <v>4419.5749999999998</v>
      </c>
      <c r="D51" s="808">
        <v>1616.5809999999999</v>
      </c>
      <c r="E51" s="808">
        <v>6073.3739999999998</v>
      </c>
      <c r="F51" s="808" t="s">
        <v>916</v>
      </c>
      <c r="G51" s="808" t="s">
        <v>916</v>
      </c>
      <c r="H51" s="808">
        <v>850</v>
      </c>
      <c r="I51" s="808">
        <v>850</v>
      </c>
      <c r="J51" s="808">
        <v>6923.3739999999998</v>
      </c>
      <c r="K51" s="808">
        <v>2901.6</v>
      </c>
      <c r="L51" s="808">
        <v>6438.24</v>
      </c>
      <c r="M51" s="808">
        <v>16263.214</v>
      </c>
    </row>
    <row r="52" spans="1:13" x14ac:dyDescent="0.25">
      <c r="A52" s="809">
        <v>1988</v>
      </c>
      <c r="B52" s="808">
        <v>36.972999999999999</v>
      </c>
      <c r="C52" s="808">
        <v>4735.0829999999996</v>
      </c>
      <c r="D52" s="808">
        <v>1674.729</v>
      </c>
      <c r="E52" s="808">
        <v>6446.7849999999999</v>
      </c>
      <c r="F52" s="808" t="s">
        <v>916</v>
      </c>
      <c r="G52" s="808" t="s">
        <v>916</v>
      </c>
      <c r="H52" s="808">
        <v>910</v>
      </c>
      <c r="I52" s="808">
        <v>910</v>
      </c>
      <c r="J52" s="808">
        <v>7356.7849999999999</v>
      </c>
      <c r="K52" s="808">
        <v>3046.4589999999998</v>
      </c>
      <c r="L52" s="808">
        <v>6729.3689999999997</v>
      </c>
      <c r="M52" s="808">
        <v>17132.613000000001</v>
      </c>
    </row>
    <row r="53" spans="1:13" x14ac:dyDescent="0.25">
      <c r="A53" s="809">
        <v>1989</v>
      </c>
      <c r="B53" s="808">
        <v>30.63</v>
      </c>
      <c r="C53" s="808">
        <v>4898.6350000000002</v>
      </c>
      <c r="D53" s="808">
        <v>1660.251</v>
      </c>
      <c r="E53" s="808">
        <v>6589.5159999999996</v>
      </c>
      <c r="F53" s="808">
        <v>5</v>
      </c>
      <c r="G53" s="808">
        <v>51.654000000000003</v>
      </c>
      <c r="H53" s="808">
        <v>920</v>
      </c>
      <c r="I53" s="808">
        <v>976.654</v>
      </c>
      <c r="J53" s="808">
        <v>7566.1710000000003</v>
      </c>
      <c r="K53" s="808">
        <v>3089.65</v>
      </c>
      <c r="L53" s="808">
        <v>7129.1419999999998</v>
      </c>
      <c r="M53" s="808">
        <v>17784.963</v>
      </c>
    </row>
    <row r="54" spans="1:13" x14ac:dyDescent="0.25">
      <c r="A54" s="809">
        <v>1990</v>
      </c>
      <c r="B54" s="808">
        <v>31.114000000000001</v>
      </c>
      <c r="C54" s="808">
        <v>4490.9129999999996</v>
      </c>
      <c r="D54" s="808">
        <v>1394.175</v>
      </c>
      <c r="E54" s="808">
        <v>5916.2020000000002</v>
      </c>
      <c r="F54" s="808">
        <v>5.5</v>
      </c>
      <c r="G54" s="808">
        <v>54.725000000000001</v>
      </c>
      <c r="H54" s="808">
        <v>580</v>
      </c>
      <c r="I54" s="808">
        <v>640.22500000000002</v>
      </c>
      <c r="J54" s="808">
        <v>6556.4279999999999</v>
      </c>
      <c r="K54" s="808">
        <v>3152.752</v>
      </c>
      <c r="L54" s="808">
        <v>7235.241</v>
      </c>
      <c r="M54" s="808">
        <v>16944.420999999998</v>
      </c>
    </row>
    <row r="55" spans="1:13" x14ac:dyDescent="0.25">
      <c r="A55" s="809">
        <v>1991</v>
      </c>
      <c r="B55" s="808">
        <v>25.355</v>
      </c>
      <c r="C55" s="808">
        <v>4667.223</v>
      </c>
      <c r="D55" s="808">
        <v>1380.8520000000001</v>
      </c>
      <c r="E55" s="808">
        <v>6073.4290000000001</v>
      </c>
      <c r="F55" s="808">
        <v>5.9</v>
      </c>
      <c r="G55" s="808">
        <v>56.448999999999998</v>
      </c>
      <c r="H55" s="808">
        <v>610</v>
      </c>
      <c r="I55" s="808">
        <v>672.34900000000005</v>
      </c>
      <c r="J55" s="808">
        <v>6745.7780000000002</v>
      </c>
      <c r="K55" s="808">
        <v>3259.884</v>
      </c>
      <c r="L55" s="808">
        <v>7413.6660000000002</v>
      </c>
      <c r="M55" s="808">
        <v>17419.328000000001</v>
      </c>
    </row>
    <row r="56" spans="1:13" x14ac:dyDescent="0.25">
      <c r="A56" s="809">
        <v>1992</v>
      </c>
      <c r="B56" s="808">
        <v>25.588999999999999</v>
      </c>
      <c r="C56" s="808">
        <v>4804.5810000000001</v>
      </c>
      <c r="D56" s="808">
        <v>1414.075</v>
      </c>
      <c r="E56" s="808">
        <v>6244.2449999999999</v>
      </c>
      <c r="F56" s="808">
        <v>6.4</v>
      </c>
      <c r="G56" s="808">
        <v>58.473999999999997</v>
      </c>
      <c r="H56" s="808">
        <v>640</v>
      </c>
      <c r="I56" s="808">
        <v>704.87400000000002</v>
      </c>
      <c r="J56" s="808">
        <v>6949.1189999999997</v>
      </c>
      <c r="K56" s="808">
        <v>3193.4229999999998</v>
      </c>
      <c r="L56" s="808">
        <v>7212.2290000000003</v>
      </c>
      <c r="M56" s="808">
        <v>17354.771000000001</v>
      </c>
    </row>
    <row r="57" spans="1:13" x14ac:dyDescent="0.25">
      <c r="A57" s="809">
        <v>1993</v>
      </c>
      <c r="B57" s="808">
        <v>25.748999999999999</v>
      </c>
      <c r="C57" s="808">
        <v>5063.2979999999998</v>
      </c>
      <c r="D57" s="808">
        <v>1438.989</v>
      </c>
      <c r="E57" s="808">
        <v>6528.0360000000001</v>
      </c>
      <c r="F57" s="808">
        <v>6.8</v>
      </c>
      <c r="G57" s="808">
        <v>60.122999999999998</v>
      </c>
      <c r="H57" s="808">
        <v>550</v>
      </c>
      <c r="I57" s="808">
        <v>616.923</v>
      </c>
      <c r="J57" s="808">
        <v>7144.96</v>
      </c>
      <c r="K57" s="808">
        <v>3394.192</v>
      </c>
      <c r="L57" s="808">
        <v>7677.3670000000002</v>
      </c>
      <c r="M57" s="808">
        <v>18216.519</v>
      </c>
    </row>
    <row r="58" spans="1:13" x14ac:dyDescent="0.25">
      <c r="A58" s="809">
        <v>1994</v>
      </c>
      <c r="B58" s="808">
        <v>20.844999999999999</v>
      </c>
      <c r="C58" s="808">
        <v>4959.84</v>
      </c>
      <c r="D58" s="808">
        <v>1407.577</v>
      </c>
      <c r="E58" s="808">
        <v>6388.2610000000004</v>
      </c>
      <c r="F58" s="808">
        <v>6.2</v>
      </c>
      <c r="G58" s="808">
        <v>61.771000000000001</v>
      </c>
      <c r="H58" s="808">
        <v>520</v>
      </c>
      <c r="I58" s="808">
        <v>587.971</v>
      </c>
      <c r="J58" s="808">
        <v>6976.2330000000002</v>
      </c>
      <c r="K58" s="808">
        <v>3440.9389999999999</v>
      </c>
      <c r="L58" s="808">
        <v>7693.09</v>
      </c>
      <c r="M58" s="808">
        <v>18110.261999999999</v>
      </c>
    </row>
    <row r="59" spans="1:13" x14ac:dyDescent="0.25">
      <c r="A59" s="809">
        <v>1995</v>
      </c>
      <c r="B59" s="808">
        <v>17.451000000000001</v>
      </c>
      <c r="C59" s="808">
        <v>4954.1890000000003</v>
      </c>
      <c r="D59" s="808">
        <v>1373.0820000000001</v>
      </c>
      <c r="E59" s="808">
        <v>6344.7219999999998</v>
      </c>
      <c r="F59" s="808">
        <v>6.6</v>
      </c>
      <c r="G59" s="808">
        <v>62.726999999999997</v>
      </c>
      <c r="H59" s="808">
        <v>520</v>
      </c>
      <c r="I59" s="808">
        <v>589.327</v>
      </c>
      <c r="J59" s="808">
        <v>6934.049</v>
      </c>
      <c r="K59" s="808">
        <v>3557.0149999999999</v>
      </c>
      <c r="L59" s="808">
        <v>8025.5929999999998</v>
      </c>
      <c r="M59" s="808">
        <v>18516.656999999999</v>
      </c>
    </row>
    <row r="60" spans="1:13" x14ac:dyDescent="0.25">
      <c r="A60" s="809">
        <v>1996</v>
      </c>
      <c r="B60" s="808">
        <v>16.584</v>
      </c>
      <c r="C60" s="808">
        <v>5354.3890000000001</v>
      </c>
      <c r="D60" s="808">
        <v>1482.7280000000001</v>
      </c>
      <c r="E60" s="808">
        <v>6853.7</v>
      </c>
      <c r="F60" s="808">
        <v>7</v>
      </c>
      <c r="G60" s="808">
        <v>63.304000000000002</v>
      </c>
      <c r="H60" s="808">
        <v>540</v>
      </c>
      <c r="I60" s="808">
        <v>610.30399999999997</v>
      </c>
      <c r="J60" s="808">
        <v>7464.0039999999999</v>
      </c>
      <c r="K60" s="808">
        <v>3693.53</v>
      </c>
      <c r="L60" s="808">
        <v>8344.3029999999999</v>
      </c>
      <c r="M60" s="808">
        <v>19501.837</v>
      </c>
    </row>
    <row r="61" spans="1:13" x14ac:dyDescent="0.25">
      <c r="A61" s="809">
        <v>1997</v>
      </c>
      <c r="B61" s="808">
        <v>15.992000000000001</v>
      </c>
      <c r="C61" s="808">
        <v>5092.9189999999999</v>
      </c>
      <c r="D61" s="808">
        <v>1421.374</v>
      </c>
      <c r="E61" s="808">
        <v>6530.2849999999999</v>
      </c>
      <c r="F61" s="808">
        <v>7.5</v>
      </c>
      <c r="G61" s="808">
        <v>62.457999999999998</v>
      </c>
      <c r="H61" s="808">
        <v>430</v>
      </c>
      <c r="I61" s="808">
        <v>499.95800000000003</v>
      </c>
      <c r="J61" s="808">
        <v>7030.2430000000004</v>
      </c>
      <c r="K61" s="808">
        <v>3670.9029999999998</v>
      </c>
      <c r="L61" s="808">
        <v>8261.1110000000008</v>
      </c>
      <c r="M61" s="808">
        <v>18962.257000000001</v>
      </c>
    </row>
    <row r="62" spans="1:13" x14ac:dyDescent="0.25">
      <c r="A62" s="809">
        <v>1998</v>
      </c>
      <c r="B62" s="808">
        <v>11.548</v>
      </c>
      <c r="C62" s="808">
        <v>4646.0870000000004</v>
      </c>
      <c r="D62" s="808">
        <v>1303.3150000000001</v>
      </c>
      <c r="E62" s="808">
        <v>5960.951</v>
      </c>
      <c r="F62" s="808">
        <v>7.7</v>
      </c>
      <c r="G62" s="808">
        <v>61.774000000000001</v>
      </c>
      <c r="H62" s="808">
        <v>380</v>
      </c>
      <c r="I62" s="808">
        <v>449.47399999999999</v>
      </c>
      <c r="J62" s="808">
        <v>6410.4250000000002</v>
      </c>
      <c r="K62" s="808">
        <v>3855.9319999999998</v>
      </c>
      <c r="L62" s="808">
        <v>8685.5630000000001</v>
      </c>
      <c r="M62" s="808">
        <v>18951.920999999998</v>
      </c>
    </row>
    <row r="63" spans="1:13" x14ac:dyDescent="0.25">
      <c r="A63" s="809">
        <v>1999</v>
      </c>
      <c r="B63" s="808">
        <v>13.981</v>
      </c>
      <c r="C63" s="808">
        <v>4834.8990000000003</v>
      </c>
      <c r="D63" s="808">
        <v>1464.0509999999999</v>
      </c>
      <c r="E63" s="808">
        <v>6312.93</v>
      </c>
      <c r="F63" s="808">
        <v>8.5</v>
      </c>
      <c r="G63" s="808">
        <v>60.36</v>
      </c>
      <c r="H63" s="808">
        <v>390</v>
      </c>
      <c r="I63" s="808">
        <v>458.86</v>
      </c>
      <c r="J63" s="808">
        <v>6771.7910000000002</v>
      </c>
      <c r="K63" s="808">
        <v>3906.4780000000001</v>
      </c>
      <c r="L63" s="808">
        <v>8875.2450000000008</v>
      </c>
      <c r="M63" s="808">
        <v>19553.513999999999</v>
      </c>
    </row>
    <row r="64" spans="1:13" x14ac:dyDescent="0.25">
      <c r="A64" s="809">
        <v>2000</v>
      </c>
      <c r="B64" s="808">
        <v>11.358000000000001</v>
      </c>
      <c r="C64" s="808">
        <v>5104.5929999999998</v>
      </c>
      <c r="D64" s="808">
        <v>1553.3309999999999</v>
      </c>
      <c r="E64" s="808">
        <v>6669.2809999999999</v>
      </c>
      <c r="F64" s="808">
        <v>8.6</v>
      </c>
      <c r="G64" s="808">
        <v>57.709000000000003</v>
      </c>
      <c r="H64" s="808">
        <v>420</v>
      </c>
      <c r="I64" s="808">
        <v>486.30900000000003</v>
      </c>
      <c r="J64" s="808">
        <v>7155.5910000000003</v>
      </c>
      <c r="K64" s="808">
        <v>4068.627</v>
      </c>
      <c r="L64" s="808">
        <v>9196.8259999999991</v>
      </c>
      <c r="M64" s="808">
        <v>20421.044000000002</v>
      </c>
    </row>
    <row r="65" spans="1:13" x14ac:dyDescent="0.25">
      <c r="A65" s="809">
        <v>2001</v>
      </c>
      <c r="B65" s="808">
        <v>11.971</v>
      </c>
      <c r="C65" s="808">
        <v>4889.018</v>
      </c>
      <c r="D65" s="808">
        <v>1528.1559999999999</v>
      </c>
      <c r="E65" s="808">
        <v>6429.1450000000004</v>
      </c>
      <c r="F65" s="808">
        <v>9.4499999999999993</v>
      </c>
      <c r="G65" s="808">
        <v>55.174999999999997</v>
      </c>
      <c r="H65" s="808">
        <v>370</v>
      </c>
      <c r="I65" s="808">
        <v>434.625</v>
      </c>
      <c r="J65" s="808">
        <v>6863.77</v>
      </c>
      <c r="K65" s="808">
        <v>4099.8819999999996</v>
      </c>
      <c r="L65" s="808">
        <v>9073.9439999999995</v>
      </c>
      <c r="M65" s="808">
        <v>20037.595000000001</v>
      </c>
    </row>
    <row r="66" spans="1:13" x14ac:dyDescent="0.25">
      <c r="A66" s="809">
        <v>2002</v>
      </c>
      <c r="B66" s="808">
        <v>12.247999999999999</v>
      </c>
      <c r="C66" s="808">
        <v>4994.9939999999997</v>
      </c>
      <c r="D66" s="808">
        <v>1456.0340000000001</v>
      </c>
      <c r="E66" s="808">
        <v>6463.2759999999998</v>
      </c>
      <c r="F66" s="808">
        <v>10.204000000000001</v>
      </c>
      <c r="G66" s="808">
        <v>53.296999999999997</v>
      </c>
      <c r="H66" s="808">
        <v>380</v>
      </c>
      <c r="I66" s="808">
        <v>443.50099999999998</v>
      </c>
      <c r="J66" s="808">
        <v>6906.777</v>
      </c>
      <c r="K66" s="808">
        <v>4316.7939999999999</v>
      </c>
      <c r="L66" s="808">
        <v>9562.2260000000006</v>
      </c>
      <c r="M66" s="808">
        <v>20785.796999999999</v>
      </c>
    </row>
    <row r="67" spans="1:13" x14ac:dyDescent="0.25">
      <c r="A67" s="809">
        <v>2003</v>
      </c>
      <c r="B67" s="808">
        <v>12.247</v>
      </c>
      <c r="C67" s="808">
        <v>5209.4279999999999</v>
      </c>
      <c r="D67" s="808">
        <v>1545.8589999999999</v>
      </c>
      <c r="E67" s="808">
        <v>6767.5339999999997</v>
      </c>
      <c r="F67" s="808">
        <v>13</v>
      </c>
      <c r="G67" s="808">
        <v>51.817</v>
      </c>
      <c r="H67" s="808">
        <v>400</v>
      </c>
      <c r="I67" s="808">
        <v>464.81700000000001</v>
      </c>
      <c r="J67" s="808">
        <v>7232.3509999999997</v>
      </c>
      <c r="K67" s="808">
        <v>4353.1109999999999</v>
      </c>
      <c r="L67" s="808">
        <v>9533.8619999999992</v>
      </c>
      <c r="M67" s="808">
        <v>21119.325000000001</v>
      </c>
    </row>
    <row r="68" spans="1:13" x14ac:dyDescent="0.25">
      <c r="A68" s="809">
        <v>2004</v>
      </c>
      <c r="B68" s="808">
        <v>11.433999999999999</v>
      </c>
      <c r="C68" s="808">
        <v>4980.8310000000001</v>
      </c>
      <c r="D68" s="808">
        <v>1519.183</v>
      </c>
      <c r="E68" s="808">
        <v>6511.4480000000003</v>
      </c>
      <c r="F68" s="808">
        <v>14</v>
      </c>
      <c r="G68" s="808">
        <v>51.134999999999998</v>
      </c>
      <c r="H68" s="808">
        <v>410</v>
      </c>
      <c r="I68" s="808">
        <v>475.13499999999999</v>
      </c>
      <c r="J68" s="808">
        <v>6986.5829999999996</v>
      </c>
      <c r="K68" s="808">
        <v>4408.241</v>
      </c>
      <c r="L68" s="808">
        <v>9686.5689999999995</v>
      </c>
      <c r="M68" s="808">
        <v>21081.393</v>
      </c>
    </row>
    <row r="69" spans="1:13" x14ac:dyDescent="0.25">
      <c r="A69" s="809">
        <v>2005</v>
      </c>
      <c r="B69" s="808">
        <v>8.4350000000000005</v>
      </c>
      <c r="C69" s="808">
        <v>4946.3540000000003</v>
      </c>
      <c r="D69" s="808">
        <v>1449.8130000000001</v>
      </c>
      <c r="E69" s="808">
        <v>6404.6009999999997</v>
      </c>
      <c r="F69" s="808">
        <v>15.9</v>
      </c>
      <c r="G69" s="808">
        <v>50.174999999999997</v>
      </c>
      <c r="H69" s="808">
        <v>430</v>
      </c>
      <c r="I69" s="808">
        <v>496.07499999999999</v>
      </c>
      <c r="J69" s="808">
        <v>6900.6760000000004</v>
      </c>
      <c r="K69" s="808">
        <v>4637.683</v>
      </c>
      <c r="L69" s="808">
        <v>10074.295</v>
      </c>
      <c r="M69" s="808">
        <v>21612.653999999999</v>
      </c>
    </row>
    <row r="70" spans="1:13" x14ac:dyDescent="0.25">
      <c r="A70" s="809">
        <v>2006</v>
      </c>
      <c r="B70" s="808">
        <v>6.4080000000000004</v>
      </c>
      <c r="C70" s="808">
        <v>4475.9129999999996</v>
      </c>
      <c r="D70" s="808">
        <v>1221.2719999999999</v>
      </c>
      <c r="E70" s="808">
        <v>5703.5919999999996</v>
      </c>
      <c r="F70" s="808">
        <v>18.3</v>
      </c>
      <c r="G70" s="808">
        <v>52.512999999999998</v>
      </c>
      <c r="H70" s="808">
        <v>380</v>
      </c>
      <c r="I70" s="808">
        <v>450.81299999999999</v>
      </c>
      <c r="J70" s="808">
        <v>6154.4049999999997</v>
      </c>
      <c r="K70" s="808">
        <v>4611.3860000000004</v>
      </c>
      <c r="L70" s="808">
        <v>9904.5409999999993</v>
      </c>
      <c r="M70" s="808">
        <v>20670.332999999999</v>
      </c>
    </row>
    <row r="71" spans="1:13" x14ac:dyDescent="0.25">
      <c r="A71" s="809">
        <v>2007</v>
      </c>
      <c r="B71" s="808">
        <v>7.782</v>
      </c>
      <c r="C71" s="808">
        <v>4835.4399999999996</v>
      </c>
      <c r="D71" s="808">
        <v>1248.539</v>
      </c>
      <c r="E71" s="808">
        <v>6091.7610000000004</v>
      </c>
      <c r="F71" s="808">
        <v>22</v>
      </c>
      <c r="G71" s="808">
        <v>55.061999999999998</v>
      </c>
      <c r="H71" s="808">
        <v>420</v>
      </c>
      <c r="I71" s="808">
        <v>497.06200000000001</v>
      </c>
      <c r="J71" s="808">
        <v>6588.8230000000003</v>
      </c>
      <c r="K71" s="808">
        <v>4750.326</v>
      </c>
      <c r="L71" s="808">
        <v>10179.859</v>
      </c>
      <c r="M71" s="808">
        <v>21519.008999999998</v>
      </c>
    </row>
    <row r="72" spans="1:13" x14ac:dyDescent="0.25">
      <c r="A72" s="809">
        <v>2008</v>
      </c>
      <c r="B72" s="808" t="s">
        <v>916</v>
      </c>
      <c r="C72" s="808">
        <v>5010.0609999999997</v>
      </c>
      <c r="D72" s="808">
        <v>1323.79</v>
      </c>
      <c r="E72" s="808">
        <v>6333.8509999999997</v>
      </c>
      <c r="F72" s="808">
        <v>26.4</v>
      </c>
      <c r="G72" s="808">
        <v>58.462000000000003</v>
      </c>
      <c r="H72" s="808">
        <v>470</v>
      </c>
      <c r="I72" s="808">
        <v>554.86199999999997</v>
      </c>
      <c r="J72" s="808">
        <v>6888.7129999999997</v>
      </c>
      <c r="K72" s="808">
        <v>4710.8180000000002</v>
      </c>
      <c r="L72" s="808">
        <v>10068.120999999999</v>
      </c>
      <c r="M72" s="808">
        <v>21667.651999999998</v>
      </c>
    </row>
    <row r="73" spans="1:13" x14ac:dyDescent="0.25">
      <c r="A73" s="809">
        <v>2009</v>
      </c>
      <c r="B73" s="808" t="s">
        <v>916</v>
      </c>
      <c r="C73" s="808">
        <v>4883.1120000000001</v>
      </c>
      <c r="D73" s="808">
        <v>1156.943</v>
      </c>
      <c r="E73" s="808">
        <v>6040.0550000000003</v>
      </c>
      <c r="F73" s="808">
        <v>32.799999999999997</v>
      </c>
      <c r="G73" s="808">
        <v>59.856999999999999</v>
      </c>
      <c r="H73" s="808">
        <v>500</v>
      </c>
      <c r="I73" s="808">
        <v>592.65700000000004</v>
      </c>
      <c r="J73" s="808">
        <v>6632.7120000000004</v>
      </c>
      <c r="K73" s="808">
        <v>4656.5550000000003</v>
      </c>
      <c r="L73" s="808">
        <v>9788.1360000000004</v>
      </c>
      <c r="M73" s="808">
        <v>21077.402999999998</v>
      </c>
    </row>
    <row r="74" spans="1:13" x14ac:dyDescent="0.25">
      <c r="A74" s="809">
        <v>2010</v>
      </c>
      <c r="B74" s="808" t="s">
        <v>916</v>
      </c>
      <c r="C74" s="808">
        <v>4878.1109999999999</v>
      </c>
      <c r="D74" s="808">
        <v>1120.751</v>
      </c>
      <c r="E74" s="808">
        <v>5998.8609999999999</v>
      </c>
      <c r="F74" s="808">
        <v>36.799999999999997</v>
      </c>
      <c r="G74" s="808">
        <v>64.691000000000003</v>
      </c>
      <c r="H74" s="808">
        <v>440</v>
      </c>
      <c r="I74" s="808">
        <v>541.49099999999999</v>
      </c>
      <c r="J74" s="808">
        <v>6540.3519999999999</v>
      </c>
      <c r="K74" s="808">
        <v>4932.7569999999996</v>
      </c>
      <c r="L74" s="808">
        <v>10321.499</v>
      </c>
      <c r="M74" s="808">
        <v>21794.609</v>
      </c>
    </row>
    <row r="75" spans="1:13" x14ac:dyDescent="0.25">
      <c r="A75" s="809">
        <v>2011</v>
      </c>
      <c r="B75" s="808" t="s">
        <v>916</v>
      </c>
      <c r="C75" s="808">
        <v>4804.5789999999997</v>
      </c>
      <c r="D75" s="808">
        <v>1026.98</v>
      </c>
      <c r="E75" s="808">
        <v>5831.5590000000002</v>
      </c>
      <c r="F75" s="808">
        <v>39.6</v>
      </c>
      <c r="G75" s="808">
        <v>70.528000000000006</v>
      </c>
      <c r="H75" s="808">
        <v>450</v>
      </c>
      <c r="I75" s="808">
        <v>560.12800000000004</v>
      </c>
      <c r="J75" s="808">
        <v>6391.6869999999999</v>
      </c>
      <c r="K75" s="808">
        <v>4854.5969999999998</v>
      </c>
      <c r="L75" s="808">
        <v>10054.223</v>
      </c>
      <c r="M75" s="808">
        <v>21300.507000000001</v>
      </c>
    </row>
    <row r="76" spans="1:13" x14ac:dyDescent="0.25">
      <c r="A76" s="809">
        <v>2012</v>
      </c>
      <c r="B76" s="808" t="s">
        <v>916</v>
      </c>
      <c r="C76" s="808">
        <v>4242.0940000000001</v>
      </c>
      <c r="D76" s="808">
        <v>891.61900000000003</v>
      </c>
      <c r="E76" s="808">
        <v>5133.7120000000004</v>
      </c>
      <c r="F76" s="808">
        <v>39.6</v>
      </c>
      <c r="G76" s="808">
        <v>78.966999999999999</v>
      </c>
      <c r="H76" s="808">
        <v>420</v>
      </c>
      <c r="I76" s="808">
        <v>538.56700000000001</v>
      </c>
      <c r="J76" s="808">
        <v>5672.28</v>
      </c>
      <c r="K76" s="808">
        <v>4689.8440000000001</v>
      </c>
      <c r="L76" s="808">
        <v>9496.0069999999996</v>
      </c>
      <c r="M76" s="808">
        <v>19858.131000000001</v>
      </c>
    </row>
    <row r="77" spans="1:13" x14ac:dyDescent="0.25">
      <c r="A77" s="809">
        <v>2013</v>
      </c>
      <c r="B77" s="808" t="s">
        <v>916</v>
      </c>
      <c r="C77" s="808">
        <v>5022.942</v>
      </c>
      <c r="D77" s="808">
        <v>970.17100000000005</v>
      </c>
      <c r="E77" s="808">
        <v>5993.1130000000003</v>
      </c>
      <c r="F77" s="808">
        <v>39.6</v>
      </c>
      <c r="G77" s="808">
        <v>91.876999999999995</v>
      </c>
      <c r="H77" s="808">
        <v>580</v>
      </c>
      <c r="I77" s="808">
        <v>711.47699999999998</v>
      </c>
      <c r="J77" s="808">
        <v>6704.59</v>
      </c>
      <c r="K77" s="808">
        <v>4759.0990000000002</v>
      </c>
      <c r="L77" s="808">
        <v>9603.8880000000008</v>
      </c>
      <c r="M77" s="808">
        <v>21067.577000000001</v>
      </c>
    </row>
    <row r="78" spans="1:13" x14ac:dyDescent="0.25">
      <c r="A78" s="809">
        <v>2014</v>
      </c>
      <c r="B78" s="808" t="s">
        <v>916</v>
      </c>
      <c r="C78" s="808">
        <v>5242.4830000000002</v>
      </c>
      <c r="D78" s="808">
        <v>1008.652</v>
      </c>
      <c r="E78" s="808">
        <v>6251.134</v>
      </c>
      <c r="F78" s="808">
        <v>39.6</v>
      </c>
      <c r="G78" s="808">
        <v>108.779</v>
      </c>
      <c r="H78" s="808">
        <v>580</v>
      </c>
      <c r="I78" s="808">
        <v>728.37900000000002</v>
      </c>
      <c r="J78" s="808">
        <v>6979.5129999999999</v>
      </c>
      <c r="K78" s="808">
        <v>4801.3950000000004</v>
      </c>
      <c r="L78" s="808">
        <v>9637.902</v>
      </c>
      <c r="M78" s="808">
        <v>21418.81</v>
      </c>
    </row>
    <row r="79" spans="1:13" x14ac:dyDescent="0.25">
      <c r="A79" s="809">
        <v>2015</v>
      </c>
      <c r="B79" s="808" t="s">
        <v>916</v>
      </c>
      <c r="C79" s="808">
        <v>4768.9989999999998</v>
      </c>
      <c r="D79" s="808">
        <v>1034.6030000000001</v>
      </c>
      <c r="E79" s="808">
        <v>5803.6009999999997</v>
      </c>
      <c r="F79" s="808">
        <v>40.709000000000003</v>
      </c>
      <c r="G79" s="808">
        <v>127.941</v>
      </c>
      <c r="H79" s="808">
        <v>431.52</v>
      </c>
      <c r="I79" s="808">
        <v>600.16999999999996</v>
      </c>
      <c r="J79" s="808">
        <v>6403.7709999999997</v>
      </c>
      <c r="K79" s="808">
        <v>4790.777</v>
      </c>
      <c r="L79" s="808">
        <v>9362.1200000000008</v>
      </c>
      <c r="M79" s="808">
        <v>20556.668000000001</v>
      </c>
    </row>
    <row r="80" spans="1:13" x14ac:dyDescent="0.25">
      <c r="A80" s="809">
        <v>2016</v>
      </c>
      <c r="B80" s="808" t="s">
        <v>916</v>
      </c>
      <c r="C80" s="808">
        <v>4539.9740000000002</v>
      </c>
      <c r="D80" s="808">
        <v>1018.221</v>
      </c>
      <c r="E80" s="808">
        <v>5558.1959999999999</v>
      </c>
      <c r="F80" s="808">
        <v>43.966000000000001</v>
      </c>
      <c r="G80" s="808">
        <v>160.69200000000001</v>
      </c>
      <c r="H80" s="808">
        <v>385.779</v>
      </c>
      <c r="I80" s="808">
        <v>590.43600000000004</v>
      </c>
      <c r="J80" s="808">
        <v>6148.6319999999996</v>
      </c>
      <c r="K80" s="808">
        <v>4802.03</v>
      </c>
      <c r="L80" s="808">
        <v>9519.8610000000008</v>
      </c>
      <c r="M80" s="808">
        <v>20470.523000000001</v>
      </c>
    </row>
  </sheetData>
  <sheetProtection formatCells="0" formatColumns="0" formatRows="0" insertColumns="0" insertRows="0" insertHyperlinks="0" deleteColumns="0" deleteRows="0" sort="0" autoFilter="0" pivotTables="0"/>
  <hyperlinks>
    <hyperlink ref="A4" r:id="rId1" display="http://www.eia.gov/totalenergy/data/monthly/dataunits.cfm" xr:uid="{00000000-0004-0000-1A00-000000000000}"/>
  </hyperlinks>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805E1-2375-4AE5-867C-3F6ABB113F13}">
  <dimension ref="A1:M82"/>
  <sheetViews>
    <sheetView topLeftCell="A31" workbookViewId="0">
      <selection activeCell="A57" sqref="A57"/>
    </sheetView>
  </sheetViews>
  <sheetFormatPr defaultRowHeight="15" x14ac:dyDescent="0.25"/>
  <cols>
    <col min="1" max="1" width="61.5703125" style="808" bestFit="1" customWidth="1"/>
    <col min="2" max="2" width="42.7109375" style="808" bestFit="1" customWidth="1"/>
    <col min="3" max="3" width="92.140625" style="808" bestFit="1" customWidth="1"/>
    <col min="4" max="4" width="48.140625" style="808" bestFit="1" customWidth="1"/>
    <col min="5" max="5" width="57.7109375" style="808" bestFit="1" customWidth="1"/>
    <col min="6" max="6" width="56.7109375" style="808" bestFit="1" customWidth="1"/>
    <col min="7" max="7" width="51.28515625" style="808" bestFit="1" customWidth="1"/>
    <col min="8" max="8" width="53.42578125" style="808" bestFit="1" customWidth="1"/>
    <col min="9" max="9" width="62" style="808" bestFit="1" customWidth="1"/>
    <col min="10" max="10" width="59.85546875" style="808" bestFit="1" customWidth="1"/>
    <col min="11" max="12" width="54.5703125" style="808" bestFit="1" customWidth="1"/>
    <col min="13" max="13" width="51.28515625" style="808" bestFit="1" customWidth="1"/>
    <col min="14" max="16384" width="9.140625" style="808"/>
  </cols>
  <sheetData>
    <row r="1" spans="1:13" ht="18.75" x14ac:dyDescent="0.3">
      <c r="A1" s="814" t="s">
        <v>896</v>
      </c>
    </row>
    <row r="2" spans="1:13" ht="18.75" x14ac:dyDescent="0.3">
      <c r="A2" s="813" t="s">
        <v>1643</v>
      </c>
    </row>
    <row r="4" spans="1:13" x14ac:dyDescent="0.25">
      <c r="A4" s="812" t="str">
        <f>HYPERLINK("http://www.eia.gov/totalenergy/data/monthly/dataunits.cfm","Note: Information about data precision.")</f>
        <v>Note: Information about data precision.</v>
      </c>
    </row>
    <row r="6" spans="1:13" x14ac:dyDescent="0.25">
      <c r="A6" s="808" t="s">
        <v>1644</v>
      </c>
    </row>
    <row r="7" spans="1:13" x14ac:dyDescent="0.25">
      <c r="A7" s="808" t="s">
        <v>1645</v>
      </c>
    </row>
    <row r="9" spans="1:13" ht="15.75" x14ac:dyDescent="0.25">
      <c r="A9" s="811" t="s">
        <v>1466</v>
      </c>
    </row>
    <row r="11" spans="1:13" x14ac:dyDescent="0.25">
      <c r="A11" s="810" t="s">
        <v>1467</v>
      </c>
      <c r="B11" s="810" t="s">
        <v>902</v>
      </c>
      <c r="C11" s="810" t="s">
        <v>903</v>
      </c>
      <c r="D11" s="810" t="s">
        <v>904</v>
      </c>
      <c r="E11" s="810" t="s">
        <v>905</v>
      </c>
      <c r="F11" s="810" t="s">
        <v>906</v>
      </c>
      <c r="G11" s="810" t="s">
        <v>1635</v>
      </c>
      <c r="H11" s="810" t="s">
        <v>908</v>
      </c>
      <c r="I11" s="810" t="s">
        <v>909</v>
      </c>
      <c r="J11" s="810" t="s">
        <v>910</v>
      </c>
      <c r="K11" s="810" t="s">
        <v>911</v>
      </c>
      <c r="L11" s="810" t="s">
        <v>912</v>
      </c>
      <c r="M11" s="810" t="s">
        <v>913</v>
      </c>
    </row>
    <row r="12" spans="1:13" x14ac:dyDescent="0.25">
      <c r="A12" s="810"/>
      <c r="B12" s="810" t="s">
        <v>914</v>
      </c>
      <c r="C12" s="810" t="s">
        <v>914</v>
      </c>
      <c r="D12" s="810" t="s">
        <v>914</v>
      </c>
      <c r="E12" s="810" t="s">
        <v>914</v>
      </c>
      <c r="F12" s="810" t="s">
        <v>914</v>
      </c>
      <c r="G12" s="810" t="s">
        <v>914</v>
      </c>
      <c r="H12" s="810" t="s">
        <v>914</v>
      </c>
      <c r="I12" s="810" t="s">
        <v>914</v>
      </c>
      <c r="J12" s="810" t="s">
        <v>914</v>
      </c>
      <c r="K12" s="810" t="s">
        <v>914</v>
      </c>
      <c r="L12" s="810" t="s">
        <v>914</v>
      </c>
      <c r="M12" s="810" t="s">
        <v>914</v>
      </c>
    </row>
    <row r="13" spans="1:13" x14ac:dyDescent="0.25">
      <c r="A13" s="809">
        <v>1949</v>
      </c>
      <c r="B13" s="808">
        <v>1271.5509999999999</v>
      </c>
      <c r="C13" s="808">
        <v>1027.2829999999999</v>
      </c>
      <c r="D13" s="808">
        <v>1106.568</v>
      </c>
      <c r="E13" s="808">
        <v>3405.402</v>
      </c>
      <c r="F13" s="808" t="s">
        <v>916</v>
      </c>
      <c r="G13" s="808" t="s">
        <v>916</v>
      </c>
      <c r="H13" s="808">
        <v>1055.1859999999999</v>
      </c>
      <c r="I13" s="808">
        <v>1055.1859999999999</v>
      </c>
      <c r="J13" s="808">
        <v>4460.5879999999997</v>
      </c>
      <c r="K13" s="808">
        <v>227.89400000000001</v>
      </c>
      <c r="L13" s="808">
        <v>910.92200000000003</v>
      </c>
      <c r="M13" s="808">
        <v>5599.4040000000005</v>
      </c>
    </row>
    <row r="14" spans="1:13" x14ac:dyDescent="0.25">
      <c r="A14" s="809">
        <v>1950</v>
      </c>
      <c r="B14" s="808">
        <v>1261.2670000000001</v>
      </c>
      <c r="C14" s="808">
        <v>1240.3119999999999</v>
      </c>
      <c r="D14" s="808">
        <v>1322.42</v>
      </c>
      <c r="E14" s="808">
        <v>3823.9989999999998</v>
      </c>
      <c r="F14" s="808" t="s">
        <v>916</v>
      </c>
      <c r="G14" s="808" t="s">
        <v>916</v>
      </c>
      <c r="H14" s="808">
        <v>1005.529</v>
      </c>
      <c r="I14" s="808">
        <v>1005.529</v>
      </c>
      <c r="J14" s="808">
        <v>4829.5280000000002</v>
      </c>
      <c r="K14" s="808">
        <v>246.34800000000001</v>
      </c>
      <c r="L14" s="808">
        <v>912.86900000000003</v>
      </c>
      <c r="M14" s="808">
        <v>5988.7439999999997</v>
      </c>
    </row>
    <row r="15" spans="1:13" x14ac:dyDescent="0.25">
      <c r="A15" s="809">
        <v>1951</v>
      </c>
      <c r="B15" s="808">
        <v>1158.6790000000001</v>
      </c>
      <c r="C15" s="808">
        <v>1526.34</v>
      </c>
      <c r="D15" s="808">
        <v>1461.4490000000001</v>
      </c>
      <c r="E15" s="808">
        <v>4146.4679999999998</v>
      </c>
      <c r="F15" s="808" t="s">
        <v>916</v>
      </c>
      <c r="G15" s="808" t="s">
        <v>916</v>
      </c>
      <c r="H15" s="808">
        <v>958.21199999999999</v>
      </c>
      <c r="I15" s="808">
        <v>958.21199999999999</v>
      </c>
      <c r="J15" s="808">
        <v>5104.68</v>
      </c>
      <c r="K15" s="808">
        <v>283.51299999999998</v>
      </c>
      <c r="L15" s="808">
        <v>992.20399999999995</v>
      </c>
      <c r="M15" s="808">
        <v>6380.3969999999999</v>
      </c>
    </row>
    <row r="16" spans="1:13" x14ac:dyDescent="0.25">
      <c r="A16" s="809">
        <v>1952</v>
      </c>
      <c r="B16" s="808">
        <v>1079.2059999999999</v>
      </c>
      <c r="C16" s="808">
        <v>1678.7349999999999</v>
      </c>
      <c r="D16" s="808">
        <v>1501.3009999999999</v>
      </c>
      <c r="E16" s="808">
        <v>4259.2420000000002</v>
      </c>
      <c r="F16" s="808" t="s">
        <v>916</v>
      </c>
      <c r="G16" s="808" t="s">
        <v>916</v>
      </c>
      <c r="H16" s="808">
        <v>899.16399999999999</v>
      </c>
      <c r="I16" s="808">
        <v>899.16399999999999</v>
      </c>
      <c r="J16" s="808">
        <v>5158.4059999999999</v>
      </c>
      <c r="K16" s="808">
        <v>319.17500000000001</v>
      </c>
      <c r="L16" s="808">
        <v>1082.875</v>
      </c>
      <c r="M16" s="808">
        <v>6560.4560000000001</v>
      </c>
    </row>
    <row r="17" spans="1:13" x14ac:dyDescent="0.25">
      <c r="A17" s="809">
        <v>1953</v>
      </c>
      <c r="B17" s="808">
        <v>965.66399999999999</v>
      </c>
      <c r="C17" s="808">
        <v>1744.4960000000001</v>
      </c>
      <c r="D17" s="808">
        <v>1510.6420000000001</v>
      </c>
      <c r="E17" s="808">
        <v>4220.8019999999997</v>
      </c>
      <c r="F17" s="808" t="s">
        <v>916</v>
      </c>
      <c r="G17" s="808" t="s">
        <v>916</v>
      </c>
      <c r="H17" s="808">
        <v>831.947</v>
      </c>
      <c r="I17" s="808">
        <v>831.947</v>
      </c>
      <c r="J17" s="808">
        <v>5052.7489999999998</v>
      </c>
      <c r="K17" s="808">
        <v>355.34699999999998</v>
      </c>
      <c r="L17" s="808">
        <v>1150.886</v>
      </c>
      <c r="M17" s="808">
        <v>6558.982</v>
      </c>
    </row>
    <row r="18" spans="1:13" x14ac:dyDescent="0.25">
      <c r="A18" s="809">
        <v>1954</v>
      </c>
      <c r="B18" s="808">
        <v>858.255</v>
      </c>
      <c r="C18" s="808">
        <v>1960.547</v>
      </c>
      <c r="D18" s="808">
        <v>1644.0050000000001</v>
      </c>
      <c r="E18" s="808">
        <v>4462.8069999999998</v>
      </c>
      <c r="F18" s="808" t="s">
        <v>916</v>
      </c>
      <c r="G18" s="808" t="s">
        <v>916</v>
      </c>
      <c r="H18" s="808">
        <v>799.74800000000005</v>
      </c>
      <c r="I18" s="808">
        <v>799.74800000000005</v>
      </c>
      <c r="J18" s="808">
        <v>5262.5550000000003</v>
      </c>
      <c r="K18" s="808">
        <v>396.57100000000003</v>
      </c>
      <c r="L18" s="808">
        <v>1187.18</v>
      </c>
      <c r="M18" s="808">
        <v>6846.3059999999996</v>
      </c>
    </row>
    <row r="19" spans="1:13" x14ac:dyDescent="0.25">
      <c r="A19" s="809">
        <v>1955</v>
      </c>
      <c r="B19" s="808">
        <v>867.43100000000004</v>
      </c>
      <c r="C19" s="808">
        <v>2198.29</v>
      </c>
      <c r="D19" s="808">
        <v>1767.2850000000001</v>
      </c>
      <c r="E19" s="808">
        <v>4833.0069999999996</v>
      </c>
      <c r="F19" s="808" t="s">
        <v>916</v>
      </c>
      <c r="G19" s="808" t="s">
        <v>916</v>
      </c>
      <c r="H19" s="808">
        <v>775.06600000000003</v>
      </c>
      <c r="I19" s="808">
        <v>775.06600000000003</v>
      </c>
      <c r="J19" s="808">
        <v>5608.0730000000003</v>
      </c>
      <c r="K19" s="808">
        <v>438.10300000000001</v>
      </c>
      <c r="L19" s="808">
        <v>1232.0730000000001</v>
      </c>
      <c r="M19" s="808">
        <v>7278.2489999999998</v>
      </c>
    </row>
    <row r="20" spans="1:13" x14ac:dyDescent="0.25">
      <c r="A20" s="809">
        <v>1956</v>
      </c>
      <c r="B20" s="808">
        <v>838.91</v>
      </c>
      <c r="C20" s="808">
        <v>2409.029</v>
      </c>
      <c r="D20" s="808">
        <v>1853.019</v>
      </c>
      <c r="E20" s="808">
        <v>5100.9579999999996</v>
      </c>
      <c r="F20" s="808" t="s">
        <v>916</v>
      </c>
      <c r="G20" s="808" t="s">
        <v>916</v>
      </c>
      <c r="H20" s="808">
        <v>738.70600000000002</v>
      </c>
      <c r="I20" s="808">
        <v>738.70600000000002</v>
      </c>
      <c r="J20" s="808">
        <v>5839.6639999999998</v>
      </c>
      <c r="K20" s="808">
        <v>489.54199999999997</v>
      </c>
      <c r="L20" s="808">
        <v>1333.8</v>
      </c>
      <c r="M20" s="808">
        <v>7663.0060000000003</v>
      </c>
    </row>
    <row r="21" spans="1:13" x14ac:dyDescent="0.25">
      <c r="A21" s="809">
        <v>1957</v>
      </c>
      <c r="B21" s="808">
        <v>653.73400000000004</v>
      </c>
      <c r="C21" s="808">
        <v>2587.7779999999998</v>
      </c>
      <c r="D21" s="808">
        <v>1800.865</v>
      </c>
      <c r="E21" s="808">
        <v>5042.3770000000004</v>
      </c>
      <c r="F21" s="808" t="s">
        <v>916</v>
      </c>
      <c r="G21" s="808" t="s">
        <v>916</v>
      </c>
      <c r="H21" s="808">
        <v>701.81200000000001</v>
      </c>
      <c r="I21" s="808">
        <v>701.81200000000001</v>
      </c>
      <c r="J21" s="808">
        <v>5744.1890000000003</v>
      </c>
      <c r="K21" s="808">
        <v>534.74</v>
      </c>
      <c r="L21" s="808">
        <v>1433.36</v>
      </c>
      <c r="M21" s="808">
        <v>7712.2889999999998</v>
      </c>
    </row>
    <row r="22" spans="1:13" x14ac:dyDescent="0.25">
      <c r="A22" s="809">
        <v>1958</v>
      </c>
      <c r="B22" s="808">
        <v>663.49599999999998</v>
      </c>
      <c r="C22" s="808">
        <v>2809.25</v>
      </c>
      <c r="D22" s="808">
        <v>1964.4880000000001</v>
      </c>
      <c r="E22" s="808">
        <v>5437.2340000000004</v>
      </c>
      <c r="F22" s="808" t="s">
        <v>916</v>
      </c>
      <c r="G22" s="808" t="s">
        <v>916</v>
      </c>
      <c r="H22" s="808">
        <v>688.447</v>
      </c>
      <c r="I22" s="808">
        <v>688.447</v>
      </c>
      <c r="J22" s="808">
        <v>6125.6809999999996</v>
      </c>
      <c r="K22" s="808">
        <v>578.30799999999999</v>
      </c>
      <c r="L22" s="808">
        <v>1496.9960000000001</v>
      </c>
      <c r="M22" s="808">
        <v>8200.9850000000006</v>
      </c>
    </row>
    <row r="23" spans="1:13" x14ac:dyDescent="0.25">
      <c r="A23" s="809">
        <v>1959</v>
      </c>
      <c r="B23" s="808">
        <v>573.32100000000003</v>
      </c>
      <c r="C23" s="808">
        <v>3014.5419999999999</v>
      </c>
      <c r="D23" s="808">
        <v>1953.8910000000001</v>
      </c>
      <c r="E23" s="808">
        <v>5541.7539999999999</v>
      </c>
      <c r="F23" s="808" t="s">
        <v>916</v>
      </c>
      <c r="G23" s="808" t="s">
        <v>916</v>
      </c>
      <c r="H23" s="808">
        <v>646.92600000000004</v>
      </c>
      <c r="I23" s="808">
        <v>646.92600000000004</v>
      </c>
      <c r="J23" s="808">
        <v>6188.68</v>
      </c>
      <c r="K23" s="808">
        <v>629.66399999999999</v>
      </c>
      <c r="L23" s="808">
        <v>1593.8910000000001</v>
      </c>
      <c r="M23" s="808">
        <v>8412.2350000000006</v>
      </c>
    </row>
    <row r="24" spans="1:13" x14ac:dyDescent="0.25">
      <c r="A24" s="809">
        <v>1960</v>
      </c>
      <c r="B24" s="808">
        <v>585.28399999999999</v>
      </c>
      <c r="C24" s="808">
        <v>3211.7779999999998</v>
      </c>
      <c r="D24" s="808">
        <v>2227.5410000000002</v>
      </c>
      <c r="E24" s="808">
        <v>6024.6030000000001</v>
      </c>
      <c r="F24" s="808" t="s">
        <v>916</v>
      </c>
      <c r="G24" s="808" t="s">
        <v>916</v>
      </c>
      <c r="H24" s="808">
        <v>626.63</v>
      </c>
      <c r="I24" s="808">
        <v>626.63</v>
      </c>
      <c r="J24" s="808">
        <v>6651.2330000000002</v>
      </c>
      <c r="K24" s="808">
        <v>687.39300000000003</v>
      </c>
      <c r="L24" s="808">
        <v>1701.19</v>
      </c>
      <c r="M24" s="808">
        <v>9039.8160000000007</v>
      </c>
    </row>
    <row r="25" spans="1:13" x14ac:dyDescent="0.25">
      <c r="A25" s="809">
        <v>1961</v>
      </c>
      <c r="B25" s="808">
        <v>533.61099999999999</v>
      </c>
      <c r="C25" s="808">
        <v>3362.2779999999998</v>
      </c>
      <c r="D25" s="808">
        <v>2293.2629999999999</v>
      </c>
      <c r="E25" s="808">
        <v>6189.1530000000002</v>
      </c>
      <c r="F25" s="808" t="s">
        <v>916</v>
      </c>
      <c r="G25" s="808" t="s">
        <v>916</v>
      </c>
      <c r="H25" s="808">
        <v>586.86400000000003</v>
      </c>
      <c r="I25" s="808">
        <v>586.86400000000003</v>
      </c>
      <c r="J25" s="808">
        <v>6776.0169999999998</v>
      </c>
      <c r="K25" s="808">
        <v>731.68600000000004</v>
      </c>
      <c r="L25" s="808">
        <v>1778.7280000000001</v>
      </c>
      <c r="M25" s="808">
        <v>9286.4310000000005</v>
      </c>
    </row>
    <row r="26" spans="1:13" x14ac:dyDescent="0.25">
      <c r="A26" s="809">
        <v>1962</v>
      </c>
      <c r="B26" s="808">
        <v>520.79399999999998</v>
      </c>
      <c r="C26" s="808">
        <v>3600.3130000000001</v>
      </c>
      <c r="D26" s="808">
        <v>2398.9659999999999</v>
      </c>
      <c r="E26" s="808">
        <v>6520.0720000000001</v>
      </c>
      <c r="F26" s="808" t="s">
        <v>916</v>
      </c>
      <c r="G26" s="808" t="s">
        <v>916</v>
      </c>
      <c r="H26" s="808">
        <v>560.08399999999995</v>
      </c>
      <c r="I26" s="808">
        <v>560.08399999999995</v>
      </c>
      <c r="J26" s="808">
        <v>7080.1559999999999</v>
      </c>
      <c r="K26" s="808">
        <v>794.32</v>
      </c>
      <c r="L26" s="808">
        <v>1908.3889999999999</v>
      </c>
      <c r="M26" s="808">
        <v>9782.8649999999998</v>
      </c>
    </row>
    <row r="27" spans="1:13" x14ac:dyDescent="0.25">
      <c r="A27" s="809">
        <v>1963</v>
      </c>
      <c r="B27" s="808">
        <v>438.44200000000001</v>
      </c>
      <c r="C27" s="808">
        <v>3700.2809999999999</v>
      </c>
      <c r="D27" s="808">
        <v>2414.5990000000002</v>
      </c>
      <c r="E27" s="808">
        <v>6553.3220000000001</v>
      </c>
      <c r="F27" s="808" t="s">
        <v>916</v>
      </c>
      <c r="G27" s="808" t="s">
        <v>916</v>
      </c>
      <c r="H27" s="808">
        <v>536.96699999999998</v>
      </c>
      <c r="I27" s="808">
        <v>536.96699999999998</v>
      </c>
      <c r="J27" s="808">
        <v>7090.2889999999998</v>
      </c>
      <c r="K27" s="808">
        <v>855.56799999999998</v>
      </c>
      <c r="L27" s="808">
        <v>2043.0989999999999</v>
      </c>
      <c r="M27" s="808">
        <v>9988.9549999999999</v>
      </c>
    </row>
    <row r="28" spans="1:13" x14ac:dyDescent="0.25">
      <c r="A28" s="809">
        <v>1964</v>
      </c>
      <c r="B28" s="808">
        <v>378.72</v>
      </c>
      <c r="C28" s="808">
        <v>3908.4850000000001</v>
      </c>
      <c r="D28" s="808">
        <v>2325.9720000000002</v>
      </c>
      <c r="E28" s="808">
        <v>6613.1769999999997</v>
      </c>
      <c r="F28" s="808" t="s">
        <v>916</v>
      </c>
      <c r="G28" s="808" t="s">
        <v>916</v>
      </c>
      <c r="H28" s="808">
        <v>499.05799999999999</v>
      </c>
      <c r="I28" s="808">
        <v>499.05799999999999</v>
      </c>
      <c r="J28" s="808">
        <v>7112.2349999999997</v>
      </c>
      <c r="K28" s="808">
        <v>927.52499999999998</v>
      </c>
      <c r="L28" s="808">
        <v>2201.2979999999998</v>
      </c>
      <c r="M28" s="808">
        <v>10241.058000000001</v>
      </c>
    </row>
    <row r="29" spans="1:13" x14ac:dyDescent="0.25">
      <c r="A29" s="809">
        <v>1965</v>
      </c>
      <c r="B29" s="808">
        <v>351.65699999999998</v>
      </c>
      <c r="C29" s="808">
        <v>4027.692</v>
      </c>
      <c r="D29" s="808">
        <v>2432.4259999999999</v>
      </c>
      <c r="E29" s="808">
        <v>6811.7749999999996</v>
      </c>
      <c r="F29" s="808" t="s">
        <v>916</v>
      </c>
      <c r="G29" s="808" t="s">
        <v>916</v>
      </c>
      <c r="H29" s="808">
        <v>468.15</v>
      </c>
      <c r="I29" s="808">
        <v>468.15</v>
      </c>
      <c r="J29" s="808">
        <v>7279.9250000000002</v>
      </c>
      <c r="K29" s="808">
        <v>992.93499999999995</v>
      </c>
      <c r="L29" s="808">
        <v>2367.029</v>
      </c>
      <c r="M29" s="808">
        <v>10639.89</v>
      </c>
    </row>
    <row r="30" spans="1:13" x14ac:dyDescent="0.25">
      <c r="A30" s="809">
        <v>1966</v>
      </c>
      <c r="B30" s="808">
        <v>348.79</v>
      </c>
      <c r="C30" s="808">
        <v>4274.8220000000001</v>
      </c>
      <c r="D30" s="808">
        <v>2422.3359999999998</v>
      </c>
      <c r="E30" s="808">
        <v>7045.9480000000003</v>
      </c>
      <c r="F30" s="808" t="s">
        <v>916</v>
      </c>
      <c r="G30" s="808" t="s">
        <v>916</v>
      </c>
      <c r="H30" s="808">
        <v>454.97399999999999</v>
      </c>
      <c r="I30" s="808">
        <v>454.97399999999999</v>
      </c>
      <c r="J30" s="808">
        <v>7500.9219999999996</v>
      </c>
      <c r="K30" s="808">
        <v>1081.223</v>
      </c>
      <c r="L30" s="808">
        <v>2587.0210000000002</v>
      </c>
      <c r="M30" s="808">
        <v>11169.165999999999</v>
      </c>
    </row>
    <row r="31" spans="1:13" x14ac:dyDescent="0.25">
      <c r="A31" s="809">
        <v>1967</v>
      </c>
      <c r="B31" s="808">
        <v>298.81900000000002</v>
      </c>
      <c r="C31" s="808">
        <v>4451.33</v>
      </c>
      <c r="D31" s="808">
        <v>2527.8319999999999</v>
      </c>
      <c r="E31" s="808">
        <v>7277.98</v>
      </c>
      <c r="F31" s="808" t="s">
        <v>916</v>
      </c>
      <c r="G31" s="808" t="s">
        <v>916</v>
      </c>
      <c r="H31" s="808">
        <v>433.97300000000001</v>
      </c>
      <c r="I31" s="808">
        <v>433.97300000000001</v>
      </c>
      <c r="J31" s="808">
        <v>7711.9530000000004</v>
      </c>
      <c r="K31" s="808">
        <v>1160.4690000000001</v>
      </c>
      <c r="L31" s="808">
        <v>2767.4459999999999</v>
      </c>
      <c r="M31" s="808">
        <v>11639.868</v>
      </c>
    </row>
    <row r="32" spans="1:13" x14ac:dyDescent="0.25">
      <c r="A32" s="809">
        <v>1968</v>
      </c>
      <c r="B32" s="808">
        <v>264.33</v>
      </c>
      <c r="C32" s="808">
        <v>4588.3149999999996</v>
      </c>
      <c r="D32" s="808">
        <v>2655.2269999999999</v>
      </c>
      <c r="E32" s="808">
        <v>7507.8720000000003</v>
      </c>
      <c r="F32" s="808" t="s">
        <v>916</v>
      </c>
      <c r="G32" s="808" t="s">
        <v>916</v>
      </c>
      <c r="H32" s="808">
        <v>425.51100000000002</v>
      </c>
      <c r="I32" s="808">
        <v>425.51100000000002</v>
      </c>
      <c r="J32" s="808">
        <v>7933.3829999999998</v>
      </c>
      <c r="K32" s="808">
        <v>1301.9159999999999</v>
      </c>
      <c r="L32" s="808">
        <v>3101.6289999999999</v>
      </c>
      <c r="M32" s="808">
        <v>12336.928</v>
      </c>
    </row>
    <row r="33" spans="1:13" x14ac:dyDescent="0.25">
      <c r="A33" s="809">
        <v>1969</v>
      </c>
      <c r="B33" s="808">
        <v>248.107</v>
      </c>
      <c r="C33" s="808">
        <v>4874.8580000000002</v>
      </c>
      <c r="D33" s="808">
        <v>2705.5039999999999</v>
      </c>
      <c r="E33" s="808">
        <v>7828.4690000000001</v>
      </c>
      <c r="F33" s="808" t="s">
        <v>916</v>
      </c>
      <c r="G33" s="808" t="s">
        <v>916</v>
      </c>
      <c r="H33" s="808">
        <v>415.053</v>
      </c>
      <c r="I33" s="808">
        <v>415.053</v>
      </c>
      <c r="J33" s="808">
        <v>8243.5220000000008</v>
      </c>
      <c r="K33" s="808">
        <v>1456.0239999999999</v>
      </c>
      <c r="L33" s="808">
        <v>3470.335</v>
      </c>
      <c r="M33" s="808">
        <v>13169.880999999999</v>
      </c>
    </row>
    <row r="34" spans="1:13" x14ac:dyDescent="0.25">
      <c r="A34" s="809">
        <v>1970</v>
      </c>
      <c r="B34" s="808">
        <v>209.38</v>
      </c>
      <c r="C34" s="808">
        <v>4987.3919999999998</v>
      </c>
      <c r="D34" s="808">
        <v>2725.57</v>
      </c>
      <c r="E34" s="808">
        <v>7922.3429999999998</v>
      </c>
      <c r="F34" s="808" t="s">
        <v>916</v>
      </c>
      <c r="G34" s="808" t="s">
        <v>916</v>
      </c>
      <c r="H34" s="808">
        <v>400.77699999999999</v>
      </c>
      <c r="I34" s="808">
        <v>400.77699999999999</v>
      </c>
      <c r="J34" s="808">
        <v>8323.1200000000008</v>
      </c>
      <c r="K34" s="808">
        <v>1590.9829999999999</v>
      </c>
      <c r="L34" s="808">
        <v>3852.3690000000001</v>
      </c>
      <c r="M34" s="808">
        <v>13766.472</v>
      </c>
    </row>
    <row r="35" spans="1:13" x14ac:dyDescent="0.25">
      <c r="A35" s="809">
        <v>1971</v>
      </c>
      <c r="B35" s="808">
        <v>171.98599999999999</v>
      </c>
      <c r="C35" s="808">
        <v>5125.8119999999999</v>
      </c>
      <c r="D35" s="808">
        <v>2748.5039999999999</v>
      </c>
      <c r="E35" s="808">
        <v>8046.3019999999997</v>
      </c>
      <c r="F35" s="808" t="s">
        <v>916</v>
      </c>
      <c r="G35" s="808" t="s">
        <v>916</v>
      </c>
      <c r="H35" s="808">
        <v>381.87400000000002</v>
      </c>
      <c r="I35" s="808">
        <v>381.87400000000002</v>
      </c>
      <c r="J35" s="808">
        <v>8428.1759999999995</v>
      </c>
      <c r="K35" s="808">
        <v>1704.403</v>
      </c>
      <c r="L35" s="808">
        <v>4114.3459999999995</v>
      </c>
      <c r="M35" s="808">
        <v>14246.924999999999</v>
      </c>
    </row>
    <row r="36" spans="1:13" x14ac:dyDescent="0.25">
      <c r="A36" s="809">
        <v>1972</v>
      </c>
      <c r="B36" s="808">
        <v>115.782</v>
      </c>
      <c r="C36" s="808">
        <v>5264.384</v>
      </c>
      <c r="D36" s="808">
        <v>2868.221</v>
      </c>
      <c r="E36" s="808">
        <v>8248.3860000000004</v>
      </c>
      <c r="F36" s="808" t="s">
        <v>916</v>
      </c>
      <c r="G36" s="808" t="s">
        <v>916</v>
      </c>
      <c r="H36" s="808">
        <v>379.77600000000001</v>
      </c>
      <c r="I36" s="808">
        <v>379.77600000000001</v>
      </c>
      <c r="J36" s="808">
        <v>8628.1620000000003</v>
      </c>
      <c r="K36" s="808">
        <v>1837.7349999999999</v>
      </c>
      <c r="L36" s="808">
        <v>4391.9319999999998</v>
      </c>
      <c r="M36" s="808">
        <v>14857.828</v>
      </c>
    </row>
    <row r="37" spans="1:13" x14ac:dyDescent="0.25">
      <c r="A37" s="809">
        <v>1973</v>
      </c>
      <c r="B37" s="808">
        <v>93.911000000000001</v>
      </c>
      <c r="C37" s="808">
        <v>4976.9750000000004</v>
      </c>
      <c r="D37" s="808">
        <v>2801.069</v>
      </c>
      <c r="E37" s="808">
        <v>7871.9549999999999</v>
      </c>
      <c r="F37" s="808" t="s">
        <v>916</v>
      </c>
      <c r="G37" s="808" t="s">
        <v>916</v>
      </c>
      <c r="H37" s="808">
        <v>354.096</v>
      </c>
      <c r="I37" s="808">
        <v>354.096</v>
      </c>
      <c r="J37" s="808">
        <v>8226.0509999999995</v>
      </c>
      <c r="K37" s="808">
        <v>1976.337</v>
      </c>
      <c r="L37" s="808">
        <v>4695.7060000000001</v>
      </c>
      <c r="M37" s="808">
        <v>14898.093999999999</v>
      </c>
    </row>
    <row r="38" spans="1:13" x14ac:dyDescent="0.25">
      <c r="A38" s="809">
        <v>1974</v>
      </c>
      <c r="B38" s="808">
        <v>82.126000000000005</v>
      </c>
      <c r="C38" s="808">
        <v>4900.9949999999999</v>
      </c>
      <c r="D38" s="808">
        <v>2554.5239999999999</v>
      </c>
      <c r="E38" s="808">
        <v>7537.6440000000002</v>
      </c>
      <c r="F38" s="808" t="s">
        <v>916</v>
      </c>
      <c r="G38" s="808" t="s">
        <v>916</v>
      </c>
      <c r="H38" s="808">
        <v>370.952</v>
      </c>
      <c r="I38" s="808">
        <v>370.952</v>
      </c>
      <c r="J38" s="808">
        <v>7908.5959999999995</v>
      </c>
      <c r="K38" s="808">
        <v>1972.7629999999999</v>
      </c>
      <c r="L38" s="808">
        <v>4773.6629999999996</v>
      </c>
      <c r="M38" s="808">
        <v>14655.022000000001</v>
      </c>
    </row>
    <row r="39" spans="1:13" x14ac:dyDescent="0.25">
      <c r="A39" s="809">
        <v>1975</v>
      </c>
      <c r="B39" s="808">
        <v>62.843000000000004</v>
      </c>
      <c r="C39" s="808">
        <v>5022.6059999999998</v>
      </c>
      <c r="D39" s="808">
        <v>2479.4389999999999</v>
      </c>
      <c r="E39" s="808">
        <v>7564.8879999999999</v>
      </c>
      <c r="F39" s="808" t="s">
        <v>916</v>
      </c>
      <c r="G39" s="808" t="s">
        <v>916</v>
      </c>
      <c r="H39" s="808">
        <v>425.40800000000002</v>
      </c>
      <c r="I39" s="808">
        <v>425.40800000000002</v>
      </c>
      <c r="J39" s="808">
        <v>7990.2960000000003</v>
      </c>
      <c r="K39" s="808">
        <v>2006.7349999999999</v>
      </c>
      <c r="L39" s="808">
        <v>4817.0360000000001</v>
      </c>
      <c r="M39" s="808">
        <v>14814.066999999999</v>
      </c>
    </row>
    <row r="40" spans="1:13" x14ac:dyDescent="0.25">
      <c r="A40" s="809">
        <v>1976</v>
      </c>
      <c r="B40" s="808">
        <v>58.884999999999998</v>
      </c>
      <c r="C40" s="808">
        <v>5147.3360000000002</v>
      </c>
      <c r="D40" s="808">
        <v>2703.9740000000002</v>
      </c>
      <c r="E40" s="808">
        <v>7910.1949999999997</v>
      </c>
      <c r="F40" s="808" t="s">
        <v>916</v>
      </c>
      <c r="G40" s="808" t="s">
        <v>916</v>
      </c>
      <c r="H40" s="808">
        <v>481.63400000000001</v>
      </c>
      <c r="I40" s="808">
        <v>481.63400000000001</v>
      </c>
      <c r="J40" s="808">
        <v>8391.8289999999997</v>
      </c>
      <c r="K40" s="808">
        <v>2069.2150000000001</v>
      </c>
      <c r="L40" s="808">
        <v>4949.91</v>
      </c>
      <c r="M40" s="808">
        <v>15410.953</v>
      </c>
    </row>
    <row r="41" spans="1:13" x14ac:dyDescent="0.25">
      <c r="A41" s="809">
        <v>1977</v>
      </c>
      <c r="B41" s="808">
        <v>57.460999999999999</v>
      </c>
      <c r="C41" s="808">
        <v>4913.0929999999998</v>
      </c>
      <c r="D41" s="808">
        <v>2681.96</v>
      </c>
      <c r="E41" s="808">
        <v>7652.5140000000001</v>
      </c>
      <c r="F41" s="808" t="s">
        <v>916</v>
      </c>
      <c r="G41" s="808" t="s">
        <v>916</v>
      </c>
      <c r="H41" s="808">
        <v>541.78300000000002</v>
      </c>
      <c r="I41" s="808">
        <v>541.78300000000002</v>
      </c>
      <c r="J41" s="808">
        <v>8194.2970000000005</v>
      </c>
      <c r="K41" s="808">
        <v>2201.5549999999998</v>
      </c>
      <c r="L41" s="808">
        <v>5266.5389999999998</v>
      </c>
      <c r="M41" s="808">
        <v>15662.391</v>
      </c>
    </row>
    <row r="42" spans="1:13" x14ac:dyDescent="0.25">
      <c r="A42" s="809">
        <v>1978</v>
      </c>
      <c r="B42" s="808">
        <v>49.145000000000003</v>
      </c>
      <c r="C42" s="808">
        <v>4981.4539999999997</v>
      </c>
      <c r="D42" s="808">
        <v>2608.152</v>
      </c>
      <c r="E42" s="808">
        <v>7638.7510000000002</v>
      </c>
      <c r="F42" s="808" t="s">
        <v>916</v>
      </c>
      <c r="G42" s="808" t="s">
        <v>916</v>
      </c>
      <c r="H42" s="808">
        <v>621.84900000000005</v>
      </c>
      <c r="I42" s="808">
        <v>621.84900000000005</v>
      </c>
      <c r="J42" s="808">
        <v>8260.6</v>
      </c>
      <c r="K42" s="808">
        <v>2301.2779999999998</v>
      </c>
      <c r="L42" s="808">
        <v>5571.0659999999998</v>
      </c>
      <c r="M42" s="808">
        <v>16132.944</v>
      </c>
    </row>
    <row r="43" spans="1:13" x14ac:dyDescent="0.25">
      <c r="A43" s="809">
        <v>1979</v>
      </c>
      <c r="B43" s="808">
        <v>37.313000000000002</v>
      </c>
      <c r="C43" s="808">
        <v>5054.7420000000002</v>
      </c>
      <c r="D43" s="808">
        <v>2099.2220000000002</v>
      </c>
      <c r="E43" s="808">
        <v>7191.277</v>
      </c>
      <c r="F43" s="808" t="s">
        <v>916</v>
      </c>
      <c r="G43" s="808" t="s">
        <v>916</v>
      </c>
      <c r="H43" s="808">
        <v>728.07600000000002</v>
      </c>
      <c r="I43" s="808">
        <v>728.07600000000002</v>
      </c>
      <c r="J43" s="808">
        <v>7919.3530000000001</v>
      </c>
      <c r="K43" s="808">
        <v>2329.7779999999998</v>
      </c>
      <c r="L43" s="808">
        <v>5564.0360000000001</v>
      </c>
      <c r="M43" s="808">
        <v>15813.166999999999</v>
      </c>
    </row>
    <row r="44" spans="1:13" x14ac:dyDescent="0.25">
      <c r="A44" s="809">
        <v>1980</v>
      </c>
      <c r="B44" s="808">
        <v>30.544</v>
      </c>
      <c r="C44" s="808">
        <v>4824.8360000000002</v>
      </c>
      <c r="D44" s="808">
        <v>1734.431</v>
      </c>
      <c r="E44" s="808">
        <v>6589.8109999999997</v>
      </c>
      <c r="F44" s="808" t="s">
        <v>916</v>
      </c>
      <c r="G44" s="808" t="s">
        <v>916</v>
      </c>
      <c r="H44" s="808">
        <v>850</v>
      </c>
      <c r="I44" s="808">
        <v>850</v>
      </c>
      <c r="J44" s="808">
        <v>7439.8109999999997</v>
      </c>
      <c r="K44" s="808">
        <v>2448.0929999999998</v>
      </c>
      <c r="L44" s="808">
        <v>5865.8819999999996</v>
      </c>
      <c r="M44" s="808">
        <v>15753.786</v>
      </c>
    </row>
    <row r="45" spans="1:13" x14ac:dyDescent="0.25">
      <c r="A45" s="809">
        <v>1981</v>
      </c>
      <c r="B45" s="808">
        <v>30.02</v>
      </c>
      <c r="C45" s="808">
        <v>4614.1989999999996</v>
      </c>
      <c r="D45" s="808">
        <v>1531.454</v>
      </c>
      <c r="E45" s="808">
        <v>6175.674</v>
      </c>
      <c r="F45" s="808" t="s">
        <v>916</v>
      </c>
      <c r="G45" s="808" t="s">
        <v>916</v>
      </c>
      <c r="H45" s="808">
        <v>870</v>
      </c>
      <c r="I45" s="808">
        <v>870</v>
      </c>
      <c r="J45" s="808">
        <v>7045.674</v>
      </c>
      <c r="K45" s="808">
        <v>2464.3679999999999</v>
      </c>
      <c r="L45" s="808">
        <v>5751.8919999999998</v>
      </c>
      <c r="M45" s="808">
        <v>15261.933999999999</v>
      </c>
    </row>
    <row r="46" spans="1:13" x14ac:dyDescent="0.25">
      <c r="A46" s="809">
        <v>1982</v>
      </c>
      <c r="B46" s="808">
        <v>31.791</v>
      </c>
      <c r="C46" s="808">
        <v>4711.2510000000002</v>
      </c>
      <c r="D46" s="808">
        <v>1433.921</v>
      </c>
      <c r="E46" s="808">
        <v>6176.9639999999999</v>
      </c>
      <c r="F46" s="808" t="s">
        <v>916</v>
      </c>
      <c r="G46" s="808" t="s">
        <v>916</v>
      </c>
      <c r="H46" s="808">
        <v>970</v>
      </c>
      <c r="I46" s="808">
        <v>970</v>
      </c>
      <c r="J46" s="808">
        <v>7146.9639999999999</v>
      </c>
      <c r="K46" s="808">
        <v>2489.1210000000001</v>
      </c>
      <c r="L46" s="808">
        <v>5895.2290000000003</v>
      </c>
      <c r="M46" s="808">
        <v>15531.314</v>
      </c>
    </row>
    <row r="47" spans="1:13" x14ac:dyDescent="0.25">
      <c r="A47" s="809">
        <v>1983</v>
      </c>
      <c r="B47" s="808">
        <v>30.785</v>
      </c>
      <c r="C47" s="808">
        <v>4477.6329999999998</v>
      </c>
      <c r="D47" s="808">
        <v>1353.854</v>
      </c>
      <c r="E47" s="808">
        <v>5862.2709999999997</v>
      </c>
      <c r="F47" s="808" t="s">
        <v>916</v>
      </c>
      <c r="G47" s="808" t="s">
        <v>916</v>
      </c>
      <c r="H47" s="808">
        <v>970</v>
      </c>
      <c r="I47" s="808">
        <v>970</v>
      </c>
      <c r="J47" s="808">
        <v>6832.2709999999997</v>
      </c>
      <c r="K47" s="808">
        <v>2562.2350000000001</v>
      </c>
      <c r="L47" s="808">
        <v>6030.9629999999997</v>
      </c>
      <c r="M47" s="808">
        <v>15425.468999999999</v>
      </c>
    </row>
    <row r="48" spans="1:13" x14ac:dyDescent="0.25">
      <c r="A48" s="809">
        <v>1984</v>
      </c>
      <c r="B48" s="808">
        <v>39.627000000000002</v>
      </c>
      <c r="C48" s="808">
        <v>4660.558</v>
      </c>
      <c r="D48" s="808">
        <v>1531.079</v>
      </c>
      <c r="E48" s="808">
        <v>6231.2640000000001</v>
      </c>
      <c r="F48" s="808" t="s">
        <v>916</v>
      </c>
      <c r="G48" s="808" t="s">
        <v>916</v>
      </c>
      <c r="H48" s="808">
        <v>980</v>
      </c>
      <c r="I48" s="808">
        <v>980</v>
      </c>
      <c r="J48" s="808">
        <v>7211.2640000000001</v>
      </c>
      <c r="K48" s="808">
        <v>2661.6729999999998</v>
      </c>
      <c r="L48" s="808">
        <v>6086.991</v>
      </c>
      <c r="M48" s="808">
        <v>15959.927</v>
      </c>
    </row>
    <row r="49" spans="1:13" x14ac:dyDescent="0.25">
      <c r="A49" s="809">
        <v>1985</v>
      </c>
      <c r="B49" s="808">
        <v>38.756999999999998</v>
      </c>
      <c r="C49" s="808">
        <v>4534.2820000000002</v>
      </c>
      <c r="D49" s="808">
        <v>1565.59</v>
      </c>
      <c r="E49" s="808">
        <v>6138.6289999999999</v>
      </c>
      <c r="F49" s="808" t="s">
        <v>916</v>
      </c>
      <c r="G49" s="808" t="s">
        <v>916</v>
      </c>
      <c r="H49" s="808">
        <v>1010</v>
      </c>
      <c r="I49" s="808">
        <v>1010</v>
      </c>
      <c r="J49" s="808">
        <v>7148.6289999999999</v>
      </c>
      <c r="K49" s="808">
        <v>2708.902</v>
      </c>
      <c r="L49" s="808">
        <v>6184.2129999999997</v>
      </c>
      <c r="M49" s="808">
        <v>16041.743</v>
      </c>
    </row>
    <row r="50" spans="1:13" x14ac:dyDescent="0.25">
      <c r="A50" s="809">
        <v>1986</v>
      </c>
      <c r="B50" s="808">
        <v>40.466999999999999</v>
      </c>
      <c r="C50" s="808">
        <v>4405.1559999999999</v>
      </c>
      <c r="D50" s="808">
        <v>1540.9680000000001</v>
      </c>
      <c r="E50" s="808">
        <v>5986.5910000000003</v>
      </c>
      <c r="F50" s="808" t="s">
        <v>916</v>
      </c>
      <c r="G50" s="808" t="s">
        <v>916</v>
      </c>
      <c r="H50" s="808">
        <v>920</v>
      </c>
      <c r="I50" s="808">
        <v>920</v>
      </c>
      <c r="J50" s="808">
        <v>6906.5910000000003</v>
      </c>
      <c r="K50" s="808">
        <v>2794.7289999999998</v>
      </c>
      <c r="L50" s="808">
        <v>6274.19</v>
      </c>
      <c r="M50" s="808">
        <v>15975.51</v>
      </c>
    </row>
    <row r="51" spans="1:13" x14ac:dyDescent="0.25">
      <c r="A51" s="809">
        <v>1987</v>
      </c>
      <c r="B51" s="808">
        <v>37.218000000000004</v>
      </c>
      <c r="C51" s="808">
        <v>4419.5749999999998</v>
      </c>
      <c r="D51" s="808">
        <v>1617.027</v>
      </c>
      <c r="E51" s="808">
        <v>6073.82</v>
      </c>
      <c r="F51" s="808" t="s">
        <v>916</v>
      </c>
      <c r="G51" s="808" t="s">
        <v>916</v>
      </c>
      <c r="H51" s="808">
        <v>850</v>
      </c>
      <c r="I51" s="808">
        <v>850</v>
      </c>
      <c r="J51" s="808">
        <v>6923.82</v>
      </c>
      <c r="K51" s="808">
        <v>2901.6</v>
      </c>
      <c r="L51" s="808">
        <v>6438.24</v>
      </c>
      <c r="M51" s="808">
        <v>16263.66</v>
      </c>
    </row>
    <row r="52" spans="1:13" x14ac:dyDescent="0.25">
      <c r="A52" s="809">
        <v>1988</v>
      </c>
      <c r="B52" s="808">
        <v>36.972999999999999</v>
      </c>
      <c r="C52" s="808">
        <v>4735.0829999999996</v>
      </c>
      <c r="D52" s="808">
        <v>1675.173</v>
      </c>
      <c r="E52" s="808">
        <v>6447.23</v>
      </c>
      <c r="F52" s="808" t="s">
        <v>916</v>
      </c>
      <c r="G52" s="808" t="s">
        <v>916</v>
      </c>
      <c r="H52" s="808">
        <v>910</v>
      </c>
      <c r="I52" s="808">
        <v>910</v>
      </c>
      <c r="J52" s="808">
        <v>7357.23</v>
      </c>
      <c r="K52" s="808">
        <v>3046.4589999999998</v>
      </c>
      <c r="L52" s="808">
        <v>6729.3689999999997</v>
      </c>
      <c r="M52" s="808">
        <v>17133.058000000001</v>
      </c>
    </row>
    <row r="53" spans="1:13" x14ac:dyDescent="0.25">
      <c r="A53" s="809">
        <v>1989</v>
      </c>
      <c r="B53" s="808">
        <v>30.63</v>
      </c>
      <c r="C53" s="808">
        <v>4903.3860000000004</v>
      </c>
      <c r="D53" s="808">
        <v>1660.751</v>
      </c>
      <c r="E53" s="808">
        <v>6594.7669999999998</v>
      </c>
      <c r="F53" s="808">
        <v>5</v>
      </c>
      <c r="G53" s="808">
        <v>51.654000000000003</v>
      </c>
      <c r="H53" s="808">
        <v>920</v>
      </c>
      <c r="I53" s="808">
        <v>976.654</v>
      </c>
      <c r="J53" s="808">
        <v>7571.42</v>
      </c>
      <c r="K53" s="808">
        <v>3089.65</v>
      </c>
      <c r="L53" s="808">
        <v>7129.1419999999998</v>
      </c>
      <c r="M53" s="808">
        <v>17790.213</v>
      </c>
    </row>
    <row r="54" spans="1:13" x14ac:dyDescent="0.25">
      <c r="A54" s="809">
        <v>1990</v>
      </c>
      <c r="B54" s="808">
        <v>31.114000000000001</v>
      </c>
      <c r="C54" s="808">
        <v>4486.5529999999999</v>
      </c>
      <c r="D54" s="808">
        <v>1394.634</v>
      </c>
      <c r="E54" s="808">
        <v>5912.3010000000004</v>
      </c>
      <c r="F54" s="808">
        <v>5.5</v>
      </c>
      <c r="G54" s="808">
        <v>54.723999999999997</v>
      </c>
      <c r="H54" s="808">
        <v>580</v>
      </c>
      <c r="I54" s="808">
        <v>640.22400000000005</v>
      </c>
      <c r="J54" s="808">
        <v>6552.5259999999998</v>
      </c>
      <c r="K54" s="808">
        <v>3152.752</v>
      </c>
      <c r="L54" s="808">
        <v>7235.241</v>
      </c>
      <c r="M54" s="808">
        <v>16940.519</v>
      </c>
    </row>
    <row r="55" spans="1:13" x14ac:dyDescent="0.25">
      <c r="A55" s="809">
        <v>1991</v>
      </c>
      <c r="B55" s="808">
        <v>25.355</v>
      </c>
      <c r="C55" s="808">
        <v>4667.223</v>
      </c>
      <c r="D55" s="808">
        <v>1381.345</v>
      </c>
      <c r="E55" s="808">
        <v>6073.9219999999996</v>
      </c>
      <c r="F55" s="808">
        <v>5.9</v>
      </c>
      <c r="G55" s="808">
        <v>56.448</v>
      </c>
      <c r="H55" s="808">
        <v>610</v>
      </c>
      <c r="I55" s="808">
        <v>672.34799999999996</v>
      </c>
      <c r="J55" s="808">
        <v>6746.27</v>
      </c>
      <c r="K55" s="808">
        <v>3259.884</v>
      </c>
      <c r="L55" s="808">
        <v>7413.6660000000002</v>
      </c>
      <c r="M55" s="808">
        <v>17419.82</v>
      </c>
    </row>
    <row r="56" spans="1:13" x14ac:dyDescent="0.25">
      <c r="A56" s="809">
        <v>1992</v>
      </c>
      <c r="B56" s="808">
        <v>25.588999999999999</v>
      </c>
      <c r="C56" s="808">
        <v>4804.5810000000001</v>
      </c>
      <c r="D56" s="808">
        <v>1414.557</v>
      </c>
      <c r="E56" s="808">
        <v>6244.7269999999999</v>
      </c>
      <c r="F56" s="808">
        <v>6.4</v>
      </c>
      <c r="G56" s="808">
        <v>58.472999999999999</v>
      </c>
      <c r="H56" s="808">
        <v>640</v>
      </c>
      <c r="I56" s="808">
        <v>704.87300000000005</v>
      </c>
      <c r="J56" s="808">
        <v>6949.6</v>
      </c>
      <c r="K56" s="808">
        <v>3193.4229999999998</v>
      </c>
      <c r="L56" s="808">
        <v>7212.2290000000003</v>
      </c>
      <c r="M56" s="808">
        <v>17355.252</v>
      </c>
    </row>
    <row r="57" spans="1:13" x14ac:dyDescent="0.25">
      <c r="A57" s="809">
        <v>1993</v>
      </c>
      <c r="B57" s="808">
        <v>25.748999999999999</v>
      </c>
      <c r="C57" s="808">
        <v>5058.3729999999996</v>
      </c>
      <c r="D57" s="808">
        <v>1439.4970000000001</v>
      </c>
      <c r="E57" s="808">
        <v>6523.6189999999997</v>
      </c>
      <c r="F57" s="808">
        <v>6.8</v>
      </c>
      <c r="G57" s="808">
        <v>60.122</v>
      </c>
      <c r="H57" s="808">
        <v>550</v>
      </c>
      <c r="I57" s="808">
        <v>616.92200000000003</v>
      </c>
      <c r="J57" s="808">
        <v>7140.5410000000002</v>
      </c>
      <c r="K57" s="808">
        <v>3394.192</v>
      </c>
      <c r="L57" s="808">
        <v>7677.3670000000002</v>
      </c>
      <c r="M57" s="808">
        <v>18212.099999999999</v>
      </c>
    </row>
    <row r="58" spans="1:13" x14ac:dyDescent="0.25">
      <c r="A58" s="809">
        <v>1994</v>
      </c>
      <c r="B58" s="808">
        <v>20.844999999999999</v>
      </c>
      <c r="C58" s="808">
        <v>4959.84</v>
      </c>
      <c r="D58" s="808">
        <v>1408.077</v>
      </c>
      <c r="E58" s="808">
        <v>6388.7610000000004</v>
      </c>
      <c r="F58" s="808">
        <v>6.2</v>
      </c>
      <c r="G58" s="808">
        <v>61.77</v>
      </c>
      <c r="H58" s="808">
        <v>520</v>
      </c>
      <c r="I58" s="808">
        <v>587.97</v>
      </c>
      <c r="J58" s="808">
        <v>6976.732</v>
      </c>
      <c r="K58" s="808">
        <v>3440.9389999999999</v>
      </c>
      <c r="L58" s="808">
        <v>7693.09</v>
      </c>
      <c r="M58" s="808">
        <v>18110.760999999999</v>
      </c>
    </row>
    <row r="59" spans="1:13" x14ac:dyDescent="0.25">
      <c r="A59" s="809">
        <v>1995</v>
      </c>
      <c r="B59" s="808">
        <v>17.451000000000001</v>
      </c>
      <c r="C59" s="808">
        <v>4954.1890000000003</v>
      </c>
      <c r="D59" s="808">
        <v>1373.597</v>
      </c>
      <c r="E59" s="808">
        <v>6345.2380000000003</v>
      </c>
      <c r="F59" s="808">
        <v>6.6</v>
      </c>
      <c r="G59" s="808">
        <v>62.725000000000001</v>
      </c>
      <c r="H59" s="808">
        <v>520</v>
      </c>
      <c r="I59" s="808">
        <v>589.32500000000005</v>
      </c>
      <c r="J59" s="808">
        <v>6934.5630000000001</v>
      </c>
      <c r="K59" s="808">
        <v>3557.0149999999999</v>
      </c>
      <c r="L59" s="808">
        <v>8025.5929999999998</v>
      </c>
      <c r="M59" s="808">
        <v>18517.170999999998</v>
      </c>
    </row>
    <row r="60" spans="1:13" x14ac:dyDescent="0.25">
      <c r="A60" s="809">
        <v>1996</v>
      </c>
      <c r="B60" s="808">
        <v>16.584</v>
      </c>
      <c r="C60" s="808">
        <v>5354.3890000000001</v>
      </c>
      <c r="D60" s="808">
        <v>1483.3389999999999</v>
      </c>
      <c r="E60" s="808">
        <v>6854.3109999999997</v>
      </c>
      <c r="F60" s="808">
        <v>7</v>
      </c>
      <c r="G60" s="808">
        <v>63.302</v>
      </c>
      <c r="H60" s="808">
        <v>540</v>
      </c>
      <c r="I60" s="808">
        <v>610.30200000000002</v>
      </c>
      <c r="J60" s="808">
        <v>7464.6130000000003</v>
      </c>
      <c r="K60" s="808">
        <v>3693.53</v>
      </c>
      <c r="L60" s="808">
        <v>8344.3029999999999</v>
      </c>
      <c r="M60" s="808">
        <v>19502.447</v>
      </c>
    </row>
    <row r="61" spans="1:13" x14ac:dyDescent="0.25">
      <c r="A61" s="809">
        <v>1997</v>
      </c>
      <c r="B61" s="808">
        <v>15.992000000000001</v>
      </c>
      <c r="C61" s="808">
        <v>5092.9189999999999</v>
      </c>
      <c r="D61" s="808">
        <v>1421.9659999999999</v>
      </c>
      <c r="E61" s="808">
        <v>6530.8779999999997</v>
      </c>
      <c r="F61" s="808">
        <v>7.5</v>
      </c>
      <c r="G61" s="808">
        <v>62.456000000000003</v>
      </c>
      <c r="H61" s="808">
        <v>430</v>
      </c>
      <c r="I61" s="808">
        <v>499.95600000000002</v>
      </c>
      <c r="J61" s="808">
        <v>7030.8339999999998</v>
      </c>
      <c r="K61" s="808">
        <v>3670.9029999999998</v>
      </c>
      <c r="L61" s="808">
        <v>8261.1110000000008</v>
      </c>
      <c r="M61" s="808">
        <v>18962.848000000002</v>
      </c>
    </row>
    <row r="62" spans="1:13" x14ac:dyDescent="0.25">
      <c r="A62" s="809">
        <v>1998</v>
      </c>
      <c r="B62" s="808">
        <v>11.548</v>
      </c>
      <c r="C62" s="808">
        <v>4646.0870000000004</v>
      </c>
      <c r="D62" s="808">
        <v>1303.8679999999999</v>
      </c>
      <c r="E62" s="808">
        <v>5961.5029999999997</v>
      </c>
      <c r="F62" s="808">
        <v>7.7</v>
      </c>
      <c r="G62" s="808">
        <v>61.771999999999998</v>
      </c>
      <c r="H62" s="808">
        <v>380</v>
      </c>
      <c r="I62" s="808">
        <v>449.47199999999998</v>
      </c>
      <c r="J62" s="808">
        <v>6410.9759999999997</v>
      </c>
      <c r="K62" s="808">
        <v>3855.9319999999998</v>
      </c>
      <c r="L62" s="808">
        <v>8685.5630000000001</v>
      </c>
      <c r="M62" s="808">
        <v>18952.471000000001</v>
      </c>
    </row>
    <row r="63" spans="1:13" x14ac:dyDescent="0.25">
      <c r="A63" s="809">
        <v>1999</v>
      </c>
      <c r="B63" s="808">
        <v>13.981</v>
      </c>
      <c r="C63" s="808">
        <v>4834.8990000000003</v>
      </c>
      <c r="D63" s="808">
        <v>1464.7360000000001</v>
      </c>
      <c r="E63" s="808">
        <v>6313.616</v>
      </c>
      <c r="F63" s="808">
        <v>8.5</v>
      </c>
      <c r="G63" s="808">
        <v>60.357999999999997</v>
      </c>
      <c r="H63" s="808">
        <v>390</v>
      </c>
      <c r="I63" s="808">
        <v>458.858</v>
      </c>
      <c r="J63" s="808">
        <v>6772.4740000000002</v>
      </c>
      <c r="K63" s="808">
        <v>3906.4780000000001</v>
      </c>
      <c r="L63" s="808">
        <v>8875.2450000000008</v>
      </c>
      <c r="M63" s="808">
        <v>19554.197</v>
      </c>
    </row>
    <row r="64" spans="1:13" x14ac:dyDescent="0.25">
      <c r="A64" s="809">
        <v>2000</v>
      </c>
      <c r="B64" s="808">
        <v>11.358000000000001</v>
      </c>
      <c r="C64" s="808">
        <v>5104.5929999999998</v>
      </c>
      <c r="D64" s="808">
        <v>1554.0540000000001</v>
      </c>
      <c r="E64" s="808">
        <v>6670.0050000000001</v>
      </c>
      <c r="F64" s="808">
        <v>8.6</v>
      </c>
      <c r="G64" s="808">
        <v>57.707000000000001</v>
      </c>
      <c r="H64" s="808">
        <v>420</v>
      </c>
      <c r="I64" s="808">
        <v>486.30700000000002</v>
      </c>
      <c r="J64" s="808">
        <v>7156.3109999999997</v>
      </c>
      <c r="K64" s="808">
        <v>4068.627</v>
      </c>
      <c r="L64" s="808">
        <v>9196.8259999999991</v>
      </c>
      <c r="M64" s="808">
        <v>20421.764999999999</v>
      </c>
    </row>
    <row r="65" spans="1:13" x14ac:dyDescent="0.25">
      <c r="A65" s="809">
        <v>2001</v>
      </c>
      <c r="B65" s="808">
        <v>11.971</v>
      </c>
      <c r="C65" s="808">
        <v>4889.018</v>
      </c>
      <c r="D65" s="808">
        <v>1528.8409999999999</v>
      </c>
      <c r="E65" s="808">
        <v>6429.83</v>
      </c>
      <c r="F65" s="808">
        <v>9.4499999999999993</v>
      </c>
      <c r="G65" s="808">
        <v>55.171999999999997</v>
      </c>
      <c r="H65" s="808">
        <v>370</v>
      </c>
      <c r="I65" s="808">
        <v>434.62200000000001</v>
      </c>
      <c r="J65" s="808">
        <v>6864.4520000000002</v>
      </c>
      <c r="K65" s="808">
        <v>4099.8819999999996</v>
      </c>
      <c r="L65" s="808">
        <v>9073.9439999999995</v>
      </c>
      <c r="M65" s="808">
        <v>20038.276999999998</v>
      </c>
    </row>
    <row r="66" spans="1:13" x14ac:dyDescent="0.25">
      <c r="A66" s="809">
        <v>2002</v>
      </c>
      <c r="B66" s="808">
        <v>12.247999999999999</v>
      </c>
      <c r="C66" s="808">
        <v>4994.9939999999997</v>
      </c>
      <c r="D66" s="808">
        <v>1456.7339999999999</v>
      </c>
      <c r="E66" s="808">
        <v>6463.9769999999999</v>
      </c>
      <c r="F66" s="808">
        <v>10.204000000000001</v>
      </c>
      <c r="G66" s="808">
        <v>53.292999999999999</v>
      </c>
      <c r="H66" s="808">
        <v>380</v>
      </c>
      <c r="I66" s="808">
        <v>443.49700000000001</v>
      </c>
      <c r="J66" s="808">
        <v>6907.4740000000002</v>
      </c>
      <c r="K66" s="808">
        <v>4316.7939999999999</v>
      </c>
      <c r="L66" s="808">
        <v>9562.2260000000006</v>
      </c>
      <c r="M66" s="808">
        <v>20786.493999999999</v>
      </c>
    </row>
    <row r="67" spans="1:13" x14ac:dyDescent="0.25">
      <c r="A67" s="809">
        <v>2003</v>
      </c>
      <c r="B67" s="808">
        <v>12.247</v>
      </c>
      <c r="C67" s="808">
        <v>5209.4279999999999</v>
      </c>
      <c r="D67" s="808">
        <v>1546.569</v>
      </c>
      <c r="E67" s="808">
        <v>6768.2439999999997</v>
      </c>
      <c r="F67" s="808">
        <v>13</v>
      </c>
      <c r="G67" s="808">
        <v>51.813000000000002</v>
      </c>
      <c r="H67" s="808">
        <v>400</v>
      </c>
      <c r="I67" s="808">
        <v>464.81299999999999</v>
      </c>
      <c r="J67" s="808">
        <v>7233.0569999999998</v>
      </c>
      <c r="K67" s="808">
        <v>4353.1109999999999</v>
      </c>
      <c r="L67" s="808">
        <v>9533.8619999999992</v>
      </c>
      <c r="M67" s="808">
        <v>21120.03</v>
      </c>
    </row>
    <row r="68" spans="1:13" x14ac:dyDescent="0.25">
      <c r="A68" s="809">
        <v>2004</v>
      </c>
      <c r="B68" s="808">
        <v>11.433999999999999</v>
      </c>
      <c r="C68" s="808">
        <v>4980.8310000000001</v>
      </c>
      <c r="D68" s="808">
        <v>1519.85</v>
      </c>
      <c r="E68" s="808">
        <v>6512.1149999999998</v>
      </c>
      <c r="F68" s="808">
        <v>14</v>
      </c>
      <c r="G68" s="808">
        <v>51.13</v>
      </c>
      <c r="H68" s="808">
        <v>410</v>
      </c>
      <c r="I68" s="808">
        <v>475.13</v>
      </c>
      <c r="J68" s="808">
        <v>6987.2439999999997</v>
      </c>
      <c r="K68" s="808">
        <v>4408.241</v>
      </c>
      <c r="L68" s="808">
        <v>9686.5689999999995</v>
      </c>
      <c r="M68" s="808">
        <v>21082.055</v>
      </c>
    </row>
    <row r="69" spans="1:13" x14ac:dyDescent="0.25">
      <c r="A69" s="809">
        <v>2005</v>
      </c>
      <c r="B69" s="808">
        <v>8.4350000000000005</v>
      </c>
      <c r="C69" s="808">
        <v>4946.3540000000003</v>
      </c>
      <c r="D69" s="808">
        <v>1450.481</v>
      </c>
      <c r="E69" s="808">
        <v>6405.27</v>
      </c>
      <c r="F69" s="808">
        <v>15.9</v>
      </c>
      <c r="G69" s="808">
        <v>50.167000000000002</v>
      </c>
      <c r="H69" s="808">
        <v>430</v>
      </c>
      <c r="I69" s="808">
        <v>496.06700000000001</v>
      </c>
      <c r="J69" s="808">
        <v>6901.3370000000004</v>
      </c>
      <c r="K69" s="808">
        <v>4637.683</v>
      </c>
      <c r="L69" s="808">
        <v>10074.295</v>
      </c>
      <c r="M69" s="808">
        <v>21613.314999999999</v>
      </c>
    </row>
    <row r="70" spans="1:13" x14ac:dyDescent="0.25">
      <c r="A70" s="809">
        <v>2006</v>
      </c>
      <c r="B70" s="808">
        <v>6.4080000000000004</v>
      </c>
      <c r="C70" s="808">
        <v>4475.9129999999996</v>
      </c>
      <c r="D70" s="808">
        <v>1221.8530000000001</v>
      </c>
      <c r="E70" s="808">
        <v>5704.1729999999998</v>
      </c>
      <c r="F70" s="808">
        <v>18.3</v>
      </c>
      <c r="G70" s="808">
        <v>52.500999999999998</v>
      </c>
      <c r="H70" s="808">
        <v>380</v>
      </c>
      <c r="I70" s="808">
        <v>450.80099999999999</v>
      </c>
      <c r="J70" s="808">
        <v>6154.9750000000004</v>
      </c>
      <c r="K70" s="808">
        <v>4611.3860000000004</v>
      </c>
      <c r="L70" s="808">
        <v>9904.5409999999993</v>
      </c>
      <c r="M70" s="808">
        <v>20670.901999999998</v>
      </c>
    </row>
    <row r="71" spans="1:13" x14ac:dyDescent="0.25">
      <c r="A71" s="809">
        <v>2007</v>
      </c>
      <c r="B71" s="808">
        <v>7.782</v>
      </c>
      <c r="C71" s="808">
        <v>4835.4399999999996</v>
      </c>
      <c r="D71" s="808">
        <v>1249.1690000000001</v>
      </c>
      <c r="E71" s="808">
        <v>6092.3909999999996</v>
      </c>
      <c r="F71" s="808">
        <v>22</v>
      </c>
      <c r="G71" s="808">
        <v>55.045999999999999</v>
      </c>
      <c r="H71" s="808">
        <v>420</v>
      </c>
      <c r="I71" s="808">
        <v>497.04599999999999</v>
      </c>
      <c r="J71" s="808">
        <v>6589.4380000000001</v>
      </c>
      <c r="K71" s="808">
        <v>4750.326</v>
      </c>
      <c r="L71" s="808">
        <v>10179.859</v>
      </c>
      <c r="M71" s="808">
        <v>21519.623</v>
      </c>
    </row>
    <row r="72" spans="1:13" x14ac:dyDescent="0.25">
      <c r="A72" s="809">
        <v>2008</v>
      </c>
      <c r="B72" s="808" t="s">
        <v>916</v>
      </c>
      <c r="C72" s="808">
        <v>5010.0609999999997</v>
      </c>
      <c r="D72" s="808">
        <v>1324.511</v>
      </c>
      <c r="E72" s="808">
        <v>6334.5720000000001</v>
      </c>
      <c r="F72" s="808">
        <v>26.4</v>
      </c>
      <c r="G72" s="808">
        <v>58.436</v>
      </c>
      <c r="H72" s="808">
        <v>470</v>
      </c>
      <c r="I72" s="808">
        <v>554.83600000000001</v>
      </c>
      <c r="J72" s="808">
        <v>6889.4080000000004</v>
      </c>
      <c r="K72" s="808">
        <v>4710.8180000000002</v>
      </c>
      <c r="L72" s="808">
        <v>10068.120999999999</v>
      </c>
      <c r="M72" s="808">
        <v>21668.347000000002</v>
      </c>
    </row>
    <row r="73" spans="1:13" x14ac:dyDescent="0.25">
      <c r="A73" s="809">
        <v>2009</v>
      </c>
      <c r="B73" s="808" t="s">
        <v>916</v>
      </c>
      <c r="C73" s="808">
        <v>4883.1120000000001</v>
      </c>
      <c r="D73" s="808">
        <v>1157.6559999999999</v>
      </c>
      <c r="E73" s="808">
        <v>6040.768</v>
      </c>
      <c r="F73" s="808">
        <v>32.799999999999997</v>
      </c>
      <c r="G73" s="808">
        <v>59.822000000000003</v>
      </c>
      <c r="H73" s="808">
        <v>504</v>
      </c>
      <c r="I73" s="808">
        <v>596.62199999999996</v>
      </c>
      <c r="J73" s="808">
        <v>6637.3909999999996</v>
      </c>
      <c r="K73" s="808">
        <v>4656.5550000000003</v>
      </c>
      <c r="L73" s="808">
        <v>9788.1360000000004</v>
      </c>
      <c r="M73" s="808">
        <v>21082.080999999998</v>
      </c>
    </row>
    <row r="74" spans="1:13" x14ac:dyDescent="0.25">
      <c r="A74" s="809">
        <v>2010</v>
      </c>
      <c r="B74" s="808" t="s">
        <v>916</v>
      </c>
      <c r="C74" s="808">
        <v>4878.1109999999999</v>
      </c>
      <c r="D74" s="808">
        <v>1120.442</v>
      </c>
      <c r="E74" s="808">
        <v>5998.5519999999997</v>
      </c>
      <c r="F74" s="808">
        <v>36.799999999999997</v>
      </c>
      <c r="G74" s="808">
        <v>64.713999999999999</v>
      </c>
      <c r="H74" s="808">
        <v>540.52599999999995</v>
      </c>
      <c r="I74" s="808">
        <v>642.04</v>
      </c>
      <c r="J74" s="808">
        <v>6640.5919999999996</v>
      </c>
      <c r="K74" s="808">
        <v>4932.7569999999996</v>
      </c>
      <c r="L74" s="808">
        <v>10321.499</v>
      </c>
      <c r="M74" s="808">
        <v>21894.848999999998</v>
      </c>
    </row>
    <row r="75" spans="1:13" x14ac:dyDescent="0.25">
      <c r="A75" s="809">
        <v>2011</v>
      </c>
      <c r="B75" s="808" t="s">
        <v>916</v>
      </c>
      <c r="C75" s="808">
        <v>4804.5789999999997</v>
      </c>
      <c r="D75" s="808">
        <v>1033.8309999999999</v>
      </c>
      <c r="E75" s="808">
        <v>5838.41</v>
      </c>
      <c r="F75" s="808">
        <v>39.6</v>
      </c>
      <c r="G75" s="808">
        <v>70.795000000000002</v>
      </c>
      <c r="H75" s="808">
        <v>524.26400000000001</v>
      </c>
      <c r="I75" s="808">
        <v>634.65800000000002</v>
      </c>
      <c r="J75" s="808">
        <v>6473.0680000000002</v>
      </c>
      <c r="K75" s="808">
        <v>4854.5969999999998</v>
      </c>
      <c r="L75" s="808">
        <v>10054.223</v>
      </c>
      <c r="M75" s="808">
        <v>21381.888999999999</v>
      </c>
    </row>
    <row r="76" spans="1:13" x14ac:dyDescent="0.25">
      <c r="A76" s="809">
        <v>2012</v>
      </c>
      <c r="B76" s="808" t="s">
        <v>916</v>
      </c>
      <c r="C76" s="808">
        <v>4242.0940000000001</v>
      </c>
      <c r="D76" s="808">
        <v>885.62400000000002</v>
      </c>
      <c r="E76" s="808">
        <v>5127.7179999999998</v>
      </c>
      <c r="F76" s="808">
        <v>39.6</v>
      </c>
      <c r="G76" s="808">
        <v>78.840999999999994</v>
      </c>
      <c r="H76" s="808">
        <v>438.09500000000003</v>
      </c>
      <c r="I76" s="808">
        <v>556.53499999999997</v>
      </c>
      <c r="J76" s="808">
        <v>5684.2529999999997</v>
      </c>
      <c r="K76" s="808">
        <v>4689.8440000000001</v>
      </c>
      <c r="L76" s="808">
        <v>9496.0069999999996</v>
      </c>
      <c r="M76" s="808">
        <v>19870.103999999999</v>
      </c>
    </row>
    <row r="77" spans="1:13" x14ac:dyDescent="0.25">
      <c r="A77" s="809">
        <v>2013</v>
      </c>
      <c r="B77" s="808" t="s">
        <v>916</v>
      </c>
      <c r="C77" s="808">
        <v>5022.942</v>
      </c>
      <c r="D77" s="808">
        <v>963.17899999999997</v>
      </c>
      <c r="E77" s="808">
        <v>5986.1210000000001</v>
      </c>
      <c r="F77" s="808">
        <v>39.6</v>
      </c>
      <c r="G77" s="808">
        <v>91.426000000000002</v>
      </c>
      <c r="H77" s="808">
        <v>571.65499999999997</v>
      </c>
      <c r="I77" s="808">
        <v>702.68</v>
      </c>
      <c r="J77" s="808">
        <v>6688.8010000000004</v>
      </c>
      <c r="K77" s="808">
        <v>4759.0990000000002</v>
      </c>
      <c r="L77" s="808">
        <v>9603.8880000000008</v>
      </c>
      <c r="M77" s="808">
        <v>21051.789000000001</v>
      </c>
    </row>
    <row r="78" spans="1:13" x14ac:dyDescent="0.25">
      <c r="A78" s="809">
        <v>2014</v>
      </c>
      <c r="B78" s="808" t="s">
        <v>916</v>
      </c>
      <c r="C78" s="808">
        <v>5242.4830000000002</v>
      </c>
      <c r="D78" s="808">
        <v>1036.2619999999999</v>
      </c>
      <c r="E78" s="808">
        <v>6278.7449999999999</v>
      </c>
      <c r="F78" s="808">
        <v>39.6</v>
      </c>
      <c r="G78" s="808">
        <v>109.399</v>
      </c>
      <c r="H78" s="808">
        <v>578.53499999999997</v>
      </c>
      <c r="I78" s="808">
        <v>727.53399999999999</v>
      </c>
      <c r="J78" s="808">
        <v>7006.2790000000005</v>
      </c>
      <c r="K78" s="808">
        <v>4801.3950000000004</v>
      </c>
      <c r="L78" s="808">
        <v>9637.902</v>
      </c>
      <c r="M78" s="808">
        <v>21445.575000000001</v>
      </c>
    </row>
    <row r="79" spans="1:13" x14ac:dyDescent="0.25">
      <c r="A79" s="809">
        <v>2015</v>
      </c>
      <c r="B79" s="808" t="s">
        <v>916</v>
      </c>
      <c r="C79" s="808">
        <v>4776.9269999999997</v>
      </c>
      <c r="D79" s="808">
        <v>1007.152</v>
      </c>
      <c r="E79" s="808">
        <v>5784.08</v>
      </c>
      <c r="F79" s="808">
        <v>39.6</v>
      </c>
      <c r="G79" s="808">
        <v>128.09899999999999</v>
      </c>
      <c r="H79" s="808">
        <v>512.73599999999999</v>
      </c>
      <c r="I79" s="808">
        <v>680.43499999999995</v>
      </c>
      <c r="J79" s="808">
        <v>6464.5150000000003</v>
      </c>
      <c r="K79" s="808">
        <v>4790.777</v>
      </c>
      <c r="L79" s="808">
        <v>9362.1180000000004</v>
      </c>
      <c r="M79" s="808">
        <v>20617.41</v>
      </c>
    </row>
    <row r="80" spans="1:13" x14ac:dyDescent="0.25">
      <c r="A80" s="809">
        <v>2016</v>
      </c>
      <c r="B80" s="808" t="s">
        <v>916</v>
      </c>
      <c r="C80" s="808">
        <v>4505.8440000000001</v>
      </c>
      <c r="D80" s="808">
        <v>878.28300000000002</v>
      </c>
      <c r="E80" s="808">
        <v>5384.1270000000004</v>
      </c>
      <c r="F80" s="808">
        <v>39.6</v>
      </c>
      <c r="G80" s="808">
        <v>161.29300000000001</v>
      </c>
      <c r="H80" s="808">
        <v>447.84</v>
      </c>
      <c r="I80" s="808">
        <v>648.73299999999995</v>
      </c>
      <c r="J80" s="808">
        <v>6032.86</v>
      </c>
      <c r="K80" s="808">
        <v>4814.53</v>
      </c>
      <c r="L80" s="808">
        <v>9334.2819999999992</v>
      </c>
      <c r="M80" s="808">
        <v>20181.672999999999</v>
      </c>
    </row>
    <row r="81" spans="1:13" x14ac:dyDescent="0.25">
      <c r="A81" s="809">
        <v>2017</v>
      </c>
      <c r="B81" s="808" t="s">
        <v>916</v>
      </c>
      <c r="C81" s="808">
        <v>4563.4719999999998</v>
      </c>
      <c r="D81" s="808">
        <v>871.49300000000005</v>
      </c>
      <c r="E81" s="808">
        <v>5434.9650000000001</v>
      </c>
      <c r="F81" s="808">
        <v>39.6</v>
      </c>
      <c r="G81" s="808">
        <v>193.38399999999999</v>
      </c>
      <c r="H81" s="808">
        <v>432.99099999999999</v>
      </c>
      <c r="I81" s="808">
        <v>665.97500000000002</v>
      </c>
      <c r="J81" s="808">
        <v>6100.9409999999998</v>
      </c>
      <c r="K81" s="808">
        <v>4703.9459999999999</v>
      </c>
      <c r="L81" s="808">
        <v>9085.3160000000007</v>
      </c>
      <c r="M81" s="808">
        <v>19890.203000000001</v>
      </c>
    </row>
    <row r="82" spans="1:13" x14ac:dyDescent="0.25">
      <c r="A82" s="809">
        <v>2018</v>
      </c>
      <c r="B82" s="808" t="s">
        <v>916</v>
      </c>
      <c r="C82" s="808">
        <v>5173.0069999999996</v>
      </c>
      <c r="D82" s="808">
        <v>949.72699999999998</v>
      </c>
      <c r="E82" s="808">
        <v>6122.7340000000004</v>
      </c>
      <c r="F82" s="808">
        <v>39.6</v>
      </c>
      <c r="G82" s="808">
        <v>221.512</v>
      </c>
      <c r="H82" s="808">
        <v>517.23699999999997</v>
      </c>
      <c r="I82" s="808">
        <v>778.34900000000005</v>
      </c>
      <c r="J82" s="808">
        <v>6901.0829999999996</v>
      </c>
      <c r="K82" s="808">
        <v>5012.5569999999998</v>
      </c>
      <c r="L82" s="808">
        <v>9514.3690000000006</v>
      </c>
      <c r="M82" s="808">
        <v>21428.008999999998</v>
      </c>
    </row>
  </sheetData>
  <sheetProtection formatCells="0" formatColumns="0" formatRows="0" insertColumns="0" insertRows="0" insertHyperlinks="0" deleteColumns="0" deleteRows="0" sort="0" autoFilter="0" pivotTables="0"/>
  <hyperlinks>
    <hyperlink ref="A4" r:id="rId1" display="http://www.eia.gov/totalenergy/data/monthly/dataunits.cfm" xr:uid="{46401C05-2E84-4C89-AC65-FDF311373DFB}"/>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dimension ref="A1:AL198"/>
  <sheetViews>
    <sheetView workbookViewId="0"/>
  </sheetViews>
  <sheetFormatPr defaultRowHeight="12.75" x14ac:dyDescent="0.2"/>
  <cols>
    <col min="1" max="1" width="17.5703125" style="641" customWidth="1"/>
    <col min="2" max="2" width="23.28515625" style="641" customWidth="1"/>
    <col min="3" max="4" width="22.28515625" style="641" customWidth="1"/>
    <col min="5" max="5" width="16.42578125" style="641" customWidth="1"/>
    <col min="6" max="6" width="14.85546875" style="641" customWidth="1"/>
    <col min="7" max="7" width="14.5703125" style="641" customWidth="1"/>
    <col min="8" max="8" width="7.28515625" style="641" customWidth="1"/>
    <col min="9" max="9" width="24.28515625" style="641" customWidth="1"/>
    <col min="10" max="11" width="22.5703125" style="641" customWidth="1"/>
    <col min="12" max="12" width="16.140625" style="641" customWidth="1"/>
    <col min="13" max="14" width="13.7109375" style="641" customWidth="1"/>
    <col min="15" max="15" width="22.85546875" style="641" customWidth="1"/>
    <col min="16" max="17" width="22.28515625" style="641" customWidth="1"/>
    <col min="18" max="18" width="15.5703125" style="641" customWidth="1"/>
    <col min="19" max="20" width="13.7109375" style="641" customWidth="1"/>
    <col min="21" max="21" width="23.140625" style="641" customWidth="1"/>
    <col min="22" max="23" width="23.42578125" style="641" customWidth="1"/>
    <col min="24" max="24" width="16.140625" style="641" customWidth="1"/>
    <col min="25" max="25" width="14" style="641" customWidth="1"/>
    <col min="26" max="26" width="15.28515625" style="641" customWidth="1"/>
    <col min="27" max="29" width="22.7109375" style="641" customWidth="1"/>
    <col min="30" max="30" width="15.7109375" style="641" customWidth="1"/>
    <col min="31" max="31" width="13.7109375" style="641" customWidth="1"/>
    <col min="32" max="32" width="10.42578125" style="641" customWidth="1"/>
    <col min="33" max="256" width="9.140625" style="641"/>
    <col min="257" max="257" width="17.5703125" style="641" customWidth="1"/>
    <col min="258" max="258" width="23.28515625" style="641" customWidth="1"/>
    <col min="259" max="260" width="22.28515625" style="641" customWidth="1"/>
    <col min="261" max="261" width="16.42578125" style="641" customWidth="1"/>
    <col min="262" max="262" width="14.85546875" style="641" customWidth="1"/>
    <col min="263" max="263" width="14.5703125" style="641" customWidth="1"/>
    <col min="264" max="264" width="7.28515625" style="641" customWidth="1"/>
    <col min="265" max="265" width="24.28515625" style="641" customWidth="1"/>
    <col min="266" max="267" width="22.5703125" style="641" customWidth="1"/>
    <col min="268" max="268" width="16.140625" style="641" customWidth="1"/>
    <col min="269" max="270" width="13.7109375" style="641" customWidth="1"/>
    <col min="271" max="271" width="22.85546875" style="641" customWidth="1"/>
    <col min="272" max="273" width="22.28515625" style="641" customWidth="1"/>
    <col min="274" max="274" width="15.5703125" style="641" customWidth="1"/>
    <col min="275" max="276" width="13.7109375" style="641" customWidth="1"/>
    <col min="277" max="277" width="23.140625" style="641" customWidth="1"/>
    <col min="278" max="279" width="23.42578125" style="641" customWidth="1"/>
    <col min="280" max="280" width="16.140625" style="641" customWidth="1"/>
    <col min="281" max="281" width="14" style="641" customWidth="1"/>
    <col min="282" max="282" width="15.28515625" style="641" customWidth="1"/>
    <col min="283" max="285" width="22.7109375" style="641" customWidth="1"/>
    <col min="286" max="286" width="15.7109375" style="641" customWidth="1"/>
    <col min="287" max="287" width="13.7109375" style="641" customWidth="1"/>
    <col min="288" max="288" width="10.42578125" style="641" customWidth="1"/>
    <col min="289" max="512" width="9.140625" style="641"/>
    <col min="513" max="513" width="17.5703125" style="641" customWidth="1"/>
    <col min="514" max="514" width="23.28515625" style="641" customWidth="1"/>
    <col min="515" max="516" width="22.28515625" style="641" customWidth="1"/>
    <col min="517" max="517" width="16.42578125" style="641" customWidth="1"/>
    <col min="518" max="518" width="14.85546875" style="641" customWidth="1"/>
    <col min="519" max="519" width="14.5703125" style="641" customWidth="1"/>
    <col min="520" max="520" width="7.28515625" style="641" customWidth="1"/>
    <col min="521" max="521" width="24.28515625" style="641" customWidth="1"/>
    <col min="522" max="523" width="22.5703125" style="641" customWidth="1"/>
    <col min="524" max="524" width="16.140625" style="641" customWidth="1"/>
    <col min="525" max="526" width="13.7109375" style="641" customWidth="1"/>
    <col min="527" max="527" width="22.85546875" style="641" customWidth="1"/>
    <col min="528" max="529" width="22.28515625" style="641" customWidth="1"/>
    <col min="530" max="530" width="15.5703125" style="641" customWidth="1"/>
    <col min="531" max="532" width="13.7109375" style="641" customWidth="1"/>
    <col min="533" max="533" width="23.140625" style="641" customWidth="1"/>
    <col min="534" max="535" width="23.42578125" style="641" customWidth="1"/>
    <col min="536" max="536" width="16.140625" style="641" customWidth="1"/>
    <col min="537" max="537" width="14" style="641" customWidth="1"/>
    <col min="538" max="538" width="15.28515625" style="641" customWidth="1"/>
    <col min="539" max="541" width="22.7109375" style="641" customWidth="1"/>
    <col min="542" max="542" width="15.7109375" style="641" customWidth="1"/>
    <col min="543" max="543" width="13.7109375" style="641" customWidth="1"/>
    <col min="544" max="544" width="10.42578125" style="641" customWidth="1"/>
    <col min="545" max="768" width="9.140625" style="641"/>
    <col min="769" max="769" width="17.5703125" style="641" customWidth="1"/>
    <col min="770" max="770" width="23.28515625" style="641" customWidth="1"/>
    <col min="771" max="772" width="22.28515625" style="641" customWidth="1"/>
    <col min="773" max="773" width="16.42578125" style="641" customWidth="1"/>
    <col min="774" max="774" width="14.85546875" style="641" customWidth="1"/>
    <col min="775" max="775" width="14.5703125" style="641" customWidth="1"/>
    <col min="776" max="776" width="7.28515625" style="641" customWidth="1"/>
    <col min="777" max="777" width="24.28515625" style="641" customWidth="1"/>
    <col min="778" max="779" width="22.5703125" style="641" customWidth="1"/>
    <col min="780" max="780" width="16.140625" style="641" customWidth="1"/>
    <col min="781" max="782" width="13.7109375" style="641" customWidth="1"/>
    <col min="783" max="783" width="22.85546875" style="641" customWidth="1"/>
    <col min="784" max="785" width="22.28515625" style="641" customWidth="1"/>
    <col min="786" max="786" width="15.5703125" style="641" customWidth="1"/>
    <col min="787" max="788" width="13.7109375" style="641" customWidth="1"/>
    <col min="789" max="789" width="23.140625" style="641" customWidth="1"/>
    <col min="790" max="791" width="23.42578125" style="641" customWidth="1"/>
    <col min="792" max="792" width="16.140625" style="641" customWidth="1"/>
    <col min="793" max="793" width="14" style="641" customWidth="1"/>
    <col min="794" max="794" width="15.28515625" style="641" customWidth="1"/>
    <col min="795" max="797" width="22.7109375" style="641" customWidth="1"/>
    <col min="798" max="798" width="15.7109375" style="641" customWidth="1"/>
    <col min="799" max="799" width="13.7109375" style="641" customWidth="1"/>
    <col min="800" max="800" width="10.42578125" style="641" customWidth="1"/>
    <col min="801" max="1024" width="9.140625" style="641"/>
    <col min="1025" max="1025" width="17.5703125" style="641" customWidth="1"/>
    <col min="1026" max="1026" width="23.28515625" style="641" customWidth="1"/>
    <col min="1027" max="1028" width="22.28515625" style="641" customWidth="1"/>
    <col min="1029" max="1029" width="16.42578125" style="641" customWidth="1"/>
    <col min="1030" max="1030" width="14.85546875" style="641" customWidth="1"/>
    <col min="1031" max="1031" width="14.5703125" style="641" customWidth="1"/>
    <col min="1032" max="1032" width="7.28515625" style="641" customWidth="1"/>
    <col min="1033" max="1033" width="24.28515625" style="641" customWidth="1"/>
    <col min="1034" max="1035" width="22.5703125" style="641" customWidth="1"/>
    <col min="1036" max="1036" width="16.140625" style="641" customWidth="1"/>
    <col min="1037" max="1038" width="13.7109375" style="641" customWidth="1"/>
    <col min="1039" max="1039" width="22.85546875" style="641" customWidth="1"/>
    <col min="1040" max="1041" width="22.28515625" style="641" customWidth="1"/>
    <col min="1042" max="1042" width="15.5703125" style="641" customWidth="1"/>
    <col min="1043" max="1044" width="13.7109375" style="641" customWidth="1"/>
    <col min="1045" max="1045" width="23.140625" style="641" customWidth="1"/>
    <col min="1046" max="1047" width="23.42578125" style="641" customWidth="1"/>
    <col min="1048" max="1048" width="16.140625" style="641" customWidth="1"/>
    <col min="1049" max="1049" width="14" style="641" customWidth="1"/>
    <col min="1050" max="1050" width="15.28515625" style="641" customWidth="1"/>
    <col min="1051" max="1053" width="22.7109375" style="641" customWidth="1"/>
    <col min="1054" max="1054" width="15.7109375" style="641" customWidth="1"/>
    <col min="1055" max="1055" width="13.7109375" style="641" customWidth="1"/>
    <col min="1056" max="1056" width="10.42578125" style="641" customWidth="1"/>
    <col min="1057" max="1280" width="9.140625" style="641"/>
    <col min="1281" max="1281" width="17.5703125" style="641" customWidth="1"/>
    <col min="1282" max="1282" width="23.28515625" style="641" customWidth="1"/>
    <col min="1283" max="1284" width="22.28515625" style="641" customWidth="1"/>
    <col min="1285" max="1285" width="16.42578125" style="641" customWidth="1"/>
    <col min="1286" max="1286" width="14.85546875" style="641" customWidth="1"/>
    <col min="1287" max="1287" width="14.5703125" style="641" customWidth="1"/>
    <col min="1288" max="1288" width="7.28515625" style="641" customWidth="1"/>
    <col min="1289" max="1289" width="24.28515625" style="641" customWidth="1"/>
    <col min="1290" max="1291" width="22.5703125" style="641" customWidth="1"/>
    <col min="1292" max="1292" width="16.140625" style="641" customWidth="1"/>
    <col min="1293" max="1294" width="13.7109375" style="641" customWidth="1"/>
    <col min="1295" max="1295" width="22.85546875" style="641" customWidth="1"/>
    <col min="1296" max="1297" width="22.28515625" style="641" customWidth="1"/>
    <col min="1298" max="1298" width="15.5703125" style="641" customWidth="1"/>
    <col min="1299" max="1300" width="13.7109375" style="641" customWidth="1"/>
    <col min="1301" max="1301" width="23.140625" style="641" customWidth="1"/>
    <col min="1302" max="1303" width="23.42578125" style="641" customWidth="1"/>
    <col min="1304" max="1304" width="16.140625" style="641" customWidth="1"/>
    <col min="1305" max="1305" width="14" style="641" customWidth="1"/>
    <col min="1306" max="1306" width="15.28515625" style="641" customWidth="1"/>
    <col min="1307" max="1309" width="22.7109375" style="641" customWidth="1"/>
    <col min="1310" max="1310" width="15.7109375" style="641" customWidth="1"/>
    <col min="1311" max="1311" width="13.7109375" style="641" customWidth="1"/>
    <col min="1312" max="1312" width="10.42578125" style="641" customWidth="1"/>
    <col min="1313" max="1536" width="9.140625" style="641"/>
    <col min="1537" max="1537" width="17.5703125" style="641" customWidth="1"/>
    <col min="1538" max="1538" width="23.28515625" style="641" customWidth="1"/>
    <col min="1539" max="1540" width="22.28515625" style="641" customWidth="1"/>
    <col min="1541" max="1541" width="16.42578125" style="641" customWidth="1"/>
    <col min="1542" max="1542" width="14.85546875" style="641" customWidth="1"/>
    <col min="1543" max="1543" width="14.5703125" style="641" customWidth="1"/>
    <col min="1544" max="1544" width="7.28515625" style="641" customWidth="1"/>
    <col min="1545" max="1545" width="24.28515625" style="641" customWidth="1"/>
    <col min="1546" max="1547" width="22.5703125" style="641" customWidth="1"/>
    <col min="1548" max="1548" width="16.140625" style="641" customWidth="1"/>
    <col min="1549" max="1550" width="13.7109375" style="641" customWidth="1"/>
    <col min="1551" max="1551" width="22.85546875" style="641" customWidth="1"/>
    <col min="1552" max="1553" width="22.28515625" style="641" customWidth="1"/>
    <col min="1554" max="1554" width="15.5703125" style="641" customWidth="1"/>
    <col min="1555" max="1556" width="13.7109375" style="641" customWidth="1"/>
    <col min="1557" max="1557" width="23.140625" style="641" customWidth="1"/>
    <col min="1558" max="1559" width="23.42578125" style="641" customWidth="1"/>
    <col min="1560" max="1560" width="16.140625" style="641" customWidth="1"/>
    <col min="1561" max="1561" width="14" style="641" customWidth="1"/>
    <col min="1562" max="1562" width="15.28515625" style="641" customWidth="1"/>
    <col min="1563" max="1565" width="22.7109375" style="641" customWidth="1"/>
    <col min="1566" max="1566" width="15.7109375" style="641" customWidth="1"/>
    <col min="1567" max="1567" width="13.7109375" style="641" customWidth="1"/>
    <col min="1568" max="1568" width="10.42578125" style="641" customWidth="1"/>
    <col min="1569" max="1792" width="9.140625" style="641"/>
    <col min="1793" max="1793" width="17.5703125" style="641" customWidth="1"/>
    <col min="1794" max="1794" width="23.28515625" style="641" customWidth="1"/>
    <col min="1795" max="1796" width="22.28515625" style="641" customWidth="1"/>
    <col min="1797" max="1797" width="16.42578125" style="641" customWidth="1"/>
    <col min="1798" max="1798" width="14.85546875" style="641" customWidth="1"/>
    <col min="1799" max="1799" width="14.5703125" style="641" customWidth="1"/>
    <col min="1800" max="1800" width="7.28515625" style="641" customWidth="1"/>
    <col min="1801" max="1801" width="24.28515625" style="641" customWidth="1"/>
    <col min="1802" max="1803" width="22.5703125" style="641" customWidth="1"/>
    <col min="1804" max="1804" width="16.140625" style="641" customWidth="1"/>
    <col min="1805" max="1806" width="13.7109375" style="641" customWidth="1"/>
    <col min="1807" max="1807" width="22.85546875" style="641" customWidth="1"/>
    <col min="1808" max="1809" width="22.28515625" style="641" customWidth="1"/>
    <col min="1810" max="1810" width="15.5703125" style="641" customWidth="1"/>
    <col min="1811" max="1812" width="13.7109375" style="641" customWidth="1"/>
    <col min="1813" max="1813" width="23.140625" style="641" customWidth="1"/>
    <col min="1814" max="1815" width="23.42578125" style="641" customWidth="1"/>
    <col min="1816" max="1816" width="16.140625" style="641" customWidth="1"/>
    <col min="1817" max="1817" width="14" style="641" customWidth="1"/>
    <col min="1818" max="1818" width="15.28515625" style="641" customWidth="1"/>
    <col min="1819" max="1821" width="22.7109375" style="641" customWidth="1"/>
    <col min="1822" max="1822" width="15.7109375" style="641" customWidth="1"/>
    <col min="1823" max="1823" width="13.7109375" style="641" customWidth="1"/>
    <col min="1824" max="1824" width="10.42578125" style="641" customWidth="1"/>
    <col min="1825" max="2048" width="9.140625" style="641"/>
    <col min="2049" max="2049" width="17.5703125" style="641" customWidth="1"/>
    <col min="2050" max="2050" width="23.28515625" style="641" customWidth="1"/>
    <col min="2051" max="2052" width="22.28515625" style="641" customWidth="1"/>
    <col min="2053" max="2053" width="16.42578125" style="641" customWidth="1"/>
    <col min="2054" max="2054" width="14.85546875" style="641" customWidth="1"/>
    <col min="2055" max="2055" width="14.5703125" style="641" customWidth="1"/>
    <col min="2056" max="2056" width="7.28515625" style="641" customWidth="1"/>
    <col min="2057" max="2057" width="24.28515625" style="641" customWidth="1"/>
    <col min="2058" max="2059" width="22.5703125" style="641" customWidth="1"/>
    <col min="2060" max="2060" width="16.140625" style="641" customWidth="1"/>
    <col min="2061" max="2062" width="13.7109375" style="641" customWidth="1"/>
    <col min="2063" max="2063" width="22.85546875" style="641" customWidth="1"/>
    <col min="2064" max="2065" width="22.28515625" style="641" customWidth="1"/>
    <col min="2066" max="2066" width="15.5703125" style="641" customWidth="1"/>
    <col min="2067" max="2068" width="13.7109375" style="641" customWidth="1"/>
    <col min="2069" max="2069" width="23.140625" style="641" customWidth="1"/>
    <col min="2070" max="2071" width="23.42578125" style="641" customWidth="1"/>
    <col min="2072" max="2072" width="16.140625" style="641" customWidth="1"/>
    <col min="2073" max="2073" width="14" style="641" customWidth="1"/>
    <col min="2074" max="2074" width="15.28515625" style="641" customWidth="1"/>
    <col min="2075" max="2077" width="22.7109375" style="641" customWidth="1"/>
    <col min="2078" max="2078" width="15.7109375" style="641" customWidth="1"/>
    <col min="2079" max="2079" width="13.7109375" style="641" customWidth="1"/>
    <col min="2080" max="2080" width="10.42578125" style="641" customWidth="1"/>
    <col min="2081" max="2304" width="9.140625" style="641"/>
    <col min="2305" max="2305" width="17.5703125" style="641" customWidth="1"/>
    <col min="2306" max="2306" width="23.28515625" style="641" customWidth="1"/>
    <col min="2307" max="2308" width="22.28515625" style="641" customWidth="1"/>
    <col min="2309" max="2309" width="16.42578125" style="641" customWidth="1"/>
    <col min="2310" max="2310" width="14.85546875" style="641" customWidth="1"/>
    <col min="2311" max="2311" width="14.5703125" style="641" customWidth="1"/>
    <col min="2312" max="2312" width="7.28515625" style="641" customWidth="1"/>
    <col min="2313" max="2313" width="24.28515625" style="641" customWidth="1"/>
    <col min="2314" max="2315" width="22.5703125" style="641" customWidth="1"/>
    <col min="2316" max="2316" width="16.140625" style="641" customWidth="1"/>
    <col min="2317" max="2318" width="13.7109375" style="641" customWidth="1"/>
    <col min="2319" max="2319" width="22.85546875" style="641" customWidth="1"/>
    <col min="2320" max="2321" width="22.28515625" style="641" customWidth="1"/>
    <col min="2322" max="2322" width="15.5703125" style="641" customWidth="1"/>
    <col min="2323" max="2324" width="13.7109375" style="641" customWidth="1"/>
    <col min="2325" max="2325" width="23.140625" style="641" customWidth="1"/>
    <col min="2326" max="2327" width="23.42578125" style="641" customWidth="1"/>
    <col min="2328" max="2328" width="16.140625" style="641" customWidth="1"/>
    <col min="2329" max="2329" width="14" style="641" customWidth="1"/>
    <col min="2330" max="2330" width="15.28515625" style="641" customWidth="1"/>
    <col min="2331" max="2333" width="22.7109375" style="641" customWidth="1"/>
    <col min="2334" max="2334" width="15.7109375" style="641" customWidth="1"/>
    <col min="2335" max="2335" width="13.7109375" style="641" customWidth="1"/>
    <col min="2336" max="2336" width="10.42578125" style="641" customWidth="1"/>
    <col min="2337" max="2560" width="9.140625" style="641"/>
    <col min="2561" max="2561" width="17.5703125" style="641" customWidth="1"/>
    <col min="2562" max="2562" width="23.28515625" style="641" customWidth="1"/>
    <col min="2563" max="2564" width="22.28515625" style="641" customWidth="1"/>
    <col min="2565" max="2565" width="16.42578125" style="641" customWidth="1"/>
    <col min="2566" max="2566" width="14.85546875" style="641" customWidth="1"/>
    <col min="2567" max="2567" width="14.5703125" style="641" customWidth="1"/>
    <col min="2568" max="2568" width="7.28515625" style="641" customWidth="1"/>
    <col min="2569" max="2569" width="24.28515625" style="641" customWidth="1"/>
    <col min="2570" max="2571" width="22.5703125" style="641" customWidth="1"/>
    <col min="2572" max="2572" width="16.140625" style="641" customWidth="1"/>
    <col min="2573" max="2574" width="13.7109375" style="641" customWidth="1"/>
    <col min="2575" max="2575" width="22.85546875" style="641" customWidth="1"/>
    <col min="2576" max="2577" width="22.28515625" style="641" customWidth="1"/>
    <col min="2578" max="2578" width="15.5703125" style="641" customWidth="1"/>
    <col min="2579" max="2580" width="13.7109375" style="641" customWidth="1"/>
    <col min="2581" max="2581" width="23.140625" style="641" customWidth="1"/>
    <col min="2582" max="2583" width="23.42578125" style="641" customWidth="1"/>
    <col min="2584" max="2584" width="16.140625" style="641" customWidth="1"/>
    <col min="2585" max="2585" width="14" style="641" customWidth="1"/>
    <col min="2586" max="2586" width="15.28515625" style="641" customWidth="1"/>
    <col min="2587" max="2589" width="22.7109375" style="641" customWidth="1"/>
    <col min="2590" max="2590" width="15.7109375" style="641" customWidth="1"/>
    <col min="2591" max="2591" width="13.7109375" style="641" customWidth="1"/>
    <col min="2592" max="2592" width="10.42578125" style="641" customWidth="1"/>
    <col min="2593" max="2816" width="9.140625" style="641"/>
    <col min="2817" max="2817" width="17.5703125" style="641" customWidth="1"/>
    <col min="2818" max="2818" width="23.28515625" style="641" customWidth="1"/>
    <col min="2819" max="2820" width="22.28515625" style="641" customWidth="1"/>
    <col min="2821" max="2821" width="16.42578125" style="641" customWidth="1"/>
    <col min="2822" max="2822" width="14.85546875" style="641" customWidth="1"/>
    <col min="2823" max="2823" width="14.5703125" style="641" customWidth="1"/>
    <col min="2824" max="2824" width="7.28515625" style="641" customWidth="1"/>
    <col min="2825" max="2825" width="24.28515625" style="641" customWidth="1"/>
    <col min="2826" max="2827" width="22.5703125" style="641" customWidth="1"/>
    <col min="2828" max="2828" width="16.140625" style="641" customWidth="1"/>
    <col min="2829" max="2830" width="13.7109375" style="641" customWidth="1"/>
    <col min="2831" max="2831" width="22.85546875" style="641" customWidth="1"/>
    <col min="2832" max="2833" width="22.28515625" style="641" customWidth="1"/>
    <col min="2834" max="2834" width="15.5703125" style="641" customWidth="1"/>
    <col min="2835" max="2836" width="13.7109375" style="641" customWidth="1"/>
    <col min="2837" max="2837" width="23.140625" style="641" customWidth="1"/>
    <col min="2838" max="2839" width="23.42578125" style="641" customWidth="1"/>
    <col min="2840" max="2840" width="16.140625" style="641" customWidth="1"/>
    <col min="2841" max="2841" width="14" style="641" customWidth="1"/>
    <col min="2842" max="2842" width="15.28515625" style="641" customWidth="1"/>
    <col min="2843" max="2845" width="22.7109375" style="641" customWidth="1"/>
    <col min="2846" max="2846" width="15.7109375" style="641" customWidth="1"/>
    <col min="2847" max="2847" width="13.7109375" style="641" customWidth="1"/>
    <col min="2848" max="2848" width="10.42578125" style="641" customWidth="1"/>
    <col min="2849" max="3072" width="9.140625" style="641"/>
    <col min="3073" max="3073" width="17.5703125" style="641" customWidth="1"/>
    <col min="3074" max="3074" width="23.28515625" style="641" customWidth="1"/>
    <col min="3075" max="3076" width="22.28515625" style="641" customWidth="1"/>
    <col min="3077" max="3077" width="16.42578125" style="641" customWidth="1"/>
    <col min="3078" max="3078" width="14.85546875" style="641" customWidth="1"/>
    <col min="3079" max="3079" width="14.5703125" style="641" customWidth="1"/>
    <col min="3080" max="3080" width="7.28515625" style="641" customWidth="1"/>
    <col min="3081" max="3081" width="24.28515625" style="641" customWidth="1"/>
    <col min="3082" max="3083" width="22.5703125" style="641" customWidth="1"/>
    <col min="3084" max="3084" width="16.140625" style="641" customWidth="1"/>
    <col min="3085" max="3086" width="13.7109375" style="641" customWidth="1"/>
    <col min="3087" max="3087" width="22.85546875" style="641" customWidth="1"/>
    <col min="3088" max="3089" width="22.28515625" style="641" customWidth="1"/>
    <col min="3090" max="3090" width="15.5703125" style="641" customWidth="1"/>
    <col min="3091" max="3092" width="13.7109375" style="641" customWidth="1"/>
    <col min="3093" max="3093" width="23.140625" style="641" customWidth="1"/>
    <col min="3094" max="3095" width="23.42578125" style="641" customWidth="1"/>
    <col min="3096" max="3096" width="16.140625" style="641" customWidth="1"/>
    <col min="3097" max="3097" width="14" style="641" customWidth="1"/>
    <col min="3098" max="3098" width="15.28515625" style="641" customWidth="1"/>
    <col min="3099" max="3101" width="22.7109375" style="641" customWidth="1"/>
    <col min="3102" max="3102" width="15.7109375" style="641" customWidth="1"/>
    <col min="3103" max="3103" width="13.7109375" style="641" customWidth="1"/>
    <col min="3104" max="3104" width="10.42578125" style="641" customWidth="1"/>
    <col min="3105" max="3328" width="9.140625" style="641"/>
    <col min="3329" max="3329" width="17.5703125" style="641" customWidth="1"/>
    <col min="3330" max="3330" width="23.28515625" style="641" customWidth="1"/>
    <col min="3331" max="3332" width="22.28515625" style="641" customWidth="1"/>
    <col min="3333" max="3333" width="16.42578125" style="641" customWidth="1"/>
    <col min="3334" max="3334" width="14.85546875" style="641" customWidth="1"/>
    <col min="3335" max="3335" width="14.5703125" style="641" customWidth="1"/>
    <col min="3336" max="3336" width="7.28515625" style="641" customWidth="1"/>
    <col min="3337" max="3337" width="24.28515625" style="641" customWidth="1"/>
    <col min="3338" max="3339" width="22.5703125" style="641" customWidth="1"/>
    <col min="3340" max="3340" width="16.140625" style="641" customWidth="1"/>
    <col min="3341" max="3342" width="13.7109375" style="641" customWidth="1"/>
    <col min="3343" max="3343" width="22.85546875" style="641" customWidth="1"/>
    <col min="3344" max="3345" width="22.28515625" style="641" customWidth="1"/>
    <col min="3346" max="3346" width="15.5703125" style="641" customWidth="1"/>
    <col min="3347" max="3348" width="13.7109375" style="641" customWidth="1"/>
    <col min="3349" max="3349" width="23.140625" style="641" customWidth="1"/>
    <col min="3350" max="3351" width="23.42578125" style="641" customWidth="1"/>
    <col min="3352" max="3352" width="16.140625" style="641" customWidth="1"/>
    <col min="3353" max="3353" width="14" style="641" customWidth="1"/>
    <col min="3354" max="3354" width="15.28515625" style="641" customWidth="1"/>
    <col min="3355" max="3357" width="22.7109375" style="641" customWidth="1"/>
    <col min="3358" max="3358" width="15.7109375" style="641" customWidth="1"/>
    <col min="3359" max="3359" width="13.7109375" style="641" customWidth="1"/>
    <col min="3360" max="3360" width="10.42578125" style="641" customWidth="1"/>
    <col min="3361" max="3584" width="9.140625" style="641"/>
    <col min="3585" max="3585" width="17.5703125" style="641" customWidth="1"/>
    <col min="3586" max="3586" width="23.28515625" style="641" customWidth="1"/>
    <col min="3587" max="3588" width="22.28515625" style="641" customWidth="1"/>
    <col min="3589" max="3589" width="16.42578125" style="641" customWidth="1"/>
    <col min="3590" max="3590" width="14.85546875" style="641" customWidth="1"/>
    <col min="3591" max="3591" width="14.5703125" style="641" customWidth="1"/>
    <col min="3592" max="3592" width="7.28515625" style="641" customWidth="1"/>
    <col min="3593" max="3593" width="24.28515625" style="641" customWidth="1"/>
    <col min="3594" max="3595" width="22.5703125" style="641" customWidth="1"/>
    <col min="3596" max="3596" width="16.140625" style="641" customWidth="1"/>
    <col min="3597" max="3598" width="13.7109375" style="641" customWidth="1"/>
    <col min="3599" max="3599" width="22.85546875" style="641" customWidth="1"/>
    <col min="3600" max="3601" width="22.28515625" style="641" customWidth="1"/>
    <col min="3602" max="3602" width="15.5703125" style="641" customWidth="1"/>
    <col min="3603" max="3604" width="13.7109375" style="641" customWidth="1"/>
    <col min="3605" max="3605" width="23.140625" style="641" customWidth="1"/>
    <col min="3606" max="3607" width="23.42578125" style="641" customWidth="1"/>
    <col min="3608" max="3608" width="16.140625" style="641" customWidth="1"/>
    <col min="3609" max="3609" width="14" style="641" customWidth="1"/>
    <col min="3610" max="3610" width="15.28515625" style="641" customWidth="1"/>
    <col min="3611" max="3613" width="22.7109375" style="641" customWidth="1"/>
    <col min="3614" max="3614" width="15.7109375" style="641" customWidth="1"/>
    <col min="3615" max="3615" width="13.7109375" style="641" customWidth="1"/>
    <col min="3616" max="3616" width="10.42578125" style="641" customWidth="1"/>
    <col min="3617" max="3840" width="9.140625" style="641"/>
    <col min="3841" max="3841" width="17.5703125" style="641" customWidth="1"/>
    <col min="3842" max="3842" width="23.28515625" style="641" customWidth="1"/>
    <col min="3843" max="3844" width="22.28515625" style="641" customWidth="1"/>
    <col min="3845" max="3845" width="16.42578125" style="641" customWidth="1"/>
    <col min="3846" max="3846" width="14.85546875" style="641" customWidth="1"/>
    <col min="3847" max="3847" width="14.5703125" style="641" customWidth="1"/>
    <col min="3848" max="3848" width="7.28515625" style="641" customWidth="1"/>
    <col min="3849" max="3849" width="24.28515625" style="641" customWidth="1"/>
    <col min="3850" max="3851" width="22.5703125" style="641" customWidth="1"/>
    <col min="3852" max="3852" width="16.140625" style="641" customWidth="1"/>
    <col min="3853" max="3854" width="13.7109375" style="641" customWidth="1"/>
    <col min="3855" max="3855" width="22.85546875" style="641" customWidth="1"/>
    <col min="3856" max="3857" width="22.28515625" style="641" customWidth="1"/>
    <col min="3858" max="3858" width="15.5703125" style="641" customWidth="1"/>
    <col min="3859" max="3860" width="13.7109375" style="641" customWidth="1"/>
    <col min="3861" max="3861" width="23.140625" style="641" customWidth="1"/>
    <col min="3862" max="3863" width="23.42578125" style="641" customWidth="1"/>
    <col min="3864" max="3864" width="16.140625" style="641" customWidth="1"/>
    <col min="3865" max="3865" width="14" style="641" customWidth="1"/>
    <col min="3866" max="3866" width="15.28515625" style="641" customWidth="1"/>
    <col min="3867" max="3869" width="22.7109375" style="641" customWidth="1"/>
    <col min="3870" max="3870" width="15.7109375" style="641" customWidth="1"/>
    <col min="3871" max="3871" width="13.7109375" style="641" customWidth="1"/>
    <col min="3872" max="3872" width="10.42578125" style="641" customWidth="1"/>
    <col min="3873" max="4096" width="9.140625" style="641"/>
    <col min="4097" max="4097" width="17.5703125" style="641" customWidth="1"/>
    <col min="4098" max="4098" width="23.28515625" style="641" customWidth="1"/>
    <col min="4099" max="4100" width="22.28515625" style="641" customWidth="1"/>
    <col min="4101" max="4101" width="16.42578125" style="641" customWidth="1"/>
    <col min="4102" max="4102" width="14.85546875" style="641" customWidth="1"/>
    <col min="4103" max="4103" width="14.5703125" style="641" customWidth="1"/>
    <col min="4104" max="4104" width="7.28515625" style="641" customWidth="1"/>
    <col min="4105" max="4105" width="24.28515625" style="641" customWidth="1"/>
    <col min="4106" max="4107" width="22.5703125" style="641" customWidth="1"/>
    <col min="4108" max="4108" width="16.140625" style="641" customWidth="1"/>
    <col min="4109" max="4110" width="13.7109375" style="641" customWidth="1"/>
    <col min="4111" max="4111" width="22.85546875" style="641" customWidth="1"/>
    <col min="4112" max="4113" width="22.28515625" style="641" customWidth="1"/>
    <col min="4114" max="4114" width="15.5703125" style="641" customWidth="1"/>
    <col min="4115" max="4116" width="13.7109375" style="641" customWidth="1"/>
    <col min="4117" max="4117" width="23.140625" style="641" customWidth="1"/>
    <col min="4118" max="4119" width="23.42578125" style="641" customWidth="1"/>
    <col min="4120" max="4120" width="16.140625" style="641" customWidth="1"/>
    <col min="4121" max="4121" width="14" style="641" customWidth="1"/>
    <col min="4122" max="4122" width="15.28515625" style="641" customWidth="1"/>
    <col min="4123" max="4125" width="22.7109375" style="641" customWidth="1"/>
    <col min="4126" max="4126" width="15.7109375" style="641" customWidth="1"/>
    <col min="4127" max="4127" width="13.7109375" style="641" customWidth="1"/>
    <col min="4128" max="4128" width="10.42578125" style="641" customWidth="1"/>
    <col min="4129" max="4352" width="9.140625" style="641"/>
    <col min="4353" max="4353" width="17.5703125" style="641" customWidth="1"/>
    <col min="4354" max="4354" width="23.28515625" style="641" customWidth="1"/>
    <col min="4355" max="4356" width="22.28515625" style="641" customWidth="1"/>
    <col min="4357" max="4357" width="16.42578125" style="641" customWidth="1"/>
    <col min="4358" max="4358" width="14.85546875" style="641" customWidth="1"/>
    <col min="4359" max="4359" width="14.5703125" style="641" customWidth="1"/>
    <col min="4360" max="4360" width="7.28515625" style="641" customWidth="1"/>
    <col min="4361" max="4361" width="24.28515625" style="641" customWidth="1"/>
    <col min="4362" max="4363" width="22.5703125" style="641" customWidth="1"/>
    <col min="4364" max="4364" width="16.140625" style="641" customWidth="1"/>
    <col min="4365" max="4366" width="13.7109375" style="641" customWidth="1"/>
    <col min="4367" max="4367" width="22.85546875" style="641" customWidth="1"/>
    <col min="4368" max="4369" width="22.28515625" style="641" customWidth="1"/>
    <col min="4370" max="4370" width="15.5703125" style="641" customWidth="1"/>
    <col min="4371" max="4372" width="13.7109375" style="641" customWidth="1"/>
    <col min="4373" max="4373" width="23.140625" style="641" customWidth="1"/>
    <col min="4374" max="4375" width="23.42578125" style="641" customWidth="1"/>
    <col min="4376" max="4376" width="16.140625" style="641" customWidth="1"/>
    <col min="4377" max="4377" width="14" style="641" customWidth="1"/>
    <col min="4378" max="4378" width="15.28515625" style="641" customWidth="1"/>
    <col min="4379" max="4381" width="22.7109375" style="641" customWidth="1"/>
    <col min="4382" max="4382" width="15.7109375" style="641" customWidth="1"/>
    <col min="4383" max="4383" width="13.7109375" style="641" customWidth="1"/>
    <col min="4384" max="4384" width="10.42578125" style="641" customWidth="1"/>
    <col min="4385" max="4608" width="9.140625" style="641"/>
    <col min="4609" max="4609" width="17.5703125" style="641" customWidth="1"/>
    <col min="4610" max="4610" width="23.28515625" style="641" customWidth="1"/>
    <col min="4611" max="4612" width="22.28515625" style="641" customWidth="1"/>
    <col min="4613" max="4613" width="16.42578125" style="641" customWidth="1"/>
    <col min="4614" max="4614" width="14.85546875" style="641" customWidth="1"/>
    <col min="4615" max="4615" width="14.5703125" style="641" customWidth="1"/>
    <col min="4616" max="4616" width="7.28515625" style="641" customWidth="1"/>
    <col min="4617" max="4617" width="24.28515625" style="641" customWidth="1"/>
    <col min="4618" max="4619" width="22.5703125" style="641" customWidth="1"/>
    <col min="4620" max="4620" width="16.140625" style="641" customWidth="1"/>
    <col min="4621" max="4622" width="13.7109375" style="641" customWidth="1"/>
    <col min="4623" max="4623" width="22.85546875" style="641" customWidth="1"/>
    <col min="4624" max="4625" width="22.28515625" style="641" customWidth="1"/>
    <col min="4626" max="4626" width="15.5703125" style="641" customWidth="1"/>
    <col min="4627" max="4628" width="13.7109375" style="641" customWidth="1"/>
    <col min="4629" max="4629" width="23.140625" style="641" customWidth="1"/>
    <col min="4630" max="4631" width="23.42578125" style="641" customWidth="1"/>
    <col min="4632" max="4632" width="16.140625" style="641" customWidth="1"/>
    <col min="4633" max="4633" width="14" style="641" customWidth="1"/>
    <col min="4634" max="4634" width="15.28515625" style="641" customWidth="1"/>
    <col min="4635" max="4637" width="22.7109375" style="641" customWidth="1"/>
    <col min="4638" max="4638" width="15.7109375" style="641" customWidth="1"/>
    <col min="4639" max="4639" width="13.7109375" style="641" customWidth="1"/>
    <col min="4640" max="4640" width="10.42578125" style="641" customWidth="1"/>
    <col min="4641" max="4864" width="9.140625" style="641"/>
    <col min="4865" max="4865" width="17.5703125" style="641" customWidth="1"/>
    <col min="4866" max="4866" width="23.28515625" style="641" customWidth="1"/>
    <col min="4867" max="4868" width="22.28515625" style="641" customWidth="1"/>
    <col min="4869" max="4869" width="16.42578125" style="641" customWidth="1"/>
    <col min="4870" max="4870" width="14.85546875" style="641" customWidth="1"/>
    <col min="4871" max="4871" width="14.5703125" style="641" customWidth="1"/>
    <col min="4872" max="4872" width="7.28515625" style="641" customWidth="1"/>
    <col min="4873" max="4873" width="24.28515625" style="641" customWidth="1"/>
    <col min="4874" max="4875" width="22.5703125" style="641" customWidth="1"/>
    <col min="4876" max="4876" width="16.140625" style="641" customWidth="1"/>
    <col min="4877" max="4878" width="13.7109375" style="641" customWidth="1"/>
    <col min="4879" max="4879" width="22.85546875" style="641" customWidth="1"/>
    <col min="4880" max="4881" width="22.28515625" style="641" customWidth="1"/>
    <col min="4882" max="4882" width="15.5703125" style="641" customWidth="1"/>
    <col min="4883" max="4884" width="13.7109375" style="641" customWidth="1"/>
    <col min="4885" max="4885" width="23.140625" style="641" customWidth="1"/>
    <col min="4886" max="4887" width="23.42578125" style="641" customWidth="1"/>
    <col min="4888" max="4888" width="16.140625" style="641" customWidth="1"/>
    <col min="4889" max="4889" width="14" style="641" customWidth="1"/>
    <col min="4890" max="4890" width="15.28515625" style="641" customWidth="1"/>
    <col min="4891" max="4893" width="22.7109375" style="641" customWidth="1"/>
    <col min="4894" max="4894" width="15.7109375" style="641" customWidth="1"/>
    <col min="4895" max="4895" width="13.7109375" style="641" customWidth="1"/>
    <col min="4896" max="4896" width="10.42578125" style="641" customWidth="1"/>
    <col min="4897" max="5120" width="9.140625" style="641"/>
    <col min="5121" max="5121" width="17.5703125" style="641" customWidth="1"/>
    <col min="5122" max="5122" width="23.28515625" style="641" customWidth="1"/>
    <col min="5123" max="5124" width="22.28515625" style="641" customWidth="1"/>
    <col min="5125" max="5125" width="16.42578125" style="641" customWidth="1"/>
    <col min="5126" max="5126" width="14.85546875" style="641" customWidth="1"/>
    <col min="5127" max="5127" width="14.5703125" style="641" customWidth="1"/>
    <col min="5128" max="5128" width="7.28515625" style="641" customWidth="1"/>
    <col min="5129" max="5129" width="24.28515625" style="641" customWidth="1"/>
    <col min="5130" max="5131" width="22.5703125" style="641" customWidth="1"/>
    <col min="5132" max="5132" width="16.140625" style="641" customWidth="1"/>
    <col min="5133" max="5134" width="13.7109375" style="641" customWidth="1"/>
    <col min="5135" max="5135" width="22.85546875" style="641" customWidth="1"/>
    <col min="5136" max="5137" width="22.28515625" style="641" customWidth="1"/>
    <col min="5138" max="5138" width="15.5703125" style="641" customWidth="1"/>
    <col min="5139" max="5140" width="13.7109375" style="641" customWidth="1"/>
    <col min="5141" max="5141" width="23.140625" style="641" customWidth="1"/>
    <col min="5142" max="5143" width="23.42578125" style="641" customWidth="1"/>
    <col min="5144" max="5144" width="16.140625" style="641" customWidth="1"/>
    <col min="5145" max="5145" width="14" style="641" customWidth="1"/>
    <col min="5146" max="5146" width="15.28515625" style="641" customWidth="1"/>
    <col min="5147" max="5149" width="22.7109375" style="641" customWidth="1"/>
    <col min="5150" max="5150" width="15.7109375" style="641" customWidth="1"/>
    <col min="5151" max="5151" width="13.7109375" style="641" customWidth="1"/>
    <col min="5152" max="5152" width="10.42578125" style="641" customWidth="1"/>
    <col min="5153" max="5376" width="9.140625" style="641"/>
    <col min="5377" max="5377" width="17.5703125" style="641" customWidth="1"/>
    <col min="5378" max="5378" width="23.28515625" style="641" customWidth="1"/>
    <col min="5379" max="5380" width="22.28515625" style="641" customWidth="1"/>
    <col min="5381" max="5381" width="16.42578125" style="641" customWidth="1"/>
    <col min="5382" max="5382" width="14.85546875" style="641" customWidth="1"/>
    <col min="5383" max="5383" width="14.5703125" style="641" customWidth="1"/>
    <col min="5384" max="5384" width="7.28515625" style="641" customWidth="1"/>
    <col min="5385" max="5385" width="24.28515625" style="641" customWidth="1"/>
    <col min="5386" max="5387" width="22.5703125" style="641" customWidth="1"/>
    <col min="5388" max="5388" width="16.140625" style="641" customWidth="1"/>
    <col min="5389" max="5390" width="13.7109375" style="641" customWidth="1"/>
    <col min="5391" max="5391" width="22.85546875" style="641" customWidth="1"/>
    <col min="5392" max="5393" width="22.28515625" style="641" customWidth="1"/>
    <col min="5394" max="5394" width="15.5703125" style="641" customWidth="1"/>
    <col min="5395" max="5396" width="13.7109375" style="641" customWidth="1"/>
    <col min="5397" max="5397" width="23.140625" style="641" customWidth="1"/>
    <col min="5398" max="5399" width="23.42578125" style="641" customWidth="1"/>
    <col min="5400" max="5400" width="16.140625" style="641" customWidth="1"/>
    <col min="5401" max="5401" width="14" style="641" customWidth="1"/>
    <col min="5402" max="5402" width="15.28515625" style="641" customWidth="1"/>
    <col min="5403" max="5405" width="22.7109375" style="641" customWidth="1"/>
    <col min="5406" max="5406" width="15.7109375" style="641" customWidth="1"/>
    <col min="5407" max="5407" width="13.7109375" style="641" customWidth="1"/>
    <col min="5408" max="5408" width="10.42578125" style="641" customWidth="1"/>
    <col min="5409" max="5632" width="9.140625" style="641"/>
    <col min="5633" max="5633" width="17.5703125" style="641" customWidth="1"/>
    <col min="5634" max="5634" width="23.28515625" style="641" customWidth="1"/>
    <col min="5635" max="5636" width="22.28515625" style="641" customWidth="1"/>
    <col min="5637" max="5637" width="16.42578125" style="641" customWidth="1"/>
    <col min="5638" max="5638" width="14.85546875" style="641" customWidth="1"/>
    <col min="5639" max="5639" width="14.5703125" style="641" customWidth="1"/>
    <col min="5640" max="5640" width="7.28515625" style="641" customWidth="1"/>
    <col min="5641" max="5641" width="24.28515625" style="641" customWidth="1"/>
    <col min="5642" max="5643" width="22.5703125" style="641" customWidth="1"/>
    <col min="5644" max="5644" width="16.140625" style="641" customWidth="1"/>
    <col min="5645" max="5646" width="13.7109375" style="641" customWidth="1"/>
    <col min="5647" max="5647" width="22.85546875" style="641" customWidth="1"/>
    <col min="5648" max="5649" width="22.28515625" style="641" customWidth="1"/>
    <col min="5650" max="5650" width="15.5703125" style="641" customWidth="1"/>
    <col min="5651" max="5652" width="13.7109375" style="641" customWidth="1"/>
    <col min="5653" max="5653" width="23.140625" style="641" customWidth="1"/>
    <col min="5654" max="5655" width="23.42578125" style="641" customWidth="1"/>
    <col min="5656" max="5656" width="16.140625" style="641" customWidth="1"/>
    <col min="5657" max="5657" width="14" style="641" customWidth="1"/>
    <col min="5658" max="5658" width="15.28515625" style="641" customWidth="1"/>
    <col min="5659" max="5661" width="22.7109375" style="641" customWidth="1"/>
    <col min="5662" max="5662" width="15.7109375" style="641" customWidth="1"/>
    <col min="5663" max="5663" width="13.7109375" style="641" customWidth="1"/>
    <col min="5664" max="5664" width="10.42578125" style="641" customWidth="1"/>
    <col min="5665" max="5888" width="9.140625" style="641"/>
    <col min="5889" max="5889" width="17.5703125" style="641" customWidth="1"/>
    <col min="5890" max="5890" width="23.28515625" style="641" customWidth="1"/>
    <col min="5891" max="5892" width="22.28515625" style="641" customWidth="1"/>
    <col min="5893" max="5893" width="16.42578125" style="641" customWidth="1"/>
    <col min="5894" max="5894" width="14.85546875" style="641" customWidth="1"/>
    <col min="5895" max="5895" width="14.5703125" style="641" customWidth="1"/>
    <col min="5896" max="5896" width="7.28515625" style="641" customWidth="1"/>
    <col min="5897" max="5897" width="24.28515625" style="641" customWidth="1"/>
    <col min="5898" max="5899" width="22.5703125" style="641" customWidth="1"/>
    <col min="5900" max="5900" width="16.140625" style="641" customWidth="1"/>
    <col min="5901" max="5902" width="13.7109375" style="641" customWidth="1"/>
    <col min="5903" max="5903" width="22.85546875" style="641" customWidth="1"/>
    <col min="5904" max="5905" width="22.28515625" style="641" customWidth="1"/>
    <col min="5906" max="5906" width="15.5703125" style="641" customWidth="1"/>
    <col min="5907" max="5908" width="13.7109375" style="641" customWidth="1"/>
    <col min="5909" max="5909" width="23.140625" style="641" customWidth="1"/>
    <col min="5910" max="5911" width="23.42578125" style="641" customWidth="1"/>
    <col min="5912" max="5912" width="16.140625" style="641" customWidth="1"/>
    <col min="5913" max="5913" width="14" style="641" customWidth="1"/>
    <col min="5914" max="5914" width="15.28515625" style="641" customWidth="1"/>
    <col min="5915" max="5917" width="22.7109375" style="641" customWidth="1"/>
    <col min="5918" max="5918" width="15.7109375" style="641" customWidth="1"/>
    <col min="5919" max="5919" width="13.7109375" style="641" customWidth="1"/>
    <col min="5920" max="5920" width="10.42578125" style="641" customWidth="1"/>
    <col min="5921" max="6144" width="9.140625" style="641"/>
    <col min="6145" max="6145" width="17.5703125" style="641" customWidth="1"/>
    <col min="6146" max="6146" width="23.28515625" style="641" customWidth="1"/>
    <col min="6147" max="6148" width="22.28515625" style="641" customWidth="1"/>
    <col min="6149" max="6149" width="16.42578125" style="641" customWidth="1"/>
    <col min="6150" max="6150" width="14.85546875" style="641" customWidth="1"/>
    <col min="6151" max="6151" width="14.5703125" style="641" customWidth="1"/>
    <col min="6152" max="6152" width="7.28515625" style="641" customWidth="1"/>
    <col min="6153" max="6153" width="24.28515625" style="641" customWidth="1"/>
    <col min="6154" max="6155" width="22.5703125" style="641" customWidth="1"/>
    <col min="6156" max="6156" width="16.140625" style="641" customWidth="1"/>
    <col min="6157" max="6158" width="13.7109375" style="641" customWidth="1"/>
    <col min="6159" max="6159" width="22.85546875" style="641" customWidth="1"/>
    <col min="6160" max="6161" width="22.28515625" style="641" customWidth="1"/>
    <col min="6162" max="6162" width="15.5703125" style="641" customWidth="1"/>
    <col min="6163" max="6164" width="13.7109375" style="641" customWidth="1"/>
    <col min="6165" max="6165" width="23.140625" style="641" customWidth="1"/>
    <col min="6166" max="6167" width="23.42578125" style="641" customWidth="1"/>
    <col min="6168" max="6168" width="16.140625" style="641" customWidth="1"/>
    <col min="6169" max="6169" width="14" style="641" customWidth="1"/>
    <col min="6170" max="6170" width="15.28515625" style="641" customWidth="1"/>
    <col min="6171" max="6173" width="22.7109375" style="641" customWidth="1"/>
    <col min="6174" max="6174" width="15.7109375" style="641" customWidth="1"/>
    <col min="6175" max="6175" width="13.7109375" style="641" customWidth="1"/>
    <col min="6176" max="6176" width="10.42578125" style="641" customWidth="1"/>
    <col min="6177" max="6400" width="9.140625" style="641"/>
    <col min="6401" max="6401" width="17.5703125" style="641" customWidth="1"/>
    <col min="6402" max="6402" width="23.28515625" style="641" customWidth="1"/>
    <col min="6403" max="6404" width="22.28515625" style="641" customWidth="1"/>
    <col min="6405" max="6405" width="16.42578125" style="641" customWidth="1"/>
    <col min="6406" max="6406" width="14.85546875" style="641" customWidth="1"/>
    <col min="6407" max="6407" width="14.5703125" style="641" customWidth="1"/>
    <col min="6408" max="6408" width="7.28515625" style="641" customWidth="1"/>
    <col min="6409" max="6409" width="24.28515625" style="641" customWidth="1"/>
    <col min="6410" max="6411" width="22.5703125" style="641" customWidth="1"/>
    <col min="6412" max="6412" width="16.140625" style="641" customWidth="1"/>
    <col min="6413" max="6414" width="13.7109375" style="641" customWidth="1"/>
    <col min="6415" max="6415" width="22.85546875" style="641" customWidth="1"/>
    <col min="6416" max="6417" width="22.28515625" style="641" customWidth="1"/>
    <col min="6418" max="6418" width="15.5703125" style="641" customWidth="1"/>
    <col min="6419" max="6420" width="13.7109375" style="641" customWidth="1"/>
    <col min="6421" max="6421" width="23.140625" style="641" customWidth="1"/>
    <col min="6422" max="6423" width="23.42578125" style="641" customWidth="1"/>
    <col min="6424" max="6424" width="16.140625" style="641" customWidth="1"/>
    <col min="6425" max="6425" width="14" style="641" customWidth="1"/>
    <col min="6426" max="6426" width="15.28515625" style="641" customWidth="1"/>
    <col min="6427" max="6429" width="22.7109375" style="641" customWidth="1"/>
    <col min="6430" max="6430" width="15.7109375" style="641" customWidth="1"/>
    <col min="6431" max="6431" width="13.7109375" style="641" customWidth="1"/>
    <col min="6432" max="6432" width="10.42578125" style="641" customWidth="1"/>
    <col min="6433" max="6656" width="9.140625" style="641"/>
    <col min="6657" max="6657" width="17.5703125" style="641" customWidth="1"/>
    <col min="6658" max="6658" width="23.28515625" style="641" customWidth="1"/>
    <col min="6659" max="6660" width="22.28515625" style="641" customWidth="1"/>
    <col min="6661" max="6661" width="16.42578125" style="641" customWidth="1"/>
    <col min="6662" max="6662" width="14.85546875" style="641" customWidth="1"/>
    <col min="6663" max="6663" width="14.5703125" style="641" customWidth="1"/>
    <col min="6664" max="6664" width="7.28515625" style="641" customWidth="1"/>
    <col min="6665" max="6665" width="24.28515625" style="641" customWidth="1"/>
    <col min="6666" max="6667" width="22.5703125" style="641" customWidth="1"/>
    <col min="6668" max="6668" width="16.140625" style="641" customWidth="1"/>
    <col min="6669" max="6670" width="13.7109375" style="641" customWidth="1"/>
    <col min="6671" max="6671" width="22.85546875" style="641" customWidth="1"/>
    <col min="6672" max="6673" width="22.28515625" style="641" customWidth="1"/>
    <col min="6674" max="6674" width="15.5703125" style="641" customWidth="1"/>
    <col min="6675" max="6676" width="13.7109375" style="641" customWidth="1"/>
    <col min="6677" max="6677" width="23.140625" style="641" customWidth="1"/>
    <col min="6678" max="6679" width="23.42578125" style="641" customWidth="1"/>
    <col min="6680" max="6680" width="16.140625" style="641" customWidth="1"/>
    <col min="6681" max="6681" width="14" style="641" customWidth="1"/>
    <col min="6682" max="6682" width="15.28515625" style="641" customWidth="1"/>
    <col min="6683" max="6685" width="22.7109375" style="641" customWidth="1"/>
    <col min="6686" max="6686" width="15.7109375" style="641" customWidth="1"/>
    <col min="6687" max="6687" width="13.7109375" style="641" customWidth="1"/>
    <col min="6688" max="6688" width="10.42578125" style="641" customWidth="1"/>
    <col min="6689" max="6912" width="9.140625" style="641"/>
    <col min="6913" max="6913" width="17.5703125" style="641" customWidth="1"/>
    <col min="6914" max="6914" width="23.28515625" style="641" customWidth="1"/>
    <col min="6915" max="6916" width="22.28515625" style="641" customWidth="1"/>
    <col min="6917" max="6917" width="16.42578125" style="641" customWidth="1"/>
    <col min="6918" max="6918" width="14.85546875" style="641" customWidth="1"/>
    <col min="6919" max="6919" width="14.5703125" style="641" customWidth="1"/>
    <col min="6920" max="6920" width="7.28515625" style="641" customWidth="1"/>
    <col min="6921" max="6921" width="24.28515625" style="641" customWidth="1"/>
    <col min="6922" max="6923" width="22.5703125" style="641" customWidth="1"/>
    <col min="6924" max="6924" width="16.140625" style="641" customWidth="1"/>
    <col min="6925" max="6926" width="13.7109375" style="641" customWidth="1"/>
    <col min="6927" max="6927" width="22.85546875" style="641" customWidth="1"/>
    <col min="6928" max="6929" width="22.28515625" style="641" customWidth="1"/>
    <col min="6930" max="6930" width="15.5703125" style="641" customWidth="1"/>
    <col min="6931" max="6932" width="13.7109375" style="641" customWidth="1"/>
    <col min="6933" max="6933" width="23.140625" style="641" customWidth="1"/>
    <col min="6934" max="6935" width="23.42578125" style="641" customWidth="1"/>
    <col min="6936" max="6936" width="16.140625" style="641" customWidth="1"/>
    <col min="6937" max="6937" width="14" style="641" customWidth="1"/>
    <col min="6938" max="6938" width="15.28515625" style="641" customWidth="1"/>
    <col min="6939" max="6941" width="22.7109375" style="641" customWidth="1"/>
    <col min="6942" max="6942" width="15.7109375" style="641" customWidth="1"/>
    <col min="6943" max="6943" width="13.7109375" style="641" customWidth="1"/>
    <col min="6944" max="6944" width="10.42578125" style="641" customWidth="1"/>
    <col min="6945" max="7168" width="9.140625" style="641"/>
    <col min="7169" max="7169" width="17.5703125" style="641" customWidth="1"/>
    <col min="7170" max="7170" width="23.28515625" style="641" customWidth="1"/>
    <col min="7171" max="7172" width="22.28515625" style="641" customWidth="1"/>
    <col min="7173" max="7173" width="16.42578125" style="641" customWidth="1"/>
    <col min="7174" max="7174" width="14.85546875" style="641" customWidth="1"/>
    <col min="7175" max="7175" width="14.5703125" style="641" customWidth="1"/>
    <col min="7176" max="7176" width="7.28515625" style="641" customWidth="1"/>
    <col min="7177" max="7177" width="24.28515625" style="641" customWidth="1"/>
    <col min="7178" max="7179" width="22.5703125" style="641" customWidth="1"/>
    <col min="7180" max="7180" width="16.140625" style="641" customWidth="1"/>
    <col min="7181" max="7182" width="13.7109375" style="641" customWidth="1"/>
    <col min="7183" max="7183" width="22.85546875" style="641" customWidth="1"/>
    <col min="7184" max="7185" width="22.28515625" style="641" customWidth="1"/>
    <col min="7186" max="7186" width="15.5703125" style="641" customWidth="1"/>
    <col min="7187" max="7188" width="13.7109375" style="641" customWidth="1"/>
    <col min="7189" max="7189" width="23.140625" style="641" customWidth="1"/>
    <col min="7190" max="7191" width="23.42578125" style="641" customWidth="1"/>
    <col min="7192" max="7192" width="16.140625" style="641" customWidth="1"/>
    <col min="7193" max="7193" width="14" style="641" customWidth="1"/>
    <col min="7194" max="7194" width="15.28515625" style="641" customWidth="1"/>
    <col min="7195" max="7197" width="22.7109375" style="641" customWidth="1"/>
    <col min="7198" max="7198" width="15.7109375" style="641" customWidth="1"/>
    <col min="7199" max="7199" width="13.7109375" style="641" customWidth="1"/>
    <col min="7200" max="7200" width="10.42578125" style="641" customWidth="1"/>
    <col min="7201" max="7424" width="9.140625" style="641"/>
    <col min="7425" max="7425" width="17.5703125" style="641" customWidth="1"/>
    <col min="7426" max="7426" width="23.28515625" style="641" customWidth="1"/>
    <col min="7427" max="7428" width="22.28515625" style="641" customWidth="1"/>
    <col min="7429" max="7429" width="16.42578125" style="641" customWidth="1"/>
    <col min="7430" max="7430" width="14.85546875" style="641" customWidth="1"/>
    <col min="7431" max="7431" width="14.5703125" style="641" customWidth="1"/>
    <col min="7432" max="7432" width="7.28515625" style="641" customWidth="1"/>
    <col min="7433" max="7433" width="24.28515625" style="641" customWidth="1"/>
    <col min="7434" max="7435" width="22.5703125" style="641" customWidth="1"/>
    <col min="7436" max="7436" width="16.140625" style="641" customWidth="1"/>
    <col min="7437" max="7438" width="13.7109375" style="641" customWidth="1"/>
    <col min="7439" max="7439" width="22.85546875" style="641" customWidth="1"/>
    <col min="7440" max="7441" width="22.28515625" style="641" customWidth="1"/>
    <col min="7442" max="7442" width="15.5703125" style="641" customWidth="1"/>
    <col min="7443" max="7444" width="13.7109375" style="641" customWidth="1"/>
    <col min="7445" max="7445" width="23.140625" style="641" customWidth="1"/>
    <col min="7446" max="7447" width="23.42578125" style="641" customWidth="1"/>
    <col min="7448" max="7448" width="16.140625" style="641" customWidth="1"/>
    <col min="7449" max="7449" width="14" style="641" customWidth="1"/>
    <col min="7450" max="7450" width="15.28515625" style="641" customWidth="1"/>
    <col min="7451" max="7453" width="22.7109375" style="641" customWidth="1"/>
    <col min="7454" max="7454" width="15.7109375" style="641" customWidth="1"/>
    <col min="7455" max="7455" width="13.7109375" style="641" customWidth="1"/>
    <col min="7456" max="7456" width="10.42578125" style="641" customWidth="1"/>
    <col min="7457" max="7680" width="9.140625" style="641"/>
    <col min="7681" max="7681" width="17.5703125" style="641" customWidth="1"/>
    <col min="7682" max="7682" width="23.28515625" style="641" customWidth="1"/>
    <col min="7683" max="7684" width="22.28515625" style="641" customWidth="1"/>
    <col min="7685" max="7685" width="16.42578125" style="641" customWidth="1"/>
    <col min="7686" max="7686" width="14.85546875" style="641" customWidth="1"/>
    <col min="7687" max="7687" width="14.5703125" style="641" customWidth="1"/>
    <col min="7688" max="7688" width="7.28515625" style="641" customWidth="1"/>
    <col min="7689" max="7689" width="24.28515625" style="641" customWidth="1"/>
    <col min="7690" max="7691" width="22.5703125" style="641" customWidth="1"/>
    <col min="7692" max="7692" width="16.140625" style="641" customWidth="1"/>
    <col min="7693" max="7694" width="13.7109375" style="641" customWidth="1"/>
    <col min="7695" max="7695" width="22.85546875" style="641" customWidth="1"/>
    <col min="7696" max="7697" width="22.28515625" style="641" customWidth="1"/>
    <col min="7698" max="7698" width="15.5703125" style="641" customWidth="1"/>
    <col min="7699" max="7700" width="13.7109375" style="641" customWidth="1"/>
    <col min="7701" max="7701" width="23.140625" style="641" customWidth="1"/>
    <col min="7702" max="7703" width="23.42578125" style="641" customWidth="1"/>
    <col min="7704" max="7704" width="16.140625" style="641" customWidth="1"/>
    <col min="7705" max="7705" width="14" style="641" customWidth="1"/>
    <col min="7706" max="7706" width="15.28515625" style="641" customWidth="1"/>
    <col min="7707" max="7709" width="22.7109375" style="641" customWidth="1"/>
    <col min="7710" max="7710" width="15.7109375" style="641" customWidth="1"/>
    <col min="7711" max="7711" width="13.7109375" style="641" customWidth="1"/>
    <col min="7712" max="7712" width="10.42578125" style="641" customWidth="1"/>
    <col min="7713" max="7936" width="9.140625" style="641"/>
    <col min="7937" max="7937" width="17.5703125" style="641" customWidth="1"/>
    <col min="7938" max="7938" width="23.28515625" style="641" customWidth="1"/>
    <col min="7939" max="7940" width="22.28515625" style="641" customWidth="1"/>
    <col min="7941" max="7941" width="16.42578125" style="641" customWidth="1"/>
    <col min="7942" max="7942" width="14.85546875" style="641" customWidth="1"/>
    <col min="7943" max="7943" width="14.5703125" style="641" customWidth="1"/>
    <col min="7944" max="7944" width="7.28515625" style="641" customWidth="1"/>
    <col min="7945" max="7945" width="24.28515625" style="641" customWidth="1"/>
    <col min="7946" max="7947" width="22.5703125" style="641" customWidth="1"/>
    <col min="7948" max="7948" width="16.140625" style="641" customWidth="1"/>
    <col min="7949" max="7950" width="13.7109375" style="641" customWidth="1"/>
    <col min="7951" max="7951" width="22.85546875" style="641" customWidth="1"/>
    <col min="7952" max="7953" width="22.28515625" style="641" customWidth="1"/>
    <col min="7954" max="7954" width="15.5703125" style="641" customWidth="1"/>
    <col min="7955" max="7956" width="13.7109375" style="641" customWidth="1"/>
    <col min="7957" max="7957" width="23.140625" style="641" customWidth="1"/>
    <col min="7958" max="7959" width="23.42578125" style="641" customWidth="1"/>
    <col min="7960" max="7960" width="16.140625" style="641" customWidth="1"/>
    <col min="7961" max="7961" width="14" style="641" customWidth="1"/>
    <col min="7962" max="7962" width="15.28515625" style="641" customWidth="1"/>
    <col min="7963" max="7965" width="22.7109375" style="641" customWidth="1"/>
    <col min="7966" max="7966" width="15.7109375" style="641" customWidth="1"/>
    <col min="7967" max="7967" width="13.7109375" style="641" customWidth="1"/>
    <col min="7968" max="7968" width="10.42578125" style="641" customWidth="1"/>
    <col min="7969" max="8192" width="9.140625" style="641"/>
    <col min="8193" max="8193" width="17.5703125" style="641" customWidth="1"/>
    <col min="8194" max="8194" width="23.28515625" style="641" customWidth="1"/>
    <col min="8195" max="8196" width="22.28515625" style="641" customWidth="1"/>
    <col min="8197" max="8197" width="16.42578125" style="641" customWidth="1"/>
    <col min="8198" max="8198" width="14.85546875" style="641" customWidth="1"/>
    <col min="8199" max="8199" width="14.5703125" style="641" customWidth="1"/>
    <col min="8200" max="8200" width="7.28515625" style="641" customWidth="1"/>
    <col min="8201" max="8201" width="24.28515625" style="641" customWidth="1"/>
    <col min="8202" max="8203" width="22.5703125" style="641" customWidth="1"/>
    <col min="8204" max="8204" width="16.140625" style="641" customWidth="1"/>
    <col min="8205" max="8206" width="13.7109375" style="641" customWidth="1"/>
    <col min="8207" max="8207" width="22.85546875" style="641" customWidth="1"/>
    <col min="8208" max="8209" width="22.28515625" style="641" customWidth="1"/>
    <col min="8210" max="8210" width="15.5703125" style="641" customWidth="1"/>
    <col min="8211" max="8212" width="13.7109375" style="641" customWidth="1"/>
    <col min="8213" max="8213" width="23.140625" style="641" customWidth="1"/>
    <col min="8214" max="8215" width="23.42578125" style="641" customWidth="1"/>
    <col min="8216" max="8216" width="16.140625" style="641" customWidth="1"/>
    <col min="8217" max="8217" width="14" style="641" customWidth="1"/>
    <col min="8218" max="8218" width="15.28515625" style="641" customWidth="1"/>
    <col min="8219" max="8221" width="22.7109375" style="641" customWidth="1"/>
    <col min="8222" max="8222" width="15.7109375" style="641" customWidth="1"/>
    <col min="8223" max="8223" width="13.7109375" style="641" customWidth="1"/>
    <col min="8224" max="8224" width="10.42578125" style="641" customWidth="1"/>
    <col min="8225" max="8448" width="9.140625" style="641"/>
    <col min="8449" max="8449" width="17.5703125" style="641" customWidth="1"/>
    <col min="8450" max="8450" width="23.28515625" style="641" customWidth="1"/>
    <col min="8451" max="8452" width="22.28515625" style="641" customWidth="1"/>
    <col min="8453" max="8453" width="16.42578125" style="641" customWidth="1"/>
    <col min="8454" max="8454" width="14.85546875" style="641" customWidth="1"/>
    <col min="8455" max="8455" width="14.5703125" style="641" customWidth="1"/>
    <col min="8456" max="8456" width="7.28515625" style="641" customWidth="1"/>
    <col min="8457" max="8457" width="24.28515625" style="641" customWidth="1"/>
    <col min="8458" max="8459" width="22.5703125" style="641" customWidth="1"/>
    <col min="8460" max="8460" width="16.140625" style="641" customWidth="1"/>
    <col min="8461" max="8462" width="13.7109375" style="641" customWidth="1"/>
    <col min="8463" max="8463" width="22.85546875" style="641" customWidth="1"/>
    <col min="8464" max="8465" width="22.28515625" style="641" customWidth="1"/>
    <col min="8466" max="8466" width="15.5703125" style="641" customWidth="1"/>
    <col min="8467" max="8468" width="13.7109375" style="641" customWidth="1"/>
    <col min="8469" max="8469" width="23.140625" style="641" customWidth="1"/>
    <col min="8470" max="8471" width="23.42578125" style="641" customWidth="1"/>
    <col min="8472" max="8472" width="16.140625" style="641" customWidth="1"/>
    <col min="8473" max="8473" width="14" style="641" customWidth="1"/>
    <col min="8474" max="8474" width="15.28515625" style="641" customWidth="1"/>
    <col min="8475" max="8477" width="22.7109375" style="641" customWidth="1"/>
    <col min="8478" max="8478" width="15.7109375" style="641" customWidth="1"/>
    <col min="8479" max="8479" width="13.7109375" style="641" customWidth="1"/>
    <col min="8480" max="8480" width="10.42578125" style="641" customWidth="1"/>
    <col min="8481" max="8704" width="9.140625" style="641"/>
    <col min="8705" max="8705" width="17.5703125" style="641" customWidth="1"/>
    <col min="8706" max="8706" width="23.28515625" style="641" customWidth="1"/>
    <col min="8707" max="8708" width="22.28515625" style="641" customWidth="1"/>
    <col min="8709" max="8709" width="16.42578125" style="641" customWidth="1"/>
    <col min="8710" max="8710" width="14.85546875" style="641" customWidth="1"/>
    <col min="8711" max="8711" width="14.5703125" style="641" customWidth="1"/>
    <col min="8712" max="8712" width="7.28515625" style="641" customWidth="1"/>
    <col min="8713" max="8713" width="24.28515625" style="641" customWidth="1"/>
    <col min="8714" max="8715" width="22.5703125" style="641" customWidth="1"/>
    <col min="8716" max="8716" width="16.140625" style="641" customWidth="1"/>
    <col min="8717" max="8718" width="13.7109375" style="641" customWidth="1"/>
    <col min="8719" max="8719" width="22.85546875" style="641" customWidth="1"/>
    <col min="8720" max="8721" width="22.28515625" style="641" customWidth="1"/>
    <col min="8722" max="8722" width="15.5703125" style="641" customWidth="1"/>
    <col min="8723" max="8724" width="13.7109375" style="641" customWidth="1"/>
    <col min="8725" max="8725" width="23.140625" style="641" customWidth="1"/>
    <col min="8726" max="8727" width="23.42578125" style="641" customWidth="1"/>
    <col min="8728" max="8728" width="16.140625" style="641" customWidth="1"/>
    <col min="8729" max="8729" width="14" style="641" customWidth="1"/>
    <col min="8730" max="8730" width="15.28515625" style="641" customWidth="1"/>
    <col min="8731" max="8733" width="22.7109375" style="641" customWidth="1"/>
    <col min="8734" max="8734" width="15.7109375" style="641" customWidth="1"/>
    <col min="8735" max="8735" width="13.7109375" style="641" customWidth="1"/>
    <col min="8736" max="8736" width="10.42578125" style="641" customWidth="1"/>
    <col min="8737" max="8960" width="9.140625" style="641"/>
    <col min="8961" max="8961" width="17.5703125" style="641" customWidth="1"/>
    <col min="8962" max="8962" width="23.28515625" style="641" customWidth="1"/>
    <col min="8963" max="8964" width="22.28515625" style="641" customWidth="1"/>
    <col min="8965" max="8965" width="16.42578125" style="641" customWidth="1"/>
    <col min="8966" max="8966" width="14.85546875" style="641" customWidth="1"/>
    <col min="8967" max="8967" width="14.5703125" style="641" customWidth="1"/>
    <col min="8968" max="8968" width="7.28515625" style="641" customWidth="1"/>
    <col min="8969" max="8969" width="24.28515625" style="641" customWidth="1"/>
    <col min="8970" max="8971" width="22.5703125" style="641" customWidth="1"/>
    <col min="8972" max="8972" width="16.140625" style="641" customWidth="1"/>
    <col min="8973" max="8974" width="13.7109375" style="641" customWidth="1"/>
    <col min="8975" max="8975" width="22.85546875" style="641" customWidth="1"/>
    <col min="8976" max="8977" width="22.28515625" style="641" customWidth="1"/>
    <col min="8978" max="8978" width="15.5703125" style="641" customWidth="1"/>
    <col min="8979" max="8980" width="13.7109375" style="641" customWidth="1"/>
    <col min="8981" max="8981" width="23.140625" style="641" customWidth="1"/>
    <col min="8982" max="8983" width="23.42578125" style="641" customWidth="1"/>
    <col min="8984" max="8984" width="16.140625" style="641" customWidth="1"/>
    <col min="8985" max="8985" width="14" style="641" customWidth="1"/>
    <col min="8986" max="8986" width="15.28515625" style="641" customWidth="1"/>
    <col min="8987" max="8989" width="22.7109375" style="641" customWidth="1"/>
    <col min="8990" max="8990" width="15.7109375" style="641" customWidth="1"/>
    <col min="8991" max="8991" width="13.7109375" style="641" customWidth="1"/>
    <col min="8992" max="8992" width="10.42578125" style="641" customWidth="1"/>
    <col min="8993" max="9216" width="9.140625" style="641"/>
    <col min="9217" max="9217" width="17.5703125" style="641" customWidth="1"/>
    <col min="9218" max="9218" width="23.28515625" style="641" customWidth="1"/>
    <col min="9219" max="9220" width="22.28515625" style="641" customWidth="1"/>
    <col min="9221" max="9221" width="16.42578125" style="641" customWidth="1"/>
    <col min="9222" max="9222" width="14.85546875" style="641" customWidth="1"/>
    <col min="9223" max="9223" width="14.5703125" style="641" customWidth="1"/>
    <col min="9224" max="9224" width="7.28515625" style="641" customWidth="1"/>
    <col min="9225" max="9225" width="24.28515625" style="641" customWidth="1"/>
    <col min="9226" max="9227" width="22.5703125" style="641" customWidth="1"/>
    <col min="9228" max="9228" width="16.140625" style="641" customWidth="1"/>
    <col min="9229" max="9230" width="13.7109375" style="641" customWidth="1"/>
    <col min="9231" max="9231" width="22.85546875" style="641" customWidth="1"/>
    <col min="9232" max="9233" width="22.28515625" style="641" customWidth="1"/>
    <col min="9234" max="9234" width="15.5703125" style="641" customWidth="1"/>
    <col min="9235" max="9236" width="13.7109375" style="641" customWidth="1"/>
    <col min="9237" max="9237" width="23.140625" style="641" customWidth="1"/>
    <col min="9238" max="9239" width="23.42578125" style="641" customWidth="1"/>
    <col min="9240" max="9240" width="16.140625" style="641" customWidth="1"/>
    <col min="9241" max="9241" width="14" style="641" customWidth="1"/>
    <col min="9242" max="9242" width="15.28515625" style="641" customWidth="1"/>
    <col min="9243" max="9245" width="22.7109375" style="641" customWidth="1"/>
    <col min="9246" max="9246" width="15.7109375" style="641" customWidth="1"/>
    <col min="9247" max="9247" width="13.7109375" style="641" customWidth="1"/>
    <col min="9248" max="9248" width="10.42578125" style="641" customWidth="1"/>
    <col min="9249" max="9472" width="9.140625" style="641"/>
    <col min="9473" max="9473" width="17.5703125" style="641" customWidth="1"/>
    <col min="9474" max="9474" width="23.28515625" style="641" customWidth="1"/>
    <col min="9475" max="9476" width="22.28515625" style="641" customWidth="1"/>
    <col min="9477" max="9477" width="16.42578125" style="641" customWidth="1"/>
    <col min="9478" max="9478" width="14.85546875" style="641" customWidth="1"/>
    <col min="9479" max="9479" width="14.5703125" style="641" customWidth="1"/>
    <col min="9480" max="9480" width="7.28515625" style="641" customWidth="1"/>
    <col min="9481" max="9481" width="24.28515625" style="641" customWidth="1"/>
    <col min="9482" max="9483" width="22.5703125" style="641" customWidth="1"/>
    <col min="9484" max="9484" width="16.140625" style="641" customWidth="1"/>
    <col min="9485" max="9486" width="13.7109375" style="641" customWidth="1"/>
    <col min="9487" max="9487" width="22.85546875" style="641" customWidth="1"/>
    <col min="9488" max="9489" width="22.28515625" style="641" customWidth="1"/>
    <col min="9490" max="9490" width="15.5703125" style="641" customWidth="1"/>
    <col min="9491" max="9492" width="13.7109375" style="641" customWidth="1"/>
    <col min="9493" max="9493" width="23.140625" style="641" customWidth="1"/>
    <col min="9494" max="9495" width="23.42578125" style="641" customWidth="1"/>
    <col min="9496" max="9496" width="16.140625" style="641" customWidth="1"/>
    <col min="9497" max="9497" width="14" style="641" customWidth="1"/>
    <col min="9498" max="9498" width="15.28515625" style="641" customWidth="1"/>
    <col min="9499" max="9501" width="22.7109375" style="641" customWidth="1"/>
    <col min="9502" max="9502" width="15.7109375" style="641" customWidth="1"/>
    <col min="9503" max="9503" width="13.7109375" style="641" customWidth="1"/>
    <col min="9504" max="9504" width="10.42578125" style="641" customWidth="1"/>
    <col min="9505" max="9728" width="9.140625" style="641"/>
    <col min="9729" max="9729" width="17.5703125" style="641" customWidth="1"/>
    <col min="9730" max="9730" width="23.28515625" style="641" customWidth="1"/>
    <col min="9731" max="9732" width="22.28515625" style="641" customWidth="1"/>
    <col min="9733" max="9733" width="16.42578125" style="641" customWidth="1"/>
    <col min="9734" max="9734" width="14.85546875" style="641" customWidth="1"/>
    <col min="9735" max="9735" width="14.5703125" style="641" customWidth="1"/>
    <col min="9736" max="9736" width="7.28515625" style="641" customWidth="1"/>
    <col min="9737" max="9737" width="24.28515625" style="641" customWidth="1"/>
    <col min="9738" max="9739" width="22.5703125" style="641" customWidth="1"/>
    <col min="9740" max="9740" width="16.140625" style="641" customWidth="1"/>
    <col min="9741" max="9742" width="13.7109375" style="641" customWidth="1"/>
    <col min="9743" max="9743" width="22.85546875" style="641" customWidth="1"/>
    <col min="9744" max="9745" width="22.28515625" style="641" customWidth="1"/>
    <col min="9746" max="9746" width="15.5703125" style="641" customWidth="1"/>
    <col min="9747" max="9748" width="13.7109375" style="641" customWidth="1"/>
    <col min="9749" max="9749" width="23.140625" style="641" customWidth="1"/>
    <col min="9750" max="9751" width="23.42578125" style="641" customWidth="1"/>
    <col min="9752" max="9752" width="16.140625" style="641" customWidth="1"/>
    <col min="9753" max="9753" width="14" style="641" customWidth="1"/>
    <col min="9754" max="9754" width="15.28515625" style="641" customWidth="1"/>
    <col min="9755" max="9757" width="22.7109375" style="641" customWidth="1"/>
    <col min="9758" max="9758" width="15.7109375" style="641" customWidth="1"/>
    <col min="9759" max="9759" width="13.7109375" style="641" customWidth="1"/>
    <col min="9760" max="9760" width="10.42578125" style="641" customWidth="1"/>
    <col min="9761" max="9984" width="9.140625" style="641"/>
    <col min="9985" max="9985" width="17.5703125" style="641" customWidth="1"/>
    <col min="9986" max="9986" width="23.28515625" style="641" customWidth="1"/>
    <col min="9987" max="9988" width="22.28515625" style="641" customWidth="1"/>
    <col min="9989" max="9989" width="16.42578125" style="641" customWidth="1"/>
    <col min="9990" max="9990" width="14.85546875" style="641" customWidth="1"/>
    <col min="9991" max="9991" width="14.5703125" style="641" customWidth="1"/>
    <col min="9992" max="9992" width="7.28515625" style="641" customWidth="1"/>
    <col min="9993" max="9993" width="24.28515625" style="641" customWidth="1"/>
    <col min="9994" max="9995" width="22.5703125" style="641" customWidth="1"/>
    <col min="9996" max="9996" width="16.140625" style="641" customWidth="1"/>
    <col min="9997" max="9998" width="13.7109375" style="641" customWidth="1"/>
    <col min="9999" max="9999" width="22.85546875" style="641" customWidth="1"/>
    <col min="10000" max="10001" width="22.28515625" style="641" customWidth="1"/>
    <col min="10002" max="10002" width="15.5703125" style="641" customWidth="1"/>
    <col min="10003" max="10004" width="13.7109375" style="641" customWidth="1"/>
    <col min="10005" max="10005" width="23.140625" style="641" customWidth="1"/>
    <col min="10006" max="10007" width="23.42578125" style="641" customWidth="1"/>
    <col min="10008" max="10008" width="16.140625" style="641" customWidth="1"/>
    <col min="10009" max="10009" width="14" style="641" customWidth="1"/>
    <col min="10010" max="10010" width="15.28515625" style="641" customWidth="1"/>
    <col min="10011" max="10013" width="22.7109375" style="641" customWidth="1"/>
    <col min="10014" max="10014" width="15.7109375" style="641" customWidth="1"/>
    <col min="10015" max="10015" width="13.7109375" style="641" customWidth="1"/>
    <col min="10016" max="10016" width="10.42578125" style="641" customWidth="1"/>
    <col min="10017" max="10240" width="9.140625" style="641"/>
    <col min="10241" max="10241" width="17.5703125" style="641" customWidth="1"/>
    <col min="10242" max="10242" width="23.28515625" style="641" customWidth="1"/>
    <col min="10243" max="10244" width="22.28515625" style="641" customWidth="1"/>
    <col min="10245" max="10245" width="16.42578125" style="641" customWidth="1"/>
    <col min="10246" max="10246" width="14.85546875" style="641" customWidth="1"/>
    <col min="10247" max="10247" width="14.5703125" style="641" customWidth="1"/>
    <col min="10248" max="10248" width="7.28515625" style="641" customWidth="1"/>
    <col min="10249" max="10249" width="24.28515625" style="641" customWidth="1"/>
    <col min="10250" max="10251" width="22.5703125" style="641" customWidth="1"/>
    <col min="10252" max="10252" width="16.140625" style="641" customWidth="1"/>
    <col min="10253" max="10254" width="13.7109375" style="641" customWidth="1"/>
    <col min="10255" max="10255" width="22.85546875" style="641" customWidth="1"/>
    <col min="10256" max="10257" width="22.28515625" style="641" customWidth="1"/>
    <col min="10258" max="10258" width="15.5703125" style="641" customWidth="1"/>
    <col min="10259" max="10260" width="13.7109375" style="641" customWidth="1"/>
    <col min="10261" max="10261" width="23.140625" style="641" customWidth="1"/>
    <col min="10262" max="10263" width="23.42578125" style="641" customWidth="1"/>
    <col min="10264" max="10264" width="16.140625" style="641" customWidth="1"/>
    <col min="10265" max="10265" width="14" style="641" customWidth="1"/>
    <col min="10266" max="10266" width="15.28515625" style="641" customWidth="1"/>
    <col min="10267" max="10269" width="22.7109375" style="641" customWidth="1"/>
    <col min="10270" max="10270" width="15.7109375" style="641" customWidth="1"/>
    <col min="10271" max="10271" width="13.7109375" style="641" customWidth="1"/>
    <col min="10272" max="10272" width="10.42578125" style="641" customWidth="1"/>
    <col min="10273" max="10496" width="9.140625" style="641"/>
    <col min="10497" max="10497" width="17.5703125" style="641" customWidth="1"/>
    <col min="10498" max="10498" width="23.28515625" style="641" customWidth="1"/>
    <col min="10499" max="10500" width="22.28515625" style="641" customWidth="1"/>
    <col min="10501" max="10501" width="16.42578125" style="641" customWidth="1"/>
    <col min="10502" max="10502" width="14.85546875" style="641" customWidth="1"/>
    <col min="10503" max="10503" width="14.5703125" style="641" customWidth="1"/>
    <col min="10504" max="10504" width="7.28515625" style="641" customWidth="1"/>
    <col min="10505" max="10505" width="24.28515625" style="641" customWidth="1"/>
    <col min="10506" max="10507" width="22.5703125" style="641" customWidth="1"/>
    <col min="10508" max="10508" width="16.140625" style="641" customWidth="1"/>
    <col min="10509" max="10510" width="13.7109375" style="641" customWidth="1"/>
    <col min="10511" max="10511" width="22.85546875" style="641" customWidth="1"/>
    <col min="10512" max="10513" width="22.28515625" style="641" customWidth="1"/>
    <col min="10514" max="10514" width="15.5703125" style="641" customWidth="1"/>
    <col min="10515" max="10516" width="13.7109375" style="641" customWidth="1"/>
    <col min="10517" max="10517" width="23.140625" style="641" customWidth="1"/>
    <col min="10518" max="10519" width="23.42578125" style="641" customWidth="1"/>
    <col min="10520" max="10520" width="16.140625" style="641" customWidth="1"/>
    <col min="10521" max="10521" width="14" style="641" customWidth="1"/>
    <col min="10522" max="10522" width="15.28515625" style="641" customWidth="1"/>
    <col min="10523" max="10525" width="22.7109375" style="641" customWidth="1"/>
    <col min="10526" max="10526" width="15.7109375" style="641" customWidth="1"/>
    <col min="10527" max="10527" width="13.7109375" style="641" customWidth="1"/>
    <col min="10528" max="10528" width="10.42578125" style="641" customWidth="1"/>
    <col min="10529" max="10752" width="9.140625" style="641"/>
    <col min="10753" max="10753" width="17.5703125" style="641" customWidth="1"/>
    <col min="10754" max="10754" width="23.28515625" style="641" customWidth="1"/>
    <col min="10755" max="10756" width="22.28515625" style="641" customWidth="1"/>
    <col min="10757" max="10757" width="16.42578125" style="641" customWidth="1"/>
    <col min="10758" max="10758" width="14.85546875" style="641" customWidth="1"/>
    <col min="10759" max="10759" width="14.5703125" style="641" customWidth="1"/>
    <col min="10760" max="10760" width="7.28515625" style="641" customWidth="1"/>
    <col min="10761" max="10761" width="24.28515625" style="641" customWidth="1"/>
    <col min="10762" max="10763" width="22.5703125" style="641" customWidth="1"/>
    <col min="10764" max="10764" width="16.140625" style="641" customWidth="1"/>
    <col min="10765" max="10766" width="13.7109375" style="641" customWidth="1"/>
    <col min="10767" max="10767" width="22.85546875" style="641" customWidth="1"/>
    <col min="10768" max="10769" width="22.28515625" style="641" customWidth="1"/>
    <col min="10770" max="10770" width="15.5703125" style="641" customWidth="1"/>
    <col min="10771" max="10772" width="13.7109375" style="641" customWidth="1"/>
    <col min="10773" max="10773" width="23.140625" style="641" customWidth="1"/>
    <col min="10774" max="10775" width="23.42578125" style="641" customWidth="1"/>
    <col min="10776" max="10776" width="16.140625" style="641" customWidth="1"/>
    <col min="10777" max="10777" width="14" style="641" customWidth="1"/>
    <col min="10778" max="10778" width="15.28515625" style="641" customWidth="1"/>
    <col min="10779" max="10781" width="22.7109375" style="641" customWidth="1"/>
    <col min="10782" max="10782" width="15.7109375" style="641" customWidth="1"/>
    <col min="10783" max="10783" width="13.7109375" style="641" customWidth="1"/>
    <col min="10784" max="10784" width="10.42578125" style="641" customWidth="1"/>
    <col min="10785" max="11008" width="9.140625" style="641"/>
    <col min="11009" max="11009" width="17.5703125" style="641" customWidth="1"/>
    <col min="11010" max="11010" width="23.28515625" style="641" customWidth="1"/>
    <col min="11011" max="11012" width="22.28515625" style="641" customWidth="1"/>
    <col min="11013" max="11013" width="16.42578125" style="641" customWidth="1"/>
    <col min="11014" max="11014" width="14.85546875" style="641" customWidth="1"/>
    <col min="11015" max="11015" width="14.5703125" style="641" customWidth="1"/>
    <col min="11016" max="11016" width="7.28515625" style="641" customWidth="1"/>
    <col min="11017" max="11017" width="24.28515625" style="641" customWidth="1"/>
    <col min="11018" max="11019" width="22.5703125" style="641" customWidth="1"/>
    <col min="11020" max="11020" width="16.140625" style="641" customWidth="1"/>
    <col min="11021" max="11022" width="13.7109375" style="641" customWidth="1"/>
    <col min="11023" max="11023" width="22.85546875" style="641" customWidth="1"/>
    <col min="11024" max="11025" width="22.28515625" style="641" customWidth="1"/>
    <col min="11026" max="11026" width="15.5703125" style="641" customWidth="1"/>
    <col min="11027" max="11028" width="13.7109375" style="641" customWidth="1"/>
    <col min="11029" max="11029" width="23.140625" style="641" customWidth="1"/>
    <col min="11030" max="11031" width="23.42578125" style="641" customWidth="1"/>
    <col min="11032" max="11032" width="16.140625" style="641" customWidth="1"/>
    <col min="11033" max="11033" width="14" style="641" customWidth="1"/>
    <col min="11034" max="11034" width="15.28515625" style="641" customWidth="1"/>
    <col min="11035" max="11037" width="22.7109375" style="641" customWidth="1"/>
    <col min="11038" max="11038" width="15.7109375" style="641" customWidth="1"/>
    <col min="11039" max="11039" width="13.7109375" style="641" customWidth="1"/>
    <col min="11040" max="11040" width="10.42578125" style="641" customWidth="1"/>
    <col min="11041" max="11264" width="9.140625" style="641"/>
    <col min="11265" max="11265" width="17.5703125" style="641" customWidth="1"/>
    <col min="11266" max="11266" width="23.28515625" style="641" customWidth="1"/>
    <col min="11267" max="11268" width="22.28515625" style="641" customWidth="1"/>
    <col min="11269" max="11269" width="16.42578125" style="641" customWidth="1"/>
    <col min="11270" max="11270" width="14.85546875" style="641" customWidth="1"/>
    <col min="11271" max="11271" width="14.5703125" style="641" customWidth="1"/>
    <col min="11272" max="11272" width="7.28515625" style="641" customWidth="1"/>
    <col min="11273" max="11273" width="24.28515625" style="641" customWidth="1"/>
    <col min="11274" max="11275" width="22.5703125" style="641" customWidth="1"/>
    <col min="11276" max="11276" width="16.140625" style="641" customWidth="1"/>
    <col min="11277" max="11278" width="13.7109375" style="641" customWidth="1"/>
    <col min="11279" max="11279" width="22.85546875" style="641" customWidth="1"/>
    <col min="11280" max="11281" width="22.28515625" style="641" customWidth="1"/>
    <col min="11282" max="11282" width="15.5703125" style="641" customWidth="1"/>
    <col min="11283" max="11284" width="13.7109375" style="641" customWidth="1"/>
    <col min="11285" max="11285" width="23.140625" style="641" customWidth="1"/>
    <col min="11286" max="11287" width="23.42578125" style="641" customWidth="1"/>
    <col min="11288" max="11288" width="16.140625" style="641" customWidth="1"/>
    <col min="11289" max="11289" width="14" style="641" customWidth="1"/>
    <col min="11290" max="11290" width="15.28515625" style="641" customWidth="1"/>
    <col min="11291" max="11293" width="22.7109375" style="641" customWidth="1"/>
    <col min="11294" max="11294" width="15.7109375" style="641" customWidth="1"/>
    <col min="11295" max="11295" width="13.7109375" style="641" customWidth="1"/>
    <col min="11296" max="11296" width="10.42578125" style="641" customWidth="1"/>
    <col min="11297" max="11520" width="9.140625" style="641"/>
    <col min="11521" max="11521" width="17.5703125" style="641" customWidth="1"/>
    <col min="11522" max="11522" width="23.28515625" style="641" customWidth="1"/>
    <col min="11523" max="11524" width="22.28515625" style="641" customWidth="1"/>
    <col min="11525" max="11525" width="16.42578125" style="641" customWidth="1"/>
    <col min="11526" max="11526" width="14.85546875" style="641" customWidth="1"/>
    <col min="11527" max="11527" width="14.5703125" style="641" customWidth="1"/>
    <col min="11528" max="11528" width="7.28515625" style="641" customWidth="1"/>
    <col min="11529" max="11529" width="24.28515625" style="641" customWidth="1"/>
    <col min="11530" max="11531" width="22.5703125" style="641" customWidth="1"/>
    <col min="11532" max="11532" width="16.140625" style="641" customWidth="1"/>
    <col min="11533" max="11534" width="13.7109375" style="641" customWidth="1"/>
    <col min="11535" max="11535" width="22.85546875" style="641" customWidth="1"/>
    <col min="11536" max="11537" width="22.28515625" style="641" customWidth="1"/>
    <col min="11538" max="11538" width="15.5703125" style="641" customWidth="1"/>
    <col min="11539" max="11540" width="13.7109375" style="641" customWidth="1"/>
    <col min="11541" max="11541" width="23.140625" style="641" customWidth="1"/>
    <col min="11542" max="11543" width="23.42578125" style="641" customWidth="1"/>
    <col min="11544" max="11544" width="16.140625" style="641" customWidth="1"/>
    <col min="11545" max="11545" width="14" style="641" customWidth="1"/>
    <col min="11546" max="11546" width="15.28515625" style="641" customWidth="1"/>
    <col min="11547" max="11549" width="22.7109375" style="641" customWidth="1"/>
    <col min="11550" max="11550" width="15.7109375" style="641" customWidth="1"/>
    <col min="11551" max="11551" width="13.7109375" style="641" customWidth="1"/>
    <col min="11552" max="11552" width="10.42578125" style="641" customWidth="1"/>
    <col min="11553" max="11776" width="9.140625" style="641"/>
    <col min="11777" max="11777" width="17.5703125" style="641" customWidth="1"/>
    <col min="11778" max="11778" width="23.28515625" style="641" customWidth="1"/>
    <col min="11779" max="11780" width="22.28515625" style="641" customWidth="1"/>
    <col min="11781" max="11781" width="16.42578125" style="641" customWidth="1"/>
    <col min="11782" max="11782" width="14.85546875" style="641" customWidth="1"/>
    <col min="11783" max="11783" width="14.5703125" style="641" customWidth="1"/>
    <col min="11784" max="11784" width="7.28515625" style="641" customWidth="1"/>
    <col min="11785" max="11785" width="24.28515625" style="641" customWidth="1"/>
    <col min="11786" max="11787" width="22.5703125" style="641" customWidth="1"/>
    <col min="11788" max="11788" width="16.140625" style="641" customWidth="1"/>
    <col min="11789" max="11790" width="13.7109375" style="641" customWidth="1"/>
    <col min="11791" max="11791" width="22.85546875" style="641" customWidth="1"/>
    <col min="11792" max="11793" width="22.28515625" style="641" customWidth="1"/>
    <col min="11794" max="11794" width="15.5703125" style="641" customWidth="1"/>
    <col min="11795" max="11796" width="13.7109375" style="641" customWidth="1"/>
    <col min="11797" max="11797" width="23.140625" style="641" customWidth="1"/>
    <col min="11798" max="11799" width="23.42578125" style="641" customWidth="1"/>
    <col min="11800" max="11800" width="16.140625" style="641" customWidth="1"/>
    <col min="11801" max="11801" width="14" style="641" customWidth="1"/>
    <col min="11802" max="11802" width="15.28515625" style="641" customWidth="1"/>
    <col min="11803" max="11805" width="22.7109375" style="641" customWidth="1"/>
    <col min="11806" max="11806" width="15.7109375" style="641" customWidth="1"/>
    <col min="11807" max="11807" width="13.7109375" style="641" customWidth="1"/>
    <col min="11808" max="11808" width="10.42578125" style="641" customWidth="1"/>
    <col min="11809" max="12032" width="9.140625" style="641"/>
    <col min="12033" max="12033" width="17.5703125" style="641" customWidth="1"/>
    <col min="12034" max="12034" width="23.28515625" style="641" customWidth="1"/>
    <col min="12035" max="12036" width="22.28515625" style="641" customWidth="1"/>
    <col min="12037" max="12037" width="16.42578125" style="641" customWidth="1"/>
    <col min="12038" max="12038" width="14.85546875" style="641" customWidth="1"/>
    <col min="12039" max="12039" width="14.5703125" style="641" customWidth="1"/>
    <col min="12040" max="12040" width="7.28515625" style="641" customWidth="1"/>
    <col min="12041" max="12041" width="24.28515625" style="641" customWidth="1"/>
    <col min="12042" max="12043" width="22.5703125" style="641" customWidth="1"/>
    <col min="12044" max="12044" width="16.140625" style="641" customWidth="1"/>
    <col min="12045" max="12046" width="13.7109375" style="641" customWidth="1"/>
    <col min="12047" max="12047" width="22.85546875" style="641" customWidth="1"/>
    <col min="12048" max="12049" width="22.28515625" style="641" customWidth="1"/>
    <col min="12050" max="12050" width="15.5703125" style="641" customWidth="1"/>
    <col min="12051" max="12052" width="13.7109375" style="641" customWidth="1"/>
    <col min="12053" max="12053" width="23.140625" style="641" customWidth="1"/>
    <col min="12054" max="12055" width="23.42578125" style="641" customWidth="1"/>
    <col min="12056" max="12056" width="16.140625" style="641" customWidth="1"/>
    <col min="12057" max="12057" width="14" style="641" customWidth="1"/>
    <col min="12058" max="12058" width="15.28515625" style="641" customWidth="1"/>
    <col min="12059" max="12061" width="22.7109375" style="641" customWidth="1"/>
    <col min="12062" max="12062" width="15.7109375" style="641" customWidth="1"/>
    <col min="12063" max="12063" width="13.7109375" style="641" customWidth="1"/>
    <col min="12064" max="12064" width="10.42578125" style="641" customWidth="1"/>
    <col min="12065" max="12288" width="9.140625" style="641"/>
    <col min="12289" max="12289" width="17.5703125" style="641" customWidth="1"/>
    <col min="12290" max="12290" width="23.28515625" style="641" customWidth="1"/>
    <col min="12291" max="12292" width="22.28515625" style="641" customWidth="1"/>
    <col min="12293" max="12293" width="16.42578125" style="641" customWidth="1"/>
    <col min="12294" max="12294" width="14.85546875" style="641" customWidth="1"/>
    <col min="12295" max="12295" width="14.5703125" style="641" customWidth="1"/>
    <col min="12296" max="12296" width="7.28515625" style="641" customWidth="1"/>
    <col min="12297" max="12297" width="24.28515625" style="641" customWidth="1"/>
    <col min="12298" max="12299" width="22.5703125" style="641" customWidth="1"/>
    <col min="12300" max="12300" width="16.140625" style="641" customWidth="1"/>
    <col min="12301" max="12302" width="13.7109375" style="641" customWidth="1"/>
    <col min="12303" max="12303" width="22.85546875" style="641" customWidth="1"/>
    <col min="12304" max="12305" width="22.28515625" style="641" customWidth="1"/>
    <col min="12306" max="12306" width="15.5703125" style="641" customWidth="1"/>
    <col min="12307" max="12308" width="13.7109375" style="641" customWidth="1"/>
    <col min="12309" max="12309" width="23.140625" style="641" customWidth="1"/>
    <col min="12310" max="12311" width="23.42578125" style="641" customWidth="1"/>
    <col min="12312" max="12312" width="16.140625" style="641" customWidth="1"/>
    <col min="12313" max="12313" width="14" style="641" customWidth="1"/>
    <col min="12314" max="12314" width="15.28515625" style="641" customWidth="1"/>
    <col min="12315" max="12317" width="22.7109375" style="641" customWidth="1"/>
    <col min="12318" max="12318" width="15.7109375" style="641" customWidth="1"/>
    <col min="12319" max="12319" width="13.7109375" style="641" customWidth="1"/>
    <col min="12320" max="12320" width="10.42578125" style="641" customWidth="1"/>
    <col min="12321" max="12544" width="9.140625" style="641"/>
    <col min="12545" max="12545" width="17.5703125" style="641" customWidth="1"/>
    <col min="12546" max="12546" width="23.28515625" style="641" customWidth="1"/>
    <col min="12547" max="12548" width="22.28515625" style="641" customWidth="1"/>
    <col min="12549" max="12549" width="16.42578125" style="641" customWidth="1"/>
    <col min="12550" max="12550" width="14.85546875" style="641" customWidth="1"/>
    <col min="12551" max="12551" width="14.5703125" style="641" customWidth="1"/>
    <col min="12552" max="12552" width="7.28515625" style="641" customWidth="1"/>
    <col min="12553" max="12553" width="24.28515625" style="641" customWidth="1"/>
    <col min="12554" max="12555" width="22.5703125" style="641" customWidth="1"/>
    <col min="12556" max="12556" width="16.140625" style="641" customWidth="1"/>
    <col min="12557" max="12558" width="13.7109375" style="641" customWidth="1"/>
    <col min="12559" max="12559" width="22.85546875" style="641" customWidth="1"/>
    <col min="12560" max="12561" width="22.28515625" style="641" customWidth="1"/>
    <col min="12562" max="12562" width="15.5703125" style="641" customWidth="1"/>
    <col min="12563" max="12564" width="13.7109375" style="641" customWidth="1"/>
    <col min="12565" max="12565" width="23.140625" style="641" customWidth="1"/>
    <col min="12566" max="12567" width="23.42578125" style="641" customWidth="1"/>
    <col min="12568" max="12568" width="16.140625" style="641" customWidth="1"/>
    <col min="12569" max="12569" width="14" style="641" customWidth="1"/>
    <col min="12570" max="12570" width="15.28515625" style="641" customWidth="1"/>
    <col min="12571" max="12573" width="22.7109375" style="641" customWidth="1"/>
    <col min="12574" max="12574" width="15.7109375" style="641" customWidth="1"/>
    <col min="12575" max="12575" width="13.7109375" style="641" customWidth="1"/>
    <col min="12576" max="12576" width="10.42578125" style="641" customWidth="1"/>
    <col min="12577" max="12800" width="9.140625" style="641"/>
    <col min="12801" max="12801" width="17.5703125" style="641" customWidth="1"/>
    <col min="12802" max="12802" width="23.28515625" style="641" customWidth="1"/>
    <col min="12803" max="12804" width="22.28515625" style="641" customWidth="1"/>
    <col min="12805" max="12805" width="16.42578125" style="641" customWidth="1"/>
    <col min="12806" max="12806" width="14.85546875" style="641" customWidth="1"/>
    <col min="12807" max="12807" width="14.5703125" style="641" customWidth="1"/>
    <col min="12808" max="12808" width="7.28515625" style="641" customWidth="1"/>
    <col min="12809" max="12809" width="24.28515625" style="641" customWidth="1"/>
    <col min="12810" max="12811" width="22.5703125" style="641" customWidth="1"/>
    <col min="12812" max="12812" width="16.140625" style="641" customWidth="1"/>
    <col min="12813" max="12814" width="13.7109375" style="641" customWidth="1"/>
    <col min="12815" max="12815" width="22.85546875" style="641" customWidth="1"/>
    <col min="12816" max="12817" width="22.28515625" style="641" customWidth="1"/>
    <col min="12818" max="12818" width="15.5703125" style="641" customWidth="1"/>
    <col min="12819" max="12820" width="13.7109375" style="641" customWidth="1"/>
    <col min="12821" max="12821" width="23.140625" style="641" customWidth="1"/>
    <col min="12822" max="12823" width="23.42578125" style="641" customWidth="1"/>
    <col min="12824" max="12824" width="16.140625" style="641" customWidth="1"/>
    <col min="12825" max="12825" width="14" style="641" customWidth="1"/>
    <col min="12826" max="12826" width="15.28515625" style="641" customWidth="1"/>
    <col min="12827" max="12829" width="22.7109375" style="641" customWidth="1"/>
    <col min="12830" max="12830" width="15.7109375" style="641" customWidth="1"/>
    <col min="12831" max="12831" width="13.7109375" style="641" customWidth="1"/>
    <col min="12832" max="12832" width="10.42578125" style="641" customWidth="1"/>
    <col min="12833" max="13056" width="9.140625" style="641"/>
    <col min="13057" max="13057" width="17.5703125" style="641" customWidth="1"/>
    <col min="13058" max="13058" width="23.28515625" style="641" customWidth="1"/>
    <col min="13059" max="13060" width="22.28515625" style="641" customWidth="1"/>
    <col min="13061" max="13061" width="16.42578125" style="641" customWidth="1"/>
    <col min="13062" max="13062" width="14.85546875" style="641" customWidth="1"/>
    <col min="13063" max="13063" width="14.5703125" style="641" customWidth="1"/>
    <col min="13064" max="13064" width="7.28515625" style="641" customWidth="1"/>
    <col min="13065" max="13065" width="24.28515625" style="641" customWidth="1"/>
    <col min="13066" max="13067" width="22.5703125" style="641" customWidth="1"/>
    <col min="13068" max="13068" width="16.140625" style="641" customWidth="1"/>
    <col min="13069" max="13070" width="13.7109375" style="641" customWidth="1"/>
    <col min="13071" max="13071" width="22.85546875" style="641" customWidth="1"/>
    <col min="13072" max="13073" width="22.28515625" style="641" customWidth="1"/>
    <col min="13074" max="13074" width="15.5703125" style="641" customWidth="1"/>
    <col min="13075" max="13076" width="13.7109375" style="641" customWidth="1"/>
    <col min="13077" max="13077" width="23.140625" style="641" customWidth="1"/>
    <col min="13078" max="13079" width="23.42578125" style="641" customWidth="1"/>
    <col min="13080" max="13080" width="16.140625" style="641" customWidth="1"/>
    <col min="13081" max="13081" width="14" style="641" customWidth="1"/>
    <col min="13082" max="13082" width="15.28515625" style="641" customWidth="1"/>
    <col min="13083" max="13085" width="22.7109375" style="641" customWidth="1"/>
    <col min="13086" max="13086" width="15.7109375" style="641" customWidth="1"/>
    <col min="13087" max="13087" width="13.7109375" style="641" customWidth="1"/>
    <col min="13088" max="13088" width="10.42578125" style="641" customWidth="1"/>
    <col min="13089" max="13312" width="9.140625" style="641"/>
    <col min="13313" max="13313" width="17.5703125" style="641" customWidth="1"/>
    <col min="13314" max="13314" width="23.28515625" style="641" customWidth="1"/>
    <col min="13315" max="13316" width="22.28515625" style="641" customWidth="1"/>
    <col min="13317" max="13317" width="16.42578125" style="641" customWidth="1"/>
    <col min="13318" max="13318" width="14.85546875" style="641" customWidth="1"/>
    <col min="13319" max="13319" width="14.5703125" style="641" customWidth="1"/>
    <col min="13320" max="13320" width="7.28515625" style="641" customWidth="1"/>
    <col min="13321" max="13321" width="24.28515625" style="641" customWidth="1"/>
    <col min="13322" max="13323" width="22.5703125" style="641" customWidth="1"/>
    <col min="13324" max="13324" width="16.140625" style="641" customWidth="1"/>
    <col min="13325" max="13326" width="13.7109375" style="641" customWidth="1"/>
    <col min="13327" max="13327" width="22.85546875" style="641" customWidth="1"/>
    <col min="13328" max="13329" width="22.28515625" style="641" customWidth="1"/>
    <col min="13330" max="13330" width="15.5703125" style="641" customWidth="1"/>
    <col min="13331" max="13332" width="13.7109375" style="641" customWidth="1"/>
    <col min="13333" max="13333" width="23.140625" style="641" customWidth="1"/>
    <col min="13334" max="13335" width="23.42578125" style="641" customWidth="1"/>
    <col min="13336" max="13336" width="16.140625" style="641" customWidth="1"/>
    <col min="13337" max="13337" width="14" style="641" customWidth="1"/>
    <col min="13338" max="13338" width="15.28515625" style="641" customWidth="1"/>
    <col min="13339" max="13341" width="22.7109375" style="641" customWidth="1"/>
    <col min="13342" max="13342" width="15.7109375" style="641" customWidth="1"/>
    <col min="13343" max="13343" width="13.7109375" style="641" customWidth="1"/>
    <col min="13344" max="13344" width="10.42578125" style="641" customWidth="1"/>
    <col min="13345" max="13568" width="9.140625" style="641"/>
    <col min="13569" max="13569" width="17.5703125" style="641" customWidth="1"/>
    <col min="13570" max="13570" width="23.28515625" style="641" customWidth="1"/>
    <col min="13571" max="13572" width="22.28515625" style="641" customWidth="1"/>
    <col min="13573" max="13573" width="16.42578125" style="641" customWidth="1"/>
    <col min="13574" max="13574" width="14.85546875" style="641" customWidth="1"/>
    <col min="13575" max="13575" width="14.5703125" style="641" customWidth="1"/>
    <col min="13576" max="13576" width="7.28515625" style="641" customWidth="1"/>
    <col min="13577" max="13577" width="24.28515625" style="641" customWidth="1"/>
    <col min="13578" max="13579" width="22.5703125" style="641" customWidth="1"/>
    <col min="13580" max="13580" width="16.140625" style="641" customWidth="1"/>
    <col min="13581" max="13582" width="13.7109375" style="641" customWidth="1"/>
    <col min="13583" max="13583" width="22.85546875" style="641" customWidth="1"/>
    <col min="13584" max="13585" width="22.28515625" style="641" customWidth="1"/>
    <col min="13586" max="13586" width="15.5703125" style="641" customWidth="1"/>
    <col min="13587" max="13588" width="13.7109375" style="641" customWidth="1"/>
    <col min="13589" max="13589" width="23.140625" style="641" customWidth="1"/>
    <col min="13590" max="13591" width="23.42578125" style="641" customWidth="1"/>
    <col min="13592" max="13592" width="16.140625" style="641" customWidth="1"/>
    <col min="13593" max="13593" width="14" style="641" customWidth="1"/>
    <col min="13594" max="13594" width="15.28515625" style="641" customWidth="1"/>
    <col min="13595" max="13597" width="22.7109375" style="641" customWidth="1"/>
    <col min="13598" max="13598" width="15.7109375" style="641" customWidth="1"/>
    <col min="13599" max="13599" width="13.7109375" style="641" customWidth="1"/>
    <col min="13600" max="13600" width="10.42578125" style="641" customWidth="1"/>
    <col min="13601" max="13824" width="9.140625" style="641"/>
    <col min="13825" max="13825" width="17.5703125" style="641" customWidth="1"/>
    <col min="13826" max="13826" width="23.28515625" style="641" customWidth="1"/>
    <col min="13827" max="13828" width="22.28515625" style="641" customWidth="1"/>
    <col min="13829" max="13829" width="16.42578125" style="641" customWidth="1"/>
    <col min="13830" max="13830" width="14.85546875" style="641" customWidth="1"/>
    <col min="13831" max="13831" width="14.5703125" style="641" customWidth="1"/>
    <col min="13832" max="13832" width="7.28515625" style="641" customWidth="1"/>
    <col min="13833" max="13833" width="24.28515625" style="641" customWidth="1"/>
    <col min="13834" max="13835" width="22.5703125" style="641" customWidth="1"/>
    <col min="13836" max="13836" width="16.140625" style="641" customWidth="1"/>
    <col min="13837" max="13838" width="13.7109375" style="641" customWidth="1"/>
    <col min="13839" max="13839" width="22.85546875" style="641" customWidth="1"/>
    <col min="13840" max="13841" width="22.28515625" style="641" customWidth="1"/>
    <col min="13842" max="13842" width="15.5703125" style="641" customWidth="1"/>
    <col min="13843" max="13844" width="13.7109375" style="641" customWidth="1"/>
    <col min="13845" max="13845" width="23.140625" style="641" customWidth="1"/>
    <col min="13846" max="13847" width="23.42578125" style="641" customWidth="1"/>
    <col min="13848" max="13848" width="16.140625" style="641" customWidth="1"/>
    <col min="13849" max="13849" width="14" style="641" customWidth="1"/>
    <col min="13850" max="13850" width="15.28515625" style="641" customWidth="1"/>
    <col min="13851" max="13853" width="22.7109375" style="641" customWidth="1"/>
    <col min="13854" max="13854" width="15.7109375" style="641" customWidth="1"/>
    <col min="13855" max="13855" width="13.7109375" style="641" customWidth="1"/>
    <col min="13856" max="13856" width="10.42578125" style="641" customWidth="1"/>
    <col min="13857" max="14080" width="9.140625" style="641"/>
    <col min="14081" max="14081" width="17.5703125" style="641" customWidth="1"/>
    <col min="14082" max="14082" width="23.28515625" style="641" customWidth="1"/>
    <col min="14083" max="14084" width="22.28515625" style="641" customWidth="1"/>
    <col min="14085" max="14085" width="16.42578125" style="641" customWidth="1"/>
    <col min="14086" max="14086" width="14.85546875" style="641" customWidth="1"/>
    <col min="14087" max="14087" width="14.5703125" style="641" customWidth="1"/>
    <col min="14088" max="14088" width="7.28515625" style="641" customWidth="1"/>
    <col min="14089" max="14089" width="24.28515625" style="641" customWidth="1"/>
    <col min="14090" max="14091" width="22.5703125" style="641" customWidth="1"/>
    <col min="14092" max="14092" width="16.140625" style="641" customWidth="1"/>
    <col min="14093" max="14094" width="13.7109375" style="641" customWidth="1"/>
    <col min="14095" max="14095" width="22.85546875" style="641" customWidth="1"/>
    <col min="14096" max="14097" width="22.28515625" style="641" customWidth="1"/>
    <col min="14098" max="14098" width="15.5703125" style="641" customWidth="1"/>
    <col min="14099" max="14100" width="13.7109375" style="641" customWidth="1"/>
    <col min="14101" max="14101" width="23.140625" style="641" customWidth="1"/>
    <col min="14102" max="14103" width="23.42578125" style="641" customWidth="1"/>
    <col min="14104" max="14104" width="16.140625" style="641" customWidth="1"/>
    <col min="14105" max="14105" width="14" style="641" customWidth="1"/>
    <col min="14106" max="14106" width="15.28515625" style="641" customWidth="1"/>
    <col min="14107" max="14109" width="22.7109375" style="641" customWidth="1"/>
    <col min="14110" max="14110" width="15.7109375" style="641" customWidth="1"/>
    <col min="14111" max="14111" width="13.7109375" style="641" customWidth="1"/>
    <col min="14112" max="14112" width="10.42578125" style="641" customWidth="1"/>
    <col min="14113" max="14336" width="9.140625" style="641"/>
    <col min="14337" max="14337" width="17.5703125" style="641" customWidth="1"/>
    <col min="14338" max="14338" width="23.28515625" style="641" customWidth="1"/>
    <col min="14339" max="14340" width="22.28515625" style="641" customWidth="1"/>
    <col min="14341" max="14341" width="16.42578125" style="641" customWidth="1"/>
    <col min="14342" max="14342" width="14.85546875" style="641" customWidth="1"/>
    <col min="14343" max="14343" width="14.5703125" style="641" customWidth="1"/>
    <col min="14344" max="14344" width="7.28515625" style="641" customWidth="1"/>
    <col min="14345" max="14345" width="24.28515625" style="641" customWidth="1"/>
    <col min="14346" max="14347" width="22.5703125" style="641" customWidth="1"/>
    <col min="14348" max="14348" width="16.140625" style="641" customWidth="1"/>
    <col min="14349" max="14350" width="13.7109375" style="641" customWidth="1"/>
    <col min="14351" max="14351" width="22.85546875" style="641" customWidth="1"/>
    <col min="14352" max="14353" width="22.28515625" style="641" customWidth="1"/>
    <col min="14354" max="14354" width="15.5703125" style="641" customWidth="1"/>
    <col min="14355" max="14356" width="13.7109375" style="641" customWidth="1"/>
    <col min="14357" max="14357" width="23.140625" style="641" customWidth="1"/>
    <col min="14358" max="14359" width="23.42578125" style="641" customWidth="1"/>
    <col min="14360" max="14360" width="16.140625" style="641" customWidth="1"/>
    <col min="14361" max="14361" width="14" style="641" customWidth="1"/>
    <col min="14362" max="14362" width="15.28515625" style="641" customWidth="1"/>
    <col min="14363" max="14365" width="22.7109375" style="641" customWidth="1"/>
    <col min="14366" max="14366" width="15.7109375" style="641" customWidth="1"/>
    <col min="14367" max="14367" width="13.7109375" style="641" customWidth="1"/>
    <col min="14368" max="14368" width="10.42578125" style="641" customWidth="1"/>
    <col min="14369" max="14592" width="9.140625" style="641"/>
    <col min="14593" max="14593" width="17.5703125" style="641" customWidth="1"/>
    <col min="14594" max="14594" width="23.28515625" style="641" customWidth="1"/>
    <col min="14595" max="14596" width="22.28515625" style="641" customWidth="1"/>
    <col min="14597" max="14597" width="16.42578125" style="641" customWidth="1"/>
    <col min="14598" max="14598" width="14.85546875" style="641" customWidth="1"/>
    <col min="14599" max="14599" width="14.5703125" style="641" customWidth="1"/>
    <col min="14600" max="14600" width="7.28515625" style="641" customWidth="1"/>
    <col min="14601" max="14601" width="24.28515625" style="641" customWidth="1"/>
    <col min="14602" max="14603" width="22.5703125" style="641" customWidth="1"/>
    <col min="14604" max="14604" width="16.140625" style="641" customWidth="1"/>
    <col min="14605" max="14606" width="13.7109375" style="641" customWidth="1"/>
    <col min="14607" max="14607" width="22.85546875" style="641" customWidth="1"/>
    <col min="14608" max="14609" width="22.28515625" style="641" customWidth="1"/>
    <col min="14610" max="14610" width="15.5703125" style="641" customWidth="1"/>
    <col min="14611" max="14612" width="13.7109375" style="641" customWidth="1"/>
    <col min="14613" max="14613" width="23.140625" style="641" customWidth="1"/>
    <col min="14614" max="14615" width="23.42578125" style="641" customWidth="1"/>
    <col min="14616" max="14616" width="16.140625" style="641" customWidth="1"/>
    <col min="14617" max="14617" width="14" style="641" customWidth="1"/>
    <col min="14618" max="14618" width="15.28515625" style="641" customWidth="1"/>
    <col min="14619" max="14621" width="22.7109375" style="641" customWidth="1"/>
    <col min="14622" max="14622" width="15.7109375" style="641" customWidth="1"/>
    <col min="14623" max="14623" width="13.7109375" style="641" customWidth="1"/>
    <col min="14624" max="14624" width="10.42578125" style="641" customWidth="1"/>
    <col min="14625" max="14848" width="9.140625" style="641"/>
    <col min="14849" max="14849" width="17.5703125" style="641" customWidth="1"/>
    <col min="14850" max="14850" width="23.28515625" style="641" customWidth="1"/>
    <col min="14851" max="14852" width="22.28515625" style="641" customWidth="1"/>
    <col min="14853" max="14853" width="16.42578125" style="641" customWidth="1"/>
    <col min="14854" max="14854" width="14.85546875" style="641" customWidth="1"/>
    <col min="14855" max="14855" width="14.5703125" style="641" customWidth="1"/>
    <col min="14856" max="14856" width="7.28515625" style="641" customWidth="1"/>
    <col min="14857" max="14857" width="24.28515625" style="641" customWidth="1"/>
    <col min="14858" max="14859" width="22.5703125" style="641" customWidth="1"/>
    <col min="14860" max="14860" width="16.140625" style="641" customWidth="1"/>
    <col min="14861" max="14862" width="13.7109375" style="641" customWidth="1"/>
    <col min="14863" max="14863" width="22.85546875" style="641" customWidth="1"/>
    <col min="14864" max="14865" width="22.28515625" style="641" customWidth="1"/>
    <col min="14866" max="14866" width="15.5703125" style="641" customWidth="1"/>
    <col min="14867" max="14868" width="13.7109375" style="641" customWidth="1"/>
    <col min="14869" max="14869" width="23.140625" style="641" customWidth="1"/>
    <col min="14870" max="14871" width="23.42578125" style="641" customWidth="1"/>
    <col min="14872" max="14872" width="16.140625" style="641" customWidth="1"/>
    <col min="14873" max="14873" width="14" style="641" customWidth="1"/>
    <col min="14874" max="14874" width="15.28515625" style="641" customWidth="1"/>
    <col min="14875" max="14877" width="22.7109375" style="641" customWidth="1"/>
    <col min="14878" max="14878" width="15.7109375" style="641" customWidth="1"/>
    <col min="14879" max="14879" width="13.7109375" style="641" customWidth="1"/>
    <col min="14880" max="14880" width="10.42578125" style="641" customWidth="1"/>
    <col min="14881" max="15104" width="9.140625" style="641"/>
    <col min="15105" max="15105" width="17.5703125" style="641" customWidth="1"/>
    <col min="15106" max="15106" width="23.28515625" style="641" customWidth="1"/>
    <col min="15107" max="15108" width="22.28515625" style="641" customWidth="1"/>
    <col min="15109" max="15109" width="16.42578125" style="641" customWidth="1"/>
    <col min="15110" max="15110" width="14.85546875" style="641" customWidth="1"/>
    <col min="15111" max="15111" width="14.5703125" style="641" customWidth="1"/>
    <col min="15112" max="15112" width="7.28515625" style="641" customWidth="1"/>
    <col min="15113" max="15113" width="24.28515625" style="641" customWidth="1"/>
    <col min="15114" max="15115" width="22.5703125" style="641" customWidth="1"/>
    <col min="15116" max="15116" width="16.140625" style="641" customWidth="1"/>
    <col min="15117" max="15118" width="13.7109375" style="641" customWidth="1"/>
    <col min="15119" max="15119" width="22.85546875" style="641" customWidth="1"/>
    <col min="15120" max="15121" width="22.28515625" style="641" customWidth="1"/>
    <col min="15122" max="15122" width="15.5703125" style="641" customWidth="1"/>
    <col min="15123" max="15124" width="13.7109375" style="641" customWidth="1"/>
    <col min="15125" max="15125" width="23.140625" style="641" customWidth="1"/>
    <col min="15126" max="15127" width="23.42578125" style="641" customWidth="1"/>
    <col min="15128" max="15128" width="16.140625" style="641" customWidth="1"/>
    <col min="15129" max="15129" width="14" style="641" customWidth="1"/>
    <col min="15130" max="15130" width="15.28515625" style="641" customWidth="1"/>
    <col min="15131" max="15133" width="22.7109375" style="641" customWidth="1"/>
    <col min="15134" max="15134" width="15.7109375" style="641" customWidth="1"/>
    <col min="15135" max="15135" width="13.7109375" style="641" customWidth="1"/>
    <col min="15136" max="15136" width="10.42578125" style="641" customWidth="1"/>
    <col min="15137" max="15360" width="9.140625" style="641"/>
    <col min="15361" max="15361" width="17.5703125" style="641" customWidth="1"/>
    <col min="15362" max="15362" width="23.28515625" style="641" customWidth="1"/>
    <col min="15363" max="15364" width="22.28515625" style="641" customWidth="1"/>
    <col min="15365" max="15365" width="16.42578125" style="641" customWidth="1"/>
    <col min="15366" max="15366" width="14.85546875" style="641" customWidth="1"/>
    <col min="15367" max="15367" width="14.5703125" style="641" customWidth="1"/>
    <col min="15368" max="15368" width="7.28515625" style="641" customWidth="1"/>
    <col min="15369" max="15369" width="24.28515625" style="641" customWidth="1"/>
    <col min="15370" max="15371" width="22.5703125" style="641" customWidth="1"/>
    <col min="15372" max="15372" width="16.140625" style="641" customWidth="1"/>
    <col min="15373" max="15374" width="13.7109375" style="641" customWidth="1"/>
    <col min="15375" max="15375" width="22.85546875" style="641" customWidth="1"/>
    <col min="15376" max="15377" width="22.28515625" style="641" customWidth="1"/>
    <col min="15378" max="15378" width="15.5703125" style="641" customWidth="1"/>
    <col min="15379" max="15380" width="13.7109375" style="641" customWidth="1"/>
    <col min="15381" max="15381" width="23.140625" style="641" customWidth="1"/>
    <col min="15382" max="15383" width="23.42578125" style="641" customWidth="1"/>
    <col min="15384" max="15384" width="16.140625" style="641" customWidth="1"/>
    <col min="15385" max="15385" width="14" style="641" customWidth="1"/>
    <col min="15386" max="15386" width="15.28515625" style="641" customWidth="1"/>
    <col min="15387" max="15389" width="22.7109375" style="641" customWidth="1"/>
    <col min="15390" max="15390" width="15.7109375" style="641" customWidth="1"/>
    <col min="15391" max="15391" width="13.7109375" style="641" customWidth="1"/>
    <col min="15392" max="15392" width="10.42578125" style="641" customWidth="1"/>
    <col min="15393" max="15616" width="9.140625" style="641"/>
    <col min="15617" max="15617" width="17.5703125" style="641" customWidth="1"/>
    <col min="15618" max="15618" width="23.28515625" style="641" customWidth="1"/>
    <col min="15619" max="15620" width="22.28515625" style="641" customWidth="1"/>
    <col min="15621" max="15621" width="16.42578125" style="641" customWidth="1"/>
    <col min="15622" max="15622" width="14.85546875" style="641" customWidth="1"/>
    <col min="15623" max="15623" width="14.5703125" style="641" customWidth="1"/>
    <col min="15624" max="15624" width="7.28515625" style="641" customWidth="1"/>
    <col min="15625" max="15625" width="24.28515625" style="641" customWidth="1"/>
    <col min="15626" max="15627" width="22.5703125" style="641" customWidth="1"/>
    <col min="15628" max="15628" width="16.140625" style="641" customWidth="1"/>
    <col min="15629" max="15630" width="13.7109375" style="641" customWidth="1"/>
    <col min="15631" max="15631" width="22.85546875" style="641" customWidth="1"/>
    <col min="15632" max="15633" width="22.28515625" style="641" customWidth="1"/>
    <col min="15634" max="15634" width="15.5703125" style="641" customWidth="1"/>
    <col min="15635" max="15636" width="13.7109375" style="641" customWidth="1"/>
    <col min="15637" max="15637" width="23.140625" style="641" customWidth="1"/>
    <col min="15638" max="15639" width="23.42578125" style="641" customWidth="1"/>
    <col min="15640" max="15640" width="16.140625" style="641" customWidth="1"/>
    <col min="15641" max="15641" width="14" style="641" customWidth="1"/>
    <col min="15642" max="15642" width="15.28515625" style="641" customWidth="1"/>
    <col min="15643" max="15645" width="22.7109375" style="641" customWidth="1"/>
    <col min="15646" max="15646" width="15.7109375" style="641" customWidth="1"/>
    <col min="15647" max="15647" width="13.7109375" style="641" customWidth="1"/>
    <col min="15648" max="15648" width="10.42578125" style="641" customWidth="1"/>
    <col min="15649" max="15872" width="9.140625" style="641"/>
    <col min="15873" max="15873" width="17.5703125" style="641" customWidth="1"/>
    <col min="15874" max="15874" width="23.28515625" style="641" customWidth="1"/>
    <col min="15875" max="15876" width="22.28515625" style="641" customWidth="1"/>
    <col min="15877" max="15877" width="16.42578125" style="641" customWidth="1"/>
    <col min="15878" max="15878" width="14.85546875" style="641" customWidth="1"/>
    <col min="15879" max="15879" width="14.5703125" style="641" customWidth="1"/>
    <col min="15880" max="15880" width="7.28515625" style="641" customWidth="1"/>
    <col min="15881" max="15881" width="24.28515625" style="641" customWidth="1"/>
    <col min="15882" max="15883" width="22.5703125" style="641" customWidth="1"/>
    <col min="15884" max="15884" width="16.140625" style="641" customWidth="1"/>
    <col min="15885" max="15886" width="13.7109375" style="641" customWidth="1"/>
    <col min="15887" max="15887" width="22.85546875" style="641" customWidth="1"/>
    <col min="15888" max="15889" width="22.28515625" style="641" customWidth="1"/>
    <col min="15890" max="15890" width="15.5703125" style="641" customWidth="1"/>
    <col min="15891" max="15892" width="13.7109375" style="641" customWidth="1"/>
    <col min="15893" max="15893" width="23.140625" style="641" customWidth="1"/>
    <col min="15894" max="15895" width="23.42578125" style="641" customWidth="1"/>
    <col min="15896" max="15896" width="16.140625" style="641" customWidth="1"/>
    <col min="15897" max="15897" width="14" style="641" customWidth="1"/>
    <col min="15898" max="15898" width="15.28515625" style="641" customWidth="1"/>
    <col min="15899" max="15901" width="22.7109375" style="641" customWidth="1"/>
    <col min="15902" max="15902" width="15.7109375" style="641" customWidth="1"/>
    <col min="15903" max="15903" width="13.7109375" style="641" customWidth="1"/>
    <col min="15904" max="15904" width="10.42578125" style="641" customWidth="1"/>
    <col min="15905" max="16128" width="9.140625" style="641"/>
    <col min="16129" max="16129" width="17.5703125" style="641" customWidth="1"/>
    <col min="16130" max="16130" width="23.28515625" style="641" customWidth="1"/>
    <col min="16131" max="16132" width="22.28515625" style="641" customWidth="1"/>
    <col min="16133" max="16133" width="16.42578125" style="641" customWidth="1"/>
    <col min="16134" max="16134" width="14.85546875" style="641" customWidth="1"/>
    <col min="16135" max="16135" width="14.5703125" style="641" customWidth="1"/>
    <col min="16136" max="16136" width="7.28515625" style="641" customWidth="1"/>
    <col min="16137" max="16137" width="24.28515625" style="641" customWidth="1"/>
    <col min="16138" max="16139" width="22.5703125" style="641" customWidth="1"/>
    <col min="16140" max="16140" width="16.140625" style="641" customWidth="1"/>
    <col min="16141" max="16142" width="13.7109375" style="641" customWidth="1"/>
    <col min="16143" max="16143" width="22.85546875" style="641" customWidth="1"/>
    <col min="16144" max="16145" width="22.28515625" style="641" customWidth="1"/>
    <col min="16146" max="16146" width="15.5703125" style="641" customWidth="1"/>
    <col min="16147" max="16148" width="13.7109375" style="641" customWidth="1"/>
    <col min="16149" max="16149" width="23.140625" style="641" customWidth="1"/>
    <col min="16150" max="16151" width="23.42578125" style="641" customWidth="1"/>
    <col min="16152" max="16152" width="16.140625" style="641" customWidth="1"/>
    <col min="16153" max="16153" width="14" style="641" customWidth="1"/>
    <col min="16154" max="16154" width="15.28515625" style="641" customWidth="1"/>
    <col min="16155" max="16157" width="22.7109375" style="641" customWidth="1"/>
    <col min="16158" max="16158" width="15.7109375" style="641" customWidth="1"/>
    <col min="16159" max="16159" width="13.7109375" style="641" customWidth="1"/>
    <col min="16160" max="16160" width="10.42578125" style="641" customWidth="1"/>
    <col min="16161" max="16384" width="9.140625" style="641"/>
  </cols>
  <sheetData>
    <row r="1" spans="1:33" x14ac:dyDescent="0.2">
      <c r="A1" s="640" t="s">
        <v>336</v>
      </c>
    </row>
    <row r="2" spans="1:33" x14ac:dyDescent="0.2">
      <c r="A2" s="641" t="s">
        <v>420</v>
      </c>
    </row>
    <row r="4" spans="1:33" x14ac:dyDescent="0.2">
      <c r="A4" s="642" t="s">
        <v>27</v>
      </c>
      <c r="B4" s="642"/>
      <c r="C4" s="642"/>
      <c r="D4" s="642"/>
      <c r="E4" s="642"/>
      <c r="F4" s="642"/>
      <c r="G4" s="642"/>
      <c r="H4" s="642"/>
      <c r="I4" s="642" t="str">
        <f>A4</f>
        <v>Number of Housing Units (Millions)</v>
      </c>
      <c r="J4" s="642"/>
      <c r="K4" s="642"/>
      <c r="L4" s="642"/>
      <c r="M4" s="642"/>
      <c r="N4" s="642"/>
      <c r="O4" s="642" t="str">
        <f>A4</f>
        <v>Number of Housing Units (Millions)</v>
      </c>
      <c r="P4" s="642"/>
      <c r="Q4" s="642"/>
      <c r="R4" s="642"/>
      <c r="S4" s="642"/>
      <c r="T4" s="642"/>
      <c r="U4" s="642" t="str">
        <f>A4</f>
        <v>Number of Housing Units (Millions)</v>
      </c>
      <c r="V4" s="642"/>
      <c r="W4" s="642"/>
      <c r="X4" s="642"/>
      <c r="Y4" s="642"/>
      <c r="Z4" s="642"/>
      <c r="AA4" s="642" t="str">
        <f>A4</f>
        <v>Number of Housing Units (Millions)</v>
      </c>
      <c r="AB4" s="642"/>
      <c r="AC4" s="642"/>
      <c r="AD4" s="642"/>
      <c r="AE4" s="642"/>
    </row>
    <row r="6" spans="1:33" ht="13.5" thickBot="1" x14ac:dyDescent="0.25">
      <c r="A6" s="643"/>
      <c r="B6" s="949" t="s">
        <v>50</v>
      </c>
      <c r="C6" s="949"/>
      <c r="D6" s="949"/>
      <c r="E6" s="949"/>
      <c r="F6" s="949"/>
      <c r="G6" s="644"/>
      <c r="H6" s="645"/>
      <c r="I6" s="950" t="s">
        <v>22</v>
      </c>
      <c r="J6" s="950"/>
      <c r="K6" s="950"/>
      <c r="L6" s="950"/>
      <c r="M6" s="950"/>
      <c r="N6" s="646"/>
      <c r="O6" s="951" t="s">
        <v>23</v>
      </c>
      <c r="P6" s="951"/>
      <c r="Q6" s="951"/>
      <c r="R6" s="951"/>
      <c r="S6" s="951"/>
      <c r="T6" s="647"/>
      <c r="U6" s="954" t="s">
        <v>24</v>
      </c>
      <c r="V6" s="952"/>
      <c r="W6" s="952"/>
      <c r="X6" s="952"/>
      <c r="Y6" s="955"/>
      <c r="Z6" s="648"/>
      <c r="AA6" s="956" t="s">
        <v>25</v>
      </c>
      <c r="AB6" s="953"/>
      <c r="AC6" s="953"/>
      <c r="AD6" s="953"/>
      <c r="AE6" s="957"/>
      <c r="AF6" s="641" t="s">
        <v>410</v>
      </c>
      <c r="AG6" s="641" t="s">
        <v>411</v>
      </c>
    </row>
    <row r="7" spans="1:33" x14ac:dyDescent="0.2">
      <c r="B7" s="649" t="s">
        <v>17</v>
      </c>
      <c r="C7" s="649" t="s">
        <v>18</v>
      </c>
      <c r="D7" s="649" t="s">
        <v>19</v>
      </c>
      <c r="E7" s="649" t="s">
        <v>20</v>
      </c>
      <c r="F7" s="649" t="s">
        <v>21</v>
      </c>
      <c r="G7" s="649"/>
      <c r="H7" s="649"/>
      <c r="I7" s="650" t="s">
        <v>17</v>
      </c>
      <c r="J7" s="649" t="s">
        <v>18</v>
      </c>
      <c r="K7" s="649" t="s">
        <v>19</v>
      </c>
      <c r="L7" s="649" t="s">
        <v>20</v>
      </c>
      <c r="M7" s="651" t="s">
        <v>21</v>
      </c>
      <c r="N7" s="649" t="s">
        <v>32</v>
      </c>
      <c r="O7" s="650" t="s">
        <v>17</v>
      </c>
      <c r="P7" s="649" t="s">
        <v>18</v>
      </c>
      <c r="Q7" s="649" t="s">
        <v>19</v>
      </c>
      <c r="R7" s="649" t="s">
        <v>20</v>
      </c>
      <c r="S7" s="651" t="s">
        <v>21</v>
      </c>
      <c r="T7" s="649" t="s">
        <v>32</v>
      </c>
      <c r="U7" s="649" t="s">
        <v>17</v>
      </c>
      <c r="V7" s="649" t="s">
        <v>18</v>
      </c>
      <c r="W7" s="649" t="s">
        <v>19</v>
      </c>
      <c r="X7" s="649" t="s">
        <v>20</v>
      </c>
      <c r="Y7" s="652" t="s">
        <v>21</v>
      </c>
      <c r="Z7" s="649" t="s">
        <v>32</v>
      </c>
      <c r="AA7" s="649" t="s">
        <v>17</v>
      </c>
      <c r="AB7" s="649" t="s">
        <v>18</v>
      </c>
      <c r="AC7" s="649" t="s">
        <v>19</v>
      </c>
      <c r="AD7" s="649" t="s">
        <v>20</v>
      </c>
      <c r="AE7" s="651" t="s">
        <v>21</v>
      </c>
      <c r="AF7" s="653" t="s">
        <v>51</v>
      </c>
    </row>
    <row r="8" spans="1:33" x14ac:dyDescent="0.2">
      <c r="A8" s="654">
        <v>1978</v>
      </c>
      <c r="B8" s="655">
        <v>48.5</v>
      </c>
      <c r="C8" s="655">
        <v>3.1</v>
      </c>
      <c r="D8" s="655">
        <v>4.8</v>
      </c>
      <c r="E8" s="655">
        <v>11</v>
      </c>
      <c r="F8" s="655">
        <v>9.1999999999999993</v>
      </c>
      <c r="G8" s="655">
        <f t="shared" ref="G8:G18" si="0">SUM(B8:F8)</f>
        <v>76.600000000000009</v>
      </c>
      <c r="H8" s="655"/>
      <c r="I8" s="656">
        <v>7.9</v>
      </c>
      <c r="J8" s="655">
        <v>1.6</v>
      </c>
      <c r="K8" s="655">
        <v>0.4</v>
      </c>
      <c r="L8" s="655">
        <v>4.4000000000000004</v>
      </c>
      <c r="M8" s="657">
        <v>3.1</v>
      </c>
      <c r="N8" s="658"/>
      <c r="O8" s="656">
        <v>15.5</v>
      </c>
      <c r="P8" s="658">
        <v>0.6</v>
      </c>
      <c r="Q8" s="658">
        <v>0.9</v>
      </c>
      <c r="R8" s="658">
        <v>2.9</v>
      </c>
      <c r="S8" s="657">
        <v>0.8</v>
      </c>
      <c r="T8" s="658"/>
      <c r="U8" s="655">
        <v>16.899999999999999</v>
      </c>
      <c r="V8" s="655">
        <v>0.5</v>
      </c>
      <c r="W8" s="655">
        <v>2.8</v>
      </c>
      <c r="X8" s="655">
        <v>2</v>
      </c>
      <c r="Y8" s="657">
        <v>2.2999999999999998</v>
      </c>
      <c r="Z8" s="658"/>
      <c r="AA8" s="658">
        <v>8.1999999999999993</v>
      </c>
      <c r="AB8" s="658">
        <v>0.4</v>
      </c>
      <c r="AC8" s="658">
        <v>0.7</v>
      </c>
      <c r="AD8" s="658">
        <v>1.7</v>
      </c>
      <c r="AE8" s="657">
        <v>3</v>
      </c>
      <c r="AF8" s="659">
        <f t="shared" ref="AF8:AF18" si="1">SUM(I8:AE8)</f>
        <v>76.600000000000009</v>
      </c>
      <c r="AG8" s="659">
        <f>G8</f>
        <v>76.600000000000009</v>
      </c>
    </row>
    <row r="9" spans="1:33" x14ac:dyDescent="0.2">
      <c r="A9" s="654">
        <v>1979</v>
      </c>
      <c r="B9" s="655">
        <v>50.1</v>
      </c>
      <c r="C9" s="655">
        <v>3.3</v>
      </c>
      <c r="D9" s="655">
        <v>4.0999999999999996</v>
      </c>
      <c r="E9" s="655">
        <v>9.4</v>
      </c>
      <c r="F9" s="655">
        <v>10.6</v>
      </c>
      <c r="G9" s="655">
        <f t="shared" si="0"/>
        <v>77.5</v>
      </c>
      <c r="H9" s="655"/>
      <c r="I9" s="656">
        <v>8</v>
      </c>
      <c r="J9" s="655">
        <v>1.1000000000000001</v>
      </c>
      <c r="K9" s="655">
        <v>0.2</v>
      </c>
      <c r="L9" s="655">
        <v>3.5</v>
      </c>
      <c r="M9" s="657">
        <v>4.4000000000000004</v>
      </c>
      <c r="N9" s="658"/>
      <c r="O9" s="656">
        <v>15.6</v>
      </c>
      <c r="P9" s="658">
        <v>0.7</v>
      </c>
      <c r="Q9" s="658">
        <v>0.7</v>
      </c>
      <c r="R9" s="658">
        <v>2.7</v>
      </c>
      <c r="S9" s="657">
        <v>1</v>
      </c>
      <c r="T9" s="658"/>
      <c r="U9" s="655">
        <v>18</v>
      </c>
      <c r="V9" s="655">
        <v>0.9</v>
      </c>
      <c r="W9" s="655">
        <v>2.2000000000000002</v>
      </c>
      <c r="X9" s="655">
        <v>1.6</v>
      </c>
      <c r="Y9" s="657">
        <v>2.2000000000000002</v>
      </c>
      <c r="Z9" s="658"/>
      <c r="AA9" s="658">
        <v>8.6</v>
      </c>
      <c r="AB9" s="658">
        <v>0.5</v>
      </c>
      <c r="AC9" s="658">
        <v>0.9</v>
      </c>
      <c r="AD9" s="658">
        <v>1.6</v>
      </c>
      <c r="AE9" s="657">
        <v>3</v>
      </c>
      <c r="AF9" s="659">
        <f t="shared" si="1"/>
        <v>77.400000000000006</v>
      </c>
      <c r="AG9" s="659">
        <f t="shared" ref="AG9:AG18" si="2">G9</f>
        <v>77.5</v>
      </c>
    </row>
    <row r="10" spans="1:33" x14ac:dyDescent="0.2">
      <c r="A10" s="654">
        <v>1980</v>
      </c>
      <c r="B10" s="655">
        <v>53</v>
      </c>
      <c r="C10" s="655">
        <v>3.3</v>
      </c>
      <c r="D10" s="655">
        <v>4.5999999999999996</v>
      </c>
      <c r="E10" s="655">
        <v>9.9</v>
      </c>
      <c r="F10" s="655">
        <v>10.8</v>
      </c>
      <c r="G10" s="655">
        <f t="shared" si="0"/>
        <v>81.599999999999994</v>
      </c>
      <c r="H10" s="655"/>
      <c r="I10" s="656">
        <v>8.8000000000000007</v>
      </c>
      <c r="J10" s="655">
        <v>1.6</v>
      </c>
      <c r="K10" s="655">
        <v>0.5</v>
      </c>
      <c r="L10" s="655">
        <v>3.3</v>
      </c>
      <c r="M10" s="657">
        <v>3.5</v>
      </c>
      <c r="N10" s="658"/>
      <c r="O10" s="656">
        <v>15.2</v>
      </c>
      <c r="P10" s="658">
        <v>0.3</v>
      </c>
      <c r="Q10" s="658">
        <v>0.6</v>
      </c>
      <c r="R10" s="658">
        <v>2.9</v>
      </c>
      <c r="S10" s="657">
        <v>2.1</v>
      </c>
      <c r="T10" s="658"/>
      <c r="U10" s="655">
        <v>19.100000000000001</v>
      </c>
      <c r="V10" s="655">
        <v>0.6</v>
      </c>
      <c r="W10" s="655">
        <v>2.4</v>
      </c>
      <c r="X10" s="655">
        <v>2</v>
      </c>
      <c r="Y10" s="657">
        <v>2.8</v>
      </c>
      <c r="Z10" s="658"/>
      <c r="AA10" s="658">
        <v>9.9</v>
      </c>
      <c r="AB10" s="658">
        <v>0.9</v>
      </c>
      <c r="AC10" s="658">
        <v>1.1000000000000001</v>
      </c>
      <c r="AD10" s="658">
        <v>1.7</v>
      </c>
      <c r="AE10" s="657">
        <v>2.2999999999999998</v>
      </c>
      <c r="AF10" s="659">
        <f t="shared" si="1"/>
        <v>81.600000000000009</v>
      </c>
      <c r="AG10" s="659">
        <f t="shared" si="2"/>
        <v>81.599999999999994</v>
      </c>
    </row>
    <row r="11" spans="1:33" x14ac:dyDescent="0.2">
      <c r="A11" s="654">
        <v>1981</v>
      </c>
      <c r="B11" s="655">
        <v>54.6</v>
      </c>
      <c r="C11" s="655">
        <v>3</v>
      </c>
      <c r="D11" s="655">
        <v>4.2</v>
      </c>
      <c r="E11" s="655">
        <v>9.3000000000000007</v>
      </c>
      <c r="F11" s="655">
        <v>12</v>
      </c>
      <c r="G11" s="655">
        <f t="shared" si="0"/>
        <v>83.100000000000009</v>
      </c>
      <c r="H11" s="655"/>
      <c r="I11" s="656">
        <v>8.8000000000000007</v>
      </c>
      <c r="J11" s="655">
        <v>1.3</v>
      </c>
      <c r="K11" s="655">
        <v>0.4</v>
      </c>
      <c r="L11" s="655">
        <v>3.6</v>
      </c>
      <c r="M11" s="657">
        <v>3.8</v>
      </c>
      <c r="N11" s="658"/>
      <c r="O11" s="656">
        <v>15.2</v>
      </c>
      <c r="P11" s="658">
        <v>0.3</v>
      </c>
      <c r="Q11" s="658">
        <v>0.8</v>
      </c>
      <c r="R11" s="658">
        <v>2.4</v>
      </c>
      <c r="S11" s="657">
        <v>2.5</v>
      </c>
      <c r="T11" s="658"/>
      <c r="U11" s="655">
        <v>19.899999999999999</v>
      </c>
      <c r="V11" s="655">
        <v>0.7</v>
      </c>
      <c r="W11" s="655">
        <v>2.1</v>
      </c>
      <c r="X11" s="655">
        <v>1.8</v>
      </c>
      <c r="Y11" s="657">
        <v>3.2</v>
      </c>
      <c r="Z11" s="658"/>
      <c r="AA11" s="658">
        <v>10.7</v>
      </c>
      <c r="AB11" s="658">
        <v>0.7</v>
      </c>
      <c r="AC11" s="658">
        <v>0.8</v>
      </c>
      <c r="AD11" s="658">
        <v>1.5</v>
      </c>
      <c r="AE11" s="657">
        <v>2.5</v>
      </c>
      <c r="AF11" s="659">
        <f t="shared" si="1"/>
        <v>83</v>
      </c>
      <c r="AG11" s="659">
        <f t="shared" si="2"/>
        <v>83.100000000000009</v>
      </c>
    </row>
    <row r="12" spans="1:33" x14ac:dyDescent="0.2">
      <c r="A12" s="654">
        <v>1982</v>
      </c>
      <c r="B12" s="655">
        <v>53.8</v>
      </c>
      <c r="C12" s="655">
        <v>3.9</v>
      </c>
      <c r="D12" s="655">
        <v>3.7</v>
      </c>
      <c r="E12" s="655">
        <v>10.1</v>
      </c>
      <c r="F12" s="655">
        <v>12.2</v>
      </c>
      <c r="G12" s="655">
        <f t="shared" si="0"/>
        <v>83.7</v>
      </c>
      <c r="H12" s="655"/>
      <c r="I12" s="656">
        <v>8.6999999999999993</v>
      </c>
      <c r="J12" s="655">
        <v>1.9</v>
      </c>
      <c r="K12" s="655">
        <v>0.4</v>
      </c>
      <c r="L12" s="655">
        <v>3.5</v>
      </c>
      <c r="M12" s="657">
        <v>3.5</v>
      </c>
      <c r="N12" s="658"/>
      <c r="O12" s="656">
        <v>14.4</v>
      </c>
      <c r="P12" s="658">
        <v>0.6</v>
      </c>
      <c r="Q12" s="658">
        <v>0.7</v>
      </c>
      <c r="R12" s="658">
        <v>2.5</v>
      </c>
      <c r="S12" s="657">
        <v>3.1</v>
      </c>
      <c r="T12" s="658"/>
      <c r="U12" s="655">
        <v>20.5</v>
      </c>
      <c r="V12" s="655">
        <v>0.4</v>
      </c>
      <c r="W12" s="655">
        <v>1.8</v>
      </c>
      <c r="X12" s="655">
        <v>2.4</v>
      </c>
      <c r="Y12" s="657">
        <v>3</v>
      </c>
      <c r="Z12" s="658"/>
      <c r="AA12" s="658">
        <v>10.199999999999999</v>
      </c>
      <c r="AB12" s="658">
        <v>0.9</v>
      </c>
      <c r="AC12" s="658">
        <v>0.9</v>
      </c>
      <c r="AD12" s="658">
        <v>1.7</v>
      </c>
      <c r="AE12" s="657">
        <v>2.7</v>
      </c>
      <c r="AF12" s="659">
        <f t="shared" si="1"/>
        <v>83.800000000000026</v>
      </c>
      <c r="AG12" s="659">
        <f t="shared" si="2"/>
        <v>83.7</v>
      </c>
    </row>
    <row r="13" spans="1:33" x14ac:dyDescent="0.2">
      <c r="A13" s="654">
        <v>1984</v>
      </c>
      <c r="B13" s="655">
        <v>53.5</v>
      </c>
      <c r="C13" s="655">
        <v>4.0999999999999996</v>
      </c>
      <c r="D13" s="655">
        <v>5.0999999999999996</v>
      </c>
      <c r="E13" s="655">
        <v>10</v>
      </c>
      <c r="F13" s="655">
        <v>13.6</v>
      </c>
      <c r="G13" s="655">
        <f t="shared" si="0"/>
        <v>86.3</v>
      </c>
      <c r="H13" s="655"/>
      <c r="I13" s="656">
        <v>9.1</v>
      </c>
      <c r="J13" s="655">
        <v>1.8</v>
      </c>
      <c r="K13" s="655">
        <v>0.7</v>
      </c>
      <c r="L13" s="655">
        <v>3.2</v>
      </c>
      <c r="M13" s="657">
        <v>3.6</v>
      </c>
      <c r="N13" s="658"/>
      <c r="O13" s="656">
        <v>13.7</v>
      </c>
      <c r="P13" s="658">
        <v>0.9</v>
      </c>
      <c r="Q13" s="658">
        <v>1.1000000000000001</v>
      </c>
      <c r="R13" s="658">
        <v>2.8</v>
      </c>
      <c r="S13" s="657">
        <v>3.1</v>
      </c>
      <c r="T13" s="658"/>
      <c r="U13" s="655">
        <v>20.7</v>
      </c>
      <c r="V13" s="655">
        <v>1.1000000000000001</v>
      </c>
      <c r="W13" s="655">
        <v>2.2999999999999998</v>
      </c>
      <c r="X13" s="655">
        <v>1.7</v>
      </c>
      <c r="Y13" s="657">
        <v>3.5</v>
      </c>
      <c r="Z13" s="658"/>
      <c r="AA13" s="658">
        <v>10</v>
      </c>
      <c r="AB13" s="658">
        <v>0.3</v>
      </c>
      <c r="AC13" s="658">
        <v>1</v>
      </c>
      <c r="AD13" s="658">
        <v>2.2999999999999998</v>
      </c>
      <c r="AE13" s="657">
        <v>3.4</v>
      </c>
      <c r="AF13" s="659">
        <f t="shared" si="1"/>
        <v>86.300000000000011</v>
      </c>
      <c r="AG13" s="659">
        <f t="shared" si="2"/>
        <v>86.3</v>
      </c>
    </row>
    <row r="14" spans="1:33" x14ac:dyDescent="0.2">
      <c r="A14" s="654">
        <v>1987</v>
      </c>
      <c r="B14" s="655">
        <v>55.2</v>
      </c>
      <c r="C14" s="655">
        <v>5.3</v>
      </c>
      <c r="D14" s="655">
        <v>5.0999999999999996</v>
      </c>
      <c r="E14" s="655">
        <v>10.1</v>
      </c>
      <c r="F14" s="655">
        <v>14.9</v>
      </c>
      <c r="G14" s="655">
        <f t="shared" si="0"/>
        <v>90.6</v>
      </c>
      <c r="H14" s="655"/>
      <c r="I14" s="656">
        <v>9.1</v>
      </c>
      <c r="J14" s="655">
        <v>2</v>
      </c>
      <c r="K14" s="655">
        <v>0.7</v>
      </c>
      <c r="L14" s="655">
        <v>3.2</v>
      </c>
      <c r="M14" s="657">
        <v>4.0999999999999996</v>
      </c>
      <c r="N14" s="658"/>
      <c r="O14" s="656">
        <v>14.7</v>
      </c>
      <c r="P14" s="658">
        <v>0.9</v>
      </c>
      <c r="Q14" s="658">
        <v>1.2</v>
      </c>
      <c r="R14" s="658">
        <v>2.6</v>
      </c>
      <c r="S14" s="657">
        <v>2.8</v>
      </c>
      <c r="T14" s="658"/>
      <c r="U14" s="655">
        <v>20.8</v>
      </c>
      <c r="V14" s="655">
        <v>1.5</v>
      </c>
      <c r="W14" s="655">
        <v>2.2000000000000002</v>
      </c>
      <c r="X14" s="655">
        <v>2.2000000000000002</v>
      </c>
      <c r="Y14" s="657">
        <v>4.2</v>
      </c>
      <c r="Z14" s="658"/>
      <c r="AA14" s="658">
        <v>10.5</v>
      </c>
      <c r="AB14" s="658">
        <v>0.9</v>
      </c>
      <c r="AC14" s="658">
        <v>1</v>
      </c>
      <c r="AD14" s="658">
        <v>2</v>
      </c>
      <c r="AE14" s="657">
        <v>3.8</v>
      </c>
      <c r="AF14" s="659">
        <f t="shared" si="1"/>
        <v>90.4</v>
      </c>
      <c r="AG14" s="659">
        <f t="shared" si="2"/>
        <v>90.6</v>
      </c>
    </row>
    <row r="15" spans="1:33" x14ac:dyDescent="0.2">
      <c r="A15" s="654">
        <v>1990</v>
      </c>
      <c r="B15" s="655">
        <v>58.4</v>
      </c>
      <c r="C15" s="655">
        <v>6</v>
      </c>
      <c r="D15" s="655">
        <v>5.2</v>
      </c>
      <c r="E15" s="655">
        <v>10</v>
      </c>
      <c r="F15" s="655">
        <v>14.4</v>
      </c>
      <c r="G15" s="655">
        <f t="shared" si="0"/>
        <v>94.000000000000014</v>
      </c>
      <c r="H15" s="655"/>
      <c r="I15" s="656">
        <v>9.8000000000000007</v>
      </c>
      <c r="J15" s="655">
        <v>2.1</v>
      </c>
      <c r="K15" s="655">
        <v>0.5</v>
      </c>
      <c r="L15" s="655">
        <v>3.5</v>
      </c>
      <c r="M15" s="657">
        <v>3.3</v>
      </c>
      <c r="N15" s="658"/>
      <c r="O15" s="656">
        <v>15.3</v>
      </c>
      <c r="P15" s="658">
        <v>0.7</v>
      </c>
      <c r="Q15" s="658">
        <v>1.6</v>
      </c>
      <c r="R15" s="658">
        <v>2.5</v>
      </c>
      <c r="S15" s="657">
        <v>3</v>
      </c>
      <c r="T15" s="658"/>
      <c r="U15" s="655">
        <v>21.8</v>
      </c>
      <c r="V15" s="655">
        <v>1.9</v>
      </c>
      <c r="W15" s="655">
        <v>1.9</v>
      </c>
      <c r="X15" s="655">
        <v>2.4</v>
      </c>
      <c r="Y15" s="657">
        <v>4.3</v>
      </c>
      <c r="Z15" s="658"/>
      <c r="AA15" s="658">
        <v>11.5</v>
      </c>
      <c r="AB15" s="658">
        <v>1.2</v>
      </c>
      <c r="AC15" s="658">
        <v>1.2</v>
      </c>
      <c r="AD15" s="658">
        <v>1.7</v>
      </c>
      <c r="AE15" s="657">
        <v>3.8</v>
      </c>
      <c r="AF15" s="659">
        <f t="shared" si="1"/>
        <v>94.000000000000028</v>
      </c>
      <c r="AG15" s="659">
        <f t="shared" si="2"/>
        <v>94.000000000000014</v>
      </c>
    </row>
    <row r="16" spans="1:33" x14ac:dyDescent="0.2">
      <c r="A16" s="654">
        <v>1993</v>
      </c>
      <c r="B16" s="655">
        <v>59.5</v>
      </c>
      <c r="C16" s="655">
        <v>7.3</v>
      </c>
      <c r="D16" s="655">
        <v>5.6</v>
      </c>
      <c r="E16" s="655">
        <v>8</v>
      </c>
      <c r="F16" s="655">
        <v>16.2</v>
      </c>
      <c r="G16" s="655">
        <f t="shared" si="0"/>
        <v>96.6</v>
      </c>
      <c r="H16" s="655"/>
      <c r="I16" s="656">
        <v>9.5</v>
      </c>
      <c r="J16" s="655">
        <v>2.4</v>
      </c>
      <c r="K16" s="655">
        <v>0.5</v>
      </c>
      <c r="L16" s="655">
        <v>2.9</v>
      </c>
      <c r="M16" s="657">
        <v>4.0999999999999996</v>
      </c>
      <c r="N16" s="658"/>
      <c r="O16" s="656">
        <v>15.6</v>
      </c>
      <c r="P16" s="658">
        <v>0.9</v>
      </c>
      <c r="Q16" s="658">
        <v>1.4</v>
      </c>
      <c r="R16" s="658">
        <v>1.8</v>
      </c>
      <c r="S16" s="657">
        <v>3.5</v>
      </c>
      <c r="T16" s="658"/>
      <c r="U16" s="655">
        <v>22.3</v>
      </c>
      <c r="V16" s="655">
        <v>2.5</v>
      </c>
      <c r="W16" s="655">
        <v>2.6</v>
      </c>
      <c r="X16" s="655">
        <v>1.7</v>
      </c>
      <c r="Y16" s="657">
        <v>4.4000000000000004</v>
      </c>
      <c r="Z16" s="658"/>
      <c r="AA16" s="658">
        <v>12</v>
      </c>
      <c r="AB16" s="658">
        <v>1.5</v>
      </c>
      <c r="AC16" s="658">
        <v>1</v>
      </c>
      <c r="AD16" s="658">
        <v>1.6</v>
      </c>
      <c r="AE16" s="657">
        <v>4.3</v>
      </c>
      <c r="AF16" s="659">
        <f t="shared" si="1"/>
        <v>96.499999999999986</v>
      </c>
      <c r="AG16" s="659">
        <f t="shared" si="2"/>
        <v>96.6</v>
      </c>
    </row>
    <row r="17" spans="1:33" x14ac:dyDescent="0.2">
      <c r="A17" s="654">
        <v>1997</v>
      </c>
      <c r="B17" s="655">
        <v>63.8</v>
      </c>
      <c r="C17" s="655">
        <v>9.9</v>
      </c>
      <c r="D17" s="655">
        <v>6.3</v>
      </c>
      <c r="E17" s="655">
        <v>5.6</v>
      </c>
      <c r="F17" s="655">
        <v>15.8</v>
      </c>
      <c r="G17" s="655">
        <f t="shared" si="0"/>
        <v>101.39999999999999</v>
      </c>
      <c r="H17" s="655"/>
      <c r="I17" s="656">
        <v>10.7</v>
      </c>
      <c r="J17" s="655">
        <v>3.1</v>
      </c>
      <c r="K17" s="655">
        <v>0.5</v>
      </c>
      <c r="L17" s="655">
        <v>1.7</v>
      </c>
      <c r="M17" s="657">
        <v>3.8</v>
      </c>
      <c r="N17" s="658"/>
      <c r="O17" s="656">
        <v>16.600000000000001</v>
      </c>
      <c r="P17" s="658">
        <v>1.8</v>
      </c>
      <c r="Q17" s="658">
        <v>1.1000000000000001</v>
      </c>
      <c r="R17" s="658">
        <v>1.7</v>
      </c>
      <c r="S17" s="657">
        <v>2.8</v>
      </c>
      <c r="T17" s="658"/>
      <c r="U17" s="655">
        <v>23.9</v>
      </c>
      <c r="V17" s="655">
        <v>2.7</v>
      </c>
      <c r="W17" s="655">
        <v>3</v>
      </c>
      <c r="X17" s="655">
        <v>1.4</v>
      </c>
      <c r="Y17" s="657">
        <v>4.8</v>
      </c>
      <c r="Z17" s="658"/>
      <c r="AA17" s="658">
        <v>12.6</v>
      </c>
      <c r="AB17" s="658">
        <v>2.2999999999999998</v>
      </c>
      <c r="AC17" s="658">
        <v>1.7</v>
      </c>
      <c r="AD17" s="658">
        <v>0.8</v>
      </c>
      <c r="AE17" s="657">
        <v>4.4000000000000004</v>
      </c>
      <c r="AF17" s="659">
        <f t="shared" si="1"/>
        <v>101.39999999999999</v>
      </c>
      <c r="AG17" s="659">
        <f t="shared" si="2"/>
        <v>101.39999999999999</v>
      </c>
    </row>
    <row r="18" spans="1:33" x14ac:dyDescent="0.2">
      <c r="A18" s="654">
        <v>2001</v>
      </c>
      <c r="B18" s="655">
        <v>63.1</v>
      </c>
      <c r="C18" s="655">
        <v>10.6</v>
      </c>
      <c r="D18" s="655">
        <v>6.8</v>
      </c>
      <c r="E18" s="655">
        <v>9.5</v>
      </c>
      <c r="F18" s="655">
        <v>17</v>
      </c>
      <c r="G18" s="655">
        <f t="shared" si="0"/>
        <v>107</v>
      </c>
      <c r="H18" s="655"/>
      <c r="I18" s="655">
        <v>9.1999999999999993</v>
      </c>
      <c r="J18" s="655">
        <v>2.8</v>
      </c>
      <c r="K18" s="655">
        <v>0.7</v>
      </c>
      <c r="L18" s="655">
        <v>3.1</v>
      </c>
      <c r="M18" s="660">
        <v>4.5</v>
      </c>
      <c r="N18" s="658"/>
      <c r="O18" s="655">
        <v>15.5</v>
      </c>
      <c r="P18" s="655">
        <v>2.8</v>
      </c>
      <c r="Q18" s="658">
        <v>1.2</v>
      </c>
      <c r="R18" s="658">
        <v>2.2000000000000002</v>
      </c>
      <c r="S18" s="658">
        <v>2.8</v>
      </c>
      <c r="T18" s="658"/>
      <c r="U18" s="655">
        <v>25.5</v>
      </c>
      <c r="V18" s="655">
        <v>3.1</v>
      </c>
      <c r="W18" s="655">
        <v>3.3</v>
      </c>
      <c r="X18" s="661">
        <v>2.6</v>
      </c>
      <c r="Y18" s="658">
        <v>4.5</v>
      </c>
      <c r="Z18" s="658"/>
      <c r="AA18" s="655">
        <v>13</v>
      </c>
      <c r="AB18" s="655">
        <v>1.8</v>
      </c>
      <c r="AC18" s="658">
        <v>1.7</v>
      </c>
      <c r="AD18" s="658">
        <v>1.6</v>
      </c>
      <c r="AE18" s="658">
        <v>5.3</v>
      </c>
      <c r="AF18" s="659">
        <f t="shared" si="1"/>
        <v>107.19999999999997</v>
      </c>
      <c r="AG18" s="659">
        <f t="shared" si="2"/>
        <v>107</v>
      </c>
    </row>
    <row r="19" spans="1:33" x14ac:dyDescent="0.2">
      <c r="A19" s="654"/>
      <c r="B19" s="655"/>
      <c r="C19" s="655"/>
      <c r="D19" s="655"/>
      <c r="E19" s="655"/>
      <c r="F19" s="655"/>
      <c r="G19" s="655"/>
      <c r="H19" s="655"/>
      <c r="I19" s="655"/>
      <c r="J19" s="655"/>
      <c r="K19" s="655"/>
      <c r="L19" s="655"/>
      <c r="M19" s="660"/>
      <c r="N19" s="658"/>
      <c r="O19" s="655"/>
      <c r="P19" s="655"/>
      <c r="Q19" s="658"/>
      <c r="R19" s="658"/>
      <c r="S19" s="658"/>
      <c r="T19" s="658"/>
      <c r="U19" s="655"/>
      <c r="V19" s="655"/>
      <c r="W19" s="655"/>
      <c r="X19" s="661"/>
      <c r="Y19" s="658"/>
      <c r="Z19" s="658"/>
      <c r="AA19" s="655"/>
      <c r="AB19" s="655"/>
      <c r="AC19" s="658"/>
      <c r="AD19" s="658"/>
      <c r="AE19" s="658"/>
      <c r="AF19" s="659"/>
      <c r="AG19" s="659"/>
    </row>
    <row r="20" spans="1:33" x14ac:dyDescent="0.2">
      <c r="B20" s="641">
        <f>B17/(B17+C17)</f>
        <v>0.86567164179104472</v>
      </c>
      <c r="I20" s="641">
        <f>I17/(I17+J17)</f>
        <v>0.77536231884057971</v>
      </c>
      <c r="O20" s="641">
        <f>O17/(O17+P17)</f>
        <v>0.90217391304347827</v>
      </c>
    </row>
    <row r="21" spans="1:33" x14ac:dyDescent="0.2">
      <c r="B21" s="640" t="s">
        <v>58</v>
      </c>
    </row>
    <row r="23" spans="1:33" x14ac:dyDescent="0.2">
      <c r="A23" s="640" t="s">
        <v>28</v>
      </c>
    </row>
    <row r="25" spans="1:33" ht="13.5" thickBot="1" x14ac:dyDescent="0.25">
      <c r="A25" s="643"/>
      <c r="B25" s="949" t="s">
        <v>50</v>
      </c>
      <c r="C25" s="949"/>
      <c r="D25" s="949"/>
      <c r="E25" s="949"/>
      <c r="F25" s="949"/>
      <c r="G25" s="644"/>
      <c r="H25" s="643"/>
      <c r="I25" s="950" t="s">
        <v>22</v>
      </c>
      <c r="J25" s="950"/>
      <c r="K25" s="950"/>
      <c r="L25" s="950"/>
      <c r="M25" s="950"/>
      <c r="N25" s="646"/>
      <c r="O25" s="951" t="s">
        <v>23</v>
      </c>
      <c r="P25" s="951"/>
      <c r="Q25" s="951"/>
      <c r="R25" s="951"/>
      <c r="S25" s="951"/>
      <c r="T25" s="662"/>
      <c r="U25" s="954" t="s">
        <v>24</v>
      </c>
      <c r="V25" s="952"/>
      <c r="W25" s="952"/>
      <c r="X25" s="952"/>
      <c r="Y25" s="955"/>
      <c r="Z25" s="648"/>
      <c r="AA25" s="956" t="s">
        <v>25</v>
      </c>
      <c r="AB25" s="953"/>
      <c r="AC25" s="953"/>
      <c r="AD25" s="953"/>
      <c r="AE25" s="957"/>
    </row>
    <row r="26" spans="1:33" x14ac:dyDescent="0.2">
      <c r="B26" s="649" t="s">
        <v>17</v>
      </c>
      <c r="C26" s="649" t="s">
        <v>18</v>
      </c>
      <c r="D26" s="649" t="s">
        <v>19</v>
      </c>
      <c r="E26" s="649" t="s">
        <v>20</v>
      </c>
      <c r="F26" s="649" t="s">
        <v>21</v>
      </c>
      <c r="G26" s="663"/>
      <c r="H26" s="663"/>
      <c r="I26" s="663" t="s">
        <v>17</v>
      </c>
      <c r="J26" s="663" t="s">
        <v>18</v>
      </c>
      <c r="K26" s="663" t="s">
        <v>19</v>
      </c>
      <c r="L26" s="663" t="s">
        <v>20</v>
      </c>
      <c r="M26" s="663" t="s">
        <v>21</v>
      </c>
      <c r="N26" s="663"/>
      <c r="O26" s="663" t="s">
        <v>17</v>
      </c>
      <c r="P26" s="663" t="s">
        <v>18</v>
      </c>
      <c r="Q26" s="663" t="s">
        <v>19</v>
      </c>
      <c r="R26" s="663" t="s">
        <v>20</v>
      </c>
      <c r="S26" s="663" t="s">
        <v>21</v>
      </c>
      <c r="T26" s="663"/>
      <c r="U26" s="663" t="s">
        <v>17</v>
      </c>
      <c r="V26" s="663" t="s">
        <v>18</v>
      </c>
      <c r="W26" s="663" t="s">
        <v>19</v>
      </c>
      <c r="X26" s="663" t="s">
        <v>20</v>
      </c>
      <c r="Y26" s="663" t="s">
        <v>21</v>
      </c>
      <c r="Z26" s="663"/>
      <c r="AA26" s="663" t="s">
        <v>17</v>
      </c>
      <c r="AB26" s="663" t="s">
        <v>18</v>
      </c>
      <c r="AC26" s="663" t="s">
        <v>19</v>
      </c>
      <c r="AD26" s="663" t="s">
        <v>20</v>
      </c>
      <c r="AE26" s="663" t="s">
        <v>21</v>
      </c>
    </row>
    <row r="27" spans="1:33" ht="14.25" x14ac:dyDescent="0.2">
      <c r="A27" s="654" t="s">
        <v>55</v>
      </c>
      <c r="B27" s="655">
        <f t="shared" ref="B27:F28" si="3">B8*B48*0.001</f>
        <v>103.35075471698113</v>
      </c>
      <c r="C27" s="655">
        <f t="shared" si="3"/>
        <v>5.702121212121213</v>
      </c>
      <c r="D27" s="655">
        <f t="shared" si="3"/>
        <v>3.9652173913043476</v>
      </c>
      <c r="E27" s="655">
        <f t="shared" si="3"/>
        <v>11.988888888888885</v>
      </c>
      <c r="F27" s="655">
        <f t="shared" si="3"/>
        <v>7.5729629629629631</v>
      </c>
      <c r="G27" s="655">
        <f t="shared" ref="G27:G37" si="4">SUM(B27:F27)</f>
        <v>132.57994517225853</v>
      </c>
      <c r="H27" s="655"/>
      <c r="I27" s="655">
        <f t="shared" ref="I27:AE28" si="5">I8*I48*0.001</f>
        <v>21.680113636363636</v>
      </c>
      <c r="J27" s="655">
        <f t="shared" si="5"/>
        <v>3.2099999999999995</v>
      </c>
      <c r="K27" s="655">
        <f t="shared" si="5"/>
        <v>0.36799999999999999</v>
      </c>
      <c r="L27" s="655">
        <f t="shared" si="5"/>
        <v>5.6000000000000023</v>
      </c>
      <c r="M27" s="655">
        <f t="shared" si="5"/>
        <v>2.4977142857142858</v>
      </c>
      <c r="N27" s="655"/>
      <c r="O27" s="655">
        <f t="shared" si="5"/>
        <v>35.497039473684211</v>
      </c>
      <c r="P27" s="655">
        <f t="shared" si="5"/>
        <v>0.82000000000000006</v>
      </c>
      <c r="Q27" s="655">
        <f t="shared" si="5"/>
        <v>0.75</v>
      </c>
      <c r="R27" s="655">
        <f t="shared" si="5"/>
        <v>3.3099999999999996</v>
      </c>
      <c r="S27" s="655">
        <f t="shared" si="5"/>
        <v>0.67428571428571438</v>
      </c>
      <c r="T27" s="655"/>
      <c r="U27" s="655">
        <f t="shared" si="5"/>
        <v>30.968586387434549</v>
      </c>
      <c r="V27" s="655">
        <f t="shared" si="5"/>
        <v>0.93333333333333346</v>
      </c>
      <c r="W27" s="655">
        <f t="shared" si="5"/>
        <v>2.2633333333333336</v>
      </c>
      <c r="X27" s="655">
        <f t="shared" si="5"/>
        <v>1.82</v>
      </c>
      <c r="Y27" s="655">
        <f t="shared" si="5"/>
        <v>1.8975000000000002</v>
      </c>
      <c r="Z27" s="655"/>
      <c r="AA27" s="655">
        <f t="shared" si="5"/>
        <v>15.71252525252525</v>
      </c>
      <c r="AB27" s="655">
        <f t="shared" si="5"/>
        <v>0.5955555555555555</v>
      </c>
      <c r="AC27" s="655">
        <f t="shared" si="5"/>
        <v>0.57909090909090899</v>
      </c>
      <c r="AD27" s="655">
        <f t="shared" si="5"/>
        <v>1.4499999999999997</v>
      </c>
      <c r="AE27" s="655">
        <f t="shared" si="5"/>
        <v>2.6086956521739135</v>
      </c>
    </row>
    <row r="28" spans="1:33" ht="14.25" x14ac:dyDescent="0.2">
      <c r="A28" s="654" t="s">
        <v>56</v>
      </c>
      <c r="B28" s="655">
        <f t="shared" si="3"/>
        <v>106.7602641509434</v>
      </c>
      <c r="C28" s="655">
        <f t="shared" si="3"/>
        <v>6.07</v>
      </c>
      <c r="D28" s="655">
        <f t="shared" si="3"/>
        <v>3.3869565217391302</v>
      </c>
      <c r="E28" s="655">
        <f t="shared" si="3"/>
        <v>10.245050505050504</v>
      </c>
      <c r="F28" s="655">
        <f t="shared" si="3"/>
        <v>8.7253703703703707</v>
      </c>
      <c r="G28" s="655">
        <f t="shared" si="4"/>
        <v>135.18764154810341</v>
      </c>
      <c r="H28" s="655"/>
      <c r="I28" s="655">
        <f t="shared" si="5"/>
        <v>21.954545454545453</v>
      </c>
      <c r="J28" s="655">
        <f t="shared" si="5"/>
        <v>2.2068749999999997</v>
      </c>
      <c r="K28" s="655">
        <f t="shared" si="5"/>
        <v>0.184</v>
      </c>
      <c r="L28" s="655">
        <f t="shared" si="5"/>
        <v>4.4545454545454559</v>
      </c>
      <c r="M28" s="655">
        <f t="shared" si="5"/>
        <v>3.5451428571428574</v>
      </c>
      <c r="N28" s="655"/>
      <c r="O28" s="655">
        <f t="shared" si="5"/>
        <v>35.726052631578952</v>
      </c>
      <c r="P28" s="655">
        <f t="shared" si="5"/>
        <v>0.95666666666666667</v>
      </c>
      <c r="Q28" s="655">
        <f t="shared" si="5"/>
        <v>0.58333333333333337</v>
      </c>
      <c r="R28" s="655">
        <f t="shared" si="5"/>
        <v>3.0817241379310345</v>
      </c>
      <c r="S28" s="655">
        <f t="shared" si="5"/>
        <v>0.84285714285714286</v>
      </c>
      <c r="T28" s="655"/>
      <c r="U28" s="655">
        <f t="shared" si="5"/>
        <v>32.984293193717271</v>
      </c>
      <c r="V28" s="655">
        <f t="shared" si="5"/>
        <v>1.6800000000000002</v>
      </c>
      <c r="W28" s="655">
        <f t="shared" si="5"/>
        <v>1.7783333333333335</v>
      </c>
      <c r="X28" s="655">
        <f t="shared" si="5"/>
        <v>1.456</v>
      </c>
      <c r="Y28" s="655">
        <f t="shared" si="5"/>
        <v>1.8150000000000004</v>
      </c>
      <c r="Z28" s="655"/>
      <c r="AA28" s="655">
        <f t="shared" si="5"/>
        <v>16.478989898989898</v>
      </c>
      <c r="AB28" s="655">
        <f t="shared" si="5"/>
        <v>0.74444444444444446</v>
      </c>
      <c r="AC28" s="655">
        <f t="shared" si="5"/>
        <v>0.74454545454545451</v>
      </c>
      <c r="AD28" s="655">
        <f t="shared" si="5"/>
        <v>1.3647058823529412</v>
      </c>
      <c r="AE28" s="655">
        <f t="shared" si="5"/>
        <v>2.6086956521739135</v>
      </c>
    </row>
    <row r="29" spans="1:33" x14ac:dyDescent="0.2">
      <c r="A29" s="654">
        <v>1980</v>
      </c>
      <c r="B29" s="655">
        <v>112.94</v>
      </c>
      <c r="C29" s="655">
        <v>6.07</v>
      </c>
      <c r="D29" s="655">
        <v>3.8</v>
      </c>
      <c r="E29" s="655">
        <v>10.79</v>
      </c>
      <c r="F29" s="655">
        <v>8.89</v>
      </c>
      <c r="G29" s="655">
        <f t="shared" si="4"/>
        <v>142.49</v>
      </c>
      <c r="H29" s="655"/>
      <c r="I29" s="655">
        <v>24.15</v>
      </c>
      <c r="J29" s="655">
        <v>3.21</v>
      </c>
      <c r="K29" s="655">
        <v>0.46</v>
      </c>
      <c r="L29" s="655">
        <v>4.2</v>
      </c>
      <c r="M29" s="655">
        <v>2.82</v>
      </c>
      <c r="N29" s="655"/>
      <c r="O29" s="655">
        <v>34.81</v>
      </c>
      <c r="P29" s="655">
        <v>0.41</v>
      </c>
      <c r="Q29" s="655">
        <v>0.5</v>
      </c>
      <c r="R29" s="655">
        <v>3.31</v>
      </c>
      <c r="S29" s="655">
        <v>1.77</v>
      </c>
      <c r="T29" s="655"/>
      <c r="U29" s="655">
        <v>35</v>
      </c>
      <c r="V29" s="655">
        <v>1.1200000000000001</v>
      </c>
      <c r="W29" s="655">
        <v>1.94</v>
      </c>
      <c r="X29" s="655">
        <v>1.82</v>
      </c>
      <c r="Y29" s="655">
        <v>2.31</v>
      </c>
      <c r="Z29" s="655"/>
      <c r="AA29" s="655">
        <v>18.97</v>
      </c>
      <c r="AB29" s="655">
        <v>1.34</v>
      </c>
      <c r="AC29" s="655">
        <v>0.91</v>
      </c>
      <c r="AD29" s="655">
        <v>1.45</v>
      </c>
      <c r="AE29" s="655">
        <v>2</v>
      </c>
    </row>
    <row r="30" spans="1:33" x14ac:dyDescent="0.2">
      <c r="A30" s="654">
        <v>1981</v>
      </c>
      <c r="B30" s="655">
        <v>114.21</v>
      </c>
      <c r="C30" s="655">
        <v>5.85</v>
      </c>
      <c r="D30" s="655">
        <v>3.7</v>
      </c>
      <c r="E30" s="655">
        <v>10.51</v>
      </c>
      <c r="F30" s="655">
        <v>9.94</v>
      </c>
      <c r="G30" s="655">
        <f t="shared" si="4"/>
        <v>144.20999999999998</v>
      </c>
      <c r="H30" s="655"/>
      <c r="I30" s="655">
        <v>24.54</v>
      </c>
      <c r="J30" s="655">
        <v>2.85</v>
      </c>
      <c r="K30" s="655">
        <v>0.41</v>
      </c>
      <c r="L30" s="655">
        <v>4.2699999999999996</v>
      </c>
      <c r="M30" s="655">
        <v>3.01</v>
      </c>
      <c r="N30" s="655"/>
      <c r="O30" s="655">
        <v>35.07</v>
      </c>
      <c r="P30" s="655">
        <v>0.57999999999999996</v>
      </c>
      <c r="Q30" s="655">
        <v>0.73</v>
      </c>
      <c r="R30" s="655">
        <v>3.16</v>
      </c>
      <c r="S30" s="655">
        <v>1.93</v>
      </c>
      <c r="T30" s="655"/>
      <c r="U30" s="655">
        <v>35.11</v>
      </c>
      <c r="V30" s="655">
        <v>1.1200000000000001</v>
      </c>
      <c r="W30" s="655">
        <v>1.74</v>
      </c>
      <c r="X30" s="655">
        <v>1.59</v>
      </c>
      <c r="Y30" s="655">
        <v>3.02</v>
      </c>
      <c r="Z30" s="655"/>
      <c r="AA30" s="655">
        <v>19.489999999999998</v>
      </c>
      <c r="AB30" s="655">
        <v>1.29</v>
      </c>
      <c r="AC30" s="655">
        <v>0.81</v>
      </c>
      <c r="AD30" s="655">
        <v>1.48</v>
      </c>
      <c r="AE30" s="655">
        <v>1.99</v>
      </c>
    </row>
    <row r="31" spans="1:33" x14ac:dyDescent="0.2">
      <c r="A31" s="654">
        <v>1982</v>
      </c>
      <c r="B31" s="655">
        <v>110.84</v>
      </c>
      <c r="C31" s="655">
        <v>6.92</v>
      </c>
      <c r="D31" s="655">
        <v>3.22</v>
      </c>
      <c r="E31" s="655">
        <v>11.54</v>
      </c>
      <c r="F31" s="655">
        <v>9.73</v>
      </c>
      <c r="G31" s="655">
        <f t="shared" si="4"/>
        <v>142.25</v>
      </c>
      <c r="H31" s="655"/>
      <c r="I31" s="655">
        <v>23.22</v>
      </c>
      <c r="J31" s="655">
        <v>3.77</v>
      </c>
      <c r="K31" s="655">
        <v>0.28999999999999998</v>
      </c>
      <c r="L31" s="655">
        <v>4.5199999999999996</v>
      </c>
      <c r="M31" s="655">
        <v>2.5499999999999998</v>
      </c>
      <c r="N31" s="655"/>
      <c r="O31" s="655">
        <v>32.630000000000003</v>
      </c>
      <c r="P31" s="655">
        <v>1.07</v>
      </c>
      <c r="Q31" s="655">
        <v>0.61</v>
      </c>
      <c r="R31" s="655">
        <v>3.26</v>
      </c>
      <c r="S31" s="655">
        <v>2.36</v>
      </c>
      <c r="T31" s="655"/>
      <c r="U31" s="655">
        <v>37.11</v>
      </c>
      <c r="V31" s="655">
        <v>0.69</v>
      </c>
      <c r="W31" s="655">
        <v>1.45</v>
      </c>
      <c r="X31" s="655">
        <v>2.21</v>
      </c>
      <c r="Y31" s="655">
        <v>2.23</v>
      </c>
      <c r="Z31" s="655"/>
      <c r="AA31" s="655">
        <v>17.89</v>
      </c>
      <c r="AB31" s="655">
        <v>1.38</v>
      </c>
      <c r="AC31" s="655">
        <v>0.88</v>
      </c>
      <c r="AD31" s="655">
        <v>1.56</v>
      </c>
      <c r="AE31" s="655">
        <v>2.59</v>
      </c>
    </row>
    <row r="32" spans="1:33" x14ac:dyDescent="0.2">
      <c r="A32" s="654">
        <v>1984</v>
      </c>
      <c r="B32" s="655">
        <v>109.69</v>
      </c>
      <c r="C32" s="655">
        <v>7.67</v>
      </c>
      <c r="D32" s="655">
        <v>4.3</v>
      </c>
      <c r="E32" s="655">
        <v>11.61</v>
      </c>
      <c r="F32" s="655">
        <v>11.09</v>
      </c>
      <c r="G32" s="655">
        <f t="shared" si="4"/>
        <v>144.35999999999999</v>
      </c>
      <c r="H32" s="655"/>
      <c r="I32" s="655">
        <v>24.08</v>
      </c>
      <c r="J32" s="655">
        <v>3.57</v>
      </c>
      <c r="K32" s="655">
        <v>0.55000000000000004</v>
      </c>
      <c r="L32" s="655">
        <v>4.1900000000000004</v>
      </c>
      <c r="M32" s="655">
        <v>2.63</v>
      </c>
      <c r="N32" s="655"/>
      <c r="O32" s="655">
        <v>30.27</v>
      </c>
      <c r="P32" s="655">
        <v>1.78</v>
      </c>
      <c r="Q32" s="655">
        <v>0.99</v>
      </c>
      <c r="R32" s="655">
        <v>3.65</v>
      </c>
      <c r="S32" s="655">
        <v>2.4500000000000002</v>
      </c>
      <c r="T32" s="655"/>
      <c r="U32" s="655">
        <v>36.64</v>
      </c>
      <c r="V32" s="655">
        <v>1.81</v>
      </c>
      <c r="W32" s="655">
        <v>1.81</v>
      </c>
      <c r="X32" s="655">
        <v>1.53</v>
      </c>
      <c r="Y32" s="655">
        <v>2.73</v>
      </c>
      <c r="Z32" s="655"/>
      <c r="AA32" s="655">
        <v>18.690000000000001</v>
      </c>
      <c r="AB32" s="655">
        <v>0.52</v>
      </c>
      <c r="AC32" s="655">
        <v>0.95</v>
      </c>
      <c r="AD32" s="655">
        <v>2.2400000000000002</v>
      </c>
      <c r="AE32" s="655">
        <v>3.28</v>
      </c>
    </row>
    <row r="33" spans="1:32" x14ac:dyDescent="0.2">
      <c r="A33" s="654">
        <v>1987</v>
      </c>
      <c r="B33" s="655">
        <v>118.69</v>
      </c>
      <c r="C33" s="655">
        <v>10.18</v>
      </c>
      <c r="D33" s="655">
        <v>4.41</v>
      </c>
      <c r="E33" s="655">
        <v>11.62</v>
      </c>
      <c r="F33" s="655">
        <v>11.92</v>
      </c>
      <c r="G33" s="655">
        <f t="shared" si="4"/>
        <v>156.82</v>
      </c>
      <c r="H33" s="655"/>
      <c r="I33" s="655">
        <v>25.12</v>
      </c>
      <c r="J33" s="655">
        <v>3.83</v>
      </c>
      <c r="K33" s="655">
        <v>0.52</v>
      </c>
      <c r="L33" s="655">
        <v>4.25</v>
      </c>
      <c r="M33" s="655">
        <v>3.1</v>
      </c>
      <c r="N33" s="655"/>
      <c r="O33" s="655">
        <v>35.450000000000003</v>
      </c>
      <c r="P33" s="655">
        <v>2.5099999999999998</v>
      </c>
      <c r="Q33" s="655">
        <v>1.02</v>
      </c>
      <c r="R33" s="655">
        <v>3.16</v>
      </c>
      <c r="S33" s="655">
        <v>2.13</v>
      </c>
      <c r="T33" s="655"/>
      <c r="U33" s="655">
        <v>37.47</v>
      </c>
      <c r="V33" s="655">
        <v>2.37</v>
      </c>
      <c r="W33" s="655">
        <v>1.83</v>
      </c>
      <c r="X33" s="655">
        <v>2.1</v>
      </c>
      <c r="Y33" s="655">
        <v>3.37</v>
      </c>
      <c r="Z33" s="655"/>
      <c r="AA33" s="655">
        <v>20.65</v>
      </c>
      <c r="AB33" s="655">
        <v>1.47</v>
      </c>
      <c r="AC33" s="655">
        <v>1.04</v>
      </c>
      <c r="AD33" s="655">
        <v>2.12</v>
      </c>
      <c r="AE33" s="655">
        <v>3.32</v>
      </c>
    </row>
    <row r="34" spans="1:32" x14ac:dyDescent="0.2">
      <c r="A34" s="654">
        <v>1990</v>
      </c>
      <c r="B34" s="655">
        <v>130.86000000000001</v>
      </c>
      <c r="C34" s="655">
        <v>10.01</v>
      </c>
      <c r="D34" s="655">
        <v>4.9000000000000004</v>
      </c>
      <c r="E34" s="655">
        <v>11.78</v>
      </c>
      <c r="F34" s="655">
        <v>11.68</v>
      </c>
      <c r="G34" s="655">
        <f t="shared" si="4"/>
        <v>169.23000000000002</v>
      </c>
      <c r="H34" s="655"/>
      <c r="I34" s="655">
        <v>28.03</v>
      </c>
      <c r="J34" s="655">
        <v>4.3</v>
      </c>
      <c r="K34" s="655">
        <v>0.49</v>
      </c>
      <c r="L34" s="655">
        <v>4.45</v>
      </c>
      <c r="M34" s="655">
        <v>3.09</v>
      </c>
      <c r="N34" s="655"/>
      <c r="O34" s="655">
        <v>38.369999999999997</v>
      </c>
      <c r="P34" s="655">
        <v>1.29</v>
      </c>
      <c r="Q34" s="655">
        <v>1.54</v>
      </c>
      <c r="R34" s="655">
        <v>3.32</v>
      </c>
      <c r="S34" s="655">
        <v>2.41</v>
      </c>
      <c r="T34" s="655"/>
      <c r="U34" s="655">
        <v>42.48</v>
      </c>
      <c r="V34" s="655">
        <v>2.59</v>
      </c>
      <c r="W34" s="655">
        <v>1.68</v>
      </c>
      <c r="X34" s="655">
        <v>2.34</v>
      </c>
      <c r="Y34" s="655">
        <v>3.35</v>
      </c>
      <c r="Z34" s="655"/>
      <c r="AA34" s="655">
        <v>21.97</v>
      </c>
      <c r="AB34" s="655">
        <v>1.83</v>
      </c>
      <c r="AC34" s="655">
        <v>1.19</v>
      </c>
      <c r="AD34" s="655">
        <v>1.67</v>
      </c>
      <c r="AE34" s="655">
        <v>2.84</v>
      </c>
    </row>
    <row r="35" spans="1:32" x14ac:dyDescent="0.2">
      <c r="A35" s="654">
        <v>1993</v>
      </c>
      <c r="B35" s="655">
        <v>139.06</v>
      </c>
      <c r="C35" s="655">
        <v>13.14</v>
      </c>
      <c r="D35" s="655">
        <v>5.44</v>
      </c>
      <c r="E35" s="655">
        <v>9.61</v>
      </c>
      <c r="F35" s="655">
        <v>13.97</v>
      </c>
      <c r="G35" s="655">
        <f t="shared" si="4"/>
        <v>181.22</v>
      </c>
      <c r="H35" s="655"/>
      <c r="I35" s="655">
        <v>27.52</v>
      </c>
      <c r="J35" s="655">
        <v>4.3600000000000003</v>
      </c>
      <c r="K35" s="655">
        <v>0.5</v>
      </c>
      <c r="L35" s="655">
        <v>4.29</v>
      </c>
      <c r="M35" s="655">
        <v>3.38</v>
      </c>
      <c r="N35" s="655"/>
      <c r="O35" s="655">
        <v>41.87</v>
      </c>
      <c r="P35" s="655">
        <v>2.02</v>
      </c>
      <c r="Q35" s="655">
        <v>1.39</v>
      </c>
      <c r="R35" s="655">
        <v>2.2599999999999998</v>
      </c>
      <c r="S35" s="655">
        <v>3.03</v>
      </c>
      <c r="T35" s="655"/>
      <c r="U35" s="655">
        <v>44.87</v>
      </c>
      <c r="V35" s="655">
        <v>4.37</v>
      </c>
      <c r="W35" s="655">
        <v>2.5499999999999998</v>
      </c>
      <c r="X35" s="655">
        <v>1.56</v>
      </c>
      <c r="Y35" s="655">
        <v>3.79</v>
      </c>
      <c r="Z35" s="655"/>
      <c r="AA35" s="655">
        <v>24.81</v>
      </c>
      <c r="AB35" s="655">
        <v>2.39</v>
      </c>
      <c r="AC35" s="655">
        <v>0.99</v>
      </c>
      <c r="AD35" s="655">
        <v>1.49</v>
      </c>
      <c r="AE35" s="655">
        <v>3.78</v>
      </c>
    </row>
    <row r="36" spans="1:32" ht="14.25" x14ac:dyDescent="0.2">
      <c r="A36" s="654" t="s">
        <v>54</v>
      </c>
      <c r="B36" s="655">
        <f>B17*B57*0.001</f>
        <v>155.99338329182703</v>
      </c>
      <c r="C36" s="655">
        <f>C17*C57*0.001</f>
        <v>20.649905660377357</v>
      </c>
      <c r="D36" s="655">
        <f>D17*D57*0.001</f>
        <v>6.4091911764705882</v>
      </c>
      <c r="E36" s="655">
        <f>E17*E57*0.001</f>
        <v>7.2599210526315776</v>
      </c>
      <c r="F36" s="655">
        <f>F17*F57*0.001</f>
        <v>13.508942628903414</v>
      </c>
      <c r="G36" s="655">
        <f t="shared" si="4"/>
        <v>203.82134381020995</v>
      </c>
      <c r="H36" s="655"/>
      <c r="I36" s="655">
        <f>I17*I57*0.001</f>
        <v>31.984246567505718</v>
      </c>
      <c r="J36" s="655">
        <f>J17*J57*0.001</f>
        <v>6.5247619047619052</v>
      </c>
      <c r="K36" s="655">
        <f>K17*K57*0.001</f>
        <v>0.49285714285714288</v>
      </c>
      <c r="L36" s="655">
        <f>L17*L57*0.001</f>
        <v>2.8285428253615135</v>
      </c>
      <c r="M36" s="655">
        <f>M17*M57*0.001</f>
        <v>3.1834525745257456</v>
      </c>
      <c r="N36" s="655"/>
      <c r="O36" s="655">
        <f>O17*O57*0.001</f>
        <v>45.324212985938793</v>
      </c>
      <c r="P36" s="655">
        <f>P17*P57*0.001</f>
        <v>4.6782142857142857</v>
      </c>
      <c r="Q36" s="655">
        <f>Q17*Q57*0.001</f>
        <v>1.1189880952380955</v>
      </c>
      <c r="R36" s="655">
        <f>R17*R57*0.001</f>
        <v>2.3306313131313128</v>
      </c>
      <c r="S36" s="655">
        <f>S17*S57*0.001</f>
        <v>2.3919999999999995</v>
      </c>
      <c r="T36" s="655"/>
      <c r="U36" s="655">
        <f>U17*U57*0.001</f>
        <v>52.106097863360588</v>
      </c>
      <c r="V36" s="655">
        <f>V17*V57*0.001</f>
        <v>5.2165741935483867</v>
      </c>
      <c r="W36" s="655">
        <f>W17*W57*0.001</f>
        <v>3.0393356643356646</v>
      </c>
      <c r="X36" s="655">
        <v>1.34</v>
      </c>
      <c r="Y36" s="655">
        <f>Y17*Y57*0.001</f>
        <v>4.205939393939393</v>
      </c>
      <c r="Z36" s="655"/>
      <c r="AA36" s="655">
        <f>AA17*AA57*0.001</f>
        <v>27.476480769230768</v>
      </c>
      <c r="AB36" s="655">
        <f>AB17*AB57*0.001</f>
        <v>4.1387222222222215</v>
      </c>
      <c r="AC36" s="655">
        <f>AC17*AC57*0.001</f>
        <v>1.7665000000000002</v>
      </c>
      <c r="AD36" s="655">
        <f>AD17*AD57*0.001</f>
        <v>0.745</v>
      </c>
      <c r="AE36" s="655">
        <f>AE17*AE57*0.001</f>
        <v>3.6815006581834142</v>
      </c>
    </row>
    <row r="37" spans="1:32" x14ac:dyDescent="0.2">
      <c r="A37" s="654">
        <v>2001</v>
      </c>
      <c r="B37" s="655">
        <v>161.09</v>
      </c>
      <c r="C37" s="655">
        <v>25.14</v>
      </c>
      <c r="D37" s="655">
        <v>7.23</v>
      </c>
      <c r="E37" s="655">
        <v>13.22</v>
      </c>
      <c r="F37" s="655">
        <v>14.41</v>
      </c>
      <c r="G37" s="655">
        <f t="shared" si="4"/>
        <v>221.09</v>
      </c>
      <c r="H37" s="655"/>
      <c r="I37" s="655">
        <v>28.35</v>
      </c>
      <c r="J37" s="655">
        <v>6.7</v>
      </c>
      <c r="K37" s="655">
        <v>0.68</v>
      </c>
      <c r="L37" s="655">
        <v>5.73</v>
      </c>
      <c r="M37" s="655">
        <v>3.83</v>
      </c>
      <c r="N37" s="655"/>
      <c r="O37" s="655">
        <v>43.04</v>
      </c>
      <c r="P37" s="655">
        <v>8.27</v>
      </c>
      <c r="Q37" s="655">
        <v>1.25</v>
      </c>
      <c r="R37" s="655">
        <v>3.27</v>
      </c>
      <c r="S37" s="655">
        <v>2.36</v>
      </c>
      <c r="T37" s="655"/>
      <c r="U37" s="655">
        <v>59.88</v>
      </c>
      <c r="V37" s="655">
        <v>6.56</v>
      </c>
      <c r="W37" s="655">
        <v>3.45</v>
      </c>
      <c r="X37" s="655">
        <v>2.74</v>
      </c>
      <c r="Y37" s="655">
        <v>4.01</v>
      </c>
      <c r="Z37" s="655"/>
      <c r="AA37" s="655">
        <v>29.82</v>
      </c>
      <c r="AB37" s="655">
        <v>3.61</v>
      </c>
      <c r="AC37" s="655">
        <v>1.85</v>
      </c>
      <c r="AD37" s="655">
        <v>1.49</v>
      </c>
      <c r="AE37" s="655">
        <v>4.21</v>
      </c>
    </row>
    <row r="38" spans="1:32" x14ac:dyDescent="0.2">
      <c r="A38" s="654">
        <v>2005</v>
      </c>
      <c r="B38" s="655"/>
      <c r="C38" s="655"/>
      <c r="D38" s="655"/>
      <c r="E38" s="655"/>
      <c r="F38" s="655"/>
      <c r="G38" s="655"/>
      <c r="H38" s="655"/>
      <c r="I38" s="655"/>
      <c r="J38" s="655"/>
      <c r="K38" s="655"/>
      <c r="L38" s="655"/>
      <c r="M38" s="655"/>
      <c r="N38" s="655"/>
      <c r="O38" s="655"/>
      <c r="P38" s="655"/>
      <c r="Q38" s="655"/>
      <c r="R38" s="655"/>
      <c r="S38" s="655"/>
      <c r="T38" s="655"/>
      <c r="U38" s="655"/>
      <c r="V38" s="655"/>
      <c r="W38" s="655"/>
      <c r="X38" s="655"/>
      <c r="Y38" s="655"/>
      <c r="Z38" s="655"/>
      <c r="AA38" s="655"/>
      <c r="AB38" s="655"/>
      <c r="AC38" s="655"/>
      <c r="AD38" s="655"/>
      <c r="AE38" s="655"/>
    </row>
    <row r="39" spans="1:32" x14ac:dyDescent="0.2">
      <c r="A39" s="654"/>
      <c r="B39" s="655"/>
      <c r="C39" s="655"/>
      <c r="D39" s="655"/>
      <c r="E39" s="655"/>
      <c r="F39" s="655"/>
      <c r="G39" s="655"/>
      <c r="H39" s="655"/>
      <c r="I39" s="655"/>
      <c r="J39" s="655"/>
      <c r="K39" s="655"/>
      <c r="L39" s="655"/>
      <c r="M39" s="655"/>
      <c r="N39" s="655"/>
      <c r="O39" s="655"/>
      <c r="P39" s="655"/>
      <c r="Q39" s="655"/>
      <c r="R39" s="655"/>
      <c r="S39" s="655"/>
      <c r="T39" s="655"/>
      <c r="U39" s="655"/>
      <c r="V39" s="655"/>
      <c r="W39" s="655"/>
      <c r="X39" s="655"/>
      <c r="Y39" s="655"/>
      <c r="Z39" s="655"/>
      <c r="AA39" s="655"/>
      <c r="AB39" s="655"/>
      <c r="AC39" s="655"/>
      <c r="AD39" s="655"/>
      <c r="AE39" s="655"/>
    </row>
    <row r="40" spans="1:32" x14ac:dyDescent="0.2">
      <c r="B40" s="641" t="s">
        <v>52</v>
      </c>
    </row>
    <row r="41" spans="1:32" x14ac:dyDescent="0.2">
      <c r="B41" s="641" t="s">
        <v>53</v>
      </c>
    </row>
    <row r="42" spans="1:32" x14ac:dyDescent="0.2">
      <c r="B42" s="641" t="s">
        <v>57</v>
      </c>
    </row>
    <row r="44" spans="1:32" x14ac:dyDescent="0.2">
      <c r="A44" s="640" t="s">
        <v>26</v>
      </c>
      <c r="B44" s="664"/>
    </row>
    <row r="45" spans="1:32" x14ac:dyDescent="0.2">
      <c r="B45" s="664"/>
      <c r="C45" s="664"/>
      <c r="D45" s="664"/>
    </row>
    <row r="46" spans="1:32" ht="13.5" thickBot="1" x14ac:dyDescent="0.25">
      <c r="B46" s="949" t="s">
        <v>50</v>
      </c>
      <c r="C46" s="949"/>
      <c r="D46" s="949"/>
      <c r="E46" s="949"/>
      <c r="F46" s="949"/>
      <c r="G46" s="644"/>
      <c r="H46" s="665"/>
      <c r="I46" s="950" t="s">
        <v>22</v>
      </c>
      <c r="J46" s="950"/>
      <c r="K46" s="950"/>
      <c r="L46" s="950"/>
      <c r="M46" s="950"/>
      <c r="N46" s="666"/>
      <c r="O46" s="667" t="s">
        <v>23</v>
      </c>
      <c r="P46" s="662"/>
      <c r="Q46" s="662"/>
      <c r="R46" s="662"/>
      <c r="S46" s="662"/>
      <c r="T46" s="662"/>
      <c r="U46" s="952" t="s">
        <v>24</v>
      </c>
      <c r="V46" s="952"/>
      <c r="W46" s="952"/>
      <c r="X46" s="952"/>
      <c r="Y46" s="952"/>
      <c r="Z46" s="648"/>
      <c r="AA46" s="953" t="s">
        <v>25</v>
      </c>
      <c r="AB46" s="953"/>
      <c r="AC46" s="953"/>
      <c r="AD46" s="953"/>
      <c r="AE46" s="953"/>
      <c r="AF46" s="668"/>
    </row>
    <row r="47" spans="1:32" x14ac:dyDescent="0.2">
      <c r="A47" s="669"/>
      <c r="B47" s="649" t="s">
        <v>17</v>
      </c>
      <c r="C47" s="649" t="s">
        <v>18</v>
      </c>
      <c r="D47" s="649" t="s">
        <v>19</v>
      </c>
      <c r="E47" s="649" t="s">
        <v>20</v>
      </c>
      <c r="F47" s="649" t="s">
        <v>21</v>
      </c>
      <c r="G47" s="649"/>
      <c r="H47" s="649"/>
      <c r="I47" s="649" t="s">
        <v>17</v>
      </c>
      <c r="J47" s="649" t="s">
        <v>18</v>
      </c>
      <c r="K47" s="649" t="s">
        <v>19</v>
      </c>
      <c r="L47" s="649" t="s">
        <v>20</v>
      </c>
      <c r="M47" s="649" t="s">
        <v>21</v>
      </c>
      <c r="N47" s="649"/>
      <c r="O47" s="649" t="s">
        <v>17</v>
      </c>
      <c r="P47" s="649" t="s">
        <v>18</v>
      </c>
      <c r="Q47" s="649" t="s">
        <v>19</v>
      </c>
      <c r="R47" s="649" t="s">
        <v>20</v>
      </c>
      <c r="S47" s="649" t="s">
        <v>21</v>
      </c>
      <c r="T47" s="649" t="s">
        <v>32</v>
      </c>
      <c r="U47" s="649" t="s">
        <v>17</v>
      </c>
      <c r="V47" s="649" t="s">
        <v>18</v>
      </c>
      <c r="W47" s="649" t="s">
        <v>19</v>
      </c>
      <c r="X47" s="649" t="s">
        <v>20</v>
      </c>
      <c r="Y47" s="649" t="s">
        <v>21</v>
      </c>
      <c r="Z47" s="649" t="s">
        <v>32</v>
      </c>
      <c r="AA47" s="649" t="s">
        <v>17</v>
      </c>
      <c r="AB47" s="649" t="s">
        <v>18</v>
      </c>
      <c r="AC47" s="649" t="s">
        <v>19</v>
      </c>
      <c r="AD47" s="649" t="s">
        <v>20</v>
      </c>
      <c r="AE47" s="649" t="s">
        <v>21</v>
      </c>
      <c r="AF47" s="653" t="s">
        <v>32</v>
      </c>
    </row>
    <row r="48" spans="1:32" x14ac:dyDescent="0.2">
      <c r="A48" s="654">
        <v>1978</v>
      </c>
      <c r="B48" s="655">
        <f>B50</f>
        <v>2130.9433962264152</v>
      </c>
      <c r="C48" s="655">
        <f>C50</f>
        <v>1839.3939393939395</v>
      </c>
      <c r="D48" s="655">
        <f>D50</f>
        <v>826.08695652173913</v>
      </c>
      <c r="E48" s="655">
        <f>E50</f>
        <v>1089.8989898989896</v>
      </c>
      <c r="F48" s="655">
        <f>F50</f>
        <v>823.14814814814815</v>
      </c>
      <c r="G48" s="655">
        <f t="shared" ref="G48:G59" si="6">G27/G8*1000</f>
        <v>1730.8086837109468</v>
      </c>
      <c r="H48" s="655"/>
      <c r="I48" s="655">
        <f t="shared" ref="I48:AE48" si="7">I50</f>
        <v>2744.3181818181815</v>
      </c>
      <c r="J48" s="655">
        <f t="shared" si="7"/>
        <v>2006.2499999999995</v>
      </c>
      <c r="K48" s="655">
        <f t="shared" si="7"/>
        <v>920</v>
      </c>
      <c r="L48" s="655">
        <f t="shared" si="7"/>
        <v>1272.727272727273</v>
      </c>
      <c r="M48" s="655">
        <f t="shared" si="7"/>
        <v>805.71428571428567</v>
      </c>
      <c r="N48" s="655"/>
      <c r="O48" s="655">
        <f t="shared" si="7"/>
        <v>2290.1315789473688</v>
      </c>
      <c r="P48" s="655">
        <f t="shared" si="7"/>
        <v>1366.6666666666667</v>
      </c>
      <c r="Q48" s="655">
        <f t="shared" si="7"/>
        <v>833.33333333333337</v>
      </c>
      <c r="R48" s="655">
        <f t="shared" si="7"/>
        <v>1141.3793103448274</v>
      </c>
      <c r="S48" s="655">
        <f t="shared" si="7"/>
        <v>842.85714285714289</v>
      </c>
      <c r="T48" s="655"/>
      <c r="U48" s="655">
        <f t="shared" si="7"/>
        <v>1832.4607329842929</v>
      </c>
      <c r="V48" s="655">
        <f t="shared" si="7"/>
        <v>1866.666666666667</v>
      </c>
      <c r="W48" s="655">
        <f t="shared" si="7"/>
        <v>808.33333333333337</v>
      </c>
      <c r="X48" s="655">
        <f t="shared" si="7"/>
        <v>910</v>
      </c>
      <c r="Y48" s="655">
        <f t="shared" si="7"/>
        <v>825.00000000000011</v>
      </c>
      <c r="Z48" s="655"/>
      <c r="AA48" s="655">
        <f t="shared" si="7"/>
        <v>1916.1616161616159</v>
      </c>
      <c r="AB48" s="655">
        <f t="shared" si="7"/>
        <v>1488.8888888888889</v>
      </c>
      <c r="AC48" s="655">
        <f t="shared" si="7"/>
        <v>827.27272727272725</v>
      </c>
      <c r="AD48" s="655">
        <f t="shared" si="7"/>
        <v>852.94117647058818</v>
      </c>
      <c r="AE48" s="655">
        <f t="shared" si="7"/>
        <v>869.56521739130449</v>
      </c>
      <c r="AF48" s="655"/>
    </row>
    <row r="49" spans="1:35" x14ac:dyDescent="0.2">
      <c r="A49" s="654">
        <v>1979</v>
      </c>
      <c r="B49" s="655">
        <f>B50</f>
        <v>2130.9433962264152</v>
      </c>
      <c r="C49" s="655">
        <f>C50</f>
        <v>1839.3939393939395</v>
      </c>
      <c r="D49" s="655">
        <f>D50</f>
        <v>826.08695652173913</v>
      </c>
      <c r="E49" s="655">
        <f>E50</f>
        <v>1089.8989898989896</v>
      </c>
      <c r="F49" s="655">
        <f>F50</f>
        <v>823.14814814814815</v>
      </c>
      <c r="G49" s="655">
        <f t="shared" si="6"/>
        <v>1744.3566651368183</v>
      </c>
      <c r="H49" s="655"/>
      <c r="I49" s="655">
        <f t="shared" ref="I49:AE49" si="8">I50</f>
        <v>2744.3181818181815</v>
      </c>
      <c r="J49" s="655">
        <f t="shared" si="8"/>
        <v>2006.2499999999995</v>
      </c>
      <c r="K49" s="655">
        <f t="shared" si="8"/>
        <v>920</v>
      </c>
      <c r="L49" s="655">
        <f t="shared" si="8"/>
        <v>1272.727272727273</v>
      </c>
      <c r="M49" s="655">
        <f t="shared" si="8"/>
        <v>805.71428571428567</v>
      </c>
      <c r="N49" s="655"/>
      <c r="O49" s="655">
        <f t="shared" si="8"/>
        <v>2290.1315789473688</v>
      </c>
      <c r="P49" s="655">
        <f t="shared" si="8"/>
        <v>1366.6666666666667</v>
      </c>
      <c r="Q49" s="655">
        <f t="shared" si="8"/>
        <v>833.33333333333337</v>
      </c>
      <c r="R49" s="655">
        <f t="shared" si="8"/>
        <v>1141.3793103448274</v>
      </c>
      <c r="S49" s="655">
        <f t="shared" si="8"/>
        <v>842.85714285714289</v>
      </c>
      <c r="T49" s="655"/>
      <c r="U49" s="655">
        <f t="shared" si="8"/>
        <v>1832.4607329842929</v>
      </c>
      <c r="V49" s="655">
        <f t="shared" si="8"/>
        <v>1866.666666666667</v>
      </c>
      <c r="W49" s="655">
        <f t="shared" si="8"/>
        <v>808.33333333333337</v>
      </c>
      <c r="X49" s="655">
        <f t="shared" si="8"/>
        <v>910</v>
      </c>
      <c r="Y49" s="655">
        <f t="shared" si="8"/>
        <v>825.00000000000011</v>
      </c>
      <c r="Z49" s="655"/>
      <c r="AA49" s="655">
        <f t="shared" si="8"/>
        <v>1916.1616161616159</v>
      </c>
      <c r="AB49" s="655">
        <f t="shared" si="8"/>
        <v>1488.8888888888889</v>
      </c>
      <c r="AC49" s="655">
        <f t="shared" si="8"/>
        <v>827.27272727272725</v>
      </c>
      <c r="AD49" s="655">
        <f t="shared" si="8"/>
        <v>852.94117647058818</v>
      </c>
      <c r="AE49" s="655">
        <f t="shared" si="8"/>
        <v>869.56521739130449</v>
      </c>
      <c r="AF49" s="655"/>
    </row>
    <row r="50" spans="1:35" x14ac:dyDescent="0.2">
      <c r="A50" s="654">
        <v>1980</v>
      </c>
      <c r="B50" s="655">
        <f t="shared" ref="B50:F56" si="9">(B29/B10)*1000</f>
        <v>2130.9433962264152</v>
      </c>
      <c r="C50" s="655">
        <f t="shared" si="9"/>
        <v>1839.3939393939395</v>
      </c>
      <c r="D50" s="655">
        <f t="shared" si="9"/>
        <v>826.08695652173913</v>
      </c>
      <c r="E50" s="655">
        <f t="shared" si="9"/>
        <v>1089.8989898989896</v>
      </c>
      <c r="F50" s="655">
        <f t="shared" si="9"/>
        <v>823.14814814814815</v>
      </c>
      <c r="G50" s="655">
        <f t="shared" si="6"/>
        <v>1746.2009803921569</v>
      </c>
      <c r="H50" s="655"/>
      <c r="I50" s="655">
        <f t="shared" ref="I50:AE56" si="10">(I29/I10)*1000</f>
        <v>2744.3181818181815</v>
      </c>
      <c r="J50" s="655">
        <f t="shared" si="10"/>
        <v>2006.2499999999995</v>
      </c>
      <c r="K50" s="655">
        <f t="shared" si="10"/>
        <v>920</v>
      </c>
      <c r="L50" s="655">
        <f t="shared" si="10"/>
        <v>1272.727272727273</v>
      </c>
      <c r="M50" s="655">
        <f t="shared" si="10"/>
        <v>805.71428571428567</v>
      </c>
      <c r="N50" s="655"/>
      <c r="O50" s="655">
        <f t="shared" si="10"/>
        <v>2290.1315789473688</v>
      </c>
      <c r="P50" s="655">
        <f t="shared" si="10"/>
        <v>1366.6666666666667</v>
      </c>
      <c r="Q50" s="655">
        <f t="shared" si="10"/>
        <v>833.33333333333337</v>
      </c>
      <c r="R50" s="655">
        <f t="shared" si="10"/>
        <v>1141.3793103448274</v>
      </c>
      <c r="S50" s="655">
        <f t="shared" si="10"/>
        <v>842.85714285714289</v>
      </c>
      <c r="T50" s="655"/>
      <c r="U50" s="655">
        <f t="shared" si="10"/>
        <v>1832.4607329842929</v>
      </c>
      <c r="V50" s="655">
        <f t="shared" si="10"/>
        <v>1866.666666666667</v>
      </c>
      <c r="W50" s="655">
        <f t="shared" si="10"/>
        <v>808.33333333333337</v>
      </c>
      <c r="X50" s="655">
        <f t="shared" si="10"/>
        <v>910</v>
      </c>
      <c r="Y50" s="655">
        <f t="shared" si="10"/>
        <v>825.00000000000011</v>
      </c>
      <c r="Z50" s="655"/>
      <c r="AA50" s="655">
        <f t="shared" si="10"/>
        <v>1916.1616161616159</v>
      </c>
      <c r="AB50" s="655">
        <f t="shared" si="10"/>
        <v>1488.8888888888889</v>
      </c>
      <c r="AC50" s="655">
        <f t="shared" si="10"/>
        <v>827.27272727272725</v>
      </c>
      <c r="AD50" s="655">
        <f t="shared" si="10"/>
        <v>852.94117647058818</v>
      </c>
      <c r="AE50" s="655">
        <f t="shared" si="10"/>
        <v>869.56521739130449</v>
      </c>
      <c r="AF50" s="655"/>
    </row>
    <row r="51" spans="1:35" x14ac:dyDescent="0.2">
      <c r="A51" s="654">
        <v>1981</v>
      </c>
      <c r="B51" s="655">
        <f t="shared" si="9"/>
        <v>2091.7582417582416</v>
      </c>
      <c r="C51" s="655">
        <f t="shared" si="9"/>
        <v>1950</v>
      </c>
      <c r="D51" s="655">
        <f t="shared" si="9"/>
        <v>880.95238095238096</v>
      </c>
      <c r="E51" s="655">
        <f t="shared" si="9"/>
        <v>1130.1075268817203</v>
      </c>
      <c r="F51" s="655">
        <f t="shared" si="9"/>
        <v>828.33333333333326</v>
      </c>
      <c r="G51" s="655">
        <f t="shared" si="6"/>
        <v>1735.3790613718406</v>
      </c>
      <c r="H51" s="655"/>
      <c r="I51" s="655">
        <f t="shared" si="10"/>
        <v>2788.6363636363631</v>
      </c>
      <c r="J51" s="655">
        <f t="shared" si="10"/>
        <v>2192.3076923076924</v>
      </c>
      <c r="K51" s="655">
        <f t="shared" si="10"/>
        <v>1025</v>
      </c>
      <c r="L51" s="655">
        <f t="shared" si="10"/>
        <v>1186.1111111111109</v>
      </c>
      <c r="M51" s="655">
        <f t="shared" si="10"/>
        <v>792.1052631578948</v>
      </c>
      <c r="N51" s="655"/>
      <c r="O51" s="655">
        <f t="shared" si="10"/>
        <v>2307.2368421052633</v>
      </c>
      <c r="P51" s="655">
        <f t="shared" si="10"/>
        <v>1933.3333333333333</v>
      </c>
      <c r="Q51" s="655">
        <f t="shared" si="10"/>
        <v>912.5</v>
      </c>
      <c r="R51" s="655">
        <f t="shared" si="10"/>
        <v>1316.666666666667</v>
      </c>
      <c r="S51" s="655">
        <f t="shared" si="10"/>
        <v>772</v>
      </c>
      <c r="T51" s="655"/>
      <c r="U51" s="655">
        <f t="shared" si="10"/>
        <v>1764.321608040201</v>
      </c>
      <c r="V51" s="655">
        <f t="shared" si="10"/>
        <v>1600.0000000000002</v>
      </c>
      <c r="W51" s="655">
        <f t="shared" si="10"/>
        <v>828.57142857142856</v>
      </c>
      <c r="X51" s="655">
        <f t="shared" si="10"/>
        <v>883.33333333333326</v>
      </c>
      <c r="Y51" s="655">
        <f t="shared" si="10"/>
        <v>943.75</v>
      </c>
      <c r="Z51" s="655"/>
      <c r="AA51" s="655">
        <f t="shared" si="10"/>
        <v>1821.4953271028039</v>
      </c>
      <c r="AB51" s="655">
        <f t="shared" si="10"/>
        <v>1842.8571428571429</v>
      </c>
      <c r="AC51" s="655">
        <f t="shared" si="10"/>
        <v>1012.5</v>
      </c>
      <c r="AD51" s="655">
        <f t="shared" si="10"/>
        <v>986.66666666666674</v>
      </c>
      <c r="AE51" s="655">
        <f t="shared" si="10"/>
        <v>796</v>
      </c>
      <c r="AF51" s="655"/>
    </row>
    <row r="52" spans="1:35" x14ac:dyDescent="0.2">
      <c r="A52" s="654">
        <v>1982</v>
      </c>
      <c r="B52" s="655">
        <f t="shared" si="9"/>
        <v>2060.2230483271373</v>
      </c>
      <c r="C52" s="655">
        <f t="shared" si="9"/>
        <v>1774.3589743589744</v>
      </c>
      <c r="D52" s="655">
        <f t="shared" si="9"/>
        <v>870.27027027027032</v>
      </c>
      <c r="E52" s="655">
        <f t="shared" si="9"/>
        <v>1142.5742574257424</v>
      </c>
      <c r="F52" s="655">
        <f t="shared" si="9"/>
        <v>797.54098360655746</v>
      </c>
      <c r="G52" s="655">
        <f t="shared" si="6"/>
        <v>1699.522102747909</v>
      </c>
      <c r="H52" s="655"/>
      <c r="I52" s="655">
        <f t="shared" si="10"/>
        <v>2668.9655172413795</v>
      </c>
      <c r="J52" s="655">
        <f t="shared" si="10"/>
        <v>1984.2105263157896</v>
      </c>
      <c r="K52" s="655">
        <f t="shared" si="10"/>
        <v>724.99999999999989</v>
      </c>
      <c r="L52" s="655">
        <f t="shared" si="10"/>
        <v>1291.4285714285713</v>
      </c>
      <c r="M52" s="655">
        <f t="shared" si="10"/>
        <v>728.57142857142856</v>
      </c>
      <c r="N52" s="655"/>
      <c r="O52" s="655">
        <f t="shared" si="10"/>
        <v>2265.9722222222226</v>
      </c>
      <c r="P52" s="655">
        <f t="shared" si="10"/>
        <v>1783.3333333333335</v>
      </c>
      <c r="Q52" s="655">
        <f t="shared" si="10"/>
        <v>871.42857142857144</v>
      </c>
      <c r="R52" s="655">
        <f t="shared" si="10"/>
        <v>1303.9999999999998</v>
      </c>
      <c r="S52" s="655">
        <f t="shared" si="10"/>
        <v>761.29032258064512</v>
      </c>
      <c r="T52" s="655"/>
      <c r="U52" s="655">
        <f t="shared" si="10"/>
        <v>1810.2439024390244</v>
      </c>
      <c r="V52" s="655">
        <f t="shared" si="10"/>
        <v>1724.9999999999998</v>
      </c>
      <c r="W52" s="655">
        <f t="shared" si="10"/>
        <v>805.55555555555543</v>
      </c>
      <c r="X52" s="655">
        <f t="shared" si="10"/>
        <v>920.83333333333337</v>
      </c>
      <c r="Y52" s="655">
        <f t="shared" si="10"/>
        <v>743.33333333333326</v>
      </c>
      <c r="Z52" s="655"/>
      <c r="AA52" s="655">
        <f t="shared" si="10"/>
        <v>1753.9215686274513</v>
      </c>
      <c r="AB52" s="655">
        <f t="shared" si="10"/>
        <v>1533.3333333333333</v>
      </c>
      <c r="AC52" s="655">
        <f t="shared" si="10"/>
        <v>977.77777777777771</v>
      </c>
      <c r="AD52" s="655">
        <f t="shared" si="10"/>
        <v>917.64705882352951</v>
      </c>
      <c r="AE52" s="655">
        <f t="shared" si="10"/>
        <v>959.25925925925912</v>
      </c>
      <c r="AF52" s="655"/>
    </row>
    <row r="53" spans="1:35" x14ac:dyDescent="0.2">
      <c r="A53" s="654">
        <v>1984</v>
      </c>
      <c r="B53" s="655">
        <f t="shared" si="9"/>
        <v>2050.2803738317757</v>
      </c>
      <c r="C53" s="655">
        <f t="shared" si="9"/>
        <v>1870.7317073170732</v>
      </c>
      <c r="D53" s="655">
        <f t="shared" si="9"/>
        <v>843.13725490196077</v>
      </c>
      <c r="E53" s="655">
        <f t="shared" si="9"/>
        <v>1161</v>
      </c>
      <c r="F53" s="655">
        <f t="shared" si="9"/>
        <v>815.44117647058818</v>
      </c>
      <c r="G53" s="655">
        <f t="shared" si="6"/>
        <v>1672.7694090382386</v>
      </c>
      <c r="H53" s="655"/>
      <c r="I53" s="655">
        <f t="shared" si="10"/>
        <v>2646.1538461538462</v>
      </c>
      <c r="J53" s="655">
        <f t="shared" si="10"/>
        <v>1983.3333333333333</v>
      </c>
      <c r="K53" s="655">
        <f t="shared" si="10"/>
        <v>785.71428571428578</v>
      </c>
      <c r="L53" s="655">
        <f t="shared" si="10"/>
        <v>1309.375</v>
      </c>
      <c r="M53" s="655">
        <f t="shared" si="10"/>
        <v>730.55555555555554</v>
      </c>
      <c r="N53" s="655"/>
      <c r="O53" s="655">
        <f t="shared" si="10"/>
        <v>2209.4890510948908</v>
      </c>
      <c r="P53" s="655">
        <f t="shared" si="10"/>
        <v>1977.7777777777778</v>
      </c>
      <c r="Q53" s="655">
        <f t="shared" si="10"/>
        <v>899.99999999999989</v>
      </c>
      <c r="R53" s="655">
        <f t="shared" si="10"/>
        <v>1303.5714285714287</v>
      </c>
      <c r="S53" s="655">
        <f t="shared" si="10"/>
        <v>790.32258064516134</v>
      </c>
      <c r="T53" s="655"/>
      <c r="U53" s="655">
        <f t="shared" si="10"/>
        <v>1770.0483091787439</v>
      </c>
      <c r="V53" s="655">
        <f t="shared" si="10"/>
        <v>1645.4545454545453</v>
      </c>
      <c r="W53" s="655">
        <f t="shared" si="10"/>
        <v>786.95652173913061</v>
      </c>
      <c r="X53" s="655">
        <f t="shared" si="10"/>
        <v>900</v>
      </c>
      <c r="Y53" s="655">
        <f t="shared" si="10"/>
        <v>780</v>
      </c>
      <c r="Z53" s="655"/>
      <c r="AA53" s="655">
        <f t="shared" si="10"/>
        <v>1869.0000000000002</v>
      </c>
      <c r="AB53" s="655">
        <f t="shared" si="10"/>
        <v>1733.3333333333335</v>
      </c>
      <c r="AC53" s="655">
        <f t="shared" si="10"/>
        <v>950</v>
      </c>
      <c r="AD53" s="655">
        <f t="shared" si="10"/>
        <v>973.91304347826099</v>
      </c>
      <c r="AE53" s="655">
        <f t="shared" si="10"/>
        <v>964.70588235294122</v>
      </c>
      <c r="AF53" s="655"/>
    </row>
    <row r="54" spans="1:35" x14ac:dyDescent="0.2">
      <c r="A54" s="654">
        <v>1987</v>
      </c>
      <c r="B54" s="655">
        <f t="shared" si="9"/>
        <v>2150.1811594202895</v>
      </c>
      <c r="C54" s="655">
        <f t="shared" si="9"/>
        <v>1920.7547169811321</v>
      </c>
      <c r="D54" s="655">
        <f t="shared" si="9"/>
        <v>864.70588235294122</v>
      </c>
      <c r="E54" s="655">
        <f t="shared" si="9"/>
        <v>1150.4950495049504</v>
      </c>
      <c r="F54" s="655">
        <f t="shared" si="9"/>
        <v>799.99999999999989</v>
      </c>
      <c r="G54" s="655">
        <f t="shared" si="6"/>
        <v>1730.9050772626933</v>
      </c>
      <c r="H54" s="655"/>
      <c r="I54" s="655">
        <f t="shared" si="10"/>
        <v>2760.4395604395609</v>
      </c>
      <c r="J54" s="655">
        <f t="shared" si="10"/>
        <v>1915</v>
      </c>
      <c r="K54" s="655">
        <f t="shared" si="10"/>
        <v>742.85714285714289</v>
      </c>
      <c r="L54" s="655">
        <f t="shared" si="10"/>
        <v>1328.125</v>
      </c>
      <c r="M54" s="655">
        <f t="shared" si="10"/>
        <v>756.09756097560989</v>
      </c>
      <c r="N54" s="655"/>
      <c r="O54" s="655">
        <f t="shared" si="10"/>
        <v>2411.5646258503402</v>
      </c>
      <c r="P54" s="655">
        <f t="shared" si="10"/>
        <v>2788.8888888888887</v>
      </c>
      <c r="Q54" s="655">
        <f t="shared" si="10"/>
        <v>850.00000000000011</v>
      </c>
      <c r="R54" s="655">
        <f t="shared" si="10"/>
        <v>1215.3846153846155</v>
      </c>
      <c r="S54" s="655">
        <f t="shared" si="10"/>
        <v>760.71428571428567</v>
      </c>
      <c r="T54" s="655"/>
      <c r="U54" s="655">
        <f t="shared" si="10"/>
        <v>1801.4423076923076</v>
      </c>
      <c r="V54" s="655">
        <f t="shared" si="10"/>
        <v>1580</v>
      </c>
      <c r="W54" s="655">
        <f t="shared" si="10"/>
        <v>831.81818181818176</v>
      </c>
      <c r="X54" s="655">
        <f t="shared" si="10"/>
        <v>954.5454545454545</v>
      </c>
      <c r="Y54" s="655">
        <f t="shared" si="10"/>
        <v>802.38095238095241</v>
      </c>
      <c r="Z54" s="655"/>
      <c r="AA54" s="655">
        <f t="shared" si="10"/>
        <v>1966.6666666666665</v>
      </c>
      <c r="AB54" s="655">
        <f t="shared" si="10"/>
        <v>1633.3333333333333</v>
      </c>
      <c r="AC54" s="655">
        <f t="shared" si="10"/>
        <v>1040</v>
      </c>
      <c r="AD54" s="655">
        <f t="shared" si="10"/>
        <v>1060</v>
      </c>
      <c r="AE54" s="655">
        <f t="shared" si="10"/>
        <v>873.68421052631584</v>
      </c>
      <c r="AF54" s="655"/>
    </row>
    <row r="55" spans="1:35" x14ac:dyDescent="0.2">
      <c r="A55" s="654">
        <v>1990</v>
      </c>
      <c r="B55" s="655">
        <f t="shared" si="9"/>
        <v>2240.7534246575347</v>
      </c>
      <c r="C55" s="655">
        <f t="shared" si="9"/>
        <v>1668.3333333333333</v>
      </c>
      <c r="D55" s="655">
        <f t="shared" si="9"/>
        <v>942.30769230769226</v>
      </c>
      <c r="E55" s="655">
        <f t="shared" si="9"/>
        <v>1178</v>
      </c>
      <c r="F55" s="655">
        <f t="shared" si="9"/>
        <v>811.11111111111109</v>
      </c>
      <c r="G55" s="655">
        <f t="shared" si="6"/>
        <v>1800.31914893617</v>
      </c>
      <c r="H55" s="655"/>
      <c r="I55" s="655">
        <f t="shared" si="10"/>
        <v>2860.204081632653</v>
      </c>
      <c r="J55" s="655">
        <f t="shared" si="10"/>
        <v>2047.6190476190475</v>
      </c>
      <c r="K55" s="655">
        <f t="shared" si="10"/>
        <v>980</v>
      </c>
      <c r="L55" s="655">
        <f t="shared" si="10"/>
        <v>1271.4285714285716</v>
      </c>
      <c r="M55" s="655">
        <f t="shared" si="10"/>
        <v>936.36363636363637</v>
      </c>
      <c r="N55" s="655"/>
      <c r="O55" s="655">
        <f t="shared" si="10"/>
        <v>2507.8431372549016</v>
      </c>
      <c r="P55" s="655">
        <f t="shared" si="10"/>
        <v>1842.8571428571429</v>
      </c>
      <c r="Q55" s="655">
        <f t="shared" si="10"/>
        <v>962.5</v>
      </c>
      <c r="R55" s="655">
        <f t="shared" si="10"/>
        <v>1327.9999999999998</v>
      </c>
      <c r="S55" s="655">
        <f t="shared" si="10"/>
        <v>803.33333333333337</v>
      </c>
      <c r="T55" s="655"/>
      <c r="U55" s="655">
        <f t="shared" si="10"/>
        <v>1948.623853211009</v>
      </c>
      <c r="V55" s="655">
        <f t="shared" si="10"/>
        <v>1363.1578947368421</v>
      </c>
      <c r="W55" s="655">
        <f t="shared" si="10"/>
        <v>884.21052631578948</v>
      </c>
      <c r="X55" s="655">
        <f t="shared" si="10"/>
        <v>975</v>
      </c>
      <c r="Y55" s="655">
        <f t="shared" si="10"/>
        <v>779.06976744186056</v>
      </c>
      <c r="Z55" s="655"/>
      <c r="AA55" s="655">
        <f t="shared" si="10"/>
        <v>1910.4347826086955</v>
      </c>
      <c r="AB55" s="655">
        <f t="shared" si="10"/>
        <v>1525.0000000000002</v>
      </c>
      <c r="AC55" s="655">
        <f t="shared" si="10"/>
        <v>991.66666666666674</v>
      </c>
      <c r="AD55" s="655">
        <f t="shared" si="10"/>
        <v>982.35294117647049</v>
      </c>
      <c r="AE55" s="655">
        <f t="shared" si="10"/>
        <v>747.36842105263156</v>
      </c>
      <c r="AF55" s="655"/>
    </row>
    <row r="56" spans="1:35" x14ac:dyDescent="0.2">
      <c r="A56" s="654">
        <v>1993</v>
      </c>
      <c r="B56" s="655">
        <f t="shared" si="9"/>
        <v>2337.1428571428573</v>
      </c>
      <c r="C56" s="655">
        <f t="shared" si="9"/>
        <v>1800</v>
      </c>
      <c r="D56" s="655">
        <f t="shared" si="9"/>
        <v>971.42857142857156</v>
      </c>
      <c r="E56" s="655">
        <f t="shared" si="9"/>
        <v>1201.25</v>
      </c>
      <c r="F56" s="655">
        <f t="shared" si="9"/>
        <v>862.34567901234573</v>
      </c>
      <c r="G56" s="655">
        <f t="shared" si="6"/>
        <v>1875.9834368530021</v>
      </c>
      <c r="H56" s="655">
        <f>G56/G53</f>
        <v>1.1214835868690365</v>
      </c>
      <c r="I56" s="655">
        <f t="shared" si="10"/>
        <v>2896.8421052631575</v>
      </c>
      <c r="J56" s="655">
        <f t="shared" si="10"/>
        <v>1816.666666666667</v>
      </c>
      <c r="K56" s="655">
        <f t="shared" si="10"/>
        <v>1000</v>
      </c>
      <c r="L56" s="655">
        <f t="shared" si="10"/>
        <v>1479.3103448275863</v>
      </c>
      <c r="M56" s="655">
        <f t="shared" si="10"/>
        <v>824.39024390243912</v>
      </c>
      <c r="N56" s="655"/>
      <c r="O56" s="655">
        <f t="shared" si="10"/>
        <v>2683.9743589743589</v>
      </c>
      <c r="P56" s="655">
        <f t="shared" si="10"/>
        <v>2244.4444444444443</v>
      </c>
      <c r="Q56" s="655">
        <f t="shared" si="10"/>
        <v>992.85714285714289</v>
      </c>
      <c r="R56" s="655">
        <f t="shared" si="10"/>
        <v>1255.5555555555552</v>
      </c>
      <c r="S56" s="655">
        <f t="shared" si="10"/>
        <v>865.71428571428567</v>
      </c>
      <c r="T56" s="655"/>
      <c r="U56" s="655">
        <f t="shared" si="10"/>
        <v>2012.1076233183858</v>
      </c>
      <c r="V56" s="655">
        <f t="shared" si="10"/>
        <v>1748</v>
      </c>
      <c r="W56" s="655">
        <f t="shared" si="10"/>
        <v>980.7692307692306</v>
      </c>
      <c r="X56" s="655">
        <f t="shared" si="10"/>
        <v>917.64705882352951</v>
      </c>
      <c r="Y56" s="655">
        <f t="shared" si="10"/>
        <v>861.36363636363637</v>
      </c>
      <c r="Z56" s="655"/>
      <c r="AA56" s="655">
        <f t="shared" si="10"/>
        <v>2067.5</v>
      </c>
      <c r="AB56" s="655">
        <f t="shared" si="10"/>
        <v>1593.3333333333335</v>
      </c>
      <c r="AC56" s="655">
        <f t="shared" si="10"/>
        <v>990</v>
      </c>
      <c r="AD56" s="655">
        <f t="shared" si="10"/>
        <v>931.24999999999989</v>
      </c>
      <c r="AE56" s="655">
        <f t="shared" si="10"/>
        <v>879.06976744186045</v>
      </c>
      <c r="AF56" s="655"/>
    </row>
    <row r="57" spans="1:35" x14ac:dyDescent="0.2">
      <c r="A57" s="654">
        <v>1997</v>
      </c>
      <c r="B57" s="655">
        <f>AVERAGE(B56,B58)</f>
        <v>2445.0373556712702</v>
      </c>
      <c r="C57" s="655">
        <f>AVERAGE(C56,C58)</f>
        <v>2085.8490566037735</v>
      </c>
      <c r="D57" s="655">
        <f>AVERAGE(D56,D58)</f>
        <v>1017.3319327731093</v>
      </c>
      <c r="E57" s="655">
        <f>AVERAGE(E56,E58)</f>
        <v>1296.4144736842104</v>
      </c>
      <c r="F57" s="655">
        <f>AVERAGE(F56,F58)</f>
        <v>854.99636891793762</v>
      </c>
      <c r="G57" s="655">
        <f t="shared" si="6"/>
        <v>2010.0724241638063</v>
      </c>
      <c r="H57" s="655">
        <f>G57/G54</f>
        <v>1.161284030284663</v>
      </c>
      <c r="I57" s="655">
        <f>AVERAGE(I56,I58)</f>
        <v>2989.1819221967962</v>
      </c>
      <c r="J57" s="655">
        <f>AVERAGE(J56,J58)</f>
        <v>2104.761904761905</v>
      </c>
      <c r="K57" s="655">
        <f>AVERAGE(K56,K58)</f>
        <v>985.71428571428578</v>
      </c>
      <c r="L57" s="655">
        <f>AVERAGE(L56,L58)</f>
        <v>1663.8487208008901</v>
      </c>
      <c r="M57" s="655">
        <f>AVERAGE(M56,M58)</f>
        <v>837.75067750677522</v>
      </c>
      <c r="N57" s="655"/>
      <c r="O57" s="655">
        <f>AVERAGE(O56,O58)</f>
        <v>2730.3742762613729</v>
      </c>
      <c r="P57" s="655">
        <f>AVERAGE(P56,P58)</f>
        <v>2599.0079365079364</v>
      </c>
      <c r="Q57" s="655">
        <f>AVERAGE(Q56,Q58)</f>
        <v>1017.2619047619048</v>
      </c>
      <c r="R57" s="655">
        <f>AVERAGE(R56,R58)</f>
        <v>1370.9595959595958</v>
      </c>
      <c r="S57" s="655">
        <f>AVERAGE(S56,S58)</f>
        <v>854.28571428571422</v>
      </c>
      <c r="T57" s="655"/>
      <c r="U57" s="655">
        <f>AVERAGE(U56,U58)</f>
        <v>2180.1714587180163</v>
      </c>
      <c r="V57" s="655">
        <f>AVERAGE(V56,V58)</f>
        <v>1932.064516129032</v>
      </c>
      <c r="W57" s="655">
        <f>AVERAGE(W56,W58)</f>
        <v>1013.1118881118882</v>
      </c>
      <c r="X57" s="655">
        <f>AVERAGE(X56,X58)</f>
        <v>985.74660633484166</v>
      </c>
      <c r="Y57" s="655">
        <f>AVERAGE(Y56,Y58)</f>
        <v>876.23737373737367</v>
      </c>
      <c r="Z57" s="655"/>
      <c r="AA57" s="655">
        <f>AVERAGE(AA56,AA58)</f>
        <v>2180.6730769230771</v>
      </c>
      <c r="AB57" s="655">
        <f>AVERAGE(AB56,AB58)</f>
        <v>1799.4444444444443</v>
      </c>
      <c r="AC57" s="655">
        <f>AVERAGE(AC56,AC58)</f>
        <v>1039.1176470588236</v>
      </c>
      <c r="AD57" s="655">
        <f>AVERAGE(AD56,AD58)</f>
        <v>931.24999999999989</v>
      </c>
      <c r="AE57" s="655">
        <f>AVERAGE(AE56,AE58)</f>
        <v>836.704695041685</v>
      </c>
      <c r="AF57" s="655"/>
    </row>
    <row r="58" spans="1:35" x14ac:dyDescent="0.2">
      <c r="A58" s="654">
        <v>2001</v>
      </c>
      <c r="B58" s="655">
        <f t="shared" ref="B58:F59" si="11">(B37/B18)*1000</f>
        <v>2552.9318541996831</v>
      </c>
      <c r="C58" s="655">
        <f t="shared" si="11"/>
        <v>2371.6981132075471</v>
      </c>
      <c r="D58" s="655">
        <f t="shared" si="11"/>
        <v>1063.2352941176471</v>
      </c>
      <c r="E58" s="655">
        <f t="shared" si="11"/>
        <v>1391.578947368421</v>
      </c>
      <c r="F58" s="655">
        <f t="shared" si="11"/>
        <v>847.64705882352939</v>
      </c>
      <c r="G58" s="655">
        <f t="shared" si="6"/>
        <v>2066.2616822429909</v>
      </c>
      <c r="H58" s="655">
        <f>G58/G55</f>
        <v>1.1477196604079725</v>
      </c>
      <c r="I58" s="655">
        <f t="shared" ref="I58:M59" si="12">(I37/I18)*1000</f>
        <v>3081.521739130435</v>
      </c>
      <c r="J58" s="655">
        <f t="shared" si="12"/>
        <v>2392.8571428571431</v>
      </c>
      <c r="K58" s="655">
        <f t="shared" si="12"/>
        <v>971.42857142857156</v>
      </c>
      <c r="L58" s="655">
        <f t="shared" si="12"/>
        <v>1848.3870967741937</v>
      </c>
      <c r="M58" s="655">
        <f t="shared" si="12"/>
        <v>851.1111111111112</v>
      </c>
      <c r="N58" s="655"/>
      <c r="O58" s="655">
        <f t="shared" ref="O58:S59" si="13">(O37/O18)*1000</f>
        <v>2776.7741935483873</v>
      </c>
      <c r="P58" s="655">
        <f t="shared" si="13"/>
        <v>2953.5714285714289</v>
      </c>
      <c r="Q58" s="655">
        <f t="shared" si="13"/>
        <v>1041.6666666666667</v>
      </c>
      <c r="R58" s="655">
        <f t="shared" si="13"/>
        <v>1486.3636363636363</v>
      </c>
      <c r="S58" s="655">
        <f t="shared" si="13"/>
        <v>842.85714285714289</v>
      </c>
      <c r="T58" s="655"/>
      <c r="U58" s="655">
        <f t="shared" ref="U58:Y59" si="14">(U37/U18)*1000</f>
        <v>2348.2352941176468</v>
      </c>
      <c r="V58" s="655">
        <f t="shared" si="14"/>
        <v>2116.1290322580639</v>
      </c>
      <c r="W58" s="655">
        <f t="shared" si="14"/>
        <v>1045.4545454545457</v>
      </c>
      <c r="X58" s="655">
        <f t="shared" si="14"/>
        <v>1053.8461538461538</v>
      </c>
      <c r="Y58" s="655">
        <f t="shared" si="14"/>
        <v>891.11111111111109</v>
      </c>
      <c r="Z58" s="655"/>
      <c r="AA58" s="655">
        <f t="shared" ref="AA58:AE59" si="15">(AA37/AA18)*1000</f>
        <v>2293.8461538461538</v>
      </c>
      <c r="AB58" s="655">
        <f t="shared" si="15"/>
        <v>2005.5555555555554</v>
      </c>
      <c r="AC58" s="655">
        <f t="shared" si="15"/>
        <v>1088.2352941176473</v>
      </c>
      <c r="AD58" s="655">
        <f t="shared" si="15"/>
        <v>931.24999999999989</v>
      </c>
      <c r="AE58" s="655">
        <f t="shared" si="15"/>
        <v>794.33962264150944</v>
      </c>
      <c r="AF58" s="655"/>
    </row>
    <row r="59" spans="1:35" x14ac:dyDescent="0.2">
      <c r="A59" s="654">
        <v>2005</v>
      </c>
      <c r="B59" s="655" t="e">
        <f t="shared" si="11"/>
        <v>#DIV/0!</v>
      </c>
      <c r="C59" s="655" t="e">
        <f t="shared" si="11"/>
        <v>#DIV/0!</v>
      </c>
      <c r="D59" s="655" t="e">
        <f t="shared" si="11"/>
        <v>#DIV/0!</v>
      </c>
      <c r="E59" s="655" t="e">
        <f t="shared" si="11"/>
        <v>#DIV/0!</v>
      </c>
      <c r="F59" s="655" t="e">
        <f t="shared" si="11"/>
        <v>#DIV/0!</v>
      </c>
      <c r="G59" s="655" t="e">
        <f t="shared" si="6"/>
        <v>#DIV/0!</v>
      </c>
      <c r="H59" s="655" t="e">
        <f>G59/G56</f>
        <v>#DIV/0!</v>
      </c>
      <c r="I59" s="655" t="e">
        <f t="shared" si="12"/>
        <v>#DIV/0!</v>
      </c>
      <c r="J59" s="655" t="e">
        <f t="shared" si="12"/>
        <v>#DIV/0!</v>
      </c>
      <c r="K59" s="655" t="e">
        <f t="shared" si="12"/>
        <v>#DIV/0!</v>
      </c>
      <c r="L59" s="655" t="e">
        <f t="shared" si="12"/>
        <v>#DIV/0!</v>
      </c>
      <c r="M59" s="655" t="e">
        <f t="shared" si="12"/>
        <v>#DIV/0!</v>
      </c>
      <c r="N59" s="655"/>
      <c r="O59" s="655" t="e">
        <f t="shared" si="13"/>
        <v>#DIV/0!</v>
      </c>
      <c r="P59" s="655" t="e">
        <f t="shared" si="13"/>
        <v>#DIV/0!</v>
      </c>
      <c r="Q59" s="655" t="e">
        <f t="shared" si="13"/>
        <v>#DIV/0!</v>
      </c>
      <c r="R59" s="655" t="e">
        <f t="shared" si="13"/>
        <v>#DIV/0!</v>
      </c>
      <c r="S59" s="655" t="e">
        <f t="shared" si="13"/>
        <v>#DIV/0!</v>
      </c>
      <c r="T59" s="655"/>
      <c r="U59" s="655" t="e">
        <f t="shared" si="14"/>
        <v>#DIV/0!</v>
      </c>
      <c r="V59" s="655" t="e">
        <f t="shared" si="14"/>
        <v>#DIV/0!</v>
      </c>
      <c r="W59" s="655" t="e">
        <f t="shared" si="14"/>
        <v>#DIV/0!</v>
      </c>
      <c r="X59" s="655" t="e">
        <f t="shared" si="14"/>
        <v>#DIV/0!</v>
      </c>
      <c r="Y59" s="655" t="e">
        <f t="shared" si="14"/>
        <v>#DIV/0!</v>
      </c>
      <c r="Z59" s="655"/>
      <c r="AA59" s="655" t="e">
        <f t="shared" si="15"/>
        <v>#DIV/0!</v>
      </c>
      <c r="AB59" s="655" t="e">
        <f t="shared" si="15"/>
        <v>#DIV/0!</v>
      </c>
      <c r="AC59" s="655" t="e">
        <f t="shared" si="15"/>
        <v>#DIV/0!</v>
      </c>
      <c r="AD59" s="655" t="e">
        <f t="shared" si="15"/>
        <v>#DIV/0!</v>
      </c>
      <c r="AE59" s="655" t="e">
        <f t="shared" si="15"/>
        <v>#DIV/0!</v>
      </c>
      <c r="AF59" s="655"/>
    </row>
    <row r="60" spans="1:35" x14ac:dyDescent="0.2">
      <c r="B60" s="664"/>
    </row>
    <row r="61" spans="1:35" x14ac:dyDescent="0.2">
      <c r="A61" s="642" t="s">
        <v>30</v>
      </c>
      <c r="B61" s="642"/>
      <c r="C61" s="642"/>
      <c r="D61" s="642"/>
      <c r="E61" s="642"/>
      <c r="F61" s="642"/>
      <c r="G61" s="642"/>
      <c r="H61" s="642"/>
      <c r="I61" s="642" t="str">
        <f>A61</f>
        <v>Site Energy Consumption (Trillion Btu)</v>
      </c>
      <c r="J61" s="642"/>
      <c r="K61" s="642"/>
      <c r="L61" s="642"/>
      <c r="M61" s="642"/>
      <c r="N61" s="642"/>
      <c r="O61" s="642" t="str">
        <f>A61</f>
        <v>Site Energy Consumption (Trillion Btu)</v>
      </c>
      <c r="P61" s="642"/>
      <c r="Q61" s="642"/>
      <c r="R61" s="642"/>
      <c r="S61" s="642"/>
      <c r="T61" s="642"/>
      <c r="U61" s="642" t="str">
        <f>A61</f>
        <v>Site Energy Consumption (Trillion Btu)</v>
      </c>
      <c r="V61" s="642"/>
      <c r="W61" s="642"/>
      <c r="X61" s="642"/>
      <c r="Y61" s="642"/>
      <c r="Z61" s="642"/>
      <c r="AA61" s="642" t="str">
        <f>A61</f>
        <v>Site Energy Consumption (Trillion Btu)</v>
      </c>
      <c r="AB61" s="642"/>
      <c r="AC61" s="642"/>
      <c r="AD61" s="642"/>
      <c r="AE61" s="642"/>
    </row>
    <row r="62" spans="1:35" x14ac:dyDescent="0.2">
      <c r="B62" s="664"/>
    </row>
    <row r="63" spans="1:35" ht="13.5" thickBot="1" x14ac:dyDescent="0.25">
      <c r="B63" s="949" t="s">
        <v>50</v>
      </c>
      <c r="C63" s="949"/>
      <c r="D63" s="949"/>
      <c r="E63" s="949"/>
      <c r="F63" s="949"/>
      <c r="G63" s="644"/>
      <c r="H63" s="665"/>
      <c r="I63" s="950" t="s">
        <v>22</v>
      </c>
      <c r="J63" s="950"/>
      <c r="K63" s="950"/>
      <c r="L63" s="950"/>
      <c r="M63" s="950"/>
      <c r="N63" s="646"/>
      <c r="O63" s="951" t="s">
        <v>23</v>
      </c>
      <c r="P63" s="951"/>
      <c r="Q63" s="951"/>
      <c r="R63" s="951"/>
      <c r="S63" s="951"/>
      <c r="T63" s="662"/>
      <c r="U63" s="952" t="s">
        <v>24</v>
      </c>
      <c r="V63" s="952"/>
      <c r="W63" s="952"/>
      <c r="X63" s="952"/>
      <c r="Y63" s="952"/>
      <c r="Z63" s="648"/>
      <c r="AA63" s="953" t="s">
        <v>25</v>
      </c>
      <c r="AB63" s="953"/>
      <c r="AC63" s="953"/>
      <c r="AD63" s="953"/>
      <c r="AE63" s="953"/>
      <c r="AF63" s="668"/>
      <c r="AH63" s="641" t="s">
        <v>59</v>
      </c>
      <c r="AI63" s="641" t="s">
        <v>60</v>
      </c>
    </row>
    <row r="64" spans="1:35" x14ac:dyDescent="0.2">
      <c r="B64" s="649" t="s">
        <v>17</v>
      </c>
      <c r="C64" s="649" t="s">
        <v>18</v>
      </c>
      <c r="D64" s="670" t="s">
        <v>19</v>
      </c>
      <c r="E64" s="649" t="s">
        <v>20</v>
      </c>
      <c r="F64" s="649" t="s">
        <v>21</v>
      </c>
      <c r="G64" s="649" t="s">
        <v>32</v>
      </c>
      <c r="H64" s="649"/>
      <c r="I64" s="649" t="s">
        <v>17</v>
      </c>
      <c r="J64" s="649" t="s">
        <v>18</v>
      </c>
      <c r="K64" s="649" t="s">
        <v>19</v>
      </c>
      <c r="L64" s="649" t="s">
        <v>20</v>
      </c>
      <c r="M64" s="649" t="s">
        <v>21</v>
      </c>
      <c r="N64" s="649" t="s">
        <v>32</v>
      </c>
      <c r="O64" s="649" t="s">
        <v>17</v>
      </c>
      <c r="P64" s="649" t="s">
        <v>18</v>
      </c>
      <c r="Q64" s="649" t="s">
        <v>19</v>
      </c>
      <c r="R64" s="649" t="s">
        <v>20</v>
      </c>
      <c r="S64" s="649" t="s">
        <v>21</v>
      </c>
      <c r="T64" s="649" t="s">
        <v>32</v>
      </c>
      <c r="U64" s="649" t="s">
        <v>17</v>
      </c>
      <c r="V64" s="649" t="s">
        <v>18</v>
      </c>
      <c r="W64" s="649" t="s">
        <v>19</v>
      </c>
      <c r="X64" s="649" t="s">
        <v>20</v>
      </c>
      <c r="Y64" s="649" t="s">
        <v>21</v>
      </c>
      <c r="Z64" s="649" t="s">
        <v>32</v>
      </c>
      <c r="AA64" s="649" t="s">
        <v>17</v>
      </c>
      <c r="AB64" s="649" t="s">
        <v>18</v>
      </c>
      <c r="AC64" s="649" t="s">
        <v>19</v>
      </c>
      <c r="AD64" s="649" t="s">
        <v>20</v>
      </c>
      <c r="AE64" s="649" t="s">
        <v>21</v>
      </c>
      <c r="AF64" s="653" t="s">
        <v>32</v>
      </c>
    </row>
    <row r="65" spans="1:35" x14ac:dyDescent="0.2">
      <c r="A65" s="654">
        <v>1978</v>
      </c>
      <c r="B65" s="655">
        <v>7476.36</v>
      </c>
      <c r="C65" s="655">
        <v>435.43</v>
      </c>
      <c r="D65" s="655">
        <v>452.69</v>
      </c>
      <c r="E65" s="655">
        <v>1447.66</v>
      </c>
      <c r="F65" s="655">
        <v>750.57</v>
      </c>
      <c r="G65" s="655">
        <f t="shared" ref="G65:G75" si="16">SUM(B65:F65)</f>
        <v>10562.71</v>
      </c>
      <c r="H65" s="655"/>
      <c r="I65" s="655">
        <v>1540.35</v>
      </c>
      <c r="J65" s="655">
        <v>234.6</v>
      </c>
      <c r="K65" s="655">
        <v>40.83</v>
      </c>
      <c r="L65" s="655">
        <v>680.52</v>
      </c>
      <c r="M65" s="655">
        <v>390.76</v>
      </c>
      <c r="N65" s="655">
        <f>SUM(I65:M65)</f>
        <v>2887.0599999999995</v>
      </c>
      <c r="O65" s="655">
        <v>2960.38</v>
      </c>
      <c r="P65" s="655">
        <v>105.21</v>
      </c>
      <c r="Q65" s="655">
        <v>127.08</v>
      </c>
      <c r="R65" s="655">
        <v>443.87</v>
      </c>
      <c r="S65" s="655">
        <v>65.849999999999994</v>
      </c>
      <c r="T65" s="655">
        <f>SUM(O65:S65)</f>
        <v>3702.39</v>
      </c>
      <c r="U65" s="655">
        <v>1918.06</v>
      </c>
      <c r="V65" s="655">
        <v>46.55</v>
      </c>
      <c r="W65" s="655">
        <v>222.64</v>
      </c>
      <c r="X65" s="655">
        <v>144.58000000000001</v>
      </c>
      <c r="Y65" s="655">
        <v>101.45</v>
      </c>
      <c r="Z65" s="655">
        <f>SUM(U65:Y65)</f>
        <v>2433.2799999999997</v>
      </c>
      <c r="AA65" s="655">
        <v>1057.57</v>
      </c>
      <c r="AB65" s="655">
        <v>49.06</v>
      </c>
      <c r="AC65" s="655">
        <v>62.13</v>
      </c>
      <c r="AD65" s="655">
        <v>178.7</v>
      </c>
      <c r="AE65" s="655">
        <v>192.51</v>
      </c>
      <c r="AF65" s="655">
        <f>SUM(AA65:AE65)</f>
        <v>1539.97</v>
      </c>
      <c r="AH65" s="659">
        <f>G65</f>
        <v>10562.71</v>
      </c>
      <c r="AI65" s="659">
        <f>N65+T65+Z65+AF65</f>
        <v>10562.699999999999</v>
      </c>
    </row>
    <row r="66" spans="1:35" x14ac:dyDescent="0.2">
      <c r="A66" s="654">
        <v>1979</v>
      </c>
      <c r="B66" s="655">
        <v>6915.99</v>
      </c>
      <c r="C66" s="655">
        <v>448.93</v>
      </c>
      <c r="D66" s="655">
        <v>350.18</v>
      </c>
      <c r="E66" s="655">
        <v>1211.3699999999999</v>
      </c>
      <c r="F66" s="655">
        <v>818.37</v>
      </c>
      <c r="G66" s="655">
        <f t="shared" si="16"/>
        <v>9744.840000000002</v>
      </c>
      <c r="H66" s="655"/>
      <c r="I66" s="655">
        <v>1369.23</v>
      </c>
      <c r="J66" s="655">
        <v>161.79</v>
      </c>
      <c r="K66" s="655">
        <v>17.149999999999999</v>
      </c>
      <c r="L66" s="655">
        <v>534.30999999999995</v>
      </c>
      <c r="M66" s="655">
        <v>414.98</v>
      </c>
      <c r="N66" s="655">
        <f t="shared" ref="N66:N75" si="17">SUM(I66:M66)</f>
        <v>2497.46</v>
      </c>
      <c r="O66" s="655">
        <v>2750.6</v>
      </c>
      <c r="P66" s="655">
        <v>121.5</v>
      </c>
      <c r="Q66" s="655">
        <v>88.98</v>
      </c>
      <c r="R66" s="655">
        <v>424.43</v>
      </c>
      <c r="S66" s="655">
        <v>93.78</v>
      </c>
      <c r="T66" s="655">
        <f t="shared" ref="T66:T75" si="18">SUM(O66:S66)</f>
        <v>3479.29</v>
      </c>
      <c r="U66" s="655">
        <v>1803.27</v>
      </c>
      <c r="V66" s="655">
        <v>104.11</v>
      </c>
      <c r="W66" s="655">
        <v>166.42</v>
      </c>
      <c r="X66" s="655">
        <v>105.81</v>
      </c>
      <c r="Y66" s="655">
        <v>119.41</v>
      </c>
      <c r="Z66" s="655">
        <f t="shared" ref="Z66:Z75" si="19">SUM(U66:Y66)</f>
        <v>2299.0199999999995</v>
      </c>
      <c r="AA66" s="655">
        <v>992.89</v>
      </c>
      <c r="AB66" s="655">
        <v>61.53</v>
      </c>
      <c r="AC66" s="655">
        <v>77.63</v>
      </c>
      <c r="AD66" s="655">
        <v>146.82</v>
      </c>
      <c r="AE66" s="655">
        <v>190.21</v>
      </c>
      <c r="AF66" s="655">
        <f t="shared" ref="AF66:AF75" si="20">SUM(AA66:AE66)</f>
        <v>1469.0800000000002</v>
      </c>
      <c r="AH66" s="659">
        <f t="shared" ref="AH66:AH75" si="21">G66</f>
        <v>9744.840000000002</v>
      </c>
      <c r="AI66" s="659">
        <f t="shared" ref="AI66:AI75" si="22">N66+T66+Z66+AF66</f>
        <v>9744.85</v>
      </c>
    </row>
    <row r="67" spans="1:35" x14ac:dyDescent="0.2">
      <c r="A67" s="654">
        <v>1980</v>
      </c>
      <c r="B67" s="655">
        <v>6611.81</v>
      </c>
      <c r="C67" s="655">
        <v>390.64</v>
      </c>
      <c r="D67" s="655">
        <v>390.84</v>
      </c>
      <c r="E67" s="655">
        <v>1093.06</v>
      </c>
      <c r="F67" s="655">
        <v>834.3</v>
      </c>
      <c r="G67" s="655">
        <f t="shared" si="16"/>
        <v>9320.65</v>
      </c>
      <c r="H67" s="655"/>
      <c r="I67" s="655">
        <v>1301.6300000000001</v>
      </c>
      <c r="J67" s="655">
        <v>217.99</v>
      </c>
      <c r="K67" s="655">
        <v>49.04</v>
      </c>
      <c r="L67" s="655">
        <v>467.78</v>
      </c>
      <c r="M67" s="655">
        <v>396.19</v>
      </c>
      <c r="N67" s="655">
        <f t="shared" si="17"/>
        <v>2432.63</v>
      </c>
      <c r="O67" s="655">
        <v>2311.2600000000002</v>
      </c>
      <c r="P67" s="655">
        <v>29.25</v>
      </c>
      <c r="Q67" s="655">
        <v>66.319999999999993</v>
      </c>
      <c r="R67" s="655">
        <v>360.68</v>
      </c>
      <c r="S67" s="655">
        <v>155.82</v>
      </c>
      <c r="T67" s="655">
        <f t="shared" si="18"/>
        <v>2923.3300000000004</v>
      </c>
      <c r="U67" s="655">
        <v>2023.46</v>
      </c>
      <c r="V67" s="655">
        <v>70.89</v>
      </c>
      <c r="W67" s="655">
        <v>187.69</v>
      </c>
      <c r="X67" s="655">
        <v>143.27000000000001</v>
      </c>
      <c r="Y67" s="655">
        <v>162.28</v>
      </c>
      <c r="Z67" s="655">
        <f t="shared" si="19"/>
        <v>2587.59</v>
      </c>
      <c r="AA67" s="655">
        <v>975.46</v>
      </c>
      <c r="AB67" s="655">
        <v>72.52</v>
      </c>
      <c r="AC67" s="655">
        <v>87.8</v>
      </c>
      <c r="AD67" s="655">
        <v>121.33</v>
      </c>
      <c r="AE67" s="655">
        <v>120.01</v>
      </c>
      <c r="AF67" s="655">
        <f t="shared" si="20"/>
        <v>1377.12</v>
      </c>
      <c r="AH67" s="659">
        <f t="shared" si="21"/>
        <v>9320.65</v>
      </c>
      <c r="AI67" s="659">
        <f t="shared" si="22"/>
        <v>9320.6700000000019</v>
      </c>
    </row>
    <row r="68" spans="1:35" x14ac:dyDescent="0.2">
      <c r="A68" s="654">
        <v>1981</v>
      </c>
      <c r="B68" s="655">
        <v>6923.91</v>
      </c>
      <c r="C68" s="655">
        <v>321.8</v>
      </c>
      <c r="D68" s="655">
        <v>336.42</v>
      </c>
      <c r="E68" s="655">
        <v>1008.39</v>
      </c>
      <c r="F68" s="655">
        <v>923.03</v>
      </c>
      <c r="G68" s="655">
        <f t="shared" si="16"/>
        <v>9513.5500000000011</v>
      </c>
      <c r="H68" s="655"/>
      <c r="I68" s="655">
        <v>1368.85</v>
      </c>
      <c r="J68" s="655">
        <v>169.88</v>
      </c>
      <c r="K68" s="655">
        <v>43.48</v>
      </c>
      <c r="L68" s="655">
        <v>476.82</v>
      </c>
      <c r="M68" s="655">
        <v>408.71</v>
      </c>
      <c r="N68" s="655">
        <f t="shared" si="17"/>
        <v>2467.7400000000002</v>
      </c>
      <c r="O68" s="655">
        <v>2495.29</v>
      </c>
      <c r="P68" s="655">
        <v>38.53</v>
      </c>
      <c r="Q68" s="655">
        <v>87.32</v>
      </c>
      <c r="R68" s="655">
        <v>307.86</v>
      </c>
      <c r="S68" s="655">
        <v>186.25</v>
      </c>
      <c r="T68" s="655">
        <f t="shared" si="18"/>
        <v>3115.2500000000005</v>
      </c>
      <c r="U68" s="655">
        <v>1953.89</v>
      </c>
      <c r="V68" s="655">
        <v>52.47</v>
      </c>
      <c r="W68" s="655">
        <v>136.54</v>
      </c>
      <c r="X68" s="655">
        <v>127.95</v>
      </c>
      <c r="Y68" s="655">
        <v>192.18</v>
      </c>
      <c r="Z68" s="655">
        <f t="shared" si="19"/>
        <v>2463.0299999999997</v>
      </c>
      <c r="AA68" s="655">
        <v>1105.8800000000001</v>
      </c>
      <c r="AB68" s="655">
        <v>60.92</v>
      </c>
      <c r="AC68" s="655">
        <v>69.08</v>
      </c>
      <c r="AD68" s="655">
        <v>95.76</v>
      </c>
      <c r="AE68" s="655">
        <v>135.88999999999999</v>
      </c>
      <c r="AF68" s="655">
        <f t="shared" si="20"/>
        <v>1467.5300000000002</v>
      </c>
      <c r="AH68" s="659">
        <f t="shared" si="21"/>
        <v>9513.5500000000011</v>
      </c>
      <c r="AI68" s="659">
        <f t="shared" si="22"/>
        <v>9513.5500000000011</v>
      </c>
    </row>
    <row r="69" spans="1:35" x14ac:dyDescent="0.2">
      <c r="A69" s="654">
        <v>1982</v>
      </c>
      <c r="B69" s="655">
        <v>6037.45</v>
      </c>
      <c r="C69" s="655">
        <v>432.73</v>
      </c>
      <c r="D69" s="655">
        <v>268.86</v>
      </c>
      <c r="E69" s="655">
        <v>997.28</v>
      </c>
      <c r="F69" s="655">
        <v>888.45</v>
      </c>
      <c r="G69" s="655">
        <f t="shared" si="16"/>
        <v>8624.77</v>
      </c>
      <c r="H69" s="655"/>
      <c r="I69" s="655">
        <v>1169.46</v>
      </c>
      <c r="J69" s="655">
        <v>254.37</v>
      </c>
      <c r="K69" s="655">
        <v>35.32</v>
      </c>
      <c r="L69" s="655">
        <v>394.21</v>
      </c>
      <c r="M69" s="655">
        <v>330.93</v>
      </c>
      <c r="N69" s="655">
        <f t="shared" si="17"/>
        <v>2184.29</v>
      </c>
      <c r="O69" s="655">
        <v>1943.75</v>
      </c>
      <c r="P69" s="655">
        <v>61.49</v>
      </c>
      <c r="Q69" s="655">
        <v>60.87</v>
      </c>
      <c r="R69" s="655">
        <v>306.97000000000003</v>
      </c>
      <c r="S69" s="655">
        <v>223.53</v>
      </c>
      <c r="T69" s="655">
        <f t="shared" si="18"/>
        <v>2596.61</v>
      </c>
      <c r="U69" s="655">
        <v>1952.51</v>
      </c>
      <c r="V69" s="655">
        <v>42.76</v>
      </c>
      <c r="W69" s="655">
        <v>103.52</v>
      </c>
      <c r="X69" s="655">
        <v>179.44</v>
      </c>
      <c r="Y69" s="655">
        <v>186.06</v>
      </c>
      <c r="Z69" s="655">
        <f t="shared" si="19"/>
        <v>2464.29</v>
      </c>
      <c r="AA69" s="655">
        <v>971.73</v>
      </c>
      <c r="AB69" s="655">
        <v>74.11</v>
      </c>
      <c r="AC69" s="655">
        <v>69.14</v>
      </c>
      <c r="AD69" s="655">
        <v>116.65</v>
      </c>
      <c r="AE69" s="655">
        <v>147.94</v>
      </c>
      <c r="AF69" s="655">
        <f t="shared" si="20"/>
        <v>1379.5700000000002</v>
      </c>
      <c r="AH69" s="659">
        <f t="shared" si="21"/>
        <v>8624.77</v>
      </c>
      <c r="AI69" s="659">
        <f t="shared" si="22"/>
        <v>8624.76</v>
      </c>
    </row>
    <row r="70" spans="1:35" x14ac:dyDescent="0.2">
      <c r="A70" s="654">
        <v>1984</v>
      </c>
      <c r="B70" s="655">
        <v>6270.15</v>
      </c>
      <c r="C70" s="655">
        <v>453.56</v>
      </c>
      <c r="D70" s="655">
        <v>373.51</v>
      </c>
      <c r="E70" s="655">
        <v>972.03</v>
      </c>
      <c r="F70" s="655">
        <v>968.8</v>
      </c>
      <c r="G70" s="655">
        <f t="shared" si="16"/>
        <v>9038.0499999999993</v>
      </c>
      <c r="H70" s="655"/>
      <c r="I70" s="655">
        <v>1305.96</v>
      </c>
      <c r="J70" s="655">
        <v>227.83</v>
      </c>
      <c r="K70" s="655">
        <v>62.08</v>
      </c>
      <c r="L70" s="655">
        <v>377.43</v>
      </c>
      <c r="M70" s="655">
        <v>318.24</v>
      </c>
      <c r="N70" s="655">
        <f t="shared" si="17"/>
        <v>2291.54</v>
      </c>
      <c r="O70" s="655">
        <v>1963.28</v>
      </c>
      <c r="P70" s="655">
        <v>108.45</v>
      </c>
      <c r="Q70" s="655">
        <v>106.99</v>
      </c>
      <c r="R70" s="655">
        <v>345.45</v>
      </c>
      <c r="S70" s="655">
        <v>273.10000000000002</v>
      </c>
      <c r="T70" s="655">
        <f t="shared" si="18"/>
        <v>2797.2699999999995</v>
      </c>
      <c r="U70" s="655">
        <v>1977.76</v>
      </c>
      <c r="V70" s="655">
        <v>92.59</v>
      </c>
      <c r="W70" s="655">
        <v>123.95</v>
      </c>
      <c r="X70" s="655">
        <v>111.33</v>
      </c>
      <c r="Y70" s="655">
        <v>190.84</v>
      </c>
      <c r="Z70" s="655">
        <f t="shared" si="19"/>
        <v>2496.4699999999998</v>
      </c>
      <c r="AA70" s="655">
        <v>1023.15</v>
      </c>
      <c r="AB70" s="655">
        <v>24.69</v>
      </c>
      <c r="AC70" s="655">
        <v>80.48</v>
      </c>
      <c r="AD70" s="655">
        <v>137.81</v>
      </c>
      <c r="AE70" s="655">
        <v>186.61</v>
      </c>
      <c r="AF70" s="655">
        <f t="shared" si="20"/>
        <v>1452.7399999999998</v>
      </c>
      <c r="AH70" s="659">
        <f t="shared" si="21"/>
        <v>9038.0499999999993</v>
      </c>
      <c r="AI70" s="659">
        <f t="shared" si="22"/>
        <v>9038.0199999999986</v>
      </c>
    </row>
    <row r="71" spans="1:35" x14ac:dyDescent="0.2">
      <c r="A71" s="654">
        <v>1987</v>
      </c>
      <c r="B71" s="655">
        <v>6315.37</v>
      </c>
      <c r="C71" s="655">
        <v>525.6</v>
      </c>
      <c r="D71" s="655">
        <v>391.12</v>
      </c>
      <c r="E71" s="655">
        <v>938.78</v>
      </c>
      <c r="F71" s="655">
        <v>957.03</v>
      </c>
      <c r="G71" s="655">
        <f t="shared" si="16"/>
        <v>9127.9</v>
      </c>
      <c r="H71" s="655"/>
      <c r="I71" s="655">
        <v>1367.27</v>
      </c>
      <c r="J71" s="655">
        <v>241.43</v>
      </c>
      <c r="K71" s="655">
        <v>61.92</v>
      </c>
      <c r="L71" s="655">
        <v>371.89</v>
      </c>
      <c r="M71" s="655">
        <v>327.68</v>
      </c>
      <c r="N71" s="655">
        <f t="shared" si="17"/>
        <v>2370.19</v>
      </c>
      <c r="O71" s="655">
        <v>1987.84</v>
      </c>
      <c r="P71" s="655">
        <v>116.17</v>
      </c>
      <c r="Q71" s="655">
        <v>111.15</v>
      </c>
      <c r="R71" s="655">
        <v>299.86</v>
      </c>
      <c r="S71" s="655">
        <v>212.53</v>
      </c>
      <c r="T71" s="655">
        <f t="shared" si="18"/>
        <v>2727.55</v>
      </c>
      <c r="U71" s="655">
        <v>1996.88</v>
      </c>
      <c r="V71" s="655">
        <v>94.56</v>
      </c>
      <c r="W71" s="655">
        <v>141.18</v>
      </c>
      <c r="X71" s="655">
        <v>141.71</v>
      </c>
      <c r="Y71" s="655">
        <v>231.31</v>
      </c>
      <c r="Z71" s="655">
        <f t="shared" si="19"/>
        <v>2605.64</v>
      </c>
      <c r="AA71" s="655">
        <v>963.39</v>
      </c>
      <c r="AB71" s="655">
        <v>73.45</v>
      </c>
      <c r="AC71" s="655">
        <v>76.87</v>
      </c>
      <c r="AD71" s="655">
        <v>125.32</v>
      </c>
      <c r="AE71" s="655">
        <v>185.52</v>
      </c>
      <c r="AF71" s="655">
        <f t="shared" si="20"/>
        <v>1424.55</v>
      </c>
      <c r="AH71" s="659">
        <f t="shared" si="21"/>
        <v>9127.9</v>
      </c>
      <c r="AI71" s="659">
        <f t="shared" si="22"/>
        <v>9127.9299999999985</v>
      </c>
    </row>
    <row r="72" spans="1:35" x14ac:dyDescent="0.2">
      <c r="A72" s="654">
        <v>1990</v>
      </c>
      <c r="B72" s="655">
        <v>6613.47</v>
      </c>
      <c r="C72" s="655">
        <v>523.76</v>
      </c>
      <c r="D72" s="655">
        <v>406.77</v>
      </c>
      <c r="E72" s="655">
        <v>944.79</v>
      </c>
      <c r="F72" s="655">
        <v>728.76</v>
      </c>
      <c r="G72" s="655">
        <f t="shared" si="16"/>
        <v>9217.5500000000011</v>
      </c>
      <c r="H72" s="655"/>
      <c r="I72" s="655">
        <v>1397.81</v>
      </c>
      <c r="J72" s="655">
        <v>234.78</v>
      </c>
      <c r="K72" s="655">
        <v>43.87</v>
      </c>
      <c r="L72" s="655">
        <v>404.6</v>
      </c>
      <c r="M72" s="655">
        <v>217.05</v>
      </c>
      <c r="N72" s="655">
        <f t="shared" si="17"/>
        <v>2298.11</v>
      </c>
      <c r="O72" s="655">
        <v>2106.44</v>
      </c>
      <c r="P72" s="655">
        <v>77.48</v>
      </c>
      <c r="Q72" s="655">
        <v>155.43</v>
      </c>
      <c r="R72" s="655">
        <v>302.72000000000003</v>
      </c>
      <c r="S72" s="655">
        <v>164.84</v>
      </c>
      <c r="T72" s="655">
        <f t="shared" si="18"/>
        <v>2806.91</v>
      </c>
      <c r="U72" s="655">
        <v>2058.86</v>
      </c>
      <c r="V72" s="655">
        <v>109.12</v>
      </c>
      <c r="W72" s="655">
        <v>116.13</v>
      </c>
      <c r="X72" s="655">
        <v>134.08000000000001</v>
      </c>
      <c r="Y72" s="655">
        <v>184.09</v>
      </c>
      <c r="Z72" s="655">
        <f t="shared" si="19"/>
        <v>2602.2800000000002</v>
      </c>
      <c r="AA72" s="655">
        <v>1050.3599999999999</v>
      </c>
      <c r="AB72" s="655">
        <v>102.38</v>
      </c>
      <c r="AC72" s="655">
        <v>91.34</v>
      </c>
      <c r="AD72" s="655">
        <v>103.39</v>
      </c>
      <c r="AE72" s="655">
        <v>162.78</v>
      </c>
      <c r="AF72" s="655">
        <f t="shared" si="20"/>
        <v>1510.2499999999998</v>
      </c>
      <c r="AH72" s="659">
        <f t="shared" si="21"/>
        <v>9217.5500000000011</v>
      </c>
      <c r="AI72" s="659">
        <f t="shared" si="22"/>
        <v>9217.5500000000011</v>
      </c>
    </row>
    <row r="73" spans="1:35" x14ac:dyDescent="0.2">
      <c r="A73" s="654">
        <v>1993</v>
      </c>
      <c r="B73" s="655">
        <v>7213.94</v>
      </c>
      <c r="C73" s="655">
        <v>703.16</v>
      </c>
      <c r="D73" s="655">
        <v>456.51</v>
      </c>
      <c r="E73" s="655">
        <v>797.92</v>
      </c>
      <c r="F73" s="655">
        <v>834.87</v>
      </c>
      <c r="G73" s="655">
        <f t="shared" si="16"/>
        <v>10006.4</v>
      </c>
      <c r="H73" s="655"/>
      <c r="I73" s="655">
        <v>1456.59</v>
      </c>
      <c r="J73" s="655">
        <v>257.43</v>
      </c>
      <c r="K73" s="655">
        <v>47.34</v>
      </c>
      <c r="L73" s="655">
        <v>359.02</v>
      </c>
      <c r="M73" s="655">
        <v>262.99</v>
      </c>
      <c r="N73" s="655">
        <f t="shared" si="17"/>
        <v>2383.37</v>
      </c>
      <c r="O73" s="655">
        <v>2364.42</v>
      </c>
      <c r="P73" s="655">
        <v>123.41</v>
      </c>
      <c r="Q73" s="655">
        <v>148.97</v>
      </c>
      <c r="R73" s="655">
        <v>261.95999999999998</v>
      </c>
      <c r="S73" s="655">
        <v>230.66</v>
      </c>
      <c r="T73" s="655">
        <f t="shared" si="18"/>
        <v>3129.4199999999996</v>
      </c>
      <c r="U73" s="655">
        <v>2276.08</v>
      </c>
      <c r="V73" s="655">
        <v>221.37</v>
      </c>
      <c r="W73" s="655">
        <v>179.66</v>
      </c>
      <c r="X73" s="655">
        <v>84.46</v>
      </c>
      <c r="Y73" s="655">
        <v>184.11</v>
      </c>
      <c r="Z73" s="655">
        <f t="shared" si="19"/>
        <v>2945.68</v>
      </c>
      <c r="AA73" s="655">
        <v>1116.8499999999999</v>
      </c>
      <c r="AB73" s="655">
        <v>100.96</v>
      </c>
      <c r="AC73" s="655">
        <v>80.55</v>
      </c>
      <c r="AD73" s="655">
        <v>92.49</v>
      </c>
      <c r="AE73" s="655">
        <v>157.11000000000001</v>
      </c>
      <c r="AF73" s="655">
        <f t="shared" si="20"/>
        <v>1547.96</v>
      </c>
      <c r="AH73" s="659">
        <f t="shared" si="21"/>
        <v>10006.4</v>
      </c>
      <c r="AI73" s="659">
        <f t="shared" si="22"/>
        <v>10006.43</v>
      </c>
    </row>
    <row r="74" spans="1:35" x14ac:dyDescent="0.2">
      <c r="A74" s="654">
        <v>1997</v>
      </c>
      <c r="B74" s="655">
        <v>7520.36</v>
      </c>
      <c r="C74" s="655">
        <v>939.15</v>
      </c>
      <c r="D74" s="655">
        <v>502.16</v>
      </c>
      <c r="E74" s="655">
        <v>514.77</v>
      </c>
      <c r="F74" s="655">
        <v>768.69</v>
      </c>
      <c r="G74" s="655">
        <f t="shared" si="16"/>
        <v>10245.130000000001</v>
      </c>
      <c r="H74" s="655"/>
      <c r="I74" s="655">
        <v>1526.23</v>
      </c>
      <c r="J74" s="655">
        <v>374.87</v>
      </c>
      <c r="K74" s="655">
        <v>43.24</v>
      </c>
      <c r="L74" s="655">
        <v>183.23</v>
      </c>
      <c r="M74" s="655">
        <v>251.68</v>
      </c>
      <c r="N74" s="655">
        <f t="shared" si="17"/>
        <v>2379.2499999999995</v>
      </c>
      <c r="O74" s="655">
        <v>2496.91</v>
      </c>
      <c r="P74" s="655">
        <v>231.29</v>
      </c>
      <c r="Q74" s="655">
        <v>123.37</v>
      </c>
      <c r="R74" s="655">
        <v>209.19</v>
      </c>
      <c r="S74" s="655">
        <v>163.35</v>
      </c>
      <c r="T74" s="655">
        <f t="shared" si="18"/>
        <v>3224.1099999999997</v>
      </c>
      <c r="U74" s="655">
        <v>2335.23</v>
      </c>
      <c r="V74" s="655">
        <v>188.29</v>
      </c>
      <c r="W74" s="655">
        <v>206.97</v>
      </c>
      <c r="X74" s="655">
        <v>80.819999999999993</v>
      </c>
      <c r="Y74" s="655">
        <v>197.77</v>
      </c>
      <c r="Z74" s="655">
        <f t="shared" si="19"/>
        <v>3009.08</v>
      </c>
      <c r="AA74" s="655">
        <v>1161.98</v>
      </c>
      <c r="AB74" s="655">
        <v>144.69999999999999</v>
      </c>
      <c r="AC74" s="655">
        <v>128.57</v>
      </c>
      <c r="AD74" s="655">
        <v>41.53</v>
      </c>
      <c r="AE74" s="655">
        <v>155.88</v>
      </c>
      <c r="AF74" s="655">
        <f t="shared" si="20"/>
        <v>1632.6599999999999</v>
      </c>
      <c r="AH74" s="659">
        <f t="shared" si="21"/>
        <v>10245.130000000001</v>
      </c>
      <c r="AI74" s="659">
        <f t="shared" si="22"/>
        <v>10245.099999999999</v>
      </c>
    </row>
    <row r="75" spans="1:35" x14ac:dyDescent="0.2">
      <c r="A75" s="654">
        <v>2001</v>
      </c>
      <c r="B75" s="655">
        <v>6845.24</v>
      </c>
      <c r="C75" s="655">
        <v>1063.42</v>
      </c>
      <c r="D75" s="655">
        <v>516.80999999999995</v>
      </c>
      <c r="E75" s="655">
        <v>741.23</v>
      </c>
      <c r="F75" s="655">
        <v>697.93</v>
      </c>
      <c r="G75" s="655">
        <f t="shared" si="16"/>
        <v>9864.6299999999992</v>
      </c>
      <c r="H75" s="655"/>
      <c r="I75" s="655">
        <v>1239.2</v>
      </c>
      <c r="J75" s="655">
        <v>321.23</v>
      </c>
      <c r="K75" s="655">
        <v>58.08</v>
      </c>
      <c r="L75" s="655">
        <v>314.88</v>
      </c>
      <c r="M75" s="655">
        <v>225.01</v>
      </c>
      <c r="N75" s="655">
        <f t="shared" si="17"/>
        <v>2158.3999999999996</v>
      </c>
      <c r="O75" s="655">
        <v>2036.08</v>
      </c>
      <c r="P75" s="655">
        <v>354.41</v>
      </c>
      <c r="Q75" s="655">
        <v>123.38</v>
      </c>
      <c r="R75" s="655">
        <v>229.67</v>
      </c>
      <c r="S75" s="655">
        <v>115.54</v>
      </c>
      <c r="T75" s="655">
        <f t="shared" si="18"/>
        <v>2859.08</v>
      </c>
      <c r="U75" s="655">
        <v>2432.9299999999998</v>
      </c>
      <c r="V75" s="655">
        <v>248.99</v>
      </c>
      <c r="W75" s="655">
        <v>214.78</v>
      </c>
      <c r="X75" s="655">
        <v>126.13</v>
      </c>
      <c r="Y75" s="655">
        <v>189.51</v>
      </c>
      <c r="Z75" s="655">
        <f t="shared" si="19"/>
        <v>3212.34</v>
      </c>
      <c r="AA75" s="655">
        <v>1137.02</v>
      </c>
      <c r="AB75" s="655">
        <v>138.79</v>
      </c>
      <c r="AC75" s="655">
        <v>120.56</v>
      </c>
      <c r="AD75" s="655">
        <v>70.55</v>
      </c>
      <c r="AE75" s="655">
        <v>167.87</v>
      </c>
      <c r="AF75" s="655">
        <f t="shared" si="20"/>
        <v>1634.79</v>
      </c>
      <c r="AH75" s="659">
        <f t="shared" si="21"/>
        <v>9864.6299999999992</v>
      </c>
      <c r="AI75" s="659">
        <f t="shared" si="22"/>
        <v>9864.61</v>
      </c>
    </row>
    <row r="76" spans="1:35" x14ac:dyDescent="0.2">
      <c r="A76" s="654">
        <v>2005</v>
      </c>
      <c r="B76" s="655"/>
      <c r="C76" s="655"/>
      <c r="D76" s="655"/>
      <c r="E76" s="655"/>
      <c r="F76" s="655"/>
      <c r="G76" s="655"/>
      <c r="H76" s="655"/>
      <c r="I76" s="655"/>
      <c r="J76" s="655"/>
      <c r="K76" s="655"/>
      <c r="L76" s="655"/>
      <c r="M76" s="655"/>
      <c r="N76" s="655"/>
      <c r="O76" s="655"/>
      <c r="P76" s="655"/>
      <c r="Q76" s="655"/>
      <c r="R76" s="655"/>
      <c r="S76" s="655"/>
      <c r="T76" s="655"/>
      <c r="U76" s="655"/>
      <c r="V76" s="655"/>
      <c r="W76" s="655"/>
      <c r="X76" s="655"/>
      <c r="Y76" s="655"/>
      <c r="Z76" s="655"/>
      <c r="AA76" s="655"/>
      <c r="AB76" s="655"/>
      <c r="AC76" s="655"/>
      <c r="AD76" s="655"/>
      <c r="AE76" s="655"/>
      <c r="AF76" s="655"/>
      <c r="AH76" s="659"/>
      <c r="AI76" s="659"/>
    </row>
    <row r="78" spans="1:35" x14ac:dyDescent="0.2">
      <c r="A78" s="642" t="s">
        <v>29</v>
      </c>
      <c r="B78" s="642"/>
      <c r="C78" s="642"/>
      <c r="D78" s="642"/>
      <c r="E78" s="642"/>
      <c r="F78" s="642"/>
      <c r="G78" s="642"/>
      <c r="H78" s="642"/>
      <c r="I78" s="642" t="str">
        <f>A78</f>
        <v>Primary Energy Consumption (Trillion Btu)</v>
      </c>
      <c r="J78" s="642"/>
      <c r="K78" s="642"/>
      <c r="L78" s="642"/>
      <c r="M78" s="642"/>
      <c r="N78" s="642"/>
      <c r="O78" s="642"/>
      <c r="P78" s="642"/>
      <c r="Q78" s="642"/>
      <c r="R78" s="642"/>
      <c r="S78" s="642"/>
      <c r="T78" s="642"/>
      <c r="U78" s="642"/>
      <c r="V78" s="642"/>
      <c r="W78" s="642"/>
      <c r="X78" s="642"/>
      <c r="Y78" s="642"/>
      <c r="Z78" s="642"/>
      <c r="AA78" s="642"/>
      <c r="AB78" s="642"/>
      <c r="AC78" s="642"/>
      <c r="AD78" s="642"/>
      <c r="AE78" s="642"/>
    </row>
    <row r="80" spans="1:35" ht="13.5" thickBot="1" x14ac:dyDescent="0.25">
      <c r="B80" s="949" t="s">
        <v>50</v>
      </c>
      <c r="C80" s="949"/>
      <c r="D80" s="949"/>
      <c r="E80" s="949"/>
      <c r="F80" s="949"/>
      <c r="G80" s="671"/>
      <c r="H80" s="665"/>
      <c r="I80" s="950" t="s">
        <v>22</v>
      </c>
      <c r="J80" s="950"/>
      <c r="K80" s="950"/>
      <c r="L80" s="950"/>
      <c r="M80" s="950"/>
      <c r="N80" s="646"/>
      <c r="O80" s="951" t="s">
        <v>23</v>
      </c>
      <c r="P80" s="951"/>
      <c r="Q80" s="951"/>
      <c r="R80" s="951"/>
      <c r="S80" s="951"/>
      <c r="T80" s="662"/>
      <c r="U80" s="952" t="s">
        <v>24</v>
      </c>
      <c r="V80" s="952"/>
      <c r="W80" s="952"/>
      <c r="X80" s="952"/>
      <c r="Y80" s="952"/>
      <c r="Z80" s="648"/>
      <c r="AA80" s="953" t="s">
        <v>25</v>
      </c>
      <c r="AB80" s="953"/>
      <c r="AC80" s="953"/>
      <c r="AD80" s="953"/>
      <c r="AE80" s="953"/>
      <c r="AF80" s="668"/>
      <c r="AH80" s="641" t="s">
        <v>59</v>
      </c>
      <c r="AI80" s="641" t="s">
        <v>60</v>
      </c>
    </row>
    <row r="81" spans="1:35" x14ac:dyDescent="0.2">
      <c r="B81" s="649" t="s">
        <v>17</v>
      </c>
      <c r="C81" s="649" t="s">
        <v>18</v>
      </c>
      <c r="D81" s="649" t="s">
        <v>19</v>
      </c>
      <c r="E81" s="649" t="s">
        <v>20</v>
      </c>
      <c r="F81" s="649" t="s">
        <v>21</v>
      </c>
      <c r="G81" s="649"/>
      <c r="H81" s="649"/>
      <c r="I81" s="649" t="s">
        <v>17</v>
      </c>
      <c r="J81" s="649" t="s">
        <v>18</v>
      </c>
      <c r="K81" s="649" t="s">
        <v>19</v>
      </c>
      <c r="L81" s="649" t="s">
        <v>20</v>
      </c>
      <c r="M81" s="649" t="s">
        <v>21</v>
      </c>
      <c r="N81" s="649" t="s">
        <v>32</v>
      </c>
      <c r="O81" s="649" t="s">
        <v>17</v>
      </c>
      <c r="P81" s="649" t="s">
        <v>18</v>
      </c>
      <c r="Q81" s="649" t="s">
        <v>19</v>
      </c>
      <c r="R81" s="649" t="s">
        <v>20</v>
      </c>
      <c r="S81" s="649" t="s">
        <v>21</v>
      </c>
      <c r="T81" s="649" t="s">
        <v>32</v>
      </c>
      <c r="U81" s="649" t="s">
        <v>17</v>
      </c>
      <c r="V81" s="649" t="s">
        <v>18</v>
      </c>
      <c r="W81" s="649" t="s">
        <v>19</v>
      </c>
      <c r="X81" s="649" t="s">
        <v>20</v>
      </c>
      <c r="Y81" s="649" t="s">
        <v>21</v>
      </c>
      <c r="Z81" s="649" t="s">
        <v>32</v>
      </c>
      <c r="AA81" s="649" t="s">
        <v>17</v>
      </c>
      <c r="AB81" s="649" t="s">
        <v>18</v>
      </c>
      <c r="AC81" s="649" t="s">
        <v>19</v>
      </c>
      <c r="AD81" s="649" t="s">
        <v>20</v>
      </c>
      <c r="AE81" s="649" t="s">
        <v>21</v>
      </c>
      <c r="AF81" s="653" t="s">
        <v>32</v>
      </c>
    </row>
    <row r="82" spans="1:35" x14ac:dyDescent="0.2">
      <c r="A82" s="654">
        <v>1978</v>
      </c>
      <c r="B82" s="655">
        <v>11138.48</v>
      </c>
      <c r="C82" s="655">
        <v>630.87</v>
      </c>
      <c r="D82" s="655">
        <v>813.35</v>
      </c>
      <c r="E82" s="655">
        <v>1873.67</v>
      </c>
      <c r="F82" s="655">
        <v>1106.1099999999999</v>
      </c>
      <c r="G82" s="655">
        <f t="shared" ref="G82:G92" si="23">SUM(B82:F82)</f>
        <v>15562.480000000001</v>
      </c>
      <c r="H82" s="655"/>
      <c r="I82" s="655">
        <v>2002.11</v>
      </c>
      <c r="J82" s="655">
        <v>316.52999999999997</v>
      </c>
      <c r="K82" s="655">
        <v>61.66</v>
      </c>
      <c r="L82" s="655">
        <v>817.56</v>
      </c>
      <c r="M82" s="655">
        <v>461.66</v>
      </c>
      <c r="N82" s="655">
        <f>SUM(I82:M82)</f>
        <v>3659.5199999999995</v>
      </c>
      <c r="O82" s="655">
        <v>3973.85</v>
      </c>
      <c r="P82" s="655">
        <v>142.33000000000001</v>
      </c>
      <c r="Q82" s="655">
        <v>176.01</v>
      </c>
      <c r="R82" s="655">
        <v>538.49</v>
      </c>
      <c r="S82" s="655">
        <v>82.07</v>
      </c>
      <c r="T82" s="655">
        <f>SUM(O82:S82)</f>
        <v>4912.75</v>
      </c>
      <c r="U82" s="655">
        <v>3426.38</v>
      </c>
      <c r="V82" s="655">
        <v>98.96</v>
      </c>
      <c r="W82" s="655">
        <v>428.48</v>
      </c>
      <c r="X82" s="655">
        <v>275.33999999999997</v>
      </c>
      <c r="Y82" s="655">
        <v>246.82</v>
      </c>
      <c r="Z82" s="655">
        <f>SUM(U82:Y82)</f>
        <v>4475.9799999999996</v>
      </c>
      <c r="AA82" s="655">
        <v>1736.14</v>
      </c>
      <c r="AB82" s="655">
        <v>73.05</v>
      </c>
      <c r="AC82" s="655">
        <v>147.19</v>
      </c>
      <c r="AD82" s="655">
        <v>242.28</v>
      </c>
      <c r="AE82" s="672">
        <v>315.56</v>
      </c>
      <c r="AF82" s="655">
        <f>SUM(AA82:AE82)</f>
        <v>2514.2200000000003</v>
      </c>
      <c r="AH82" s="659">
        <f>G82</f>
        <v>15562.480000000001</v>
      </c>
      <c r="AI82" s="659">
        <f>N82+T82+Z82+AF82</f>
        <v>15562.470000000001</v>
      </c>
    </row>
    <row r="83" spans="1:35" x14ac:dyDescent="0.2">
      <c r="A83" s="654">
        <v>1979</v>
      </c>
      <c r="B83" s="655">
        <v>10571.8</v>
      </c>
      <c r="C83" s="655">
        <v>637.32000000000005</v>
      </c>
      <c r="D83" s="655">
        <v>649.55999999999995</v>
      </c>
      <c r="E83" s="655">
        <v>1538.33</v>
      </c>
      <c r="F83" s="655">
        <v>1250.6600000000001</v>
      </c>
      <c r="G83" s="655">
        <f t="shared" si="23"/>
        <v>14647.669999999998</v>
      </c>
      <c r="H83" s="655"/>
      <c r="I83" s="655">
        <v>1824.67</v>
      </c>
      <c r="J83" s="655">
        <v>215.68</v>
      </c>
      <c r="K83" s="655">
        <v>27.52</v>
      </c>
      <c r="L83" s="655">
        <v>629.91999999999996</v>
      </c>
      <c r="M83" s="655">
        <v>580.51</v>
      </c>
      <c r="N83" s="655">
        <f t="shared" ref="N83:N92" si="24">SUM(I83:M83)</f>
        <v>3278.3</v>
      </c>
      <c r="O83" s="655">
        <v>3766.65</v>
      </c>
      <c r="P83" s="655">
        <v>173.47</v>
      </c>
      <c r="Q83" s="655">
        <v>123.78</v>
      </c>
      <c r="R83" s="655">
        <v>500.67</v>
      </c>
      <c r="S83" s="655">
        <v>122.74</v>
      </c>
      <c r="T83" s="655">
        <f t="shared" ref="T83:T92" si="25">SUM(O83:S83)</f>
        <v>4687.3099999999995</v>
      </c>
      <c r="U83" s="655">
        <v>3321.95</v>
      </c>
      <c r="V83" s="655">
        <v>159.97</v>
      </c>
      <c r="W83" s="655">
        <v>328.74</v>
      </c>
      <c r="X83" s="655">
        <v>197.01</v>
      </c>
      <c r="Y83" s="655">
        <v>259.08</v>
      </c>
      <c r="Z83" s="655">
        <f t="shared" ref="Z83:Z92" si="26">SUM(U83:Y83)</f>
        <v>4266.75</v>
      </c>
      <c r="AA83" s="655">
        <v>1658.53</v>
      </c>
      <c r="AB83" s="655">
        <v>88.2</v>
      </c>
      <c r="AC83" s="655">
        <v>169.52</v>
      </c>
      <c r="AD83" s="655">
        <v>210.73</v>
      </c>
      <c r="AE83" s="655">
        <v>288.33</v>
      </c>
      <c r="AF83" s="655">
        <f t="shared" ref="AF83:AF92" si="27">SUM(AA83:AE83)</f>
        <v>2415.31</v>
      </c>
      <c r="AH83" s="659">
        <f t="shared" ref="AH83:AH92" si="28">G83</f>
        <v>14647.669999999998</v>
      </c>
      <c r="AI83" s="659">
        <f t="shared" ref="AI83:AI92" si="29">N83+T83+Z83+AF83</f>
        <v>14647.67</v>
      </c>
    </row>
    <row r="84" spans="1:35" x14ac:dyDescent="0.2">
      <c r="A84" s="654">
        <v>1980</v>
      </c>
      <c r="B84" s="655">
        <v>10417.02</v>
      </c>
      <c r="C84" s="655">
        <v>553.12</v>
      </c>
      <c r="D84" s="655">
        <v>692.67</v>
      </c>
      <c r="E84" s="655">
        <v>1447.47</v>
      </c>
      <c r="F84" s="655">
        <v>1240.8900000000001</v>
      </c>
      <c r="G84" s="655">
        <f t="shared" si="23"/>
        <v>14351.17</v>
      </c>
      <c r="H84" s="655"/>
      <c r="I84" s="655">
        <v>1825.83</v>
      </c>
      <c r="J84" s="655">
        <v>287.62</v>
      </c>
      <c r="K84" s="655">
        <v>77.13</v>
      </c>
      <c r="L84" s="655">
        <v>557.24</v>
      </c>
      <c r="M84" s="655">
        <v>485.22</v>
      </c>
      <c r="N84" s="655">
        <f t="shared" si="24"/>
        <v>3233.04</v>
      </c>
      <c r="O84" s="655">
        <v>3311.62</v>
      </c>
      <c r="P84" s="655">
        <v>44.17</v>
      </c>
      <c r="Q84" s="655">
        <v>99.02</v>
      </c>
      <c r="R84" s="655">
        <v>459.95</v>
      </c>
      <c r="S84" s="655">
        <v>233.4</v>
      </c>
      <c r="T84" s="655">
        <f t="shared" si="25"/>
        <v>4148.16</v>
      </c>
      <c r="U84" s="655">
        <v>3706.25</v>
      </c>
      <c r="V84" s="655">
        <v>106.74</v>
      </c>
      <c r="W84" s="655">
        <v>371.13</v>
      </c>
      <c r="X84" s="655">
        <v>241.53</v>
      </c>
      <c r="Y84" s="655">
        <v>323.51</v>
      </c>
      <c r="Z84" s="655">
        <f t="shared" si="26"/>
        <v>4749.16</v>
      </c>
      <c r="AA84" s="655">
        <v>1573.33</v>
      </c>
      <c r="AB84" s="655">
        <v>114.6</v>
      </c>
      <c r="AC84" s="655">
        <v>145.4</v>
      </c>
      <c r="AD84" s="655">
        <v>188.76</v>
      </c>
      <c r="AE84" s="655">
        <v>198.76</v>
      </c>
      <c r="AF84" s="655">
        <f t="shared" si="27"/>
        <v>2220.85</v>
      </c>
      <c r="AH84" s="659">
        <f t="shared" si="28"/>
        <v>14351.17</v>
      </c>
      <c r="AI84" s="659">
        <f t="shared" si="29"/>
        <v>14351.210000000001</v>
      </c>
    </row>
    <row r="85" spans="1:35" x14ac:dyDescent="0.2">
      <c r="A85" s="654">
        <v>1981</v>
      </c>
      <c r="B85" s="655">
        <v>10668.9</v>
      </c>
      <c r="C85" s="655">
        <v>472.94</v>
      </c>
      <c r="D85" s="655">
        <v>597.75</v>
      </c>
      <c r="E85" s="655">
        <v>1416.11</v>
      </c>
      <c r="F85" s="655">
        <v>1475.5</v>
      </c>
      <c r="G85" s="655">
        <f t="shared" si="23"/>
        <v>14631.2</v>
      </c>
      <c r="H85" s="655"/>
      <c r="I85" s="655">
        <v>1901.09</v>
      </c>
      <c r="J85" s="655">
        <v>218.81</v>
      </c>
      <c r="K85" s="655">
        <v>68</v>
      </c>
      <c r="L85" s="655">
        <v>588.96</v>
      </c>
      <c r="M85" s="655">
        <v>554.88</v>
      </c>
      <c r="N85" s="655">
        <f t="shared" si="24"/>
        <v>3331.7400000000002</v>
      </c>
      <c r="O85" s="655">
        <v>3415.18</v>
      </c>
      <c r="P85" s="655">
        <v>54.11</v>
      </c>
      <c r="Q85" s="655">
        <v>125.71</v>
      </c>
      <c r="R85" s="655">
        <v>410.62</v>
      </c>
      <c r="S85" s="655">
        <v>291.45</v>
      </c>
      <c r="T85" s="655">
        <f t="shared" si="25"/>
        <v>4297.07</v>
      </c>
      <c r="U85" s="655">
        <v>3548.38</v>
      </c>
      <c r="V85" s="655">
        <v>99.93</v>
      </c>
      <c r="W85" s="655">
        <v>278.37</v>
      </c>
      <c r="X85" s="655">
        <v>258.85000000000002</v>
      </c>
      <c r="Y85" s="655">
        <v>398.33</v>
      </c>
      <c r="Z85" s="655">
        <f t="shared" si="26"/>
        <v>4583.8599999999997</v>
      </c>
      <c r="AA85" s="655">
        <v>1804.24</v>
      </c>
      <c r="AB85" s="655">
        <v>100.09</v>
      </c>
      <c r="AC85" s="655">
        <v>125.68</v>
      </c>
      <c r="AD85" s="655">
        <v>157.68</v>
      </c>
      <c r="AE85" s="655">
        <v>230.85</v>
      </c>
      <c r="AF85" s="655">
        <f t="shared" si="27"/>
        <v>2418.54</v>
      </c>
      <c r="AH85" s="659">
        <f t="shared" si="28"/>
        <v>14631.2</v>
      </c>
      <c r="AI85" s="659">
        <f t="shared" si="29"/>
        <v>14631.21</v>
      </c>
    </row>
    <row r="86" spans="1:35" x14ac:dyDescent="0.2">
      <c r="A86" s="654">
        <v>1982</v>
      </c>
      <c r="B86" s="655">
        <v>9661.1200000000008</v>
      </c>
      <c r="C86" s="655">
        <v>631.29999999999995</v>
      </c>
      <c r="D86" s="655">
        <v>497.74</v>
      </c>
      <c r="E86" s="655">
        <v>1414.07</v>
      </c>
      <c r="F86" s="655">
        <v>1422.8</v>
      </c>
      <c r="G86" s="655">
        <f t="shared" si="23"/>
        <v>13627.029999999999</v>
      </c>
      <c r="H86" s="655"/>
      <c r="I86" s="655">
        <v>1640.9</v>
      </c>
      <c r="J86" s="655">
        <v>339.48</v>
      </c>
      <c r="K86" s="655">
        <v>53.13</v>
      </c>
      <c r="L86" s="655">
        <v>509.71</v>
      </c>
      <c r="M86" s="655">
        <v>426.43</v>
      </c>
      <c r="N86" s="655">
        <f t="shared" si="24"/>
        <v>2969.65</v>
      </c>
      <c r="O86" s="655">
        <v>2828.38</v>
      </c>
      <c r="P86" s="655">
        <v>112.14</v>
      </c>
      <c r="Q86" s="655">
        <v>104.28</v>
      </c>
      <c r="R86" s="655">
        <v>401.13</v>
      </c>
      <c r="S86" s="655">
        <v>336.7</v>
      </c>
      <c r="T86" s="655">
        <f t="shared" si="25"/>
        <v>3782.63</v>
      </c>
      <c r="U86" s="655">
        <v>3611.07</v>
      </c>
      <c r="V86" s="655">
        <v>67.34</v>
      </c>
      <c r="W86" s="655">
        <v>223.47</v>
      </c>
      <c r="X86" s="655">
        <v>326.51</v>
      </c>
      <c r="Y86" s="655">
        <v>400.46</v>
      </c>
      <c r="Z86" s="655">
        <f t="shared" si="26"/>
        <v>4628.8500000000004</v>
      </c>
      <c r="AA86" s="655">
        <v>1580.76</v>
      </c>
      <c r="AB86" s="655">
        <v>112.34</v>
      </c>
      <c r="AC86" s="655">
        <v>116.86</v>
      </c>
      <c r="AD86" s="655">
        <v>176.72</v>
      </c>
      <c r="AE86" s="655">
        <v>259.20999999999998</v>
      </c>
      <c r="AF86" s="655">
        <f t="shared" si="27"/>
        <v>2245.89</v>
      </c>
      <c r="AH86" s="659">
        <f t="shared" si="28"/>
        <v>13627.029999999999</v>
      </c>
      <c r="AI86" s="659">
        <f t="shared" si="29"/>
        <v>13627.02</v>
      </c>
    </row>
    <row r="87" spans="1:35" x14ac:dyDescent="0.2">
      <c r="A87" s="654">
        <v>1984</v>
      </c>
      <c r="B87" s="655">
        <v>9976.16</v>
      </c>
      <c r="C87" s="655">
        <v>686.79</v>
      </c>
      <c r="D87" s="655">
        <v>691.91</v>
      </c>
      <c r="E87" s="655">
        <v>1321.18</v>
      </c>
      <c r="F87" s="655">
        <v>1477.45</v>
      </c>
      <c r="G87" s="655">
        <f t="shared" si="23"/>
        <v>14153.490000000002</v>
      </c>
      <c r="H87" s="655"/>
      <c r="I87" s="655">
        <v>1858.56</v>
      </c>
      <c r="J87" s="655">
        <v>300.29000000000002</v>
      </c>
      <c r="K87" s="655">
        <v>94.79</v>
      </c>
      <c r="L87" s="655">
        <v>465.42</v>
      </c>
      <c r="M87" s="655">
        <v>413.97</v>
      </c>
      <c r="N87" s="655">
        <f t="shared" si="24"/>
        <v>3133.0299999999997</v>
      </c>
      <c r="O87" s="655">
        <v>2794.49</v>
      </c>
      <c r="P87" s="655">
        <v>155.34</v>
      </c>
      <c r="Q87" s="655">
        <v>180.62</v>
      </c>
      <c r="R87" s="655">
        <v>435.35</v>
      </c>
      <c r="S87" s="655">
        <v>354.18</v>
      </c>
      <c r="T87" s="655">
        <f t="shared" si="25"/>
        <v>3919.9799999999996</v>
      </c>
      <c r="U87" s="655">
        <v>3639.16</v>
      </c>
      <c r="V87" s="655">
        <v>197.96</v>
      </c>
      <c r="W87" s="655">
        <v>277.63</v>
      </c>
      <c r="X87" s="655">
        <v>191.07</v>
      </c>
      <c r="Y87" s="655">
        <v>381.98</v>
      </c>
      <c r="Z87" s="655">
        <f t="shared" si="26"/>
        <v>4687.7999999999993</v>
      </c>
      <c r="AA87" s="655">
        <v>1683.95</v>
      </c>
      <c r="AB87" s="655">
        <v>33.21</v>
      </c>
      <c r="AC87" s="655">
        <v>138.87</v>
      </c>
      <c r="AD87" s="655">
        <v>229.33</v>
      </c>
      <c r="AE87" s="655">
        <v>327.33</v>
      </c>
      <c r="AF87" s="655">
        <f t="shared" si="27"/>
        <v>2412.69</v>
      </c>
      <c r="AH87" s="659">
        <f t="shared" si="28"/>
        <v>14153.490000000002</v>
      </c>
      <c r="AI87" s="659">
        <f t="shared" si="29"/>
        <v>14153.499999999998</v>
      </c>
    </row>
    <row r="88" spans="1:35" x14ac:dyDescent="0.2">
      <c r="A88" s="654">
        <v>1987</v>
      </c>
      <c r="B88" s="655">
        <v>10355.91</v>
      </c>
      <c r="C88" s="655">
        <v>854.77</v>
      </c>
      <c r="D88" s="655">
        <v>712.88</v>
      </c>
      <c r="E88" s="655">
        <v>1342.52</v>
      </c>
      <c r="F88" s="655">
        <v>1523.09</v>
      </c>
      <c r="G88" s="655">
        <f t="shared" si="23"/>
        <v>14789.17</v>
      </c>
      <c r="H88" s="655"/>
      <c r="I88" s="655">
        <v>1947.69</v>
      </c>
      <c r="J88" s="655">
        <v>329.09</v>
      </c>
      <c r="K88" s="655">
        <v>91.85</v>
      </c>
      <c r="L88" s="655">
        <v>472.62</v>
      </c>
      <c r="M88" s="655">
        <v>441.16</v>
      </c>
      <c r="N88" s="655">
        <f t="shared" si="24"/>
        <v>3282.41</v>
      </c>
      <c r="O88" s="655">
        <v>2949.85</v>
      </c>
      <c r="P88" s="655">
        <v>176.84</v>
      </c>
      <c r="Q88" s="655">
        <v>182.58</v>
      </c>
      <c r="R88" s="655">
        <v>380.51</v>
      </c>
      <c r="S88" s="655">
        <v>289.88</v>
      </c>
      <c r="T88" s="655">
        <f t="shared" si="25"/>
        <v>3979.66</v>
      </c>
      <c r="U88" s="655">
        <v>3813.32</v>
      </c>
      <c r="V88" s="655">
        <v>233.78</v>
      </c>
      <c r="W88" s="655">
        <v>309.82</v>
      </c>
      <c r="X88" s="655">
        <v>275.89</v>
      </c>
      <c r="Y88" s="655">
        <v>477.16</v>
      </c>
      <c r="Z88" s="655">
        <f t="shared" si="26"/>
        <v>5109.97</v>
      </c>
      <c r="AA88" s="655">
        <v>1645.06</v>
      </c>
      <c r="AB88" s="655">
        <v>115.06</v>
      </c>
      <c r="AC88" s="655">
        <v>128.65</v>
      </c>
      <c r="AD88" s="655">
        <v>213.5</v>
      </c>
      <c r="AE88" s="655">
        <v>314.88</v>
      </c>
      <c r="AF88" s="655">
        <f t="shared" si="27"/>
        <v>2417.15</v>
      </c>
      <c r="AH88" s="659">
        <f t="shared" si="28"/>
        <v>14789.17</v>
      </c>
      <c r="AI88" s="659">
        <f t="shared" si="29"/>
        <v>14789.19</v>
      </c>
    </row>
    <row r="89" spans="1:35" x14ac:dyDescent="0.2">
      <c r="A89" s="654">
        <v>1990</v>
      </c>
      <c r="B89" s="655">
        <v>11112.2</v>
      </c>
      <c r="C89" s="655">
        <v>909.93</v>
      </c>
      <c r="D89" s="655">
        <v>737.66</v>
      </c>
      <c r="E89" s="655">
        <v>1356.24</v>
      </c>
      <c r="F89" s="655">
        <v>1309.0999999999999</v>
      </c>
      <c r="G89" s="655">
        <f t="shared" si="23"/>
        <v>15425.130000000001</v>
      </c>
      <c r="H89" s="655"/>
      <c r="I89" s="655">
        <v>2027.36</v>
      </c>
      <c r="J89" s="655">
        <v>330.05</v>
      </c>
      <c r="K89" s="655">
        <v>74.11</v>
      </c>
      <c r="L89" s="655">
        <v>510.24</v>
      </c>
      <c r="M89" s="655">
        <v>312.94</v>
      </c>
      <c r="N89" s="655">
        <f t="shared" si="24"/>
        <v>3254.7000000000003</v>
      </c>
      <c r="O89" s="655">
        <v>3133.28</v>
      </c>
      <c r="P89" s="655">
        <v>120.25</v>
      </c>
      <c r="Q89" s="655">
        <v>248.17</v>
      </c>
      <c r="R89" s="655">
        <v>392.92</v>
      </c>
      <c r="S89" s="655">
        <v>271.10000000000002</v>
      </c>
      <c r="T89" s="655">
        <f t="shared" si="25"/>
        <v>4165.72</v>
      </c>
      <c r="U89" s="655">
        <v>4142.41</v>
      </c>
      <c r="V89" s="655">
        <v>268.16000000000003</v>
      </c>
      <c r="W89" s="655">
        <v>258.69</v>
      </c>
      <c r="X89" s="655">
        <v>284.22000000000003</v>
      </c>
      <c r="Y89" s="655">
        <v>436.43</v>
      </c>
      <c r="Z89" s="655">
        <f t="shared" si="26"/>
        <v>5389.91</v>
      </c>
      <c r="AA89" s="655">
        <v>1809.16</v>
      </c>
      <c r="AB89" s="655">
        <v>191.48</v>
      </c>
      <c r="AC89" s="655">
        <v>156.69</v>
      </c>
      <c r="AD89" s="655">
        <v>168.86</v>
      </c>
      <c r="AE89" s="655">
        <v>288.63</v>
      </c>
      <c r="AF89" s="655">
        <f t="shared" si="27"/>
        <v>2614.8200000000002</v>
      </c>
      <c r="AH89" s="659">
        <f t="shared" si="28"/>
        <v>15425.130000000001</v>
      </c>
      <c r="AI89" s="659">
        <f t="shared" si="29"/>
        <v>15425.15</v>
      </c>
    </row>
    <row r="90" spans="1:35" x14ac:dyDescent="0.2">
      <c r="A90" s="654">
        <v>1993</v>
      </c>
      <c r="B90" s="655">
        <v>11939.84</v>
      </c>
      <c r="C90" s="655">
        <v>1192.06</v>
      </c>
      <c r="D90" s="655">
        <v>888.71</v>
      </c>
      <c r="E90" s="655">
        <v>1135.75</v>
      </c>
      <c r="F90" s="655">
        <v>1486.93</v>
      </c>
      <c r="G90" s="655">
        <f t="shared" si="23"/>
        <v>16643.29</v>
      </c>
      <c r="H90" s="655"/>
      <c r="I90" s="655">
        <v>2066.14</v>
      </c>
      <c r="J90" s="655">
        <v>359.52</v>
      </c>
      <c r="K90" s="655">
        <v>76.28</v>
      </c>
      <c r="L90" s="655">
        <v>455.53</v>
      </c>
      <c r="M90" s="655">
        <v>375.75</v>
      </c>
      <c r="N90" s="655">
        <f t="shared" si="24"/>
        <v>3333.2200000000003</v>
      </c>
      <c r="O90" s="655">
        <v>3509.12</v>
      </c>
      <c r="P90" s="655">
        <v>173.35</v>
      </c>
      <c r="Q90" s="655">
        <v>242.06</v>
      </c>
      <c r="R90" s="655">
        <v>328.92</v>
      </c>
      <c r="S90" s="655">
        <v>374.93</v>
      </c>
      <c r="T90" s="655">
        <f t="shared" si="25"/>
        <v>4628.38</v>
      </c>
      <c r="U90" s="655">
        <v>4466.16</v>
      </c>
      <c r="V90" s="655">
        <v>479.16</v>
      </c>
      <c r="W90" s="655">
        <v>424.93</v>
      </c>
      <c r="X90" s="655">
        <v>191.39</v>
      </c>
      <c r="Y90" s="655">
        <v>430.55</v>
      </c>
      <c r="Z90" s="655">
        <f t="shared" si="26"/>
        <v>5992.1900000000005</v>
      </c>
      <c r="AA90" s="655">
        <v>1898.42</v>
      </c>
      <c r="AB90" s="655">
        <v>180.04</v>
      </c>
      <c r="AC90" s="655">
        <v>145.44999999999999</v>
      </c>
      <c r="AD90" s="655">
        <v>159.91</v>
      </c>
      <c r="AE90" s="655">
        <v>305.69</v>
      </c>
      <c r="AF90" s="655">
        <f t="shared" si="27"/>
        <v>2689.5099999999998</v>
      </c>
      <c r="AH90" s="659">
        <f t="shared" si="28"/>
        <v>16643.29</v>
      </c>
      <c r="AI90" s="659">
        <f t="shared" si="29"/>
        <v>16643.3</v>
      </c>
    </row>
    <row r="91" spans="1:35" x14ac:dyDescent="0.2">
      <c r="A91" s="654">
        <v>1997</v>
      </c>
      <c r="B91" s="655">
        <v>12722.41</v>
      </c>
      <c r="C91" s="655">
        <v>1495.17</v>
      </c>
      <c r="D91" s="655">
        <v>1015.74</v>
      </c>
      <c r="E91" s="655">
        <v>768.17</v>
      </c>
      <c r="F91" s="655">
        <v>1423.59</v>
      </c>
      <c r="G91" s="655">
        <f t="shared" si="23"/>
        <v>17425.079999999998</v>
      </c>
      <c r="H91" s="655"/>
      <c r="I91" s="655">
        <v>2196.4</v>
      </c>
      <c r="J91" s="655">
        <v>512.63</v>
      </c>
      <c r="K91" s="655">
        <v>70.400000000000006</v>
      </c>
      <c r="L91" s="655">
        <v>236.55</v>
      </c>
      <c r="M91" s="655">
        <v>353.59</v>
      </c>
      <c r="N91" s="655">
        <f t="shared" si="24"/>
        <v>3369.5700000000006</v>
      </c>
      <c r="O91" s="655">
        <v>3683.13</v>
      </c>
      <c r="P91" s="655">
        <v>317.33999999999997</v>
      </c>
      <c r="Q91" s="655">
        <v>193.99</v>
      </c>
      <c r="R91" s="655">
        <v>284.72000000000003</v>
      </c>
      <c r="S91" s="655">
        <v>259.93</v>
      </c>
      <c r="T91" s="655">
        <f t="shared" si="25"/>
        <v>4739.1100000000006</v>
      </c>
      <c r="U91" s="655">
        <v>4811</v>
      </c>
      <c r="V91" s="655">
        <v>415.79</v>
      </c>
      <c r="W91" s="655">
        <v>497.24</v>
      </c>
      <c r="X91" s="655">
        <v>177.4</v>
      </c>
      <c r="Y91" s="655">
        <v>492.94</v>
      </c>
      <c r="Z91" s="655">
        <f t="shared" si="26"/>
        <v>6394.369999999999</v>
      </c>
      <c r="AA91" s="655">
        <v>2031.87</v>
      </c>
      <c r="AB91" s="655">
        <v>249.41</v>
      </c>
      <c r="AC91" s="655">
        <v>254.11</v>
      </c>
      <c r="AD91" s="655">
        <v>69.5</v>
      </c>
      <c r="AE91" s="655">
        <v>317.14</v>
      </c>
      <c r="AF91" s="655">
        <f t="shared" si="27"/>
        <v>2922.0299999999997</v>
      </c>
      <c r="AH91" s="659">
        <f t="shared" si="28"/>
        <v>17425.079999999998</v>
      </c>
      <c r="AI91" s="659">
        <f t="shared" si="29"/>
        <v>17425.079999999998</v>
      </c>
    </row>
    <row r="92" spans="1:35" x14ac:dyDescent="0.2">
      <c r="A92" s="654">
        <v>2001</v>
      </c>
      <c r="B92" s="655">
        <v>12122.93</v>
      </c>
      <c r="C92" s="655">
        <v>1740.24</v>
      </c>
      <c r="D92" s="655">
        <v>1090.1500000000001</v>
      </c>
      <c r="E92" s="655">
        <v>1201.29</v>
      </c>
      <c r="F92" s="655">
        <v>1410.62</v>
      </c>
      <c r="G92" s="655">
        <f t="shared" si="23"/>
        <v>17565.23</v>
      </c>
      <c r="H92" s="655"/>
      <c r="I92" s="655">
        <v>1857.93</v>
      </c>
      <c r="J92" s="655">
        <v>444.56</v>
      </c>
      <c r="K92" s="655">
        <v>96.46</v>
      </c>
      <c r="L92" s="655">
        <v>435.01</v>
      </c>
      <c r="M92" s="655">
        <v>367.59</v>
      </c>
      <c r="N92" s="655">
        <f t="shared" si="24"/>
        <v>3201.55</v>
      </c>
      <c r="O92" s="655">
        <v>3184.48</v>
      </c>
      <c r="P92" s="655">
        <v>535.42999999999995</v>
      </c>
      <c r="Q92" s="655">
        <v>205.26</v>
      </c>
      <c r="R92" s="655">
        <v>329.48</v>
      </c>
      <c r="S92" s="655">
        <v>213.81</v>
      </c>
      <c r="T92" s="655">
        <f t="shared" si="25"/>
        <v>4468.46</v>
      </c>
      <c r="U92" s="655">
        <v>5079.5</v>
      </c>
      <c r="V92" s="655">
        <v>532.63</v>
      </c>
      <c r="W92" s="655">
        <v>552.1</v>
      </c>
      <c r="X92" s="655">
        <v>306.60000000000002</v>
      </c>
      <c r="Y92" s="655">
        <v>484.61</v>
      </c>
      <c r="Z92" s="655">
        <f t="shared" si="26"/>
        <v>6955.4400000000005</v>
      </c>
      <c r="AA92" s="655">
        <v>2001.02</v>
      </c>
      <c r="AB92" s="655">
        <v>227.61</v>
      </c>
      <c r="AC92" s="655">
        <v>236.34</v>
      </c>
      <c r="AD92" s="655">
        <v>130.19</v>
      </c>
      <c r="AE92" s="655">
        <v>344.62</v>
      </c>
      <c r="AF92" s="655">
        <f t="shared" si="27"/>
        <v>2939.78</v>
      </c>
      <c r="AH92" s="659">
        <f t="shared" si="28"/>
        <v>17565.23</v>
      </c>
      <c r="AI92" s="659">
        <f t="shared" si="29"/>
        <v>17565.23</v>
      </c>
    </row>
    <row r="93" spans="1:35" x14ac:dyDescent="0.2">
      <c r="A93" s="654">
        <v>2005</v>
      </c>
    </row>
    <row r="94" spans="1:35" x14ac:dyDescent="0.2">
      <c r="A94" s="654"/>
    </row>
    <row r="95" spans="1:35" x14ac:dyDescent="0.2">
      <c r="A95" s="641" t="s">
        <v>461</v>
      </c>
      <c r="B95" s="664"/>
      <c r="C95" s="664"/>
      <c r="D95" s="664"/>
      <c r="E95" s="664"/>
      <c r="F95" s="664"/>
      <c r="G95" s="664"/>
      <c r="H95" s="664"/>
      <c r="I95" s="664"/>
      <c r="J95" s="664"/>
      <c r="K95" s="664"/>
      <c r="L95" s="664"/>
      <c r="M95" s="664"/>
      <c r="N95" s="664"/>
    </row>
    <row r="96" spans="1:35" x14ac:dyDescent="0.2">
      <c r="A96" s="642" t="s">
        <v>61</v>
      </c>
      <c r="B96" s="642"/>
      <c r="C96" s="642"/>
      <c r="D96" s="642"/>
      <c r="E96" s="642"/>
      <c r="F96" s="642"/>
      <c r="G96" s="642"/>
      <c r="H96" s="664"/>
      <c r="I96" s="642" t="str">
        <f>A96</f>
        <v>Electricity Consumption (Trillion Btu)</v>
      </c>
      <c r="J96" s="642"/>
      <c r="K96" s="642"/>
      <c r="L96" s="642"/>
      <c r="M96" s="642"/>
      <c r="N96" s="642"/>
      <c r="O96" s="642" t="str">
        <f>A96</f>
        <v>Electricity Consumption (Trillion Btu)</v>
      </c>
      <c r="P96" s="642"/>
      <c r="Q96" s="642"/>
      <c r="R96" s="642"/>
      <c r="S96" s="642"/>
      <c r="T96" s="642"/>
      <c r="U96" s="642" t="str">
        <f>A96</f>
        <v>Electricity Consumption (Trillion Btu)</v>
      </c>
      <c r="V96" s="642"/>
      <c r="W96" s="642"/>
      <c r="X96" s="642"/>
      <c r="Y96" s="642"/>
      <c r="Z96" s="642"/>
      <c r="AA96" s="642" t="str">
        <f>A96</f>
        <v>Electricity Consumption (Trillion Btu)</v>
      </c>
      <c r="AB96" s="642"/>
      <c r="AC96" s="642"/>
      <c r="AD96" s="642"/>
      <c r="AE96" s="642"/>
    </row>
    <row r="97" spans="1:38" x14ac:dyDescent="0.2">
      <c r="H97" s="649"/>
    </row>
    <row r="98" spans="1:38" ht="13.5" thickBot="1" x14ac:dyDescent="0.25">
      <c r="B98" s="949" t="s">
        <v>50</v>
      </c>
      <c r="C98" s="949"/>
      <c r="D98" s="949"/>
      <c r="E98" s="949"/>
      <c r="F98" s="949"/>
      <c r="G98" s="671"/>
      <c r="I98" s="950" t="s">
        <v>22</v>
      </c>
      <c r="J98" s="950"/>
      <c r="K98" s="950"/>
      <c r="L98" s="950"/>
      <c r="M98" s="950"/>
      <c r="N98" s="646"/>
      <c r="O98" s="951" t="s">
        <v>23</v>
      </c>
      <c r="P98" s="951"/>
      <c r="Q98" s="951"/>
      <c r="R98" s="951"/>
      <c r="S98" s="951"/>
      <c r="T98" s="662"/>
      <c r="U98" s="952" t="s">
        <v>24</v>
      </c>
      <c r="V98" s="952"/>
      <c r="W98" s="952"/>
      <c r="X98" s="952"/>
      <c r="Y98" s="952"/>
      <c r="Z98" s="648"/>
      <c r="AA98" s="953" t="s">
        <v>25</v>
      </c>
      <c r="AB98" s="953"/>
      <c r="AC98" s="953"/>
      <c r="AD98" s="953"/>
      <c r="AE98" s="953"/>
      <c r="AF98" s="668"/>
      <c r="AH98" s="641" t="s">
        <v>59</v>
      </c>
      <c r="AI98" s="641" t="s">
        <v>60</v>
      </c>
      <c r="AK98" s="641" t="s">
        <v>41</v>
      </c>
    </row>
    <row r="99" spans="1:38" x14ac:dyDescent="0.2">
      <c r="B99" s="649" t="s">
        <v>17</v>
      </c>
      <c r="C99" s="649" t="s">
        <v>18</v>
      </c>
      <c r="D99" s="649" t="s">
        <v>19</v>
      </c>
      <c r="E99" s="649" t="s">
        <v>20</v>
      </c>
      <c r="F99" s="649" t="s">
        <v>21</v>
      </c>
      <c r="G99" s="649"/>
      <c r="I99" s="649" t="s">
        <v>17</v>
      </c>
      <c r="J99" s="649" t="s">
        <v>18</v>
      </c>
      <c r="K99" s="649" t="s">
        <v>19</v>
      </c>
      <c r="L99" s="649" t="s">
        <v>20</v>
      </c>
      <c r="M99" s="649" t="s">
        <v>21</v>
      </c>
      <c r="N99" s="649" t="s">
        <v>32</v>
      </c>
      <c r="O99" s="649" t="s">
        <v>17</v>
      </c>
      <c r="P99" s="649" t="s">
        <v>18</v>
      </c>
      <c r="Q99" s="649" t="s">
        <v>19</v>
      </c>
      <c r="R99" s="649" t="s">
        <v>20</v>
      </c>
      <c r="S99" s="649" t="s">
        <v>21</v>
      </c>
      <c r="T99" s="649" t="s">
        <v>32</v>
      </c>
      <c r="U99" s="649" t="s">
        <v>17</v>
      </c>
      <c r="V99" s="649" t="s">
        <v>18</v>
      </c>
      <c r="W99" s="649" t="s">
        <v>19</v>
      </c>
      <c r="X99" s="649" t="s">
        <v>20</v>
      </c>
      <c r="Y99" s="649" t="s">
        <v>21</v>
      </c>
      <c r="Z99" s="649" t="s">
        <v>32</v>
      </c>
      <c r="AA99" s="649" t="s">
        <v>17</v>
      </c>
      <c r="AB99" s="649" t="s">
        <v>18</v>
      </c>
      <c r="AC99" s="649" t="s">
        <v>19</v>
      </c>
      <c r="AD99" s="649" t="s">
        <v>20</v>
      </c>
      <c r="AE99" s="649" t="s">
        <v>21</v>
      </c>
      <c r="AF99" s="653" t="s">
        <v>32</v>
      </c>
      <c r="AK99" s="641" t="s">
        <v>42</v>
      </c>
      <c r="AL99" s="641" t="s">
        <v>43</v>
      </c>
    </row>
    <row r="100" spans="1:38" x14ac:dyDescent="0.2">
      <c r="A100" s="654">
        <v>1978</v>
      </c>
      <c r="B100" s="655">
        <f t="shared" ref="B100:F110" si="30">(B82-B65)/$AL100</f>
        <v>1786.4</v>
      </c>
      <c r="C100" s="655">
        <f t="shared" si="30"/>
        <v>95.336585365853665</v>
      </c>
      <c r="D100" s="655">
        <f t="shared" si="30"/>
        <v>175.9317073170732</v>
      </c>
      <c r="E100" s="655">
        <f t="shared" si="30"/>
        <v>207.80975609756098</v>
      </c>
      <c r="F100" s="655">
        <f t="shared" si="30"/>
        <v>173.43414634146336</v>
      </c>
      <c r="G100" s="655">
        <f t="shared" ref="G100:G109" si="31">SUM(B100:F100)</f>
        <v>2438.9121951219513</v>
      </c>
      <c r="I100" s="655">
        <f t="shared" ref="I100:M110" si="32">(I82-I65)/$AL100</f>
        <v>225.24878048780488</v>
      </c>
      <c r="J100" s="655">
        <f t="shared" si="32"/>
        <v>39.965853658536581</v>
      </c>
      <c r="K100" s="655">
        <f t="shared" si="32"/>
        <v>10.160975609756097</v>
      </c>
      <c r="L100" s="655">
        <f t="shared" si="32"/>
        <v>66.848780487804859</v>
      </c>
      <c r="M100" s="655">
        <f t="shared" si="32"/>
        <v>34.585365853658558</v>
      </c>
      <c r="N100" s="655">
        <f>SUM(I100:M100)</f>
        <v>376.80975609756098</v>
      </c>
      <c r="O100" s="655">
        <f t="shared" ref="O100:S110" si="33">(O82-O65)/$AL100</f>
        <v>494.3756097560975</v>
      </c>
      <c r="P100" s="655">
        <f t="shared" si="33"/>
        <v>18.107317073170741</v>
      </c>
      <c r="Q100" s="655">
        <f t="shared" si="33"/>
        <v>23.868292682926828</v>
      </c>
      <c r="R100" s="655">
        <f t="shared" si="33"/>
        <v>46.156097560975617</v>
      </c>
      <c r="S100" s="655">
        <f t="shared" si="33"/>
        <v>7.9121951219512194</v>
      </c>
      <c r="T100" s="655">
        <f>SUM(O100:S100)</f>
        <v>590.4195121951218</v>
      </c>
      <c r="U100" s="655">
        <f t="shared" ref="U100:Y110" si="34">(U82-U65)/$AL100</f>
        <v>735.76585365853668</v>
      </c>
      <c r="V100" s="655">
        <f t="shared" si="34"/>
        <v>25.565853658536586</v>
      </c>
      <c r="W100" s="655">
        <f t="shared" si="34"/>
        <v>100.409756097561</v>
      </c>
      <c r="X100" s="655">
        <f t="shared" si="34"/>
        <v>63.785365853658526</v>
      </c>
      <c r="Y100" s="655">
        <f t="shared" si="34"/>
        <v>70.912195121951228</v>
      </c>
      <c r="Z100" s="655">
        <f>SUM(U100:Y100)</f>
        <v>996.43902439024407</v>
      </c>
      <c r="AA100" s="655">
        <f t="shared" ref="AA100:AE110" si="35">(AA82-AA65)/$AL100</f>
        <v>331.00975609756108</v>
      </c>
      <c r="AB100" s="655">
        <f t="shared" si="35"/>
        <v>11.702439024390243</v>
      </c>
      <c r="AC100" s="655">
        <f t="shared" si="35"/>
        <v>41.492682926829275</v>
      </c>
      <c r="AD100" s="655">
        <f t="shared" si="35"/>
        <v>31.014634146341471</v>
      </c>
      <c r="AE100" s="655">
        <f t="shared" si="35"/>
        <v>60.024390243902452</v>
      </c>
      <c r="AF100" s="655">
        <f>SUM(AA100:AE100)</f>
        <v>475.24390243902451</v>
      </c>
      <c r="AH100" s="659">
        <f>G100</f>
        <v>2438.9121951219513</v>
      </c>
      <c r="AI100" s="659">
        <f>N100+T100+Z100+AF100</f>
        <v>2438.9121951219513</v>
      </c>
      <c r="AK100" s="641">
        <v>3.05</v>
      </c>
      <c r="AL100" s="641">
        <f>AK100-1</f>
        <v>2.0499999999999998</v>
      </c>
    </row>
    <row r="101" spans="1:38" x14ac:dyDescent="0.2">
      <c r="A101" s="654">
        <v>1979</v>
      </c>
      <c r="B101" s="655">
        <f t="shared" si="30"/>
        <v>1783.3219512195121</v>
      </c>
      <c r="C101" s="655">
        <f t="shared" si="30"/>
        <v>91.897560975609778</v>
      </c>
      <c r="D101" s="655">
        <f t="shared" si="30"/>
        <v>146.0390243902439</v>
      </c>
      <c r="E101" s="655">
        <f t="shared" si="30"/>
        <v>159.4926829268293</v>
      </c>
      <c r="F101" s="655">
        <f t="shared" si="30"/>
        <v>210.87317073170738</v>
      </c>
      <c r="G101" s="655">
        <f t="shared" si="31"/>
        <v>2391.6243902439028</v>
      </c>
      <c r="I101" s="655">
        <f t="shared" si="32"/>
        <v>222.16585365853663</v>
      </c>
      <c r="J101" s="655">
        <f t="shared" si="32"/>
        <v>26.287804878048789</v>
      </c>
      <c r="K101" s="655">
        <f t="shared" si="32"/>
        <v>5.0585365853658546</v>
      </c>
      <c r="L101" s="655">
        <f t="shared" si="32"/>
        <v>46.639024390243911</v>
      </c>
      <c r="M101" s="655">
        <f t="shared" si="32"/>
        <v>80.746341463414623</v>
      </c>
      <c r="N101" s="655">
        <f t="shared" ref="N101:N109" si="36">SUM(I101:M101)</f>
        <v>380.89756097560979</v>
      </c>
      <c r="O101" s="655">
        <f t="shared" si="33"/>
        <v>495.63414634146352</v>
      </c>
      <c r="P101" s="655">
        <f t="shared" si="33"/>
        <v>25.351219512195122</v>
      </c>
      <c r="Q101" s="655">
        <f t="shared" si="33"/>
        <v>16.975609756097562</v>
      </c>
      <c r="R101" s="655">
        <f t="shared" si="33"/>
        <v>37.190243902439029</v>
      </c>
      <c r="S101" s="655">
        <f t="shared" si="33"/>
        <v>14.126829268292681</v>
      </c>
      <c r="T101" s="655">
        <f t="shared" ref="T101:T109" si="37">SUM(O101:S101)</f>
        <v>589.27804878048801</v>
      </c>
      <c r="U101" s="655">
        <f t="shared" si="34"/>
        <v>740.81951219512189</v>
      </c>
      <c r="V101" s="655">
        <f t="shared" si="34"/>
        <v>27.248780487804879</v>
      </c>
      <c r="W101" s="655">
        <f t="shared" si="34"/>
        <v>79.180487804878069</v>
      </c>
      <c r="X101" s="655">
        <f t="shared" si="34"/>
        <v>44.487804878048777</v>
      </c>
      <c r="Y101" s="655">
        <f t="shared" si="34"/>
        <v>68.131707317073165</v>
      </c>
      <c r="Z101" s="655">
        <f t="shared" ref="Z101:Z109" si="38">SUM(U101:Y101)</f>
        <v>959.86829268292684</v>
      </c>
      <c r="AA101" s="655">
        <f t="shared" si="35"/>
        <v>324.70243902439029</v>
      </c>
      <c r="AB101" s="655">
        <f t="shared" si="35"/>
        <v>13.009756097560977</v>
      </c>
      <c r="AC101" s="655">
        <f t="shared" si="35"/>
        <v>44.82439024390245</v>
      </c>
      <c r="AD101" s="655">
        <f t="shared" si="35"/>
        <v>31.175609756097561</v>
      </c>
      <c r="AE101" s="655">
        <f t="shared" si="35"/>
        <v>47.863414634146331</v>
      </c>
      <c r="AF101" s="655">
        <f t="shared" ref="AF101:AF109" si="39">SUM(AA101:AE101)</f>
        <v>461.57560975609761</v>
      </c>
      <c r="AH101" s="659">
        <f t="shared" ref="AH101:AH109" si="40">G101</f>
        <v>2391.6243902439028</v>
      </c>
      <c r="AI101" s="659">
        <f t="shared" ref="AI101:AI109" si="41">N101+T101+Z101+AF101</f>
        <v>2391.6195121951223</v>
      </c>
      <c r="AK101" s="641">
        <v>3.05</v>
      </c>
      <c r="AL101" s="641">
        <f t="shared" ref="AL101:AL110" si="42">AK101-1</f>
        <v>2.0499999999999998</v>
      </c>
    </row>
    <row r="102" spans="1:38" x14ac:dyDescent="0.2">
      <c r="A102" s="654">
        <v>1980</v>
      </c>
      <c r="B102" s="655">
        <f t="shared" si="30"/>
        <v>1856.2000000000003</v>
      </c>
      <c r="C102" s="655">
        <f t="shared" si="30"/>
        <v>79.258536585365874</v>
      </c>
      <c r="D102" s="655">
        <f t="shared" si="30"/>
        <v>147.23414634146343</v>
      </c>
      <c r="E102" s="655">
        <f t="shared" si="30"/>
        <v>172.88292682926834</v>
      </c>
      <c r="F102" s="655">
        <f t="shared" si="30"/>
        <v>198.33658536585375</v>
      </c>
      <c r="G102" s="655">
        <f t="shared" si="31"/>
        <v>2453.9121951219518</v>
      </c>
      <c r="I102" s="655">
        <f t="shared" si="32"/>
        <v>255.70731707317066</v>
      </c>
      <c r="J102" s="655">
        <f t="shared" si="32"/>
        <v>33.965853658536588</v>
      </c>
      <c r="K102" s="655">
        <f t="shared" si="32"/>
        <v>13.702439024390243</v>
      </c>
      <c r="L102" s="655">
        <f t="shared" si="32"/>
        <v>43.639024390243925</v>
      </c>
      <c r="M102" s="655">
        <f t="shared" si="32"/>
        <v>43.429268292682949</v>
      </c>
      <c r="N102" s="655">
        <f t="shared" si="36"/>
        <v>390.44390243902438</v>
      </c>
      <c r="O102" s="655">
        <f t="shared" si="33"/>
        <v>487.98048780487795</v>
      </c>
      <c r="P102" s="655">
        <f t="shared" si="33"/>
        <v>7.278048780487806</v>
      </c>
      <c r="Q102" s="655">
        <f t="shared" si="33"/>
        <v>15.951219512195125</v>
      </c>
      <c r="R102" s="655">
        <f t="shared" si="33"/>
        <v>48.424390243902437</v>
      </c>
      <c r="S102" s="655">
        <f t="shared" si="33"/>
        <v>37.843902439024397</v>
      </c>
      <c r="T102" s="655">
        <f t="shared" si="37"/>
        <v>597.47804878048771</v>
      </c>
      <c r="U102" s="655">
        <f t="shared" si="34"/>
        <v>820.87317073170732</v>
      </c>
      <c r="V102" s="655">
        <f t="shared" si="34"/>
        <v>17.487804878048781</v>
      </c>
      <c r="W102" s="655">
        <f t="shared" si="34"/>
        <v>89.482926829268294</v>
      </c>
      <c r="X102" s="655">
        <f t="shared" si="34"/>
        <v>47.931707317073169</v>
      </c>
      <c r="Y102" s="655">
        <f t="shared" si="34"/>
        <v>78.648780487804885</v>
      </c>
      <c r="Z102" s="655">
        <f t="shared" si="38"/>
        <v>1054.4243902439025</v>
      </c>
      <c r="AA102" s="655">
        <f t="shared" si="35"/>
        <v>291.64390243902437</v>
      </c>
      <c r="AB102" s="655">
        <f t="shared" si="35"/>
        <v>20.526829268292683</v>
      </c>
      <c r="AC102" s="655">
        <f t="shared" si="35"/>
        <v>28.097560975609763</v>
      </c>
      <c r="AD102" s="655">
        <f t="shared" si="35"/>
        <v>32.892682926829266</v>
      </c>
      <c r="AE102" s="655">
        <f t="shared" si="35"/>
        <v>38.414634146341463</v>
      </c>
      <c r="AF102" s="655">
        <f t="shared" si="39"/>
        <v>411.57560975609755</v>
      </c>
      <c r="AH102" s="659">
        <f t="shared" si="40"/>
        <v>2453.9121951219518</v>
      </c>
      <c r="AI102" s="659">
        <f t="shared" si="41"/>
        <v>2453.9219512195123</v>
      </c>
      <c r="AK102" s="641">
        <v>3.05</v>
      </c>
      <c r="AL102" s="641">
        <f t="shared" si="42"/>
        <v>2.0499999999999998</v>
      </c>
    </row>
    <row r="103" spans="1:38" x14ac:dyDescent="0.2">
      <c r="A103" s="654">
        <v>1981</v>
      </c>
      <c r="B103" s="655">
        <f t="shared" si="30"/>
        <v>1826.8243902439026</v>
      </c>
      <c r="C103" s="655">
        <f t="shared" si="30"/>
        <v>73.726829268292676</v>
      </c>
      <c r="D103" s="655">
        <f t="shared" si="30"/>
        <v>127.47804878048781</v>
      </c>
      <c r="E103" s="655">
        <f t="shared" si="30"/>
        <v>198.88780487804877</v>
      </c>
      <c r="F103" s="655">
        <f t="shared" si="30"/>
        <v>269.49756097560982</v>
      </c>
      <c r="G103" s="655">
        <f t="shared" si="31"/>
        <v>2496.4146341463415</v>
      </c>
      <c r="I103" s="655">
        <f t="shared" si="32"/>
        <v>259.62926829268298</v>
      </c>
      <c r="J103" s="655">
        <f t="shared" si="32"/>
        <v>23.868292682926835</v>
      </c>
      <c r="K103" s="655">
        <f t="shared" si="32"/>
        <v>11.960975609756099</v>
      </c>
      <c r="L103" s="655">
        <f t="shared" si="32"/>
        <v>54.702439024390273</v>
      </c>
      <c r="M103" s="655">
        <f t="shared" si="32"/>
        <v>71.302439024390253</v>
      </c>
      <c r="N103" s="655">
        <f t="shared" si="36"/>
        <v>421.46341463414643</v>
      </c>
      <c r="O103" s="655">
        <f t="shared" si="33"/>
        <v>448.72682926829265</v>
      </c>
      <c r="P103" s="655">
        <f t="shared" si="33"/>
        <v>7.6</v>
      </c>
      <c r="Q103" s="655">
        <f t="shared" si="33"/>
        <v>18.726829268292686</v>
      </c>
      <c r="R103" s="655">
        <f t="shared" si="33"/>
        <v>50.126829268292681</v>
      </c>
      <c r="S103" s="655">
        <f t="shared" si="33"/>
        <v>51.317073170731703</v>
      </c>
      <c r="T103" s="655">
        <f t="shared" si="37"/>
        <v>576.49756097560976</v>
      </c>
      <c r="U103" s="655">
        <f t="shared" si="34"/>
        <v>777.80000000000007</v>
      </c>
      <c r="V103" s="655">
        <f t="shared" si="34"/>
        <v>23.151219512195127</v>
      </c>
      <c r="W103" s="655">
        <f t="shared" si="34"/>
        <v>69.185365853658553</v>
      </c>
      <c r="X103" s="655">
        <f t="shared" si="34"/>
        <v>63.853658536585385</v>
      </c>
      <c r="Y103" s="655">
        <f t="shared" si="34"/>
        <v>100.5609756097561</v>
      </c>
      <c r="Z103" s="655">
        <f t="shared" si="38"/>
        <v>1034.5512195121953</v>
      </c>
      <c r="AA103" s="655">
        <f t="shared" si="35"/>
        <v>340.66341463414631</v>
      </c>
      <c r="AB103" s="655">
        <f t="shared" si="35"/>
        <v>19.107317073170734</v>
      </c>
      <c r="AC103" s="655">
        <f t="shared" si="35"/>
        <v>27.609756097560982</v>
      </c>
      <c r="AD103" s="655">
        <f t="shared" si="35"/>
        <v>30.20487804878049</v>
      </c>
      <c r="AE103" s="655">
        <f t="shared" si="35"/>
        <v>46.321951219512201</v>
      </c>
      <c r="AF103" s="655">
        <f t="shared" si="39"/>
        <v>463.9073170731707</v>
      </c>
      <c r="AH103" s="659">
        <f t="shared" si="40"/>
        <v>2496.4146341463415</v>
      </c>
      <c r="AI103" s="659">
        <f t="shared" si="41"/>
        <v>2496.419512195122</v>
      </c>
      <c r="AK103" s="641">
        <v>3.05</v>
      </c>
      <c r="AL103" s="641">
        <f t="shared" si="42"/>
        <v>2.0499999999999998</v>
      </c>
    </row>
    <row r="104" spans="1:38" x14ac:dyDescent="0.2">
      <c r="A104" s="654">
        <v>1982</v>
      </c>
      <c r="B104" s="655">
        <f t="shared" si="30"/>
        <v>1767.6439024390249</v>
      </c>
      <c r="C104" s="655">
        <f t="shared" si="30"/>
        <v>96.863414634146324</v>
      </c>
      <c r="D104" s="655">
        <f t="shared" si="30"/>
        <v>111.64878048780488</v>
      </c>
      <c r="E104" s="655">
        <f t="shared" si="30"/>
        <v>203.31219512195122</v>
      </c>
      <c r="F104" s="655">
        <f t="shared" si="30"/>
        <v>260.65853658536582</v>
      </c>
      <c r="G104" s="655">
        <f t="shared" si="31"/>
        <v>2440.126829268293</v>
      </c>
      <c r="I104" s="655">
        <f t="shared" si="32"/>
        <v>229.97073170731713</v>
      </c>
      <c r="J104" s="655">
        <f t="shared" si="32"/>
        <v>41.51707317073172</v>
      </c>
      <c r="K104" s="655">
        <f t="shared" si="32"/>
        <v>8.687804878048782</v>
      </c>
      <c r="L104" s="655">
        <f t="shared" si="32"/>
        <v>56.341463414634148</v>
      </c>
      <c r="M104" s="655">
        <f t="shared" si="32"/>
        <v>46.585365853658537</v>
      </c>
      <c r="N104" s="655">
        <f t="shared" si="36"/>
        <v>383.10243902439032</v>
      </c>
      <c r="O104" s="655">
        <f t="shared" si="33"/>
        <v>431.52682926829277</v>
      </c>
      <c r="P104" s="655">
        <f t="shared" si="33"/>
        <v>24.707317073170731</v>
      </c>
      <c r="Q104" s="655">
        <f t="shared" si="33"/>
        <v>21.175609756097565</v>
      </c>
      <c r="R104" s="655">
        <f t="shared" si="33"/>
        <v>45.931707317073162</v>
      </c>
      <c r="S104" s="655">
        <f t="shared" si="33"/>
        <v>55.204878048780486</v>
      </c>
      <c r="T104" s="655">
        <f t="shared" si="37"/>
        <v>578.54634146341471</v>
      </c>
      <c r="U104" s="655">
        <f t="shared" si="34"/>
        <v>809.05365853658554</v>
      </c>
      <c r="V104" s="655">
        <f t="shared" si="34"/>
        <v>11.990243902439028</v>
      </c>
      <c r="W104" s="655">
        <f t="shared" si="34"/>
        <v>58.512195121951223</v>
      </c>
      <c r="X104" s="655">
        <f t="shared" si="34"/>
        <v>71.741463414634154</v>
      </c>
      <c r="Y104" s="655">
        <f t="shared" si="34"/>
        <v>104.58536585365853</v>
      </c>
      <c r="Z104" s="655">
        <f t="shared" si="38"/>
        <v>1055.8829268292684</v>
      </c>
      <c r="AA104" s="655">
        <f t="shared" si="35"/>
        <v>297.08780487804881</v>
      </c>
      <c r="AB104" s="655">
        <f t="shared" si="35"/>
        <v>18.648780487804881</v>
      </c>
      <c r="AC104" s="655">
        <f t="shared" si="35"/>
        <v>23.278048780487808</v>
      </c>
      <c r="AD104" s="655">
        <f t="shared" si="35"/>
        <v>29.302439024390242</v>
      </c>
      <c r="AE104" s="655">
        <f t="shared" si="35"/>
        <v>54.278048780487801</v>
      </c>
      <c r="AF104" s="655">
        <f t="shared" si="39"/>
        <v>422.59512195121948</v>
      </c>
      <c r="AH104" s="659">
        <f t="shared" si="40"/>
        <v>2440.126829268293</v>
      </c>
      <c r="AI104" s="659">
        <f t="shared" si="41"/>
        <v>2440.126829268293</v>
      </c>
      <c r="AK104" s="641">
        <v>3.05</v>
      </c>
      <c r="AL104" s="641">
        <f t="shared" si="42"/>
        <v>2.0499999999999998</v>
      </c>
    </row>
    <row r="105" spans="1:38" x14ac:dyDescent="0.2">
      <c r="A105" s="654">
        <v>1984</v>
      </c>
      <c r="B105" s="655">
        <f t="shared" si="30"/>
        <v>1807.8097560975611</v>
      </c>
      <c r="C105" s="655">
        <f t="shared" si="30"/>
        <v>113.77073170731707</v>
      </c>
      <c r="D105" s="655">
        <f t="shared" si="30"/>
        <v>155.3170731707317</v>
      </c>
      <c r="E105" s="655">
        <f t="shared" si="30"/>
        <v>170.31707317073176</v>
      </c>
      <c r="F105" s="655">
        <f t="shared" si="30"/>
        <v>248.12195121951225</v>
      </c>
      <c r="G105" s="655">
        <f t="shared" si="31"/>
        <v>2495.3365853658538</v>
      </c>
      <c r="I105" s="655">
        <f t="shared" si="32"/>
        <v>269.5609756097561</v>
      </c>
      <c r="J105" s="655">
        <f t="shared" si="32"/>
        <v>35.346341463414639</v>
      </c>
      <c r="K105" s="655">
        <f t="shared" si="32"/>
        <v>15.956097560975614</v>
      </c>
      <c r="L105" s="655">
        <f t="shared" si="32"/>
        <v>42.921951219512202</v>
      </c>
      <c r="M105" s="655">
        <f t="shared" si="32"/>
        <v>46.697560975609768</v>
      </c>
      <c r="N105" s="655">
        <f t="shared" si="36"/>
        <v>410.48292682926831</v>
      </c>
      <c r="O105" s="655">
        <f t="shared" si="33"/>
        <v>405.46829268292674</v>
      </c>
      <c r="P105" s="655">
        <f t="shared" si="33"/>
        <v>22.873170731707319</v>
      </c>
      <c r="Q105" s="655">
        <f t="shared" si="33"/>
        <v>35.917073170731712</v>
      </c>
      <c r="R105" s="655">
        <f t="shared" si="33"/>
        <v>43.853658536585385</v>
      </c>
      <c r="S105" s="655">
        <f t="shared" si="33"/>
        <v>39.551219512195118</v>
      </c>
      <c r="T105" s="655">
        <f t="shared" si="37"/>
        <v>547.66341463414631</v>
      </c>
      <c r="U105" s="655">
        <f t="shared" si="34"/>
        <v>810.43902439024396</v>
      </c>
      <c r="V105" s="655">
        <f t="shared" si="34"/>
        <v>51.400000000000006</v>
      </c>
      <c r="W105" s="655">
        <f t="shared" si="34"/>
        <v>74.965853658536602</v>
      </c>
      <c r="X105" s="655">
        <f t="shared" si="34"/>
        <v>38.897560975609757</v>
      </c>
      <c r="Y105" s="655">
        <f t="shared" si="34"/>
        <v>93.239024390243912</v>
      </c>
      <c r="Z105" s="655">
        <f t="shared" si="38"/>
        <v>1068.9414634146342</v>
      </c>
      <c r="AA105" s="655">
        <f t="shared" si="35"/>
        <v>322.34146341463423</v>
      </c>
      <c r="AB105" s="655">
        <f t="shared" si="35"/>
        <v>4.1560975609756099</v>
      </c>
      <c r="AC105" s="655">
        <f t="shared" si="35"/>
        <v>28.482926829268294</v>
      </c>
      <c r="AD105" s="655">
        <f t="shared" si="35"/>
        <v>44.643902439024401</v>
      </c>
      <c r="AE105" s="655">
        <f t="shared" si="35"/>
        <v>68.643902439024387</v>
      </c>
      <c r="AF105" s="655">
        <f t="shared" si="39"/>
        <v>468.26829268292693</v>
      </c>
      <c r="AH105" s="659">
        <f t="shared" si="40"/>
        <v>2495.3365853658538</v>
      </c>
      <c r="AI105" s="659">
        <f t="shared" si="41"/>
        <v>2495.3560975609757</v>
      </c>
      <c r="AK105" s="641">
        <v>3.05</v>
      </c>
      <c r="AL105" s="641">
        <f t="shared" si="42"/>
        <v>2.0499999999999998</v>
      </c>
    </row>
    <row r="106" spans="1:38" x14ac:dyDescent="0.2">
      <c r="A106" s="654">
        <v>1987</v>
      </c>
      <c r="B106" s="655">
        <f t="shared" si="30"/>
        <v>1970.9951219512197</v>
      </c>
      <c r="C106" s="655">
        <f t="shared" si="30"/>
        <v>160.57073170731707</v>
      </c>
      <c r="D106" s="655">
        <f t="shared" si="30"/>
        <v>156.95609756097562</v>
      </c>
      <c r="E106" s="655">
        <f t="shared" si="30"/>
        <v>196.94634146341465</v>
      </c>
      <c r="F106" s="655">
        <f t="shared" si="30"/>
        <v>276.12682926829268</v>
      </c>
      <c r="G106" s="655">
        <f t="shared" si="31"/>
        <v>2761.5951219512199</v>
      </c>
      <c r="I106" s="655">
        <f t="shared" si="32"/>
        <v>283.13170731707322</v>
      </c>
      <c r="J106" s="655">
        <f t="shared" si="32"/>
        <v>42.760975609756088</v>
      </c>
      <c r="K106" s="655">
        <f t="shared" si="32"/>
        <v>14.599999999999998</v>
      </c>
      <c r="L106" s="655">
        <f t="shared" si="32"/>
        <v>49.136585365853669</v>
      </c>
      <c r="M106" s="655">
        <f t="shared" si="32"/>
        <v>55.356097560975627</v>
      </c>
      <c r="N106" s="655">
        <f t="shared" si="36"/>
        <v>444.98536585365861</v>
      </c>
      <c r="O106" s="655">
        <f t="shared" si="33"/>
        <v>469.27317073170735</v>
      </c>
      <c r="P106" s="655">
        <f t="shared" si="33"/>
        <v>29.595121951219515</v>
      </c>
      <c r="Q106" s="655">
        <f t="shared" si="33"/>
        <v>34.843902439024397</v>
      </c>
      <c r="R106" s="655">
        <f t="shared" si="33"/>
        <v>39.341463414634141</v>
      </c>
      <c r="S106" s="655">
        <f t="shared" si="33"/>
        <v>37.731707317073173</v>
      </c>
      <c r="T106" s="655">
        <f t="shared" si="37"/>
        <v>610.78536585365862</v>
      </c>
      <c r="U106" s="655">
        <f t="shared" si="34"/>
        <v>886.06829268292688</v>
      </c>
      <c r="V106" s="655">
        <f t="shared" si="34"/>
        <v>67.912195121951228</v>
      </c>
      <c r="W106" s="655">
        <f t="shared" si="34"/>
        <v>82.263414634146343</v>
      </c>
      <c r="X106" s="655">
        <f t="shared" si="34"/>
        <v>65.453658536585365</v>
      </c>
      <c r="Y106" s="655">
        <f t="shared" si="34"/>
        <v>119.92682926829271</v>
      </c>
      <c r="Z106" s="655">
        <f t="shared" si="38"/>
        <v>1221.6243902439026</v>
      </c>
      <c r="AA106" s="655">
        <f t="shared" si="35"/>
        <v>332.52195121951223</v>
      </c>
      <c r="AB106" s="655">
        <f t="shared" si="35"/>
        <v>20.297560975609759</v>
      </c>
      <c r="AC106" s="655">
        <f t="shared" si="35"/>
        <v>25.258536585365857</v>
      </c>
      <c r="AD106" s="655">
        <f t="shared" si="35"/>
        <v>43.014634146341471</v>
      </c>
      <c r="AE106" s="655">
        <f t="shared" si="35"/>
        <v>63.102439024390243</v>
      </c>
      <c r="AF106" s="655">
        <f t="shared" si="39"/>
        <v>484.19512195121956</v>
      </c>
      <c r="AH106" s="659">
        <f t="shared" si="40"/>
        <v>2761.5951219512199</v>
      </c>
      <c r="AI106" s="659">
        <f t="shared" si="41"/>
        <v>2761.5902439024394</v>
      </c>
      <c r="AK106" s="641">
        <v>3.05</v>
      </c>
      <c r="AL106" s="641">
        <f t="shared" si="42"/>
        <v>2.0499999999999998</v>
      </c>
    </row>
    <row r="107" spans="1:38" x14ac:dyDescent="0.2">
      <c r="A107" s="654">
        <v>1990</v>
      </c>
      <c r="B107" s="655">
        <f t="shared" si="30"/>
        <v>2194.5024390243907</v>
      </c>
      <c r="C107" s="655">
        <f t="shared" si="30"/>
        <v>188.37560975609756</v>
      </c>
      <c r="D107" s="655">
        <f t="shared" si="30"/>
        <v>161.40975609756097</v>
      </c>
      <c r="E107" s="655">
        <f t="shared" si="30"/>
        <v>200.70731707317077</v>
      </c>
      <c r="F107" s="655">
        <f t="shared" si="30"/>
        <v>283.09268292682924</v>
      </c>
      <c r="G107" s="655">
        <f t="shared" si="31"/>
        <v>3028.0878048780496</v>
      </c>
      <c r="I107" s="655">
        <f t="shared" si="32"/>
        <v>307.09756097560978</v>
      </c>
      <c r="J107" s="655">
        <f t="shared" si="32"/>
        <v>46.473170731707327</v>
      </c>
      <c r="K107" s="655">
        <f t="shared" si="32"/>
        <v>14.751219512195124</v>
      </c>
      <c r="L107" s="655">
        <f t="shared" si="32"/>
        <v>51.53170731707317</v>
      </c>
      <c r="M107" s="655">
        <f t="shared" si="32"/>
        <v>46.775609756097559</v>
      </c>
      <c r="N107" s="655">
        <f t="shared" si="36"/>
        <v>466.62926829268292</v>
      </c>
      <c r="O107" s="655">
        <f t="shared" si="33"/>
        <v>500.89756097560985</v>
      </c>
      <c r="P107" s="655">
        <f t="shared" si="33"/>
        <v>20.863414634146341</v>
      </c>
      <c r="Q107" s="655">
        <f t="shared" si="33"/>
        <v>45.239024390243898</v>
      </c>
      <c r="R107" s="655">
        <f t="shared" si="33"/>
        <v>44</v>
      </c>
      <c r="S107" s="655">
        <f t="shared" si="33"/>
        <v>51.83414634146343</v>
      </c>
      <c r="T107" s="655">
        <f t="shared" si="37"/>
        <v>662.83414634146357</v>
      </c>
      <c r="U107" s="655">
        <f t="shared" si="34"/>
        <v>1016.3658536585366</v>
      </c>
      <c r="V107" s="655">
        <f t="shared" si="34"/>
        <v>77.580487804878061</v>
      </c>
      <c r="W107" s="655">
        <f t="shared" si="34"/>
        <v>69.541463414634151</v>
      </c>
      <c r="X107" s="655">
        <f t="shared" si="34"/>
        <v>73.239024390243912</v>
      </c>
      <c r="Y107" s="655">
        <f t="shared" si="34"/>
        <v>123.09268292682928</v>
      </c>
      <c r="Z107" s="655">
        <f t="shared" si="38"/>
        <v>1359.8195121951219</v>
      </c>
      <c r="AA107" s="655">
        <f t="shared" si="35"/>
        <v>370.14634146341473</v>
      </c>
      <c r="AB107" s="655">
        <f t="shared" si="35"/>
        <v>43.463414634146339</v>
      </c>
      <c r="AC107" s="655">
        <f t="shared" si="35"/>
        <v>31.878048780487806</v>
      </c>
      <c r="AD107" s="655">
        <f t="shared" si="35"/>
        <v>31.936585365853666</v>
      </c>
      <c r="AE107" s="655">
        <f t="shared" si="35"/>
        <v>61.390243902439025</v>
      </c>
      <c r="AF107" s="655">
        <f t="shared" si="39"/>
        <v>538.81463414634152</v>
      </c>
      <c r="AH107" s="659">
        <f t="shared" si="40"/>
        <v>3028.0878048780496</v>
      </c>
      <c r="AI107" s="659">
        <f t="shared" si="41"/>
        <v>3028.0975609756097</v>
      </c>
      <c r="AK107" s="641">
        <v>3.05</v>
      </c>
      <c r="AL107" s="641">
        <f t="shared" si="42"/>
        <v>2.0499999999999998</v>
      </c>
    </row>
    <row r="108" spans="1:38" x14ac:dyDescent="0.2">
      <c r="A108" s="654">
        <v>1993</v>
      </c>
      <c r="B108" s="655">
        <f t="shared" si="30"/>
        <v>2305.3170731707323</v>
      </c>
      <c r="C108" s="655">
        <f t="shared" si="30"/>
        <v>238.48780487804879</v>
      </c>
      <c r="D108" s="655">
        <f t="shared" si="30"/>
        <v>210.82926829268297</v>
      </c>
      <c r="E108" s="655">
        <f t="shared" si="30"/>
        <v>164.79512195121956</v>
      </c>
      <c r="F108" s="655">
        <f t="shared" si="30"/>
        <v>318.07804878048785</v>
      </c>
      <c r="G108" s="655">
        <f t="shared" si="31"/>
        <v>3237.5073170731716</v>
      </c>
      <c r="I108" s="655">
        <f t="shared" si="32"/>
        <v>297.34146341463418</v>
      </c>
      <c r="J108" s="655">
        <f t="shared" si="32"/>
        <v>49.79999999999999</v>
      </c>
      <c r="K108" s="655">
        <f t="shared" si="32"/>
        <v>14.117073170731707</v>
      </c>
      <c r="L108" s="655">
        <f t="shared" si="32"/>
        <v>47.078048780487805</v>
      </c>
      <c r="M108" s="655">
        <f t="shared" si="32"/>
        <v>55.00487804878049</v>
      </c>
      <c r="N108" s="655">
        <f t="shared" si="36"/>
        <v>463.34146341463418</v>
      </c>
      <c r="O108" s="655">
        <f t="shared" si="33"/>
        <v>558.39024390243901</v>
      </c>
      <c r="P108" s="655">
        <f t="shared" si="33"/>
        <v>24.3609756097561</v>
      </c>
      <c r="Q108" s="655">
        <f t="shared" si="33"/>
        <v>45.40975609756098</v>
      </c>
      <c r="R108" s="655">
        <f t="shared" si="33"/>
        <v>32.663414634146363</v>
      </c>
      <c r="S108" s="655">
        <f t="shared" si="33"/>
        <v>70.375609756097575</v>
      </c>
      <c r="T108" s="655">
        <f t="shared" si="37"/>
        <v>731.19999999999993</v>
      </c>
      <c r="U108" s="655">
        <f t="shared" si="34"/>
        <v>1068.3317073170733</v>
      </c>
      <c r="V108" s="655">
        <f t="shared" si="34"/>
        <v>125.75121951219515</v>
      </c>
      <c r="W108" s="655">
        <f t="shared" si="34"/>
        <v>119.6439024390244</v>
      </c>
      <c r="X108" s="655">
        <f t="shared" si="34"/>
        <v>52.1609756097561</v>
      </c>
      <c r="Y108" s="655">
        <f t="shared" si="34"/>
        <v>120.21463414634147</v>
      </c>
      <c r="Z108" s="655">
        <f t="shared" si="38"/>
        <v>1486.1024390243906</v>
      </c>
      <c r="AA108" s="655">
        <f t="shared" si="35"/>
        <v>381.25365853658548</v>
      </c>
      <c r="AB108" s="655">
        <f t="shared" si="35"/>
        <v>38.575609756097563</v>
      </c>
      <c r="AC108" s="655">
        <f t="shared" si="35"/>
        <v>31.658536585365852</v>
      </c>
      <c r="AD108" s="655">
        <f t="shared" si="35"/>
        <v>32.887804878048783</v>
      </c>
      <c r="AE108" s="655">
        <f t="shared" si="35"/>
        <v>72.478048780487796</v>
      </c>
      <c r="AF108" s="655">
        <f t="shared" si="39"/>
        <v>556.8536585365855</v>
      </c>
      <c r="AH108" s="659">
        <f t="shared" si="40"/>
        <v>3237.5073170731716</v>
      </c>
      <c r="AI108" s="659">
        <f t="shared" si="41"/>
        <v>3237.4975609756102</v>
      </c>
      <c r="AK108" s="641">
        <v>3.05</v>
      </c>
      <c r="AL108" s="641">
        <f t="shared" si="42"/>
        <v>2.0499999999999998</v>
      </c>
    </row>
    <row r="109" spans="1:38" x14ac:dyDescent="0.2">
      <c r="A109" s="654">
        <v>1997</v>
      </c>
      <c r="B109" s="655">
        <f t="shared" si="30"/>
        <v>2537.5853658536589</v>
      </c>
      <c r="C109" s="655">
        <f t="shared" si="30"/>
        <v>271.229268292683</v>
      </c>
      <c r="D109" s="655">
        <f t="shared" si="30"/>
        <v>250.52682926829266</v>
      </c>
      <c r="E109" s="655">
        <f t="shared" si="30"/>
        <v>123.60975609756098</v>
      </c>
      <c r="F109" s="655">
        <f t="shared" si="30"/>
        <v>319.46341463414632</v>
      </c>
      <c r="G109" s="655">
        <f t="shared" si="31"/>
        <v>3502.414634146342</v>
      </c>
      <c r="I109" s="655">
        <f t="shared" si="32"/>
        <v>326.9121951219513</v>
      </c>
      <c r="J109" s="655">
        <f t="shared" si="32"/>
        <v>67.2</v>
      </c>
      <c r="K109" s="655">
        <f t="shared" si="32"/>
        <v>13.248780487804881</v>
      </c>
      <c r="L109" s="655">
        <f t="shared" si="32"/>
        <v>26.009756097560988</v>
      </c>
      <c r="M109" s="655">
        <f t="shared" si="32"/>
        <v>49.712195121951211</v>
      </c>
      <c r="N109" s="655">
        <f t="shared" si="36"/>
        <v>483.08292682926833</v>
      </c>
      <c r="O109" s="655">
        <f t="shared" si="33"/>
        <v>578.6439024390246</v>
      </c>
      <c r="P109" s="655">
        <f t="shared" si="33"/>
        <v>41.975609756097555</v>
      </c>
      <c r="Q109" s="655">
        <f t="shared" si="33"/>
        <v>34.448780487804882</v>
      </c>
      <c r="R109" s="655">
        <f t="shared" si="33"/>
        <v>36.843902439024404</v>
      </c>
      <c r="S109" s="655">
        <f t="shared" si="33"/>
        <v>47.112195121951231</v>
      </c>
      <c r="T109" s="655">
        <f t="shared" si="37"/>
        <v>739.02439024390276</v>
      </c>
      <c r="U109" s="655">
        <f t="shared" si="34"/>
        <v>1207.6926829268293</v>
      </c>
      <c r="V109" s="655">
        <f t="shared" si="34"/>
        <v>110.97560975609758</v>
      </c>
      <c r="W109" s="655">
        <f t="shared" si="34"/>
        <v>141.59512195121951</v>
      </c>
      <c r="X109" s="655">
        <f t="shared" si="34"/>
        <v>47.112195121951231</v>
      </c>
      <c r="Y109" s="655">
        <f t="shared" si="34"/>
        <v>143.98536585365852</v>
      </c>
      <c r="Z109" s="655">
        <f t="shared" si="38"/>
        <v>1651.3609756097562</v>
      </c>
      <c r="AA109" s="655">
        <f t="shared" si="35"/>
        <v>424.33658536585364</v>
      </c>
      <c r="AB109" s="655">
        <f t="shared" si="35"/>
        <v>51.078048780487812</v>
      </c>
      <c r="AC109" s="655">
        <f t="shared" si="35"/>
        <v>61.23902439024392</v>
      </c>
      <c r="AD109" s="655">
        <f t="shared" si="35"/>
        <v>13.643902439024391</v>
      </c>
      <c r="AE109" s="655">
        <f t="shared" si="35"/>
        <v>78.663414634146349</v>
      </c>
      <c r="AF109" s="655">
        <f t="shared" si="39"/>
        <v>628.96097560975602</v>
      </c>
      <c r="AH109" s="659">
        <f t="shared" si="40"/>
        <v>3502.414634146342</v>
      </c>
      <c r="AI109" s="659">
        <f t="shared" si="41"/>
        <v>3502.4292682926834</v>
      </c>
      <c r="AK109" s="641">
        <v>3.05</v>
      </c>
      <c r="AL109" s="641">
        <f t="shared" si="42"/>
        <v>2.0499999999999998</v>
      </c>
    </row>
    <row r="110" spans="1:38" x14ac:dyDescent="0.2">
      <c r="A110" s="654">
        <v>2001</v>
      </c>
      <c r="B110" s="655">
        <f t="shared" si="30"/>
        <v>2574.4829268292688</v>
      </c>
      <c r="C110" s="655">
        <f t="shared" si="30"/>
        <v>330.15609756097558</v>
      </c>
      <c r="D110" s="655">
        <f t="shared" si="30"/>
        <v>279.67804878048793</v>
      </c>
      <c r="E110" s="655">
        <f t="shared" si="30"/>
        <v>224.41951219512194</v>
      </c>
      <c r="F110" s="655">
        <f t="shared" si="30"/>
        <v>347.65365853658534</v>
      </c>
      <c r="G110" s="655">
        <f>SUM(B110:F110)</f>
        <v>3756.3902439024396</v>
      </c>
      <c r="I110" s="655">
        <f t="shared" si="32"/>
        <v>301.819512195122</v>
      </c>
      <c r="J110" s="655">
        <f t="shared" si="32"/>
        <v>60.160975609756093</v>
      </c>
      <c r="K110" s="655">
        <f t="shared" si="32"/>
        <v>18.721951219512196</v>
      </c>
      <c r="L110" s="655">
        <f t="shared" si="32"/>
        <v>58.6</v>
      </c>
      <c r="M110" s="655">
        <f t="shared" si="32"/>
        <v>69.551219512195118</v>
      </c>
      <c r="N110" s="655">
        <f>SUM(I110:M110)</f>
        <v>508.85365853658544</v>
      </c>
      <c r="O110" s="655">
        <f t="shared" si="33"/>
        <v>560.19512195121956</v>
      </c>
      <c r="P110" s="655">
        <f t="shared" si="33"/>
        <v>88.30243902439021</v>
      </c>
      <c r="Q110" s="655">
        <f t="shared" si="33"/>
        <v>39.94146341463415</v>
      </c>
      <c r="R110" s="655">
        <f t="shared" si="33"/>
        <v>48.687804878048802</v>
      </c>
      <c r="S110" s="655">
        <f t="shared" si="33"/>
        <v>47.936585365853659</v>
      </c>
      <c r="T110" s="655">
        <f>SUM(O110:S110)</f>
        <v>785.06341463414651</v>
      </c>
      <c r="U110" s="655">
        <f t="shared" si="34"/>
        <v>1291.0097560975612</v>
      </c>
      <c r="V110" s="655">
        <f t="shared" si="34"/>
        <v>138.36097560975611</v>
      </c>
      <c r="W110" s="655">
        <f t="shared" si="34"/>
        <v>164.54634146341468</v>
      </c>
      <c r="X110" s="655">
        <f t="shared" si="34"/>
        <v>88.03414634146344</v>
      </c>
      <c r="Y110" s="655">
        <f t="shared" si="34"/>
        <v>143.95121951219514</v>
      </c>
      <c r="Z110" s="655">
        <f>SUM(U110:Y110)</f>
        <v>1825.9024390243903</v>
      </c>
      <c r="AA110" s="655">
        <f t="shared" si="35"/>
        <v>421.46341463414637</v>
      </c>
      <c r="AB110" s="655">
        <f t="shared" si="35"/>
        <v>43.326829268292698</v>
      </c>
      <c r="AC110" s="655">
        <f t="shared" si="35"/>
        <v>56.478048780487811</v>
      </c>
      <c r="AD110" s="655">
        <f t="shared" si="35"/>
        <v>29.092682926829273</v>
      </c>
      <c r="AE110" s="655">
        <f t="shared" si="35"/>
        <v>86.219512195121965</v>
      </c>
      <c r="AF110" s="655">
        <f>SUM(AA110:AE110)</f>
        <v>636.5804878048782</v>
      </c>
      <c r="AH110" s="659">
        <f>G110</f>
        <v>3756.3902439024396</v>
      </c>
      <c r="AI110" s="659">
        <f>N110+T110+Z110+AF110</f>
        <v>3756.4000000000005</v>
      </c>
      <c r="AK110" s="641">
        <v>3.05</v>
      </c>
      <c r="AL110" s="641">
        <f t="shared" si="42"/>
        <v>2.0499999999999998</v>
      </c>
    </row>
    <row r="111" spans="1:38" x14ac:dyDescent="0.2">
      <c r="B111" s="664"/>
      <c r="F111" s="664"/>
      <c r="G111" s="664"/>
      <c r="H111" s="664"/>
      <c r="I111" s="664"/>
      <c r="J111" s="664"/>
      <c r="K111" s="664"/>
    </row>
    <row r="112" spans="1:38" x14ac:dyDescent="0.2">
      <c r="B112" s="664"/>
      <c r="F112" s="664"/>
      <c r="G112" s="664"/>
      <c r="H112" s="664"/>
      <c r="I112" s="664"/>
      <c r="J112" s="664"/>
      <c r="K112" s="664"/>
    </row>
    <row r="113" spans="1:35" x14ac:dyDescent="0.2">
      <c r="A113" s="642" t="s">
        <v>62</v>
      </c>
      <c r="B113" s="642"/>
      <c r="C113" s="642"/>
      <c r="D113" s="642"/>
      <c r="E113" s="642"/>
      <c r="F113" s="642"/>
      <c r="G113" s="642"/>
      <c r="H113" s="664"/>
      <c r="I113" s="642" t="str">
        <f>A113</f>
        <v>Fuel Consumption (Trillion Btu)</v>
      </c>
      <c r="J113" s="642"/>
      <c r="K113" s="642"/>
      <c r="L113" s="642"/>
      <c r="M113" s="642"/>
      <c r="N113" s="642"/>
      <c r="O113" s="642"/>
      <c r="P113" s="642"/>
      <c r="Q113" s="642"/>
      <c r="R113" s="642"/>
      <c r="S113" s="642"/>
      <c r="T113" s="642"/>
      <c r="U113" s="642"/>
      <c r="V113" s="642"/>
      <c r="W113" s="642"/>
      <c r="X113" s="642"/>
      <c r="Y113" s="642"/>
      <c r="Z113" s="642"/>
      <c r="AA113" s="642"/>
      <c r="AB113" s="642"/>
      <c r="AC113" s="642"/>
      <c r="AD113" s="642"/>
      <c r="AE113" s="642"/>
    </row>
    <row r="114" spans="1:35" x14ac:dyDescent="0.2">
      <c r="H114" s="649"/>
    </row>
    <row r="115" spans="1:35" ht="13.5" thickBot="1" x14ac:dyDescent="0.25">
      <c r="B115" s="949" t="s">
        <v>50</v>
      </c>
      <c r="C115" s="949"/>
      <c r="D115" s="949"/>
      <c r="E115" s="949"/>
      <c r="F115" s="949"/>
      <c r="G115" s="671"/>
      <c r="I115" s="950" t="s">
        <v>22</v>
      </c>
      <c r="J115" s="950"/>
      <c r="K115" s="950"/>
      <c r="L115" s="950"/>
      <c r="M115" s="950"/>
      <c r="N115" s="646"/>
      <c r="O115" s="951" t="s">
        <v>23</v>
      </c>
      <c r="P115" s="951"/>
      <c r="Q115" s="951"/>
      <c r="R115" s="951"/>
      <c r="S115" s="951"/>
      <c r="T115" s="662"/>
      <c r="U115" s="952" t="s">
        <v>24</v>
      </c>
      <c r="V115" s="952"/>
      <c r="W115" s="952"/>
      <c r="X115" s="952"/>
      <c r="Y115" s="952"/>
      <c r="Z115" s="648"/>
      <c r="AA115" s="953" t="s">
        <v>25</v>
      </c>
      <c r="AB115" s="953"/>
      <c r="AC115" s="953"/>
      <c r="AD115" s="953"/>
      <c r="AE115" s="953"/>
      <c r="AF115" s="668"/>
      <c r="AH115" s="641" t="s">
        <v>59</v>
      </c>
      <c r="AI115" s="641" t="s">
        <v>60</v>
      </c>
    </row>
    <row r="116" spans="1:35" x14ac:dyDescent="0.2">
      <c r="B116" s="649" t="s">
        <v>17</v>
      </c>
      <c r="C116" s="649" t="s">
        <v>18</v>
      </c>
      <c r="D116" s="649" t="s">
        <v>19</v>
      </c>
      <c r="E116" s="649" t="s">
        <v>20</v>
      </c>
      <c r="F116" s="649" t="s">
        <v>21</v>
      </c>
      <c r="G116" s="649"/>
      <c r="I116" s="649" t="s">
        <v>17</v>
      </c>
      <c r="J116" s="649" t="s">
        <v>18</v>
      </c>
      <c r="K116" s="649" t="s">
        <v>19</v>
      </c>
      <c r="L116" s="649" t="s">
        <v>20</v>
      </c>
      <c r="M116" s="649" t="s">
        <v>21</v>
      </c>
      <c r="N116" s="649" t="s">
        <v>32</v>
      </c>
      <c r="O116" s="649" t="s">
        <v>17</v>
      </c>
      <c r="P116" s="649" t="s">
        <v>18</v>
      </c>
      <c r="Q116" s="649" t="s">
        <v>19</v>
      </c>
      <c r="R116" s="649" t="s">
        <v>20</v>
      </c>
      <c r="S116" s="649" t="s">
        <v>21</v>
      </c>
      <c r="T116" s="649" t="s">
        <v>32</v>
      </c>
      <c r="U116" s="649" t="s">
        <v>17</v>
      </c>
      <c r="V116" s="649" t="s">
        <v>18</v>
      </c>
      <c r="W116" s="649" t="s">
        <v>19</v>
      </c>
      <c r="X116" s="649" t="s">
        <v>20</v>
      </c>
      <c r="Y116" s="649" t="s">
        <v>21</v>
      </c>
      <c r="Z116" s="649" t="s">
        <v>32</v>
      </c>
      <c r="AA116" s="649" t="s">
        <v>17</v>
      </c>
      <c r="AB116" s="649" t="s">
        <v>18</v>
      </c>
      <c r="AC116" s="649" t="s">
        <v>19</v>
      </c>
      <c r="AD116" s="649" t="s">
        <v>20</v>
      </c>
      <c r="AE116" s="649" t="s">
        <v>21</v>
      </c>
      <c r="AF116" s="653" t="s">
        <v>32</v>
      </c>
    </row>
    <row r="117" spans="1:35" x14ac:dyDescent="0.2">
      <c r="A117" s="654">
        <v>1978</v>
      </c>
      <c r="B117" s="655">
        <f t="shared" ref="B117:F127" si="43">B65-B100</f>
        <v>5689.9599999999991</v>
      </c>
      <c r="C117" s="655">
        <f t="shared" si="43"/>
        <v>340.09341463414637</v>
      </c>
      <c r="D117" s="655">
        <f t="shared" si="43"/>
        <v>276.75829268292682</v>
      </c>
      <c r="E117" s="655">
        <f t="shared" si="43"/>
        <v>1239.8502439024392</v>
      </c>
      <c r="F117" s="655">
        <f t="shared" si="43"/>
        <v>577.13585365853669</v>
      </c>
      <c r="G117" s="655">
        <f t="shared" ref="G117:G126" si="44">SUM(B117:F117)</f>
        <v>8123.7978048780487</v>
      </c>
      <c r="I117" s="655">
        <f t="shared" ref="I117:M127" si="45">I65-I100</f>
        <v>1315.101219512195</v>
      </c>
      <c r="J117" s="655">
        <f t="shared" si="45"/>
        <v>194.63414634146341</v>
      </c>
      <c r="K117" s="655">
        <f t="shared" si="45"/>
        <v>30.669024390243901</v>
      </c>
      <c r="L117" s="655">
        <f t="shared" si="45"/>
        <v>613.67121951219508</v>
      </c>
      <c r="M117" s="655">
        <f t="shared" si="45"/>
        <v>356.17463414634142</v>
      </c>
      <c r="N117" s="655">
        <f>SUM(I117:M117)</f>
        <v>2510.2502439024388</v>
      </c>
      <c r="O117" s="655">
        <f t="shared" ref="O117:S127" si="46">O65-O100</f>
        <v>2466.0043902439024</v>
      </c>
      <c r="P117" s="655">
        <f t="shared" si="46"/>
        <v>87.10268292682926</v>
      </c>
      <c r="Q117" s="655">
        <f t="shared" si="46"/>
        <v>103.21170731707318</v>
      </c>
      <c r="R117" s="655">
        <f t="shared" si="46"/>
        <v>397.71390243902437</v>
      </c>
      <c r="S117" s="655">
        <f t="shared" si="46"/>
        <v>57.937804878048773</v>
      </c>
      <c r="T117" s="655">
        <f>SUM(O117:S117)</f>
        <v>3111.9704878048778</v>
      </c>
      <c r="U117" s="655">
        <f t="shared" ref="U117:Y127" si="47">U65-U100</f>
        <v>1182.2941463414631</v>
      </c>
      <c r="V117" s="655">
        <f t="shared" si="47"/>
        <v>20.984146341463411</v>
      </c>
      <c r="W117" s="655">
        <f t="shared" si="47"/>
        <v>122.23024390243899</v>
      </c>
      <c r="X117" s="655">
        <f t="shared" si="47"/>
        <v>80.79463414634148</v>
      </c>
      <c r="Y117" s="655">
        <f t="shared" si="47"/>
        <v>30.537804878048775</v>
      </c>
      <c r="Z117" s="655">
        <f>SUM(U117:Y117)</f>
        <v>1436.8409756097558</v>
      </c>
      <c r="AA117" s="655">
        <f t="shared" ref="AA117:AE127" si="48">AA65-AA100</f>
        <v>726.56024390243886</v>
      </c>
      <c r="AB117" s="655">
        <f t="shared" si="48"/>
        <v>37.357560975609758</v>
      </c>
      <c r="AC117" s="655">
        <f t="shared" si="48"/>
        <v>20.637317073170728</v>
      </c>
      <c r="AD117" s="655">
        <f t="shared" si="48"/>
        <v>147.68536585365851</v>
      </c>
      <c r="AE117" s="655">
        <f t="shared" si="48"/>
        <v>132.48560975609755</v>
      </c>
      <c r="AF117" s="655">
        <f>SUM(AA117:AE117)</f>
        <v>1064.7260975609754</v>
      </c>
      <c r="AH117" s="659">
        <f>G117</f>
        <v>8123.7978048780487</v>
      </c>
      <c r="AI117" s="659">
        <f>N117+T117+Z117+AF117</f>
        <v>8123.7878048780476</v>
      </c>
    </row>
    <row r="118" spans="1:35" x14ac:dyDescent="0.2">
      <c r="A118" s="654">
        <v>1979</v>
      </c>
      <c r="B118" s="655">
        <f t="shared" si="43"/>
        <v>5132.6680487804879</v>
      </c>
      <c r="C118" s="655">
        <f t="shared" si="43"/>
        <v>357.03243902439021</v>
      </c>
      <c r="D118" s="655">
        <f t="shared" si="43"/>
        <v>204.14097560975611</v>
      </c>
      <c r="E118" s="655">
        <f t="shared" si="43"/>
        <v>1051.8773170731706</v>
      </c>
      <c r="F118" s="655">
        <f t="shared" si="43"/>
        <v>607.49682926829269</v>
      </c>
      <c r="G118" s="655">
        <f t="shared" si="44"/>
        <v>7353.2156097560974</v>
      </c>
      <c r="I118" s="655">
        <f t="shared" si="45"/>
        <v>1147.0641463414634</v>
      </c>
      <c r="J118" s="655">
        <f t="shared" si="45"/>
        <v>135.50219512195122</v>
      </c>
      <c r="K118" s="655">
        <f t="shared" si="45"/>
        <v>12.091463414634145</v>
      </c>
      <c r="L118" s="655">
        <f t="shared" si="45"/>
        <v>487.67097560975606</v>
      </c>
      <c r="M118" s="655">
        <f t="shared" si="45"/>
        <v>334.23365853658538</v>
      </c>
      <c r="N118" s="655">
        <f t="shared" ref="N118:N126" si="49">SUM(I118:M118)</f>
        <v>2116.5624390243902</v>
      </c>
      <c r="O118" s="655">
        <f t="shared" si="46"/>
        <v>2254.9658536585366</v>
      </c>
      <c r="P118" s="655">
        <f t="shared" si="46"/>
        <v>96.148780487804885</v>
      </c>
      <c r="Q118" s="655">
        <f t="shared" si="46"/>
        <v>72.004390243902435</v>
      </c>
      <c r="R118" s="655">
        <f t="shared" si="46"/>
        <v>387.23975609756098</v>
      </c>
      <c r="S118" s="655">
        <f t="shared" si="46"/>
        <v>79.65317073170732</v>
      </c>
      <c r="T118" s="655">
        <f t="shared" ref="T118:T126" si="50">SUM(O118:S118)</f>
        <v>2890.011951219512</v>
      </c>
      <c r="U118" s="655">
        <f t="shared" si="47"/>
        <v>1062.4504878048781</v>
      </c>
      <c r="V118" s="655">
        <f t="shared" si="47"/>
        <v>76.86121951219512</v>
      </c>
      <c r="W118" s="655">
        <f t="shared" si="47"/>
        <v>87.239512195121918</v>
      </c>
      <c r="X118" s="655">
        <f t="shared" si="47"/>
        <v>61.322195121951225</v>
      </c>
      <c r="Y118" s="655">
        <f t="shared" si="47"/>
        <v>51.278292682926832</v>
      </c>
      <c r="Z118" s="655">
        <f t="shared" ref="Z118:Z126" si="51">SUM(U118:Y118)</f>
        <v>1339.151707317073</v>
      </c>
      <c r="AA118" s="655">
        <f t="shared" si="48"/>
        <v>668.1875609756097</v>
      </c>
      <c r="AB118" s="655">
        <f t="shared" si="48"/>
        <v>48.52024390243902</v>
      </c>
      <c r="AC118" s="655">
        <f t="shared" si="48"/>
        <v>32.805609756097546</v>
      </c>
      <c r="AD118" s="655">
        <f t="shared" si="48"/>
        <v>115.64439024390244</v>
      </c>
      <c r="AE118" s="655">
        <f t="shared" si="48"/>
        <v>142.34658536585368</v>
      </c>
      <c r="AF118" s="655">
        <f t="shared" ref="AF118:AF126" si="52">SUM(AA118:AE118)</f>
        <v>1007.5043902439023</v>
      </c>
      <c r="AH118" s="659">
        <f t="shared" ref="AH118:AH126" si="53">G118</f>
        <v>7353.2156097560974</v>
      </c>
      <c r="AI118" s="659">
        <f t="shared" ref="AI118:AI126" si="54">N118+T118+Z118+AF118</f>
        <v>7353.2304878048772</v>
      </c>
    </row>
    <row r="119" spans="1:35" x14ac:dyDescent="0.2">
      <c r="A119" s="654">
        <v>1980</v>
      </c>
      <c r="B119" s="655">
        <f t="shared" si="43"/>
        <v>4755.6100000000006</v>
      </c>
      <c r="C119" s="655">
        <f t="shared" si="43"/>
        <v>311.38146341463414</v>
      </c>
      <c r="D119" s="655">
        <f t="shared" si="43"/>
        <v>243.60585365853655</v>
      </c>
      <c r="E119" s="655">
        <f t="shared" si="43"/>
        <v>920.17707317073155</v>
      </c>
      <c r="F119" s="655">
        <f t="shared" si="43"/>
        <v>635.96341463414615</v>
      </c>
      <c r="G119" s="655">
        <f t="shared" si="44"/>
        <v>6866.7378048780492</v>
      </c>
      <c r="I119" s="655">
        <f t="shared" si="45"/>
        <v>1045.9226829268296</v>
      </c>
      <c r="J119" s="655">
        <f t="shared" si="45"/>
        <v>184.02414634146342</v>
      </c>
      <c r="K119" s="655">
        <f t="shared" si="45"/>
        <v>35.337560975609755</v>
      </c>
      <c r="L119" s="655">
        <f t="shared" si="45"/>
        <v>424.14097560975603</v>
      </c>
      <c r="M119" s="655">
        <f t="shared" si="45"/>
        <v>352.76073170731706</v>
      </c>
      <c r="N119" s="655">
        <f t="shared" si="49"/>
        <v>2042.1860975609757</v>
      </c>
      <c r="O119" s="655">
        <f t="shared" si="46"/>
        <v>1823.2795121951222</v>
      </c>
      <c r="P119" s="655">
        <f t="shared" si="46"/>
        <v>21.971951219512192</v>
      </c>
      <c r="Q119" s="655">
        <f t="shared" si="46"/>
        <v>50.368780487804869</v>
      </c>
      <c r="R119" s="655">
        <f t="shared" si="46"/>
        <v>312.25560975609756</v>
      </c>
      <c r="S119" s="655">
        <f t="shared" si="46"/>
        <v>117.9760975609756</v>
      </c>
      <c r="T119" s="655">
        <f t="shared" si="50"/>
        <v>2325.8519512195121</v>
      </c>
      <c r="U119" s="655">
        <f t="shared" si="47"/>
        <v>1202.5868292682926</v>
      </c>
      <c r="V119" s="655">
        <f t="shared" si="47"/>
        <v>53.402195121951223</v>
      </c>
      <c r="W119" s="655">
        <f t="shared" si="47"/>
        <v>98.207073170731704</v>
      </c>
      <c r="X119" s="655">
        <f t="shared" si="47"/>
        <v>95.338292682926834</v>
      </c>
      <c r="Y119" s="655">
        <f t="shared" si="47"/>
        <v>83.631219512195116</v>
      </c>
      <c r="Z119" s="655">
        <f t="shared" si="51"/>
        <v>1533.1656097560976</v>
      </c>
      <c r="AA119" s="655">
        <f t="shared" si="48"/>
        <v>683.81609756097566</v>
      </c>
      <c r="AB119" s="655">
        <f t="shared" si="48"/>
        <v>51.993170731707309</v>
      </c>
      <c r="AC119" s="655">
        <f t="shared" si="48"/>
        <v>59.70243902439023</v>
      </c>
      <c r="AD119" s="655">
        <f t="shared" si="48"/>
        <v>88.437317073170732</v>
      </c>
      <c r="AE119" s="655">
        <f t="shared" si="48"/>
        <v>81.595365853658535</v>
      </c>
      <c r="AF119" s="655">
        <f t="shared" si="52"/>
        <v>965.54439024390251</v>
      </c>
      <c r="AH119" s="659">
        <f t="shared" si="53"/>
        <v>6866.7378048780492</v>
      </c>
      <c r="AI119" s="659">
        <f t="shared" si="54"/>
        <v>6866.7480487804887</v>
      </c>
    </row>
    <row r="120" spans="1:35" x14ac:dyDescent="0.2">
      <c r="A120" s="654">
        <v>1981</v>
      </c>
      <c r="B120" s="655">
        <f t="shared" si="43"/>
        <v>5097.0856097560973</v>
      </c>
      <c r="C120" s="655">
        <f t="shared" si="43"/>
        <v>248.07317073170734</v>
      </c>
      <c r="D120" s="655">
        <f t="shared" si="43"/>
        <v>208.94195121951219</v>
      </c>
      <c r="E120" s="655">
        <f t="shared" si="43"/>
        <v>809.50219512195122</v>
      </c>
      <c r="F120" s="655">
        <f t="shared" si="43"/>
        <v>653.53243902439021</v>
      </c>
      <c r="G120" s="655">
        <f t="shared" si="44"/>
        <v>7017.1353658536582</v>
      </c>
      <c r="I120" s="655">
        <f t="shared" si="45"/>
        <v>1109.2207317073169</v>
      </c>
      <c r="J120" s="655">
        <f t="shared" si="45"/>
        <v>146.01170731707316</v>
      </c>
      <c r="K120" s="655">
        <f t="shared" si="45"/>
        <v>31.519024390243899</v>
      </c>
      <c r="L120" s="655">
        <f t="shared" si="45"/>
        <v>422.11756097560971</v>
      </c>
      <c r="M120" s="655">
        <f t="shared" si="45"/>
        <v>337.40756097560973</v>
      </c>
      <c r="N120" s="655">
        <f t="shared" si="49"/>
        <v>2046.2765853658534</v>
      </c>
      <c r="O120" s="655">
        <f t="shared" si="46"/>
        <v>2046.5631707317073</v>
      </c>
      <c r="P120" s="655">
        <f t="shared" si="46"/>
        <v>30.93</v>
      </c>
      <c r="Q120" s="655">
        <f t="shared" si="46"/>
        <v>68.593170731707303</v>
      </c>
      <c r="R120" s="655">
        <f t="shared" si="46"/>
        <v>257.73317073170733</v>
      </c>
      <c r="S120" s="655">
        <f t="shared" si="46"/>
        <v>134.9329268292683</v>
      </c>
      <c r="T120" s="655">
        <f t="shared" si="50"/>
        <v>2538.7524390243902</v>
      </c>
      <c r="U120" s="655">
        <f t="shared" si="47"/>
        <v>1176.0900000000001</v>
      </c>
      <c r="V120" s="655">
        <f t="shared" si="47"/>
        <v>29.318780487804872</v>
      </c>
      <c r="W120" s="655">
        <f t="shared" si="47"/>
        <v>67.354634146341439</v>
      </c>
      <c r="X120" s="655">
        <f t="shared" si="47"/>
        <v>64.096341463414618</v>
      </c>
      <c r="Y120" s="655">
        <f t="shared" si="47"/>
        <v>91.619024390243908</v>
      </c>
      <c r="Z120" s="655">
        <f t="shared" si="51"/>
        <v>1428.4787804878047</v>
      </c>
      <c r="AA120" s="655">
        <f t="shared" si="48"/>
        <v>765.2165853658538</v>
      </c>
      <c r="AB120" s="655">
        <f t="shared" si="48"/>
        <v>41.812682926829268</v>
      </c>
      <c r="AC120" s="655">
        <f t="shared" si="48"/>
        <v>41.470243902439016</v>
      </c>
      <c r="AD120" s="655">
        <f t="shared" si="48"/>
        <v>65.555121951219519</v>
      </c>
      <c r="AE120" s="655">
        <f t="shared" si="48"/>
        <v>89.568048780487786</v>
      </c>
      <c r="AF120" s="655">
        <f t="shared" si="52"/>
        <v>1003.6226829268294</v>
      </c>
      <c r="AH120" s="659">
        <f t="shared" si="53"/>
        <v>7017.1353658536582</v>
      </c>
      <c r="AI120" s="659">
        <f t="shared" si="54"/>
        <v>7017.1304878048777</v>
      </c>
    </row>
    <row r="121" spans="1:35" x14ac:dyDescent="0.2">
      <c r="A121" s="654">
        <v>1982</v>
      </c>
      <c r="B121" s="655">
        <f t="shared" si="43"/>
        <v>4269.8060975609751</v>
      </c>
      <c r="C121" s="655">
        <f t="shared" si="43"/>
        <v>335.86658536585367</v>
      </c>
      <c r="D121" s="655">
        <f t="shared" si="43"/>
        <v>157.21121951219513</v>
      </c>
      <c r="E121" s="655">
        <f t="shared" si="43"/>
        <v>793.96780487804881</v>
      </c>
      <c r="F121" s="655">
        <f t="shared" si="43"/>
        <v>627.79146341463422</v>
      </c>
      <c r="G121" s="655">
        <f t="shared" si="44"/>
        <v>6184.6431707317079</v>
      </c>
      <c r="I121" s="655">
        <f t="shared" si="45"/>
        <v>939.48926829268294</v>
      </c>
      <c r="J121" s="655">
        <f t="shared" si="45"/>
        <v>212.85292682926828</v>
      </c>
      <c r="K121" s="655">
        <f t="shared" si="45"/>
        <v>26.63219512195122</v>
      </c>
      <c r="L121" s="655">
        <f t="shared" si="45"/>
        <v>337.86853658536586</v>
      </c>
      <c r="M121" s="655">
        <f t="shared" si="45"/>
        <v>284.34463414634149</v>
      </c>
      <c r="N121" s="655">
        <f t="shared" si="49"/>
        <v>1801.1875609756098</v>
      </c>
      <c r="O121" s="655">
        <f t="shared" si="46"/>
        <v>1512.2231707317073</v>
      </c>
      <c r="P121" s="655">
        <f t="shared" si="46"/>
        <v>36.782682926829267</v>
      </c>
      <c r="Q121" s="655">
        <f t="shared" si="46"/>
        <v>39.694390243902433</v>
      </c>
      <c r="R121" s="655">
        <f t="shared" si="46"/>
        <v>261.03829268292685</v>
      </c>
      <c r="S121" s="655">
        <f t="shared" si="46"/>
        <v>168.3251219512195</v>
      </c>
      <c r="T121" s="655">
        <f t="shared" si="50"/>
        <v>2018.0636585365853</v>
      </c>
      <c r="U121" s="655">
        <f t="shared" si="47"/>
        <v>1143.4563414634144</v>
      </c>
      <c r="V121" s="655">
        <f t="shared" si="47"/>
        <v>30.769756097560972</v>
      </c>
      <c r="W121" s="655">
        <f t="shared" si="47"/>
        <v>45.007804878048773</v>
      </c>
      <c r="X121" s="655">
        <f t="shared" si="47"/>
        <v>107.69853658536584</v>
      </c>
      <c r="Y121" s="655">
        <f t="shared" si="47"/>
        <v>81.474634146341472</v>
      </c>
      <c r="Z121" s="655">
        <f t="shared" si="51"/>
        <v>1408.4070731707316</v>
      </c>
      <c r="AA121" s="655">
        <f t="shared" si="48"/>
        <v>674.6421951219512</v>
      </c>
      <c r="AB121" s="655">
        <f t="shared" si="48"/>
        <v>55.461219512195115</v>
      </c>
      <c r="AC121" s="655">
        <f t="shared" si="48"/>
        <v>45.861951219512193</v>
      </c>
      <c r="AD121" s="655">
        <f t="shared" si="48"/>
        <v>87.347560975609767</v>
      </c>
      <c r="AE121" s="655">
        <f t="shared" si="48"/>
        <v>93.66195121951219</v>
      </c>
      <c r="AF121" s="655">
        <f t="shared" si="52"/>
        <v>956.97487804878051</v>
      </c>
      <c r="AH121" s="659">
        <f t="shared" si="53"/>
        <v>6184.6431707317079</v>
      </c>
      <c r="AI121" s="659">
        <f t="shared" si="54"/>
        <v>6184.6331707317077</v>
      </c>
    </row>
    <row r="122" spans="1:35" x14ac:dyDescent="0.2">
      <c r="A122" s="654">
        <v>1984</v>
      </c>
      <c r="B122" s="655">
        <f t="shared" si="43"/>
        <v>4462.3402439024385</v>
      </c>
      <c r="C122" s="655">
        <f t="shared" si="43"/>
        <v>339.78926829268295</v>
      </c>
      <c r="D122" s="655">
        <f t="shared" si="43"/>
        <v>218.19292682926829</v>
      </c>
      <c r="E122" s="655">
        <f t="shared" si="43"/>
        <v>801.71292682926821</v>
      </c>
      <c r="F122" s="655">
        <f t="shared" si="43"/>
        <v>720.67804878048764</v>
      </c>
      <c r="G122" s="655">
        <f t="shared" si="44"/>
        <v>6542.713414634145</v>
      </c>
      <c r="I122" s="655">
        <f t="shared" si="45"/>
        <v>1036.399024390244</v>
      </c>
      <c r="J122" s="655">
        <f t="shared" si="45"/>
        <v>192.48365853658538</v>
      </c>
      <c r="K122" s="655">
        <f t="shared" si="45"/>
        <v>46.123902439024384</v>
      </c>
      <c r="L122" s="655">
        <f t="shared" si="45"/>
        <v>334.5080487804878</v>
      </c>
      <c r="M122" s="655">
        <f t="shared" si="45"/>
        <v>271.54243902439026</v>
      </c>
      <c r="N122" s="655">
        <f t="shared" si="49"/>
        <v>1881.0570731707317</v>
      </c>
      <c r="O122" s="655">
        <f t="shared" si="46"/>
        <v>1557.8117073170733</v>
      </c>
      <c r="P122" s="655">
        <f t="shared" si="46"/>
        <v>85.576829268292684</v>
      </c>
      <c r="Q122" s="655">
        <f t="shared" si="46"/>
        <v>71.072926829268283</v>
      </c>
      <c r="R122" s="655">
        <f t="shared" si="46"/>
        <v>301.5963414634146</v>
      </c>
      <c r="S122" s="655">
        <f t="shared" si="46"/>
        <v>233.54878048780489</v>
      </c>
      <c r="T122" s="655">
        <f t="shared" si="50"/>
        <v>2249.6065853658538</v>
      </c>
      <c r="U122" s="655">
        <f t="shared" si="47"/>
        <v>1167.320975609756</v>
      </c>
      <c r="V122" s="655">
        <f t="shared" si="47"/>
        <v>41.19</v>
      </c>
      <c r="W122" s="655">
        <f t="shared" si="47"/>
        <v>48.984146341463401</v>
      </c>
      <c r="X122" s="655">
        <f t="shared" si="47"/>
        <v>72.432439024390249</v>
      </c>
      <c r="Y122" s="655">
        <f t="shared" si="47"/>
        <v>97.600975609756091</v>
      </c>
      <c r="Z122" s="655">
        <f t="shared" si="51"/>
        <v>1427.5285365853658</v>
      </c>
      <c r="AA122" s="655">
        <f t="shared" si="48"/>
        <v>700.8085365853658</v>
      </c>
      <c r="AB122" s="655">
        <f t="shared" si="48"/>
        <v>20.533902439024391</v>
      </c>
      <c r="AC122" s="655">
        <f t="shared" si="48"/>
        <v>51.99707317073171</v>
      </c>
      <c r="AD122" s="655">
        <f t="shared" si="48"/>
        <v>93.166097560975601</v>
      </c>
      <c r="AE122" s="655">
        <f t="shared" si="48"/>
        <v>117.96609756097563</v>
      </c>
      <c r="AF122" s="655">
        <f t="shared" si="52"/>
        <v>984.47170731707308</v>
      </c>
      <c r="AH122" s="659">
        <f t="shared" si="53"/>
        <v>6542.713414634145</v>
      </c>
      <c r="AI122" s="659">
        <f t="shared" si="54"/>
        <v>6542.6639024390242</v>
      </c>
    </row>
    <row r="123" spans="1:35" x14ac:dyDescent="0.2">
      <c r="A123" s="654">
        <v>1987</v>
      </c>
      <c r="B123" s="655">
        <f t="shared" si="43"/>
        <v>4344.3748780487804</v>
      </c>
      <c r="C123" s="655">
        <f t="shared" si="43"/>
        <v>365.02926829268296</v>
      </c>
      <c r="D123" s="655">
        <f t="shared" si="43"/>
        <v>234.16390243902438</v>
      </c>
      <c r="E123" s="655">
        <f t="shared" si="43"/>
        <v>741.83365853658529</v>
      </c>
      <c r="F123" s="655">
        <f t="shared" si="43"/>
        <v>680.90317073170729</v>
      </c>
      <c r="G123" s="655">
        <f t="shared" si="44"/>
        <v>6366.3048780487798</v>
      </c>
      <c r="I123" s="655">
        <f t="shared" si="45"/>
        <v>1084.1382926829267</v>
      </c>
      <c r="J123" s="655">
        <f t="shared" si="45"/>
        <v>198.66902439024392</v>
      </c>
      <c r="K123" s="655">
        <f t="shared" si="45"/>
        <v>47.320000000000007</v>
      </c>
      <c r="L123" s="655">
        <f t="shared" si="45"/>
        <v>322.75341463414634</v>
      </c>
      <c r="M123" s="655">
        <f t="shared" si="45"/>
        <v>272.32390243902438</v>
      </c>
      <c r="N123" s="655">
        <f t="shared" si="49"/>
        <v>1925.2046341463413</v>
      </c>
      <c r="O123" s="655">
        <f t="shared" si="46"/>
        <v>1518.5668292682926</v>
      </c>
      <c r="P123" s="655">
        <f t="shared" si="46"/>
        <v>86.574878048780491</v>
      </c>
      <c r="Q123" s="655">
        <f t="shared" si="46"/>
        <v>76.306097560975616</v>
      </c>
      <c r="R123" s="655">
        <f t="shared" si="46"/>
        <v>260.51853658536589</v>
      </c>
      <c r="S123" s="655">
        <f t="shared" si="46"/>
        <v>174.79829268292684</v>
      </c>
      <c r="T123" s="655">
        <f t="shared" si="50"/>
        <v>2116.7646341463415</v>
      </c>
      <c r="U123" s="655">
        <f t="shared" si="47"/>
        <v>1110.8117073170733</v>
      </c>
      <c r="V123" s="655">
        <f t="shared" si="47"/>
        <v>26.647804878048774</v>
      </c>
      <c r="W123" s="655">
        <f t="shared" si="47"/>
        <v>58.916585365853663</v>
      </c>
      <c r="X123" s="655">
        <f t="shared" si="47"/>
        <v>76.256341463414643</v>
      </c>
      <c r="Y123" s="655">
        <f t="shared" si="47"/>
        <v>111.3831707317073</v>
      </c>
      <c r="Z123" s="655">
        <f t="shared" si="51"/>
        <v>1384.0156097560978</v>
      </c>
      <c r="AA123" s="655">
        <f t="shared" si="48"/>
        <v>630.8680487804877</v>
      </c>
      <c r="AB123" s="655">
        <f t="shared" si="48"/>
        <v>53.152439024390247</v>
      </c>
      <c r="AC123" s="655">
        <f t="shared" si="48"/>
        <v>51.611463414634144</v>
      </c>
      <c r="AD123" s="655">
        <f t="shared" si="48"/>
        <v>82.305365853658515</v>
      </c>
      <c r="AE123" s="655">
        <f t="shared" si="48"/>
        <v>122.41756097560977</v>
      </c>
      <c r="AF123" s="655">
        <f t="shared" si="52"/>
        <v>940.35487804878039</v>
      </c>
      <c r="AH123" s="659">
        <f t="shared" si="53"/>
        <v>6366.3048780487798</v>
      </c>
      <c r="AI123" s="659">
        <f t="shared" si="54"/>
        <v>6366.3397560975609</v>
      </c>
    </row>
    <row r="124" spans="1:35" x14ac:dyDescent="0.2">
      <c r="A124" s="654">
        <v>1990</v>
      </c>
      <c r="B124" s="655">
        <f t="shared" si="43"/>
        <v>4418.9675609756096</v>
      </c>
      <c r="C124" s="655">
        <f t="shared" si="43"/>
        <v>335.38439024390243</v>
      </c>
      <c r="D124" s="655">
        <f t="shared" si="43"/>
        <v>245.36024390243901</v>
      </c>
      <c r="E124" s="655">
        <f t="shared" si="43"/>
        <v>744.08268292682919</v>
      </c>
      <c r="F124" s="655">
        <f t="shared" si="43"/>
        <v>445.66731707317075</v>
      </c>
      <c r="G124" s="655">
        <f t="shared" si="44"/>
        <v>6189.4621951219506</v>
      </c>
      <c r="I124" s="655">
        <f t="shared" si="45"/>
        <v>1090.7124390243903</v>
      </c>
      <c r="J124" s="655">
        <f t="shared" si="45"/>
        <v>188.30682926829269</v>
      </c>
      <c r="K124" s="655">
        <f t="shared" si="45"/>
        <v>29.118780487804873</v>
      </c>
      <c r="L124" s="655">
        <f t="shared" si="45"/>
        <v>353.06829268292688</v>
      </c>
      <c r="M124" s="655">
        <f t="shared" si="45"/>
        <v>170.27439024390245</v>
      </c>
      <c r="N124" s="655">
        <f t="shared" si="49"/>
        <v>1831.4807317073169</v>
      </c>
      <c r="O124" s="655">
        <f t="shared" si="46"/>
        <v>1605.5424390243902</v>
      </c>
      <c r="P124" s="655">
        <f t="shared" si="46"/>
        <v>56.616585365853666</v>
      </c>
      <c r="Q124" s="655">
        <f t="shared" si="46"/>
        <v>110.19097560975611</v>
      </c>
      <c r="R124" s="655">
        <f t="shared" si="46"/>
        <v>258.72000000000003</v>
      </c>
      <c r="S124" s="655">
        <f t="shared" si="46"/>
        <v>113.00585365853658</v>
      </c>
      <c r="T124" s="655">
        <f t="shared" si="50"/>
        <v>2144.0758536585363</v>
      </c>
      <c r="U124" s="655">
        <f t="shared" si="47"/>
        <v>1042.4941463414634</v>
      </c>
      <c r="V124" s="655">
        <f t="shared" si="47"/>
        <v>31.539512195121944</v>
      </c>
      <c r="W124" s="655">
        <f t="shared" si="47"/>
        <v>46.588536585365844</v>
      </c>
      <c r="X124" s="655">
        <f t="shared" si="47"/>
        <v>60.8409756097561</v>
      </c>
      <c r="Y124" s="655">
        <f t="shared" si="47"/>
        <v>60.99731707317072</v>
      </c>
      <c r="Z124" s="655">
        <f t="shared" si="51"/>
        <v>1242.4604878048779</v>
      </c>
      <c r="AA124" s="655">
        <f t="shared" si="48"/>
        <v>680.21365853658517</v>
      </c>
      <c r="AB124" s="655">
        <f t="shared" si="48"/>
        <v>58.916585365853656</v>
      </c>
      <c r="AC124" s="655">
        <f t="shared" si="48"/>
        <v>59.461951219512201</v>
      </c>
      <c r="AD124" s="655">
        <f t="shared" si="48"/>
        <v>71.453414634146327</v>
      </c>
      <c r="AE124" s="655">
        <f t="shared" si="48"/>
        <v>101.38975609756098</v>
      </c>
      <c r="AF124" s="655">
        <f t="shared" si="52"/>
        <v>971.43536585365825</v>
      </c>
      <c r="AH124" s="659">
        <f t="shared" si="53"/>
        <v>6189.4621951219506</v>
      </c>
      <c r="AI124" s="659">
        <f t="shared" si="54"/>
        <v>6189.4524390243896</v>
      </c>
    </row>
    <row r="125" spans="1:35" x14ac:dyDescent="0.2">
      <c r="A125" s="654">
        <v>1993</v>
      </c>
      <c r="B125" s="655">
        <f t="shared" si="43"/>
        <v>4908.6229268292673</v>
      </c>
      <c r="C125" s="655">
        <f t="shared" si="43"/>
        <v>464.67219512195118</v>
      </c>
      <c r="D125" s="655">
        <f t="shared" si="43"/>
        <v>245.68073170731702</v>
      </c>
      <c r="E125" s="655">
        <f t="shared" si="43"/>
        <v>633.12487804878037</v>
      </c>
      <c r="F125" s="655">
        <f t="shared" si="43"/>
        <v>516.79195121951216</v>
      </c>
      <c r="G125" s="655">
        <f t="shared" si="44"/>
        <v>6768.8926829268285</v>
      </c>
      <c r="I125" s="655">
        <f t="shared" si="45"/>
        <v>1159.2485365853659</v>
      </c>
      <c r="J125" s="655">
        <f t="shared" si="45"/>
        <v>207.63000000000002</v>
      </c>
      <c r="K125" s="655">
        <f t="shared" si="45"/>
        <v>33.222926829268296</v>
      </c>
      <c r="L125" s="655">
        <f t="shared" si="45"/>
        <v>311.94195121951219</v>
      </c>
      <c r="M125" s="655">
        <f t="shared" si="45"/>
        <v>207.98512195121953</v>
      </c>
      <c r="N125" s="655">
        <f t="shared" si="49"/>
        <v>1920.0285365853661</v>
      </c>
      <c r="O125" s="655">
        <f t="shared" si="46"/>
        <v>1806.0297560975609</v>
      </c>
      <c r="P125" s="655">
        <f t="shared" si="46"/>
        <v>99.0490243902439</v>
      </c>
      <c r="Q125" s="655">
        <f t="shared" si="46"/>
        <v>103.56024390243903</v>
      </c>
      <c r="R125" s="655">
        <f t="shared" si="46"/>
        <v>229.29658536585362</v>
      </c>
      <c r="S125" s="655">
        <f t="shared" si="46"/>
        <v>160.28439024390241</v>
      </c>
      <c r="T125" s="655">
        <f t="shared" si="50"/>
        <v>2398.2200000000003</v>
      </c>
      <c r="U125" s="655">
        <f t="shared" si="47"/>
        <v>1207.7482926829266</v>
      </c>
      <c r="V125" s="655">
        <f t="shared" si="47"/>
        <v>95.618780487804855</v>
      </c>
      <c r="W125" s="655">
        <f t="shared" si="47"/>
        <v>60.016097560975595</v>
      </c>
      <c r="X125" s="655">
        <f t="shared" si="47"/>
        <v>32.299024390243893</v>
      </c>
      <c r="Y125" s="655">
        <f t="shared" si="47"/>
        <v>63.895365853658546</v>
      </c>
      <c r="Z125" s="655">
        <f t="shared" si="51"/>
        <v>1459.5775609756095</v>
      </c>
      <c r="AA125" s="655">
        <f t="shared" si="48"/>
        <v>735.59634146341443</v>
      </c>
      <c r="AB125" s="655">
        <f t="shared" si="48"/>
        <v>62.38439024390243</v>
      </c>
      <c r="AC125" s="655">
        <f t="shared" si="48"/>
        <v>48.891463414634146</v>
      </c>
      <c r="AD125" s="655">
        <f t="shared" si="48"/>
        <v>59.602195121951212</v>
      </c>
      <c r="AE125" s="655">
        <f t="shared" si="48"/>
        <v>84.631951219512217</v>
      </c>
      <c r="AF125" s="655">
        <f t="shared" si="52"/>
        <v>991.10634146341442</v>
      </c>
      <c r="AH125" s="659">
        <f t="shared" si="53"/>
        <v>6768.8926829268285</v>
      </c>
      <c r="AI125" s="659">
        <f t="shared" si="54"/>
        <v>6768.9324390243901</v>
      </c>
    </row>
    <row r="126" spans="1:35" x14ac:dyDescent="0.2">
      <c r="A126" s="654">
        <v>1997</v>
      </c>
      <c r="B126" s="655">
        <f t="shared" si="43"/>
        <v>4982.7746341463408</v>
      </c>
      <c r="C126" s="655">
        <f t="shared" si="43"/>
        <v>667.92073170731692</v>
      </c>
      <c r="D126" s="655">
        <f t="shared" si="43"/>
        <v>251.63317073170737</v>
      </c>
      <c r="E126" s="655">
        <f t="shared" si="43"/>
        <v>391.16024390243899</v>
      </c>
      <c r="F126" s="655">
        <f t="shared" si="43"/>
        <v>449.22658536585374</v>
      </c>
      <c r="G126" s="655">
        <f t="shared" si="44"/>
        <v>6742.7153658536581</v>
      </c>
      <c r="I126" s="655">
        <f t="shared" si="45"/>
        <v>1199.3178048780487</v>
      </c>
      <c r="J126" s="655">
        <f t="shared" si="45"/>
        <v>307.67</v>
      </c>
      <c r="K126" s="655">
        <f t="shared" si="45"/>
        <v>29.991219512195123</v>
      </c>
      <c r="L126" s="655">
        <f t="shared" si="45"/>
        <v>157.22024390243899</v>
      </c>
      <c r="M126" s="655">
        <f t="shared" si="45"/>
        <v>201.96780487804881</v>
      </c>
      <c r="N126" s="655">
        <f t="shared" si="49"/>
        <v>1896.1670731707318</v>
      </c>
      <c r="O126" s="655">
        <f t="shared" si="46"/>
        <v>1918.2660975609751</v>
      </c>
      <c r="P126" s="655">
        <f t="shared" si="46"/>
        <v>189.31439024390244</v>
      </c>
      <c r="Q126" s="655">
        <f t="shared" si="46"/>
        <v>88.921219512195123</v>
      </c>
      <c r="R126" s="655">
        <f t="shared" si="46"/>
        <v>172.34609756097558</v>
      </c>
      <c r="S126" s="655">
        <f t="shared" si="46"/>
        <v>116.23780487804876</v>
      </c>
      <c r="T126" s="655">
        <f t="shared" si="50"/>
        <v>2485.0856097560968</v>
      </c>
      <c r="U126" s="655">
        <f t="shared" si="47"/>
        <v>1127.5373170731707</v>
      </c>
      <c r="V126" s="655">
        <f t="shared" si="47"/>
        <v>77.314390243902409</v>
      </c>
      <c r="W126" s="655">
        <f t="shared" si="47"/>
        <v>65.374878048780488</v>
      </c>
      <c r="X126" s="655">
        <f t="shared" si="47"/>
        <v>33.707804878048762</v>
      </c>
      <c r="Y126" s="655">
        <f t="shared" si="47"/>
        <v>53.784634146341489</v>
      </c>
      <c r="Z126" s="655">
        <f t="shared" si="51"/>
        <v>1357.7190243902439</v>
      </c>
      <c r="AA126" s="655">
        <f t="shared" si="48"/>
        <v>737.64341463414644</v>
      </c>
      <c r="AB126" s="655">
        <f t="shared" si="48"/>
        <v>93.621951219512169</v>
      </c>
      <c r="AC126" s="655">
        <f t="shared" si="48"/>
        <v>67.330975609756081</v>
      </c>
      <c r="AD126" s="655">
        <f t="shared" si="48"/>
        <v>27.88609756097561</v>
      </c>
      <c r="AE126" s="655">
        <f t="shared" si="48"/>
        <v>77.216585365853646</v>
      </c>
      <c r="AF126" s="655">
        <f t="shared" si="52"/>
        <v>1003.6990243902441</v>
      </c>
      <c r="AH126" s="659">
        <f t="shared" si="53"/>
        <v>6742.7153658536581</v>
      </c>
      <c r="AI126" s="659">
        <f t="shared" si="54"/>
        <v>6742.670731707316</v>
      </c>
    </row>
    <row r="127" spans="1:35" x14ac:dyDescent="0.2">
      <c r="A127" s="654">
        <v>2001</v>
      </c>
      <c r="B127" s="655">
        <f t="shared" si="43"/>
        <v>4270.757073170731</v>
      </c>
      <c r="C127" s="655">
        <f t="shared" si="43"/>
        <v>733.26390243902449</v>
      </c>
      <c r="D127" s="655">
        <f t="shared" si="43"/>
        <v>237.13195121951202</v>
      </c>
      <c r="E127" s="655">
        <f t="shared" si="43"/>
        <v>516.81048780487811</v>
      </c>
      <c r="F127" s="655">
        <f t="shared" si="43"/>
        <v>350.27634146341461</v>
      </c>
      <c r="G127" s="655">
        <f>SUM(B127:F127)</f>
        <v>6108.2397560975605</v>
      </c>
      <c r="I127" s="655">
        <f t="shared" si="45"/>
        <v>937.38048780487804</v>
      </c>
      <c r="J127" s="655">
        <f t="shared" si="45"/>
        <v>261.06902439024395</v>
      </c>
      <c r="K127" s="655">
        <f t="shared" si="45"/>
        <v>39.358048780487806</v>
      </c>
      <c r="L127" s="655">
        <f t="shared" si="45"/>
        <v>256.27999999999997</v>
      </c>
      <c r="M127" s="655">
        <f t="shared" si="45"/>
        <v>155.45878048780486</v>
      </c>
      <c r="N127" s="655">
        <f>SUM(I127:M127)</f>
        <v>1649.5463414634146</v>
      </c>
      <c r="O127" s="655">
        <f t="shared" si="46"/>
        <v>1475.8848780487804</v>
      </c>
      <c r="P127" s="655">
        <f t="shared" si="46"/>
        <v>266.10756097560983</v>
      </c>
      <c r="Q127" s="655">
        <f t="shared" si="46"/>
        <v>83.438536585365853</v>
      </c>
      <c r="R127" s="655">
        <f t="shared" si="46"/>
        <v>180.98219512195118</v>
      </c>
      <c r="S127" s="655">
        <f t="shared" si="46"/>
        <v>67.603414634146347</v>
      </c>
      <c r="T127" s="655">
        <f>SUM(O127:S127)</f>
        <v>2074.0165853658536</v>
      </c>
      <c r="U127" s="655">
        <f t="shared" si="47"/>
        <v>1141.9202439024386</v>
      </c>
      <c r="V127" s="655">
        <f t="shared" si="47"/>
        <v>110.6290243902439</v>
      </c>
      <c r="W127" s="655">
        <f t="shared" si="47"/>
        <v>50.233658536585324</v>
      </c>
      <c r="X127" s="655">
        <f t="shared" si="47"/>
        <v>38.095853658536555</v>
      </c>
      <c r="Y127" s="655">
        <f t="shared" si="47"/>
        <v>45.558780487804853</v>
      </c>
      <c r="Z127" s="655">
        <f>SUM(U127:Y127)</f>
        <v>1386.4375609756091</v>
      </c>
      <c r="AA127" s="655">
        <f t="shared" si="48"/>
        <v>715.55658536585361</v>
      </c>
      <c r="AB127" s="655">
        <f t="shared" si="48"/>
        <v>95.463170731707294</v>
      </c>
      <c r="AC127" s="655">
        <f t="shared" si="48"/>
        <v>64.081951219512192</v>
      </c>
      <c r="AD127" s="655">
        <f t="shared" si="48"/>
        <v>41.457317073170728</v>
      </c>
      <c r="AE127" s="655">
        <f t="shared" si="48"/>
        <v>81.65048780487804</v>
      </c>
      <c r="AF127" s="655">
        <f>SUM(AA127:AE127)</f>
        <v>998.20951219512199</v>
      </c>
      <c r="AH127" s="659">
        <f>G127</f>
        <v>6108.2397560975605</v>
      </c>
      <c r="AI127" s="659">
        <f>N127+T127+Z127+AF127</f>
        <v>6108.2099999999991</v>
      </c>
    </row>
    <row r="128" spans="1:35" x14ac:dyDescent="0.2">
      <c r="B128" s="664"/>
      <c r="F128" s="664"/>
      <c r="G128" s="664"/>
      <c r="H128" s="664"/>
      <c r="I128" s="664"/>
      <c r="J128" s="664"/>
      <c r="K128" s="664"/>
    </row>
    <row r="129" spans="1:31" x14ac:dyDescent="0.2">
      <c r="B129" s="664"/>
      <c r="F129" s="664"/>
      <c r="G129" s="664"/>
      <c r="H129" s="664"/>
      <c r="I129" s="664"/>
      <c r="J129" s="664"/>
      <c r="K129" s="664"/>
    </row>
    <row r="130" spans="1:31" x14ac:dyDescent="0.2">
      <c r="A130" s="641" t="s">
        <v>31</v>
      </c>
      <c r="B130" s="664"/>
      <c r="F130" s="664"/>
      <c r="G130" s="664"/>
      <c r="H130" s="664"/>
      <c r="I130" s="664"/>
      <c r="J130" s="664"/>
      <c r="K130" s="664"/>
    </row>
    <row r="131" spans="1:31" x14ac:dyDescent="0.2">
      <c r="B131" s="649" t="s">
        <v>17</v>
      </c>
      <c r="C131" s="649" t="s">
        <v>18</v>
      </c>
      <c r="D131" s="649" t="s">
        <v>19</v>
      </c>
      <c r="E131" s="649" t="s">
        <v>20</v>
      </c>
      <c r="F131" s="649" t="s">
        <v>21</v>
      </c>
      <c r="G131" s="649"/>
      <c r="H131" s="649"/>
      <c r="I131" s="663" t="s">
        <v>17</v>
      </c>
      <c r="J131" s="663" t="s">
        <v>18</v>
      </c>
      <c r="K131" s="663" t="s">
        <v>19</v>
      </c>
      <c r="L131" s="663" t="s">
        <v>20</v>
      </c>
      <c r="M131" s="663" t="s">
        <v>21</v>
      </c>
      <c r="N131" s="663"/>
      <c r="O131" s="663" t="s">
        <v>17</v>
      </c>
      <c r="P131" s="663" t="s">
        <v>18</v>
      </c>
      <c r="Q131" s="663" t="s">
        <v>19</v>
      </c>
      <c r="R131" s="663" t="s">
        <v>20</v>
      </c>
      <c r="S131" s="663" t="s">
        <v>21</v>
      </c>
      <c r="T131" s="663"/>
      <c r="U131" s="663" t="s">
        <v>17</v>
      </c>
      <c r="V131" s="663" t="s">
        <v>18</v>
      </c>
      <c r="W131" s="663" t="s">
        <v>19</v>
      </c>
      <c r="X131" s="663" t="s">
        <v>20</v>
      </c>
      <c r="Y131" s="663" t="s">
        <v>21</v>
      </c>
      <c r="Z131" s="663"/>
      <c r="AA131" s="663" t="s">
        <v>17</v>
      </c>
      <c r="AB131" s="663" t="s">
        <v>18</v>
      </c>
      <c r="AC131" s="663" t="s">
        <v>19</v>
      </c>
      <c r="AD131" s="663" t="s">
        <v>20</v>
      </c>
      <c r="AE131" s="663" t="s">
        <v>21</v>
      </c>
    </row>
    <row r="132" spans="1:31" x14ac:dyDescent="0.2">
      <c r="A132" s="654">
        <v>1978</v>
      </c>
      <c r="B132" s="655">
        <f t="shared" ref="B132:F142" si="55">B65/B27</f>
        <v>72.339674930033098</v>
      </c>
      <c r="C132" s="655">
        <f t="shared" si="55"/>
        <v>76.362810224796718</v>
      </c>
      <c r="D132" s="655">
        <f t="shared" si="55"/>
        <v>114.16524122807019</v>
      </c>
      <c r="E132" s="655">
        <f t="shared" si="55"/>
        <v>120.75013901760894</v>
      </c>
      <c r="F132" s="655">
        <f t="shared" si="55"/>
        <v>99.111801242236027</v>
      </c>
      <c r="G132" s="655"/>
      <c r="H132" s="655"/>
      <c r="I132" s="655">
        <f t="shared" ref="I132:AE142" si="56">I65/I27</f>
        <v>71.04898183819482</v>
      </c>
      <c r="J132" s="655">
        <f t="shared" si="56"/>
        <v>73.084112149532714</v>
      </c>
      <c r="K132" s="655">
        <f t="shared" si="56"/>
        <v>110.95108695652173</v>
      </c>
      <c r="L132" s="655">
        <f t="shared" si="56"/>
        <v>121.52142857142852</v>
      </c>
      <c r="M132" s="655">
        <f t="shared" si="56"/>
        <v>156.44703729123771</v>
      </c>
      <c r="N132" s="655"/>
      <c r="O132" s="655">
        <f t="shared" si="56"/>
        <v>83.397940895738159</v>
      </c>
      <c r="P132" s="655">
        <f t="shared" si="56"/>
        <v>128.30487804878047</v>
      </c>
      <c r="Q132" s="655">
        <f t="shared" si="56"/>
        <v>169.44</v>
      </c>
      <c r="R132" s="655">
        <f t="shared" si="56"/>
        <v>134.09969788519641</v>
      </c>
      <c r="S132" s="655">
        <f t="shared" si="56"/>
        <v>97.658898305084719</v>
      </c>
      <c r="T132" s="655"/>
      <c r="U132" s="655">
        <f t="shared" si="56"/>
        <v>61.935665257819117</v>
      </c>
      <c r="V132" s="655">
        <f t="shared" si="56"/>
        <v>49.874999999999993</v>
      </c>
      <c r="W132" s="655">
        <f t="shared" si="56"/>
        <v>98.368188512518387</v>
      </c>
      <c r="X132" s="655">
        <f t="shared" si="56"/>
        <v>79.439560439560438</v>
      </c>
      <c r="Y132" s="655">
        <f t="shared" si="56"/>
        <v>53.46508563899868</v>
      </c>
      <c r="Z132" s="655"/>
      <c r="AA132" s="655">
        <f t="shared" si="56"/>
        <v>67.307449503066465</v>
      </c>
      <c r="AB132" s="655">
        <f t="shared" si="56"/>
        <v>82.376865671641795</v>
      </c>
      <c r="AC132" s="655">
        <f t="shared" si="56"/>
        <v>107.28885400313975</v>
      </c>
      <c r="AD132" s="655">
        <f t="shared" si="56"/>
        <v>123.24137931034484</v>
      </c>
      <c r="AE132" s="655">
        <f t="shared" si="56"/>
        <v>73.79549999999999</v>
      </c>
    </row>
    <row r="133" spans="1:31" x14ac:dyDescent="0.2">
      <c r="A133" s="654">
        <v>1979</v>
      </c>
      <c r="B133" s="655">
        <f t="shared" si="55"/>
        <v>64.780562833956665</v>
      </c>
      <c r="C133" s="655">
        <f t="shared" si="55"/>
        <v>73.958813838550242</v>
      </c>
      <c r="D133" s="655">
        <f t="shared" si="55"/>
        <v>103.39075738125803</v>
      </c>
      <c r="E133" s="655">
        <f t="shared" si="55"/>
        <v>118.23953424171317</v>
      </c>
      <c r="F133" s="655">
        <f t="shared" si="55"/>
        <v>93.792007131184064</v>
      </c>
      <c r="G133" s="655"/>
      <c r="H133" s="655"/>
      <c r="I133" s="655">
        <f t="shared" si="56"/>
        <v>62.366583850931683</v>
      </c>
      <c r="J133" s="655">
        <f t="shared" si="56"/>
        <v>73.311809685641464</v>
      </c>
      <c r="K133" s="655">
        <f t="shared" si="56"/>
        <v>93.206521739130423</v>
      </c>
      <c r="L133" s="655">
        <f t="shared" si="56"/>
        <v>119.94714285714281</v>
      </c>
      <c r="M133" s="655">
        <f t="shared" si="56"/>
        <v>117.05593165699548</v>
      </c>
      <c r="N133" s="655"/>
      <c r="O133" s="655">
        <f t="shared" si="56"/>
        <v>76.991433348801905</v>
      </c>
      <c r="P133" s="655">
        <f t="shared" si="56"/>
        <v>127.00348432055749</v>
      </c>
      <c r="Q133" s="655">
        <f t="shared" si="56"/>
        <v>152.53714285714287</v>
      </c>
      <c r="R133" s="655">
        <f t="shared" si="56"/>
        <v>137.72485173995747</v>
      </c>
      <c r="S133" s="655">
        <f t="shared" si="56"/>
        <v>111.26440677966102</v>
      </c>
      <c r="T133" s="655"/>
      <c r="U133" s="655">
        <f t="shared" si="56"/>
        <v>54.67056666666668</v>
      </c>
      <c r="V133" s="655">
        <f t="shared" si="56"/>
        <v>61.970238095238088</v>
      </c>
      <c r="W133" s="655">
        <f t="shared" si="56"/>
        <v>93.582005623242722</v>
      </c>
      <c r="X133" s="655">
        <f t="shared" si="56"/>
        <v>72.671703296703299</v>
      </c>
      <c r="Y133" s="655">
        <f t="shared" si="56"/>
        <v>65.790633608815412</v>
      </c>
      <c r="Z133" s="655"/>
      <c r="AA133" s="655">
        <f t="shared" si="56"/>
        <v>60.251872601782502</v>
      </c>
      <c r="AB133" s="655">
        <f t="shared" si="56"/>
        <v>82.652238805970143</v>
      </c>
      <c r="AC133" s="655">
        <f t="shared" si="56"/>
        <v>104.26495726495726</v>
      </c>
      <c r="AD133" s="655">
        <f t="shared" si="56"/>
        <v>107.58362068965516</v>
      </c>
      <c r="AE133" s="655">
        <f t="shared" si="56"/>
        <v>72.913833333333329</v>
      </c>
    </row>
    <row r="134" spans="1:31" x14ac:dyDescent="0.2">
      <c r="A134" s="654">
        <v>1980</v>
      </c>
      <c r="B134" s="655">
        <f t="shared" si="55"/>
        <v>58.542677527890923</v>
      </c>
      <c r="C134" s="655">
        <f t="shared" si="55"/>
        <v>64.355848434925861</v>
      </c>
      <c r="D134" s="655">
        <f t="shared" si="55"/>
        <v>102.85263157894737</v>
      </c>
      <c r="E134" s="655">
        <f t="shared" si="55"/>
        <v>101.30305838739574</v>
      </c>
      <c r="F134" s="655">
        <f t="shared" si="55"/>
        <v>93.847019122609666</v>
      </c>
      <c r="G134" s="655"/>
      <c r="H134" s="655"/>
      <c r="I134" s="655">
        <f t="shared" si="56"/>
        <v>53.897722567287794</v>
      </c>
      <c r="J134" s="655">
        <f t="shared" si="56"/>
        <v>67.909657320872284</v>
      </c>
      <c r="K134" s="655">
        <f t="shared" si="56"/>
        <v>106.60869565217391</v>
      </c>
      <c r="L134" s="655">
        <f t="shared" si="56"/>
        <v>111.37619047619046</v>
      </c>
      <c r="M134" s="655">
        <f t="shared" si="56"/>
        <v>140.49290780141845</v>
      </c>
      <c r="N134" s="655"/>
      <c r="O134" s="655">
        <f t="shared" si="56"/>
        <v>66.396437805228388</v>
      </c>
      <c r="P134" s="655">
        <f t="shared" si="56"/>
        <v>71.341463414634148</v>
      </c>
      <c r="Q134" s="655">
        <f t="shared" si="56"/>
        <v>132.63999999999999</v>
      </c>
      <c r="R134" s="655">
        <f t="shared" si="56"/>
        <v>108.96676737160121</v>
      </c>
      <c r="S134" s="655">
        <f t="shared" si="56"/>
        <v>88.033898305084747</v>
      </c>
      <c r="T134" s="655"/>
      <c r="U134" s="655">
        <f t="shared" si="56"/>
        <v>57.813142857142857</v>
      </c>
      <c r="V134" s="655">
        <f t="shared" si="56"/>
        <v>63.294642857142854</v>
      </c>
      <c r="W134" s="655">
        <f t="shared" si="56"/>
        <v>96.74742268041237</v>
      </c>
      <c r="X134" s="655">
        <f t="shared" si="56"/>
        <v>78.719780219780219</v>
      </c>
      <c r="Y134" s="655">
        <f t="shared" si="56"/>
        <v>70.251082251082252</v>
      </c>
      <c r="Z134" s="655"/>
      <c r="AA134" s="655">
        <f t="shared" si="56"/>
        <v>51.421191354770698</v>
      </c>
      <c r="AB134" s="655">
        <f t="shared" si="56"/>
        <v>54.119402985074622</v>
      </c>
      <c r="AC134" s="655">
        <f t="shared" si="56"/>
        <v>96.483516483516482</v>
      </c>
      <c r="AD134" s="655">
        <f t="shared" si="56"/>
        <v>83.675862068965515</v>
      </c>
      <c r="AE134" s="655">
        <f t="shared" si="56"/>
        <v>60.005000000000003</v>
      </c>
    </row>
    <row r="135" spans="1:31" x14ac:dyDescent="0.2">
      <c r="A135" s="654">
        <v>1981</v>
      </c>
      <c r="B135" s="655">
        <f t="shared" si="55"/>
        <v>60.624376149198845</v>
      </c>
      <c r="C135" s="655">
        <f t="shared" si="55"/>
        <v>55.008547008547012</v>
      </c>
      <c r="D135" s="655">
        <f t="shared" si="55"/>
        <v>90.924324324324331</v>
      </c>
      <c r="E135" s="655">
        <f t="shared" si="55"/>
        <v>95.945765937202665</v>
      </c>
      <c r="F135" s="655">
        <f t="shared" si="55"/>
        <v>92.860160965794776</v>
      </c>
      <c r="G135" s="655"/>
      <c r="H135" s="655"/>
      <c r="I135" s="655">
        <f t="shared" si="56"/>
        <v>55.780358598207009</v>
      </c>
      <c r="J135" s="655">
        <f t="shared" si="56"/>
        <v>59.607017543859648</v>
      </c>
      <c r="K135" s="655">
        <f t="shared" si="56"/>
        <v>106.04878048780488</v>
      </c>
      <c r="L135" s="655">
        <f t="shared" si="56"/>
        <v>111.66744730679157</v>
      </c>
      <c r="M135" s="655">
        <f t="shared" si="56"/>
        <v>135.78405315614617</v>
      </c>
      <c r="N135" s="655"/>
      <c r="O135" s="655">
        <f t="shared" si="56"/>
        <v>71.15169660678643</v>
      </c>
      <c r="P135" s="655">
        <f t="shared" si="56"/>
        <v>66.431034482758633</v>
      </c>
      <c r="Q135" s="655">
        <f t="shared" si="56"/>
        <v>119.61643835616438</v>
      </c>
      <c r="R135" s="655">
        <f t="shared" si="56"/>
        <v>97.424050632911388</v>
      </c>
      <c r="S135" s="655">
        <f t="shared" si="56"/>
        <v>96.502590673575128</v>
      </c>
      <c r="T135" s="655"/>
      <c r="U135" s="655">
        <f t="shared" si="56"/>
        <v>55.650526915408719</v>
      </c>
      <c r="V135" s="655">
        <f t="shared" si="56"/>
        <v>46.848214285714278</v>
      </c>
      <c r="W135" s="655">
        <f t="shared" si="56"/>
        <v>78.47126436781609</v>
      </c>
      <c r="X135" s="655">
        <f t="shared" si="56"/>
        <v>80.471698113207552</v>
      </c>
      <c r="Y135" s="655">
        <f t="shared" si="56"/>
        <v>63.635761589403977</v>
      </c>
      <c r="Z135" s="655"/>
      <c r="AA135" s="655">
        <f t="shared" si="56"/>
        <v>56.74089276552079</v>
      </c>
      <c r="AB135" s="655">
        <f t="shared" si="56"/>
        <v>47.224806201550386</v>
      </c>
      <c r="AC135" s="655">
        <f t="shared" si="56"/>
        <v>85.283950617283949</v>
      </c>
      <c r="AD135" s="655">
        <f t="shared" si="56"/>
        <v>64.702702702702709</v>
      </c>
      <c r="AE135" s="655">
        <f t="shared" si="56"/>
        <v>68.286432160804011</v>
      </c>
    </row>
    <row r="136" spans="1:31" x14ac:dyDescent="0.2">
      <c r="A136" s="654">
        <v>1982</v>
      </c>
      <c r="B136" s="655">
        <f t="shared" si="55"/>
        <v>54.469956694334172</v>
      </c>
      <c r="C136" s="655">
        <f t="shared" si="55"/>
        <v>62.533236994219656</v>
      </c>
      <c r="D136" s="655">
        <f t="shared" si="55"/>
        <v>83.496894409937894</v>
      </c>
      <c r="E136" s="655">
        <f t="shared" si="55"/>
        <v>86.419410745233975</v>
      </c>
      <c r="F136" s="655">
        <f t="shared" si="55"/>
        <v>91.310380267214796</v>
      </c>
      <c r="G136" s="655"/>
      <c r="H136" s="655"/>
      <c r="I136" s="655">
        <f t="shared" si="56"/>
        <v>50.36434108527132</v>
      </c>
      <c r="J136" s="655">
        <f t="shared" si="56"/>
        <v>67.472148541114066</v>
      </c>
      <c r="K136" s="655">
        <f t="shared" si="56"/>
        <v>121.79310344827587</v>
      </c>
      <c r="L136" s="655">
        <f t="shared" si="56"/>
        <v>87.214601769911511</v>
      </c>
      <c r="M136" s="655">
        <f t="shared" si="56"/>
        <v>129.7764705882353</v>
      </c>
      <c r="N136" s="655"/>
      <c r="O136" s="655">
        <f t="shared" si="56"/>
        <v>59.569414649095918</v>
      </c>
      <c r="P136" s="655">
        <f t="shared" si="56"/>
        <v>57.467289719626166</v>
      </c>
      <c r="Q136" s="655">
        <f t="shared" si="56"/>
        <v>99.786885245901644</v>
      </c>
      <c r="R136" s="655">
        <f t="shared" si="56"/>
        <v>94.162576687116584</v>
      </c>
      <c r="S136" s="655">
        <f t="shared" si="56"/>
        <v>94.716101694915267</v>
      </c>
      <c r="T136" s="655"/>
      <c r="U136" s="655">
        <f t="shared" si="56"/>
        <v>52.614120183239017</v>
      </c>
      <c r="V136" s="655">
        <f t="shared" si="56"/>
        <v>61.971014492753625</v>
      </c>
      <c r="W136" s="655">
        <f t="shared" si="56"/>
        <v>71.393103448275866</v>
      </c>
      <c r="X136" s="655">
        <f t="shared" si="56"/>
        <v>81.194570135746602</v>
      </c>
      <c r="Y136" s="655">
        <f t="shared" si="56"/>
        <v>83.43497757847534</v>
      </c>
      <c r="Z136" s="655"/>
      <c r="AA136" s="655">
        <f t="shared" si="56"/>
        <v>54.316936836221352</v>
      </c>
      <c r="AB136" s="655">
        <f t="shared" si="56"/>
        <v>53.70289855072464</v>
      </c>
      <c r="AC136" s="655">
        <f t="shared" si="56"/>
        <v>78.568181818181813</v>
      </c>
      <c r="AD136" s="655">
        <f t="shared" si="56"/>
        <v>74.775641025641022</v>
      </c>
      <c r="AE136" s="655">
        <f t="shared" si="56"/>
        <v>57.119691119691119</v>
      </c>
    </row>
    <row r="137" spans="1:31" x14ac:dyDescent="0.2">
      <c r="A137" s="654">
        <v>1984</v>
      </c>
      <c r="B137" s="655">
        <f t="shared" si="55"/>
        <v>57.16245783571884</v>
      </c>
      <c r="C137" s="655">
        <f t="shared" si="55"/>
        <v>59.134289439374186</v>
      </c>
      <c r="D137" s="655">
        <f t="shared" si="55"/>
        <v>86.862790697674427</v>
      </c>
      <c r="E137" s="655">
        <f t="shared" si="55"/>
        <v>83.723514211886311</v>
      </c>
      <c r="F137" s="655">
        <f t="shared" si="55"/>
        <v>87.35798016230838</v>
      </c>
      <c r="G137" s="655"/>
      <c r="H137" s="655"/>
      <c r="I137" s="655">
        <f t="shared" si="56"/>
        <v>54.234219269102994</v>
      </c>
      <c r="J137" s="655">
        <f t="shared" si="56"/>
        <v>63.817927170868352</v>
      </c>
      <c r="K137" s="655">
        <f t="shared" si="56"/>
        <v>112.87272727272726</v>
      </c>
      <c r="L137" s="655">
        <f t="shared" si="56"/>
        <v>90.078758949880665</v>
      </c>
      <c r="M137" s="655">
        <f t="shared" si="56"/>
        <v>121.00380228136883</v>
      </c>
      <c r="N137" s="655"/>
      <c r="O137" s="655">
        <f t="shared" si="56"/>
        <v>64.858936240502146</v>
      </c>
      <c r="P137" s="655">
        <f t="shared" si="56"/>
        <v>60.926966292134836</v>
      </c>
      <c r="Q137" s="655">
        <f t="shared" si="56"/>
        <v>108.07070707070707</v>
      </c>
      <c r="R137" s="655">
        <f t="shared" si="56"/>
        <v>94.643835616438352</v>
      </c>
      <c r="S137" s="655">
        <f t="shared" si="56"/>
        <v>111.46938775510205</v>
      </c>
      <c r="T137" s="655"/>
      <c r="U137" s="655">
        <f t="shared" si="56"/>
        <v>53.978165938864628</v>
      </c>
      <c r="V137" s="655">
        <f t="shared" si="56"/>
        <v>51.154696132596683</v>
      </c>
      <c r="W137" s="655">
        <f t="shared" si="56"/>
        <v>68.480662983425418</v>
      </c>
      <c r="X137" s="655">
        <f t="shared" si="56"/>
        <v>72.764705882352942</v>
      </c>
      <c r="Y137" s="655">
        <f t="shared" si="56"/>
        <v>69.904761904761912</v>
      </c>
      <c r="Z137" s="655"/>
      <c r="AA137" s="655">
        <f t="shared" si="56"/>
        <v>54.743178170144461</v>
      </c>
      <c r="AB137" s="655">
        <f t="shared" si="56"/>
        <v>47.480769230769234</v>
      </c>
      <c r="AC137" s="655">
        <f t="shared" si="56"/>
        <v>84.715789473684225</v>
      </c>
      <c r="AD137" s="655">
        <f t="shared" si="56"/>
        <v>61.522321428571423</v>
      </c>
      <c r="AE137" s="655">
        <f t="shared" si="56"/>
        <v>56.893292682926834</v>
      </c>
    </row>
    <row r="138" spans="1:31" x14ac:dyDescent="0.2">
      <c r="A138" s="654">
        <v>1987</v>
      </c>
      <c r="B138" s="655">
        <f t="shared" si="55"/>
        <v>53.208947678827194</v>
      </c>
      <c r="C138" s="655">
        <f t="shared" si="55"/>
        <v>51.630648330058946</v>
      </c>
      <c r="D138" s="655">
        <f t="shared" si="55"/>
        <v>88.689342403628117</v>
      </c>
      <c r="E138" s="655">
        <f t="shared" si="55"/>
        <v>80.790017211703969</v>
      </c>
      <c r="F138" s="655">
        <f t="shared" si="55"/>
        <v>80.287751677852341</v>
      </c>
      <c r="G138" s="655"/>
      <c r="H138" s="655"/>
      <c r="I138" s="655">
        <f t="shared" si="56"/>
        <v>54.429538216560509</v>
      </c>
      <c r="J138" s="655">
        <f t="shared" si="56"/>
        <v>63.036553524804177</v>
      </c>
      <c r="K138" s="655">
        <f t="shared" si="56"/>
        <v>119.07692307692308</v>
      </c>
      <c r="L138" s="655">
        <f t="shared" si="56"/>
        <v>87.503529411764703</v>
      </c>
      <c r="M138" s="655">
        <f t="shared" si="56"/>
        <v>105.70322580645161</v>
      </c>
      <c r="N138" s="655"/>
      <c r="O138" s="655">
        <f t="shared" si="56"/>
        <v>56.074471086036667</v>
      </c>
      <c r="P138" s="655">
        <f t="shared" si="56"/>
        <v>46.282868525896419</v>
      </c>
      <c r="Q138" s="655">
        <f t="shared" si="56"/>
        <v>108.97058823529412</v>
      </c>
      <c r="R138" s="655">
        <f t="shared" si="56"/>
        <v>94.892405063291136</v>
      </c>
      <c r="S138" s="655">
        <f t="shared" si="56"/>
        <v>99.779342723004703</v>
      </c>
      <c r="T138" s="655"/>
      <c r="U138" s="655">
        <f t="shared" si="56"/>
        <v>53.292767547371234</v>
      </c>
      <c r="V138" s="655">
        <f t="shared" si="56"/>
        <v>39.898734177215189</v>
      </c>
      <c r="W138" s="655">
        <f t="shared" si="56"/>
        <v>77.147540983606561</v>
      </c>
      <c r="X138" s="655">
        <f t="shared" si="56"/>
        <v>67.480952380952388</v>
      </c>
      <c r="Y138" s="655">
        <f t="shared" si="56"/>
        <v>68.637982195845694</v>
      </c>
      <c r="Z138" s="655"/>
      <c r="AA138" s="655">
        <f t="shared" si="56"/>
        <v>46.653268765133177</v>
      </c>
      <c r="AB138" s="655">
        <f t="shared" si="56"/>
        <v>49.965986394557824</v>
      </c>
      <c r="AC138" s="655">
        <f t="shared" si="56"/>
        <v>73.913461538461547</v>
      </c>
      <c r="AD138" s="655">
        <f t="shared" si="56"/>
        <v>59.113207547169807</v>
      </c>
      <c r="AE138" s="655">
        <f t="shared" si="56"/>
        <v>55.879518072289166</v>
      </c>
    </row>
    <row r="139" spans="1:31" x14ac:dyDescent="0.2">
      <c r="A139" s="654">
        <v>1990</v>
      </c>
      <c r="B139" s="655">
        <f t="shared" si="55"/>
        <v>50.538514442916089</v>
      </c>
      <c r="C139" s="655">
        <f t="shared" si="55"/>
        <v>52.323676323676324</v>
      </c>
      <c r="D139" s="655">
        <f t="shared" si="55"/>
        <v>83.014285714285705</v>
      </c>
      <c r="E139" s="655">
        <f t="shared" si="55"/>
        <v>80.202886247877757</v>
      </c>
      <c r="F139" s="655">
        <f t="shared" si="55"/>
        <v>62.393835616438359</v>
      </c>
      <c r="G139" s="655"/>
      <c r="H139" s="655"/>
      <c r="I139" s="655">
        <f t="shared" si="56"/>
        <v>49.868355333571166</v>
      </c>
      <c r="J139" s="655">
        <f t="shared" si="56"/>
        <v>54.6</v>
      </c>
      <c r="K139" s="655">
        <f t="shared" si="56"/>
        <v>89.530612244897952</v>
      </c>
      <c r="L139" s="655">
        <f t="shared" si="56"/>
        <v>90.921348314606746</v>
      </c>
      <c r="M139" s="655">
        <f t="shared" si="56"/>
        <v>70.242718446601955</v>
      </c>
      <c r="N139" s="655"/>
      <c r="O139" s="655">
        <f t="shared" si="56"/>
        <v>54.898097471983327</v>
      </c>
      <c r="P139" s="655">
        <f t="shared" si="56"/>
        <v>60.062015503875969</v>
      </c>
      <c r="Q139" s="655">
        <f t="shared" si="56"/>
        <v>100.92857142857143</v>
      </c>
      <c r="R139" s="655">
        <f t="shared" si="56"/>
        <v>91.180722891566276</v>
      </c>
      <c r="S139" s="655">
        <f t="shared" si="56"/>
        <v>68.398340248962654</v>
      </c>
      <c r="T139" s="655"/>
      <c r="U139" s="655">
        <f t="shared" si="56"/>
        <v>48.466572504708104</v>
      </c>
      <c r="V139" s="655">
        <f t="shared" si="56"/>
        <v>42.131274131274132</v>
      </c>
      <c r="W139" s="655">
        <f t="shared" si="56"/>
        <v>69.125</v>
      </c>
      <c r="X139" s="655">
        <f t="shared" si="56"/>
        <v>57.299145299145309</v>
      </c>
      <c r="Y139" s="655">
        <f t="shared" si="56"/>
        <v>54.952238805970147</v>
      </c>
      <c r="Z139" s="655"/>
      <c r="AA139" s="655">
        <f t="shared" si="56"/>
        <v>47.808830223031407</v>
      </c>
      <c r="AB139" s="655">
        <f t="shared" si="56"/>
        <v>55.945355191256823</v>
      </c>
      <c r="AC139" s="655">
        <f t="shared" si="56"/>
        <v>76.756302521008408</v>
      </c>
      <c r="AD139" s="655">
        <f t="shared" si="56"/>
        <v>61.910179640718567</v>
      </c>
      <c r="AE139" s="655">
        <f t="shared" si="56"/>
        <v>57.316901408450704</v>
      </c>
    </row>
    <row r="140" spans="1:31" x14ac:dyDescent="0.2">
      <c r="A140" s="654">
        <v>1993</v>
      </c>
      <c r="B140" s="655">
        <f t="shared" si="55"/>
        <v>51.876456205954263</v>
      </c>
      <c r="C140" s="655">
        <f t="shared" si="55"/>
        <v>53.512937595129372</v>
      </c>
      <c r="D140" s="655">
        <f t="shared" si="55"/>
        <v>83.917279411764696</v>
      </c>
      <c r="E140" s="655">
        <f t="shared" si="55"/>
        <v>83.030176899063477</v>
      </c>
      <c r="F140" s="655">
        <f t="shared" si="55"/>
        <v>59.761632068718683</v>
      </c>
      <c r="G140" s="655"/>
      <c r="H140" s="655"/>
      <c r="I140" s="655">
        <f t="shared" si="56"/>
        <v>52.928415697674417</v>
      </c>
      <c r="J140" s="655">
        <f t="shared" si="56"/>
        <v>59.043577981651374</v>
      </c>
      <c r="K140" s="655">
        <f t="shared" si="56"/>
        <v>94.68</v>
      </c>
      <c r="L140" s="655">
        <f t="shared" si="56"/>
        <v>83.687645687645684</v>
      </c>
      <c r="M140" s="655">
        <f t="shared" si="56"/>
        <v>77.807692307692307</v>
      </c>
      <c r="N140" s="655"/>
      <c r="O140" s="655">
        <f t="shared" si="56"/>
        <v>56.470503940769049</v>
      </c>
      <c r="P140" s="655">
        <f t="shared" si="56"/>
        <v>61.094059405940591</v>
      </c>
      <c r="Q140" s="655">
        <f t="shared" si="56"/>
        <v>107.1726618705036</v>
      </c>
      <c r="R140" s="655">
        <f t="shared" si="56"/>
        <v>115.91150442477877</v>
      </c>
      <c r="S140" s="655">
        <f t="shared" si="56"/>
        <v>76.125412541254136</v>
      </c>
      <c r="T140" s="655"/>
      <c r="U140" s="655">
        <f t="shared" si="56"/>
        <v>50.726097615333188</v>
      </c>
      <c r="V140" s="655">
        <f t="shared" si="56"/>
        <v>50.65675057208238</v>
      </c>
      <c r="W140" s="655">
        <f t="shared" si="56"/>
        <v>70.454901960784312</v>
      </c>
      <c r="X140" s="655">
        <f t="shared" si="56"/>
        <v>54.141025641025635</v>
      </c>
      <c r="Y140" s="655">
        <f t="shared" si="56"/>
        <v>48.577836411609503</v>
      </c>
      <c r="Z140" s="655"/>
      <c r="AA140" s="655">
        <f t="shared" si="56"/>
        <v>45.0161225312374</v>
      </c>
      <c r="AB140" s="655">
        <f t="shared" si="56"/>
        <v>42.24267782426778</v>
      </c>
      <c r="AC140" s="655">
        <f t="shared" si="56"/>
        <v>81.36363636363636</v>
      </c>
      <c r="AD140" s="655">
        <f t="shared" si="56"/>
        <v>62.0738255033557</v>
      </c>
      <c r="AE140" s="655">
        <f t="shared" si="56"/>
        <v>41.56349206349207</v>
      </c>
    </row>
    <row r="141" spans="1:31" x14ac:dyDescent="0.2">
      <c r="A141" s="654">
        <v>1997</v>
      </c>
      <c r="B141" s="655">
        <f t="shared" si="55"/>
        <v>48.209480692723808</v>
      </c>
      <c r="C141" s="655">
        <f t="shared" si="55"/>
        <v>45.479626660087995</v>
      </c>
      <c r="D141" s="655">
        <f t="shared" si="55"/>
        <v>78.349979923134285</v>
      </c>
      <c r="E141" s="655">
        <f t="shared" si="55"/>
        <v>70.905729727378514</v>
      </c>
      <c r="F141" s="655">
        <f t="shared" si="55"/>
        <v>56.90230694705366</v>
      </c>
      <c r="G141" s="655"/>
      <c r="H141" s="655"/>
      <c r="I141" s="655">
        <f t="shared" si="56"/>
        <v>47.718178909693876</v>
      </c>
      <c r="J141" s="655">
        <f t="shared" si="56"/>
        <v>57.453437454386219</v>
      </c>
      <c r="K141" s="655">
        <f t="shared" si="56"/>
        <v>87.733333333333334</v>
      </c>
      <c r="L141" s="655">
        <f t="shared" si="56"/>
        <v>64.778937888833809</v>
      </c>
      <c r="M141" s="655">
        <f t="shared" si="56"/>
        <v>79.05881872215231</v>
      </c>
      <c r="N141" s="655"/>
      <c r="O141" s="655">
        <f t="shared" si="56"/>
        <v>55.089980288783643</v>
      </c>
      <c r="P141" s="655">
        <f t="shared" si="56"/>
        <v>49.439804565233985</v>
      </c>
      <c r="Q141" s="655">
        <f t="shared" si="56"/>
        <v>110.25139635086971</v>
      </c>
      <c r="R141" s="655">
        <f t="shared" si="56"/>
        <v>89.756796290076181</v>
      </c>
      <c r="S141" s="655">
        <f t="shared" si="56"/>
        <v>68.290133779264224</v>
      </c>
      <c r="T141" s="655"/>
      <c r="U141" s="655">
        <f t="shared" si="56"/>
        <v>44.816827506902264</v>
      </c>
      <c r="V141" s="655">
        <f t="shared" si="56"/>
        <v>36.094569541993323</v>
      </c>
      <c r="W141" s="655">
        <f t="shared" si="56"/>
        <v>68.097118205349432</v>
      </c>
      <c r="X141" s="655">
        <f t="shared" si="56"/>
        <v>60.313432835820883</v>
      </c>
      <c r="Y141" s="655">
        <f t="shared" si="56"/>
        <v>47.021600046110855</v>
      </c>
      <c r="Z141" s="655"/>
      <c r="AA141" s="655">
        <f t="shared" si="56"/>
        <v>42.289986470946836</v>
      </c>
      <c r="AB141" s="655">
        <f t="shared" si="56"/>
        <v>34.962481710672918</v>
      </c>
      <c r="AC141" s="655">
        <f t="shared" si="56"/>
        <v>72.78233795641097</v>
      </c>
      <c r="AD141" s="655">
        <f t="shared" si="56"/>
        <v>55.744966442953022</v>
      </c>
      <c r="AE141" s="655">
        <f t="shared" si="56"/>
        <v>42.341429344444784</v>
      </c>
    </row>
    <row r="142" spans="1:31" x14ac:dyDescent="0.2">
      <c r="A142" s="654">
        <v>2001</v>
      </c>
      <c r="B142" s="655">
        <f t="shared" si="55"/>
        <v>42.493264634676265</v>
      </c>
      <c r="C142" s="655">
        <f t="shared" si="55"/>
        <v>42.299920445505172</v>
      </c>
      <c r="D142" s="655">
        <f t="shared" si="55"/>
        <v>71.48132780082986</v>
      </c>
      <c r="E142" s="655">
        <f t="shared" si="55"/>
        <v>56.068835098335853</v>
      </c>
      <c r="F142" s="655">
        <f t="shared" si="55"/>
        <v>48.433726578764741</v>
      </c>
      <c r="G142" s="655"/>
      <c r="H142" s="655"/>
      <c r="I142" s="655">
        <f t="shared" si="56"/>
        <v>43.710758377425044</v>
      </c>
      <c r="J142" s="655">
        <f t="shared" si="56"/>
        <v>47.944776119402988</v>
      </c>
      <c r="K142" s="655">
        <f t="shared" si="56"/>
        <v>85.411764705882348</v>
      </c>
      <c r="L142" s="655">
        <f t="shared" si="56"/>
        <v>54.952879581151826</v>
      </c>
      <c r="M142" s="655">
        <f t="shared" si="56"/>
        <v>58.749347258485635</v>
      </c>
      <c r="N142" s="655"/>
      <c r="O142" s="655">
        <f t="shared" si="56"/>
        <v>47.306691449814124</v>
      </c>
      <c r="P142" s="655">
        <f t="shared" si="56"/>
        <v>42.854897218863364</v>
      </c>
      <c r="Q142" s="655">
        <f t="shared" si="56"/>
        <v>98.703999999999994</v>
      </c>
      <c r="R142" s="655">
        <f t="shared" si="56"/>
        <v>70.235474006116206</v>
      </c>
      <c r="S142" s="655">
        <f t="shared" si="56"/>
        <v>48.957627118644076</v>
      </c>
      <c r="T142" s="655"/>
      <c r="U142" s="655">
        <f t="shared" si="56"/>
        <v>40.630093520374075</v>
      </c>
      <c r="V142" s="655">
        <f t="shared" si="56"/>
        <v>37.955792682926834</v>
      </c>
      <c r="W142" s="655">
        <f t="shared" si="56"/>
        <v>62.255072463768116</v>
      </c>
      <c r="X142" s="655">
        <f t="shared" si="56"/>
        <v>46.032846715328461</v>
      </c>
      <c r="Y142" s="655">
        <f t="shared" si="56"/>
        <v>47.259351620947633</v>
      </c>
      <c r="Z142" s="655"/>
      <c r="AA142" s="655">
        <f t="shared" si="56"/>
        <v>38.129443326626422</v>
      </c>
      <c r="AB142" s="655">
        <f t="shared" si="56"/>
        <v>38.445983379501385</v>
      </c>
      <c r="AC142" s="655">
        <f t="shared" si="56"/>
        <v>65.167567567567559</v>
      </c>
      <c r="AD142" s="655">
        <f t="shared" si="56"/>
        <v>47.348993288590606</v>
      </c>
      <c r="AE142" s="655">
        <f t="shared" si="56"/>
        <v>39.874109263657957</v>
      </c>
    </row>
    <row r="143" spans="1:31" x14ac:dyDescent="0.2">
      <c r="B143" s="673"/>
      <c r="C143" s="673"/>
      <c r="D143" s="673"/>
      <c r="E143" s="673"/>
      <c r="F143" s="673"/>
      <c r="G143" s="673"/>
      <c r="H143" s="673"/>
      <c r="I143" s="673"/>
      <c r="J143" s="673"/>
      <c r="K143" s="673"/>
      <c r="L143" s="673"/>
      <c r="M143" s="673"/>
      <c r="N143" s="673"/>
      <c r="O143" s="673"/>
      <c r="P143" s="673"/>
      <c r="Q143" s="673"/>
      <c r="R143" s="673"/>
      <c r="S143" s="673"/>
      <c r="T143" s="673"/>
      <c r="U143" s="673"/>
      <c r="V143" s="673"/>
      <c r="W143" s="673"/>
      <c r="X143" s="673"/>
      <c r="Y143" s="673"/>
      <c r="Z143" s="673"/>
      <c r="AA143" s="673"/>
      <c r="AB143" s="673"/>
      <c r="AC143" s="673"/>
      <c r="AD143" s="673"/>
      <c r="AE143" s="673"/>
    </row>
    <row r="144" spans="1:31" x14ac:dyDescent="0.2">
      <c r="B144" s="673"/>
      <c r="C144" s="673"/>
      <c r="D144" s="673"/>
      <c r="E144" s="673"/>
      <c r="F144" s="673"/>
      <c r="G144" s="673"/>
      <c r="H144" s="673"/>
      <c r="I144" s="673"/>
      <c r="J144" s="673"/>
      <c r="K144" s="673"/>
      <c r="L144" s="673"/>
      <c r="M144" s="673"/>
      <c r="N144" s="673"/>
      <c r="O144" s="673"/>
      <c r="P144" s="673"/>
      <c r="Q144" s="673"/>
      <c r="R144" s="673"/>
      <c r="S144" s="673"/>
      <c r="T144" s="673"/>
      <c r="U144" s="673"/>
      <c r="V144" s="673"/>
      <c r="W144" s="673"/>
      <c r="X144" s="673"/>
      <c r="Y144" s="673"/>
      <c r="Z144" s="673"/>
      <c r="AA144" s="673"/>
      <c r="AB144" s="673"/>
      <c r="AC144" s="673"/>
      <c r="AD144" s="673"/>
      <c r="AE144" s="673"/>
    </row>
    <row r="145" spans="1:8" x14ac:dyDescent="0.2">
      <c r="A145" s="640" t="s">
        <v>84</v>
      </c>
      <c r="B145" s="664"/>
      <c r="F145" s="664"/>
    </row>
    <row r="146" spans="1:8" x14ac:dyDescent="0.2">
      <c r="A146" s="640"/>
      <c r="B146" s="664"/>
      <c r="F146" s="664"/>
    </row>
    <row r="147" spans="1:8" x14ac:dyDescent="0.2">
      <c r="B147" s="649" t="s">
        <v>17</v>
      </c>
      <c r="C147" s="649" t="s">
        <v>18</v>
      </c>
      <c r="D147" s="649" t="s">
        <v>19</v>
      </c>
      <c r="E147" s="649" t="s">
        <v>20</v>
      </c>
      <c r="F147" s="649" t="s">
        <v>21</v>
      </c>
    </row>
    <row r="148" spans="1:8" x14ac:dyDescent="0.2">
      <c r="A148" s="654">
        <v>1978</v>
      </c>
      <c r="B148" s="659">
        <f t="shared" ref="B148:G158" si="57">B65/B8</f>
        <v>154.15175257731957</v>
      </c>
      <c r="C148" s="659">
        <f t="shared" si="57"/>
        <v>140.46129032258065</v>
      </c>
      <c r="D148" s="659">
        <f t="shared" si="57"/>
        <v>94.310416666666669</v>
      </c>
      <c r="E148" s="659">
        <f t="shared" si="57"/>
        <v>131.60545454545456</v>
      </c>
      <c r="F148" s="659">
        <f t="shared" si="57"/>
        <v>81.58369565217393</v>
      </c>
      <c r="G148" s="659">
        <f t="shared" si="57"/>
        <v>137.89438642297648</v>
      </c>
      <c r="H148" s="659"/>
    </row>
    <row r="149" spans="1:8" x14ac:dyDescent="0.2">
      <c r="A149" s="654">
        <v>1979</v>
      </c>
      <c r="B149" s="659">
        <f t="shared" si="57"/>
        <v>138.0437125748503</v>
      </c>
      <c r="C149" s="659">
        <f t="shared" si="57"/>
        <v>136.03939393939396</v>
      </c>
      <c r="D149" s="659">
        <f t="shared" si="57"/>
        <v>85.409756097560987</v>
      </c>
      <c r="E149" s="659">
        <f t="shared" si="57"/>
        <v>128.86914893617021</v>
      </c>
      <c r="F149" s="659">
        <f t="shared" si="57"/>
        <v>77.20471698113208</v>
      </c>
      <c r="G149" s="659">
        <f t="shared" si="57"/>
        <v>125.73987096774196</v>
      </c>
      <c r="H149" s="659"/>
    </row>
    <row r="150" spans="1:8" x14ac:dyDescent="0.2">
      <c r="A150" s="654">
        <v>1980</v>
      </c>
      <c r="B150" s="659">
        <f t="shared" si="57"/>
        <v>124.7511320754717</v>
      </c>
      <c r="C150" s="659">
        <f t="shared" si="57"/>
        <v>118.37575757575758</v>
      </c>
      <c r="D150" s="659">
        <f t="shared" si="57"/>
        <v>84.96521739130435</v>
      </c>
      <c r="E150" s="659">
        <f t="shared" si="57"/>
        <v>110.410101010101</v>
      </c>
      <c r="F150" s="659">
        <f t="shared" si="57"/>
        <v>77.249999999999986</v>
      </c>
      <c r="G150" s="659">
        <f t="shared" si="57"/>
        <v>114.22365196078432</v>
      </c>
      <c r="H150" s="659"/>
    </row>
    <row r="151" spans="1:8" x14ac:dyDescent="0.2">
      <c r="A151" s="654">
        <v>1981</v>
      </c>
      <c r="B151" s="659">
        <f t="shared" si="57"/>
        <v>126.81153846153846</v>
      </c>
      <c r="C151" s="659">
        <f t="shared" si="57"/>
        <v>107.26666666666667</v>
      </c>
      <c r="D151" s="659">
        <f t="shared" si="57"/>
        <v>80.099999999999994</v>
      </c>
      <c r="E151" s="659">
        <f t="shared" si="57"/>
        <v>108.42903225806451</v>
      </c>
      <c r="F151" s="659">
        <f t="shared" si="57"/>
        <v>76.919166666666669</v>
      </c>
      <c r="G151" s="659">
        <f t="shared" si="57"/>
        <v>114.48315282791818</v>
      </c>
      <c r="H151" s="659"/>
    </row>
    <row r="152" spans="1:8" x14ac:dyDescent="0.2">
      <c r="A152" s="654">
        <v>1982</v>
      </c>
      <c r="B152" s="659">
        <f t="shared" si="57"/>
        <v>112.22026022304833</v>
      </c>
      <c r="C152" s="659">
        <f t="shared" si="57"/>
        <v>110.95641025641027</v>
      </c>
      <c r="D152" s="659">
        <f t="shared" si="57"/>
        <v>72.664864864864867</v>
      </c>
      <c r="E152" s="659">
        <f t="shared" si="57"/>
        <v>98.740594059405936</v>
      </c>
      <c r="F152" s="659">
        <f t="shared" si="57"/>
        <v>72.823770491803288</v>
      </c>
      <c r="G152" s="659">
        <f t="shared" si="57"/>
        <v>103.04384707287933</v>
      </c>
      <c r="H152" s="659"/>
    </row>
    <row r="153" spans="1:8" x14ac:dyDescent="0.2">
      <c r="A153" s="654">
        <v>1984</v>
      </c>
      <c r="B153" s="659">
        <f t="shared" si="57"/>
        <v>117.19906542056074</v>
      </c>
      <c r="C153" s="659">
        <f t="shared" si="57"/>
        <v>110.62439024390245</v>
      </c>
      <c r="D153" s="659">
        <f t="shared" si="57"/>
        <v>73.237254901960782</v>
      </c>
      <c r="E153" s="659">
        <f t="shared" si="57"/>
        <v>97.203000000000003</v>
      </c>
      <c r="F153" s="659">
        <f t="shared" si="57"/>
        <v>71.235294117647058</v>
      </c>
      <c r="G153" s="659">
        <f t="shared" si="57"/>
        <v>104.72827346465816</v>
      </c>
      <c r="H153" s="659"/>
    </row>
    <row r="154" spans="1:8" x14ac:dyDescent="0.2">
      <c r="A154" s="654">
        <v>1987</v>
      </c>
      <c r="B154" s="659">
        <f t="shared" si="57"/>
        <v>114.4088768115942</v>
      </c>
      <c r="C154" s="659">
        <f t="shared" si="57"/>
        <v>99.169811320754718</v>
      </c>
      <c r="D154" s="659">
        <f t="shared" si="57"/>
        <v>76.690196078431384</v>
      </c>
      <c r="E154" s="659">
        <f t="shared" si="57"/>
        <v>92.948514851485143</v>
      </c>
      <c r="F154" s="659">
        <f t="shared" si="57"/>
        <v>64.230201342281873</v>
      </c>
      <c r="G154" s="659">
        <f t="shared" si="57"/>
        <v>100.74944812362031</v>
      </c>
      <c r="H154" s="659"/>
    </row>
    <row r="155" spans="1:8" x14ac:dyDescent="0.2">
      <c r="A155" s="654">
        <v>1990</v>
      </c>
      <c r="B155" s="659">
        <f t="shared" si="57"/>
        <v>113.2443493150685</v>
      </c>
      <c r="C155" s="659">
        <f t="shared" si="57"/>
        <v>87.293333333333337</v>
      </c>
      <c r="D155" s="659">
        <f t="shared" si="57"/>
        <v>78.224999999999994</v>
      </c>
      <c r="E155" s="659">
        <f t="shared" si="57"/>
        <v>94.478999999999999</v>
      </c>
      <c r="F155" s="659">
        <f t="shared" si="57"/>
        <v>50.608333333333334</v>
      </c>
      <c r="G155" s="659">
        <f t="shared" si="57"/>
        <v>98.059042553191489</v>
      </c>
      <c r="H155" s="659"/>
    </row>
    <row r="156" spans="1:8" x14ac:dyDescent="0.2">
      <c r="A156" s="654">
        <v>1993</v>
      </c>
      <c r="B156" s="659">
        <f t="shared" si="57"/>
        <v>121.24268907563024</v>
      </c>
      <c r="C156" s="659">
        <f t="shared" si="57"/>
        <v>96.323287671232876</v>
      </c>
      <c r="D156" s="659">
        <f t="shared" si="57"/>
        <v>81.519642857142856</v>
      </c>
      <c r="E156" s="659">
        <f t="shared" si="57"/>
        <v>99.74</v>
      </c>
      <c r="F156" s="659">
        <f t="shared" si="57"/>
        <v>51.535185185185185</v>
      </c>
      <c r="G156" s="659">
        <f t="shared" si="57"/>
        <v>103.58592132505176</v>
      </c>
      <c r="H156" s="659"/>
    </row>
    <row r="157" spans="1:8" x14ac:dyDescent="0.2">
      <c r="A157" s="654">
        <v>1997</v>
      </c>
      <c r="B157" s="659">
        <f t="shared" si="57"/>
        <v>117.87398119122257</v>
      </c>
      <c r="C157" s="659">
        <f t="shared" si="57"/>
        <v>94.86363636363636</v>
      </c>
      <c r="D157" s="659">
        <f t="shared" si="57"/>
        <v>79.707936507936509</v>
      </c>
      <c r="E157" s="659">
        <f t="shared" si="57"/>
        <v>91.923214285714295</v>
      </c>
      <c r="F157" s="659">
        <f t="shared" si="57"/>
        <v>48.651265822784815</v>
      </c>
      <c r="G157" s="659">
        <f t="shared" si="57"/>
        <v>101.03678500986196</v>
      </c>
      <c r="H157" s="659"/>
    </row>
    <row r="158" spans="1:8" x14ac:dyDescent="0.2">
      <c r="A158" s="654">
        <v>2001</v>
      </c>
      <c r="B158" s="659">
        <f t="shared" si="57"/>
        <v>108.48240887480189</v>
      </c>
      <c r="C158" s="659">
        <f t="shared" si="57"/>
        <v>100.32264150943398</v>
      </c>
      <c r="D158" s="659">
        <f t="shared" si="57"/>
        <v>76.001470588235293</v>
      </c>
      <c r="E158" s="659">
        <f t="shared" si="57"/>
        <v>78.024210526315798</v>
      </c>
      <c r="F158" s="659">
        <f t="shared" si="57"/>
        <v>41.054705882352941</v>
      </c>
      <c r="G158" s="659">
        <f t="shared" si="57"/>
        <v>92.19280373831775</v>
      </c>
    </row>
    <row r="160" spans="1:8" x14ac:dyDescent="0.2">
      <c r="G160" s="674" t="s">
        <v>652</v>
      </c>
    </row>
    <row r="161" spans="2:29" x14ac:dyDescent="0.2">
      <c r="G161" s="641">
        <v>1993</v>
      </c>
      <c r="I161" s="659">
        <f>I35+J35</f>
        <v>31.88</v>
      </c>
      <c r="J161" s="659">
        <f>L35+M35</f>
        <v>7.67</v>
      </c>
      <c r="K161" s="659">
        <f>K35</f>
        <v>0.5</v>
      </c>
      <c r="O161" s="659">
        <f>O35+P35</f>
        <v>43.89</v>
      </c>
      <c r="P161" s="659">
        <f>R35+S35</f>
        <v>5.2899999999999991</v>
      </c>
      <c r="Q161" s="659">
        <f>Q35</f>
        <v>1.39</v>
      </c>
      <c r="U161" s="659">
        <f>U35+V35</f>
        <v>49.239999999999995</v>
      </c>
      <c r="V161" s="659">
        <f>X35+Y35</f>
        <v>5.35</v>
      </c>
      <c r="W161" s="659">
        <f>W35</f>
        <v>2.5499999999999998</v>
      </c>
      <c r="AA161" s="659">
        <f>AA35+AB35</f>
        <v>27.2</v>
      </c>
      <c r="AB161" s="659">
        <f>AD35+AE35</f>
        <v>5.27</v>
      </c>
      <c r="AC161" s="659">
        <f>AC35</f>
        <v>0.99</v>
      </c>
    </row>
    <row r="162" spans="2:29" x14ac:dyDescent="0.2">
      <c r="G162" s="641">
        <v>2001</v>
      </c>
      <c r="I162" s="659">
        <f>I37+J37</f>
        <v>35.050000000000004</v>
      </c>
      <c r="J162" s="659">
        <f>L37+M37</f>
        <v>9.56</v>
      </c>
      <c r="K162" s="659">
        <f>K37</f>
        <v>0.68</v>
      </c>
      <c r="O162" s="659">
        <f>O37+P37</f>
        <v>51.31</v>
      </c>
      <c r="P162" s="659">
        <f>R37+S37</f>
        <v>5.63</v>
      </c>
      <c r="Q162" s="659">
        <f>Q37</f>
        <v>1.25</v>
      </c>
      <c r="U162" s="659">
        <f>U37+V37</f>
        <v>66.44</v>
      </c>
      <c r="V162" s="659">
        <f>X37+Y37</f>
        <v>6.75</v>
      </c>
      <c r="W162" s="659">
        <f>W37</f>
        <v>3.45</v>
      </c>
      <c r="AA162" s="659">
        <f>AA37+AB37</f>
        <v>33.43</v>
      </c>
      <c r="AB162" s="659">
        <f>AD37+AE37</f>
        <v>5.7</v>
      </c>
      <c r="AC162" s="659">
        <f>AC37</f>
        <v>1.85</v>
      </c>
    </row>
    <row r="164" spans="2:29" x14ac:dyDescent="0.2">
      <c r="G164" s="641">
        <v>1993</v>
      </c>
      <c r="I164" s="659">
        <f>I125+J125</f>
        <v>1366.878536585366</v>
      </c>
      <c r="J164" s="659">
        <f>L125+M125</f>
        <v>519.92707317073177</v>
      </c>
      <c r="K164" s="659">
        <f>K125</f>
        <v>33.222926829268296</v>
      </c>
      <c r="O164" s="659">
        <f>O125+P125</f>
        <v>1905.0787804878048</v>
      </c>
      <c r="P164" s="659">
        <f>R125+S125</f>
        <v>389.58097560975602</v>
      </c>
      <c r="Q164" s="659">
        <f>Q125</f>
        <v>103.56024390243903</v>
      </c>
      <c r="U164" s="659">
        <f>U125+V125</f>
        <v>1303.3670731707314</v>
      </c>
      <c r="V164" s="659">
        <f>X125+Y125</f>
        <v>96.194390243902433</v>
      </c>
      <c r="W164" s="659">
        <f>W125</f>
        <v>60.016097560975595</v>
      </c>
      <c r="AA164" s="659">
        <f>AA125+AB125</f>
        <v>797.98073170731686</v>
      </c>
      <c r="AB164" s="659">
        <f>AD125+AE125</f>
        <v>144.23414634146343</v>
      </c>
      <c r="AC164" s="659">
        <f>AC125</f>
        <v>48.891463414634146</v>
      </c>
    </row>
    <row r="165" spans="2:29" x14ac:dyDescent="0.2">
      <c r="G165" s="641">
        <v>2001</v>
      </c>
      <c r="I165" s="659">
        <f>I127+J127</f>
        <v>1198.449512195122</v>
      </c>
      <c r="J165" s="659">
        <f>L127+M127</f>
        <v>411.73878048780483</v>
      </c>
      <c r="K165" s="659">
        <f>K127</f>
        <v>39.358048780487806</v>
      </c>
      <c r="O165" s="659">
        <f>O127+P127</f>
        <v>1741.9924390243903</v>
      </c>
      <c r="P165" s="659">
        <f>R127+S127</f>
        <v>248.58560975609754</v>
      </c>
      <c r="Q165" s="659">
        <f>Q127</f>
        <v>83.438536585365853</v>
      </c>
      <c r="U165" s="659">
        <f>U127+V127</f>
        <v>1252.5492682926824</v>
      </c>
      <c r="V165" s="659">
        <f>X127+Y127</f>
        <v>83.654634146341408</v>
      </c>
      <c r="W165" s="659">
        <f>W127</f>
        <v>50.233658536585324</v>
      </c>
      <c r="AA165" s="659">
        <f>AA127+AB127</f>
        <v>811.01975609756096</v>
      </c>
      <c r="AB165" s="659">
        <f>AD127+AE127</f>
        <v>123.10780487804877</v>
      </c>
      <c r="AC165" s="659">
        <f>AC127</f>
        <v>64.081951219512192</v>
      </c>
    </row>
    <row r="167" spans="2:29" x14ac:dyDescent="0.2">
      <c r="G167" s="641">
        <v>1993</v>
      </c>
      <c r="I167" s="641">
        <f t="shared" ref="I167:K168" si="58">I164/I161</f>
        <v>42.875738286868447</v>
      </c>
      <c r="J167" s="641">
        <f t="shared" si="58"/>
        <v>67.787102108309227</v>
      </c>
      <c r="K167" s="641">
        <f t="shared" si="58"/>
        <v>66.445853658536592</v>
      </c>
      <c r="O167" s="641">
        <f t="shared" ref="O167:Q168" si="59">O164/O161</f>
        <v>43.405759409610496</v>
      </c>
      <c r="P167" s="641">
        <f t="shared" si="59"/>
        <v>73.644796901655212</v>
      </c>
      <c r="Q167" s="641">
        <f t="shared" si="59"/>
        <v>74.503772591682761</v>
      </c>
      <c r="U167" s="641">
        <f t="shared" ref="U167:W168" si="60">U164/U161</f>
        <v>26.469680608666359</v>
      </c>
      <c r="V167" s="641">
        <f t="shared" si="60"/>
        <v>17.980259858673353</v>
      </c>
      <c r="W167" s="641">
        <f t="shared" si="60"/>
        <v>23.535724533715921</v>
      </c>
      <c r="AA167" s="641">
        <f t="shared" ref="AA167:AC168" si="61">AA164/AA161</f>
        <v>29.337526901004296</v>
      </c>
      <c r="AB167" s="641">
        <f t="shared" si="61"/>
        <v>27.368908224186612</v>
      </c>
      <c r="AC167" s="641">
        <f t="shared" si="61"/>
        <v>49.385316580438534</v>
      </c>
    </row>
    <row r="168" spans="2:29" x14ac:dyDescent="0.2">
      <c r="G168" s="641">
        <v>2001</v>
      </c>
      <c r="I168" s="641">
        <f t="shared" si="58"/>
        <v>34.192568108277371</v>
      </c>
      <c r="J168" s="641">
        <f t="shared" si="58"/>
        <v>43.068910092866609</v>
      </c>
      <c r="K168" s="641">
        <f t="shared" si="58"/>
        <v>57.879483500717356</v>
      </c>
      <c r="O168" s="641">
        <f t="shared" si="59"/>
        <v>33.950349620432476</v>
      </c>
      <c r="P168" s="641">
        <f t="shared" si="59"/>
        <v>44.153749512628337</v>
      </c>
      <c r="Q168" s="641">
        <f t="shared" si="59"/>
        <v>66.750829268292676</v>
      </c>
      <c r="U168" s="641">
        <f t="shared" si="60"/>
        <v>18.852336970088537</v>
      </c>
      <c r="V168" s="641">
        <f t="shared" si="60"/>
        <v>12.393279132791319</v>
      </c>
      <c r="W168" s="641">
        <f t="shared" si="60"/>
        <v>14.560480735242121</v>
      </c>
      <c r="AA168" s="641">
        <f t="shared" si="61"/>
        <v>24.260237992747861</v>
      </c>
      <c r="AB168" s="641">
        <f t="shared" si="61"/>
        <v>21.597860504920835</v>
      </c>
      <c r="AC168" s="641">
        <f t="shared" si="61"/>
        <v>34.638892551087672</v>
      </c>
    </row>
    <row r="169" spans="2:29" x14ac:dyDescent="0.2">
      <c r="I169" s="675">
        <f>AVERAGE(I167,I168)</f>
        <v>38.534153197572905</v>
      </c>
      <c r="J169" s="675">
        <f>AVERAGE(J167,J168)</f>
        <v>55.428006100587922</v>
      </c>
      <c r="K169" s="675">
        <f>AVERAGE(K167,K168)</f>
        <v>62.162668579626974</v>
      </c>
      <c r="O169" s="675">
        <f>AVERAGE(O167,O168)</f>
        <v>38.678054515021486</v>
      </c>
      <c r="P169" s="675">
        <f>AVERAGE(P167,P168)</f>
        <v>58.899273207141775</v>
      </c>
      <c r="Q169" s="675">
        <f>AVERAGE(Q167,Q168)</f>
        <v>70.627300929987712</v>
      </c>
      <c r="U169" s="675">
        <f>AVERAGE(U167,U168)</f>
        <v>22.661008789377448</v>
      </c>
      <c r="V169" s="675">
        <f>AVERAGE(V167,V168)</f>
        <v>15.186769495732335</v>
      </c>
      <c r="W169" s="675">
        <f>AVERAGE(W167,W168)</f>
        <v>19.048102634479022</v>
      </c>
      <c r="AA169" s="675">
        <f>AVERAGE(AA167,AA168)</f>
        <v>26.798882446876078</v>
      </c>
      <c r="AB169" s="675">
        <f>AVERAGE(AB167,AB168)</f>
        <v>24.483384364553721</v>
      </c>
      <c r="AC169" s="675">
        <f>AVERAGE(AC167,AC168)</f>
        <v>42.012104565763103</v>
      </c>
    </row>
    <row r="172" spans="2:29" x14ac:dyDescent="0.2">
      <c r="G172" s="674" t="s">
        <v>34</v>
      </c>
    </row>
    <row r="173" spans="2:29" x14ac:dyDescent="0.2">
      <c r="G173" s="641">
        <v>1993</v>
      </c>
      <c r="I173" s="659">
        <f t="shared" ref="I173:K174" si="62">I161</f>
        <v>31.88</v>
      </c>
      <c r="J173" s="659">
        <f t="shared" si="62"/>
        <v>7.67</v>
      </c>
      <c r="K173" s="659">
        <f t="shared" si="62"/>
        <v>0.5</v>
      </c>
      <c r="O173" s="659">
        <f t="shared" ref="O173:Q174" si="63">O161</f>
        <v>43.89</v>
      </c>
      <c r="P173" s="659">
        <f t="shared" si="63"/>
        <v>5.2899999999999991</v>
      </c>
      <c r="Q173" s="659">
        <f t="shared" si="63"/>
        <v>1.39</v>
      </c>
      <c r="U173" s="659">
        <f t="shared" ref="U173:W174" si="64">U161</f>
        <v>49.239999999999995</v>
      </c>
      <c r="V173" s="659">
        <f t="shared" si="64"/>
        <v>5.35</v>
      </c>
      <c r="W173" s="659">
        <f t="shared" si="64"/>
        <v>2.5499999999999998</v>
      </c>
      <c r="AA173" s="659">
        <f t="shared" ref="AA173:AC174" si="65">AA161</f>
        <v>27.2</v>
      </c>
      <c r="AB173" s="659">
        <f t="shared" si="65"/>
        <v>5.27</v>
      </c>
      <c r="AC173" s="659">
        <f t="shared" si="65"/>
        <v>0.99</v>
      </c>
    </row>
    <row r="174" spans="2:29" x14ac:dyDescent="0.2">
      <c r="G174" s="641">
        <v>2001</v>
      </c>
      <c r="I174" s="659">
        <f t="shared" si="62"/>
        <v>35.050000000000004</v>
      </c>
      <c r="J174" s="659">
        <f t="shared" si="62"/>
        <v>9.56</v>
      </c>
      <c r="K174" s="659">
        <f t="shared" si="62"/>
        <v>0.68</v>
      </c>
      <c r="O174" s="659">
        <f t="shared" si="63"/>
        <v>51.31</v>
      </c>
      <c r="P174" s="659">
        <f t="shared" si="63"/>
        <v>5.63</v>
      </c>
      <c r="Q174" s="659">
        <f t="shared" si="63"/>
        <v>1.25</v>
      </c>
      <c r="U174" s="659">
        <f t="shared" si="64"/>
        <v>66.44</v>
      </c>
      <c r="V174" s="659">
        <f t="shared" si="64"/>
        <v>6.75</v>
      </c>
      <c r="W174" s="659">
        <f t="shared" si="64"/>
        <v>3.45</v>
      </c>
      <c r="AA174" s="659">
        <f t="shared" si="65"/>
        <v>33.43</v>
      </c>
      <c r="AB174" s="659">
        <f t="shared" si="65"/>
        <v>5.7</v>
      </c>
      <c r="AC174" s="659">
        <f t="shared" si="65"/>
        <v>1.85</v>
      </c>
    </row>
    <row r="175" spans="2:29" x14ac:dyDescent="0.2">
      <c r="B175" s="664"/>
      <c r="F175" s="664"/>
    </row>
    <row r="176" spans="2:29" x14ac:dyDescent="0.2">
      <c r="B176" s="649"/>
      <c r="C176" s="649"/>
      <c r="D176" s="649"/>
      <c r="E176" s="649"/>
      <c r="F176" s="649"/>
      <c r="G176" s="641">
        <v>1993</v>
      </c>
      <c r="I176" s="659">
        <f>I108+J108</f>
        <v>347.14146341463419</v>
      </c>
      <c r="J176" s="659">
        <f>L108+M108</f>
        <v>102.0829268292683</v>
      </c>
      <c r="K176" s="659">
        <f>K108</f>
        <v>14.117073170731707</v>
      </c>
      <c r="O176" s="659">
        <f>O108+P108</f>
        <v>582.75121951219512</v>
      </c>
      <c r="P176" s="659">
        <f>R108+S108</f>
        <v>103.03902439024394</v>
      </c>
      <c r="Q176" s="659">
        <f>Q108</f>
        <v>45.40975609756098</v>
      </c>
      <c r="U176" s="659">
        <f>U108+V108</f>
        <v>1194.0829268292684</v>
      </c>
      <c r="V176" s="659">
        <f>X108+Y108</f>
        <v>172.37560975609756</v>
      </c>
      <c r="W176" s="659">
        <f>W108</f>
        <v>119.6439024390244</v>
      </c>
      <c r="AA176" s="659">
        <f>AA108+AB108</f>
        <v>419.82926829268303</v>
      </c>
      <c r="AB176" s="659">
        <f>AD108+AE108</f>
        <v>105.36585365853658</v>
      </c>
      <c r="AC176" s="659">
        <f>AC108</f>
        <v>31.658536585365852</v>
      </c>
    </row>
    <row r="177" spans="1:29" x14ac:dyDescent="0.2">
      <c r="A177" s="654"/>
      <c r="B177" s="659"/>
      <c r="C177" s="659"/>
      <c r="D177" s="659"/>
      <c r="E177" s="659"/>
      <c r="F177" s="659"/>
      <c r="G177" s="641">
        <v>2001</v>
      </c>
      <c r="I177" s="659">
        <f>I110+J110</f>
        <v>361.98048780487807</v>
      </c>
      <c r="J177" s="659">
        <f>L110+M110</f>
        <v>128.15121951219513</v>
      </c>
      <c r="K177" s="659">
        <f>K110</f>
        <v>18.721951219512196</v>
      </c>
      <c r="O177" s="659">
        <f>O110+P110</f>
        <v>648.49756097560976</v>
      </c>
      <c r="P177" s="659">
        <f>R110+S110</f>
        <v>96.624390243902468</v>
      </c>
      <c r="Q177" s="659">
        <f>Q110</f>
        <v>39.94146341463415</v>
      </c>
      <c r="U177" s="659">
        <f>U110+V110</f>
        <v>1429.3707317073172</v>
      </c>
      <c r="V177" s="659">
        <f>X110+Y110</f>
        <v>231.98536585365858</v>
      </c>
      <c r="W177" s="659">
        <f>W110</f>
        <v>164.54634146341468</v>
      </c>
      <c r="AA177" s="659">
        <f>AA110+AB110</f>
        <v>464.7902439024391</v>
      </c>
      <c r="AB177" s="659">
        <f>AD110+AE110</f>
        <v>115.31219512195123</v>
      </c>
      <c r="AC177" s="659">
        <f>AC110</f>
        <v>56.478048780487811</v>
      </c>
    </row>
    <row r="178" spans="1:29" x14ac:dyDescent="0.2">
      <c r="A178" s="654"/>
      <c r="B178" s="659"/>
      <c r="C178" s="659"/>
      <c r="D178" s="659"/>
      <c r="E178" s="659"/>
      <c r="F178" s="659"/>
    </row>
    <row r="179" spans="1:29" x14ac:dyDescent="0.2">
      <c r="A179" s="654"/>
      <c r="B179" s="659"/>
      <c r="C179" s="659"/>
      <c r="D179" s="659"/>
      <c r="E179" s="659"/>
      <c r="F179" s="659"/>
      <c r="G179" s="641">
        <v>1993</v>
      </c>
      <c r="I179" s="641">
        <f t="shared" ref="I179:K180" si="66">I176/I173</f>
        <v>10.889004498576982</v>
      </c>
      <c r="J179" s="641">
        <f t="shared" si="66"/>
        <v>13.309377683085827</v>
      </c>
      <c r="K179" s="641">
        <f t="shared" si="66"/>
        <v>28.234146341463415</v>
      </c>
      <c r="O179" s="641">
        <f t="shared" ref="O179:Q180" si="67">O176/O173</f>
        <v>13.277539747372867</v>
      </c>
      <c r="P179" s="641">
        <f t="shared" si="67"/>
        <v>19.478076444280521</v>
      </c>
      <c r="Q179" s="641">
        <f t="shared" si="67"/>
        <v>32.668889278820849</v>
      </c>
      <c r="U179" s="641">
        <f t="shared" ref="U179:W180" si="68">U176/U173</f>
        <v>24.250262526995705</v>
      </c>
      <c r="V179" s="641">
        <f t="shared" si="68"/>
        <v>32.219740141326646</v>
      </c>
      <c r="W179" s="641">
        <f t="shared" si="68"/>
        <v>46.919177427068398</v>
      </c>
      <c r="AA179" s="641">
        <f t="shared" ref="AA179:AC180" si="69">AA176/AA173</f>
        <v>15.434899569583935</v>
      </c>
      <c r="AB179" s="641">
        <f t="shared" si="69"/>
        <v>19.993520618318136</v>
      </c>
      <c r="AC179" s="641">
        <f t="shared" si="69"/>
        <v>31.978319783197829</v>
      </c>
    </row>
    <row r="180" spans="1:29" x14ac:dyDescent="0.2">
      <c r="A180" s="654"/>
      <c r="B180" s="659"/>
      <c r="C180" s="659"/>
      <c r="D180" s="659"/>
      <c r="E180" s="659"/>
      <c r="F180" s="659"/>
      <c r="G180" s="641">
        <v>2001</v>
      </c>
      <c r="I180" s="641">
        <f t="shared" si="66"/>
        <v>10.327546014404508</v>
      </c>
      <c r="J180" s="641">
        <f t="shared" si="66"/>
        <v>13.404939279518318</v>
      </c>
      <c r="K180" s="641">
        <f t="shared" si="66"/>
        <v>27.532281205164992</v>
      </c>
      <c r="O180" s="641">
        <f t="shared" si="67"/>
        <v>12.638814285238935</v>
      </c>
      <c r="P180" s="641">
        <f t="shared" si="67"/>
        <v>17.16241389767362</v>
      </c>
      <c r="Q180" s="641">
        <f t="shared" si="67"/>
        <v>31.953170731707321</v>
      </c>
      <c r="U180" s="641">
        <f t="shared" si="68"/>
        <v>21.513707581386473</v>
      </c>
      <c r="V180" s="641">
        <f t="shared" si="68"/>
        <v>34.368202348690161</v>
      </c>
      <c r="W180" s="641">
        <f t="shared" si="68"/>
        <v>47.694591728525992</v>
      </c>
      <c r="AA180" s="641">
        <f t="shared" si="69"/>
        <v>13.90338749334248</v>
      </c>
      <c r="AB180" s="641">
        <f t="shared" si="69"/>
        <v>20.230209670517759</v>
      </c>
      <c r="AC180" s="641">
        <f t="shared" si="69"/>
        <v>30.528675016479895</v>
      </c>
    </row>
    <row r="181" spans="1:29" x14ac:dyDescent="0.2">
      <c r="A181" s="654"/>
      <c r="B181" s="659"/>
      <c r="C181" s="659"/>
      <c r="D181" s="659"/>
      <c r="E181" s="659"/>
      <c r="F181" s="659"/>
      <c r="I181" s="675">
        <f>AVERAGE(I179,I180)</f>
        <v>10.608275256490746</v>
      </c>
      <c r="J181" s="675">
        <f>AVERAGE(J179,J180)</f>
        <v>13.357158481302072</v>
      </c>
      <c r="K181" s="675">
        <f>AVERAGE(K179,K180)</f>
        <v>27.883213773314203</v>
      </c>
      <c r="O181" s="675">
        <f>AVERAGE(O179,O180)</f>
        <v>12.9581770163059</v>
      </c>
      <c r="P181" s="675">
        <f>AVERAGE(P179,P180)</f>
        <v>18.320245170977071</v>
      </c>
      <c r="Q181" s="675">
        <f>AVERAGE(Q179,Q180)</f>
        <v>32.311030005264087</v>
      </c>
      <c r="U181" s="675">
        <f>AVERAGE(U179,U180)</f>
        <v>22.881985054191091</v>
      </c>
      <c r="V181" s="675">
        <f>AVERAGE(V179,V180)</f>
        <v>33.293971245008407</v>
      </c>
      <c r="W181" s="675">
        <f>AVERAGE(W179,W180)</f>
        <v>47.306884577797192</v>
      </c>
      <c r="AA181" s="675">
        <f>AVERAGE(AA179,AA180)</f>
        <v>14.669143531463208</v>
      </c>
      <c r="AB181" s="675">
        <f>AVERAGE(AB179,AB180)</f>
        <v>20.111865144417948</v>
      </c>
      <c r="AC181" s="675">
        <f>AVERAGE(AC179,AC180)</f>
        <v>31.253497399838864</v>
      </c>
    </row>
    <row r="182" spans="1:29" x14ac:dyDescent="0.2">
      <c r="A182" s="654"/>
      <c r="B182" s="659"/>
      <c r="C182" s="659"/>
      <c r="D182" s="659"/>
      <c r="E182" s="659"/>
      <c r="F182" s="659"/>
    </row>
    <row r="183" spans="1:29" x14ac:dyDescent="0.2">
      <c r="A183" s="654"/>
      <c r="B183" s="659"/>
      <c r="C183" s="659"/>
      <c r="D183" s="659"/>
      <c r="E183" s="659"/>
      <c r="F183" s="659"/>
    </row>
    <row r="184" spans="1:29" x14ac:dyDescent="0.2">
      <c r="A184" s="654"/>
      <c r="B184" s="659"/>
      <c r="C184" s="659"/>
      <c r="D184" s="659"/>
      <c r="E184" s="659"/>
      <c r="F184" s="659"/>
    </row>
    <row r="185" spans="1:29" x14ac:dyDescent="0.2">
      <c r="A185" s="654"/>
      <c r="B185" s="659"/>
      <c r="C185" s="659"/>
      <c r="D185" s="659"/>
      <c r="E185" s="659"/>
      <c r="F185" s="659"/>
    </row>
    <row r="186" spans="1:29" x14ac:dyDescent="0.2">
      <c r="A186" s="654"/>
      <c r="B186" s="676"/>
      <c r="C186" s="676"/>
      <c r="D186" s="676"/>
      <c r="E186" s="676"/>
      <c r="F186" s="676"/>
    </row>
    <row r="190" spans="1:29" x14ac:dyDescent="0.2">
      <c r="F190" s="641">
        <f t="shared" ref="F190:F198" si="70">A178</f>
        <v>0</v>
      </c>
      <c r="G190" s="641">
        <f t="shared" ref="G190:G198" si="71">G28/G9*1000</f>
        <v>1744.3566651368183</v>
      </c>
    </row>
    <row r="191" spans="1:29" x14ac:dyDescent="0.2">
      <c r="F191" s="641">
        <f t="shared" si="70"/>
        <v>0</v>
      </c>
      <c r="G191" s="641">
        <f t="shared" si="71"/>
        <v>1746.2009803921569</v>
      </c>
    </row>
    <row r="192" spans="1:29" x14ac:dyDescent="0.2">
      <c r="F192" s="641">
        <f t="shared" si="70"/>
        <v>0</v>
      </c>
      <c r="G192" s="641">
        <f t="shared" si="71"/>
        <v>1735.3790613718406</v>
      </c>
    </row>
    <row r="193" spans="6:9" x14ac:dyDescent="0.2">
      <c r="F193" s="641">
        <f t="shared" si="70"/>
        <v>0</v>
      </c>
      <c r="G193" s="641">
        <f t="shared" si="71"/>
        <v>1699.522102747909</v>
      </c>
    </row>
    <row r="194" spans="6:9" x14ac:dyDescent="0.2">
      <c r="F194" s="641">
        <f t="shared" si="70"/>
        <v>0</v>
      </c>
      <c r="G194" s="641">
        <f t="shared" si="71"/>
        <v>1672.7694090382386</v>
      </c>
    </row>
    <row r="195" spans="6:9" x14ac:dyDescent="0.2">
      <c r="F195" s="641">
        <f t="shared" si="70"/>
        <v>0</v>
      </c>
      <c r="G195" s="641">
        <f t="shared" si="71"/>
        <v>1730.9050772626933</v>
      </c>
      <c r="I195" s="641">
        <f>G195/G198</f>
        <v>0.86111577695154584</v>
      </c>
    </row>
    <row r="196" spans="6:9" x14ac:dyDescent="0.2">
      <c r="F196" s="641">
        <f t="shared" si="70"/>
        <v>0</v>
      </c>
      <c r="G196" s="641">
        <f t="shared" si="71"/>
        <v>1800.31914893617</v>
      </c>
    </row>
    <row r="197" spans="6:9" x14ac:dyDescent="0.2">
      <c r="F197" s="641">
        <f t="shared" si="70"/>
        <v>0</v>
      </c>
      <c r="G197" s="641">
        <f t="shared" si="71"/>
        <v>1875.9834368530021</v>
      </c>
    </row>
    <row r="198" spans="6:9" x14ac:dyDescent="0.2">
      <c r="F198" s="641">
        <f t="shared" si="70"/>
        <v>0</v>
      </c>
      <c r="G198" s="641">
        <f t="shared" si="71"/>
        <v>2010.0724241638063</v>
      </c>
      <c r="I198" s="641">
        <f>G198/G194</f>
        <v>1.2016434622148553</v>
      </c>
    </row>
  </sheetData>
  <mergeCells count="34">
    <mergeCell ref="B25:F25"/>
    <mergeCell ref="I25:M25"/>
    <mergeCell ref="O25:S25"/>
    <mergeCell ref="U25:Y25"/>
    <mergeCell ref="AA25:AE25"/>
    <mergeCell ref="B6:F6"/>
    <mergeCell ref="I6:M6"/>
    <mergeCell ref="O6:S6"/>
    <mergeCell ref="U6:Y6"/>
    <mergeCell ref="AA6:AE6"/>
    <mergeCell ref="B46:F46"/>
    <mergeCell ref="I46:M46"/>
    <mergeCell ref="U46:Y46"/>
    <mergeCell ref="AA46:AE46"/>
    <mergeCell ref="B63:F63"/>
    <mergeCell ref="I63:M63"/>
    <mergeCell ref="O63:S63"/>
    <mergeCell ref="U63:Y63"/>
    <mergeCell ref="AA63:AE63"/>
    <mergeCell ref="B98:F98"/>
    <mergeCell ref="I98:M98"/>
    <mergeCell ref="O98:S98"/>
    <mergeCell ref="U98:Y98"/>
    <mergeCell ref="AA98:AE98"/>
    <mergeCell ref="B80:F80"/>
    <mergeCell ref="I80:M80"/>
    <mergeCell ref="O80:S80"/>
    <mergeCell ref="U80:Y80"/>
    <mergeCell ref="AA80:AE80"/>
    <mergeCell ref="B115:F115"/>
    <mergeCell ref="I115:M115"/>
    <mergeCell ref="O115:S115"/>
    <mergeCell ref="U115:Y115"/>
    <mergeCell ref="AA115:AE115"/>
  </mergeCells>
  <pageMargins left="0.75" right="0.75" top="1" bottom="1" header="0.5" footer="0.5"/>
  <pageSetup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B1:AN68"/>
  <sheetViews>
    <sheetView topLeftCell="A74" workbookViewId="0">
      <selection activeCell="A85" sqref="A85"/>
    </sheetView>
  </sheetViews>
  <sheetFormatPr defaultRowHeight="12.75" x14ac:dyDescent="0.2"/>
  <cols>
    <col min="3" max="3" width="13" customWidth="1"/>
    <col min="4" max="4" width="11.140625" customWidth="1"/>
    <col min="5" max="5" width="10.5703125" bestFit="1" customWidth="1"/>
    <col min="8" max="8" width="10.140625" customWidth="1"/>
    <col min="13" max="13" width="10.5703125" customWidth="1"/>
    <col min="14" max="14" width="11.140625" customWidth="1"/>
    <col min="15" max="15" width="12.5703125" customWidth="1"/>
    <col min="16" max="17" width="10.5703125" customWidth="1"/>
    <col min="18" max="18" width="11.42578125" customWidth="1"/>
    <col min="19" max="19" width="11" bestFit="1" customWidth="1"/>
    <col min="20" max="20" width="12.85546875" customWidth="1"/>
    <col min="21" max="21" width="11.28515625" customWidth="1"/>
    <col min="22" max="22" width="11.140625" customWidth="1"/>
    <col min="23" max="23" width="14.7109375" customWidth="1"/>
    <col min="24" max="24" width="11.85546875" customWidth="1"/>
    <col min="25" max="25" width="11" customWidth="1"/>
    <col min="28" max="28" width="11" customWidth="1"/>
    <col min="29" max="29" width="10.7109375" customWidth="1"/>
    <col min="30" max="30" width="11.7109375" customWidth="1"/>
    <col min="31" max="31" width="11.140625" customWidth="1"/>
  </cols>
  <sheetData>
    <row r="1" spans="2:36" ht="15" x14ac:dyDescent="0.2">
      <c r="B1" s="614" t="s">
        <v>1485</v>
      </c>
    </row>
    <row r="2" spans="2:36" x14ac:dyDescent="0.2">
      <c r="AC2" s="616" t="s">
        <v>811</v>
      </c>
      <c r="AD2" s="580"/>
      <c r="AE2" s="580"/>
      <c r="AF2" s="580"/>
    </row>
    <row r="3" spans="2:36" x14ac:dyDescent="0.2">
      <c r="C3" s="1" t="s">
        <v>1483</v>
      </c>
      <c r="F3" s="615" t="s">
        <v>1486</v>
      </c>
      <c r="M3" s="1" t="s">
        <v>34</v>
      </c>
      <c r="U3" s="1" t="s">
        <v>79</v>
      </c>
    </row>
    <row r="4" spans="2:36" x14ac:dyDescent="0.2">
      <c r="F4" s="615" t="s">
        <v>1487</v>
      </c>
    </row>
    <row r="5" spans="2:36" x14ac:dyDescent="0.2">
      <c r="M5" t="s">
        <v>65</v>
      </c>
      <c r="N5" t="s">
        <v>66</v>
      </c>
      <c r="O5" t="s">
        <v>67</v>
      </c>
      <c r="P5" t="s">
        <v>72</v>
      </c>
      <c r="R5" s="13"/>
      <c r="S5" s="248"/>
      <c r="U5" t="s">
        <v>65</v>
      </c>
      <c r="V5" t="s">
        <v>66</v>
      </c>
      <c r="W5" t="s">
        <v>67</v>
      </c>
      <c r="X5" t="s">
        <v>72</v>
      </c>
      <c r="AD5" t="s">
        <v>88</v>
      </c>
      <c r="AE5" t="s">
        <v>89</v>
      </c>
      <c r="AF5" t="s">
        <v>91</v>
      </c>
    </row>
    <row r="6" spans="2:36" x14ac:dyDescent="0.2">
      <c r="C6" t="s">
        <v>65</v>
      </c>
      <c r="D6" t="s">
        <v>65</v>
      </c>
      <c r="E6" t="s">
        <v>66</v>
      </c>
      <c r="F6" t="s">
        <v>67</v>
      </c>
      <c r="G6" t="s">
        <v>72</v>
      </c>
      <c r="H6" t="s">
        <v>86</v>
      </c>
      <c r="R6" s="13"/>
      <c r="S6" s="248"/>
      <c r="AC6" t="s">
        <v>83</v>
      </c>
      <c r="AD6" t="s">
        <v>45</v>
      </c>
      <c r="AE6" t="s">
        <v>90</v>
      </c>
      <c r="AF6" t="s">
        <v>92</v>
      </c>
      <c r="AH6" t="s">
        <v>568</v>
      </c>
      <c r="AI6" t="s">
        <v>571</v>
      </c>
      <c r="AJ6" t="s">
        <v>572</v>
      </c>
    </row>
    <row r="7" spans="2:36" x14ac:dyDescent="0.2">
      <c r="B7" t="s">
        <v>63</v>
      </c>
      <c r="C7" t="s">
        <v>439</v>
      </c>
      <c r="D7" t="s">
        <v>73</v>
      </c>
      <c r="E7" t="s">
        <v>73</v>
      </c>
      <c r="F7" t="s">
        <v>74</v>
      </c>
      <c r="G7" t="s">
        <v>69</v>
      </c>
      <c r="H7" t="s">
        <v>85</v>
      </c>
      <c r="L7" t="s">
        <v>63</v>
      </c>
      <c r="M7" s="612" t="s">
        <v>1479</v>
      </c>
      <c r="N7" s="633" t="s">
        <v>1648</v>
      </c>
      <c r="O7" s="633" t="s">
        <v>1649</v>
      </c>
      <c r="P7" s="612" t="s">
        <v>1480</v>
      </c>
      <c r="Q7" s="602" t="s">
        <v>1482</v>
      </c>
      <c r="R7" s="13"/>
      <c r="S7" s="248"/>
      <c r="T7" s="603" t="s">
        <v>63</v>
      </c>
      <c r="U7" s="612" t="s">
        <v>1479</v>
      </c>
      <c r="V7" s="633" t="s">
        <v>1648</v>
      </c>
      <c r="W7" s="633" t="s">
        <v>1649</v>
      </c>
      <c r="X7" s="612" t="s">
        <v>1480</v>
      </c>
      <c r="Y7" s="602" t="s">
        <v>1482</v>
      </c>
      <c r="AC7" t="s">
        <v>535</v>
      </c>
      <c r="AD7" t="s">
        <v>87</v>
      </c>
      <c r="AE7" t="s">
        <v>94</v>
      </c>
      <c r="AF7" t="s">
        <v>93</v>
      </c>
      <c r="AH7" t="s">
        <v>569</v>
      </c>
      <c r="AI7" t="s">
        <v>570</v>
      </c>
      <c r="AJ7" t="s">
        <v>569</v>
      </c>
    </row>
    <row r="8" spans="2:36" ht="13.5" thickBot="1" x14ac:dyDescent="0.25">
      <c r="C8" t="s">
        <v>438</v>
      </c>
      <c r="D8" s="603" t="s">
        <v>75</v>
      </c>
      <c r="E8" t="s">
        <v>78</v>
      </c>
      <c r="F8" t="s">
        <v>78</v>
      </c>
      <c r="H8" t="s">
        <v>69</v>
      </c>
      <c r="L8" s="8"/>
      <c r="M8" s="609" t="s">
        <v>70</v>
      </c>
      <c r="N8" s="8" t="s">
        <v>71</v>
      </c>
      <c r="O8" s="8" t="s">
        <v>71</v>
      </c>
      <c r="P8" s="609" t="s">
        <v>1481</v>
      </c>
      <c r="Q8" s="8" t="s">
        <v>71</v>
      </c>
      <c r="R8" s="610"/>
      <c r="S8" s="610"/>
      <c r="T8" s="8"/>
      <c r="U8" s="609" t="s">
        <v>70</v>
      </c>
      <c r="V8" s="8" t="s">
        <v>71</v>
      </c>
      <c r="W8" s="8" t="s">
        <v>71</v>
      </c>
      <c r="X8" s="609" t="s">
        <v>1481</v>
      </c>
      <c r="Y8" s="8" t="s">
        <v>71</v>
      </c>
      <c r="AD8" s="8"/>
      <c r="AE8" s="8"/>
      <c r="AF8" s="8"/>
    </row>
    <row r="9" spans="2:36" x14ac:dyDescent="0.2">
      <c r="D9" s="603"/>
      <c r="L9" s="2">
        <v>1970</v>
      </c>
      <c r="M9" s="38">
        <f>AER11_table2.1b_update!S30</f>
        <v>1590983</v>
      </c>
      <c r="N9" s="40">
        <f>AnnualData_MER_2.2_Dec2019!K34</f>
        <v>1590.9829999999999</v>
      </c>
      <c r="O9" s="40">
        <f>SEDS_CensusRgn!G15</f>
        <v>1590.9839999999999</v>
      </c>
      <c r="P9" s="617">
        <f>N9/O9</f>
        <v>0.99999937145816675</v>
      </c>
      <c r="Q9" s="40">
        <f>P9*O9</f>
        <v>1590.9829999999999</v>
      </c>
      <c r="R9" s="613"/>
      <c r="S9" s="613"/>
      <c r="T9" s="2">
        <v>1970</v>
      </c>
      <c r="U9" s="38">
        <f>AER11_table2.1b_update!Q30</f>
        <v>8322406</v>
      </c>
      <c r="V9" s="40">
        <f>AnnualData_MER_2.2_Dec2019!J34</f>
        <v>8323.1200000000008</v>
      </c>
      <c r="W9" s="40">
        <f>SEDS_CensusRgn!N15</f>
        <v>8286.3610000000008</v>
      </c>
      <c r="X9" s="617">
        <f>V9/W9</f>
        <v>1.0044360847904164</v>
      </c>
      <c r="Y9" s="40">
        <f>X9*W9</f>
        <v>8323.1200000000008</v>
      </c>
      <c r="AD9" s="15"/>
      <c r="AE9" s="15"/>
      <c r="AF9" s="15"/>
    </row>
    <row r="10" spans="2:36" x14ac:dyDescent="0.2">
      <c r="D10" s="603"/>
      <c r="L10" s="2">
        <v>1971</v>
      </c>
      <c r="M10" s="38">
        <f>AER11_table2.1b_update!S31</f>
        <v>1704403</v>
      </c>
      <c r="N10" s="40">
        <f>AnnualData_MER_2.2_Dec2019!K35</f>
        <v>1704.403</v>
      </c>
      <c r="O10" s="40">
        <f>SEDS_CensusRgn!G16</f>
        <v>1704.4060000000002</v>
      </c>
      <c r="P10" s="617">
        <f t="shared" ref="P10:P16" si="0">N10/O10</f>
        <v>0.99999823985599667</v>
      </c>
      <c r="Q10" s="40">
        <f t="shared" ref="Q10:Q16" si="1">P10*O10</f>
        <v>1704.403</v>
      </c>
      <c r="R10" s="613"/>
      <c r="S10" s="613"/>
      <c r="T10" s="2">
        <v>1971</v>
      </c>
      <c r="U10" s="38">
        <f>AER11_table2.1b_update!Q31</f>
        <v>8427451</v>
      </c>
      <c r="V10" s="40">
        <f>AnnualData_MER_2.2_Dec2019!J35</f>
        <v>8428.1759999999995</v>
      </c>
      <c r="W10" s="40">
        <f>SEDS_CensusRgn!N16</f>
        <v>8393.348</v>
      </c>
      <c r="X10" s="617">
        <f t="shared" ref="X10:X16" si="2">V10/W10</f>
        <v>1.0041494764663634</v>
      </c>
      <c r="Y10" s="40">
        <f t="shared" ref="Y10:Y16" si="3">X10*W10</f>
        <v>8428.1759999999977</v>
      </c>
      <c r="AD10" s="15"/>
      <c r="AE10" s="15"/>
      <c r="AF10" s="15"/>
    </row>
    <row r="11" spans="2:36" x14ac:dyDescent="0.2">
      <c r="D11" s="603"/>
      <c r="L11" s="2">
        <v>1972</v>
      </c>
      <c r="M11" s="38">
        <f>AER11_table2.1b_update!S32</f>
        <v>1837735</v>
      </c>
      <c r="N11" s="40">
        <f>AnnualData_MER_2.2_Dec2019!K36</f>
        <v>1837.7349999999999</v>
      </c>
      <c r="O11" s="40">
        <f>SEDS_CensusRgn!G17</f>
        <v>1837.7329999999999</v>
      </c>
      <c r="P11" s="617">
        <f t="shared" si="0"/>
        <v>1.0000010882973751</v>
      </c>
      <c r="Q11" s="40">
        <f t="shared" si="1"/>
        <v>1837.7349999999999</v>
      </c>
      <c r="R11" s="613"/>
      <c r="S11" s="613"/>
      <c r="T11" s="2">
        <v>1972</v>
      </c>
      <c r="U11" s="38">
        <f>AER11_table2.1b_update!Q32</f>
        <v>8627379</v>
      </c>
      <c r="V11" s="40">
        <f>AnnualData_MER_2.2_Dec2019!J36</f>
        <v>8628.1620000000003</v>
      </c>
      <c r="W11" s="40">
        <f>SEDS_CensusRgn!N17</f>
        <v>8619.9860000000008</v>
      </c>
      <c r="X11" s="617">
        <f t="shared" si="2"/>
        <v>1.0009484934198269</v>
      </c>
      <c r="Y11" s="40">
        <f t="shared" si="3"/>
        <v>8628.1620000000021</v>
      </c>
      <c r="AD11" s="15"/>
      <c r="AE11" s="15"/>
      <c r="AF11" s="15"/>
    </row>
    <row r="12" spans="2:36" x14ac:dyDescent="0.2">
      <c r="D12" s="603"/>
      <c r="L12" s="2">
        <v>1973</v>
      </c>
      <c r="M12" s="38">
        <f>AER11_table2.1b_update!S33</f>
        <v>1976337</v>
      </c>
      <c r="N12" s="40">
        <f>AnnualData_MER_2.2_Dec2019!K37</f>
        <v>1976.337</v>
      </c>
      <c r="O12" s="40">
        <f>SEDS_CensusRgn!G18</f>
        <v>1976.3340000000001</v>
      </c>
      <c r="P12" s="617">
        <f t="shared" si="0"/>
        <v>1.000001517962045</v>
      </c>
      <c r="Q12" s="40">
        <f t="shared" si="1"/>
        <v>1976.3370000000002</v>
      </c>
      <c r="R12" s="613"/>
      <c r="S12" s="613"/>
      <c r="T12" s="2">
        <v>1973</v>
      </c>
      <c r="U12" s="38">
        <f>AER11_table2.1b_update!Q33</f>
        <v>8225308</v>
      </c>
      <c r="V12" s="40">
        <f>AnnualData_MER_2.2_Dec2019!J37</f>
        <v>8226.0509999999995</v>
      </c>
      <c r="W12" s="40">
        <f>SEDS_CensusRgn!N18</f>
        <v>8249.3979999999992</v>
      </c>
      <c r="X12" s="617">
        <f t="shared" si="2"/>
        <v>0.99716985409117131</v>
      </c>
      <c r="Y12" s="40">
        <f t="shared" si="3"/>
        <v>8226.0509999999995</v>
      </c>
      <c r="AD12" s="15"/>
      <c r="AE12" s="15"/>
      <c r="AF12" s="15"/>
    </row>
    <row r="13" spans="2:36" x14ac:dyDescent="0.2">
      <c r="D13" s="603"/>
      <c r="L13" s="2">
        <v>1974</v>
      </c>
      <c r="M13" s="38">
        <f>AER11_table2.1b_update!S34</f>
        <v>1972763</v>
      </c>
      <c r="N13" s="40">
        <f>AnnualData_MER_2.2_Dec2019!K38</f>
        <v>1972.7629999999999</v>
      </c>
      <c r="O13" s="40">
        <f>SEDS_CensusRgn!G19</f>
        <v>1972.761</v>
      </c>
      <c r="P13" s="617">
        <f t="shared" si="0"/>
        <v>1.0000010138075519</v>
      </c>
      <c r="Q13" s="40">
        <f t="shared" si="1"/>
        <v>1972.7629999999999</v>
      </c>
      <c r="R13" s="613"/>
      <c r="S13" s="613"/>
      <c r="T13" s="2">
        <v>1974</v>
      </c>
      <c r="U13" s="38">
        <f>AER11_table2.1b_update!Q34</f>
        <v>7907910</v>
      </c>
      <c r="V13" s="40">
        <f>AnnualData_MER_2.2_Dec2019!J38</f>
        <v>7908.5959999999995</v>
      </c>
      <c r="W13" s="40">
        <f>SEDS_CensusRgn!N19</f>
        <v>7905.2849999999999</v>
      </c>
      <c r="X13" s="617">
        <f t="shared" si="2"/>
        <v>1.0004188337295872</v>
      </c>
      <c r="Y13" s="40">
        <f t="shared" si="3"/>
        <v>7908.5959999999995</v>
      </c>
      <c r="AD13" s="15"/>
      <c r="AE13" s="15"/>
      <c r="AF13" s="15"/>
    </row>
    <row r="14" spans="2:36" x14ac:dyDescent="0.2">
      <c r="D14" s="603"/>
      <c r="L14" s="2">
        <v>1975</v>
      </c>
      <c r="M14" s="38">
        <f>AER11_table2.1b_update!S35</f>
        <v>2006735</v>
      </c>
      <c r="N14" s="40">
        <f>AnnualData_MER_2.2_Dec2019!K39</f>
        <v>2006.7349999999999</v>
      </c>
      <c r="O14" s="40">
        <f>SEDS_CensusRgn!G20</f>
        <v>2006.7360000000001</v>
      </c>
      <c r="P14" s="617">
        <f t="shared" si="0"/>
        <v>0.99999950167834728</v>
      </c>
      <c r="Q14" s="40">
        <f t="shared" si="1"/>
        <v>2006.7349999999999</v>
      </c>
      <c r="R14" s="613"/>
      <c r="S14" s="613"/>
      <c r="T14" s="2">
        <v>1975</v>
      </c>
      <c r="U14" s="38">
        <f>AER11_table2.1b_update!Q35</f>
        <v>7989629</v>
      </c>
      <c r="V14" s="40">
        <f>AnnualData_MER_2.2_Dec2019!J39</f>
        <v>7990.2960000000003</v>
      </c>
      <c r="W14" s="40">
        <f>SEDS_CensusRgn!N20</f>
        <v>7991.4250000000002</v>
      </c>
      <c r="X14" s="617">
        <f t="shared" si="2"/>
        <v>0.99985872356932592</v>
      </c>
      <c r="Y14" s="40">
        <f t="shared" si="3"/>
        <v>7990.2960000000003</v>
      </c>
      <c r="AD14" s="15"/>
      <c r="AE14" s="15"/>
      <c r="AF14" s="15"/>
    </row>
    <row r="15" spans="2:36" x14ac:dyDescent="0.2">
      <c r="D15" s="603"/>
      <c r="L15" s="2">
        <v>1976</v>
      </c>
      <c r="M15" s="38">
        <f>AER11_table2.1b_update!S36</f>
        <v>2069215</v>
      </c>
      <c r="N15" s="40">
        <f>AnnualData_MER_2.2_Dec2019!K40</f>
        <v>2069.2150000000001</v>
      </c>
      <c r="O15" s="40">
        <f>SEDS_CensusRgn!G21</f>
        <v>2069.21</v>
      </c>
      <c r="P15" s="617">
        <f t="shared" si="0"/>
        <v>1.000002416381131</v>
      </c>
      <c r="Q15" s="40">
        <f t="shared" si="1"/>
        <v>2069.2150000000001</v>
      </c>
      <c r="R15" s="613"/>
      <c r="S15" s="613"/>
      <c r="T15" s="2">
        <v>1976</v>
      </c>
      <c r="U15" s="38">
        <f>AER11_table2.1b_update!Q36</f>
        <v>8391135</v>
      </c>
      <c r="V15" s="40">
        <f>AnnualData_MER_2.2_Dec2019!J40</f>
        <v>8391.8289999999997</v>
      </c>
      <c r="W15" s="40">
        <f>SEDS_CensusRgn!N21</f>
        <v>8393.125</v>
      </c>
      <c r="X15" s="617">
        <f t="shared" si="2"/>
        <v>0.99984558790676892</v>
      </c>
      <c r="Y15" s="40">
        <f t="shared" si="3"/>
        <v>8391.8289999999997</v>
      </c>
      <c r="AD15" s="15"/>
      <c r="AE15" s="15"/>
      <c r="AF15" s="15"/>
    </row>
    <row r="16" spans="2:36" x14ac:dyDescent="0.2">
      <c r="D16" s="603"/>
      <c r="L16" s="2">
        <v>1977</v>
      </c>
      <c r="M16" s="38">
        <f>AER11_table2.1b_update!S37</f>
        <v>2201555</v>
      </c>
      <c r="N16" s="40">
        <f>AnnualData_MER_2.2_Dec2019!K41</f>
        <v>2201.5549999999998</v>
      </c>
      <c r="O16" s="40">
        <f>SEDS_CensusRgn!G22</f>
        <v>2201.5540000000001</v>
      </c>
      <c r="P16" s="617">
        <f t="shared" si="0"/>
        <v>1.0000004542246066</v>
      </c>
      <c r="Q16" s="40">
        <f t="shared" si="1"/>
        <v>2201.5549999999998</v>
      </c>
      <c r="R16" s="613"/>
      <c r="S16" s="613"/>
      <c r="T16" s="2">
        <v>1977</v>
      </c>
      <c r="U16" s="38">
        <f>AER11_table2.1b_update!Q37</f>
        <v>8193619</v>
      </c>
      <c r="V16" s="40">
        <f>AnnualData_MER_2.2_Dec2019!J41</f>
        <v>8194.2970000000005</v>
      </c>
      <c r="W16" s="40">
        <f>SEDS_CensusRgn!N22</f>
        <v>8195.5770000000011</v>
      </c>
      <c r="X16" s="617">
        <f t="shared" si="2"/>
        <v>0.99984381819608303</v>
      </c>
      <c r="Y16" s="40">
        <f t="shared" si="3"/>
        <v>8194.2970000000005</v>
      </c>
      <c r="AD16" s="15"/>
      <c r="AE16" s="15"/>
      <c r="AF16" s="15"/>
    </row>
    <row r="17" spans="2:36" x14ac:dyDescent="0.2">
      <c r="B17">
        <v>1978</v>
      </c>
      <c r="D17" s="38">
        <v>77371.132743362832</v>
      </c>
      <c r="E17" s="17">
        <f>D17*0.001</f>
        <v>77.371132743362836</v>
      </c>
      <c r="F17" s="40">
        <f>RECS_data!AF8</f>
        <v>76.600000000000009</v>
      </c>
      <c r="G17" s="12">
        <f>E17/F17</f>
        <v>1.0100670070935094</v>
      </c>
      <c r="H17" s="42">
        <f>G17</f>
        <v>1.0100670070935094</v>
      </c>
      <c r="L17" s="603">
        <v>1978</v>
      </c>
      <c r="M17" s="38">
        <f>AER11_table2.1b_update!S38</f>
        <v>2301278</v>
      </c>
      <c r="N17" s="40">
        <f>AnnualData_MER_2.2_Dec2019!K42</f>
        <v>2301.2779999999998</v>
      </c>
      <c r="O17" s="40">
        <f>SEDS_CensusRgn!G23</f>
        <v>2301.277</v>
      </c>
      <c r="P17" s="617">
        <f>N17/O17</f>
        <v>1.0000004345413436</v>
      </c>
      <c r="Q17" s="40">
        <f>P17*O17</f>
        <v>2301.2779999999993</v>
      </c>
      <c r="R17" s="371"/>
      <c r="S17" s="611"/>
      <c r="T17" s="603">
        <v>1978</v>
      </c>
      <c r="U17" s="38">
        <f>AER11_table2.1b_update!Q38</f>
        <v>8259943</v>
      </c>
      <c r="V17" s="40">
        <f>AnnualData_MER_2.2_Dec2019!J42</f>
        <v>8260.6</v>
      </c>
      <c r="W17" s="40">
        <f>SEDS_CensusRgn!N23</f>
        <v>8266.1080000000002</v>
      </c>
      <c r="X17" s="617">
        <f>V17/W17</f>
        <v>0.99933366464604623</v>
      </c>
      <c r="Y17" s="40">
        <f>X17*W17</f>
        <v>8260.6</v>
      </c>
      <c r="AC17" s="42">
        <f>Y17</f>
        <v>8260.6</v>
      </c>
      <c r="AD17" s="14">
        <f t="shared" ref="AD17:AD48" si="4">AC17*V17</f>
        <v>68237512.359999999</v>
      </c>
      <c r="AE17" s="9" t="e">
        <f>#REF!+#REF!+#REF!+#REF!</f>
        <v>#REF!</v>
      </c>
      <c r="AF17" s="12" t="e">
        <f>AD17/AE17</f>
        <v>#REF!</v>
      </c>
      <c r="AH17">
        <f t="shared" ref="AH17:AH47" si="5">(O17+W17)/F17</f>
        <v>137.95541775456917</v>
      </c>
      <c r="AI17" s="3">
        <f>National!N125</f>
        <v>77278.879497356</v>
      </c>
      <c r="AJ17">
        <f t="shared" ref="AJ17:AJ47" si="6">(N17+V17)/AI17</f>
        <v>0.1366722456212808</v>
      </c>
    </row>
    <row r="18" spans="2:36" x14ac:dyDescent="0.2">
      <c r="B18">
        <v>1979</v>
      </c>
      <c r="D18" s="38">
        <v>78809.185840707971</v>
      </c>
      <c r="E18" s="17">
        <f t="shared" ref="E18:E47" si="7">D18*0.001</f>
        <v>78.809185840707968</v>
      </c>
      <c r="F18" s="40">
        <f>RECS_data!AF9</f>
        <v>77.400000000000006</v>
      </c>
      <c r="G18" s="12">
        <f>E18/F18</f>
        <v>1.0182065354096637</v>
      </c>
      <c r="H18" s="42">
        <f t="shared" ref="H18:H23" si="8">G18</f>
        <v>1.0182065354096637</v>
      </c>
      <c r="L18" s="603">
        <v>1979</v>
      </c>
      <c r="M18" s="38">
        <f>AER11_table2.1b_update!S39</f>
        <v>2329778</v>
      </c>
      <c r="N18" s="40">
        <f>AnnualData_MER_2.2_Dec2019!K43</f>
        <v>2329.7779999999998</v>
      </c>
      <c r="O18" s="40">
        <f>SEDS_CensusRgn!G24</f>
        <v>2329.777</v>
      </c>
      <c r="P18" s="617">
        <f t="shared" ref="P18:P53" si="9">N18/O18</f>
        <v>1.0000004292256297</v>
      </c>
      <c r="Q18" s="40">
        <f t="shared" ref="Q18:Q53" si="10">P18*O18</f>
        <v>2329.7779999999998</v>
      </c>
      <c r="R18" s="371"/>
      <c r="S18" s="611"/>
      <c r="T18" s="603">
        <v>1979</v>
      </c>
      <c r="U18" s="38">
        <f>AER11_table2.1b_update!Q39</f>
        <v>7918910</v>
      </c>
      <c r="V18" s="40">
        <f>AnnualData_MER_2.2_Dec2019!J43</f>
        <v>7919.3530000000001</v>
      </c>
      <c r="W18" s="40">
        <f>SEDS_CensusRgn!N24</f>
        <v>7917.4229999999998</v>
      </c>
      <c r="X18" s="617">
        <f t="shared" ref="X18:X53" si="11">V18/W18</f>
        <v>1.0002437661850327</v>
      </c>
      <c r="Y18" s="40">
        <f t="shared" ref="Y18:Y53" si="12">X18*W18</f>
        <v>7919.3530000000001</v>
      </c>
      <c r="AC18" s="42">
        <f>Y18</f>
        <v>7919.3530000000001</v>
      </c>
      <c r="AD18" s="14">
        <f t="shared" si="4"/>
        <v>62716151.938609004</v>
      </c>
      <c r="AE18" s="9" t="e">
        <f>#REF!+#REF!+#REF!+#REF!</f>
        <v>#REF!</v>
      </c>
      <c r="AF18" s="12" t="e">
        <f t="shared" ref="AF18:AF46" si="13">AD18/AE18</f>
        <v>#REF!</v>
      </c>
      <c r="AG18" s="109" t="s">
        <v>271</v>
      </c>
      <c r="AH18">
        <f t="shared" si="5"/>
        <v>132.39276485788113</v>
      </c>
      <c r="AI18" s="3">
        <f>National!N126</f>
        <v>78688.399457564272</v>
      </c>
      <c r="AJ18">
        <f t="shared" si="6"/>
        <v>0.13024958025137157</v>
      </c>
    </row>
    <row r="19" spans="2:36" x14ac:dyDescent="0.2">
      <c r="B19">
        <f>B18+1</f>
        <v>1980</v>
      </c>
      <c r="D19" s="38">
        <v>80776</v>
      </c>
      <c r="E19" s="17">
        <f t="shared" si="7"/>
        <v>80.775999999999996</v>
      </c>
      <c r="F19" s="40">
        <f>RECS_data!AF10</f>
        <v>81.600000000000009</v>
      </c>
      <c r="G19" s="12">
        <f>E19/F19</f>
        <v>0.98990196078431358</v>
      </c>
      <c r="H19" s="42">
        <f t="shared" si="8"/>
        <v>0.98990196078431358</v>
      </c>
      <c r="L19" s="603">
        <f>L18+1</f>
        <v>1980</v>
      </c>
      <c r="M19" s="38">
        <f>AER11_table2.1b_update!S40</f>
        <v>2448093</v>
      </c>
      <c r="N19" s="40">
        <f>AnnualData_MER_2.2_Dec2019!K44</f>
        <v>2448.0929999999998</v>
      </c>
      <c r="O19" s="40">
        <f>SEDS_CensusRgn!G25</f>
        <v>2464.366</v>
      </c>
      <c r="P19" s="617">
        <f t="shared" si="9"/>
        <v>0.99339667890240324</v>
      </c>
      <c r="Q19" s="40">
        <f t="shared" si="10"/>
        <v>2448.0929999999998</v>
      </c>
      <c r="R19" s="371"/>
      <c r="S19" s="611"/>
      <c r="T19" s="603">
        <f>T18+1</f>
        <v>1980</v>
      </c>
      <c r="U19" s="38">
        <f>AER11_table2.1b_update!Q40</f>
        <v>7439405</v>
      </c>
      <c r="V19" s="40">
        <f>AnnualData_MER_2.2_Dec2019!J44</f>
        <v>7439.8109999999997</v>
      </c>
      <c r="W19" s="40">
        <f>SEDS_CensusRgn!N25</f>
        <v>7009.116</v>
      </c>
      <c r="X19" s="617">
        <f t="shared" si="11"/>
        <v>1.0614478345058065</v>
      </c>
      <c r="Y19" s="40">
        <f t="shared" si="12"/>
        <v>7439.8110000000006</v>
      </c>
      <c r="AC19" s="42">
        <f>Y19</f>
        <v>7439.8110000000006</v>
      </c>
      <c r="AD19" s="14">
        <f t="shared" si="4"/>
        <v>55350787.715721004</v>
      </c>
      <c r="AE19" s="9" t="e">
        <f>#REF!+#REF!+#REF!+#REF!</f>
        <v>#REF!</v>
      </c>
      <c r="AF19" s="12" t="e">
        <f t="shared" si="13"/>
        <v>#REF!</v>
      </c>
      <c r="AH19">
        <f t="shared" si="5"/>
        <v>116.09659313725489</v>
      </c>
      <c r="AI19" s="3">
        <f>National!N127</f>
        <v>80226.208855010162</v>
      </c>
      <c r="AJ19">
        <f t="shared" si="6"/>
        <v>0.12325029614536614</v>
      </c>
    </row>
    <row r="20" spans="2:36" x14ac:dyDescent="0.2">
      <c r="B20">
        <f t="shared" ref="B20:B49" si="14">B19+1</f>
        <v>1981</v>
      </c>
      <c r="D20" s="38">
        <v>82368</v>
      </c>
      <c r="E20" s="17">
        <f t="shared" si="7"/>
        <v>82.367999999999995</v>
      </c>
      <c r="F20" s="40">
        <f>RECS_data!AF11</f>
        <v>83</v>
      </c>
      <c r="G20" s="12">
        <f>E20/F20</f>
        <v>0.99238554216867458</v>
      </c>
      <c r="H20" s="42">
        <f t="shared" si="8"/>
        <v>0.99238554216867458</v>
      </c>
      <c r="L20" s="603">
        <f t="shared" ref="L20:L57" si="15">L19+1</f>
        <v>1981</v>
      </c>
      <c r="M20" s="38">
        <f>AER11_table2.1b_update!S41</f>
        <v>2464368</v>
      </c>
      <c r="N20" s="40">
        <f>AnnualData_MER_2.2_Dec2019!K45</f>
        <v>2464.3679999999999</v>
      </c>
      <c r="O20" s="40">
        <f>SEDS_CensusRgn!G26</f>
        <v>2489.1180000000004</v>
      </c>
      <c r="P20" s="617">
        <f t="shared" si="9"/>
        <v>0.99005671888596669</v>
      </c>
      <c r="Q20" s="40">
        <f t="shared" si="10"/>
        <v>2464.3679999999999</v>
      </c>
      <c r="R20" s="371"/>
      <c r="S20" s="611"/>
      <c r="T20" s="603">
        <f t="shared" ref="T20:T57" si="16">T19+1</f>
        <v>1981</v>
      </c>
      <c r="U20" s="38">
        <f>AER11_table2.1b_update!Q41</f>
        <v>7045285</v>
      </c>
      <c r="V20" s="40">
        <f>AnnualData_MER_2.2_Dec2019!J45</f>
        <v>7045.674</v>
      </c>
      <c r="W20" s="40">
        <f>SEDS_CensusRgn!N26</f>
        <v>7120.3209999999999</v>
      </c>
      <c r="X20" s="617">
        <f t="shared" si="11"/>
        <v>0.98951634343451655</v>
      </c>
      <c r="Y20" s="40">
        <f t="shared" si="12"/>
        <v>7045.674</v>
      </c>
      <c r="AC20" s="42">
        <f>Y20</f>
        <v>7045.674</v>
      </c>
      <c r="AD20" s="14">
        <f t="shared" si="4"/>
        <v>49641522.114275999</v>
      </c>
      <c r="AE20" s="9" t="e">
        <f>#REF!+#REF!+#REF!+#REF!</f>
        <v>#REF!</v>
      </c>
      <c r="AF20" s="12" t="e">
        <f t="shared" si="13"/>
        <v>#REF!</v>
      </c>
      <c r="AH20">
        <f t="shared" si="5"/>
        <v>115.77637349397591</v>
      </c>
      <c r="AI20" s="3">
        <f>National!N128</f>
        <v>83391.453556010398</v>
      </c>
      <c r="AJ20">
        <f t="shared" si="6"/>
        <v>0.11404096696326944</v>
      </c>
    </row>
    <row r="21" spans="2:36" x14ac:dyDescent="0.2">
      <c r="B21">
        <f t="shared" si="14"/>
        <v>1982</v>
      </c>
      <c r="D21" s="38">
        <v>83527</v>
      </c>
      <c r="E21" s="17">
        <f t="shared" si="7"/>
        <v>83.527000000000001</v>
      </c>
      <c r="F21" s="40">
        <f>RECS_data!AF12</f>
        <v>83.800000000000026</v>
      </c>
      <c r="G21" s="12">
        <f>E21/F21</f>
        <v>0.99674224343675388</v>
      </c>
      <c r="H21" s="42">
        <f t="shared" si="8"/>
        <v>0.99674224343675388</v>
      </c>
      <c r="L21" s="603">
        <f t="shared" si="15"/>
        <v>1982</v>
      </c>
      <c r="M21" s="38">
        <f>AER11_table2.1b_update!S42</f>
        <v>2489121</v>
      </c>
      <c r="N21" s="40">
        <f>AnnualData_MER_2.2_Dec2019!K46</f>
        <v>2489.1210000000001</v>
      </c>
      <c r="O21" s="40">
        <f>SEDS_CensusRgn!G27</f>
        <v>2448.0879999999997</v>
      </c>
      <c r="P21" s="617">
        <f t="shared" si="9"/>
        <v>1.0167612438768543</v>
      </c>
      <c r="Q21" s="40">
        <f t="shared" si="10"/>
        <v>2489.1210000000001</v>
      </c>
      <c r="R21" s="371"/>
      <c r="S21" s="611"/>
      <c r="T21" s="603">
        <f t="shared" si="16"/>
        <v>1982</v>
      </c>
      <c r="U21" s="38">
        <f>AER11_table2.1b_update!Q42</f>
        <v>7146587</v>
      </c>
      <c r="V21" s="40">
        <f>AnnualData_MER_2.2_Dec2019!J46</f>
        <v>7146.9639999999999</v>
      </c>
      <c r="W21" s="40">
        <f>SEDS_CensusRgn!N27</f>
        <v>7397.4920000000002</v>
      </c>
      <c r="X21" s="617">
        <f t="shared" si="11"/>
        <v>0.96613338682894145</v>
      </c>
      <c r="Y21" s="40">
        <f t="shared" si="12"/>
        <v>7146.9639999999999</v>
      </c>
      <c r="AC21" s="42">
        <f>Y21</f>
        <v>7146.9639999999999</v>
      </c>
      <c r="AD21" s="14">
        <f t="shared" si="4"/>
        <v>51079094.417296</v>
      </c>
      <c r="AE21" s="9" t="e">
        <f>#REF!+#REF!+#REF!+#REF!</f>
        <v>#REF!</v>
      </c>
      <c r="AF21" s="12" t="e">
        <f t="shared" si="13"/>
        <v>#REF!</v>
      </c>
      <c r="AH21">
        <f t="shared" si="5"/>
        <v>117.48902147971357</v>
      </c>
      <c r="AI21" s="3">
        <f>National!N129</f>
        <v>84072.928486251054</v>
      </c>
      <c r="AJ21">
        <f t="shared" si="6"/>
        <v>0.11461578861947036</v>
      </c>
    </row>
    <row r="22" spans="2:36" x14ac:dyDescent="0.2">
      <c r="B22">
        <f t="shared" si="14"/>
        <v>1983</v>
      </c>
      <c r="D22" s="38">
        <v>83918</v>
      </c>
      <c r="E22" s="17">
        <f t="shared" si="7"/>
        <v>83.918000000000006</v>
      </c>
      <c r="F22" s="41">
        <f>0.5*F21+0.5*F23</f>
        <v>85.050000000000011</v>
      </c>
      <c r="G22" s="12"/>
      <c r="H22" s="43">
        <f>E22/F22</f>
        <v>0.98669018224573779</v>
      </c>
      <c r="L22" s="603">
        <f t="shared" si="15"/>
        <v>1983</v>
      </c>
      <c r="M22" s="38">
        <f>AER11_table2.1b_update!S43</f>
        <v>2562235</v>
      </c>
      <c r="N22" s="40">
        <f>AnnualData_MER_2.2_Dec2019!K47</f>
        <v>2562.2350000000001</v>
      </c>
      <c r="O22" s="40">
        <f>SEDS_CensusRgn!G28</f>
        <v>2562.2370000000001</v>
      </c>
      <c r="P22" s="617">
        <f t="shared" si="9"/>
        <v>0.99999921943208225</v>
      </c>
      <c r="Q22" s="40">
        <f t="shared" si="10"/>
        <v>2562.2350000000001</v>
      </c>
      <c r="R22" s="371"/>
      <c r="S22" s="611"/>
      <c r="T22" s="603">
        <f t="shared" si="16"/>
        <v>1983</v>
      </c>
      <c r="U22" s="38">
        <f>AER11_table2.1b_update!Q43</f>
        <v>6831823</v>
      </c>
      <c r="V22" s="40">
        <f>AnnualData_MER_2.2_Dec2019!J47</f>
        <v>6832.2709999999997</v>
      </c>
      <c r="W22" s="40">
        <f>SEDS_CensusRgn!N28</f>
        <v>6809.3019999999997</v>
      </c>
      <c r="X22" s="617">
        <f t="shared" si="11"/>
        <v>1.0033731798060948</v>
      </c>
      <c r="Y22" s="40">
        <f t="shared" si="12"/>
        <v>6832.2710000000006</v>
      </c>
      <c r="AC22" s="43">
        <f>0.5*AC21+0.5*AC23</f>
        <v>7179.1139999999996</v>
      </c>
      <c r="AD22" s="14">
        <f t="shared" si="4"/>
        <v>49049652.387893997</v>
      </c>
      <c r="AE22" s="9" t="e">
        <f>#REF!+#REF!+#REF!+#REF!</f>
        <v>#REF!</v>
      </c>
      <c r="AF22" s="12" t="e">
        <f t="shared" si="13"/>
        <v>#REF!</v>
      </c>
      <c r="AH22">
        <f t="shared" si="5"/>
        <v>110.18858318636096</v>
      </c>
      <c r="AI22" s="3">
        <f>National!N130</f>
        <v>84941.020785206041</v>
      </c>
      <c r="AJ22">
        <f t="shared" si="6"/>
        <v>0.11060034260426756</v>
      </c>
    </row>
    <row r="23" spans="2:36" x14ac:dyDescent="0.2">
      <c r="B23">
        <f t="shared" si="14"/>
        <v>1984</v>
      </c>
      <c r="D23" s="38">
        <v>85290</v>
      </c>
      <c r="E23" s="17">
        <f t="shared" si="7"/>
        <v>85.29</v>
      </c>
      <c r="F23" s="40">
        <f>RECS_data!$AF$13</f>
        <v>86.300000000000011</v>
      </c>
      <c r="G23" s="12">
        <f>E23/F23</f>
        <v>0.98829663962920045</v>
      </c>
      <c r="H23" s="42">
        <f t="shared" si="8"/>
        <v>0.98829663962920045</v>
      </c>
      <c r="L23" s="603">
        <f t="shared" si="15"/>
        <v>1984</v>
      </c>
      <c r="M23" s="38">
        <f>AER11_table2.1b_update!S44</f>
        <v>2661673</v>
      </c>
      <c r="N23" s="40">
        <f>AnnualData_MER_2.2_Dec2019!K48</f>
        <v>2661.6729999999998</v>
      </c>
      <c r="O23" s="40">
        <f>SEDS_CensusRgn!G29</f>
        <v>2661.6750000000002</v>
      </c>
      <c r="P23" s="617">
        <f t="shared" si="9"/>
        <v>0.99999924859346068</v>
      </c>
      <c r="Q23" s="40">
        <f t="shared" si="10"/>
        <v>2661.6729999999998</v>
      </c>
      <c r="R23" s="371"/>
      <c r="S23" s="611"/>
      <c r="T23" s="603">
        <f t="shared" si="16"/>
        <v>1984</v>
      </c>
      <c r="U23" s="38">
        <f>AER11_table2.1b_update!Q44</f>
        <v>7210899</v>
      </c>
      <c r="V23" s="40">
        <f>AnnualData_MER_2.2_Dec2019!J48</f>
        <v>7211.2640000000001</v>
      </c>
      <c r="W23" s="40">
        <f>SEDS_CensusRgn!N29</f>
        <v>7186.473</v>
      </c>
      <c r="X23" s="617">
        <f t="shared" si="11"/>
        <v>1.0034496755223321</v>
      </c>
      <c r="Y23" s="40">
        <f t="shared" si="12"/>
        <v>7211.2640000000001</v>
      </c>
      <c r="AC23" s="42">
        <f>Y23</f>
        <v>7211.2640000000001</v>
      </c>
      <c r="AD23" s="14">
        <f t="shared" si="4"/>
        <v>52002328.477696002</v>
      </c>
      <c r="AE23" s="9" t="e">
        <f>#REF!+#REF!+#REF!+#REF!</f>
        <v>#REF!</v>
      </c>
      <c r="AF23" s="12" t="e">
        <f t="shared" si="13"/>
        <v>#REF!</v>
      </c>
      <c r="AH23">
        <f t="shared" si="5"/>
        <v>114.11527230590961</v>
      </c>
      <c r="AI23" s="3">
        <f>National!N131</f>
        <v>86136.082150429764</v>
      </c>
      <c r="AJ23">
        <f t="shared" si="6"/>
        <v>0.11462022364515845</v>
      </c>
    </row>
    <row r="24" spans="2:36" x14ac:dyDescent="0.2">
      <c r="B24">
        <f t="shared" si="14"/>
        <v>1985</v>
      </c>
      <c r="D24" s="38">
        <v>86789</v>
      </c>
      <c r="E24" s="17">
        <f t="shared" si="7"/>
        <v>86.789000000000001</v>
      </c>
      <c r="F24" s="41">
        <f>0.333*F26+0.667*F23</f>
        <v>87.665300000000016</v>
      </c>
      <c r="G24" s="12"/>
      <c r="H24" s="43">
        <f>E24/F24</f>
        <v>0.99000402667874277</v>
      </c>
      <c r="L24" s="603">
        <f t="shared" si="15"/>
        <v>1985</v>
      </c>
      <c r="M24" s="38">
        <f>AER11_table2.1b_update!S45</f>
        <v>2708902</v>
      </c>
      <c r="N24" s="40">
        <f>AnnualData_MER_2.2_Dec2019!K49</f>
        <v>2708.902</v>
      </c>
      <c r="O24" s="40">
        <f>SEDS_CensusRgn!G30</f>
        <v>2708.902</v>
      </c>
      <c r="P24" s="617">
        <f t="shared" si="9"/>
        <v>1</v>
      </c>
      <c r="Q24" s="40">
        <f t="shared" si="10"/>
        <v>2708.902</v>
      </c>
      <c r="R24" s="371"/>
      <c r="S24" s="611"/>
      <c r="T24" s="603">
        <f t="shared" si="16"/>
        <v>1985</v>
      </c>
      <c r="U24" s="38">
        <f>AER11_table2.1b_update!Q45</f>
        <v>7148219</v>
      </c>
      <c r="V24" s="40">
        <f>AnnualData_MER_2.2_Dec2019!J49</f>
        <v>7148.6289999999999</v>
      </c>
      <c r="W24" s="40">
        <f>SEDS_CensusRgn!N30</f>
        <v>7126.4659999999994</v>
      </c>
      <c r="X24" s="617">
        <f t="shared" si="11"/>
        <v>1.0031099566040167</v>
      </c>
      <c r="Y24" s="40">
        <f t="shared" si="12"/>
        <v>7148.6289999999999</v>
      </c>
      <c r="AC24" s="43">
        <f>0.333*AC26+0.667*AC23</f>
        <v>7115.5451480000002</v>
      </c>
      <c r="AD24" s="14">
        <f t="shared" si="4"/>
        <v>50866392.395802096</v>
      </c>
      <c r="AE24" s="9" t="e">
        <f>#REF!+#REF!+#REF!+#REF!</f>
        <v>#REF!</v>
      </c>
      <c r="AF24" s="12" t="e">
        <f t="shared" si="13"/>
        <v>#REF!</v>
      </c>
      <c r="AH24">
        <f t="shared" si="5"/>
        <v>112.19225851049386</v>
      </c>
      <c r="AI24" s="3">
        <f>National!N132</f>
        <v>86844.16267424557</v>
      </c>
      <c r="AJ24">
        <f t="shared" si="6"/>
        <v>0.11350827386033788</v>
      </c>
    </row>
    <row r="25" spans="2:36" x14ac:dyDescent="0.2">
      <c r="B25">
        <f t="shared" si="14"/>
        <v>1986</v>
      </c>
      <c r="D25" s="38">
        <v>88458</v>
      </c>
      <c r="E25" s="17">
        <f t="shared" si="7"/>
        <v>88.457999999999998</v>
      </c>
      <c r="F25" s="41">
        <f>0.667*F26+0.333*F23</f>
        <v>89.034700000000015</v>
      </c>
      <c r="G25" s="12"/>
      <c r="H25" s="43">
        <f>E25/F25</f>
        <v>0.99352275011877378</v>
      </c>
      <c r="L25" s="603">
        <f t="shared" si="15"/>
        <v>1986</v>
      </c>
      <c r="M25" s="38">
        <f>AER11_table2.1b_update!S46</f>
        <v>2794729</v>
      </c>
      <c r="N25" s="40">
        <f>AnnualData_MER_2.2_Dec2019!K50</f>
        <v>2794.7289999999998</v>
      </c>
      <c r="O25" s="40">
        <f>SEDS_CensusRgn!G31</f>
        <v>2794.732</v>
      </c>
      <c r="P25" s="617">
        <f t="shared" si="9"/>
        <v>0.99999892655181244</v>
      </c>
      <c r="Q25" s="40">
        <f t="shared" si="10"/>
        <v>2794.7289999999998</v>
      </c>
      <c r="R25" s="371"/>
      <c r="S25" s="611"/>
      <c r="T25" s="603">
        <f t="shared" si="16"/>
        <v>1986</v>
      </c>
      <c r="U25" s="38">
        <f>AER11_table2.1b_update!Q46</f>
        <v>6906190</v>
      </c>
      <c r="V25" s="40">
        <f>AnnualData_MER_2.2_Dec2019!J50</f>
        <v>6906.5910000000003</v>
      </c>
      <c r="W25" s="40">
        <f>SEDS_CensusRgn!N31</f>
        <v>6885.2950000000001</v>
      </c>
      <c r="X25" s="617">
        <f t="shared" si="11"/>
        <v>1.00309296842038</v>
      </c>
      <c r="Y25" s="40">
        <f t="shared" si="12"/>
        <v>6906.5910000000003</v>
      </c>
      <c r="AC25" s="43">
        <f>0.667*AC26+0.333*AC23</f>
        <v>7019.5388519999997</v>
      </c>
      <c r="AD25" s="14">
        <f t="shared" si="4"/>
        <v>48481083.859373532</v>
      </c>
      <c r="AE25" s="9" t="e">
        <f>#REF!+#REF!+#REF!+#REF!</f>
        <v>#REF!</v>
      </c>
      <c r="AF25" s="12" t="e">
        <f t="shared" si="13"/>
        <v>#REF!</v>
      </c>
      <c r="AH25">
        <f t="shared" si="5"/>
        <v>108.72195896656021</v>
      </c>
      <c r="AI25" s="3">
        <f>National!N133</f>
        <v>88175.682355544966</v>
      </c>
      <c r="AJ25">
        <f t="shared" si="6"/>
        <v>0.11002262461527669</v>
      </c>
    </row>
    <row r="26" spans="2:36" x14ac:dyDescent="0.2">
      <c r="B26">
        <f t="shared" si="14"/>
        <v>1987</v>
      </c>
      <c r="D26" s="38">
        <v>89479</v>
      </c>
      <c r="E26" s="17">
        <f t="shared" si="7"/>
        <v>89.478999999999999</v>
      </c>
      <c r="F26" s="40">
        <f>RECS_data!$AF$14</f>
        <v>90.4</v>
      </c>
      <c r="G26" s="12">
        <f>E26/F26</f>
        <v>0.98981194690265484</v>
      </c>
      <c r="H26" s="42">
        <f>G26</f>
        <v>0.98981194690265484</v>
      </c>
      <c r="L26" s="603">
        <f t="shared" si="15"/>
        <v>1987</v>
      </c>
      <c r="M26" s="38">
        <f>AER11_table2.1b_update!S47</f>
        <v>2901600</v>
      </c>
      <c r="N26" s="40">
        <f>AnnualData_MER_2.2_Dec2019!K51</f>
        <v>2901.6</v>
      </c>
      <c r="O26" s="40">
        <f>SEDS_CensusRgn!G32</f>
        <v>2901.6040000000003</v>
      </c>
      <c r="P26" s="617">
        <f t="shared" si="9"/>
        <v>0.99999862145213458</v>
      </c>
      <c r="Q26" s="40">
        <f t="shared" si="10"/>
        <v>2901.6</v>
      </c>
      <c r="R26" s="371"/>
      <c r="S26" s="611"/>
      <c r="T26" s="603">
        <f t="shared" si="16"/>
        <v>1987</v>
      </c>
      <c r="U26" s="38">
        <f>AER11_table2.1b_update!Q47</f>
        <v>6923374</v>
      </c>
      <c r="V26" s="40">
        <f>AnnualData_MER_2.2_Dec2019!J51</f>
        <v>6923.82</v>
      </c>
      <c r="W26" s="40">
        <f>SEDS_CensusRgn!N32</f>
        <v>6904.1090000000004</v>
      </c>
      <c r="X26" s="617">
        <f t="shared" si="11"/>
        <v>1.0028549665134197</v>
      </c>
      <c r="Y26" s="40">
        <f t="shared" si="12"/>
        <v>6923.82</v>
      </c>
      <c r="AC26" s="42">
        <f>Y26</f>
        <v>6923.82</v>
      </c>
      <c r="AD26" s="14">
        <f t="shared" si="4"/>
        <v>47939283.392399997</v>
      </c>
      <c r="AE26" s="9" t="e">
        <f>#REF!+#REF!+#REF!+#REF!</f>
        <v>#REF!</v>
      </c>
      <c r="AF26" s="12" t="e">
        <f t="shared" si="13"/>
        <v>#REF!</v>
      </c>
      <c r="AH26">
        <f t="shared" si="5"/>
        <v>108.47027654867256</v>
      </c>
      <c r="AI26" s="3">
        <f>National!N134</f>
        <v>89485.978910346399</v>
      </c>
      <c r="AJ26">
        <f t="shared" si="6"/>
        <v>0.10979843009644924</v>
      </c>
    </row>
    <row r="27" spans="2:36" x14ac:dyDescent="0.2">
      <c r="B27">
        <f t="shared" si="14"/>
        <v>1988</v>
      </c>
      <c r="D27" s="38">
        <v>91124</v>
      </c>
      <c r="E27" s="17">
        <f t="shared" si="7"/>
        <v>91.123999999999995</v>
      </c>
      <c r="F27" s="41">
        <f>0.333*F29+0.667*F26</f>
        <v>91.598800000000011</v>
      </c>
      <c r="G27" s="12"/>
      <c r="H27" s="43">
        <f>E27/F27</f>
        <v>0.99481652598068948</v>
      </c>
      <c r="L27" s="603">
        <f t="shared" si="15"/>
        <v>1988</v>
      </c>
      <c r="M27" s="38">
        <f>AER11_table2.1b_update!S48</f>
        <v>3046459</v>
      </c>
      <c r="N27" s="40">
        <f>AnnualData_MER_2.2_Dec2019!K52</f>
        <v>3046.4589999999998</v>
      </c>
      <c r="O27" s="40">
        <f>SEDS_CensusRgn!G33</f>
        <v>3046.46</v>
      </c>
      <c r="P27" s="617">
        <f t="shared" si="9"/>
        <v>0.99999967175016247</v>
      </c>
      <c r="Q27" s="40">
        <f t="shared" si="10"/>
        <v>3046.4589999999998</v>
      </c>
      <c r="R27" s="371"/>
      <c r="S27" s="611"/>
      <c r="T27" s="603">
        <f t="shared" si="16"/>
        <v>1988</v>
      </c>
      <c r="U27" s="38">
        <f>AER11_table2.1b_update!Q48</f>
        <v>7356785</v>
      </c>
      <c r="V27" s="40">
        <f>AnnualData_MER_2.2_Dec2019!J52</f>
        <v>7357.23</v>
      </c>
      <c r="W27" s="40">
        <f>SEDS_CensusRgn!N33</f>
        <v>7340.0110000000004</v>
      </c>
      <c r="X27" s="617">
        <f t="shared" si="11"/>
        <v>1.0023459092908715</v>
      </c>
      <c r="Y27" s="40">
        <f t="shared" si="12"/>
        <v>7357.23</v>
      </c>
      <c r="AC27" s="43">
        <f>0.333*AC29+0.667*AC26</f>
        <v>6800.1790980000005</v>
      </c>
      <c r="AD27" s="14">
        <f t="shared" si="4"/>
        <v>50030481.665178537</v>
      </c>
      <c r="AE27" s="9" t="e">
        <f>#REF!+#REF!+#REF!+#REF!</f>
        <v>#REF!</v>
      </c>
      <c r="AF27" s="12" t="e">
        <f t="shared" si="13"/>
        <v>#REF!</v>
      </c>
      <c r="AH27">
        <f t="shared" si="5"/>
        <v>113.39090686777556</v>
      </c>
      <c r="AI27" s="3">
        <f>National!N135</f>
        <v>90911.24345826685</v>
      </c>
      <c r="AJ27">
        <f t="shared" si="6"/>
        <v>0.11443786933544531</v>
      </c>
    </row>
    <row r="28" spans="2:36" x14ac:dyDescent="0.2">
      <c r="B28">
        <f t="shared" si="14"/>
        <v>1989</v>
      </c>
      <c r="D28" s="38">
        <v>92830</v>
      </c>
      <c r="E28" s="17">
        <f t="shared" si="7"/>
        <v>92.83</v>
      </c>
      <c r="F28" s="41">
        <f>0.667*F29+0.333*F26</f>
        <v>92.801200000000023</v>
      </c>
      <c r="G28" s="12"/>
      <c r="H28" s="43">
        <f>E28/F28</f>
        <v>1.0003103408145582</v>
      </c>
      <c r="L28" s="603">
        <f t="shared" si="15"/>
        <v>1989</v>
      </c>
      <c r="M28" s="38">
        <f>AER11_table2.1b_update!S49</f>
        <v>3089650</v>
      </c>
      <c r="N28" s="40">
        <f>AnnualData_MER_2.2_Dec2019!K53</f>
        <v>3089.65</v>
      </c>
      <c r="O28" s="40">
        <f>SEDS_CensusRgn!G34</f>
        <v>3089.6469999999999</v>
      </c>
      <c r="P28" s="617">
        <f t="shared" si="9"/>
        <v>1.0000009709847113</v>
      </c>
      <c r="Q28" s="40">
        <f t="shared" si="10"/>
        <v>3089.65</v>
      </c>
      <c r="R28" s="371"/>
      <c r="S28" s="611"/>
      <c r="T28" s="603">
        <f t="shared" si="16"/>
        <v>1989</v>
      </c>
      <c r="U28" s="38">
        <f>AER11_table2.1b_update!Q49</f>
        <v>7566943</v>
      </c>
      <c r="V28" s="40">
        <f>AnnualData_MER_2.2_Dec2019!J53</f>
        <v>7571.42</v>
      </c>
      <c r="W28" s="40">
        <f>SEDS_CensusRgn!N34</f>
        <v>7552.01</v>
      </c>
      <c r="X28" s="617">
        <f t="shared" si="11"/>
        <v>1.0025701766814397</v>
      </c>
      <c r="Y28" s="40">
        <f t="shared" si="12"/>
        <v>7571.4199999999992</v>
      </c>
      <c r="AC28" s="43">
        <f>0.667*AC29+0.333*AC26</f>
        <v>6676.1669019999999</v>
      </c>
      <c r="AD28" s="14">
        <f t="shared" si="4"/>
        <v>50548063.605140842</v>
      </c>
      <c r="AE28" s="9" t="e">
        <f>#REF!+#REF!+#REF!+#REF!</f>
        <v>#REF!</v>
      </c>
      <c r="AF28" s="12" t="e">
        <f t="shared" si="13"/>
        <v>#REF!</v>
      </c>
      <c r="AH28">
        <f t="shared" si="5"/>
        <v>114.67154519553623</v>
      </c>
      <c r="AI28" s="3">
        <f>National!N136</f>
        <v>92242.309556573455</v>
      </c>
      <c r="AJ28">
        <f t="shared" si="6"/>
        <v>0.11557678955839046</v>
      </c>
    </row>
    <row r="29" spans="2:36" x14ac:dyDescent="0.2">
      <c r="B29">
        <f t="shared" si="14"/>
        <v>1990</v>
      </c>
      <c r="D29" s="38">
        <v>93347</v>
      </c>
      <c r="E29" s="17">
        <f t="shared" si="7"/>
        <v>93.347000000000008</v>
      </c>
      <c r="F29" s="40">
        <f>RECS_data!$AF$15</f>
        <v>94.000000000000028</v>
      </c>
      <c r="G29" s="12">
        <f>E29/F29</f>
        <v>0.99305319148936144</v>
      </c>
      <c r="H29" s="42">
        <f>G29</f>
        <v>0.99305319148936144</v>
      </c>
      <c r="L29" s="603">
        <f t="shared" si="15"/>
        <v>1990</v>
      </c>
      <c r="M29" s="38">
        <f>AER11_table2.1b_update!S50</f>
        <v>3152752</v>
      </c>
      <c r="N29" s="40">
        <f>AnnualData_MER_2.2_Dec2019!K54</f>
        <v>3152.752</v>
      </c>
      <c r="O29" s="40">
        <f>SEDS_CensusRgn!G35</f>
        <v>3152.7519999999995</v>
      </c>
      <c r="P29" s="617">
        <f t="shared" si="9"/>
        <v>1.0000000000000002</v>
      </c>
      <c r="Q29" s="40">
        <f t="shared" si="10"/>
        <v>3152.7520000000004</v>
      </c>
      <c r="R29" s="371"/>
      <c r="S29" s="611"/>
      <c r="T29" s="603">
        <f t="shared" si="16"/>
        <v>1990</v>
      </c>
      <c r="U29" s="38">
        <f>AER11_table2.1b_update!Q50</f>
        <v>6557304</v>
      </c>
      <c r="V29" s="40">
        <f>AnnualData_MER_2.2_Dec2019!J54</f>
        <v>6552.5259999999998</v>
      </c>
      <c r="W29" s="40">
        <f>SEDS_CensusRgn!N35</f>
        <v>6541.6360000000004</v>
      </c>
      <c r="X29" s="617">
        <f t="shared" si="11"/>
        <v>1.0016647211798393</v>
      </c>
      <c r="Y29" s="40">
        <f t="shared" si="12"/>
        <v>6552.5259999999998</v>
      </c>
      <c r="AC29" s="42">
        <f>Y29</f>
        <v>6552.5259999999998</v>
      </c>
      <c r="AD29" s="14">
        <f t="shared" si="4"/>
        <v>42935596.980675995</v>
      </c>
      <c r="AE29" s="9" t="e">
        <f>#REF!+#REF!+#REF!+#REF!</f>
        <v>#REF!</v>
      </c>
      <c r="AF29" s="12" t="e">
        <f t="shared" si="13"/>
        <v>#REF!</v>
      </c>
      <c r="AH29">
        <f t="shared" si="5"/>
        <v>103.13178723404251</v>
      </c>
      <c r="AI29" s="3">
        <f>National!N137</f>
        <v>92806.399238568454</v>
      </c>
      <c r="AJ29">
        <f t="shared" si="6"/>
        <v>0.10457552582178713</v>
      </c>
    </row>
    <row r="30" spans="2:36" x14ac:dyDescent="0.2">
      <c r="B30">
        <f t="shared" si="14"/>
        <v>1991</v>
      </c>
      <c r="D30" s="38">
        <v>94312</v>
      </c>
      <c r="E30" s="17">
        <f t="shared" si="7"/>
        <v>94.311999999999998</v>
      </c>
      <c r="F30" s="41">
        <f>0.333*F32+0.667*F29</f>
        <v>94.83250000000001</v>
      </c>
      <c r="G30" s="12"/>
      <c r="H30" s="43">
        <f>E30/F30</f>
        <v>0.9945113753196424</v>
      </c>
      <c r="L30" s="603">
        <f t="shared" si="15"/>
        <v>1991</v>
      </c>
      <c r="M30" s="38">
        <f>AER11_table2.1b_update!S51</f>
        <v>3259884</v>
      </c>
      <c r="N30" s="40">
        <f>AnnualData_MER_2.2_Dec2019!K55</f>
        <v>3259.884</v>
      </c>
      <c r="O30" s="40">
        <f>SEDS_CensusRgn!G36</f>
        <v>3259.8820000000001</v>
      </c>
      <c r="P30" s="617">
        <f t="shared" si="9"/>
        <v>1.0000006135191397</v>
      </c>
      <c r="Q30" s="40">
        <f t="shared" si="10"/>
        <v>3259.8840000000005</v>
      </c>
      <c r="R30" s="371"/>
      <c r="S30" s="611"/>
      <c r="T30" s="603">
        <f t="shared" si="16"/>
        <v>1991</v>
      </c>
      <c r="U30" s="38">
        <f>AER11_table2.1b_update!Q51</f>
        <v>6746760</v>
      </c>
      <c r="V30" s="40">
        <f>AnnualData_MER_2.2_Dec2019!J55</f>
        <v>6746.27</v>
      </c>
      <c r="W30" s="40">
        <f>SEDS_CensusRgn!N36</f>
        <v>6721.8819999999996</v>
      </c>
      <c r="X30" s="617">
        <f t="shared" si="11"/>
        <v>1.0036281505685463</v>
      </c>
      <c r="Y30" s="40">
        <f t="shared" si="12"/>
        <v>6746.27</v>
      </c>
      <c r="AC30" s="43">
        <f>0.333*AC32+0.667*AC29</f>
        <v>6748.3349949999993</v>
      </c>
      <c r="AD30" s="14">
        <f t="shared" si="4"/>
        <v>45526089.926718645</v>
      </c>
      <c r="AE30" s="9" t="e">
        <f>#REF!+#REF!+#REF!+#REF!</f>
        <v>#REF!</v>
      </c>
      <c r="AF30" s="12" t="e">
        <f t="shared" si="13"/>
        <v>#REF!</v>
      </c>
      <c r="AH30">
        <f t="shared" si="5"/>
        <v>105.2567843302665</v>
      </c>
      <c r="AI30" s="3">
        <f>National!N138</f>
        <v>93230.648934379147</v>
      </c>
      <c r="AJ30">
        <f t="shared" si="6"/>
        <v>0.10732687280813503</v>
      </c>
    </row>
    <row r="31" spans="2:36" x14ac:dyDescent="0.2">
      <c r="B31">
        <f t="shared" si="14"/>
        <v>1992</v>
      </c>
      <c r="D31" s="38">
        <v>95669</v>
      </c>
      <c r="E31" s="17">
        <f t="shared" si="7"/>
        <v>95.668999999999997</v>
      </c>
      <c r="F31" s="41">
        <f>0.667*F32+0.333*F29</f>
        <v>95.667500000000004</v>
      </c>
      <c r="G31" s="12"/>
      <c r="H31" s="43">
        <f>E31/F31</f>
        <v>1.0000156793059294</v>
      </c>
      <c r="L31" s="603">
        <f t="shared" si="15"/>
        <v>1992</v>
      </c>
      <c r="M31" s="38">
        <f>AER11_table2.1b_update!S52</f>
        <v>3193423</v>
      </c>
      <c r="N31" s="40">
        <f>AnnualData_MER_2.2_Dec2019!K56</f>
        <v>3193.4229999999998</v>
      </c>
      <c r="O31" s="40">
        <f>SEDS_CensusRgn!G37</f>
        <v>3193.424</v>
      </c>
      <c r="P31" s="617">
        <f t="shared" si="9"/>
        <v>0.99999968685648999</v>
      </c>
      <c r="Q31" s="40">
        <f t="shared" si="10"/>
        <v>3193.4229999999998</v>
      </c>
      <c r="R31" s="371"/>
      <c r="S31" s="611"/>
      <c r="T31" s="603">
        <f t="shared" si="16"/>
        <v>1992</v>
      </c>
      <c r="U31" s="38">
        <f>AER11_table2.1b_update!Q52</f>
        <v>6950189</v>
      </c>
      <c r="V31" s="40">
        <f>AnnualData_MER_2.2_Dec2019!J56</f>
        <v>6949.6</v>
      </c>
      <c r="W31" s="40">
        <f>SEDS_CensusRgn!N37</f>
        <v>6922.7610000000004</v>
      </c>
      <c r="X31" s="617">
        <f t="shared" si="11"/>
        <v>1.0038769213612893</v>
      </c>
      <c r="Y31" s="40">
        <f t="shared" si="12"/>
        <v>6949.6</v>
      </c>
      <c r="AC31" s="43">
        <f>0.667*AC32+0.333*AC29</f>
        <v>6944.7320049999998</v>
      </c>
      <c r="AD31" s="14">
        <f t="shared" si="4"/>
        <v>48263109.541947998</v>
      </c>
      <c r="AE31" s="9" t="e">
        <f>#REF!+#REF!+#REF!+#REF!</f>
        <v>#REF!</v>
      </c>
      <c r="AF31" s="12" t="e">
        <f t="shared" si="13"/>
        <v>#REF!</v>
      </c>
      <c r="AH31">
        <f t="shared" si="5"/>
        <v>105.74317296887659</v>
      </c>
      <c r="AI31" s="3">
        <f>National!N139</f>
        <v>94777.984433479316</v>
      </c>
      <c r="AJ31">
        <f t="shared" si="6"/>
        <v>0.10701876665375769</v>
      </c>
    </row>
    <row r="32" spans="2:36" x14ac:dyDescent="0.2">
      <c r="B32">
        <f t="shared" si="14"/>
        <v>1993</v>
      </c>
      <c r="D32" s="38">
        <v>96426</v>
      </c>
      <c r="E32" s="17">
        <f t="shared" si="7"/>
        <v>96.426000000000002</v>
      </c>
      <c r="F32" s="40">
        <f>RECS_data!$AF$16</f>
        <v>96.499999999999986</v>
      </c>
      <c r="G32" s="12">
        <f>E32/F32</f>
        <v>0.99923316062176182</v>
      </c>
      <c r="H32" s="42">
        <f>G32</f>
        <v>0.99923316062176182</v>
      </c>
      <c r="L32" s="603">
        <f t="shared" si="15"/>
        <v>1993</v>
      </c>
      <c r="M32" s="38">
        <f>AER11_table2.1b_update!S53</f>
        <v>3394192</v>
      </c>
      <c r="N32" s="40">
        <f>AnnualData_MER_2.2_Dec2019!K57</f>
        <v>3394.192</v>
      </c>
      <c r="O32" s="40">
        <f>SEDS_CensusRgn!G38</f>
        <v>3394.1909999999998</v>
      </c>
      <c r="P32" s="617">
        <f t="shared" si="9"/>
        <v>1.0000002946210158</v>
      </c>
      <c r="Q32" s="40">
        <f t="shared" si="10"/>
        <v>3394.192</v>
      </c>
      <c r="R32" s="371"/>
      <c r="S32" s="611"/>
      <c r="T32" s="603">
        <f t="shared" si="16"/>
        <v>1993</v>
      </c>
      <c r="U32" s="38">
        <f>AER11_table2.1b_update!Q53</f>
        <v>7146128</v>
      </c>
      <c r="V32" s="40">
        <f>AnnualData_MER_2.2_Dec2019!J57</f>
        <v>7140.5410000000002</v>
      </c>
      <c r="W32" s="40">
        <f>SEDS_CensusRgn!N38</f>
        <v>7133.94</v>
      </c>
      <c r="X32" s="617">
        <f t="shared" si="11"/>
        <v>1.0009252951384509</v>
      </c>
      <c r="Y32" s="40">
        <f t="shared" si="12"/>
        <v>7140.5409999999993</v>
      </c>
      <c r="AC32" s="42">
        <f>Y32</f>
        <v>7140.5409999999993</v>
      </c>
      <c r="AD32" s="14">
        <f t="shared" si="4"/>
        <v>50987325.772680998</v>
      </c>
      <c r="AE32" s="9" t="e">
        <f>#REF!+#REF!+#REF!+#REF!</f>
        <v>#REF!</v>
      </c>
      <c r="AF32" s="12" t="e">
        <f t="shared" si="13"/>
        <v>#REF!</v>
      </c>
      <c r="AH32">
        <f t="shared" si="5"/>
        <v>109.0998031088083</v>
      </c>
      <c r="AI32" s="3">
        <f>National!N140</f>
        <v>96416.439816278726</v>
      </c>
      <c r="AJ32">
        <f t="shared" si="6"/>
        <v>0.10926282924441004</v>
      </c>
    </row>
    <row r="33" spans="2:40" x14ac:dyDescent="0.2">
      <c r="B33">
        <f t="shared" si="14"/>
        <v>1994</v>
      </c>
      <c r="D33" s="38">
        <v>97107</v>
      </c>
      <c r="E33" s="17">
        <f t="shared" si="7"/>
        <v>97.106999999999999</v>
      </c>
      <c r="F33" s="41">
        <f>0.25*F36+0.75*F32</f>
        <v>97.72499999999998</v>
      </c>
      <c r="G33" s="12"/>
      <c r="H33" s="43">
        <f>E33/F33</f>
        <v>0.99367613200307003</v>
      </c>
      <c r="L33" s="603">
        <f t="shared" si="15"/>
        <v>1994</v>
      </c>
      <c r="M33" s="38">
        <f>AER11_table2.1b_update!S54</f>
        <v>3440939</v>
      </c>
      <c r="N33" s="40">
        <f>AnnualData_MER_2.2_Dec2019!K58</f>
        <v>3440.9389999999999</v>
      </c>
      <c r="O33" s="40">
        <f>SEDS_CensusRgn!G39</f>
        <v>3440.9389999999994</v>
      </c>
      <c r="P33" s="617">
        <f t="shared" si="9"/>
        <v>1.0000000000000002</v>
      </c>
      <c r="Q33" s="40">
        <f t="shared" si="10"/>
        <v>3440.9390000000003</v>
      </c>
      <c r="R33" s="371"/>
      <c r="S33" s="611"/>
      <c r="T33" s="603">
        <f t="shared" si="16"/>
        <v>1994</v>
      </c>
      <c r="U33" s="38">
        <f>AER11_table2.1b_update!Q54</f>
        <v>6978366</v>
      </c>
      <c r="V33" s="40">
        <f>AnnualData_MER_2.2_Dec2019!J58</f>
        <v>6976.732</v>
      </c>
      <c r="W33" s="40">
        <f>SEDS_CensusRgn!N39</f>
        <v>6957.9350000000004</v>
      </c>
      <c r="X33" s="617">
        <f t="shared" si="11"/>
        <v>1.0027015199193439</v>
      </c>
      <c r="Y33" s="40">
        <f t="shared" si="12"/>
        <v>6976.732</v>
      </c>
      <c r="AC33" s="43">
        <f>0.25*AC36+0.75*AC32</f>
        <v>7113.1142499999996</v>
      </c>
      <c r="AD33" s="14">
        <f t="shared" si="4"/>
        <v>49626291.807631001</v>
      </c>
      <c r="AE33" s="9" t="e">
        <f>#REF!+#REF!+#REF!+#REF!</f>
        <v>#REF!</v>
      </c>
      <c r="AF33" s="12" t="e">
        <f t="shared" si="13"/>
        <v>#REF!</v>
      </c>
      <c r="AH33">
        <f t="shared" si="5"/>
        <v>106.40955743156819</v>
      </c>
      <c r="AI33" s="3">
        <f>National!N141</f>
        <v>97755.46657101551</v>
      </c>
      <c r="AJ33">
        <f t="shared" si="6"/>
        <v>0.1065686796393322</v>
      </c>
    </row>
    <row r="34" spans="2:40" x14ac:dyDescent="0.2">
      <c r="B34">
        <f t="shared" si="14"/>
        <v>1995</v>
      </c>
      <c r="D34" s="38">
        <v>98990</v>
      </c>
      <c r="E34" s="17">
        <f t="shared" si="7"/>
        <v>98.990000000000009</v>
      </c>
      <c r="F34" s="41">
        <f>0.5*F36+0.5*F32</f>
        <v>98.949999999999989</v>
      </c>
      <c r="G34" s="12"/>
      <c r="H34" s="43">
        <f>E34/F34</f>
        <v>1.0004042445679637</v>
      </c>
      <c r="L34" s="603">
        <f t="shared" si="15"/>
        <v>1995</v>
      </c>
      <c r="M34" s="38">
        <f>AER11_table2.1b_update!S55</f>
        <v>3557015</v>
      </c>
      <c r="N34" s="40">
        <f>AnnualData_MER_2.2_Dec2019!K59</f>
        <v>3557.0149999999999</v>
      </c>
      <c r="O34" s="40">
        <f>SEDS_CensusRgn!G40</f>
        <v>3557.0140000000001</v>
      </c>
      <c r="P34" s="617">
        <f t="shared" si="9"/>
        <v>1.000000281134682</v>
      </c>
      <c r="Q34" s="40">
        <f t="shared" si="10"/>
        <v>3557.0149999999999</v>
      </c>
      <c r="R34" s="371"/>
      <c r="S34" s="611"/>
      <c r="T34" s="603">
        <f t="shared" si="16"/>
        <v>1995</v>
      </c>
      <c r="U34" s="38">
        <f>AER11_table2.1b_update!Q55</f>
        <v>6936323</v>
      </c>
      <c r="V34" s="40">
        <f>AnnualData_MER_2.2_Dec2019!J59</f>
        <v>6934.5630000000001</v>
      </c>
      <c r="W34" s="40">
        <f>SEDS_CensusRgn!N40</f>
        <v>6924.1890000000003</v>
      </c>
      <c r="X34" s="617">
        <f t="shared" si="11"/>
        <v>1.0014982260016299</v>
      </c>
      <c r="Y34" s="40">
        <f t="shared" si="12"/>
        <v>6934.5630000000001</v>
      </c>
      <c r="AC34" s="43">
        <f>0.5*AC36+0.5*AC32</f>
        <v>7085.6875</v>
      </c>
      <c r="AD34" s="14">
        <f t="shared" si="4"/>
        <v>49136146.367062502</v>
      </c>
      <c r="AE34" s="9" t="e">
        <f>#REF!+#REF!+#REF!+#REF!</f>
        <v>#REF!</v>
      </c>
      <c r="AF34" s="12" t="e">
        <f t="shared" si="13"/>
        <v>#REF!</v>
      </c>
      <c r="AH34">
        <f t="shared" si="5"/>
        <v>105.92423446184945</v>
      </c>
      <c r="AI34" s="3">
        <f>National!N142</f>
        <v>99155.636506323688</v>
      </c>
      <c r="AJ34">
        <f t="shared" si="6"/>
        <v>0.10580919420885261</v>
      </c>
    </row>
    <row r="35" spans="2:40" x14ac:dyDescent="0.2">
      <c r="B35">
        <f t="shared" si="14"/>
        <v>1996</v>
      </c>
      <c r="D35" s="38">
        <v>99627</v>
      </c>
      <c r="E35" s="17">
        <f t="shared" si="7"/>
        <v>99.626999999999995</v>
      </c>
      <c r="F35" s="41">
        <f>0.75*F36+0.25*F32</f>
        <v>100.175</v>
      </c>
      <c r="G35" s="12"/>
      <c r="H35" s="43">
        <f>E35/F35</f>
        <v>0.99452957324681801</v>
      </c>
      <c r="L35" s="603">
        <f t="shared" si="15"/>
        <v>1996</v>
      </c>
      <c r="M35" s="38">
        <f>AER11_table2.1b_update!S56</f>
        <v>3693530</v>
      </c>
      <c r="N35" s="40">
        <f>AnnualData_MER_2.2_Dec2019!K60</f>
        <v>3693.53</v>
      </c>
      <c r="O35" s="40">
        <f>SEDS_CensusRgn!G41</f>
        <v>3693.5270000000005</v>
      </c>
      <c r="P35" s="617">
        <f t="shared" si="9"/>
        <v>1.0000008122317774</v>
      </c>
      <c r="Q35" s="40">
        <f t="shared" si="10"/>
        <v>3693.5300000000007</v>
      </c>
      <c r="R35" s="371"/>
      <c r="S35" s="611"/>
      <c r="T35" s="603">
        <f t="shared" si="16"/>
        <v>1996</v>
      </c>
      <c r="U35" s="38">
        <f>AER11_table2.1b_update!Q56</f>
        <v>7466524</v>
      </c>
      <c r="V35" s="40">
        <f>AnnualData_MER_2.2_Dec2019!J60</f>
        <v>7464.6130000000003</v>
      </c>
      <c r="W35" s="40">
        <f>SEDS_CensusRgn!N41</f>
        <v>7460.2349999999997</v>
      </c>
      <c r="X35" s="617">
        <f t="shared" si="11"/>
        <v>1.0005868447843802</v>
      </c>
      <c r="Y35" s="40">
        <f t="shared" si="12"/>
        <v>7464.6130000000003</v>
      </c>
      <c r="AC35" s="43">
        <f>0.75*AC36+0.25*AC32</f>
        <v>7058.2607499999995</v>
      </c>
      <c r="AD35" s="14">
        <f t="shared" si="4"/>
        <v>52687184.951839745</v>
      </c>
      <c r="AE35" s="9" t="e">
        <f>#REF!+#REF!+#REF!+#REF!</f>
        <v>#REF!</v>
      </c>
      <c r="AF35" s="12" t="e">
        <f t="shared" si="13"/>
        <v>#REF!</v>
      </c>
      <c r="AH35">
        <f t="shared" si="5"/>
        <v>111.3427701522336</v>
      </c>
      <c r="AI35" s="3">
        <f>National!N143</f>
        <v>99955.817933514249</v>
      </c>
      <c r="AJ35">
        <f t="shared" si="6"/>
        <v>0.11163075077252486</v>
      </c>
    </row>
    <row r="36" spans="2:40" x14ac:dyDescent="0.2">
      <c r="B36">
        <f t="shared" si="14"/>
        <v>1997</v>
      </c>
      <c r="D36" s="38">
        <v>101018</v>
      </c>
      <c r="E36" s="17">
        <f t="shared" si="7"/>
        <v>101.018</v>
      </c>
      <c r="F36" s="40">
        <f>RECS_data!$AF$17</f>
        <v>101.39999999999999</v>
      </c>
      <c r="G36" s="12">
        <f>E36/F36</f>
        <v>0.99623274161735709</v>
      </c>
      <c r="H36" s="42">
        <f>G36</f>
        <v>0.99623274161735709</v>
      </c>
      <c r="L36" s="603">
        <f t="shared" si="15"/>
        <v>1997</v>
      </c>
      <c r="M36" s="38">
        <f>AER11_table2.1b_update!S57</f>
        <v>3670903</v>
      </c>
      <c r="N36" s="40">
        <f>AnnualData_MER_2.2_Dec2019!K61</f>
        <v>3670.9029999999998</v>
      </c>
      <c r="O36" s="40">
        <f>SEDS_CensusRgn!G42</f>
        <v>3670.902</v>
      </c>
      <c r="P36" s="617">
        <f t="shared" si="9"/>
        <v>1.0000002724126114</v>
      </c>
      <c r="Q36" s="40">
        <f t="shared" si="10"/>
        <v>3670.9029999999998</v>
      </c>
      <c r="R36" s="371"/>
      <c r="S36" s="611"/>
      <c r="T36" s="603">
        <f t="shared" si="16"/>
        <v>1997</v>
      </c>
      <c r="U36" s="38">
        <f>AER11_table2.1b_update!Q57</f>
        <v>7032901</v>
      </c>
      <c r="V36" s="40">
        <f>AnnualData_MER_2.2_Dec2019!J61</f>
        <v>7030.8339999999998</v>
      </c>
      <c r="W36" s="40">
        <f>SEDS_CensusRgn!N42</f>
        <v>7023.3679999999995</v>
      </c>
      <c r="X36" s="617">
        <f t="shared" si="11"/>
        <v>1.0010630227548949</v>
      </c>
      <c r="Y36" s="40">
        <f t="shared" si="12"/>
        <v>7030.8339999999998</v>
      </c>
      <c r="AC36" s="42">
        <f>Y36</f>
        <v>7030.8339999999998</v>
      </c>
      <c r="AD36" s="14">
        <f t="shared" si="4"/>
        <v>49432626.735555999</v>
      </c>
      <c r="AE36" s="9" t="e">
        <f>#REF!+#REF!+#REF!+#REF!</f>
        <v>#REF!</v>
      </c>
      <c r="AF36" s="12" t="e">
        <f t="shared" si="13"/>
        <v>#REF!</v>
      </c>
      <c r="AH36">
        <f t="shared" si="5"/>
        <v>105.46617357001973</v>
      </c>
      <c r="AI36" s="3">
        <f>National!N144</f>
        <v>100775.68324445431</v>
      </c>
      <c r="AJ36">
        <f t="shared" si="6"/>
        <v>0.10619364369915017</v>
      </c>
    </row>
    <row r="37" spans="2:40" x14ac:dyDescent="0.2">
      <c r="B37">
        <f t="shared" si="14"/>
        <v>1998</v>
      </c>
      <c r="C37" s="38">
        <v>102528</v>
      </c>
      <c r="D37" s="249">
        <f>0.25*D40+0.75*D36</f>
        <v>102815.75</v>
      </c>
      <c r="E37" s="17">
        <f t="shared" si="7"/>
        <v>102.81575000000001</v>
      </c>
      <c r="F37" s="41">
        <f>0.25*F40+0.75*F36</f>
        <v>102.79999999999998</v>
      </c>
      <c r="G37" s="12"/>
      <c r="H37" s="43">
        <f>E37/F37</f>
        <v>1.0001532101167319</v>
      </c>
      <c r="L37" s="603">
        <f t="shared" si="15"/>
        <v>1998</v>
      </c>
      <c r="M37" s="38">
        <f>AER11_table2.1b_update!S58</f>
        <v>3855932</v>
      </c>
      <c r="N37" s="40">
        <f>AnnualData_MER_2.2_Dec2019!K62</f>
        <v>3855.9319999999998</v>
      </c>
      <c r="O37" s="40">
        <f>SEDS_CensusRgn!G43</f>
        <v>3855.933</v>
      </c>
      <c r="P37" s="617">
        <f t="shared" si="9"/>
        <v>0.99999974065939423</v>
      </c>
      <c r="Q37" s="40">
        <f t="shared" si="10"/>
        <v>3855.9319999999998</v>
      </c>
      <c r="R37" s="371"/>
      <c r="S37" s="611"/>
      <c r="T37" s="603">
        <f t="shared" si="16"/>
        <v>1998</v>
      </c>
      <c r="U37" s="38">
        <f>AER11_table2.1b_update!Q58</f>
        <v>6413374</v>
      </c>
      <c r="V37" s="40">
        <f>AnnualData_MER_2.2_Dec2019!J62</f>
        <v>6410.9759999999997</v>
      </c>
      <c r="W37" s="40">
        <f>SEDS_CensusRgn!N43</f>
        <v>6403.0480000000007</v>
      </c>
      <c r="X37" s="617">
        <f t="shared" si="11"/>
        <v>1.0012381603261444</v>
      </c>
      <c r="Y37" s="40">
        <f t="shared" si="12"/>
        <v>6410.9759999999987</v>
      </c>
      <c r="AC37" s="43">
        <f>0.25*AC40+0.75*AC36</f>
        <v>6989.2385000000004</v>
      </c>
      <c r="AD37" s="14">
        <f t="shared" si="4"/>
        <v>44807840.281776004</v>
      </c>
      <c r="AE37" s="9" t="e">
        <f>#REF!+#REF!+#REF!+#REF!</f>
        <v>#REF!</v>
      </c>
      <c r="AF37" s="12" t="e">
        <f t="shared" si="13"/>
        <v>#REF!</v>
      </c>
      <c r="AH37">
        <f t="shared" si="5"/>
        <v>99.795535019455272</v>
      </c>
      <c r="AI37" s="3">
        <f>National!N145</f>
        <v>101975.47074959462</v>
      </c>
      <c r="AJ37">
        <f t="shared" si="6"/>
        <v>0.1006801726388776</v>
      </c>
    </row>
    <row r="38" spans="2:40" x14ac:dyDescent="0.2">
      <c r="B38">
        <f t="shared" si="14"/>
        <v>1999</v>
      </c>
      <c r="C38" s="38">
        <v>103874</v>
      </c>
      <c r="D38" s="249">
        <f>0.5*D40+0.5*D36</f>
        <v>104613.5</v>
      </c>
      <c r="E38" s="17">
        <f t="shared" si="7"/>
        <v>104.6135</v>
      </c>
      <c r="F38" s="41">
        <f>0.5*F40+0.5*F36</f>
        <v>104.19999999999999</v>
      </c>
      <c r="G38" s="12"/>
      <c r="H38" s="43">
        <f>E38/F38</f>
        <v>1.0039683301343572</v>
      </c>
      <c r="L38" s="603">
        <f t="shared" si="15"/>
        <v>1999</v>
      </c>
      <c r="M38" s="38">
        <f>AER11_table2.1b_update!S59</f>
        <v>3906478</v>
      </c>
      <c r="N38" s="40">
        <f>AnnualData_MER_2.2_Dec2019!K63</f>
        <v>3906.4780000000001</v>
      </c>
      <c r="O38" s="40">
        <f>SEDS_CensusRgn!G44</f>
        <v>3906.4749999999999</v>
      </c>
      <c r="P38" s="617">
        <f t="shared" si="9"/>
        <v>1.0000007679557659</v>
      </c>
      <c r="Q38" s="40">
        <f t="shared" si="10"/>
        <v>3906.4780000000005</v>
      </c>
      <c r="R38" s="371"/>
      <c r="S38" s="611"/>
      <c r="T38" s="603">
        <f t="shared" si="16"/>
        <v>1999</v>
      </c>
      <c r="U38" s="38">
        <f>AER11_table2.1b_update!Q59</f>
        <v>6775157</v>
      </c>
      <c r="V38" s="40">
        <f>AnnualData_MER_2.2_Dec2019!J63</f>
        <v>6772.4740000000002</v>
      </c>
      <c r="W38" s="40">
        <f>SEDS_CensusRgn!N44</f>
        <v>6759.5360000000001</v>
      </c>
      <c r="X38" s="617">
        <f t="shared" si="11"/>
        <v>1.001914036703111</v>
      </c>
      <c r="Y38" s="40">
        <f t="shared" si="12"/>
        <v>6772.4740000000002</v>
      </c>
      <c r="AC38" s="43">
        <f>0.5*AC40+0.5*AC36</f>
        <v>6947.643</v>
      </c>
      <c r="AD38" s="14">
        <f t="shared" si="4"/>
        <v>47052731.578782</v>
      </c>
      <c r="AE38" s="9" t="e">
        <f>#REF!+#REF!+#REF!+#REF!</f>
        <v>#REF!</v>
      </c>
      <c r="AF38" s="12" t="e">
        <f t="shared" si="13"/>
        <v>#REF!</v>
      </c>
      <c r="AH38">
        <f t="shared" si="5"/>
        <v>102.3609500959693</v>
      </c>
      <c r="AI38" s="3">
        <f>National!N146</f>
        <v>103254.50968042496</v>
      </c>
      <c r="AJ38">
        <f t="shared" si="6"/>
        <v>0.10342358927519581</v>
      </c>
      <c r="AK38" s="9"/>
      <c r="AL38" s="9"/>
      <c r="AM38" s="9"/>
      <c r="AN38" s="9"/>
    </row>
    <row r="39" spans="2:40" x14ac:dyDescent="0.2">
      <c r="B39">
        <f t="shared" si="14"/>
        <v>2000</v>
      </c>
      <c r="C39" s="38">
        <v>104705</v>
      </c>
      <c r="D39" s="249">
        <f>0.75*D40+0.25*D36</f>
        <v>106411.25</v>
      </c>
      <c r="E39" s="17">
        <f t="shared" si="7"/>
        <v>106.41125</v>
      </c>
      <c r="F39" s="41">
        <f>0.75*F40+0.25*F36</f>
        <v>105.59999999999997</v>
      </c>
      <c r="G39" s="12"/>
      <c r="H39" s="43">
        <f>E39/F39</f>
        <v>1.007682291666667</v>
      </c>
      <c r="L39" s="603">
        <f t="shared" si="15"/>
        <v>2000</v>
      </c>
      <c r="M39" s="38">
        <f>AER11_table2.1b_update!S60</f>
        <v>4068627</v>
      </c>
      <c r="N39" s="40">
        <f>AnnualData_MER_2.2_Dec2019!K64</f>
        <v>4068.627</v>
      </c>
      <c r="O39" s="40">
        <f>SEDS_CensusRgn!G45</f>
        <v>4068.6310000000003</v>
      </c>
      <c r="P39" s="617">
        <f t="shared" si="9"/>
        <v>0.99999901686832737</v>
      </c>
      <c r="Q39" s="40">
        <f t="shared" si="10"/>
        <v>4068.627</v>
      </c>
      <c r="R39" s="371"/>
      <c r="S39" s="611"/>
      <c r="T39" s="603">
        <f t="shared" si="16"/>
        <v>2000</v>
      </c>
      <c r="U39" s="38">
        <f>AER11_table2.1b_update!Q60</f>
        <v>7159367</v>
      </c>
      <c r="V39" s="40">
        <f>AnnualData_MER_2.2_Dec2019!J64</f>
        <v>7156.3109999999997</v>
      </c>
      <c r="W39" s="40">
        <f>SEDS_CensusRgn!N45</f>
        <v>7122.4110000000001</v>
      </c>
      <c r="X39" s="617">
        <f t="shared" si="11"/>
        <v>1.0047596242339847</v>
      </c>
      <c r="Y39" s="40">
        <f t="shared" si="12"/>
        <v>7156.3109999999988</v>
      </c>
      <c r="AC39" s="43">
        <f>0.75*AC40+0.25*AC36</f>
        <v>6906.0474999999997</v>
      </c>
      <c r="AD39" s="14">
        <f t="shared" si="4"/>
        <v>49421823.690772496</v>
      </c>
      <c r="AE39" s="9" t="e">
        <f>#REF!+#REF!+#REF!+#REF!</f>
        <v>#REF!</v>
      </c>
      <c r="AF39" s="12" t="e">
        <f t="shared" si="13"/>
        <v>#REF!</v>
      </c>
      <c r="AH39">
        <f t="shared" si="5"/>
        <v>105.97577651515157</v>
      </c>
      <c r="AI39" s="3">
        <f>National!N147</f>
        <v>104455.40433478649</v>
      </c>
      <c r="AJ39">
        <f t="shared" si="6"/>
        <v>0.10746153414928471</v>
      </c>
      <c r="AK39" s="9"/>
      <c r="AL39" s="9"/>
      <c r="AM39" s="9"/>
      <c r="AN39" s="9"/>
    </row>
    <row r="40" spans="2:40" x14ac:dyDescent="0.2">
      <c r="B40">
        <f t="shared" si="14"/>
        <v>2001</v>
      </c>
      <c r="C40" s="38">
        <v>108209</v>
      </c>
      <c r="D40" s="38">
        <v>108209</v>
      </c>
      <c r="E40" s="17">
        <f t="shared" si="7"/>
        <v>108.209</v>
      </c>
      <c r="F40" s="40">
        <f>RECS_data!$AF$18-0.2</f>
        <v>106.99999999999997</v>
      </c>
      <c r="G40" s="12">
        <f t="shared" ref="G40:G47" si="17">E40/F40</f>
        <v>1.0112990654205611</v>
      </c>
      <c r="H40" s="42">
        <f t="shared" ref="H40:H48" si="18">G40</f>
        <v>1.0112990654205611</v>
      </c>
      <c r="L40" s="603">
        <f t="shared" si="15"/>
        <v>2001</v>
      </c>
      <c r="M40" s="38">
        <f>AER11_table2.1b_update!S61</f>
        <v>4099882</v>
      </c>
      <c r="N40" s="40">
        <f>AnnualData_MER_2.2_Dec2019!K65</f>
        <v>4099.8819999999996</v>
      </c>
      <c r="O40" s="40">
        <f>SEDS_CensusRgn!G46</f>
        <v>4099.8829999999998</v>
      </c>
      <c r="P40" s="617">
        <f t="shared" si="9"/>
        <v>0.99999975609060054</v>
      </c>
      <c r="Q40" s="40">
        <f t="shared" si="10"/>
        <v>4099.8819999999996</v>
      </c>
      <c r="R40" s="371"/>
      <c r="S40" s="611"/>
      <c r="T40" s="603">
        <f t="shared" si="16"/>
        <v>2001</v>
      </c>
      <c r="U40" s="38">
        <f>AER11_table2.1b_update!Q61</f>
        <v>6868189</v>
      </c>
      <c r="V40" s="40">
        <f>AnnualData_MER_2.2_Dec2019!J65</f>
        <v>6864.4520000000002</v>
      </c>
      <c r="W40" s="40">
        <f>SEDS_CensusRgn!N46</f>
        <v>6850.6639999999998</v>
      </c>
      <c r="X40" s="617">
        <f t="shared" si="11"/>
        <v>1.0020126516203394</v>
      </c>
      <c r="Y40" s="40">
        <f t="shared" si="12"/>
        <v>6864.4520000000002</v>
      </c>
      <c r="AC40" s="42">
        <f>Y40</f>
        <v>6864.4520000000002</v>
      </c>
      <c r="AD40" s="14">
        <f t="shared" si="4"/>
        <v>47120701.260304004</v>
      </c>
      <c r="AE40" s="9" t="e">
        <f>#REF!+#REF!+#REF!+#REF!</f>
        <v>#REF!</v>
      </c>
      <c r="AF40" s="12" t="e">
        <f t="shared" si="13"/>
        <v>#REF!</v>
      </c>
      <c r="AH40">
        <f t="shared" si="5"/>
        <v>102.34156074766356</v>
      </c>
      <c r="AI40" s="3">
        <f>National!N148</f>
        <v>105594.17435404482</v>
      </c>
      <c r="AJ40">
        <f t="shared" si="6"/>
        <v>0.10383464871118628</v>
      </c>
    </row>
    <row r="41" spans="2:40" x14ac:dyDescent="0.2">
      <c r="B41">
        <f t="shared" si="14"/>
        <v>2002</v>
      </c>
      <c r="C41" s="38">
        <v>109291</v>
      </c>
      <c r="D41" s="38">
        <v>109291</v>
      </c>
      <c r="E41" s="17">
        <f t="shared" si="7"/>
        <v>109.291</v>
      </c>
      <c r="F41" s="41">
        <f>0.25*F44+0.75*F40</f>
        <v>108.02499999999998</v>
      </c>
      <c r="G41" s="12">
        <f t="shared" si="17"/>
        <v>1.0117195093728306</v>
      </c>
      <c r="H41" s="43">
        <f t="shared" si="18"/>
        <v>1.0117195093728306</v>
      </c>
      <c r="L41" s="603">
        <f t="shared" si="15"/>
        <v>2002</v>
      </c>
      <c r="M41" s="38">
        <f>AER11_table2.1b_update!S62</f>
        <v>4316794</v>
      </c>
      <c r="N41" s="40">
        <f>AnnualData_MER_2.2_Dec2019!K66</f>
        <v>4316.7939999999999</v>
      </c>
      <c r="O41" s="40">
        <f>SEDS_CensusRgn!G47</f>
        <v>4316.7960000000003</v>
      </c>
      <c r="P41" s="617">
        <f t="shared" si="9"/>
        <v>0.9999995366934179</v>
      </c>
      <c r="Q41" s="40">
        <f t="shared" si="10"/>
        <v>4316.7939999999999</v>
      </c>
      <c r="R41" s="371"/>
      <c r="S41" s="611"/>
      <c r="T41" s="603">
        <f t="shared" si="16"/>
        <v>2002</v>
      </c>
      <c r="U41" s="38">
        <f>AER11_table2.1b_update!Q62</f>
        <v>6911728</v>
      </c>
      <c r="V41" s="40">
        <f>AnnualData_MER_2.2_Dec2019!J66</f>
        <v>6907.4740000000002</v>
      </c>
      <c r="W41" s="40">
        <f>SEDS_CensusRgn!N47</f>
        <v>6895.0470000000005</v>
      </c>
      <c r="X41" s="617">
        <f t="shared" si="11"/>
        <v>1.0018023082366225</v>
      </c>
      <c r="Y41" s="40">
        <f t="shared" si="12"/>
        <v>6907.4740000000002</v>
      </c>
      <c r="AC41" s="43">
        <f t="shared" ref="AC41:AC47" si="19">AC40</f>
        <v>6864.4520000000002</v>
      </c>
      <c r="AD41" s="14">
        <f t="shared" si="4"/>
        <v>47416023.714248002</v>
      </c>
      <c r="AE41" s="9" t="e">
        <f>#REF!+#REF!+#REF!+#REF!</f>
        <v>#REF!</v>
      </c>
      <c r="AF41" s="12" t="e">
        <f t="shared" si="13"/>
        <v>#REF!</v>
      </c>
      <c r="AH41">
        <f t="shared" si="5"/>
        <v>103.78933580189774</v>
      </c>
      <c r="AI41" s="3">
        <f>National!N149</f>
        <v>106436.83928083624</v>
      </c>
      <c r="AJ41">
        <f t="shared" si="6"/>
        <v>0.10545472860561456</v>
      </c>
    </row>
    <row r="42" spans="2:40" x14ac:dyDescent="0.2">
      <c r="B42">
        <f t="shared" si="14"/>
        <v>2003</v>
      </c>
      <c r="C42" s="38">
        <v>111278</v>
      </c>
      <c r="D42" s="38">
        <v>111278</v>
      </c>
      <c r="E42" s="17">
        <f t="shared" si="7"/>
        <v>111.27800000000001</v>
      </c>
      <c r="F42" s="41">
        <f>0.5*F44+0.5*F40</f>
        <v>109.04999999999998</v>
      </c>
      <c r="G42" s="12">
        <f t="shared" si="17"/>
        <v>1.0204309949564423</v>
      </c>
      <c r="H42" s="43">
        <f t="shared" si="18"/>
        <v>1.0204309949564423</v>
      </c>
      <c r="L42" s="603">
        <f t="shared" si="15"/>
        <v>2003</v>
      </c>
      <c r="M42" s="38">
        <f>AER11_table2.1b_update!S63</f>
        <v>4353111</v>
      </c>
      <c r="N42" s="40">
        <f>AnnualData_MER_2.2_Dec2019!K67</f>
        <v>4353.1109999999999</v>
      </c>
      <c r="O42" s="40">
        <f>SEDS_CensusRgn!G48</f>
        <v>4353.1100000000006</v>
      </c>
      <c r="P42" s="617">
        <f t="shared" si="9"/>
        <v>1.0000002297208201</v>
      </c>
      <c r="Q42" s="40">
        <f t="shared" si="10"/>
        <v>4353.1109999999999</v>
      </c>
      <c r="R42" s="371"/>
      <c r="S42" s="611"/>
      <c r="T42" s="603">
        <f t="shared" si="16"/>
        <v>2003</v>
      </c>
      <c r="U42" s="38">
        <f>AER11_table2.1b_update!Q63</f>
        <v>7210551</v>
      </c>
      <c r="V42" s="40">
        <f>AnnualData_MER_2.2_Dec2019!J67</f>
        <v>7233.0569999999998</v>
      </c>
      <c r="W42" s="40">
        <f>SEDS_CensusRgn!N48</f>
        <v>7223.1849999999995</v>
      </c>
      <c r="X42" s="617">
        <f t="shared" si="11"/>
        <v>1.001366710114721</v>
      </c>
      <c r="Y42" s="40">
        <f t="shared" si="12"/>
        <v>7233.0570000000007</v>
      </c>
      <c r="AC42" s="43">
        <f t="shared" si="19"/>
        <v>6864.4520000000002</v>
      </c>
      <c r="AD42" s="14">
        <f t="shared" si="4"/>
        <v>49650972.589763999</v>
      </c>
      <c r="AE42" s="9" t="e">
        <f>#REF!+#REF!+#REF!+#REF!</f>
        <v>#REF!</v>
      </c>
      <c r="AF42" s="12" t="e">
        <f t="shared" si="13"/>
        <v>#REF!</v>
      </c>
      <c r="AH42">
        <f t="shared" si="5"/>
        <v>106.15584594222835</v>
      </c>
      <c r="AI42" s="3">
        <f>National!N150</f>
        <v>107300.18524588978</v>
      </c>
      <c r="AJ42">
        <f t="shared" si="6"/>
        <v>0.10797901209069737</v>
      </c>
    </row>
    <row r="43" spans="2:40" x14ac:dyDescent="0.2">
      <c r="B43">
        <f t="shared" si="14"/>
        <v>2004</v>
      </c>
      <c r="C43" s="38">
        <v>112000</v>
      </c>
      <c r="D43" s="38">
        <v>112000</v>
      </c>
      <c r="E43" s="17">
        <f t="shared" si="7"/>
        <v>112</v>
      </c>
      <c r="F43" s="41">
        <f>0.75*F44+0.25*F40</f>
        <v>110.07499999999999</v>
      </c>
      <c r="G43" s="12">
        <f t="shared" si="17"/>
        <v>1.0174880763116059</v>
      </c>
      <c r="H43" s="43">
        <f t="shared" si="18"/>
        <v>1.0174880763116059</v>
      </c>
      <c r="L43" s="603">
        <f t="shared" si="15"/>
        <v>2004</v>
      </c>
      <c r="M43" s="38">
        <f>AER11_table2.1b_update!S64</f>
        <v>4408241</v>
      </c>
      <c r="N43" s="40">
        <f>AnnualData_MER_2.2_Dec2019!K68</f>
        <v>4408.241</v>
      </c>
      <c r="O43" s="40">
        <f>SEDS_CensusRgn!G49</f>
        <v>4408.2389999999996</v>
      </c>
      <c r="P43" s="617">
        <f t="shared" si="9"/>
        <v>1.0000004536959091</v>
      </c>
      <c r="Q43" s="40">
        <f t="shared" si="10"/>
        <v>4408.241</v>
      </c>
      <c r="R43" s="371"/>
      <c r="S43" s="611"/>
      <c r="T43" s="603">
        <f t="shared" si="16"/>
        <v>2004</v>
      </c>
      <c r="U43" s="38">
        <f>AER11_table2.1b_update!Q64</f>
        <v>6993482</v>
      </c>
      <c r="V43" s="40">
        <f>AnnualData_MER_2.2_Dec2019!J68</f>
        <v>6987.2439999999997</v>
      </c>
      <c r="W43" s="40">
        <f>SEDS_CensusRgn!N49</f>
        <v>6978.8860000000004</v>
      </c>
      <c r="X43" s="617">
        <f t="shared" si="11"/>
        <v>1.0011976123409954</v>
      </c>
      <c r="Y43" s="40">
        <f t="shared" si="12"/>
        <v>6987.2440000000006</v>
      </c>
      <c r="AC43" s="43">
        <f t="shared" si="19"/>
        <v>6864.4520000000002</v>
      </c>
      <c r="AD43" s="14">
        <f t="shared" si="4"/>
        <v>47963601.050287999</v>
      </c>
      <c r="AE43" s="9" t="e">
        <f>#REF!+#REF!+#REF!+#REF!</f>
        <v>#REF!</v>
      </c>
      <c r="AF43" s="12" t="e">
        <f t="shared" si="13"/>
        <v>#REF!</v>
      </c>
      <c r="AH43">
        <f t="shared" si="5"/>
        <v>103.44878491937317</v>
      </c>
      <c r="AI43" s="3">
        <f>National!N151</f>
        <v>108568.02546161477</v>
      </c>
      <c r="AJ43">
        <f t="shared" si="6"/>
        <v>0.10496170443874361</v>
      </c>
    </row>
    <row r="44" spans="2:40" x14ac:dyDescent="0.2">
      <c r="B44">
        <f t="shared" si="14"/>
        <v>2005</v>
      </c>
      <c r="C44" s="38">
        <v>113343</v>
      </c>
      <c r="D44" s="38">
        <v>113343</v>
      </c>
      <c r="E44" s="17">
        <f t="shared" si="7"/>
        <v>113.343</v>
      </c>
      <c r="F44" s="116">
        <v>111.1</v>
      </c>
      <c r="G44" s="12">
        <f t="shared" si="17"/>
        <v>1.0201890189018903</v>
      </c>
      <c r="H44" s="43">
        <f t="shared" si="18"/>
        <v>1.0201890189018903</v>
      </c>
      <c r="L44" s="603">
        <f t="shared" si="15"/>
        <v>2005</v>
      </c>
      <c r="M44" s="38">
        <f>AER11_table2.1b_update!S65</f>
        <v>4637683</v>
      </c>
      <c r="N44" s="40">
        <f>AnnualData_MER_2.2_Dec2019!K69</f>
        <v>4637.683</v>
      </c>
      <c r="O44" s="40">
        <f>SEDS_CensusRgn!G50</f>
        <v>4637.6840000000002</v>
      </c>
      <c r="P44" s="617">
        <f t="shared" si="9"/>
        <v>0.99999978437513204</v>
      </c>
      <c r="Q44" s="40">
        <f t="shared" si="10"/>
        <v>4637.683</v>
      </c>
      <c r="R44" s="371"/>
      <c r="S44" s="611"/>
      <c r="T44" s="603">
        <f t="shared" si="16"/>
        <v>2005</v>
      </c>
      <c r="U44" s="38">
        <f>AER11_table2.1b_update!Q65</f>
        <v>6909471</v>
      </c>
      <c r="V44" s="40">
        <f>AnnualData_MER_2.2_Dec2019!J69</f>
        <v>6901.3370000000004</v>
      </c>
      <c r="W44" s="40">
        <f>SEDS_CensusRgn!N50</f>
        <v>6890.0869999999995</v>
      </c>
      <c r="X44" s="617">
        <f t="shared" si="11"/>
        <v>1.0016327805439904</v>
      </c>
      <c r="Y44" s="40">
        <f t="shared" si="12"/>
        <v>6901.3370000000004</v>
      </c>
      <c r="AC44" s="43">
        <f t="shared" si="19"/>
        <v>6864.4520000000002</v>
      </c>
      <c r="AD44" s="14">
        <f t="shared" si="4"/>
        <v>47373896.572324008</v>
      </c>
      <c r="AE44" s="9" t="e">
        <f>#REF!+#REF!+#REF!+#REF!</f>
        <v>#REF!</v>
      </c>
      <c r="AF44" s="12" t="e">
        <f t="shared" si="13"/>
        <v>#REF!</v>
      </c>
      <c r="AH44">
        <f t="shared" si="5"/>
        <v>103.76031503150317</v>
      </c>
      <c r="AI44" s="3">
        <f>National!N152</f>
        <v>109930.77908752284</v>
      </c>
      <c r="AJ44">
        <f t="shared" si="6"/>
        <v>0.10496623507792169</v>
      </c>
    </row>
    <row r="45" spans="2:40" x14ac:dyDescent="0.2">
      <c r="B45">
        <f t="shared" si="14"/>
        <v>2006</v>
      </c>
      <c r="C45" s="38">
        <v>114384</v>
      </c>
      <c r="D45" s="38">
        <v>114384</v>
      </c>
      <c r="E45" s="17">
        <f t="shared" si="7"/>
        <v>114.384</v>
      </c>
      <c r="F45" s="41">
        <f>0.25*F48+0.75*F44</f>
        <v>111.72499999999999</v>
      </c>
      <c r="G45" s="12">
        <f t="shared" si="17"/>
        <v>1.0237995077198478</v>
      </c>
      <c r="H45" s="43">
        <f t="shared" si="18"/>
        <v>1.0237995077198478</v>
      </c>
      <c r="L45" s="603">
        <f t="shared" si="15"/>
        <v>2006</v>
      </c>
      <c r="M45" s="38">
        <f>AER11_table2.1b_update!S66</f>
        <v>4611386</v>
      </c>
      <c r="N45" s="40">
        <f>AnnualData_MER_2.2_Dec2019!K70</f>
        <v>4611.3860000000004</v>
      </c>
      <c r="O45" s="40">
        <f>SEDS_CensusRgn!G51</f>
        <v>4611.3859999999995</v>
      </c>
      <c r="P45" s="617">
        <f t="shared" si="9"/>
        <v>1.0000000000000002</v>
      </c>
      <c r="Q45" s="40">
        <f t="shared" si="10"/>
        <v>4611.3860000000004</v>
      </c>
      <c r="R45" s="371"/>
      <c r="S45" s="611"/>
      <c r="T45" s="603">
        <f t="shared" si="16"/>
        <v>2006</v>
      </c>
      <c r="U45" s="38">
        <f>AER11_table2.1b_update!Q66</f>
        <v>6167987</v>
      </c>
      <c r="V45" s="40">
        <f>AnnualData_MER_2.2_Dec2019!J70</f>
        <v>6154.9750000000004</v>
      </c>
      <c r="W45" s="40">
        <f>SEDS_CensusRgn!N51</f>
        <v>6141</v>
      </c>
      <c r="X45" s="617">
        <f t="shared" si="11"/>
        <v>1.0022756879986974</v>
      </c>
      <c r="Y45" s="40">
        <f t="shared" si="12"/>
        <v>6154.9750000000004</v>
      </c>
      <c r="AC45" s="43">
        <f t="shared" si="19"/>
        <v>6864.4520000000002</v>
      </c>
      <c r="AD45" s="14">
        <f t="shared" si="4"/>
        <v>42250530.448700003</v>
      </c>
      <c r="AE45" s="9" t="e">
        <f>#REF!+#REF!+#REF!+#REF!</f>
        <v>#REF!</v>
      </c>
      <c r="AF45" s="12" t="e">
        <f t="shared" si="13"/>
        <v>#REF!</v>
      </c>
      <c r="AH45">
        <f t="shared" si="5"/>
        <v>96.239749384649798</v>
      </c>
      <c r="AI45" s="3">
        <f>National!N153</f>
        <v>110743.17134548329</v>
      </c>
      <c r="AJ45">
        <f t="shared" si="6"/>
        <v>9.7219186241401703E-2</v>
      </c>
    </row>
    <row r="46" spans="2:40" x14ac:dyDescent="0.2">
      <c r="B46">
        <f t="shared" si="14"/>
        <v>2007</v>
      </c>
      <c r="C46" s="38">
        <v>116011</v>
      </c>
      <c r="D46" s="38">
        <f t="shared" ref="D46:D48" si="20">C46</f>
        <v>116011</v>
      </c>
      <c r="E46" s="17">
        <f t="shared" si="7"/>
        <v>116.011</v>
      </c>
      <c r="F46" s="41">
        <f>0.5*F48+0.5*F44</f>
        <v>112.35</v>
      </c>
      <c r="G46" s="12">
        <f t="shared" si="17"/>
        <v>1.0325856697819316</v>
      </c>
      <c r="H46" s="43">
        <f t="shared" si="18"/>
        <v>1.0325856697819316</v>
      </c>
      <c r="L46" s="603">
        <f t="shared" si="15"/>
        <v>2007</v>
      </c>
      <c r="M46" s="38">
        <f>AER11_table2.1b_update!S67</f>
        <v>4750326</v>
      </c>
      <c r="N46" s="40">
        <f>AnnualData_MER_2.2_Dec2019!K71</f>
        <v>4750.326</v>
      </c>
      <c r="O46" s="40">
        <f>SEDS_CensusRgn!G52</f>
        <v>4750.3289999999997</v>
      </c>
      <c r="P46" s="617">
        <f t="shared" si="9"/>
        <v>0.99999936846479487</v>
      </c>
      <c r="Q46" s="40">
        <f t="shared" si="10"/>
        <v>4750.326</v>
      </c>
      <c r="R46" s="371"/>
      <c r="S46" s="611"/>
      <c r="T46" s="603">
        <f>T45+1</f>
        <v>2007</v>
      </c>
      <c r="U46" s="38">
        <f>AER11_table2.1b_update!Q67</f>
        <v>6598482</v>
      </c>
      <c r="V46" s="40">
        <f>AnnualData_MER_2.2_Dec2019!J71</f>
        <v>6589.4380000000001</v>
      </c>
      <c r="W46" s="40">
        <f>SEDS_CensusRgn!N52</f>
        <v>6584.0640000000003</v>
      </c>
      <c r="X46" s="617">
        <f t="shared" si="11"/>
        <v>1.000816213208134</v>
      </c>
      <c r="Y46" s="40">
        <f t="shared" si="12"/>
        <v>6589.4380000000001</v>
      </c>
      <c r="AC46" s="43">
        <f t="shared" si="19"/>
        <v>6864.4520000000002</v>
      </c>
      <c r="AD46" s="14">
        <f t="shared" si="4"/>
        <v>45232880.857976004</v>
      </c>
      <c r="AE46" s="9" t="e">
        <f>#REF!+#REF!+#REF!+#REF!</f>
        <v>#REF!</v>
      </c>
      <c r="AF46" s="12" t="e">
        <f t="shared" si="13"/>
        <v>#REF!</v>
      </c>
      <c r="AH46">
        <f t="shared" si="5"/>
        <v>100.88467289719627</v>
      </c>
      <c r="AI46" s="3">
        <f>National!N154</f>
        <v>111350.09847924336</v>
      </c>
      <c r="AJ46">
        <f t="shared" si="6"/>
        <v>0.10183883224956314</v>
      </c>
    </row>
    <row r="47" spans="2:40" x14ac:dyDescent="0.2">
      <c r="B47">
        <f t="shared" si="14"/>
        <v>2008</v>
      </c>
      <c r="C47" s="38">
        <v>116783</v>
      </c>
      <c r="D47" s="38">
        <f t="shared" si="20"/>
        <v>116783</v>
      </c>
      <c r="E47" s="17">
        <f t="shared" si="7"/>
        <v>116.783</v>
      </c>
      <c r="F47" s="41">
        <f>0.75*F48+0.25*F44</f>
        <v>112.97499999999999</v>
      </c>
      <c r="G47" s="12">
        <f t="shared" si="17"/>
        <v>1.0337065722504979</v>
      </c>
      <c r="H47" s="43">
        <f t="shared" si="18"/>
        <v>1.0337065722504979</v>
      </c>
      <c r="L47" s="603">
        <f t="shared" si="15"/>
        <v>2008</v>
      </c>
      <c r="M47" s="38">
        <f>AER11_table2.1b_update!S68</f>
        <v>4708496</v>
      </c>
      <c r="N47" s="40">
        <f>AnnualData_MER_2.2_Dec2019!K72</f>
        <v>4710.8180000000002</v>
      </c>
      <c r="O47" s="40">
        <f>SEDS_CensusRgn!G53</f>
        <v>4710.8189999999995</v>
      </c>
      <c r="P47" s="617">
        <f t="shared" si="9"/>
        <v>0.99999978772268705</v>
      </c>
      <c r="Q47" s="40">
        <f t="shared" si="10"/>
        <v>4710.8180000000002</v>
      </c>
      <c r="R47" s="371"/>
      <c r="S47" s="611"/>
      <c r="T47" s="603">
        <f t="shared" si="16"/>
        <v>2008</v>
      </c>
      <c r="U47" s="38">
        <f>AER11_table2.1b_update!Q68</f>
        <v>6817460</v>
      </c>
      <c r="V47" s="40">
        <f>AnnualData_MER_2.2_Dec2019!J72</f>
        <v>6889.4080000000004</v>
      </c>
      <c r="W47" s="40">
        <f>SEDS_CensusRgn!N53</f>
        <v>6878.6230000000005</v>
      </c>
      <c r="X47" s="617">
        <f t="shared" si="11"/>
        <v>1.0015679010173983</v>
      </c>
      <c r="Y47" s="40">
        <f t="shared" si="12"/>
        <v>6889.4080000000004</v>
      </c>
      <c r="AC47" s="43">
        <f t="shared" si="19"/>
        <v>6864.4520000000002</v>
      </c>
      <c r="AD47" s="14">
        <f t="shared" si="4"/>
        <v>47292010.524416007</v>
      </c>
      <c r="AE47" s="9" t="e">
        <f>#REF!+#REF!+#REF!+#REF!</f>
        <v>#REF!</v>
      </c>
      <c r="AF47" s="12" t="e">
        <f>AD47/AE47</f>
        <v>#REF!</v>
      </c>
      <c r="AH47">
        <f t="shared" si="5"/>
        <v>102.584129232131</v>
      </c>
      <c r="AI47" s="3">
        <f>National!N155</f>
        <v>111917.70122331496</v>
      </c>
      <c r="AJ47">
        <f t="shared" si="6"/>
        <v>0.10364960925040349</v>
      </c>
    </row>
    <row r="48" spans="2:40" x14ac:dyDescent="0.2">
      <c r="B48">
        <f t="shared" si="14"/>
        <v>2009</v>
      </c>
      <c r="C48" s="38">
        <v>117181</v>
      </c>
      <c r="D48" s="38">
        <f t="shared" si="20"/>
        <v>117181</v>
      </c>
      <c r="E48" s="17">
        <v>117.181</v>
      </c>
      <c r="F48" s="251">
        <v>113.6</v>
      </c>
      <c r="G48" s="12">
        <f>E48/F48</f>
        <v>1.0315228873239437</v>
      </c>
      <c r="H48" s="43">
        <f t="shared" si="18"/>
        <v>1.0315228873239437</v>
      </c>
      <c r="L48" s="603">
        <f t="shared" si="15"/>
        <v>2009</v>
      </c>
      <c r="M48" s="38">
        <f>AER11_table2.1b_update!S69</f>
        <v>4655587</v>
      </c>
      <c r="N48" s="40">
        <f>AnnualData_MER_2.2_Dec2019!K73</f>
        <v>4656.5550000000003</v>
      </c>
      <c r="O48" s="40">
        <f>SEDS_CensusRgn!G54</f>
        <v>4656.5560000000005</v>
      </c>
      <c r="P48" s="617">
        <f t="shared" si="9"/>
        <v>0.99999978524901234</v>
      </c>
      <c r="Q48" s="40">
        <f t="shared" si="10"/>
        <v>4656.5550000000003</v>
      </c>
      <c r="R48" s="371"/>
      <c r="S48" s="611"/>
      <c r="T48" s="603">
        <f t="shared" si="16"/>
        <v>2009</v>
      </c>
      <c r="U48" s="38">
        <f>AER11_table2.1b_update!Q69</f>
        <v>6619088</v>
      </c>
      <c r="V48" s="40">
        <f>AnnualData_MER_2.2_Dec2019!J73</f>
        <v>6637.3909999999996</v>
      </c>
      <c r="W48" s="40">
        <f>SEDS_CensusRgn!N54</f>
        <v>6633.7090000000007</v>
      </c>
      <c r="X48" s="617">
        <f t="shared" si="11"/>
        <v>1.0005550439429887</v>
      </c>
      <c r="Y48" s="40">
        <f t="shared" si="12"/>
        <v>6637.3910000000005</v>
      </c>
      <c r="AC48" s="43">
        <f>AC47</f>
        <v>6864.4520000000002</v>
      </c>
      <c r="AD48" s="14">
        <f t="shared" si="4"/>
        <v>45562051.924732</v>
      </c>
      <c r="AE48" s="9" t="e">
        <f>#REF!+#REF!+#REF!+#REF!</f>
        <v>#REF!</v>
      </c>
      <c r="AF48" s="12" t="e">
        <f>AD48/AE48</f>
        <v>#REF!</v>
      </c>
    </row>
    <row r="49" spans="2:25" x14ac:dyDescent="0.2">
      <c r="B49" s="738">
        <f t="shared" si="14"/>
        <v>2010</v>
      </c>
      <c r="C49" s="38">
        <v>117538</v>
      </c>
      <c r="D49" s="801">
        <f t="shared" ref="D49:D55" si="21">C49/C48-1</f>
        <v>3.0465689830263543E-3</v>
      </c>
      <c r="E49" s="17">
        <v>117.181</v>
      </c>
      <c r="F49" s="802"/>
      <c r="G49" s="803"/>
      <c r="H49" s="803"/>
      <c r="I49" s="13"/>
      <c r="L49" s="603">
        <f t="shared" si="15"/>
        <v>2010</v>
      </c>
      <c r="M49" s="38">
        <f>AER11_table2.1b_update!S70</f>
        <v>4932757</v>
      </c>
      <c r="N49" s="40">
        <f>AnnualData_MER_2.2_Dec2019!K74</f>
        <v>4932.7569999999996</v>
      </c>
      <c r="O49" s="40">
        <f>SEDS_CensusRgn!G55</f>
        <v>4932.759</v>
      </c>
      <c r="P49" s="617">
        <f t="shared" si="9"/>
        <v>0.99999959454739218</v>
      </c>
      <c r="Q49" s="40">
        <f t="shared" si="10"/>
        <v>4932.7569999999996</v>
      </c>
      <c r="R49" s="13"/>
      <c r="S49" s="13"/>
      <c r="T49" s="603">
        <f t="shared" si="16"/>
        <v>2010</v>
      </c>
      <c r="U49" s="38">
        <f>AER11_table2.1b_update!Q70</f>
        <v>6603092</v>
      </c>
      <c r="V49" s="40">
        <f>AnnualData_MER_2.2_Dec2019!J74</f>
        <v>6640.5919999999996</v>
      </c>
      <c r="W49" s="40">
        <f>SEDS_CensusRgn!N55</f>
        <v>6631.3649999999998</v>
      </c>
      <c r="X49" s="617">
        <f t="shared" si="11"/>
        <v>1.0013914179056649</v>
      </c>
      <c r="Y49" s="40">
        <f t="shared" si="12"/>
        <v>6640.5919999999987</v>
      </c>
    </row>
    <row r="50" spans="2:25" x14ac:dyDescent="0.2">
      <c r="B50" s="738">
        <v>2011</v>
      </c>
      <c r="C50" s="804">
        <v>119927</v>
      </c>
      <c r="D50" s="801">
        <f t="shared" si="21"/>
        <v>2.0325341591655555E-2</v>
      </c>
      <c r="E50" s="17">
        <v>117.181</v>
      </c>
      <c r="F50" s="802"/>
      <c r="G50" s="803"/>
      <c r="H50" s="803"/>
      <c r="I50" s="13"/>
      <c r="L50" s="603">
        <f t="shared" si="15"/>
        <v>2011</v>
      </c>
      <c r="M50" s="38">
        <f>AER11_table2.1b_update!S71</f>
        <v>4857664</v>
      </c>
      <c r="N50" s="40">
        <f>AnnualData_MER_2.2_Dec2019!K75</f>
        <v>4854.5969999999998</v>
      </c>
      <c r="O50" s="40">
        <f>SEDS_CensusRgn!G56</f>
        <v>4854.5969999999998</v>
      </c>
      <c r="P50" s="617">
        <f t="shared" si="9"/>
        <v>1</v>
      </c>
      <c r="Q50" s="40">
        <f t="shared" si="10"/>
        <v>4854.5969999999998</v>
      </c>
      <c r="R50" s="13"/>
      <c r="S50" s="13"/>
      <c r="T50" s="603">
        <f t="shared" si="16"/>
        <v>2011</v>
      </c>
      <c r="U50" s="38">
        <f>AER11_table2.1b_update!Q71</f>
        <v>6585489</v>
      </c>
      <c r="V50" s="40">
        <f>AnnualData_MER_2.2_Dec2019!J75</f>
        <v>6473.0680000000002</v>
      </c>
      <c r="W50" s="40">
        <f>SEDS_CensusRgn!N56</f>
        <v>6468.5909999999994</v>
      </c>
      <c r="X50" s="617">
        <f t="shared" si="11"/>
        <v>1.00069211363031</v>
      </c>
      <c r="Y50" s="40">
        <f t="shared" si="12"/>
        <v>6473.0680000000002</v>
      </c>
    </row>
    <row r="51" spans="2:25" x14ac:dyDescent="0.2">
      <c r="B51" s="738">
        <v>2012</v>
      </c>
      <c r="C51" s="38">
        <v>121084</v>
      </c>
      <c r="D51" s="801">
        <f t="shared" si="21"/>
        <v>9.6475355841469934E-3</v>
      </c>
      <c r="E51" s="17">
        <v>117.181</v>
      </c>
      <c r="F51" s="738"/>
      <c r="G51" s="738"/>
      <c r="H51" s="738"/>
      <c r="L51" s="603">
        <f t="shared" si="15"/>
        <v>2012</v>
      </c>
      <c r="M51" s="38"/>
      <c r="N51" s="40">
        <f>AnnualData_MER_2.2_Dec2019!K76</f>
        <v>4689.8440000000001</v>
      </c>
      <c r="O51" s="40">
        <f>SEDS_CensusRgn!G57</f>
        <v>4689.8440000000001</v>
      </c>
      <c r="P51" s="617">
        <f t="shared" si="9"/>
        <v>1</v>
      </c>
      <c r="Q51" s="40">
        <f t="shared" si="10"/>
        <v>4689.8440000000001</v>
      </c>
      <c r="R51" s="13"/>
      <c r="S51" s="13"/>
      <c r="T51" s="603">
        <f t="shared" si="16"/>
        <v>2012</v>
      </c>
      <c r="U51" s="13"/>
      <c r="V51" s="40">
        <f>AnnualData_MER_2.2_Dec2019!J76</f>
        <v>5684.2529999999997</v>
      </c>
      <c r="W51" s="40">
        <f>SEDS_CensusRgn!N57</f>
        <v>5679.1150000000007</v>
      </c>
      <c r="X51" s="617">
        <f t="shared" si="11"/>
        <v>1.0009047184288395</v>
      </c>
      <c r="Y51" s="40">
        <f t="shared" si="12"/>
        <v>5684.2529999999997</v>
      </c>
    </row>
    <row r="52" spans="2:25" x14ac:dyDescent="0.2">
      <c r="B52" s="738">
        <v>2013</v>
      </c>
      <c r="C52" s="38">
        <v>122459</v>
      </c>
      <c r="D52" s="801">
        <f t="shared" si="21"/>
        <v>1.1355753030953819E-2</v>
      </c>
      <c r="E52" s="738"/>
      <c r="F52" s="738"/>
      <c r="G52" s="738"/>
      <c r="H52" s="738"/>
      <c r="L52" s="807">
        <f t="shared" si="15"/>
        <v>2013</v>
      </c>
      <c r="M52" s="38"/>
      <c r="N52" s="40">
        <f>AnnualData_MER_2.2_Dec2019!K77</f>
        <v>4759.0990000000002</v>
      </c>
      <c r="O52" s="40">
        <f>SEDS_CensusRgn!G58</f>
        <v>4759.0969999999998</v>
      </c>
      <c r="P52" s="617">
        <f t="shared" si="9"/>
        <v>1.0000004202477908</v>
      </c>
      <c r="Q52" s="40">
        <f t="shared" si="10"/>
        <v>4759.0990000000002</v>
      </c>
      <c r="R52" s="13"/>
      <c r="S52" s="13"/>
      <c r="T52" s="807">
        <f t="shared" si="16"/>
        <v>2013</v>
      </c>
      <c r="U52" s="13"/>
      <c r="V52" s="40">
        <f>AnnualData_MER_2.2_Dec2019!J77</f>
        <v>6688.8010000000004</v>
      </c>
      <c r="W52" s="40">
        <f>SEDS_CensusRgn!N58</f>
        <v>6686.4580000000005</v>
      </c>
      <c r="X52" s="617">
        <f t="shared" si="11"/>
        <v>1.0003504097386089</v>
      </c>
      <c r="Y52" s="40">
        <f t="shared" si="12"/>
        <v>6688.8009999999995</v>
      </c>
    </row>
    <row r="53" spans="2:25" x14ac:dyDescent="0.2">
      <c r="B53" s="738">
        <v>2014</v>
      </c>
      <c r="C53" s="38">
        <v>123229</v>
      </c>
      <c r="D53" s="801">
        <f t="shared" si="21"/>
        <v>6.2878187801631569E-3</v>
      </c>
      <c r="E53" s="738"/>
      <c r="F53" s="738"/>
      <c r="G53" s="738"/>
      <c r="H53" s="738"/>
      <c r="L53" s="807">
        <f t="shared" si="15"/>
        <v>2014</v>
      </c>
      <c r="M53" s="38"/>
      <c r="N53" s="40">
        <f>AnnualData_MER_2.2_Dec2019!K78</f>
        <v>4801.3950000000004</v>
      </c>
      <c r="O53" s="40">
        <f>SEDS_CensusRgn!G59</f>
        <v>4801.3919999999998</v>
      </c>
      <c r="P53" s="617">
        <f t="shared" si="9"/>
        <v>1.0000006248188027</v>
      </c>
      <c r="Q53" s="40">
        <f t="shared" si="10"/>
        <v>4801.3950000000004</v>
      </c>
      <c r="R53" s="13"/>
      <c r="S53" s="13"/>
      <c r="T53" s="807">
        <f t="shared" si="16"/>
        <v>2014</v>
      </c>
      <c r="U53" s="13"/>
      <c r="V53" s="40">
        <f>AnnualData_MER_2.2_Dec2019!J78</f>
        <v>7006.2790000000005</v>
      </c>
      <c r="W53" s="40">
        <f>SEDS_CensusRgn!N59</f>
        <v>7003.103000000001</v>
      </c>
      <c r="X53" s="617">
        <f t="shared" si="11"/>
        <v>1.0004535132497694</v>
      </c>
      <c r="Y53" s="40">
        <f t="shared" si="12"/>
        <v>7006.2790000000005</v>
      </c>
    </row>
    <row r="54" spans="2:25" x14ac:dyDescent="0.2">
      <c r="B54" s="738">
        <v>2015</v>
      </c>
      <c r="C54" s="38">
        <v>124587</v>
      </c>
      <c r="D54" s="801">
        <f t="shared" si="21"/>
        <v>1.1020133247855668E-2</v>
      </c>
      <c r="E54" s="738"/>
      <c r="F54" s="738"/>
      <c r="G54" s="738"/>
      <c r="H54" s="738"/>
      <c r="L54" s="807">
        <f t="shared" si="15"/>
        <v>2015</v>
      </c>
      <c r="M54" s="38"/>
      <c r="N54" s="40">
        <f>AnnualData_MER_2.2_Dec2019!K79</f>
        <v>4790.777</v>
      </c>
      <c r="O54" s="40">
        <f>SEDS_CensusRgn!G60</f>
        <v>4790.7780000000002</v>
      </c>
      <c r="P54" s="617">
        <f t="shared" ref="P54:P56" si="22">N54/O54</f>
        <v>0.99999979126563576</v>
      </c>
      <c r="Q54" s="40">
        <f t="shared" ref="Q54:Q56" si="23">P54*O54</f>
        <v>4790.777</v>
      </c>
      <c r="R54" s="13"/>
      <c r="S54" s="13"/>
      <c r="T54" s="807">
        <f t="shared" si="16"/>
        <v>2015</v>
      </c>
      <c r="U54" s="13"/>
      <c r="V54" s="40">
        <f>AnnualData_MER_2.2_Dec2019!J79</f>
        <v>6464.5150000000003</v>
      </c>
      <c r="W54" s="40">
        <f>SEDS_CensusRgn!N60</f>
        <v>6465.6090000000004</v>
      </c>
      <c r="X54" s="617">
        <f t="shared" ref="X54:X56" si="24">V54/W54</f>
        <v>0.99983079706799471</v>
      </c>
      <c r="Y54" s="40">
        <f t="shared" ref="Y54:Y56" si="25">X54*W54</f>
        <v>6464.5150000000003</v>
      </c>
    </row>
    <row r="55" spans="2:25" x14ac:dyDescent="0.2">
      <c r="B55" s="738">
        <v>2016</v>
      </c>
      <c r="C55" s="38">
        <v>125819</v>
      </c>
      <c r="D55" s="801">
        <f t="shared" si="21"/>
        <v>9.8886721728590476E-3</v>
      </c>
      <c r="E55" s="738"/>
      <c r="F55" s="738"/>
      <c r="G55" s="738"/>
      <c r="H55" s="738"/>
      <c r="L55" s="807">
        <f t="shared" si="15"/>
        <v>2016</v>
      </c>
      <c r="N55" s="40">
        <f>AnnualData_MER_2.2_Dec2019!K80</f>
        <v>4814.53</v>
      </c>
      <c r="O55" s="40">
        <f>SEDS_CensusRgn!G61</f>
        <v>4814.5329999999994</v>
      </c>
      <c r="P55" s="617">
        <f t="shared" si="22"/>
        <v>0.99999937688660567</v>
      </c>
      <c r="Q55" s="40">
        <f t="shared" si="23"/>
        <v>4814.53</v>
      </c>
      <c r="R55" s="13"/>
      <c r="S55" s="13"/>
      <c r="T55" s="807">
        <f t="shared" si="16"/>
        <v>2016</v>
      </c>
      <c r="U55" s="13"/>
      <c r="V55" s="40">
        <f>AnnualData_MER_2.2_Dec2019!J80</f>
        <v>6032.86</v>
      </c>
      <c r="W55" s="40">
        <f>SEDS_CensusRgn!N61</f>
        <v>6036.9260000000004</v>
      </c>
      <c r="X55" s="617">
        <f t="shared" si="24"/>
        <v>0.99932647840970712</v>
      </c>
      <c r="Y55" s="40">
        <f t="shared" si="25"/>
        <v>6032.86</v>
      </c>
    </row>
    <row r="56" spans="2:25" x14ac:dyDescent="0.2">
      <c r="B56" s="738"/>
      <c r="C56" s="738"/>
      <c r="D56" s="244"/>
      <c r="E56" s="738"/>
      <c r="F56" s="738"/>
      <c r="G56" s="738"/>
      <c r="H56" s="738"/>
      <c r="L56" s="820">
        <f t="shared" si="15"/>
        <v>2017</v>
      </c>
      <c r="N56" s="40">
        <f>AnnualData_MER_2.2_Dec2019!K81</f>
        <v>4703.9459999999999</v>
      </c>
      <c r="O56" s="40">
        <f>SEDS_CensusRgn!G62</f>
        <v>4703.9449999999997</v>
      </c>
      <c r="P56" s="617">
        <f t="shared" si="22"/>
        <v>1.0000002125875196</v>
      </c>
      <c r="Q56" s="40">
        <f t="shared" si="23"/>
        <v>4703.9459999999999</v>
      </c>
      <c r="R56" s="13"/>
      <c r="S56" s="13"/>
      <c r="T56" s="820">
        <f t="shared" si="16"/>
        <v>2017</v>
      </c>
      <c r="V56" s="40">
        <f>AnnualData_MER_2.2_Dec2019!J81</f>
        <v>6100.9409999999998</v>
      </c>
      <c r="W56" s="40">
        <f>SEDS_CensusRgn!N62</f>
        <v>6113.192</v>
      </c>
      <c r="X56" s="617">
        <f t="shared" si="24"/>
        <v>0.99799597329840117</v>
      </c>
      <c r="Y56" s="40">
        <f t="shared" si="25"/>
        <v>6100.9409999999998</v>
      </c>
    </row>
    <row r="57" spans="2:25" x14ac:dyDescent="0.2">
      <c r="B57" s="738"/>
      <c r="C57" s="738" t="s">
        <v>1628</v>
      </c>
      <c r="D57" s="805">
        <f>AVERAGE(D51:D55)</f>
        <v>9.6399825631957366E-3</v>
      </c>
      <c r="E57" s="738">
        <v>1.0089999999999999</v>
      </c>
      <c r="F57" s="738" t="s">
        <v>1629</v>
      </c>
      <c r="G57" s="738"/>
      <c r="H57" s="738"/>
      <c r="L57" s="820">
        <f t="shared" si="15"/>
        <v>2018</v>
      </c>
      <c r="N57" s="40">
        <f>AnnualData_MER_2.2_Dec2019!K82</f>
        <v>5012.5569999999998</v>
      </c>
      <c r="O57" s="40">
        <f>SEDS_CensusRgn!G63</f>
        <v>0</v>
      </c>
      <c r="P57" s="617">
        <v>1</v>
      </c>
      <c r="Q57" s="822">
        <f>N57</f>
        <v>5012.5569999999998</v>
      </c>
      <c r="R57" s="13"/>
      <c r="S57" s="112"/>
      <c r="T57" s="820">
        <f t="shared" si="16"/>
        <v>2018</v>
      </c>
      <c r="V57" s="40">
        <f>AnnualData_MER_2.2_Dec2019!J82</f>
        <v>6901.0829999999996</v>
      </c>
      <c r="W57" s="40">
        <f>SEDS_CensusRgn!N63</f>
        <v>0</v>
      </c>
      <c r="X57" s="617">
        <v>1</v>
      </c>
      <c r="Y57" s="822">
        <f>V57</f>
        <v>6901.0829999999996</v>
      </c>
    </row>
    <row r="58" spans="2:25" x14ac:dyDescent="0.2">
      <c r="B58" s="738"/>
      <c r="C58" s="738"/>
      <c r="D58" s="244"/>
      <c r="E58" s="738"/>
      <c r="F58" s="738"/>
      <c r="G58" s="738"/>
      <c r="H58" s="738"/>
      <c r="Q58" s="13"/>
      <c r="R58" s="13"/>
      <c r="S58" s="112"/>
      <c r="W58" s="603"/>
    </row>
    <row r="59" spans="2:25" x14ac:dyDescent="0.2">
      <c r="B59" s="804" t="s">
        <v>1630</v>
      </c>
      <c r="C59" s="804"/>
      <c r="D59" s="804"/>
      <c r="E59" s="738"/>
      <c r="F59" s="738"/>
      <c r="G59" s="738"/>
      <c r="H59" s="738"/>
      <c r="Q59" s="13"/>
      <c r="R59" s="13"/>
      <c r="S59" s="13"/>
      <c r="W59" s="604"/>
    </row>
    <row r="60" spans="2:25" x14ac:dyDescent="0.2">
      <c r="B60" s="41" t="s">
        <v>443</v>
      </c>
      <c r="C60" s="41"/>
      <c r="D60" s="41"/>
      <c r="E60" s="738"/>
      <c r="F60" s="738"/>
      <c r="G60" s="738"/>
      <c r="H60" s="738"/>
      <c r="W60" s="604"/>
    </row>
    <row r="61" spans="2:25" x14ac:dyDescent="0.2">
      <c r="B61" t="s">
        <v>64</v>
      </c>
      <c r="L61" s="1"/>
    </row>
    <row r="63" spans="2:25" x14ac:dyDescent="0.2">
      <c r="B63" t="s">
        <v>441</v>
      </c>
      <c r="C63" s="633" t="s">
        <v>1639</v>
      </c>
      <c r="E63" s="246" t="s">
        <v>1640</v>
      </c>
      <c r="G63" s="9"/>
      <c r="L63" s="633" t="s">
        <v>1641</v>
      </c>
    </row>
    <row r="64" spans="2:25" x14ac:dyDescent="0.2">
      <c r="C64" t="s">
        <v>1642</v>
      </c>
      <c r="L64" s="603"/>
    </row>
    <row r="65" spans="2:12" x14ac:dyDescent="0.2">
      <c r="B65" t="s">
        <v>440</v>
      </c>
      <c r="C65" t="s">
        <v>76</v>
      </c>
      <c r="L65" s="603"/>
    </row>
    <row r="66" spans="2:12" x14ac:dyDescent="0.2">
      <c r="C66" t="s">
        <v>529</v>
      </c>
      <c r="L66" s="603"/>
    </row>
    <row r="67" spans="2:12" x14ac:dyDescent="0.2">
      <c r="C67" t="s">
        <v>530</v>
      </c>
    </row>
    <row r="68" spans="2:12" x14ac:dyDescent="0.2">
      <c r="B68" t="s">
        <v>442</v>
      </c>
      <c r="C68" t="s">
        <v>77</v>
      </c>
    </row>
  </sheetData>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5"/>
  <dimension ref="B3:Q87"/>
  <sheetViews>
    <sheetView workbookViewId="0">
      <selection activeCell="M5" sqref="M5"/>
    </sheetView>
  </sheetViews>
  <sheetFormatPr defaultRowHeight="12.75" x14ac:dyDescent="0.2"/>
  <cols>
    <col min="4" max="4" width="10.42578125" customWidth="1"/>
    <col min="5" max="5" width="10" customWidth="1"/>
    <col min="6" max="6" width="11.5703125" bestFit="1" customWidth="1"/>
    <col min="7" max="7" width="10.7109375" customWidth="1"/>
    <col min="16" max="17" width="10.5703125" bestFit="1" customWidth="1"/>
  </cols>
  <sheetData>
    <row r="3" spans="3:17" x14ac:dyDescent="0.2">
      <c r="D3" s="1" t="s">
        <v>140</v>
      </c>
      <c r="I3" t="s">
        <v>550</v>
      </c>
    </row>
    <row r="4" spans="3:17" x14ac:dyDescent="0.2">
      <c r="I4" t="s">
        <v>551</v>
      </c>
      <c r="M4" s="373">
        <v>1</v>
      </c>
    </row>
    <row r="5" spans="3:17" x14ac:dyDescent="0.2">
      <c r="D5" t="s">
        <v>65</v>
      </c>
      <c r="E5" t="s">
        <v>66</v>
      </c>
      <c r="F5" t="s">
        <v>67</v>
      </c>
      <c r="G5" t="s">
        <v>72</v>
      </c>
      <c r="I5" t="s">
        <v>564</v>
      </c>
      <c r="O5" t="s">
        <v>563</v>
      </c>
    </row>
    <row r="6" spans="3:17" x14ac:dyDescent="0.2">
      <c r="E6" t="s">
        <v>133</v>
      </c>
      <c r="O6" t="s">
        <v>561</v>
      </c>
    </row>
    <row r="7" spans="3:17" x14ac:dyDescent="0.2">
      <c r="D7" t="s">
        <v>34</v>
      </c>
      <c r="E7" t="s">
        <v>134</v>
      </c>
      <c r="G7" t="s">
        <v>548</v>
      </c>
      <c r="I7" t="s">
        <v>552</v>
      </c>
      <c r="K7" t="s">
        <v>553</v>
      </c>
      <c r="M7" t="s">
        <v>552</v>
      </c>
      <c r="O7" t="s">
        <v>562</v>
      </c>
    </row>
    <row r="8" spans="3:17" x14ac:dyDescent="0.2">
      <c r="D8" t="s">
        <v>135</v>
      </c>
      <c r="E8" t="s">
        <v>136</v>
      </c>
      <c r="F8" t="s">
        <v>143</v>
      </c>
      <c r="G8" t="s">
        <v>146</v>
      </c>
      <c r="I8" t="s">
        <v>554</v>
      </c>
      <c r="K8" t="s">
        <v>555</v>
      </c>
      <c r="M8" t="s">
        <v>556</v>
      </c>
    </row>
    <row r="9" spans="3:17" x14ac:dyDescent="0.2">
      <c r="C9" s="88"/>
      <c r="D9" s="88" t="s">
        <v>138</v>
      </c>
      <c r="E9" s="88" t="s">
        <v>139</v>
      </c>
      <c r="F9" s="88" t="s">
        <v>144</v>
      </c>
      <c r="G9" s="89" t="s">
        <v>93</v>
      </c>
      <c r="I9" s="88" t="s">
        <v>557</v>
      </c>
      <c r="M9" s="88" t="s">
        <v>558</v>
      </c>
    </row>
    <row r="10" spans="3:17" ht="13.5" thickBot="1" x14ac:dyDescent="0.25">
      <c r="C10" s="8" t="s">
        <v>145</v>
      </c>
      <c r="D10" s="743" t="s">
        <v>1646</v>
      </c>
      <c r="E10" s="743" t="s">
        <v>1646</v>
      </c>
      <c r="F10" s="8"/>
      <c r="G10" s="8"/>
      <c r="I10" s="8"/>
    </row>
    <row r="11" spans="3:17" x14ac:dyDescent="0.2">
      <c r="C11">
        <v>1949</v>
      </c>
      <c r="D11" s="40">
        <f>AnnualData_MER_2.2_Dec2019!K13</f>
        <v>227.89400000000001</v>
      </c>
      <c r="E11" s="40">
        <f>AnnualData_MER_2.2_Dec2019!L13</f>
        <v>910.92200000000003</v>
      </c>
      <c r="F11" s="48">
        <f>E11/D11</f>
        <v>3.997130244762916</v>
      </c>
      <c r="G11" s="48">
        <f>F11+1</f>
        <v>4.997130244762916</v>
      </c>
      <c r="I11" s="17">
        <f>G11/G$47</f>
        <v>1.5221591213313617</v>
      </c>
      <c r="K11" s="17">
        <f>IF($M$4=1,I11,1)</f>
        <v>1.5221591213313617</v>
      </c>
      <c r="M11" s="17">
        <f>G$47</f>
        <v>3.2829223796209681</v>
      </c>
      <c r="O11" s="257">
        <f>IF($M$4=1,G11,M11)</f>
        <v>4.997130244762916</v>
      </c>
      <c r="Q11" s="368" t="s">
        <v>723</v>
      </c>
    </row>
    <row r="12" spans="3:17" x14ac:dyDescent="0.2">
      <c r="C12">
        <f>C11+1</f>
        <v>1950</v>
      </c>
      <c r="D12" s="40">
        <f>AnnualData_MER_2.2_Dec2019!K14</f>
        <v>246.34800000000001</v>
      </c>
      <c r="E12" s="40">
        <f>AnnualData_MER_2.2_Dec2019!L14</f>
        <v>912.86900000000003</v>
      </c>
      <c r="F12" s="48">
        <f t="shared" ref="F12:F63" si="0">E12/D12</f>
        <v>3.7056075145728804</v>
      </c>
      <c r="G12" s="48">
        <f t="shared" ref="G12:G69" si="1">F12+1</f>
        <v>4.7056075145728808</v>
      </c>
      <c r="I12" s="17">
        <f t="shared" ref="I12:I70" si="2">G12/G$47</f>
        <v>1.4333593580473778</v>
      </c>
      <c r="K12" s="17">
        <f t="shared" ref="K12:K70" si="3">IF($M$4=1,I12,1)</f>
        <v>1.4333593580473778</v>
      </c>
      <c r="M12" s="17">
        <f t="shared" ref="M12:M72" si="4">G$47</f>
        <v>3.2829223796209681</v>
      </c>
      <c r="O12" s="257">
        <f t="shared" ref="O12:O70" si="5">IF($M$4=1,G12,M12)</f>
        <v>4.7056075145728808</v>
      </c>
    </row>
    <row r="13" spans="3:17" x14ac:dyDescent="0.2">
      <c r="C13">
        <f t="shared" ref="C13:C63" si="6">C12+1</f>
        <v>1951</v>
      </c>
      <c r="D13" s="40">
        <f>AnnualData_MER_2.2_Dec2019!K15</f>
        <v>283.51299999999998</v>
      </c>
      <c r="E13" s="40">
        <f>AnnualData_MER_2.2_Dec2019!L15</f>
        <v>992.20399999999995</v>
      </c>
      <c r="F13" s="48">
        <f t="shared" si="0"/>
        <v>3.4996772634764546</v>
      </c>
      <c r="G13" s="48">
        <f t="shared" si="1"/>
        <v>4.499677263476455</v>
      </c>
      <c r="I13" s="17">
        <f t="shared" si="2"/>
        <v>1.370631633391213</v>
      </c>
      <c r="K13" s="17">
        <f t="shared" si="3"/>
        <v>1.370631633391213</v>
      </c>
      <c r="M13" s="17">
        <f t="shared" si="4"/>
        <v>3.2829223796209681</v>
      </c>
      <c r="O13" s="257">
        <f t="shared" si="5"/>
        <v>4.499677263476455</v>
      </c>
    </row>
    <row r="14" spans="3:17" x14ac:dyDescent="0.2">
      <c r="C14">
        <f t="shared" si="6"/>
        <v>1952</v>
      </c>
      <c r="D14" s="40">
        <f>AnnualData_MER_2.2_Dec2019!K16</f>
        <v>319.17500000000001</v>
      </c>
      <c r="E14" s="40">
        <f>AnnualData_MER_2.2_Dec2019!L16</f>
        <v>1082.875</v>
      </c>
      <c r="F14" s="48">
        <f t="shared" si="0"/>
        <v>3.3927312602804105</v>
      </c>
      <c r="G14" s="48">
        <f t="shared" si="1"/>
        <v>4.3927312602804101</v>
      </c>
      <c r="I14" s="17">
        <f t="shared" si="2"/>
        <v>1.3380551692445362</v>
      </c>
      <c r="K14" s="17">
        <f t="shared" si="3"/>
        <v>1.3380551692445362</v>
      </c>
      <c r="M14" s="17">
        <f t="shared" si="4"/>
        <v>3.2829223796209681</v>
      </c>
      <c r="O14" s="257">
        <f t="shared" si="5"/>
        <v>4.3927312602804101</v>
      </c>
    </row>
    <row r="15" spans="3:17" x14ac:dyDescent="0.2">
      <c r="C15">
        <f t="shared" si="6"/>
        <v>1953</v>
      </c>
      <c r="D15" s="40">
        <f>AnnualData_MER_2.2_Dec2019!K17</f>
        <v>355.34699999999998</v>
      </c>
      <c r="E15" s="40">
        <f>AnnualData_MER_2.2_Dec2019!L17</f>
        <v>1150.886</v>
      </c>
      <c r="F15" s="48">
        <f t="shared" si="0"/>
        <v>3.2387666140420492</v>
      </c>
      <c r="G15" s="48">
        <f t="shared" si="1"/>
        <v>4.2387666140420492</v>
      </c>
      <c r="I15" s="17">
        <f t="shared" si="2"/>
        <v>1.2911565135851426</v>
      </c>
      <c r="K15" s="17">
        <f t="shared" si="3"/>
        <v>1.2911565135851426</v>
      </c>
      <c r="M15" s="17">
        <f t="shared" si="4"/>
        <v>3.2829223796209681</v>
      </c>
      <c r="O15" s="257">
        <f t="shared" si="5"/>
        <v>4.2387666140420492</v>
      </c>
    </row>
    <row r="16" spans="3:17" x14ac:dyDescent="0.2">
      <c r="C16">
        <f t="shared" si="6"/>
        <v>1954</v>
      </c>
      <c r="D16" s="40">
        <f>AnnualData_MER_2.2_Dec2019!K18</f>
        <v>396.57100000000003</v>
      </c>
      <c r="E16" s="40">
        <f>AnnualData_MER_2.2_Dec2019!L18</f>
        <v>1187.18</v>
      </c>
      <c r="F16" s="48">
        <f t="shared" si="0"/>
        <v>2.9936127452587304</v>
      </c>
      <c r="G16" s="48">
        <f t="shared" si="1"/>
        <v>3.9936127452587304</v>
      </c>
      <c r="I16" s="17">
        <f t="shared" si="2"/>
        <v>1.2164810140043016</v>
      </c>
      <c r="K16" s="17">
        <f t="shared" si="3"/>
        <v>1.2164810140043016</v>
      </c>
      <c r="M16" s="17">
        <f t="shared" si="4"/>
        <v>3.2829223796209681</v>
      </c>
      <c r="O16" s="257">
        <f t="shared" si="5"/>
        <v>3.9936127452587304</v>
      </c>
    </row>
    <row r="17" spans="3:15" x14ac:dyDescent="0.2">
      <c r="C17">
        <f t="shared" si="6"/>
        <v>1955</v>
      </c>
      <c r="D17" s="40">
        <f>AnnualData_MER_2.2_Dec2019!K19</f>
        <v>438.10300000000001</v>
      </c>
      <c r="E17" s="40">
        <f>AnnualData_MER_2.2_Dec2019!L19</f>
        <v>1232.0730000000001</v>
      </c>
      <c r="F17" s="48">
        <f t="shared" si="0"/>
        <v>2.8122907170231661</v>
      </c>
      <c r="G17" s="48">
        <f t="shared" si="1"/>
        <v>3.8122907170231661</v>
      </c>
      <c r="I17" s="17">
        <f t="shared" si="2"/>
        <v>1.1612491177641906</v>
      </c>
      <c r="K17" s="17">
        <f t="shared" si="3"/>
        <v>1.1612491177641906</v>
      </c>
      <c r="M17" s="17">
        <f t="shared" si="4"/>
        <v>3.2829223796209681</v>
      </c>
      <c r="O17" s="257">
        <f t="shared" si="5"/>
        <v>3.8122907170231661</v>
      </c>
    </row>
    <row r="18" spans="3:15" x14ac:dyDescent="0.2">
      <c r="C18">
        <f t="shared" si="6"/>
        <v>1956</v>
      </c>
      <c r="D18" s="40">
        <f>AnnualData_MER_2.2_Dec2019!K20</f>
        <v>489.54199999999997</v>
      </c>
      <c r="E18" s="40">
        <f>AnnualData_MER_2.2_Dec2019!L20</f>
        <v>1333.8</v>
      </c>
      <c r="F18" s="48">
        <f t="shared" si="0"/>
        <v>2.7245874715550453</v>
      </c>
      <c r="G18" s="48">
        <f t="shared" si="1"/>
        <v>3.7245874715550453</v>
      </c>
      <c r="I18" s="17">
        <f t="shared" si="2"/>
        <v>1.1345341256545547</v>
      </c>
      <c r="K18" s="17">
        <f t="shared" si="3"/>
        <v>1.1345341256545547</v>
      </c>
      <c r="M18" s="17">
        <f t="shared" si="4"/>
        <v>3.2829223796209681</v>
      </c>
      <c r="O18" s="257">
        <f t="shared" si="5"/>
        <v>3.7245874715550453</v>
      </c>
    </row>
    <row r="19" spans="3:15" x14ac:dyDescent="0.2">
      <c r="C19">
        <f t="shared" si="6"/>
        <v>1957</v>
      </c>
      <c r="D19" s="40">
        <f>AnnualData_MER_2.2_Dec2019!K21</f>
        <v>534.74</v>
      </c>
      <c r="E19" s="40">
        <f>AnnualData_MER_2.2_Dec2019!L21</f>
        <v>1433.36</v>
      </c>
      <c r="F19" s="48">
        <f t="shared" si="0"/>
        <v>2.6804802333844484</v>
      </c>
      <c r="G19" s="48">
        <f t="shared" si="1"/>
        <v>3.6804802333844484</v>
      </c>
      <c r="I19" s="17">
        <f t="shared" si="2"/>
        <v>1.1210987674370116</v>
      </c>
      <c r="K19" s="17">
        <f t="shared" si="3"/>
        <v>1.1210987674370116</v>
      </c>
      <c r="M19" s="17">
        <f t="shared" si="4"/>
        <v>3.2829223796209681</v>
      </c>
      <c r="O19" s="257">
        <f t="shared" si="5"/>
        <v>3.6804802333844484</v>
      </c>
    </row>
    <row r="20" spans="3:15" x14ac:dyDescent="0.2">
      <c r="C20">
        <f t="shared" si="6"/>
        <v>1958</v>
      </c>
      <c r="D20" s="40">
        <f>AnnualData_MER_2.2_Dec2019!K22</f>
        <v>578.30799999999999</v>
      </c>
      <c r="E20" s="40">
        <f>AnnualData_MER_2.2_Dec2019!L22</f>
        <v>1496.9960000000001</v>
      </c>
      <c r="F20" s="48">
        <f t="shared" si="0"/>
        <v>2.5885790962601245</v>
      </c>
      <c r="G20" s="48">
        <f t="shared" si="1"/>
        <v>3.5885790962601245</v>
      </c>
      <c r="I20" s="17">
        <f t="shared" si="2"/>
        <v>1.093105069597913</v>
      </c>
      <c r="K20" s="17">
        <f t="shared" si="3"/>
        <v>1.093105069597913</v>
      </c>
      <c r="M20" s="17">
        <f t="shared" si="4"/>
        <v>3.2829223796209681</v>
      </c>
      <c r="O20" s="257">
        <f t="shared" si="5"/>
        <v>3.5885790962601245</v>
      </c>
    </row>
    <row r="21" spans="3:15" x14ac:dyDescent="0.2">
      <c r="C21">
        <f t="shared" si="6"/>
        <v>1959</v>
      </c>
      <c r="D21" s="40">
        <f>AnnualData_MER_2.2_Dec2019!K23</f>
        <v>629.66399999999999</v>
      </c>
      <c r="E21" s="40">
        <f>AnnualData_MER_2.2_Dec2019!L23</f>
        <v>1593.8910000000001</v>
      </c>
      <c r="F21" s="48">
        <f t="shared" si="0"/>
        <v>2.531335760024394</v>
      </c>
      <c r="G21" s="48">
        <f t="shared" si="1"/>
        <v>3.531335760024394</v>
      </c>
      <c r="I21" s="17">
        <f t="shared" si="2"/>
        <v>1.0756683685077277</v>
      </c>
      <c r="K21" s="17">
        <f t="shared" si="3"/>
        <v>1.0756683685077277</v>
      </c>
      <c r="M21" s="17">
        <f t="shared" si="4"/>
        <v>3.2829223796209681</v>
      </c>
      <c r="O21" s="257">
        <f t="shared" si="5"/>
        <v>3.531335760024394</v>
      </c>
    </row>
    <row r="22" spans="3:15" x14ac:dyDescent="0.2">
      <c r="C22">
        <f t="shared" si="6"/>
        <v>1960</v>
      </c>
      <c r="D22" s="40">
        <f>AnnualData_MER_2.2_Dec2019!K24</f>
        <v>687.39300000000003</v>
      </c>
      <c r="E22" s="40">
        <f>AnnualData_MER_2.2_Dec2019!L24</f>
        <v>1701.19</v>
      </c>
      <c r="F22" s="48">
        <f t="shared" si="0"/>
        <v>2.4748433574389033</v>
      </c>
      <c r="G22" s="48">
        <f t="shared" si="1"/>
        <v>3.4748433574389033</v>
      </c>
      <c r="I22" s="17">
        <f t="shared" si="2"/>
        <v>1.0584604068037982</v>
      </c>
      <c r="K22" s="17">
        <f t="shared" si="3"/>
        <v>1.0584604068037982</v>
      </c>
      <c r="M22" s="17">
        <f t="shared" si="4"/>
        <v>3.2829223796209681</v>
      </c>
      <c r="O22" s="257">
        <f t="shared" si="5"/>
        <v>3.4748433574389033</v>
      </c>
    </row>
    <row r="23" spans="3:15" x14ac:dyDescent="0.2">
      <c r="C23">
        <f t="shared" si="6"/>
        <v>1961</v>
      </c>
      <c r="D23" s="40">
        <f>AnnualData_MER_2.2_Dec2019!K25</f>
        <v>731.68600000000004</v>
      </c>
      <c r="E23" s="40">
        <f>AnnualData_MER_2.2_Dec2019!L25</f>
        <v>1778.7280000000001</v>
      </c>
      <c r="F23" s="48">
        <f t="shared" si="0"/>
        <v>2.4309990897734819</v>
      </c>
      <c r="G23" s="48">
        <f t="shared" si="1"/>
        <v>3.4309990897734819</v>
      </c>
      <c r="I23" s="17">
        <f t="shared" si="2"/>
        <v>1.0451051511518252</v>
      </c>
      <c r="K23" s="17">
        <f t="shared" si="3"/>
        <v>1.0451051511518252</v>
      </c>
      <c r="M23" s="17">
        <f t="shared" si="4"/>
        <v>3.2829223796209681</v>
      </c>
      <c r="O23" s="257">
        <f t="shared" si="5"/>
        <v>3.4309990897734819</v>
      </c>
    </row>
    <row r="24" spans="3:15" x14ac:dyDescent="0.2">
      <c r="C24">
        <f t="shared" si="6"/>
        <v>1962</v>
      </c>
      <c r="D24" s="40">
        <f>AnnualData_MER_2.2_Dec2019!K26</f>
        <v>794.32</v>
      </c>
      <c r="E24" s="40">
        <f>AnnualData_MER_2.2_Dec2019!L26</f>
        <v>1908.3889999999999</v>
      </c>
      <c r="F24" s="48">
        <f t="shared" si="0"/>
        <v>2.4025443146339005</v>
      </c>
      <c r="G24" s="48">
        <f t="shared" si="1"/>
        <v>3.4025443146339005</v>
      </c>
      <c r="I24" s="17">
        <f t="shared" si="2"/>
        <v>1.0364376373183528</v>
      </c>
      <c r="K24" s="17">
        <f t="shared" si="3"/>
        <v>1.0364376373183528</v>
      </c>
      <c r="M24" s="17">
        <f t="shared" si="4"/>
        <v>3.2829223796209681</v>
      </c>
      <c r="O24" s="257">
        <f t="shared" si="5"/>
        <v>3.4025443146339005</v>
      </c>
    </row>
    <row r="25" spans="3:15" x14ac:dyDescent="0.2">
      <c r="C25">
        <f t="shared" si="6"/>
        <v>1963</v>
      </c>
      <c r="D25" s="40">
        <f>AnnualData_MER_2.2_Dec2019!K27</f>
        <v>855.56799999999998</v>
      </c>
      <c r="E25" s="40">
        <f>AnnualData_MER_2.2_Dec2019!L27</f>
        <v>2043.0989999999999</v>
      </c>
      <c r="F25" s="48">
        <f t="shared" si="0"/>
        <v>2.3880030576178632</v>
      </c>
      <c r="G25" s="48">
        <f t="shared" si="1"/>
        <v>3.3880030576178632</v>
      </c>
      <c r="I25" s="17">
        <f t="shared" si="2"/>
        <v>1.0320082736799361</v>
      </c>
      <c r="K25" s="17">
        <f t="shared" si="3"/>
        <v>1.0320082736799361</v>
      </c>
      <c r="M25" s="17">
        <f t="shared" si="4"/>
        <v>3.2829223796209681</v>
      </c>
      <c r="O25" s="257">
        <f t="shared" si="5"/>
        <v>3.3880030576178632</v>
      </c>
    </row>
    <row r="26" spans="3:15" x14ac:dyDescent="0.2">
      <c r="C26">
        <f t="shared" si="6"/>
        <v>1964</v>
      </c>
      <c r="D26" s="40">
        <f>AnnualData_MER_2.2_Dec2019!K28</f>
        <v>927.52499999999998</v>
      </c>
      <c r="E26" s="40">
        <f>AnnualData_MER_2.2_Dec2019!L28</f>
        <v>2201.2979999999998</v>
      </c>
      <c r="F26" s="48">
        <f t="shared" si="0"/>
        <v>2.3733031454677769</v>
      </c>
      <c r="G26" s="48">
        <f t="shared" si="1"/>
        <v>3.3733031454677769</v>
      </c>
      <c r="I26" s="17">
        <f t="shared" si="2"/>
        <v>1.0275305826320644</v>
      </c>
      <c r="K26" s="17">
        <f t="shared" si="3"/>
        <v>1.0275305826320644</v>
      </c>
      <c r="M26" s="17">
        <f t="shared" si="4"/>
        <v>3.2829223796209681</v>
      </c>
      <c r="O26" s="257">
        <f t="shared" si="5"/>
        <v>3.3733031454677769</v>
      </c>
    </row>
    <row r="27" spans="3:15" x14ac:dyDescent="0.2">
      <c r="C27">
        <f t="shared" si="6"/>
        <v>1965</v>
      </c>
      <c r="D27" s="40">
        <f>AnnualData_MER_2.2_Dec2019!K29</f>
        <v>992.93499999999995</v>
      </c>
      <c r="E27" s="40">
        <f>AnnualData_MER_2.2_Dec2019!L29</f>
        <v>2367.029</v>
      </c>
      <c r="F27" s="48">
        <f t="shared" si="0"/>
        <v>2.3838710489609087</v>
      </c>
      <c r="G27" s="48">
        <f t="shared" si="1"/>
        <v>3.3838710489609087</v>
      </c>
      <c r="I27" s="17">
        <f t="shared" si="2"/>
        <v>1.0307496363504018</v>
      </c>
      <c r="K27" s="17">
        <f t="shared" si="3"/>
        <v>1.0307496363504018</v>
      </c>
      <c r="M27" s="17">
        <f t="shared" si="4"/>
        <v>3.2829223796209681</v>
      </c>
      <c r="O27" s="257">
        <f t="shared" si="5"/>
        <v>3.3838710489609087</v>
      </c>
    </row>
    <row r="28" spans="3:15" x14ac:dyDescent="0.2">
      <c r="C28">
        <f t="shared" si="6"/>
        <v>1966</v>
      </c>
      <c r="D28" s="40">
        <f>AnnualData_MER_2.2_Dec2019!K30</f>
        <v>1081.223</v>
      </c>
      <c r="E28" s="40">
        <f>AnnualData_MER_2.2_Dec2019!L30</f>
        <v>2587.0210000000002</v>
      </c>
      <c r="F28" s="48">
        <f t="shared" si="0"/>
        <v>2.3926803258902192</v>
      </c>
      <c r="G28" s="48">
        <f t="shared" si="1"/>
        <v>3.3926803258902192</v>
      </c>
      <c r="I28" s="17">
        <f t="shared" si="2"/>
        <v>1.0334330007162469</v>
      </c>
      <c r="K28" s="17">
        <f t="shared" si="3"/>
        <v>1.0334330007162469</v>
      </c>
      <c r="M28" s="17">
        <f t="shared" si="4"/>
        <v>3.2829223796209681</v>
      </c>
      <c r="O28" s="257">
        <f t="shared" si="5"/>
        <v>3.3926803258902192</v>
      </c>
    </row>
    <row r="29" spans="3:15" x14ac:dyDescent="0.2">
      <c r="C29">
        <f t="shared" si="6"/>
        <v>1967</v>
      </c>
      <c r="D29" s="40">
        <f>AnnualData_MER_2.2_Dec2019!K31</f>
        <v>1160.4690000000001</v>
      </c>
      <c r="E29" s="40">
        <f>AnnualData_MER_2.2_Dec2019!L31</f>
        <v>2767.4459999999999</v>
      </c>
      <c r="F29" s="48">
        <f t="shared" si="0"/>
        <v>2.3847651251347513</v>
      </c>
      <c r="G29" s="48">
        <f t="shared" si="1"/>
        <v>3.3847651251347513</v>
      </c>
      <c r="I29" s="17">
        <f t="shared" si="2"/>
        <v>1.0310219779017564</v>
      </c>
      <c r="K29" s="17">
        <f t="shared" si="3"/>
        <v>1.0310219779017564</v>
      </c>
      <c r="M29" s="17">
        <f t="shared" si="4"/>
        <v>3.2829223796209681</v>
      </c>
      <c r="O29" s="257">
        <f t="shared" si="5"/>
        <v>3.3847651251347513</v>
      </c>
    </row>
    <row r="30" spans="3:15" x14ac:dyDescent="0.2">
      <c r="C30">
        <f t="shared" si="6"/>
        <v>1968</v>
      </c>
      <c r="D30" s="40">
        <f>AnnualData_MER_2.2_Dec2019!K32</f>
        <v>1301.9159999999999</v>
      </c>
      <c r="E30" s="40">
        <f>AnnualData_MER_2.2_Dec2019!L32</f>
        <v>3101.6289999999999</v>
      </c>
      <c r="F30" s="48">
        <f t="shared" si="0"/>
        <v>2.3823572334927907</v>
      </c>
      <c r="G30" s="48">
        <f t="shared" si="1"/>
        <v>3.3823572334927907</v>
      </c>
      <c r="I30" s="17">
        <f t="shared" si="2"/>
        <v>1.0302885180865295</v>
      </c>
      <c r="K30" s="17">
        <f t="shared" si="3"/>
        <v>1.0302885180865295</v>
      </c>
      <c r="M30" s="17">
        <f t="shared" si="4"/>
        <v>3.2829223796209681</v>
      </c>
      <c r="O30" s="257">
        <f t="shared" si="5"/>
        <v>3.3823572334927907</v>
      </c>
    </row>
    <row r="31" spans="3:15" x14ac:dyDescent="0.2">
      <c r="C31">
        <f t="shared" si="6"/>
        <v>1969</v>
      </c>
      <c r="D31" s="40">
        <f>AnnualData_MER_2.2_Dec2019!K33</f>
        <v>1456.0239999999999</v>
      </c>
      <c r="E31" s="40">
        <f>AnnualData_MER_2.2_Dec2019!L33</f>
        <v>3470.335</v>
      </c>
      <c r="F31" s="48">
        <f t="shared" si="0"/>
        <v>2.3834325533095608</v>
      </c>
      <c r="G31" s="48">
        <f t="shared" si="1"/>
        <v>3.3834325533095608</v>
      </c>
      <c r="I31" s="17">
        <f t="shared" si="2"/>
        <v>1.0306160676574379</v>
      </c>
      <c r="K31" s="17">
        <f t="shared" si="3"/>
        <v>1.0306160676574379</v>
      </c>
      <c r="M31" s="17">
        <f t="shared" si="4"/>
        <v>3.2829223796209681</v>
      </c>
      <c r="O31" s="257">
        <f t="shared" si="5"/>
        <v>3.3834325533095608</v>
      </c>
    </row>
    <row r="32" spans="3:15" x14ac:dyDescent="0.2">
      <c r="C32">
        <f t="shared" si="6"/>
        <v>1970</v>
      </c>
      <c r="D32" s="40">
        <f>AnnualData_MER_2.2_Dec2019!K34</f>
        <v>1590.9829999999999</v>
      </c>
      <c r="E32" s="40">
        <f>AnnualData_MER_2.2_Dec2019!L34</f>
        <v>3852.3690000000001</v>
      </c>
      <c r="F32" s="48">
        <f t="shared" si="0"/>
        <v>2.4213765954758788</v>
      </c>
      <c r="G32" s="48">
        <f t="shared" si="1"/>
        <v>3.4213765954758788</v>
      </c>
      <c r="I32" s="17">
        <f t="shared" si="2"/>
        <v>1.0421740753647961</v>
      </c>
      <c r="K32" s="17">
        <f t="shared" si="3"/>
        <v>1.0421740753647961</v>
      </c>
      <c r="M32" s="17">
        <f t="shared" si="4"/>
        <v>3.2829223796209681</v>
      </c>
      <c r="O32" s="257">
        <f t="shared" si="5"/>
        <v>3.4213765954758788</v>
      </c>
    </row>
    <row r="33" spans="3:15" x14ac:dyDescent="0.2">
      <c r="C33">
        <f t="shared" si="6"/>
        <v>1971</v>
      </c>
      <c r="D33" s="40">
        <f>AnnualData_MER_2.2_Dec2019!K35</f>
        <v>1704.403</v>
      </c>
      <c r="E33" s="40">
        <f>AnnualData_MER_2.2_Dec2019!L35</f>
        <v>4114.3459999999995</v>
      </c>
      <c r="F33" s="48">
        <f t="shared" si="0"/>
        <v>2.4139513952979428</v>
      </c>
      <c r="G33" s="48">
        <f t="shared" si="1"/>
        <v>3.4139513952979428</v>
      </c>
      <c r="I33" s="17">
        <f t="shared" si="2"/>
        <v>1.0399123099864769</v>
      </c>
      <c r="K33" s="17">
        <f t="shared" si="3"/>
        <v>1.0399123099864769</v>
      </c>
      <c r="M33" s="17">
        <f t="shared" si="4"/>
        <v>3.2829223796209681</v>
      </c>
      <c r="O33" s="257">
        <f t="shared" si="5"/>
        <v>3.4139513952979428</v>
      </c>
    </row>
    <row r="34" spans="3:15" x14ac:dyDescent="0.2">
      <c r="C34">
        <f t="shared" si="6"/>
        <v>1972</v>
      </c>
      <c r="D34" s="40">
        <f>AnnualData_MER_2.2_Dec2019!K36</f>
        <v>1837.7349999999999</v>
      </c>
      <c r="E34" s="40">
        <f>AnnualData_MER_2.2_Dec2019!L36</f>
        <v>4391.9319999999998</v>
      </c>
      <c r="F34" s="48">
        <f t="shared" si="0"/>
        <v>2.3898614326875203</v>
      </c>
      <c r="G34" s="48">
        <f t="shared" si="1"/>
        <v>3.3898614326875203</v>
      </c>
      <c r="I34" s="17">
        <f t="shared" si="2"/>
        <v>1.0325743470909901</v>
      </c>
      <c r="K34" s="17">
        <f t="shared" si="3"/>
        <v>1.0325743470909901</v>
      </c>
      <c r="M34" s="17">
        <f t="shared" si="4"/>
        <v>3.2829223796209681</v>
      </c>
      <c r="O34" s="257">
        <f t="shared" si="5"/>
        <v>3.3898614326875203</v>
      </c>
    </row>
    <row r="35" spans="3:15" x14ac:dyDescent="0.2">
      <c r="C35">
        <f t="shared" si="6"/>
        <v>1973</v>
      </c>
      <c r="D35" s="40">
        <f>AnnualData_MER_2.2_Dec2019!K37</f>
        <v>1976.337</v>
      </c>
      <c r="E35" s="40">
        <f>AnnualData_MER_2.2_Dec2019!L37</f>
        <v>4695.7060000000001</v>
      </c>
      <c r="F35" s="48">
        <f t="shared" si="0"/>
        <v>2.3759642206769391</v>
      </c>
      <c r="G35" s="48">
        <f t="shared" si="1"/>
        <v>3.3759642206769391</v>
      </c>
      <c r="I35" s="17">
        <f t="shared" si="2"/>
        <v>1.0283411638464366</v>
      </c>
      <c r="K35" s="17">
        <f t="shared" si="3"/>
        <v>1.0283411638464366</v>
      </c>
      <c r="M35" s="17">
        <f t="shared" si="4"/>
        <v>3.2829223796209681</v>
      </c>
      <c r="O35" s="257">
        <f t="shared" si="5"/>
        <v>3.3759642206769391</v>
      </c>
    </row>
    <row r="36" spans="3:15" x14ac:dyDescent="0.2">
      <c r="C36">
        <f t="shared" si="6"/>
        <v>1974</v>
      </c>
      <c r="D36" s="40">
        <f>AnnualData_MER_2.2_Dec2019!K38</f>
        <v>1972.7629999999999</v>
      </c>
      <c r="E36" s="40">
        <f>AnnualData_MER_2.2_Dec2019!L38</f>
        <v>4773.6629999999996</v>
      </c>
      <c r="F36" s="48">
        <f t="shared" si="0"/>
        <v>2.419785346744642</v>
      </c>
      <c r="G36" s="48">
        <f t="shared" si="1"/>
        <v>3.419785346744642</v>
      </c>
      <c r="I36" s="17">
        <f t="shared" si="2"/>
        <v>1.04168937041377</v>
      </c>
      <c r="K36" s="17">
        <f t="shared" si="3"/>
        <v>1.04168937041377</v>
      </c>
      <c r="M36" s="17">
        <f t="shared" si="4"/>
        <v>3.2829223796209681</v>
      </c>
      <c r="O36" s="257">
        <f t="shared" si="5"/>
        <v>3.419785346744642</v>
      </c>
    </row>
    <row r="37" spans="3:15" x14ac:dyDescent="0.2">
      <c r="C37">
        <f t="shared" si="6"/>
        <v>1975</v>
      </c>
      <c r="D37" s="40">
        <f>AnnualData_MER_2.2_Dec2019!K39</f>
        <v>2006.7349999999999</v>
      </c>
      <c r="E37" s="40">
        <f>AnnualData_MER_2.2_Dec2019!L39</f>
        <v>4817.0360000000001</v>
      </c>
      <c r="F37" s="48">
        <f t="shared" si="0"/>
        <v>2.4004345366976709</v>
      </c>
      <c r="G37" s="48">
        <f t="shared" si="1"/>
        <v>3.4004345366976709</v>
      </c>
      <c r="I37" s="17">
        <f t="shared" si="2"/>
        <v>1.0357949849214132</v>
      </c>
      <c r="K37" s="17">
        <f t="shared" si="3"/>
        <v>1.0357949849214132</v>
      </c>
      <c r="M37" s="17">
        <f t="shared" si="4"/>
        <v>3.2829223796209681</v>
      </c>
      <c r="O37" s="257">
        <f t="shared" si="5"/>
        <v>3.4004345366976709</v>
      </c>
    </row>
    <row r="38" spans="3:15" x14ac:dyDescent="0.2">
      <c r="C38">
        <f t="shared" si="6"/>
        <v>1976</v>
      </c>
      <c r="D38" s="40">
        <f>AnnualData_MER_2.2_Dec2019!K40</f>
        <v>2069.2150000000001</v>
      </c>
      <c r="E38" s="40">
        <f>AnnualData_MER_2.2_Dec2019!L40</f>
        <v>4949.91</v>
      </c>
      <c r="F38" s="48">
        <f t="shared" si="0"/>
        <v>2.392168044403312</v>
      </c>
      <c r="G38" s="48">
        <f t="shared" si="1"/>
        <v>3.392168044403312</v>
      </c>
      <c r="I38" s="17">
        <f t="shared" si="2"/>
        <v>1.0332769563668323</v>
      </c>
      <c r="K38" s="17">
        <f t="shared" si="3"/>
        <v>1.0332769563668323</v>
      </c>
      <c r="M38" s="17">
        <f t="shared" si="4"/>
        <v>3.2829223796209681</v>
      </c>
      <c r="O38" s="257">
        <f t="shared" si="5"/>
        <v>3.392168044403312</v>
      </c>
    </row>
    <row r="39" spans="3:15" x14ac:dyDescent="0.2">
      <c r="C39">
        <f t="shared" si="6"/>
        <v>1977</v>
      </c>
      <c r="D39" s="40">
        <f>AnnualData_MER_2.2_Dec2019!K41</f>
        <v>2201.5549999999998</v>
      </c>
      <c r="E39" s="40">
        <f>AnnualData_MER_2.2_Dec2019!L41</f>
        <v>5266.5389999999998</v>
      </c>
      <c r="F39" s="48">
        <f t="shared" si="0"/>
        <v>2.3921905198825377</v>
      </c>
      <c r="G39" s="48">
        <f t="shared" si="1"/>
        <v>3.3921905198825377</v>
      </c>
      <c r="I39" s="17">
        <f t="shared" si="2"/>
        <v>1.0332838025473465</v>
      </c>
      <c r="K39" s="17">
        <f t="shared" si="3"/>
        <v>1.0332838025473465</v>
      </c>
      <c r="M39" s="17">
        <f t="shared" si="4"/>
        <v>3.2829223796209681</v>
      </c>
      <c r="O39" s="257">
        <f t="shared" si="5"/>
        <v>3.3921905198825377</v>
      </c>
    </row>
    <row r="40" spans="3:15" x14ac:dyDescent="0.2">
      <c r="C40">
        <f t="shared" si="6"/>
        <v>1978</v>
      </c>
      <c r="D40" s="40">
        <f>AnnualData_MER_2.2_Dec2019!K42</f>
        <v>2301.2779999999998</v>
      </c>
      <c r="E40" s="40">
        <f>AnnualData_MER_2.2_Dec2019!L42</f>
        <v>5571.0659999999998</v>
      </c>
      <c r="F40" s="48">
        <f t="shared" si="0"/>
        <v>2.4208574539886101</v>
      </c>
      <c r="G40" s="48">
        <f t="shared" si="1"/>
        <v>3.4208574539886101</v>
      </c>
      <c r="I40" s="17">
        <f t="shared" si="2"/>
        <v>1.0420159414136276</v>
      </c>
      <c r="K40" s="17">
        <f t="shared" si="3"/>
        <v>1.0420159414136276</v>
      </c>
      <c r="M40" s="17">
        <f t="shared" si="4"/>
        <v>3.2829223796209681</v>
      </c>
      <c r="O40" s="257">
        <f t="shared" si="5"/>
        <v>3.4208574539886101</v>
      </c>
    </row>
    <row r="41" spans="3:15" x14ac:dyDescent="0.2">
      <c r="C41">
        <f t="shared" si="6"/>
        <v>1979</v>
      </c>
      <c r="D41" s="40">
        <f>AnnualData_MER_2.2_Dec2019!K43</f>
        <v>2329.7779999999998</v>
      </c>
      <c r="E41" s="40">
        <f>AnnualData_MER_2.2_Dec2019!L43</f>
        <v>5564.0360000000001</v>
      </c>
      <c r="F41" s="48">
        <f t="shared" si="0"/>
        <v>2.3882258309590014</v>
      </c>
      <c r="G41" s="48">
        <f t="shared" si="1"/>
        <v>3.3882258309590014</v>
      </c>
      <c r="I41" s="17">
        <f t="shared" si="2"/>
        <v>1.0320761319218859</v>
      </c>
      <c r="K41" s="17">
        <f t="shared" si="3"/>
        <v>1.0320761319218859</v>
      </c>
      <c r="M41" s="17">
        <f t="shared" si="4"/>
        <v>3.2829223796209681</v>
      </c>
      <c r="O41" s="257">
        <f t="shared" si="5"/>
        <v>3.3882258309590014</v>
      </c>
    </row>
    <row r="42" spans="3:15" x14ac:dyDescent="0.2">
      <c r="C42">
        <f t="shared" si="6"/>
        <v>1980</v>
      </c>
      <c r="D42" s="40">
        <f>AnnualData_MER_2.2_Dec2019!K44</f>
        <v>2448.0929999999998</v>
      </c>
      <c r="E42" s="40">
        <f>AnnualData_MER_2.2_Dec2019!L44</f>
        <v>5865.8819999999996</v>
      </c>
      <c r="F42" s="48">
        <f t="shared" si="0"/>
        <v>2.3961025990434188</v>
      </c>
      <c r="G42" s="48">
        <f t="shared" si="1"/>
        <v>3.3961025990434188</v>
      </c>
      <c r="I42" s="17">
        <f t="shared" si="2"/>
        <v>1.0344754478890597</v>
      </c>
      <c r="K42" s="17">
        <f t="shared" si="3"/>
        <v>1.0344754478890597</v>
      </c>
      <c r="M42" s="17">
        <f t="shared" si="4"/>
        <v>3.2829223796209681</v>
      </c>
      <c r="O42" s="257">
        <f t="shared" si="5"/>
        <v>3.3961025990434188</v>
      </c>
    </row>
    <row r="43" spans="3:15" x14ac:dyDescent="0.2">
      <c r="C43">
        <f t="shared" si="6"/>
        <v>1981</v>
      </c>
      <c r="D43" s="40">
        <f>AnnualData_MER_2.2_Dec2019!K45</f>
        <v>2464.3679999999999</v>
      </c>
      <c r="E43" s="40">
        <f>AnnualData_MER_2.2_Dec2019!L45</f>
        <v>5751.8919999999998</v>
      </c>
      <c r="F43" s="48">
        <f t="shared" si="0"/>
        <v>2.3340231653714056</v>
      </c>
      <c r="G43" s="48">
        <f t="shared" si="1"/>
        <v>3.3340231653714056</v>
      </c>
      <c r="I43" s="17">
        <f t="shared" si="2"/>
        <v>1.0155656393424499</v>
      </c>
      <c r="K43" s="17">
        <f t="shared" si="3"/>
        <v>1.0155656393424499</v>
      </c>
      <c r="M43" s="17">
        <f t="shared" si="4"/>
        <v>3.2829223796209681</v>
      </c>
      <c r="O43" s="257">
        <f t="shared" si="5"/>
        <v>3.3340231653714056</v>
      </c>
    </row>
    <row r="44" spans="3:15" x14ac:dyDescent="0.2">
      <c r="C44">
        <f t="shared" si="6"/>
        <v>1982</v>
      </c>
      <c r="D44" s="40">
        <f>AnnualData_MER_2.2_Dec2019!K46</f>
        <v>2489.1210000000001</v>
      </c>
      <c r="E44" s="40">
        <f>AnnualData_MER_2.2_Dec2019!L46</f>
        <v>5895.2290000000003</v>
      </c>
      <c r="F44" s="48">
        <f t="shared" si="0"/>
        <v>2.3683979203903709</v>
      </c>
      <c r="G44" s="48">
        <f t="shared" si="1"/>
        <v>3.3683979203903709</v>
      </c>
      <c r="I44" s="17">
        <f t="shared" si="2"/>
        <v>1.0260364184362079</v>
      </c>
      <c r="K44" s="17">
        <f t="shared" si="3"/>
        <v>1.0260364184362079</v>
      </c>
      <c r="M44" s="17">
        <f t="shared" si="4"/>
        <v>3.2829223796209681</v>
      </c>
      <c r="O44" s="257">
        <f t="shared" si="5"/>
        <v>3.3683979203903709</v>
      </c>
    </row>
    <row r="45" spans="3:15" x14ac:dyDescent="0.2">
      <c r="C45">
        <f t="shared" si="6"/>
        <v>1983</v>
      </c>
      <c r="D45" s="40">
        <f>AnnualData_MER_2.2_Dec2019!K47</f>
        <v>2562.2350000000001</v>
      </c>
      <c r="E45" s="40">
        <f>AnnualData_MER_2.2_Dec2019!L47</f>
        <v>6030.9629999999997</v>
      </c>
      <c r="F45" s="48">
        <f t="shared" si="0"/>
        <v>2.3537899529122033</v>
      </c>
      <c r="G45" s="48">
        <f t="shared" si="1"/>
        <v>3.3537899529122033</v>
      </c>
      <c r="I45" s="17">
        <f t="shared" si="2"/>
        <v>1.0215867343471634</v>
      </c>
      <c r="K45" s="17">
        <f t="shared" si="3"/>
        <v>1.0215867343471634</v>
      </c>
      <c r="M45" s="17">
        <f t="shared" si="4"/>
        <v>3.2829223796209681</v>
      </c>
      <c r="O45" s="257">
        <f t="shared" si="5"/>
        <v>3.3537899529122033</v>
      </c>
    </row>
    <row r="46" spans="3:15" x14ac:dyDescent="0.2">
      <c r="C46">
        <f t="shared" si="6"/>
        <v>1984</v>
      </c>
      <c r="D46" s="40">
        <f>AnnualData_MER_2.2_Dec2019!K48</f>
        <v>2661.6729999999998</v>
      </c>
      <c r="E46" s="40">
        <f>AnnualData_MER_2.2_Dec2019!L48</f>
        <v>6086.991</v>
      </c>
      <c r="F46" s="48">
        <f t="shared" si="0"/>
        <v>2.2869041388630387</v>
      </c>
      <c r="G46" s="48">
        <f t="shared" si="1"/>
        <v>3.2869041388630387</v>
      </c>
      <c r="I46" s="17">
        <f t="shared" si="2"/>
        <v>1.0012128703580649</v>
      </c>
      <c r="K46" s="17">
        <f t="shared" si="3"/>
        <v>1.0012128703580649</v>
      </c>
      <c r="M46" s="17">
        <f t="shared" si="4"/>
        <v>3.2829223796209681</v>
      </c>
      <c r="O46" s="257">
        <f t="shared" si="5"/>
        <v>3.2869041388630387</v>
      </c>
    </row>
    <row r="47" spans="3:15" x14ac:dyDescent="0.2">
      <c r="C47">
        <f t="shared" si="6"/>
        <v>1985</v>
      </c>
      <c r="D47" s="40">
        <f>AnnualData_MER_2.2_Dec2019!K49</f>
        <v>2708.902</v>
      </c>
      <c r="E47" s="40">
        <f>AnnualData_MER_2.2_Dec2019!L49</f>
        <v>6184.2129999999997</v>
      </c>
      <c r="F47" s="48">
        <f t="shared" si="0"/>
        <v>2.2829223796209681</v>
      </c>
      <c r="G47" s="48">
        <f t="shared" si="1"/>
        <v>3.2829223796209681</v>
      </c>
      <c r="I47" s="17">
        <f t="shared" si="2"/>
        <v>1</v>
      </c>
      <c r="K47" s="17">
        <f t="shared" si="3"/>
        <v>1</v>
      </c>
      <c r="M47" s="17">
        <f t="shared" si="4"/>
        <v>3.2829223796209681</v>
      </c>
      <c r="O47" s="257">
        <f t="shared" si="5"/>
        <v>3.2829223796209681</v>
      </c>
    </row>
    <row r="48" spans="3:15" x14ac:dyDescent="0.2">
      <c r="C48">
        <f t="shared" si="6"/>
        <v>1986</v>
      </c>
      <c r="D48" s="40">
        <f>AnnualData_MER_2.2_Dec2019!K50</f>
        <v>2794.7289999999998</v>
      </c>
      <c r="E48" s="40">
        <f>AnnualData_MER_2.2_Dec2019!L50</f>
        <v>6274.19</v>
      </c>
      <c r="F48" s="48">
        <f t="shared" si="0"/>
        <v>2.2450083711157682</v>
      </c>
      <c r="G48" s="48">
        <f t="shared" si="1"/>
        <v>3.2450083711157682</v>
      </c>
      <c r="I48" s="17">
        <f t="shared" si="2"/>
        <v>0.98845114074564955</v>
      </c>
      <c r="K48" s="17">
        <f t="shared" si="3"/>
        <v>0.98845114074564955</v>
      </c>
      <c r="M48" s="17">
        <f t="shared" si="4"/>
        <v>3.2829223796209681</v>
      </c>
      <c r="O48" s="257">
        <f t="shared" si="5"/>
        <v>3.2450083711157682</v>
      </c>
    </row>
    <row r="49" spans="3:15" x14ac:dyDescent="0.2">
      <c r="C49">
        <f t="shared" si="6"/>
        <v>1987</v>
      </c>
      <c r="D49" s="40">
        <f>AnnualData_MER_2.2_Dec2019!K51</f>
        <v>2901.6</v>
      </c>
      <c r="E49" s="40">
        <f>AnnualData_MER_2.2_Dec2019!L51</f>
        <v>6438.24</v>
      </c>
      <c r="F49" s="48">
        <f t="shared" si="0"/>
        <v>2.2188585607940445</v>
      </c>
      <c r="G49" s="48">
        <f t="shared" si="1"/>
        <v>3.2188585607940445</v>
      </c>
      <c r="I49" s="17">
        <f t="shared" si="2"/>
        <v>0.98048573453195076</v>
      </c>
      <c r="K49" s="17">
        <f t="shared" si="3"/>
        <v>0.98048573453195076</v>
      </c>
      <c r="M49" s="17">
        <f t="shared" si="4"/>
        <v>3.2829223796209681</v>
      </c>
      <c r="O49" s="257">
        <f t="shared" si="5"/>
        <v>3.2188585607940445</v>
      </c>
    </row>
    <row r="50" spans="3:15" x14ac:dyDescent="0.2">
      <c r="C50">
        <f t="shared" si="6"/>
        <v>1988</v>
      </c>
      <c r="D50" s="40">
        <f>AnnualData_MER_2.2_Dec2019!K52</f>
        <v>3046.4589999999998</v>
      </c>
      <c r="E50" s="40">
        <f>AnnualData_MER_2.2_Dec2019!L52</f>
        <v>6729.3689999999997</v>
      </c>
      <c r="F50" s="48">
        <f t="shared" si="0"/>
        <v>2.2089150059134228</v>
      </c>
      <c r="G50" s="48">
        <f t="shared" si="1"/>
        <v>3.2089150059134228</v>
      </c>
      <c r="I50" s="17">
        <f t="shared" si="2"/>
        <v>0.97745686155513378</v>
      </c>
      <c r="K50" s="17">
        <f t="shared" si="3"/>
        <v>0.97745686155513378</v>
      </c>
      <c r="M50" s="17">
        <f t="shared" si="4"/>
        <v>3.2829223796209681</v>
      </c>
      <c r="O50" s="257">
        <f t="shared" si="5"/>
        <v>3.2089150059134228</v>
      </c>
    </row>
    <row r="51" spans="3:15" x14ac:dyDescent="0.2">
      <c r="C51">
        <f t="shared" si="6"/>
        <v>1989</v>
      </c>
      <c r="D51" s="40">
        <f>AnnualData_MER_2.2_Dec2019!K53</f>
        <v>3089.65</v>
      </c>
      <c r="E51" s="40">
        <f>AnnualData_MER_2.2_Dec2019!L53</f>
        <v>7129.1419999999998</v>
      </c>
      <c r="F51" s="48">
        <f t="shared" si="0"/>
        <v>2.3074270548443998</v>
      </c>
      <c r="G51" s="48">
        <f t="shared" si="1"/>
        <v>3.3074270548443998</v>
      </c>
      <c r="I51" s="17">
        <f t="shared" si="2"/>
        <v>1.0074642871167308</v>
      </c>
      <c r="K51" s="17">
        <f t="shared" si="3"/>
        <v>1.0074642871167308</v>
      </c>
      <c r="M51" s="17">
        <f t="shared" si="4"/>
        <v>3.2829223796209681</v>
      </c>
      <c r="O51" s="257">
        <f t="shared" si="5"/>
        <v>3.3074270548443998</v>
      </c>
    </row>
    <row r="52" spans="3:15" x14ac:dyDescent="0.2">
      <c r="C52">
        <f t="shared" si="6"/>
        <v>1990</v>
      </c>
      <c r="D52" s="40">
        <f>AnnualData_MER_2.2_Dec2019!K54</f>
        <v>3152.752</v>
      </c>
      <c r="E52" s="40">
        <f>AnnualData_MER_2.2_Dec2019!L54</f>
        <v>7235.241</v>
      </c>
      <c r="F52" s="48">
        <f t="shared" si="0"/>
        <v>2.2948969662060321</v>
      </c>
      <c r="G52" s="48">
        <f t="shared" si="1"/>
        <v>3.2948969662060321</v>
      </c>
      <c r="I52" s="17">
        <f t="shared" si="2"/>
        <v>1.0036475387476103</v>
      </c>
      <c r="K52" s="17">
        <f t="shared" si="3"/>
        <v>1.0036475387476103</v>
      </c>
      <c r="M52" s="17">
        <f t="shared" si="4"/>
        <v>3.2829223796209681</v>
      </c>
      <c r="O52" s="257">
        <f t="shared" si="5"/>
        <v>3.2948969662060321</v>
      </c>
    </row>
    <row r="53" spans="3:15" x14ac:dyDescent="0.2">
      <c r="C53">
        <f t="shared" si="6"/>
        <v>1991</v>
      </c>
      <c r="D53" s="40">
        <f>AnnualData_MER_2.2_Dec2019!K55</f>
        <v>3259.884</v>
      </c>
      <c r="E53" s="40">
        <f>AnnualData_MER_2.2_Dec2019!L55</f>
        <v>7413.6660000000002</v>
      </c>
      <c r="F53" s="48">
        <f t="shared" si="0"/>
        <v>2.2742115977132928</v>
      </c>
      <c r="G53" s="48">
        <f t="shared" si="1"/>
        <v>3.2742115977132928</v>
      </c>
      <c r="I53" s="17">
        <f t="shared" si="2"/>
        <v>0.99734663787308886</v>
      </c>
      <c r="K53" s="17">
        <f t="shared" si="3"/>
        <v>0.99734663787308886</v>
      </c>
      <c r="M53" s="17">
        <f t="shared" si="4"/>
        <v>3.2829223796209681</v>
      </c>
      <c r="O53" s="257">
        <f t="shared" si="5"/>
        <v>3.2742115977132928</v>
      </c>
    </row>
    <row r="54" spans="3:15" x14ac:dyDescent="0.2">
      <c r="C54">
        <f t="shared" si="6"/>
        <v>1992</v>
      </c>
      <c r="D54" s="40">
        <f>AnnualData_MER_2.2_Dec2019!K56</f>
        <v>3193.4229999999998</v>
      </c>
      <c r="E54" s="40">
        <f>AnnualData_MER_2.2_Dec2019!L56</f>
        <v>7212.2290000000003</v>
      </c>
      <c r="F54" s="48">
        <f t="shared" si="0"/>
        <v>2.258463410578555</v>
      </c>
      <c r="G54" s="48">
        <f t="shared" si="1"/>
        <v>3.258463410578555</v>
      </c>
      <c r="I54" s="17">
        <f t="shared" si="2"/>
        <v>0.99254963529011708</v>
      </c>
      <c r="K54" s="17">
        <f t="shared" si="3"/>
        <v>0.99254963529011708</v>
      </c>
      <c r="M54" s="17">
        <f t="shared" si="4"/>
        <v>3.2829223796209681</v>
      </c>
      <c r="O54" s="257">
        <f t="shared" si="5"/>
        <v>3.258463410578555</v>
      </c>
    </row>
    <row r="55" spans="3:15" x14ac:dyDescent="0.2">
      <c r="C55">
        <f t="shared" si="6"/>
        <v>1993</v>
      </c>
      <c r="D55" s="40">
        <f>AnnualData_MER_2.2_Dec2019!K57</f>
        <v>3394.192</v>
      </c>
      <c r="E55" s="40">
        <f>AnnualData_MER_2.2_Dec2019!L57</f>
        <v>7677.3670000000002</v>
      </c>
      <c r="F55" s="48">
        <f t="shared" si="0"/>
        <v>2.261912997261204</v>
      </c>
      <c r="G55" s="48">
        <f t="shared" si="1"/>
        <v>3.261912997261204</v>
      </c>
      <c r="I55" s="17">
        <f t="shared" si="2"/>
        <v>0.99360040234573266</v>
      </c>
      <c r="K55" s="17">
        <f t="shared" si="3"/>
        <v>0.99360040234573266</v>
      </c>
      <c r="M55" s="17">
        <f t="shared" si="4"/>
        <v>3.2829223796209681</v>
      </c>
      <c r="O55" s="257">
        <f t="shared" si="5"/>
        <v>3.261912997261204</v>
      </c>
    </row>
    <row r="56" spans="3:15" x14ac:dyDescent="0.2">
      <c r="C56">
        <f t="shared" si="6"/>
        <v>1994</v>
      </c>
      <c r="D56" s="40">
        <f>AnnualData_MER_2.2_Dec2019!K58</f>
        <v>3440.9389999999999</v>
      </c>
      <c r="E56" s="40">
        <f>AnnualData_MER_2.2_Dec2019!L58</f>
        <v>7693.09</v>
      </c>
      <c r="F56" s="48">
        <f t="shared" si="0"/>
        <v>2.2357530894909794</v>
      </c>
      <c r="G56" s="48">
        <f t="shared" si="1"/>
        <v>3.2357530894909794</v>
      </c>
      <c r="I56" s="17">
        <f t="shared" si="2"/>
        <v>0.9856319203820364</v>
      </c>
      <c r="K56" s="17">
        <f t="shared" si="3"/>
        <v>0.9856319203820364</v>
      </c>
      <c r="M56" s="17">
        <f t="shared" si="4"/>
        <v>3.2829223796209681</v>
      </c>
      <c r="O56" s="257">
        <f t="shared" si="5"/>
        <v>3.2357530894909794</v>
      </c>
    </row>
    <row r="57" spans="3:15" x14ac:dyDescent="0.2">
      <c r="C57">
        <f t="shared" si="6"/>
        <v>1995</v>
      </c>
      <c r="D57" s="40">
        <f>AnnualData_MER_2.2_Dec2019!K59</f>
        <v>3557.0149999999999</v>
      </c>
      <c r="E57" s="40">
        <f>AnnualData_MER_2.2_Dec2019!L59</f>
        <v>8025.5929999999998</v>
      </c>
      <c r="F57" s="48">
        <f t="shared" si="0"/>
        <v>2.2562719021426676</v>
      </c>
      <c r="G57" s="48">
        <f t="shared" si="1"/>
        <v>3.2562719021426676</v>
      </c>
      <c r="I57" s="17">
        <f t="shared" si="2"/>
        <v>0.99188208723918181</v>
      </c>
      <c r="K57" s="17">
        <f t="shared" si="3"/>
        <v>0.99188208723918181</v>
      </c>
      <c r="M57" s="17">
        <f t="shared" si="4"/>
        <v>3.2829223796209681</v>
      </c>
      <c r="O57" s="257">
        <f t="shared" si="5"/>
        <v>3.2562719021426676</v>
      </c>
    </row>
    <row r="58" spans="3:15" x14ac:dyDescent="0.2">
      <c r="C58">
        <f t="shared" si="6"/>
        <v>1996</v>
      </c>
      <c r="D58" s="40">
        <f>AnnualData_MER_2.2_Dec2019!K60</f>
        <v>3693.53</v>
      </c>
      <c r="E58" s="40">
        <f>AnnualData_MER_2.2_Dec2019!L60</f>
        <v>8344.3029999999999</v>
      </c>
      <c r="F58" s="48">
        <f t="shared" si="0"/>
        <v>2.2591675172531427</v>
      </c>
      <c r="G58" s="48">
        <f t="shared" si="1"/>
        <v>3.2591675172531427</v>
      </c>
      <c r="I58" s="17">
        <f t="shared" si="2"/>
        <v>0.99276411086802241</v>
      </c>
      <c r="K58" s="17">
        <f t="shared" si="3"/>
        <v>0.99276411086802241</v>
      </c>
      <c r="M58" s="17">
        <f t="shared" si="4"/>
        <v>3.2829223796209681</v>
      </c>
      <c r="O58" s="257">
        <f t="shared" si="5"/>
        <v>3.2591675172531427</v>
      </c>
    </row>
    <row r="59" spans="3:15" x14ac:dyDescent="0.2">
      <c r="C59">
        <f t="shared" si="6"/>
        <v>1997</v>
      </c>
      <c r="D59" s="40">
        <f>AnnualData_MER_2.2_Dec2019!K61</f>
        <v>3670.9029999999998</v>
      </c>
      <c r="E59" s="40">
        <f>AnnualData_MER_2.2_Dec2019!L61</f>
        <v>8261.1110000000008</v>
      </c>
      <c r="F59" s="48">
        <f t="shared" si="0"/>
        <v>2.2504302074993539</v>
      </c>
      <c r="G59" s="48">
        <f t="shared" si="1"/>
        <v>3.2504302074993539</v>
      </c>
      <c r="I59" s="17">
        <f t="shared" si="2"/>
        <v>0.99010266818268011</v>
      </c>
      <c r="K59" s="17">
        <f t="shared" si="3"/>
        <v>0.99010266818268011</v>
      </c>
      <c r="M59" s="17">
        <f t="shared" si="4"/>
        <v>3.2829223796209681</v>
      </c>
      <c r="O59" s="257">
        <f t="shared" si="5"/>
        <v>3.2504302074993539</v>
      </c>
    </row>
    <row r="60" spans="3:15" x14ac:dyDescent="0.2">
      <c r="C60">
        <f t="shared" si="6"/>
        <v>1998</v>
      </c>
      <c r="D60" s="40">
        <f>AnnualData_MER_2.2_Dec2019!K62</f>
        <v>3855.9319999999998</v>
      </c>
      <c r="E60" s="40">
        <f>AnnualData_MER_2.2_Dec2019!L62</f>
        <v>8685.5630000000001</v>
      </c>
      <c r="F60" s="48">
        <f t="shared" si="0"/>
        <v>2.252519753979064</v>
      </c>
      <c r="G60" s="48">
        <f t="shared" si="1"/>
        <v>3.252519753979064</v>
      </c>
      <c r="I60" s="17">
        <f t="shared" si="2"/>
        <v>0.99073915794335221</v>
      </c>
      <c r="K60" s="17">
        <f t="shared" si="3"/>
        <v>0.99073915794335221</v>
      </c>
      <c r="M60" s="17">
        <f t="shared" si="4"/>
        <v>3.2829223796209681</v>
      </c>
      <c r="O60" s="257">
        <f t="shared" si="5"/>
        <v>3.252519753979064</v>
      </c>
    </row>
    <row r="61" spans="3:15" x14ac:dyDescent="0.2">
      <c r="C61">
        <f t="shared" si="6"/>
        <v>1999</v>
      </c>
      <c r="D61" s="40">
        <f>AnnualData_MER_2.2_Dec2019!K63</f>
        <v>3906.4780000000001</v>
      </c>
      <c r="E61" s="40">
        <f>AnnualData_MER_2.2_Dec2019!L63</f>
        <v>8875.2450000000008</v>
      </c>
      <c r="F61" s="48">
        <f t="shared" si="0"/>
        <v>2.2719301119832238</v>
      </c>
      <c r="G61" s="48">
        <f t="shared" si="1"/>
        <v>3.2719301119832238</v>
      </c>
      <c r="I61" s="17">
        <f t="shared" si="2"/>
        <v>0.99665168213967537</v>
      </c>
      <c r="K61" s="17">
        <f t="shared" si="3"/>
        <v>0.99665168213967537</v>
      </c>
      <c r="M61" s="17">
        <f t="shared" si="4"/>
        <v>3.2829223796209681</v>
      </c>
      <c r="O61" s="257">
        <f t="shared" si="5"/>
        <v>3.2719301119832238</v>
      </c>
    </row>
    <row r="62" spans="3:15" x14ac:dyDescent="0.2">
      <c r="C62">
        <f t="shared" si="6"/>
        <v>2000</v>
      </c>
      <c r="D62" s="40">
        <f>AnnualData_MER_2.2_Dec2019!K64</f>
        <v>4068.627</v>
      </c>
      <c r="E62" s="40">
        <f>AnnualData_MER_2.2_Dec2019!L64</f>
        <v>9196.8259999999991</v>
      </c>
      <c r="F62" s="48">
        <f t="shared" si="0"/>
        <v>2.2604249541675849</v>
      </c>
      <c r="G62" s="48">
        <f t="shared" si="1"/>
        <v>3.2604249541675849</v>
      </c>
      <c r="I62" s="17">
        <f t="shared" si="2"/>
        <v>0.99314713451861125</v>
      </c>
      <c r="K62" s="17">
        <f t="shared" si="3"/>
        <v>0.99314713451861125</v>
      </c>
      <c r="M62" s="17">
        <f t="shared" si="4"/>
        <v>3.2829223796209681</v>
      </c>
      <c r="O62" s="257">
        <f t="shared" si="5"/>
        <v>3.2604249541675849</v>
      </c>
    </row>
    <row r="63" spans="3:15" x14ac:dyDescent="0.2">
      <c r="C63">
        <f t="shared" si="6"/>
        <v>2001</v>
      </c>
      <c r="D63" s="40">
        <f>AnnualData_MER_2.2_Dec2019!K65</f>
        <v>4099.8819999999996</v>
      </c>
      <c r="E63" s="40">
        <f>AnnualData_MER_2.2_Dec2019!L65</f>
        <v>9073.9439999999995</v>
      </c>
      <c r="F63" s="48">
        <f t="shared" si="0"/>
        <v>2.2132207707441336</v>
      </c>
      <c r="G63" s="48">
        <f t="shared" si="1"/>
        <v>3.2132207707441336</v>
      </c>
      <c r="I63" s="17">
        <f t="shared" si="2"/>
        <v>0.97876842617129378</v>
      </c>
      <c r="K63" s="17">
        <f t="shared" si="3"/>
        <v>0.97876842617129378</v>
      </c>
      <c r="M63" s="17">
        <f t="shared" si="4"/>
        <v>3.2829223796209681</v>
      </c>
      <c r="O63" s="257">
        <f t="shared" si="5"/>
        <v>3.2132207707441336</v>
      </c>
    </row>
    <row r="64" spans="3:15" x14ac:dyDescent="0.2">
      <c r="C64">
        <f t="shared" ref="C64:C69" si="7">C63+1</f>
        <v>2002</v>
      </c>
      <c r="D64" s="40">
        <f>AnnualData_MER_2.2_Dec2019!K66</f>
        <v>4316.7939999999999</v>
      </c>
      <c r="E64" s="40">
        <f>AnnualData_MER_2.2_Dec2019!L66</f>
        <v>9562.2260000000006</v>
      </c>
      <c r="F64" s="48">
        <f t="shared" ref="F64:F69" si="8">E64/D64</f>
        <v>2.2151221485204067</v>
      </c>
      <c r="G64" s="48">
        <f t="shared" si="1"/>
        <v>3.2151221485204067</v>
      </c>
      <c r="I64" s="17">
        <f t="shared" si="2"/>
        <v>0.97934759849290454</v>
      </c>
      <c r="K64" s="17">
        <f t="shared" si="3"/>
        <v>0.97934759849290454</v>
      </c>
      <c r="M64" s="17">
        <f t="shared" si="4"/>
        <v>3.2829223796209681</v>
      </c>
      <c r="O64" s="257">
        <f t="shared" si="5"/>
        <v>3.2151221485204067</v>
      </c>
    </row>
    <row r="65" spans="2:17" x14ac:dyDescent="0.2">
      <c r="C65">
        <f t="shared" si="7"/>
        <v>2003</v>
      </c>
      <c r="D65" s="40">
        <f>AnnualData_MER_2.2_Dec2019!K67</f>
        <v>4353.1109999999999</v>
      </c>
      <c r="E65" s="40">
        <f>AnnualData_MER_2.2_Dec2019!L67</f>
        <v>9533.8619999999992</v>
      </c>
      <c r="F65" s="48">
        <f t="shared" si="8"/>
        <v>2.1901260960264968</v>
      </c>
      <c r="G65" s="48">
        <f t="shared" si="1"/>
        <v>3.1901260960264968</v>
      </c>
      <c r="I65" s="17">
        <f t="shared" si="2"/>
        <v>0.97173363459017115</v>
      </c>
      <c r="K65" s="17">
        <f t="shared" si="3"/>
        <v>0.97173363459017115</v>
      </c>
      <c r="M65" s="17">
        <f t="shared" si="4"/>
        <v>3.2829223796209681</v>
      </c>
      <c r="O65" s="257">
        <f t="shared" si="5"/>
        <v>3.1901260960264968</v>
      </c>
    </row>
    <row r="66" spans="2:17" x14ac:dyDescent="0.2">
      <c r="C66">
        <f t="shared" si="7"/>
        <v>2004</v>
      </c>
      <c r="D66" s="40">
        <f>AnnualData_MER_2.2_Dec2019!K68</f>
        <v>4408.241</v>
      </c>
      <c r="E66" s="40">
        <f>AnnualData_MER_2.2_Dec2019!L68</f>
        <v>9686.5689999999995</v>
      </c>
      <c r="F66" s="48">
        <f t="shared" si="8"/>
        <v>2.1973773666185674</v>
      </c>
      <c r="G66" s="48">
        <f t="shared" si="1"/>
        <v>3.1973773666185674</v>
      </c>
      <c r="I66" s="17">
        <f t="shared" si="2"/>
        <v>0.97394241985938235</v>
      </c>
      <c r="K66" s="17">
        <f t="shared" si="3"/>
        <v>0.97394241985938235</v>
      </c>
      <c r="M66" s="17">
        <f t="shared" si="4"/>
        <v>3.2829223796209681</v>
      </c>
      <c r="O66" s="257">
        <f t="shared" si="5"/>
        <v>3.1973773666185674</v>
      </c>
    </row>
    <row r="67" spans="2:17" x14ac:dyDescent="0.2">
      <c r="C67">
        <f t="shared" si="7"/>
        <v>2005</v>
      </c>
      <c r="D67" s="40">
        <f>AnnualData_MER_2.2_Dec2019!K69</f>
        <v>4637.683</v>
      </c>
      <c r="E67" s="40">
        <f>AnnualData_MER_2.2_Dec2019!L69</f>
        <v>10074.295</v>
      </c>
      <c r="F67" s="48">
        <f t="shared" si="8"/>
        <v>2.1722689972557419</v>
      </c>
      <c r="G67" s="48">
        <f t="shared" si="1"/>
        <v>3.1722689972557419</v>
      </c>
      <c r="I67" s="17">
        <f t="shared" si="2"/>
        <v>0.96629424349106852</v>
      </c>
      <c r="K67" s="17">
        <f t="shared" si="3"/>
        <v>0.96629424349106852</v>
      </c>
      <c r="M67" s="17">
        <f t="shared" si="4"/>
        <v>3.2829223796209681</v>
      </c>
      <c r="O67" s="257">
        <f t="shared" si="5"/>
        <v>3.1722689972557419</v>
      </c>
      <c r="P67" s="17"/>
      <c r="Q67" s="17"/>
    </row>
    <row r="68" spans="2:17" x14ac:dyDescent="0.2">
      <c r="B68" s="14"/>
      <c r="C68">
        <f t="shared" si="7"/>
        <v>2006</v>
      </c>
      <c r="D68" s="40">
        <f>AnnualData_MER_2.2_Dec2019!K70</f>
        <v>4611.3860000000004</v>
      </c>
      <c r="E68" s="40">
        <f>AnnualData_MER_2.2_Dec2019!L70</f>
        <v>9904.5409999999993</v>
      </c>
      <c r="F68" s="48">
        <f t="shared" si="8"/>
        <v>2.1478447043903932</v>
      </c>
      <c r="G68" s="48">
        <f t="shared" si="1"/>
        <v>3.1478447043903932</v>
      </c>
      <c r="I68" s="17">
        <f t="shared" si="2"/>
        <v>0.95885444137543985</v>
      </c>
      <c r="K68" s="17">
        <f t="shared" si="3"/>
        <v>0.95885444137543985</v>
      </c>
      <c r="M68" s="17">
        <f t="shared" si="4"/>
        <v>3.2829223796209681</v>
      </c>
      <c r="O68" s="257">
        <f t="shared" si="5"/>
        <v>3.1478447043903932</v>
      </c>
      <c r="P68" s="17"/>
      <c r="Q68" s="17"/>
    </row>
    <row r="69" spans="2:17" x14ac:dyDescent="0.2">
      <c r="B69" s="14"/>
      <c r="C69">
        <f t="shared" si="7"/>
        <v>2007</v>
      </c>
      <c r="D69" s="40">
        <f>AnnualData_MER_2.2_Dec2019!K71</f>
        <v>4750.326</v>
      </c>
      <c r="E69" s="40">
        <f>AnnualData_MER_2.2_Dec2019!L71</f>
        <v>10179.859</v>
      </c>
      <c r="F69" s="48">
        <f t="shared" si="8"/>
        <v>2.1429811343474112</v>
      </c>
      <c r="G69" s="48">
        <f t="shared" si="1"/>
        <v>3.1429811343474112</v>
      </c>
      <c r="I69" s="17">
        <f t="shared" si="2"/>
        <v>0.95737296558022367</v>
      </c>
      <c r="K69" s="17">
        <f t="shared" si="3"/>
        <v>0.95737296558022367</v>
      </c>
      <c r="M69" s="17">
        <f t="shared" si="4"/>
        <v>3.2829223796209681</v>
      </c>
      <c r="O69" s="257">
        <f t="shared" si="5"/>
        <v>3.1429811343474112</v>
      </c>
      <c r="P69" s="17"/>
      <c r="Q69" s="17"/>
    </row>
    <row r="70" spans="2:17" x14ac:dyDescent="0.2">
      <c r="B70" s="14"/>
      <c r="C70">
        <v>2008</v>
      </c>
      <c r="D70" s="40">
        <f>AnnualData_MER_2.2_Dec2019!K72</f>
        <v>4710.8180000000002</v>
      </c>
      <c r="E70" s="40">
        <f>AnnualData_MER_2.2_Dec2019!L72</f>
        <v>10068.120999999999</v>
      </c>
      <c r="F70" s="48">
        <f t="shared" ref="F70:F76" si="9">E70/D70</f>
        <v>2.1372341279157885</v>
      </c>
      <c r="G70" s="48">
        <f t="shared" ref="G70:G76" si="10">F70+1</f>
        <v>3.1372341279157885</v>
      </c>
      <c r="I70" s="17">
        <f t="shared" si="2"/>
        <v>0.95562238918301801</v>
      </c>
      <c r="K70" s="17">
        <f t="shared" si="3"/>
        <v>0.95562238918301801</v>
      </c>
      <c r="M70" s="17">
        <f t="shared" si="4"/>
        <v>3.2829223796209681</v>
      </c>
      <c r="O70" s="257">
        <f t="shared" si="5"/>
        <v>3.1372341279157885</v>
      </c>
      <c r="P70" s="17"/>
      <c r="Q70" s="17"/>
    </row>
    <row r="71" spans="2:17" x14ac:dyDescent="0.2">
      <c r="B71" s="14"/>
      <c r="C71">
        <v>2009</v>
      </c>
      <c r="D71" s="40">
        <f>AnnualData_MER_2.2_Dec2019!K73</f>
        <v>4656.5550000000003</v>
      </c>
      <c r="E71" s="40">
        <f>AnnualData_MER_2.2_Dec2019!L73</f>
        <v>9788.1360000000004</v>
      </c>
      <c r="F71" s="48">
        <f t="shared" si="9"/>
        <v>2.1020123245618274</v>
      </c>
      <c r="G71" s="48">
        <f t="shared" si="10"/>
        <v>3.1020123245618274</v>
      </c>
      <c r="I71" s="17">
        <f t="shared" ref="I71:I76" si="11">G71/G$47</f>
        <v>0.94489359353052149</v>
      </c>
      <c r="K71" s="17">
        <f t="shared" ref="K71:K76" si="12">IF($M$4=1,I71,1)</f>
        <v>0.94489359353052149</v>
      </c>
      <c r="M71" s="17">
        <f t="shared" si="4"/>
        <v>3.2829223796209681</v>
      </c>
      <c r="O71" s="257">
        <f t="shared" ref="O71:O80" si="13">IF($M$4=1,G71,M71)</f>
        <v>3.1020123245618274</v>
      </c>
      <c r="P71" s="17"/>
      <c r="Q71" s="17"/>
    </row>
    <row r="72" spans="2:17" x14ac:dyDescent="0.2">
      <c r="B72" s="14"/>
      <c r="C72">
        <v>2010</v>
      </c>
      <c r="D72" s="40">
        <f>AnnualData_MER_2.2_Dec2019!K74</f>
        <v>4932.7569999999996</v>
      </c>
      <c r="E72" s="40">
        <f>AnnualData_MER_2.2_Dec2019!L74</f>
        <v>10321.499</v>
      </c>
      <c r="F72" s="48">
        <f t="shared" si="9"/>
        <v>2.0924401911547639</v>
      </c>
      <c r="G72" s="48">
        <f t="shared" si="10"/>
        <v>3.0924401911547639</v>
      </c>
      <c r="I72" s="17">
        <f t="shared" si="11"/>
        <v>0.94197785800583067</v>
      </c>
      <c r="K72" s="17">
        <f t="shared" si="12"/>
        <v>0.94197785800583067</v>
      </c>
      <c r="M72" s="17">
        <f t="shared" si="4"/>
        <v>3.2829223796209681</v>
      </c>
      <c r="O72" s="257">
        <f t="shared" si="13"/>
        <v>3.0924401911547639</v>
      </c>
      <c r="P72" s="17"/>
      <c r="Q72" s="17"/>
    </row>
    <row r="73" spans="2:17" x14ac:dyDescent="0.2">
      <c r="B73" s="14"/>
      <c r="C73">
        <v>2011</v>
      </c>
      <c r="D73" s="40">
        <f>AnnualData_MER_2.2_Dec2019!K75</f>
        <v>4854.5969999999998</v>
      </c>
      <c r="E73" s="40">
        <f>AnnualData_MER_2.2_Dec2019!L75</f>
        <v>10054.223</v>
      </c>
      <c r="F73" s="48">
        <f t="shared" si="9"/>
        <v>2.0710726348654687</v>
      </c>
      <c r="G73" s="48">
        <f t="shared" si="10"/>
        <v>3.0710726348654687</v>
      </c>
      <c r="I73" s="17">
        <f t="shared" si="11"/>
        <v>0.93546915818949128</v>
      </c>
      <c r="K73" s="17">
        <f t="shared" si="12"/>
        <v>0.93546915818949128</v>
      </c>
      <c r="M73" s="17">
        <f>G$47</f>
        <v>3.2829223796209681</v>
      </c>
      <c r="O73" s="257">
        <f t="shared" si="13"/>
        <v>3.0710726348654687</v>
      </c>
      <c r="P73" s="17"/>
      <c r="Q73" s="17"/>
    </row>
    <row r="74" spans="2:17" x14ac:dyDescent="0.2">
      <c r="B74" s="14"/>
      <c r="C74">
        <v>2012</v>
      </c>
      <c r="D74" s="40">
        <f>AnnualData_MER_2.2_Dec2019!K76</f>
        <v>4689.8440000000001</v>
      </c>
      <c r="E74" s="40">
        <f>AnnualData_MER_2.2_Dec2019!L76</f>
        <v>9496.0069999999996</v>
      </c>
      <c r="F74" s="48">
        <f t="shared" si="9"/>
        <v>2.0248023175184504</v>
      </c>
      <c r="G74" s="48">
        <f t="shared" si="10"/>
        <v>3.0248023175184504</v>
      </c>
      <c r="I74" s="17">
        <f t="shared" si="11"/>
        <v>0.92137491166260255</v>
      </c>
      <c r="K74" s="17">
        <f t="shared" si="12"/>
        <v>0.92137491166260255</v>
      </c>
      <c r="M74" s="17">
        <f>G$47</f>
        <v>3.2829223796209681</v>
      </c>
      <c r="O74" s="257">
        <f t="shared" si="13"/>
        <v>3.0248023175184504</v>
      </c>
      <c r="P74" s="17"/>
      <c r="Q74" s="17"/>
    </row>
    <row r="75" spans="2:17" x14ac:dyDescent="0.2">
      <c r="B75" s="14"/>
      <c r="C75">
        <v>2013</v>
      </c>
      <c r="D75" s="40">
        <f>AnnualData_MER_2.2_Dec2019!K77</f>
        <v>4759.0990000000002</v>
      </c>
      <c r="E75" s="40">
        <f>AnnualData_MER_2.2_Dec2019!L77</f>
        <v>9603.8880000000008</v>
      </c>
      <c r="F75" s="48">
        <f t="shared" si="9"/>
        <v>2.0180055090259734</v>
      </c>
      <c r="G75" s="48">
        <f t="shared" si="10"/>
        <v>3.0180055090259734</v>
      </c>
      <c r="I75" s="17">
        <f t="shared" si="11"/>
        <v>0.91930455857272486</v>
      </c>
      <c r="K75" s="17">
        <f t="shared" si="12"/>
        <v>0.91930455857272486</v>
      </c>
      <c r="M75" s="17">
        <f>G$47</f>
        <v>3.2829223796209681</v>
      </c>
      <c r="O75" s="257">
        <f t="shared" si="13"/>
        <v>3.0180055090259734</v>
      </c>
    </row>
    <row r="76" spans="2:17" x14ac:dyDescent="0.2">
      <c r="B76" s="14"/>
      <c r="C76">
        <v>2014</v>
      </c>
      <c r="D76" s="40">
        <f>AnnualData_MER_2.2_Dec2019!K78</f>
        <v>4801.3950000000004</v>
      </c>
      <c r="E76" s="40">
        <f>AnnualData_MER_2.2_Dec2019!L78</f>
        <v>9637.902</v>
      </c>
      <c r="F76" s="48">
        <f t="shared" si="9"/>
        <v>2.0073128746957916</v>
      </c>
      <c r="G76" s="48">
        <f t="shared" si="10"/>
        <v>3.0073128746957916</v>
      </c>
      <c r="I76" s="17">
        <f t="shared" si="11"/>
        <v>0.91604751101151616</v>
      </c>
      <c r="K76" s="17">
        <f t="shared" si="12"/>
        <v>0.91604751101151616</v>
      </c>
      <c r="M76" s="17">
        <f>G$47</f>
        <v>3.2829223796209681</v>
      </c>
      <c r="O76" s="257">
        <f t="shared" si="13"/>
        <v>3.0073128746957916</v>
      </c>
    </row>
    <row r="77" spans="2:17" s="738" customFormat="1" x14ac:dyDescent="0.2">
      <c r="B77" s="14"/>
      <c r="C77" s="738">
        <v>2015</v>
      </c>
      <c r="D77" s="40">
        <f>AnnualData_MER_2.2_Dec2019!K79</f>
        <v>4790.777</v>
      </c>
      <c r="E77" s="40">
        <f>AnnualData_MER_2.2_Dec2019!L79</f>
        <v>9362.1180000000004</v>
      </c>
      <c r="F77" s="48">
        <f t="shared" ref="F77:F80" si="14">E77/D77</f>
        <v>1.9541961564898556</v>
      </c>
      <c r="G77" s="48">
        <f t="shared" ref="G77:G80" si="15">F77+1</f>
        <v>2.9541961564898553</v>
      </c>
      <c r="I77" s="17">
        <f t="shared" ref="I77:I80" si="16">G77/G$47</f>
        <v>0.89986780522996523</v>
      </c>
      <c r="K77" s="17">
        <f t="shared" ref="K77:K80" si="17">IF($M$4=1,I77,1)</f>
        <v>0.89986780522996523</v>
      </c>
      <c r="M77" s="17">
        <f t="shared" ref="M77:M80" si="18">G$47</f>
        <v>3.2829223796209681</v>
      </c>
      <c r="O77" s="257">
        <f t="shared" si="13"/>
        <v>2.9541961564898553</v>
      </c>
    </row>
    <row r="78" spans="2:17" s="738" customFormat="1" x14ac:dyDescent="0.2">
      <c r="B78" s="14"/>
      <c r="C78" s="738">
        <v>2016</v>
      </c>
      <c r="D78" s="40">
        <f>AnnualData_MER_2.2_Dec2019!K80</f>
        <v>4814.53</v>
      </c>
      <c r="E78" s="40">
        <f>AnnualData_MER_2.2_Dec2019!L80</f>
        <v>9334.2819999999992</v>
      </c>
      <c r="F78" s="48">
        <f t="shared" si="14"/>
        <v>1.93877325512563</v>
      </c>
      <c r="G78" s="48">
        <f t="shared" si="15"/>
        <v>2.9387732551256303</v>
      </c>
      <c r="I78" s="17">
        <f t="shared" si="16"/>
        <v>0.8951698868570046</v>
      </c>
      <c r="K78" s="17">
        <f t="shared" si="17"/>
        <v>0.8951698868570046</v>
      </c>
      <c r="M78" s="17">
        <f t="shared" si="18"/>
        <v>3.2829223796209681</v>
      </c>
      <c r="O78" s="257">
        <f t="shared" si="13"/>
        <v>2.9387732551256303</v>
      </c>
    </row>
    <row r="79" spans="2:17" s="738" customFormat="1" x14ac:dyDescent="0.2">
      <c r="B79" s="14"/>
      <c r="C79" s="738">
        <v>2017</v>
      </c>
      <c r="D79" s="40">
        <f>AnnualData_MER_2.2_Dec2019!K81</f>
        <v>4703.9459999999999</v>
      </c>
      <c r="E79" s="40">
        <f>AnnualData_MER_2.2_Dec2019!L81</f>
        <v>9085.3160000000007</v>
      </c>
      <c r="F79" s="48">
        <f t="shared" si="14"/>
        <v>1.9314243828479325</v>
      </c>
      <c r="G79" s="48">
        <f t="shared" si="15"/>
        <v>2.9314243828479327</v>
      </c>
      <c r="I79" s="17">
        <f t="shared" si="16"/>
        <v>0.89293137146495138</v>
      </c>
      <c r="K79" s="17">
        <f t="shared" si="17"/>
        <v>0.89293137146495138</v>
      </c>
      <c r="M79" s="17">
        <f t="shared" si="18"/>
        <v>3.2829223796209681</v>
      </c>
      <c r="O79" s="257">
        <f t="shared" si="13"/>
        <v>2.9314243828479327</v>
      </c>
    </row>
    <row r="80" spans="2:17" s="738" customFormat="1" x14ac:dyDescent="0.2">
      <c r="B80" s="14"/>
      <c r="C80" s="738">
        <v>2018</v>
      </c>
      <c r="D80" s="40">
        <f>AnnualData_MER_2.2_Dec2019!K82</f>
        <v>5012.5569999999998</v>
      </c>
      <c r="E80" s="40">
        <f>AnnualData_MER_2.2_Dec2019!L82</f>
        <v>9514.3690000000006</v>
      </c>
      <c r="F80" s="48">
        <f t="shared" si="14"/>
        <v>1.8981068943455408</v>
      </c>
      <c r="G80" s="48">
        <f t="shared" si="15"/>
        <v>2.898106894345541</v>
      </c>
      <c r="I80" s="17">
        <f t="shared" si="16"/>
        <v>0.8827826427867429</v>
      </c>
      <c r="K80" s="17">
        <f t="shared" si="17"/>
        <v>0.8827826427867429</v>
      </c>
      <c r="M80" s="17">
        <f t="shared" si="18"/>
        <v>3.2829223796209681</v>
      </c>
      <c r="O80" s="257">
        <f t="shared" si="13"/>
        <v>2.898106894345541</v>
      </c>
    </row>
    <row r="81" spans="4:9" x14ac:dyDescent="0.2">
      <c r="D81" s="13"/>
      <c r="E81" s="13"/>
    </row>
    <row r="84" spans="4:9" x14ac:dyDescent="0.2">
      <c r="D84" t="s">
        <v>64</v>
      </c>
    </row>
    <row r="85" spans="4:9" x14ac:dyDescent="0.2">
      <c r="D85" t="s">
        <v>141</v>
      </c>
    </row>
    <row r="86" spans="4:9" x14ac:dyDescent="0.2">
      <c r="D86" t="s">
        <v>142</v>
      </c>
      <c r="E86" s="633" t="s">
        <v>1647</v>
      </c>
    </row>
    <row r="87" spans="4:9" x14ac:dyDescent="0.2">
      <c r="D87" t="s">
        <v>68</v>
      </c>
      <c r="E87" s="633" t="s">
        <v>1647</v>
      </c>
      <c r="F87" s="738"/>
      <c r="G87" s="738"/>
      <c r="H87" s="738"/>
      <c r="I87" s="738"/>
    </row>
  </sheetData>
  <phoneticPr fontId="0"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dimension ref="A1:AT54"/>
  <sheetViews>
    <sheetView workbookViewId="0">
      <selection activeCell="D6" sqref="D6"/>
    </sheetView>
  </sheetViews>
  <sheetFormatPr defaultRowHeight="12.75" x14ac:dyDescent="0.2"/>
  <cols>
    <col min="19" max="19" width="11.140625" customWidth="1"/>
    <col min="33" max="33" width="9.85546875" customWidth="1"/>
    <col min="45" max="46" width="10.5703125" bestFit="1" customWidth="1"/>
  </cols>
  <sheetData>
    <row r="1" spans="1:46" ht="15.75" x14ac:dyDescent="0.25">
      <c r="A1" s="99" t="s">
        <v>1528</v>
      </c>
    </row>
    <row r="3" spans="1:46" x14ac:dyDescent="0.2">
      <c r="C3" s="1" t="s">
        <v>22</v>
      </c>
      <c r="Q3" s="1" t="s">
        <v>23</v>
      </c>
      <c r="AE3" s="1" t="s">
        <v>24</v>
      </c>
      <c r="AR3" s="1" t="s">
        <v>25</v>
      </c>
    </row>
    <row r="5" spans="1:46" x14ac:dyDescent="0.2">
      <c r="D5" s="682" t="s">
        <v>79</v>
      </c>
      <c r="E5" s="682" t="s">
        <v>34</v>
      </c>
      <c r="R5" s="682" t="s">
        <v>79</v>
      </c>
      <c r="S5" s="682" t="s">
        <v>34</v>
      </c>
      <c r="AF5" s="683" t="s">
        <v>79</v>
      </c>
      <c r="AG5" s="683" t="s">
        <v>34</v>
      </c>
      <c r="AS5" s="682" t="s">
        <v>79</v>
      </c>
      <c r="AT5" s="682" t="s">
        <v>34</v>
      </c>
    </row>
    <row r="6" spans="1:46" x14ac:dyDescent="0.2">
      <c r="C6">
        <v>1970</v>
      </c>
      <c r="D6" s="17">
        <f>Northeast!R279</f>
        <v>97.623029224045112</v>
      </c>
      <c r="E6" s="17">
        <f>Northeast!R197</f>
        <v>11.599983856878689</v>
      </c>
      <c r="Q6" s="738">
        <v>1970</v>
      </c>
      <c r="R6" s="17">
        <f>Midwest!R279</f>
        <v>116.46823243078346</v>
      </c>
      <c r="S6" s="17">
        <f>Midwest!R197</f>
        <v>16.288000125900432</v>
      </c>
      <c r="AE6" s="738">
        <v>1970</v>
      </c>
      <c r="AF6" s="17">
        <f>South!R280</f>
        <v>66.805832997217536</v>
      </c>
      <c r="AG6" s="17">
        <f>South!R197</f>
        <v>22.61326728005173</v>
      </c>
      <c r="AR6" s="738">
        <v>1970</v>
      </c>
      <c r="AS6" s="17">
        <f>West!R280</f>
        <v>73.484608141893318</v>
      </c>
      <c r="AT6" s="17">
        <f>West!R197</f>
        <v>18.229127838967923</v>
      </c>
    </row>
    <row r="7" spans="1:46" x14ac:dyDescent="0.2">
      <c r="C7">
        <v>1971</v>
      </c>
      <c r="D7" s="17">
        <f>Northeast!R280</f>
        <v>96.524508322757825</v>
      </c>
      <c r="E7" s="17">
        <f>Northeast!R198</f>
        <v>12.114118067237772</v>
      </c>
      <c r="Q7" s="738">
        <v>1971</v>
      </c>
      <c r="R7" s="17">
        <f>Midwest!R280</f>
        <v>114.52581086058214</v>
      </c>
      <c r="S7" s="17">
        <f>Midwest!R198</f>
        <v>16.846699681063189</v>
      </c>
      <c r="AE7" s="738">
        <v>1971</v>
      </c>
      <c r="AF7" s="17">
        <f>South!R281</f>
        <v>62.904352488559859</v>
      </c>
      <c r="AG7" s="17">
        <f>South!R198</f>
        <v>23.324596633810916</v>
      </c>
      <c r="AR7" s="738">
        <v>1971</v>
      </c>
      <c r="AS7" s="17">
        <f>West!R281</f>
        <v>77.871381235368162</v>
      </c>
      <c r="AT7" s="17">
        <f>West!R198</f>
        <v>19.236000431951727</v>
      </c>
    </row>
    <row r="8" spans="1:46" x14ac:dyDescent="0.2">
      <c r="C8" s="738">
        <v>1972</v>
      </c>
      <c r="D8" s="17">
        <f>Northeast!R281</f>
        <v>97.865808085603277</v>
      </c>
      <c r="E8" s="17">
        <f>Northeast!R199</f>
        <v>12.582733649899529</v>
      </c>
      <c r="Q8" s="738">
        <v>1972</v>
      </c>
      <c r="R8" s="17">
        <f>Midwest!R281</f>
        <v>115.84113401151875</v>
      </c>
      <c r="S8" s="17">
        <f>Midwest!R199</f>
        <v>17.459974666406797</v>
      </c>
      <c r="AE8" s="738">
        <v>1972</v>
      </c>
      <c r="AF8" s="17">
        <f>South!R282</f>
        <v>60.529443858586731</v>
      </c>
      <c r="AG8" s="17">
        <f>South!R199</f>
        <v>24.389097020351162</v>
      </c>
      <c r="AR8" s="738">
        <v>1972</v>
      </c>
      <c r="AS8" s="17">
        <f>West!R282</f>
        <v>75.958175267424409</v>
      </c>
      <c r="AT8" s="17">
        <f>West!R199</f>
        <v>20.036522413537444</v>
      </c>
    </row>
    <row r="9" spans="1:46" x14ac:dyDescent="0.2">
      <c r="C9" s="738">
        <v>1973</v>
      </c>
      <c r="D9" s="17">
        <f>Northeast!R282</f>
        <v>92.948254057866805</v>
      </c>
      <c r="E9" s="17">
        <f>Northeast!R200</f>
        <v>13.156915345997257</v>
      </c>
      <c r="Q9" s="738">
        <v>1973</v>
      </c>
      <c r="R9" s="17">
        <f>Midwest!R282</f>
        <v>106.08696955310397</v>
      </c>
      <c r="S9" s="17">
        <f>Midwest!R200</f>
        <v>18.020478779962296</v>
      </c>
      <c r="AE9" s="738">
        <v>1973</v>
      </c>
      <c r="AF9" s="17">
        <f>South!R283</f>
        <v>56.658218536721769</v>
      </c>
      <c r="AG9" s="17">
        <f>South!R200</f>
        <v>25.818858094034393</v>
      </c>
      <c r="AR9" s="738">
        <v>1973</v>
      </c>
      <c r="AS9" s="17">
        <f>West!R283</f>
        <v>70.90331360414217</v>
      </c>
      <c r="AT9" s="17">
        <f>West!R200</f>
        <v>20.657969181926013</v>
      </c>
    </row>
    <row r="10" spans="1:46" x14ac:dyDescent="0.2">
      <c r="C10" s="738">
        <v>1974</v>
      </c>
      <c r="D10" s="17">
        <f>Northeast!R283</f>
        <v>85.805609995643835</v>
      </c>
      <c r="E10" s="17">
        <f>Northeast!R201</f>
        <v>12.660916286041163</v>
      </c>
      <c r="Q10" s="738">
        <v>1974</v>
      </c>
      <c r="R10" s="17">
        <f>Midwest!R283</f>
        <v>103.80167262042416</v>
      </c>
      <c r="S10" s="17">
        <f>Midwest!R201</f>
        <v>17.835283289334846</v>
      </c>
      <c r="AE10" s="738">
        <v>1974</v>
      </c>
      <c r="AF10" s="17">
        <f>South!R284</f>
        <v>51.267693994157433</v>
      </c>
      <c r="AG10" s="17">
        <f>South!R201</f>
        <v>25.019249913957839</v>
      </c>
      <c r="AR10" s="738">
        <v>1974</v>
      </c>
      <c r="AS10" s="17">
        <f>West!R284</f>
        <v>64.814381215103055</v>
      </c>
      <c r="AT10" s="17">
        <f>West!R201</f>
        <v>20.138158537261457</v>
      </c>
    </row>
    <row r="11" spans="1:46" x14ac:dyDescent="0.2">
      <c r="C11" s="738">
        <v>1975</v>
      </c>
      <c r="D11" s="17">
        <f>Northeast!R284</f>
        <v>82.416740822593482</v>
      </c>
      <c r="E11" s="17">
        <f>Northeast!R202</f>
        <v>12.472604868171251</v>
      </c>
      <c r="Q11" s="738">
        <v>1975</v>
      </c>
      <c r="R11" s="17">
        <f>Midwest!R284</f>
        <v>101.79769841812043</v>
      </c>
      <c r="S11" s="17">
        <f>Midwest!R202</f>
        <v>17.66270741256297</v>
      </c>
      <c r="AE11" s="738">
        <v>1975</v>
      </c>
      <c r="AF11" s="17">
        <f>South!R285</f>
        <v>50.505682475817665</v>
      </c>
      <c r="AG11" s="17">
        <f>South!R202</f>
        <v>24.717130220304789</v>
      </c>
      <c r="AR11" s="738">
        <v>1975</v>
      </c>
      <c r="AS11" s="17">
        <f>West!R285</f>
        <v>67.372895453571942</v>
      </c>
      <c r="AT11" s="17">
        <f>West!R202</f>
        <v>19.837364400752467</v>
      </c>
    </row>
    <row r="12" spans="1:46" x14ac:dyDescent="0.2">
      <c r="C12" s="738">
        <v>1976</v>
      </c>
      <c r="D12" s="17">
        <f>Northeast!R285</f>
        <v>88.906860292291128</v>
      </c>
      <c r="E12" s="17">
        <f>Northeast!R203</f>
        <v>12.906062774173337</v>
      </c>
      <c r="Q12" s="738">
        <v>1976</v>
      </c>
      <c r="R12" s="17">
        <f>Midwest!R285</f>
        <v>103.60458457172875</v>
      </c>
      <c r="S12" s="17">
        <f>Midwest!R203</f>
        <v>17.54536161261586</v>
      </c>
      <c r="AE12" s="738">
        <v>1976</v>
      </c>
      <c r="AF12" s="17">
        <f>South!R286</f>
        <v>52.328163724780843</v>
      </c>
      <c r="AG12" s="17">
        <f>South!R203</f>
        <v>24.860439321860479</v>
      </c>
      <c r="AR12" s="738">
        <v>1976</v>
      </c>
      <c r="AS12" s="17">
        <f>West!R286</f>
        <v>64.5830658820433</v>
      </c>
      <c r="AT12" s="17">
        <f>West!R203</f>
        <v>19.912329753489061</v>
      </c>
    </row>
    <row r="13" spans="1:46" x14ac:dyDescent="0.2">
      <c r="C13" s="738">
        <v>1977</v>
      </c>
      <c r="D13" s="17">
        <f>Northeast!R286</f>
        <v>86.297135278797768</v>
      </c>
      <c r="E13" s="17">
        <f>Northeast!R204</f>
        <v>13.088065868392057</v>
      </c>
      <c r="Q13" s="738">
        <v>1977</v>
      </c>
      <c r="R13" s="17">
        <f>Midwest!R286</f>
        <v>99.439584640279989</v>
      </c>
      <c r="S13" s="17">
        <f>Midwest!R204</f>
        <v>18.325875041179522</v>
      </c>
      <c r="AE13" s="738">
        <v>1977</v>
      </c>
      <c r="AF13" s="17">
        <f>South!R287</f>
        <v>52.607039892033185</v>
      </c>
      <c r="AG13" s="17">
        <f>South!R204</f>
        <v>26.651742776756091</v>
      </c>
      <c r="AR13" s="738">
        <v>1977</v>
      </c>
      <c r="AS13" s="17">
        <f>West!R287</f>
        <v>57.308513418726037</v>
      </c>
      <c r="AT13" s="17">
        <f>West!R204</f>
        <v>19.946069215054116</v>
      </c>
    </row>
    <row r="14" spans="1:46" x14ac:dyDescent="0.2">
      <c r="C14" s="738">
        <v>1978</v>
      </c>
      <c r="D14" s="17">
        <f>Northeast!R287</f>
        <v>84.316693264224995</v>
      </c>
      <c r="E14" s="17">
        <f>Northeast!R205</f>
        <v>13.05455704090326</v>
      </c>
      <c r="Q14" s="738">
        <v>1978</v>
      </c>
      <c r="R14" s="17">
        <f>Midwest!R287</f>
        <v>100.85912242990372</v>
      </c>
      <c r="S14" s="17">
        <f>Midwest!R205</f>
        <v>18.825930444066461</v>
      </c>
      <c r="AE14" s="738">
        <v>1978</v>
      </c>
      <c r="AF14" s="17">
        <f>South!R288</f>
        <v>49.924418764871902</v>
      </c>
      <c r="AG14" s="17">
        <f>South!R205</f>
        <v>27.03732489026531</v>
      </c>
      <c r="AR14" s="738">
        <v>1978</v>
      </c>
      <c r="AS14" s="17">
        <f>West!R288</f>
        <v>56.215360867199394</v>
      </c>
      <c r="AT14" s="17">
        <f>West!R205</f>
        <v>20.428934723518708</v>
      </c>
    </row>
    <row r="15" spans="1:46" x14ac:dyDescent="0.2">
      <c r="C15" s="738">
        <v>1979</v>
      </c>
      <c r="D15" s="17">
        <f>Northeast!R288</f>
        <v>73.53190521726934</v>
      </c>
      <c r="E15" s="17">
        <f>Northeast!R206</f>
        <v>13.013297608389928</v>
      </c>
      <c r="Q15" s="738">
        <v>1979</v>
      </c>
      <c r="R15" s="17">
        <f>Midwest!R288</f>
        <v>91.648621313139486</v>
      </c>
      <c r="S15" s="17">
        <f>Midwest!R206</f>
        <v>18.440953289261934</v>
      </c>
      <c r="AE15" s="738">
        <v>1979</v>
      </c>
      <c r="AF15" s="17">
        <f>South!R289</f>
        <v>49.411163512036339</v>
      </c>
      <c r="AG15" s="17">
        <f>South!R206</f>
        <v>25.965238895163242</v>
      </c>
      <c r="AR15" s="738">
        <v>1979</v>
      </c>
      <c r="AS15" s="17">
        <f>West!R289</f>
        <v>58.509732499699716</v>
      </c>
      <c r="AT15" s="17">
        <f>West!R206</f>
        <v>21.451193576348995</v>
      </c>
    </row>
    <row r="16" spans="1:46" x14ac:dyDescent="0.2">
      <c r="C16" s="738">
        <v>1980</v>
      </c>
      <c r="D16" s="17">
        <f>Northeast!R289</f>
        <v>70.741800437479426</v>
      </c>
      <c r="E16" s="17">
        <f>Northeast!R207</f>
        <v>13.04782965933946</v>
      </c>
      <c r="Q16" s="738">
        <v>1980</v>
      </c>
      <c r="R16" s="17">
        <f>Midwest!R289</f>
        <v>79.022190217538238</v>
      </c>
      <c r="S16" s="17">
        <f>Midwest!R207</f>
        <v>18.492042391212575</v>
      </c>
      <c r="AE16" s="738">
        <v>1980</v>
      </c>
      <c r="AF16" s="17">
        <f>South!R290</f>
        <v>38.888238691367391</v>
      </c>
      <c r="AG16" s="17">
        <f>South!R207</f>
        <v>27.61590757443734</v>
      </c>
      <c r="AR16" s="738">
        <v>1980</v>
      </c>
      <c r="AS16" s="17">
        <f>West!R290</f>
        <v>49.183115167837073</v>
      </c>
      <c r="AT16" s="17">
        <f>West!R207</f>
        <v>22.085267796458066</v>
      </c>
    </row>
    <row r="17" spans="2:46" x14ac:dyDescent="0.2">
      <c r="C17" s="738">
        <v>1981</v>
      </c>
      <c r="D17" s="17">
        <f>Northeast!R290</f>
        <v>64.823052037371156</v>
      </c>
      <c r="E17" s="17">
        <f>Northeast!R208</f>
        <v>12.536703975333261</v>
      </c>
      <c r="Q17" s="738">
        <v>1981</v>
      </c>
      <c r="R17" s="17">
        <f>Midwest!R290</f>
        <v>78.204134117337105</v>
      </c>
      <c r="S17" s="17">
        <f>Midwest!R208</f>
        <v>18.083288495059481</v>
      </c>
      <c r="AE17" s="738">
        <v>1981</v>
      </c>
      <c r="AF17" s="17">
        <f>South!R291</f>
        <v>39.246738383231957</v>
      </c>
      <c r="AG17" s="17">
        <f>South!R208</f>
        <v>26.70287187421517</v>
      </c>
      <c r="AR17" s="738">
        <v>1981</v>
      </c>
      <c r="AS17" s="17">
        <f>West!R291</f>
        <v>50.486266040881169</v>
      </c>
      <c r="AT17" s="17">
        <f>West!R208</f>
        <v>21.687392731094334</v>
      </c>
    </row>
    <row r="18" spans="2:46" x14ac:dyDescent="0.2">
      <c r="C18" s="738">
        <v>1982</v>
      </c>
      <c r="D18" s="17">
        <f>Northeast!R291</f>
        <v>69.778280410154082</v>
      </c>
      <c r="E18" s="17">
        <f>Northeast!R209</f>
        <v>12.440784203465453</v>
      </c>
      <c r="Q18" s="738">
        <v>1982</v>
      </c>
      <c r="R18" s="17">
        <f>Midwest!R291</f>
        <v>81.040355067534605</v>
      </c>
      <c r="S18" s="17">
        <f>Midwest!R209</f>
        <v>18.255317581823778</v>
      </c>
      <c r="AE18" s="738">
        <v>1982</v>
      </c>
      <c r="AF18" s="17">
        <f>South!R292</f>
        <v>39.765574141297904</v>
      </c>
      <c r="AG18" s="17">
        <f>South!R209</f>
        <v>26.053422724228898</v>
      </c>
      <c r="AR18" s="738">
        <v>1982</v>
      </c>
      <c r="AS18" s="17">
        <f>West!R292</f>
        <v>49.037133846512546</v>
      </c>
      <c r="AT18" s="17">
        <f>West!R209</f>
        <v>19.953260008299264</v>
      </c>
    </row>
    <row r="19" spans="2:46" x14ac:dyDescent="0.2">
      <c r="C19" s="738">
        <v>1983</v>
      </c>
      <c r="D19" s="17">
        <f>Northeast!R292</f>
        <v>62.089122910097416</v>
      </c>
      <c r="E19" s="17">
        <f>Northeast!R210</f>
        <v>12.804685499224682</v>
      </c>
      <c r="Q19" s="738">
        <v>1983</v>
      </c>
      <c r="R19" s="17">
        <f>Midwest!R292</f>
        <v>72.788501610153872</v>
      </c>
      <c r="S19" s="17">
        <f>Midwest!R210</f>
        <v>18.99688454279411</v>
      </c>
      <c r="AE19" s="738">
        <v>1983</v>
      </c>
      <c r="AF19" s="17">
        <f>South!R293</f>
        <v>36.453213227450846</v>
      </c>
      <c r="AG19" s="17">
        <f>South!R210</f>
        <v>26.74804878458087</v>
      </c>
      <c r="AR19" s="738">
        <v>1983</v>
      </c>
      <c r="AS19" s="17">
        <f>West!R293</f>
        <v>48.357362066645813</v>
      </c>
      <c r="AT19" s="17">
        <f>West!R210</f>
        <v>21.066685036122859</v>
      </c>
    </row>
    <row r="20" spans="2:46" x14ac:dyDescent="0.2">
      <c r="C20" s="738">
        <v>1984</v>
      </c>
      <c r="D20" s="17">
        <f>Northeast!R293</f>
        <v>65.374942234531076</v>
      </c>
      <c r="E20" s="17">
        <f>Northeast!R211</f>
        <v>13.035881370822025</v>
      </c>
      <c r="Q20" s="738">
        <v>1984</v>
      </c>
      <c r="R20" s="17">
        <f>Midwest!R293</f>
        <v>74.564560861363319</v>
      </c>
      <c r="S20" s="17">
        <f>Midwest!R211</f>
        <v>18.940612789831782</v>
      </c>
      <c r="AE20" s="738">
        <v>1984</v>
      </c>
      <c r="AF20" s="17">
        <f>South!R294</f>
        <v>40.193290353080627</v>
      </c>
      <c r="AG20" s="17">
        <f>South!R211</f>
        <v>27.790505842573879</v>
      </c>
      <c r="AR20" s="738">
        <v>1984</v>
      </c>
      <c r="AS20" s="17">
        <f>West!R294</f>
        <v>47.060415609236522</v>
      </c>
      <c r="AT20" s="17">
        <f>West!R211</f>
        <v>21.210387821037628</v>
      </c>
    </row>
    <row r="21" spans="2:46" x14ac:dyDescent="0.2">
      <c r="C21" s="738">
        <v>1985</v>
      </c>
      <c r="D21" s="17">
        <f>Northeast!R294</f>
        <v>63.904558078624703</v>
      </c>
      <c r="E21" s="17">
        <f>Northeast!R212</f>
        <v>12.833085149757661</v>
      </c>
      <c r="Q21" s="738">
        <v>1985</v>
      </c>
      <c r="R21" s="17">
        <f>Midwest!R294</f>
        <v>71.096156842455699</v>
      </c>
      <c r="S21" s="17">
        <f>Midwest!R212</f>
        <v>18.266185750626668</v>
      </c>
      <c r="AE21" s="738">
        <v>1985</v>
      </c>
      <c r="AF21" s="17">
        <f>South!R295</f>
        <v>36.488164762947719</v>
      </c>
      <c r="AG21" s="17">
        <f>South!R212</f>
        <v>27.337087644514238</v>
      </c>
      <c r="AR21" s="738">
        <v>1985</v>
      </c>
      <c r="AS21" s="17">
        <f>West!R295</f>
        <v>48.327719097337884</v>
      </c>
      <c r="AT21" s="17">
        <f>West!R212</f>
        <v>20.958137794895947</v>
      </c>
    </row>
    <row r="22" spans="2:46" x14ac:dyDescent="0.2">
      <c r="C22" s="738">
        <v>1986</v>
      </c>
      <c r="D22" s="17">
        <f>Northeast!R295</f>
        <v>63.997759959691699</v>
      </c>
      <c r="E22" s="17">
        <f>Northeast!R213</f>
        <v>13.2123603398705</v>
      </c>
      <c r="Q22" s="738">
        <v>1986</v>
      </c>
      <c r="R22" s="17">
        <f>Midwest!R295</f>
        <v>68.561567009278292</v>
      </c>
      <c r="S22" s="17">
        <f>Midwest!R213</f>
        <v>18.705569650409736</v>
      </c>
      <c r="AE22" s="738">
        <v>1986</v>
      </c>
      <c r="AF22" s="17">
        <f>South!R296</f>
        <v>34.023832917941355</v>
      </c>
      <c r="AG22" s="17">
        <f>South!R213</f>
        <v>27.951038849629214</v>
      </c>
      <c r="AR22" s="738">
        <v>1986</v>
      </c>
      <c r="AS22" s="17">
        <f>West!R296</f>
        <v>41.865507212599944</v>
      </c>
      <c r="AT22" s="17">
        <f>West!R213</f>
        <v>19.96427610667752</v>
      </c>
    </row>
    <row r="23" spans="2:46" x14ac:dyDescent="0.2">
      <c r="B23">
        <f>+AI23</f>
        <v>0</v>
      </c>
      <c r="C23" s="738">
        <v>1987</v>
      </c>
      <c r="D23" s="17">
        <f>Northeast!R296</f>
        <v>63.771720575558113</v>
      </c>
      <c r="E23" s="17">
        <f>Northeast!R214</f>
        <v>13.690656590814028</v>
      </c>
      <c r="Q23" s="738">
        <v>1987</v>
      </c>
      <c r="R23" s="17">
        <f>Midwest!R296</f>
        <v>65.369049204096797</v>
      </c>
      <c r="S23" s="17">
        <f>Midwest!R214</f>
        <v>18.947354263547112</v>
      </c>
      <c r="AE23" s="738">
        <v>1987</v>
      </c>
      <c r="AF23" s="17">
        <f>South!R297</f>
        <v>33.627309496621876</v>
      </c>
      <c r="AG23" s="17">
        <f>South!R214</f>
        <v>28.210741882822322</v>
      </c>
      <c r="AR23" s="738">
        <v>1987</v>
      </c>
      <c r="AS23" s="17">
        <f>West!R297</f>
        <v>42.041457549700148</v>
      </c>
      <c r="AT23" s="17">
        <f>West!R214</f>
        <v>19.797159572285214</v>
      </c>
    </row>
    <row r="24" spans="2:46" x14ac:dyDescent="0.2">
      <c r="C24" s="738">
        <v>1988</v>
      </c>
      <c r="D24" s="17">
        <f>Northeast!R297</f>
        <v>65.761254930030049</v>
      </c>
      <c r="E24" s="17">
        <f>Northeast!R215</f>
        <v>14.260602842485964</v>
      </c>
      <c r="Q24" s="738">
        <v>1988</v>
      </c>
      <c r="R24" s="17">
        <f>Midwest!R297</f>
        <v>70.525400457592127</v>
      </c>
      <c r="S24" s="17">
        <f>Midwest!R215</f>
        <v>19.635866425976122</v>
      </c>
      <c r="AE24" s="738">
        <v>1988</v>
      </c>
      <c r="AF24" s="17">
        <f>South!R298</f>
        <v>34.019595097279122</v>
      </c>
      <c r="AG24" s="17">
        <f>South!R215</f>
        <v>28.376156858318136</v>
      </c>
      <c r="AR24" s="738">
        <v>1988</v>
      </c>
      <c r="AS24" s="17">
        <f>West!R298</f>
        <v>42.176080202846485</v>
      </c>
      <c r="AT24" s="17">
        <f>West!R215</f>
        <v>20.53356860495613</v>
      </c>
    </row>
    <row r="25" spans="2:46" x14ac:dyDescent="0.2">
      <c r="C25" s="738">
        <v>1989</v>
      </c>
      <c r="D25" s="17">
        <f>Northeast!R298</f>
        <v>65.190445631388059</v>
      </c>
      <c r="E25" s="17">
        <f>Northeast!R216</f>
        <v>14.158784052375646</v>
      </c>
      <c r="Q25" s="738">
        <v>1989</v>
      </c>
      <c r="R25" s="17">
        <f>Midwest!R298</f>
        <v>71.825968298638628</v>
      </c>
      <c r="S25" s="17">
        <f>Midwest!R216</f>
        <v>18.938847122597043</v>
      </c>
      <c r="AE25" s="738">
        <v>1989</v>
      </c>
      <c r="AF25" s="17">
        <f>South!R299</f>
        <v>33.485960927939423</v>
      </c>
      <c r="AG25" s="17">
        <f>South!R216</f>
        <v>28.34356949336739</v>
      </c>
      <c r="AR25" s="738">
        <v>1989</v>
      </c>
      <c r="AS25" s="17">
        <f>West!R299</f>
        <v>43.893698940978084</v>
      </c>
      <c r="AT25" s="17">
        <f>West!R216</f>
        <v>20.543988057230003</v>
      </c>
    </row>
    <row r="26" spans="2:46" x14ac:dyDescent="0.2">
      <c r="C26" s="738">
        <v>1990</v>
      </c>
      <c r="D26" s="17">
        <f>Northeast!R299</f>
        <v>55.588965359955374</v>
      </c>
      <c r="E26" s="17">
        <f>Northeast!R217</f>
        <v>14.072650190300648</v>
      </c>
      <c r="Q26" s="738">
        <v>1990</v>
      </c>
      <c r="R26" s="17">
        <f>Midwest!R299</f>
        <v>60.997231570226397</v>
      </c>
      <c r="S26" s="17">
        <f>Midwest!R217</f>
        <v>18.85822715880785</v>
      </c>
      <c r="AE26" s="738">
        <v>1990</v>
      </c>
      <c r="AF26" s="17">
        <f>South!R300</f>
        <v>27.583182290375323</v>
      </c>
      <c r="AG26" s="17">
        <f>South!R217</f>
        <v>28.945171895999152</v>
      </c>
      <c r="AR26" s="738">
        <v>1990</v>
      </c>
      <c r="AS26" s="17">
        <f>West!R300</f>
        <v>40.07080636374927</v>
      </c>
      <c r="AT26" s="17">
        <f>West!R217</f>
        <v>20.264100215929393</v>
      </c>
    </row>
    <row r="27" spans="2:46" x14ac:dyDescent="0.2">
      <c r="C27" s="738">
        <v>1991</v>
      </c>
      <c r="D27" s="17">
        <f>Northeast!R300</f>
        <v>54.93239478480951</v>
      </c>
      <c r="E27" s="17">
        <f>Northeast!R218</f>
        <v>14.297760759088495</v>
      </c>
      <c r="Q27" s="738">
        <v>1991</v>
      </c>
      <c r="R27" s="17">
        <f>Midwest!R300</f>
        <v>63.811538565751725</v>
      </c>
      <c r="S27" s="17">
        <f>Midwest!R218</f>
        <v>20.137467093452937</v>
      </c>
      <c r="AE27" s="738">
        <v>1991</v>
      </c>
      <c r="AF27" s="17">
        <f>South!R301</f>
        <v>28.165163277307624</v>
      </c>
      <c r="AG27" s="17">
        <f>South!R218</f>
        <v>29.438125003041396</v>
      </c>
      <c r="AR27" s="738">
        <v>1991</v>
      </c>
      <c r="AS27" s="17">
        <f>West!R301</f>
        <v>40.163162521440753</v>
      </c>
      <c r="AT27" s="17">
        <f>West!R218</f>
        <v>19.97668639994108</v>
      </c>
    </row>
    <row r="28" spans="2:46" x14ac:dyDescent="0.2">
      <c r="C28" s="738">
        <v>1992</v>
      </c>
      <c r="D28" s="17">
        <f>Northeast!R301</f>
        <v>59.89784844840257</v>
      </c>
      <c r="E28" s="17">
        <f>Northeast!R219</f>
        <v>14.020971277967337</v>
      </c>
      <c r="Q28" s="738">
        <v>1992</v>
      </c>
      <c r="R28" s="17">
        <f>Midwest!R301</f>
        <v>62.708283015068048</v>
      </c>
      <c r="S28" s="17">
        <f>Midwest!R219</f>
        <v>18.342733700658385</v>
      </c>
      <c r="AE28" s="738">
        <v>1992</v>
      </c>
      <c r="AF28" s="17">
        <f>South!R302</f>
        <v>28.334174259758662</v>
      </c>
      <c r="AG28" s="17">
        <f>South!R219</f>
        <v>28.154962519498167</v>
      </c>
      <c r="AR28" s="738">
        <v>1992</v>
      </c>
      <c r="AS28" s="17">
        <f>West!R302</f>
        <v>37.207480076901788</v>
      </c>
      <c r="AT28" s="17">
        <f>West!R219</f>
        <v>19.586852386545452</v>
      </c>
    </row>
    <row r="29" spans="2:46" x14ac:dyDescent="0.2">
      <c r="C29" s="738">
        <v>1993</v>
      </c>
      <c r="D29" s="17">
        <f>Northeast!R302</f>
        <v>59.455348272927523</v>
      </c>
      <c r="E29" s="17">
        <f>Northeast!R220</f>
        <v>14.431970007813737</v>
      </c>
      <c r="Q29" s="738">
        <v>1993</v>
      </c>
      <c r="R29" s="17">
        <f>Midwest!R302</f>
        <v>63.017886743181656</v>
      </c>
      <c r="S29" s="17">
        <f>Midwest!R220</f>
        <v>19.300152053688929</v>
      </c>
      <c r="AE29" s="738">
        <v>1993</v>
      </c>
      <c r="AF29" s="17">
        <f>South!R303</f>
        <v>28.683095463563085</v>
      </c>
      <c r="AG29" s="17">
        <f>South!R220</f>
        <v>29.205125126217244</v>
      </c>
      <c r="AR29" s="738">
        <v>1993</v>
      </c>
      <c r="AS29" s="17">
        <f>West!R303</f>
        <v>38.386344226580952</v>
      </c>
      <c r="AT29" s="17">
        <f>West!R220</f>
        <v>19.766691607566585</v>
      </c>
    </row>
    <row r="30" spans="2:46" x14ac:dyDescent="0.2">
      <c r="C30" s="738">
        <v>1994</v>
      </c>
      <c r="D30" s="17">
        <f>Northeast!R303</f>
        <v>59.087652400988695</v>
      </c>
      <c r="E30" s="17">
        <f>Northeast!R221</f>
        <v>14.440930658866135</v>
      </c>
      <c r="Q30" s="738">
        <v>1994</v>
      </c>
      <c r="R30" s="17">
        <f>Midwest!R303</f>
        <v>58.586229471438784</v>
      </c>
      <c r="S30" s="17">
        <f>Midwest!R221</f>
        <v>18.8546393754477</v>
      </c>
      <c r="AE30" s="738">
        <v>1994</v>
      </c>
      <c r="AF30" s="17">
        <f>South!R304</f>
        <v>26.723444897444658</v>
      </c>
      <c r="AG30" s="17">
        <f>South!R221</f>
        <v>29.028440110565416</v>
      </c>
      <c r="AR30" s="738">
        <v>1994</v>
      </c>
      <c r="AS30" s="17">
        <f>West!R304</f>
        <v>37.204163791591633</v>
      </c>
      <c r="AT30" s="17">
        <f>West!R221</f>
        <v>19.663595589545285</v>
      </c>
    </row>
    <row r="31" spans="2:46" x14ac:dyDescent="0.2">
      <c r="C31" s="738">
        <v>1995</v>
      </c>
      <c r="D31" s="17">
        <f>Northeast!R304</f>
        <v>55.874443633531655</v>
      </c>
      <c r="E31" s="17">
        <f>Northeast!R222</f>
        <v>14.33464838671263</v>
      </c>
      <c r="Q31" s="738">
        <v>1995</v>
      </c>
      <c r="R31" s="17">
        <f>Midwest!R304</f>
        <v>58.921183868983348</v>
      </c>
      <c r="S31" s="17">
        <f>Midwest!R222</f>
        <v>19.326218543998291</v>
      </c>
      <c r="AE31" s="738">
        <v>1995</v>
      </c>
      <c r="AF31" s="17">
        <f>South!R305</f>
        <v>26.464616458933826</v>
      </c>
      <c r="AG31" s="17">
        <f>South!R222</f>
        <v>29.683737912615356</v>
      </c>
      <c r="AR31" s="738">
        <v>1995</v>
      </c>
      <c r="AS31" s="17">
        <f>West!R305</f>
        <v>34.990202942994117</v>
      </c>
      <c r="AT31" s="17">
        <f>West!R222</f>
        <v>19.316131641575279</v>
      </c>
    </row>
    <row r="32" spans="2:46" x14ac:dyDescent="0.2">
      <c r="C32" s="738">
        <v>1996</v>
      </c>
      <c r="D32" s="17">
        <f>Northeast!R305</f>
        <v>58.221929297499976</v>
      </c>
      <c r="E32" s="17">
        <f>Northeast!R223</f>
        <v>14.298431100183024</v>
      </c>
      <c r="Q32" s="738">
        <v>1996</v>
      </c>
      <c r="R32" s="17">
        <f>Midwest!R305</f>
        <v>63.836095327869593</v>
      </c>
      <c r="S32" s="17">
        <f>Midwest!R223</f>
        <v>19.367395728296387</v>
      </c>
      <c r="AE32" s="738">
        <v>1996</v>
      </c>
      <c r="AF32" s="17">
        <f>South!R306</f>
        <v>28.60670924435831</v>
      </c>
      <c r="AG32" s="17">
        <f>South!R223</f>
        <v>30.704683909737433</v>
      </c>
      <c r="AR32" s="738">
        <v>1996</v>
      </c>
      <c r="AS32" s="17">
        <f>West!R306</f>
        <v>35.810657701460883</v>
      </c>
      <c r="AT32" s="17">
        <f>West!R223</f>
        <v>19.967646696168551</v>
      </c>
    </row>
    <row r="33" spans="3:46" x14ac:dyDescent="0.2">
      <c r="C33" s="738">
        <v>1997</v>
      </c>
      <c r="D33" s="17">
        <f>Northeast!R306</f>
        <v>54.981190294530712</v>
      </c>
      <c r="E33" s="17">
        <f>Northeast!R224</f>
        <v>13.918288603243024</v>
      </c>
      <c r="Q33" s="738">
        <v>1997</v>
      </c>
      <c r="R33" s="17">
        <f>Midwest!R306</f>
        <v>58.478513911766605</v>
      </c>
      <c r="S33" s="17">
        <f>Midwest!R224</f>
        <v>19.10797745968484</v>
      </c>
      <c r="AE33" s="738">
        <v>1997</v>
      </c>
      <c r="AF33" s="17">
        <f>South!R307</f>
        <v>25.833859695862294</v>
      </c>
      <c r="AG33" s="17">
        <f>South!R224</f>
        <v>29.781517480070175</v>
      </c>
      <c r="AR33" s="738">
        <v>1997</v>
      </c>
      <c r="AS33" s="17">
        <f>West!R307</f>
        <v>34.525035696082952</v>
      </c>
      <c r="AT33" s="17">
        <f>West!R224</f>
        <v>19.876553107400568</v>
      </c>
    </row>
    <row r="34" spans="3:46" x14ac:dyDescent="0.2">
      <c r="C34" s="738">
        <v>1998</v>
      </c>
      <c r="D34" s="17">
        <f>Northeast!R307</f>
        <v>48.4334633634816</v>
      </c>
      <c r="E34" s="17">
        <f>Northeast!R225</f>
        <v>13.813636101602187</v>
      </c>
      <c r="Q34" s="738">
        <v>1998</v>
      </c>
      <c r="R34" s="17">
        <f>Midwest!R307</f>
        <v>48.887119289631222</v>
      </c>
      <c r="S34" s="17">
        <f>Midwest!R225</f>
        <v>19.567071594748498</v>
      </c>
      <c r="AE34" s="738">
        <v>1998</v>
      </c>
      <c r="AF34" s="17">
        <f>South!R308</f>
        <v>22.922789968444043</v>
      </c>
      <c r="AG34" s="17">
        <f>South!R225</f>
        <v>31.366844965667653</v>
      </c>
      <c r="AR34" s="738">
        <v>1998</v>
      </c>
      <c r="AS34" s="17">
        <f>West!R308</f>
        <v>36.266586033369933</v>
      </c>
      <c r="AT34" s="17">
        <f>West!R225</f>
        <v>19.699521517562896</v>
      </c>
    </row>
    <row r="35" spans="3:46" x14ac:dyDescent="0.2">
      <c r="C35" s="738">
        <v>1999</v>
      </c>
      <c r="D35" s="17">
        <f>Northeast!R308</f>
        <v>50.997685974467132</v>
      </c>
      <c r="E35" s="17">
        <f>Northeast!R226</f>
        <v>14.194298368997726</v>
      </c>
      <c r="Q35" s="738">
        <v>1999</v>
      </c>
      <c r="R35" s="17">
        <f>Midwest!R308</f>
        <v>52.566455148233281</v>
      </c>
      <c r="S35" s="17">
        <f>Midwest!R226</f>
        <v>19.616377025399476</v>
      </c>
      <c r="AE35" s="738">
        <v>1999</v>
      </c>
      <c r="AF35" s="17">
        <f>South!R309</f>
        <v>22.504639202817646</v>
      </c>
      <c r="AG35" s="17">
        <f>South!R226</f>
        <v>30.506366290293748</v>
      </c>
      <c r="AR35" s="738">
        <v>1999</v>
      </c>
      <c r="AS35" s="17">
        <f>West!R309</f>
        <v>35.949354916758885</v>
      </c>
      <c r="AT35" s="17">
        <f>West!R226</f>
        <v>19.577000084726151</v>
      </c>
    </row>
    <row r="36" spans="3:46" x14ac:dyDescent="0.2">
      <c r="C36" s="738">
        <v>2000</v>
      </c>
      <c r="D36" s="17">
        <f>Northeast!R309</f>
        <v>55.06401502041529</v>
      </c>
      <c r="E36" s="17">
        <f>Northeast!R227</f>
        <v>14.132318283720885</v>
      </c>
      <c r="Q36" s="738">
        <v>2000</v>
      </c>
      <c r="R36" s="17">
        <f>Midwest!R309</f>
        <v>54.102060428049334</v>
      </c>
      <c r="S36" s="17">
        <f>Midwest!R227</f>
        <v>19.83391699943752</v>
      </c>
      <c r="AE36" s="738">
        <v>2000</v>
      </c>
      <c r="AF36" s="17">
        <f>South!R310</f>
        <v>24.537427555752931</v>
      </c>
      <c r="AG36" s="17">
        <f>South!R227</f>
        <v>31.369312627082291</v>
      </c>
      <c r="AR36" s="738">
        <v>2000</v>
      </c>
      <c r="AS36" s="17">
        <f>West!R310</f>
        <v>33.10957975060402</v>
      </c>
      <c r="AT36" s="17">
        <f>West!R227</f>
        <v>19.99150394618988</v>
      </c>
    </row>
    <row r="37" spans="3:46" x14ac:dyDescent="0.2">
      <c r="C37" s="738">
        <v>2001</v>
      </c>
      <c r="D37" s="17">
        <f>Northeast!R310</f>
        <v>51.927243332438024</v>
      </c>
      <c r="E37" s="17">
        <f>Northeast!R228</f>
        <v>14.342063248336949</v>
      </c>
      <c r="Q37" s="738">
        <v>2001</v>
      </c>
      <c r="R37" s="17">
        <f>Midwest!R310</f>
        <v>50.684103352575228</v>
      </c>
      <c r="S37" s="17">
        <f>Midwest!R228</f>
        <v>20.213203304697412</v>
      </c>
      <c r="AE37" s="738">
        <v>2001</v>
      </c>
      <c r="AF37" s="17">
        <f>South!R311</f>
        <v>22.304080653906642</v>
      </c>
      <c r="AG37" s="17">
        <f>South!R228</f>
        <v>30.518691110048433</v>
      </c>
      <c r="AR37" s="738">
        <v>2001</v>
      </c>
      <c r="AS37" s="17">
        <f>West!R311</f>
        <v>33.621695312379792</v>
      </c>
      <c r="AT37" s="17">
        <f>West!R228</f>
        <v>19.234917075765502</v>
      </c>
    </row>
    <row r="38" spans="3:46" x14ac:dyDescent="0.2">
      <c r="C38" s="738">
        <v>2002</v>
      </c>
      <c r="D38" s="17">
        <f>Northeast!R311</f>
        <v>49.849042072508432</v>
      </c>
      <c r="E38" s="17">
        <f>Northeast!R229</f>
        <v>14.975470354846628</v>
      </c>
      <c r="Q38" s="738">
        <v>2002</v>
      </c>
      <c r="R38" s="17">
        <f>Midwest!R311</f>
        <v>52.476363916753279</v>
      </c>
      <c r="S38" s="17">
        <f>Midwest!R229</f>
        <v>21.193455054179921</v>
      </c>
      <c r="AE38" s="738">
        <v>2002</v>
      </c>
      <c r="AF38" s="17">
        <f>South!R312</f>
        <v>21.800410445289977</v>
      </c>
      <c r="AG38" s="17">
        <f>South!R229</f>
        <v>31.714568780639159</v>
      </c>
      <c r="AR38" s="738">
        <v>2002</v>
      </c>
      <c r="AS38" s="17">
        <f>West!R312</f>
        <v>32.845494157682474</v>
      </c>
      <c r="AT38" s="17">
        <f>West!R229</f>
        <v>19.117160444813162</v>
      </c>
    </row>
    <row r="39" spans="3:46" x14ac:dyDescent="0.2">
      <c r="C39" s="738">
        <v>2003</v>
      </c>
      <c r="D39" s="17">
        <f>Northeast!R312</f>
        <v>55.134295483828424</v>
      </c>
      <c r="E39" s="17">
        <f>Northeast!R230</f>
        <v>15.206051453599452</v>
      </c>
      <c r="Q39" s="738">
        <v>2003</v>
      </c>
      <c r="R39" s="17">
        <f>Midwest!R312</f>
        <v>53.804567986786232</v>
      </c>
      <c r="S39" s="17">
        <f>Midwest!R230</f>
        <v>20.506075752065154</v>
      </c>
      <c r="AE39" s="738">
        <v>2003</v>
      </c>
      <c r="AF39" s="17">
        <f>South!R313</f>
        <v>21.97329481636033</v>
      </c>
      <c r="AG39" s="17">
        <f>South!R230</f>
        <v>31.211316259555939</v>
      </c>
      <c r="AR39" s="738">
        <v>2003</v>
      </c>
      <c r="AS39" s="17">
        <f>West!R313</f>
        <v>31.482268076247816</v>
      </c>
      <c r="AT39" s="17">
        <f>West!R230</f>
        <v>19.483779363583562</v>
      </c>
    </row>
    <row r="40" spans="3:46" x14ac:dyDescent="0.2">
      <c r="C40" s="738">
        <v>2004</v>
      </c>
      <c r="D40" s="17">
        <f>Northeast!R313</f>
        <v>53.061302084332958</v>
      </c>
      <c r="E40" s="17">
        <f>Northeast!R231</f>
        <v>15.275876292141076</v>
      </c>
      <c r="Q40" s="738">
        <v>2004</v>
      </c>
      <c r="R40" s="17">
        <f>Midwest!R313</f>
        <v>49.516373725120502</v>
      </c>
      <c r="S40" s="17">
        <f>Midwest!R231</f>
        <v>20.172786479509671</v>
      </c>
      <c r="AE40" s="738">
        <v>2004</v>
      </c>
      <c r="AF40" s="17">
        <f>South!R314</f>
        <v>20.41015322051739</v>
      </c>
      <c r="AG40" s="17">
        <f>South!R231</f>
        <v>30.777489774635164</v>
      </c>
      <c r="AR40" s="738">
        <v>2004</v>
      </c>
      <c r="AS40" s="17">
        <f>West!R314</f>
        <v>31.614956803504558</v>
      </c>
      <c r="AT40" s="17">
        <f>West!R231</f>
        <v>19.292369699574074</v>
      </c>
    </row>
    <row r="41" spans="3:46" x14ac:dyDescent="0.2">
      <c r="C41" s="738">
        <v>2005</v>
      </c>
      <c r="D41" s="17">
        <f>Northeast!R314</f>
        <v>51.004117570614362</v>
      </c>
      <c r="E41" s="17">
        <f>Northeast!R232</f>
        <v>16.001617135417675</v>
      </c>
      <c r="Q41" s="738">
        <v>2005</v>
      </c>
      <c r="R41" s="17">
        <f>Midwest!R314</f>
        <v>48.708777424702241</v>
      </c>
      <c r="S41" s="17">
        <f>Midwest!R232</f>
        <v>21.468001910926475</v>
      </c>
      <c r="AE41" s="738">
        <v>2005</v>
      </c>
      <c r="AF41" s="17">
        <f>South!R315</f>
        <v>19.723155016479815</v>
      </c>
      <c r="AG41" s="17">
        <f>South!R232</f>
        <v>31.097927067180663</v>
      </c>
      <c r="AR41" s="738">
        <v>2005</v>
      </c>
      <c r="AS41" s="17">
        <f>West!R315</f>
        <v>30.049732151155315</v>
      </c>
      <c r="AT41" s="17">
        <f>West!R232</f>
        <v>19.41481210115678</v>
      </c>
    </row>
    <row r="42" spans="3:46" x14ac:dyDescent="0.2">
      <c r="C42" s="738">
        <v>2006</v>
      </c>
      <c r="D42" s="17">
        <f>Northeast!R315</f>
        <v>43.122481353066682</v>
      </c>
      <c r="E42" s="17">
        <f>Northeast!R233</f>
        <v>15.248292358832011</v>
      </c>
      <c r="Q42" s="738">
        <v>2006</v>
      </c>
      <c r="R42" s="17">
        <f>Midwest!R315</f>
        <v>42.433361153564135</v>
      </c>
      <c r="S42" s="17">
        <f>Midwest!R233</f>
        <v>20.641218985067464</v>
      </c>
      <c r="AE42" s="738">
        <v>2006</v>
      </c>
      <c r="AF42" s="17">
        <f>South!R316</f>
        <v>16.852922213105384</v>
      </c>
      <c r="AG42" s="17">
        <f>South!R233</f>
        <v>30.189298889175156</v>
      </c>
      <c r="AR42" s="738">
        <v>2006</v>
      </c>
      <c r="AS42" s="17">
        <f>West!R316</f>
        <v>29.242535725830141</v>
      </c>
      <c r="AT42" s="17">
        <f>West!R233</f>
        <v>19.849792417335525</v>
      </c>
    </row>
    <row r="43" spans="3:46" x14ac:dyDescent="0.2">
      <c r="C43" s="738">
        <v>2007</v>
      </c>
      <c r="D43" s="17">
        <f>Northeast!R316</f>
        <v>47.016464704229499</v>
      </c>
      <c r="E43" s="17">
        <f>Northeast!R234</f>
        <v>15.854464543770288</v>
      </c>
      <c r="Q43" s="738">
        <v>2007</v>
      </c>
      <c r="R43" s="17">
        <f>Midwest!R316</f>
        <v>45.950503461247905</v>
      </c>
      <c r="S43" s="17">
        <f>Midwest!R234</f>
        <v>21.507404954666764</v>
      </c>
      <c r="AE43" s="738">
        <v>2007</v>
      </c>
      <c r="AF43" s="17">
        <f>South!R317</f>
        <v>17.620862419366478</v>
      </c>
      <c r="AG43" s="17">
        <f>South!R234</f>
        <v>30.305804568379575</v>
      </c>
      <c r="AR43" s="738">
        <v>2007</v>
      </c>
      <c r="AS43" s="17">
        <f>West!R317</f>
        <v>29.534098426440401</v>
      </c>
      <c r="AT43" s="17">
        <f>West!R234</f>
        <v>19.918221531922867</v>
      </c>
    </row>
    <row r="44" spans="3:46" x14ac:dyDescent="0.2">
      <c r="C44" s="738">
        <v>2008</v>
      </c>
      <c r="D44" s="17">
        <f>Northeast!R317</f>
        <v>47.712859095500527</v>
      </c>
      <c r="E44" s="17">
        <f>Northeast!R235</f>
        <v>15.432789718039119</v>
      </c>
      <c r="Q44" s="738">
        <v>2008</v>
      </c>
      <c r="R44" s="17">
        <f>Midwest!R317</f>
        <v>49.119359572301533</v>
      </c>
      <c r="S44" s="17">
        <f>Midwest!R235</f>
        <v>21.02513292792311</v>
      </c>
      <c r="AE44" s="738">
        <v>2008</v>
      </c>
      <c r="AF44" s="17">
        <f>South!R318</f>
        <v>17.934655263583515</v>
      </c>
      <c r="AG44" s="17">
        <f>South!R235</f>
        <v>29.581877076952846</v>
      </c>
      <c r="AR44" s="738">
        <v>2008</v>
      </c>
      <c r="AS44" s="17">
        <f>West!R318</f>
        <v>30.381763106512327</v>
      </c>
      <c r="AT44" s="17">
        <f>West!R235</f>
        <v>19.940933620814384</v>
      </c>
    </row>
    <row r="45" spans="3:46" x14ac:dyDescent="0.2">
      <c r="C45" s="738">
        <v>2009</v>
      </c>
      <c r="D45" s="17">
        <f>Northeast!R318</f>
        <v>44.918686604923991</v>
      </c>
      <c r="E45" s="17">
        <f>Northeast!R236</f>
        <v>15.092749119031742</v>
      </c>
      <c r="Q45" s="738">
        <v>2009</v>
      </c>
      <c r="R45" s="17">
        <f>Midwest!R318</f>
        <v>46.38138588665386</v>
      </c>
      <c r="S45" s="17">
        <f>Midwest!R236</f>
        <v>20.288472894708235</v>
      </c>
      <c r="AE45" s="738">
        <v>2009</v>
      </c>
      <c r="AF45" s="17">
        <f>South!R319</f>
        <v>17.88782150120473</v>
      </c>
      <c r="AG45" s="17">
        <f>South!R236</f>
        <v>29.198527879193996</v>
      </c>
      <c r="AR45" s="738">
        <v>2009</v>
      </c>
      <c r="AS45" s="17">
        <f>West!R319</f>
        <v>29.684884071692419</v>
      </c>
      <c r="AT45" s="17">
        <f>West!R236</f>
        <v>19.698210036376476</v>
      </c>
    </row>
    <row r="46" spans="3:46" x14ac:dyDescent="0.2">
      <c r="C46" s="738">
        <v>2010</v>
      </c>
      <c r="D46" s="17">
        <f>Northeast!R319</f>
        <v>43.688223645293427</v>
      </c>
      <c r="E46" s="17">
        <f>Northeast!R237</f>
        <v>15.971399950053302</v>
      </c>
      <c r="Q46" s="738">
        <v>2010</v>
      </c>
      <c r="R46" s="17">
        <f>Midwest!R319</f>
        <v>44.1106779244056</v>
      </c>
      <c r="S46" s="17">
        <f>Midwest!R237</f>
        <v>21.533771298854255</v>
      </c>
      <c r="AE46" s="738">
        <v>2010</v>
      </c>
      <c r="AF46" s="17">
        <f>South!R320</f>
        <v>19.376481219885584</v>
      </c>
      <c r="AG46" s="17">
        <f>South!R237</f>
        <v>31.293387134263224</v>
      </c>
      <c r="AR46" s="738">
        <v>2010</v>
      </c>
      <c r="AS46" s="17">
        <f>West!R320</f>
        <v>29.296850738088175</v>
      </c>
      <c r="AT46" s="17">
        <f>West!R237</f>
        <v>18.85388587682219</v>
      </c>
    </row>
    <row r="47" spans="3:46" x14ac:dyDescent="0.2">
      <c r="C47" s="738">
        <v>2011</v>
      </c>
      <c r="D47" s="17">
        <f>Northeast!R320</f>
        <v>42.859708217564666</v>
      </c>
      <c r="E47" s="17">
        <f>Northeast!R238</f>
        <v>15.78523518276393</v>
      </c>
      <c r="Q47" s="738">
        <v>2011</v>
      </c>
      <c r="R47" s="17">
        <f>Midwest!R320</f>
        <v>43.905448747654283</v>
      </c>
      <c r="S47" s="17">
        <f>Midwest!R238</f>
        <v>21.092239907027437</v>
      </c>
      <c r="AE47" s="738">
        <v>2011</v>
      </c>
      <c r="AF47" s="17">
        <f>South!R321</f>
        <v>16.942064717566534</v>
      </c>
      <c r="AG47" s="17">
        <f>South!R238</f>
        <v>29.977697092234063</v>
      </c>
      <c r="AR47" s="738">
        <v>2011</v>
      </c>
      <c r="AS47" s="17">
        <f>West!R321</f>
        <v>29.665861784838604</v>
      </c>
      <c r="AT47" s="17">
        <f>West!R238</f>
        <v>18.822175232568043</v>
      </c>
    </row>
    <row r="48" spans="3:46" x14ac:dyDescent="0.2">
      <c r="C48" s="738">
        <v>2012</v>
      </c>
      <c r="D48" s="17">
        <f>Northeast!R321</f>
        <v>38.725307008363991</v>
      </c>
      <c r="E48" s="17">
        <f>Northeast!R239</f>
        <v>15.380826618195062</v>
      </c>
      <c r="Q48" s="738">
        <v>2012</v>
      </c>
      <c r="R48" s="17">
        <f>Midwest!R321</f>
        <v>37.104532534481081</v>
      </c>
      <c r="S48" s="17">
        <f>Midwest!R239</f>
        <v>20.442388485883846</v>
      </c>
      <c r="T48" s="738"/>
      <c r="AE48" s="738">
        <v>2012</v>
      </c>
      <c r="AF48" s="17">
        <f>South!R322</f>
        <v>14.181063630401804</v>
      </c>
      <c r="AG48" s="17">
        <f>South!R239</f>
        <v>28.057734767218182</v>
      </c>
      <c r="AR48" s="738">
        <v>2012</v>
      </c>
      <c r="AS48" s="17">
        <f>West!R322</f>
        <v>26.729778781573611</v>
      </c>
      <c r="AT48" s="17">
        <f>West!R239</f>
        <v>18.631398587795971</v>
      </c>
    </row>
    <row r="49" spans="3:46" x14ac:dyDescent="0.2">
      <c r="C49" s="738">
        <v>2013</v>
      </c>
      <c r="D49" s="17">
        <f>Northeast!R322</f>
        <v>43.220523036921655</v>
      </c>
      <c r="E49" s="17">
        <f>Northeast!R240</f>
        <v>15.47266420854988</v>
      </c>
      <c r="Q49" s="738">
        <v>2013</v>
      </c>
      <c r="R49" s="17">
        <f>Midwest!R322</f>
        <v>45.923846811516718</v>
      </c>
      <c r="S49" s="17">
        <f>Midwest!R240</f>
        <v>20.425349632266929</v>
      </c>
      <c r="T49" s="738"/>
      <c r="AE49" s="738">
        <v>2013</v>
      </c>
      <c r="AF49" s="17">
        <f>South!R323</f>
        <v>17.193448739677986</v>
      </c>
      <c r="AG49" s="17">
        <f>South!R240</f>
        <v>28.33021115355405</v>
      </c>
      <c r="AR49" s="738">
        <v>2013</v>
      </c>
      <c r="AS49" s="17">
        <f>West!R323</f>
        <v>28.728352572581127</v>
      </c>
      <c r="AT49" s="17">
        <f>West!R240</f>
        <v>18.507922895861604</v>
      </c>
    </row>
    <row r="50" spans="3:46" x14ac:dyDescent="0.2">
      <c r="C50" s="13">
        <v>2014</v>
      </c>
      <c r="D50" s="112">
        <f>Northeast!R323</f>
        <v>46.954323951551871</v>
      </c>
      <c r="E50" s="112">
        <f>Northeast!R241</f>
        <v>15.131612166787193</v>
      </c>
      <c r="Q50" s="13">
        <v>2014</v>
      </c>
      <c r="R50" s="112">
        <f>Midwest!R323</f>
        <v>48.280645036862751</v>
      </c>
      <c r="S50" s="112">
        <f>Midwest!R241</f>
        <v>20.22251500522777</v>
      </c>
      <c r="AE50" s="738">
        <v>2014</v>
      </c>
      <c r="AF50" s="17">
        <f>South!R324</f>
        <v>18.524894483078249</v>
      </c>
      <c r="AG50" s="17">
        <f>South!R241</f>
        <v>28.726989995394668</v>
      </c>
      <c r="AR50" s="738">
        <v>2014</v>
      </c>
      <c r="AS50" s="17">
        <f>West!R324</f>
        <v>25.608391303655008</v>
      </c>
      <c r="AT50" s="17">
        <f>West!R241</f>
        <v>17.860513966954979</v>
      </c>
    </row>
    <row r="51" spans="3:46" x14ac:dyDescent="0.2">
      <c r="C51" s="13">
        <v>2015</v>
      </c>
      <c r="D51" s="112">
        <f>Northeast!R324</f>
        <v>46.597169376550418</v>
      </c>
      <c r="E51" s="112">
        <f>Northeast!R242</f>
        <v>15.226665645482393</v>
      </c>
      <c r="Q51" s="13">
        <v>2015</v>
      </c>
      <c r="R51" s="112">
        <f>Midwest!R324</f>
        <v>41.351619219883872</v>
      </c>
      <c r="S51" s="112">
        <f>Midwest!R242</f>
        <v>19.291765023550631</v>
      </c>
      <c r="AE51">
        <v>2015</v>
      </c>
      <c r="AF51" s="17">
        <f>South!R325</f>
        <v>15.536885939283788</v>
      </c>
      <c r="AG51" s="17">
        <f>South!R242</f>
        <v>28.50881938544665</v>
      </c>
      <c r="AR51" s="738">
        <v>2015</v>
      </c>
      <c r="AS51" s="17">
        <f>West!R325</f>
        <v>25.288184652030026</v>
      </c>
      <c r="AT51" s="17">
        <f>West!R242</f>
        <v>17.542393393111414</v>
      </c>
    </row>
    <row r="52" spans="3:46" x14ac:dyDescent="0.2">
      <c r="C52" s="13">
        <v>2016</v>
      </c>
      <c r="D52" s="112">
        <f>Northeast!R325</f>
        <v>40.38534504558784</v>
      </c>
      <c r="E52" s="112">
        <f>Northeast!R243</f>
        <v>14.958426612042821</v>
      </c>
      <c r="Q52" s="13">
        <v>2016</v>
      </c>
      <c r="R52" s="112">
        <f>Midwest!R325</f>
        <v>38.562015899722859</v>
      </c>
      <c r="S52" s="112">
        <f>Midwest!R243</f>
        <v>19.378587884844325</v>
      </c>
      <c r="AE52">
        <v>2016</v>
      </c>
      <c r="AF52" s="17">
        <f>South!R326</f>
        <v>13.661683157906555</v>
      </c>
      <c r="AG52" s="17">
        <f>South!R243</f>
        <v>28.041791822290403</v>
      </c>
      <c r="AR52">
        <v>2016</v>
      </c>
      <c r="AS52" s="17">
        <f>West!R326</f>
        <v>26.066871302801612</v>
      </c>
      <c r="AT52" s="17">
        <f>West!R243</f>
        <v>17.373319966856418</v>
      </c>
    </row>
    <row r="53" spans="3:46" x14ac:dyDescent="0.2">
      <c r="C53" s="13">
        <v>2017</v>
      </c>
      <c r="D53" s="112">
        <f>Northeast!R326</f>
        <v>41.333841064172425</v>
      </c>
      <c r="E53" s="112">
        <f>Northeast!R244</f>
        <v>14.338290805930315</v>
      </c>
      <c r="Q53" s="13">
        <v>2017</v>
      </c>
      <c r="R53" s="112">
        <f>Midwest!R326</f>
        <v>37.933802753637401</v>
      </c>
      <c r="S53" s="112">
        <f>Midwest!R244</f>
        <v>18.336044255585904</v>
      </c>
      <c r="AE53">
        <v>2017</v>
      </c>
      <c r="AF53" s="17">
        <f>South!R327</f>
        <v>12.762743253413351</v>
      </c>
      <c r="AG53" s="17">
        <f>South!R244</f>
        <v>26.580695109726758</v>
      </c>
      <c r="AR53">
        <v>2017</v>
      </c>
      <c r="AS53" s="17">
        <f>West!R327</f>
        <v>27.265463612339609</v>
      </c>
      <c r="AT53" s="17">
        <f>West!R244</f>
        <v>17.68445672345781</v>
      </c>
    </row>
    <row r="54" spans="3:46" x14ac:dyDescent="0.2">
      <c r="C54" s="13"/>
      <c r="D54" s="112"/>
      <c r="E54" s="112"/>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8">
    <pageSetUpPr autoPageBreaks="0"/>
  </sheetPr>
  <dimension ref="B1:JJ132"/>
  <sheetViews>
    <sheetView topLeftCell="D66" zoomScaleNormal="100" workbookViewId="0">
      <selection activeCell="J87" sqref="J87:J88"/>
    </sheetView>
  </sheetViews>
  <sheetFormatPr defaultRowHeight="12.75" x14ac:dyDescent="0.2"/>
  <cols>
    <col min="2" max="2" width="19.140625" customWidth="1"/>
    <col min="3" max="3" width="10.85546875" customWidth="1"/>
    <col min="5" max="5" width="10.5703125" customWidth="1"/>
    <col min="6" max="7" width="9.5703125" bestFit="1" customWidth="1"/>
    <col min="8" max="11" width="11.140625" customWidth="1"/>
    <col min="12" max="12" width="14.42578125" customWidth="1"/>
    <col min="13" max="13" width="11.140625" customWidth="1"/>
    <col min="14" max="14" width="15.140625" customWidth="1"/>
    <col min="15" max="15" width="11.140625" customWidth="1"/>
    <col min="18" max="18" width="9.5703125" customWidth="1"/>
    <col min="21" max="21" width="4.85546875" customWidth="1"/>
    <col min="26" max="26" width="13.5703125" customWidth="1"/>
    <col min="27" max="27" width="13.85546875" customWidth="1"/>
    <col min="44" max="44" width="12.42578125" bestFit="1" customWidth="1"/>
    <col min="45" max="45" width="13.7109375" customWidth="1"/>
    <col min="46" max="46" width="14.7109375" customWidth="1"/>
    <col min="47" max="55" width="11" customWidth="1"/>
    <col min="56" max="60" width="13.7109375" customWidth="1"/>
    <col min="62" max="62" width="7" customWidth="1"/>
    <col min="65" max="65" width="10.28515625" customWidth="1"/>
    <col min="66" max="66" width="10.140625" customWidth="1"/>
    <col min="74" max="74" width="12.85546875" customWidth="1"/>
    <col min="75" max="75" width="9.5703125" bestFit="1" customWidth="1"/>
    <col min="94" max="94" width="8.42578125" customWidth="1"/>
    <col min="95" max="95" width="15.5703125" customWidth="1"/>
    <col min="96" max="98" width="9" bestFit="1" customWidth="1"/>
    <col min="99" max="99" width="12.28515625" bestFit="1" customWidth="1"/>
    <col min="100" max="101" width="9" bestFit="1" customWidth="1"/>
    <col min="109" max="110" width="4.28515625" customWidth="1"/>
    <col min="114" max="114" width="10.140625" customWidth="1"/>
    <col min="115" max="115" width="10.5703125" customWidth="1"/>
    <col min="116" max="116" width="9.85546875" customWidth="1"/>
    <col min="118" max="118" width="8.7109375" customWidth="1"/>
    <col min="119" max="119" width="10.28515625" customWidth="1"/>
    <col min="120" max="120" width="10.85546875" customWidth="1"/>
    <col min="124" max="124" width="16.28515625" customWidth="1"/>
    <col min="125" max="125" width="13.140625" bestFit="1" customWidth="1"/>
    <col min="126" max="127" width="9" bestFit="1" customWidth="1"/>
    <col min="128" max="128" width="10.140625" customWidth="1"/>
    <col min="129" max="131" width="9" bestFit="1" customWidth="1"/>
    <col min="132" max="132" width="9.5703125" bestFit="1" customWidth="1"/>
    <col min="146" max="146" width="13.42578125" customWidth="1"/>
    <col min="147" max="148" width="9.28515625" bestFit="1" customWidth="1"/>
    <col min="149" max="149" width="10.5703125" customWidth="1"/>
    <col min="150" max="150" width="12.42578125" bestFit="1" customWidth="1"/>
    <col min="151" max="152" width="9.28515625" bestFit="1" customWidth="1"/>
    <col min="160" max="161" width="4.7109375" customWidth="1"/>
    <col min="174" max="174" width="13.85546875" customWidth="1"/>
    <col min="177" max="177" width="11.85546875" customWidth="1"/>
    <col min="178" max="178" width="10" customWidth="1"/>
    <col min="197" max="197" width="13.7109375" customWidth="1"/>
    <col min="198" max="200" width="9" bestFit="1" customWidth="1"/>
    <col min="201" max="201" width="12.28515625" bestFit="1" customWidth="1"/>
    <col min="202" max="203" width="9" bestFit="1" customWidth="1"/>
    <col min="212" max="212" width="4.7109375" customWidth="1"/>
    <col min="219" max="219" width="12.85546875" customWidth="1"/>
    <col min="220" max="220" width="11.5703125" customWidth="1"/>
    <col min="222" max="222" width="11.85546875" customWidth="1"/>
    <col min="225" max="225" width="10.140625" customWidth="1"/>
    <col min="229" max="229" width="6.42578125" style="618" customWidth="1"/>
    <col min="243" max="243" width="6.140625" style="618" customWidth="1"/>
    <col min="245" max="245" width="11.42578125" customWidth="1"/>
    <col min="249" max="249" width="12.140625" customWidth="1"/>
    <col min="250" max="250" width="11.42578125" customWidth="1"/>
    <col min="251" max="251" width="12.85546875" customWidth="1"/>
    <col min="252" max="253" width="10" customWidth="1"/>
  </cols>
  <sheetData>
    <row r="1" spans="2:254" ht="15.75" x14ac:dyDescent="0.25">
      <c r="Q1" s="99" t="s">
        <v>22</v>
      </c>
      <c r="R1" s="99"/>
      <c r="AB1" s="46" t="s">
        <v>721</v>
      </c>
      <c r="AU1" s="46" t="s">
        <v>615</v>
      </c>
      <c r="AW1" s="364" t="s">
        <v>722</v>
      </c>
      <c r="BJ1" s="49"/>
      <c r="BL1" s="99" t="s">
        <v>23</v>
      </c>
      <c r="BM1" s="99"/>
      <c r="BW1" s="46" t="s">
        <v>615</v>
      </c>
      <c r="CR1" s="46" t="s">
        <v>615</v>
      </c>
      <c r="DE1" s="49"/>
      <c r="DF1" s="49"/>
      <c r="DH1" s="99" t="s">
        <v>24</v>
      </c>
      <c r="DI1" s="99"/>
      <c r="DT1" s="281"/>
      <c r="DU1" s="46" t="s">
        <v>615</v>
      </c>
      <c r="EQ1" s="46" t="s">
        <v>615</v>
      </c>
      <c r="ES1" s="633" t="s">
        <v>722</v>
      </c>
      <c r="FD1" s="49"/>
      <c r="FE1" s="49"/>
      <c r="FH1" s="99" t="s">
        <v>25</v>
      </c>
      <c r="FI1" s="99"/>
      <c r="FS1" s="46" t="s">
        <v>615</v>
      </c>
      <c r="FU1" s="633" t="s">
        <v>722</v>
      </c>
      <c r="GP1" s="46" t="s">
        <v>615</v>
      </c>
      <c r="HD1" s="49"/>
      <c r="HK1" s="99" t="s">
        <v>1488</v>
      </c>
      <c r="HW1" s="99" t="s">
        <v>1494</v>
      </c>
      <c r="IK1" s="99" t="s">
        <v>1495</v>
      </c>
      <c r="IR1" s="623" t="s">
        <v>1493</v>
      </c>
    </row>
    <row r="2" spans="2:254" ht="15.75" x14ac:dyDescent="0.25">
      <c r="Q2" s="99"/>
      <c r="R2" s="99"/>
      <c r="AG2" s="735" t="s">
        <v>1582</v>
      </c>
      <c r="AZ2" s="744" t="s">
        <v>1582</v>
      </c>
      <c r="BJ2" s="49"/>
      <c r="BL2" s="99"/>
      <c r="BM2" s="99"/>
      <c r="DE2" s="49"/>
      <c r="DF2" s="49"/>
      <c r="DH2" s="99"/>
      <c r="DI2" s="99"/>
      <c r="DT2" s="281"/>
      <c r="FD2" s="49"/>
      <c r="FE2" s="49"/>
      <c r="FH2" s="99"/>
      <c r="FI2" s="99"/>
      <c r="HD2" s="49"/>
      <c r="IP2" s="624" t="s">
        <v>271</v>
      </c>
    </row>
    <row r="3" spans="2:254" ht="15.75" x14ac:dyDescent="0.25">
      <c r="Q3" s="99" t="s">
        <v>197</v>
      </c>
      <c r="R3" s="99"/>
      <c r="AA3" s="732"/>
      <c r="AB3" s="4" t="s">
        <v>616</v>
      </c>
      <c r="AC3" s="4" t="s">
        <v>531</v>
      </c>
      <c r="AD3" s="4" t="s">
        <v>177</v>
      </c>
      <c r="AE3" s="4" t="s">
        <v>603</v>
      </c>
      <c r="AF3" s="4" t="s">
        <v>176</v>
      </c>
      <c r="AG3" s="4" t="s">
        <v>175</v>
      </c>
      <c r="AN3" s="99" t="s">
        <v>237</v>
      </c>
      <c r="AU3" s="633" t="s">
        <v>1457</v>
      </c>
      <c r="AV3" s="4" t="s">
        <v>531</v>
      </c>
      <c r="AW3" s="4" t="s">
        <v>177</v>
      </c>
      <c r="AX3" s="4" t="s">
        <v>622</v>
      </c>
      <c r="AY3" s="4" t="s">
        <v>176</v>
      </c>
      <c r="AZ3" s="4" t="s">
        <v>175</v>
      </c>
      <c r="BJ3" s="49"/>
      <c r="BL3" s="99" t="s">
        <v>197</v>
      </c>
      <c r="BM3" s="99"/>
      <c r="BW3" s="4" t="s">
        <v>616</v>
      </c>
      <c r="BX3" s="4" t="s">
        <v>531</v>
      </c>
      <c r="BY3" s="4" t="s">
        <v>177</v>
      </c>
      <c r="BZ3" s="4" t="s">
        <v>603</v>
      </c>
      <c r="CA3" s="4" t="s">
        <v>176</v>
      </c>
      <c r="CB3" s="4" t="s">
        <v>175</v>
      </c>
      <c r="CK3" s="99" t="s">
        <v>237</v>
      </c>
      <c r="CR3" s="4" t="s">
        <v>616</v>
      </c>
      <c r="CS3" s="4" t="s">
        <v>531</v>
      </c>
      <c r="CT3" s="4" t="s">
        <v>177</v>
      </c>
      <c r="CU3" s="4" t="s">
        <v>622</v>
      </c>
      <c r="CV3" s="4" t="s">
        <v>176</v>
      </c>
      <c r="CW3" s="4" t="s">
        <v>175</v>
      </c>
      <c r="DE3" s="49"/>
      <c r="DF3" s="49"/>
      <c r="DH3" s="99" t="s">
        <v>197</v>
      </c>
      <c r="DI3" s="99"/>
      <c r="DT3" s="281"/>
      <c r="DU3" s="4" t="s">
        <v>616</v>
      </c>
      <c r="DV3" s="4" t="s">
        <v>531</v>
      </c>
      <c r="DW3" s="4" t="s">
        <v>177</v>
      </c>
      <c r="DX3" s="4" t="s">
        <v>620</v>
      </c>
      <c r="DY3" s="4" t="s">
        <v>603</v>
      </c>
      <c r="DZ3" s="4" t="s">
        <v>176</v>
      </c>
      <c r="EA3" s="4" t="s">
        <v>175</v>
      </c>
      <c r="EI3" s="99" t="s">
        <v>237</v>
      </c>
      <c r="EQ3" s="633" t="s">
        <v>1457</v>
      </c>
      <c r="ER3" s="4" t="s">
        <v>531</v>
      </c>
      <c r="ES3" s="4" t="s">
        <v>177</v>
      </c>
      <c r="ET3" s="4" t="s">
        <v>622</v>
      </c>
      <c r="EU3" s="4" t="s">
        <v>176</v>
      </c>
      <c r="EV3" s="4" t="s">
        <v>175</v>
      </c>
      <c r="FD3" s="49"/>
      <c r="FE3" s="49"/>
      <c r="FH3" s="99" t="s">
        <v>197</v>
      </c>
      <c r="FI3" s="99"/>
      <c r="FS3" s="4" t="s">
        <v>616</v>
      </c>
      <c r="FT3" s="4" t="s">
        <v>531</v>
      </c>
      <c r="FU3" s="4" t="s">
        <v>177</v>
      </c>
      <c r="FV3" s="4" t="s">
        <v>620</v>
      </c>
      <c r="FW3" s="4" t="s">
        <v>603</v>
      </c>
      <c r="FX3" s="4" t="s">
        <v>176</v>
      </c>
      <c r="FY3" s="4" t="s">
        <v>175</v>
      </c>
      <c r="GI3" s="99" t="s">
        <v>237</v>
      </c>
      <c r="GP3" s="633" t="s">
        <v>1457</v>
      </c>
      <c r="GQ3" s="4" t="s">
        <v>531</v>
      </c>
      <c r="GR3" s="4" t="s">
        <v>177</v>
      </c>
      <c r="GS3" s="4" t="s">
        <v>622</v>
      </c>
      <c r="GT3" s="4" t="s">
        <v>176</v>
      </c>
      <c r="GU3" s="4" t="s">
        <v>175</v>
      </c>
      <c r="HD3" s="49"/>
      <c r="HW3" s="621" t="s">
        <v>1489</v>
      </c>
      <c r="IC3" s="621" t="s">
        <v>1489</v>
      </c>
      <c r="IK3" s="621" t="s">
        <v>1492</v>
      </c>
    </row>
    <row r="4" spans="2:254" x14ac:dyDescent="0.2">
      <c r="Z4" s="13"/>
      <c r="AA4" s="733" t="s">
        <v>1577</v>
      </c>
      <c r="AB4" s="828">
        <f t="array" ref="AB4:AG8">LINEST(AH29:AH43,AC29:AG43,1,1)</f>
        <v>3.3611882400082574E-3</v>
      </c>
      <c r="AC4" s="828">
        <v>-9.5491129510392639E-2</v>
      </c>
      <c r="AD4" s="828">
        <v>0.8207236561935134</v>
      </c>
      <c r="AE4" s="828">
        <v>1.9881034619563731E-3</v>
      </c>
      <c r="AF4" s="828">
        <v>3.7045586119827247E-4</v>
      </c>
      <c r="AG4" s="828">
        <v>7.3866877685450518</v>
      </c>
      <c r="AT4" s="733" t="s">
        <v>1653</v>
      </c>
      <c r="AU4" s="828">
        <f t="array" ref="AU4:AZ8">LINEST(BB29:BB43,AV29:AZ43,1,1)</f>
        <v>-76.511146885869422</v>
      </c>
      <c r="AV4" s="828">
        <v>0.2130516260153402</v>
      </c>
      <c r="AW4" s="828">
        <v>-3.40664770239384</v>
      </c>
      <c r="AX4" s="829">
        <v>1.6076288651948294E-4</v>
      </c>
      <c r="AY4" s="828">
        <v>4.4325910257733778E-3</v>
      </c>
      <c r="AZ4" s="828">
        <v>106.24286056120884</v>
      </c>
      <c r="BJ4" s="49"/>
      <c r="BV4" s="733" t="s">
        <v>1653</v>
      </c>
      <c r="BW4" s="828">
        <f t="array" ref="BW4:CB8">LINEST(CD29:CD43,BX29:CB43,1,1)</f>
        <v>3.8095372979831178E-3</v>
      </c>
      <c r="BX4" s="828">
        <v>-0.10249154067817637</v>
      </c>
      <c r="BY4" s="828">
        <v>0.91753596015856265</v>
      </c>
      <c r="BZ4" s="828">
        <v>1.8212420184107226E-3</v>
      </c>
      <c r="CA4" s="828">
        <v>4.4729718643044268E-4</v>
      </c>
      <c r="CB4" s="828">
        <v>10.98245738338689</v>
      </c>
      <c r="CQ4" s="733" t="s">
        <v>1653</v>
      </c>
      <c r="CR4" s="828">
        <f t="array" ref="CR4:CW8">LINEST(CY29:CY43,CS29:CW43,1,1)</f>
        <v>-69.503947419570579</v>
      </c>
      <c r="CS4" s="828">
        <v>0.14887530599215407</v>
      </c>
      <c r="CT4" s="828">
        <v>1.7547551927688527</v>
      </c>
      <c r="CU4" s="829">
        <v>-6.1691084466625461E-4</v>
      </c>
      <c r="CV4" s="828">
        <v>9.8599221106474132E-3</v>
      </c>
      <c r="CW4" s="828">
        <v>83.387926866338887</v>
      </c>
      <c r="DE4" s="49"/>
      <c r="DF4" s="49"/>
      <c r="DT4" s="733" t="s">
        <v>1653</v>
      </c>
      <c r="DU4" s="828">
        <f t="array" ref="DU4:EA8">LINEST(EC29:EC43,DV29:EA43,1,1)</f>
        <v>8.5038595189011884E-3</v>
      </c>
      <c r="DV4" s="828">
        <v>-0.22188015427867633</v>
      </c>
      <c r="DW4" s="828">
        <v>1.4904909197697005</v>
      </c>
      <c r="DX4" s="829">
        <v>2.0833000823460867E-4</v>
      </c>
      <c r="DY4" s="828">
        <v>2.6535923929954315E-3</v>
      </c>
      <c r="DZ4" s="828">
        <v>1.4525330861920533E-3</v>
      </c>
      <c r="EA4" s="828">
        <v>11.236115760093657</v>
      </c>
      <c r="EP4" s="733" t="s">
        <v>1653</v>
      </c>
      <c r="EQ4" s="828">
        <f t="array" ref="EQ4:EV8">LINEST(EX29:EX43,ER29:EV43,1,1)</f>
        <v>-56.071479926956982</v>
      </c>
      <c r="ER4" s="828">
        <v>0.20344184285205683</v>
      </c>
      <c r="ES4" s="828">
        <v>2.4495185840184015</v>
      </c>
      <c r="ET4" s="829">
        <v>-1.6864338647033547E-3</v>
      </c>
      <c r="EU4" s="828">
        <v>1.8888064805423703E-2</v>
      </c>
      <c r="EV4" s="828">
        <v>35.195531219826307</v>
      </c>
      <c r="FD4" s="49"/>
      <c r="FE4" s="49"/>
      <c r="FR4" s="733" t="s">
        <v>1653</v>
      </c>
      <c r="FS4" s="828">
        <f t="array" ref="FS4:FY8">LINEST(GA29:GA43,FT29:FY43,1,1)</f>
        <v>-2.6396408514073381E-4</v>
      </c>
      <c r="FT4" s="828">
        <v>-1.3488796503343945E-2</v>
      </c>
      <c r="FU4" s="828">
        <v>-0.1364684230434372</v>
      </c>
      <c r="FV4" s="829">
        <v>6.5122977850870056E-4</v>
      </c>
      <c r="FW4" s="828">
        <v>-5.0869909588683098E-3</v>
      </c>
      <c r="FX4" s="828">
        <v>-8.4856113394056313E-4</v>
      </c>
      <c r="FY4" s="828">
        <v>26.27093934014302</v>
      </c>
      <c r="GO4" s="733" t="s">
        <v>1653</v>
      </c>
      <c r="GP4" s="828">
        <f t="array" ref="GP4:GU8">LINEST(GW29:GW43,GQ29:GU43,1,1)</f>
        <v>-29.663082468196698</v>
      </c>
      <c r="GQ4" s="828">
        <v>9.4438408453149061E-2</v>
      </c>
      <c r="GR4" s="828">
        <v>2.8047496954514468</v>
      </c>
      <c r="GS4" s="829">
        <v>-1.1389170746889936E-3</v>
      </c>
      <c r="GT4" s="828">
        <v>1.6752923883656019E-2</v>
      </c>
      <c r="GU4" s="828">
        <v>16.665704846957588</v>
      </c>
      <c r="HD4" s="49"/>
      <c r="HK4" t="s">
        <v>253</v>
      </c>
      <c r="HW4" s="566" t="s">
        <v>1462</v>
      </c>
      <c r="IC4" s="566" t="s">
        <v>1462</v>
      </c>
    </row>
    <row r="5" spans="2:254" x14ac:dyDescent="0.2">
      <c r="R5" s="1" t="s">
        <v>193</v>
      </c>
      <c r="V5" s="1" t="s">
        <v>178</v>
      </c>
      <c r="Z5" s="13"/>
      <c r="AA5" s="733" t="s">
        <v>1578</v>
      </c>
      <c r="AB5" s="828">
        <v>1.2364088275322188E-3</v>
      </c>
      <c r="AC5" s="828">
        <v>2.9776113462592353E-2</v>
      </c>
      <c r="AD5" s="828">
        <v>0.2052844293346163</v>
      </c>
      <c r="AE5" s="828">
        <v>1.0490567658973935E-3</v>
      </c>
      <c r="AF5" s="828">
        <v>3.4109853359458715E-4</v>
      </c>
      <c r="AG5" s="828">
        <v>2.6828974993808208</v>
      </c>
      <c r="AT5" s="733" t="s">
        <v>1578</v>
      </c>
      <c r="AU5" s="828">
        <v>36.788444423059211</v>
      </c>
      <c r="AV5" s="828">
        <v>0.13893248408764425</v>
      </c>
      <c r="AW5" s="828">
        <v>9.8931962156327415</v>
      </c>
      <c r="AX5" s="828">
        <v>1.4240556904976526E-3</v>
      </c>
      <c r="AY5" s="828">
        <v>1.0069670485489795E-2</v>
      </c>
      <c r="AZ5" s="828">
        <v>69.715367811162608</v>
      </c>
      <c r="BJ5" s="49"/>
      <c r="BM5" s="1" t="s">
        <v>193</v>
      </c>
      <c r="BQ5" s="1" t="s">
        <v>178</v>
      </c>
      <c r="BV5" s="733" t="s">
        <v>1578</v>
      </c>
      <c r="BW5" s="828">
        <v>1.4433363404256932E-3</v>
      </c>
      <c r="BX5" s="828">
        <v>3.4651205929987765E-2</v>
      </c>
      <c r="BY5" s="828">
        <v>0.23636663742449032</v>
      </c>
      <c r="BZ5" s="828">
        <v>8.9784521045671649E-4</v>
      </c>
      <c r="CA5" s="828">
        <v>3.0234270360820402E-4</v>
      </c>
      <c r="CB5" s="828">
        <v>2.5208243566065924</v>
      </c>
      <c r="CQ5" s="733" t="s">
        <v>1578</v>
      </c>
      <c r="CR5" s="828">
        <v>35.594827477151718</v>
      </c>
      <c r="CS5" s="828">
        <v>0.11501116109483207</v>
      </c>
      <c r="CT5" s="828">
        <v>7.5180778914234612</v>
      </c>
      <c r="CU5" s="828">
        <v>1.0422689838266986E-3</v>
      </c>
      <c r="CV5" s="828">
        <v>7.5362612239549178E-3</v>
      </c>
      <c r="CW5" s="828">
        <v>53.038405209165752</v>
      </c>
      <c r="DE5" s="49"/>
      <c r="DF5" s="49"/>
      <c r="DI5" s="1" t="s">
        <v>193</v>
      </c>
      <c r="DN5" s="1" t="s">
        <v>178</v>
      </c>
      <c r="DT5" s="733" t="s">
        <v>1578</v>
      </c>
      <c r="DU5" s="828">
        <v>2.8324624808692429E-3</v>
      </c>
      <c r="DV5" s="828">
        <v>6.6808520446492811E-2</v>
      </c>
      <c r="DW5" s="828">
        <v>1.2030110914259478</v>
      </c>
      <c r="DX5" s="828">
        <v>6.0588210172946803E-4</v>
      </c>
      <c r="DY5" s="828">
        <v>5.1870736071939379E-3</v>
      </c>
      <c r="DZ5" s="828">
        <v>8.8308925707101052E-4</v>
      </c>
      <c r="EA5" s="828">
        <v>9.5975239788948112</v>
      </c>
      <c r="EP5" s="733" t="s">
        <v>1578</v>
      </c>
      <c r="EQ5" s="828">
        <v>21.048919963495976</v>
      </c>
      <c r="ER5" s="828">
        <v>7.2885369092320032E-2</v>
      </c>
      <c r="ES5" s="828">
        <v>2.655570038101041</v>
      </c>
      <c r="ET5" s="828">
        <v>7.8797828885922316E-4</v>
      </c>
      <c r="EU5" s="828">
        <v>6.9321374097312607E-3</v>
      </c>
      <c r="EV5" s="828">
        <v>24.081496406261145</v>
      </c>
      <c r="FD5" s="49"/>
      <c r="FE5" s="49"/>
      <c r="FI5" s="1" t="s">
        <v>193</v>
      </c>
      <c r="FM5" s="1" t="s">
        <v>178</v>
      </c>
      <c r="FR5" s="733" t="s">
        <v>1578</v>
      </c>
      <c r="FS5" s="828">
        <v>4.3891592203274465E-3</v>
      </c>
      <c r="FT5" s="828">
        <v>0.10022452574600434</v>
      </c>
      <c r="FU5" s="828">
        <v>1.2923083212461244</v>
      </c>
      <c r="FV5" s="828">
        <v>1.0420672954173813E-3</v>
      </c>
      <c r="FW5" s="828">
        <v>1.2373363762046511E-2</v>
      </c>
      <c r="FX5" s="828">
        <v>1.5757035040774821E-3</v>
      </c>
      <c r="FY5" s="828">
        <v>14.286178805876968</v>
      </c>
      <c r="GO5" s="733" t="s">
        <v>1578</v>
      </c>
      <c r="GP5" s="828">
        <v>25.947613209747875</v>
      </c>
      <c r="GQ5" s="828">
        <v>8.7055330046471063E-2</v>
      </c>
      <c r="GR5" s="828">
        <v>3.9834099434189776</v>
      </c>
      <c r="GS5" s="828">
        <v>8.4772923259813463E-4</v>
      </c>
      <c r="GT5" s="828">
        <v>8.1667077461603111E-3</v>
      </c>
      <c r="GU5" s="828">
        <v>38.402495820337776</v>
      </c>
      <c r="HD5" s="49"/>
      <c r="HK5" t="s">
        <v>252</v>
      </c>
      <c r="HR5" s="566" t="s">
        <v>1460</v>
      </c>
      <c r="HW5" s="1" t="s">
        <v>34</v>
      </c>
      <c r="IC5" s="1" t="s">
        <v>79</v>
      </c>
      <c r="IK5" s="1" t="s">
        <v>628</v>
      </c>
      <c r="IO5" t="s">
        <v>263</v>
      </c>
    </row>
    <row r="6" spans="2:254" x14ac:dyDescent="0.2">
      <c r="B6" s="1" t="s">
        <v>34</v>
      </c>
      <c r="AA6" s="733" t="s">
        <v>1579</v>
      </c>
      <c r="AB6" s="828">
        <v>0.78517690196755363</v>
      </c>
      <c r="AC6" s="828">
        <v>0.24837859368098675</v>
      </c>
      <c r="AD6" s="828" t="e">
        <v>#N/A</v>
      </c>
      <c r="AE6" s="828" t="e">
        <v>#N/A</v>
      </c>
      <c r="AF6" s="828" t="e">
        <v>#N/A</v>
      </c>
      <c r="AG6" s="828" t="e">
        <v>#N/A</v>
      </c>
      <c r="AN6" s="1" t="s">
        <v>193</v>
      </c>
      <c r="AT6" s="733" t="s">
        <v>1579</v>
      </c>
      <c r="AU6" s="828">
        <v>0.94961057907792135</v>
      </c>
      <c r="AV6" s="828">
        <v>3.5259537822470661</v>
      </c>
      <c r="AW6" s="828" t="e">
        <v>#N/A</v>
      </c>
      <c r="AX6" s="828" t="e">
        <v>#N/A</v>
      </c>
      <c r="AY6" s="828" t="e">
        <v>#N/A</v>
      </c>
      <c r="AZ6" s="828" t="e">
        <v>#N/A</v>
      </c>
      <c r="BJ6" s="49"/>
      <c r="BV6" s="733" t="s">
        <v>1579</v>
      </c>
      <c r="BW6" s="828">
        <v>0.89489673953533955</v>
      </c>
      <c r="BX6" s="828">
        <v>0.30710779101057362</v>
      </c>
      <c r="BY6" s="828" t="e">
        <v>#N/A</v>
      </c>
      <c r="BZ6" s="828" t="e">
        <v>#N/A</v>
      </c>
      <c r="CA6" s="828" t="e">
        <v>#N/A</v>
      </c>
      <c r="CB6" s="828" t="e">
        <v>#N/A</v>
      </c>
      <c r="CQ6" s="733" t="s">
        <v>1579</v>
      </c>
      <c r="CR6" s="828">
        <v>0.97014340338703386</v>
      </c>
      <c r="CS6" s="828">
        <v>3.3042901371205771</v>
      </c>
      <c r="CT6" s="828" t="e">
        <v>#N/A</v>
      </c>
      <c r="CU6" s="828" t="e">
        <v>#N/A</v>
      </c>
      <c r="CV6" s="828" t="e">
        <v>#N/A</v>
      </c>
      <c r="CW6" s="828" t="e">
        <v>#N/A</v>
      </c>
      <c r="DE6" s="49"/>
      <c r="DF6" s="49"/>
      <c r="DS6" s="407" t="s">
        <v>811</v>
      </c>
      <c r="DT6" s="733" t="s">
        <v>1579</v>
      </c>
      <c r="DU6" s="828">
        <v>0.93869316441157202</v>
      </c>
      <c r="DV6" s="828">
        <v>0.49574174155713957</v>
      </c>
      <c r="DW6" s="828" t="e">
        <v>#N/A</v>
      </c>
      <c r="DX6" s="828" t="e">
        <v>#N/A</v>
      </c>
      <c r="DY6" s="828" t="e">
        <v>#N/A</v>
      </c>
      <c r="DZ6" s="828" t="e">
        <v>#N/A</v>
      </c>
      <c r="EA6" s="828" t="e">
        <v>#N/A</v>
      </c>
      <c r="EP6" s="733" t="s">
        <v>1579</v>
      </c>
      <c r="EQ6" s="828">
        <v>0.97048556046148893</v>
      </c>
      <c r="ER6" s="828">
        <v>2.0179264773122068</v>
      </c>
      <c r="ES6" s="828" t="e">
        <v>#N/A</v>
      </c>
      <c r="ET6" s="828" t="e">
        <v>#N/A</v>
      </c>
      <c r="EU6" s="828" t="e">
        <v>#N/A</v>
      </c>
      <c r="EV6" s="828" t="e">
        <v>#N/A</v>
      </c>
      <c r="FD6" s="49"/>
      <c r="FE6" s="49"/>
      <c r="FR6" s="733" t="s">
        <v>1579</v>
      </c>
      <c r="FS6" s="828">
        <v>0.66560271984762609</v>
      </c>
      <c r="FT6" s="828">
        <v>0.76493554433710143</v>
      </c>
      <c r="FU6" s="828" t="e">
        <v>#N/A</v>
      </c>
      <c r="FV6" s="828" t="e">
        <v>#N/A</v>
      </c>
      <c r="FW6" s="828" t="e">
        <v>#N/A</v>
      </c>
      <c r="FX6" s="828" t="e">
        <v>#N/A</v>
      </c>
      <c r="FY6" s="828" t="e">
        <v>#N/A</v>
      </c>
      <c r="GO6" s="733" t="s">
        <v>1579</v>
      </c>
      <c r="GP6" s="828">
        <v>0.96706128389087087</v>
      </c>
      <c r="GQ6" s="828">
        <v>2.4345716114833471</v>
      </c>
      <c r="GR6" s="828" t="e">
        <v>#N/A</v>
      </c>
      <c r="GS6" s="828" t="e">
        <v>#N/A</v>
      </c>
      <c r="GT6" s="828" t="e">
        <v>#N/A</v>
      </c>
      <c r="GU6" s="828" t="e">
        <v>#N/A</v>
      </c>
      <c r="HD6" s="49"/>
      <c r="HQ6" s="88" t="s">
        <v>238</v>
      </c>
      <c r="HR6" s="88" t="s">
        <v>123</v>
      </c>
      <c r="HS6" s="88" t="s">
        <v>251</v>
      </c>
      <c r="HT6" s="15"/>
      <c r="HU6" s="619"/>
      <c r="HW6" s="584" t="s">
        <v>22</v>
      </c>
      <c r="HX6" s="584" t="s">
        <v>23</v>
      </c>
      <c r="HY6" s="584" t="s">
        <v>24</v>
      </c>
      <c r="HZ6" s="584" t="s">
        <v>25</v>
      </c>
      <c r="IA6" s="585" t="s">
        <v>59</v>
      </c>
      <c r="IC6" s="584" t="s">
        <v>22</v>
      </c>
      <c r="ID6" s="584" t="s">
        <v>23</v>
      </c>
      <c r="IE6" s="584" t="s">
        <v>24</v>
      </c>
      <c r="IF6" s="584" t="s">
        <v>25</v>
      </c>
      <c r="IG6" s="585" t="s">
        <v>59</v>
      </c>
      <c r="IK6" s="566" t="s">
        <v>738</v>
      </c>
      <c r="IL6" s="566" t="s">
        <v>251</v>
      </c>
      <c r="IO6" s="958" t="s">
        <v>261</v>
      </c>
      <c r="IP6" s="959"/>
      <c r="IQ6" t="s">
        <v>262</v>
      </c>
    </row>
    <row r="7" spans="2:254" ht="40.5" customHeight="1" thickBot="1" x14ac:dyDescent="0.25">
      <c r="C7" t="s">
        <v>184</v>
      </c>
      <c r="D7" t="s">
        <v>66</v>
      </c>
      <c r="E7" s="4" t="s">
        <v>538</v>
      </c>
      <c r="F7" t="s">
        <v>72</v>
      </c>
      <c r="G7" t="s">
        <v>86</v>
      </c>
      <c r="H7" t="s">
        <v>223</v>
      </c>
      <c r="K7" s="372" t="s">
        <v>732</v>
      </c>
      <c r="Q7" s="15"/>
      <c r="R7" s="720" t="s">
        <v>191</v>
      </c>
      <c r="S7" s="96" t="s">
        <v>192</v>
      </c>
      <c r="T7" s="96" t="s">
        <v>22</v>
      </c>
      <c r="U7" s="95"/>
      <c r="V7" s="96" t="s">
        <v>191</v>
      </c>
      <c r="W7" s="96" t="s">
        <v>192</v>
      </c>
      <c r="X7" s="96" t="s">
        <v>22</v>
      </c>
      <c r="Y7" s="95"/>
      <c r="Z7" s="326" t="s">
        <v>654</v>
      </c>
      <c r="AA7" s="734" t="s">
        <v>1580</v>
      </c>
      <c r="AB7" s="828">
        <v>6.5789872527028326</v>
      </c>
      <c r="AC7" s="828">
        <v>9</v>
      </c>
      <c r="AD7" s="828" t="e">
        <v>#N/A</v>
      </c>
      <c r="AE7" s="828" t="e">
        <v>#N/A</v>
      </c>
      <c r="AF7" s="828" t="e">
        <v>#N/A</v>
      </c>
      <c r="AG7" s="828" t="e">
        <v>#N/A</v>
      </c>
      <c r="AN7" s="98" t="s">
        <v>238</v>
      </c>
      <c r="AO7" s="98" t="str">
        <f t="shared" ref="AO7:AO38" si="0">R7</f>
        <v xml:space="preserve"> New England</v>
      </c>
      <c r="AP7" s="98" t="str">
        <f t="shared" ref="AP7:AP38" si="1">S7</f>
        <v>Middle Atlantic</v>
      </c>
      <c r="AQ7" s="96" t="s">
        <v>22</v>
      </c>
      <c r="AS7" s="326" t="s">
        <v>654</v>
      </c>
      <c r="AT7" s="734" t="s">
        <v>1580</v>
      </c>
      <c r="AU7" s="828">
        <v>33.92178380028394</v>
      </c>
      <c r="AV7" s="828">
        <v>9</v>
      </c>
      <c r="AW7" s="828" t="e">
        <v>#N/A</v>
      </c>
      <c r="AX7" s="828" t="e">
        <v>#N/A</v>
      </c>
      <c r="AY7" s="828" t="e">
        <v>#N/A</v>
      </c>
      <c r="AZ7" s="828" t="e">
        <v>#N/A</v>
      </c>
      <c r="BA7" s="102"/>
      <c r="BB7" s="102"/>
      <c r="BC7" s="102"/>
      <c r="BD7" s="102"/>
      <c r="BE7" s="102"/>
      <c r="BF7" s="102"/>
      <c r="BG7" s="102"/>
      <c r="BH7" s="102"/>
      <c r="BJ7" s="49"/>
      <c r="BL7" s="15"/>
      <c r="BM7" s="96" t="s">
        <v>244</v>
      </c>
      <c r="BN7" s="96" t="s">
        <v>245</v>
      </c>
      <c r="BO7" s="96" t="s">
        <v>23</v>
      </c>
      <c r="BP7" s="95"/>
      <c r="BQ7" s="96" t="s">
        <v>244</v>
      </c>
      <c r="BR7" s="96" t="s">
        <v>245</v>
      </c>
      <c r="BS7" s="96" t="s">
        <v>23</v>
      </c>
      <c r="BT7" s="95"/>
      <c r="BU7" s="96" t="s">
        <v>196</v>
      </c>
      <c r="BV7" s="734" t="s">
        <v>1580</v>
      </c>
      <c r="BW7" s="828">
        <v>15.326014854745875</v>
      </c>
      <c r="BX7" s="828">
        <v>9</v>
      </c>
      <c r="BY7" s="828" t="e">
        <v>#N/A</v>
      </c>
      <c r="BZ7" s="828" t="e">
        <v>#N/A</v>
      </c>
      <c r="CA7" s="828" t="e">
        <v>#N/A</v>
      </c>
      <c r="CB7" s="828" t="e">
        <v>#N/A</v>
      </c>
      <c r="CC7" s="102"/>
      <c r="CD7" s="102"/>
      <c r="CE7" s="102"/>
      <c r="CF7" s="102"/>
      <c r="CG7" s="102"/>
      <c r="CH7" s="102"/>
      <c r="CI7" s="102"/>
      <c r="CK7" s="98" t="s">
        <v>238</v>
      </c>
      <c r="CL7" s="96" t="s">
        <v>244</v>
      </c>
      <c r="CM7" s="96" t="s">
        <v>245</v>
      </c>
      <c r="CN7" s="96" t="s">
        <v>23</v>
      </c>
      <c r="CP7" s="96" t="s">
        <v>297</v>
      </c>
      <c r="CQ7" s="734" t="s">
        <v>1580</v>
      </c>
      <c r="CR7" s="828">
        <v>58.488184327690462</v>
      </c>
      <c r="CS7" s="828">
        <v>9</v>
      </c>
      <c r="CT7" s="828" t="e">
        <v>#N/A</v>
      </c>
      <c r="CU7" s="828" t="e">
        <v>#N/A</v>
      </c>
      <c r="CV7" s="828" t="e">
        <v>#N/A</v>
      </c>
      <c r="CW7" s="828" t="e">
        <v>#N/A</v>
      </c>
      <c r="DE7" s="49"/>
      <c r="DF7" s="49"/>
      <c r="DH7" s="8"/>
      <c r="DI7" s="96" t="s">
        <v>246</v>
      </c>
      <c r="DJ7" s="96" t="s">
        <v>247</v>
      </c>
      <c r="DK7" s="96" t="s">
        <v>248</v>
      </c>
      <c r="DL7" s="96" t="s">
        <v>24</v>
      </c>
      <c r="DM7" s="95"/>
      <c r="DN7" s="96" t="s">
        <v>246</v>
      </c>
      <c r="DO7" s="96" t="s">
        <v>247</v>
      </c>
      <c r="DP7" s="96" t="s">
        <v>248</v>
      </c>
      <c r="DQ7" s="96" t="s">
        <v>24</v>
      </c>
      <c r="DR7" s="95"/>
      <c r="DS7" s="96" t="s">
        <v>196</v>
      </c>
      <c r="DT7" s="734" t="s">
        <v>1580</v>
      </c>
      <c r="DU7" s="828">
        <v>20.41519308359706</v>
      </c>
      <c r="DV7" s="828">
        <v>8</v>
      </c>
      <c r="DW7" s="828" t="e">
        <v>#N/A</v>
      </c>
      <c r="DX7" s="828" t="e">
        <v>#N/A</v>
      </c>
      <c r="DY7" s="828" t="e">
        <v>#N/A</v>
      </c>
      <c r="DZ7" s="828" t="e">
        <v>#N/A</v>
      </c>
      <c r="EA7" s="828" t="e">
        <v>#N/A</v>
      </c>
      <c r="EB7" s="102"/>
      <c r="EC7" s="102"/>
      <c r="ED7" s="102"/>
      <c r="EE7" s="102"/>
      <c r="EF7" s="102"/>
      <c r="EG7" s="102"/>
      <c r="EI7" s="98" t="s">
        <v>238</v>
      </c>
      <c r="EJ7" s="96" t="s">
        <v>246</v>
      </c>
      <c r="EK7" s="96" t="s">
        <v>247</v>
      </c>
      <c r="EL7" s="96" t="s">
        <v>248</v>
      </c>
      <c r="EM7" s="96" t="s">
        <v>24</v>
      </c>
      <c r="EO7" s="96" t="s">
        <v>196</v>
      </c>
      <c r="EP7" s="734" t="s">
        <v>1580</v>
      </c>
      <c r="EQ7" s="828">
        <v>59.187097439249264</v>
      </c>
      <c r="ER7" s="828">
        <v>9</v>
      </c>
      <c r="ES7" s="828" t="e">
        <v>#N/A</v>
      </c>
      <c r="ET7" s="828" t="e">
        <v>#N/A</v>
      </c>
      <c r="EU7" s="828" t="e">
        <v>#N/A</v>
      </c>
      <c r="EV7" s="828" t="e">
        <v>#N/A</v>
      </c>
      <c r="FD7" s="49"/>
      <c r="FE7" s="49"/>
      <c r="FG7" s="96"/>
      <c r="FH7" s="8"/>
      <c r="FI7" s="96" t="s">
        <v>171</v>
      </c>
      <c r="FJ7" s="96" t="s">
        <v>249</v>
      </c>
      <c r="FK7" s="96" t="s">
        <v>25</v>
      </c>
      <c r="FL7" s="95"/>
      <c r="FM7" s="96" t="s">
        <v>171</v>
      </c>
      <c r="FN7" s="96" t="s">
        <v>249</v>
      </c>
      <c r="FO7" s="96" t="s">
        <v>25</v>
      </c>
      <c r="FP7" s="96"/>
      <c r="FQ7" s="96" t="s">
        <v>297</v>
      </c>
      <c r="FR7" s="734" t="s">
        <v>1580</v>
      </c>
      <c r="FS7" s="828">
        <v>2.6539399265621322</v>
      </c>
      <c r="FT7" s="828">
        <v>8</v>
      </c>
      <c r="FU7" s="828" t="e">
        <v>#N/A</v>
      </c>
      <c r="FV7" s="828" t="e">
        <v>#N/A</v>
      </c>
      <c r="FW7" s="828" t="e">
        <v>#N/A</v>
      </c>
      <c r="FX7" s="828" t="e">
        <v>#N/A</v>
      </c>
      <c r="FY7" s="828" t="e">
        <v>#N/A</v>
      </c>
      <c r="FZ7" s="102"/>
      <c r="GA7" s="102"/>
      <c r="GB7" s="102"/>
      <c r="GC7" s="102"/>
      <c r="GD7" s="102"/>
      <c r="GE7" s="95"/>
      <c r="GF7" s="95"/>
      <c r="GI7" s="98" t="s">
        <v>238</v>
      </c>
      <c r="GJ7" s="96" t="s">
        <v>171</v>
      </c>
      <c r="GK7" s="96" t="s">
        <v>249</v>
      </c>
      <c r="GL7" s="96" t="s">
        <v>25</v>
      </c>
      <c r="GN7" s="96" t="s">
        <v>196</v>
      </c>
      <c r="GO7" s="734" t="s">
        <v>1580</v>
      </c>
      <c r="GP7" s="828">
        <v>52.846938697805548</v>
      </c>
      <c r="GQ7" s="828">
        <v>9</v>
      </c>
      <c r="GR7" s="828" t="e">
        <v>#N/A</v>
      </c>
      <c r="GS7" s="828" t="e">
        <v>#N/A</v>
      </c>
      <c r="GT7" s="828" t="e">
        <v>#N/A</v>
      </c>
      <c r="GU7" s="828" t="e">
        <v>#N/A</v>
      </c>
      <c r="HD7" s="49"/>
      <c r="HV7" s="102"/>
      <c r="HW7" s="102"/>
      <c r="HX7" s="102"/>
      <c r="HY7" s="102"/>
      <c r="HZ7" s="102"/>
      <c r="IA7" s="102"/>
      <c r="IB7" s="102"/>
      <c r="IC7" s="102"/>
      <c r="ID7" s="102"/>
      <c r="IE7" s="102"/>
      <c r="IF7" s="102"/>
      <c r="IG7" s="102"/>
      <c r="IH7" s="102"/>
      <c r="II7" s="626"/>
      <c r="IJ7" s="102"/>
      <c r="IK7" s="96" t="s">
        <v>297</v>
      </c>
      <c r="IL7" s="96" t="s">
        <v>296</v>
      </c>
      <c r="IM7" s="102"/>
      <c r="IO7" s="115" t="s">
        <v>259</v>
      </c>
      <c r="IP7" s="115" t="s">
        <v>260</v>
      </c>
      <c r="IQ7" s="115"/>
      <c r="IR7" s="115"/>
      <c r="IS7" s="115"/>
    </row>
    <row r="8" spans="2:254" x14ac:dyDescent="0.2">
      <c r="B8" t="s">
        <v>180</v>
      </c>
      <c r="C8" t="s">
        <v>47</v>
      </c>
      <c r="D8" t="s">
        <v>182</v>
      </c>
      <c r="E8" s="100" t="s">
        <v>183</v>
      </c>
      <c r="F8" t="s">
        <v>194</v>
      </c>
      <c r="G8" t="s">
        <v>182</v>
      </c>
      <c r="H8" t="s">
        <v>183</v>
      </c>
      <c r="Q8" s="739">
        <v>1949</v>
      </c>
      <c r="R8" s="721">
        <f>HDD_by_Division18!B13</f>
        <v>6149</v>
      </c>
      <c r="S8" s="38">
        <f>HDD_by_Division18!C13</f>
        <v>5610</v>
      </c>
      <c r="T8" s="94">
        <f>$D$51*R8+$D$52*S8</f>
        <v>5741.4634146341468</v>
      </c>
      <c r="V8">
        <f>CDD_by_Division18!B13</f>
        <v>573</v>
      </c>
      <c r="W8">
        <f>CDD_by_Division18!C13</f>
        <v>742</v>
      </c>
      <c r="X8" s="94">
        <f>$F$51*V8+$F$52*W8</f>
        <v>709.44036697247702</v>
      </c>
      <c r="Z8" s="325">
        <f t="shared" ref="Z8:Z39" si="2">1/($F$10+$G$10*T$81/T8+$H$10*X$81/X8)</f>
        <v>1.013105209705162</v>
      </c>
      <c r="AA8" s="733" t="s">
        <v>1581</v>
      </c>
      <c r="AB8" s="828">
        <v>2.0293519671297311</v>
      </c>
      <c r="AC8" s="828">
        <v>0.55522733219050235</v>
      </c>
      <c r="AD8" s="828" t="e">
        <v>#N/A</v>
      </c>
      <c r="AE8" s="828" t="e">
        <v>#N/A</v>
      </c>
      <c r="AF8" s="828" t="e">
        <v>#N/A</v>
      </c>
      <c r="AG8" s="828" t="e">
        <v>#N/A</v>
      </c>
      <c r="AN8" s="97">
        <f t="shared" ref="AN8:AN39" si="3">Q8</f>
        <v>1949</v>
      </c>
      <c r="AO8" s="105">
        <f t="shared" si="0"/>
        <v>6149</v>
      </c>
      <c r="AP8" s="106">
        <f t="shared" si="1"/>
        <v>5610</v>
      </c>
      <c r="AQ8" s="94">
        <f t="shared" ref="AQ8:AQ39" si="4">$F$91*AO8+$F$92*AP8</f>
        <v>5747.883720930231</v>
      </c>
      <c r="AS8" s="325">
        <f t="shared" ref="AS8:AS39" si="5">1/((1-$H$29)+$H$29*AQ$81/AQ8)</f>
        <v>0.9215711581147783</v>
      </c>
      <c r="AT8" s="733" t="s">
        <v>1581</v>
      </c>
      <c r="AU8" s="828">
        <v>2108.6374567903545</v>
      </c>
      <c r="AV8" s="828">
        <v>111.89115067088152</v>
      </c>
      <c r="AW8" s="828" t="e">
        <v>#N/A</v>
      </c>
      <c r="AX8" s="828" t="e">
        <v>#N/A</v>
      </c>
      <c r="AY8" s="828" t="e">
        <v>#N/A</v>
      </c>
      <c r="AZ8" s="828" t="e">
        <v>#N/A</v>
      </c>
      <c r="BA8" s="281"/>
      <c r="BB8" s="281"/>
      <c r="BC8" s="281"/>
      <c r="BD8" s="281"/>
      <c r="BE8" s="281"/>
      <c r="BF8" s="281"/>
      <c r="BG8" s="281"/>
      <c r="BH8" s="281"/>
      <c r="BJ8" s="49"/>
      <c r="BL8" s="739">
        <v>1949</v>
      </c>
      <c r="BM8" s="38">
        <f>HDD_by_Division18!D13</f>
        <v>6169</v>
      </c>
      <c r="BN8" s="38">
        <f>HDD_by_Division18!E13</f>
        <v>6770</v>
      </c>
      <c r="BO8" s="38">
        <f>$D$54*BM8+$D$55*BN8</f>
        <v>6524.0517241379312</v>
      </c>
      <c r="BQ8" s="38">
        <f>CDD_by_Division18!D13</f>
        <v>855</v>
      </c>
      <c r="BR8" s="38">
        <f>CDD_by_Division18!E13</f>
        <v>957</v>
      </c>
      <c r="BS8" s="94">
        <f>$F$54*BQ8+$F$55*BR8</f>
        <v>889.82926829268308</v>
      </c>
      <c r="BU8" s="325">
        <f t="shared" ref="BU8:BU39" si="6">1/($F$11+$G$11*BO$81/BO8+$H$11*BS$81/BS8)</f>
        <v>1.0112744022699938</v>
      </c>
      <c r="BV8" s="733" t="s">
        <v>1581</v>
      </c>
      <c r="BW8" s="828">
        <v>7.2273804209338657</v>
      </c>
      <c r="BX8" s="828">
        <v>0.84883675769454736</v>
      </c>
      <c r="BY8" s="828" t="e">
        <v>#N/A</v>
      </c>
      <c r="BZ8" s="828" t="e">
        <v>#N/A</v>
      </c>
      <c r="CA8" s="828" t="e">
        <v>#N/A</v>
      </c>
      <c r="CB8" s="828" t="e">
        <v>#N/A</v>
      </c>
      <c r="CC8" s="281"/>
      <c r="CD8" s="281"/>
      <c r="CE8" s="281"/>
      <c r="CF8" s="281"/>
      <c r="CG8" s="281"/>
      <c r="CH8" s="281"/>
      <c r="CI8" s="281"/>
      <c r="CK8" s="97">
        <f t="shared" ref="CK8:CK39" si="7">BL8</f>
        <v>1949</v>
      </c>
      <c r="CL8" s="105">
        <f t="shared" ref="CL8:CL39" si="8">BM8</f>
        <v>6169</v>
      </c>
      <c r="CM8" s="106">
        <f t="shared" ref="CM8:CM39" si="9">BN8</f>
        <v>6770</v>
      </c>
      <c r="CN8" s="94">
        <f t="shared" ref="CN8:CN39" si="10">$F$94*CL8+$F$95*CM8</f>
        <v>6334.7931034482754</v>
      </c>
      <c r="CP8" s="325">
        <f t="shared" ref="CP8:CP39" si="11">1/((1-$H$30)+$H$30*CN$81/CN8)</f>
        <v>0.95599508462129845</v>
      </c>
      <c r="CQ8" s="733" t="s">
        <v>1581</v>
      </c>
      <c r="CR8" s="828">
        <v>3192.9674560118519</v>
      </c>
      <c r="CS8" s="828">
        <v>98.264999792450894</v>
      </c>
      <c r="CT8" s="828" t="e">
        <v>#N/A</v>
      </c>
      <c r="CU8" s="828" t="e">
        <v>#N/A</v>
      </c>
      <c r="CV8" s="828" t="e">
        <v>#N/A</v>
      </c>
      <c r="CW8" s="828" t="e">
        <v>#N/A</v>
      </c>
      <c r="DE8" s="49"/>
      <c r="DF8" s="49"/>
      <c r="DH8" s="97">
        <v>1949</v>
      </c>
      <c r="DI8" s="38">
        <f>HDD_by_Division18!F13</f>
        <v>3133</v>
      </c>
      <c r="DJ8" s="38">
        <f>HDD_by_Division18!G13</f>
        <v>3154</v>
      </c>
      <c r="DK8" s="38">
        <f>HDD_by_Division18!H13</f>
        <v>2383</v>
      </c>
      <c r="DL8" s="38">
        <f>$D$57*DI8+$D$58*DJ8+$D$59*DK8</f>
        <v>2961.9734042553182</v>
      </c>
      <c r="DN8" s="38">
        <f>CDD_by_Division18!F13</f>
        <v>1606</v>
      </c>
      <c r="DO8" s="38">
        <f>CDD_by_Division18!G13</f>
        <v>1640</v>
      </c>
      <c r="DP8" s="38">
        <f>CDD_by_Division18!H13</f>
        <v>2361</v>
      </c>
      <c r="DQ8" s="38">
        <f>$F$57*DN8+$F$58*DO8+$F$59*DP8</f>
        <v>1853.8503401360545</v>
      </c>
      <c r="DS8" s="325">
        <f t="shared" ref="DS8:DS39" si="12">1/($F$12+$G$12*DL$81/DL8+$H$12*DQ$81/DQ8)</f>
        <v>0.98847268960093249</v>
      </c>
      <c r="DT8" s="733" t="s">
        <v>1581</v>
      </c>
      <c r="DU8" s="828">
        <v>30.103411718918018</v>
      </c>
      <c r="DV8" s="828">
        <v>1.9660789945768462</v>
      </c>
      <c r="DW8" s="828" t="e">
        <v>#N/A</v>
      </c>
      <c r="DX8" s="828" t="e">
        <v>#N/A</v>
      </c>
      <c r="DY8" s="828" t="e">
        <v>#N/A</v>
      </c>
      <c r="DZ8" s="828" t="e">
        <v>#N/A</v>
      </c>
      <c r="EA8" s="828" t="e">
        <v>#N/A</v>
      </c>
      <c r="EB8" s="281"/>
      <c r="EC8" s="281"/>
      <c r="ED8" s="281"/>
      <c r="EE8" s="281"/>
      <c r="EF8" s="281"/>
      <c r="EG8" s="281"/>
      <c r="EI8" s="97">
        <f t="shared" ref="EI8:EI39" si="13">DH8</f>
        <v>1949</v>
      </c>
      <c r="EJ8" s="105">
        <f t="shared" ref="EJ8:EJ39" si="14">DI8</f>
        <v>3133</v>
      </c>
      <c r="EK8" s="105">
        <f t="shared" ref="EK8:EK39" si="15">DJ8</f>
        <v>3154</v>
      </c>
      <c r="EL8" s="105">
        <f t="shared" ref="EL8:EL39" si="16">DK8</f>
        <v>2383</v>
      </c>
      <c r="EM8" s="38">
        <f t="shared" ref="EM8:EM39" si="17">$F$97*EJ8+$F$98*EK8+$F$99*EL8</f>
        <v>2860.8241758241766</v>
      </c>
      <c r="EO8" s="325">
        <f t="shared" ref="EO8:EO39" si="18">1/((1-$H$31)+$H$31*EM$81/EM8)</f>
        <v>0.95879845346515591</v>
      </c>
      <c r="EP8" s="733" t="s">
        <v>1581</v>
      </c>
      <c r="EQ8" s="828">
        <v>1205.0573733839353</v>
      </c>
      <c r="ER8" s="828">
        <v>36.64824541053887</v>
      </c>
      <c r="ES8" s="828" t="e">
        <v>#N/A</v>
      </c>
      <c r="ET8" s="828" t="e">
        <v>#N/A</v>
      </c>
      <c r="EU8" s="828" t="e">
        <v>#N/A</v>
      </c>
      <c r="EV8" s="828" t="e">
        <v>#N/A</v>
      </c>
      <c r="FD8" s="49"/>
      <c r="FE8" s="49"/>
      <c r="FG8" s="281"/>
      <c r="FH8" s="97">
        <v>1949</v>
      </c>
      <c r="FI8" s="38">
        <f>HDD_by_Division18!I13</f>
        <v>6804</v>
      </c>
      <c r="FJ8" s="38">
        <f>HDD_by_Division18!J13</f>
        <v>4256</v>
      </c>
      <c r="FK8" s="38">
        <f>$D$61*FI8+$D$62*FJ8</f>
        <v>4869.9759036144569</v>
      </c>
      <c r="FM8" s="38">
        <f>CDD_by_Division18!I13</f>
        <v>737</v>
      </c>
      <c r="FN8" s="38">
        <f>CDD_by_Division18!J13</f>
        <v>608</v>
      </c>
      <c r="FO8" s="94">
        <f>$F$61*FM8+$F$62*FN8</f>
        <v>654.71830985915494</v>
      </c>
      <c r="FP8" s="94"/>
      <c r="FQ8" s="325">
        <f t="shared" ref="FQ8:FQ39" si="19">1/($F$13+$G$13*FK$81/FK8+$H$13*FO$81/FO8)</f>
        <v>1.006507543838878</v>
      </c>
      <c r="FR8" s="733" t="s">
        <v>1581</v>
      </c>
      <c r="FS8" s="828">
        <v>9.3173416831115787</v>
      </c>
      <c r="FT8" s="828">
        <v>4.6810110959223818</v>
      </c>
      <c r="FU8" s="828" t="e">
        <v>#N/A</v>
      </c>
      <c r="FV8" s="828" t="e">
        <v>#N/A</v>
      </c>
      <c r="FW8" s="828" t="e">
        <v>#N/A</v>
      </c>
      <c r="FX8" s="828" t="e">
        <v>#N/A</v>
      </c>
      <c r="FY8" s="828" t="e">
        <v>#N/A</v>
      </c>
      <c r="FZ8" s="94"/>
      <c r="GA8" s="94"/>
      <c r="GB8" s="94"/>
      <c r="GC8" s="94"/>
      <c r="GD8" s="94"/>
      <c r="GI8" s="97">
        <f>FH8</f>
        <v>1949</v>
      </c>
      <c r="GJ8" s="105">
        <f>FI8</f>
        <v>6804</v>
      </c>
      <c r="GK8" s="105">
        <f>FJ8</f>
        <v>4256</v>
      </c>
      <c r="GL8" s="38">
        <f t="shared" ref="GL8:GL39" si="20">$F$101*GJ8+$F$102*GK8</f>
        <v>4976.086956521739</v>
      </c>
      <c r="GN8" s="325">
        <f t="shared" ref="GN8:GN39" si="21">1/((1-$H$32)+$H$32*GL$81/GL8)</f>
        <v>1.0878085869976784</v>
      </c>
      <c r="GO8" s="733" t="s">
        <v>1581</v>
      </c>
      <c r="GP8" s="828">
        <v>1566.1557388160963</v>
      </c>
      <c r="GQ8" s="828">
        <v>53.344250382965605</v>
      </c>
      <c r="GR8" s="828" t="e">
        <v>#N/A</v>
      </c>
      <c r="GS8" s="828" t="e">
        <v>#N/A</v>
      </c>
      <c r="GT8" s="828" t="e">
        <v>#N/A</v>
      </c>
      <c r="GU8" s="828" t="e">
        <v>#N/A</v>
      </c>
      <c r="HD8" s="49"/>
      <c r="HQ8">
        <f>1949</f>
        <v>1949</v>
      </c>
      <c r="HR8" s="17">
        <f>$HM$13*Z8+$HM$14*BU8+$HM$15*DS8+$HM$16*FQ8</f>
        <v>1.0002257597830491</v>
      </c>
      <c r="HS8" s="17">
        <f>$HO$13*AS8+$HO$14*CP8+$HO$15*EO8+$HO$16*GN8</f>
        <v>0.96621536974170219</v>
      </c>
      <c r="HT8" s="17"/>
      <c r="HU8" s="620"/>
      <c r="HV8" s="17"/>
      <c r="HW8" s="17"/>
      <c r="HX8" s="17"/>
      <c r="HY8" s="17"/>
      <c r="HZ8" s="17"/>
      <c r="IA8" s="17"/>
      <c r="IB8" s="17"/>
      <c r="IC8" s="17"/>
      <c r="ID8" s="17"/>
      <c r="IE8" s="17"/>
      <c r="IF8" s="17"/>
      <c r="IG8" s="17"/>
      <c r="IH8" s="17"/>
      <c r="II8" s="620"/>
      <c r="IJ8" s="17"/>
      <c r="IK8" s="17"/>
      <c r="IT8" s="38"/>
    </row>
    <row r="9" spans="2:254" ht="13.5" thickBot="1" x14ac:dyDescent="0.25">
      <c r="C9" s="8" t="s">
        <v>190</v>
      </c>
      <c r="D9" s="8" t="s">
        <v>190</v>
      </c>
      <c r="E9" s="101" t="s">
        <v>190</v>
      </c>
      <c r="F9" s="8" t="s">
        <v>195</v>
      </c>
      <c r="G9" s="8" t="s">
        <v>195</v>
      </c>
      <c r="H9" s="8" t="s">
        <v>195</v>
      </c>
      <c r="I9" s="15"/>
      <c r="J9" s="15"/>
      <c r="K9" s="374" t="s">
        <v>79</v>
      </c>
      <c r="N9" s="15"/>
      <c r="O9" s="15"/>
      <c r="Q9" s="739">
        <v>1950</v>
      </c>
      <c r="R9" s="721">
        <f>HDD_by_Division18!B14</f>
        <v>6794</v>
      </c>
      <c r="S9" s="38">
        <f>HDD_by_Division18!C14</f>
        <v>6324</v>
      </c>
      <c r="T9" s="94">
        <f t="shared" ref="T9:T72" si="22">$D$51*R9+$D$52*S9</f>
        <v>6438.6341463414637</v>
      </c>
      <c r="V9">
        <f>CDD_by_Division18!B14</f>
        <v>295</v>
      </c>
      <c r="W9">
        <f>CDD_by_Division18!C14</f>
        <v>401</v>
      </c>
      <c r="X9" s="94">
        <f t="shared" ref="X9:X72" si="23">$F$51*V9+$F$52*W9</f>
        <v>380.57798165137621</v>
      </c>
      <c r="Z9" s="325">
        <f t="shared" si="2"/>
        <v>0.97040965336603358</v>
      </c>
      <c r="AN9" s="97">
        <f t="shared" si="3"/>
        <v>1950</v>
      </c>
      <c r="AO9" s="105">
        <f t="shared" si="0"/>
        <v>6794</v>
      </c>
      <c r="AP9" s="106">
        <f t="shared" si="1"/>
        <v>6324</v>
      </c>
      <c r="AQ9" s="94">
        <f t="shared" si="4"/>
        <v>6444.2325581395335</v>
      </c>
      <c r="AS9" s="325">
        <f t="shared" si="5"/>
        <v>1.0061096877406805</v>
      </c>
      <c r="AT9" s="738"/>
      <c r="BA9" s="281"/>
      <c r="BB9" s="281"/>
      <c r="BC9" s="281"/>
      <c r="BD9" s="281"/>
      <c r="BE9" s="281"/>
      <c r="BF9" s="281"/>
      <c r="BG9" s="281"/>
      <c r="BH9" s="281"/>
      <c r="BJ9" s="49"/>
      <c r="BL9" s="739">
        <v>1950</v>
      </c>
      <c r="BM9" s="38">
        <f>HDD_by_Division18!D14</f>
        <v>7027</v>
      </c>
      <c r="BN9" s="38">
        <f>HDD_by_Division18!E14</f>
        <v>7455</v>
      </c>
      <c r="BO9" s="38">
        <f t="shared" ref="BO9:BO72" si="24">$D$54*BM9+$D$55*BN9</f>
        <v>7325.258620689654</v>
      </c>
      <c r="BQ9" s="38">
        <f>CDD_by_Division18!D14</f>
        <v>505</v>
      </c>
      <c r="BR9" s="38">
        <f>CDD_by_Division18!E14</f>
        <v>647</v>
      </c>
      <c r="BS9" s="94">
        <f>$F$54*BQ9+$F$55*BR9</f>
        <v>553.48780487804879</v>
      </c>
      <c r="BU9" s="325">
        <f t="shared" si="6"/>
        <v>0.96805424813031815</v>
      </c>
      <c r="BV9" s="738"/>
      <c r="CC9" s="281"/>
      <c r="CD9" s="281"/>
      <c r="CE9" s="281"/>
      <c r="CF9" s="281"/>
      <c r="CG9" s="281"/>
      <c r="CH9" s="281"/>
      <c r="CI9" s="281"/>
      <c r="CK9" s="97">
        <f t="shared" si="7"/>
        <v>1950</v>
      </c>
      <c r="CL9" s="105">
        <f t="shared" si="8"/>
        <v>7027</v>
      </c>
      <c r="CM9" s="106">
        <f t="shared" si="9"/>
        <v>7455</v>
      </c>
      <c r="CN9" s="94">
        <f t="shared" si="10"/>
        <v>7145.0689655172418</v>
      </c>
      <c r="CP9" s="325">
        <f t="shared" si="11"/>
        <v>1.0490209682021931</v>
      </c>
      <c r="CQ9" s="738"/>
      <c r="DE9" s="49"/>
      <c r="DF9" s="49"/>
      <c r="DH9" s="97">
        <v>1950</v>
      </c>
      <c r="DI9" s="38">
        <f>HDD_by_Division18!F14</f>
        <v>3521</v>
      </c>
      <c r="DJ9" s="38">
        <f>HDD_by_Division18!G14</f>
        <v>3547</v>
      </c>
      <c r="DK9" s="38">
        <f>HDD_by_Division18!H14</f>
        <v>2277</v>
      </c>
      <c r="DL9" s="38">
        <f>$D$57*DI9+$D$58*DJ9+$D$59*DK9</f>
        <v>3226.8138297872338</v>
      </c>
      <c r="DN9" s="38">
        <f>CDD_by_Division18!F14</f>
        <v>1414</v>
      </c>
      <c r="DO9" s="38">
        <f>CDD_by_Division18!G14</f>
        <v>1420</v>
      </c>
      <c r="DP9" s="38">
        <f>CDD_by_Division18!H14</f>
        <v>2282</v>
      </c>
      <c r="DQ9" s="38">
        <f t="shared" ref="DQ9:DQ72" si="25">$F$57*DN9+$F$58*DO9+$F$59*DP9</f>
        <v>1691.5102040816328</v>
      </c>
      <c r="DS9" s="325">
        <f t="shared" si="12"/>
        <v>0.98072702094483566</v>
      </c>
      <c r="DT9" s="738"/>
      <c r="EB9" s="281"/>
      <c r="EC9" s="281"/>
      <c r="ED9" s="281"/>
      <c r="EE9" s="281"/>
      <c r="EF9" s="281"/>
      <c r="EG9" s="281"/>
      <c r="EI9" s="97">
        <f t="shared" si="13"/>
        <v>1950</v>
      </c>
      <c r="EJ9" s="105">
        <f t="shared" si="14"/>
        <v>3521</v>
      </c>
      <c r="EK9" s="105">
        <f t="shared" si="15"/>
        <v>3547</v>
      </c>
      <c r="EL9" s="105">
        <f t="shared" si="16"/>
        <v>2277</v>
      </c>
      <c r="EM9" s="38">
        <f t="shared" si="17"/>
        <v>3067.9010989010999</v>
      </c>
      <c r="EO9" s="325">
        <f t="shared" si="18"/>
        <v>1.0069373689415211</v>
      </c>
      <c r="EP9" s="738"/>
      <c r="FD9" s="49"/>
      <c r="FE9" s="49"/>
      <c r="FG9" s="281"/>
      <c r="FH9" s="97">
        <v>1950</v>
      </c>
      <c r="FI9" s="38">
        <f>HDD_by_Division18!I14</f>
        <v>6341</v>
      </c>
      <c r="FJ9" s="38">
        <f>HDD_by_Division18!J14</f>
        <v>3906</v>
      </c>
      <c r="FK9" s="38">
        <f>$D$61*FI9+$D$62*FJ9</f>
        <v>4492.7469879518067</v>
      </c>
      <c r="FM9" s="38">
        <f>CDD_by_Division18!I14</f>
        <v>682</v>
      </c>
      <c r="FN9" s="38">
        <f>CDD_by_Division18!J14</f>
        <v>629</v>
      </c>
      <c r="FO9" s="94">
        <f t="shared" ref="FO9:FO72" si="26">$F$61*FM9+$F$62*FN9</f>
        <v>653.53521126760563</v>
      </c>
      <c r="FP9" s="94"/>
      <c r="FQ9" s="325">
        <f t="shared" si="19"/>
        <v>0.99523318220232471</v>
      </c>
      <c r="FR9" s="738"/>
      <c r="FZ9" s="94"/>
      <c r="GA9" s="94"/>
      <c r="GB9" s="94"/>
      <c r="GC9" s="94"/>
      <c r="GD9" s="94"/>
      <c r="GI9" s="97">
        <f t="shared" ref="GI9:GI63" si="27">FH9</f>
        <v>1950</v>
      </c>
      <c r="GJ9" s="105">
        <f t="shared" ref="GJ9:GJ60" si="28">FI9</f>
        <v>6341</v>
      </c>
      <c r="GK9" s="105">
        <f t="shared" ref="GK9:GK60" si="29">FJ9</f>
        <v>3906</v>
      </c>
      <c r="GL9" s="38">
        <f t="shared" si="20"/>
        <v>4594.152173913044</v>
      </c>
      <c r="GN9" s="325">
        <f t="shared" si="21"/>
        <v>1.0371422005110182</v>
      </c>
      <c r="GO9" s="738"/>
      <c r="HD9" s="49"/>
      <c r="HQ9">
        <f>HQ8+1</f>
        <v>1950</v>
      </c>
      <c r="HR9" s="17">
        <f t="shared" ref="HR9:HR71" si="30">$HM$13*Z9+$HM$14*BU9+$HM$15*DS9+$HM$16*FQ9</f>
        <v>0.97886617815807164</v>
      </c>
      <c r="HS9" s="17">
        <f t="shared" ref="HS9:HS71" si="31">$HO$13*AS9+$HO$14*CP9+$HO$15*EO9+$HO$16*GN9</f>
        <v>1.0260906697428887</v>
      </c>
      <c r="HT9" s="17"/>
      <c r="HU9" s="620"/>
      <c r="HV9" s="17"/>
      <c r="HW9" s="17"/>
      <c r="HX9" s="17"/>
      <c r="HY9" s="17"/>
      <c r="HZ9" s="17"/>
      <c r="IA9" s="17"/>
      <c r="IB9" s="17"/>
      <c r="IC9" s="17"/>
      <c r="ID9" s="17"/>
      <c r="IE9" s="17"/>
      <c r="IF9" s="17"/>
      <c r="IG9" s="17"/>
      <c r="IH9" s="17"/>
      <c r="II9" s="620"/>
      <c r="IJ9" s="17"/>
      <c r="IK9" s="17"/>
      <c r="IT9" s="38"/>
    </row>
    <row r="10" spans="2:254" x14ac:dyDescent="0.2">
      <c r="B10" t="s">
        <v>181</v>
      </c>
      <c r="C10">
        <v>470</v>
      </c>
      <c r="D10" s="94">
        <f>12*3.412</f>
        <v>40.944000000000003</v>
      </c>
      <c r="E10" s="100">
        <v>40</v>
      </c>
      <c r="F10" s="12">
        <f>(C10-D10-E10)/C10</f>
        <v>0.82777872340425529</v>
      </c>
      <c r="G10" s="12">
        <f>D10/C10</f>
        <v>8.711489361702128E-2</v>
      </c>
      <c r="H10" s="12">
        <f>E10/C10</f>
        <v>8.5106382978723402E-2</v>
      </c>
      <c r="I10" s="12"/>
      <c r="J10" s="12"/>
      <c r="K10" s="12"/>
      <c r="L10" s="638" t="s">
        <v>1504</v>
      </c>
      <c r="M10" s="374"/>
      <c r="N10" s="12"/>
      <c r="O10" s="12"/>
      <c r="Q10" s="739">
        <v>1951</v>
      </c>
      <c r="R10" s="721">
        <f>HDD_by_Division18!B15</f>
        <v>6476</v>
      </c>
      <c r="S10" s="38">
        <f>HDD_by_Division18!C15</f>
        <v>6031</v>
      </c>
      <c r="T10" s="94">
        <f t="shared" si="22"/>
        <v>6139.536585365855</v>
      </c>
      <c r="V10">
        <f>CDD_by_Division18!B15</f>
        <v>327</v>
      </c>
      <c r="W10">
        <f>CDD_by_Division18!C15</f>
        <v>500</v>
      </c>
      <c r="X10" s="94">
        <f t="shared" si="23"/>
        <v>466.66972477064223</v>
      </c>
      <c r="Z10" s="325">
        <f t="shared" si="2"/>
        <v>0.98692989972574019</v>
      </c>
      <c r="AB10" s="4" t="s">
        <v>617</v>
      </c>
      <c r="AC10" s="4" t="s">
        <v>619</v>
      </c>
      <c r="AD10" s="4" t="s">
        <v>618</v>
      </c>
      <c r="AE10" s="4" t="s">
        <v>177</v>
      </c>
      <c r="AF10" s="4" t="s">
        <v>531</v>
      </c>
      <c r="AG10" s="4" t="s">
        <v>616</v>
      </c>
      <c r="AN10" s="97">
        <f t="shared" si="3"/>
        <v>1951</v>
      </c>
      <c r="AO10" s="105">
        <f t="shared" si="0"/>
        <v>6476</v>
      </c>
      <c r="AP10" s="106">
        <f t="shared" si="1"/>
        <v>6031</v>
      </c>
      <c r="AQ10" s="94">
        <f t="shared" si="4"/>
        <v>6144.8372093023245</v>
      </c>
      <c r="AS10" s="325">
        <f t="shared" si="5"/>
        <v>0.97031215669641591</v>
      </c>
      <c r="AT10" s="738"/>
      <c r="AU10" s="4" t="s">
        <v>617</v>
      </c>
      <c r="AV10" s="4" t="s">
        <v>619</v>
      </c>
      <c r="AW10" s="4" t="s">
        <v>618</v>
      </c>
      <c r="AX10" s="4" t="s">
        <v>177</v>
      </c>
      <c r="AY10" s="4" t="s">
        <v>531</v>
      </c>
      <c r="AZ10" s="582" t="s">
        <v>1457</v>
      </c>
      <c r="BA10" s="281"/>
      <c r="BB10" s="281"/>
      <c r="BC10" s="281"/>
      <c r="BD10" s="281"/>
      <c r="BE10" s="281"/>
      <c r="BF10" s="281"/>
      <c r="BG10" s="281"/>
      <c r="BH10" s="281"/>
      <c r="BJ10" s="49"/>
      <c r="BL10" s="739">
        <v>1951</v>
      </c>
      <c r="BM10" s="38">
        <f>HDD_by_Division18!D15</f>
        <v>6944</v>
      </c>
      <c r="BN10" s="38">
        <f>HDD_by_Division18!E15</f>
        <v>7567</v>
      </c>
      <c r="BO10" s="38">
        <f t="shared" si="24"/>
        <v>7321.5172413793098</v>
      </c>
      <c r="BQ10" s="38">
        <f>CDD_by_Division18!D15</f>
        <v>561</v>
      </c>
      <c r="BR10" s="38">
        <f>CDD_by_Division18!E15</f>
        <v>701</v>
      </c>
      <c r="BS10" s="94">
        <f t="shared" ref="BS10:BS73" si="32">$F$54*BQ10+$F$55*BR10</f>
        <v>608.80487804878055</v>
      </c>
      <c r="BU10" s="325">
        <f t="shared" si="6"/>
        <v>0.98074412655243715</v>
      </c>
      <c r="BV10" s="738"/>
      <c r="BW10" s="4" t="s">
        <v>617</v>
      </c>
      <c r="BX10" s="4" t="s">
        <v>619</v>
      </c>
      <c r="BY10" s="4" t="s">
        <v>618</v>
      </c>
      <c r="BZ10" s="4" t="s">
        <v>177</v>
      </c>
      <c r="CA10" s="4" t="s">
        <v>531</v>
      </c>
      <c r="CB10" s="4" t="s">
        <v>616</v>
      </c>
      <c r="CC10" s="281"/>
      <c r="CD10" s="281"/>
      <c r="CE10" s="281"/>
      <c r="CF10" s="281"/>
      <c r="CG10" s="281"/>
      <c r="CH10" s="281"/>
      <c r="CI10" s="281"/>
      <c r="CK10" s="97">
        <f t="shared" si="7"/>
        <v>1951</v>
      </c>
      <c r="CL10" s="105">
        <f t="shared" si="8"/>
        <v>6944</v>
      </c>
      <c r="CM10" s="106">
        <f t="shared" si="9"/>
        <v>7567</v>
      </c>
      <c r="CN10" s="94">
        <f t="shared" si="10"/>
        <v>7115.8620689655172</v>
      </c>
      <c r="CP10" s="325">
        <f t="shared" si="11"/>
        <v>1.0457555729503816</v>
      </c>
      <c r="CQ10" s="738"/>
      <c r="CR10" s="4" t="s">
        <v>617</v>
      </c>
      <c r="CS10" s="4" t="s">
        <v>619</v>
      </c>
      <c r="CT10" s="4" t="s">
        <v>618</v>
      </c>
      <c r="CU10" s="4" t="s">
        <v>177</v>
      </c>
      <c r="CV10" s="4" t="s">
        <v>531</v>
      </c>
      <c r="CW10" s="4" t="s">
        <v>616</v>
      </c>
      <c r="DE10" s="49"/>
      <c r="DF10" s="49"/>
      <c r="DH10" s="97">
        <v>1951</v>
      </c>
      <c r="DI10" s="38">
        <f>HDD_by_Division18!F15</f>
        <v>3521</v>
      </c>
      <c r="DJ10" s="38">
        <f>HDD_by_Division18!G15</f>
        <v>3571</v>
      </c>
      <c r="DK10" s="38">
        <f>HDD_by_Division18!H15</f>
        <v>2431</v>
      </c>
      <c r="DL10" s="38">
        <f t="shared" ref="DL10:DL73" si="33">$D$57*DI10+$D$58*DJ10+$D$59*DK10</f>
        <v>3270.4734042553187</v>
      </c>
      <c r="DN10" s="38">
        <f>CDD_by_Division18!F15</f>
        <v>1557</v>
      </c>
      <c r="DO10" s="38">
        <f>CDD_by_Division18!G15</f>
        <v>1654</v>
      </c>
      <c r="DP10" s="38">
        <f>CDD_by_Division18!H15</f>
        <v>2514</v>
      </c>
      <c r="DQ10" s="38">
        <f t="shared" si="25"/>
        <v>1879.2517006802723</v>
      </c>
      <c r="DS10" s="325">
        <f t="shared" si="12"/>
        <v>1.0049871724713506</v>
      </c>
      <c r="DT10" s="738"/>
      <c r="DU10" s="4" t="s">
        <v>617</v>
      </c>
      <c r="DV10" s="4" t="s">
        <v>619</v>
      </c>
      <c r="DW10" s="4" t="s">
        <v>618</v>
      </c>
      <c r="DX10" s="4" t="s">
        <v>620</v>
      </c>
      <c r="DY10" s="4" t="s">
        <v>177</v>
      </c>
      <c r="DZ10" s="4" t="s">
        <v>531</v>
      </c>
      <c r="EA10" s="4" t="s">
        <v>616</v>
      </c>
      <c r="EB10" s="281"/>
      <c r="EC10" s="281"/>
      <c r="ED10" s="281"/>
      <c r="EE10" s="281"/>
      <c r="EF10" s="281"/>
      <c r="EG10" s="281"/>
      <c r="EI10" s="97">
        <f t="shared" si="13"/>
        <v>1951</v>
      </c>
      <c r="EJ10" s="105">
        <f t="shared" si="14"/>
        <v>3521</v>
      </c>
      <c r="EK10" s="105">
        <f t="shared" si="15"/>
        <v>3571</v>
      </c>
      <c r="EL10" s="105">
        <f t="shared" si="16"/>
        <v>2431</v>
      </c>
      <c r="EM10" s="38">
        <f t="shared" si="17"/>
        <v>3129.0769230769238</v>
      </c>
      <c r="EO10" s="325">
        <f t="shared" si="18"/>
        <v>1.020780178965389</v>
      </c>
      <c r="EP10" s="738"/>
      <c r="EQ10" s="4" t="s">
        <v>617</v>
      </c>
      <c r="ER10" s="4" t="s">
        <v>619</v>
      </c>
      <c r="ES10" s="4" t="s">
        <v>618</v>
      </c>
      <c r="ET10" s="4" t="s">
        <v>177</v>
      </c>
      <c r="EU10" s="4" t="s">
        <v>531</v>
      </c>
      <c r="EV10" s="582" t="s">
        <v>1457</v>
      </c>
      <c r="FD10" s="49"/>
      <c r="FE10" s="49"/>
      <c r="FG10" s="281"/>
      <c r="FH10" s="97">
        <v>1951</v>
      </c>
      <c r="FI10" s="38">
        <f>HDD_by_Division18!I15</f>
        <v>6860</v>
      </c>
      <c r="FJ10" s="38">
        <f>HDD_by_Division18!J15</f>
        <v>4027</v>
      </c>
      <c r="FK10" s="38">
        <f t="shared" ref="FK10:FK73" si="34">$D$61*FI10+$D$62*FJ10</f>
        <v>4709.6506024096379</v>
      </c>
      <c r="FM10" s="38">
        <f>CDD_by_Division18!I15</f>
        <v>740</v>
      </c>
      <c r="FN10" s="38">
        <f>CDD_by_Division18!J15</f>
        <v>628</v>
      </c>
      <c r="FO10" s="94">
        <f t="shared" si="26"/>
        <v>669.97183098591552</v>
      </c>
      <c r="FP10" s="94"/>
      <c r="FQ10" s="325">
        <f t="shared" si="19"/>
        <v>1.0034847479910352</v>
      </c>
      <c r="FR10" s="738"/>
      <c r="FS10" s="4" t="s">
        <v>617</v>
      </c>
      <c r="FT10" s="4" t="s">
        <v>619</v>
      </c>
      <c r="FU10" s="4" t="s">
        <v>618</v>
      </c>
      <c r="FV10" s="4" t="s">
        <v>620</v>
      </c>
      <c r="FW10" s="4" t="s">
        <v>177</v>
      </c>
      <c r="FX10" s="4" t="s">
        <v>531</v>
      </c>
      <c r="FY10" s="4" t="s">
        <v>616</v>
      </c>
      <c r="FZ10" s="94"/>
      <c r="GA10" s="94"/>
      <c r="GB10" s="94"/>
      <c r="GC10" s="94"/>
      <c r="GD10" s="94"/>
      <c r="GI10" s="97">
        <f t="shared" si="27"/>
        <v>1951</v>
      </c>
      <c r="GJ10" s="105">
        <f t="shared" si="28"/>
        <v>6860</v>
      </c>
      <c r="GK10" s="105">
        <f t="shared" si="29"/>
        <v>4027</v>
      </c>
      <c r="GL10" s="38">
        <f t="shared" si="20"/>
        <v>4827.630434782609</v>
      </c>
      <c r="GN10" s="325">
        <f t="shared" si="21"/>
        <v>1.0685005638276119</v>
      </c>
      <c r="GO10" s="738"/>
      <c r="GP10" s="4" t="s">
        <v>617</v>
      </c>
      <c r="GQ10" s="4" t="s">
        <v>619</v>
      </c>
      <c r="GR10" s="4" t="s">
        <v>618</v>
      </c>
      <c r="GS10" s="4" t="s">
        <v>177</v>
      </c>
      <c r="GT10" s="4" t="s">
        <v>531</v>
      </c>
      <c r="GU10" s="4" t="s">
        <v>616</v>
      </c>
      <c r="HD10" s="49"/>
      <c r="HL10" t="s">
        <v>256</v>
      </c>
      <c r="HM10" s="100"/>
      <c r="HN10" t="s">
        <v>258</v>
      </c>
      <c r="HQ10">
        <f t="shared" ref="HQ10:HQ40" si="35">HQ9+1</f>
        <v>1951</v>
      </c>
      <c r="HR10" s="17">
        <f t="shared" si="30"/>
        <v>0.99667371823982343</v>
      </c>
      <c r="HS10" s="17">
        <f t="shared" si="31"/>
        <v>1.0223463676881221</v>
      </c>
      <c r="HT10" s="17"/>
      <c r="HU10" s="620"/>
      <c r="HV10" s="17"/>
      <c r="HW10" s="17"/>
      <c r="HX10" s="17"/>
      <c r="HY10" s="17"/>
      <c r="HZ10" s="17"/>
      <c r="IA10" s="17"/>
      <c r="IB10" s="17"/>
      <c r="IC10" s="17"/>
      <c r="ID10" s="17"/>
      <c r="IE10" s="17"/>
      <c r="IF10" s="17"/>
      <c r="IG10" s="17"/>
      <c r="IH10" s="17"/>
      <c r="II10" s="620"/>
      <c r="IJ10" s="17"/>
      <c r="IK10" s="17"/>
      <c r="IT10" s="38"/>
    </row>
    <row r="11" spans="2:254" x14ac:dyDescent="0.2">
      <c r="B11" t="s">
        <v>187</v>
      </c>
      <c r="C11">
        <v>740</v>
      </c>
      <c r="D11" s="94">
        <f>22*3.412</f>
        <v>75.063999999999993</v>
      </c>
      <c r="E11" s="100">
        <v>80</v>
      </c>
      <c r="F11" s="12">
        <f>(C11-D11-E11)/C11</f>
        <v>0.79045405405405411</v>
      </c>
      <c r="G11" s="12">
        <f>D11/C11</f>
        <v>0.10143783783783783</v>
      </c>
      <c r="H11" s="12">
        <f>E11/C11</f>
        <v>0.10810810810810811</v>
      </c>
      <c r="I11" s="12"/>
      <c r="J11" s="12"/>
      <c r="K11" s="375"/>
      <c r="L11" s="12">
        <v>0.16700000000000001</v>
      </c>
      <c r="M11" s="12"/>
      <c r="N11" s="12"/>
      <c r="O11" s="12"/>
      <c r="Q11" s="739">
        <v>1952</v>
      </c>
      <c r="R11" s="721">
        <f>HDD_by_Division18!B16</f>
        <v>6501</v>
      </c>
      <c r="S11" s="38">
        <f>HDD_by_Division18!C16</f>
        <v>5974</v>
      </c>
      <c r="T11" s="94">
        <f t="shared" si="22"/>
        <v>6102.536585365855</v>
      </c>
      <c r="V11">
        <f>CDD_by_Division18!B16</f>
        <v>502</v>
      </c>
      <c r="W11">
        <f>CDD_by_Division18!C16</f>
        <v>662</v>
      </c>
      <c r="X11" s="94">
        <f t="shared" si="23"/>
        <v>631.17431192660558</v>
      </c>
      <c r="Z11" s="325">
        <f t="shared" si="2"/>
        <v>1.0110516516926129</v>
      </c>
      <c r="AB11">
        <f>AG4</f>
        <v>7.3866877685450518</v>
      </c>
      <c r="AC11">
        <f>AF4</f>
        <v>3.7045586119827247E-4</v>
      </c>
      <c r="AD11">
        <f>AE4</f>
        <v>1.9881034619563731E-3</v>
      </c>
      <c r="AE11">
        <f>AD4</f>
        <v>0.8207236561935134</v>
      </c>
      <c r="AF11">
        <f>AC4</f>
        <v>-9.5491129510392639E-2</v>
      </c>
      <c r="AG11">
        <f>AB4</f>
        <v>3.3611882400082574E-3</v>
      </c>
      <c r="AN11" s="97">
        <f t="shared" si="3"/>
        <v>1952</v>
      </c>
      <c r="AO11" s="105">
        <f t="shared" si="0"/>
        <v>6501</v>
      </c>
      <c r="AP11" s="106">
        <f t="shared" si="1"/>
        <v>5974</v>
      </c>
      <c r="AQ11" s="94">
        <f t="shared" si="4"/>
        <v>6108.8139534883703</v>
      </c>
      <c r="AS11" s="325">
        <f t="shared" si="5"/>
        <v>0.96594986653753068</v>
      </c>
      <c r="AT11" s="738"/>
      <c r="AU11">
        <f>AZ4</f>
        <v>106.24286056120884</v>
      </c>
      <c r="AV11">
        <f>AY4</f>
        <v>4.4325910257733778E-3</v>
      </c>
      <c r="AW11">
        <f>AX4</f>
        <v>1.6076288651948294E-4</v>
      </c>
      <c r="AX11">
        <f>AW4</f>
        <v>-3.40664770239384</v>
      </c>
      <c r="AY11">
        <f>AV4</f>
        <v>0.2130516260153402</v>
      </c>
      <c r="AZ11">
        <f>AU4</f>
        <v>-76.511146885869422</v>
      </c>
      <c r="BA11" s="281"/>
      <c r="BB11" s="281"/>
      <c r="BC11" s="281"/>
      <c r="BD11" s="281"/>
      <c r="BE11" s="281"/>
      <c r="BF11" s="281"/>
      <c r="BG11" s="281"/>
      <c r="BH11" s="281"/>
      <c r="BJ11" s="49"/>
      <c r="BL11" s="739">
        <v>1952</v>
      </c>
      <c r="BM11" s="38">
        <f>HDD_by_Division18!D16</f>
        <v>6366</v>
      </c>
      <c r="BN11" s="38">
        <f>HDD_by_Division18!E16</f>
        <v>6713</v>
      </c>
      <c r="BO11" s="38">
        <f t="shared" si="24"/>
        <v>6619.3448275862065</v>
      </c>
      <c r="BQ11" s="38">
        <f>CDD_by_Division18!D16</f>
        <v>802</v>
      </c>
      <c r="BR11" s="38">
        <f>CDD_by_Division18!E16</f>
        <v>1023</v>
      </c>
      <c r="BS11" s="94">
        <f t="shared" si="32"/>
        <v>877.46341463414649</v>
      </c>
      <c r="BU11" s="325">
        <f t="shared" si="6"/>
        <v>1.0115198611696916</v>
      </c>
      <c r="BV11" s="738"/>
      <c r="BW11">
        <f>CB4</f>
        <v>10.98245738338689</v>
      </c>
      <c r="BX11">
        <f>CA4</f>
        <v>4.4729718643044268E-4</v>
      </c>
      <c r="BY11">
        <f>BZ4</f>
        <v>1.8212420184107226E-3</v>
      </c>
      <c r="BZ11">
        <f>BY4</f>
        <v>0.91753596015856265</v>
      </c>
      <c r="CA11">
        <f>BX4</f>
        <v>-0.10249154067817637</v>
      </c>
      <c r="CB11">
        <f>BW4</f>
        <v>3.8095372979831178E-3</v>
      </c>
      <c r="CC11" s="281"/>
      <c r="CD11" s="281"/>
      <c r="CE11" s="281"/>
      <c r="CF11" s="281"/>
      <c r="CG11" s="281"/>
      <c r="CH11" s="281"/>
      <c r="CI11" s="281"/>
      <c r="CK11" s="97">
        <f t="shared" si="7"/>
        <v>1952</v>
      </c>
      <c r="CL11" s="105">
        <f t="shared" si="8"/>
        <v>6366</v>
      </c>
      <c r="CM11" s="106">
        <f t="shared" si="9"/>
        <v>6713</v>
      </c>
      <c r="CN11" s="94">
        <f t="shared" si="10"/>
        <v>6461.7241379310344</v>
      </c>
      <c r="CP11" s="325">
        <f t="shared" si="11"/>
        <v>0.97090897965429013</v>
      </c>
      <c r="CQ11" s="738"/>
      <c r="CR11">
        <f>CW4</f>
        <v>83.387926866338887</v>
      </c>
      <c r="CS11">
        <f>CV4</f>
        <v>9.8599221106474132E-3</v>
      </c>
      <c r="CT11">
        <f>CU4</f>
        <v>-6.1691084466625461E-4</v>
      </c>
      <c r="CU11">
        <f>CT4</f>
        <v>1.7547551927688527</v>
      </c>
      <c r="CV11">
        <f>CS4</f>
        <v>0.14887530599215407</v>
      </c>
      <c r="CW11">
        <f>CR4</f>
        <v>-69.503947419570579</v>
      </c>
      <c r="DE11" s="49"/>
      <c r="DF11" s="49"/>
      <c r="DH11" s="97">
        <v>1952</v>
      </c>
      <c r="DI11" s="38">
        <f>HDD_by_Division18!F16</f>
        <v>3450</v>
      </c>
      <c r="DJ11" s="38">
        <f>HDD_by_Division18!G16</f>
        <v>3493</v>
      </c>
      <c r="DK11" s="38">
        <f>HDD_by_Division18!H16</f>
        <v>2340</v>
      </c>
      <c r="DL11" s="38">
        <f t="shared" si="33"/>
        <v>3192.7234042553187</v>
      </c>
      <c r="DN11" s="38">
        <f>CDD_by_Division18!F16</f>
        <v>1650</v>
      </c>
      <c r="DO11" s="38">
        <f>CDD_by_Division18!G16</f>
        <v>1753</v>
      </c>
      <c r="DP11" s="38">
        <f>CDD_by_Division18!H16</f>
        <v>2407</v>
      </c>
      <c r="DQ11" s="38">
        <f t="shared" si="25"/>
        <v>1911.0646258503402</v>
      </c>
      <c r="DS11" s="325">
        <f t="shared" si="12"/>
        <v>1.0051836389046152</v>
      </c>
      <c r="DT11" s="738"/>
      <c r="DU11">
        <f>EA4</f>
        <v>11.236115760093657</v>
      </c>
      <c r="DV11">
        <f>DZ4</f>
        <v>1.4525330861920533E-3</v>
      </c>
      <c r="DW11">
        <f>DY4</f>
        <v>2.6535923929954315E-3</v>
      </c>
      <c r="DX11" s="285">
        <f>DX4</f>
        <v>2.0833000823460867E-4</v>
      </c>
      <c r="DY11">
        <f>DW4</f>
        <v>1.4904909197697005</v>
      </c>
      <c r="DZ11">
        <f>DV4</f>
        <v>-0.22188015427867633</v>
      </c>
      <c r="EA11">
        <f>DU4</f>
        <v>8.5038595189011884E-3</v>
      </c>
      <c r="EB11" s="281"/>
      <c r="EC11" s="281"/>
      <c r="ED11" s="281"/>
      <c r="EE11" s="281"/>
      <c r="EF11" s="281"/>
      <c r="EG11" s="281"/>
      <c r="EI11" s="97">
        <f t="shared" si="13"/>
        <v>1952</v>
      </c>
      <c r="EJ11" s="105">
        <f t="shared" si="14"/>
        <v>3450</v>
      </c>
      <c r="EK11" s="105">
        <f t="shared" si="15"/>
        <v>3493</v>
      </c>
      <c r="EL11" s="105">
        <f t="shared" si="16"/>
        <v>2340</v>
      </c>
      <c r="EM11" s="38">
        <f t="shared" si="17"/>
        <v>3049.4065934065943</v>
      </c>
      <c r="EO11" s="325">
        <f t="shared" si="18"/>
        <v>1.0027190917611186</v>
      </c>
      <c r="EP11" s="738"/>
      <c r="EQ11">
        <f>EV4</f>
        <v>35.195531219826307</v>
      </c>
      <c r="ER11">
        <f>EU4</f>
        <v>1.8888064805423703E-2</v>
      </c>
      <c r="ES11">
        <f>ET4</f>
        <v>-1.6864338647033547E-3</v>
      </c>
      <c r="ET11">
        <f>ES4</f>
        <v>2.4495185840184015</v>
      </c>
      <c r="EU11">
        <f>ER4</f>
        <v>0.20344184285205683</v>
      </c>
      <c r="EV11">
        <f>EQ4</f>
        <v>-56.071479926956982</v>
      </c>
      <c r="FD11" s="49"/>
      <c r="FE11" s="49"/>
      <c r="FG11" s="281"/>
      <c r="FH11" s="97">
        <v>1952</v>
      </c>
      <c r="FI11" s="38">
        <f>HDD_by_Division18!I16</f>
        <v>6588</v>
      </c>
      <c r="FJ11" s="38">
        <f>HDD_by_Division18!J16</f>
        <v>4119</v>
      </c>
      <c r="FK11" s="38">
        <f t="shared" si="34"/>
        <v>4713.9397590361441</v>
      </c>
      <c r="FM11" s="38">
        <f>CDD_by_Division18!I16</f>
        <v>854</v>
      </c>
      <c r="FN11" s="38">
        <f>CDD_by_Division18!J16</f>
        <v>657</v>
      </c>
      <c r="FO11" s="94">
        <f t="shared" si="26"/>
        <v>724.52112676056333</v>
      </c>
      <c r="FP11" s="94"/>
      <c r="FQ11" s="325">
        <f t="shared" si="19"/>
        <v>1.0085869461090489</v>
      </c>
      <c r="FR11" s="738"/>
      <c r="FS11">
        <f>FY4</f>
        <v>26.27093934014302</v>
      </c>
      <c r="FT11">
        <f>FX4</f>
        <v>-8.4856113394056313E-4</v>
      </c>
      <c r="FU11">
        <f>FW4</f>
        <v>-5.0869909588683098E-3</v>
      </c>
      <c r="FV11" s="285">
        <f>FV4</f>
        <v>6.5122977850870056E-4</v>
      </c>
      <c r="FW11">
        <f>FU4</f>
        <v>-0.1364684230434372</v>
      </c>
      <c r="FX11">
        <f>FT4</f>
        <v>-1.3488796503343945E-2</v>
      </c>
      <c r="FY11">
        <f>FS4</f>
        <v>-2.6396408514073381E-4</v>
      </c>
      <c r="FZ11" s="94"/>
      <c r="GA11" s="94"/>
      <c r="GB11" s="94"/>
      <c r="GC11" s="94"/>
      <c r="GD11" s="94"/>
      <c r="GI11" s="97">
        <f t="shared" si="27"/>
        <v>1952</v>
      </c>
      <c r="GJ11" s="105">
        <f t="shared" si="28"/>
        <v>6588</v>
      </c>
      <c r="GK11" s="105">
        <f t="shared" si="29"/>
        <v>4119</v>
      </c>
      <c r="GL11" s="38">
        <f t="shared" si="20"/>
        <v>4816.7608695652179</v>
      </c>
      <c r="GN11" s="325">
        <f t="shared" si="21"/>
        <v>1.0670679696594116</v>
      </c>
      <c r="GO11" s="738"/>
      <c r="GP11">
        <f>GU4</f>
        <v>16.665704846957588</v>
      </c>
      <c r="GQ11">
        <f>GT4</f>
        <v>1.6752923883656019E-2</v>
      </c>
      <c r="GR11">
        <f>GS4</f>
        <v>-1.1389170746889936E-3</v>
      </c>
      <c r="GS11">
        <f>GR4</f>
        <v>2.8047496954514468</v>
      </c>
      <c r="GT11">
        <f>GQ4</f>
        <v>9.4438408453149061E-2</v>
      </c>
      <c r="GU11">
        <f>GP4</f>
        <v>-29.663082468196698</v>
      </c>
      <c r="HD11" s="49"/>
      <c r="HL11" t="s">
        <v>255</v>
      </c>
      <c r="HM11" s="100" t="s">
        <v>250</v>
      </c>
      <c r="HN11" t="s">
        <v>255</v>
      </c>
      <c r="HO11" t="s">
        <v>250</v>
      </c>
      <c r="HQ11">
        <f t="shared" si="35"/>
        <v>1952</v>
      </c>
      <c r="HR11" s="17">
        <f t="shared" si="30"/>
        <v>1.0080350482097975</v>
      </c>
      <c r="HS11" s="17">
        <f t="shared" si="31"/>
        <v>0.99045311865665164</v>
      </c>
      <c r="HT11" s="17"/>
      <c r="HU11" s="620"/>
      <c r="HV11" s="17"/>
      <c r="HW11" s="17"/>
      <c r="HX11" s="17"/>
      <c r="HY11" s="17"/>
      <c r="HZ11" s="17"/>
      <c r="IA11" s="17"/>
      <c r="IB11" s="17"/>
      <c r="IC11" s="17"/>
      <c r="ID11" s="17"/>
      <c r="IE11" s="17"/>
      <c r="IF11" s="17"/>
      <c r="IG11" s="17"/>
      <c r="IH11" s="17"/>
      <c r="II11" s="620"/>
      <c r="IJ11" s="17"/>
      <c r="IK11" s="17"/>
      <c r="IT11" s="38"/>
    </row>
    <row r="12" spans="2:254" ht="13.5" thickBot="1" x14ac:dyDescent="0.25">
      <c r="B12" t="s">
        <v>188</v>
      </c>
      <c r="C12">
        <v>1510</v>
      </c>
      <c r="D12" s="94">
        <f>61*3.412</f>
        <v>208.13200000000001</v>
      </c>
      <c r="E12" s="100">
        <v>310</v>
      </c>
      <c r="F12" s="12">
        <f>(C12-D12-E12)/C12</f>
        <v>0.65686622516556292</v>
      </c>
      <c r="G12" s="12">
        <f>D12/C12</f>
        <v>0.13783576158940397</v>
      </c>
      <c r="H12" s="286">
        <f>E12/C12*1</f>
        <v>0.20529801324503311</v>
      </c>
      <c r="I12" s="371"/>
      <c r="J12" s="12"/>
      <c r="K12" s="12"/>
      <c r="L12" s="12">
        <v>0.33329999999999999</v>
      </c>
      <c r="M12" s="12"/>
      <c r="N12" s="12"/>
      <c r="O12" s="12"/>
      <c r="Q12" s="739">
        <v>1953</v>
      </c>
      <c r="R12" s="721">
        <f>HDD_by_Division18!B17</f>
        <v>5946</v>
      </c>
      <c r="S12" s="38">
        <f>HDD_by_Division18!C17</f>
        <v>5516</v>
      </c>
      <c r="T12" s="94">
        <f t="shared" si="22"/>
        <v>5620.8780487804888</v>
      </c>
      <c r="V12">
        <f>CDD_by_Division18!B17</f>
        <v>371</v>
      </c>
      <c r="W12">
        <f>CDD_by_Division18!C17</f>
        <v>587</v>
      </c>
      <c r="X12" s="94">
        <f t="shared" si="23"/>
        <v>545.38532110091751</v>
      </c>
      <c r="Z12" s="325">
        <f t="shared" si="2"/>
        <v>0.99214949359373306</v>
      </c>
      <c r="AN12" s="97">
        <f t="shared" si="3"/>
        <v>1953</v>
      </c>
      <c r="AO12" s="105">
        <f t="shared" si="0"/>
        <v>5946</v>
      </c>
      <c r="AP12" s="106">
        <f t="shared" si="1"/>
        <v>5516</v>
      </c>
      <c r="AQ12" s="94">
        <f t="shared" si="4"/>
        <v>5625.9999999999982</v>
      </c>
      <c r="AS12" s="325">
        <f t="shared" si="5"/>
        <v>0.90630346832224185</v>
      </c>
      <c r="AT12" s="738"/>
      <c r="AU12" s="281"/>
      <c r="AV12" s="281"/>
      <c r="AW12" s="281"/>
      <c r="AX12" s="281"/>
      <c r="AY12" s="281"/>
      <c r="AZ12" s="281"/>
      <c r="BA12" s="281"/>
      <c r="BB12" s="281"/>
      <c r="BC12" s="281"/>
      <c r="BD12" s="281"/>
      <c r="BE12" s="281"/>
      <c r="BF12" s="281"/>
      <c r="BG12" s="281"/>
      <c r="BH12" s="281"/>
      <c r="BJ12" s="49"/>
      <c r="BL12" s="739">
        <v>1953</v>
      </c>
      <c r="BM12" s="38">
        <f>HDD_by_Division18!D17</f>
        <v>6006</v>
      </c>
      <c r="BN12" s="38">
        <f>HDD_by_Division18!E17</f>
        <v>6288</v>
      </c>
      <c r="BO12" s="38">
        <f t="shared" si="24"/>
        <v>6226.2413793103442</v>
      </c>
      <c r="BQ12" s="38">
        <f>CDD_by_Division18!D17</f>
        <v>827</v>
      </c>
      <c r="BR12" s="38">
        <f>CDD_by_Division18!E17</f>
        <v>1085</v>
      </c>
      <c r="BS12" s="94">
        <f t="shared" si="32"/>
        <v>915.09756097560989</v>
      </c>
      <c r="BU12" s="325">
        <f t="shared" si="6"/>
        <v>1.0086616627440048</v>
      </c>
      <c r="BV12" s="738"/>
      <c r="BW12" s="281"/>
      <c r="BX12" s="281"/>
      <c r="BY12" s="281"/>
      <c r="BZ12" s="281"/>
      <c r="CA12" s="281"/>
      <c r="CB12" s="281"/>
      <c r="CC12" s="281"/>
      <c r="CD12" s="281"/>
      <c r="CE12" s="281"/>
      <c r="CF12" s="281"/>
      <c r="CG12" s="281"/>
      <c r="CH12" s="281"/>
      <c r="CI12" s="281"/>
      <c r="CK12" s="97">
        <f t="shared" si="7"/>
        <v>1953</v>
      </c>
      <c r="CL12" s="105">
        <f t="shared" si="8"/>
        <v>6006</v>
      </c>
      <c r="CM12" s="106">
        <f t="shared" si="9"/>
        <v>6288</v>
      </c>
      <c r="CN12" s="94">
        <f t="shared" si="10"/>
        <v>6083.7931034482754</v>
      </c>
      <c r="CP12" s="325">
        <f t="shared" si="11"/>
        <v>0.92611663032948066</v>
      </c>
      <c r="CQ12" s="738"/>
      <c r="DE12" s="49"/>
      <c r="DF12" s="49"/>
      <c r="DH12" s="97">
        <v>1953</v>
      </c>
      <c r="DI12" s="38">
        <f>HDD_by_Division18!F17</f>
        <v>3197</v>
      </c>
      <c r="DJ12" s="38">
        <f>HDD_by_Division18!G17</f>
        <v>3320</v>
      </c>
      <c r="DK12" s="38">
        <f>HDD_by_Division18!H17</f>
        <v>2242</v>
      </c>
      <c r="DL12" s="38">
        <f t="shared" si="33"/>
        <v>2992.4202127659573</v>
      </c>
      <c r="DN12" s="38">
        <f>CDD_by_Division18!F17</f>
        <v>1679</v>
      </c>
      <c r="DO12" s="38">
        <f>CDD_by_Division18!G17</f>
        <v>1771</v>
      </c>
      <c r="DP12" s="38">
        <f>CDD_by_Division18!H17</f>
        <v>2594</v>
      </c>
      <c r="DQ12" s="38">
        <f t="shared" si="25"/>
        <v>1987.6224489795918</v>
      </c>
      <c r="DS12" s="325">
        <f t="shared" si="12"/>
        <v>1.0038700060413197</v>
      </c>
      <c r="DT12" s="738"/>
      <c r="DU12">
        <f>EA4/EA5</f>
        <v>1.1707306785377301</v>
      </c>
      <c r="DV12">
        <f>DZ4/DZ5</f>
        <v>1.6448315666411204</v>
      </c>
      <c r="DW12">
        <f>DY4/DY5</f>
        <v>0.51157793275097763</v>
      </c>
      <c r="DX12">
        <f>DX4/DX5</f>
        <v>0.34384578722483861</v>
      </c>
      <c r="DY12">
        <f>DW4/DW5</f>
        <v>1.2389668976393213</v>
      </c>
      <c r="DZ12">
        <f>DV4/DV5</f>
        <v>-3.3211355796508166</v>
      </c>
      <c r="EA12">
        <f>DU4/DU5</f>
        <v>3.0022849645272172</v>
      </c>
      <c r="EB12" s="281"/>
      <c r="EC12" s="281"/>
      <c r="ED12" s="281"/>
      <c r="EE12" s="281"/>
      <c r="EF12" s="281"/>
      <c r="EG12" s="281"/>
      <c r="EI12" s="97">
        <f t="shared" si="13"/>
        <v>1953</v>
      </c>
      <c r="EJ12" s="105">
        <f t="shared" si="14"/>
        <v>3197</v>
      </c>
      <c r="EK12" s="105">
        <f t="shared" si="15"/>
        <v>3320</v>
      </c>
      <c r="EL12" s="105">
        <f t="shared" si="16"/>
        <v>2242</v>
      </c>
      <c r="EM12" s="38">
        <f t="shared" si="17"/>
        <v>2868.4120879120887</v>
      </c>
      <c r="EO12" s="325">
        <f t="shared" si="18"/>
        <v>0.96059826088417133</v>
      </c>
      <c r="EP12" s="738"/>
      <c r="FD12" s="49"/>
      <c r="FE12" s="49"/>
      <c r="FG12" s="281"/>
      <c r="FH12" s="97">
        <v>1953</v>
      </c>
      <c r="FI12" s="38">
        <f>HDD_by_Division18!I17</f>
        <v>6024</v>
      </c>
      <c r="FJ12" s="38">
        <f>HDD_by_Division18!J17</f>
        <v>3810</v>
      </c>
      <c r="FK12" s="38">
        <f t="shared" si="34"/>
        <v>4343.4939759036133</v>
      </c>
      <c r="FM12" s="38">
        <f>CDD_by_Division18!I17</f>
        <v>821</v>
      </c>
      <c r="FN12" s="38">
        <f>CDD_by_Division18!J17</f>
        <v>591</v>
      </c>
      <c r="FO12" s="94">
        <f t="shared" si="26"/>
        <v>667.35211267605632</v>
      </c>
      <c r="FP12" s="94"/>
      <c r="FQ12" s="325">
        <f t="shared" si="19"/>
        <v>0.991726081322302</v>
      </c>
      <c r="FR12" s="738"/>
      <c r="FS12" s="94"/>
      <c r="FT12" s="94"/>
      <c r="FU12" s="94"/>
      <c r="FV12" s="94"/>
      <c r="FW12" s="94"/>
      <c r="FX12" s="94"/>
      <c r="FY12" s="94"/>
      <c r="FZ12" s="94"/>
      <c r="GA12" s="94"/>
      <c r="GB12" s="94"/>
      <c r="GC12" s="94"/>
      <c r="GD12" s="94"/>
      <c r="GI12" s="97">
        <f t="shared" si="27"/>
        <v>1953</v>
      </c>
      <c r="GJ12" s="105">
        <f t="shared" si="28"/>
        <v>6024</v>
      </c>
      <c r="GK12" s="105">
        <f t="shared" si="29"/>
        <v>3810</v>
      </c>
      <c r="GL12" s="38">
        <f t="shared" si="20"/>
        <v>4435.695652173913</v>
      </c>
      <c r="GN12" s="325">
        <f t="shared" si="21"/>
        <v>1.0151363104221856</v>
      </c>
      <c r="GO12" s="738"/>
      <c r="HD12" s="49"/>
      <c r="HL12" s="8" t="s">
        <v>254</v>
      </c>
      <c r="HM12" s="101" t="s">
        <v>257</v>
      </c>
      <c r="HN12" s="8" t="s">
        <v>254</v>
      </c>
      <c r="HO12" s="8" t="s">
        <v>257</v>
      </c>
      <c r="HQ12">
        <f t="shared" si="35"/>
        <v>1953</v>
      </c>
      <c r="HR12" s="17">
        <f t="shared" si="30"/>
        <v>1.0011982338666159</v>
      </c>
      <c r="HS12" s="17">
        <f t="shared" si="31"/>
        <v>0.94096653996643564</v>
      </c>
      <c r="HT12" s="17"/>
      <c r="HU12" s="620"/>
      <c r="HV12" s="17"/>
      <c r="HW12" s="17"/>
      <c r="HX12" s="17"/>
      <c r="HY12" s="17"/>
      <c r="HZ12" s="17"/>
      <c r="IA12" s="17"/>
      <c r="IB12" s="17"/>
      <c r="IC12" s="17"/>
      <c r="ID12" s="17"/>
      <c r="IE12" s="17"/>
      <c r="IF12" s="17"/>
      <c r="IG12" s="17"/>
      <c r="IH12" s="17"/>
      <c r="II12" s="620"/>
      <c r="IJ12" s="17"/>
      <c r="IK12" s="17"/>
      <c r="IT12" s="38"/>
    </row>
    <row r="13" spans="2:254" x14ac:dyDescent="0.2">
      <c r="B13" t="s">
        <v>189</v>
      </c>
      <c r="C13">
        <v>560</v>
      </c>
      <c r="D13" s="94">
        <f>25*3.412</f>
        <v>85.3</v>
      </c>
      <c r="E13" s="100">
        <v>30</v>
      </c>
      <c r="F13" s="12">
        <f>(C13-D13-E13)/C13</f>
        <v>0.79410714285714279</v>
      </c>
      <c r="G13" s="12">
        <f>D13/C13</f>
        <v>0.15232142857142858</v>
      </c>
      <c r="H13" s="12">
        <f>E13/C13</f>
        <v>5.3571428571428568E-2</v>
      </c>
      <c r="I13" s="12"/>
      <c r="J13" s="12"/>
      <c r="K13" s="12"/>
      <c r="L13" s="12">
        <v>0.5</v>
      </c>
      <c r="M13" s="12"/>
      <c r="N13" s="12"/>
      <c r="O13" s="12"/>
      <c r="Q13" s="739">
        <v>1954</v>
      </c>
      <c r="R13" s="721">
        <f>HDD_by_Division18!B18</f>
        <v>6587</v>
      </c>
      <c r="S13" s="38">
        <f>HDD_by_Division18!C18</f>
        <v>5992</v>
      </c>
      <c r="T13" s="94">
        <f t="shared" si="22"/>
        <v>6137.121951219513</v>
      </c>
      <c r="V13">
        <f>CDD_by_Division18!B18</f>
        <v>250</v>
      </c>
      <c r="W13">
        <f>CDD_by_Division18!C18</f>
        <v>481</v>
      </c>
      <c r="X13" s="94">
        <f t="shared" si="23"/>
        <v>436.49541284403671</v>
      </c>
      <c r="Z13" s="325">
        <f t="shared" si="2"/>
        <v>0.98054950893397153</v>
      </c>
      <c r="AB13" s="46" t="s">
        <v>1456</v>
      </c>
      <c r="AN13" s="97">
        <f t="shared" si="3"/>
        <v>1954</v>
      </c>
      <c r="AO13" s="105">
        <f t="shared" si="0"/>
        <v>6587</v>
      </c>
      <c r="AP13" s="106">
        <f t="shared" si="1"/>
        <v>5992</v>
      </c>
      <c r="AQ13" s="94">
        <f t="shared" si="4"/>
        <v>6144.2093023255793</v>
      </c>
      <c r="AS13" s="325">
        <f t="shared" si="5"/>
        <v>0.97023622192492731</v>
      </c>
      <c r="AT13" s="738"/>
      <c r="AU13" s="46" t="s">
        <v>615</v>
      </c>
      <c r="AW13" s="633" t="s">
        <v>1651</v>
      </c>
      <c r="BA13" s="281"/>
      <c r="BB13" s="281"/>
      <c r="BC13" s="281"/>
      <c r="BD13" s="281"/>
      <c r="BE13" s="281"/>
      <c r="BF13" s="281"/>
      <c r="BG13" s="281"/>
      <c r="BH13" s="281"/>
      <c r="BJ13" s="49"/>
      <c r="BL13" s="739">
        <v>1954</v>
      </c>
      <c r="BM13" s="38">
        <f>HDD_by_Division18!D18</f>
        <v>6224</v>
      </c>
      <c r="BN13" s="38">
        <f>HDD_by_Division18!E18</f>
        <v>6356</v>
      </c>
      <c r="BO13" s="38">
        <f t="shared" si="24"/>
        <v>6385.9310344827591</v>
      </c>
      <c r="BQ13" s="38">
        <f>CDD_by_Division18!D18</f>
        <v>752</v>
      </c>
      <c r="BR13" s="38">
        <f>CDD_by_Division18!E18</f>
        <v>1159</v>
      </c>
      <c r="BS13" s="94">
        <f t="shared" si="32"/>
        <v>890.9756097560977</v>
      </c>
      <c r="BU13" s="325">
        <f t="shared" si="6"/>
        <v>1.0090430200293514</v>
      </c>
      <c r="BV13" s="738"/>
      <c r="BW13" s="46" t="s">
        <v>615</v>
      </c>
      <c r="CC13" s="281"/>
      <c r="CD13" s="281"/>
      <c r="CE13" s="281"/>
      <c r="CF13" s="281"/>
      <c r="CG13" s="281"/>
      <c r="CH13" s="281"/>
      <c r="CI13" s="281"/>
      <c r="CK13" s="97">
        <f t="shared" si="7"/>
        <v>1954</v>
      </c>
      <c r="CL13" s="105">
        <f t="shared" si="8"/>
        <v>6224</v>
      </c>
      <c r="CM13" s="106">
        <f t="shared" si="9"/>
        <v>6356</v>
      </c>
      <c r="CN13" s="94">
        <f t="shared" si="10"/>
        <v>6260.4137931034484</v>
      </c>
      <c r="CP13" s="325">
        <f t="shared" si="11"/>
        <v>0.94719510411154484</v>
      </c>
      <c r="CQ13" s="738"/>
      <c r="CR13" s="46" t="s">
        <v>615</v>
      </c>
      <c r="DE13" s="49"/>
      <c r="DF13" s="49"/>
      <c r="DH13" s="97">
        <v>1954</v>
      </c>
      <c r="DI13" s="38">
        <f>HDD_by_Division18!F18</f>
        <v>3424</v>
      </c>
      <c r="DJ13" s="38">
        <f>HDD_by_Division18!G18</f>
        <v>3395</v>
      </c>
      <c r="DK13" s="38">
        <f>HDD_by_Division18!H18</f>
        <v>2099</v>
      </c>
      <c r="DL13" s="38">
        <f t="shared" si="33"/>
        <v>3098.6702127659573</v>
      </c>
      <c r="DN13" s="38">
        <f>CDD_by_Division18!F18</f>
        <v>1658</v>
      </c>
      <c r="DO13" s="38">
        <f>CDD_by_Division18!G18</f>
        <v>1873</v>
      </c>
      <c r="DP13" s="38">
        <f>CDD_by_Division18!H18</f>
        <v>2768</v>
      </c>
      <c r="DQ13" s="38">
        <f t="shared" si="25"/>
        <v>2049.7448979591836</v>
      </c>
      <c r="DS13" s="325">
        <f t="shared" si="12"/>
        <v>1.0149343390675096</v>
      </c>
      <c r="DT13" s="738"/>
      <c r="DU13" s="46" t="s">
        <v>615</v>
      </c>
      <c r="EB13" s="281"/>
      <c r="EC13" s="281"/>
      <c r="ED13" s="281"/>
      <c r="EE13" s="281"/>
      <c r="EF13" s="281"/>
      <c r="EG13" s="281"/>
      <c r="EI13" s="97">
        <f t="shared" si="13"/>
        <v>1954</v>
      </c>
      <c r="EJ13" s="105">
        <f t="shared" si="14"/>
        <v>3424</v>
      </c>
      <c r="EK13" s="105">
        <f t="shared" si="15"/>
        <v>3395</v>
      </c>
      <c r="EL13" s="105">
        <f t="shared" si="16"/>
        <v>2099</v>
      </c>
      <c r="EM13" s="38">
        <f t="shared" si="17"/>
        <v>2930.8076923076933</v>
      </c>
      <c r="EO13" s="325">
        <f t="shared" si="18"/>
        <v>0.97529325729433358</v>
      </c>
      <c r="EP13" s="738"/>
      <c r="EQ13" s="46" t="s">
        <v>615</v>
      </c>
      <c r="ES13" s="633" t="s">
        <v>1634</v>
      </c>
      <c r="FD13" s="49"/>
      <c r="FE13" s="49"/>
      <c r="FG13" s="281"/>
      <c r="FH13" s="97">
        <v>1954</v>
      </c>
      <c r="FI13" s="38">
        <f>HDD_by_Division18!I18</f>
        <v>5822</v>
      </c>
      <c r="FJ13" s="38">
        <f>HDD_by_Division18!J18</f>
        <v>3879</v>
      </c>
      <c r="FK13" s="38">
        <f t="shared" si="34"/>
        <v>4347.1927710843365</v>
      </c>
      <c r="FM13" s="38">
        <f>CDD_by_Division18!I18</f>
        <v>893</v>
      </c>
      <c r="FN13" s="38">
        <f>CDD_by_Division18!J18</f>
        <v>584</v>
      </c>
      <c r="FO13" s="94">
        <f t="shared" si="26"/>
        <v>683.61971830985919</v>
      </c>
      <c r="FP13" s="94"/>
      <c r="FQ13" s="325">
        <f t="shared" si="19"/>
        <v>0.99338756247044091</v>
      </c>
      <c r="FR13" s="738"/>
      <c r="FS13" s="46" t="s">
        <v>615</v>
      </c>
      <c r="FU13" s="633" t="s">
        <v>1634</v>
      </c>
      <c r="FZ13" s="94"/>
      <c r="GA13" s="94"/>
      <c r="GB13" s="94"/>
      <c r="GC13" s="94"/>
      <c r="GD13" s="94"/>
      <c r="GI13" s="97">
        <f t="shared" si="27"/>
        <v>1954</v>
      </c>
      <c r="GJ13" s="105">
        <f t="shared" si="28"/>
        <v>5822</v>
      </c>
      <c r="GK13" s="105">
        <f t="shared" si="29"/>
        <v>3879</v>
      </c>
      <c r="GL13" s="38">
        <f t="shared" si="20"/>
        <v>4428.108695652174</v>
      </c>
      <c r="GN13" s="325">
        <f t="shared" si="21"/>
        <v>1.0140674719779605</v>
      </c>
      <c r="GO13" s="738"/>
      <c r="GP13" s="46" t="s">
        <v>615</v>
      </c>
      <c r="HD13" s="49"/>
      <c r="HF13" s="4"/>
      <c r="HG13" s="4"/>
      <c r="HH13" s="4"/>
      <c r="HI13" s="4"/>
      <c r="HK13" t="s">
        <v>181</v>
      </c>
      <c r="HL13" s="39">
        <v>470</v>
      </c>
      <c r="HM13" s="113">
        <f>HL13/HL$17</f>
        <v>0.14329268292682926</v>
      </c>
      <c r="HN13" s="39">
        <f>E29</f>
        <v>1910</v>
      </c>
      <c r="HO13" s="48">
        <f>HN13/HN$17</f>
        <v>0.2838038632986627</v>
      </c>
      <c r="HQ13">
        <f t="shared" si="35"/>
        <v>1954</v>
      </c>
      <c r="HR13" s="17">
        <f t="shared" si="30"/>
        <v>1.0049993874988028</v>
      </c>
      <c r="HS13" s="17">
        <f t="shared" si="31"/>
        <v>0.96958344286258913</v>
      </c>
      <c r="HT13" s="17"/>
      <c r="HU13" s="620"/>
      <c r="HV13" s="17"/>
      <c r="HW13" s="17"/>
      <c r="HX13" s="17"/>
      <c r="HY13" s="17"/>
      <c r="HZ13" s="17"/>
      <c r="IA13" s="17"/>
      <c r="IB13" s="17"/>
      <c r="IC13" s="17"/>
      <c r="ID13" s="17"/>
      <c r="IE13" s="17"/>
      <c r="IF13" s="17"/>
      <c r="IG13" s="17"/>
      <c r="IH13" s="17"/>
      <c r="II13" s="620"/>
      <c r="IJ13" s="17"/>
      <c r="IK13" s="17"/>
      <c r="IT13" s="38"/>
    </row>
    <row r="14" spans="2:254" x14ac:dyDescent="0.2">
      <c r="B14" t="s">
        <v>224</v>
      </c>
      <c r="C14">
        <f>SUM(C10:C13)</f>
        <v>3280</v>
      </c>
      <c r="D14" s="94">
        <f>SUM(D10:D13)</f>
        <v>409.44</v>
      </c>
      <c r="E14" s="100">
        <f>SUM(E10:E13)</f>
        <v>460</v>
      </c>
      <c r="F14" s="12">
        <f>(C14-D14-E14)/C14</f>
        <v>0.73492682926829267</v>
      </c>
      <c r="G14" s="12">
        <f>D14/C14</f>
        <v>0.12482926829268293</v>
      </c>
      <c r="H14" s="12">
        <f>E14/C14</f>
        <v>0.1402439024390244</v>
      </c>
      <c r="I14" s="12"/>
      <c r="J14" s="12"/>
      <c r="K14" s="12"/>
      <c r="L14" s="12"/>
      <c r="M14" s="12"/>
      <c r="N14" s="12"/>
      <c r="O14" s="12"/>
      <c r="Q14" s="739">
        <v>1955</v>
      </c>
      <c r="R14" s="721">
        <f>HDD_by_Division18!B19</f>
        <v>6872</v>
      </c>
      <c r="S14" s="38">
        <f>HDD_by_Division18!C19</f>
        <v>6231</v>
      </c>
      <c r="T14" s="94">
        <f t="shared" si="22"/>
        <v>6387.3414634146347</v>
      </c>
      <c r="V14">
        <f>CDD_by_Division18!B19</f>
        <v>532</v>
      </c>
      <c r="W14">
        <f>CDD_by_Division18!C19</f>
        <v>761</v>
      </c>
      <c r="X14" s="94">
        <f t="shared" si="23"/>
        <v>716.88073394495427</v>
      </c>
      <c r="Z14" s="325">
        <f t="shared" si="2"/>
        <v>1.0239401246312982</v>
      </c>
      <c r="AG14" s="735" t="s">
        <v>1582</v>
      </c>
      <c r="AN14" s="97">
        <f t="shared" si="3"/>
        <v>1955</v>
      </c>
      <c r="AO14" s="105">
        <f t="shared" si="0"/>
        <v>6872</v>
      </c>
      <c r="AP14" s="106">
        <f t="shared" si="1"/>
        <v>6231</v>
      </c>
      <c r="AQ14" s="94">
        <f t="shared" si="4"/>
        <v>6394.9767441860449</v>
      </c>
      <c r="AS14" s="325">
        <f t="shared" si="5"/>
        <v>1.0002759714869156</v>
      </c>
      <c r="AT14" s="738"/>
      <c r="BA14" s="281"/>
      <c r="BB14" s="281"/>
      <c r="BC14" s="281"/>
      <c r="BD14" s="281"/>
      <c r="BE14" s="281"/>
      <c r="BF14" s="281"/>
      <c r="BG14" s="281"/>
      <c r="BH14" s="281"/>
      <c r="BJ14" s="49"/>
      <c r="BL14" s="739">
        <v>1955</v>
      </c>
      <c r="BM14" s="38">
        <f>HDD_by_Division18!D19</f>
        <v>6486</v>
      </c>
      <c r="BN14" s="38">
        <f>HDD_by_Division18!E19</f>
        <v>6912</v>
      </c>
      <c r="BO14" s="38">
        <f t="shared" si="24"/>
        <v>6774.1034482758623</v>
      </c>
      <c r="BQ14" s="38">
        <f>CDD_by_Division18!D19</f>
        <v>922</v>
      </c>
      <c r="BR14" s="38">
        <f>CDD_by_Division18!E19</f>
        <v>1139</v>
      </c>
      <c r="BS14" s="94">
        <f t="shared" si="32"/>
        <v>996.09756097560989</v>
      </c>
      <c r="BU14" s="325">
        <f t="shared" si="6"/>
        <v>1.0255141983868621</v>
      </c>
      <c r="BV14" s="738"/>
      <c r="CC14" s="281"/>
      <c r="CD14" s="281"/>
      <c r="CE14" s="281"/>
      <c r="CF14" s="281"/>
      <c r="CG14" s="281"/>
      <c r="CH14" s="281"/>
      <c r="CI14" s="281"/>
      <c r="CK14" s="97">
        <f t="shared" si="7"/>
        <v>1955</v>
      </c>
      <c r="CL14" s="105">
        <f t="shared" si="8"/>
        <v>6486</v>
      </c>
      <c r="CM14" s="106">
        <f t="shared" si="9"/>
        <v>6912</v>
      </c>
      <c r="CN14" s="94">
        <f t="shared" si="10"/>
        <v>6603.5172413793098</v>
      </c>
      <c r="CP14" s="325">
        <f t="shared" si="11"/>
        <v>0.98741643696762083</v>
      </c>
      <c r="CQ14" s="738"/>
      <c r="DE14" s="49"/>
      <c r="DF14" s="49"/>
      <c r="DH14" s="97">
        <v>1955</v>
      </c>
      <c r="DI14" s="38">
        <f>HDD_by_Division18!F19</f>
        <v>3508</v>
      </c>
      <c r="DJ14" s="38">
        <f>HDD_by_Division18!G19</f>
        <v>3513</v>
      </c>
      <c r="DK14" s="38">
        <f>HDD_by_Division18!H19</f>
        <v>2294</v>
      </c>
      <c r="DL14" s="38">
        <f t="shared" si="33"/>
        <v>3217.6063829787226</v>
      </c>
      <c r="DN14" s="38">
        <f>CDD_by_Division18!F19</f>
        <v>1636</v>
      </c>
      <c r="DO14" s="38">
        <f>CDD_by_Division18!G19</f>
        <v>1674</v>
      </c>
      <c r="DP14" s="38">
        <f>CDD_by_Division18!H19</f>
        <v>2508</v>
      </c>
      <c r="DQ14" s="38">
        <f t="shared" si="25"/>
        <v>1921.2857142857144</v>
      </c>
      <c r="DS14" s="325">
        <f t="shared" si="12"/>
        <v>1.0073360710048109</v>
      </c>
      <c r="DT14" s="738"/>
      <c r="EB14" s="281"/>
      <c r="EC14" s="281"/>
      <c r="ED14" s="281"/>
      <c r="EE14" s="281"/>
      <c r="EF14" s="281"/>
      <c r="EG14" s="281"/>
      <c r="EI14" s="97">
        <f t="shared" si="13"/>
        <v>1955</v>
      </c>
      <c r="EJ14" s="105">
        <f t="shared" si="14"/>
        <v>3508</v>
      </c>
      <c r="EK14" s="105">
        <f t="shared" si="15"/>
        <v>3513</v>
      </c>
      <c r="EL14" s="105">
        <f t="shared" si="16"/>
        <v>2294</v>
      </c>
      <c r="EM14" s="38">
        <f t="shared" si="17"/>
        <v>3062.0219780219791</v>
      </c>
      <c r="EO14" s="325">
        <f t="shared" si="18"/>
        <v>1.0055981333409125</v>
      </c>
      <c r="EP14" s="738"/>
      <c r="FD14" s="49"/>
      <c r="FE14" s="49"/>
      <c r="FG14" s="281"/>
      <c r="FH14" s="97">
        <v>1955</v>
      </c>
      <c r="FI14" s="38">
        <f>HDD_by_Division18!I19</f>
        <v>6704</v>
      </c>
      <c r="FJ14" s="38">
        <f>HDD_by_Division18!J19</f>
        <v>4320</v>
      </c>
      <c r="FK14" s="38">
        <f t="shared" si="34"/>
        <v>4894.4578313253005</v>
      </c>
      <c r="FM14" s="38">
        <f>CDD_by_Division18!I19</f>
        <v>780</v>
      </c>
      <c r="FN14" s="38">
        <f>CDD_by_Division18!J19</f>
        <v>558</v>
      </c>
      <c r="FO14" s="94">
        <f t="shared" si="26"/>
        <v>631.52112676056345</v>
      </c>
      <c r="FP14" s="94"/>
      <c r="FQ14" s="325">
        <f t="shared" si="19"/>
        <v>1.0046962253501421</v>
      </c>
      <c r="FR14" s="738"/>
      <c r="FZ14" s="94"/>
      <c r="GA14" s="94"/>
      <c r="GB14" s="94"/>
      <c r="GC14" s="94"/>
      <c r="GD14" s="94"/>
      <c r="GI14" s="97">
        <f t="shared" si="27"/>
        <v>1955</v>
      </c>
      <c r="GJ14" s="105">
        <f t="shared" si="28"/>
        <v>6704</v>
      </c>
      <c r="GK14" s="105">
        <f t="shared" si="29"/>
        <v>4320</v>
      </c>
      <c r="GL14" s="38">
        <f t="shared" si="20"/>
        <v>4993.739130434783</v>
      </c>
      <c r="GN14" s="325">
        <f t="shared" si="21"/>
        <v>1.0900728436784421</v>
      </c>
      <c r="GO14" s="738"/>
      <c r="HD14" s="49"/>
      <c r="HK14" t="s">
        <v>187</v>
      </c>
      <c r="HL14" s="39">
        <v>740</v>
      </c>
      <c r="HM14" s="113">
        <f>HL14/HL$17</f>
        <v>0.22560975609756098</v>
      </c>
      <c r="HN14" s="39">
        <f>E30</f>
        <v>2390</v>
      </c>
      <c r="HO14" s="48">
        <f>HN14/HN$17</f>
        <v>0.35512630014858843</v>
      </c>
      <c r="HQ14">
        <f t="shared" si="35"/>
        <v>1955</v>
      </c>
      <c r="HR14" s="17">
        <f t="shared" si="30"/>
        <v>1.0133657679257111</v>
      </c>
      <c r="HS14" s="17">
        <f t="shared" si="31"/>
        <v>1.0100573279561953</v>
      </c>
      <c r="HT14" s="17"/>
      <c r="HU14" s="620"/>
      <c r="HV14" s="17"/>
      <c r="HW14" s="17"/>
      <c r="HX14" s="17"/>
      <c r="HY14" s="17"/>
      <c r="HZ14" s="17"/>
      <c r="IA14" s="17"/>
      <c r="IB14" s="17"/>
      <c r="IC14" s="17"/>
      <c r="ID14" s="17"/>
      <c r="IE14" s="17"/>
      <c r="IF14" s="17"/>
      <c r="IG14" s="17"/>
      <c r="IH14" s="17"/>
      <c r="II14" s="620"/>
      <c r="IJ14" s="17"/>
      <c r="IK14" s="17"/>
      <c r="IT14" s="38"/>
    </row>
    <row r="15" spans="2:254" x14ac:dyDescent="0.2">
      <c r="Q15" s="739">
        <v>1956</v>
      </c>
      <c r="R15" s="721">
        <f>HDD_by_Division18!B20</f>
        <v>7009</v>
      </c>
      <c r="S15" s="38">
        <f>HDD_by_Division18!C20</f>
        <v>6294</v>
      </c>
      <c r="T15" s="94">
        <f t="shared" si="22"/>
        <v>6468.3902439024405</v>
      </c>
      <c r="V15">
        <f>CDD_by_Division18!B20</f>
        <v>279</v>
      </c>
      <c r="W15">
        <f>CDD_by_Division18!C20</f>
        <v>421</v>
      </c>
      <c r="X15" s="94">
        <f t="shared" si="23"/>
        <v>393.64220183486242</v>
      </c>
      <c r="Z15" s="325">
        <f t="shared" si="2"/>
        <v>0.97443583377987031</v>
      </c>
      <c r="AB15" s="380" t="s">
        <v>616</v>
      </c>
      <c r="AC15" s="380" t="s">
        <v>531</v>
      </c>
      <c r="AD15" s="380" t="s">
        <v>177</v>
      </c>
      <c r="AE15" s="380" t="s">
        <v>603</v>
      </c>
      <c r="AF15" s="380" t="s">
        <v>176</v>
      </c>
      <c r="AG15" s="380" t="s">
        <v>175</v>
      </c>
      <c r="AN15" s="97">
        <f t="shared" si="3"/>
        <v>1956</v>
      </c>
      <c r="AO15" s="105">
        <f t="shared" si="0"/>
        <v>7009</v>
      </c>
      <c r="AP15" s="106">
        <f t="shared" si="1"/>
        <v>6294</v>
      </c>
      <c r="AQ15" s="94">
        <f t="shared" si="4"/>
        <v>6476.9069767441842</v>
      </c>
      <c r="AS15" s="325">
        <f t="shared" si="5"/>
        <v>1.0099676199665286</v>
      </c>
      <c r="AT15" s="738"/>
      <c r="AU15" s="633" t="s">
        <v>1457</v>
      </c>
      <c r="AV15" s="4" t="s">
        <v>531</v>
      </c>
      <c r="AW15" s="4" t="s">
        <v>177</v>
      </c>
      <c r="AX15" s="4" t="s">
        <v>622</v>
      </c>
      <c r="AY15" s="4" t="s">
        <v>176</v>
      </c>
      <c r="AZ15" s="4" t="s">
        <v>175</v>
      </c>
      <c r="BA15" s="281"/>
      <c r="BB15" s="281"/>
      <c r="BC15" s="281"/>
      <c r="BD15" s="281"/>
      <c r="BE15" s="281"/>
      <c r="BF15" s="281"/>
      <c r="BG15" s="281"/>
      <c r="BH15" s="281"/>
      <c r="BJ15" s="49"/>
      <c r="BL15" s="739">
        <v>1956</v>
      </c>
      <c r="BM15" s="38">
        <f>HDD_by_Division18!D20</f>
        <v>6420</v>
      </c>
      <c r="BN15" s="38">
        <f>HDD_by_Division18!E20</f>
        <v>6692</v>
      </c>
      <c r="BO15" s="38">
        <f t="shared" si="24"/>
        <v>6643.2413793103442</v>
      </c>
      <c r="BQ15" s="38">
        <f>CDD_by_Division18!D20</f>
        <v>643</v>
      </c>
      <c r="BR15" s="38">
        <f>CDD_by_Division18!E20</f>
        <v>1060</v>
      </c>
      <c r="BS15" s="94">
        <f t="shared" si="32"/>
        <v>785.39024390243912</v>
      </c>
      <c r="BU15" s="325">
        <f t="shared" si="6"/>
        <v>1.0008497599547497</v>
      </c>
      <c r="BV15" s="738"/>
      <c r="BW15" s="4" t="s">
        <v>616</v>
      </c>
      <c r="BX15" s="4" t="s">
        <v>531</v>
      </c>
      <c r="BY15" s="4" t="s">
        <v>177</v>
      </c>
      <c r="BZ15" s="4" t="s">
        <v>603</v>
      </c>
      <c r="CA15" s="4" t="s">
        <v>176</v>
      </c>
      <c r="CB15" s="4" t="s">
        <v>175</v>
      </c>
      <c r="CC15" s="281"/>
      <c r="CD15" s="281"/>
      <c r="CE15" s="281"/>
      <c r="CF15" s="281"/>
      <c r="CG15" s="281"/>
      <c r="CH15" s="281"/>
      <c r="CI15" s="281"/>
      <c r="CK15" s="97">
        <f t="shared" si="7"/>
        <v>1956</v>
      </c>
      <c r="CL15" s="105">
        <f t="shared" si="8"/>
        <v>6420</v>
      </c>
      <c r="CM15" s="106">
        <f t="shared" si="9"/>
        <v>6692</v>
      </c>
      <c r="CN15" s="94">
        <f t="shared" si="10"/>
        <v>6495.0344827586214</v>
      </c>
      <c r="CP15" s="325">
        <f t="shared" si="11"/>
        <v>0.97480134705455235</v>
      </c>
      <c r="CQ15" s="738"/>
      <c r="CR15" s="582" t="s">
        <v>1457</v>
      </c>
      <c r="CS15" s="4" t="s">
        <v>531</v>
      </c>
      <c r="CT15" s="4" t="s">
        <v>177</v>
      </c>
      <c r="CU15" s="4" t="s">
        <v>622</v>
      </c>
      <c r="CV15" s="4" t="s">
        <v>176</v>
      </c>
      <c r="CW15" s="4" t="s">
        <v>175</v>
      </c>
      <c r="DE15" s="49"/>
      <c r="DF15" s="49"/>
      <c r="DH15" s="97">
        <v>1956</v>
      </c>
      <c r="DI15" s="38">
        <f>HDD_by_Division18!F20</f>
        <v>3309</v>
      </c>
      <c r="DJ15" s="38">
        <f>HDD_by_Division18!G20</f>
        <v>3306</v>
      </c>
      <c r="DK15" s="38">
        <f>HDD_by_Division18!H20</f>
        <v>2236</v>
      </c>
      <c r="DL15" s="38">
        <f t="shared" si="33"/>
        <v>3052.1010638297867</v>
      </c>
      <c r="DN15" s="38">
        <f>CDD_by_Division18!F20</f>
        <v>1517</v>
      </c>
      <c r="DO15" s="38">
        <f>CDD_by_Division18!G20</f>
        <v>1567</v>
      </c>
      <c r="DP15" s="38">
        <f>CDD_by_Division18!H20</f>
        <v>2693</v>
      </c>
      <c r="DQ15" s="38">
        <f t="shared" si="25"/>
        <v>1899.1734693877552</v>
      </c>
      <c r="DS15" s="325">
        <f t="shared" si="12"/>
        <v>0.99764011211136849</v>
      </c>
      <c r="DT15" s="738"/>
      <c r="DU15" s="4" t="s">
        <v>616</v>
      </c>
      <c r="DV15" s="4" t="s">
        <v>531</v>
      </c>
      <c r="DW15" s="4" t="s">
        <v>177</v>
      </c>
      <c r="DX15" s="4" t="s">
        <v>620</v>
      </c>
      <c r="DY15" s="4" t="s">
        <v>603</v>
      </c>
      <c r="DZ15" s="4" t="s">
        <v>176</v>
      </c>
      <c r="EA15" s="4" t="s">
        <v>175</v>
      </c>
      <c r="EB15" s="281"/>
      <c r="EC15" s="281"/>
      <c r="ED15" s="281"/>
      <c r="EE15" s="281"/>
      <c r="EF15" s="281"/>
      <c r="EG15" s="281"/>
      <c r="EI15" s="97">
        <f t="shared" si="13"/>
        <v>1956</v>
      </c>
      <c r="EJ15" s="105">
        <f t="shared" si="14"/>
        <v>3309</v>
      </c>
      <c r="EK15" s="105">
        <f t="shared" si="15"/>
        <v>3306</v>
      </c>
      <c r="EL15" s="105">
        <f t="shared" si="16"/>
        <v>2236</v>
      </c>
      <c r="EM15" s="38">
        <f t="shared" si="17"/>
        <v>2913.4340659340669</v>
      </c>
      <c r="EO15" s="325">
        <f t="shared" si="18"/>
        <v>0.97122022141173736</v>
      </c>
      <c r="EP15" s="738"/>
      <c r="EQ15" s="582" t="s">
        <v>1457</v>
      </c>
      <c r="ER15" s="4" t="s">
        <v>531</v>
      </c>
      <c r="ES15" s="4" t="s">
        <v>177</v>
      </c>
      <c r="ET15" s="4" t="s">
        <v>622</v>
      </c>
      <c r="EU15" s="4" t="s">
        <v>176</v>
      </c>
      <c r="EV15" s="4" t="s">
        <v>175</v>
      </c>
      <c r="FD15" s="49"/>
      <c r="FE15" s="49"/>
      <c r="FG15" s="281"/>
      <c r="FH15" s="97">
        <v>1956</v>
      </c>
      <c r="FI15" s="38">
        <f>HDD_by_Division18!I20</f>
        <v>6261</v>
      </c>
      <c r="FJ15" s="38">
        <f>HDD_by_Division18!J20</f>
        <v>3983</v>
      </c>
      <c r="FK15" s="38">
        <f t="shared" si="34"/>
        <v>4531.9156626506019</v>
      </c>
      <c r="FM15" s="38">
        <f>CDD_by_Division18!I20</f>
        <v>865</v>
      </c>
      <c r="FN15" s="38">
        <f>CDD_by_Division18!J20</f>
        <v>603</v>
      </c>
      <c r="FO15" s="94">
        <f t="shared" si="26"/>
        <v>688.9859154929577</v>
      </c>
      <c r="FP15" s="94"/>
      <c r="FQ15" s="325">
        <f t="shared" si="19"/>
        <v>0.99989708892164109</v>
      </c>
      <c r="FR15" s="738"/>
      <c r="FS15" s="4" t="s">
        <v>616</v>
      </c>
      <c r="FT15" s="4" t="s">
        <v>531</v>
      </c>
      <c r="FU15" s="4" t="s">
        <v>177</v>
      </c>
      <c r="FV15" s="4" t="s">
        <v>620</v>
      </c>
      <c r="FW15" s="4" t="s">
        <v>603</v>
      </c>
      <c r="FX15" s="4" t="s">
        <v>176</v>
      </c>
      <c r="FY15" s="4" t="s">
        <v>175</v>
      </c>
      <c r="FZ15" s="94"/>
      <c r="GA15" s="94"/>
      <c r="GB15" s="94"/>
      <c r="GC15" s="94"/>
      <c r="GD15" s="94"/>
      <c r="GI15" s="97">
        <f t="shared" si="27"/>
        <v>1956</v>
      </c>
      <c r="GJ15" s="105">
        <f t="shared" si="28"/>
        <v>6261</v>
      </c>
      <c r="GK15" s="105">
        <f t="shared" si="29"/>
        <v>3983</v>
      </c>
      <c r="GL15" s="38">
        <f t="shared" si="20"/>
        <v>4626.782608695652</v>
      </c>
      <c r="GN15" s="325">
        <f t="shared" si="21"/>
        <v>1.0415999010999037</v>
      </c>
      <c r="GO15" s="738"/>
      <c r="GP15" s="633" t="s">
        <v>1457</v>
      </c>
      <c r="GQ15" s="4" t="s">
        <v>531</v>
      </c>
      <c r="GR15" s="4" t="s">
        <v>177</v>
      </c>
      <c r="GS15" s="4" t="s">
        <v>622</v>
      </c>
      <c r="GT15" s="4" t="s">
        <v>176</v>
      </c>
      <c r="GU15" s="4" t="s">
        <v>175</v>
      </c>
      <c r="HD15" s="49"/>
      <c r="HK15" t="s">
        <v>188</v>
      </c>
      <c r="HL15" s="39">
        <v>1510</v>
      </c>
      <c r="HM15" s="113">
        <f>HL15/HL$17</f>
        <v>0.46036585365853661</v>
      </c>
      <c r="HN15" s="39">
        <f>E31</f>
        <v>1440</v>
      </c>
      <c r="HO15" s="48">
        <f>HN15/HN$17</f>
        <v>0.21396731054977711</v>
      </c>
      <c r="HQ15">
        <f t="shared" si="35"/>
        <v>1956</v>
      </c>
      <c r="HR15" s="17">
        <f t="shared" si="30"/>
        <v>0.9954245741851645</v>
      </c>
      <c r="HS15" s="17">
        <f t="shared" si="31"/>
        <v>0.9938416633756697</v>
      </c>
      <c r="HT15" s="17"/>
      <c r="HU15" s="620"/>
      <c r="HV15" s="17"/>
      <c r="HW15" s="17"/>
      <c r="HX15" s="17"/>
      <c r="HY15" s="17"/>
      <c r="HZ15" s="17"/>
      <c r="IA15" s="17"/>
      <c r="IB15" s="17"/>
      <c r="IC15" s="17"/>
      <c r="ID15" s="17"/>
      <c r="IE15" s="17"/>
      <c r="IF15" s="17"/>
      <c r="IG15" s="17"/>
      <c r="IH15" s="17"/>
      <c r="II15" s="620"/>
      <c r="IJ15" s="17"/>
      <c r="IK15" s="17"/>
      <c r="IT15" s="38"/>
    </row>
    <row r="16" spans="2:254" x14ac:dyDescent="0.2">
      <c r="B16" s="1" t="s">
        <v>186</v>
      </c>
      <c r="Q16" s="739">
        <v>1957</v>
      </c>
      <c r="R16" s="721">
        <f>HDD_by_Division18!B21</f>
        <v>6444</v>
      </c>
      <c r="S16" s="38">
        <f>HDD_by_Division18!C21</f>
        <v>5967</v>
      </c>
      <c r="T16" s="94">
        <f t="shared" si="22"/>
        <v>6083.3414634146347</v>
      </c>
      <c r="V16">
        <f>CDD_by_Division18!B21</f>
        <v>358</v>
      </c>
      <c r="W16">
        <f>CDD_by_Division18!C21</f>
        <v>570</v>
      </c>
      <c r="X16" s="94">
        <f t="shared" si="23"/>
        <v>529.1559633027523</v>
      </c>
      <c r="Z16" s="325">
        <f t="shared" si="2"/>
        <v>0.99712969717170608</v>
      </c>
      <c r="AA16" s="733" t="s">
        <v>1577</v>
      </c>
      <c r="AB16" s="828">
        <f t="array" ref="AB16:AG20">LINEST(AH44:AH76,AC44:AG76,1,1)</f>
        <v>-2.5737752352260047E-4</v>
      </c>
      <c r="AC16" s="828">
        <v>2.1917928045378021E-2</v>
      </c>
      <c r="AD16" s="828">
        <v>-0.51576711946559184</v>
      </c>
      <c r="AE16" s="828">
        <v>2.6795002036640271E-3</v>
      </c>
      <c r="AF16" s="828">
        <v>5.5526264590621626E-4</v>
      </c>
      <c r="AG16" s="828">
        <v>12.437697088635032</v>
      </c>
      <c r="AN16" s="97">
        <f t="shared" si="3"/>
        <v>1957</v>
      </c>
      <c r="AO16" s="105">
        <f t="shared" si="0"/>
        <v>6444</v>
      </c>
      <c r="AP16" s="106">
        <f t="shared" si="1"/>
        <v>5967</v>
      </c>
      <c r="AQ16" s="94">
        <f t="shared" si="4"/>
        <v>6089.0232558139523</v>
      </c>
      <c r="AS16" s="325">
        <f t="shared" si="5"/>
        <v>0.96354817404164783</v>
      </c>
      <c r="AT16" s="733" t="s">
        <v>1653</v>
      </c>
      <c r="AU16" s="828">
        <f t="array" ref="AU16:AZ20">LINEST(BB44:BB76,AV44:AZ76,1,1)</f>
        <v>-2.714912078030244</v>
      </c>
      <c r="AV16" s="828">
        <v>7.1859761167357332E-3</v>
      </c>
      <c r="AW16" s="828">
        <v>-1.0943959828142966</v>
      </c>
      <c r="AX16" s="829">
        <v>7.7883111950338081E-6</v>
      </c>
      <c r="AY16" s="828">
        <v>6.9868507005512196E-3</v>
      </c>
      <c r="AZ16" s="828">
        <v>38.790659006271035</v>
      </c>
      <c r="BA16" s="281"/>
      <c r="BB16" s="281"/>
      <c r="BC16" s="281"/>
      <c r="BD16" s="281"/>
      <c r="BE16" s="281"/>
      <c r="BF16" s="281"/>
      <c r="BG16" s="281"/>
      <c r="BH16" s="281"/>
      <c r="BJ16" s="49"/>
      <c r="BL16" s="739">
        <v>1957</v>
      </c>
      <c r="BM16" s="38">
        <f>HDD_by_Division18!D21</f>
        <v>6553</v>
      </c>
      <c r="BN16" s="38">
        <f>HDD_by_Division18!E21</f>
        <v>6844</v>
      </c>
      <c r="BO16" s="38">
        <f t="shared" si="24"/>
        <v>6786.3965517241377</v>
      </c>
      <c r="BQ16" s="38">
        <f>CDD_by_Division18!D21</f>
        <v>660</v>
      </c>
      <c r="BR16" s="38">
        <f>CDD_by_Division18!E21</f>
        <v>920</v>
      </c>
      <c r="BS16" s="94">
        <f t="shared" si="32"/>
        <v>748.78048780487825</v>
      </c>
      <c r="BU16" s="325">
        <f t="shared" si="6"/>
        <v>0.99797378186852759</v>
      </c>
      <c r="BV16" s="733" t="s">
        <v>1653</v>
      </c>
      <c r="BW16" s="828">
        <f t="array" ref="BW16:CB20">LINEST(CD44:CD76,BX44:CB76,1,1)</f>
        <v>-5.7642635848594373E-4</v>
      </c>
      <c r="BX16" s="828">
        <v>4.9353257994625102E-2</v>
      </c>
      <c r="BY16" s="828">
        <v>-1.2460743750858791</v>
      </c>
      <c r="BZ16" s="828">
        <v>3.1462963461621764E-3</v>
      </c>
      <c r="CA16" s="828">
        <v>5.1510951095811396E-4</v>
      </c>
      <c r="CB16" s="828">
        <v>22.732243023670726</v>
      </c>
      <c r="CC16" s="281"/>
      <c r="CD16" s="281"/>
      <c r="CE16" s="281"/>
      <c r="CF16" s="281"/>
      <c r="CG16" s="281"/>
      <c r="CH16" s="281"/>
      <c r="CI16" s="281"/>
      <c r="CK16" s="97">
        <f t="shared" si="7"/>
        <v>1957</v>
      </c>
      <c r="CL16" s="105">
        <f t="shared" si="8"/>
        <v>6553</v>
      </c>
      <c r="CM16" s="106">
        <f t="shared" si="9"/>
        <v>6844</v>
      </c>
      <c r="CN16" s="94">
        <f t="shared" si="10"/>
        <v>6633.2758620689656</v>
      </c>
      <c r="CP16" s="325">
        <f t="shared" si="11"/>
        <v>0.99086066818586205</v>
      </c>
      <c r="CQ16" s="733" t="s">
        <v>1653</v>
      </c>
      <c r="CR16" s="828">
        <f t="array" ref="CR16:CW20">LINEST(CY44:CY76,CS44:CW76,1,1)</f>
        <v>-2.8796247087985329</v>
      </c>
      <c r="CS16" s="828">
        <v>1.3581344468023698E-2</v>
      </c>
      <c r="CT16" s="828">
        <v>-1.9048356231456436</v>
      </c>
      <c r="CU16" s="829">
        <v>2.4448795107143025E-5</v>
      </c>
      <c r="CV16" s="828">
        <v>5.6725425529553734E-3</v>
      </c>
      <c r="CW16" s="828">
        <v>61.45229340352396</v>
      </c>
      <c r="DE16" s="49"/>
      <c r="DF16" s="49"/>
      <c r="DH16" s="97">
        <v>1957</v>
      </c>
      <c r="DI16" s="38">
        <f>HDD_by_Division18!F21</f>
        <v>3231</v>
      </c>
      <c r="DJ16" s="38">
        <f>HDD_by_Division18!G21</f>
        <v>3308</v>
      </c>
      <c r="DK16" s="38">
        <f>HDD_by_Division18!H21</f>
        <v>2281</v>
      </c>
      <c r="DL16" s="38">
        <f t="shared" si="33"/>
        <v>3019.5585106382978</v>
      </c>
      <c r="DN16" s="38">
        <f>CDD_by_Division18!F21</f>
        <v>1647</v>
      </c>
      <c r="DO16" s="38">
        <f>CDD_by_Division18!G21</f>
        <v>1577</v>
      </c>
      <c r="DP16" s="38">
        <f>CDD_by_Division18!H21</f>
        <v>2332</v>
      </c>
      <c r="DQ16" s="38">
        <f t="shared" si="25"/>
        <v>1854.3367346938776</v>
      </c>
      <c r="DS16" s="325">
        <f t="shared" si="12"/>
        <v>0.9912613509693341</v>
      </c>
      <c r="DT16" s="733" t="s">
        <v>1653</v>
      </c>
      <c r="DU16" s="828">
        <f t="array" ref="DU16:EA20">LINEST(EC44:EC76,DV44:EA76,1,1)</f>
        <v>-6.0199496597560881E-5</v>
      </c>
      <c r="DV16" s="828">
        <v>-8.4782350951080644E-3</v>
      </c>
      <c r="DW16" s="828">
        <v>0.89685813628613476</v>
      </c>
      <c r="DX16" s="829">
        <v>-8.1545307479707947E-5</v>
      </c>
      <c r="DY16" s="828">
        <v>6.9132242112360303E-3</v>
      </c>
      <c r="DZ16" s="828">
        <v>1.7019562045311786E-3</v>
      </c>
      <c r="EA16" s="828">
        <v>-1.0490315309663996</v>
      </c>
      <c r="EB16" s="281"/>
      <c r="EC16" s="281"/>
      <c r="ED16" s="281"/>
      <c r="EE16" s="281"/>
      <c r="EF16" s="281"/>
      <c r="EG16" s="281"/>
      <c r="EI16" s="97">
        <f t="shared" si="13"/>
        <v>1957</v>
      </c>
      <c r="EJ16" s="105">
        <f t="shared" si="14"/>
        <v>3231</v>
      </c>
      <c r="EK16" s="105">
        <f t="shared" si="15"/>
        <v>3308</v>
      </c>
      <c r="EL16" s="105">
        <f t="shared" si="16"/>
        <v>2281</v>
      </c>
      <c r="EM16" s="38">
        <f t="shared" si="17"/>
        <v>2895.6593406593415</v>
      </c>
      <c r="EO16" s="325">
        <f t="shared" si="18"/>
        <v>0.96703827031366607</v>
      </c>
      <c r="EP16" s="733" t="s">
        <v>1653</v>
      </c>
      <c r="EQ16" s="828">
        <f t="array" ref="EQ16:EV20">LINEST(EX44:EX76,ER44:EV76,1,1)</f>
        <v>-1.5287415977923922</v>
      </c>
      <c r="ER16" s="828">
        <v>1.1420264478071738E-2</v>
      </c>
      <c r="ES16" s="828">
        <v>-1.2705394220658828</v>
      </c>
      <c r="ET16" s="829">
        <v>-1.1240794099950009E-5</v>
      </c>
      <c r="EU16" s="828">
        <v>6.4947085542224822E-3</v>
      </c>
      <c r="EV16" s="828">
        <v>36.39452416637598</v>
      </c>
      <c r="FD16" s="49"/>
      <c r="FE16" s="49"/>
      <c r="FG16" s="281"/>
      <c r="FH16" s="97">
        <v>1957</v>
      </c>
      <c r="FI16" s="38">
        <f>HDD_by_Division18!I21</f>
        <v>6339</v>
      </c>
      <c r="FJ16" s="38">
        <f>HDD_by_Division18!J21</f>
        <v>3877</v>
      </c>
      <c r="FK16" s="38">
        <f t="shared" si="34"/>
        <v>4470.2530120481915</v>
      </c>
      <c r="FM16" s="38">
        <f>CDD_by_Division18!I21</f>
        <v>817</v>
      </c>
      <c r="FN16" s="38">
        <f>CDD_by_Division18!J21</f>
        <v>666</v>
      </c>
      <c r="FO16" s="94">
        <f t="shared" si="26"/>
        <v>720.04225352112678</v>
      </c>
      <c r="FP16" s="94"/>
      <c r="FQ16" s="325">
        <f t="shared" si="19"/>
        <v>1.0006706442290023</v>
      </c>
      <c r="FR16" s="733" t="s">
        <v>1653</v>
      </c>
      <c r="FS16" s="828">
        <f t="array" ref="FS16:FY20">LINEST(GA44:GA76,FT44:FY76,1,1)</f>
        <v>-3.0187733792833227E-4</v>
      </c>
      <c r="FT16" s="828">
        <v>2.6314063833732543E-2</v>
      </c>
      <c r="FU16" s="828">
        <v>-0.81235697408550989</v>
      </c>
      <c r="FV16" s="829">
        <v>3.0456870188673785E-5</v>
      </c>
      <c r="FW16" s="828">
        <v>8.9628378230359462E-4</v>
      </c>
      <c r="FX16" s="828">
        <v>1.1429975975418116E-3</v>
      </c>
      <c r="FY16" s="828">
        <v>22.320623095547909</v>
      </c>
      <c r="FZ16" s="94"/>
      <c r="GA16" s="94"/>
      <c r="GB16" s="94"/>
      <c r="GC16" s="94"/>
      <c r="GD16" s="94"/>
      <c r="GI16" s="97">
        <f t="shared" si="27"/>
        <v>1957</v>
      </c>
      <c r="GJ16" s="105">
        <f t="shared" si="28"/>
        <v>6339</v>
      </c>
      <c r="GK16" s="105">
        <f t="shared" si="29"/>
        <v>3877</v>
      </c>
      <c r="GL16" s="38">
        <f t="shared" si="20"/>
        <v>4572.782608695652</v>
      </c>
      <c r="GN16" s="325">
        <f t="shared" si="21"/>
        <v>1.0342093509296852</v>
      </c>
      <c r="GO16" s="733" t="s">
        <v>1653</v>
      </c>
      <c r="GP16" s="828">
        <f t="array" ref="GP16:GU20">LINEST(GW44:GW76,GQ44:GU76,1,1)</f>
        <v>-2.1292774480905847</v>
      </c>
      <c r="GQ16" s="828">
        <v>1.1725958457708232E-2</v>
      </c>
      <c r="GR16" s="828">
        <v>-0.80869675456157641</v>
      </c>
      <c r="GS16" s="829">
        <v>-1.0732441444513176E-4</v>
      </c>
      <c r="GT16" s="828">
        <v>9.3766648931008344E-3</v>
      </c>
      <c r="GU16" s="828">
        <v>25.481669227537495</v>
      </c>
      <c r="HD16" s="49"/>
      <c r="HK16" t="s">
        <v>189</v>
      </c>
      <c r="HL16" s="39">
        <v>560</v>
      </c>
      <c r="HM16" s="113">
        <f>HL16/HL$17</f>
        <v>0.17073170731707318</v>
      </c>
      <c r="HN16" s="39">
        <f>E32</f>
        <v>990</v>
      </c>
      <c r="HO16" s="48">
        <f>HN16/HN$17</f>
        <v>0.14710252600297177</v>
      </c>
      <c r="HQ16">
        <f t="shared" si="35"/>
        <v>1957</v>
      </c>
      <c r="HR16" s="17">
        <f t="shared" si="30"/>
        <v>0.99522309664187447</v>
      </c>
      <c r="HS16" s="17">
        <f t="shared" si="31"/>
        <v>0.98438876315836921</v>
      </c>
      <c r="HT16" s="17"/>
      <c r="HU16" s="620"/>
      <c r="HV16" s="17"/>
      <c r="HW16" s="17"/>
      <c r="HX16" s="17"/>
      <c r="HY16" s="17"/>
      <c r="HZ16" s="17"/>
      <c r="IA16" s="17"/>
      <c r="IB16" s="17"/>
      <c r="IC16" s="17"/>
      <c r="ID16" s="17"/>
      <c r="IE16" s="17"/>
      <c r="IF16" s="17"/>
      <c r="IG16" s="17"/>
      <c r="IH16" s="17"/>
      <c r="II16" s="620"/>
      <c r="IJ16" s="17"/>
      <c r="IK16" s="17"/>
      <c r="IT16" s="38"/>
    </row>
    <row r="17" spans="2:270" x14ac:dyDescent="0.2">
      <c r="B17" s="88" t="s">
        <v>185</v>
      </c>
      <c r="Q17" s="739">
        <v>1958</v>
      </c>
      <c r="R17" s="721">
        <f>HDD_by_Division18!B22</f>
        <v>7231</v>
      </c>
      <c r="S17" s="38">
        <f>HDD_by_Division18!C22</f>
        <v>6741</v>
      </c>
      <c r="T17" s="94">
        <f t="shared" si="22"/>
        <v>6860.5121951219526</v>
      </c>
      <c r="V17">
        <f>CDD_by_Division18!B22</f>
        <v>287</v>
      </c>
      <c r="W17">
        <f>CDD_by_Division18!C22</f>
        <v>459</v>
      </c>
      <c r="X17" s="94">
        <f t="shared" si="23"/>
        <v>425.86238532110093</v>
      </c>
      <c r="Z17" s="325">
        <f t="shared" si="2"/>
        <v>0.98735095774211079</v>
      </c>
      <c r="AA17" s="733" t="s">
        <v>1578</v>
      </c>
      <c r="AB17" s="828">
        <v>8.4966536870207551E-5</v>
      </c>
      <c r="AC17" s="828">
        <v>8.1880124492252852E-3</v>
      </c>
      <c r="AD17" s="828">
        <v>0.25122549904497471</v>
      </c>
      <c r="AE17" s="828">
        <v>5.9547045690131275E-4</v>
      </c>
      <c r="AF17" s="828">
        <v>1.7727736283414106E-4</v>
      </c>
      <c r="AG17" s="828">
        <v>2.7613839153813675</v>
      </c>
      <c r="AN17" s="97">
        <f t="shared" si="3"/>
        <v>1958</v>
      </c>
      <c r="AO17" s="105">
        <f t="shared" si="0"/>
        <v>7231</v>
      </c>
      <c r="AP17" s="106">
        <f t="shared" si="1"/>
        <v>6741</v>
      </c>
      <c r="AQ17" s="94">
        <f t="shared" si="4"/>
        <v>6866.3488372092997</v>
      </c>
      <c r="AS17" s="325">
        <f t="shared" si="5"/>
        <v>1.0552299030750185</v>
      </c>
      <c r="AT17" s="733" t="s">
        <v>1578</v>
      </c>
      <c r="AU17" s="828">
        <v>1.6087334000065181</v>
      </c>
      <c r="AV17" s="828">
        <v>3.2774292182296346E-3</v>
      </c>
      <c r="AW17" s="828">
        <v>0.58118880313314947</v>
      </c>
      <c r="AX17" s="828">
        <v>7.8371598150119536E-5</v>
      </c>
      <c r="AY17" s="828">
        <v>2.5722614121676973E-3</v>
      </c>
      <c r="AZ17" s="828">
        <v>17.087017686879125</v>
      </c>
      <c r="BA17" s="281"/>
      <c r="BB17" s="281"/>
      <c r="BC17" s="281"/>
      <c r="BD17" s="281"/>
      <c r="BE17" s="281"/>
      <c r="BF17" s="281"/>
      <c r="BG17" s="281"/>
      <c r="BH17" s="281"/>
      <c r="BJ17" s="49"/>
      <c r="BL17" s="739">
        <v>1958</v>
      </c>
      <c r="BM17" s="38">
        <f>HDD_by_Division18!D22</f>
        <v>6985</v>
      </c>
      <c r="BN17" s="38">
        <f>HDD_by_Division18!E22</f>
        <v>6901</v>
      </c>
      <c r="BO17" s="38">
        <f t="shared" si="24"/>
        <v>7070.6724137931033</v>
      </c>
      <c r="BQ17" s="38">
        <f>CDD_by_Division18!D22</f>
        <v>541</v>
      </c>
      <c r="BR17" s="38">
        <f>CDD_by_Division18!E22</f>
        <v>791</v>
      </c>
      <c r="BS17" s="94">
        <f t="shared" si="32"/>
        <v>626.36585365853671</v>
      </c>
      <c r="BU17" s="325">
        <f t="shared" si="6"/>
        <v>0.98112352434534456</v>
      </c>
      <c r="BV17" s="733" t="s">
        <v>1578</v>
      </c>
      <c r="BW17" s="828">
        <v>8.2507938063628336E-5</v>
      </c>
      <c r="BX17" s="828">
        <v>7.9569869000615696E-3</v>
      </c>
      <c r="BY17" s="828">
        <v>0.24436542072816811</v>
      </c>
      <c r="BZ17" s="828">
        <v>4.5560293822229358E-4</v>
      </c>
      <c r="CA17" s="828">
        <v>1.3831299558369556E-4</v>
      </c>
      <c r="CB17" s="828">
        <v>2.8074215726260632</v>
      </c>
      <c r="CC17" s="281"/>
      <c r="CD17" s="281"/>
      <c r="CE17" s="281"/>
      <c r="CF17" s="281"/>
      <c r="CG17" s="281"/>
      <c r="CH17" s="281"/>
      <c r="CI17" s="281"/>
      <c r="CK17" s="97">
        <f t="shared" si="7"/>
        <v>1958</v>
      </c>
      <c r="CL17" s="105">
        <f t="shared" si="8"/>
        <v>6985</v>
      </c>
      <c r="CM17" s="106">
        <f t="shared" si="9"/>
        <v>6901</v>
      </c>
      <c r="CN17" s="94">
        <f t="shared" si="10"/>
        <v>6961.8275862068967</v>
      </c>
      <c r="CP17" s="325">
        <f t="shared" si="11"/>
        <v>1.0284278647192304</v>
      </c>
      <c r="CQ17" s="733" t="s">
        <v>1578</v>
      </c>
      <c r="CR17" s="828">
        <v>1.5031855945691908</v>
      </c>
      <c r="CS17" s="828">
        <v>2.8369077919616812E-3</v>
      </c>
      <c r="CT17" s="828">
        <v>0.40541116270203603</v>
      </c>
      <c r="CU17" s="828">
        <v>5.1086188474327005E-5</v>
      </c>
      <c r="CV17" s="828">
        <v>1.7765383679210001E-3</v>
      </c>
      <c r="CW17" s="828">
        <v>12.449714190790399</v>
      </c>
      <c r="DE17" s="49"/>
      <c r="DF17" s="49"/>
      <c r="DH17" s="97">
        <v>1958</v>
      </c>
      <c r="DI17" s="38">
        <f>HDD_by_Division18!F22</f>
        <v>3951</v>
      </c>
      <c r="DJ17" s="38">
        <f>HDD_by_Division18!G22</f>
        <v>4219</v>
      </c>
      <c r="DK17" s="38">
        <f>HDD_by_Division18!H22</f>
        <v>2819</v>
      </c>
      <c r="DL17" s="38">
        <f t="shared" si="33"/>
        <v>3731.4627659574462</v>
      </c>
      <c r="DN17" s="38">
        <f>CDD_by_Division18!F22</f>
        <v>1552</v>
      </c>
      <c r="DO17" s="38">
        <f>CDD_by_Division18!G22</f>
        <v>1487</v>
      </c>
      <c r="DP17" s="38">
        <f>CDD_by_Division18!H22</f>
        <v>2396</v>
      </c>
      <c r="DQ17" s="38">
        <f t="shared" si="25"/>
        <v>1809.6700680272111</v>
      </c>
      <c r="DS17" s="325">
        <f t="shared" si="12"/>
        <v>1.0136167611774087</v>
      </c>
      <c r="DT17" s="733" t="s">
        <v>1578</v>
      </c>
      <c r="DU17" s="828">
        <v>1.1655907621208507E-4</v>
      </c>
      <c r="DV17" s="828">
        <v>1.1086248718119961E-2</v>
      </c>
      <c r="DW17" s="828">
        <v>0.38647493362662433</v>
      </c>
      <c r="DX17" s="828">
        <v>6.2122816780973611E-5</v>
      </c>
      <c r="DY17" s="828">
        <v>2.2195565102469017E-3</v>
      </c>
      <c r="DZ17" s="828">
        <v>3.7692277743051847E-4</v>
      </c>
      <c r="EA17" s="828">
        <v>6.6788207191834648</v>
      </c>
      <c r="EB17" s="281"/>
      <c r="EC17" s="281"/>
      <c r="ED17" s="281"/>
      <c r="EE17" s="281"/>
      <c r="EF17" s="281"/>
      <c r="EG17" s="281"/>
      <c r="EI17" s="97">
        <f t="shared" si="13"/>
        <v>1958</v>
      </c>
      <c r="EJ17" s="105">
        <f t="shared" si="14"/>
        <v>3951</v>
      </c>
      <c r="EK17" s="105">
        <f t="shared" si="15"/>
        <v>4219</v>
      </c>
      <c r="EL17" s="105">
        <f t="shared" si="16"/>
        <v>2819</v>
      </c>
      <c r="EM17" s="38">
        <f t="shared" si="17"/>
        <v>3584.3406593406607</v>
      </c>
      <c r="EO17" s="325">
        <f t="shared" si="18"/>
        <v>1.1187445213086966</v>
      </c>
      <c r="EP17" s="733" t="s">
        <v>1578</v>
      </c>
      <c r="EQ17" s="828">
        <v>0.69971749741974865</v>
      </c>
      <c r="ER17" s="828">
        <v>1.4675283619393661E-3</v>
      </c>
      <c r="ES17" s="828">
        <v>0.18776898619785193</v>
      </c>
      <c r="ET17" s="828">
        <v>4.6406444769567282E-5</v>
      </c>
      <c r="EU17" s="828">
        <v>1.6465399828136001E-3</v>
      </c>
      <c r="EV17" s="828">
        <v>5.3573887889613117</v>
      </c>
      <c r="FD17" s="49"/>
      <c r="FE17" s="49"/>
      <c r="FG17" s="281"/>
      <c r="FH17" s="97">
        <v>1958</v>
      </c>
      <c r="FI17" s="38">
        <f>HDD_by_Division18!I22</f>
        <v>5915</v>
      </c>
      <c r="FJ17" s="38">
        <f>HDD_by_Division18!J22</f>
        <v>3335</v>
      </c>
      <c r="FK17" s="38">
        <f t="shared" si="34"/>
        <v>3956.6867469879517</v>
      </c>
      <c r="FM17" s="38">
        <f>CDD_by_Division18!I22</f>
        <v>958</v>
      </c>
      <c r="FN17" s="38">
        <f>CDD_by_Division18!J22</f>
        <v>820</v>
      </c>
      <c r="FO17" s="94">
        <f t="shared" si="26"/>
        <v>872.36619718309862</v>
      </c>
      <c r="FP17" s="94"/>
      <c r="FQ17" s="325">
        <f t="shared" si="19"/>
        <v>0.99258376134776483</v>
      </c>
      <c r="FR17" s="733" t="s">
        <v>1578</v>
      </c>
      <c r="FS17" s="828">
        <v>9.2223858212869031E-5</v>
      </c>
      <c r="FT17" s="828">
        <v>8.7953478487281349E-3</v>
      </c>
      <c r="FU17" s="828">
        <v>0.27342893680827007</v>
      </c>
      <c r="FV17" s="828">
        <v>1.034581146633039E-4</v>
      </c>
      <c r="FW17" s="828">
        <v>3.5044028571120686E-3</v>
      </c>
      <c r="FX17" s="828">
        <v>3.7092084549922197E-4</v>
      </c>
      <c r="FY17" s="828">
        <v>4.0485660003862405</v>
      </c>
      <c r="FZ17" s="94"/>
      <c r="GA17" s="94"/>
      <c r="GB17" s="94"/>
      <c r="GC17" s="94"/>
      <c r="GD17" s="94"/>
      <c r="GI17" s="97">
        <f t="shared" si="27"/>
        <v>1958</v>
      </c>
      <c r="GJ17" s="105">
        <f t="shared" si="28"/>
        <v>5915</v>
      </c>
      <c r="GK17" s="105">
        <f t="shared" si="29"/>
        <v>3335</v>
      </c>
      <c r="GL17" s="38">
        <f t="shared" si="20"/>
        <v>4064.130434782609</v>
      </c>
      <c r="GN17" s="325">
        <f t="shared" si="21"/>
        <v>0.96108277555375932</v>
      </c>
      <c r="GO17" s="733" t="s">
        <v>1578</v>
      </c>
      <c r="GP17" s="828">
        <v>1.035112115525354</v>
      </c>
      <c r="GQ17" s="828">
        <v>2.3367067657387454E-3</v>
      </c>
      <c r="GR17" s="828">
        <v>0.36803851270449894</v>
      </c>
      <c r="GS17" s="828">
        <v>6.6143305953941076E-5</v>
      </c>
      <c r="GT17" s="828">
        <v>2.2867517241690937E-3</v>
      </c>
      <c r="GU17" s="828">
        <v>10.476575479975628</v>
      </c>
      <c r="HD17" s="49"/>
      <c r="HK17" t="s">
        <v>224</v>
      </c>
      <c r="HL17" s="39">
        <f>SUM(HL13:HL16)</f>
        <v>3280</v>
      </c>
      <c r="HM17" s="114">
        <f>SUM(HM13:HM16)</f>
        <v>1</v>
      </c>
      <c r="HN17" s="39">
        <f>SUM(HN13:HN16)</f>
        <v>6730</v>
      </c>
      <c r="HO17" s="39">
        <f>SUM(HO13:HO16)</f>
        <v>1</v>
      </c>
      <c r="HQ17">
        <f t="shared" si="35"/>
        <v>1958</v>
      </c>
      <c r="HR17" s="17">
        <f t="shared" si="30"/>
        <v>0.99893127252651903</v>
      </c>
      <c r="HS17" s="17">
        <f t="shared" si="31"/>
        <v>1.0454525661270417</v>
      </c>
      <c r="HT17" s="17"/>
      <c r="HU17" s="620"/>
      <c r="HV17" s="17"/>
      <c r="HW17" s="17"/>
      <c r="HX17" s="17"/>
      <c r="HY17" s="17"/>
      <c r="HZ17" s="17"/>
      <c r="IA17" s="17"/>
      <c r="IB17" s="17"/>
      <c r="IC17" s="17"/>
      <c r="ID17" s="17"/>
      <c r="IE17" s="17"/>
      <c r="IF17" s="17"/>
      <c r="IG17" s="17"/>
      <c r="IH17" s="17"/>
      <c r="II17" s="620"/>
      <c r="IJ17" s="17"/>
      <c r="IK17" s="17"/>
      <c r="IT17" s="38"/>
    </row>
    <row r="18" spans="2:270" x14ac:dyDescent="0.2">
      <c r="B18" s="93" t="s">
        <v>80</v>
      </c>
      <c r="C18" s="103" t="s">
        <v>229</v>
      </c>
      <c r="D18" s="103"/>
      <c r="E18" s="103"/>
      <c r="F18" s="103"/>
      <c r="G18" s="103"/>
      <c r="H18" s="103"/>
      <c r="I18" s="103"/>
      <c r="J18" s="103"/>
      <c r="K18" s="103"/>
      <c r="L18" s="103"/>
      <c r="M18" s="103"/>
      <c r="N18" s="103"/>
      <c r="O18" s="103"/>
      <c r="Q18" s="739">
        <v>1959</v>
      </c>
      <c r="R18" s="721">
        <f>HDD_by_Division18!B23</f>
        <v>6631</v>
      </c>
      <c r="S18" s="38">
        <f>HDD_by_Division18!C23</f>
        <v>6015</v>
      </c>
      <c r="T18" s="94">
        <f t="shared" si="22"/>
        <v>6165.243902439026</v>
      </c>
      <c r="V18">
        <f>CDD_by_Division18!B23</f>
        <v>463</v>
      </c>
      <c r="W18">
        <f>CDD_by_Division18!C23</f>
        <v>720</v>
      </c>
      <c r="X18" s="94">
        <f t="shared" si="23"/>
        <v>670.48623853211018</v>
      </c>
      <c r="Z18" s="325">
        <f t="shared" si="2"/>
        <v>1.0162293747816276</v>
      </c>
      <c r="AA18" s="733" t="s">
        <v>1579</v>
      </c>
      <c r="AB18" s="828">
        <v>0.85325389397006923</v>
      </c>
      <c r="AC18" s="828">
        <v>0.32890495164641603</v>
      </c>
      <c r="AD18" s="828" t="e">
        <v>#N/A</v>
      </c>
      <c r="AE18" s="828" t="e">
        <v>#N/A</v>
      </c>
      <c r="AF18" s="828" t="e">
        <v>#N/A</v>
      </c>
      <c r="AG18" s="828" t="e">
        <v>#N/A</v>
      </c>
      <c r="AN18" s="97">
        <f t="shared" si="3"/>
        <v>1959</v>
      </c>
      <c r="AO18" s="105">
        <f t="shared" si="0"/>
        <v>6631</v>
      </c>
      <c r="AP18" s="106">
        <f t="shared" si="1"/>
        <v>6015</v>
      </c>
      <c r="AQ18" s="94">
        <f t="shared" si="4"/>
        <v>6172.5813953488359</v>
      </c>
      <c r="AS18" s="325">
        <f t="shared" si="5"/>
        <v>0.97366372482420727</v>
      </c>
      <c r="AT18" s="733" t="s">
        <v>1579</v>
      </c>
      <c r="AU18" s="828">
        <v>0.97325797778809231</v>
      </c>
      <c r="AV18" s="828">
        <v>1.3931657015327237</v>
      </c>
      <c r="AW18" s="828" t="e">
        <v>#N/A</v>
      </c>
      <c r="AX18" s="828" t="e">
        <v>#N/A</v>
      </c>
      <c r="AY18" s="828" t="e">
        <v>#N/A</v>
      </c>
      <c r="AZ18" s="828" t="e">
        <v>#N/A</v>
      </c>
      <c r="BA18" s="281"/>
      <c r="BB18" s="281"/>
      <c r="BC18" s="281"/>
      <c r="BD18" s="281"/>
      <c r="BE18" s="281"/>
      <c r="BF18" s="281"/>
      <c r="BG18" s="281"/>
      <c r="BH18" s="281"/>
      <c r="BJ18" s="49"/>
      <c r="BL18" s="739">
        <v>1959</v>
      </c>
      <c r="BM18" s="38">
        <f>HDD_by_Division18!D23</f>
        <v>6661</v>
      </c>
      <c r="BN18" s="38">
        <f>HDD_by_Division18!E23</f>
        <v>6980</v>
      </c>
      <c r="BO18" s="38">
        <f t="shared" si="24"/>
        <v>6907.8448275862065</v>
      </c>
      <c r="BQ18" s="38">
        <f>CDD_by_Division18!D23</f>
        <v>887</v>
      </c>
      <c r="BR18" s="38">
        <f>CDD_by_Division18!E23</f>
        <v>991</v>
      </c>
      <c r="BS18" s="94">
        <f t="shared" si="32"/>
        <v>922.51219512195144</v>
      </c>
      <c r="BU18" s="325">
        <f t="shared" si="6"/>
        <v>1.0207443866214754</v>
      </c>
      <c r="BV18" s="733" t="s">
        <v>1579</v>
      </c>
      <c r="BW18" s="828">
        <v>0.90972597435181379</v>
      </c>
      <c r="BX18" s="828">
        <v>0.31344905713265681</v>
      </c>
      <c r="BY18" s="828" t="e">
        <v>#N/A</v>
      </c>
      <c r="BZ18" s="828" t="e">
        <v>#N/A</v>
      </c>
      <c r="CA18" s="828" t="e">
        <v>#N/A</v>
      </c>
      <c r="CB18" s="828" t="e">
        <v>#N/A</v>
      </c>
      <c r="CC18" s="281"/>
      <c r="CD18" s="281"/>
      <c r="CE18" s="281"/>
      <c r="CF18" s="281"/>
      <c r="CG18" s="281"/>
      <c r="CH18" s="281"/>
      <c r="CI18" s="281"/>
      <c r="CK18" s="97">
        <f t="shared" si="7"/>
        <v>1959</v>
      </c>
      <c r="CL18" s="105">
        <f t="shared" si="8"/>
        <v>6661</v>
      </c>
      <c r="CM18" s="106">
        <f t="shared" si="9"/>
        <v>6980</v>
      </c>
      <c r="CN18" s="94">
        <f t="shared" si="10"/>
        <v>6749</v>
      </c>
      <c r="CP18" s="325">
        <f t="shared" si="11"/>
        <v>1.0041883361181503</v>
      </c>
      <c r="CQ18" s="733" t="s">
        <v>1579</v>
      </c>
      <c r="CR18" s="828">
        <v>0.98669905603701002</v>
      </c>
      <c r="CS18" s="828">
        <v>1.2738189481607216</v>
      </c>
      <c r="CT18" s="828" t="e">
        <v>#N/A</v>
      </c>
      <c r="CU18" s="828" t="e">
        <v>#N/A</v>
      </c>
      <c r="CV18" s="828" t="e">
        <v>#N/A</v>
      </c>
      <c r="CW18" s="828" t="e">
        <v>#N/A</v>
      </c>
      <c r="DE18" s="49"/>
      <c r="DF18" s="49"/>
      <c r="DH18" s="97">
        <v>1959</v>
      </c>
      <c r="DI18" s="38">
        <f>HDD_by_Division18!F23</f>
        <v>3297</v>
      </c>
      <c r="DJ18" s="38">
        <f>HDD_by_Division18!G23</f>
        <v>3607</v>
      </c>
      <c r="DK18" s="38">
        <f>HDD_by_Division18!H23</f>
        <v>2610</v>
      </c>
      <c r="DL18" s="38">
        <f t="shared" si="33"/>
        <v>3195.1968085106382</v>
      </c>
      <c r="DN18" s="38">
        <f>CDD_by_Division18!F23</f>
        <v>1758</v>
      </c>
      <c r="DO18" s="38">
        <f>CDD_by_Division18!G23</f>
        <v>1641</v>
      </c>
      <c r="DP18" s="38">
        <f>CDD_by_Division18!H23</f>
        <v>2335</v>
      </c>
      <c r="DQ18" s="38">
        <f t="shared" si="25"/>
        <v>1923.4455782312925</v>
      </c>
      <c r="DS18" s="325">
        <f t="shared" si="12"/>
        <v>1.0066068266724713</v>
      </c>
      <c r="DT18" s="733" t="s">
        <v>1579</v>
      </c>
      <c r="DU18" s="828">
        <v>0.92305428634226505</v>
      </c>
      <c r="DV18" s="828">
        <v>0.40962402023660277</v>
      </c>
      <c r="DW18" s="828" t="e">
        <v>#N/A</v>
      </c>
      <c r="DX18" s="828" t="e">
        <v>#N/A</v>
      </c>
      <c r="DY18" s="828" t="e">
        <v>#N/A</v>
      </c>
      <c r="DZ18" s="828" t="e">
        <v>#N/A</v>
      </c>
      <c r="EA18" s="828" t="e">
        <v>#N/A</v>
      </c>
      <c r="EB18" s="281"/>
      <c r="EC18" s="281"/>
      <c r="ED18" s="281"/>
      <c r="EE18" s="281"/>
      <c r="EF18" s="281"/>
      <c r="EG18" s="281"/>
      <c r="EI18" s="97">
        <f t="shared" si="13"/>
        <v>1959</v>
      </c>
      <c r="EJ18" s="105">
        <f t="shared" si="14"/>
        <v>3297</v>
      </c>
      <c r="EK18" s="105">
        <f t="shared" si="15"/>
        <v>3607</v>
      </c>
      <c r="EL18" s="105">
        <f t="shared" si="16"/>
        <v>2610</v>
      </c>
      <c r="EM18" s="38">
        <f t="shared" si="17"/>
        <v>3102.0054945054953</v>
      </c>
      <c r="EO18" s="325">
        <f t="shared" si="18"/>
        <v>1.0146752724966057</v>
      </c>
      <c r="EP18" s="733" t="s">
        <v>1579</v>
      </c>
      <c r="EQ18" s="828">
        <v>0.99334630778586008</v>
      </c>
      <c r="ER18" s="828">
        <v>0.58534627228384872</v>
      </c>
      <c r="ES18" s="828" t="e">
        <v>#N/A</v>
      </c>
      <c r="ET18" s="828" t="e">
        <v>#N/A</v>
      </c>
      <c r="EU18" s="828" t="e">
        <v>#N/A</v>
      </c>
      <c r="EV18" s="828" t="e">
        <v>#N/A</v>
      </c>
      <c r="FD18" s="49"/>
      <c r="FE18" s="49"/>
      <c r="FG18" s="281"/>
      <c r="FH18" s="97">
        <v>1959</v>
      </c>
      <c r="FI18" s="38">
        <f>HDD_by_Division18!I23</f>
        <v>6171</v>
      </c>
      <c r="FJ18" s="38">
        <f>HDD_by_Division18!J23</f>
        <v>3445</v>
      </c>
      <c r="FK18" s="38">
        <f t="shared" si="34"/>
        <v>4101.8674698795176</v>
      </c>
      <c r="FM18" s="38">
        <f>CDD_by_Division18!I23</f>
        <v>922</v>
      </c>
      <c r="FN18" s="38">
        <f>CDD_by_Division18!J23</f>
        <v>794</v>
      </c>
      <c r="FO18" s="94">
        <f t="shared" si="26"/>
        <v>843.04225352112667</v>
      </c>
      <c r="FP18" s="94"/>
      <c r="FQ18" s="325">
        <f t="shared" si="19"/>
        <v>0.99657254333222001</v>
      </c>
      <c r="FR18" s="733" t="s">
        <v>1579</v>
      </c>
      <c r="FS18" s="828">
        <v>0.88969814146837456</v>
      </c>
      <c r="FT18" s="828">
        <v>0.31711086763378615</v>
      </c>
      <c r="FU18" s="828" t="e">
        <v>#N/A</v>
      </c>
      <c r="FV18" s="828" t="e">
        <v>#N/A</v>
      </c>
      <c r="FW18" s="828" t="e">
        <v>#N/A</v>
      </c>
      <c r="FX18" s="828" t="e">
        <v>#N/A</v>
      </c>
      <c r="FY18" s="828" t="e">
        <v>#N/A</v>
      </c>
      <c r="FZ18" s="94"/>
      <c r="GA18" s="94"/>
      <c r="GB18" s="94"/>
      <c r="GC18" s="94"/>
      <c r="GD18" s="94"/>
      <c r="GI18" s="97">
        <f t="shared" si="27"/>
        <v>1959</v>
      </c>
      <c r="GJ18" s="105">
        <f t="shared" si="28"/>
        <v>6171</v>
      </c>
      <c r="GK18" s="105">
        <f t="shared" si="29"/>
        <v>3445</v>
      </c>
      <c r="GL18" s="38">
        <f t="shared" si="20"/>
        <v>4215.391304347826</v>
      </c>
      <c r="GN18" s="325">
        <f t="shared" si="21"/>
        <v>0.98351625642070806</v>
      </c>
      <c r="GO18" s="733" t="s">
        <v>1579</v>
      </c>
      <c r="GP18" s="828">
        <v>0.98483579424205725</v>
      </c>
      <c r="GQ18" s="828">
        <v>0.78769592672605326</v>
      </c>
      <c r="GR18" s="828" t="e">
        <v>#N/A</v>
      </c>
      <c r="GS18" s="828" t="e">
        <v>#N/A</v>
      </c>
      <c r="GT18" s="828" t="e">
        <v>#N/A</v>
      </c>
      <c r="GU18" s="828" t="e">
        <v>#N/A</v>
      </c>
      <c r="HD18" s="49"/>
      <c r="HQ18">
        <f t="shared" si="35"/>
        <v>1959</v>
      </c>
      <c r="HR18" s="17">
        <f t="shared" si="30"/>
        <v>1.0094620685331499</v>
      </c>
      <c r="HS18" s="17">
        <f t="shared" si="31"/>
        <v>0.99472827993881552</v>
      </c>
      <c r="HT18" s="17"/>
      <c r="HU18" s="620"/>
      <c r="HV18" s="17"/>
      <c r="HW18" s="17"/>
      <c r="HX18" s="17"/>
      <c r="HY18" s="17"/>
      <c r="HZ18" s="17"/>
      <c r="IA18" s="17"/>
      <c r="IB18" s="17"/>
      <c r="IC18" s="17"/>
      <c r="ID18" s="17"/>
      <c r="IE18" s="17"/>
      <c r="IF18" s="17"/>
      <c r="IG18" s="17"/>
      <c r="IH18" s="17"/>
      <c r="II18" s="620"/>
      <c r="IJ18" s="17"/>
      <c r="IK18" s="17"/>
      <c r="IT18" s="38"/>
    </row>
    <row r="19" spans="2:270" x14ac:dyDescent="0.2">
      <c r="B19" s="93" t="s">
        <v>82</v>
      </c>
      <c r="C19" s="103" t="s">
        <v>230</v>
      </c>
      <c r="D19" s="103"/>
      <c r="E19" s="103"/>
      <c r="F19" s="103"/>
      <c r="G19" s="103"/>
      <c r="H19" s="103"/>
      <c r="I19" s="103"/>
      <c r="J19" s="103"/>
      <c r="K19" s="103"/>
      <c r="L19" s="103"/>
      <c r="M19" s="103"/>
      <c r="N19" s="103"/>
      <c r="O19" s="103"/>
      <c r="Q19" s="739">
        <v>1960</v>
      </c>
      <c r="R19" s="721">
        <f>HDD_by_Division18!B24</f>
        <v>6828</v>
      </c>
      <c r="S19" s="38">
        <f>HDD_by_Division18!C24</f>
        <v>6391</v>
      </c>
      <c r="T19" s="94">
        <f t="shared" si="22"/>
        <v>6497.5853658536598</v>
      </c>
      <c r="V19">
        <f>CDD_by_Division18!B24</f>
        <v>318</v>
      </c>
      <c r="W19">
        <f>CDD_by_Division18!C24</f>
        <v>487</v>
      </c>
      <c r="X19" s="94">
        <f t="shared" si="23"/>
        <v>454.44036697247708</v>
      </c>
      <c r="Z19" s="325">
        <f t="shared" si="2"/>
        <v>0.98931233110343775</v>
      </c>
      <c r="AA19" s="734" t="s">
        <v>1580</v>
      </c>
      <c r="AB19" s="828">
        <v>31.398250707235807</v>
      </c>
      <c r="AC19" s="828">
        <v>27</v>
      </c>
      <c r="AD19" s="828" t="e">
        <v>#N/A</v>
      </c>
      <c r="AE19" s="828" t="e">
        <v>#N/A</v>
      </c>
      <c r="AF19" s="828" t="e">
        <v>#N/A</v>
      </c>
      <c r="AG19" s="828" t="e">
        <v>#N/A</v>
      </c>
      <c r="AN19" s="97">
        <f t="shared" si="3"/>
        <v>1960</v>
      </c>
      <c r="AO19" s="105">
        <f t="shared" si="0"/>
        <v>6828</v>
      </c>
      <c r="AP19" s="106">
        <f t="shared" si="1"/>
        <v>6391</v>
      </c>
      <c r="AQ19" s="94">
        <f t="shared" si="4"/>
        <v>6502.7906976744162</v>
      </c>
      <c r="AS19" s="325">
        <f t="shared" si="5"/>
        <v>1.0130170331950374</v>
      </c>
      <c r="AT19" s="734" t="s">
        <v>1580</v>
      </c>
      <c r="AU19" s="828">
        <v>196.52938130144378</v>
      </c>
      <c r="AV19" s="828">
        <v>27</v>
      </c>
      <c r="AW19" s="828" t="e">
        <v>#N/A</v>
      </c>
      <c r="AX19" s="828" t="e">
        <v>#N/A</v>
      </c>
      <c r="AY19" s="828" t="e">
        <v>#N/A</v>
      </c>
      <c r="AZ19" s="828" t="e">
        <v>#N/A</v>
      </c>
      <c r="BA19" s="281"/>
      <c r="BB19" s="281"/>
      <c r="BC19" s="281"/>
      <c r="BD19" s="281"/>
      <c r="BE19" s="281"/>
      <c r="BF19" s="281"/>
      <c r="BG19" s="281"/>
      <c r="BH19" s="281"/>
      <c r="BJ19" s="49"/>
      <c r="BL19" s="739">
        <v>1960</v>
      </c>
      <c r="BM19" s="38">
        <f>HDD_by_Division18!D24</f>
        <v>6908</v>
      </c>
      <c r="BN19" s="38">
        <f>HDD_by_Division18!E24</f>
        <v>7184</v>
      </c>
      <c r="BO19" s="38">
        <f t="shared" si="24"/>
        <v>7141.3103448275861</v>
      </c>
      <c r="BQ19" s="38">
        <f>CDD_by_Division18!D24</f>
        <v>626</v>
      </c>
      <c r="BR19" s="38">
        <f>CDD_by_Division18!E24</f>
        <v>871</v>
      </c>
      <c r="BS19" s="94">
        <f t="shared" si="32"/>
        <v>709.65853658536594</v>
      </c>
      <c r="BU19" s="325">
        <f t="shared" si="6"/>
        <v>0.99705362914845208</v>
      </c>
      <c r="BV19" s="734" t="s">
        <v>1580</v>
      </c>
      <c r="BW19" s="828">
        <v>54.417870768771884</v>
      </c>
      <c r="BX19" s="828">
        <v>27</v>
      </c>
      <c r="BY19" s="828" t="e">
        <v>#N/A</v>
      </c>
      <c r="BZ19" s="828" t="e">
        <v>#N/A</v>
      </c>
      <c r="CA19" s="828" t="e">
        <v>#N/A</v>
      </c>
      <c r="CB19" s="828" t="e">
        <v>#N/A</v>
      </c>
      <c r="CC19" s="281"/>
      <c r="CD19" s="281"/>
      <c r="CE19" s="281"/>
      <c r="CF19" s="281"/>
      <c r="CG19" s="281"/>
      <c r="CH19" s="281"/>
      <c r="CI19" s="281"/>
      <c r="CK19" s="97">
        <f t="shared" si="7"/>
        <v>1960</v>
      </c>
      <c r="CL19" s="105">
        <f t="shared" si="8"/>
        <v>6908</v>
      </c>
      <c r="CM19" s="106">
        <f t="shared" si="9"/>
        <v>7184</v>
      </c>
      <c r="CN19" s="94">
        <f t="shared" si="10"/>
        <v>6984.1379310344819</v>
      </c>
      <c r="CP19" s="325">
        <f t="shared" si="11"/>
        <v>1.0309487382146219</v>
      </c>
      <c r="CQ19" s="734" t="s">
        <v>1580</v>
      </c>
      <c r="CR19" s="828">
        <v>400.58622285948746</v>
      </c>
      <c r="CS19" s="828">
        <v>27</v>
      </c>
      <c r="CT19" s="828" t="e">
        <v>#N/A</v>
      </c>
      <c r="CU19" s="828" t="e">
        <v>#N/A</v>
      </c>
      <c r="CV19" s="828" t="e">
        <v>#N/A</v>
      </c>
      <c r="CW19" s="828" t="e">
        <v>#N/A</v>
      </c>
      <c r="DE19" s="49"/>
      <c r="DF19" s="49"/>
      <c r="DH19" s="97">
        <v>1960</v>
      </c>
      <c r="DI19" s="38">
        <f>HDD_by_Division18!F24</f>
        <v>3780</v>
      </c>
      <c r="DJ19" s="38">
        <f>HDD_by_Division18!G24</f>
        <v>4134</v>
      </c>
      <c r="DK19" s="38">
        <f>HDD_by_Division18!H24</f>
        <v>2767</v>
      </c>
      <c r="DL19" s="38">
        <f t="shared" si="33"/>
        <v>3605.4893617021271</v>
      </c>
      <c r="DN19" s="38">
        <f>CDD_by_Division18!F24</f>
        <v>1583</v>
      </c>
      <c r="DO19" s="38">
        <f>CDD_by_Division18!G24</f>
        <v>1532</v>
      </c>
      <c r="DP19" s="38">
        <f>CDD_by_Division18!H24</f>
        <v>2367</v>
      </c>
      <c r="DQ19" s="38">
        <f t="shared" si="25"/>
        <v>1824.5238095238096</v>
      </c>
      <c r="DS19" s="325">
        <f t="shared" si="12"/>
        <v>1.0112374934078057</v>
      </c>
      <c r="DT19" s="734" t="s">
        <v>1580</v>
      </c>
      <c r="DU19" s="828">
        <v>51.98342724164285</v>
      </c>
      <c r="DV19" s="828">
        <v>26</v>
      </c>
      <c r="DW19" s="828" t="e">
        <v>#N/A</v>
      </c>
      <c r="DX19" s="828" t="e">
        <v>#N/A</v>
      </c>
      <c r="DY19" s="828" t="e">
        <v>#N/A</v>
      </c>
      <c r="DZ19" s="828" t="e">
        <v>#N/A</v>
      </c>
      <c r="EA19" s="828" t="e">
        <v>#N/A</v>
      </c>
      <c r="EB19" s="281"/>
      <c r="EC19" s="281"/>
      <c r="ED19" s="281"/>
      <c r="EE19" s="281"/>
      <c r="EF19" s="281"/>
      <c r="EG19" s="281"/>
      <c r="EI19" s="97">
        <f t="shared" si="13"/>
        <v>1960</v>
      </c>
      <c r="EJ19" s="105">
        <f t="shared" si="14"/>
        <v>3780</v>
      </c>
      <c r="EK19" s="105">
        <f t="shared" si="15"/>
        <v>4134</v>
      </c>
      <c r="EL19" s="105">
        <f t="shared" si="16"/>
        <v>2767</v>
      </c>
      <c r="EM19" s="38">
        <f t="shared" si="17"/>
        <v>3473.2142857142867</v>
      </c>
      <c r="EO19" s="325">
        <f t="shared" si="18"/>
        <v>1.0956219947975003</v>
      </c>
      <c r="EP19" s="734" t="s">
        <v>1580</v>
      </c>
      <c r="EQ19" s="828">
        <v>806.17946989558175</v>
      </c>
      <c r="ER19" s="828">
        <v>27</v>
      </c>
      <c r="ES19" s="828" t="e">
        <v>#N/A</v>
      </c>
      <c r="ET19" s="828" t="e">
        <v>#N/A</v>
      </c>
      <c r="EU19" s="828" t="e">
        <v>#N/A</v>
      </c>
      <c r="EV19" s="828" t="e">
        <v>#N/A</v>
      </c>
      <c r="FD19" s="49"/>
      <c r="FE19" s="49"/>
      <c r="FG19" s="281"/>
      <c r="FH19" s="97">
        <v>1960</v>
      </c>
      <c r="FI19" s="38">
        <f>HDD_by_Division18!I24</f>
        <v>6281</v>
      </c>
      <c r="FJ19" s="38">
        <f>HDD_by_Division18!J24</f>
        <v>3799</v>
      </c>
      <c r="FK19" s="38">
        <f t="shared" si="34"/>
        <v>4397.0722891566256</v>
      </c>
      <c r="FM19" s="38">
        <f>CDD_by_Division18!I24</f>
        <v>974</v>
      </c>
      <c r="FN19" s="38">
        <f>CDD_by_Division18!J24</f>
        <v>796</v>
      </c>
      <c r="FO19" s="94">
        <f t="shared" si="26"/>
        <v>859.85915492957747</v>
      </c>
      <c r="FP19" s="94"/>
      <c r="FQ19" s="325">
        <f t="shared" si="19"/>
        <v>1.0082124415262006</v>
      </c>
      <c r="FR19" s="734" t="s">
        <v>1580</v>
      </c>
      <c r="FS19" s="828">
        <v>34.952798296904739</v>
      </c>
      <c r="FT19" s="828">
        <v>26</v>
      </c>
      <c r="FU19" s="828" t="e">
        <v>#N/A</v>
      </c>
      <c r="FV19" s="828" t="e">
        <v>#N/A</v>
      </c>
      <c r="FW19" s="828" t="e">
        <v>#N/A</v>
      </c>
      <c r="FX19" s="828" t="e">
        <v>#N/A</v>
      </c>
      <c r="FY19" s="828" t="e">
        <v>#N/A</v>
      </c>
      <c r="FZ19" s="94"/>
      <c r="GA19" s="94"/>
      <c r="GB19" s="94"/>
      <c r="GC19" s="94"/>
      <c r="GD19" s="94"/>
      <c r="GI19" s="97">
        <f t="shared" si="27"/>
        <v>1960</v>
      </c>
      <c r="GJ19" s="105">
        <f t="shared" si="28"/>
        <v>6281</v>
      </c>
      <c r="GK19" s="105">
        <f t="shared" si="29"/>
        <v>3799</v>
      </c>
      <c r="GL19" s="38">
        <f t="shared" si="20"/>
        <v>4500.434782608696</v>
      </c>
      <c r="GN19" s="325">
        <f t="shared" si="21"/>
        <v>1.0241997479459004</v>
      </c>
      <c r="GO19" s="734" t="s">
        <v>1580</v>
      </c>
      <c r="GP19" s="828">
        <v>350.70173629908396</v>
      </c>
      <c r="GQ19" s="828">
        <v>27</v>
      </c>
      <c r="GR19" s="828" t="e">
        <v>#N/A</v>
      </c>
      <c r="GS19" s="828" t="e">
        <v>#N/A</v>
      </c>
      <c r="GT19" s="828" t="e">
        <v>#N/A</v>
      </c>
      <c r="GU19" s="828" t="e">
        <v>#N/A</v>
      </c>
      <c r="HD19" s="49"/>
      <c r="HQ19">
        <f t="shared" si="35"/>
        <v>1960</v>
      </c>
      <c r="HR19" s="17">
        <f t="shared" si="30"/>
        <v>1.0043792876490638</v>
      </c>
      <c r="HS19" s="17">
        <f t="shared" si="31"/>
        <v>1.0387048203135676</v>
      </c>
      <c r="HT19" s="17"/>
      <c r="HU19" s="620"/>
      <c r="HV19" s="17"/>
      <c r="HW19" s="17"/>
      <c r="HX19" s="17"/>
      <c r="HY19" s="17"/>
      <c r="HZ19" s="17"/>
      <c r="IA19" s="17"/>
      <c r="IB19" s="17"/>
      <c r="IC19" s="17"/>
      <c r="ID19" s="17"/>
      <c r="IE19" s="17"/>
      <c r="IF19" s="17"/>
      <c r="IG19" s="17"/>
      <c r="IH19" s="17"/>
      <c r="II19" s="620"/>
      <c r="IJ19" s="17"/>
      <c r="IK19" s="17"/>
      <c r="IT19" s="38"/>
    </row>
    <row r="20" spans="2:270" x14ac:dyDescent="0.2">
      <c r="B20" s="250" t="s">
        <v>538</v>
      </c>
      <c r="C20" s="103" t="s">
        <v>231</v>
      </c>
      <c r="D20" s="103"/>
      <c r="E20" s="103"/>
      <c r="F20" s="103"/>
      <c r="G20" s="103"/>
      <c r="H20" s="103"/>
      <c r="I20" s="103"/>
      <c r="L20" s="103"/>
      <c r="M20" s="103"/>
      <c r="N20" s="103"/>
      <c r="O20" s="103"/>
      <c r="Q20" s="739">
        <v>1961</v>
      </c>
      <c r="R20" s="721">
        <f>HDD_by_Division18!B25</f>
        <v>6872</v>
      </c>
      <c r="S20" s="38">
        <f>HDD_by_Division18!C25</f>
        <v>6348</v>
      </c>
      <c r="T20" s="94">
        <f t="shared" si="22"/>
        <v>6475.8048780487816</v>
      </c>
      <c r="V20">
        <f>CDD_by_Division18!B25</f>
        <v>419</v>
      </c>
      <c r="W20">
        <f>CDD_by_Division18!C25</f>
        <v>630</v>
      </c>
      <c r="X20" s="94">
        <f t="shared" si="23"/>
        <v>589.34862385321105</v>
      </c>
      <c r="Z20" s="325">
        <f t="shared" si="2"/>
        <v>1.0113345875163129</v>
      </c>
      <c r="AA20" s="733" t="s">
        <v>1581</v>
      </c>
      <c r="AB20" s="828">
        <v>16.983073174102685</v>
      </c>
      <c r="AC20" s="828">
        <v>2.9208186148733448</v>
      </c>
      <c r="AD20" s="828" t="e">
        <v>#N/A</v>
      </c>
      <c r="AE20" s="828" t="e">
        <v>#N/A</v>
      </c>
      <c r="AF20" s="828" t="e">
        <v>#N/A</v>
      </c>
      <c r="AG20" s="828" t="e">
        <v>#N/A</v>
      </c>
      <c r="AN20" s="97">
        <f t="shared" si="3"/>
        <v>1961</v>
      </c>
      <c r="AO20" s="105">
        <f t="shared" si="0"/>
        <v>6872</v>
      </c>
      <c r="AP20" s="106">
        <f t="shared" si="1"/>
        <v>6348</v>
      </c>
      <c r="AQ20" s="94">
        <f t="shared" si="4"/>
        <v>6482.0465116279047</v>
      </c>
      <c r="AS20" s="325">
        <f t="shared" si="5"/>
        <v>1.0105735914949725</v>
      </c>
      <c r="AT20" s="733" t="s">
        <v>1581</v>
      </c>
      <c r="AU20" s="828">
        <v>1907.2298675760774</v>
      </c>
      <c r="AV20" s="828">
        <v>52.404588142033489</v>
      </c>
      <c r="AW20" s="828" t="e">
        <v>#N/A</v>
      </c>
      <c r="AX20" s="828" t="e">
        <v>#N/A</v>
      </c>
      <c r="AY20" s="828" t="e">
        <v>#N/A</v>
      </c>
      <c r="AZ20" s="828" t="e">
        <v>#N/A</v>
      </c>
      <c r="BA20" s="281"/>
      <c r="BB20" s="281"/>
      <c r="BC20" s="281"/>
      <c r="BD20" s="281"/>
      <c r="BE20" s="281"/>
      <c r="BF20" s="281"/>
      <c r="BG20" s="281"/>
      <c r="BH20" s="281"/>
      <c r="BJ20" s="49"/>
      <c r="BL20" s="739">
        <v>1961</v>
      </c>
      <c r="BM20" s="38">
        <f>HDD_by_Division18!D25</f>
        <v>6624</v>
      </c>
      <c r="BN20" s="38">
        <f>HDD_by_Division18!E25</f>
        <v>6893</v>
      </c>
      <c r="BO20" s="38">
        <f t="shared" si="24"/>
        <v>6849.5172413793098</v>
      </c>
      <c r="BQ20" s="38">
        <f>CDD_by_Division18!D25</f>
        <v>647</v>
      </c>
      <c r="BR20" s="38">
        <f>CDD_by_Division18!E25</f>
        <v>789</v>
      </c>
      <c r="BS20" s="94">
        <f t="shared" si="32"/>
        <v>695.48780487804891</v>
      </c>
      <c r="BU20" s="325">
        <f t="shared" si="6"/>
        <v>0.99063988060023089</v>
      </c>
      <c r="BV20" s="733" t="s">
        <v>1581</v>
      </c>
      <c r="BW20" s="828">
        <v>26.732863748505153</v>
      </c>
      <c r="BX20" s="828">
        <v>2.6527584082684923</v>
      </c>
      <c r="BY20" s="828" t="e">
        <v>#N/A</v>
      </c>
      <c r="BZ20" s="828" t="e">
        <v>#N/A</v>
      </c>
      <c r="CA20" s="828" t="e">
        <v>#N/A</v>
      </c>
      <c r="CB20" s="828" t="e">
        <v>#N/A</v>
      </c>
      <c r="CC20" s="281"/>
      <c r="CD20" s="281"/>
      <c r="CE20" s="281"/>
      <c r="CF20" s="281"/>
      <c r="CG20" s="281"/>
      <c r="CH20" s="281"/>
      <c r="CI20" s="281"/>
      <c r="CK20" s="97">
        <f t="shared" si="7"/>
        <v>1961</v>
      </c>
      <c r="CL20" s="105">
        <f t="shared" si="8"/>
        <v>6624</v>
      </c>
      <c r="CM20" s="106">
        <f t="shared" si="9"/>
        <v>6893</v>
      </c>
      <c r="CN20" s="94">
        <f t="shared" si="10"/>
        <v>6698.2068965517246</v>
      </c>
      <c r="CP20" s="325">
        <f t="shared" si="11"/>
        <v>0.99835152880108879</v>
      </c>
      <c r="CQ20" s="733" t="s">
        <v>1581</v>
      </c>
      <c r="CR20" s="828">
        <v>3249.9854945701818</v>
      </c>
      <c r="CS20" s="828">
        <v>43.81059724271875</v>
      </c>
      <c r="CT20" s="828" t="e">
        <v>#N/A</v>
      </c>
      <c r="CU20" s="828" t="e">
        <v>#N/A</v>
      </c>
      <c r="CV20" s="828" t="e">
        <v>#N/A</v>
      </c>
      <c r="CW20" s="828" t="e">
        <v>#N/A</v>
      </c>
      <c r="DE20" s="49"/>
      <c r="DF20" s="49"/>
      <c r="DH20" s="97">
        <v>1961</v>
      </c>
      <c r="DI20" s="38">
        <f>HDD_by_Division18!F25</f>
        <v>3471</v>
      </c>
      <c r="DJ20" s="38">
        <f>HDD_by_Division18!G25</f>
        <v>3666</v>
      </c>
      <c r="DK20" s="38">
        <f>HDD_by_Division18!H25</f>
        <v>2510</v>
      </c>
      <c r="DL20" s="38">
        <f t="shared" si="33"/>
        <v>3279.3670212765951</v>
      </c>
      <c r="DN20" s="38">
        <f>CDD_by_Division18!F25</f>
        <v>1546</v>
      </c>
      <c r="DO20" s="38">
        <f>CDD_by_Division18!G25</f>
        <v>1286</v>
      </c>
      <c r="DP20" s="38">
        <f>CDD_by_Division18!H25</f>
        <v>2090</v>
      </c>
      <c r="DQ20" s="38">
        <f t="shared" si="25"/>
        <v>1674.6190476190477</v>
      </c>
      <c r="DS20" s="325">
        <f t="shared" si="12"/>
        <v>0.98058186725059493</v>
      </c>
      <c r="DT20" s="733" t="s">
        <v>1581</v>
      </c>
      <c r="DU20" s="828">
        <v>52.334368800388233</v>
      </c>
      <c r="DV20" s="828">
        <v>4.362587786824716</v>
      </c>
      <c r="DW20" s="828" t="e">
        <v>#N/A</v>
      </c>
      <c r="DX20" s="828" t="e">
        <v>#N/A</v>
      </c>
      <c r="DY20" s="828" t="e">
        <v>#N/A</v>
      </c>
      <c r="DZ20" s="828" t="e">
        <v>#N/A</v>
      </c>
      <c r="EA20" s="828" t="e">
        <v>#N/A</v>
      </c>
      <c r="EB20" s="281"/>
      <c r="EC20" s="281"/>
      <c r="ED20" s="281"/>
      <c r="EE20" s="281"/>
      <c r="EF20" s="281"/>
      <c r="EG20" s="281"/>
      <c r="EI20" s="97">
        <f t="shared" si="13"/>
        <v>1961</v>
      </c>
      <c r="EJ20" s="105">
        <f t="shared" si="14"/>
        <v>3471</v>
      </c>
      <c r="EK20" s="105">
        <f t="shared" si="15"/>
        <v>3666</v>
      </c>
      <c r="EL20" s="105">
        <f t="shared" si="16"/>
        <v>2510</v>
      </c>
      <c r="EM20" s="38">
        <f t="shared" si="17"/>
        <v>3153.6538461538466</v>
      </c>
      <c r="EO20" s="325">
        <f t="shared" si="18"/>
        <v>1.0262942034502316</v>
      </c>
      <c r="EP20" s="733" t="s">
        <v>1581</v>
      </c>
      <c r="EQ20" s="828">
        <v>1381.1074007442476</v>
      </c>
      <c r="ER20" s="828">
        <v>9.2510169788681331</v>
      </c>
      <c r="ES20" s="828" t="e">
        <v>#N/A</v>
      </c>
      <c r="ET20" s="828" t="e">
        <v>#N/A</v>
      </c>
      <c r="EU20" s="828" t="e">
        <v>#N/A</v>
      </c>
      <c r="EV20" s="828" t="e">
        <v>#N/A</v>
      </c>
      <c r="FD20" s="49"/>
      <c r="FE20" s="49"/>
      <c r="FG20" s="281"/>
      <c r="FH20" s="97">
        <v>1961</v>
      </c>
      <c r="FI20" s="38">
        <f>HDD_by_Division18!I25</f>
        <v>6184</v>
      </c>
      <c r="FJ20" s="38">
        <f>HDD_by_Division18!J25</f>
        <v>3699</v>
      </c>
      <c r="FK20" s="38">
        <f t="shared" si="34"/>
        <v>4297.795180722891</v>
      </c>
      <c r="FM20" s="38">
        <f>CDD_by_Division18!I25</f>
        <v>931</v>
      </c>
      <c r="FN20" s="38">
        <f>CDD_by_Division18!J25</f>
        <v>777</v>
      </c>
      <c r="FO20" s="94">
        <f t="shared" si="26"/>
        <v>833.49295774647885</v>
      </c>
      <c r="FP20" s="94"/>
      <c r="FQ20" s="325">
        <f t="shared" si="19"/>
        <v>1.0031533915504238</v>
      </c>
      <c r="FR20" s="733" t="s">
        <v>1581</v>
      </c>
      <c r="FS20" s="828">
        <v>21.08897407600103</v>
      </c>
      <c r="FT20" s="828">
        <v>2.6145418616577687</v>
      </c>
      <c r="FU20" s="828" t="e">
        <v>#N/A</v>
      </c>
      <c r="FV20" s="828" t="e">
        <v>#N/A</v>
      </c>
      <c r="FW20" s="828" t="e">
        <v>#N/A</v>
      </c>
      <c r="FX20" s="828" t="e">
        <v>#N/A</v>
      </c>
      <c r="FY20" s="828" t="e">
        <v>#N/A</v>
      </c>
      <c r="FZ20" s="94"/>
      <c r="GA20" s="94"/>
      <c r="GB20" s="94"/>
      <c r="GC20" s="94"/>
      <c r="GD20" s="94"/>
      <c r="GI20" s="97">
        <f t="shared" si="27"/>
        <v>1961</v>
      </c>
      <c r="GJ20" s="105">
        <f t="shared" si="28"/>
        <v>6184</v>
      </c>
      <c r="GK20" s="105">
        <f t="shared" si="29"/>
        <v>3699</v>
      </c>
      <c r="GL20" s="38">
        <f t="shared" si="20"/>
        <v>4401.282608695652</v>
      </c>
      <c r="GN20" s="325">
        <f t="shared" si="21"/>
        <v>1.0102769382929342</v>
      </c>
      <c r="GO20" s="733" t="s">
        <v>1581</v>
      </c>
      <c r="GP20" s="828">
        <v>1087.9905413348135</v>
      </c>
      <c r="GQ20" s="828">
        <v>16.75255157048203</v>
      </c>
      <c r="GR20" s="828" t="e">
        <v>#N/A</v>
      </c>
      <c r="GS20" s="828" t="e">
        <v>#N/A</v>
      </c>
      <c r="GT20" s="828" t="e">
        <v>#N/A</v>
      </c>
      <c r="GU20" s="828" t="e">
        <v>#N/A</v>
      </c>
      <c r="HD20" s="49"/>
      <c r="HQ20">
        <f t="shared" si="35"/>
        <v>1961</v>
      </c>
      <c r="HR20" s="17">
        <f t="shared" si="30"/>
        <v>0.99111136786386389</v>
      </c>
      <c r="HS20" s="17">
        <f t="shared" si="31"/>
        <v>1.0095532742152062</v>
      </c>
      <c r="HT20" s="17"/>
      <c r="HU20" s="620"/>
      <c r="HV20" s="17"/>
      <c r="HW20" s="17"/>
      <c r="HX20" s="17"/>
      <c r="HY20" s="17"/>
      <c r="HZ20" s="17"/>
      <c r="IA20" s="17"/>
      <c r="IB20" s="17"/>
      <c r="IC20" s="17"/>
      <c r="ID20" s="17"/>
      <c r="IE20" s="17"/>
      <c r="IF20" s="17"/>
      <c r="IG20" s="17"/>
      <c r="IH20" s="17"/>
      <c r="II20" s="620"/>
      <c r="IJ20" s="17"/>
      <c r="IK20" s="17"/>
      <c r="IT20" s="38"/>
    </row>
    <row r="21" spans="2:270" x14ac:dyDescent="0.2">
      <c r="B21" s="93" t="s">
        <v>203</v>
      </c>
      <c r="C21" s="103" t="s">
        <v>204</v>
      </c>
      <c r="D21" s="103"/>
      <c r="E21" s="103"/>
      <c r="F21" s="103"/>
      <c r="G21" s="103"/>
      <c r="H21" s="103"/>
      <c r="I21" s="103"/>
      <c r="K21" s="372"/>
      <c r="L21" s="103"/>
      <c r="M21" s="103"/>
      <c r="N21" s="103"/>
      <c r="O21" s="103"/>
      <c r="Q21" s="739">
        <v>1962</v>
      </c>
      <c r="R21" s="721">
        <f>HDD_by_Division18!B26</f>
        <v>7231</v>
      </c>
      <c r="S21" s="38">
        <f>HDD_by_Division18!C26</f>
        <v>6584</v>
      </c>
      <c r="T21" s="94">
        <f t="shared" si="22"/>
        <v>6741.8048780487816</v>
      </c>
      <c r="V21">
        <f>CDD_by_Division18!B26</f>
        <v>226</v>
      </c>
      <c r="W21">
        <f>CDD_by_Division18!C26</f>
        <v>425</v>
      </c>
      <c r="X21" s="94">
        <f t="shared" si="23"/>
        <v>386.66055045871565</v>
      </c>
      <c r="Z21" s="325">
        <f t="shared" si="2"/>
        <v>0.97582139046024707</v>
      </c>
      <c r="AN21" s="97">
        <f t="shared" si="3"/>
        <v>1962</v>
      </c>
      <c r="AO21" s="105">
        <f t="shared" si="0"/>
        <v>7231</v>
      </c>
      <c r="AP21" s="106">
        <f t="shared" si="1"/>
        <v>6584</v>
      </c>
      <c r="AQ21" s="94">
        <f t="shared" si="4"/>
        <v>6749.5116279069744</v>
      </c>
      <c r="AS21" s="325">
        <f t="shared" si="5"/>
        <v>1.0417885667828655</v>
      </c>
      <c r="AT21" s="281"/>
      <c r="BA21" s="281"/>
      <c r="BB21" s="281"/>
      <c r="BC21" s="281"/>
      <c r="BD21" s="281"/>
      <c r="BE21" s="281"/>
      <c r="BF21" s="281"/>
      <c r="BG21" s="281"/>
      <c r="BH21" s="281"/>
      <c r="BJ21" s="49"/>
      <c r="BL21" s="739">
        <v>1962</v>
      </c>
      <c r="BM21" s="38">
        <f>HDD_by_Division18!D26</f>
        <v>6895</v>
      </c>
      <c r="BN21" s="38">
        <f>HDD_by_Division18!E26</f>
        <v>6981</v>
      </c>
      <c r="BO21" s="38">
        <f t="shared" si="24"/>
        <v>7049.4655172413795</v>
      </c>
      <c r="BQ21" s="38">
        <f>CDD_by_Division18!D26</f>
        <v>651</v>
      </c>
      <c r="BR21" s="38">
        <f>CDD_by_Division18!E26</f>
        <v>890</v>
      </c>
      <c r="BS21" s="94">
        <f t="shared" si="32"/>
        <v>732.6097560975611</v>
      </c>
      <c r="BU21" s="325">
        <f t="shared" si="6"/>
        <v>0.999384241465338</v>
      </c>
      <c r="BV21" s="281"/>
      <c r="CC21" s="281"/>
      <c r="CD21" s="281"/>
      <c r="CE21" s="281"/>
      <c r="CF21" s="281"/>
      <c r="CG21" s="281"/>
      <c r="CH21" s="281"/>
      <c r="CI21" s="281"/>
      <c r="CK21" s="97">
        <f t="shared" si="7"/>
        <v>1962</v>
      </c>
      <c r="CL21" s="105">
        <f t="shared" si="8"/>
        <v>6895</v>
      </c>
      <c r="CM21" s="106">
        <f t="shared" si="9"/>
        <v>6981</v>
      </c>
      <c r="CN21" s="94">
        <f t="shared" si="10"/>
        <v>6918.7241379310344</v>
      </c>
      <c r="CP21" s="325">
        <f t="shared" si="11"/>
        <v>1.0235468039748632</v>
      </c>
      <c r="DE21" s="49"/>
      <c r="DF21" s="49"/>
      <c r="DH21" s="97">
        <v>1962</v>
      </c>
      <c r="DI21" s="38">
        <f>HDD_by_Division18!F26</f>
        <v>3610</v>
      </c>
      <c r="DJ21" s="38">
        <f>HDD_by_Division18!G26</f>
        <v>3780</v>
      </c>
      <c r="DK21" s="38">
        <f>HDD_by_Division18!H26</f>
        <v>2474</v>
      </c>
      <c r="DL21" s="38">
        <f t="shared" si="33"/>
        <v>3369.9042553191484</v>
      </c>
      <c r="DN21" s="38">
        <f>CDD_by_Division18!F26</f>
        <v>1578</v>
      </c>
      <c r="DO21" s="38">
        <f>CDD_by_Division18!G26</f>
        <v>1658</v>
      </c>
      <c r="DP21" s="38">
        <f>CDD_by_Division18!H26</f>
        <v>2566</v>
      </c>
      <c r="DQ21" s="38">
        <f t="shared" si="25"/>
        <v>1906.9591836734694</v>
      </c>
      <c r="DS21" s="325">
        <f t="shared" si="12"/>
        <v>1.0120035685721649</v>
      </c>
      <c r="DT21" s="281"/>
      <c r="EB21" s="281"/>
      <c r="EC21" s="281"/>
      <c r="ED21" s="281"/>
      <c r="EE21" s="281"/>
      <c r="EF21" s="281"/>
      <c r="EG21" s="281"/>
      <c r="EI21" s="97">
        <f t="shared" si="13"/>
        <v>1962</v>
      </c>
      <c r="EJ21" s="105">
        <f t="shared" si="14"/>
        <v>3610</v>
      </c>
      <c r="EK21" s="105">
        <f t="shared" si="15"/>
        <v>3780</v>
      </c>
      <c r="EL21" s="105">
        <f t="shared" si="16"/>
        <v>2474</v>
      </c>
      <c r="EM21" s="38">
        <f t="shared" si="17"/>
        <v>3223.5604395604405</v>
      </c>
      <c r="EO21" s="325">
        <f t="shared" si="18"/>
        <v>1.0418325729467741</v>
      </c>
      <c r="FD21" s="49"/>
      <c r="FE21" s="49"/>
      <c r="FG21" s="281"/>
      <c r="FH21" s="97">
        <v>1962</v>
      </c>
      <c r="FI21" s="38">
        <f>HDD_by_Division18!I26</f>
        <v>5993</v>
      </c>
      <c r="FJ21" s="38">
        <f>HDD_by_Division18!J26</f>
        <v>3828</v>
      </c>
      <c r="FK21" s="38">
        <f t="shared" si="34"/>
        <v>4349.6867469879508</v>
      </c>
      <c r="FM21" s="38">
        <f>CDD_by_Division18!I26</f>
        <v>889</v>
      </c>
      <c r="FN21" s="38">
        <f>CDD_by_Division18!J26</f>
        <v>623</v>
      </c>
      <c r="FO21" s="94">
        <f t="shared" si="26"/>
        <v>710.45070422535218</v>
      </c>
      <c r="FP21" s="94"/>
      <c r="FQ21" s="325">
        <f t="shared" si="19"/>
        <v>0.99586279650417986</v>
      </c>
      <c r="FR21" s="281"/>
      <c r="FZ21" s="94"/>
      <c r="GA21" s="94"/>
      <c r="GB21" s="94"/>
      <c r="GC21" s="94"/>
      <c r="GD21" s="94"/>
      <c r="GI21" s="97">
        <f t="shared" si="27"/>
        <v>1962</v>
      </c>
      <c r="GJ21" s="105">
        <f t="shared" si="28"/>
        <v>5993</v>
      </c>
      <c r="GK21" s="105">
        <f t="shared" si="29"/>
        <v>3828</v>
      </c>
      <c r="GL21" s="38">
        <f t="shared" si="20"/>
        <v>4439.847826086956</v>
      </c>
      <c r="GN21" s="325">
        <f t="shared" si="21"/>
        <v>1.0157206665883312</v>
      </c>
      <c r="HD21" s="49"/>
      <c r="HQ21">
        <f t="shared" si="35"/>
        <v>1962</v>
      </c>
      <c r="HR21" s="17">
        <f t="shared" si="30"/>
        <v>1.0012161423131025</v>
      </c>
      <c r="HS21" s="17">
        <f t="shared" si="31"/>
        <v>1.0314851989630014</v>
      </c>
      <c r="HT21" s="17"/>
      <c r="HU21" s="620"/>
      <c r="HV21" s="17"/>
      <c r="HW21" s="17"/>
      <c r="HX21" s="17"/>
      <c r="HY21" s="17"/>
      <c r="HZ21" s="17"/>
      <c r="IA21" s="17"/>
      <c r="IB21" s="17"/>
      <c r="IC21" s="17"/>
      <c r="ID21" s="17"/>
      <c r="IE21" s="17"/>
      <c r="IF21" s="17"/>
      <c r="IG21" s="17"/>
      <c r="IH21" s="17"/>
      <c r="II21" s="620"/>
      <c r="IJ21" s="17"/>
      <c r="IK21" s="17"/>
      <c r="IT21" s="38"/>
    </row>
    <row r="22" spans="2:270" x14ac:dyDescent="0.2">
      <c r="B22" s="93" t="s">
        <v>205</v>
      </c>
      <c r="C22" s="103" t="s">
        <v>207</v>
      </c>
      <c r="D22" s="103"/>
      <c r="E22" s="103"/>
      <c r="F22" s="103"/>
      <c r="G22" s="103"/>
      <c r="H22" s="103"/>
      <c r="I22" s="103"/>
      <c r="J22" s="372" t="s">
        <v>730</v>
      </c>
      <c r="K22" s="633" t="s">
        <v>1595</v>
      </c>
      <c r="L22" s="103"/>
      <c r="M22" s="103"/>
      <c r="N22" s="103"/>
      <c r="O22" s="103"/>
      <c r="Q22" s="739">
        <v>1963</v>
      </c>
      <c r="R22" s="721">
        <f>HDD_by_Division18!B27</f>
        <v>7048</v>
      </c>
      <c r="S22" s="38">
        <f>HDD_by_Division18!C27</f>
        <v>6578</v>
      </c>
      <c r="T22" s="94">
        <f t="shared" si="22"/>
        <v>6692.6341463414637</v>
      </c>
      <c r="V22">
        <f>CDD_by_Division18!B27</f>
        <v>328</v>
      </c>
      <c r="W22">
        <f>CDD_by_Division18!C27</f>
        <v>443</v>
      </c>
      <c r="X22" s="94">
        <f t="shared" si="23"/>
        <v>420.8440366972477</v>
      </c>
      <c r="Z22" s="325">
        <f t="shared" si="2"/>
        <v>0.98417009018709822</v>
      </c>
      <c r="AB22" s="4" t="s">
        <v>617</v>
      </c>
      <c r="AC22" s="4" t="s">
        <v>619</v>
      </c>
      <c r="AD22" s="4" t="s">
        <v>618</v>
      </c>
      <c r="AE22" s="4" t="s">
        <v>177</v>
      </c>
      <c r="AF22" s="4" t="s">
        <v>531</v>
      </c>
      <c r="AG22" s="4" t="s">
        <v>616</v>
      </c>
      <c r="AN22" s="97">
        <f t="shared" si="3"/>
        <v>1963</v>
      </c>
      <c r="AO22" s="105">
        <f t="shared" si="0"/>
        <v>7048</v>
      </c>
      <c r="AP22" s="106">
        <f t="shared" si="1"/>
        <v>6578</v>
      </c>
      <c r="AQ22" s="94">
        <f t="shared" si="4"/>
        <v>6698.2325581395326</v>
      </c>
      <c r="AS22" s="325">
        <f t="shared" si="5"/>
        <v>1.0358522403877286</v>
      </c>
      <c r="AT22" s="281"/>
      <c r="AU22" s="4" t="s">
        <v>617</v>
      </c>
      <c r="AV22" s="4" t="s">
        <v>619</v>
      </c>
      <c r="AW22" s="4" t="s">
        <v>618</v>
      </c>
      <c r="AX22" s="4" t="s">
        <v>177</v>
      </c>
      <c r="AY22" s="4" t="s">
        <v>531</v>
      </c>
      <c r="AZ22" s="4" t="s">
        <v>616</v>
      </c>
      <c r="BA22" s="281"/>
      <c r="BB22" s="281"/>
      <c r="BC22" s="281"/>
      <c r="BD22" s="281"/>
      <c r="BE22" s="281"/>
      <c r="BF22" s="281"/>
      <c r="BG22" s="281"/>
      <c r="BH22" s="281"/>
      <c r="BJ22" s="49"/>
      <c r="BL22" s="739">
        <v>1963</v>
      </c>
      <c r="BM22" s="38">
        <f>HDD_by_Division18!D27</f>
        <v>7012</v>
      </c>
      <c r="BN22" s="38">
        <f>HDD_by_Division18!E27</f>
        <v>6755</v>
      </c>
      <c r="BO22" s="38">
        <f t="shared" si="24"/>
        <v>7026.5517241379312</v>
      </c>
      <c r="BQ22" s="38">
        <f>CDD_by_Division18!D27</f>
        <v>622</v>
      </c>
      <c r="BR22" s="38">
        <f>CDD_by_Division18!E27</f>
        <v>1089</v>
      </c>
      <c r="BS22" s="94">
        <f t="shared" si="32"/>
        <v>781.46341463414637</v>
      </c>
      <c r="BU22" s="325">
        <f t="shared" si="6"/>
        <v>1.0060718666381836</v>
      </c>
      <c r="BV22" s="281"/>
      <c r="BW22" s="4" t="s">
        <v>617</v>
      </c>
      <c r="BX22" s="4" t="s">
        <v>619</v>
      </c>
      <c r="BY22" s="4" t="s">
        <v>618</v>
      </c>
      <c r="BZ22" s="4" t="s">
        <v>177</v>
      </c>
      <c r="CA22" s="4" t="s">
        <v>531</v>
      </c>
      <c r="CB22" s="4" t="s">
        <v>616</v>
      </c>
      <c r="CC22" s="281"/>
      <c r="CD22" s="281"/>
      <c r="CE22" s="281"/>
      <c r="CF22" s="281"/>
      <c r="CG22" s="281"/>
      <c r="CH22" s="281"/>
      <c r="CI22" s="281"/>
      <c r="CK22" s="97">
        <f t="shared" si="7"/>
        <v>1963</v>
      </c>
      <c r="CL22" s="105">
        <f t="shared" si="8"/>
        <v>7012</v>
      </c>
      <c r="CM22" s="106">
        <f t="shared" si="9"/>
        <v>6755</v>
      </c>
      <c r="CN22" s="94">
        <f t="shared" si="10"/>
        <v>6941.1034482758623</v>
      </c>
      <c r="CP22" s="325">
        <f t="shared" si="11"/>
        <v>1.0260828213476187</v>
      </c>
      <c r="CR22" s="4" t="s">
        <v>617</v>
      </c>
      <c r="CS22" s="4" t="s">
        <v>619</v>
      </c>
      <c r="CT22" s="4" t="s">
        <v>618</v>
      </c>
      <c r="CU22" s="4" t="s">
        <v>177</v>
      </c>
      <c r="CV22" s="4" t="s">
        <v>531</v>
      </c>
      <c r="CW22" s="582" t="s">
        <v>1457</v>
      </c>
      <c r="DE22" s="49"/>
      <c r="DF22" s="49"/>
      <c r="DH22" s="97">
        <v>1963</v>
      </c>
      <c r="DI22" s="38">
        <f>HDD_by_Division18!F27</f>
        <v>3716</v>
      </c>
      <c r="DJ22" s="38">
        <f>HDD_by_Division18!G27</f>
        <v>4017</v>
      </c>
      <c r="DK22" s="38">
        <f>HDD_by_Division18!H27</f>
        <v>2629</v>
      </c>
      <c r="DL22" s="38">
        <f t="shared" si="33"/>
        <v>3512.6702127659569</v>
      </c>
      <c r="DN22" s="38">
        <f>CDD_by_Division18!F27</f>
        <v>1480</v>
      </c>
      <c r="DO22" s="38">
        <f>CDD_by_Division18!G27</f>
        <v>1503</v>
      </c>
      <c r="DP22" s="38">
        <f>CDD_by_Division18!H27</f>
        <v>2756</v>
      </c>
      <c r="DQ22" s="38">
        <f t="shared" si="25"/>
        <v>1888.4727891156463</v>
      </c>
      <c r="DS22" s="325">
        <f t="shared" si="12"/>
        <v>1.0153382492763952</v>
      </c>
      <c r="DT22" s="281"/>
      <c r="DU22" s="4" t="s">
        <v>617</v>
      </c>
      <c r="DV22" s="4" t="s">
        <v>619</v>
      </c>
      <c r="DW22" s="4" t="s">
        <v>618</v>
      </c>
      <c r="DX22" s="4" t="s">
        <v>620</v>
      </c>
      <c r="DY22" s="4" t="s">
        <v>177</v>
      </c>
      <c r="DZ22" s="4" t="s">
        <v>531</v>
      </c>
      <c r="EA22" s="4" t="s">
        <v>616</v>
      </c>
      <c r="EB22" s="281"/>
      <c r="EC22" s="281"/>
      <c r="ED22" s="281"/>
      <c r="EE22" s="281"/>
      <c r="EF22" s="281"/>
      <c r="EG22" s="281"/>
      <c r="EI22" s="97">
        <f t="shared" si="13"/>
        <v>1963</v>
      </c>
      <c r="EJ22" s="105">
        <f t="shared" si="14"/>
        <v>3716</v>
      </c>
      <c r="EK22" s="105">
        <f t="shared" si="15"/>
        <v>4017</v>
      </c>
      <c r="EL22" s="105">
        <f t="shared" si="16"/>
        <v>2629</v>
      </c>
      <c r="EM22" s="38">
        <f t="shared" si="17"/>
        <v>3372.0714285714294</v>
      </c>
      <c r="EO22" s="325">
        <f t="shared" si="18"/>
        <v>1.0741438192818282</v>
      </c>
      <c r="EQ22" s="4" t="s">
        <v>617</v>
      </c>
      <c r="ER22" s="4" t="s">
        <v>619</v>
      </c>
      <c r="ES22" s="4" t="s">
        <v>622</v>
      </c>
      <c r="ET22" s="4" t="s">
        <v>177</v>
      </c>
      <c r="EU22" s="4" t="s">
        <v>531</v>
      </c>
      <c r="EV22" s="582" t="s">
        <v>1457</v>
      </c>
      <c r="FD22" s="49"/>
      <c r="FE22" s="49"/>
      <c r="FG22" s="281"/>
      <c r="FH22" s="97">
        <v>1963</v>
      </c>
      <c r="FI22" s="38">
        <f>HDD_by_Division18!I27</f>
        <v>5798</v>
      </c>
      <c r="FJ22" s="38">
        <f>HDD_by_Division18!J27</f>
        <v>3763</v>
      </c>
      <c r="FK22" s="38">
        <f t="shared" si="34"/>
        <v>4253.3614457831318</v>
      </c>
      <c r="FM22" s="38">
        <f>CDD_by_Division18!I27</f>
        <v>990</v>
      </c>
      <c r="FN22" s="38">
        <f>CDD_by_Division18!J27</f>
        <v>643</v>
      </c>
      <c r="FO22" s="94">
        <f t="shared" si="26"/>
        <v>754.69014084507035</v>
      </c>
      <c r="FP22" s="94"/>
      <c r="FQ22" s="325">
        <f t="shared" si="19"/>
        <v>0.99610821120042858</v>
      </c>
      <c r="FR22" s="281"/>
      <c r="FS22" s="4" t="s">
        <v>617</v>
      </c>
      <c r="FT22" s="4" t="s">
        <v>619</v>
      </c>
      <c r="FU22" s="4" t="s">
        <v>618</v>
      </c>
      <c r="FV22" s="4" t="s">
        <v>620</v>
      </c>
      <c r="FW22" s="4" t="s">
        <v>177</v>
      </c>
      <c r="FX22" s="4" t="s">
        <v>531</v>
      </c>
      <c r="FY22" s="4" t="s">
        <v>616</v>
      </c>
      <c r="FZ22" s="94"/>
      <c r="GA22" s="94"/>
      <c r="GB22" s="94"/>
      <c r="GC22" s="94"/>
      <c r="GD22" s="94"/>
      <c r="GI22" s="97">
        <f t="shared" si="27"/>
        <v>1963</v>
      </c>
      <c r="GJ22" s="105">
        <f t="shared" si="28"/>
        <v>5798</v>
      </c>
      <c r="GK22" s="105">
        <f t="shared" si="29"/>
        <v>3763</v>
      </c>
      <c r="GL22" s="38">
        <f t="shared" si="20"/>
        <v>4338.108695652174</v>
      </c>
      <c r="GN22" s="325">
        <f t="shared" si="21"/>
        <v>1.0012801519024412</v>
      </c>
      <c r="GP22" s="4" t="s">
        <v>617</v>
      </c>
      <c r="GQ22" s="4" t="s">
        <v>619</v>
      </c>
      <c r="GR22" s="4" t="s">
        <v>622</v>
      </c>
      <c r="GS22" s="4" t="s">
        <v>177</v>
      </c>
      <c r="GT22" s="4" t="s">
        <v>531</v>
      </c>
      <c r="GU22" s="4" t="s">
        <v>616</v>
      </c>
      <c r="HD22" s="49"/>
      <c r="HQ22">
        <f t="shared" si="35"/>
        <v>1963</v>
      </c>
      <c r="HR22" s="17">
        <f t="shared" si="30"/>
        <v>1.005498316579204</v>
      </c>
      <c r="HS22" s="17">
        <f t="shared" si="31"/>
        <v>1.0354903673567044</v>
      </c>
      <c r="HT22" s="17"/>
      <c r="HU22" s="620"/>
      <c r="HV22" s="17"/>
      <c r="HW22" s="17"/>
      <c r="HX22" s="17"/>
      <c r="HY22" s="17"/>
      <c r="HZ22" s="17"/>
      <c r="IA22" s="17"/>
      <c r="IB22" s="17"/>
      <c r="IC22" s="17"/>
      <c r="ID22" s="17"/>
      <c r="IE22" s="17"/>
      <c r="IF22" s="17"/>
      <c r="IG22" s="17"/>
      <c r="IH22" s="17"/>
      <c r="II22" s="620"/>
      <c r="IJ22" s="17"/>
      <c r="IK22" s="17"/>
      <c r="IT22" s="38"/>
    </row>
    <row r="23" spans="2:270" x14ac:dyDescent="0.2">
      <c r="B23" s="93" t="s">
        <v>206</v>
      </c>
      <c r="C23" s="103" t="s">
        <v>208</v>
      </c>
      <c r="D23" s="103"/>
      <c r="E23" s="103"/>
      <c r="F23" s="103"/>
      <c r="G23" s="103"/>
      <c r="H23" s="103"/>
      <c r="I23" s="103"/>
      <c r="J23" s="372" t="s">
        <v>731</v>
      </c>
      <c r="K23" s="373">
        <v>2</v>
      </c>
      <c r="L23" s="103"/>
      <c r="M23" s="103"/>
      <c r="N23" s="103"/>
      <c r="O23" s="103"/>
      <c r="Q23" s="739">
        <v>1964</v>
      </c>
      <c r="R23" s="721">
        <f>HDD_by_Division18!B28</f>
        <v>6816</v>
      </c>
      <c r="S23" s="38">
        <f>HDD_by_Division18!C28</f>
        <v>6151</v>
      </c>
      <c r="T23" s="94">
        <f t="shared" si="22"/>
        <v>6313.1951219512212</v>
      </c>
      <c r="V23">
        <f>CDD_by_Division18!B28</f>
        <v>270</v>
      </c>
      <c r="W23">
        <f>CDD_by_Division18!C28</f>
        <v>497</v>
      </c>
      <c r="X23" s="94">
        <f t="shared" si="23"/>
        <v>453.26605504587161</v>
      </c>
      <c r="Z23" s="325">
        <f t="shared" si="2"/>
        <v>0.98662531019353683</v>
      </c>
      <c r="AB23">
        <f>AG16</f>
        <v>12.437697088635032</v>
      </c>
      <c r="AC23">
        <f>AF16</f>
        <v>5.5526264590621626E-4</v>
      </c>
      <c r="AD23">
        <f>AE16</f>
        <v>2.6795002036640271E-3</v>
      </c>
      <c r="AE23">
        <f>AD16</f>
        <v>-0.51576711946559184</v>
      </c>
      <c r="AF23">
        <f>AC16</f>
        <v>2.1917928045378021E-2</v>
      </c>
      <c r="AG23">
        <f>AB16</f>
        <v>-2.5737752352260047E-4</v>
      </c>
      <c r="AN23" s="97">
        <f t="shared" si="3"/>
        <v>1964</v>
      </c>
      <c r="AO23" s="105">
        <f t="shared" si="0"/>
        <v>6816</v>
      </c>
      <c r="AP23" s="106">
        <f t="shared" si="1"/>
        <v>6151</v>
      </c>
      <c r="AQ23" s="94">
        <f t="shared" si="4"/>
        <v>6321.1162790697654</v>
      </c>
      <c r="AS23" s="325">
        <f t="shared" si="5"/>
        <v>0.99148738307031281</v>
      </c>
      <c r="AT23" s="281"/>
      <c r="AU23">
        <f>AZ16</f>
        <v>38.790659006271035</v>
      </c>
      <c r="AV23">
        <f>AY16</f>
        <v>6.9868507005512196E-3</v>
      </c>
      <c r="AW23">
        <f>AX16</f>
        <v>7.7883111950338081E-6</v>
      </c>
      <c r="AX23">
        <f>AW16</f>
        <v>-1.0943959828142966</v>
      </c>
      <c r="AY23">
        <f>AV16</f>
        <v>7.1859761167357332E-3</v>
      </c>
      <c r="AZ23">
        <f>AU16</f>
        <v>-2.714912078030244</v>
      </c>
      <c r="BA23" s="281"/>
      <c r="BB23" s="281"/>
      <c r="BC23" s="281"/>
      <c r="BD23" s="281"/>
      <c r="BE23" s="281"/>
      <c r="BF23" s="281"/>
      <c r="BG23" s="281"/>
      <c r="BH23" s="281"/>
      <c r="BJ23" s="49"/>
      <c r="BL23" s="739">
        <v>1964</v>
      </c>
      <c r="BM23" s="38">
        <f>HDD_by_Division18!D28</f>
        <v>6344</v>
      </c>
      <c r="BN23" s="38">
        <f>HDD_by_Division18!E28</f>
        <v>6584</v>
      </c>
      <c r="BO23" s="38">
        <f t="shared" si="24"/>
        <v>6552.6896551724139</v>
      </c>
      <c r="BQ23" s="38">
        <f>CDD_by_Division18!D28</f>
        <v>711</v>
      </c>
      <c r="BR23" s="38">
        <f>CDD_by_Division18!E28</f>
        <v>944</v>
      </c>
      <c r="BS23" s="94">
        <f t="shared" si="32"/>
        <v>790.56097560975627</v>
      </c>
      <c r="BU23" s="325">
        <f t="shared" si="6"/>
        <v>1.0000833515332077</v>
      </c>
      <c r="BV23" s="281"/>
      <c r="BW23">
        <f>CB16</f>
        <v>22.732243023670726</v>
      </c>
      <c r="BX23">
        <f>CA16</f>
        <v>5.1510951095811396E-4</v>
      </c>
      <c r="BY23">
        <f>BZ16</f>
        <v>3.1462963461621764E-3</v>
      </c>
      <c r="BZ23">
        <f>BY16</f>
        <v>-1.2460743750858791</v>
      </c>
      <c r="CA23">
        <f>BX16</f>
        <v>4.9353257994625102E-2</v>
      </c>
      <c r="CB23">
        <f>BW16</f>
        <v>-5.7642635848594373E-4</v>
      </c>
      <c r="CC23" s="281"/>
      <c r="CD23" s="281"/>
      <c r="CE23" s="281"/>
      <c r="CF23" s="281"/>
      <c r="CG23" s="281"/>
      <c r="CH23" s="281"/>
      <c r="CI23" s="281"/>
      <c r="CK23" s="97">
        <f t="shared" si="7"/>
        <v>1964</v>
      </c>
      <c r="CL23" s="105">
        <f t="shared" si="8"/>
        <v>6344</v>
      </c>
      <c r="CM23" s="106">
        <f t="shared" si="9"/>
        <v>6584</v>
      </c>
      <c r="CN23" s="94">
        <f t="shared" si="10"/>
        <v>6410.2068965517246</v>
      </c>
      <c r="CP23" s="325">
        <f t="shared" si="11"/>
        <v>0.96487157751274533</v>
      </c>
      <c r="CR23">
        <f>CW16</f>
        <v>61.45229340352396</v>
      </c>
      <c r="CS23">
        <f>CV16</f>
        <v>5.6725425529553734E-3</v>
      </c>
      <c r="CT23">
        <f>CU16</f>
        <v>2.4448795107143025E-5</v>
      </c>
      <c r="CU23">
        <f>CT16</f>
        <v>-1.9048356231456436</v>
      </c>
      <c r="CV23">
        <f>CS16</f>
        <v>1.3581344468023698E-2</v>
      </c>
      <c r="CW23">
        <f>CR16</f>
        <v>-2.8796247087985329</v>
      </c>
      <c r="DE23" s="49"/>
      <c r="DF23" s="49"/>
      <c r="DH23" s="97">
        <v>1964</v>
      </c>
      <c r="DI23" s="38">
        <f>HDD_by_Division18!F28</f>
        <v>3377</v>
      </c>
      <c r="DJ23" s="38">
        <f>HDD_by_Division18!G28</f>
        <v>3594</v>
      </c>
      <c r="DK23" s="38">
        <f>HDD_by_Division18!H28</f>
        <v>2441</v>
      </c>
      <c r="DL23" s="38">
        <f t="shared" si="33"/>
        <v>3195.2287234042551</v>
      </c>
      <c r="DN23" s="38">
        <f>CDD_by_Division18!F28</f>
        <v>1572</v>
      </c>
      <c r="DO23" s="38">
        <f>CDD_by_Division18!G28</f>
        <v>1522</v>
      </c>
      <c r="DP23" s="38">
        <f>CDD_by_Division18!H28</f>
        <v>2482</v>
      </c>
      <c r="DQ23" s="38">
        <f t="shared" si="25"/>
        <v>1853.0952380952383</v>
      </c>
      <c r="DS23" s="325">
        <f t="shared" si="12"/>
        <v>0.99893964666721247</v>
      </c>
      <c r="DT23" s="281"/>
      <c r="DU23">
        <f>EA16</f>
        <v>-1.0490315309663996</v>
      </c>
      <c r="DV23">
        <f>DZ16</f>
        <v>1.7019562045311786E-3</v>
      </c>
      <c r="DW23">
        <f>DY16</f>
        <v>6.9132242112360303E-3</v>
      </c>
      <c r="DX23" s="285">
        <f>DX16</f>
        <v>-8.1545307479707947E-5</v>
      </c>
      <c r="DY23">
        <f>DW16</f>
        <v>0.89685813628613476</v>
      </c>
      <c r="DZ23">
        <f>DV16</f>
        <v>-8.4782350951080644E-3</v>
      </c>
      <c r="EA23">
        <f>DU16</f>
        <v>-6.0199496597560881E-5</v>
      </c>
      <c r="EB23" s="281"/>
      <c r="EC23" s="281"/>
      <c r="ED23" s="281"/>
      <c r="EE23" s="281"/>
      <c r="EF23" s="281"/>
      <c r="EG23" s="281"/>
      <c r="EI23" s="97">
        <f t="shared" si="13"/>
        <v>1964</v>
      </c>
      <c r="EJ23" s="105">
        <f t="shared" si="14"/>
        <v>3377</v>
      </c>
      <c r="EK23" s="105">
        <f t="shared" si="15"/>
        <v>3594</v>
      </c>
      <c r="EL23" s="105">
        <f t="shared" si="16"/>
        <v>2441</v>
      </c>
      <c r="EM23" s="38">
        <f t="shared" si="17"/>
        <v>3072.9670329670344</v>
      </c>
      <c r="EO23" s="325">
        <f t="shared" si="18"/>
        <v>1.008090103794425</v>
      </c>
      <c r="EQ23">
        <f>EV16</f>
        <v>36.39452416637598</v>
      </c>
      <c r="ER23">
        <f>EU16</f>
        <v>6.4947085542224822E-3</v>
      </c>
      <c r="ES23">
        <f>ET16</f>
        <v>-1.1240794099950009E-5</v>
      </c>
      <c r="ET23">
        <f>ES16</f>
        <v>-1.2705394220658828</v>
      </c>
      <c r="EU23">
        <f>ER16</f>
        <v>1.1420264478071738E-2</v>
      </c>
      <c r="EV23">
        <f>EQ16</f>
        <v>-1.5287415977923922</v>
      </c>
      <c r="FD23" s="49"/>
      <c r="FE23" s="49"/>
      <c r="FG23" s="281"/>
      <c r="FH23" s="97">
        <v>1964</v>
      </c>
      <c r="FI23" s="38">
        <f>HDD_by_Division18!I28</f>
        <v>6510</v>
      </c>
      <c r="FJ23" s="38">
        <f>HDD_by_Division18!J28</f>
        <v>4052</v>
      </c>
      <c r="FK23" s="38">
        <f t="shared" si="34"/>
        <v>4644.2891566265052</v>
      </c>
      <c r="FM23" s="38">
        <f>CDD_by_Division18!I28</f>
        <v>891</v>
      </c>
      <c r="FN23" s="38">
        <f>CDD_by_Division18!J28</f>
        <v>631</v>
      </c>
      <c r="FO23" s="94">
        <f t="shared" si="26"/>
        <v>716.78873239436621</v>
      </c>
      <c r="FP23" s="94"/>
      <c r="FQ23" s="325">
        <f t="shared" si="19"/>
        <v>1.0058418488205472</v>
      </c>
      <c r="FR23" s="281"/>
      <c r="FS23">
        <f>FY16</f>
        <v>22.320623095547909</v>
      </c>
      <c r="FT23">
        <f>FX16</f>
        <v>1.1429975975418116E-3</v>
      </c>
      <c r="FU23">
        <f>FW16</f>
        <v>8.9628378230359462E-4</v>
      </c>
      <c r="FV23" s="285">
        <f>FV16</f>
        <v>3.0456870188673785E-5</v>
      </c>
      <c r="FW23">
        <f>FU16</f>
        <v>-0.81235697408550989</v>
      </c>
      <c r="FX23">
        <f>FT16</f>
        <v>2.6314063833732543E-2</v>
      </c>
      <c r="FY23">
        <f>FS16</f>
        <v>-3.0187733792833227E-4</v>
      </c>
      <c r="FZ23" s="94"/>
      <c r="GA23" s="94"/>
      <c r="GB23" s="94"/>
      <c r="GC23" s="94"/>
      <c r="GD23" s="94"/>
      <c r="GI23" s="97">
        <f t="shared" si="27"/>
        <v>1964</v>
      </c>
      <c r="GJ23" s="105">
        <f t="shared" si="28"/>
        <v>6510</v>
      </c>
      <c r="GK23" s="105">
        <f t="shared" si="29"/>
        <v>4052</v>
      </c>
      <c r="GL23" s="38">
        <f t="shared" si="20"/>
        <v>4746.652173913044</v>
      </c>
      <c r="GN23" s="325">
        <f t="shared" si="21"/>
        <v>1.0577645257451205</v>
      </c>
      <c r="GP23">
        <f>GU16</f>
        <v>25.481669227537495</v>
      </c>
      <c r="GQ23">
        <f>GT16</f>
        <v>9.3766648931008344E-3</v>
      </c>
      <c r="GR23">
        <f>GS16</f>
        <v>-1.0732441444513176E-4</v>
      </c>
      <c r="GS23">
        <f>GR16</f>
        <v>-0.80869675456157641</v>
      </c>
      <c r="GT23">
        <f>GQ16</f>
        <v>1.1725958457708232E-2</v>
      </c>
      <c r="GU23">
        <f>GP16</f>
        <v>-2.1292774480905847</v>
      </c>
      <c r="HD23" s="49"/>
      <c r="HQ23">
        <f t="shared" si="35"/>
        <v>1964</v>
      </c>
      <c r="HR23" s="17">
        <f t="shared" si="30"/>
        <v>0.99861154808918706</v>
      </c>
      <c r="HS23" s="17">
        <f t="shared" si="31"/>
        <v>0.9953373851220505</v>
      </c>
      <c r="HT23" s="17"/>
      <c r="HU23" s="620"/>
      <c r="HV23" s="17"/>
      <c r="HW23" s="17"/>
      <c r="HX23" s="17"/>
      <c r="HY23" s="17"/>
      <c r="HZ23" s="17"/>
      <c r="IA23" s="17"/>
      <c r="IB23" s="17"/>
      <c r="IC23" s="17"/>
      <c r="ID23" s="17"/>
      <c r="IE23" s="17"/>
      <c r="IF23" s="17"/>
      <c r="IG23" s="17"/>
      <c r="IH23" s="17"/>
      <c r="II23" s="620"/>
      <c r="IJ23" s="17"/>
      <c r="IK23" s="17"/>
      <c r="IT23" s="38"/>
    </row>
    <row r="24" spans="2:270" ht="16.5" customHeight="1" x14ac:dyDescent="0.2">
      <c r="K24" s="731" t="s">
        <v>1584</v>
      </c>
      <c r="Q24" s="739">
        <v>1965</v>
      </c>
      <c r="R24" s="721">
        <f>HDD_by_Division18!B29</f>
        <v>7029</v>
      </c>
      <c r="S24" s="38">
        <f>HDD_by_Division18!C29</f>
        <v>6393</v>
      </c>
      <c r="T24" s="94">
        <f t="shared" si="22"/>
        <v>6548.121951219513</v>
      </c>
      <c r="V24">
        <f>CDD_by_Division18!B29</f>
        <v>310</v>
      </c>
      <c r="W24">
        <f>CDD_by_Division18!C29</f>
        <v>498</v>
      </c>
      <c r="X24" s="94">
        <f t="shared" si="23"/>
        <v>461.77981651376149</v>
      </c>
      <c r="Z24" s="325">
        <f t="shared" si="2"/>
        <v>0.99147908231571757</v>
      </c>
      <c r="AN24" s="97">
        <f t="shared" si="3"/>
        <v>1965</v>
      </c>
      <c r="AO24" s="105">
        <f t="shared" si="0"/>
        <v>7029</v>
      </c>
      <c r="AP24" s="106">
        <f t="shared" si="1"/>
        <v>6393</v>
      </c>
      <c r="AQ24" s="94">
        <f t="shared" si="4"/>
        <v>6555.6976744186031</v>
      </c>
      <c r="AS24" s="325">
        <f t="shared" si="5"/>
        <v>1.0192316839042825</v>
      </c>
      <c r="AT24" s="281"/>
      <c r="AU24" s="281"/>
      <c r="AV24" s="281"/>
      <c r="AW24" s="281"/>
      <c r="AX24" s="281"/>
      <c r="AY24" s="281"/>
      <c r="AZ24" s="281"/>
      <c r="BA24" s="281"/>
      <c r="BB24" s="281"/>
      <c r="BC24" s="281"/>
      <c r="BD24" s="281"/>
      <c r="BE24" s="281"/>
      <c r="BF24" s="281"/>
      <c r="BG24" s="281"/>
      <c r="BH24" s="281"/>
      <c r="BJ24" s="49"/>
      <c r="BL24" s="739">
        <v>1965</v>
      </c>
      <c r="BM24" s="38">
        <f>HDD_by_Division18!D29</f>
        <v>6587</v>
      </c>
      <c r="BN24" s="38">
        <f>HDD_by_Division18!E29</f>
        <v>6932</v>
      </c>
      <c r="BO24" s="38">
        <f t="shared" si="24"/>
        <v>6843.3275862068967</v>
      </c>
      <c r="BQ24" s="38">
        <f>CDD_by_Division18!D29</f>
        <v>618</v>
      </c>
      <c r="BR24" s="38">
        <f>CDD_by_Division18!E29</f>
        <v>832</v>
      </c>
      <c r="BS24" s="94">
        <f t="shared" si="32"/>
        <v>691.07317073170748</v>
      </c>
      <c r="BU24" s="325">
        <f t="shared" si="6"/>
        <v>0.98981390308487383</v>
      </c>
      <c r="BV24" s="281"/>
      <c r="BW24" s="281"/>
      <c r="BX24" s="281"/>
      <c r="BY24" s="281"/>
      <c r="BZ24" s="281"/>
      <c r="CA24" s="281"/>
      <c r="CB24" s="281"/>
      <c r="CC24" s="281"/>
      <c r="CD24" s="281"/>
      <c r="CE24" s="281"/>
      <c r="CF24" s="281"/>
      <c r="CG24" s="281"/>
      <c r="CH24" s="281"/>
      <c r="CI24" s="281"/>
      <c r="CK24" s="97">
        <f t="shared" si="7"/>
        <v>1965</v>
      </c>
      <c r="CL24" s="105">
        <f t="shared" si="8"/>
        <v>6587</v>
      </c>
      <c r="CM24" s="106">
        <f t="shared" si="9"/>
        <v>6932</v>
      </c>
      <c r="CN24" s="94">
        <f t="shared" si="10"/>
        <v>6682.1724137931033</v>
      </c>
      <c r="CP24" s="325">
        <f t="shared" si="11"/>
        <v>0.99650476428847778</v>
      </c>
      <c r="DE24" s="49"/>
      <c r="DF24" s="49"/>
      <c r="DH24" s="97">
        <v>1965</v>
      </c>
      <c r="DI24" s="38">
        <f>HDD_by_Division18!F29</f>
        <v>3372</v>
      </c>
      <c r="DJ24" s="38">
        <f>HDD_by_Division18!G29</f>
        <v>3501</v>
      </c>
      <c r="DK24" s="38">
        <f>HDD_by_Division18!H29</f>
        <v>2237</v>
      </c>
      <c r="DL24" s="38">
        <f t="shared" si="33"/>
        <v>3123.4787234042551</v>
      </c>
      <c r="DN24" s="38">
        <f>CDD_by_Division18!F29</f>
        <v>1613</v>
      </c>
      <c r="DO24" s="38">
        <f>CDD_by_Division18!G29</f>
        <v>1552</v>
      </c>
      <c r="DP24" s="38">
        <f>CDD_by_Division18!H29</f>
        <v>2461</v>
      </c>
      <c r="DQ24" s="38">
        <f t="shared" si="25"/>
        <v>1872.8503401360545</v>
      </c>
      <c r="DS24" s="325">
        <f t="shared" si="12"/>
        <v>0.99802498172558651</v>
      </c>
      <c r="DT24" s="290" t="s">
        <v>623</v>
      </c>
      <c r="DU24">
        <f>EA16/EA17</f>
        <v>-0.15706837704945184</v>
      </c>
      <c r="DV24">
        <f>DZ16/DZ17</f>
        <v>4.5153975998304192</v>
      </c>
      <c r="DW24">
        <f>DY16/DY17</f>
        <v>3.1146871815698933</v>
      </c>
      <c r="DX24">
        <f>DX16/DX17</f>
        <v>-1.3126466523115363</v>
      </c>
      <c r="DY24">
        <f>DW16/DW17</f>
        <v>2.3206113987009429</v>
      </c>
      <c r="DZ24">
        <f>DV16/DV17</f>
        <v>-0.76475238023938441</v>
      </c>
      <c r="EA24">
        <f>DU16/DU17</f>
        <v>-0.51647197759207431</v>
      </c>
      <c r="EB24" s="281"/>
      <c r="EC24" s="281"/>
      <c r="ED24" s="281"/>
      <c r="EE24" s="281"/>
      <c r="EF24" s="281"/>
      <c r="EG24" s="281"/>
      <c r="EI24" s="97">
        <f t="shared" si="13"/>
        <v>1965</v>
      </c>
      <c r="EJ24" s="105">
        <f t="shared" si="14"/>
        <v>3372</v>
      </c>
      <c r="EK24" s="105">
        <f t="shared" si="15"/>
        <v>3501</v>
      </c>
      <c r="EL24" s="105">
        <f t="shared" si="16"/>
        <v>2237</v>
      </c>
      <c r="EM24" s="38">
        <f t="shared" si="17"/>
        <v>2978.2692307692314</v>
      </c>
      <c r="EO24" s="325">
        <f t="shared" si="18"/>
        <v>0.98634734673208335</v>
      </c>
      <c r="EQ24">
        <f>EV16/EV17</f>
        <v>6.79333264768192</v>
      </c>
      <c r="ER24">
        <f>EU16/EU17</f>
        <v>3.9444584534924889</v>
      </c>
      <c r="ES24">
        <f>ET16/ET17</f>
        <v>-0.24222484949593834</v>
      </c>
      <c r="ET24">
        <f>ES16/ES17</f>
        <v>-6.7665030727018847</v>
      </c>
      <c r="EU24">
        <f>ER16/ER17</f>
        <v>7.7819719020487241</v>
      </c>
      <c r="EV24">
        <f>EQ16/EQ17</f>
        <v>-2.1847982984986385</v>
      </c>
      <c r="FD24" s="49"/>
      <c r="FE24" s="49"/>
      <c r="FG24" s="281"/>
      <c r="FH24" s="97">
        <v>1965</v>
      </c>
      <c r="FI24" s="38">
        <f>HDD_by_Division18!I29</f>
        <v>6086</v>
      </c>
      <c r="FJ24" s="38">
        <f>HDD_by_Division18!J29</f>
        <v>3819</v>
      </c>
      <c r="FK24" s="38">
        <f t="shared" si="34"/>
        <v>4365.2650602409631</v>
      </c>
      <c r="FM24" s="38">
        <f>CDD_by_Division18!I29</f>
        <v>780</v>
      </c>
      <c r="FN24" s="38">
        <f>CDD_by_Division18!J29</f>
        <v>577</v>
      </c>
      <c r="FO24" s="94">
        <f t="shared" si="26"/>
        <v>645.16901408450701</v>
      </c>
      <c r="FP24" s="94"/>
      <c r="FQ24" s="325">
        <f t="shared" si="19"/>
        <v>0.99024071130542513</v>
      </c>
      <c r="FR24" s="281"/>
      <c r="FS24" s="94"/>
      <c r="FT24" s="94"/>
      <c r="FU24" s="94"/>
      <c r="FV24" s="94"/>
      <c r="FW24" s="94"/>
      <c r="FX24" s="94"/>
      <c r="FY24" s="94"/>
      <c r="FZ24" s="94"/>
      <c r="GA24" s="94"/>
      <c r="GB24" s="94"/>
      <c r="GC24" s="94"/>
      <c r="GD24" s="94"/>
      <c r="GI24" s="97">
        <f t="shared" si="27"/>
        <v>1965</v>
      </c>
      <c r="GJ24" s="105">
        <f t="shared" si="28"/>
        <v>6086</v>
      </c>
      <c r="GK24" s="105">
        <f t="shared" si="29"/>
        <v>3819</v>
      </c>
      <c r="GL24" s="38">
        <f t="shared" si="20"/>
        <v>4459.673913043478</v>
      </c>
      <c r="GN24" s="325">
        <f t="shared" si="21"/>
        <v>1.0185050983724535</v>
      </c>
      <c r="HD24" s="49"/>
      <c r="HQ24">
        <f t="shared" si="35"/>
        <v>1965</v>
      </c>
      <c r="HR24" s="17">
        <f t="shared" si="30"/>
        <v>0.99390548100849629</v>
      </c>
      <c r="HS24" s="17">
        <f t="shared" si="31"/>
        <v>1.0040177012763105</v>
      </c>
      <c r="HT24" s="17"/>
      <c r="HU24" s="620"/>
      <c r="HV24" s="17"/>
      <c r="HW24" s="17"/>
      <c r="HX24" s="17"/>
      <c r="HY24" s="17"/>
      <c r="HZ24" s="17"/>
      <c r="IA24" s="17"/>
      <c r="IB24" s="17"/>
      <c r="IC24" s="17"/>
      <c r="ID24" s="17"/>
      <c r="IE24" s="17"/>
      <c r="IF24" s="17"/>
      <c r="IG24" s="17"/>
      <c r="IH24" s="17"/>
      <c r="II24" s="620"/>
      <c r="IJ24" s="17"/>
      <c r="IK24" s="17"/>
      <c r="IT24" s="38"/>
    </row>
    <row r="25" spans="2:270" x14ac:dyDescent="0.2">
      <c r="B25" s="1" t="s">
        <v>79</v>
      </c>
      <c r="J25" s="89" t="s">
        <v>63</v>
      </c>
      <c r="K25" s="636" t="s">
        <v>733</v>
      </c>
      <c r="L25" s="637" t="s">
        <v>1501</v>
      </c>
      <c r="M25" s="639" t="s">
        <v>1502</v>
      </c>
      <c r="N25" s="637" t="s">
        <v>1503</v>
      </c>
      <c r="Q25" s="739">
        <v>1966</v>
      </c>
      <c r="R25" s="721">
        <f>HDD_by_Division18!B30</f>
        <v>6873</v>
      </c>
      <c r="S25" s="38">
        <f>HDD_by_Division18!C30</f>
        <v>6456</v>
      </c>
      <c r="T25" s="94">
        <f t="shared" si="22"/>
        <v>6557.707317073171</v>
      </c>
      <c r="V25">
        <f>CDD_by_Division18!B30</f>
        <v>380</v>
      </c>
      <c r="W25">
        <f>CDD_by_Division18!C30</f>
        <v>598</v>
      </c>
      <c r="X25" s="94">
        <f t="shared" si="23"/>
        <v>556</v>
      </c>
      <c r="Z25" s="325">
        <f t="shared" si="2"/>
        <v>1.0078360764586312</v>
      </c>
      <c r="AN25" s="97">
        <f t="shared" si="3"/>
        <v>1966</v>
      </c>
      <c r="AO25" s="105">
        <f t="shared" si="0"/>
        <v>6873</v>
      </c>
      <c r="AP25" s="106">
        <f t="shared" si="1"/>
        <v>6456</v>
      </c>
      <c r="AQ25" s="94">
        <f t="shared" si="4"/>
        <v>6562.674418604649</v>
      </c>
      <c r="AS25" s="325">
        <f t="shared" si="5"/>
        <v>1.020049357424704</v>
      </c>
      <c r="AT25" s="281"/>
      <c r="AU25" s="281"/>
      <c r="AV25" s="281"/>
      <c r="AW25" s="281"/>
      <c r="AX25" s="281"/>
      <c r="AY25" s="281"/>
      <c r="AZ25" s="281"/>
      <c r="BA25" s="281"/>
      <c r="BB25" s="281"/>
      <c r="BC25" s="281"/>
      <c r="BD25" s="281"/>
      <c r="BE25" s="281"/>
      <c r="BF25" s="281"/>
      <c r="BG25" s="281"/>
      <c r="BH25" s="281"/>
      <c r="BJ25" s="49"/>
      <c r="BL25" s="739">
        <v>1966</v>
      </c>
      <c r="BM25" s="38">
        <f>HDD_by_Division18!D30</f>
        <v>6922</v>
      </c>
      <c r="BN25" s="38">
        <f>HDD_by_Division18!E30</f>
        <v>7154</v>
      </c>
      <c r="BO25" s="38">
        <f t="shared" si="24"/>
        <v>7137.3448275862065</v>
      </c>
      <c r="BQ25" s="38">
        <f>CDD_by_Division18!D30</f>
        <v>649</v>
      </c>
      <c r="BR25" s="38">
        <f>CDD_by_Division18!E30</f>
        <v>845</v>
      </c>
      <c r="BS25" s="94">
        <f t="shared" si="32"/>
        <v>715.92682926829275</v>
      </c>
      <c r="BU25" s="325">
        <f t="shared" si="6"/>
        <v>0.99800299719226704</v>
      </c>
      <c r="BV25" s="281"/>
      <c r="BW25" s="281"/>
      <c r="BX25" s="281"/>
      <c r="BY25" s="281"/>
      <c r="BZ25" s="281"/>
      <c r="CA25" s="281"/>
      <c r="CB25" s="281"/>
      <c r="CC25" s="281"/>
      <c r="CD25" s="281"/>
      <c r="CE25" s="281"/>
      <c r="CF25" s="281"/>
      <c r="CG25" s="281"/>
      <c r="CH25" s="281"/>
      <c r="CI25" s="281"/>
      <c r="CK25" s="97">
        <f t="shared" si="7"/>
        <v>1966</v>
      </c>
      <c r="CL25" s="105">
        <f t="shared" si="8"/>
        <v>6922</v>
      </c>
      <c r="CM25" s="106">
        <f t="shared" si="9"/>
        <v>7154</v>
      </c>
      <c r="CN25" s="94">
        <f t="shared" si="10"/>
        <v>6986</v>
      </c>
      <c r="CP25" s="325">
        <f t="shared" si="11"/>
        <v>1.0311589644920198</v>
      </c>
      <c r="DE25" s="49"/>
      <c r="DF25" s="49"/>
      <c r="DH25" s="97">
        <v>1966</v>
      </c>
      <c r="DI25" s="38">
        <f>HDD_by_Division18!F30</f>
        <v>3671</v>
      </c>
      <c r="DJ25" s="38">
        <f>HDD_by_Division18!G30</f>
        <v>3899</v>
      </c>
      <c r="DK25" s="38">
        <f>HDD_by_Division18!H30</f>
        <v>2599</v>
      </c>
      <c r="DL25" s="38">
        <f t="shared" si="33"/>
        <v>3458.0585106382973</v>
      </c>
      <c r="DN25" s="38">
        <f>CDD_by_Division18!F30</f>
        <v>1503</v>
      </c>
      <c r="DO25" s="38">
        <f>CDD_by_Division18!G30</f>
        <v>1367</v>
      </c>
      <c r="DP25" s="38">
        <f>CDD_by_Division18!H30</f>
        <v>2196</v>
      </c>
      <c r="DQ25" s="38">
        <f t="shared" si="25"/>
        <v>1700.4523809523812</v>
      </c>
      <c r="DS25" s="325">
        <f t="shared" si="12"/>
        <v>0.99062288604666482</v>
      </c>
      <c r="DT25" s="281"/>
      <c r="DU25" s="281"/>
      <c r="DV25" s="281"/>
      <c r="DW25" s="281"/>
      <c r="DX25" s="281"/>
      <c r="DY25" s="281"/>
      <c r="DZ25" s="281"/>
      <c r="EA25" s="281"/>
      <c r="EB25" s="281"/>
      <c r="EC25" s="281"/>
      <c r="ED25" s="281"/>
      <c r="EE25" s="281"/>
      <c r="EF25" s="281"/>
      <c r="EG25" s="281"/>
      <c r="EI25" s="97">
        <f t="shared" si="13"/>
        <v>1966</v>
      </c>
      <c r="EJ25" s="105">
        <f t="shared" si="14"/>
        <v>3671</v>
      </c>
      <c r="EK25" s="105">
        <f t="shared" si="15"/>
        <v>3899</v>
      </c>
      <c r="EL25" s="105">
        <f t="shared" si="16"/>
        <v>2599</v>
      </c>
      <c r="EM25" s="38">
        <f t="shared" si="17"/>
        <v>3318.9560439560451</v>
      </c>
      <c r="EO25" s="325">
        <f t="shared" si="18"/>
        <v>1.0626950059251925</v>
      </c>
      <c r="ER25">
        <f t="shared" ref="ER25:EV26" si="36">ER$11*ER41</f>
        <v>53.007589606632123</v>
      </c>
      <c r="ES25">
        <f t="shared" si="36"/>
        <v>-61.526648524219567</v>
      </c>
      <c r="ET25">
        <f t="shared" si="36"/>
        <v>31.843741592239219</v>
      </c>
      <c r="EU25">
        <f t="shared" si="36"/>
        <v>34.381671441997604</v>
      </c>
      <c r="EV25">
        <f t="shared" si="36"/>
        <v>-54.708635553448168</v>
      </c>
      <c r="EW25">
        <f>SUM(ER25:EV25)</f>
        <v>2.9977185632012109</v>
      </c>
      <c r="FD25" s="49"/>
      <c r="FE25" s="49"/>
      <c r="FG25" s="281"/>
      <c r="FH25" s="97">
        <v>1966</v>
      </c>
      <c r="FI25" s="38">
        <f>HDD_by_Division18!I30</f>
        <v>6007</v>
      </c>
      <c r="FJ25" s="38">
        <f>HDD_by_Division18!J30</f>
        <v>3638</v>
      </c>
      <c r="FK25" s="38">
        <f t="shared" si="34"/>
        <v>4208.8433734939754</v>
      </c>
      <c r="FM25" s="38">
        <f>CDD_by_Division18!I30</f>
        <v>1006</v>
      </c>
      <c r="FN25" s="38">
        <f>CDD_by_Division18!J30</f>
        <v>713</v>
      </c>
      <c r="FO25" s="94">
        <f t="shared" si="26"/>
        <v>809.70422535211264</v>
      </c>
      <c r="FP25" s="94"/>
      <c r="FQ25" s="325">
        <f t="shared" si="19"/>
        <v>0.99842817506498527</v>
      </c>
      <c r="FR25" s="281"/>
      <c r="FS25" s="94"/>
      <c r="FT25" s="94"/>
      <c r="FU25" s="94"/>
      <c r="FV25" s="94"/>
      <c r="FW25" s="94"/>
      <c r="FX25" s="94"/>
      <c r="FY25" s="94"/>
      <c r="FZ25" s="94"/>
      <c r="GA25" s="94"/>
      <c r="GB25" s="94"/>
      <c r="GC25" s="94"/>
      <c r="GD25" s="94"/>
      <c r="GI25" s="97">
        <f t="shared" si="27"/>
        <v>1966</v>
      </c>
      <c r="GJ25" s="105">
        <f t="shared" si="28"/>
        <v>6007</v>
      </c>
      <c r="GK25" s="105">
        <f t="shared" si="29"/>
        <v>3638</v>
      </c>
      <c r="GL25" s="38">
        <f t="shared" si="20"/>
        <v>4307.5</v>
      </c>
      <c r="GN25" s="325">
        <f t="shared" si="21"/>
        <v>0.99688521001422636</v>
      </c>
      <c r="HD25" s="49"/>
      <c r="HQ25">
        <f t="shared" si="35"/>
        <v>1966</v>
      </c>
      <c r="HR25" s="17">
        <f t="shared" si="30"/>
        <v>0.99608704567825912</v>
      </c>
      <c r="HS25" s="17">
        <f t="shared" si="31"/>
        <v>1.0297119411981388</v>
      </c>
      <c r="HT25" s="17"/>
      <c r="HU25" s="620"/>
      <c r="HV25" s="17"/>
      <c r="HW25" s="17"/>
      <c r="HX25" s="17"/>
      <c r="HY25" s="17"/>
      <c r="HZ25" s="17"/>
      <c r="IA25" s="17"/>
      <c r="IB25" s="17"/>
      <c r="IC25" s="17"/>
      <c r="ID25" s="17"/>
      <c r="IE25" s="17"/>
      <c r="IF25" s="17"/>
      <c r="IG25" s="17"/>
      <c r="IH25" s="17"/>
      <c r="II25" s="620"/>
      <c r="IJ25" s="17"/>
      <c r="IK25" s="17"/>
      <c r="IT25" s="38"/>
    </row>
    <row r="26" spans="2:270" x14ac:dyDescent="0.2">
      <c r="C26" t="s">
        <v>184</v>
      </c>
      <c r="D26" t="s">
        <v>66</v>
      </c>
      <c r="E26" s="4" t="s">
        <v>541</v>
      </c>
      <c r="F26" t="s">
        <v>72</v>
      </c>
      <c r="G26" t="s">
        <v>86</v>
      </c>
      <c r="H26" t="s">
        <v>223</v>
      </c>
      <c r="Q26" s="739">
        <v>1967</v>
      </c>
      <c r="R26" s="721">
        <f>HDD_by_Division18!B31</f>
        <v>7202</v>
      </c>
      <c r="S26" s="38">
        <f>HDD_by_Division18!C31</f>
        <v>6555</v>
      </c>
      <c r="T26" s="94">
        <f t="shared" si="22"/>
        <v>6712.8048780487816</v>
      </c>
      <c r="V26">
        <f>CDD_by_Division18!B31</f>
        <v>377</v>
      </c>
      <c r="W26">
        <f>CDD_by_Division18!C31</f>
        <v>493</v>
      </c>
      <c r="X26" s="94">
        <f t="shared" si="23"/>
        <v>470.651376146789</v>
      </c>
      <c r="Z26" s="325">
        <f t="shared" si="2"/>
        <v>0.99531894553899003</v>
      </c>
      <c r="AH26" s="731" t="s">
        <v>1596</v>
      </c>
      <c r="AN26" s="97">
        <f t="shared" si="3"/>
        <v>1967</v>
      </c>
      <c r="AO26" s="105">
        <f t="shared" si="0"/>
        <v>7202</v>
      </c>
      <c r="AP26" s="106">
        <f t="shared" si="1"/>
        <v>6555</v>
      </c>
      <c r="AQ26" s="94">
        <f t="shared" si="4"/>
        <v>6720.5116279069753</v>
      </c>
      <c r="AS26" s="325">
        <f t="shared" si="5"/>
        <v>1.0384341681212781</v>
      </c>
      <c r="AT26" s="281"/>
      <c r="AU26" s="281"/>
      <c r="AV26" s="281"/>
      <c r="AW26" s="281"/>
      <c r="AX26" s="281"/>
      <c r="AY26" s="281"/>
      <c r="AZ26" s="281"/>
      <c r="BA26" s="281"/>
      <c r="BB26" s="281"/>
      <c r="BC26" s="281"/>
      <c r="BD26" s="281"/>
      <c r="BE26" s="281"/>
      <c r="BF26" s="281"/>
      <c r="BG26" s="281"/>
      <c r="BH26" s="281"/>
      <c r="BJ26" s="49"/>
      <c r="BL26" s="739">
        <v>1967</v>
      </c>
      <c r="BM26" s="38">
        <f>HDD_by_Division18!D31</f>
        <v>6796</v>
      </c>
      <c r="BN26" s="38">
        <f>HDD_by_Division18!E31</f>
        <v>6846</v>
      </c>
      <c r="BO26" s="38">
        <f t="shared" si="24"/>
        <v>6933.8620689655172</v>
      </c>
      <c r="BQ26" s="38">
        <f>CDD_by_Division18!D31</f>
        <v>488</v>
      </c>
      <c r="BR26" s="38">
        <f>CDD_by_Division18!E31</f>
        <v>640</v>
      </c>
      <c r="BS26" s="94">
        <f t="shared" si="32"/>
        <v>539.90243902439033</v>
      </c>
      <c r="BU26" s="325">
        <f t="shared" si="6"/>
        <v>0.95962636618536756</v>
      </c>
      <c r="BV26" s="281"/>
      <c r="BW26" s="281"/>
      <c r="BX26" s="281"/>
      <c r="BY26" s="281"/>
      <c r="BZ26" s="281"/>
      <c r="CA26" s="281"/>
      <c r="CB26" s="281"/>
      <c r="CC26" s="281"/>
      <c r="CD26" s="281"/>
      <c r="CE26" s="281"/>
      <c r="CF26" s="281"/>
      <c r="CG26" s="281"/>
      <c r="CH26" s="281"/>
      <c r="CI26" s="281"/>
      <c r="CK26" s="97">
        <f t="shared" si="7"/>
        <v>1967</v>
      </c>
      <c r="CL26" s="105">
        <f t="shared" si="8"/>
        <v>6796</v>
      </c>
      <c r="CM26" s="106">
        <f t="shared" si="9"/>
        <v>6846</v>
      </c>
      <c r="CN26" s="94">
        <f t="shared" si="10"/>
        <v>6809.7931034482763</v>
      </c>
      <c r="CP26" s="325">
        <f t="shared" si="11"/>
        <v>1.0111478795766264</v>
      </c>
      <c r="DE26" s="49"/>
      <c r="DF26" s="49"/>
      <c r="DH26" s="97">
        <v>1967</v>
      </c>
      <c r="DI26" s="38">
        <f>HDD_by_Division18!F31</f>
        <v>3407</v>
      </c>
      <c r="DJ26" s="38">
        <f>HDD_by_Division18!G31</f>
        <v>3534</v>
      </c>
      <c r="DK26" s="38">
        <f>HDD_by_Division18!H31</f>
        <v>2245</v>
      </c>
      <c r="DL26" s="38">
        <f t="shared" si="33"/>
        <v>3151.4095744680849</v>
      </c>
      <c r="DN26" s="38">
        <f>CDD_by_Division18!F31</f>
        <v>1386</v>
      </c>
      <c r="DO26" s="38">
        <f>CDD_by_Division18!G31</f>
        <v>1166</v>
      </c>
      <c r="DP26" s="38">
        <f>CDD_by_Division18!H31</f>
        <v>2247</v>
      </c>
      <c r="DQ26" s="38">
        <f t="shared" si="25"/>
        <v>1620.482993197279</v>
      </c>
      <c r="DS26" s="325">
        <f t="shared" si="12"/>
        <v>0.96816786651427977</v>
      </c>
      <c r="DT26" s="281"/>
      <c r="DU26" s="281"/>
      <c r="DV26" s="281"/>
      <c r="DW26" s="281"/>
      <c r="DX26" s="281"/>
      <c r="DY26" s="281"/>
      <c r="DZ26" s="281"/>
      <c r="EA26" s="281"/>
      <c r="EB26" s="281"/>
      <c r="EC26" s="281"/>
      <c r="ED26" s="281"/>
      <c r="EE26" s="281"/>
      <c r="EF26" s="281"/>
      <c r="EG26" s="281"/>
      <c r="EI26" s="97">
        <f t="shared" si="13"/>
        <v>1967</v>
      </c>
      <c r="EJ26" s="105">
        <f t="shared" si="14"/>
        <v>3407</v>
      </c>
      <c r="EK26" s="105">
        <f t="shared" si="15"/>
        <v>3534</v>
      </c>
      <c r="EL26" s="105">
        <f t="shared" si="16"/>
        <v>2245</v>
      </c>
      <c r="EM26" s="38">
        <f t="shared" si="17"/>
        <v>3002.9560439560451</v>
      </c>
      <c r="EO26" s="325">
        <f t="shared" si="18"/>
        <v>0.99205536334117606</v>
      </c>
      <c r="ER26">
        <f t="shared" si="36"/>
        <v>60.64366059739185</v>
      </c>
      <c r="ES26">
        <f t="shared" si="36"/>
        <v>-75.804553590006307</v>
      </c>
      <c r="ET26">
        <f t="shared" si="36"/>
        <v>34.293260176257618</v>
      </c>
      <c r="EU26">
        <f t="shared" si="36"/>
        <v>39.874601199003138</v>
      </c>
      <c r="EV26">
        <f t="shared" si="36"/>
        <v>-57.987432178804291</v>
      </c>
      <c r="EW26">
        <f>SUM(ER26:EV26)</f>
        <v>1.0195362038420086</v>
      </c>
      <c r="FD26" s="49"/>
      <c r="FE26" s="49"/>
      <c r="FG26" s="281"/>
      <c r="FH26" s="97">
        <v>1967</v>
      </c>
      <c r="FI26" s="38">
        <f>HDD_by_Division18!I31</f>
        <v>5959</v>
      </c>
      <c r="FJ26" s="38">
        <f>HDD_by_Division18!J31</f>
        <v>3795</v>
      </c>
      <c r="FK26" s="38">
        <f t="shared" si="34"/>
        <v>4316.4457831325299</v>
      </c>
      <c r="FM26" s="38">
        <f>CDD_by_Division18!I31</f>
        <v>911</v>
      </c>
      <c r="FN26" s="38">
        <f>CDD_by_Division18!J31</f>
        <v>856</v>
      </c>
      <c r="FO26" s="94">
        <f t="shared" si="26"/>
        <v>884.32394366197184</v>
      </c>
      <c r="FP26" s="94"/>
      <c r="FQ26" s="325">
        <f t="shared" si="19"/>
        <v>1.0068564752220746</v>
      </c>
      <c r="FR26" s="281"/>
      <c r="FS26" s="94"/>
      <c r="FT26" s="94"/>
      <c r="FU26" s="94"/>
      <c r="FV26" s="94"/>
      <c r="FW26" s="94"/>
      <c r="FX26" s="94"/>
      <c r="FY26" s="94"/>
      <c r="FZ26" s="94"/>
      <c r="GA26" s="94"/>
      <c r="GB26" s="94"/>
      <c r="GC26" s="94"/>
      <c r="GD26" s="94"/>
      <c r="GI26" s="97">
        <f t="shared" si="27"/>
        <v>1967</v>
      </c>
      <c r="GJ26" s="105">
        <f t="shared" si="28"/>
        <v>5959</v>
      </c>
      <c r="GK26" s="105">
        <f t="shared" si="29"/>
        <v>3795</v>
      </c>
      <c r="GL26" s="38">
        <f t="shared" si="20"/>
        <v>4406.565217391304</v>
      </c>
      <c r="GN26" s="325">
        <f t="shared" si="21"/>
        <v>1.011024771058189</v>
      </c>
      <c r="HD26" s="49"/>
      <c r="HQ26">
        <f t="shared" si="35"/>
        <v>1967</v>
      </c>
      <c r="HR26" s="17">
        <f t="shared" si="30"/>
        <v>0.97673674388457976</v>
      </c>
      <c r="HS26" s="17">
        <f t="shared" si="31"/>
        <v>1.0147885497561187</v>
      </c>
      <c r="HT26" s="17"/>
      <c r="HU26" s="620"/>
      <c r="HV26" s="17"/>
      <c r="HW26" s="622" t="s">
        <v>1490</v>
      </c>
      <c r="HX26" s="17"/>
      <c r="HY26" s="17"/>
      <c r="HZ26" s="17"/>
      <c r="IA26" s="17"/>
      <c r="IB26" s="17"/>
      <c r="IC26" s="622" t="s">
        <v>1491</v>
      </c>
      <c r="ID26" s="17"/>
      <c r="IE26" s="17"/>
      <c r="IF26" s="17"/>
      <c r="IG26" s="17"/>
      <c r="IH26" s="17"/>
      <c r="II26" s="620"/>
      <c r="IJ26" s="17"/>
      <c r="IK26" s="17"/>
      <c r="IO26" s="45" t="s">
        <v>268</v>
      </c>
      <c r="IV26" s="598" t="s">
        <v>1470</v>
      </c>
    </row>
    <row r="27" spans="2:270" ht="25.5" x14ac:dyDescent="0.2">
      <c r="C27" s="102" t="s">
        <v>198</v>
      </c>
      <c r="D27" s="102" t="s">
        <v>34</v>
      </c>
      <c r="E27" s="102" t="s">
        <v>199</v>
      </c>
      <c r="F27" s="102" t="s">
        <v>200</v>
      </c>
      <c r="G27" s="102" t="s">
        <v>201</v>
      </c>
      <c r="H27" s="102" t="s">
        <v>202</v>
      </c>
      <c r="I27" s="102"/>
      <c r="J27" s="635">
        <v>1968</v>
      </c>
      <c r="K27" s="376">
        <f>'[16]LMDI-Prices'!EY114</f>
        <v>0.46271299544687816</v>
      </c>
      <c r="L27" s="102"/>
      <c r="M27" s="102"/>
      <c r="N27" s="102"/>
      <c r="O27" s="102"/>
      <c r="Q27" s="739">
        <v>1968</v>
      </c>
      <c r="R27" s="721">
        <f>HDD_by_Division18!B32</f>
        <v>7009</v>
      </c>
      <c r="S27" s="38">
        <f>HDD_by_Division18!C32</f>
        <v>6409</v>
      </c>
      <c r="T27" s="94">
        <f t="shared" si="22"/>
        <v>6555.3414634146357</v>
      </c>
      <c r="V27">
        <f>CDD_by_Division18!B32</f>
        <v>361</v>
      </c>
      <c r="W27">
        <f>CDD_by_Division18!C32</f>
        <v>579</v>
      </c>
      <c r="X27" s="94">
        <f t="shared" si="23"/>
        <v>537</v>
      </c>
      <c r="Z27" s="325">
        <f t="shared" si="2"/>
        <v>1.0049518933738113</v>
      </c>
      <c r="AH27" s="4" t="s">
        <v>605</v>
      </c>
      <c r="AI27" s="4" t="s">
        <v>607</v>
      </c>
      <c r="AJ27" s="4" t="s">
        <v>609</v>
      </c>
      <c r="AK27" s="4" t="s">
        <v>606</v>
      </c>
      <c r="AL27" s="4" t="s">
        <v>614</v>
      </c>
      <c r="AN27" s="97">
        <f t="shared" si="3"/>
        <v>1968</v>
      </c>
      <c r="AO27" s="105">
        <f t="shared" si="0"/>
        <v>7009</v>
      </c>
      <c r="AP27" s="106">
        <f t="shared" si="1"/>
        <v>6409</v>
      </c>
      <c r="AQ27" s="94">
        <f t="shared" si="4"/>
        <v>6562.488372093022</v>
      </c>
      <c r="AS27" s="325">
        <f t="shared" si="5"/>
        <v>1.0200275583516891</v>
      </c>
      <c r="AT27" s="281"/>
      <c r="BB27" s="4" t="s">
        <v>605</v>
      </c>
      <c r="BC27" s="4" t="s">
        <v>607</v>
      </c>
      <c r="BD27" s="4" t="s">
        <v>609</v>
      </c>
      <c r="BE27" s="4" t="s">
        <v>606</v>
      </c>
      <c r="BF27" s="4" t="s">
        <v>614</v>
      </c>
      <c r="BG27" s="281"/>
      <c r="BH27" s="281"/>
      <c r="BJ27" s="49"/>
      <c r="BL27" s="739">
        <v>1968</v>
      </c>
      <c r="BM27" s="38">
        <f>HDD_by_Division18!D32</f>
        <v>6632</v>
      </c>
      <c r="BN27" s="38">
        <f>HDD_by_Division18!E32</f>
        <v>6835</v>
      </c>
      <c r="BO27" s="38">
        <f t="shared" si="24"/>
        <v>6830.3448275862065</v>
      </c>
      <c r="BQ27" s="38">
        <f>CDD_by_Division18!D32</f>
        <v>660</v>
      </c>
      <c r="BR27" s="38">
        <f>CDD_by_Division18!E32</f>
        <v>824</v>
      </c>
      <c r="BS27" s="94">
        <f t="shared" si="32"/>
        <v>716.00000000000011</v>
      </c>
      <c r="BU27" s="325">
        <f t="shared" si="6"/>
        <v>0.99367280139218905</v>
      </c>
      <c r="BV27" s="281"/>
      <c r="CD27" s="4" t="s">
        <v>605</v>
      </c>
      <c r="CE27" s="4" t="s">
        <v>607</v>
      </c>
      <c r="CF27" s="4" t="s">
        <v>609</v>
      </c>
      <c r="CG27" s="4" t="s">
        <v>606</v>
      </c>
      <c r="CH27" s="4" t="s">
        <v>614</v>
      </c>
      <c r="CI27" s="281"/>
      <c r="CK27" s="97">
        <f t="shared" si="7"/>
        <v>1968</v>
      </c>
      <c r="CL27" s="105">
        <f t="shared" si="8"/>
        <v>6632</v>
      </c>
      <c r="CM27" s="106">
        <f t="shared" si="9"/>
        <v>6835</v>
      </c>
      <c r="CN27" s="94">
        <f t="shared" si="10"/>
        <v>6688</v>
      </c>
      <c r="CP27" s="325">
        <f t="shared" si="11"/>
        <v>0.99717618692236198</v>
      </c>
      <c r="CY27" s="4" t="s">
        <v>605</v>
      </c>
      <c r="CZ27" s="4" t="s">
        <v>607</v>
      </c>
      <c r="DA27" s="4" t="s">
        <v>609</v>
      </c>
      <c r="DB27" s="4" t="s">
        <v>606</v>
      </c>
      <c r="DC27" s="4" t="s">
        <v>614</v>
      </c>
      <c r="DD27" s="4"/>
      <c r="DE27" s="49"/>
      <c r="DF27" s="49"/>
      <c r="DH27" s="97">
        <v>1968</v>
      </c>
      <c r="DI27" s="38">
        <f>HDD_by_Division18!F32</f>
        <v>3666</v>
      </c>
      <c r="DJ27" s="38">
        <f>HDD_by_Division18!G32</f>
        <v>4067</v>
      </c>
      <c r="DK27" s="38">
        <f>HDD_by_Division18!H32</f>
        <v>2706</v>
      </c>
      <c r="DL27" s="38">
        <f t="shared" si="33"/>
        <v>3512.9148936170204</v>
      </c>
      <c r="DN27" s="38">
        <f>CDD_by_Division18!F32</f>
        <v>1582</v>
      </c>
      <c r="DO27" s="38">
        <f>CDD_by_Division18!G32</f>
        <v>1440</v>
      </c>
      <c r="DP27" s="38">
        <f>CDD_by_Division18!H32</f>
        <v>2139</v>
      </c>
      <c r="DQ27" s="38">
        <f t="shared" si="25"/>
        <v>1736.0816326530612</v>
      </c>
      <c r="DS27" s="325">
        <f t="shared" si="12"/>
        <v>0.99716330189870095</v>
      </c>
      <c r="DT27" s="281"/>
      <c r="EC27" s="4" t="s">
        <v>605</v>
      </c>
      <c r="ED27" s="4" t="s">
        <v>607</v>
      </c>
      <c r="EE27" s="4" t="s">
        <v>609</v>
      </c>
      <c r="EF27" s="4" t="s">
        <v>606</v>
      </c>
      <c r="EG27" s="4" t="s">
        <v>614</v>
      </c>
      <c r="EI27" s="97">
        <f t="shared" si="13"/>
        <v>1968</v>
      </c>
      <c r="EJ27" s="105">
        <f t="shared" si="14"/>
        <v>3666</v>
      </c>
      <c r="EK27" s="105">
        <f t="shared" si="15"/>
        <v>4067</v>
      </c>
      <c r="EL27" s="105">
        <f t="shared" si="16"/>
        <v>2706</v>
      </c>
      <c r="EM27" s="38">
        <f t="shared" si="17"/>
        <v>3387.5054945054953</v>
      </c>
      <c r="EO27" s="325">
        <f t="shared" si="18"/>
        <v>1.077448502771577</v>
      </c>
      <c r="EX27" s="4" t="s">
        <v>605</v>
      </c>
      <c r="EY27" s="4" t="s">
        <v>607</v>
      </c>
      <c r="EZ27" s="4" t="s">
        <v>609</v>
      </c>
      <c r="FA27" s="4" t="s">
        <v>606</v>
      </c>
      <c r="FB27" s="4" t="s">
        <v>614</v>
      </c>
      <c r="FC27" s="380"/>
      <c r="FD27" s="49"/>
      <c r="FE27" s="49"/>
      <c r="FG27" s="281"/>
      <c r="FH27" s="97">
        <v>1968</v>
      </c>
      <c r="FI27" s="38">
        <f>HDD_by_Division18!I32</f>
        <v>6158</v>
      </c>
      <c r="FJ27" s="38">
        <f>HDD_by_Division18!J32</f>
        <v>3668</v>
      </c>
      <c r="FK27" s="38">
        <f t="shared" si="34"/>
        <v>4268</v>
      </c>
      <c r="FM27" s="38">
        <f>CDD_by_Division18!I32</f>
        <v>839</v>
      </c>
      <c r="FN27" s="38">
        <f>CDD_by_Division18!J32</f>
        <v>667</v>
      </c>
      <c r="FO27" s="94">
        <f t="shared" si="26"/>
        <v>727.26760563380276</v>
      </c>
      <c r="FP27" s="94"/>
      <c r="FQ27" s="325">
        <f t="shared" si="19"/>
        <v>0.99445882377207528</v>
      </c>
      <c r="FR27" s="281"/>
      <c r="GA27" s="4" t="s">
        <v>605</v>
      </c>
      <c r="GB27" s="4" t="s">
        <v>607</v>
      </c>
      <c r="GC27" s="4" t="s">
        <v>609</v>
      </c>
      <c r="GD27" s="4" t="s">
        <v>606</v>
      </c>
      <c r="GE27" s="4" t="s">
        <v>614</v>
      </c>
      <c r="GI27" s="97">
        <f t="shared" si="27"/>
        <v>1968</v>
      </c>
      <c r="GJ27" s="105">
        <f t="shared" si="28"/>
        <v>6158</v>
      </c>
      <c r="GK27" s="105">
        <f t="shared" si="29"/>
        <v>3668</v>
      </c>
      <c r="GL27" s="38">
        <f t="shared" si="20"/>
        <v>4371.695652173913</v>
      </c>
      <c r="GN27" s="325">
        <f t="shared" si="21"/>
        <v>1.0060757176185904</v>
      </c>
      <c r="GW27" s="4" t="s">
        <v>605</v>
      </c>
      <c r="GX27" s="4" t="s">
        <v>607</v>
      </c>
      <c r="GY27" s="4" t="s">
        <v>609</v>
      </c>
      <c r="GZ27" s="4" t="s">
        <v>606</v>
      </c>
      <c r="HA27" s="4" t="s">
        <v>614</v>
      </c>
      <c r="HB27" s="380"/>
      <c r="HD27" s="49"/>
      <c r="HQ27">
        <f t="shared" si="35"/>
        <v>1968</v>
      </c>
      <c r="HR27" s="17">
        <f t="shared" si="30"/>
        <v>0.99703011893149751</v>
      </c>
      <c r="HS27" s="17">
        <f t="shared" si="31"/>
        <v>1.0221462893951927</v>
      </c>
      <c r="HT27" s="17"/>
      <c r="HU27" s="620"/>
      <c r="HV27" s="17"/>
      <c r="HW27" s="17"/>
      <c r="HX27" s="17"/>
      <c r="HY27" s="17"/>
      <c r="HZ27" s="17"/>
      <c r="IA27" s="737" t="s">
        <v>1583</v>
      </c>
      <c r="IB27" s="17"/>
      <c r="IC27" s="17"/>
      <c r="ID27" s="17"/>
      <c r="IE27" s="17"/>
      <c r="IF27" s="17"/>
      <c r="IG27" s="737" t="s">
        <v>1583</v>
      </c>
      <c r="IH27" s="17"/>
      <c r="II27" s="620"/>
      <c r="IJ27" s="17"/>
      <c r="IK27" s="17"/>
      <c r="IO27" s="731" t="s">
        <v>1612</v>
      </c>
      <c r="IV27" s="38"/>
    </row>
    <row r="28" spans="2:270" ht="13.5" thickBot="1" x14ac:dyDescent="0.25">
      <c r="C28" s="8" t="s">
        <v>190</v>
      </c>
      <c r="D28" s="8" t="s">
        <v>190</v>
      </c>
      <c r="E28" s="8" t="s">
        <v>190</v>
      </c>
      <c r="F28" s="8" t="s">
        <v>190</v>
      </c>
      <c r="G28" s="8" t="s">
        <v>190</v>
      </c>
      <c r="H28" s="8" t="s">
        <v>195</v>
      </c>
      <c r="I28" s="15"/>
      <c r="J28" s="15">
        <v>1969</v>
      </c>
      <c r="K28" s="47">
        <f>'[16]LMDI-Prices'!EY115</f>
        <v>0.44819737329039927</v>
      </c>
      <c r="L28" s="15"/>
      <c r="M28" s="15"/>
      <c r="O28" s="15"/>
      <c r="Q28" s="739">
        <v>1969</v>
      </c>
      <c r="R28" s="721">
        <f>HDD_by_Division18!B33</f>
        <v>6811</v>
      </c>
      <c r="S28" s="38">
        <f>HDD_by_Division18!C33</f>
        <v>6380</v>
      </c>
      <c r="T28" s="94">
        <f t="shared" si="22"/>
        <v>6485.121951219513</v>
      </c>
      <c r="V28">
        <f>CDD_by_Division18!B33</f>
        <v>386</v>
      </c>
      <c r="W28">
        <f>CDD_by_Division18!C33</f>
        <v>556</v>
      </c>
      <c r="X28" s="94">
        <f t="shared" si="23"/>
        <v>523.24770642201838</v>
      </c>
      <c r="Z28" s="325">
        <f t="shared" si="2"/>
        <v>1.0018454476096885</v>
      </c>
      <c r="AB28" s="280" t="s">
        <v>145</v>
      </c>
      <c r="AC28" s="280" t="s">
        <v>176</v>
      </c>
      <c r="AD28" s="280" t="s">
        <v>603</v>
      </c>
      <c r="AE28" s="280" t="s">
        <v>177</v>
      </c>
      <c r="AF28" s="280" t="s">
        <v>531</v>
      </c>
      <c r="AG28" s="280" t="s">
        <v>613</v>
      </c>
      <c r="AH28" s="743" t="s">
        <v>604</v>
      </c>
      <c r="AI28" s="280" t="s">
        <v>608</v>
      </c>
      <c r="AJ28" s="280" t="s">
        <v>608</v>
      </c>
      <c r="AK28" s="280" t="s">
        <v>610</v>
      </c>
      <c r="AL28" s="280" t="s">
        <v>93</v>
      </c>
      <c r="AN28" s="97">
        <f t="shared" si="3"/>
        <v>1969</v>
      </c>
      <c r="AO28" s="105">
        <f t="shared" si="0"/>
        <v>6811</v>
      </c>
      <c r="AP28" s="106">
        <f t="shared" si="1"/>
        <v>6380</v>
      </c>
      <c r="AQ28" s="94">
        <f t="shared" si="4"/>
        <v>6490.2558139534867</v>
      </c>
      <c r="AS28" s="325">
        <f t="shared" si="5"/>
        <v>1.011541014793196</v>
      </c>
      <c r="AT28" s="281"/>
      <c r="AU28" s="280" t="s">
        <v>145</v>
      </c>
      <c r="AV28" s="280" t="s">
        <v>176</v>
      </c>
      <c r="AW28" s="280" t="s">
        <v>621</v>
      </c>
      <c r="AX28" s="280" t="s">
        <v>177</v>
      </c>
      <c r="AY28" s="280" t="s">
        <v>531</v>
      </c>
      <c r="AZ28" s="581" t="s">
        <v>1457</v>
      </c>
      <c r="BA28" s="8"/>
      <c r="BB28" s="280" t="s">
        <v>604</v>
      </c>
      <c r="BC28" s="280" t="s">
        <v>608</v>
      </c>
      <c r="BD28" s="280" t="s">
        <v>608</v>
      </c>
      <c r="BE28" s="280" t="s">
        <v>610</v>
      </c>
      <c r="BF28" s="280" t="s">
        <v>93</v>
      </c>
      <c r="BG28" s="281"/>
      <c r="BH28" s="281"/>
      <c r="BJ28" s="49"/>
      <c r="BL28" s="739">
        <v>1969</v>
      </c>
      <c r="BM28" s="38">
        <f>HDD_by_Division18!D33</f>
        <v>6894</v>
      </c>
      <c r="BN28" s="38">
        <f>HDD_by_Division18!E33</f>
        <v>7173</v>
      </c>
      <c r="BO28" s="38">
        <f t="shared" si="24"/>
        <v>7128.3103448275861</v>
      </c>
      <c r="BQ28" s="38">
        <f>CDD_by_Division18!D33</f>
        <v>628</v>
      </c>
      <c r="BR28" s="38">
        <f>CDD_by_Division18!E33</f>
        <v>865</v>
      </c>
      <c r="BS28" s="94">
        <f t="shared" si="32"/>
        <v>708.92682926829275</v>
      </c>
      <c r="BU28" s="325">
        <f t="shared" si="6"/>
        <v>0.99675906718103335</v>
      </c>
      <c r="BV28" s="281"/>
      <c r="BW28" s="280" t="s">
        <v>145</v>
      </c>
      <c r="BX28" s="280" t="s">
        <v>176</v>
      </c>
      <c r="BY28" s="280" t="s">
        <v>603</v>
      </c>
      <c r="BZ28" s="280" t="s">
        <v>177</v>
      </c>
      <c r="CA28" s="280" t="s">
        <v>531</v>
      </c>
      <c r="CB28" s="280" t="s">
        <v>613</v>
      </c>
      <c r="CC28" s="280"/>
      <c r="CD28" s="280" t="s">
        <v>604</v>
      </c>
      <c r="CE28" s="280" t="s">
        <v>608</v>
      </c>
      <c r="CF28" s="280" t="s">
        <v>608</v>
      </c>
      <c r="CG28" s="280" t="s">
        <v>610</v>
      </c>
      <c r="CH28" s="280" t="s">
        <v>93</v>
      </c>
      <c r="CI28" s="281"/>
      <c r="CK28" s="97">
        <f t="shared" si="7"/>
        <v>1969</v>
      </c>
      <c r="CL28" s="105">
        <f t="shared" si="8"/>
        <v>6894</v>
      </c>
      <c r="CM28" s="106">
        <f t="shared" si="9"/>
        <v>7173</v>
      </c>
      <c r="CN28" s="94">
        <f t="shared" si="10"/>
        <v>6970.9655172413786</v>
      </c>
      <c r="CP28" s="325">
        <f t="shared" si="11"/>
        <v>1.0294608289271954</v>
      </c>
      <c r="CR28" s="280" t="s">
        <v>145</v>
      </c>
      <c r="CS28" s="280" t="s">
        <v>176</v>
      </c>
      <c r="CT28" s="280" t="s">
        <v>621</v>
      </c>
      <c r="CU28" s="280" t="s">
        <v>177</v>
      </c>
      <c r="CV28" s="280" t="s">
        <v>531</v>
      </c>
      <c r="CW28" s="581" t="s">
        <v>1457</v>
      </c>
      <c r="CX28" s="8"/>
      <c r="CY28" s="280" t="s">
        <v>604</v>
      </c>
      <c r="CZ28" s="280" t="s">
        <v>608</v>
      </c>
      <c r="DA28" s="280" t="s">
        <v>608</v>
      </c>
      <c r="DB28" s="280" t="s">
        <v>610</v>
      </c>
      <c r="DC28" s="280" t="s">
        <v>93</v>
      </c>
      <c r="DD28" s="280"/>
      <c r="DE28" s="49"/>
      <c r="DF28" s="49"/>
      <c r="DH28" s="97">
        <v>1969</v>
      </c>
      <c r="DI28" s="38">
        <f>HDD_by_Division18!F33</f>
        <v>3706</v>
      </c>
      <c r="DJ28" s="38">
        <f>HDD_by_Division18!G33</f>
        <v>4050</v>
      </c>
      <c r="DK28" s="38">
        <f>HDD_by_Division18!H33</f>
        <v>2497</v>
      </c>
      <c r="DL28" s="38">
        <f t="shared" si="33"/>
        <v>3479.2446808510631</v>
      </c>
      <c r="DN28" s="38">
        <f>CDD_by_Division18!F33</f>
        <v>1616</v>
      </c>
      <c r="DO28" s="38">
        <f>CDD_by_Division18!G33</f>
        <v>1490</v>
      </c>
      <c r="DP28" s="38">
        <f>CDD_by_Division18!H33</f>
        <v>2392</v>
      </c>
      <c r="DQ28" s="38">
        <f t="shared" si="25"/>
        <v>1841.612244897959</v>
      </c>
      <c r="DS28" s="325">
        <f t="shared" si="12"/>
        <v>1.0087911793276712</v>
      </c>
      <c r="DT28" s="281"/>
      <c r="DU28" s="280" t="s">
        <v>145</v>
      </c>
      <c r="DV28" s="280" t="s">
        <v>176</v>
      </c>
      <c r="DW28" s="280" t="s">
        <v>603</v>
      </c>
      <c r="DX28" s="280" t="s">
        <v>620</v>
      </c>
      <c r="DY28" s="280" t="s">
        <v>177</v>
      </c>
      <c r="DZ28" s="280" t="s">
        <v>531</v>
      </c>
      <c r="EA28" s="280" t="s">
        <v>613</v>
      </c>
      <c r="EB28" s="280"/>
      <c r="EC28" s="280" t="s">
        <v>604</v>
      </c>
      <c r="ED28" s="280" t="s">
        <v>608</v>
      </c>
      <c r="EE28" s="280" t="s">
        <v>608</v>
      </c>
      <c r="EF28" s="280" t="s">
        <v>610</v>
      </c>
      <c r="EG28" s="280" t="s">
        <v>93</v>
      </c>
      <c r="EI28" s="97">
        <f t="shared" si="13"/>
        <v>1969</v>
      </c>
      <c r="EJ28" s="105">
        <f t="shared" si="14"/>
        <v>3706</v>
      </c>
      <c r="EK28" s="105">
        <f t="shared" si="15"/>
        <v>4050</v>
      </c>
      <c r="EL28" s="105">
        <f t="shared" si="16"/>
        <v>2497</v>
      </c>
      <c r="EM28" s="38">
        <f t="shared" si="17"/>
        <v>3325.1923076923085</v>
      </c>
      <c r="EO28" s="325">
        <f t="shared" si="18"/>
        <v>1.0640453433931154</v>
      </c>
      <c r="EQ28" s="280" t="s">
        <v>145</v>
      </c>
      <c r="ER28" s="280" t="s">
        <v>176</v>
      </c>
      <c r="ES28" s="280" t="s">
        <v>621</v>
      </c>
      <c r="ET28" s="280" t="s">
        <v>177</v>
      </c>
      <c r="EU28" s="280" t="s">
        <v>531</v>
      </c>
      <c r="EV28" s="581" t="s">
        <v>1458</v>
      </c>
      <c r="EW28" s="8"/>
      <c r="EX28" s="280" t="s">
        <v>604</v>
      </c>
      <c r="EY28" s="280" t="s">
        <v>608</v>
      </c>
      <c r="EZ28" s="280" t="s">
        <v>608</v>
      </c>
      <c r="FA28" s="280" t="s">
        <v>610</v>
      </c>
      <c r="FB28" s="280" t="s">
        <v>93</v>
      </c>
      <c r="FC28" s="381"/>
      <c r="FD28" s="49"/>
      <c r="FE28" s="49"/>
      <c r="FG28" s="281"/>
      <c r="FH28" s="97">
        <v>1969</v>
      </c>
      <c r="FI28" s="38">
        <f>HDD_by_Division18!I33</f>
        <v>6013</v>
      </c>
      <c r="FJ28" s="38">
        <f>HDD_by_Division18!J33</f>
        <v>3812</v>
      </c>
      <c r="FK28" s="38">
        <f t="shared" si="34"/>
        <v>4342.3614457831318</v>
      </c>
      <c r="FM28" s="38">
        <f>CDD_by_Division18!I33</f>
        <v>1021</v>
      </c>
      <c r="FN28" s="38">
        <f>CDD_by_Division18!J33</f>
        <v>727</v>
      </c>
      <c r="FO28" s="94">
        <f t="shared" si="26"/>
        <v>824.19718309859161</v>
      </c>
      <c r="FP28" s="94"/>
      <c r="FQ28" s="325">
        <f t="shared" si="19"/>
        <v>1.0041104531402338</v>
      </c>
      <c r="FR28" s="281"/>
      <c r="FS28" s="280" t="s">
        <v>145</v>
      </c>
      <c r="FT28" s="280" t="s">
        <v>176</v>
      </c>
      <c r="FU28" s="280" t="s">
        <v>603</v>
      </c>
      <c r="FV28" s="280" t="s">
        <v>620</v>
      </c>
      <c r="FW28" s="280" t="s">
        <v>177</v>
      </c>
      <c r="FX28" s="280" t="s">
        <v>531</v>
      </c>
      <c r="FY28" s="280" t="s">
        <v>613</v>
      </c>
      <c r="FZ28" s="280"/>
      <c r="GA28" s="280" t="s">
        <v>604</v>
      </c>
      <c r="GB28" s="280" t="s">
        <v>608</v>
      </c>
      <c r="GC28" s="280" t="s">
        <v>608</v>
      </c>
      <c r="GD28" s="280" t="s">
        <v>610</v>
      </c>
      <c r="GE28" s="280" t="s">
        <v>93</v>
      </c>
      <c r="GI28" s="97">
        <f t="shared" si="27"/>
        <v>1969</v>
      </c>
      <c r="GJ28" s="105">
        <f t="shared" si="28"/>
        <v>6013</v>
      </c>
      <c r="GK28" s="105">
        <f t="shared" si="29"/>
        <v>3812</v>
      </c>
      <c r="GL28" s="38">
        <f t="shared" si="20"/>
        <v>4434.021739130435</v>
      </c>
      <c r="GN28" s="325">
        <f t="shared" si="21"/>
        <v>1.0149006131903378</v>
      </c>
      <c r="GP28" s="280" t="s">
        <v>145</v>
      </c>
      <c r="GQ28" s="280" t="s">
        <v>176</v>
      </c>
      <c r="GR28" s="280" t="s">
        <v>621</v>
      </c>
      <c r="GS28" s="280" t="s">
        <v>177</v>
      </c>
      <c r="GT28" s="280" t="s">
        <v>531</v>
      </c>
      <c r="GU28" s="581" t="s">
        <v>1457</v>
      </c>
      <c r="GV28" s="8"/>
      <c r="GW28" s="280" t="s">
        <v>604</v>
      </c>
      <c r="GX28" s="280" t="s">
        <v>608</v>
      </c>
      <c r="GY28" s="280" t="s">
        <v>608</v>
      </c>
      <c r="GZ28" s="280" t="s">
        <v>610</v>
      </c>
      <c r="HA28" s="280" t="s">
        <v>93</v>
      </c>
      <c r="HB28" s="381"/>
      <c r="HD28" s="49"/>
      <c r="HQ28">
        <f t="shared" si="35"/>
        <v>1969</v>
      </c>
      <c r="HR28" s="17">
        <f t="shared" si="30"/>
        <v>1.0042821965347051</v>
      </c>
      <c r="HS28" s="17">
        <f t="shared" si="31"/>
        <v>1.0296332274792752</v>
      </c>
      <c r="HT28" s="17"/>
      <c r="HU28" s="620"/>
      <c r="HV28" s="17"/>
      <c r="HW28" s="17">
        <f>National!GB196</f>
        <v>0.17621358857160099</v>
      </c>
      <c r="HX28" s="17">
        <f>National!GC196</f>
        <v>0.26343696731079635</v>
      </c>
      <c r="HY28" s="17">
        <f>National!GD196</f>
        <v>0.38744324267245939</v>
      </c>
      <c r="HZ28" s="17">
        <f>National!GE196</f>
        <v>0.1729062014451434</v>
      </c>
      <c r="IA28" s="17"/>
      <c r="IB28" s="17"/>
      <c r="IC28" s="17">
        <f>National!GB278</f>
        <v>0.28473198307435549</v>
      </c>
      <c r="ID28" s="17">
        <f>National!GC278</f>
        <v>0.36167492582087601</v>
      </c>
      <c r="IE28" s="17">
        <f>National!GD278</f>
        <v>0.21976631237765287</v>
      </c>
      <c r="IF28" s="17">
        <f>National!GE278</f>
        <v>0.13382677872711557</v>
      </c>
      <c r="IG28" s="17"/>
      <c r="IH28" s="17"/>
      <c r="II28" s="620"/>
      <c r="IJ28" s="17"/>
      <c r="IK28" s="17"/>
      <c r="IO28" s="88" t="s">
        <v>264</v>
      </c>
      <c r="IP28" s="88" t="s">
        <v>265</v>
      </c>
      <c r="IQ28" s="88" t="s">
        <v>266</v>
      </c>
      <c r="IR28" s="88" t="s">
        <v>267</v>
      </c>
      <c r="IV28" s="627" t="s">
        <v>724</v>
      </c>
      <c r="IW28" s="628" t="s">
        <v>1471</v>
      </c>
      <c r="IX28" s="88" t="s">
        <v>725</v>
      </c>
      <c r="IY28" s="584" t="s">
        <v>1472</v>
      </c>
      <c r="JJ28" s="566" t="s">
        <v>275</v>
      </c>
    </row>
    <row r="29" spans="2:270" x14ac:dyDescent="0.2">
      <c r="B29" t="s">
        <v>181</v>
      </c>
      <c r="C29">
        <v>2380</v>
      </c>
      <c r="D29">
        <f>C10</f>
        <v>470</v>
      </c>
      <c r="E29">
        <f>C29-D29</f>
        <v>1910</v>
      </c>
      <c r="F29">
        <v>1490</v>
      </c>
      <c r="G29" s="94">
        <f>F29-D10</f>
        <v>1449.056</v>
      </c>
      <c r="H29" s="12">
        <f>G29/E29</f>
        <v>0.7586680628272251</v>
      </c>
      <c r="I29" s="12"/>
      <c r="J29" s="94">
        <v>1970</v>
      </c>
      <c r="K29" s="377">
        <f>'[16]LMDI-Prices'!EY116</f>
        <v>0.44281372699767946</v>
      </c>
      <c r="L29" s="12">
        <f>L$13*K29+L$12*K28+L$11*K27</f>
        <v>0.44806411825615844</v>
      </c>
      <c r="M29" s="94">
        <f>AG29</f>
        <v>1</v>
      </c>
      <c r="N29" s="12">
        <f t="shared" ref="N29:N71" si="37">CHOOSE(K$23,M29,L29)</f>
        <v>0.44806411825615844</v>
      </c>
      <c r="O29" s="12"/>
      <c r="Q29" s="739">
        <v>1970</v>
      </c>
      <c r="R29" s="721">
        <f>HDD_by_Division18!B34</f>
        <v>7022</v>
      </c>
      <c r="S29" s="38">
        <f>HDD_by_Division18!C34</f>
        <v>6388</v>
      </c>
      <c r="T29" s="94">
        <f t="shared" si="22"/>
        <v>6542.6341463414647</v>
      </c>
      <c r="V29">
        <f>CDD_by_Division18!B34</f>
        <v>423</v>
      </c>
      <c r="W29">
        <f>CDD_by_Division18!C34</f>
        <v>615</v>
      </c>
      <c r="X29" s="94">
        <f t="shared" si="23"/>
        <v>578.0091743119267</v>
      </c>
      <c r="Z29" s="325">
        <f t="shared" si="2"/>
        <v>1.0107252079626017</v>
      </c>
      <c r="AB29">
        <v>1970</v>
      </c>
      <c r="AC29" s="94">
        <f>T29</f>
        <v>6542.6341463414647</v>
      </c>
      <c r="AD29" s="94">
        <f>X29</f>
        <v>578.0091743119267</v>
      </c>
      <c r="AE29" s="94">
        <v>1</v>
      </c>
      <c r="AF29" s="94">
        <f>AE29*AE29</f>
        <v>1</v>
      </c>
      <c r="AG29" s="94">
        <f>AE29*AF29</f>
        <v>1</v>
      </c>
      <c r="AH29">
        <f>'Regional_intensity (aggregate)'!E6</f>
        <v>11.599983856878689</v>
      </c>
      <c r="AI29" s="9">
        <f>SUMPRODUCT(AC$11:AG$11,AC29:AG29)+AB$11</f>
        <v>11.688180691148419</v>
      </c>
      <c r="AJ29" s="9">
        <f>AH29/AL29</f>
        <v>11.428056048454135</v>
      </c>
      <c r="AK29" s="9">
        <f t="shared" ref="AK29:AK43" si="38">AC$11*T$81+AD$11*X$81+AE$11*AE29+AF$11*AF29+AG$11*AG29+AB$11</f>
        <v>11.514945683626603</v>
      </c>
      <c r="AL29" s="327">
        <f>AI29/AK29</f>
        <v>1.0150443616740759</v>
      </c>
      <c r="AN29" s="97">
        <f t="shared" si="3"/>
        <v>1970</v>
      </c>
      <c r="AO29" s="105">
        <f t="shared" si="0"/>
        <v>7022</v>
      </c>
      <c r="AP29" s="106">
        <f t="shared" si="1"/>
        <v>6388</v>
      </c>
      <c r="AQ29" s="94">
        <f t="shared" si="4"/>
        <v>6550.186046511626</v>
      </c>
      <c r="AS29" s="325">
        <f t="shared" si="5"/>
        <v>1.0185854190819872</v>
      </c>
      <c r="AT29" s="281"/>
      <c r="AU29">
        <v>1970</v>
      </c>
      <c r="AV29" s="94">
        <f>AQ29</f>
        <v>6550.186046511626</v>
      </c>
      <c r="AW29" s="94">
        <f>AV29*AX29</f>
        <v>6550.186046511626</v>
      </c>
      <c r="AX29" s="94">
        <v>1</v>
      </c>
      <c r="AY29" s="94">
        <f>AX29*AX29</f>
        <v>1</v>
      </c>
      <c r="AZ29" s="17">
        <f>N29</f>
        <v>0.44806411825615844</v>
      </c>
      <c r="BA29">
        <f>AU29</f>
        <v>1970</v>
      </c>
      <c r="BB29" s="17">
        <f>'Regional_intensity (aggregate)'!D6</f>
        <v>97.623029224045112</v>
      </c>
      <c r="BC29" s="9">
        <f>SUMPRODUCT(AV$11:AZ$11,AV29:AZ29)+AU$11</f>
        <v>98.854687621636117</v>
      </c>
      <c r="BD29" s="9">
        <f>BB29/BF29</f>
        <v>96.908431453682354</v>
      </c>
      <c r="BE29" s="9">
        <f t="shared" ref="BE29:BE43" si="39">AV$11*AQ$81+AW$11*AX29*AQ$81+AX$11*AX29+AY$11*AY29+AZ$11*AZ29+AU$11</f>
        <v>98.13107414717399</v>
      </c>
      <c r="BF29" s="327">
        <f>BC29/BE29</f>
        <v>1.0073739483721218</v>
      </c>
      <c r="BG29" s="281"/>
      <c r="BH29" s="281"/>
      <c r="BJ29" s="49"/>
      <c r="BL29" s="739">
        <v>1970</v>
      </c>
      <c r="BM29" s="38">
        <f>HDD_by_Division18!D34</f>
        <v>6721</v>
      </c>
      <c r="BN29" s="38">
        <f>HDD_by_Division18!E34</f>
        <v>7090</v>
      </c>
      <c r="BO29" s="38">
        <f t="shared" si="24"/>
        <v>6989.5689655172409</v>
      </c>
      <c r="BQ29" s="38">
        <f>CDD_by_Division18!D34</f>
        <v>747</v>
      </c>
      <c r="BR29" s="38">
        <f>CDD_by_Division18!E34</f>
        <v>980</v>
      </c>
      <c r="BS29" s="94">
        <f t="shared" si="32"/>
        <v>826.56097560975627</v>
      </c>
      <c r="BU29" s="325">
        <f t="shared" si="6"/>
        <v>1.0113441506676994</v>
      </c>
      <c r="BV29" s="281"/>
      <c r="BW29">
        <v>1970</v>
      </c>
      <c r="BX29" s="94">
        <f>BO29</f>
        <v>6989.5689655172409</v>
      </c>
      <c r="BY29" s="94">
        <f>BS29</f>
        <v>826.56097560975627</v>
      </c>
      <c r="BZ29" s="94">
        <v>1</v>
      </c>
      <c r="CA29" s="94">
        <f>BZ29*BZ29</f>
        <v>1</v>
      </c>
      <c r="CB29" s="94">
        <f>BZ29*CA29</f>
        <v>1</v>
      </c>
      <c r="CC29" s="94">
        <f>BW29</f>
        <v>1970</v>
      </c>
      <c r="CD29" s="9">
        <f>'Regional_intensity (aggregate)'!S6</f>
        <v>16.288000125900432</v>
      </c>
      <c r="CE29" s="9">
        <f t="array" ref="CE29">SUMPRODUCT(BX$11:CB$11,BX29:CB29)+BW$11</f>
        <v>16.43309345236171</v>
      </c>
      <c r="CF29" s="9">
        <f>CD29/CH29</f>
        <v>16.100190991110129</v>
      </c>
      <c r="CG29" s="9">
        <f t="shared" ref="CG29:CG43" si="40">BX$11*BO$81+BY$11*BS$81+BZ$11*BZ29+CA$11*CA29+CB$11*CB29+BW$11</f>
        <v>16.243611315858743</v>
      </c>
      <c r="CH29" s="327">
        <f>CE29/CG29</f>
        <v>1.0116650252716879</v>
      </c>
      <c r="CI29" s="281"/>
      <c r="CK29" s="97">
        <f t="shared" si="7"/>
        <v>1970</v>
      </c>
      <c r="CL29" s="105">
        <f t="shared" si="8"/>
        <v>6721</v>
      </c>
      <c r="CM29" s="106">
        <f t="shared" si="9"/>
        <v>7090</v>
      </c>
      <c r="CN29" s="94">
        <f t="shared" si="10"/>
        <v>6822.7931034482763</v>
      </c>
      <c r="CP29" s="325">
        <f t="shared" si="11"/>
        <v>1.0126323913898643</v>
      </c>
      <c r="CR29">
        <f>BW29</f>
        <v>1970</v>
      </c>
      <c r="CS29" s="94">
        <f>CN29</f>
        <v>6822.7931034482763</v>
      </c>
      <c r="CT29" s="94">
        <f>CS29*CU29</f>
        <v>6822.7931034482763</v>
      </c>
      <c r="CU29" s="94">
        <v>1</v>
      </c>
      <c r="CV29" s="94">
        <f>CU29*CU29</f>
        <v>1</v>
      </c>
      <c r="CW29" s="9">
        <f>N29</f>
        <v>0.44806411825615844</v>
      </c>
      <c r="CX29">
        <f>BW29</f>
        <v>1970</v>
      </c>
      <c r="CY29" s="9">
        <f>'Regional_intensity (aggregate)'!R6</f>
        <v>116.46823243078346</v>
      </c>
      <c r="CZ29" s="9">
        <f>SUMPRODUCT(CS$11:CW$11,CS29:CW29)+CR$11</f>
        <v>117.21248596985856</v>
      </c>
      <c r="DA29" s="9">
        <f>CY29/DC29</f>
        <v>115.45558178244954</v>
      </c>
      <c r="DB29" s="9">
        <f t="shared" ref="DB29:DB43" si="41">CS$11*CN$81+CT$11*CU29*CN$81+CU$11*CU29+CV$11*CV29+CW$11*CW29+CR$11</f>
        <v>116.19336429665255</v>
      </c>
      <c r="DC29" s="327">
        <f>CZ29/DB29</f>
        <v>1.0087709111391603</v>
      </c>
      <c r="DD29" s="371"/>
      <c r="DE29" s="49"/>
      <c r="DF29" s="49"/>
      <c r="DH29" s="97">
        <v>1970</v>
      </c>
      <c r="DI29" s="38">
        <f>HDD_by_Division18!F34</f>
        <v>3452</v>
      </c>
      <c r="DJ29" s="38">
        <f>HDD_by_Division18!G34</f>
        <v>3823</v>
      </c>
      <c r="DK29" s="38">
        <f>HDD_by_Division18!H34</f>
        <v>2558</v>
      </c>
      <c r="DL29" s="38">
        <f t="shared" si="33"/>
        <v>3309.2021276595742</v>
      </c>
      <c r="DN29" s="38">
        <f>CDD_by_Division18!F34</f>
        <v>1744</v>
      </c>
      <c r="DO29" s="38">
        <f>CDD_by_Division18!G34</f>
        <v>1571</v>
      </c>
      <c r="DP29" s="38">
        <f>CDD_by_Division18!H34</f>
        <v>2282</v>
      </c>
      <c r="DQ29" s="38">
        <f t="shared" si="25"/>
        <v>1887.0986394557824</v>
      </c>
      <c r="DS29" s="325">
        <f t="shared" si="12"/>
        <v>1.0074235197879096</v>
      </c>
      <c r="DT29" s="281"/>
      <c r="DU29">
        <v>1970</v>
      </c>
      <c r="DV29" s="94">
        <f>DL29</f>
        <v>3309.2021276595742</v>
      </c>
      <c r="DW29" s="94">
        <f>DQ29</f>
        <v>1887.0986394557824</v>
      </c>
      <c r="DX29" s="94">
        <f>DY29*DW29</f>
        <v>1887.0986394557824</v>
      </c>
      <c r="DY29" s="94">
        <v>1</v>
      </c>
      <c r="DZ29" s="94">
        <f>DY29*DY29</f>
        <v>1</v>
      </c>
      <c r="EA29" s="94">
        <f>DY29*DZ29</f>
        <v>1</v>
      </c>
      <c r="EB29" s="94">
        <f>DU29</f>
        <v>1970</v>
      </c>
      <c r="EC29" s="9">
        <f>'Regional_intensity (aggregate)'!AG6</f>
        <v>22.61326728005173</v>
      </c>
      <c r="ED29" s="9">
        <f>SUMPRODUCT(DV$11:EA$11,DV29:EA29)+DU$11</f>
        <v>22.720685834015487</v>
      </c>
      <c r="EE29" s="9">
        <f>EC29/EG29</f>
        <v>22.362155925569791</v>
      </c>
      <c r="EF29" s="9">
        <f t="shared" ref="EF29:EF43" si="42">DV$11*DL$81+DW$11*DQ$81+DX$11*DY29*DQ$81+DY$11*DY29+DZ$11*DZ29+EA$11*EA29+DU$11</f>
        <v>22.468381639142628</v>
      </c>
      <c r="EG29" s="327">
        <f>ED29/EF29</f>
        <v>1.011229299863472</v>
      </c>
      <c r="EI29" s="97">
        <f t="shared" si="13"/>
        <v>1970</v>
      </c>
      <c r="EJ29" s="105">
        <f t="shared" si="14"/>
        <v>3452</v>
      </c>
      <c r="EK29" s="105">
        <f t="shared" si="15"/>
        <v>3823</v>
      </c>
      <c r="EL29" s="105">
        <f t="shared" si="16"/>
        <v>2558</v>
      </c>
      <c r="EM29" s="38">
        <f t="shared" si="17"/>
        <v>3192.197802197803</v>
      </c>
      <c r="EO29" s="325">
        <f t="shared" si="18"/>
        <v>1.0348879993517663</v>
      </c>
      <c r="EQ29">
        <v>1970</v>
      </c>
      <c r="ER29" s="94">
        <f>EM29</f>
        <v>3192.197802197803</v>
      </c>
      <c r="ES29" s="94">
        <f>ER29*ET29</f>
        <v>3192.197802197803</v>
      </c>
      <c r="ET29" s="94">
        <v>1</v>
      </c>
      <c r="EU29" s="94">
        <f>ET29*ET29</f>
        <v>1</v>
      </c>
      <c r="EV29" s="17">
        <f>N29</f>
        <v>0.44806411825615844</v>
      </c>
      <c r="EW29" s="94">
        <f>EQ29</f>
        <v>1970</v>
      </c>
      <c r="EX29" s="9">
        <f>'Regional_intensity (aggregate)'!AF6</f>
        <v>66.805832997217536</v>
      </c>
      <c r="EY29" s="9">
        <f>SUMPRODUCT(ER$11:EV$11,ER29:EV29)+EQ$11</f>
        <v>67.635881917092121</v>
      </c>
      <c r="EZ29" s="9">
        <f>EX29/FB29</f>
        <v>64.177796769261292</v>
      </c>
      <c r="FA29" s="9">
        <f t="shared" ref="FA29:FA43" si="43">ER$11*EM$81+ES$11*ET29*$EM$81+ET$11*ET29+EU$11*EU29+EV$11*EV29+EQ$11</f>
        <v>64.975192872240413</v>
      </c>
      <c r="FB29" s="327">
        <f>EY29/FA29</f>
        <v>1.0409493058386663</v>
      </c>
      <c r="FC29" s="371"/>
      <c r="FD29" s="49"/>
      <c r="FE29" s="49"/>
      <c r="FG29" s="281"/>
      <c r="FH29" s="97">
        <v>1970</v>
      </c>
      <c r="FI29" s="38">
        <f>HDD_by_Division18!I34</f>
        <v>6119</v>
      </c>
      <c r="FJ29" s="38">
        <f>HDD_by_Division18!J34</f>
        <v>3726</v>
      </c>
      <c r="FK29" s="38">
        <f t="shared" si="34"/>
        <v>4302.6265060240958</v>
      </c>
      <c r="FM29" s="38">
        <f>CDD_by_Division18!I34</f>
        <v>971</v>
      </c>
      <c r="FN29" s="38">
        <f>CDD_by_Division18!J34</f>
        <v>734</v>
      </c>
      <c r="FO29" s="94">
        <f t="shared" si="26"/>
        <v>814.43661971830988</v>
      </c>
      <c r="FP29" s="94"/>
      <c r="FQ29" s="325">
        <f t="shared" si="19"/>
        <v>1.0020884145332249</v>
      </c>
      <c r="FR29" s="281"/>
      <c r="FS29" s="13">
        <v>1970</v>
      </c>
      <c r="FT29" s="94">
        <f>FK29</f>
        <v>4302.6265060240958</v>
      </c>
      <c r="FU29" s="94">
        <f>FO29</f>
        <v>814.43661971830988</v>
      </c>
      <c r="FV29" s="94">
        <f>FW29*FU29</f>
        <v>814.43661971830988</v>
      </c>
      <c r="FW29" s="94">
        <v>1</v>
      </c>
      <c r="FX29" s="94">
        <f>FW29*FW29</f>
        <v>1</v>
      </c>
      <c r="FY29" s="94">
        <f>FW29*FX29</f>
        <v>1</v>
      </c>
      <c r="FZ29" s="94">
        <f>FS29</f>
        <v>1970</v>
      </c>
      <c r="GA29" s="9">
        <f>'Regional_intensity (aggregate)'!AT6</f>
        <v>18.229127838967923</v>
      </c>
      <c r="GB29" s="9">
        <f>SUMPRODUCT(FT$11:FY$11,FT29:FY29)+FS$11</f>
        <v>18.857030188026787</v>
      </c>
      <c r="GC29" s="9">
        <f>GA29/GE29</f>
        <v>18.271306274212254</v>
      </c>
      <c r="GD29" s="9">
        <f t="shared" ref="GD29:GD43" si="44">FT$11*FK$81+FU$11*FO$81+FV$11*FW29*FO$81+FW$11*FW29+FX$11*FX29+FY$11*FY29+FS$11</f>
        <v>18.900661459567157</v>
      </c>
      <c r="GE29" s="327">
        <f>GB29/GD29</f>
        <v>0.99769154790515102</v>
      </c>
      <c r="GI29" s="97">
        <f t="shared" si="27"/>
        <v>1970</v>
      </c>
      <c r="GJ29" s="105">
        <f t="shared" si="28"/>
        <v>6119</v>
      </c>
      <c r="GK29" s="105">
        <f t="shared" si="29"/>
        <v>3726</v>
      </c>
      <c r="GL29" s="38">
        <f t="shared" si="20"/>
        <v>4402.282608695652</v>
      </c>
      <c r="GN29" s="325">
        <f t="shared" si="21"/>
        <v>1.0104185560942089</v>
      </c>
      <c r="GP29">
        <v>1970</v>
      </c>
      <c r="GQ29" s="94">
        <f>GL29</f>
        <v>4402.282608695652</v>
      </c>
      <c r="GR29" s="94">
        <f>GQ29*GS29</f>
        <v>4402.282608695652</v>
      </c>
      <c r="GS29" s="94">
        <v>1</v>
      </c>
      <c r="GT29" s="94">
        <f>GS29*GS29</f>
        <v>1</v>
      </c>
      <c r="GU29" s="17">
        <f>N29</f>
        <v>0.44806411825615844</v>
      </c>
      <c r="GV29">
        <f>GP29</f>
        <v>1970</v>
      </c>
      <c r="GW29" s="9">
        <f>'Regional_intensity (aggregate)'!AS6</f>
        <v>73.484608141893318</v>
      </c>
      <c r="GX29" s="9">
        <f t="array" ref="GX29">SUMPRODUCT(GQ$11:GU$11,GQ29:GU29)+GP$11</f>
        <v>75.011200687160937</v>
      </c>
      <c r="GY29" s="9">
        <f>GW29/HA29</f>
        <v>72.366353392349282</v>
      </c>
      <c r="GZ29" s="9">
        <f t="shared" ref="GZ29:GZ43" si="45">GQ$11*GL$81+GR$11*GS29*GL$81+GS$11*GS29+GT$11*GT29+GU$11*GU29+GP$11</f>
        <v>73.869714958946275</v>
      </c>
      <c r="HA29" s="327">
        <f>GX29/GZ29</f>
        <v>1.015452688951745</v>
      </c>
      <c r="HB29" s="371"/>
      <c r="HD29" s="49"/>
      <c r="HQ29">
        <f t="shared" si="35"/>
        <v>1970</v>
      </c>
      <c r="HR29" s="17">
        <f t="shared" si="30"/>
        <v>1.0078702884923385</v>
      </c>
      <c r="HS29" s="17">
        <f t="shared" si="31"/>
        <v>1.0187581954633256</v>
      </c>
      <c r="HT29" s="17"/>
      <c r="HU29" s="620"/>
      <c r="HV29" s="17"/>
      <c r="HW29" s="17">
        <f>National!GB197</f>
        <v>0.17550994657116958</v>
      </c>
      <c r="HX29" s="17">
        <f>National!GC197</f>
        <v>0.26377615032687241</v>
      </c>
      <c r="HY29" s="17">
        <f>National!GD197</f>
        <v>0.3851289686102769</v>
      </c>
      <c r="HZ29" s="17">
        <f>National!GE197</f>
        <v>0.17558493449168111</v>
      </c>
      <c r="IA29" s="17">
        <f>HW29*AL29+HX29*CH29+HY29*EG29+HZ29*GE29</f>
        <v>1.0096367898380292</v>
      </c>
      <c r="IB29" s="17"/>
      <c r="IC29" s="17">
        <f>National!GB279</f>
        <v>0.2834417966449938</v>
      </c>
      <c r="ID29" s="17">
        <f>National!GC279</f>
        <v>0.36278665934876231</v>
      </c>
      <c r="IE29" s="17">
        <f>National!GD279</f>
        <v>0.21908690177321344</v>
      </c>
      <c r="IF29" s="17">
        <f>National!GE279</f>
        <v>0.13468464223303037</v>
      </c>
      <c r="IG29" s="17">
        <f>IC29*BF29+ID29*DC29+IE29*FB29+IF29*HA29</f>
        <v>1.0163247511555435</v>
      </c>
      <c r="IH29" s="17"/>
      <c r="II29" s="620"/>
      <c r="IJ29" s="17"/>
      <c r="IK29" s="625">
        <f>National!AS197</f>
        <v>1.0096437423611537</v>
      </c>
      <c r="IL29" s="625">
        <f>National!AS279</f>
        <v>1.0161678831259979</v>
      </c>
      <c r="IN29">
        <v>1970</v>
      </c>
      <c r="IO29" s="79">
        <f>National!H197</f>
        <v>1590.9839999999999</v>
      </c>
      <c r="IP29" s="40">
        <f>IO29/HR29</f>
        <v>1578.5602752313837</v>
      </c>
      <c r="IQ29" s="79">
        <f>National!H279</f>
        <v>8286.3610000000008</v>
      </c>
      <c r="IR29" s="40">
        <f>IQ29/HS29</f>
        <v>8133.7858550736955</v>
      </c>
      <c r="IU29">
        <f>IN29</f>
        <v>1970</v>
      </c>
      <c r="IV29" s="40">
        <f t="shared" ref="IV29:IV69" si="46">IP29</f>
        <v>1578.5602752313837</v>
      </c>
      <c r="IW29" s="40">
        <f t="shared" ref="IW29:IW69" si="47">IO29/IK29</f>
        <v>1575.7875112258146</v>
      </c>
      <c r="IX29" s="40">
        <f>IR29</f>
        <v>8133.7858550736955</v>
      </c>
      <c r="IY29" s="40">
        <f>IQ29/IL29</f>
        <v>8154.5196788831672</v>
      </c>
    </row>
    <row r="30" spans="2:270" x14ac:dyDescent="0.2">
      <c r="B30" t="s">
        <v>187</v>
      </c>
      <c r="C30">
        <v>3130</v>
      </c>
      <c r="D30">
        <f>C11</f>
        <v>740</v>
      </c>
      <c r="E30">
        <f>C30-D30</f>
        <v>2390</v>
      </c>
      <c r="F30">
        <v>1920</v>
      </c>
      <c r="G30" s="94">
        <f>F30-D11</f>
        <v>1844.9359999999999</v>
      </c>
      <c r="H30" s="12">
        <f>G30/E30</f>
        <v>0.77193974895397488</v>
      </c>
      <c r="I30" s="12"/>
      <c r="J30" s="94">
        <f>J29+1</f>
        <v>1971</v>
      </c>
      <c r="K30" s="48">
        <f>'[16]LMDI-Prices'!EY117</f>
        <v>0.44080386302381391</v>
      </c>
      <c r="L30" s="12">
        <f t="shared" ref="L30:L69" si="48">L$13*K30+L$12*K29+L$11*K28</f>
        <v>0.44284070805973019</v>
      </c>
      <c r="M30" s="94">
        <f t="shared" ref="M30:M69" si="49">AG30</f>
        <v>8</v>
      </c>
      <c r="N30" s="12">
        <f t="shared" si="37"/>
        <v>0.44284070805973019</v>
      </c>
      <c r="O30" s="12"/>
      <c r="Q30" s="739">
        <v>1971</v>
      </c>
      <c r="R30" s="721">
        <f>HDD_by_Division18!B35</f>
        <v>6864</v>
      </c>
      <c r="S30" s="38">
        <f>HDD_by_Division18!C35</f>
        <v>6204</v>
      </c>
      <c r="T30" s="94">
        <f t="shared" si="22"/>
        <v>6364.9756097560985</v>
      </c>
      <c r="V30">
        <f>CDD_by_Division18!B35</f>
        <v>418</v>
      </c>
      <c r="W30">
        <f>CDD_by_Division18!C35</f>
        <v>569</v>
      </c>
      <c r="X30" s="94">
        <f t="shared" si="23"/>
        <v>539.90825688073403</v>
      </c>
      <c r="Z30" s="325">
        <f t="shared" si="2"/>
        <v>1.0028416213241929</v>
      </c>
      <c r="AB30">
        <v>1971</v>
      </c>
      <c r="AC30" s="94">
        <f t="shared" ref="AC30:AC43" si="50">T30</f>
        <v>6364.9756097560985</v>
      </c>
      <c r="AD30" s="94">
        <f t="shared" ref="AD30:AD43" si="51">X30</f>
        <v>539.90825688073403</v>
      </c>
      <c r="AE30" s="94">
        <v>2</v>
      </c>
      <c r="AF30" s="94">
        <f>AE30*AE30</f>
        <v>4</v>
      </c>
      <c r="AG30" s="94">
        <f>AE30*AF30</f>
        <v>8</v>
      </c>
      <c r="AH30">
        <f>'Regional_intensity (aggregate)'!E7</f>
        <v>12.114118067237772</v>
      </c>
      <c r="AI30" s="9">
        <f t="shared" ref="AI30:AI43" si="52">SUMPRODUCT(AC$11:AG$11,AC30:AG30)+AB$11</f>
        <v>12.104396064472187</v>
      </c>
      <c r="AJ30" s="9">
        <f t="shared" ref="AJ30:AJ43" si="53">AH30/AL30</f>
        <v>12.082420833597739</v>
      </c>
      <c r="AK30" s="9">
        <f t="shared" si="38"/>
        <v>12.072724268968997</v>
      </c>
      <c r="AL30" s="327">
        <f t="shared" ref="AL30:AL43" si="54">AI30/AK30</f>
        <v>1.0026234174489181</v>
      </c>
      <c r="AN30" s="97">
        <f t="shared" si="3"/>
        <v>1971</v>
      </c>
      <c r="AO30" s="105">
        <f t="shared" si="0"/>
        <v>6864</v>
      </c>
      <c r="AP30" s="106">
        <f t="shared" si="1"/>
        <v>6204</v>
      </c>
      <c r="AQ30" s="94">
        <f t="shared" si="4"/>
        <v>6372.8372093023245</v>
      </c>
      <c r="AS30" s="325">
        <f t="shared" si="5"/>
        <v>0.99764675626339216</v>
      </c>
      <c r="AT30" s="281"/>
      <c r="AU30">
        <v>1971</v>
      </c>
      <c r="AV30" s="94">
        <f t="shared" ref="AV30:AV43" si="55">AQ30</f>
        <v>6372.8372093023245</v>
      </c>
      <c r="AW30" s="94">
        <f t="shared" ref="AW30:AW43" si="56">AV30*AX30</f>
        <v>12745.674418604649</v>
      </c>
      <c r="AX30" s="94">
        <v>2</v>
      </c>
      <c r="AY30" s="94">
        <f>AX30*AX30</f>
        <v>4</v>
      </c>
      <c r="AZ30" s="17">
        <f t="shared" ref="AZ30:AZ69" si="57">N30</f>
        <v>0.44284070805973019</v>
      </c>
      <c r="BA30">
        <f t="shared" ref="BA30:BA43" si="58">AU30</f>
        <v>1971</v>
      </c>
      <c r="BB30" s="17">
        <f>'Regional_intensity (aggregate)'!D7</f>
        <v>96.524508322757825</v>
      </c>
      <c r="BC30" s="9">
        <f t="shared" ref="BC30:BC43" si="59">SUMPRODUCT(AV$11:AZ$11,AV30:AZ30)+AU$11</f>
        <v>96.69673363192264</v>
      </c>
      <c r="BD30" s="9">
        <f t="shared" ref="BD30:BD43" si="60">BB30/BF30</f>
        <v>96.618538397309678</v>
      </c>
      <c r="BE30" s="9">
        <f t="shared" si="39"/>
        <v>96.790931481052596</v>
      </c>
      <c r="BF30" s="327">
        <f t="shared" ref="BF30:BF43" si="61">BC30/BE30</f>
        <v>0.99902679055063759</v>
      </c>
      <c r="BG30" s="281"/>
      <c r="BH30" s="281"/>
      <c r="BJ30" s="49"/>
      <c r="BL30" s="739">
        <v>1971</v>
      </c>
      <c r="BM30" s="38">
        <f>HDD_by_Division18!D35</f>
        <v>6495</v>
      </c>
      <c r="BN30" s="38">
        <f>HDD_by_Division18!E35</f>
        <v>6841</v>
      </c>
      <c r="BO30" s="38">
        <f t="shared" si="24"/>
        <v>6750.1551724137935</v>
      </c>
      <c r="BQ30" s="38">
        <f>CDD_by_Division18!D35</f>
        <v>696</v>
      </c>
      <c r="BR30" s="38">
        <f>CDD_by_Division18!E35</f>
        <v>880</v>
      </c>
      <c r="BS30" s="94">
        <f t="shared" si="32"/>
        <v>758.82926829268308</v>
      </c>
      <c r="BU30" s="325">
        <f t="shared" si="6"/>
        <v>0.9988660917503136</v>
      </c>
      <c r="BW30">
        <v>1971</v>
      </c>
      <c r="BX30" s="94">
        <f t="shared" ref="BX30:BX43" si="62">BO30</f>
        <v>6750.1551724137935</v>
      </c>
      <c r="BY30" s="94">
        <f t="shared" ref="BY30:BY43" si="63">BS30</f>
        <v>758.82926829268308</v>
      </c>
      <c r="BZ30" s="94">
        <v>2</v>
      </c>
      <c r="CA30" s="94">
        <f>BZ30*BZ30</f>
        <v>4</v>
      </c>
      <c r="CB30" s="94">
        <f>BZ30*CA30</f>
        <v>8</v>
      </c>
      <c r="CC30" s="94">
        <f t="shared" ref="CC30:CC43" si="64">BW30</f>
        <v>1971</v>
      </c>
      <c r="CD30" s="9">
        <f>'Regional_intensity (aggregate)'!S7</f>
        <v>16.846699681063189</v>
      </c>
      <c r="CE30" s="9">
        <f t="array" ref="CE30">SUMPRODUCT(BX$11:CB$11,BX30:CB30)+BW$11</f>
        <v>16.839376604179265</v>
      </c>
      <c r="CF30" s="9">
        <f t="shared" ref="CF30:CF43" si="65">CD30/CH30</f>
        <v>16.887680305783853</v>
      </c>
      <c r="CG30" s="9">
        <f t="shared" si="40"/>
        <v>16.880339415068658</v>
      </c>
      <c r="CH30" s="327">
        <f t="shared" ref="CH30:CH43" si="66">CE30/CG30</f>
        <v>0.99757334198784964</v>
      </c>
      <c r="CK30" s="97">
        <f t="shared" si="7"/>
        <v>1971</v>
      </c>
      <c r="CL30" s="105">
        <f t="shared" si="8"/>
        <v>6495</v>
      </c>
      <c r="CM30" s="106">
        <f t="shared" si="9"/>
        <v>6841</v>
      </c>
      <c r="CN30" s="94">
        <f t="shared" si="10"/>
        <v>6590.4482758620688</v>
      </c>
      <c r="CP30" s="325">
        <f t="shared" si="11"/>
        <v>0.98590163864696823</v>
      </c>
      <c r="CR30">
        <f t="shared" ref="CR30:CR44" si="67">BW30</f>
        <v>1971</v>
      </c>
      <c r="CS30" s="94">
        <f t="shared" ref="CS30:CS43" si="68">CN30</f>
        <v>6590.4482758620688</v>
      </c>
      <c r="CT30" s="94">
        <f t="shared" ref="CT30:CT43" si="69">CS30*CU30</f>
        <v>13180.896551724138</v>
      </c>
      <c r="CU30" s="94">
        <v>2</v>
      </c>
      <c r="CV30" s="94">
        <f>CU30*CU30</f>
        <v>4</v>
      </c>
      <c r="CW30" s="9">
        <f t="shared" ref="CW30:CW69" si="70">N30</f>
        <v>0.44284070805973019</v>
      </c>
      <c r="CX30">
        <f t="shared" ref="CX30:CX43" si="71">BW30</f>
        <v>1971</v>
      </c>
      <c r="CY30" s="9">
        <f>'Regional_intensity (aggregate)'!R7</f>
        <v>114.52581086058214</v>
      </c>
      <c r="CZ30" s="9">
        <f t="shared" ref="CZ30:CZ43" si="72">SUMPRODUCT(CS$11:CW$11,CS30:CW30)+CR$11</f>
        <v>113.56362983668419</v>
      </c>
      <c r="DA30" s="9">
        <f t="shared" ref="DA30:DA43" si="73">CY30/DC30</f>
        <v>115.58786148943133</v>
      </c>
      <c r="DB30" s="9">
        <f t="shared" si="41"/>
        <v>114.61675771743128</v>
      </c>
      <c r="DC30" s="327">
        <f t="shared" ref="DC30:DC43" si="74">CZ30/DB30</f>
        <v>0.99081174601585387</v>
      </c>
      <c r="DD30" s="371"/>
      <c r="DE30" s="49"/>
      <c r="DF30" s="49"/>
      <c r="DH30" s="97">
        <v>1971</v>
      </c>
      <c r="DI30" s="38">
        <f>HDD_by_Division18!F35</f>
        <v>3203</v>
      </c>
      <c r="DJ30" s="38">
        <f>HDD_by_Division18!G35</f>
        <v>3530</v>
      </c>
      <c r="DK30" s="38">
        <f>HDD_by_Division18!H35</f>
        <v>2142</v>
      </c>
      <c r="DL30" s="38">
        <f t="shared" si="33"/>
        <v>3008.2819148936164</v>
      </c>
      <c r="DN30" s="38">
        <f>CDD_by_Division18!F35</f>
        <v>1666</v>
      </c>
      <c r="DO30" s="38">
        <f>CDD_by_Division18!G35</f>
        <v>1480</v>
      </c>
      <c r="DP30" s="38">
        <f>CDD_by_Division18!H35</f>
        <v>2325</v>
      </c>
      <c r="DQ30" s="38">
        <f t="shared" si="25"/>
        <v>1844.3537414965986</v>
      </c>
      <c r="DS30" s="325">
        <f t="shared" si="12"/>
        <v>0.98962697899559848</v>
      </c>
      <c r="DU30">
        <v>1971</v>
      </c>
      <c r="DV30" s="94">
        <f t="shared" ref="DV30:DV43" si="75">DL30</f>
        <v>3008.2819148936164</v>
      </c>
      <c r="DW30" s="94">
        <f t="shared" ref="DW30:DW43" si="76">DQ30</f>
        <v>1844.3537414965986</v>
      </c>
      <c r="DX30" s="94">
        <f t="shared" ref="DX30:DX43" si="77">DY30*DW30</f>
        <v>3688.7074829931971</v>
      </c>
      <c r="DY30" s="94">
        <v>2</v>
      </c>
      <c r="DZ30" s="94">
        <f>DY30*DY30</f>
        <v>4</v>
      </c>
      <c r="EA30" s="94">
        <f>DY30*DZ30</f>
        <v>8</v>
      </c>
      <c r="EB30" s="94">
        <f t="shared" ref="EB30:EB43" si="78">DU30</f>
        <v>1971</v>
      </c>
      <c r="EC30" s="9">
        <f>'Regional_intensity (aggregate)'!AG7</f>
        <v>23.324596633810916</v>
      </c>
      <c r="ED30" s="9">
        <f t="shared" ref="ED30:ED43" si="79">SUMPRODUCT(DV$11:EA$11,DV30:EA30)+DU$11</f>
        <v>23.429868391380801</v>
      </c>
      <c r="EE30" s="9">
        <f t="shared" ref="EE30:EE43" si="80">EC30/EG30</f>
        <v>23.63816795573171</v>
      </c>
      <c r="EF30" s="9">
        <f t="shared" si="42"/>
        <v>23.744854966251101</v>
      </c>
      <c r="EG30" s="327">
        <f t="shared" ref="EG30:EG43" si="81">ED30/EF30</f>
        <v>0.98673453363610786</v>
      </c>
      <c r="EI30" s="97">
        <f t="shared" si="13"/>
        <v>1971</v>
      </c>
      <c r="EJ30" s="105">
        <f t="shared" si="14"/>
        <v>3203</v>
      </c>
      <c r="EK30" s="105">
        <f t="shared" si="15"/>
        <v>3530</v>
      </c>
      <c r="EL30" s="105">
        <f t="shared" si="16"/>
        <v>2142</v>
      </c>
      <c r="EM30" s="38">
        <f t="shared" si="17"/>
        <v>2873.5000000000005</v>
      </c>
      <c r="EO30" s="325">
        <f t="shared" si="18"/>
        <v>0.96180352534608138</v>
      </c>
      <c r="EQ30">
        <v>1971</v>
      </c>
      <c r="ER30" s="94">
        <f t="shared" ref="ER30:ER43" si="82">EM30</f>
        <v>2873.5000000000005</v>
      </c>
      <c r="ES30" s="94">
        <f t="shared" ref="ES30:ES43" si="83">ER30*ET30</f>
        <v>5747.0000000000009</v>
      </c>
      <c r="ET30" s="94">
        <v>2</v>
      </c>
      <c r="EU30" s="94">
        <f>ET30*ET30</f>
        <v>4</v>
      </c>
      <c r="EV30" s="17">
        <f t="shared" ref="EV30:EV69" si="84">N30</f>
        <v>0.44284070805973019</v>
      </c>
      <c r="EW30" s="94">
        <f t="shared" ref="EW30:EW43" si="85">EQ30</f>
        <v>1971</v>
      </c>
      <c r="EX30" s="9">
        <f>'Regional_intensity (aggregate)'!AF7</f>
        <v>62.904352488559859</v>
      </c>
      <c r="EY30" s="9">
        <f t="shared" ref="EY30:EY43" si="86">SUMPRODUCT(ER$11:EV$11,ER30:EV30)+EQ$11</f>
        <v>60.660520684395593</v>
      </c>
      <c r="EZ30" s="9">
        <f t="shared" ref="EZ30:EZ43" si="87">EX30/FB30</f>
        <v>65.543307363848484</v>
      </c>
      <c r="FA30" s="9">
        <f t="shared" si="43"/>
        <v>63.205342631759976</v>
      </c>
      <c r="FB30" s="327">
        <f t="shared" ref="FB30:FB43" si="88">EY30/FA30</f>
        <v>0.95973723357231455</v>
      </c>
      <c r="FC30" s="371"/>
      <c r="FD30" s="49"/>
      <c r="FE30" s="49"/>
      <c r="FG30" s="281"/>
      <c r="FH30" s="97">
        <v>1971</v>
      </c>
      <c r="FI30" s="38">
        <f>HDD_by_Division18!I35</f>
        <v>6219</v>
      </c>
      <c r="FJ30" s="38">
        <f>HDD_by_Division18!J35</f>
        <v>4202</v>
      </c>
      <c r="FK30" s="38">
        <f t="shared" si="34"/>
        <v>4688.0240963855413</v>
      </c>
      <c r="FM30" s="38">
        <f>CDD_by_Division18!I35</f>
        <v>904</v>
      </c>
      <c r="FN30" s="38">
        <f>CDD_by_Division18!J35</f>
        <v>710</v>
      </c>
      <c r="FO30" s="94">
        <f t="shared" si="26"/>
        <v>777.38028169014092</v>
      </c>
      <c r="FP30" s="94"/>
      <c r="FQ30" s="325">
        <f t="shared" si="19"/>
        <v>1.0120047794496958</v>
      </c>
      <c r="FR30" s="281"/>
      <c r="FS30" s="13">
        <v>1971</v>
      </c>
      <c r="FT30" s="94">
        <f t="shared" ref="FT30:FT43" si="89">FK30</f>
        <v>4688.0240963855413</v>
      </c>
      <c r="FU30" s="94">
        <f t="shared" ref="FU30:FU43" si="90">FO30</f>
        <v>777.38028169014092</v>
      </c>
      <c r="FV30" s="94">
        <f t="shared" ref="FV30:FV43" si="91">FW30*FU30</f>
        <v>1554.7605633802818</v>
      </c>
      <c r="FW30" s="94">
        <v>2</v>
      </c>
      <c r="FX30" s="94">
        <f>FW30*FW30</f>
        <v>4</v>
      </c>
      <c r="FY30" s="94">
        <f>FW30*FX30</f>
        <v>8</v>
      </c>
      <c r="FZ30" s="94">
        <f t="shared" ref="FZ30:FZ43" si="92">FS30</f>
        <v>1971</v>
      </c>
      <c r="GA30" s="9">
        <f>'Regional_intensity (aggregate)'!AT7</f>
        <v>19.236000431951727</v>
      </c>
      <c r="GB30" s="9">
        <f t="shared" ref="GB30:GB43" si="93">SUMPRODUCT(FT$11:FY$11,FT30:FY30)+FS$11</f>
        <v>19.021840464956</v>
      </c>
      <c r="GC30" s="9">
        <f t="shared" ref="GC30:GC43" si="94">GA30/GE30</f>
        <v>19.470474758821751</v>
      </c>
      <c r="GD30" s="9">
        <f t="shared" si="44"/>
        <v>19.253704321199272</v>
      </c>
      <c r="GE30" s="327">
        <f t="shared" ref="GE30:GE43" si="95">GB30/GD30</f>
        <v>0.98795744172782485</v>
      </c>
      <c r="GI30" s="97">
        <f t="shared" si="27"/>
        <v>1971</v>
      </c>
      <c r="GJ30" s="105">
        <f t="shared" si="28"/>
        <v>6219</v>
      </c>
      <c r="GK30" s="105">
        <f t="shared" si="29"/>
        <v>4202</v>
      </c>
      <c r="GL30" s="38">
        <f t="shared" si="20"/>
        <v>4772.021739130435</v>
      </c>
      <c r="GN30" s="325">
        <f t="shared" si="21"/>
        <v>1.0611437708920248</v>
      </c>
      <c r="GP30">
        <v>1971</v>
      </c>
      <c r="GQ30" s="94">
        <f t="shared" ref="GQ30:GQ43" si="96">GL30</f>
        <v>4772.021739130435</v>
      </c>
      <c r="GR30" s="94">
        <f t="shared" ref="GR30:GR43" si="97">GQ30*GS30</f>
        <v>9544.04347826087</v>
      </c>
      <c r="GS30" s="94">
        <v>2</v>
      </c>
      <c r="GT30" s="94">
        <f>GS30*GS30</f>
        <v>4</v>
      </c>
      <c r="GU30" s="17">
        <f t="shared" ref="GU30:GU69" si="98">N30</f>
        <v>0.44284070805973019</v>
      </c>
      <c r="GV30">
        <f t="shared" ref="GV30:GV43" si="99">GP30</f>
        <v>1971</v>
      </c>
      <c r="GW30" s="9">
        <f>'Regional_intensity (aggregate)'!AS7</f>
        <v>77.871381235368162</v>
      </c>
      <c r="GX30" s="9">
        <f t="array" ref="GX30">SUMPRODUCT(GQ$11:GU$11,GQ30:GU30)+GP$11</f>
        <v>78.592380316061252</v>
      </c>
      <c r="GY30" s="9">
        <f t="shared" ref="GY30:GY43" si="100">GW30/HA30</f>
        <v>71.519957531917242</v>
      </c>
      <c r="GZ30" s="9">
        <f t="shared" si="45"/>
        <v>72.182149762408983</v>
      </c>
      <c r="HA30" s="327">
        <f t="shared" ref="HA30:HA43" si="101">GX30/GZ30</f>
        <v>1.0888063125682992</v>
      </c>
      <c r="HB30" s="371"/>
      <c r="HD30" s="49"/>
      <c r="HQ30">
        <f t="shared" si="35"/>
        <v>1971</v>
      </c>
      <c r="HR30" s="17">
        <f t="shared" si="30"/>
        <v>0.9974255746014592</v>
      </c>
      <c r="HS30" s="17">
        <f t="shared" si="31"/>
        <v>0.99514704762418948</v>
      </c>
      <c r="HT30" s="17"/>
      <c r="HU30" s="620"/>
      <c r="HV30" s="17"/>
      <c r="HW30" s="17">
        <f>National!GB198</f>
        <v>0.17526074812205575</v>
      </c>
      <c r="HX30" s="17">
        <f>National!GC198</f>
        <v>0.26263251567761176</v>
      </c>
      <c r="HY30" s="17">
        <f>National!GD198</f>
        <v>0.38617251401100744</v>
      </c>
      <c r="HZ30" s="17">
        <f>National!GE198</f>
        <v>0.17593422218932508</v>
      </c>
      <c r="IA30" s="17">
        <f t="shared" ref="IA30:IA71" si="102">HW30*AL30+HX30*CH30+HY30*EG30+HZ30*GE30</f>
        <v>0.99258100618825618</v>
      </c>
      <c r="IB30" s="17"/>
      <c r="IC30" s="17">
        <f>National!GB280</f>
        <v>0.28321746673569476</v>
      </c>
      <c r="ID30" s="17">
        <f>National!GC280</f>
        <v>0.3616572061328896</v>
      </c>
      <c r="IE30" s="17">
        <f>National!GD280</f>
        <v>0.21693493536583155</v>
      </c>
      <c r="IF30" s="17">
        <f>National!GE280</f>
        <v>0.13819039176558398</v>
      </c>
      <c r="IG30" s="17">
        <f t="shared" ref="IG30:IG71" si="103">IC30*BF30+ID30*DC30+IE30*FB30+IF30*HA30</f>
        <v>0.99993915031243319</v>
      </c>
      <c r="IH30" s="17"/>
      <c r="II30" s="620"/>
      <c r="IJ30" s="17"/>
      <c r="IK30" s="625">
        <f>National!AS198</f>
        <v>0.99250780091122204</v>
      </c>
      <c r="IL30" s="625">
        <f>National!AS280</f>
        <v>0.99931497738500674</v>
      </c>
      <c r="IN30">
        <v>1971</v>
      </c>
      <c r="IO30" s="79">
        <f>National!H198</f>
        <v>1704.4060000000002</v>
      </c>
      <c r="IP30" s="40">
        <f t="shared" ref="IP30:IP36" si="104">IO30/HR30</f>
        <v>1708.8051914861205</v>
      </c>
      <c r="IQ30" s="79">
        <f>National!H280</f>
        <v>8393.348</v>
      </c>
      <c r="IR30" s="40">
        <f t="shared" ref="IR30:IR36" si="105">IQ30/HS30</f>
        <v>8434.2791550638158</v>
      </c>
      <c r="IU30">
        <f t="shared" ref="IU30:IU69" si="106">IN30</f>
        <v>1971</v>
      </c>
      <c r="IV30" s="40">
        <f t="shared" si="46"/>
        <v>1708.8051914861205</v>
      </c>
      <c r="IW30" s="40">
        <f t="shared" si="47"/>
        <v>1717.2721447984429</v>
      </c>
      <c r="IX30" s="40">
        <f t="shared" ref="IX30:IX69" si="107">IR30</f>
        <v>8434.2791550638158</v>
      </c>
      <c r="IY30" s="40">
        <f t="shared" ref="IY30:IY69" si="108">IQ30/IL30</f>
        <v>8399.1015745241748</v>
      </c>
    </row>
    <row r="31" spans="2:270" x14ac:dyDescent="0.2">
      <c r="B31" t="s">
        <v>188</v>
      </c>
      <c r="C31">
        <v>2950</v>
      </c>
      <c r="D31">
        <f>C12</f>
        <v>1510</v>
      </c>
      <c r="E31">
        <f>C31-D31</f>
        <v>1440</v>
      </c>
      <c r="F31">
        <v>1210</v>
      </c>
      <c r="G31" s="94">
        <f>F31-D12</f>
        <v>1001.8679999999999</v>
      </c>
      <c r="H31" s="12">
        <f>G31/E31</f>
        <v>0.69574166666666659</v>
      </c>
      <c r="I31" s="12"/>
      <c r="J31" s="94">
        <f>J30+1</f>
        <v>1972</v>
      </c>
      <c r="K31" s="48">
        <f>'[16]LMDI-Prices'!EY118</f>
        <v>0.43766439634404491</v>
      </c>
      <c r="L31" s="12">
        <f t="shared" si="48"/>
        <v>0.43970201812647214</v>
      </c>
      <c r="M31" s="94">
        <f t="shared" si="49"/>
        <v>27</v>
      </c>
      <c r="N31" s="12">
        <f t="shared" si="37"/>
        <v>0.43970201812647214</v>
      </c>
      <c r="O31" s="12"/>
      <c r="Q31" s="739">
        <v>1972</v>
      </c>
      <c r="R31" s="721">
        <f>HDD_by_Division18!B36</f>
        <v>7164</v>
      </c>
      <c r="S31" s="38">
        <f>HDD_by_Division18!C36</f>
        <v>6496</v>
      </c>
      <c r="T31" s="94">
        <f t="shared" si="22"/>
        <v>6658.9268292682937</v>
      </c>
      <c r="V31">
        <f>CDD_by_Division18!B36</f>
        <v>326</v>
      </c>
      <c r="W31">
        <f>CDD_by_Division18!C36</f>
        <v>492</v>
      </c>
      <c r="X31" s="94">
        <f t="shared" si="23"/>
        <v>460.01834862385323</v>
      </c>
      <c r="Z31" s="325">
        <f t="shared" si="2"/>
        <v>0.99250892037868166</v>
      </c>
      <c r="AB31" s="738">
        <v>1972</v>
      </c>
      <c r="AC31" s="94">
        <f t="shared" si="50"/>
        <v>6658.9268292682937</v>
      </c>
      <c r="AD31" s="94">
        <f t="shared" si="51"/>
        <v>460.01834862385323</v>
      </c>
      <c r="AE31" s="94">
        <v>3</v>
      </c>
      <c r="AF31" s="94">
        <f t="shared" ref="AF31:AF69" si="109">AE31*AE31</f>
        <v>9</v>
      </c>
      <c r="AG31" s="94">
        <f t="shared" ref="AG31:AG69" si="110">AE31*AF31</f>
        <v>27</v>
      </c>
      <c r="AH31">
        <f>'Regional_intensity (aggregate)'!E8</f>
        <v>12.582733649899529</v>
      </c>
      <c r="AI31" s="9">
        <f t="shared" si="52"/>
        <v>12.461593198667686</v>
      </c>
      <c r="AJ31" s="9">
        <f t="shared" si="53"/>
        <v>12.601172828866249</v>
      </c>
      <c r="AK31" s="9">
        <f t="shared" si="38"/>
        <v>12.479854854170704</v>
      </c>
      <c r="AL31" s="327">
        <f t="shared" si="54"/>
        <v>0.99853670930340066</v>
      </c>
      <c r="AN31" s="97">
        <f t="shared" si="3"/>
        <v>1972</v>
      </c>
      <c r="AO31" s="105">
        <f t="shared" si="0"/>
        <v>7164</v>
      </c>
      <c r="AP31" s="106">
        <f t="shared" si="1"/>
        <v>6496</v>
      </c>
      <c r="AQ31" s="94">
        <f t="shared" si="4"/>
        <v>6666.883720930231</v>
      </c>
      <c r="AS31" s="325">
        <f t="shared" si="5"/>
        <v>1.032211934914014</v>
      </c>
      <c r="AT31" s="281"/>
      <c r="AU31" s="738">
        <v>1972</v>
      </c>
      <c r="AV31" s="94">
        <f t="shared" si="55"/>
        <v>6666.883720930231</v>
      </c>
      <c r="AW31" s="94">
        <f t="shared" si="56"/>
        <v>20000.651162790695</v>
      </c>
      <c r="AX31" s="94">
        <v>3</v>
      </c>
      <c r="AY31" s="94">
        <f t="shared" ref="AY31:AY43" si="111">AX31*AX31</f>
        <v>9</v>
      </c>
      <c r="AZ31" s="17">
        <f t="shared" si="57"/>
        <v>0.43970201812647214</v>
      </c>
      <c r="BA31">
        <f t="shared" si="58"/>
        <v>1972</v>
      </c>
      <c r="BB31" s="17">
        <f>'Regional_intensity (aggregate)'!D8</f>
        <v>97.865808085603277</v>
      </c>
      <c r="BC31" s="9">
        <f t="shared" si="59"/>
        <v>97.065207757747103</v>
      </c>
      <c r="BD31" s="9">
        <f t="shared" si="60"/>
        <v>96.506871146769441</v>
      </c>
      <c r="BE31" s="9">
        <f t="shared" si="39"/>
        <v>95.717387728690525</v>
      </c>
      <c r="BF31" s="327">
        <f t="shared" si="61"/>
        <v>1.0140812454355415</v>
      </c>
      <c r="BG31" s="281"/>
      <c r="BH31" s="281"/>
      <c r="BJ31" s="49"/>
      <c r="BL31" s="739">
        <v>1972</v>
      </c>
      <c r="BM31" s="38">
        <f>HDD_by_Division18!D36</f>
        <v>7053</v>
      </c>
      <c r="BN31" s="38">
        <f>HDD_by_Division18!E36</f>
        <v>7330</v>
      </c>
      <c r="BO31" s="38">
        <f t="shared" si="24"/>
        <v>7289.2241379310344</v>
      </c>
      <c r="BQ31" s="38">
        <f>CDD_by_Division18!D36</f>
        <v>577</v>
      </c>
      <c r="BR31" s="38">
        <f>CDD_by_Division18!E36</f>
        <v>833</v>
      </c>
      <c r="BS31" s="94">
        <f t="shared" si="32"/>
        <v>664.41463414634154</v>
      </c>
      <c r="BU31" s="325">
        <f t="shared" si="6"/>
        <v>0.99125652744464476</v>
      </c>
      <c r="BW31" s="738">
        <v>1972</v>
      </c>
      <c r="BX31" s="94">
        <f t="shared" si="62"/>
        <v>7289.2241379310344</v>
      </c>
      <c r="BY31" s="94">
        <f t="shared" si="63"/>
        <v>664.41463414634154</v>
      </c>
      <c r="BZ31" s="94">
        <v>3</v>
      </c>
      <c r="CA31" s="94">
        <f t="shared" ref="CA31:CA69" si="112">BZ31*BZ31</f>
        <v>9</v>
      </c>
      <c r="CB31" s="94">
        <f t="shared" ref="CB31:CB69" si="113">BZ31*CA31</f>
        <v>27</v>
      </c>
      <c r="CC31" s="94">
        <f t="shared" si="64"/>
        <v>1972</v>
      </c>
      <c r="CD31" s="9">
        <f>'Regional_intensity (aggregate)'!S8</f>
        <v>17.459974666406797</v>
      </c>
      <c r="CE31" s="9">
        <f t="array" ref="CE31">SUMPRODUCT(BX$11:CB$11,BX31:CB31)+BW$11</f>
        <v>17.386008202316262</v>
      </c>
      <c r="CF31" s="9">
        <f t="shared" si="65"/>
        <v>17.431645331773368</v>
      </c>
      <c r="CG31" s="9">
        <f t="shared" si="40"/>
        <v>17.35779888049802</v>
      </c>
      <c r="CH31" s="327">
        <f t="shared" si="66"/>
        <v>1.0016251669933758</v>
      </c>
      <c r="CK31" s="97">
        <f t="shared" si="7"/>
        <v>1972</v>
      </c>
      <c r="CL31" s="105">
        <f t="shared" si="8"/>
        <v>7053</v>
      </c>
      <c r="CM31" s="106">
        <f t="shared" si="9"/>
        <v>7330</v>
      </c>
      <c r="CN31" s="94">
        <f t="shared" si="10"/>
        <v>7129.4137931034475</v>
      </c>
      <c r="CP31" s="325">
        <f t="shared" si="11"/>
        <v>1.0472714801221494</v>
      </c>
      <c r="CR31">
        <f t="shared" si="67"/>
        <v>1972</v>
      </c>
      <c r="CS31" s="94">
        <f t="shared" si="68"/>
        <v>7129.4137931034475</v>
      </c>
      <c r="CT31" s="94">
        <f t="shared" si="69"/>
        <v>21388.241379310341</v>
      </c>
      <c r="CU31" s="94">
        <v>3</v>
      </c>
      <c r="CV31" s="94">
        <f t="shared" ref="CV31:CV69" si="114">CU31*CU31</f>
        <v>9</v>
      </c>
      <c r="CW31" s="9">
        <f t="shared" si="70"/>
        <v>0.43970201812647214</v>
      </c>
      <c r="CX31">
        <f t="shared" si="71"/>
        <v>1972</v>
      </c>
      <c r="CY31" s="9">
        <f>'Regional_intensity (aggregate)'!R8</f>
        <v>115.84113401151875</v>
      </c>
      <c r="CZ31" s="9">
        <f t="shared" si="72"/>
        <v>116.53187088977269</v>
      </c>
      <c r="DA31" s="9">
        <f t="shared" si="73"/>
        <v>112.52205954341089</v>
      </c>
      <c r="DB31" s="9">
        <f t="shared" si="41"/>
        <v>113.19300546263842</v>
      </c>
      <c r="DC31" s="327">
        <f t="shared" si="74"/>
        <v>1.0294971002270659</v>
      </c>
      <c r="DD31" s="371"/>
      <c r="DE31" s="49"/>
      <c r="DF31" s="49"/>
      <c r="DH31" s="97">
        <v>1972</v>
      </c>
      <c r="DI31" s="38">
        <f>HDD_by_Division18!F36</f>
        <v>3192</v>
      </c>
      <c r="DJ31" s="38">
        <f>HDD_by_Division18!G36</f>
        <v>3571</v>
      </c>
      <c r="DK31" s="38">
        <f>HDD_by_Division18!H36</f>
        <v>2405</v>
      </c>
      <c r="DL31" s="38">
        <f t="shared" si="33"/>
        <v>3076.5851063829782</v>
      </c>
      <c r="DN31" s="38">
        <f>CDD_by_Division18!F36</f>
        <v>1581</v>
      </c>
      <c r="DO31" s="38">
        <f>CDD_by_Division18!G36</f>
        <v>1433</v>
      </c>
      <c r="DP31" s="38">
        <f>CDD_by_Division18!H36</f>
        <v>2403</v>
      </c>
      <c r="DQ31" s="38">
        <f t="shared" si="25"/>
        <v>1816.9217687074829</v>
      </c>
      <c r="DS31" s="325">
        <f t="shared" si="12"/>
        <v>0.98966274616230132</v>
      </c>
      <c r="DU31" s="738">
        <v>1972</v>
      </c>
      <c r="DV31" s="94">
        <f t="shared" si="75"/>
        <v>3076.5851063829782</v>
      </c>
      <c r="DW31" s="94">
        <f t="shared" si="76"/>
        <v>1816.9217687074829</v>
      </c>
      <c r="DX31" s="94">
        <f t="shared" si="77"/>
        <v>5450.7653061224482</v>
      </c>
      <c r="DY31" s="94">
        <v>3</v>
      </c>
      <c r="DZ31" s="94">
        <f t="shared" ref="DZ31:DZ69" si="115">DY31*DY31</f>
        <v>9</v>
      </c>
      <c r="EA31" s="94">
        <f t="shared" ref="EA31:EA69" si="116">DY31*DZ31</f>
        <v>27</v>
      </c>
      <c r="EB31" s="94">
        <f t="shared" si="78"/>
        <v>1972</v>
      </c>
      <c r="EC31" s="9">
        <f>'Regional_intensity (aggregate)'!AG8</f>
        <v>24.389097020351162</v>
      </c>
      <c r="ED31" s="9">
        <f t="shared" si="79"/>
        <v>24.366040762631368</v>
      </c>
      <c r="EE31" s="9">
        <f t="shared" si="80"/>
        <v>24.702967274313234</v>
      </c>
      <c r="EF31" s="9">
        <f t="shared" si="42"/>
        <v>24.679614299029033</v>
      </c>
      <c r="EG31" s="327">
        <f t="shared" si="81"/>
        <v>0.98729422864562344</v>
      </c>
      <c r="EI31" s="97">
        <f t="shared" si="13"/>
        <v>1972</v>
      </c>
      <c r="EJ31" s="105">
        <f t="shared" si="14"/>
        <v>3192</v>
      </c>
      <c r="EK31" s="105">
        <f t="shared" si="15"/>
        <v>3571</v>
      </c>
      <c r="EL31" s="105">
        <f t="shared" si="16"/>
        <v>2405</v>
      </c>
      <c r="EM31" s="38">
        <f t="shared" si="17"/>
        <v>2973.0824175824182</v>
      </c>
      <c r="EO31" s="325">
        <f t="shared" si="18"/>
        <v>0.98514445417419172</v>
      </c>
      <c r="EQ31" s="738">
        <v>1972</v>
      </c>
      <c r="ER31" s="94">
        <f t="shared" si="82"/>
        <v>2973.0824175824182</v>
      </c>
      <c r="ES31" s="94">
        <f t="shared" si="83"/>
        <v>8919.2472527472546</v>
      </c>
      <c r="ET31" s="94">
        <v>3</v>
      </c>
      <c r="EU31" s="94">
        <f t="shared" ref="EU31:EU69" si="117">ET31*ET31</f>
        <v>9</v>
      </c>
      <c r="EV31" s="17">
        <f t="shared" si="84"/>
        <v>0.43970201812647214</v>
      </c>
      <c r="EW31" s="94">
        <f t="shared" si="85"/>
        <v>1972</v>
      </c>
      <c r="EX31" s="9">
        <f>'Regional_intensity (aggregate)'!AF8</f>
        <v>60.529443858586731</v>
      </c>
      <c r="EY31" s="9">
        <f t="shared" si="86"/>
        <v>60.83437343479622</v>
      </c>
      <c r="EZ31" s="9">
        <f t="shared" si="87"/>
        <v>61.416086504911512</v>
      </c>
      <c r="FA31" s="9">
        <f t="shared" si="43"/>
        <v>61.725482726593981</v>
      </c>
      <c r="FB31" s="327">
        <f t="shared" si="88"/>
        <v>0.98556334835411774</v>
      </c>
      <c r="FC31" s="371"/>
      <c r="FD31" s="49"/>
      <c r="FE31" s="49"/>
      <c r="FG31" s="281"/>
      <c r="FH31" s="97">
        <v>1972</v>
      </c>
      <c r="FI31" s="38">
        <f>HDD_by_Division18!I36</f>
        <v>5973</v>
      </c>
      <c r="FJ31" s="38">
        <f>HDD_by_Division18!J36</f>
        <v>3868</v>
      </c>
      <c r="FK31" s="38">
        <f t="shared" si="34"/>
        <v>4375.2289156626503</v>
      </c>
      <c r="FM31" s="38">
        <f>CDD_by_Division18!I36</f>
        <v>965</v>
      </c>
      <c r="FN31" s="38">
        <f>CDD_by_Division18!J36</f>
        <v>718</v>
      </c>
      <c r="FO31" s="94">
        <f t="shared" si="26"/>
        <v>801.16901408450713</v>
      </c>
      <c r="FP31" s="94"/>
      <c r="FQ31" s="325">
        <f t="shared" si="19"/>
        <v>1.0036987448461709</v>
      </c>
      <c r="FR31" s="281"/>
      <c r="FS31" s="13">
        <v>1972</v>
      </c>
      <c r="FT31" s="94">
        <f t="shared" si="89"/>
        <v>4375.2289156626503</v>
      </c>
      <c r="FU31" s="94">
        <f t="shared" si="90"/>
        <v>801.16901408450713</v>
      </c>
      <c r="FV31" s="94">
        <f t="shared" si="91"/>
        <v>2403.5070422535214</v>
      </c>
      <c r="FW31" s="94">
        <v>3</v>
      </c>
      <c r="FX31" s="94">
        <f t="shared" ref="FX31:FX43" si="118">FW31*FW31</f>
        <v>9</v>
      </c>
      <c r="FY31" s="94">
        <f t="shared" ref="FY31:FY43" si="119">FW31*FX31</f>
        <v>27</v>
      </c>
      <c r="FZ31" s="94">
        <f t="shared" si="92"/>
        <v>1972</v>
      </c>
      <c r="GA31" s="9">
        <f>'Regional_intensity (aggregate)'!AT8</f>
        <v>20.036522413537444</v>
      </c>
      <c r="GB31" s="9">
        <f t="shared" si="93"/>
        <v>19.510054489857112</v>
      </c>
      <c r="GC31" s="9">
        <f t="shared" si="94"/>
        <v>20.104865692437883</v>
      </c>
      <c r="GD31" s="9">
        <f t="shared" si="44"/>
        <v>19.576602020803012</v>
      </c>
      <c r="GE31" s="327">
        <f t="shared" si="95"/>
        <v>0.99660065976336532</v>
      </c>
      <c r="GI31" s="97">
        <f t="shared" si="27"/>
        <v>1972</v>
      </c>
      <c r="GJ31" s="105">
        <f t="shared" si="28"/>
        <v>5973</v>
      </c>
      <c r="GK31" s="105">
        <f t="shared" si="29"/>
        <v>3868</v>
      </c>
      <c r="GL31" s="38">
        <f t="shared" si="20"/>
        <v>4462.891304347826</v>
      </c>
      <c r="GN31" s="325">
        <f t="shared" si="21"/>
        <v>1.0189560566897535</v>
      </c>
      <c r="GP31">
        <v>1972</v>
      </c>
      <c r="GQ31" s="94">
        <f t="shared" si="96"/>
        <v>4462.891304347826</v>
      </c>
      <c r="GR31" s="94">
        <f t="shared" si="97"/>
        <v>13388.673913043478</v>
      </c>
      <c r="GS31" s="94">
        <v>3</v>
      </c>
      <c r="GT31" s="94">
        <f t="shared" ref="GT31:GT69" si="120">GS31*GS31</f>
        <v>9</v>
      </c>
      <c r="GU31" s="17">
        <f t="shared" si="98"/>
        <v>0.43970201812647214</v>
      </c>
      <c r="GV31">
        <f t="shared" si="99"/>
        <v>1972</v>
      </c>
      <c r="GW31" s="9">
        <f>'Regional_intensity (aggregate)'!AS8</f>
        <v>75.958175267424409</v>
      </c>
      <c r="GX31" s="9">
        <f t="array" ref="GX31">SUMPRODUCT(GQ$11:GU$11,GQ31:GU31)+GP$11</f>
        <v>72.404871380033342</v>
      </c>
      <c r="GY31" s="9">
        <f t="shared" si="100"/>
        <v>74.08741222761104</v>
      </c>
      <c r="GZ31" s="9">
        <f t="shared" si="45"/>
        <v>70.621622153688406</v>
      </c>
      <c r="HA31" s="327">
        <f t="shared" si="101"/>
        <v>1.025250754258578</v>
      </c>
      <c r="HB31" s="371"/>
      <c r="HD31" s="49"/>
      <c r="HQ31">
        <f t="shared" si="35"/>
        <v>1972</v>
      </c>
      <c r="HR31" s="17">
        <f t="shared" si="30"/>
        <v>0.99282654472742338</v>
      </c>
      <c r="HS31" s="17">
        <f t="shared" si="31"/>
        <v>1.0255391000462697</v>
      </c>
      <c r="HT31" s="17"/>
      <c r="HU31" s="620"/>
      <c r="HV31" s="17"/>
      <c r="HW31" s="17">
        <f>National!GB199</f>
        <v>0.17436556089564831</v>
      </c>
      <c r="HX31" s="17">
        <f>National!GC199</f>
        <v>0.26119780767952872</v>
      </c>
      <c r="HY31" s="17">
        <f>National!GD199</f>
        <v>0.38805295955301616</v>
      </c>
      <c r="HZ31" s="17">
        <f>National!GE199</f>
        <v>0.17638367187180687</v>
      </c>
      <c r="IA31" s="17">
        <f t="shared" si="102"/>
        <v>0.994639242262368</v>
      </c>
      <c r="IB31" s="17"/>
      <c r="IC31" s="17">
        <f>National!GB281</f>
        <v>0.28358221215937773</v>
      </c>
      <c r="ID31" s="17">
        <f>National!GC281</f>
        <v>0.36208527951767755</v>
      </c>
      <c r="IE31" s="17">
        <f>National!GD281</f>
        <v>0.21477820025731825</v>
      </c>
      <c r="IF31" s="17">
        <f>National!GE281</f>
        <v>0.13955430806562641</v>
      </c>
      <c r="IG31" s="17">
        <f t="shared" si="103"/>
        <v>1.0150968299916945</v>
      </c>
      <c r="IH31" s="17"/>
      <c r="II31" s="620"/>
      <c r="IJ31" s="17"/>
      <c r="IK31" s="625">
        <f>National!AS199</f>
        <v>0.99452260225278521</v>
      </c>
      <c r="IL31" s="625">
        <f>National!AS281</f>
        <v>1.0150745669274226</v>
      </c>
      <c r="IN31">
        <v>1972</v>
      </c>
      <c r="IO31" s="79">
        <f>National!H199</f>
        <v>1837.7329999999999</v>
      </c>
      <c r="IP31" s="40">
        <f t="shared" si="104"/>
        <v>1851.0111456624504</v>
      </c>
      <c r="IQ31" s="79">
        <f>National!H281</f>
        <v>8619.9860000000008</v>
      </c>
      <c r="IR31" s="40">
        <f t="shared" si="105"/>
        <v>8405.3216494730332</v>
      </c>
      <c r="IU31">
        <f t="shared" si="106"/>
        <v>1972</v>
      </c>
      <c r="IV31" s="40">
        <f t="shared" si="46"/>
        <v>1851.0111456624504</v>
      </c>
      <c r="IW31" s="40">
        <f t="shared" si="47"/>
        <v>1847.8544337123972</v>
      </c>
      <c r="IX31" s="40">
        <f t="shared" si="107"/>
        <v>8405.3216494730332</v>
      </c>
      <c r="IY31" s="40">
        <f t="shared" si="108"/>
        <v>8491.973181923222</v>
      </c>
    </row>
    <row r="32" spans="2:270" x14ac:dyDescent="0.2">
      <c r="B32" t="s">
        <v>189</v>
      </c>
      <c r="C32">
        <v>1550</v>
      </c>
      <c r="D32">
        <f>C13</f>
        <v>560</v>
      </c>
      <c r="E32">
        <f>C32-D32</f>
        <v>990</v>
      </c>
      <c r="F32">
        <v>700</v>
      </c>
      <c r="G32" s="94">
        <f>F32-D13</f>
        <v>614.70000000000005</v>
      </c>
      <c r="H32" s="12">
        <f>G32/E32</f>
        <v>0.62090909090909097</v>
      </c>
      <c r="I32" s="12"/>
      <c r="J32" s="94">
        <f t="shared" ref="J32:J71" si="121">J31+1</f>
        <v>1973</v>
      </c>
      <c r="K32" s="48">
        <f>'[16]LMDI-Prices'!EY119</f>
        <v>0.48421110213246588</v>
      </c>
      <c r="L32" s="12">
        <f t="shared" si="48"/>
        <v>0.46159333949268005</v>
      </c>
      <c r="M32" s="94">
        <f t="shared" si="49"/>
        <v>64</v>
      </c>
      <c r="N32" s="12">
        <f t="shared" si="37"/>
        <v>0.46159333949268005</v>
      </c>
      <c r="O32" s="12"/>
      <c r="Q32" s="739">
        <v>1973</v>
      </c>
      <c r="R32" s="721">
        <f>HDD_by_Division18!B37</f>
        <v>6279</v>
      </c>
      <c r="S32" s="38">
        <f>HDD_by_Division18!C37</f>
        <v>5723</v>
      </c>
      <c r="T32" s="94">
        <f t="shared" si="22"/>
        <v>5858.6097560975613</v>
      </c>
      <c r="V32">
        <f>CDD_by_Division18!B37</f>
        <v>514</v>
      </c>
      <c r="W32">
        <f>CDD_by_Division18!C37</f>
        <v>698</v>
      </c>
      <c r="X32" s="94">
        <f t="shared" si="23"/>
        <v>662.55045871559639</v>
      </c>
      <c r="Z32" s="325">
        <f t="shared" si="2"/>
        <v>1.0105674625984278</v>
      </c>
      <c r="AB32" s="738">
        <v>1973</v>
      </c>
      <c r="AC32" s="94">
        <f t="shared" si="50"/>
        <v>5858.6097560975613</v>
      </c>
      <c r="AD32" s="94">
        <f t="shared" si="51"/>
        <v>662.55045871559639</v>
      </c>
      <c r="AE32" s="94">
        <v>4</v>
      </c>
      <c r="AF32" s="94">
        <f t="shared" si="109"/>
        <v>16</v>
      </c>
      <c r="AG32" s="94">
        <f t="shared" si="110"/>
        <v>64</v>
      </c>
      <c r="AH32">
        <f>'Regional_intensity (aggregate)'!E9</f>
        <v>13.156915345997257</v>
      </c>
      <c r="AI32" s="9">
        <f t="shared" si="52"/>
        <v>12.844415551826335</v>
      </c>
      <c r="AJ32" s="9">
        <f t="shared" si="53"/>
        <v>13.066865521722965</v>
      </c>
      <c r="AK32" s="9">
        <f t="shared" si="38"/>
        <v>12.756504568671774</v>
      </c>
      <c r="AL32" s="327">
        <f t="shared" si="54"/>
        <v>1.0068914633065282</v>
      </c>
      <c r="AN32" s="97">
        <f t="shared" si="3"/>
        <v>1973</v>
      </c>
      <c r="AO32" s="105">
        <f t="shared" si="0"/>
        <v>6279</v>
      </c>
      <c r="AP32" s="106">
        <f t="shared" si="1"/>
        <v>5723</v>
      </c>
      <c r="AQ32" s="94">
        <f t="shared" si="4"/>
        <v>5865.2325581395326</v>
      </c>
      <c r="AS32" s="325">
        <f t="shared" si="5"/>
        <v>0.93613533351474654</v>
      </c>
      <c r="AT32" s="281"/>
      <c r="AU32" s="738">
        <v>1973</v>
      </c>
      <c r="AV32" s="94">
        <f t="shared" si="55"/>
        <v>5865.2325581395326</v>
      </c>
      <c r="AW32" s="94">
        <f t="shared" si="56"/>
        <v>23460.93023255813</v>
      </c>
      <c r="AX32" s="94">
        <v>4</v>
      </c>
      <c r="AY32" s="94">
        <f t="shared" si="111"/>
        <v>16</v>
      </c>
      <c r="AZ32" s="17">
        <f t="shared" si="57"/>
        <v>0.46159333949268005</v>
      </c>
      <c r="BA32">
        <f t="shared" si="58"/>
        <v>1973</v>
      </c>
      <c r="BB32" s="17">
        <f>'Regional_intensity (aggregate)'!D9</f>
        <v>92.948254057866805</v>
      </c>
      <c r="BC32" s="9">
        <f t="shared" si="59"/>
        <v>90.477884034316872</v>
      </c>
      <c r="BD32" s="9">
        <f t="shared" si="60"/>
        <v>95.698333742063269</v>
      </c>
      <c r="BE32" s="9">
        <f t="shared" si="39"/>
        <v>93.154872357270733</v>
      </c>
      <c r="BF32" s="327">
        <f t="shared" si="61"/>
        <v>0.97126303482348209</v>
      </c>
      <c r="BG32" s="281"/>
      <c r="BH32" s="281"/>
      <c r="BJ32" s="49"/>
      <c r="BL32" s="739">
        <v>1973</v>
      </c>
      <c r="BM32" s="38">
        <f>HDD_by_Division18!D37</f>
        <v>6037</v>
      </c>
      <c r="BN32" s="38">
        <f>HDD_by_Division18!E37</f>
        <v>6445</v>
      </c>
      <c r="BO32" s="38">
        <f t="shared" si="24"/>
        <v>6309.9137931034475</v>
      </c>
      <c r="BQ32" s="38">
        <f>CDD_by_Division18!D37</f>
        <v>777</v>
      </c>
      <c r="BR32" s="38">
        <f>CDD_by_Division18!E37</f>
        <v>931</v>
      </c>
      <c r="BS32" s="94">
        <f t="shared" si="32"/>
        <v>829.58536585365869</v>
      </c>
      <c r="BU32" s="325">
        <f t="shared" si="6"/>
        <v>1.0008641904218847</v>
      </c>
      <c r="BW32" s="738">
        <v>1973</v>
      </c>
      <c r="BX32" s="94">
        <f t="shared" si="62"/>
        <v>6309.9137931034475</v>
      </c>
      <c r="BY32" s="94">
        <f t="shared" si="63"/>
        <v>829.58536585365869</v>
      </c>
      <c r="BZ32" s="94">
        <v>4</v>
      </c>
      <c r="CA32" s="94">
        <f t="shared" si="112"/>
        <v>16</v>
      </c>
      <c r="CB32" s="94">
        <f t="shared" si="113"/>
        <v>64</v>
      </c>
      <c r="CC32" s="94">
        <f t="shared" si="64"/>
        <v>1973</v>
      </c>
      <c r="CD32" s="9">
        <f>'Regional_intensity (aggregate)'!S9</f>
        <v>18.020478779962296</v>
      </c>
      <c r="CE32" s="9">
        <f t="array" ref="CE32">SUMPRODUCT(BX$11:CB$11,BX32:CB32)+BW$11</f>
        <v>17.589829372666369</v>
      </c>
      <c r="CF32" s="9">
        <f t="shared" si="65"/>
        <v>18.13216540544903</v>
      </c>
      <c r="CG32" s="9">
        <f t="shared" si="40"/>
        <v>17.698846935934721</v>
      </c>
      <c r="CH32" s="327">
        <f t="shared" si="66"/>
        <v>0.99384041436919768</v>
      </c>
      <c r="CK32" s="97">
        <f t="shared" si="7"/>
        <v>1973</v>
      </c>
      <c r="CL32" s="105">
        <f t="shared" si="8"/>
        <v>6037</v>
      </c>
      <c r="CM32" s="106">
        <f t="shared" si="9"/>
        <v>6445</v>
      </c>
      <c r="CN32" s="94">
        <f t="shared" si="10"/>
        <v>6149.5517241379312</v>
      </c>
      <c r="CP32" s="325">
        <f t="shared" si="11"/>
        <v>0.9339946087443658</v>
      </c>
      <c r="CR32">
        <f t="shared" si="67"/>
        <v>1973</v>
      </c>
      <c r="CS32" s="94">
        <f t="shared" si="68"/>
        <v>6149.5517241379312</v>
      </c>
      <c r="CT32" s="94">
        <f t="shared" si="69"/>
        <v>24598.206896551725</v>
      </c>
      <c r="CU32" s="94">
        <v>4</v>
      </c>
      <c r="CV32" s="94">
        <f t="shared" si="114"/>
        <v>16</v>
      </c>
      <c r="CW32" s="9">
        <f t="shared" si="70"/>
        <v>0.46159333949268005</v>
      </c>
      <c r="CX32">
        <f t="shared" si="71"/>
        <v>1973</v>
      </c>
      <c r="CY32" s="9">
        <f>'Regional_intensity (aggregate)'!R9</f>
        <v>106.08696955310397</v>
      </c>
      <c r="CZ32" s="9">
        <f t="shared" si="72"/>
        <v>106.16559375753604</v>
      </c>
      <c r="DA32" s="9">
        <f t="shared" si="73"/>
        <v>110.24561293198853</v>
      </c>
      <c r="DB32" s="9">
        <f t="shared" si="41"/>
        <v>110.32731923056053</v>
      </c>
      <c r="DC32" s="327">
        <f t="shared" si="74"/>
        <v>0.96227837763077184</v>
      </c>
      <c r="DD32" s="371"/>
      <c r="DE32" s="49"/>
      <c r="DF32" s="49"/>
      <c r="DH32" s="97">
        <v>1973</v>
      </c>
      <c r="DI32" s="38">
        <f>HDD_by_Division18!F37</f>
        <v>3078</v>
      </c>
      <c r="DJ32" s="38">
        <f>HDD_by_Division18!G37</f>
        <v>3416</v>
      </c>
      <c r="DK32" s="38">
        <f>HDD_by_Division18!H37</f>
        <v>2393</v>
      </c>
      <c r="DL32" s="38">
        <f t="shared" si="33"/>
        <v>2980.6063829787226</v>
      </c>
      <c r="DN32" s="38">
        <f>CDD_by_Division18!F37</f>
        <v>1778</v>
      </c>
      <c r="DO32" s="38">
        <f>CDD_by_Division18!G37</f>
        <v>1576</v>
      </c>
      <c r="DP32" s="38">
        <f>CDD_by_Division18!H37</f>
        <v>2253</v>
      </c>
      <c r="DQ32" s="38">
        <f t="shared" si="25"/>
        <v>1896.2721088435374</v>
      </c>
      <c r="DS32" s="325">
        <f t="shared" si="12"/>
        <v>0.9939527839709289</v>
      </c>
      <c r="DU32" s="738">
        <v>1973</v>
      </c>
      <c r="DV32" s="94">
        <f t="shared" si="75"/>
        <v>2980.6063829787226</v>
      </c>
      <c r="DW32" s="94">
        <f t="shared" si="76"/>
        <v>1896.2721088435374</v>
      </c>
      <c r="DX32" s="94">
        <f t="shared" si="77"/>
        <v>7585.0884353741494</v>
      </c>
      <c r="DY32" s="94">
        <v>4</v>
      </c>
      <c r="DZ32" s="94">
        <f t="shared" si="115"/>
        <v>16</v>
      </c>
      <c r="EA32" s="94">
        <f t="shared" si="116"/>
        <v>64</v>
      </c>
      <c r="EB32" s="94">
        <f t="shared" si="78"/>
        <v>1973</v>
      </c>
      <c r="EC32" s="9">
        <f>'Regional_intensity (aggregate)'!AG9</f>
        <v>25.818858094034393</v>
      </c>
      <c r="ED32" s="9">
        <f t="shared" si="79"/>
        <v>25.133808147393477</v>
      </c>
      <c r="EE32" s="9">
        <f t="shared" si="80"/>
        <v>26.013907986309718</v>
      </c>
      <c r="EF32" s="9">
        <f t="shared" si="42"/>
        <v>25.323682794589839</v>
      </c>
      <c r="EG32" s="327">
        <f t="shared" si="81"/>
        <v>0.99250209186647498</v>
      </c>
      <c r="EI32" s="97">
        <f t="shared" si="13"/>
        <v>1973</v>
      </c>
      <c r="EJ32" s="105">
        <f t="shared" si="14"/>
        <v>3078</v>
      </c>
      <c r="EK32" s="105">
        <f t="shared" si="15"/>
        <v>3416</v>
      </c>
      <c r="EL32" s="105">
        <f t="shared" si="16"/>
        <v>2393</v>
      </c>
      <c r="EM32" s="38">
        <f t="shared" si="17"/>
        <v>2888.9725274725283</v>
      </c>
      <c r="EO32" s="325">
        <f t="shared" si="18"/>
        <v>0.96546111633240139</v>
      </c>
      <c r="EQ32" s="738">
        <v>1973</v>
      </c>
      <c r="ER32" s="94">
        <f t="shared" si="82"/>
        <v>2888.9725274725283</v>
      </c>
      <c r="ES32" s="94">
        <f t="shared" si="83"/>
        <v>11555.890109890113</v>
      </c>
      <c r="ET32" s="94">
        <v>4</v>
      </c>
      <c r="EU32" s="94">
        <f t="shared" si="117"/>
        <v>16</v>
      </c>
      <c r="EV32" s="17">
        <f t="shared" si="84"/>
        <v>0.46159333949268005</v>
      </c>
      <c r="EW32" s="94">
        <f t="shared" si="85"/>
        <v>1973</v>
      </c>
      <c r="EX32" s="9">
        <f>'Regional_intensity (aggregate)'!AF9</f>
        <v>56.658218536721769</v>
      </c>
      <c r="EY32" s="9">
        <f t="shared" si="86"/>
        <v>57.445309273632546</v>
      </c>
      <c r="EZ32" s="9">
        <f t="shared" si="87"/>
        <v>58.437232101997026</v>
      </c>
      <c r="FA32" s="9">
        <f t="shared" si="43"/>
        <v>59.249036730982596</v>
      </c>
      <c r="FB32" s="327">
        <f t="shared" si="88"/>
        <v>0.96955684755619254</v>
      </c>
      <c r="FC32" s="371"/>
      <c r="FD32" s="49"/>
      <c r="FE32" s="49"/>
      <c r="FG32" s="281"/>
      <c r="FH32" s="97">
        <v>1973</v>
      </c>
      <c r="FI32" s="38">
        <f>HDD_by_Division18!I37</f>
        <v>6159</v>
      </c>
      <c r="FJ32" s="38">
        <f>HDD_by_Division18!J37</f>
        <v>3883</v>
      </c>
      <c r="FK32" s="38">
        <f t="shared" si="34"/>
        <v>4431.4337349397583</v>
      </c>
      <c r="FM32" s="38">
        <f>CDD_by_Division18!I37</f>
        <v>962</v>
      </c>
      <c r="FN32" s="38">
        <f>CDD_by_Division18!J37</f>
        <v>672</v>
      </c>
      <c r="FO32" s="94">
        <f t="shared" si="26"/>
        <v>767.23943661971839</v>
      </c>
      <c r="FP32" s="94"/>
      <c r="FQ32" s="325">
        <f t="shared" si="19"/>
        <v>1.0031522212969122</v>
      </c>
      <c r="FR32" s="281"/>
      <c r="FS32" s="13">
        <v>1973</v>
      </c>
      <c r="FT32" s="94">
        <f t="shared" si="89"/>
        <v>4431.4337349397583</v>
      </c>
      <c r="FU32" s="94">
        <f t="shared" si="90"/>
        <v>767.23943661971839</v>
      </c>
      <c r="FV32" s="94">
        <f t="shared" si="91"/>
        <v>3068.9577464788736</v>
      </c>
      <c r="FW32" s="94">
        <v>4</v>
      </c>
      <c r="FX32" s="94">
        <f t="shared" si="118"/>
        <v>16</v>
      </c>
      <c r="FY32" s="94">
        <f t="shared" si="119"/>
        <v>64</v>
      </c>
      <c r="FZ32" s="94">
        <f t="shared" si="92"/>
        <v>1973</v>
      </c>
      <c r="GA32" s="9">
        <f>'Regional_intensity (aggregate)'!AT9</f>
        <v>20.657969181926013</v>
      </c>
      <c r="GB32" s="9">
        <f t="shared" si="93"/>
        <v>19.827665363484087</v>
      </c>
      <c r="GC32" s="9">
        <f t="shared" si="94"/>
        <v>20.699754047493471</v>
      </c>
      <c r="GD32" s="9">
        <f t="shared" si="44"/>
        <v>19.867770773867534</v>
      </c>
      <c r="GE32" s="327">
        <f t="shared" si="95"/>
        <v>0.99798138347578491</v>
      </c>
      <c r="GI32" s="97">
        <f t="shared" si="27"/>
        <v>1973</v>
      </c>
      <c r="GJ32" s="105">
        <f t="shared" si="28"/>
        <v>6159</v>
      </c>
      <c r="GK32" s="105">
        <f t="shared" si="29"/>
        <v>3883</v>
      </c>
      <c r="GL32" s="38">
        <f t="shared" si="20"/>
        <v>4526.217391304348</v>
      </c>
      <c r="GN32" s="325">
        <f t="shared" si="21"/>
        <v>1.0277811705201905</v>
      </c>
      <c r="GP32" s="738">
        <v>1973</v>
      </c>
      <c r="GQ32" s="94">
        <f t="shared" si="96"/>
        <v>4526.217391304348</v>
      </c>
      <c r="GR32" s="94">
        <f t="shared" si="97"/>
        <v>18104.869565217392</v>
      </c>
      <c r="GS32" s="94">
        <v>4</v>
      </c>
      <c r="GT32" s="94">
        <f t="shared" si="120"/>
        <v>16</v>
      </c>
      <c r="GU32" s="17">
        <f t="shared" si="98"/>
        <v>0.46159333949268005</v>
      </c>
      <c r="GV32">
        <f t="shared" si="99"/>
        <v>1973</v>
      </c>
      <c r="GW32" s="9">
        <f>'Regional_intensity (aggregate)'!AS9</f>
        <v>70.90331360414217</v>
      </c>
      <c r="GX32" s="9">
        <f t="array" ref="GX32">SUMPRODUCT(GQ$11:GU$11,GQ32:GU32)+GP$11</f>
        <v>70.910867222430738</v>
      </c>
      <c r="GY32" s="9">
        <f t="shared" si="100"/>
        <v>68.50020646700392</v>
      </c>
      <c r="GZ32" s="9">
        <f t="shared" si="45"/>
        <v>68.50750407251823</v>
      </c>
      <c r="HA32" s="327">
        <f t="shared" si="101"/>
        <v>1.0350817502761223</v>
      </c>
      <c r="HB32" s="371"/>
      <c r="HD32" s="49"/>
      <c r="HQ32">
        <f t="shared" si="35"/>
        <v>1973</v>
      </c>
      <c r="HR32" s="17">
        <f t="shared" si="30"/>
        <v>0.99946346221214322</v>
      </c>
      <c r="HS32" s="17">
        <f t="shared" si="31"/>
        <v>0.95513119884782272</v>
      </c>
      <c r="HT32" s="17"/>
      <c r="HU32" s="620"/>
      <c r="HV32" s="17"/>
      <c r="HW32" s="17">
        <f>National!GB200</f>
        <v>0.17356796429232718</v>
      </c>
      <c r="HX32" s="17">
        <f>National!GC200</f>
        <v>0.25951255528367723</v>
      </c>
      <c r="HY32" s="17">
        <f>National!GD200</f>
        <v>0.39083110760235895</v>
      </c>
      <c r="HZ32" s="17">
        <f>National!GE200</f>
        <v>0.17608837282163664</v>
      </c>
      <c r="IA32" s="17">
        <f t="shared" si="102"/>
        <v>0.99631177681094496</v>
      </c>
      <c r="IB32" s="17"/>
      <c r="IC32" s="17">
        <f>National!GB282</f>
        <v>0.28453812351622715</v>
      </c>
      <c r="ID32" s="17">
        <f>National!GC282</f>
        <v>0.36096862638292587</v>
      </c>
      <c r="IE32" s="17">
        <f>National!GD282</f>
        <v>0.21408545017673491</v>
      </c>
      <c r="IF32" s="17">
        <f>National!GE282</f>
        <v>0.14040779992411204</v>
      </c>
      <c r="IG32" s="17">
        <f t="shared" si="103"/>
        <v>0.97661523101959269</v>
      </c>
      <c r="IH32" s="17"/>
      <c r="II32" s="620"/>
      <c r="IJ32" s="17"/>
      <c r="IK32" s="625">
        <f>National!AS200</f>
        <v>0.99622352369115064</v>
      </c>
      <c r="IL32" s="625">
        <f>National!AS282</f>
        <v>0.97630758064147238</v>
      </c>
      <c r="IN32">
        <v>1973</v>
      </c>
      <c r="IO32" s="79">
        <f>National!H200</f>
        <v>1976.3340000000001</v>
      </c>
      <c r="IP32" s="40">
        <f t="shared" si="104"/>
        <v>1977.3949471106421</v>
      </c>
      <c r="IQ32" s="79">
        <f>National!H282</f>
        <v>8249.3979999999992</v>
      </c>
      <c r="IR32" s="40">
        <f t="shared" si="105"/>
        <v>8636.9265394652266</v>
      </c>
      <c r="IU32">
        <f t="shared" si="106"/>
        <v>1973</v>
      </c>
      <c r="IV32" s="40">
        <f t="shared" si="46"/>
        <v>1977.3949471106421</v>
      </c>
      <c r="IW32" s="40">
        <f t="shared" si="47"/>
        <v>1983.8258714042406</v>
      </c>
      <c r="IX32" s="40">
        <f t="shared" si="107"/>
        <v>8636.9265394652266</v>
      </c>
      <c r="IY32" s="40">
        <f t="shared" si="108"/>
        <v>8449.5892109941633</v>
      </c>
    </row>
    <row r="33" spans="2:259" x14ac:dyDescent="0.2">
      <c r="J33" s="94">
        <f t="shared" si="121"/>
        <v>1974</v>
      </c>
      <c r="K33" s="48">
        <f>'[16]LMDI-Prices'!EY120</f>
        <v>0.55054215251463823</v>
      </c>
      <c r="L33" s="12">
        <f t="shared" si="48"/>
        <v>0.50974859078752544</v>
      </c>
      <c r="M33" s="94">
        <f t="shared" si="49"/>
        <v>125</v>
      </c>
      <c r="N33" s="12">
        <f t="shared" si="37"/>
        <v>0.50974859078752544</v>
      </c>
      <c r="Q33" s="739">
        <v>1974</v>
      </c>
      <c r="R33" s="721">
        <f>HDD_by_Division18!B38</f>
        <v>6809</v>
      </c>
      <c r="S33" s="38">
        <f>HDD_by_Division18!C38</f>
        <v>6111</v>
      </c>
      <c r="T33" s="94">
        <f t="shared" si="22"/>
        <v>6281.2439024390251</v>
      </c>
      <c r="V33">
        <f>CDD_by_Division18!B38</f>
        <v>353</v>
      </c>
      <c r="W33">
        <f>CDD_by_Division18!C38</f>
        <v>493</v>
      </c>
      <c r="X33" s="94">
        <f t="shared" si="23"/>
        <v>466.02752293577987</v>
      </c>
      <c r="Z33" s="325">
        <f t="shared" si="2"/>
        <v>0.98879710900158702</v>
      </c>
      <c r="AB33" s="738">
        <v>1974</v>
      </c>
      <c r="AC33" s="94">
        <f t="shared" si="50"/>
        <v>6281.2439024390251</v>
      </c>
      <c r="AD33" s="94">
        <f t="shared" si="51"/>
        <v>466.02752293577987</v>
      </c>
      <c r="AE33" s="94">
        <v>5</v>
      </c>
      <c r="AF33" s="94">
        <f t="shared" si="109"/>
        <v>25</v>
      </c>
      <c r="AG33" s="94">
        <f t="shared" si="110"/>
        <v>125</v>
      </c>
      <c r="AH33">
        <f>'Regional_intensity (aggregate)'!E10</f>
        <v>12.660916286041163</v>
      </c>
      <c r="AI33" s="9">
        <f t="shared" si="52"/>
        <v>12.776610892743859</v>
      </c>
      <c r="AJ33" s="9">
        <f t="shared" si="53"/>
        <v>12.805821798324528</v>
      </c>
      <c r="AK33" s="9">
        <f t="shared" si="38"/>
        <v>12.922840541912258</v>
      </c>
      <c r="AL33" s="327">
        <f t="shared" si="54"/>
        <v>0.98868440350291897</v>
      </c>
      <c r="AN33" s="97">
        <f t="shared" si="3"/>
        <v>1974</v>
      </c>
      <c r="AO33" s="105">
        <f t="shared" si="0"/>
        <v>6809</v>
      </c>
      <c r="AP33" s="106">
        <f t="shared" si="1"/>
        <v>6111</v>
      </c>
      <c r="AQ33" s="94">
        <f t="shared" si="4"/>
        <v>6289.5581395348818</v>
      </c>
      <c r="AS33" s="325">
        <f t="shared" si="5"/>
        <v>0.98771730676070624</v>
      </c>
      <c r="AT33" s="281"/>
      <c r="AU33" s="738">
        <v>1974</v>
      </c>
      <c r="AV33" s="94">
        <f t="shared" si="55"/>
        <v>6289.5581395348818</v>
      </c>
      <c r="AW33" s="94">
        <f t="shared" si="56"/>
        <v>31447.790697674409</v>
      </c>
      <c r="AX33" s="94">
        <v>5</v>
      </c>
      <c r="AY33" s="94">
        <f t="shared" si="111"/>
        <v>25</v>
      </c>
      <c r="AZ33" s="17">
        <f t="shared" si="57"/>
        <v>0.50974859078752544</v>
      </c>
      <c r="BA33">
        <f t="shared" si="58"/>
        <v>1974</v>
      </c>
      <c r="BB33" s="17">
        <f>'Regional_intensity (aggregate)'!D10</f>
        <v>85.805609995643835</v>
      </c>
      <c r="BC33" s="9">
        <f t="shared" si="59"/>
        <v>88.469139967614751</v>
      </c>
      <c r="BD33" s="9">
        <f t="shared" si="60"/>
        <v>86.329194060317917</v>
      </c>
      <c r="BE33" s="9">
        <f t="shared" si="39"/>
        <v>89.008976837311451</v>
      </c>
      <c r="BF33" s="327">
        <f t="shared" si="61"/>
        <v>0.99393502892766195</v>
      </c>
      <c r="BG33" s="281"/>
      <c r="BH33" s="281"/>
      <c r="BJ33" s="49"/>
      <c r="BL33" s="739">
        <v>1974</v>
      </c>
      <c r="BM33" s="38">
        <f>HDD_by_Division18!D38</f>
        <v>6525</v>
      </c>
      <c r="BN33" s="38">
        <f>HDD_by_Division18!E38</f>
        <v>6686</v>
      </c>
      <c r="BO33" s="38">
        <f t="shared" si="24"/>
        <v>6704.1206896551721</v>
      </c>
      <c r="BQ33" s="38">
        <f>CDD_by_Division18!D38</f>
        <v>564</v>
      </c>
      <c r="BR33" s="38">
        <f>CDD_by_Division18!E38</f>
        <v>818</v>
      </c>
      <c r="BS33" s="94">
        <f t="shared" si="32"/>
        <v>650.73170731707319</v>
      </c>
      <c r="BU33" s="325">
        <f t="shared" si="6"/>
        <v>0.98065093272621739</v>
      </c>
      <c r="BW33" s="738">
        <v>1974</v>
      </c>
      <c r="BX33" s="94">
        <f t="shared" si="62"/>
        <v>6704.1206896551721</v>
      </c>
      <c r="BY33" s="94">
        <f t="shared" si="63"/>
        <v>650.73170731707319</v>
      </c>
      <c r="BZ33" s="94">
        <v>5</v>
      </c>
      <c r="CA33" s="94">
        <f t="shared" si="112"/>
        <v>25</v>
      </c>
      <c r="CB33" s="94">
        <f t="shared" si="113"/>
        <v>125</v>
      </c>
      <c r="CC33" s="94">
        <f t="shared" si="64"/>
        <v>1974</v>
      </c>
      <c r="CD33" s="9">
        <f>'Regional_intensity (aggregate)'!S10</f>
        <v>17.835283289334846</v>
      </c>
      <c r="CE33" s="9">
        <f t="array" ref="CE33">SUMPRODUCT(BX$11:CB$11,BX33:CB33)+BW$11</f>
        <v>17.667915079524064</v>
      </c>
      <c r="CF33" s="9">
        <f t="shared" si="65"/>
        <v>18.096157082611644</v>
      </c>
      <c r="CG33" s="9">
        <f t="shared" si="40"/>
        <v>17.926340805166667</v>
      </c>
      <c r="CH33" s="327">
        <f t="shared" si="66"/>
        <v>0.98558402250345922</v>
      </c>
      <c r="CK33" s="97">
        <f t="shared" si="7"/>
        <v>1974</v>
      </c>
      <c r="CL33" s="105">
        <f t="shared" si="8"/>
        <v>6525</v>
      </c>
      <c r="CM33" s="106">
        <f t="shared" si="9"/>
        <v>6686</v>
      </c>
      <c r="CN33" s="94">
        <f t="shared" si="10"/>
        <v>6569.4137931034484</v>
      </c>
      <c r="CP33" s="325">
        <f t="shared" si="11"/>
        <v>0.98346073402057244</v>
      </c>
      <c r="CR33">
        <f t="shared" si="67"/>
        <v>1974</v>
      </c>
      <c r="CS33" s="94">
        <f t="shared" si="68"/>
        <v>6569.4137931034484</v>
      </c>
      <c r="CT33" s="94">
        <f t="shared" si="69"/>
        <v>32847.068965517239</v>
      </c>
      <c r="CU33" s="94">
        <v>5</v>
      </c>
      <c r="CV33" s="94">
        <f t="shared" si="114"/>
        <v>25</v>
      </c>
      <c r="CW33" s="9">
        <f t="shared" si="70"/>
        <v>0.50974859078752544</v>
      </c>
      <c r="CX33">
        <f t="shared" si="71"/>
        <v>1974</v>
      </c>
      <c r="CY33" s="9">
        <f>'Regional_intensity (aggregate)'!R10</f>
        <v>103.80167262042416</v>
      </c>
      <c r="CZ33" s="9">
        <f t="shared" si="72"/>
        <v>104.96424148097546</v>
      </c>
      <c r="DA33" s="9">
        <f t="shared" si="73"/>
        <v>104.76062773900449</v>
      </c>
      <c r="DB33" s="9">
        <f t="shared" si="41"/>
        <v>105.93393680567564</v>
      </c>
      <c r="DC33" s="327">
        <f t="shared" si="74"/>
        <v>0.99084622592211424</v>
      </c>
      <c r="DD33" s="371"/>
      <c r="DE33" s="49"/>
      <c r="DF33" s="49"/>
      <c r="DH33" s="97">
        <v>1974</v>
      </c>
      <c r="DI33" s="38">
        <f>HDD_by_Division18!F38</f>
        <v>2895</v>
      </c>
      <c r="DJ33" s="38">
        <f>HDD_by_Division18!G38</f>
        <v>3289</v>
      </c>
      <c r="DK33" s="38">
        <f>HDD_by_Division18!H38</f>
        <v>2202</v>
      </c>
      <c r="DL33" s="38">
        <f t="shared" si="33"/>
        <v>2804.7180851063827</v>
      </c>
      <c r="DN33" s="38">
        <f>CDD_by_Division18!F38</f>
        <v>1616</v>
      </c>
      <c r="DO33" s="38">
        <f>CDD_by_Division18!G38</f>
        <v>1291</v>
      </c>
      <c r="DP33" s="38">
        <f>CDD_by_Division18!H38</f>
        <v>2235</v>
      </c>
      <c r="DQ33" s="38">
        <f t="shared" si="25"/>
        <v>1756.6088435374149</v>
      </c>
      <c r="DS33" s="325">
        <f t="shared" si="12"/>
        <v>0.96954997384353714</v>
      </c>
      <c r="DU33" s="738">
        <v>1974</v>
      </c>
      <c r="DV33" s="94">
        <f t="shared" si="75"/>
        <v>2804.7180851063827</v>
      </c>
      <c r="DW33" s="94">
        <f t="shared" si="76"/>
        <v>1756.6088435374149</v>
      </c>
      <c r="DX33" s="94">
        <f t="shared" si="77"/>
        <v>8783.0442176870747</v>
      </c>
      <c r="DY33" s="94">
        <v>5</v>
      </c>
      <c r="DZ33" s="94">
        <f t="shared" si="115"/>
        <v>25</v>
      </c>
      <c r="EA33" s="94">
        <f t="shared" si="116"/>
        <v>125</v>
      </c>
      <c r="EB33" s="94">
        <f t="shared" si="78"/>
        <v>1974</v>
      </c>
      <c r="EC33" s="9">
        <f>'Regional_intensity (aggregate)'!AG10</f>
        <v>25.019249913957839</v>
      </c>
      <c r="ED33" s="9">
        <f t="shared" si="79"/>
        <v>24.769590296771209</v>
      </c>
      <c r="EE33" s="9">
        <f t="shared" si="80"/>
        <v>25.98740414898483</v>
      </c>
      <c r="EF33" s="9">
        <f t="shared" si="42"/>
        <v>25.728083610046919</v>
      </c>
      <c r="EG33" s="327">
        <f t="shared" si="81"/>
        <v>0.96274525037296543</v>
      </c>
      <c r="EI33" s="97">
        <f t="shared" si="13"/>
        <v>1974</v>
      </c>
      <c r="EJ33" s="105">
        <f t="shared" si="14"/>
        <v>2895</v>
      </c>
      <c r="EK33" s="105">
        <f t="shared" si="15"/>
        <v>3289</v>
      </c>
      <c r="EL33" s="105">
        <f t="shared" si="16"/>
        <v>2202</v>
      </c>
      <c r="EM33" s="38">
        <f t="shared" si="17"/>
        <v>2713.4890109890116</v>
      </c>
      <c r="EO33" s="325">
        <f t="shared" si="18"/>
        <v>0.92329092781027811</v>
      </c>
      <c r="EQ33" s="738">
        <v>1974</v>
      </c>
      <c r="ER33" s="94">
        <f t="shared" si="82"/>
        <v>2713.4890109890116</v>
      </c>
      <c r="ES33" s="94">
        <f t="shared" si="83"/>
        <v>13567.445054945058</v>
      </c>
      <c r="ET33" s="94">
        <v>5</v>
      </c>
      <c r="EU33" s="94">
        <f t="shared" si="117"/>
        <v>25</v>
      </c>
      <c r="EV33" s="17">
        <f t="shared" si="84"/>
        <v>0.50974859078752544</v>
      </c>
      <c r="EW33" s="94">
        <f t="shared" si="85"/>
        <v>1974</v>
      </c>
      <c r="EX33" s="9">
        <f>'Regional_intensity (aggregate)'!AF10</f>
        <v>51.267693994157433</v>
      </c>
      <c r="EY33" s="9">
        <f t="shared" si="86"/>
        <v>52.318769825286495</v>
      </c>
      <c r="EZ33" s="9">
        <f t="shared" si="87"/>
        <v>54.58767583693745</v>
      </c>
      <c r="FA33" s="9">
        <f t="shared" si="43"/>
        <v>55.706817001278708</v>
      </c>
      <c r="FB33" s="327">
        <f t="shared" si="88"/>
        <v>0.93918074378734573</v>
      </c>
      <c r="FC33" s="371"/>
      <c r="FD33" s="49"/>
      <c r="FE33" s="49"/>
      <c r="FG33" s="281"/>
      <c r="FH33" s="97">
        <v>1974</v>
      </c>
      <c r="FI33" s="38">
        <f>HDD_by_Division18!I38</f>
        <v>5838</v>
      </c>
      <c r="FJ33" s="38">
        <f>HDD_by_Division18!J38</f>
        <v>3790</v>
      </c>
      <c r="FK33" s="38">
        <f t="shared" si="34"/>
        <v>4283.4939759036133</v>
      </c>
      <c r="FM33" s="38">
        <f>CDD_by_Division18!I38</f>
        <v>1035</v>
      </c>
      <c r="FN33" s="38">
        <f>CDD_by_Division18!J38</f>
        <v>735</v>
      </c>
      <c r="FO33" s="94">
        <f t="shared" si="26"/>
        <v>834.08450704225356</v>
      </c>
      <c r="FP33" s="94"/>
      <c r="FQ33" s="325">
        <f t="shared" si="19"/>
        <v>1.002686229672862</v>
      </c>
      <c r="FR33" s="281"/>
      <c r="FS33" s="13">
        <v>1974</v>
      </c>
      <c r="FT33" s="94">
        <f t="shared" si="89"/>
        <v>4283.4939759036133</v>
      </c>
      <c r="FU33" s="94">
        <f t="shared" si="90"/>
        <v>834.08450704225356</v>
      </c>
      <c r="FV33" s="94">
        <f t="shared" si="91"/>
        <v>4170.422535211268</v>
      </c>
      <c r="FW33" s="94">
        <v>5</v>
      </c>
      <c r="FX33" s="94">
        <f t="shared" si="118"/>
        <v>25</v>
      </c>
      <c r="FY33" s="94">
        <f t="shared" si="119"/>
        <v>125</v>
      </c>
      <c r="FZ33" s="94">
        <f t="shared" si="92"/>
        <v>1974</v>
      </c>
      <c r="GA33" s="9">
        <f>'Regional_intensity (aggregate)'!AT10</f>
        <v>20.138158537261457</v>
      </c>
      <c r="GB33" s="9">
        <f t="shared" si="93"/>
        <v>20.056498293916555</v>
      </c>
      <c r="GC33" s="9">
        <f t="shared" si="94"/>
        <v>20.20756849664831</v>
      </c>
      <c r="GD33" s="9">
        <f t="shared" si="44"/>
        <v>20.125626795881985</v>
      </c>
      <c r="GE33" s="327">
        <f t="shared" si="95"/>
        <v>0.99656515035946236</v>
      </c>
      <c r="GI33" s="97">
        <f t="shared" si="27"/>
        <v>1974</v>
      </c>
      <c r="GJ33" s="105">
        <f t="shared" si="28"/>
        <v>5838</v>
      </c>
      <c r="GK33" s="105">
        <f t="shared" si="29"/>
        <v>3790</v>
      </c>
      <c r="GL33" s="38">
        <f t="shared" si="20"/>
        <v>4368.782608695652</v>
      </c>
      <c r="GN33" s="325">
        <f t="shared" si="21"/>
        <v>1.0056609048501643</v>
      </c>
      <c r="GP33" s="738">
        <v>1974</v>
      </c>
      <c r="GQ33" s="94">
        <f t="shared" si="96"/>
        <v>4368.782608695652</v>
      </c>
      <c r="GR33" s="94">
        <f t="shared" si="97"/>
        <v>21843.91304347826</v>
      </c>
      <c r="GS33" s="94">
        <v>5</v>
      </c>
      <c r="GT33" s="94">
        <f t="shared" si="120"/>
        <v>25</v>
      </c>
      <c r="GU33" s="17">
        <f t="shared" si="98"/>
        <v>0.50974859078752544</v>
      </c>
      <c r="GV33">
        <f t="shared" si="99"/>
        <v>1974</v>
      </c>
      <c r="GW33" s="9">
        <f>'Regional_intensity (aggregate)'!AS10</f>
        <v>64.814381215103055</v>
      </c>
      <c r="GX33" s="9">
        <f t="array" ref="GX33">SUMPRODUCT(GQ$11:GU$11,GQ33:GU33)+GP$11</f>
        <v>66.241176013445553</v>
      </c>
      <c r="GY33" s="9">
        <f t="shared" si="100"/>
        <v>64.385832764414985</v>
      </c>
      <c r="GZ33" s="9">
        <f t="shared" si="45"/>
        <v>65.803193688842214</v>
      </c>
      <c r="HA33" s="327">
        <f t="shared" si="101"/>
        <v>1.0066559432764675</v>
      </c>
      <c r="HB33" s="371"/>
      <c r="HD33" s="49"/>
      <c r="HQ33">
        <f t="shared" si="35"/>
        <v>1974</v>
      </c>
      <c r="HR33" s="17">
        <f t="shared" si="30"/>
        <v>0.98046984163679585</v>
      </c>
      <c r="HS33" s="17">
        <f t="shared" si="31"/>
        <v>0.97506009540424676</v>
      </c>
      <c r="HT33" s="17"/>
      <c r="HU33" s="620"/>
      <c r="HV33" s="17"/>
      <c r="HW33" s="17">
        <f>National!GB201</f>
        <v>0.17200922907693372</v>
      </c>
      <c r="HX33" s="17">
        <f>National!GC201</f>
        <v>0.25771675446229353</v>
      </c>
      <c r="HY33" s="17">
        <f>National!GD201</f>
        <v>0.39454540450589737</v>
      </c>
      <c r="HZ33" s="17">
        <f>National!GE201</f>
        <v>0.17572861195487538</v>
      </c>
      <c r="IA33" s="17">
        <f t="shared" si="102"/>
        <v>0.97903608241621176</v>
      </c>
      <c r="IB33" s="17"/>
      <c r="IC33" s="17">
        <f>National!GB283</f>
        <v>0.28459978120564677</v>
      </c>
      <c r="ID33" s="17">
        <f>National!GC283</f>
        <v>0.36230010256039757</v>
      </c>
      <c r="IE33" s="17">
        <f>National!GD283</f>
        <v>0.21145448965287925</v>
      </c>
      <c r="IF33" s="17">
        <f>National!GE283</f>
        <v>0.14164562658107641</v>
      </c>
      <c r="IG33" s="17">
        <f t="shared" si="103"/>
        <v>0.98303977774493023</v>
      </c>
      <c r="IH33" s="17"/>
      <c r="II33" s="620"/>
      <c r="IJ33" s="17"/>
      <c r="IK33" s="625">
        <f>National!AS201</f>
        <v>0.97868069041316652</v>
      </c>
      <c r="IL33" s="625">
        <f>National!AS283</f>
        <v>0.98279956108523958</v>
      </c>
      <c r="IN33">
        <v>1974</v>
      </c>
      <c r="IO33" s="79">
        <f>National!H201</f>
        <v>1972.761</v>
      </c>
      <c r="IP33" s="40">
        <f t="shared" si="104"/>
        <v>2012.0567876995317</v>
      </c>
      <c r="IQ33" s="79">
        <f>National!H283</f>
        <v>7905.2849999999999</v>
      </c>
      <c r="IR33" s="40">
        <f t="shared" si="105"/>
        <v>8107.4848999154001</v>
      </c>
      <c r="IU33">
        <f t="shared" si="106"/>
        <v>1974</v>
      </c>
      <c r="IV33" s="40">
        <f t="shared" si="46"/>
        <v>2012.0567876995317</v>
      </c>
      <c r="IW33" s="40">
        <f t="shared" si="47"/>
        <v>2015.7350802202561</v>
      </c>
      <c r="IX33" s="40">
        <f t="shared" si="107"/>
        <v>8107.4848999154001</v>
      </c>
      <c r="IY33" s="40">
        <f t="shared" si="108"/>
        <v>8043.6391233943214</v>
      </c>
    </row>
    <row r="34" spans="2:259" x14ac:dyDescent="0.2">
      <c r="B34" s="1" t="s">
        <v>186</v>
      </c>
      <c r="J34" s="94">
        <f t="shared" si="121"/>
        <v>1975</v>
      </c>
      <c r="K34" s="48">
        <f>'[16]LMDI-Prices'!EY121</f>
        <v>0.56284925098703753</v>
      </c>
      <c r="L34" s="12">
        <f t="shared" si="48"/>
        <v>0.54578357898276952</v>
      </c>
      <c r="M34" s="94">
        <f t="shared" si="49"/>
        <v>216</v>
      </c>
      <c r="N34" s="12">
        <f t="shared" si="37"/>
        <v>0.54578357898276952</v>
      </c>
      <c r="Q34" s="739">
        <v>1975</v>
      </c>
      <c r="R34" s="721">
        <f>HDD_by_Division18!B39</f>
        <v>6547</v>
      </c>
      <c r="S34" s="38">
        <f>HDD_by_Division18!C39</f>
        <v>5892</v>
      </c>
      <c r="T34" s="94">
        <f t="shared" si="22"/>
        <v>6051.7560975609767</v>
      </c>
      <c r="V34">
        <f>CDD_by_Division18!B39</f>
        <v>422</v>
      </c>
      <c r="W34">
        <f>CDD_by_Division18!C39</f>
        <v>584</v>
      </c>
      <c r="X34" s="94">
        <f t="shared" si="23"/>
        <v>552.78899082568807</v>
      </c>
      <c r="Z34" s="325">
        <f t="shared" si="2"/>
        <v>1.0002207839152939</v>
      </c>
      <c r="AB34" s="738">
        <v>1975</v>
      </c>
      <c r="AC34" s="94">
        <f t="shared" si="50"/>
        <v>6051.7560975609767</v>
      </c>
      <c r="AD34" s="94">
        <f t="shared" si="51"/>
        <v>552.78899082568807</v>
      </c>
      <c r="AE34" s="94">
        <v>6</v>
      </c>
      <c r="AF34" s="94">
        <f t="shared" si="109"/>
        <v>36</v>
      </c>
      <c r="AG34" s="94">
        <f t="shared" si="110"/>
        <v>216</v>
      </c>
      <c r="AH34">
        <f>'Regional_intensity (aggregate)'!E11</f>
        <v>12.472604868171251</v>
      </c>
      <c r="AI34" s="9">
        <f t="shared" si="52"/>
        <v>12.940275926449548</v>
      </c>
      <c r="AJ34" s="9">
        <f t="shared" si="53"/>
        <v>12.529235433257826</v>
      </c>
      <c r="AK34" s="9">
        <f t="shared" si="38"/>
        <v>12.999029903332204</v>
      </c>
      <c r="AL34" s="327">
        <f t="shared" si="54"/>
        <v>0.99548012603097447</v>
      </c>
      <c r="AN34" s="97">
        <f t="shared" si="3"/>
        <v>1975</v>
      </c>
      <c r="AO34" s="105">
        <f t="shared" si="0"/>
        <v>6547</v>
      </c>
      <c r="AP34" s="106">
        <f t="shared" si="1"/>
        <v>5892</v>
      </c>
      <c r="AQ34" s="94">
        <f t="shared" si="4"/>
        <v>6059.5581395348827</v>
      </c>
      <c r="AS34" s="325">
        <f t="shared" si="5"/>
        <v>0.95996571253591922</v>
      </c>
      <c r="AT34" s="281"/>
      <c r="AU34" s="738">
        <v>1975</v>
      </c>
      <c r="AV34" s="94">
        <f t="shared" si="55"/>
        <v>6059.5581395348827</v>
      </c>
      <c r="AW34" s="94">
        <f t="shared" si="56"/>
        <v>36357.348837209298</v>
      </c>
      <c r="AX34" s="94">
        <v>6</v>
      </c>
      <c r="AY34" s="94">
        <f t="shared" si="111"/>
        <v>36</v>
      </c>
      <c r="AZ34" s="17">
        <f t="shared" si="57"/>
        <v>0.54578357898276952</v>
      </c>
      <c r="BA34">
        <f t="shared" si="58"/>
        <v>1975</v>
      </c>
      <c r="BB34" s="17">
        <f>'Regional_intensity (aggregate)'!D11</f>
        <v>82.416740822593482</v>
      </c>
      <c r="BC34" s="9">
        <f t="shared" si="59"/>
        <v>84.418760678671731</v>
      </c>
      <c r="BD34" s="9">
        <f t="shared" si="60"/>
        <v>84.171865469619945</v>
      </c>
      <c r="BE34" s="9">
        <f t="shared" si="39"/>
        <v>86.21651979969181</v>
      </c>
      <c r="BF34" s="327">
        <f t="shared" si="61"/>
        <v>0.97914832186225054</v>
      </c>
      <c r="BG34" s="281"/>
      <c r="BH34" s="281"/>
      <c r="BJ34" s="49"/>
      <c r="BL34" s="739">
        <v>1975</v>
      </c>
      <c r="BM34" s="38">
        <f>HDD_by_Division18!D39</f>
        <v>6406</v>
      </c>
      <c r="BN34" s="38">
        <f>HDD_by_Division18!E39</f>
        <v>6880</v>
      </c>
      <c r="BO34" s="38">
        <f t="shared" si="24"/>
        <v>6712.5862068965507</v>
      </c>
      <c r="BQ34" s="38">
        <f>CDD_by_Division18!D39</f>
        <v>721</v>
      </c>
      <c r="BR34" s="38">
        <f>CDD_by_Division18!E39</f>
        <v>937</v>
      </c>
      <c r="BS34" s="94">
        <f t="shared" si="32"/>
        <v>794.75609756097583</v>
      </c>
      <c r="BU34" s="325">
        <f t="shared" si="6"/>
        <v>1.0031662690104868</v>
      </c>
      <c r="BW34" s="738">
        <v>1975</v>
      </c>
      <c r="BX34" s="94">
        <f t="shared" si="62"/>
        <v>6712.5862068965507</v>
      </c>
      <c r="BY34" s="94">
        <f t="shared" si="63"/>
        <v>794.75609756097583</v>
      </c>
      <c r="BZ34" s="94">
        <v>6</v>
      </c>
      <c r="CA34" s="94">
        <f t="shared" si="112"/>
        <v>36</v>
      </c>
      <c r="CB34" s="94">
        <f t="shared" si="113"/>
        <v>216</v>
      </c>
      <c r="CC34" s="94">
        <f t="shared" si="64"/>
        <v>1975</v>
      </c>
      <c r="CD34" s="9">
        <f>'Regional_intensity (aggregate)'!S11</f>
        <v>17.66270741256297</v>
      </c>
      <c r="CE34" s="9">
        <f t="array" ref="CE34">SUMPRODUCT(BX$11:CB$11,BX34:CB34)+BW$11</f>
        <v>18.070801859571077</v>
      </c>
      <c r="CF34" s="9">
        <f t="shared" si="65"/>
        <v>17.655216345066965</v>
      </c>
      <c r="CG34" s="9">
        <f t="shared" si="40"/>
        <v>18.063137711981753</v>
      </c>
      <c r="CH34" s="327">
        <f t="shared" si="66"/>
        <v>1.0004242976891131</v>
      </c>
      <c r="CK34" s="97">
        <f t="shared" si="7"/>
        <v>1975</v>
      </c>
      <c r="CL34" s="105">
        <f t="shared" si="8"/>
        <v>6406</v>
      </c>
      <c r="CM34" s="106">
        <f t="shared" si="9"/>
        <v>6880</v>
      </c>
      <c r="CN34" s="94">
        <f t="shared" si="10"/>
        <v>6536.7586206896558</v>
      </c>
      <c r="CP34" s="325">
        <f t="shared" si="11"/>
        <v>0.97966437576369814</v>
      </c>
      <c r="CR34">
        <f t="shared" si="67"/>
        <v>1975</v>
      </c>
      <c r="CS34" s="94">
        <f t="shared" si="68"/>
        <v>6536.7586206896558</v>
      </c>
      <c r="CT34" s="94">
        <f t="shared" si="69"/>
        <v>39220.551724137935</v>
      </c>
      <c r="CU34" s="94">
        <v>6</v>
      </c>
      <c r="CV34" s="94">
        <f t="shared" si="114"/>
        <v>36</v>
      </c>
      <c r="CW34" s="9">
        <f t="shared" si="70"/>
        <v>0.54578357898276952</v>
      </c>
      <c r="CX34">
        <f t="shared" si="71"/>
        <v>1975</v>
      </c>
      <c r="CY34" s="9">
        <f>'Regional_intensity (aggregate)'!R11</f>
        <v>101.79769841812043</v>
      </c>
      <c r="CZ34" s="9">
        <f t="shared" si="72"/>
        <v>101.59820302627465</v>
      </c>
      <c r="DA34" s="9">
        <f t="shared" si="73"/>
        <v>102.88233209644807</v>
      </c>
      <c r="DB34" s="9">
        <f t="shared" si="41"/>
        <v>102.68071112196112</v>
      </c>
      <c r="DC34" s="327">
        <f t="shared" si="74"/>
        <v>0.98945753215128485</v>
      </c>
      <c r="DD34" s="371"/>
      <c r="DE34" s="49"/>
      <c r="DF34" s="49"/>
      <c r="DH34" s="97">
        <v>1975</v>
      </c>
      <c r="DI34" s="38">
        <f>HDD_by_Division18!F39</f>
        <v>2970</v>
      </c>
      <c r="DJ34" s="38">
        <f>HDD_by_Division18!G39</f>
        <v>3437</v>
      </c>
      <c r="DK34" s="38">
        <f>HDD_by_Division18!H39</f>
        <v>2312</v>
      </c>
      <c r="DL34" s="38">
        <f t="shared" si="33"/>
        <v>2902.2553191489355</v>
      </c>
      <c r="DN34" s="38">
        <f>CDD_by_Division18!F39</f>
        <v>1791</v>
      </c>
      <c r="DO34" s="38">
        <f>CDD_by_Division18!G39</f>
        <v>1440</v>
      </c>
      <c r="DP34" s="38">
        <f>CDD_by_Division18!H39</f>
        <v>2162</v>
      </c>
      <c r="DQ34" s="38">
        <f t="shared" si="25"/>
        <v>1849.9115646258506</v>
      </c>
      <c r="DS34" s="325">
        <f t="shared" si="12"/>
        <v>0.98510783985800543</v>
      </c>
      <c r="DU34" s="738">
        <v>1975</v>
      </c>
      <c r="DV34" s="94">
        <f t="shared" si="75"/>
        <v>2902.2553191489355</v>
      </c>
      <c r="DW34" s="94">
        <f t="shared" si="76"/>
        <v>1849.9115646258506</v>
      </c>
      <c r="DX34" s="94">
        <f t="shared" si="77"/>
        <v>11099.469387755104</v>
      </c>
      <c r="DY34" s="94">
        <v>6</v>
      </c>
      <c r="DZ34" s="94">
        <f t="shared" si="115"/>
        <v>36</v>
      </c>
      <c r="EA34" s="94">
        <f t="shared" si="116"/>
        <v>216</v>
      </c>
      <c r="EB34" s="94">
        <f t="shared" si="78"/>
        <v>1975</v>
      </c>
      <c r="EC34" s="9">
        <f>'Regional_intensity (aggregate)'!AG11</f>
        <v>24.717130220304789</v>
      </c>
      <c r="ED34" s="9">
        <f t="shared" si="79"/>
        <v>25.465095060959115</v>
      </c>
      <c r="EE34" s="9">
        <f t="shared" si="80"/>
        <v>25.181813291884797</v>
      </c>
      <c r="EF34" s="9">
        <f t="shared" si="42"/>
        <v>25.94383990251368</v>
      </c>
      <c r="EG34" s="327">
        <f t="shared" si="81"/>
        <v>0.98154687805068597</v>
      </c>
      <c r="EI34" s="97">
        <f t="shared" si="13"/>
        <v>1975</v>
      </c>
      <c r="EJ34" s="105">
        <f t="shared" si="14"/>
        <v>2970</v>
      </c>
      <c r="EK34" s="105">
        <f t="shared" si="15"/>
        <v>3437</v>
      </c>
      <c r="EL34" s="105">
        <f t="shared" si="16"/>
        <v>2312</v>
      </c>
      <c r="EM34" s="38">
        <f t="shared" si="17"/>
        <v>2815.0109890109898</v>
      </c>
      <c r="EO34" s="325">
        <f t="shared" si="18"/>
        <v>0.94787238856604816</v>
      </c>
      <c r="EQ34" s="738">
        <v>1975</v>
      </c>
      <c r="ER34" s="94">
        <f t="shared" si="82"/>
        <v>2815.0109890109898</v>
      </c>
      <c r="ES34" s="94">
        <f t="shared" si="83"/>
        <v>16890.06593406594</v>
      </c>
      <c r="ET34" s="94">
        <v>6</v>
      </c>
      <c r="EU34" s="94">
        <f t="shared" si="117"/>
        <v>36</v>
      </c>
      <c r="EV34" s="17">
        <f t="shared" si="84"/>
        <v>0.54578357898276952</v>
      </c>
      <c r="EW34" s="94">
        <f t="shared" si="85"/>
        <v>1975</v>
      </c>
      <c r="EX34" s="9">
        <f>'Regional_intensity (aggregate)'!AF11</f>
        <v>50.505682475817665</v>
      </c>
      <c r="EY34" s="9">
        <f t="shared" si="86"/>
        <v>51.299786893353804</v>
      </c>
      <c r="EZ34" s="9">
        <f t="shared" si="87"/>
        <v>52.426772199252632</v>
      </c>
      <c r="FA34" s="9">
        <f t="shared" si="43"/>
        <v>53.251082046377682</v>
      </c>
      <c r="FB34" s="327">
        <f t="shared" si="88"/>
        <v>0.96335670416378683</v>
      </c>
      <c r="FC34" s="371"/>
      <c r="FD34" s="49"/>
      <c r="FE34" s="49"/>
      <c r="FG34" s="281"/>
      <c r="FH34" s="97">
        <v>1975</v>
      </c>
      <c r="FI34" s="38">
        <f>HDD_by_Division18!I39</f>
        <v>6260</v>
      </c>
      <c r="FJ34" s="38">
        <f>HDD_by_Division18!J39</f>
        <v>4117</v>
      </c>
      <c r="FK34" s="38">
        <f t="shared" si="34"/>
        <v>4633.385542168674</v>
      </c>
      <c r="FM34" s="38">
        <f>CDD_by_Division18!I39</f>
        <v>903</v>
      </c>
      <c r="FN34" s="38">
        <f>CDD_by_Division18!J39</f>
        <v>597</v>
      </c>
      <c r="FO34" s="94">
        <f t="shared" si="26"/>
        <v>695.91549295774644</v>
      </c>
      <c r="FP34" s="94"/>
      <c r="FQ34" s="325">
        <f t="shared" si="19"/>
        <v>1.0036633976027407</v>
      </c>
      <c r="FR34" s="281"/>
      <c r="FS34" s="13">
        <v>1975</v>
      </c>
      <c r="FT34" s="94">
        <f t="shared" si="89"/>
        <v>4633.385542168674</v>
      </c>
      <c r="FU34" s="94">
        <f t="shared" si="90"/>
        <v>695.91549295774644</v>
      </c>
      <c r="FV34" s="94">
        <f t="shared" si="91"/>
        <v>4175.4929577464791</v>
      </c>
      <c r="FW34" s="94">
        <v>6</v>
      </c>
      <c r="FX34" s="94">
        <f t="shared" si="118"/>
        <v>36</v>
      </c>
      <c r="FY34" s="94">
        <f t="shared" si="119"/>
        <v>216</v>
      </c>
      <c r="FZ34" s="94">
        <f t="shared" si="92"/>
        <v>1975</v>
      </c>
      <c r="GA34" s="9">
        <f>'Regional_intensity (aggregate)'!AT11</f>
        <v>19.837364400752467</v>
      </c>
      <c r="GB34" s="9">
        <f t="shared" si="93"/>
        <v>20.156894528950595</v>
      </c>
      <c r="GC34" s="9">
        <f t="shared" si="94"/>
        <v>20.026017447272196</v>
      </c>
      <c r="GD34" s="9">
        <f t="shared" si="44"/>
        <v>20.348586302335526</v>
      </c>
      <c r="GE34" s="327">
        <f t="shared" si="95"/>
        <v>0.99057960240889409</v>
      </c>
      <c r="GI34" s="97">
        <f t="shared" si="27"/>
        <v>1975</v>
      </c>
      <c r="GJ34" s="105">
        <f t="shared" si="28"/>
        <v>6260</v>
      </c>
      <c r="GK34" s="105">
        <f t="shared" si="29"/>
        <v>4117</v>
      </c>
      <c r="GL34" s="38">
        <f t="shared" si="20"/>
        <v>4722.630434782609</v>
      </c>
      <c r="GN34" s="325">
        <f t="shared" si="21"/>
        <v>1.0545514341195588</v>
      </c>
      <c r="GP34" s="738">
        <v>1975</v>
      </c>
      <c r="GQ34" s="94">
        <f t="shared" si="96"/>
        <v>4722.630434782609</v>
      </c>
      <c r="GR34" s="94">
        <f t="shared" si="97"/>
        <v>28335.782608695656</v>
      </c>
      <c r="GS34" s="94">
        <v>6</v>
      </c>
      <c r="GT34" s="94">
        <f t="shared" si="120"/>
        <v>36</v>
      </c>
      <c r="GU34" s="17">
        <f t="shared" si="98"/>
        <v>0.54578357898276952</v>
      </c>
      <c r="GV34">
        <f t="shared" si="99"/>
        <v>1975</v>
      </c>
      <c r="GW34" s="9">
        <f>'Regional_intensity (aggregate)'!AS11</f>
        <v>67.372895453571942</v>
      </c>
      <c r="GX34" s="9">
        <f t="array" ref="GX34">SUMPRODUCT(GQ$11:GU$11,GQ34:GU34)+GP$11</f>
        <v>67.550123977657648</v>
      </c>
      <c r="GY34" s="9">
        <f t="shared" si="100"/>
        <v>63.480295683731995</v>
      </c>
      <c r="GZ34" s="9">
        <f t="shared" si="45"/>
        <v>63.647284485932204</v>
      </c>
      <c r="HA34" s="327">
        <f t="shared" si="101"/>
        <v>1.0613198115716638</v>
      </c>
      <c r="HB34" s="371"/>
      <c r="HD34" s="49"/>
      <c r="HQ34">
        <f t="shared" si="35"/>
        <v>1975</v>
      </c>
      <c r="HR34" s="17">
        <f t="shared" si="30"/>
        <v>0.99451559400947298</v>
      </c>
      <c r="HS34" s="17">
        <f t="shared" si="31"/>
        <v>0.97828744848920013</v>
      </c>
      <c r="HT34" s="17"/>
      <c r="HU34" s="620"/>
      <c r="HV34" s="17"/>
      <c r="HW34" s="17">
        <f>National!GB202</f>
        <v>0.16965902936199162</v>
      </c>
      <c r="HX34" s="17">
        <f>National!GC202</f>
        <v>0.25598245099303818</v>
      </c>
      <c r="HY34" s="17">
        <f>National!GD202</f>
        <v>0.39765530007486499</v>
      </c>
      <c r="HZ34" s="17">
        <f>National!GE202</f>
        <v>0.17670321957010515</v>
      </c>
      <c r="IA34" s="17">
        <f t="shared" si="102"/>
        <v>0.99033917900193491</v>
      </c>
      <c r="IB34" s="17"/>
      <c r="IC34" s="17">
        <f>National!GB284</f>
        <v>0.2822318608950643</v>
      </c>
      <c r="ID34" s="17">
        <f>National!GC284</f>
        <v>0.36370751002331958</v>
      </c>
      <c r="IE34" s="17">
        <f>National!GD284</f>
        <v>0.20885693032165648</v>
      </c>
      <c r="IF34" s="17">
        <f>National!GE284</f>
        <v>0.14520369875995967</v>
      </c>
      <c r="IG34" s="17">
        <f t="shared" si="103"/>
        <v>0.99153127450789058</v>
      </c>
      <c r="IH34" s="17"/>
      <c r="II34" s="620"/>
      <c r="IJ34" s="17"/>
      <c r="IK34" s="625">
        <f>National!AS202</f>
        <v>0.99019152658546805</v>
      </c>
      <c r="IL34" s="625">
        <f>National!AS284</f>
        <v>0.99123227907669731</v>
      </c>
      <c r="IN34">
        <v>1975</v>
      </c>
      <c r="IO34" s="79">
        <f>National!H202</f>
        <v>2006.7360000000001</v>
      </c>
      <c r="IP34" s="40">
        <f t="shared" si="104"/>
        <v>2017.8024478325933</v>
      </c>
      <c r="IQ34" s="79">
        <f>National!H284</f>
        <v>7991.4250000000002</v>
      </c>
      <c r="IR34" s="40">
        <f t="shared" si="105"/>
        <v>8168.7902797295492</v>
      </c>
      <c r="IU34">
        <f t="shared" si="106"/>
        <v>1975</v>
      </c>
      <c r="IV34" s="40">
        <f t="shared" si="46"/>
        <v>2017.8024478325933</v>
      </c>
      <c r="IW34" s="40">
        <f t="shared" si="47"/>
        <v>2026.6139894369105</v>
      </c>
      <c r="IX34" s="40">
        <f t="shared" si="107"/>
        <v>8168.7902797295492</v>
      </c>
      <c r="IY34" s="40">
        <f t="shared" si="108"/>
        <v>8062.1113423018969</v>
      </c>
    </row>
    <row r="35" spans="2:259" x14ac:dyDescent="0.2">
      <c r="B35" s="88" t="s">
        <v>185</v>
      </c>
      <c r="J35" s="94">
        <f t="shared" si="121"/>
        <v>1976</v>
      </c>
      <c r="K35" s="48">
        <f>'[16]LMDI-Prices'!EY122</f>
        <v>0.59699560469174862</v>
      </c>
      <c r="L35" s="12">
        <f t="shared" si="48"/>
        <v>0.57803599716979848</v>
      </c>
      <c r="M35" s="94">
        <f t="shared" si="49"/>
        <v>343</v>
      </c>
      <c r="N35" s="12">
        <f t="shared" si="37"/>
        <v>0.57803599716979848</v>
      </c>
      <c r="Q35" s="739">
        <v>1976</v>
      </c>
      <c r="R35" s="721">
        <f>HDD_by_Division18!B40</f>
        <v>7036</v>
      </c>
      <c r="S35" s="38">
        <f>HDD_by_Division18!C40</f>
        <v>6497</v>
      </c>
      <c r="T35" s="94">
        <f t="shared" si="22"/>
        <v>6628.4634146341468</v>
      </c>
      <c r="V35">
        <f>CDD_by_Division18!B40</f>
        <v>362</v>
      </c>
      <c r="W35">
        <f>CDD_by_Division18!C40</f>
        <v>488</v>
      </c>
      <c r="X35" s="94">
        <f t="shared" si="23"/>
        <v>463.72477064220186</v>
      </c>
      <c r="Z35" s="325">
        <f t="shared" si="2"/>
        <v>0.99288853191059501</v>
      </c>
      <c r="AB35" s="738">
        <v>1976</v>
      </c>
      <c r="AC35" s="94">
        <f t="shared" si="50"/>
        <v>6628.4634146341468</v>
      </c>
      <c r="AD35" s="94">
        <f t="shared" si="51"/>
        <v>463.72477064220186</v>
      </c>
      <c r="AE35" s="94">
        <v>7</v>
      </c>
      <c r="AF35" s="94">
        <f t="shared" si="109"/>
        <v>49</v>
      </c>
      <c r="AG35" s="94">
        <f t="shared" si="110"/>
        <v>343</v>
      </c>
      <c r="AH35">
        <f>'Regional_intensity (aggregate)'!E12</f>
        <v>12.906062774173337</v>
      </c>
      <c r="AI35" s="9">
        <f t="shared" si="52"/>
        <v>12.983061526811461</v>
      </c>
      <c r="AJ35" s="9">
        <f t="shared" si="53"/>
        <v>12.928109496965993</v>
      </c>
      <c r="AK35" s="9">
        <f t="shared" si="38"/>
        <v>13.00523978237166</v>
      </c>
      <c r="AL35" s="327">
        <f t="shared" si="54"/>
        <v>0.99829466769307384</v>
      </c>
      <c r="AN35" s="97">
        <f t="shared" si="3"/>
        <v>1976</v>
      </c>
      <c r="AO35" s="105">
        <f t="shared" si="0"/>
        <v>7036</v>
      </c>
      <c r="AP35" s="106">
        <f t="shared" si="1"/>
        <v>6497</v>
      </c>
      <c r="AQ35" s="94">
        <f t="shared" si="4"/>
        <v>6634.883720930231</v>
      </c>
      <c r="AS35" s="325">
        <f t="shared" si="5"/>
        <v>1.0284872086503931</v>
      </c>
      <c r="AT35" s="281"/>
      <c r="AU35" s="738">
        <v>1976</v>
      </c>
      <c r="AV35" s="94">
        <f t="shared" si="55"/>
        <v>6634.883720930231</v>
      </c>
      <c r="AW35" s="94">
        <f t="shared" si="56"/>
        <v>46444.186046511619</v>
      </c>
      <c r="AX35" s="94">
        <v>7</v>
      </c>
      <c r="AY35" s="94">
        <f t="shared" si="111"/>
        <v>49</v>
      </c>
      <c r="AZ35" s="17">
        <f t="shared" si="57"/>
        <v>0.57803599716979848</v>
      </c>
      <c r="BA35">
        <f t="shared" si="58"/>
        <v>1976</v>
      </c>
      <c r="BB35" s="17">
        <f>'Regional_intensity (aggregate)'!D12</f>
        <v>88.906860292291128</v>
      </c>
      <c r="BC35" s="9">
        <f t="shared" si="59"/>
        <v>85.485886683755496</v>
      </c>
      <c r="BD35" s="9">
        <f t="shared" si="60"/>
        <v>87.506671692047561</v>
      </c>
      <c r="BE35" s="9">
        <f t="shared" si="39"/>
        <v>84.1395747836075</v>
      </c>
      <c r="BF35" s="327">
        <f t="shared" si="61"/>
        <v>1.0160009353934873</v>
      </c>
      <c r="BG35" s="281"/>
      <c r="BH35" s="281"/>
      <c r="BJ35" s="49"/>
      <c r="BL35" s="739">
        <v>1976</v>
      </c>
      <c r="BM35" s="38">
        <f>HDD_by_Division18!D40</f>
        <v>7000</v>
      </c>
      <c r="BN35" s="38">
        <f>HDD_by_Division18!E40</f>
        <v>6868</v>
      </c>
      <c r="BO35" s="38">
        <f t="shared" si="24"/>
        <v>7066.0689655172409</v>
      </c>
      <c r="BQ35" s="38">
        <f>CDD_by_Division18!D40</f>
        <v>571</v>
      </c>
      <c r="BR35" s="38">
        <f>CDD_by_Division18!E40</f>
        <v>877</v>
      </c>
      <c r="BS35" s="94">
        <f t="shared" si="32"/>
        <v>675.48780487804891</v>
      </c>
      <c r="BU35" s="325">
        <f t="shared" si="6"/>
        <v>0.99027878820378357</v>
      </c>
      <c r="BW35" s="738">
        <v>1976</v>
      </c>
      <c r="BX35" s="94">
        <f t="shared" si="62"/>
        <v>7066.0689655172409</v>
      </c>
      <c r="BY35" s="94">
        <f t="shared" si="63"/>
        <v>675.48780487804891</v>
      </c>
      <c r="BZ35" s="94">
        <v>7</v>
      </c>
      <c r="CA35" s="94">
        <f t="shared" si="112"/>
        <v>49</v>
      </c>
      <c r="CB35" s="94">
        <f t="shared" si="113"/>
        <v>343</v>
      </c>
      <c r="CC35" s="94">
        <f t="shared" si="64"/>
        <v>1976</v>
      </c>
      <c r="CD35" s="9">
        <f>'Regional_intensity (aggregate)'!S12</f>
        <v>17.54536161261586</v>
      </c>
      <c r="CE35" s="9">
        <f t="array" ref="CE35">SUMPRODUCT(BX$11:CB$11,BX35:CB35)+BW$11</f>
        <v>18.080654445041652</v>
      </c>
      <c r="CF35" s="9">
        <f t="shared" si="65"/>
        <v>17.595279110820549</v>
      </c>
      <c r="CG35" s="9">
        <f t="shared" si="40"/>
        <v>18.13209488016788</v>
      </c>
      <c r="CH35" s="327">
        <f t="shared" si="66"/>
        <v>0.99716301754065428</v>
      </c>
      <c r="CK35" s="97">
        <f t="shared" si="7"/>
        <v>1976</v>
      </c>
      <c r="CL35" s="105">
        <f t="shared" si="8"/>
        <v>7000</v>
      </c>
      <c r="CM35" s="106">
        <f t="shared" si="9"/>
        <v>6868</v>
      </c>
      <c r="CN35" s="94">
        <f t="shared" si="10"/>
        <v>6963.5862068965516</v>
      </c>
      <c r="CP35" s="325">
        <f t="shared" si="11"/>
        <v>1.0286267110242011</v>
      </c>
      <c r="CR35">
        <f t="shared" si="67"/>
        <v>1976</v>
      </c>
      <c r="CS35" s="94">
        <f t="shared" si="68"/>
        <v>6963.5862068965516</v>
      </c>
      <c r="CT35" s="94">
        <f t="shared" si="69"/>
        <v>48745.103448275862</v>
      </c>
      <c r="CU35" s="94">
        <v>7</v>
      </c>
      <c r="CV35" s="94">
        <f t="shared" si="114"/>
        <v>49</v>
      </c>
      <c r="CW35" s="9">
        <f t="shared" si="70"/>
        <v>0.57803599716979848</v>
      </c>
      <c r="CX35">
        <f t="shared" si="71"/>
        <v>1976</v>
      </c>
      <c r="CY35" s="9">
        <f>'Regional_intensity (aggregate)'!R12</f>
        <v>103.60458457172875</v>
      </c>
      <c r="CZ35" s="9">
        <f t="shared" si="72"/>
        <v>101.37935432458653</v>
      </c>
      <c r="DA35" s="9">
        <f t="shared" si="73"/>
        <v>102.18283332028338</v>
      </c>
      <c r="DB35" s="9">
        <f t="shared" si="41"/>
        <v>99.988139597192742</v>
      </c>
      <c r="DC35" s="327">
        <f t="shared" si="74"/>
        <v>1.0139137975063679</v>
      </c>
      <c r="DD35" s="371"/>
      <c r="DE35" s="49"/>
      <c r="DF35" s="49"/>
      <c r="DH35" s="97">
        <v>1976</v>
      </c>
      <c r="DI35" s="38">
        <f>HDD_by_Division18!F40</f>
        <v>3383</v>
      </c>
      <c r="DJ35" s="38">
        <f>HDD_by_Division18!G40</f>
        <v>4003</v>
      </c>
      <c r="DK35" s="38">
        <f>HDD_by_Division18!H40</f>
        <v>2574</v>
      </c>
      <c r="DL35" s="38">
        <f t="shared" si="33"/>
        <v>3306.5691489361698</v>
      </c>
      <c r="DN35" s="38">
        <f>CDD_by_Division18!F40</f>
        <v>1496</v>
      </c>
      <c r="DO35" s="38">
        <f>CDD_by_Division18!G40</f>
        <v>1166</v>
      </c>
      <c r="DP35" s="38">
        <f>CDD_by_Division18!H40</f>
        <v>1957</v>
      </c>
      <c r="DQ35" s="38">
        <f t="shared" si="25"/>
        <v>1585.8571428571431</v>
      </c>
      <c r="DS35" s="325">
        <f t="shared" si="12"/>
        <v>0.96934035745697267</v>
      </c>
      <c r="DU35" s="738">
        <v>1976</v>
      </c>
      <c r="DV35" s="94">
        <f t="shared" si="75"/>
        <v>3306.5691489361698</v>
      </c>
      <c r="DW35" s="94">
        <f t="shared" si="76"/>
        <v>1585.8571428571431</v>
      </c>
      <c r="DX35" s="94">
        <f t="shared" si="77"/>
        <v>11101.000000000002</v>
      </c>
      <c r="DY35" s="94">
        <v>7</v>
      </c>
      <c r="DZ35" s="94">
        <f t="shared" si="115"/>
        <v>49</v>
      </c>
      <c r="EA35" s="94">
        <f t="shared" si="116"/>
        <v>343</v>
      </c>
      <c r="EB35" s="94">
        <f t="shared" si="78"/>
        <v>1976</v>
      </c>
      <c r="EC35" s="9">
        <f>'Regional_intensity (aggregate)'!AG12</f>
        <v>24.860439321860479</v>
      </c>
      <c r="ED35" s="9">
        <f t="shared" si="79"/>
        <v>25.038039416496787</v>
      </c>
      <c r="EE35" s="9">
        <f t="shared" si="80"/>
        <v>25.837395473052698</v>
      </c>
      <c r="EF35" s="9">
        <f t="shared" si="42"/>
        <v>26.021974829103534</v>
      </c>
      <c r="EG35" s="327">
        <f t="shared" si="81"/>
        <v>0.96218828820377256</v>
      </c>
      <c r="EI35" s="97">
        <f t="shared" si="13"/>
        <v>1976</v>
      </c>
      <c r="EJ35" s="105">
        <f t="shared" si="14"/>
        <v>3383</v>
      </c>
      <c r="EK35" s="105">
        <f t="shared" si="15"/>
        <v>4003</v>
      </c>
      <c r="EL35" s="105">
        <f t="shared" si="16"/>
        <v>2574</v>
      </c>
      <c r="EM35" s="38">
        <f t="shared" si="17"/>
        <v>3201.0054945054953</v>
      </c>
      <c r="EO35" s="325">
        <f t="shared" si="18"/>
        <v>1.036842606325308</v>
      </c>
      <c r="EQ35" s="738">
        <v>1976</v>
      </c>
      <c r="ER35" s="94">
        <f t="shared" si="82"/>
        <v>3201.0054945054953</v>
      </c>
      <c r="ES35" s="94">
        <f t="shared" si="83"/>
        <v>22407.038461538468</v>
      </c>
      <c r="ET35" s="94">
        <v>7</v>
      </c>
      <c r="EU35" s="94">
        <f t="shared" si="117"/>
        <v>49</v>
      </c>
      <c r="EV35" s="17">
        <f t="shared" si="84"/>
        <v>0.57803599716979848</v>
      </c>
      <c r="EW35" s="94">
        <f t="shared" si="85"/>
        <v>1976</v>
      </c>
      <c r="EX35" s="9">
        <f>'Regional_intensity (aggregate)'!AF12</f>
        <v>52.328163724780843</v>
      </c>
      <c r="EY35" s="9">
        <f t="shared" si="86"/>
        <v>52.5722885488291</v>
      </c>
      <c r="EZ35" s="9">
        <f t="shared" si="87"/>
        <v>51.175577373797871</v>
      </c>
      <c r="FA35" s="9">
        <f t="shared" si="43"/>
        <v>51.414325075468703</v>
      </c>
      <c r="FB35" s="327">
        <f t="shared" si="88"/>
        <v>1.0225221953543235</v>
      </c>
      <c r="FC35" s="371"/>
      <c r="FD35" s="49"/>
      <c r="FE35" s="49"/>
      <c r="FG35" s="281"/>
      <c r="FH35" s="97">
        <v>1976</v>
      </c>
      <c r="FI35" s="38">
        <f>HDD_by_Division18!I40</f>
        <v>5846</v>
      </c>
      <c r="FJ35" s="38">
        <f>HDD_by_Division18!J40</f>
        <v>3635</v>
      </c>
      <c r="FK35" s="38">
        <f t="shared" si="34"/>
        <v>4167.7710843373488</v>
      </c>
      <c r="FM35" s="38">
        <f>CDD_by_Division18!I40</f>
        <v>926</v>
      </c>
      <c r="FN35" s="38">
        <f>CDD_by_Division18!J40</f>
        <v>640</v>
      </c>
      <c r="FO35" s="94">
        <f t="shared" si="26"/>
        <v>733.6056338028169</v>
      </c>
      <c r="FP35" s="94"/>
      <c r="FQ35" s="325">
        <f t="shared" si="19"/>
        <v>0.99138376854874288</v>
      </c>
      <c r="FR35" s="281"/>
      <c r="FS35" s="13">
        <v>1976</v>
      </c>
      <c r="FT35" s="94">
        <f t="shared" si="89"/>
        <v>4167.7710843373488</v>
      </c>
      <c r="FU35" s="94">
        <f t="shared" si="90"/>
        <v>733.6056338028169</v>
      </c>
      <c r="FV35" s="94">
        <f t="shared" si="91"/>
        <v>5135.2394366197186</v>
      </c>
      <c r="FW35" s="94">
        <v>7</v>
      </c>
      <c r="FX35" s="94">
        <f t="shared" si="118"/>
        <v>49</v>
      </c>
      <c r="FY35" s="94">
        <f t="shared" si="119"/>
        <v>343</v>
      </c>
      <c r="FZ35" s="94">
        <f t="shared" si="92"/>
        <v>1976</v>
      </c>
      <c r="GA35" s="9">
        <f>'Regional_intensity (aggregate)'!AT12</f>
        <v>19.912329753489061</v>
      </c>
      <c r="GB35" s="9">
        <f t="shared" si="93"/>
        <v>20.639936726011062</v>
      </c>
      <c r="GC35" s="9">
        <f t="shared" si="94"/>
        <v>19.81115549660429</v>
      </c>
      <c r="GD35" s="9">
        <f t="shared" si="44"/>
        <v>20.535065508717317</v>
      </c>
      <c r="GE35" s="327">
        <f t="shared" si="95"/>
        <v>1.0051069336618004</v>
      </c>
      <c r="GI35" s="97">
        <f t="shared" si="27"/>
        <v>1976</v>
      </c>
      <c r="GJ35" s="105">
        <f t="shared" si="28"/>
        <v>5846</v>
      </c>
      <c r="GK35" s="105">
        <f t="shared" si="29"/>
        <v>3635</v>
      </c>
      <c r="GL35" s="38">
        <f t="shared" si="20"/>
        <v>4259.847826086956</v>
      </c>
      <c r="GN35" s="325">
        <f t="shared" si="21"/>
        <v>0.98999590887107058</v>
      </c>
      <c r="GP35" s="738">
        <v>1976</v>
      </c>
      <c r="GQ35" s="94">
        <f t="shared" si="96"/>
        <v>4259.847826086956</v>
      </c>
      <c r="GR35" s="94">
        <f t="shared" si="97"/>
        <v>29818.934782608692</v>
      </c>
      <c r="GS35" s="94">
        <v>7</v>
      </c>
      <c r="GT35" s="94">
        <f t="shared" si="120"/>
        <v>49</v>
      </c>
      <c r="GU35" s="17">
        <f t="shared" si="98"/>
        <v>0.57803599716979848</v>
      </c>
      <c r="GV35">
        <f t="shared" si="99"/>
        <v>1976</v>
      </c>
      <c r="GW35" s="9">
        <f>'Regional_intensity (aggregate)'!AS12</f>
        <v>64.5830658820433</v>
      </c>
      <c r="GX35" s="9">
        <f t="array" ref="GX35">SUMPRODUCT(GQ$11:GU$11,GQ35:GU35)+GP$11</f>
        <v>61.183717689129736</v>
      </c>
      <c r="GY35" s="9">
        <f t="shared" si="100"/>
        <v>65.225624221392891</v>
      </c>
      <c r="GZ35" s="9">
        <f t="shared" si="45"/>
        <v>61.792454786023931</v>
      </c>
      <c r="HA35" s="327">
        <f t="shared" si="101"/>
        <v>0.99014868240787424</v>
      </c>
      <c r="HB35" s="371"/>
      <c r="HD35" s="49"/>
      <c r="HQ35">
        <f t="shared" si="35"/>
        <v>1976</v>
      </c>
      <c r="HR35" s="17">
        <f t="shared" si="30"/>
        <v>0.98120206201710503</v>
      </c>
      <c r="HS35" s="17">
        <f t="shared" si="31"/>
        <v>1.0246623641546648</v>
      </c>
      <c r="HT35" s="17"/>
      <c r="HU35" s="620"/>
      <c r="HV35" s="17"/>
      <c r="HW35" s="17">
        <f>National!GB203</f>
        <v>0.16794368826313194</v>
      </c>
      <c r="HX35" s="17">
        <f>National!GC203</f>
        <v>0.25405108711406238</v>
      </c>
      <c r="HY35" s="17">
        <f>National!GD203</f>
        <v>0.40084949912918938</v>
      </c>
      <c r="HZ35" s="17">
        <f>National!GE203</f>
        <v>0.1771557254936163</v>
      </c>
      <c r="IA35" s="17">
        <f t="shared" si="102"/>
        <v>0.9847407785279092</v>
      </c>
      <c r="IB35" s="17"/>
      <c r="IC35" s="17">
        <f>National!GB285</f>
        <v>0.28212575160785464</v>
      </c>
      <c r="ID35" s="17">
        <f>National!GC285</f>
        <v>0.36481758870845377</v>
      </c>
      <c r="IE35" s="17">
        <f>National!GD285</f>
        <v>0.20828409044886936</v>
      </c>
      <c r="IF35" s="17">
        <f>National!GE285</f>
        <v>0.14477256923482223</v>
      </c>
      <c r="IG35" s="17">
        <f t="shared" si="103"/>
        <v>1.012855088396494</v>
      </c>
      <c r="IH35" s="17"/>
      <c r="II35" s="620"/>
      <c r="IJ35" s="17"/>
      <c r="IK35" s="625">
        <f>National!AS203</f>
        <v>0.98427769459751735</v>
      </c>
      <c r="IL35" s="625">
        <f>National!AS285</f>
        <v>1.0128123053258056</v>
      </c>
      <c r="IN35">
        <v>1976</v>
      </c>
      <c r="IO35" s="79">
        <f>National!H203</f>
        <v>2069.21</v>
      </c>
      <c r="IP35" s="40">
        <f t="shared" si="104"/>
        <v>2108.8520704351395</v>
      </c>
      <c r="IQ35" s="79">
        <f>National!H285</f>
        <v>8393.125</v>
      </c>
      <c r="IR35" s="40">
        <f t="shared" si="105"/>
        <v>8191.1127934558581</v>
      </c>
      <c r="IU35">
        <f t="shared" si="106"/>
        <v>1976</v>
      </c>
      <c r="IV35" s="40">
        <f t="shared" si="46"/>
        <v>2108.8520704351395</v>
      </c>
      <c r="IW35" s="40">
        <f t="shared" si="47"/>
        <v>2102.2624116724742</v>
      </c>
      <c r="IX35" s="40">
        <f t="shared" si="107"/>
        <v>8191.1127934558581</v>
      </c>
      <c r="IY35" s="40">
        <f t="shared" si="108"/>
        <v>8286.95006554059</v>
      </c>
    </row>
    <row r="36" spans="2:259" x14ac:dyDescent="0.2">
      <c r="B36" s="93" t="s">
        <v>80</v>
      </c>
      <c r="C36" s="103" t="s">
        <v>226</v>
      </c>
      <c r="D36" s="103"/>
      <c r="E36" s="103"/>
      <c r="F36" s="103"/>
      <c r="G36" s="103"/>
      <c r="J36" s="94">
        <f t="shared" si="121"/>
        <v>1977</v>
      </c>
      <c r="K36" s="48">
        <f>'[16]LMDI-Prices'!EY123</f>
        <v>0.64992337893194052</v>
      </c>
      <c r="L36" s="12">
        <f t="shared" si="48"/>
        <v>0.61793614942456532</v>
      </c>
      <c r="M36" s="94">
        <f t="shared" si="49"/>
        <v>512</v>
      </c>
      <c r="N36" s="12">
        <f t="shared" si="37"/>
        <v>0.61793614942456532</v>
      </c>
      <c r="Q36" s="739">
        <v>1977</v>
      </c>
      <c r="R36" s="721">
        <f>HDD_by_Division18!B41</f>
        <v>6788</v>
      </c>
      <c r="S36" s="38">
        <f>HDD_by_Division18!C41</f>
        <v>6238</v>
      </c>
      <c r="T36" s="94">
        <f t="shared" si="22"/>
        <v>6372.1463414634154</v>
      </c>
      <c r="V36">
        <f>CDD_by_Division18!B41</f>
        <v>364</v>
      </c>
      <c r="W36">
        <f>CDD_by_Division18!C41</f>
        <v>571</v>
      </c>
      <c r="X36" s="94">
        <f t="shared" si="23"/>
        <v>531.11926605504595</v>
      </c>
      <c r="Z36" s="325">
        <f t="shared" si="2"/>
        <v>1.0015776034701989</v>
      </c>
      <c r="AB36" s="738">
        <v>1977</v>
      </c>
      <c r="AC36" s="94">
        <f t="shared" si="50"/>
        <v>6372.1463414634154</v>
      </c>
      <c r="AD36" s="94">
        <f t="shared" si="51"/>
        <v>531.11926605504595</v>
      </c>
      <c r="AE36" s="94">
        <v>8</v>
      </c>
      <c r="AF36" s="94">
        <f t="shared" si="109"/>
        <v>64</v>
      </c>
      <c r="AG36" s="94">
        <f t="shared" si="110"/>
        <v>512</v>
      </c>
      <c r="AH36">
        <f>'Regional_intensity (aggregate)'!E13</f>
        <v>13.088065868392057</v>
      </c>
      <c r="AI36" s="9">
        <f t="shared" si="52"/>
        <v>12.978492120476275</v>
      </c>
      <c r="AJ36" s="9">
        <f t="shared" si="53"/>
        <v>13.071068755963214</v>
      </c>
      <c r="AK36" s="9">
        <f t="shared" si="38"/>
        <v>12.961637308470682</v>
      </c>
      <c r="AL36" s="327">
        <f t="shared" si="54"/>
        <v>1.0013003613358769</v>
      </c>
      <c r="AN36" s="97">
        <f t="shared" si="3"/>
        <v>1977</v>
      </c>
      <c r="AO36" s="105">
        <f t="shared" si="0"/>
        <v>6788</v>
      </c>
      <c r="AP36" s="106">
        <f t="shared" si="1"/>
        <v>6238</v>
      </c>
      <c r="AQ36" s="94">
        <f t="shared" si="4"/>
        <v>6378.6976744186031</v>
      </c>
      <c r="AS36" s="325">
        <f t="shared" si="5"/>
        <v>0.99834315293810116</v>
      </c>
      <c r="AT36" s="281"/>
      <c r="AU36" s="738">
        <v>1977</v>
      </c>
      <c r="AV36" s="94">
        <f t="shared" si="55"/>
        <v>6378.6976744186031</v>
      </c>
      <c r="AW36" s="94">
        <f t="shared" si="56"/>
        <v>51029.581395348825</v>
      </c>
      <c r="AX36" s="94">
        <v>8</v>
      </c>
      <c r="AY36" s="94">
        <f t="shared" si="111"/>
        <v>64</v>
      </c>
      <c r="AZ36" s="17">
        <f t="shared" si="57"/>
        <v>0.61793614942456532</v>
      </c>
      <c r="BA36">
        <f t="shared" si="58"/>
        <v>1977</v>
      </c>
      <c r="BB36" s="17">
        <f>'Regional_intensity (aggregate)'!D13</f>
        <v>86.297135278797768</v>
      </c>
      <c r="BC36" s="9">
        <f t="shared" si="59"/>
        <v>81.823800383075024</v>
      </c>
      <c r="BD36" s="9">
        <f t="shared" si="60"/>
        <v>86.38129347037912</v>
      </c>
      <c r="BE36" s="9">
        <f t="shared" si="39"/>
        <v>81.903596114953103</v>
      </c>
      <c r="BF36" s="327">
        <f t="shared" si="61"/>
        <v>0.999025735918041</v>
      </c>
      <c r="BG36" s="281"/>
      <c r="BH36" s="281"/>
      <c r="BJ36" s="49"/>
      <c r="BL36" s="739">
        <v>1977</v>
      </c>
      <c r="BM36" s="38">
        <f>HDD_by_Division18!D41</f>
        <v>6736</v>
      </c>
      <c r="BN36" s="38">
        <f>HDD_by_Division18!E41</f>
        <v>6687</v>
      </c>
      <c r="BO36" s="38">
        <f t="shared" si="24"/>
        <v>6831.8620689655163</v>
      </c>
      <c r="BQ36" s="38">
        <f>CDD_by_Division18!D41</f>
        <v>769</v>
      </c>
      <c r="BR36" s="38">
        <f>CDD_by_Division18!E41</f>
        <v>1057</v>
      </c>
      <c r="BS36" s="94">
        <f t="shared" si="32"/>
        <v>867.34146341463429</v>
      </c>
      <c r="BU36" s="325">
        <f t="shared" si="6"/>
        <v>1.013755694226991</v>
      </c>
      <c r="BW36" s="738">
        <v>1977</v>
      </c>
      <c r="BX36" s="94">
        <f t="shared" si="62"/>
        <v>6831.8620689655163</v>
      </c>
      <c r="BY36" s="94">
        <f t="shared" si="63"/>
        <v>867.34146341463429</v>
      </c>
      <c r="BZ36" s="94">
        <v>8</v>
      </c>
      <c r="CA36" s="94">
        <f t="shared" si="112"/>
        <v>64</v>
      </c>
      <c r="CB36" s="94">
        <f t="shared" si="113"/>
        <v>512</v>
      </c>
      <c r="CC36" s="94">
        <f t="shared" si="64"/>
        <v>1977</v>
      </c>
      <c r="CD36" s="9">
        <f>'Regional_intensity (aggregate)'!S13</f>
        <v>18.325875041179522</v>
      </c>
      <c r="CE36" s="9">
        <f t="array" ref="CE36">SUMPRODUCT(BX$11:CB$11,BX36:CB36)+BW$11</f>
        <v>18.349280956829176</v>
      </c>
      <c r="CF36" s="9">
        <f t="shared" si="65"/>
        <v>18.13291007385725</v>
      </c>
      <c r="CG36" s="9">
        <f t="shared" si="40"/>
        <v>18.156069533512945</v>
      </c>
      <c r="CH36" s="327">
        <f t="shared" si="66"/>
        <v>1.0106416987971762</v>
      </c>
      <c r="CK36" s="97">
        <f t="shared" si="7"/>
        <v>1977</v>
      </c>
      <c r="CL36" s="105">
        <f t="shared" si="8"/>
        <v>6736</v>
      </c>
      <c r="CM36" s="106">
        <f t="shared" si="9"/>
        <v>6687</v>
      </c>
      <c r="CN36" s="94">
        <f t="shared" si="10"/>
        <v>6722.4827586206902</v>
      </c>
      <c r="CP36" s="325">
        <f t="shared" si="11"/>
        <v>1.00114366262732</v>
      </c>
      <c r="CR36">
        <f t="shared" si="67"/>
        <v>1977</v>
      </c>
      <c r="CS36" s="94">
        <f t="shared" si="68"/>
        <v>6722.4827586206902</v>
      </c>
      <c r="CT36" s="94">
        <f t="shared" si="69"/>
        <v>53779.862068965522</v>
      </c>
      <c r="CU36" s="94">
        <v>8</v>
      </c>
      <c r="CV36" s="94">
        <f t="shared" si="114"/>
        <v>64</v>
      </c>
      <c r="CW36" s="9">
        <f t="shared" si="70"/>
        <v>0.61793614942456532</v>
      </c>
      <c r="CX36">
        <f t="shared" si="71"/>
        <v>1977</v>
      </c>
      <c r="CY36" s="9">
        <f>'Regional_intensity (aggregate)'!R13</f>
        <v>99.439584640279989</v>
      </c>
      <c r="CZ36" s="9">
        <f t="shared" si="72"/>
        <v>97.110762608900643</v>
      </c>
      <c r="DA36" s="9">
        <f t="shared" si="73"/>
        <v>99.389418136505427</v>
      </c>
      <c r="DB36" s="9">
        <f t="shared" si="41"/>
        <v>97.061770977885743</v>
      </c>
      <c r="DC36" s="327">
        <f t="shared" si="74"/>
        <v>1.0005047469309627</v>
      </c>
      <c r="DD36" s="371"/>
      <c r="DE36" s="49"/>
      <c r="DF36" s="49"/>
      <c r="DH36" s="97">
        <v>1977</v>
      </c>
      <c r="DI36" s="38">
        <f>HDD_by_Division18!F41</f>
        <v>3380</v>
      </c>
      <c r="DJ36" s="38">
        <f>HDD_by_Division18!G41</f>
        <v>3920</v>
      </c>
      <c r="DK36" s="38">
        <f>HDD_by_Division18!H41</f>
        <v>2448</v>
      </c>
      <c r="DL36" s="38">
        <f t="shared" si="33"/>
        <v>3257.6808510638293</v>
      </c>
      <c r="DN36" s="38">
        <f>CDD_by_Division18!F41</f>
        <v>1842</v>
      </c>
      <c r="DO36" s="38">
        <f>CDD_by_Division18!G41</f>
        <v>1726</v>
      </c>
      <c r="DP36" s="38">
        <f>CDD_by_Division18!H41</f>
        <v>2622</v>
      </c>
      <c r="DQ36" s="38">
        <f t="shared" si="25"/>
        <v>2071.4353741496598</v>
      </c>
      <c r="DS36" s="325">
        <f t="shared" si="12"/>
        <v>1.0240841813046089</v>
      </c>
      <c r="DU36" s="738">
        <v>1977</v>
      </c>
      <c r="DV36" s="94">
        <f t="shared" si="75"/>
        <v>3257.6808510638293</v>
      </c>
      <c r="DW36" s="94">
        <f t="shared" si="76"/>
        <v>2071.4353741496598</v>
      </c>
      <c r="DX36" s="94">
        <f t="shared" si="77"/>
        <v>16571.482993197278</v>
      </c>
      <c r="DY36" s="94">
        <v>8</v>
      </c>
      <c r="DZ36" s="94">
        <f t="shared" si="115"/>
        <v>64</v>
      </c>
      <c r="EA36" s="94">
        <f t="shared" si="116"/>
        <v>512</v>
      </c>
      <c r="EB36" s="94">
        <f t="shared" si="78"/>
        <v>1977</v>
      </c>
      <c r="EC36" s="9">
        <f>'Regional_intensity (aggregate)'!AG13</f>
        <v>26.651742776756091</v>
      </c>
      <c r="ED36" s="9">
        <f t="shared" si="79"/>
        <v>26.994660878375534</v>
      </c>
      <c r="EE36" s="9">
        <f t="shared" si="80"/>
        <v>25.683057164253249</v>
      </c>
      <c r="EF36" s="9">
        <f t="shared" si="42"/>
        <v>26.013511546929884</v>
      </c>
      <c r="EG36" s="327">
        <f t="shared" si="81"/>
        <v>1.0377169122160075</v>
      </c>
      <c r="EI36" s="97">
        <f t="shared" si="13"/>
        <v>1977</v>
      </c>
      <c r="EJ36" s="105">
        <f t="shared" si="14"/>
        <v>3380</v>
      </c>
      <c r="EK36" s="105">
        <f t="shared" si="15"/>
        <v>3920</v>
      </c>
      <c r="EL36" s="105">
        <f t="shared" si="16"/>
        <v>2448</v>
      </c>
      <c r="EM36" s="38">
        <f t="shared" si="17"/>
        <v>3137.7802197802207</v>
      </c>
      <c r="EO36" s="325">
        <f t="shared" si="18"/>
        <v>1.0227359053628222</v>
      </c>
      <c r="EQ36" s="738">
        <v>1977</v>
      </c>
      <c r="ER36" s="94">
        <f t="shared" si="82"/>
        <v>3137.7802197802207</v>
      </c>
      <c r="ES36" s="94">
        <f t="shared" si="83"/>
        <v>25102.241758241766</v>
      </c>
      <c r="ET36" s="94">
        <v>8</v>
      </c>
      <c r="EU36" s="94">
        <f t="shared" si="117"/>
        <v>64</v>
      </c>
      <c r="EV36" s="17">
        <f t="shared" si="84"/>
        <v>0.61793614942456532</v>
      </c>
      <c r="EW36" s="94">
        <f t="shared" si="85"/>
        <v>1977</v>
      </c>
      <c r="EX36" s="9">
        <f>'Regional_intensity (aggregate)'!AF13</f>
        <v>52.607039892033185</v>
      </c>
      <c r="EY36" s="9">
        <f t="shared" si="86"/>
        <v>50.09668899122039</v>
      </c>
      <c r="EZ36" s="9">
        <f t="shared" si="87"/>
        <v>52.038870496324662</v>
      </c>
      <c r="FA36" s="9">
        <f t="shared" si="43"/>
        <v>49.555632022997969</v>
      </c>
      <c r="FB36" s="327">
        <f t="shared" si="88"/>
        <v>1.0109181730942576</v>
      </c>
      <c r="FC36" s="371"/>
      <c r="FD36" s="49"/>
      <c r="FE36" s="49"/>
      <c r="FG36" s="281"/>
      <c r="FH36" s="97">
        <v>1977</v>
      </c>
      <c r="FI36" s="38">
        <f>HDD_by_Division18!I41</f>
        <v>5580</v>
      </c>
      <c r="FJ36" s="38">
        <f>HDD_by_Division18!J41</f>
        <v>3627</v>
      </c>
      <c r="FK36" s="38">
        <f t="shared" si="34"/>
        <v>4097.6024096385536</v>
      </c>
      <c r="FM36" s="38">
        <f>CDD_by_Division18!I41</f>
        <v>1098</v>
      </c>
      <c r="FN36" s="38">
        <f>CDD_by_Division18!J41</f>
        <v>737</v>
      </c>
      <c r="FO36" s="94">
        <f t="shared" si="26"/>
        <v>854.15492957746483</v>
      </c>
      <c r="FP36" s="94"/>
      <c r="FQ36" s="325">
        <f t="shared" si="19"/>
        <v>0.99708058216941586</v>
      </c>
      <c r="FR36" s="281"/>
      <c r="FS36" s="13">
        <v>1977</v>
      </c>
      <c r="FT36" s="94">
        <f t="shared" si="89"/>
        <v>4097.6024096385536</v>
      </c>
      <c r="FU36" s="94">
        <f t="shared" si="90"/>
        <v>854.15492957746483</v>
      </c>
      <c r="FV36" s="94">
        <f t="shared" si="91"/>
        <v>6833.2394366197186</v>
      </c>
      <c r="FW36" s="94">
        <v>8</v>
      </c>
      <c r="FX36" s="94">
        <f t="shared" si="118"/>
        <v>64</v>
      </c>
      <c r="FY36" s="94">
        <f t="shared" si="119"/>
        <v>512</v>
      </c>
      <c r="FZ36" s="94">
        <f t="shared" si="92"/>
        <v>1977</v>
      </c>
      <c r="GA36" s="9">
        <f>'Regional_intensity (aggregate)'!AT13</f>
        <v>19.946069215054116</v>
      </c>
      <c r="GB36" s="9">
        <f t="shared" si="93"/>
        <v>20.808623821402396</v>
      </c>
      <c r="GC36" s="9">
        <f t="shared" si="94"/>
        <v>19.826113432844465</v>
      </c>
      <c r="GD36" s="9">
        <f t="shared" si="44"/>
        <v>20.683480630516506</v>
      </c>
      <c r="GE36" s="327">
        <f t="shared" si="95"/>
        <v>1.0060503932157943</v>
      </c>
      <c r="GI36" s="97">
        <f t="shared" si="27"/>
        <v>1977</v>
      </c>
      <c r="GJ36" s="105">
        <f t="shared" si="28"/>
        <v>5580</v>
      </c>
      <c r="GK36" s="105">
        <f t="shared" si="29"/>
        <v>3627</v>
      </c>
      <c r="GL36" s="38">
        <f t="shared" si="20"/>
        <v>4178.934782608696</v>
      </c>
      <c r="GN36" s="325">
        <f t="shared" si="21"/>
        <v>0.97816447410829255</v>
      </c>
      <c r="GP36" s="738">
        <v>1977</v>
      </c>
      <c r="GQ36" s="94">
        <f t="shared" si="96"/>
        <v>4178.934782608696</v>
      </c>
      <c r="GR36" s="94">
        <f t="shared" si="97"/>
        <v>33431.478260869568</v>
      </c>
      <c r="GS36" s="94">
        <v>8</v>
      </c>
      <c r="GT36" s="94">
        <f t="shared" si="120"/>
        <v>64</v>
      </c>
      <c r="GU36" s="17">
        <f t="shared" si="98"/>
        <v>0.61793614942456532</v>
      </c>
      <c r="GV36">
        <f t="shared" si="99"/>
        <v>1977</v>
      </c>
      <c r="GW36" s="9">
        <f>'Regional_intensity (aggregate)'!AS13</f>
        <v>57.308513418726037</v>
      </c>
      <c r="GX36" s="9">
        <f t="array" ref="GX36">SUMPRODUCT(GQ$11:GU$11,GQ36:GU36)+GP$11</f>
        <v>58.751564495517748</v>
      </c>
      <c r="GY36" s="9">
        <f t="shared" si="100"/>
        <v>58.42839636357126</v>
      </c>
      <c r="GZ36" s="9">
        <f t="shared" si="45"/>
        <v>59.899646536675796</v>
      </c>
      <c r="HA36" s="327">
        <f t="shared" si="101"/>
        <v>0.98083324180460574</v>
      </c>
      <c r="HB36" s="371"/>
      <c r="HD36" s="49"/>
      <c r="HQ36">
        <f t="shared" si="35"/>
        <v>1977</v>
      </c>
      <c r="HR36" s="17">
        <f t="shared" si="30"/>
        <v>1.0139185753487192</v>
      </c>
      <c r="HS36" s="17">
        <f t="shared" si="31"/>
        <v>1.0015886045885205</v>
      </c>
      <c r="HT36" s="17"/>
      <c r="HU36" s="620"/>
      <c r="HV36" s="17"/>
      <c r="HW36" s="17">
        <f>National!GB204</f>
        <v>0.16549416497231831</v>
      </c>
      <c r="HX36" s="17">
        <f>National!GC204</f>
        <v>0.25230801681989179</v>
      </c>
      <c r="HY36" s="17">
        <f>National!GD204</f>
        <v>0.40601882474826068</v>
      </c>
      <c r="HZ36" s="17">
        <f>National!GE204</f>
        <v>0.1761789934595292</v>
      </c>
      <c r="IA36" s="17">
        <f t="shared" si="102"/>
        <v>1.0192799166904232</v>
      </c>
      <c r="IB36" s="17"/>
      <c r="IC36" s="17">
        <f>National!GB286</f>
        <v>0.28166819375199925</v>
      </c>
      <c r="ID36" s="17">
        <f>National!GC286</f>
        <v>0.36449364046140076</v>
      </c>
      <c r="IE36" s="17">
        <f>National!GD286</f>
        <v>0.21111351387618876</v>
      </c>
      <c r="IF36" s="17">
        <f>National!GE286</f>
        <v>0.14272465191041123</v>
      </c>
      <c r="IG36" s="17">
        <f t="shared" si="103"/>
        <v>0.99947896283752391</v>
      </c>
      <c r="IH36" s="17"/>
      <c r="II36" s="620"/>
      <c r="IJ36" s="17"/>
      <c r="IK36" s="625">
        <f>National!AS204</f>
        <v>1.0194806932127498</v>
      </c>
      <c r="IL36" s="625">
        <f>National!AS286</f>
        <v>0.99970283452102215</v>
      </c>
      <c r="IN36">
        <v>1977</v>
      </c>
      <c r="IO36" s="79">
        <f>National!H204</f>
        <v>2201.5540000000001</v>
      </c>
      <c r="IP36" s="40">
        <f t="shared" si="104"/>
        <v>2171.3321498650075</v>
      </c>
      <c r="IQ36" s="79">
        <f>National!H286</f>
        <v>8195.5770000000011</v>
      </c>
      <c r="IR36" s="40">
        <f t="shared" si="105"/>
        <v>8182.5781188544615</v>
      </c>
      <c r="IU36">
        <f t="shared" si="106"/>
        <v>1977</v>
      </c>
      <c r="IV36" s="40">
        <f t="shared" si="46"/>
        <v>2171.3321498650075</v>
      </c>
      <c r="IW36" s="40">
        <f t="shared" si="47"/>
        <v>2159.4857211686008</v>
      </c>
      <c r="IX36" s="40">
        <f t="shared" si="107"/>
        <v>8182.5781188544615</v>
      </c>
      <c r="IY36" s="40">
        <f t="shared" si="108"/>
        <v>8198.013166509294</v>
      </c>
    </row>
    <row r="37" spans="2:259" x14ac:dyDescent="0.2">
      <c r="B37" s="93" t="s">
        <v>82</v>
      </c>
      <c r="C37" s="103" t="s">
        <v>227</v>
      </c>
      <c r="D37" s="103"/>
      <c r="E37" s="103"/>
      <c r="F37" s="103"/>
      <c r="G37" s="103"/>
      <c r="J37" s="94">
        <f t="shared" si="121"/>
        <v>1978</v>
      </c>
      <c r="K37" s="48">
        <f>'[16]LMDI-Prices'!EY124</f>
        <v>0.64860408743825737</v>
      </c>
      <c r="L37" s="12">
        <f t="shared" si="48"/>
        <v>0.64061977190066643</v>
      </c>
      <c r="M37" s="94">
        <f t="shared" si="49"/>
        <v>729</v>
      </c>
      <c r="N37" s="12">
        <f t="shared" si="37"/>
        <v>0.64061977190066643</v>
      </c>
      <c r="Q37" s="739">
        <v>1978</v>
      </c>
      <c r="R37" s="721">
        <f>HDD_by_Division18!B42</f>
        <v>7282</v>
      </c>
      <c r="S37" s="38">
        <f>HDD_by_Division18!C42</f>
        <v>6703</v>
      </c>
      <c r="T37" s="94">
        <f t="shared" si="22"/>
        <v>6844.2195121951227</v>
      </c>
      <c r="V37">
        <f>CDD_by_Division18!B42</f>
        <v>332</v>
      </c>
      <c r="W37">
        <f>CDD_by_Division18!C42</f>
        <v>515</v>
      </c>
      <c r="X37" s="94">
        <f t="shared" si="23"/>
        <v>479.74311926605509</v>
      </c>
      <c r="Z37" s="325">
        <f t="shared" si="2"/>
        <v>0.99867231642087595</v>
      </c>
      <c r="AB37" s="738">
        <v>1978</v>
      </c>
      <c r="AC37" s="94">
        <f t="shared" si="50"/>
        <v>6844.2195121951227</v>
      </c>
      <c r="AD37" s="94">
        <f t="shared" si="51"/>
        <v>479.74311926605509</v>
      </c>
      <c r="AE37" s="94">
        <v>9</v>
      </c>
      <c r="AF37" s="94">
        <f t="shared" si="109"/>
        <v>81</v>
      </c>
      <c r="AG37" s="94">
        <f t="shared" si="110"/>
        <v>729</v>
      </c>
      <c r="AH37">
        <f>'Regional_intensity (aggregate)'!E14</f>
        <v>13.05455704090326</v>
      </c>
      <c r="AI37" s="9">
        <f t="shared" si="52"/>
        <v>12.977985600793746</v>
      </c>
      <c r="AJ37" s="9">
        <f t="shared" si="53"/>
        <v>12.964432425691614</v>
      </c>
      <c r="AK37" s="9">
        <f t="shared" si="38"/>
        <v>12.888389611069311</v>
      </c>
      <c r="AL37" s="327">
        <f t="shared" si="54"/>
        <v>1.0069516822836799</v>
      </c>
      <c r="AN37" s="97">
        <f t="shared" si="3"/>
        <v>1978</v>
      </c>
      <c r="AO37" s="105">
        <f t="shared" si="0"/>
        <v>7282</v>
      </c>
      <c r="AP37" s="106">
        <f t="shared" si="1"/>
        <v>6703</v>
      </c>
      <c r="AQ37" s="94">
        <f t="shared" si="4"/>
        <v>6851.1162790697654</v>
      </c>
      <c r="AS37" s="325">
        <f t="shared" si="5"/>
        <v>1.0534841069356446</v>
      </c>
      <c r="AT37" s="281"/>
      <c r="AU37" s="738">
        <v>1978</v>
      </c>
      <c r="AV37" s="94">
        <f t="shared" si="55"/>
        <v>6851.1162790697654</v>
      </c>
      <c r="AW37" s="94">
        <f t="shared" si="56"/>
        <v>61660.046511627887</v>
      </c>
      <c r="AX37" s="94">
        <v>9</v>
      </c>
      <c r="AY37" s="94">
        <f t="shared" si="111"/>
        <v>81</v>
      </c>
      <c r="AZ37" s="17">
        <f t="shared" si="57"/>
        <v>0.64061977190066643</v>
      </c>
      <c r="BA37">
        <f t="shared" si="58"/>
        <v>1978</v>
      </c>
      <c r="BB37" s="17">
        <f>'Regional_intensity (aggregate)'!D14</f>
        <v>84.316693264224995</v>
      </c>
      <c r="BC37" s="9">
        <f t="shared" si="59"/>
        <v>84.106503076292199</v>
      </c>
      <c r="BD37" s="9">
        <f t="shared" si="60"/>
        <v>81.614430948131229</v>
      </c>
      <c r="BE37" s="9">
        <f t="shared" si="39"/>
        <v>81.410977137089816</v>
      </c>
      <c r="BF37" s="327">
        <f t="shared" si="61"/>
        <v>1.0331101042389323</v>
      </c>
      <c r="BG37" s="281"/>
      <c r="BH37" s="281"/>
      <c r="BJ37" s="49"/>
      <c r="BL37" s="739">
        <v>1978</v>
      </c>
      <c r="BM37" s="38">
        <f>HDD_by_Division18!D42</f>
        <v>7294</v>
      </c>
      <c r="BN37" s="38">
        <f>HDD_by_Division18!E42</f>
        <v>7516</v>
      </c>
      <c r="BO37" s="38">
        <f t="shared" si="24"/>
        <v>7511.6206896551721</v>
      </c>
      <c r="BQ37" s="38">
        <f>CDD_by_Division18!D42</f>
        <v>692</v>
      </c>
      <c r="BR37" s="38">
        <f>CDD_by_Division18!E42</f>
        <v>966</v>
      </c>
      <c r="BS37" s="94">
        <f t="shared" si="32"/>
        <v>785.56097560975627</v>
      </c>
      <c r="BU37" s="325">
        <f t="shared" si="6"/>
        <v>1.0131404740518057</v>
      </c>
      <c r="BW37" s="738">
        <v>1978</v>
      </c>
      <c r="BX37" s="94">
        <f t="shared" si="62"/>
        <v>7511.6206896551721</v>
      </c>
      <c r="BY37" s="94">
        <f t="shared" si="63"/>
        <v>785.56097560975627</v>
      </c>
      <c r="BZ37" s="94">
        <v>9</v>
      </c>
      <c r="CA37" s="94">
        <f t="shared" si="112"/>
        <v>81</v>
      </c>
      <c r="CB37" s="94">
        <f t="shared" si="113"/>
        <v>729</v>
      </c>
      <c r="CC37" s="94">
        <f t="shared" si="64"/>
        <v>1978</v>
      </c>
      <c r="CD37" s="9">
        <f>'Regional_intensity (aggregate)'!S14</f>
        <v>18.825930444066461</v>
      </c>
      <c r="CE37" s="9">
        <f t="array" ref="CE37">SUMPRODUCT(BX$11:CB$11,BX37:CB37)+BW$11</f>
        <v>18.506242376931031</v>
      </c>
      <c r="CF37" s="9">
        <f t="shared" si="65"/>
        <v>18.471589811637976</v>
      </c>
      <c r="CG37" s="9">
        <f t="shared" si="40"/>
        <v>18.157918895804848</v>
      </c>
      <c r="CH37" s="327">
        <f t="shared" si="66"/>
        <v>1.0191830067710379</v>
      </c>
      <c r="CK37" s="97">
        <f t="shared" si="7"/>
        <v>1978</v>
      </c>
      <c r="CL37" s="105">
        <f t="shared" si="8"/>
        <v>7294</v>
      </c>
      <c r="CM37" s="106">
        <f t="shared" si="9"/>
        <v>7516</v>
      </c>
      <c r="CN37" s="94">
        <f t="shared" si="10"/>
        <v>7355.2413793103442</v>
      </c>
      <c r="CP37" s="325">
        <f t="shared" si="11"/>
        <v>1.0723316834058796</v>
      </c>
      <c r="CR37">
        <f t="shared" si="67"/>
        <v>1978</v>
      </c>
      <c r="CS37" s="94">
        <f t="shared" si="68"/>
        <v>7355.2413793103442</v>
      </c>
      <c r="CT37" s="94">
        <f t="shared" si="69"/>
        <v>66197.172413793101</v>
      </c>
      <c r="CU37" s="94">
        <v>9</v>
      </c>
      <c r="CV37" s="94">
        <f t="shared" si="114"/>
        <v>81</v>
      </c>
      <c r="CW37" s="9">
        <f t="shared" si="70"/>
        <v>0.64061977190066643</v>
      </c>
      <c r="CX37">
        <f t="shared" si="71"/>
        <v>1978</v>
      </c>
      <c r="CY37" s="9">
        <f>'Regional_intensity (aggregate)'!R14</f>
        <v>100.85912242990372</v>
      </c>
      <c r="CZ37" s="9">
        <f t="shared" si="72"/>
        <v>98.398374001201887</v>
      </c>
      <c r="DA37" s="9">
        <f t="shared" si="73"/>
        <v>98.02128087143528</v>
      </c>
      <c r="DB37" s="9">
        <f t="shared" si="41"/>
        <v>95.629769751046922</v>
      </c>
      <c r="DC37" s="327">
        <f t="shared" si="74"/>
        <v>1.0289512801020275</v>
      </c>
      <c r="DD37" s="371"/>
      <c r="DE37" s="49"/>
      <c r="DF37" s="49"/>
      <c r="DH37" s="97">
        <v>1978</v>
      </c>
      <c r="DI37" s="38">
        <f>HDD_by_Division18!F42</f>
        <v>3517</v>
      </c>
      <c r="DJ37" s="38">
        <f>HDD_by_Division18!G42</f>
        <v>4175</v>
      </c>
      <c r="DK37" s="38">
        <f>HDD_by_Division18!H42</f>
        <v>2886</v>
      </c>
      <c r="DL37" s="38">
        <f t="shared" si="33"/>
        <v>3493.6010638297867</v>
      </c>
      <c r="DN37" s="38">
        <f>CDD_by_Division18!F42</f>
        <v>1790</v>
      </c>
      <c r="DO37" s="38">
        <f>CDD_by_Division18!G42</f>
        <v>1611</v>
      </c>
      <c r="DP37" s="38">
        <f>CDD_by_Division18!H42</f>
        <v>2548</v>
      </c>
      <c r="DQ37" s="38">
        <f t="shared" si="25"/>
        <v>2001.0170068027214</v>
      </c>
      <c r="DS37" s="325">
        <f t="shared" si="12"/>
        <v>1.0266313462652765</v>
      </c>
      <c r="DU37" s="738">
        <v>1978</v>
      </c>
      <c r="DV37" s="94">
        <f t="shared" si="75"/>
        <v>3493.6010638297867</v>
      </c>
      <c r="DW37" s="94">
        <f t="shared" si="76"/>
        <v>2001.0170068027214</v>
      </c>
      <c r="DX37" s="94">
        <f t="shared" si="77"/>
        <v>18009.153061224493</v>
      </c>
      <c r="DY37" s="94">
        <v>9</v>
      </c>
      <c r="DZ37" s="94">
        <f t="shared" si="115"/>
        <v>81</v>
      </c>
      <c r="EA37" s="94">
        <f t="shared" si="116"/>
        <v>729</v>
      </c>
      <c r="EB37" s="94">
        <f t="shared" si="78"/>
        <v>1978</v>
      </c>
      <c r="EC37" s="9">
        <f>'Regional_intensity (aggregate)'!AG14</f>
        <v>27.03732489026531</v>
      </c>
      <c r="ED37" s="9">
        <f t="shared" si="79"/>
        <v>27.01385677894508</v>
      </c>
      <c r="EE37" s="9">
        <f t="shared" si="80"/>
        <v>25.992034023037125</v>
      </c>
      <c r="EF37" s="9">
        <f t="shared" si="42"/>
        <v>25.969473213106131</v>
      </c>
      <c r="EG37" s="327">
        <f t="shared" si="81"/>
        <v>1.0402158163651882</v>
      </c>
      <c r="EI37" s="97">
        <f t="shared" si="13"/>
        <v>1978</v>
      </c>
      <c r="EJ37" s="105">
        <f t="shared" si="14"/>
        <v>3517</v>
      </c>
      <c r="EK37" s="105">
        <f t="shared" si="15"/>
        <v>4175</v>
      </c>
      <c r="EL37" s="105">
        <f t="shared" si="16"/>
        <v>2886</v>
      </c>
      <c r="EM37" s="38">
        <f t="shared" si="17"/>
        <v>3407.6318681318694</v>
      </c>
      <c r="EO37" s="325">
        <f t="shared" si="18"/>
        <v>1.0817430841636972</v>
      </c>
      <c r="EQ37" s="738">
        <v>1978</v>
      </c>
      <c r="ER37" s="94">
        <f t="shared" si="82"/>
        <v>3407.6318681318694</v>
      </c>
      <c r="ES37" s="94">
        <f t="shared" si="83"/>
        <v>30668.686813186825</v>
      </c>
      <c r="ET37" s="94">
        <v>9</v>
      </c>
      <c r="EU37" s="94">
        <f t="shared" si="117"/>
        <v>81</v>
      </c>
      <c r="EV37" s="17">
        <f t="shared" si="84"/>
        <v>0.64061977190066643</v>
      </c>
      <c r="EW37" s="94">
        <f t="shared" si="85"/>
        <v>1978</v>
      </c>
      <c r="EX37" s="9">
        <f>'Regional_intensity (aggregate)'!AF14</f>
        <v>49.924418764871902</v>
      </c>
      <c r="EY37" s="9">
        <f t="shared" si="86"/>
        <v>50.442348596630865</v>
      </c>
      <c r="EZ37" s="9">
        <f t="shared" si="87"/>
        <v>48.565348501982285</v>
      </c>
      <c r="FA37" s="9">
        <f t="shared" si="43"/>
        <v>49.069178960127665</v>
      </c>
      <c r="FB37" s="327">
        <f t="shared" si="88"/>
        <v>1.0279843613772099</v>
      </c>
      <c r="FC37" s="371"/>
      <c r="FD37" s="49"/>
      <c r="FE37" s="49"/>
      <c r="FG37" s="281"/>
      <c r="FH37" s="97">
        <v>1978</v>
      </c>
      <c r="FI37" s="38">
        <f>HDD_by_Division18!I42</f>
        <v>5905</v>
      </c>
      <c r="FJ37" s="38">
        <f>HDD_by_Division18!J42</f>
        <v>3678</v>
      </c>
      <c r="FK37" s="38">
        <f t="shared" si="34"/>
        <v>4214.6265060240958</v>
      </c>
      <c r="FM37" s="38">
        <f>CDD_by_Division18!I42</f>
        <v>1040</v>
      </c>
      <c r="FN37" s="38">
        <f>CDD_by_Division18!J42</f>
        <v>721</v>
      </c>
      <c r="FO37" s="94">
        <f t="shared" si="26"/>
        <v>825.50704225352115</v>
      </c>
      <c r="FP37" s="94"/>
      <c r="FQ37" s="325">
        <f t="shared" si="19"/>
        <v>0.99967066899578361</v>
      </c>
      <c r="FR37" s="281"/>
      <c r="FS37" s="13">
        <v>1978</v>
      </c>
      <c r="FT37" s="94">
        <f t="shared" si="89"/>
        <v>4214.6265060240958</v>
      </c>
      <c r="FU37" s="94">
        <f t="shared" si="90"/>
        <v>825.50704225352115</v>
      </c>
      <c r="FV37" s="94">
        <f t="shared" si="91"/>
        <v>7429.5633802816901</v>
      </c>
      <c r="FW37" s="94">
        <v>9</v>
      </c>
      <c r="FX37" s="94">
        <f t="shared" si="118"/>
        <v>81</v>
      </c>
      <c r="FY37" s="94">
        <f t="shared" si="119"/>
        <v>729</v>
      </c>
      <c r="FZ37" s="94">
        <f t="shared" si="92"/>
        <v>1978</v>
      </c>
      <c r="GA37" s="9">
        <f>'Regional_intensity (aggregate)'!AT14</f>
        <v>20.428934723518708</v>
      </c>
      <c r="GB37" s="9">
        <f t="shared" si="93"/>
        <v>20.820339004957287</v>
      </c>
      <c r="GC37" s="9">
        <f t="shared" si="94"/>
        <v>20.401371690462483</v>
      </c>
      <c r="GD37" s="9">
        <f t="shared" si="44"/>
        <v>20.792247883222252</v>
      </c>
      <c r="GE37" s="327">
        <f t="shared" si="95"/>
        <v>1.0013510382279398</v>
      </c>
      <c r="GI37" s="97">
        <f t="shared" si="27"/>
        <v>1978</v>
      </c>
      <c r="GJ37" s="105">
        <f t="shared" si="28"/>
        <v>5905</v>
      </c>
      <c r="GK37" s="105">
        <f t="shared" si="29"/>
        <v>3678</v>
      </c>
      <c r="GL37" s="38">
        <f t="shared" si="20"/>
        <v>4307.369565217391</v>
      </c>
      <c r="GN37" s="325">
        <f t="shared" si="21"/>
        <v>0.99686643106052353</v>
      </c>
      <c r="GP37" s="738">
        <v>1978</v>
      </c>
      <c r="GQ37" s="94">
        <f t="shared" si="96"/>
        <v>4307.369565217391</v>
      </c>
      <c r="GR37" s="94">
        <f t="shared" si="97"/>
        <v>38766.32608695652</v>
      </c>
      <c r="GS37" s="94">
        <v>9</v>
      </c>
      <c r="GT37" s="94">
        <f t="shared" si="120"/>
        <v>81</v>
      </c>
      <c r="GU37" s="17">
        <f t="shared" si="98"/>
        <v>0.64061977190066643</v>
      </c>
      <c r="GV37">
        <f t="shared" si="99"/>
        <v>1978</v>
      </c>
      <c r="GW37" s="9">
        <f>'Regional_intensity (aggregate)'!AS14</f>
        <v>56.215360867199394</v>
      </c>
      <c r="GX37" s="9">
        <f t="array" ref="GX37">SUMPRODUCT(GQ$11:GU$11,GQ37:GU37)+GP$11</f>
        <v>58.564609827546192</v>
      </c>
      <c r="GY37" s="9">
        <f t="shared" si="100"/>
        <v>56.351473325050925</v>
      </c>
      <c r="GZ37" s="9">
        <f t="shared" si="45"/>
        <v>58.706410446874678</v>
      </c>
      <c r="HA37" s="327">
        <f t="shared" si="101"/>
        <v>0.99758458031671338</v>
      </c>
      <c r="HB37" s="371"/>
      <c r="HD37" s="49"/>
      <c r="HQ37">
        <f t="shared" si="35"/>
        <v>1978</v>
      </c>
      <c r="HR37" s="17">
        <f t="shared" si="30"/>
        <v>1.0149783070165714</v>
      </c>
      <c r="HS37" s="17">
        <f t="shared" si="31"/>
        <v>1.0578952712530127</v>
      </c>
      <c r="HT37" s="17"/>
      <c r="HU37" s="620"/>
      <c r="HV37" s="17"/>
      <c r="HW37" s="17">
        <f>National!GB205</f>
        <v>0.16239727561143305</v>
      </c>
      <c r="HX37" s="17">
        <f>National!GC205</f>
        <v>0.25145072372788391</v>
      </c>
      <c r="HY37" s="17">
        <f>National!GD205</f>
        <v>0.40990729261683762</v>
      </c>
      <c r="HZ37" s="17">
        <f>National!GE205</f>
        <v>0.17624470804384537</v>
      </c>
      <c r="IA37" s="17">
        <f t="shared" si="102"/>
        <v>1.0226753849443098</v>
      </c>
      <c r="IB37" s="17"/>
      <c r="IC37" s="17">
        <f>National!GB287</f>
        <v>0.27969920120655828</v>
      </c>
      <c r="ID37" s="17">
        <f>National!GC287</f>
        <v>0.36731690024336022</v>
      </c>
      <c r="IE37" s="17">
        <f>National!GD287</f>
        <v>0.21217449530887592</v>
      </c>
      <c r="IF37" s="17">
        <f>National!GE287</f>
        <v>0.14080940324120556</v>
      </c>
      <c r="IG37" s="17">
        <f t="shared" si="103"/>
        <v>1.0254926181202193</v>
      </c>
      <c r="IH37" s="17"/>
      <c r="II37" s="620"/>
      <c r="IJ37" s="17"/>
      <c r="IK37" s="625">
        <f>National!AS205</f>
        <v>1.022781388059413</v>
      </c>
      <c r="IL37" s="625">
        <f>National!AS287</f>
        <v>1.0255632232343972</v>
      </c>
      <c r="IN37">
        <f>HQ37</f>
        <v>1978</v>
      </c>
      <c r="IO37" s="79">
        <f>National!H205</f>
        <v>2301.277</v>
      </c>
      <c r="IP37" s="40">
        <f>IO37/HR37</f>
        <v>2267.316438283668</v>
      </c>
      <c r="IQ37" s="79">
        <f>National!H287</f>
        <v>8266.1080000000002</v>
      </c>
      <c r="IR37" s="40">
        <f>IQ37/HS37</f>
        <v>7813.7299831289511</v>
      </c>
      <c r="IS37" s="94"/>
      <c r="IU37">
        <f t="shared" si="106"/>
        <v>1978</v>
      </c>
      <c r="IV37" s="40">
        <f t="shared" si="46"/>
        <v>2267.316438283668</v>
      </c>
      <c r="IW37" s="40">
        <f t="shared" si="47"/>
        <v>2250.0184564038232</v>
      </c>
      <c r="IX37" s="40">
        <f t="shared" si="107"/>
        <v>7813.7299831289511</v>
      </c>
      <c r="IY37" s="40">
        <f t="shared" si="108"/>
        <v>8060.0667152733331</v>
      </c>
    </row>
    <row r="38" spans="2:259" x14ac:dyDescent="0.2">
      <c r="B38" s="250" t="s">
        <v>538</v>
      </c>
      <c r="C38" s="103" t="s">
        <v>225</v>
      </c>
      <c r="D38" s="103"/>
      <c r="E38" s="103"/>
      <c r="F38" s="103"/>
      <c r="G38" s="103"/>
      <c r="J38" s="94">
        <f t="shared" si="121"/>
        <v>1979</v>
      </c>
      <c r="K38" s="48">
        <f>'[16]LMDI-Prices'!EY125</f>
        <v>0.75613411111990225</v>
      </c>
      <c r="L38" s="12">
        <f t="shared" si="48"/>
        <v>0.70278400218475634</v>
      </c>
      <c r="M38" s="94">
        <f t="shared" si="49"/>
        <v>1000</v>
      </c>
      <c r="N38" s="12">
        <f t="shared" si="37"/>
        <v>0.70278400218475634</v>
      </c>
      <c r="Q38" s="739">
        <v>1979</v>
      </c>
      <c r="R38" s="721">
        <f>HDD_by_Division18!B43</f>
        <v>6536</v>
      </c>
      <c r="S38" s="38">
        <f>HDD_by_Division18!C43</f>
        <v>6176</v>
      </c>
      <c r="T38" s="94">
        <f t="shared" si="22"/>
        <v>6263.8048780487807</v>
      </c>
      <c r="V38">
        <f>CDD_by_Division18!B43</f>
        <v>390</v>
      </c>
      <c r="W38">
        <f>CDD_by_Division18!C43</f>
        <v>497</v>
      </c>
      <c r="X38" s="94">
        <f t="shared" si="23"/>
        <v>476.38532110091745</v>
      </c>
      <c r="Z38" s="325">
        <f t="shared" si="2"/>
        <v>0.99057854268519874</v>
      </c>
      <c r="AB38" s="738">
        <v>1979</v>
      </c>
      <c r="AC38" s="94">
        <f t="shared" si="50"/>
        <v>6263.8048780487807</v>
      </c>
      <c r="AD38" s="94">
        <f t="shared" si="51"/>
        <v>476.38532110091745</v>
      </c>
      <c r="AE38" s="94">
        <v>10</v>
      </c>
      <c r="AF38" s="94">
        <f t="shared" si="109"/>
        <v>100</v>
      </c>
      <c r="AG38" s="94">
        <f t="shared" si="110"/>
        <v>1000</v>
      </c>
      <c r="AH38">
        <f>'Regional_intensity (aggregate)'!E15</f>
        <v>13.013297608389928</v>
      </c>
      <c r="AI38" s="9">
        <f t="shared" si="52"/>
        <v>12.673566156030612</v>
      </c>
      <c r="AJ38" s="9">
        <f t="shared" si="53"/>
        <v>13.148936321940363</v>
      </c>
      <c r="AK38" s="9">
        <f t="shared" si="38"/>
        <v>12.8056638196076</v>
      </c>
      <c r="AL38" s="327">
        <f t="shared" si="54"/>
        <v>0.98968443452539134</v>
      </c>
      <c r="AN38" s="97">
        <f t="shared" si="3"/>
        <v>1979</v>
      </c>
      <c r="AO38" s="105">
        <f t="shared" si="0"/>
        <v>6536</v>
      </c>
      <c r="AP38" s="106">
        <f t="shared" si="1"/>
        <v>6176</v>
      </c>
      <c r="AQ38" s="94">
        <f t="shared" si="4"/>
        <v>6268.0930232558121</v>
      </c>
      <c r="AS38" s="325">
        <f t="shared" si="5"/>
        <v>0.9851478308302084</v>
      </c>
      <c r="AT38" s="281"/>
      <c r="AU38" s="738">
        <v>1979</v>
      </c>
      <c r="AV38" s="94">
        <f t="shared" si="55"/>
        <v>6268.0930232558121</v>
      </c>
      <c r="AW38" s="94">
        <f t="shared" si="56"/>
        <v>62680.930232558123</v>
      </c>
      <c r="AX38" s="94">
        <v>10</v>
      </c>
      <c r="AY38" s="94">
        <f t="shared" si="111"/>
        <v>100</v>
      </c>
      <c r="AZ38" s="17">
        <f t="shared" si="57"/>
        <v>0.70278400218475634</v>
      </c>
      <c r="BA38">
        <f t="shared" si="58"/>
        <v>1979</v>
      </c>
      <c r="BB38" s="17">
        <f>'Regional_intensity (aggregate)'!D15</f>
        <v>73.53190521726934</v>
      </c>
      <c r="BC38" s="9">
        <f t="shared" si="59"/>
        <v>77.571396276116204</v>
      </c>
      <c r="BD38" s="9">
        <f t="shared" si="60"/>
        <v>74.245085079833487</v>
      </c>
      <c r="BE38" s="9">
        <f t="shared" si="39"/>
        <v>78.323754828116805</v>
      </c>
      <c r="BF38" s="327">
        <f t="shared" si="61"/>
        <v>0.99039424816070598</v>
      </c>
      <c r="BG38" s="281"/>
      <c r="BH38" s="281"/>
      <c r="BJ38" s="49"/>
      <c r="BL38" s="739">
        <v>1979</v>
      </c>
      <c r="BM38" s="38">
        <f>HDD_by_Division18!D43</f>
        <v>7117</v>
      </c>
      <c r="BN38" s="38">
        <f>HDD_by_Division18!E43</f>
        <v>7558</v>
      </c>
      <c r="BO38" s="38">
        <f t="shared" si="24"/>
        <v>7422.1896551724139</v>
      </c>
      <c r="BQ38" s="38">
        <f>CDD_by_Division18!D43</f>
        <v>571</v>
      </c>
      <c r="BR38" s="38">
        <f>CDD_by_Division18!E43</f>
        <v>813</v>
      </c>
      <c r="BS38" s="94">
        <f t="shared" si="32"/>
        <v>653.63414634146352</v>
      </c>
      <c r="BU38" s="325">
        <f t="shared" si="6"/>
        <v>0.99094240151773672</v>
      </c>
      <c r="BW38" s="738">
        <v>1979</v>
      </c>
      <c r="BX38" s="94">
        <f t="shared" si="62"/>
        <v>7422.1896551724139</v>
      </c>
      <c r="BY38" s="94">
        <f t="shared" si="63"/>
        <v>653.63414634146352</v>
      </c>
      <c r="BZ38" s="94">
        <v>10</v>
      </c>
      <c r="CA38" s="94">
        <f t="shared" si="112"/>
        <v>100</v>
      </c>
      <c r="CB38" s="94">
        <f t="shared" si="113"/>
        <v>1000</v>
      </c>
      <c r="CC38" s="94">
        <f t="shared" si="64"/>
        <v>1979</v>
      </c>
      <c r="CD38" s="9">
        <f>'Regional_intensity (aggregate)'!S15</f>
        <v>18.440953289261934</v>
      </c>
      <c r="CE38" s="9">
        <f t="array" ref="CE38">SUMPRODUCT(BX$11:CB$11,BX38:CB38)+BW$11</f>
        <v>18.228550737034851</v>
      </c>
      <c r="CF38" s="9">
        <f t="shared" si="65"/>
        <v>18.372109805106305</v>
      </c>
      <c r="CG38" s="9">
        <f t="shared" si="40"/>
        <v>18.160500190831481</v>
      </c>
      <c r="CH38" s="327">
        <f t="shared" si="66"/>
        <v>1.0037471735628585</v>
      </c>
      <c r="CK38" s="97">
        <f t="shared" si="7"/>
        <v>1979</v>
      </c>
      <c r="CL38" s="105">
        <f t="shared" si="8"/>
        <v>7117</v>
      </c>
      <c r="CM38" s="106">
        <f t="shared" si="9"/>
        <v>7558</v>
      </c>
      <c r="CN38" s="94">
        <f t="shared" si="10"/>
        <v>7238.6551724137935</v>
      </c>
      <c r="CP38" s="325">
        <f t="shared" si="11"/>
        <v>1.059441226967814</v>
      </c>
      <c r="CR38">
        <f t="shared" si="67"/>
        <v>1979</v>
      </c>
      <c r="CS38" s="94">
        <f t="shared" si="68"/>
        <v>7238.6551724137935</v>
      </c>
      <c r="CT38" s="94">
        <f t="shared" si="69"/>
        <v>72386.551724137942</v>
      </c>
      <c r="CU38" s="94">
        <v>10</v>
      </c>
      <c r="CV38" s="94">
        <f t="shared" si="114"/>
        <v>100</v>
      </c>
      <c r="CW38" s="9">
        <f t="shared" si="70"/>
        <v>0.70278400218475634</v>
      </c>
      <c r="CX38">
        <f t="shared" si="71"/>
        <v>1979</v>
      </c>
      <c r="CY38" s="9">
        <f>'Regional_intensity (aggregate)'!R15</f>
        <v>91.648621313139486</v>
      </c>
      <c r="CZ38" s="9">
        <f t="shared" si="72"/>
        <v>93.693274477297706</v>
      </c>
      <c r="DA38" s="9">
        <f t="shared" si="73"/>
        <v>89.749183763051207</v>
      </c>
      <c r="DB38" s="9">
        <f t="shared" si="41"/>
        <v>91.751461047013251</v>
      </c>
      <c r="DC38" s="327">
        <f t="shared" si="74"/>
        <v>1.0211638420590323</v>
      </c>
      <c r="DD38" s="371"/>
      <c r="DE38" s="49"/>
      <c r="DF38" s="49"/>
      <c r="DH38" s="97">
        <v>1979</v>
      </c>
      <c r="DI38" s="38">
        <f>HDD_by_Division18!F43</f>
        <v>3278</v>
      </c>
      <c r="DJ38" s="38">
        <f>HDD_by_Division18!G43</f>
        <v>4012</v>
      </c>
      <c r="DK38" s="38">
        <f>HDD_by_Division18!H43</f>
        <v>2816</v>
      </c>
      <c r="DL38" s="38">
        <f t="shared" si="33"/>
        <v>3310.2234042553187</v>
      </c>
      <c r="DN38" s="38">
        <f>CDD_by_Division18!F43</f>
        <v>1641</v>
      </c>
      <c r="DO38" s="38">
        <f>CDD_by_Division18!G43</f>
        <v>1333</v>
      </c>
      <c r="DP38" s="38">
        <f>CDD_by_Division18!H43</f>
        <v>2151</v>
      </c>
      <c r="DQ38" s="38">
        <f t="shared" si="25"/>
        <v>1750.6496598639455</v>
      </c>
      <c r="DS38" s="325">
        <f t="shared" si="12"/>
        <v>0.99152286278530577</v>
      </c>
      <c r="DU38" s="738">
        <v>1979</v>
      </c>
      <c r="DV38" s="94">
        <f t="shared" si="75"/>
        <v>3310.2234042553187</v>
      </c>
      <c r="DW38" s="94">
        <f t="shared" si="76"/>
        <v>1750.6496598639455</v>
      </c>
      <c r="DX38" s="94">
        <f t="shared" si="77"/>
        <v>17506.496598639456</v>
      </c>
      <c r="DY38" s="94">
        <v>10</v>
      </c>
      <c r="DZ38" s="94">
        <f t="shared" si="115"/>
        <v>100</v>
      </c>
      <c r="EA38" s="94">
        <f t="shared" si="116"/>
        <v>1000</v>
      </c>
      <c r="EB38" s="94">
        <f t="shared" si="78"/>
        <v>1979</v>
      </c>
      <c r="EC38" s="9">
        <f>'Regional_intensity (aggregate)'!AG15</f>
        <v>25.965238895163242</v>
      </c>
      <c r="ED38" s="9">
        <f t="shared" si="79"/>
        <v>25.557717266961077</v>
      </c>
      <c r="EE38" s="9">
        <f t="shared" si="80"/>
        <v>26.354514247683703</v>
      </c>
      <c r="EF38" s="9">
        <f t="shared" si="42"/>
        <v>25.940882984745706</v>
      </c>
      <c r="EG38" s="327">
        <f t="shared" si="81"/>
        <v>0.9852292723416568</v>
      </c>
      <c r="EI38" s="97">
        <f t="shared" si="13"/>
        <v>1979</v>
      </c>
      <c r="EJ38" s="105">
        <f t="shared" si="14"/>
        <v>3278</v>
      </c>
      <c r="EK38" s="105">
        <f t="shared" si="15"/>
        <v>4012</v>
      </c>
      <c r="EL38" s="105">
        <f t="shared" si="16"/>
        <v>2816</v>
      </c>
      <c r="EM38" s="38">
        <f t="shared" si="17"/>
        <v>3245.0439560439568</v>
      </c>
      <c r="EO38" s="325">
        <f t="shared" si="18"/>
        <v>1.0465649618563524</v>
      </c>
      <c r="EQ38" s="738">
        <v>1979</v>
      </c>
      <c r="ER38" s="94">
        <f t="shared" si="82"/>
        <v>3245.0439560439568</v>
      </c>
      <c r="ES38" s="94">
        <f t="shared" si="83"/>
        <v>32450.439560439569</v>
      </c>
      <c r="ET38" s="94">
        <v>10</v>
      </c>
      <c r="EU38" s="94">
        <f t="shared" si="117"/>
        <v>100</v>
      </c>
      <c r="EV38" s="17">
        <f t="shared" si="84"/>
        <v>0.70278400218475634</v>
      </c>
      <c r="EW38" s="94">
        <f t="shared" si="85"/>
        <v>1979</v>
      </c>
      <c r="EX38" s="9">
        <f>'Regional_intensity (aggregate)'!AF15</f>
        <v>49.411163512036339</v>
      </c>
      <c r="EY38" s="9">
        <f t="shared" si="86"/>
        <v>47.195842612698975</v>
      </c>
      <c r="EZ38" s="9">
        <f t="shared" si="87"/>
        <v>48.971481485053417</v>
      </c>
      <c r="FA38" s="9">
        <f t="shared" si="43"/>
        <v>46.775873474751769</v>
      </c>
      <c r="FB38" s="327">
        <f t="shared" si="88"/>
        <v>1.0089783280727809</v>
      </c>
      <c r="FC38" s="371"/>
      <c r="FD38" s="49"/>
      <c r="FE38" s="49"/>
      <c r="FG38" s="281"/>
      <c r="FH38" s="97">
        <v>1979</v>
      </c>
      <c r="FI38" s="38">
        <f>HDD_by_Division18!I43</f>
        <v>6069</v>
      </c>
      <c r="FJ38" s="38">
        <f>HDD_by_Division18!J43</f>
        <v>3713</v>
      </c>
      <c r="FK38" s="38">
        <f t="shared" si="34"/>
        <v>4280.7108433734938</v>
      </c>
      <c r="FM38" s="38">
        <f>CDD_by_Division18!I43</f>
        <v>1023</v>
      </c>
      <c r="FN38" s="38">
        <f>CDD_by_Division18!J43</f>
        <v>753</v>
      </c>
      <c r="FO38" s="94">
        <f t="shared" si="26"/>
        <v>843.46478873239448</v>
      </c>
      <c r="FP38" s="94"/>
      <c r="FQ38" s="325">
        <f t="shared" si="19"/>
        <v>1.0031743789512098</v>
      </c>
      <c r="FR38" s="281"/>
      <c r="FS38" s="13">
        <v>1979</v>
      </c>
      <c r="FT38" s="94">
        <f t="shared" si="89"/>
        <v>4280.7108433734938</v>
      </c>
      <c r="FU38" s="94">
        <f t="shared" si="90"/>
        <v>843.46478873239448</v>
      </c>
      <c r="FV38" s="94">
        <f t="shared" si="91"/>
        <v>8434.6478873239448</v>
      </c>
      <c r="FW38" s="94">
        <v>10</v>
      </c>
      <c r="FX38" s="94">
        <f t="shared" si="118"/>
        <v>100</v>
      </c>
      <c r="FY38" s="94">
        <f t="shared" si="119"/>
        <v>1000</v>
      </c>
      <c r="FZ38" s="94">
        <f t="shared" si="92"/>
        <v>1979</v>
      </c>
      <c r="GA38" s="9">
        <f>'Regional_intensity (aggregate)'!AT15</f>
        <v>21.451193576348995</v>
      </c>
      <c r="GB38" s="9">
        <f t="shared" si="93"/>
        <v>20.863162647964234</v>
      </c>
      <c r="GC38" s="9">
        <f t="shared" si="94"/>
        <v>21.447719168489336</v>
      </c>
      <c r="GD38" s="9">
        <f t="shared" si="44"/>
        <v>20.85978348232371</v>
      </c>
      <c r="GE38" s="327">
        <f t="shared" si="95"/>
        <v>1.0001619942816466</v>
      </c>
      <c r="GI38" s="97">
        <f t="shared" si="27"/>
        <v>1979</v>
      </c>
      <c r="GJ38" s="105">
        <f t="shared" si="28"/>
        <v>6069</v>
      </c>
      <c r="GK38" s="105">
        <f t="shared" si="29"/>
        <v>3713</v>
      </c>
      <c r="GL38" s="38">
        <f t="shared" si="20"/>
        <v>4378.826086956522</v>
      </c>
      <c r="GN38" s="325">
        <f t="shared" si="21"/>
        <v>1.0070901910980508</v>
      </c>
      <c r="GP38" s="738">
        <v>1979</v>
      </c>
      <c r="GQ38" s="94">
        <f t="shared" si="96"/>
        <v>4378.826086956522</v>
      </c>
      <c r="GR38" s="94">
        <f t="shared" si="97"/>
        <v>43788.260869565216</v>
      </c>
      <c r="GS38" s="94">
        <v>10</v>
      </c>
      <c r="GT38" s="94">
        <f t="shared" si="120"/>
        <v>100</v>
      </c>
      <c r="GU38" s="17">
        <f t="shared" si="98"/>
        <v>0.70278400218475634</v>
      </c>
      <c r="GV38">
        <f t="shared" si="99"/>
        <v>1979</v>
      </c>
      <c r="GW38" s="9">
        <f>'Regional_intensity (aggregate)'!AS15</f>
        <v>58.509732499699716</v>
      </c>
      <c r="GX38" s="9">
        <f t="array" ref="GX38">SUMPRODUCT(GQ$11:GU$11,GQ38:GU38)+GP$11</f>
        <v>56.797244991917403</v>
      </c>
      <c r="GY38" s="9">
        <f t="shared" si="100"/>
        <v>58.235392662492494</v>
      </c>
      <c r="GZ38" s="9">
        <f t="shared" si="45"/>
        <v>56.530934648676968</v>
      </c>
      <c r="HA38" s="327">
        <f t="shared" si="101"/>
        <v>1.0047108781217837</v>
      </c>
      <c r="HB38" s="371"/>
      <c r="HD38" s="49"/>
      <c r="HQ38">
        <f t="shared" si="35"/>
        <v>1979</v>
      </c>
      <c r="HR38" s="17">
        <f t="shared" si="30"/>
        <v>0.99324587414745669</v>
      </c>
      <c r="HS38" s="17">
        <f t="shared" si="31"/>
        <v>1.0279004046952438</v>
      </c>
      <c r="HT38" s="17"/>
      <c r="HU38" s="620"/>
      <c r="HV38" s="17"/>
      <c r="HW38" s="17">
        <f>National!GB206</f>
        <v>0.16004106893806197</v>
      </c>
      <c r="HX38" s="17">
        <f>National!GC206</f>
        <v>0.24996390746018698</v>
      </c>
      <c r="HY38" s="17">
        <f>National!GD206</f>
        <v>0.41169688122507353</v>
      </c>
      <c r="HZ38" s="17">
        <f>National!GE206</f>
        <v>0.17829814237667752</v>
      </c>
      <c r="IA38" s="17">
        <f t="shared" si="102"/>
        <v>0.99323356478957503</v>
      </c>
      <c r="IB38" s="17"/>
      <c r="IC38" s="17">
        <f>National!GB288</f>
        <v>0.27482853815748365</v>
      </c>
      <c r="ID38" s="17">
        <f>National!GC288</f>
        <v>0.36565484919513536</v>
      </c>
      <c r="IE38" s="17">
        <f>National!GD288</f>
        <v>0.2170787588013377</v>
      </c>
      <c r="IF38" s="17">
        <f>National!GE288</f>
        <v>0.14243785384604324</v>
      </c>
      <c r="IG38" s="17">
        <f t="shared" si="103"/>
        <v>1.007718738424136</v>
      </c>
      <c r="IH38" s="17"/>
      <c r="II38" s="620"/>
      <c r="IJ38" s="17"/>
      <c r="IK38" s="625">
        <f>National!AS206</f>
        <v>0.99323129808813615</v>
      </c>
      <c r="IL38" s="625">
        <f>National!AS288</f>
        <v>1.0078121757758625</v>
      </c>
      <c r="IN38">
        <f t="shared" ref="IN38:IN60" si="122">HQ38</f>
        <v>1979</v>
      </c>
      <c r="IO38" s="79">
        <f>National!H206</f>
        <v>2329.777</v>
      </c>
      <c r="IP38" s="40">
        <f t="shared" ref="IP38:IP63" si="123">IO38/HR38</f>
        <v>2345.6196100484608</v>
      </c>
      <c r="IQ38" s="79">
        <f>National!H288</f>
        <v>7917.4229999999998</v>
      </c>
      <c r="IR38" s="40">
        <f t="shared" ref="IR38:IR60" si="124">IQ38/HS38</f>
        <v>7702.5195863673098</v>
      </c>
      <c r="IS38" s="94"/>
      <c r="IU38">
        <f t="shared" si="106"/>
        <v>1979</v>
      </c>
      <c r="IV38" s="40">
        <f t="shared" si="46"/>
        <v>2345.6196100484608</v>
      </c>
      <c r="IW38" s="40">
        <f t="shared" si="47"/>
        <v>2345.6540329373138</v>
      </c>
      <c r="IX38" s="40">
        <f t="shared" si="107"/>
        <v>7702.5195863673098</v>
      </c>
      <c r="IY38" s="40">
        <f t="shared" si="108"/>
        <v>7856.0501552829382</v>
      </c>
    </row>
    <row r="39" spans="2:259" ht="13.5" customHeight="1" x14ac:dyDescent="0.2">
      <c r="B39" s="93" t="s">
        <v>203</v>
      </c>
      <c r="C39" s="103" t="s">
        <v>228</v>
      </c>
      <c r="D39" s="103"/>
      <c r="E39" s="103"/>
      <c r="F39" s="103"/>
      <c r="G39" s="103"/>
      <c r="J39" s="94">
        <f t="shared" si="121"/>
        <v>1980</v>
      </c>
      <c r="K39" s="48">
        <f>'[16]LMDI-Prices'!EY126</f>
        <v>0.89145102177426128</v>
      </c>
      <c r="L39" s="12">
        <f t="shared" si="48"/>
        <v>0.80606189272558304</v>
      </c>
      <c r="M39" s="94">
        <f t="shared" si="49"/>
        <v>1331</v>
      </c>
      <c r="N39" s="12">
        <f t="shared" si="37"/>
        <v>0.80606189272558304</v>
      </c>
      <c r="Q39" s="739">
        <v>1980</v>
      </c>
      <c r="R39" s="721">
        <f>HDD_by_Division18!B44</f>
        <v>7071</v>
      </c>
      <c r="S39" s="38">
        <f>HDD_by_Division18!C44</f>
        <v>6477</v>
      </c>
      <c r="T39" s="94">
        <f t="shared" si="22"/>
        <v>6621.8780487804888</v>
      </c>
      <c r="V39">
        <f>CDD_by_Division18!B44</f>
        <v>438</v>
      </c>
      <c r="W39">
        <f>CDD_by_Division18!C44</f>
        <v>680</v>
      </c>
      <c r="X39" s="94">
        <f t="shared" si="23"/>
        <v>633.37614678899081</v>
      </c>
      <c r="Z39" s="325">
        <f t="shared" si="2"/>
        <v>1.0186657806886412</v>
      </c>
      <c r="AB39" s="738">
        <v>1980</v>
      </c>
      <c r="AC39" s="94">
        <f t="shared" si="50"/>
        <v>6621.8780487804888</v>
      </c>
      <c r="AD39" s="94">
        <f t="shared" si="51"/>
        <v>633.37614678899081</v>
      </c>
      <c r="AE39" s="94">
        <v>11</v>
      </c>
      <c r="AF39" s="94">
        <f t="shared" si="109"/>
        <v>121</v>
      </c>
      <c r="AG39" s="94">
        <f t="shared" si="110"/>
        <v>1331</v>
      </c>
      <c r="AH39">
        <f>'Regional_intensity (aggregate)'!E16</f>
        <v>13.04782965933946</v>
      </c>
      <c r="AI39" s="9">
        <f t="shared" si="52"/>
        <v>13.046293708829872</v>
      </c>
      <c r="AJ39" s="9">
        <f t="shared" si="53"/>
        <v>12.735126203542963</v>
      </c>
      <c r="AK39" s="9">
        <f t="shared" si="38"/>
        <v>12.733627063525603</v>
      </c>
      <c r="AL39" s="327">
        <f t="shared" si="54"/>
        <v>1.0245544057277973</v>
      </c>
      <c r="AN39" s="97">
        <f t="shared" si="3"/>
        <v>1980</v>
      </c>
      <c r="AO39" s="105">
        <f t="shared" ref="AO39:AO59" si="125">R39</f>
        <v>7071</v>
      </c>
      <c r="AP39" s="106">
        <f t="shared" ref="AP39:AP59" si="126">S39</f>
        <v>6477</v>
      </c>
      <c r="AQ39" s="94">
        <f t="shared" si="4"/>
        <v>6628.9534883720908</v>
      </c>
      <c r="AS39" s="325">
        <f t="shared" si="5"/>
        <v>1.0277959635787295</v>
      </c>
      <c r="AT39" s="281"/>
      <c r="AU39" s="738">
        <v>1980</v>
      </c>
      <c r="AV39" s="94">
        <f t="shared" si="55"/>
        <v>6628.9534883720908</v>
      </c>
      <c r="AW39" s="94">
        <f t="shared" si="56"/>
        <v>72918.488372092994</v>
      </c>
      <c r="AX39" s="94">
        <v>11</v>
      </c>
      <c r="AY39" s="94">
        <f t="shared" si="111"/>
        <v>121</v>
      </c>
      <c r="AZ39" s="17">
        <f t="shared" si="57"/>
        <v>0.80606189272558304</v>
      </c>
      <c r="BA39">
        <f t="shared" si="58"/>
        <v>1980</v>
      </c>
      <c r="BB39" s="17">
        <f>'Regional_intensity (aggregate)'!D16</f>
        <v>70.741800437479426</v>
      </c>
      <c r="BC39" s="9">
        <f t="shared" si="59"/>
        <v>73.982289123466046</v>
      </c>
      <c r="BD39" s="9">
        <f t="shared" si="60"/>
        <v>69.340675493553277</v>
      </c>
      <c r="BE39" s="9">
        <f t="shared" si="39"/>
        <v>72.516982472255535</v>
      </c>
      <c r="BF39" s="327">
        <f t="shared" si="61"/>
        <v>1.020206393057945</v>
      </c>
      <c r="BG39" s="281"/>
      <c r="BH39" s="281"/>
      <c r="BJ39" s="49"/>
      <c r="BL39" s="739">
        <v>1980</v>
      </c>
      <c r="BM39" s="38">
        <f>HDD_by_Division18!D44</f>
        <v>6975</v>
      </c>
      <c r="BN39" s="38">
        <f>HDD_by_Division18!E44</f>
        <v>6836</v>
      </c>
      <c r="BO39" s="38">
        <f t="shared" si="24"/>
        <v>7037.7413793103451</v>
      </c>
      <c r="BQ39" s="38">
        <f>CDD_by_Division18!D44</f>
        <v>769</v>
      </c>
      <c r="BR39" s="38">
        <f>CDD_by_Division18!E44</f>
        <v>1158</v>
      </c>
      <c r="BS39" s="94">
        <f t="shared" si="32"/>
        <v>901.82926829268308</v>
      </c>
      <c r="BU39" s="325">
        <f t="shared" si="6"/>
        <v>1.0205632312489541</v>
      </c>
      <c r="BW39" s="738">
        <v>1980</v>
      </c>
      <c r="BX39" s="94">
        <f t="shared" si="62"/>
        <v>7037.7413793103451</v>
      </c>
      <c r="BY39" s="94">
        <f t="shared" si="63"/>
        <v>901.82926829268308</v>
      </c>
      <c r="BZ39" s="94">
        <v>11</v>
      </c>
      <c r="CA39" s="94">
        <f t="shared" si="112"/>
        <v>121</v>
      </c>
      <c r="CB39" s="94">
        <f t="shared" si="113"/>
        <v>1331</v>
      </c>
      <c r="CC39" s="94">
        <f t="shared" si="64"/>
        <v>1980</v>
      </c>
      <c r="CD39" s="9">
        <f>'Regional_intensity (aggregate)'!S16</f>
        <v>18.492042391212575</v>
      </c>
      <c r="CE39" s="9">
        <f t="array" ref="CE39">SUMPRODUCT(BX$11:CB$11,BX39:CB39)+BW$11</f>
        <v>18.534781941325122</v>
      </c>
      <c r="CF39" s="9">
        <f t="shared" si="65"/>
        <v>18.144733805801774</v>
      </c>
      <c r="CG39" s="9">
        <f t="shared" si="40"/>
        <v>18.186670642380754</v>
      </c>
      <c r="CH39" s="327">
        <f t="shared" si="66"/>
        <v>1.0191410129863547</v>
      </c>
      <c r="CK39" s="97">
        <f t="shared" si="7"/>
        <v>1980</v>
      </c>
      <c r="CL39" s="105">
        <f t="shared" si="8"/>
        <v>6975</v>
      </c>
      <c r="CM39" s="106">
        <f t="shared" si="9"/>
        <v>6836</v>
      </c>
      <c r="CN39" s="94">
        <f t="shared" si="10"/>
        <v>6936.6551724137935</v>
      </c>
      <c r="CP39" s="325">
        <f t="shared" si="11"/>
        <v>1.025579048703843</v>
      </c>
      <c r="CR39">
        <f t="shared" si="67"/>
        <v>1980</v>
      </c>
      <c r="CS39" s="94">
        <f t="shared" si="68"/>
        <v>6936.6551724137935</v>
      </c>
      <c r="CT39" s="94">
        <f t="shared" si="69"/>
        <v>76303.206896551725</v>
      </c>
      <c r="CU39" s="94">
        <v>11</v>
      </c>
      <c r="CV39" s="94">
        <f t="shared" si="114"/>
        <v>121</v>
      </c>
      <c r="CW39" s="9">
        <f t="shared" si="70"/>
        <v>0.80606189272558304</v>
      </c>
      <c r="CX39">
        <f t="shared" si="71"/>
        <v>1980</v>
      </c>
      <c r="CY39" s="9">
        <f>'Regional_intensity (aggregate)'!R16</f>
        <v>79.022190217538238</v>
      </c>
      <c r="CZ39" s="9">
        <f t="shared" si="72"/>
        <v>86.002266494052236</v>
      </c>
      <c r="DA39" s="9">
        <f t="shared" si="73"/>
        <v>78.389179228597001</v>
      </c>
      <c r="DB39" s="9">
        <f t="shared" si="41"/>
        <v>85.313341274253588</v>
      </c>
      <c r="DC39" s="327">
        <f t="shared" si="74"/>
        <v>1.0080752343010924</v>
      </c>
      <c r="DD39" s="371"/>
      <c r="DE39" s="49"/>
      <c r="DF39" s="49"/>
      <c r="DH39" s="97">
        <v>1980</v>
      </c>
      <c r="DI39" s="38">
        <f>HDD_by_Division18!F44</f>
        <v>3378</v>
      </c>
      <c r="DJ39" s="38">
        <f>HDD_by_Division18!G44</f>
        <v>3964</v>
      </c>
      <c r="DK39" s="38">
        <f>HDD_by_Division18!H44</f>
        <v>2494</v>
      </c>
      <c r="DL39" s="38">
        <f t="shared" si="33"/>
        <v>3276.2446808510635</v>
      </c>
      <c r="DN39" s="38">
        <f>CDD_by_Division18!F44</f>
        <v>1911</v>
      </c>
      <c r="DO39" s="38">
        <f>CDD_by_Division18!G44</f>
        <v>1754</v>
      </c>
      <c r="DP39" s="38">
        <f>CDD_by_Division18!H44</f>
        <v>2651</v>
      </c>
      <c r="DQ39" s="38">
        <f t="shared" si="25"/>
        <v>2120.7619047619046</v>
      </c>
      <c r="DS39" s="325">
        <f t="shared" si="12"/>
        <v>1.0294530444624956</v>
      </c>
      <c r="DU39" s="738">
        <v>1980</v>
      </c>
      <c r="DV39" s="94">
        <f t="shared" si="75"/>
        <v>3276.2446808510635</v>
      </c>
      <c r="DW39" s="94">
        <f t="shared" si="76"/>
        <v>2120.7619047619046</v>
      </c>
      <c r="DX39" s="94">
        <f t="shared" si="77"/>
        <v>23328.38095238095</v>
      </c>
      <c r="DY39" s="94">
        <v>11</v>
      </c>
      <c r="DZ39" s="94">
        <f t="shared" si="115"/>
        <v>121</v>
      </c>
      <c r="EA39" s="94">
        <f t="shared" si="116"/>
        <v>1331</v>
      </c>
      <c r="EB39" s="94">
        <f t="shared" si="78"/>
        <v>1980</v>
      </c>
      <c r="EC39" s="9">
        <f>'Regional_intensity (aggregate)'!AG16</f>
        <v>27.61590757443734</v>
      </c>
      <c r="ED39" s="9">
        <f t="shared" si="79"/>
        <v>27.349147480635207</v>
      </c>
      <c r="EE39" s="9">
        <f t="shared" si="80"/>
        <v>26.232157567388633</v>
      </c>
      <c r="EF39" s="9">
        <f t="shared" si="42"/>
        <v>25.978764018961989</v>
      </c>
      <c r="EG39" s="327">
        <f t="shared" si="81"/>
        <v>1.0527501408717124</v>
      </c>
      <c r="EI39" s="97">
        <f t="shared" si="13"/>
        <v>1980</v>
      </c>
      <c r="EJ39" s="105">
        <f t="shared" si="14"/>
        <v>3378</v>
      </c>
      <c r="EK39" s="105">
        <f t="shared" si="15"/>
        <v>3964</v>
      </c>
      <c r="EL39" s="105">
        <f t="shared" si="16"/>
        <v>2494</v>
      </c>
      <c r="EM39" s="38">
        <f t="shared" si="17"/>
        <v>3162.0439560439572</v>
      </c>
      <c r="EO39" s="325">
        <f t="shared" si="18"/>
        <v>1.0281704506437632</v>
      </c>
      <c r="EQ39" s="738">
        <v>1980</v>
      </c>
      <c r="ER39" s="94">
        <f t="shared" si="82"/>
        <v>3162.0439560439572</v>
      </c>
      <c r="ES39" s="94">
        <f t="shared" si="83"/>
        <v>34782.483516483531</v>
      </c>
      <c r="ET39" s="94">
        <v>11</v>
      </c>
      <c r="EU39" s="94">
        <f t="shared" si="117"/>
        <v>121</v>
      </c>
      <c r="EV39" s="17">
        <f t="shared" si="84"/>
        <v>0.80606189272558304</v>
      </c>
      <c r="EW39" s="94">
        <f t="shared" si="85"/>
        <v>1980</v>
      </c>
      <c r="EX39" s="9">
        <f>'Regional_intensity (aggregate)'!AF16</f>
        <v>38.888238691367391</v>
      </c>
      <c r="EY39" s="9">
        <f t="shared" si="86"/>
        <v>42.626148449952666</v>
      </c>
      <c r="EZ39" s="9">
        <f t="shared" si="87"/>
        <v>38.849921191441041</v>
      </c>
      <c r="FA39" s="9">
        <f t="shared" si="43"/>
        <v>42.584147899270633</v>
      </c>
      <c r="FB39" s="327">
        <f t="shared" si="88"/>
        <v>1.0009862954351318</v>
      </c>
      <c r="FC39" s="371"/>
      <c r="FD39" s="49"/>
      <c r="FE39" s="49"/>
      <c r="FG39" s="281"/>
      <c r="FH39" s="97">
        <v>1980</v>
      </c>
      <c r="FI39" s="38">
        <f>HDD_by_Division18!I44</f>
        <v>5554</v>
      </c>
      <c r="FJ39" s="38">
        <f>HDD_by_Division18!J44</f>
        <v>3539</v>
      </c>
      <c r="FK39" s="38">
        <f t="shared" si="34"/>
        <v>4024.5421686746986</v>
      </c>
      <c r="FM39" s="38">
        <f>CDD_by_Division18!I44</f>
        <v>1071</v>
      </c>
      <c r="FN39" s="38">
        <f>CDD_by_Division18!J44</f>
        <v>653</v>
      </c>
      <c r="FO39" s="94">
        <f t="shared" si="26"/>
        <v>785.83098591549299</v>
      </c>
      <c r="FP39" s="94"/>
      <c r="FQ39" s="325">
        <f t="shared" si="19"/>
        <v>0.98986159161367959</v>
      </c>
      <c r="FR39" s="281"/>
      <c r="FS39" s="13">
        <v>1980</v>
      </c>
      <c r="FT39" s="94">
        <f t="shared" si="89"/>
        <v>4024.5421686746986</v>
      </c>
      <c r="FU39" s="94">
        <f t="shared" si="90"/>
        <v>785.83098591549299</v>
      </c>
      <c r="FV39" s="94">
        <f t="shared" si="91"/>
        <v>8644.1408450704221</v>
      </c>
      <c r="FW39" s="94">
        <v>11</v>
      </c>
      <c r="FX39" s="94">
        <f t="shared" si="118"/>
        <v>121</v>
      </c>
      <c r="FY39" s="94">
        <f t="shared" si="119"/>
        <v>1331</v>
      </c>
      <c r="FZ39" s="94">
        <f t="shared" si="92"/>
        <v>1980</v>
      </c>
      <c r="GA39" s="9">
        <f>'Regional_intensity (aggregate)'!AT16</f>
        <v>22.085267796458066</v>
      </c>
      <c r="GB39" s="9">
        <f t="shared" si="93"/>
        <v>21.003042853578602</v>
      </c>
      <c r="GC39" s="9">
        <f t="shared" si="94"/>
        <v>21.960620609790261</v>
      </c>
      <c r="GD39" s="9">
        <f t="shared" si="44"/>
        <v>20.88450364331004</v>
      </c>
      <c r="GE39" s="327">
        <f t="shared" si="95"/>
        <v>1.0056759409892193</v>
      </c>
      <c r="GI39" s="97">
        <f t="shared" si="27"/>
        <v>1980</v>
      </c>
      <c r="GJ39" s="105">
        <f t="shared" si="28"/>
        <v>5554</v>
      </c>
      <c r="GK39" s="105">
        <f t="shared" si="29"/>
        <v>3539</v>
      </c>
      <c r="GL39" s="38">
        <f t="shared" si="20"/>
        <v>4108.45652173913</v>
      </c>
      <c r="GN39" s="325">
        <f t="shared" si="21"/>
        <v>0.96771954355074108</v>
      </c>
      <c r="GP39" s="738">
        <v>1980</v>
      </c>
      <c r="GQ39" s="94">
        <f t="shared" si="96"/>
        <v>4108.45652173913</v>
      </c>
      <c r="GR39" s="94">
        <f t="shared" si="97"/>
        <v>45193.021739130432</v>
      </c>
      <c r="GS39" s="94">
        <v>11</v>
      </c>
      <c r="GT39" s="94">
        <f t="shared" si="120"/>
        <v>121</v>
      </c>
      <c r="GU39" s="17">
        <f t="shared" si="98"/>
        <v>0.80606189272558304</v>
      </c>
      <c r="GV39">
        <f t="shared" si="99"/>
        <v>1980</v>
      </c>
      <c r="GW39" s="9">
        <f>'Regional_intensity (aggregate)'!AS16</f>
        <v>49.183115167837073</v>
      </c>
      <c r="GX39" s="9">
        <f t="array" ref="GX39">SUMPRODUCT(GQ$11:GU$11,GQ39:GU39)+GP$11</f>
        <v>52.392273793884122</v>
      </c>
      <c r="GY39" s="9">
        <f t="shared" si="100"/>
        <v>50.058500931033578</v>
      </c>
      <c r="GZ39" s="9">
        <f t="shared" si="45"/>
        <v>53.324777772620543</v>
      </c>
      <c r="HA39" s="327">
        <f t="shared" si="101"/>
        <v>0.98251274514986897</v>
      </c>
      <c r="HB39" s="371"/>
      <c r="HD39" s="49"/>
      <c r="HQ39">
        <f t="shared" si="35"/>
        <v>1980</v>
      </c>
      <c r="HR39" s="17">
        <f t="shared" si="30"/>
        <v>1.019142163563999</v>
      </c>
      <c r="HS39" s="17">
        <f t="shared" si="31"/>
        <v>1.0182514136522749</v>
      </c>
      <c r="HT39" s="17"/>
      <c r="HU39" s="620"/>
      <c r="HV39" s="17"/>
      <c r="HW39" s="17">
        <f>National!GB207</f>
        <v>0.15699338729821816</v>
      </c>
      <c r="HX39" s="17">
        <f>National!GC207</f>
        <v>0.24679097674557213</v>
      </c>
      <c r="HY39" s="17">
        <f>National!GD207</f>
        <v>0.41619730375238229</v>
      </c>
      <c r="HZ39" s="17">
        <f>National!GE207</f>
        <v>0.18001833220382749</v>
      </c>
      <c r="IA39" s="17">
        <f t="shared" si="102"/>
        <v>1.0315549484530355</v>
      </c>
      <c r="IB39" s="17"/>
      <c r="IC39" s="17">
        <f>National!GB289</f>
        <v>0.27714177259103978</v>
      </c>
      <c r="ID39" s="17">
        <f>National!GC289</f>
        <v>0.3637007676760296</v>
      </c>
      <c r="IE39" s="17">
        <f>National!GD289</f>
        <v>0.21785632895426171</v>
      </c>
      <c r="IF39" s="17">
        <f>National!GE289</f>
        <v>0.1413011307786689</v>
      </c>
      <c r="IG39" s="17">
        <f t="shared" si="103"/>
        <v>1.0062809063224452</v>
      </c>
      <c r="IH39" s="17"/>
      <c r="II39" s="620"/>
      <c r="IJ39" s="17"/>
      <c r="IK39" s="625">
        <f>National!AS207</f>
        <v>1.0313907849778148</v>
      </c>
      <c r="IL39" s="625">
        <f>National!AS289</f>
        <v>1.0061572117660782</v>
      </c>
      <c r="IN39">
        <f t="shared" si="122"/>
        <v>1980</v>
      </c>
      <c r="IO39" s="79">
        <f>National!H207</f>
        <v>2464.366</v>
      </c>
      <c r="IP39" s="40">
        <f t="shared" si="123"/>
        <v>2418.0787412248451</v>
      </c>
      <c r="IQ39" s="79">
        <f>National!H289</f>
        <v>7009.116</v>
      </c>
      <c r="IR39" s="40">
        <f t="shared" si="124"/>
        <v>6883.4827096970375</v>
      </c>
      <c r="IS39" s="94"/>
      <c r="IU39">
        <f t="shared" si="106"/>
        <v>1980</v>
      </c>
      <c r="IV39" s="40">
        <f t="shared" si="46"/>
        <v>2418.0787412248451</v>
      </c>
      <c r="IW39" s="40">
        <f t="shared" si="47"/>
        <v>2389.3620496648209</v>
      </c>
      <c r="IX39" s="40">
        <f t="shared" si="107"/>
        <v>6883.4827096970375</v>
      </c>
      <c r="IY39" s="40">
        <f t="shared" si="108"/>
        <v>6966.2234867820553</v>
      </c>
    </row>
    <row r="40" spans="2:259" x14ac:dyDescent="0.2">
      <c r="B40" s="93" t="s">
        <v>205</v>
      </c>
      <c r="C40" s="103" t="s">
        <v>539</v>
      </c>
      <c r="D40" s="103"/>
      <c r="E40" s="103"/>
      <c r="F40" s="103"/>
      <c r="G40" s="103"/>
      <c r="J40" s="94">
        <f t="shared" si="121"/>
        <v>1981</v>
      </c>
      <c r="K40" s="48">
        <f>'[16]LMDI-Prices'!EY127</f>
        <v>0.95835959188390041</v>
      </c>
      <c r="L40" s="12">
        <f t="shared" si="48"/>
        <v>0.9025748180563351</v>
      </c>
      <c r="M40" s="94">
        <f t="shared" si="49"/>
        <v>1728</v>
      </c>
      <c r="N40" s="12">
        <f t="shared" si="37"/>
        <v>0.9025748180563351</v>
      </c>
      <c r="Q40" s="739">
        <v>1981</v>
      </c>
      <c r="R40" s="721">
        <f>HDD_by_Division18!B45</f>
        <v>6793</v>
      </c>
      <c r="S40" s="38">
        <f>HDD_by_Division18!C45</f>
        <v>6308</v>
      </c>
      <c r="T40" s="94">
        <f t="shared" si="22"/>
        <v>6426.2926829268299</v>
      </c>
      <c r="V40">
        <f>CDD_by_Division18!B45</f>
        <v>391</v>
      </c>
      <c r="W40">
        <f>CDD_by_Division18!C45</f>
        <v>557</v>
      </c>
      <c r="X40" s="94">
        <f t="shared" si="23"/>
        <v>525.01834862385329</v>
      </c>
      <c r="Z40" s="325">
        <f t="shared" ref="Z40:Z73" si="127">1/($F$10+$G$10*T$81/T40+$H$10*X$81/X40)</f>
        <v>1.0013439325541706</v>
      </c>
      <c r="AB40" s="738">
        <v>1981</v>
      </c>
      <c r="AC40" s="94">
        <f t="shared" si="50"/>
        <v>6426.2926829268299</v>
      </c>
      <c r="AD40" s="94">
        <f t="shared" si="51"/>
        <v>525.01834862385329</v>
      </c>
      <c r="AE40" s="94">
        <v>12</v>
      </c>
      <c r="AF40" s="94">
        <f t="shared" si="109"/>
        <v>144</v>
      </c>
      <c r="AG40" s="94">
        <f t="shared" si="110"/>
        <v>1728</v>
      </c>
      <c r="AH40">
        <f>'Regional_intensity (aggregate)'!E17</f>
        <v>12.536703975333261</v>
      </c>
      <c r="AI40" s="9">
        <f t="shared" si="52"/>
        <v>12.717230858760459</v>
      </c>
      <c r="AJ40" s="9">
        <f t="shared" si="53"/>
        <v>12.512271414489224</v>
      </c>
      <c r="AK40" s="9">
        <f t="shared" si="38"/>
        <v>12.692446472263365</v>
      </c>
      <c r="AL40" s="327">
        <f t="shared" si="54"/>
        <v>1.0019526878881275</v>
      </c>
      <c r="AN40" s="97">
        <f t="shared" ref="AN40:AN67" si="128">Q40</f>
        <v>1981</v>
      </c>
      <c r="AO40" s="105">
        <f t="shared" si="125"/>
        <v>6793</v>
      </c>
      <c r="AP40" s="106">
        <f t="shared" si="126"/>
        <v>6308</v>
      </c>
      <c r="AQ40" s="94">
        <f t="shared" ref="AQ40:AQ71" si="129">$F$91*AO40+$F$92*AP40</f>
        <v>6432.0697674418589</v>
      </c>
      <c r="AS40" s="325">
        <f t="shared" ref="AS40:AS73" si="130">1/((1-$H$29)+$H$29*AQ$81/AQ40)</f>
        <v>1.0046711761551359</v>
      </c>
      <c r="AT40" s="281"/>
      <c r="AU40" s="738">
        <v>1981</v>
      </c>
      <c r="AV40" s="94">
        <f t="shared" si="55"/>
        <v>6432.0697674418589</v>
      </c>
      <c r="AW40" s="94">
        <f t="shared" si="56"/>
        <v>77184.837209302306</v>
      </c>
      <c r="AX40" s="94">
        <v>12</v>
      </c>
      <c r="AY40" s="94">
        <f t="shared" si="111"/>
        <v>144</v>
      </c>
      <c r="AZ40" s="17">
        <f t="shared" si="57"/>
        <v>0.9025748180563351</v>
      </c>
      <c r="BA40">
        <f t="shared" si="58"/>
        <v>1981</v>
      </c>
      <c r="BB40" s="17">
        <f>'Regional_intensity (aggregate)'!D17</f>
        <v>64.823052037371156</v>
      </c>
      <c r="BC40" s="9">
        <f t="shared" si="59"/>
        <v>67.904679752511498</v>
      </c>
      <c r="BD40" s="9">
        <f t="shared" si="60"/>
        <v>64.583661312950142</v>
      </c>
      <c r="BE40" s="9">
        <f t="shared" si="39"/>
        <v>67.65390861529076</v>
      </c>
      <c r="BF40" s="327">
        <f t="shared" si="61"/>
        <v>1.0037066762638465</v>
      </c>
      <c r="BG40" s="281"/>
      <c r="BH40" s="281"/>
      <c r="BJ40" s="49"/>
      <c r="BL40" s="739">
        <v>1981</v>
      </c>
      <c r="BM40" s="38">
        <f>HDD_by_Division18!D45</f>
        <v>6627</v>
      </c>
      <c r="BN40" s="38">
        <f>HDD_by_Division18!E45</f>
        <v>6279</v>
      </c>
      <c r="BO40" s="38">
        <f t="shared" si="24"/>
        <v>6597.2586206896558</v>
      </c>
      <c r="BQ40" s="38">
        <f>CDD_by_Division18!D45</f>
        <v>617</v>
      </c>
      <c r="BR40" s="38">
        <f>CDD_by_Division18!E45</f>
        <v>870</v>
      </c>
      <c r="BS40" s="94">
        <f t="shared" si="32"/>
        <v>703.39024390243912</v>
      </c>
      <c r="BU40" s="325">
        <f t="shared" ref="BU40:BU73" si="131">1/($F$11+$G$11*BO$81/BO40+$H$11*BS$81/BS40)</f>
        <v>0.98813287557036278</v>
      </c>
      <c r="BW40" s="738">
        <v>1981</v>
      </c>
      <c r="BX40" s="94">
        <f t="shared" si="62"/>
        <v>6597.2586206896558</v>
      </c>
      <c r="BY40" s="94">
        <f t="shared" si="63"/>
        <v>703.39024390243912</v>
      </c>
      <c r="BZ40" s="94">
        <v>12</v>
      </c>
      <c r="CA40" s="94">
        <f t="shared" si="112"/>
        <v>144</v>
      </c>
      <c r="CB40" s="94">
        <f t="shared" si="113"/>
        <v>1728</v>
      </c>
      <c r="CC40" s="94">
        <f t="shared" si="64"/>
        <v>1981</v>
      </c>
      <c r="CD40" s="9">
        <f>'Regional_intensity (aggregate)'!S17</f>
        <v>18.083288495059481</v>
      </c>
      <c r="CE40" s="9">
        <f t="array" ref="CE40">SUMPRODUCT(BX$11:CB$11,BX40:CB40)+BW$11</f>
        <v>18.048966585270829</v>
      </c>
      <c r="CF40" s="9">
        <f t="shared" si="65"/>
        <v>18.294009330172596</v>
      </c>
      <c r="CG40" s="9">
        <f t="shared" si="40"/>
        <v>18.259287474240558</v>
      </c>
      <c r="CH40" s="327">
        <f t="shared" si="66"/>
        <v>0.98848142955926177</v>
      </c>
      <c r="CK40" s="97">
        <f t="shared" ref="CK40:CK67" si="132">BL40</f>
        <v>1981</v>
      </c>
      <c r="CL40" s="105">
        <f t="shared" ref="CL40:CL67" si="133">BM40</f>
        <v>6627</v>
      </c>
      <c r="CM40" s="106">
        <f t="shared" ref="CM40:CM67" si="134">BN40</f>
        <v>6279</v>
      </c>
      <c r="CN40" s="94">
        <f t="shared" ref="CN40:CN71" si="135">$F$94*CL40+$F$95*CM40</f>
        <v>6531</v>
      </c>
      <c r="CP40" s="325">
        <f t="shared" ref="CP40:CP73" si="136">1/((1-$H$30)+$H$30*CN$81/CN40)</f>
        <v>0.97899402264966007</v>
      </c>
      <c r="CR40">
        <f t="shared" si="67"/>
        <v>1981</v>
      </c>
      <c r="CS40" s="94">
        <f t="shared" si="68"/>
        <v>6531</v>
      </c>
      <c r="CT40" s="94">
        <f t="shared" si="69"/>
        <v>78372</v>
      </c>
      <c r="CU40" s="94">
        <v>12</v>
      </c>
      <c r="CV40" s="94">
        <f t="shared" si="114"/>
        <v>144</v>
      </c>
      <c r="CW40" s="9">
        <f t="shared" si="70"/>
        <v>0.9025748180563351</v>
      </c>
      <c r="CX40">
        <f t="shared" si="71"/>
        <v>1981</v>
      </c>
      <c r="CY40" s="9">
        <f>'Regional_intensity (aggregate)'!R17</f>
        <v>78.204134117337105</v>
      </c>
      <c r="CZ40" s="9">
        <f t="shared" si="72"/>
        <v>79.197135132473861</v>
      </c>
      <c r="DA40" s="9">
        <f t="shared" si="73"/>
        <v>78.644570421967217</v>
      </c>
      <c r="DB40" s="9">
        <f t="shared" si="41"/>
        <v>79.643163899734461</v>
      </c>
      <c r="DC40" s="327">
        <f t="shared" si="74"/>
        <v>0.99439966036730887</v>
      </c>
      <c r="DD40" s="371"/>
      <c r="DE40" s="49"/>
      <c r="DF40" s="49"/>
      <c r="DH40" s="97">
        <v>1981</v>
      </c>
      <c r="DI40" s="38">
        <f>HDD_by_Division18!F45</f>
        <v>3435</v>
      </c>
      <c r="DJ40" s="38">
        <f>HDD_by_Division18!G45</f>
        <v>3862</v>
      </c>
      <c r="DK40" s="38">
        <f>HDD_by_Division18!H45</f>
        <v>2274</v>
      </c>
      <c r="DL40" s="38">
        <f t="shared" si="33"/>
        <v>3234.0691489361698</v>
      </c>
      <c r="DN40" s="38">
        <f>CDD_by_Division18!F45</f>
        <v>1734</v>
      </c>
      <c r="DO40" s="38">
        <f>CDD_by_Division18!G45</f>
        <v>1496</v>
      </c>
      <c r="DP40" s="38">
        <f>CDD_by_Division18!H45</f>
        <v>2407</v>
      </c>
      <c r="DQ40" s="38">
        <f t="shared" si="25"/>
        <v>1907.591836734694</v>
      </c>
      <c r="DS40" s="325">
        <f t="shared" ref="DS40:DS73" si="137">1/($F$12+$G$12*DL$81/DL40+$H$12*DQ$81/DQ40)</f>
        <v>1.0065676972121826</v>
      </c>
      <c r="DU40" s="738">
        <v>1981</v>
      </c>
      <c r="DV40" s="94">
        <f t="shared" si="75"/>
        <v>3234.0691489361698</v>
      </c>
      <c r="DW40" s="94">
        <f t="shared" si="76"/>
        <v>1907.591836734694</v>
      </c>
      <c r="DX40" s="94">
        <f t="shared" si="77"/>
        <v>22891.102040816328</v>
      </c>
      <c r="DY40" s="94">
        <v>12</v>
      </c>
      <c r="DZ40" s="94">
        <f t="shared" si="115"/>
        <v>144</v>
      </c>
      <c r="EA40" s="94">
        <f t="shared" si="116"/>
        <v>1728</v>
      </c>
      <c r="EB40" s="94">
        <f t="shared" si="78"/>
        <v>1981</v>
      </c>
      <c r="EC40" s="9">
        <f>'Regional_intensity (aggregate)'!AG17</f>
        <v>26.70287187421517</v>
      </c>
      <c r="ED40" s="9">
        <f t="shared" si="79"/>
        <v>26.394400935286583</v>
      </c>
      <c r="EE40" s="9">
        <f t="shared" si="80"/>
        <v>26.439568740274449</v>
      </c>
      <c r="EF40" s="9">
        <f t="shared" si="42"/>
        <v>26.134139472868391</v>
      </c>
      <c r="EG40" s="327">
        <f t="shared" si="81"/>
        <v>1.0099586773342351</v>
      </c>
      <c r="EI40" s="97">
        <f t="shared" ref="EI40:EI62" si="138">DH40</f>
        <v>1981</v>
      </c>
      <c r="EJ40" s="105">
        <f t="shared" ref="EJ40:EJ62" si="139">DI40</f>
        <v>3435</v>
      </c>
      <c r="EK40" s="105">
        <f t="shared" ref="EK40:EK62" si="140">DJ40</f>
        <v>3862</v>
      </c>
      <c r="EL40" s="105">
        <f t="shared" ref="EL40:EL62" si="141">DK40</f>
        <v>2274</v>
      </c>
      <c r="EM40" s="38">
        <f t="shared" ref="EM40:EM71" si="142">$F$97*EJ40+$F$98*EK40+$F$99*EL40</f>
        <v>3087.3681318681329</v>
      </c>
      <c r="EO40" s="325">
        <f t="shared" ref="EO40:EO73" si="143">1/((1-$H$31)+$H$31*EM$81/EM40)</f>
        <v>1.011360663347014</v>
      </c>
      <c r="EQ40" s="738">
        <v>1981</v>
      </c>
      <c r="ER40" s="94">
        <f t="shared" si="82"/>
        <v>3087.3681318681329</v>
      </c>
      <c r="ES40" s="94">
        <f t="shared" si="83"/>
        <v>37048.417582417591</v>
      </c>
      <c r="ET40" s="94">
        <v>12</v>
      </c>
      <c r="EU40" s="94">
        <f t="shared" si="117"/>
        <v>144</v>
      </c>
      <c r="EV40" s="17">
        <f t="shared" si="84"/>
        <v>0.9025748180563351</v>
      </c>
      <c r="EW40" s="94">
        <f t="shared" si="85"/>
        <v>1981</v>
      </c>
      <c r="EX40" s="9">
        <f>'Regional_intensity (aggregate)'!AF17</f>
        <v>39.246738383231957</v>
      </c>
      <c r="EY40" s="9">
        <f t="shared" si="86"/>
        <v>39.111377113785657</v>
      </c>
      <c r="EZ40" s="9">
        <f t="shared" si="87"/>
        <v>39.314221638412981</v>
      </c>
      <c r="FA40" s="9">
        <f t="shared" si="43"/>
        <v>39.178627620476895</v>
      </c>
      <c r="FB40" s="327">
        <f t="shared" si="88"/>
        <v>0.99828348998482808</v>
      </c>
      <c r="FC40" s="371"/>
      <c r="FD40" s="49"/>
      <c r="FE40" s="49"/>
      <c r="FG40" s="281"/>
      <c r="FH40" s="97">
        <v>1981</v>
      </c>
      <c r="FI40" s="38">
        <f>HDD_by_Division18!I45</f>
        <v>5158</v>
      </c>
      <c r="FJ40" s="38">
        <f>HDD_by_Division18!J45</f>
        <v>3373</v>
      </c>
      <c r="FK40" s="38">
        <f t="shared" si="34"/>
        <v>3803.1204819277104</v>
      </c>
      <c r="FM40" s="38">
        <f>CDD_by_Division18!I45</f>
        <v>1159</v>
      </c>
      <c r="FN40" s="38">
        <f>CDD_by_Division18!J45</f>
        <v>850</v>
      </c>
      <c r="FO40" s="94">
        <f t="shared" si="26"/>
        <v>953.36619718309862</v>
      </c>
      <c r="FP40" s="94"/>
      <c r="FQ40" s="325">
        <f t="shared" ref="FQ40:FQ73" si="144">1/($F$13+$G$13*FK$81/FK40+$H$13*FO$81/FO40)</f>
        <v>0.99029386598855251</v>
      </c>
      <c r="FR40" s="281"/>
      <c r="FS40" s="13">
        <v>1981</v>
      </c>
      <c r="FT40" s="94">
        <f t="shared" si="89"/>
        <v>3803.1204819277104</v>
      </c>
      <c r="FU40" s="94">
        <f t="shared" si="90"/>
        <v>953.36619718309862</v>
      </c>
      <c r="FV40" s="94">
        <f t="shared" si="91"/>
        <v>11440.394366197183</v>
      </c>
      <c r="FW40" s="94">
        <v>12</v>
      </c>
      <c r="FX40" s="94">
        <f t="shared" si="118"/>
        <v>144</v>
      </c>
      <c r="FY40" s="94">
        <f t="shared" si="119"/>
        <v>1728</v>
      </c>
      <c r="FZ40" s="94">
        <f t="shared" si="92"/>
        <v>1981</v>
      </c>
      <c r="GA40" s="9">
        <f>'Regional_intensity (aggregate)'!AT17</f>
        <v>21.687392731094334</v>
      </c>
      <c r="GB40" s="9">
        <f t="shared" si="93"/>
        <v>21.60818166294959</v>
      </c>
      <c r="GC40" s="9">
        <f t="shared" si="94"/>
        <v>20.941310658451233</v>
      </c>
      <c r="GD40" s="9">
        <f t="shared" si="44"/>
        <v>20.864824581670387</v>
      </c>
      <c r="GE40" s="327">
        <f t="shared" si="95"/>
        <v>1.035627286410653</v>
      </c>
      <c r="GI40" s="97">
        <f t="shared" si="27"/>
        <v>1981</v>
      </c>
      <c r="GJ40" s="105">
        <f t="shared" si="28"/>
        <v>5158</v>
      </c>
      <c r="GK40" s="105">
        <f t="shared" si="29"/>
        <v>3373</v>
      </c>
      <c r="GL40" s="38">
        <f t="shared" ref="GL40:GL71" si="145">$F$101*GJ40+$F$102*GK40</f>
        <v>3877.4565217391309</v>
      </c>
      <c r="GN40" s="325">
        <f t="shared" ref="GN40:GN73" si="146">1/((1-$H$32)+$H$32*GL$81/GL40)</f>
        <v>0.93254418387173699</v>
      </c>
      <c r="GP40" s="738">
        <v>1981</v>
      </c>
      <c r="GQ40" s="94">
        <f t="shared" si="96"/>
        <v>3877.4565217391309</v>
      </c>
      <c r="GR40" s="94">
        <f t="shared" si="97"/>
        <v>46529.478260869568</v>
      </c>
      <c r="GS40" s="94">
        <v>12</v>
      </c>
      <c r="GT40" s="94">
        <f t="shared" si="120"/>
        <v>144</v>
      </c>
      <c r="GU40" s="17">
        <f t="shared" si="98"/>
        <v>0.9025748180563351</v>
      </c>
      <c r="GV40">
        <f t="shared" si="99"/>
        <v>1981</v>
      </c>
      <c r="GW40" s="9">
        <f>'Regional_intensity (aggregate)'!AS17</f>
        <v>50.486266040881169</v>
      </c>
      <c r="GX40" s="9">
        <f t="array" ref="GX40">SUMPRODUCT(GQ$11:GU$11,GQ40:GU40)+GP$11</f>
        <v>49.114197451112311</v>
      </c>
      <c r="GY40" s="9">
        <f t="shared" si="100"/>
        <v>51.91917837745919</v>
      </c>
      <c r="GZ40" s="9">
        <f t="shared" si="45"/>
        <v>50.508167434391332</v>
      </c>
      <c r="HA40" s="327">
        <f t="shared" si="101"/>
        <v>0.97240109760288274</v>
      </c>
      <c r="HB40" s="371"/>
      <c r="HD40" s="49"/>
      <c r="HQ40">
        <f t="shared" si="35"/>
        <v>1981</v>
      </c>
      <c r="HR40" s="17">
        <f t="shared" si="30"/>
        <v>0.99888163535564445</v>
      </c>
      <c r="HS40" s="17">
        <f t="shared" si="31"/>
        <v>0.98637381245790745</v>
      </c>
      <c r="HT40" s="17"/>
      <c r="HU40" s="620"/>
      <c r="HV40" s="17"/>
      <c r="HW40" s="17">
        <f>National!GB208</f>
        <v>0.15324284737789334</v>
      </c>
      <c r="HX40" s="17">
        <f>National!GC208</f>
        <v>0.24456022063050759</v>
      </c>
      <c r="HY40" s="17">
        <f>National!GD208</f>
        <v>0.42035623371712399</v>
      </c>
      <c r="HZ40" s="17">
        <f>National!GE208</f>
        <v>0.18184069827447513</v>
      </c>
      <c r="IA40" s="17">
        <f t="shared" si="102"/>
        <v>1.008146934059243</v>
      </c>
      <c r="IB40" s="17"/>
      <c r="IC40" s="17">
        <f>National!GB290</f>
        <v>0.27399281306781942</v>
      </c>
      <c r="ID40" s="17">
        <f>National!GC290</f>
        <v>0.36313737050353084</v>
      </c>
      <c r="IE40" s="17">
        <f>National!GD290</f>
        <v>0.21957830261707251</v>
      </c>
      <c r="IF40" s="17">
        <f>National!GE290</f>
        <v>0.14329151381157718</v>
      </c>
      <c r="IG40" s="17">
        <f t="shared" si="103"/>
        <v>0.99465031318894326</v>
      </c>
      <c r="IH40" s="17"/>
      <c r="II40" s="620"/>
      <c r="IJ40" s="17"/>
      <c r="IK40" s="625">
        <f>National!AS208</f>
        <v>1.0082218381703405</v>
      </c>
      <c r="IL40" s="625">
        <f>National!AS290</f>
        <v>0.99425989596294828</v>
      </c>
      <c r="IN40">
        <f t="shared" si="122"/>
        <v>1981</v>
      </c>
      <c r="IO40" s="79">
        <f>National!H208</f>
        <v>2489.1180000000004</v>
      </c>
      <c r="IP40" s="40">
        <f t="shared" si="123"/>
        <v>2491.9048582906103</v>
      </c>
      <c r="IQ40" s="79">
        <f>National!H290</f>
        <v>7120.3209999999999</v>
      </c>
      <c r="IR40" s="40">
        <f t="shared" si="124"/>
        <v>7218.6841439526279</v>
      </c>
      <c r="IS40" s="94"/>
      <c r="IU40">
        <f t="shared" si="106"/>
        <v>1981</v>
      </c>
      <c r="IV40" s="40">
        <f t="shared" si="46"/>
        <v>2491.9048582906103</v>
      </c>
      <c r="IW40" s="40">
        <f t="shared" si="47"/>
        <v>2468.8197634333133</v>
      </c>
      <c r="IX40" s="40">
        <f t="shared" si="107"/>
        <v>7218.6841439526279</v>
      </c>
      <c r="IY40" s="40">
        <f t="shared" si="108"/>
        <v>7161.4283437469985</v>
      </c>
    </row>
    <row r="41" spans="2:259" x14ac:dyDescent="0.2">
      <c r="B41" s="93" t="s">
        <v>206</v>
      </c>
      <c r="C41" s="103" t="s">
        <v>540</v>
      </c>
      <c r="D41" s="103"/>
      <c r="E41" s="103"/>
      <c r="F41" s="103"/>
      <c r="G41" s="103"/>
      <c r="J41" s="94">
        <f t="shared" si="121"/>
        <v>1982</v>
      </c>
      <c r="K41" s="48">
        <f>'[16]LMDI-Prices'!EY128</f>
        <v>1.0148018897991662</v>
      </c>
      <c r="L41" s="12">
        <f t="shared" si="48"/>
        <v>0.97569451751078873</v>
      </c>
      <c r="M41" s="94">
        <f t="shared" si="49"/>
        <v>2197</v>
      </c>
      <c r="N41" s="12">
        <f t="shared" si="37"/>
        <v>0.97569451751078873</v>
      </c>
      <c r="Q41" s="739">
        <v>1982</v>
      </c>
      <c r="R41" s="721">
        <f>HDD_by_Division18!B46</f>
        <v>6882</v>
      </c>
      <c r="S41" s="38">
        <f>HDD_by_Division18!C46</f>
        <v>6190</v>
      </c>
      <c r="T41" s="94">
        <f t="shared" si="22"/>
        <v>6358.7804878048792</v>
      </c>
      <c r="V41">
        <f>CDD_by_Division18!B46</f>
        <v>281</v>
      </c>
      <c r="W41">
        <f>CDD_by_Division18!C46</f>
        <v>440</v>
      </c>
      <c r="X41" s="94">
        <f t="shared" si="23"/>
        <v>409.36697247706422</v>
      </c>
      <c r="Z41" s="325">
        <f t="shared" si="127"/>
        <v>0.97713742922935176</v>
      </c>
      <c r="AB41" s="738">
        <v>1982</v>
      </c>
      <c r="AC41" s="94">
        <f t="shared" si="50"/>
        <v>6358.7804878048792</v>
      </c>
      <c r="AD41" s="94">
        <f t="shared" si="51"/>
        <v>409.36697247706422</v>
      </c>
      <c r="AE41" s="94">
        <v>13</v>
      </c>
      <c r="AF41" s="94">
        <f t="shared" si="109"/>
        <v>169</v>
      </c>
      <c r="AG41" s="94">
        <f t="shared" si="110"/>
        <v>2197</v>
      </c>
      <c r="AH41">
        <f>'Regional_intensity (aggregate)'!E18</f>
        <v>12.440784203465453</v>
      </c>
      <c r="AI41" s="9">
        <f t="shared" si="52"/>
        <v>12.472136372075287</v>
      </c>
      <c r="AJ41" s="9">
        <f t="shared" si="53"/>
        <v>12.67035845384537</v>
      </c>
      <c r="AK41" s="9">
        <f t="shared" si="38"/>
        <v>12.702289175260933</v>
      </c>
      <c r="AL41" s="327">
        <f t="shared" si="54"/>
        <v>0.98188099798311212</v>
      </c>
      <c r="AN41" s="97">
        <f t="shared" si="128"/>
        <v>1982</v>
      </c>
      <c r="AO41" s="105">
        <f t="shared" si="125"/>
        <v>6882</v>
      </c>
      <c r="AP41" s="106">
        <f t="shared" si="126"/>
        <v>6190</v>
      </c>
      <c r="AQ41" s="94">
        <f t="shared" si="129"/>
        <v>6367.0232558139514</v>
      </c>
      <c r="AS41" s="325">
        <f t="shared" si="130"/>
        <v>0.99695558176703236</v>
      </c>
      <c r="AT41" s="281"/>
      <c r="AU41" s="738">
        <v>1982</v>
      </c>
      <c r="AV41" s="94">
        <f t="shared" si="55"/>
        <v>6367.0232558139514</v>
      </c>
      <c r="AW41" s="94">
        <f t="shared" si="56"/>
        <v>82771.302325581375</v>
      </c>
      <c r="AX41" s="94">
        <v>13</v>
      </c>
      <c r="AY41" s="94">
        <f t="shared" si="111"/>
        <v>169</v>
      </c>
      <c r="AZ41" s="17">
        <f t="shared" si="57"/>
        <v>0.97569451751078873</v>
      </c>
      <c r="BA41">
        <f t="shared" si="58"/>
        <v>1982</v>
      </c>
      <c r="BB41" s="17">
        <f>'Regional_intensity (aggregate)'!D18</f>
        <v>69.778280410154082</v>
      </c>
      <c r="BC41" s="9">
        <f t="shared" si="59"/>
        <v>64.839622309124536</v>
      </c>
      <c r="BD41" s="9">
        <f t="shared" si="60"/>
        <v>69.958170642311899</v>
      </c>
      <c r="BE41" s="9">
        <f t="shared" si="39"/>
        <v>65.006780551512463</v>
      </c>
      <c r="BF41" s="327">
        <f t="shared" si="61"/>
        <v>0.99742860297080138</v>
      </c>
      <c r="BG41" s="281"/>
      <c r="BH41" s="281"/>
      <c r="BJ41" s="49"/>
      <c r="BL41" s="739">
        <v>1982</v>
      </c>
      <c r="BM41" s="38">
        <f>HDD_by_Division18!D46</f>
        <v>6718</v>
      </c>
      <c r="BN41" s="38">
        <f>HDD_by_Division18!E46</f>
        <v>7165</v>
      </c>
      <c r="BO41" s="38">
        <f t="shared" si="24"/>
        <v>7018.7931034482754</v>
      </c>
      <c r="BQ41" s="38">
        <f>CDD_by_Division18!D46</f>
        <v>598</v>
      </c>
      <c r="BR41" s="38">
        <f>CDD_by_Division18!E46</f>
        <v>806</v>
      </c>
      <c r="BS41" s="94">
        <f t="shared" si="32"/>
        <v>669.02439024390253</v>
      </c>
      <c r="BU41" s="325">
        <f t="shared" si="131"/>
        <v>0.98848604827164521</v>
      </c>
      <c r="BW41" s="738">
        <v>1982</v>
      </c>
      <c r="BX41" s="94">
        <f t="shared" si="62"/>
        <v>7018.7931034482754</v>
      </c>
      <c r="BY41" s="94">
        <f t="shared" si="63"/>
        <v>669.02439024390253</v>
      </c>
      <c r="BZ41" s="94">
        <v>13</v>
      </c>
      <c r="CA41" s="94">
        <f t="shared" si="112"/>
        <v>169</v>
      </c>
      <c r="CB41" s="94">
        <f t="shared" si="113"/>
        <v>2197</v>
      </c>
      <c r="CC41" s="94">
        <f t="shared" si="64"/>
        <v>1982</v>
      </c>
      <c r="CD41" s="9">
        <f>'Regional_intensity (aggregate)'!S18</f>
        <v>18.255317581823778</v>
      </c>
      <c r="CE41" s="9">
        <f t="array" ref="CE41">SUMPRODUCT(BX$11:CB$11,BX41:CB41)+BW$11</f>
        <v>18.316849672668923</v>
      </c>
      <c r="CF41" s="9">
        <f t="shared" si="65"/>
        <v>18.339392433355073</v>
      </c>
      <c r="CG41" s="9">
        <f t="shared" si="40"/>
        <v>18.401207910198792</v>
      </c>
      <c r="CH41" s="327">
        <f t="shared" si="66"/>
        <v>0.99541561413024882</v>
      </c>
      <c r="CK41" s="97">
        <f t="shared" si="132"/>
        <v>1982</v>
      </c>
      <c r="CL41" s="105">
        <f t="shared" si="133"/>
        <v>6718</v>
      </c>
      <c r="CM41" s="106">
        <f t="shared" si="134"/>
        <v>7165</v>
      </c>
      <c r="CN41" s="94">
        <f t="shared" si="135"/>
        <v>6841.3103448275861</v>
      </c>
      <c r="CP41" s="325">
        <f t="shared" si="136"/>
        <v>1.0147446803371794</v>
      </c>
      <c r="CR41">
        <f t="shared" si="67"/>
        <v>1982</v>
      </c>
      <c r="CS41" s="94">
        <f t="shared" si="68"/>
        <v>6841.3103448275861</v>
      </c>
      <c r="CT41" s="94">
        <f t="shared" si="69"/>
        <v>88937.034482758623</v>
      </c>
      <c r="CU41" s="94">
        <v>13</v>
      </c>
      <c r="CV41" s="94">
        <f t="shared" si="114"/>
        <v>169</v>
      </c>
      <c r="CW41" s="9">
        <f t="shared" si="70"/>
        <v>0.97569451751078873</v>
      </c>
      <c r="CX41">
        <f t="shared" si="71"/>
        <v>1982</v>
      </c>
      <c r="CY41" s="9">
        <f>'Regional_intensity (aggregate)'!R18</f>
        <v>81.040355067534605</v>
      </c>
      <c r="CZ41" s="9">
        <f t="shared" si="72"/>
        <v>76.133616712270822</v>
      </c>
      <c r="DA41" s="9">
        <f t="shared" si="73"/>
        <v>80.788125316423688</v>
      </c>
      <c r="DB41" s="9">
        <f t="shared" si="41"/>
        <v>75.896658678480037</v>
      </c>
      <c r="DC41" s="327">
        <f t="shared" si="74"/>
        <v>1.003122114173624</v>
      </c>
      <c r="DD41" s="371"/>
      <c r="DE41" s="49"/>
      <c r="DF41" s="49"/>
      <c r="DH41" s="97">
        <v>1982</v>
      </c>
      <c r="DI41" s="38">
        <f>HDD_by_Division18!F46</f>
        <v>2949</v>
      </c>
      <c r="DJ41" s="38">
        <f>HDD_by_Division18!G46</f>
        <v>3439</v>
      </c>
      <c r="DK41" s="38">
        <f>HDD_by_Division18!H46</f>
        <v>2313</v>
      </c>
      <c r="DL41" s="38">
        <f t="shared" si="33"/>
        <v>2890.9202127659573</v>
      </c>
      <c r="DN41" s="38">
        <f>CDD_by_Division18!F46</f>
        <v>1791</v>
      </c>
      <c r="DO41" s="38">
        <f>CDD_by_Division18!G46</f>
        <v>1452</v>
      </c>
      <c r="DP41" s="38">
        <f>CDD_by_Division18!H46</f>
        <v>2416</v>
      </c>
      <c r="DQ41" s="38">
        <f t="shared" si="25"/>
        <v>1931.5578231292518</v>
      </c>
      <c r="DS41" s="325">
        <f t="shared" si="137"/>
        <v>0.99317274800165245</v>
      </c>
      <c r="DU41" s="738">
        <v>1982</v>
      </c>
      <c r="DV41" s="94">
        <f t="shared" si="75"/>
        <v>2890.9202127659573</v>
      </c>
      <c r="DW41" s="94">
        <f t="shared" si="76"/>
        <v>1931.5578231292518</v>
      </c>
      <c r="DX41" s="94">
        <f t="shared" si="77"/>
        <v>25110.251700680274</v>
      </c>
      <c r="DY41" s="94">
        <v>13</v>
      </c>
      <c r="DZ41" s="94">
        <f t="shared" si="115"/>
        <v>169</v>
      </c>
      <c r="EA41" s="94">
        <f t="shared" si="116"/>
        <v>2197</v>
      </c>
      <c r="EB41" s="94">
        <f t="shared" si="78"/>
        <v>1982</v>
      </c>
      <c r="EC41" s="9">
        <f>'Regional_intensity (aggregate)'!AG18</f>
        <v>26.053422724228898</v>
      </c>
      <c r="ED41" s="9">
        <f t="shared" si="79"/>
        <v>26.353674355275714</v>
      </c>
      <c r="EE41" s="9">
        <f t="shared" si="80"/>
        <v>26.156591903440592</v>
      </c>
      <c r="EF41" s="9">
        <f t="shared" si="42"/>
        <v>26.458032503578337</v>
      </c>
      <c r="EG41" s="327">
        <f t="shared" si="81"/>
        <v>0.99605571017843031</v>
      </c>
      <c r="EI41" s="97">
        <f t="shared" si="138"/>
        <v>1982</v>
      </c>
      <c r="EJ41" s="105">
        <f t="shared" si="139"/>
        <v>2949</v>
      </c>
      <c r="EK41" s="105">
        <f t="shared" si="140"/>
        <v>3439</v>
      </c>
      <c r="EL41" s="105">
        <f t="shared" si="141"/>
        <v>2313</v>
      </c>
      <c r="EM41" s="38">
        <f t="shared" si="142"/>
        <v>2806.4065934065943</v>
      </c>
      <c r="EO41" s="325">
        <f t="shared" si="143"/>
        <v>0.94580886101564809</v>
      </c>
      <c r="EQ41" s="738">
        <v>1982</v>
      </c>
      <c r="ER41" s="94">
        <f t="shared" si="82"/>
        <v>2806.4065934065943</v>
      </c>
      <c r="ES41" s="94">
        <f t="shared" si="83"/>
        <v>36483.285714285725</v>
      </c>
      <c r="ET41" s="94">
        <v>13</v>
      </c>
      <c r="EU41" s="94">
        <f t="shared" si="117"/>
        <v>169</v>
      </c>
      <c r="EV41" s="17">
        <f t="shared" si="84"/>
        <v>0.97569451751078873</v>
      </c>
      <c r="EW41" s="94">
        <f t="shared" si="85"/>
        <v>1982</v>
      </c>
      <c r="EX41" s="9">
        <f>'Regional_intensity (aggregate)'!AF18</f>
        <v>39.765574141297904</v>
      </c>
      <c r="EY41" s="9">
        <f t="shared" si="86"/>
        <v>38.193249783027518</v>
      </c>
      <c r="EZ41" s="9">
        <f t="shared" si="87"/>
        <v>39.035126395285509</v>
      </c>
      <c r="FA41" s="9">
        <f t="shared" si="43"/>
        <v>37.491683822536892</v>
      </c>
      <c r="FB41" s="327">
        <f t="shared" si="88"/>
        <v>1.0187125754023589</v>
      </c>
      <c r="FC41" s="371">
        <f>ER$11*ER41</f>
        <v>53.007589606632123</v>
      </c>
      <c r="FD41" s="49"/>
      <c r="FE41" s="49"/>
      <c r="FG41" s="281"/>
      <c r="FH41" s="97">
        <v>1982</v>
      </c>
      <c r="FI41" s="38">
        <f>HDD_by_Division18!I46</f>
        <v>6045</v>
      </c>
      <c r="FJ41" s="38">
        <f>HDD_by_Division18!J46</f>
        <v>3973</v>
      </c>
      <c r="FK41" s="38">
        <f t="shared" si="34"/>
        <v>4472.2771084337346</v>
      </c>
      <c r="FM41" s="38">
        <f>CDD_by_Division18!I46</f>
        <v>972</v>
      </c>
      <c r="FN41" s="38">
        <f>CDD_by_Division18!J46</f>
        <v>636</v>
      </c>
      <c r="FO41" s="94">
        <f t="shared" si="26"/>
        <v>744.33802816901402</v>
      </c>
      <c r="FP41" s="94"/>
      <c r="FQ41" s="325">
        <f t="shared" si="144"/>
        <v>1.0027262080433736</v>
      </c>
      <c r="FR41" s="281"/>
      <c r="FS41" s="13">
        <v>1982</v>
      </c>
      <c r="FT41" s="94">
        <f t="shared" si="89"/>
        <v>4472.2771084337346</v>
      </c>
      <c r="FU41" s="94">
        <f t="shared" si="90"/>
        <v>744.33802816901402</v>
      </c>
      <c r="FV41" s="94">
        <f t="shared" si="91"/>
        <v>9676.3943661971825</v>
      </c>
      <c r="FW41" s="94">
        <v>13</v>
      </c>
      <c r="FX41" s="94">
        <f t="shared" si="118"/>
        <v>169</v>
      </c>
      <c r="FY41" s="94">
        <f t="shared" si="119"/>
        <v>2197</v>
      </c>
      <c r="FZ41" s="94">
        <f t="shared" si="92"/>
        <v>1982</v>
      </c>
      <c r="GA41" s="9">
        <f>'Regional_intensity (aggregate)'!AT18</f>
        <v>19.953260008299264</v>
      </c>
      <c r="GB41" s="9">
        <f t="shared" si="93"/>
        <v>20.357428942253854</v>
      </c>
      <c r="GC41" s="9">
        <f t="shared" si="94"/>
        <v>20.386223562507293</v>
      </c>
      <c r="GD41" s="9">
        <f t="shared" si="44"/>
        <v>20.799162512893918</v>
      </c>
      <c r="GE41" s="327">
        <f t="shared" si="95"/>
        <v>0.97876195397933818</v>
      </c>
      <c r="GI41" s="97">
        <f t="shared" si="27"/>
        <v>1982</v>
      </c>
      <c r="GJ41" s="105">
        <f t="shared" si="28"/>
        <v>6045</v>
      </c>
      <c r="GK41" s="105">
        <f t="shared" si="29"/>
        <v>3973</v>
      </c>
      <c r="GL41" s="38">
        <f t="shared" si="145"/>
        <v>4558.565217391304</v>
      </c>
      <c r="GN41" s="325">
        <f t="shared" si="146"/>
        <v>1.032252135151257</v>
      </c>
      <c r="GP41" s="738">
        <v>1982</v>
      </c>
      <c r="GQ41" s="94">
        <f t="shared" si="96"/>
        <v>4558.565217391304</v>
      </c>
      <c r="GR41" s="94">
        <f t="shared" si="97"/>
        <v>59261.347826086952</v>
      </c>
      <c r="GS41" s="94">
        <v>13</v>
      </c>
      <c r="GT41" s="94">
        <f t="shared" si="120"/>
        <v>169</v>
      </c>
      <c r="GU41" s="17">
        <f t="shared" si="98"/>
        <v>0.97569451751078873</v>
      </c>
      <c r="GV41">
        <f t="shared" si="99"/>
        <v>1982</v>
      </c>
      <c r="GW41" s="9">
        <f>'Regional_intensity (aggregate)'!AS18</f>
        <v>49.037133846512546</v>
      </c>
      <c r="GX41" s="9">
        <f t="array" ref="GX41">SUMPRODUCT(GQ$11:GU$11,GQ41:GU41)+GP$11</f>
        <v>49.020970177143148</v>
      </c>
      <c r="GY41" s="9">
        <f t="shared" si="100"/>
        <v>48.590365506574159</v>
      </c>
      <c r="GZ41" s="9">
        <f t="shared" si="45"/>
        <v>48.574349101434237</v>
      </c>
      <c r="HA41" s="327">
        <f t="shared" si="101"/>
        <v>1.0091945869367445</v>
      </c>
      <c r="HB41" s="371"/>
      <c r="HD41" s="49"/>
      <c r="HQ41">
        <f t="shared" ref="HQ41:HQ60" si="147">HQ40+1</f>
        <v>1982</v>
      </c>
      <c r="HR41" s="17">
        <f t="shared" si="30"/>
        <v>0.99144871751390162</v>
      </c>
      <c r="HS41" s="17">
        <f t="shared" si="31"/>
        <v>0.99752144440463109</v>
      </c>
      <c r="HT41" s="17"/>
      <c r="HU41" s="620"/>
      <c r="HV41" s="17"/>
      <c r="HW41" s="17">
        <f>National!GB209</f>
        <v>0.151339933507809</v>
      </c>
      <c r="HX41" s="17">
        <f>National!GC209</f>
        <v>0.24418838784066083</v>
      </c>
      <c r="HY41" s="17">
        <f>National!GD209</f>
        <v>0.42157881213545989</v>
      </c>
      <c r="HZ41" s="17">
        <f>National!GE209</f>
        <v>0.18289286651607034</v>
      </c>
      <c r="IA41" s="17">
        <f t="shared" si="102"/>
        <v>0.99059130151114794</v>
      </c>
      <c r="IB41" s="17"/>
      <c r="IC41" s="17">
        <f>National!GB291</f>
        <v>0.27316932189104348</v>
      </c>
      <c r="ID41" s="17">
        <f>National!GC291</f>
        <v>0.36316143422572245</v>
      </c>
      <c r="IE41" s="17">
        <f>National!GD291</f>
        <v>0.2180875835494504</v>
      </c>
      <c r="IF41" s="17">
        <f>National!GE291</f>
        <v>0.14558166033378364</v>
      </c>
      <c r="IG41" s="17">
        <f t="shared" si="103"/>
        <v>1.0058509482621529</v>
      </c>
      <c r="IH41" s="17"/>
      <c r="II41" s="620"/>
      <c r="IJ41" s="17"/>
      <c r="IK41" s="625">
        <f>National!AS209</f>
        <v>0.990637257613182</v>
      </c>
      <c r="IL41" s="625">
        <f>National!AS291</f>
        <v>1.0057104139335244</v>
      </c>
      <c r="IN41">
        <f t="shared" si="122"/>
        <v>1982</v>
      </c>
      <c r="IO41" s="79">
        <f>National!H209</f>
        <v>2448.0879999999997</v>
      </c>
      <c r="IP41" s="40">
        <f t="shared" si="123"/>
        <v>2469.2028510951941</v>
      </c>
      <c r="IQ41" s="79">
        <f>National!H291</f>
        <v>7397.4920000000002</v>
      </c>
      <c r="IR41" s="40">
        <f t="shared" si="124"/>
        <v>7415.8726526577884</v>
      </c>
      <c r="IS41" s="94"/>
      <c r="IU41">
        <f t="shared" si="106"/>
        <v>1982</v>
      </c>
      <c r="IV41" s="40">
        <f t="shared" si="46"/>
        <v>2469.2028510951941</v>
      </c>
      <c r="IW41" s="40">
        <f t="shared" si="47"/>
        <v>2471.2254472422783</v>
      </c>
      <c r="IX41" s="40">
        <f t="shared" si="107"/>
        <v>7415.8726526577884</v>
      </c>
      <c r="IY41" s="40">
        <f t="shared" si="108"/>
        <v>7355.4891124841834</v>
      </c>
    </row>
    <row r="42" spans="2:259" x14ac:dyDescent="0.2">
      <c r="J42" s="94">
        <f t="shared" si="121"/>
        <v>1983</v>
      </c>
      <c r="K42" s="48">
        <f>'[16]LMDI-Prices'!EY129</f>
        <v>1.0717805921338015</v>
      </c>
      <c r="L42" s="12">
        <f t="shared" si="48"/>
        <v>1.0341698177815741</v>
      </c>
      <c r="M42" s="94">
        <f t="shared" si="49"/>
        <v>2744</v>
      </c>
      <c r="N42" s="12">
        <f t="shared" si="37"/>
        <v>1.0341698177815741</v>
      </c>
      <c r="Q42" s="739">
        <v>1983</v>
      </c>
      <c r="R42" s="721">
        <f>HDD_by_Division18!B47</f>
        <v>6467</v>
      </c>
      <c r="S42" s="38">
        <f>HDD_by_Division18!C47</f>
        <v>6014</v>
      </c>
      <c r="T42" s="94">
        <f t="shared" si="22"/>
        <v>6124.4878048780502</v>
      </c>
      <c r="V42">
        <f>CDD_by_Division18!B47</f>
        <v>488</v>
      </c>
      <c r="W42">
        <f>CDD_by_Division18!C47</f>
        <v>681</v>
      </c>
      <c r="X42" s="94">
        <f t="shared" si="23"/>
        <v>643.81651376146783</v>
      </c>
      <c r="Z42" s="325">
        <f t="shared" si="127"/>
        <v>1.0127964518860078</v>
      </c>
      <c r="AB42" s="738">
        <v>1983</v>
      </c>
      <c r="AC42" s="94">
        <f t="shared" si="50"/>
        <v>6124.4878048780502</v>
      </c>
      <c r="AD42" s="94">
        <f t="shared" si="51"/>
        <v>643.81651376146783</v>
      </c>
      <c r="AE42" s="94">
        <v>14</v>
      </c>
      <c r="AF42" s="94">
        <f t="shared" si="109"/>
        <v>196</v>
      </c>
      <c r="AG42" s="94">
        <f t="shared" si="110"/>
        <v>2744</v>
      </c>
      <c r="AH42">
        <f>'Regional_intensity (aggregate)'!E19</f>
        <v>12.804685499224682</v>
      </c>
      <c r="AI42" s="9">
        <f t="shared" si="52"/>
        <v>12.932484345828213</v>
      </c>
      <c r="AJ42" s="9">
        <f t="shared" si="53"/>
        <v>12.656997475091012</v>
      </c>
      <c r="AK42" s="9">
        <f t="shared" si="38"/>
        <v>12.783322301958362</v>
      </c>
      <c r="AL42" s="327">
        <f t="shared" si="54"/>
        <v>1.0116684880773912</v>
      </c>
      <c r="AM42" s="4"/>
      <c r="AN42" s="97">
        <f t="shared" si="128"/>
        <v>1983</v>
      </c>
      <c r="AO42" s="105">
        <f t="shared" si="125"/>
        <v>6467</v>
      </c>
      <c r="AP42" s="106">
        <f t="shared" si="126"/>
        <v>6014</v>
      </c>
      <c r="AQ42" s="94">
        <f t="shared" si="129"/>
        <v>6129.883720930231</v>
      </c>
      <c r="AS42" s="325">
        <f t="shared" si="130"/>
        <v>0.96850279638775405</v>
      </c>
      <c r="AT42" s="281"/>
      <c r="AU42" s="738">
        <v>1983</v>
      </c>
      <c r="AV42" s="94">
        <f t="shared" si="55"/>
        <v>6129.883720930231</v>
      </c>
      <c r="AW42" s="94">
        <f t="shared" si="56"/>
        <v>85818.372093023238</v>
      </c>
      <c r="AX42" s="94">
        <v>14</v>
      </c>
      <c r="AY42" s="94">
        <f t="shared" si="111"/>
        <v>196</v>
      </c>
      <c r="AZ42" s="17">
        <f t="shared" si="57"/>
        <v>1.0341698177815741</v>
      </c>
      <c r="BA42">
        <f t="shared" si="58"/>
        <v>1983</v>
      </c>
      <c r="BB42" s="17">
        <f>'Regional_intensity (aggregate)'!D19</f>
        <v>62.089122910097416</v>
      </c>
      <c r="BC42" s="9">
        <f t="shared" si="59"/>
        <v>62.15006937799005</v>
      </c>
      <c r="BD42" s="9">
        <f t="shared" si="60"/>
        <v>63.843546912348103</v>
      </c>
      <c r="BE42" s="9">
        <f t="shared" si="39"/>
        <v>63.906215516761783</v>
      </c>
      <c r="BF42" s="327">
        <f t="shared" si="61"/>
        <v>0.97251994779269757</v>
      </c>
      <c r="BG42" s="281"/>
      <c r="BH42" s="281"/>
      <c r="BJ42" s="49"/>
      <c r="BL42" s="739">
        <v>1983</v>
      </c>
      <c r="BM42" s="38">
        <f>HDD_by_Division18!D47</f>
        <v>6570</v>
      </c>
      <c r="BN42" s="38">
        <f>HDD_by_Division18!E47</f>
        <v>7047</v>
      </c>
      <c r="BO42" s="38">
        <f t="shared" si="24"/>
        <v>6880.6551724137935</v>
      </c>
      <c r="BQ42" s="38">
        <f>CDD_by_Division18!D47</f>
        <v>885</v>
      </c>
      <c r="BR42" s="38">
        <f>CDD_by_Division18!E47</f>
        <v>1121</v>
      </c>
      <c r="BS42" s="94">
        <f t="shared" si="32"/>
        <v>965.58536585365869</v>
      </c>
      <c r="BU42" s="325">
        <f t="shared" si="131"/>
        <v>1.0244604806617932</v>
      </c>
      <c r="BW42" s="738">
        <v>1983</v>
      </c>
      <c r="BX42" s="94">
        <f t="shared" si="62"/>
        <v>6880.6551724137935</v>
      </c>
      <c r="BY42" s="94">
        <f t="shared" si="63"/>
        <v>965.58536585365869</v>
      </c>
      <c r="BZ42" s="94">
        <v>14</v>
      </c>
      <c r="CA42" s="94">
        <f t="shared" si="112"/>
        <v>196</v>
      </c>
      <c r="CB42" s="94">
        <f t="shared" si="113"/>
        <v>2744</v>
      </c>
      <c r="CC42" s="94">
        <f t="shared" si="64"/>
        <v>1983</v>
      </c>
      <c r="CD42" s="9">
        <f>'Regional_intensity (aggregate)'!S19</f>
        <v>18.99688454279411</v>
      </c>
      <c r="CE42" s="9">
        <f t="array" ref="CE42">SUMPRODUCT(BX$11:CB$11,BX42:CB42)+BW$11</f>
        <v>19.029251538423811</v>
      </c>
      <c r="CF42" s="9">
        <f t="shared" si="65"/>
        <v>18.603592271932598</v>
      </c>
      <c r="CG42" s="9">
        <f t="shared" si="40"/>
        <v>18.635289174043358</v>
      </c>
      <c r="CH42" s="327">
        <f t="shared" si="66"/>
        <v>1.0211406627877389</v>
      </c>
      <c r="CI42" s="4"/>
      <c r="CK42" s="97">
        <f t="shared" si="132"/>
        <v>1983</v>
      </c>
      <c r="CL42" s="105">
        <f t="shared" si="133"/>
        <v>6570</v>
      </c>
      <c r="CM42" s="106">
        <f t="shared" si="134"/>
        <v>7047</v>
      </c>
      <c r="CN42" s="94">
        <f t="shared" si="135"/>
        <v>6701.5862068965516</v>
      </c>
      <c r="CP42" s="325">
        <f t="shared" si="136"/>
        <v>0.9987404825719578</v>
      </c>
      <c r="CR42">
        <f t="shared" si="67"/>
        <v>1983</v>
      </c>
      <c r="CS42" s="94">
        <f t="shared" si="68"/>
        <v>6701.5862068965516</v>
      </c>
      <c r="CT42" s="94">
        <f t="shared" si="69"/>
        <v>93822.206896551725</v>
      </c>
      <c r="CU42" s="94">
        <v>14</v>
      </c>
      <c r="CV42" s="94">
        <f t="shared" si="114"/>
        <v>196</v>
      </c>
      <c r="CW42" s="9">
        <f t="shared" si="70"/>
        <v>1.0341698177815741</v>
      </c>
      <c r="CX42">
        <f t="shared" si="71"/>
        <v>1983</v>
      </c>
      <c r="CY42" s="9">
        <f>'Regional_intensity (aggregate)'!R19</f>
        <v>72.788501610153872</v>
      </c>
      <c r="CZ42" s="9">
        <f t="shared" si="72"/>
        <v>73.452356014352816</v>
      </c>
      <c r="DA42" s="9">
        <f t="shared" si="73"/>
        <v>72.801772183988049</v>
      </c>
      <c r="DB42" s="9">
        <f t="shared" si="41"/>
        <v>73.465747620062785</v>
      </c>
      <c r="DC42" s="327">
        <f t="shared" si="74"/>
        <v>0.99981771633524752</v>
      </c>
      <c r="DD42" s="371"/>
      <c r="DE42" s="49"/>
      <c r="DF42" s="49"/>
      <c r="DH42" s="97">
        <v>1983</v>
      </c>
      <c r="DI42" s="38">
        <f>HDD_by_Division18!F47</f>
        <v>3271</v>
      </c>
      <c r="DJ42" s="38">
        <f>HDD_by_Division18!G47</f>
        <v>3963</v>
      </c>
      <c r="DK42" s="38">
        <f>HDD_by_Division18!H47</f>
        <v>2756</v>
      </c>
      <c r="DL42" s="38">
        <f t="shared" si="33"/>
        <v>3282.0585106382973</v>
      </c>
      <c r="DN42" s="38">
        <f>CDD_by_Division18!F47</f>
        <v>1791</v>
      </c>
      <c r="DO42" s="38">
        <f>CDD_by_Division18!G47</f>
        <v>1518</v>
      </c>
      <c r="DP42" s="38">
        <f>CDD_by_Division18!H47</f>
        <v>2221</v>
      </c>
      <c r="DQ42" s="38">
        <f t="shared" si="25"/>
        <v>1882.43537414966</v>
      </c>
      <c r="DS42" s="325">
        <f t="shared" si="137"/>
        <v>1.0058116651639522</v>
      </c>
      <c r="DT42" s="281"/>
      <c r="DU42" s="738">
        <v>1983</v>
      </c>
      <c r="DV42" s="94">
        <f t="shared" si="75"/>
        <v>3282.0585106382973</v>
      </c>
      <c r="DW42" s="94">
        <f t="shared" si="76"/>
        <v>1882.43537414966</v>
      </c>
      <c r="DX42" s="94">
        <f t="shared" si="77"/>
        <v>26354.09523809524</v>
      </c>
      <c r="DY42" s="94">
        <v>14</v>
      </c>
      <c r="DZ42" s="94">
        <f t="shared" si="115"/>
        <v>196</v>
      </c>
      <c r="EA42" s="94">
        <f t="shared" si="116"/>
        <v>2744</v>
      </c>
      <c r="EB42" s="94">
        <f t="shared" si="78"/>
        <v>1983</v>
      </c>
      <c r="EC42" s="9">
        <f>'Regional_intensity (aggregate)'!AG19</f>
        <v>26.74804878458087</v>
      </c>
      <c r="ED42" s="9">
        <f t="shared" si="79"/>
        <v>27.201932562751193</v>
      </c>
      <c r="EE42" s="9">
        <f t="shared" si="80"/>
        <v>26.55092741411169</v>
      </c>
      <c r="EF42" s="9">
        <f t="shared" si="42"/>
        <v>27.001466268205224</v>
      </c>
      <c r="EG42" s="327">
        <f t="shared" si="81"/>
        <v>1.0074242743914252</v>
      </c>
      <c r="EH42" s="4"/>
      <c r="EI42" s="97">
        <f t="shared" si="138"/>
        <v>1983</v>
      </c>
      <c r="EJ42" s="105">
        <f t="shared" si="139"/>
        <v>3271</v>
      </c>
      <c r="EK42" s="105">
        <f t="shared" si="140"/>
        <v>3963</v>
      </c>
      <c r="EL42" s="105">
        <f t="shared" si="141"/>
        <v>2756</v>
      </c>
      <c r="EM42" s="38">
        <f t="shared" si="142"/>
        <v>3210.6868131868141</v>
      </c>
      <c r="EO42" s="325">
        <f t="shared" si="143"/>
        <v>1.0389871777383755</v>
      </c>
      <c r="EQ42" s="738">
        <v>1983</v>
      </c>
      <c r="ER42" s="94">
        <f t="shared" si="82"/>
        <v>3210.6868131868141</v>
      </c>
      <c r="ES42" s="94">
        <f t="shared" si="83"/>
        <v>44949.615384615397</v>
      </c>
      <c r="ET42" s="94">
        <v>14</v>
      </c>
      <c r="EU42" s="94">
        <f t="shared" si="117"/>
        <v>196</v>
      </c>
      <c r="EV42" s="17">
        <f t="shared" si="84"/>
        <v>1.0341698177815741</v>
      </c>
      <c r="EW42" s="94">
        <f t="shared" si="85"/>
        <v>1983</v>
      </c>
      <c r="EX42" s="9">
        <f>'Regional_intensity (aggregate)'!AF19</f>
        <v>36.453213227450846</v>
      </c>
      <c r="EY42" s="9">
        <f t="shared" si="86"/>
        <v>36.215067423668316</v>
      </c>
      <c r="EZ42" s="9">
        <f t="shared" si="87"/>
        <v>37.276279673445238</v>
      </c>
      <c r="FA42" s="9">
        <f t="shared" si="43"/>
        <v>37.03275684517039</v>
      </c>
      <c r="FB42" s="327">
        <f t="shared" si="88"/>
        <v>0.97791983392106785</v>
      </c>
      <c r="FC42" s="371">
        <f>ER$11*ER42</f>
        <v>60.64366059739185</v>
      </c>
      <c r="FD42" s="49"/>
      <c r="FE42" s="49"/>
      <c r="FG42" s="281"/>
      <c r="FH42" s="97">
        <v>1983</v>
      </c>
      <c r="FI42" s="38">
        <f>HDD_by_Division18!I47</f>
        <v>5837</v>
      </c>
      <c r="FJ42" s="38">
        <f>HDD_by_Division18!J47</f>
        <v>3587</v>
      </c>
      <c r="FK42" s="38">
        <f t="shared" si="34"/>
        <v>4129.1686746987943</v>
      </c>
      <c r="FM42" s="38">
        <f>CDD_by_Division18!I47</f>
        <v>1033</v>
      </c>
      <c r="FN42" s="38">
        <f>CDD_by_Division18!J47</f>
        <v>768</v>
      </c>
      <c r="FO42" s="94">
        <f t="shared" si="26"/>
        <v>857.19718309859149</v>
      </c>
      <c r="FP42" s="94"/>
      <c r="FQ42" s="325">
        <f t="shared" si="144"/>
        <v>0.99846100508299807</v>
      </c>
      <c r="FR42" s="281"/>
      <c r="FS42" s="13">
        <v>1983</v>
      </c>
      <c r="FT42" s="94">
        <f t="shared" si="89"/>
        <v>4129.1686746987943</v>
      </c>
      <c r="FU42" s="94">
        <f t="shared" si="90"/>
        <v>857.19718309859149</v>
      </c>
      <c r="FV42" s="94">
        <f t="shared" si="91"/>
        <v>12000.760563380281</v>
      </c>
      <c r="FW42" s="94">
        <v>14</v>
      </c>
      <c r="FX42" s="94">
        <f t="shared" si="118"/>
        <v>196</v>
      </c>
      <c r="FY42" s="94">
        <f t="shared" si="119"/>
        <v>2744</v>
      </c>
      <c r="FZ42" s="94">
        <f t="shared" si="92"/>
        <v>1983</v>
      </c>
      <c r="GA42" s="9">
        <f>'Regional_intensity (aggregate)'!AT19</f>
        <v>21.066685036122859</v>
      </c>
      <c r="GB42" s="9">
        <f t="shared" si="93"/>
        <v>20.94310612365522</v>
      </c>
      <c r="GC42" s="9">
        <f t="shared" si="94"/>
        <v>20.807995068243375</v>
      </c>
      <c r="GD42" s="9">
        <f t="shared" si="44"/>
        <v>20.685933652469785</v>
      </c>
      <c r="GE42" s="327">
        <f t="shared" si="95"/>
        <v>1.0124322390038571</v>
      </c>
      <c r="GF42" s="4"/>
      <c r="GI42" s="97">
        <f t="shared" si="27"/>
        <v>1983</v>
      </c>
      <c r="GJ42" s="105">
        <f t="shared" si="28"/>
        <v>5837</v>
      </c>
      <c r="GK42" s="105">
        <f t="shared" si="29"/>
        <v>3587</v>
      </c>
      <c r="GL42" s="38">
        <f t="shared" si="145"/>
        <v>4222.869565217391</v>
      </c>
      <c r="GN42" s="325">
        <f t="shared" si="146"/>
        <v>0.98460979475555088</v>
      </c>
      <c r="GP42" s="738">
        <v>1983</v>
      </c>
      <c r="GQ42" s="94">
        <f t="shared" si="96"/>
        <v>4222.869565217391</v>
      </c>
      <c r="GR42" s="94">
        <f t="shared" si="97"/>
        <v>59120.173913043473</v>
      </c>
      <c r="GS42" s="94">
        <v>14</v>
      </c>
      <c r="GT42" s="94">
        <f t="shared" si="120"/>
        <v>196</v>
      </c>
      <c r="GU42" s="17">
        <f t="shared" si="98"/>
        <v>1.0341698177815741</v>
      </c>
      <c r="GV42">
        <f t="shared" si="99"/>
        <v>1983</v>
      </c>
      <c r="GW42" s="9">
        <f>'Regional_intensity (aggregate)'!AS19</f>
        <v>48.357362066645813</v>
      </c>
      <c r="GX42" s="9">
        <f t="array" ref="GX42">SUMPRODUCT(GQ$11:GU$11,GQ42:GU42)+GP$11</f>
        <v>47.177900917666776</v>
      </c>
      <c r="GY42" s="9">
        <f t="shared" si="100"/>
        <v>48.445414397065989</v>
      </c>
      <c r="GZ42" s="9">
        <f t="shared" si="45"/>
        <v>47.263805606065773</v>
      </c>
      <c r="HA42" s="327">
        <f t="shared" si="101"/>
        <v>0.99818244241449794</v>
      </c>
      <c r="HB42" s="371"/>
      <c r="HD42" s="49"/>
      <c r="HF42" s="566" t="s">
        <v>1459</v>
      </c>
      <c r="HQ42">
        <f t="shared" si="147"/>
        <v>1983</v>
      </c>
      <c r="HR42" s="17">
        <f t="shared" si="30"/>
        <v>1.0097648979634748</v>
      </c>
      <c r="HS42" s="17">
        <f t="shared" si="31"/>
        <v>0.99669172766699043</v>
      </c>
      <c r="HT42" s="17"/>
      <c r="HU42" s="620"/>
      <c r="HV42" s="17"/>
      <c r="HW42" s="17">
        <f>National!GB210</f>
        <v>0.1500886900447545</v>
      </c>
      <c r="HX42" s="17">
        <f>National!GC210</f>
        <v>0.24355232907330318</v>
      </c>
      <c r="HY42" s="17">
        <f>National!GD210</f>
        <v>0.42185006723210733</v>
      </c>
      <c r="HZ42" s="17">
        <f>National!GE210</f>
        <v>0.18450891364983502</v>
      </c>
      <c r="IA42" s="17">
        <f t="shared" si="102"/>
        <v>1.0123259553144548</v>
      </c>
      <c r="IB42" s="17"/>
      <c r="IC42" s="17">
        <f>National!GB292</f>
        <v>0.27170599876032958</v>
      </c>
      <c r="ID42" s="17">
        <f>National!GC292</f>
        <v>0.3597725694560146</v>
      </c>
      <c r="IE42" s="17">
        <f>National!GD292</f>
        <v>0.21812140137746647</v>
      </c>
      <c r="IF42" s="17">
        <f>National!GE292</f>
        <v>0.15040003040618941</v>
      </c>
      <c r="IG42" s="17">
        <f t="shared" si="103"/>
        <v>0.98737840682268274</v>
      </c>
      <c r="IH42" s="17"/>
      <c r="II42" s="620"/>
      <c r="IJ42" s="17"/>
      <c r="IK42" s="625">
        <f>National!AS210</f>
        <v>1.0123090441250191</v>
      </c>
      <c r="IL42" s="625">
        <f>National!AS292</f>
        <v>0.98725378846767897</v>
      </c>
      <c r="IN42">
        <f t="shared" si="122"/>
        <v>1983</v>
      </c>
      <c r="IO42" s="79">
        <f>National!H210</f>
        <v>2562.2370000000001</v>
      </c>
      <c r="IP42" s="40">
        <f t="shared" si="123"/>
        <v>2537.4589720514145</v>
      </c>
      <c r="IQ42" s="79">
        <f>National!H292</f>
        <v>6809.3019999999997</v>
      </c>
      <c r="IR42" s="40">
        <f t="shared" si="124"/>
        <v>6831.9037983177577</v>
      </c>
      <c r="IS42" s="94"/>
      <c r="IU42">
        <f t="shared" si="106"/>
        <v>1983</v>
      </c>
      <c r="IV42" s="40">
        <f t="shared" si="46"/>
        <v>2537.4589720514145</v>
      </c>
      <c r="IW42" s="40">
        <f t="shared" si="47"/>
        <v>2531.0818024101013</v>
      </c>
      <c r="IX42" s="40">
        <f t="shared" si="107"/>
        <v>6831.9037983177577</v>
      </c>
      <c r="IY42" s="40">
        <f t="shared" si="108"/>
        <v>6897.2153660395143</v>
      </c>
    </row>
    <row r="43" spans="2:259" x14ac:dyDescent="0.2">
      <c r="B43" s="49"/>
      <c r="C43" s="49"/>
      <c r="D43" s="49"/>
      <c r="E43" s="49"/>
      <c r="F43" s="49"/>
      <c r="G43" s="49"/>
      <c r="H43" s="49"/>
      <c r="I43" s="49"/>
      <c r="J43" s="94">
        <f t="shared" si="121"/>
        <v>1984</v>
      </c>
      <c r="K43" s="378">
        <f>'[16]LMDI-Prices'!EY130</f>
        <v>1.044843084981804</v>
      </c>
      <c r="L43" s="12">
        <f t="shared" si="48"/>
        <v>1.0491179294455588</v>
      </c>
      <c r="M43" s="94">
        <f t="shared" si="49"/>
        <v>3375</v>
      </c>
      <c r="N43" s="12">
        <f t="shared" si="37"/>
        <v>1.0491179294455588</v>
      </c>
      <c r="Q43" s="739">
        <v>1984</v>
      </c>
      <c r="R43" s="721">
        <f>HDD_by_Division18!B48</f>
        <v>6604</v>
      </c>
      <c r="S43" s="38">
        <f>HDD_by_Division18!C48</f>
        <v>6052</v>
      </c>
      <c r="T43" s="94">
        <f t="shared" si="22"/>
        <v>6186.6341463414647</v>
      </c>
      <c r="V43">
        <f>CDD_by_Division18!B48</f>
        <v>423</v>
      </c>
      <c r="W43">
        <f>CDD_by_Division18!C48</f>
        <v>566</v>
      </c>
      <c r="X43" s="94">
        <f t="shared" si="23"/>
        <v>538.44954128440372</v>
      </c>
      <c r="Z43" s="325">
        <f t="shared" si="127"/>
        <v>1.0000920930681116</v>
      </c>
      <c r="AB43" s="738">
        <v>1984</v>
      </c>
      <c r="AC43" s="94">
        <f t="shared" si="50"/>
        <v>6186.6341463414647</v>
      </c>
      <c r="AD43" s="94">
        <f t="shared" si="51"/>
        <v>538.44954128440372</v>
      </c>
      <c r="AE43" s="94">
        <v>15</v>
      </c>
      <c r="AF43" s="94">
        <f t="shared" si="109"/>
        <v>225</v>
      </c>
      <c r="AG43" s="94">
        <f t="shared" si="110"/>
        <v>3375</v>
      </c>
      <c r="AH43">
        <f>'Regional_intensity (aggregate)'!E20</f>
        <v>13.035881370822025</v>
      </c>
      <c r="AI43" s="9">
        <f t="shared" si="52"/>
        <v>12.918417059355189</v>
      </c>
      <c r="AJ43" s="9">
        <f t="shared" si="53"/>
        <v>13.073516416843226</v>
      </c>
      <c r="AK43" s="9">
        <f t="shared" si="38"/>
        <v>12.955712981795701</v>
      </c>
      <c r="AL43" s="327">
        <f t="shared" si="54"/>
        <v>0.99712127595811073</v>
      </c>
      <c r="AM43" s="4"/>
      <c r="AN43" s="97">
        <f t="shared" si="128"/>
        <v>1984</v>
      </c>
      <c r="AO43" s="105">
        <f t="shared" si="125"/>
        <v>6604</v>
      </c>
      <c r="AP43" s="106">
        <f t="shared" si="126"/>
        <v>6052</v>
      </c>
      <c r="AQ43" s="94">
        <f t="shared" si="129"/>
        <v>6193.2093023255793</v>
      </c>
      <c r="AS43" s="325">
        <f t="shared" si="130"/>
        <v>0.97615104333945146</v>
      </c>
      <c r="AT43" s="281"/>
      <c r="AU43" s="738">
        <v>1984</v>
      </c>
      <c r="AV43" s="94">
        <f t="shared" si="55"/>
        <v>6193.2093023255793</v>
      </c>
      <c r="AW43" s="94">
        <f t="shared" si="56"/>
        <v>92898.139534883696</v>
      </c>
      <c r="AX43" s="94">
        <v>15</v>
      </c>
      <c r="AY43" s="94">
        <f t="shared" si="111"/>
        <v>225</v>
      </c>
      <c r="AZ43" s="17">
        <f t="shared" si="57"/>
        <v>1.0491179294455588</v>
      </c>
      <c r="BA43">
        <f t="shared" si="58"/>
        <v>1984</v>
      </c>
      <c r="BB43" s="365">
        <f>'Regional_intensity (aggregate)'!D20</f>
        <v>65.374942234531076</v>
      </c>
      <c r="BC43" s="366">
        <f t="shared" si="59"/>
        <v>65.19708191648661</v>
      </c>
      <c r="BD43" s="366">
        <f t="shared" si="60"/>
        <v>66.74365291355808</v>
      </c>
      <c r="BE43" s="9">
        <f t="shared" si="39"/>
        <v>66.562068855065647</v>
      </c>
      <c r="BF43" s="367">
        <f t="shared" si="61"/>
        <v>0.9794930211446522</v>
      </c>
      <c r="BG43" s="281"/>
      <c r="BH43" s="281"/>
      <c r="BJ43" s="49"/>
      <c r="BL43" s="739">
        <v>1984</v>
      </c>
      <c r="BM43" s="38">
        <f>HDD_by_Division18!D48</f>
        <v>6552</v>
      </c>
      <c r="BN43" s="38">
        <f>HDD_by_Division18!E48</f>
        <v>6728</v>
      </c>
      <c r="BO43" s="38">
        <f t="shared" si="24"/>
        <v>6737.7931034482754</v>
      </c>
      <c r="BQ43" s="38">
        <f>CDD_by_Division18!D48</f>
        <v>684</v>
      </c>
      <c r="BR43" s="38">
        <f>CDD_by_Division18!E48</f>
        <v>903</v>
      </c>
      <c r="BS43" s="94">
        <f t="shared" si="32"/>
        <v>758.78048780487825</v>
      </c>
      <c r="BU43" s="325">
        <f t="shared" si="131"/>
        <v>0.99867068165673489</v>
      </c>
      <c r="BW43" s="88">
        <v>1984</v>
      </c>
      <c r="BX43" s="745">
        <f t="shared" si="62"/>
        <v>6737.7931034482754</v>
      </c>
      <c r="BY43" s="745">
        <f t="shared" si="63"/>
        <v>758.78048780487825</v>
      </c>
      <c r="BZ43" s="745">
        <v>15</v>
      </c>
      <c r="CA43" s="745">
        <f t="shared" si="112"/>
        <v>225</v>
      </c>
      <c r="CB43" s="745">
        <f t="shared" si="113"/>
        <v>3375</v>
      </c>
      <c r="CC43" s="745">
        <f t="shared" si="64"/>
        <v>1984</v>
      </c>
      <c r="CD43" s="366">
        <f>'Regional_intensity (aggregate)'!S20</f>
        <v>18.940612789831782</v>
      </c>
      <c r="CE43" s="366">
        <f>SUMPRODUCT(BX$11:CB$11,BX43:CB43)+BW$11</f>
        <v>18.937807318931952</v>
      </c>
      <c r="CF43" s="366">
        <f t="shared" si="65"/>
        <v>18.987200861055932</v>
      </c>
      <c r="CG43" s="366">
        <f t="shared" si="40"/>
        <v>18.98438848956215</v>
      </c>
      <c r="CH43" s="367">
        <f t="shared" si="66"/>
        <v>0.99754634337282932</v>
      </c>
      <c r="CI43" s="4"/>
      <c r="CK43" s="97">
        <f t="shared" si="132"/>
        <v>1984</v>
      </c>
      <c r="CL43" s="105">
        <f t="shared" si="133"/>
        <v>6552</v>
      </c>
      <c r="CM43" s="106">
        <f t="shared" si="134"/>
        <v>6728</v>
      </c>
      <c r="CN43" s="94">
        <f t="shared" si="135"/>
        <v>6600.5517241379312</v>
      </c>
      <c r="CP43" s="325">
        <f t="shared" si="136"/>
        <v>0.98707282808524721</v>
      </c>
      <c r="CR43" s="88">
        <f t="shared" si="67"/>
        <v>1984</v>
      </c>
      <c r="CS43" s="745">
        <f t="shared" si="68"/>
        <v>6600.5517241379312</v>
      </c>
      <c r="CT43" s="745">
        <f t="shared" si="69"/>
        <v>99008.275862068971</v>
      </c>
      <c r="CU43" s="94">
        <v>15</v>
      </c>
      <c r="CV43" s="745">
        <f t="shared" si="114"/>
        <v>225</v>
      </c>
      <c r="CW43" s="366">
        <f t="shared" si="70"/>
        <v>1.0491179294455588</v>
      </c>
      <c r="CX43" s="88">
        <f t="shared" si="71"/>
        <v>1984</v>
      </c>
      <c r="CY43" s="366">
        <f>'Regional_intensity (aggregate)'!R20</f>
        <v>74.564560861363319</v>
      </c>
      <c r="CZ43" s="366">
        <f t="shared" si="72"/>
        <v>74.290007997274429</v>
      </c>
      <c r="DA43" s="366">
        <f t="shared" si="73"/>
        <v>74.632702368618425</v>
      </c>
      <c r="DB43" s="366">
        <f t="shared" si="41"/>
        <v>74.357898601878674</v>
      </c>
      <c r="DC43" s="367">
        <f t="shared" si="74"/>
        <v>0.99908697521203849</v>
      </c>
      <c r="DD43" s="371"/>
      <c r="DE43" s="49"/>
      <c r="DF43" s="49"/>
      <c r="DH43" s="97">
        <v>1984</v>
      </c>
      <c r="DI43" s="38">
        <f>HDD_by_Division18!F48</f>
        <v>2979</v>
      </c>
      <c r="DJ43" s="38">
        <f>HDD_by_Division18!G48</f>
        <v>3519</v>
      </c>
      <c r="DK43" s="38">
        <f>HDD_by_Division18!H48</f>
        <v>2262</v>
      </c>
      <c r="DL43" s="38">
        <f t="shared" si="33"/>
        <v>2909.4414893617018</v>
      </c>
      <c r="DN43" s="38">
        <f>CDD_by_Division18!F48</f>
        <v>1727</v>
      </c>
      <c r="DO43" s="38">
        <f>CDD_by_Division18!G48</f>
        <v>1438</v>
      </c>
      <c r="DP43" s="38">
        <f>CDD_by_Division18!H48</f>
        <v>2396</v>
      </c>
      <c r="DQ43" s="38">
        <f t="shared" si="25"/>
        <v>1890.1224489795918</v>
      </c>
      <c r="DS43" s="325">
        <f t="shared" si="137"/>
        <v>0.98980030982523404</v>
      </c>
      <c r="DT43" s="281"/>
      <c r="DU43" s="88">
        <v>1984</v>
      </c>
      <c r="DV43" s="745">
        <f t="shared" si="75"/>
        <v>2909.4414893617018</v>
      </c>
      <c r="DW43" s="745">
        <f t="shared" si="76"/>
        <v>1890.1224489795918</v>
      </c>
      <c r="DX43" s="745">
        <f t="shared" si="77"/>
        <v>28351.836734693876</v>
      </c>
      <c r="DY43" s="745">
        <v>15</v>
      </c>
      <c r="DZ43" s="745">
        <f t="shared" si="115"/>
        <v>225</v>
      </c>
      <c r="EA43" s="745">
        <f t="shared" si="116"/>
        <v>3375</v>
      </c>
      <c r="EB43" s="745">
        <f t="shared" si="78"/>
        <v>1984</v>
      </c>
      <c r="EC43" s="366">
        <f>'Regional_intensity (aggregate)'!AG20</f>
        <v>27.790505842573879</v>
      </c>
      <c r="ED43" s="366">
        <f t="shared" si="79"/>
        <v>27.519183678713453</v>
      </c>
      <c r="EE43" s="366">
        <f t="shared" si="80"/>
        <v>28.08970722805034</v>
      </c>
      <c r="EF43" s="366">
        <f t="shared" si="42"/>
        <v>27.815463923862445</v>
      </c>
      <c r="EG43" s="367">
        <f t="shared" si="81"/>
        <v>0.98934836226496237</v>
      </c>
      <c r="EH43" s="4"/>
      <c r="EI43" s="97">
        <f t="shared" si="138"/>
        <v>1984</v>
      </c>
      <c r="EJ43" s="105">
        <f t="shared" si="139"/>
        <v>2979</v>
      </c>
      <c r="EK43" s="105">
        <f t="shared" si="140"/>
        <v>3519</v>
      </c>
      <c r="EL43" s="105">
        <f t="shared" si="141"/>
        <v>2262</v>
      </c>
      <c r="EM43" s="38">
        <f t="shared" si="142"/>
        <v>2815.9285714285725</v>
      </c>
      <c r="EO43" s="325">
        <f t="shared" si="143"/>
        <v>0.94809223081184979</v>
      </c>
      <c r="EP43" s="94"/>
      <c r="EQ43" s="738">
        <v>1984</v>
      </c>
      <c r="ER43" s="745">
        <f t="shared" si="82"/>
        <v>2815.9285714285725</v>
      </c>
      <c r="ES43" s="745">
        <f t="shared" si="83"/>
        <v>42238.928571428587</v>
      </c>
      <c r="ET43" s="94">
        <v>15</v>
      </c>
      <c r="EU43" s="745">
        <f t="shared" si="117"/>
        <v>225</v>
      </c>
      <c r="EV43" s="365">
        <f t="shared" si="84"/>
        <v>1.0491179294455588</v>
      </c>
      <c r="EW43" s="745">
        <f t="shared" si="85"/>
        <v>1984</v>
      </c>
      <c r="EX43" s="366">
        <f>'Regional_intensity (aggregate)'!AF20</f>
        <v>40.193290353080627</v>
      </c>
      <c r="EY43" s="366">
        <f t="shared" si="86"/>
        <v>40.841411492841608</v>
      </c>
      <c r="EZ43" s="366">
        <f t="shared" si="87"/>
        <v>38.795761597821617</v>
      </c>
      <c r="FA43" s="366">
        <f t="shared" si="43"/>
        <v>39.421347435751116</v>
      </c>
      <c r="FB43" s="367">
        <f t="shared" si="88"/>
        <v>1.0360227173717214</v>
      </c>
      <c r="FC43" s="371">
        <f>ER$11*ER43</f>
        <v>53.187441344587064</v>
      </c>
      <c r="FD43" s="49"/>
      <c r="FE43" s="49"/>
      <c r="FG43" s="281"/>
      <c r="FH43" s="97">
        <v>1984</v>
      </c>
      <c r="FI43" s="38">
        <f>HDD_by_Division18!I48</f>
        <v>6035</v>
      </c>
      <c r="FJ43" s="38">
        <f>HDD_by_Division18!J48</f>
        <v>3660</v>
      </c>
      <c r="FK43" s="38">
        <f t="shared" si="34"/>
        <v>4232.2891566265052</v>
      </c>
      <c r="FM43" s="38">
        <f>CDD_by_Division18!I48</f>
        <v>1065</v>
      </c>
      <c r="FN43" s="38">
        <f>CDD_by_Division18!J48</f>
        <v>958</v>
      </c>
      <c r="FO43" s="94">
        <f t="shared" si="26"/>
        <v>1003.1408450704225</v>
      </c>
      <c r="FP43" s="94"/>
      <c r="FQ43" s="325">
        <f t="shared" si="144"/>
        <v>1.0097894194669017</v>
      </c>
      <c r="FR43" s="281"/>
      <c r="FS43" s="746">
        <v>1984</v>
      </c>
      <c r="FT43" s="745">
        <f t="shared" si="89"/>
        <v>4232.2891566265052</v>
      </c>
      <c r="FU43" s="745">
        <f t="shared" si="90"/>
        <v>1003.1408450704225</v>
      </c>
      <c r="FV43" s="745">
        <f t="shared" si="91"/>
        <v>15047.112676056338</v>
      </c>
      <c r="FW43" s="745">
        <v>15</v>
      </c>
      <c r="FX43" s="745">
        <f t="shared" si="118"/>
        <v>225</v>
      </c>
      <c r="FY43" s="745">
        <f t="shared" si="119"/>
        <v>3375</v>
      </c>
      <c r="FZ43" s="745">
        <f t="shared" si="92"/>
        <v>1984</v>
      </c>
      <c r="GA43" s="366">
        <f>'Regional_intensity (aggregate)'!AT20</f>
        <v>21.210387821037628</v>
      </c>
      <c r="GB43" s="366">
        <f t="shared" si="93"/>
        <v>21.402858353856637</v>
      </c>
      <c r="GC43" s="366">
        <f t="shared" si="94"/>
        <v>20.3389910444657</v>
      </c>
      <c r="GD43" s="366">
        <f t="shared" si="44"/>
        <v>20.523554215887138</v>
      </c>
      <c r="GE43" s="367">
        <f t="shared" si="95"/>
        <v>1.042843658009724</v>
      </c>
      <c r="GF43" s="287"/>
      <c r="GI43" s="97">
        <f t="shared" si="27"/>
        <v>1984</v>
      </c>
      <c r="GJ43" s="105">
        <f t="shared" si="28"/>
        <v>6035</v>
      </c>
      <c r="GK43" s="105">
        <f t="shared" si="29"/>
        <v>3660</v>
      </c>
      <c r="GL43" s="38">
        <f t="shared" si="145"/>
        <v>4331.195652173913</v>
      </c>
      <c r="GN43" s="325">
        <f t="shared" si="146"/>
        <v>1.0002896035314479</v>
      </c>
      <c r="GP43" s="88">
        <v>1984</v>
      </c>
      <c r="GQ43" s="745">
        <f t="shared" si="96"/>
        <v>4331.195652173913</v>
      </c>
      <c r="GR43" s="745">
        <f t="shared" si="97"/>
        <v>64967.934782608696</v>
      </c>
      <c r="GS43" s="745">
        <v>15</v>
      </c>
      <c r="GT43" s="745">
        <f t="shared" si="120"/>
        <v>225</v>
      </c>
      <c r="GU43" s="365">
        <f t="shared" si="98"/>
        <v>1.0491179294455588</v>
      </c>
      <c r="GV43" s="88">
        <f t="shared" si="99"/>
        <v>1984</v>
      </c>
      <c r="GW43" s="366">
        <f>'Regional_intensity (aggregate)'!AS20</f>
        <v>47.060415609236522</v>
      </c>
      <c r="GX43" s="366">
        <f t="array" ref="GX43">SUMPRODUCT(GQ$11:GU$11,GQ43:GU43)+GP$11</f>
        <v>47.432621375577881</v>
      </c>
      <c r="GY43" s="366">
        <f t="shared" si="100"/>
        <v>47.061078503613324</v>
      </c>
      <c r="GZ43" s="366">
        <f t="shared" si="45"/>
        <v>47.433289512855879</v>
      </c>
      <c r="HA43" s="367">
        <f t="shared" si="101"/>
        <v>0.9999859141694607</v>
      </c>
      <c r="HB43" s="371"/>
      <c r="HD43" s="49"/>
      <c r="HF43" s="566" t="s">
        <v>22</v>
      </c>
      <c r="HG43" s="566" t="s">
        <v>23</v>
      </c>
      <c r="HQ43">
        <f t="shared" si="147"/>
        <v>1984</v>
      </c>
      <c r="HR43" s="17">
        <f t="shared" si="30"/>
        <v>0.9966890643004771</v>
      </c>
      <c r="HS43" s="17">
        <f t="shared" si="31"/>
        <v>0.97757683087181124</v>
      </c>
      <c r="HT43" s="17"/>
      <c r="HU43" s="620"/>
      <c r="HV43" s="17"/>
      <c r="HW43" s="17">
        <f>National!GB211</f>
        <v>0.14835767059576593</v>
      </c>
      <c r="HX43" s="17">
        <f>National!GC211</f>
        <v>0.24136349079119138</v>
      </c>
      <c r="HY43" s="17">
        <f>National!GD211</f>
        <v>0.42661908865966269</v>
      </c>
      <c r="HZ43" s="17">
        <f>National!GE211</f>
        <v>0.18365974995338</v>
      </c>
      <c r="IA43" s="17">
        <f t="shared" si="102"/>
        <v>1.0023051596120198</v>
      </c>
      <c r="IB43" s="17"/>
      <c r="IC43" s="17">
        <f>National!GB293</f>
        <v>0.27453550934636856</v>
      </c>
      <c r="ID43" s="17">
        <f>National!GC293</f>
        <v>0.35636531701839469</v>
      </c>
      <c r="IE43" s="17">
        <f>National!GD293</f>
        <v>0.21868185181523558</v>
      </c>
      <c r="IF43" s="17">
        <f>National!GE293</f>
        <v>0.15041732182000125</v>
      </c>
      <c r="IG43" s="17">
        <f t="shared" si="103"/>
        <v>1.0019201315361441</v>
      </c>
      <c r="IH43" s="17"/>
      <c r="II43" s="620"/>
      <c r="IJ43" s="17"/>
      <c r="IK43" s="625">
        <f>National!AS211</f>
        <v>1.0018204444107732</v>
      </c>
      <c r="IL43" s="625">
        <f>National!AS293</f>
        <v>1.0020734287112292</v>
      </c>
      <c r="IN43">
        <f t="shared" si="122"/>
        <v>1984</v>
      </c>
      <c r="IO43" s="79">
        <f>National!H211</f>
        <v>2661.6750000000002</v>
      </c>
      <c r="IP43" s="40">
        <f t="shared" si="123"/>
        <v>2670.5169097727462</v>
      </c>
      <c r="IQ43" s="79">
        <f>National!H293</f>
        <v>7186.473</v>
      </c>
      <c r="IR43" s="40">
        <f t="shared" si="124"/>
        <v>7351.3127286282379</v>
      </c>
      <c r="IS43" s="94"/>
      <c r="IU43">
        <f t="shared" si="106"/>
        <v>1984</v>
      </c>
      <c r="IV43" s="40">
        <f t="shared" si="46"/>
        <v>2670.5169097727462</v>
      </c>
      <c r="IW43" s="40">
        <f t="shared" si="47"/>
        <v>2656.8383734327567</v>
      </c>
      <c r="IX43" s="40">
        <f t="shared" si="107"/>
        <v>7351.3127286282379</v>
      </c>
      <c r="IY43" s="40">
        <f t="shared" si="108"/>
        <v>7171.6031920360892</v>
      </c>
    </row>
    <row r="44" spans="2:259" x14ac:dyDescent="0.2">
      <c r="J44" s="94">
        <f t="shared" si="121"/>
        <v>1985</v>
      </c>
      <c r="K44" s="48">
        <f>'[16]LMDI-Prices'!EY131</f>
        <v>1</v>
      </c>
      <c r="L44" s="12">
        <f t="shared" si="48"/>
        <v>1.0272335591107802</v>
      </c>
      <c r="M44" s="94">
        <f t="shared" si="49"/>
        <v>4096</v>
      </c>
      <c r="N44" s="12">
        <f t="shared" si="37"/>
        <v>1.0272335591107802</v>
      </c>
      <c r="Q44" s="739">
        <v>1985</v>
      </c>
      <c r="R44" s="721">
        <f>HDD_by_Division18!B49</f>
        <v>6749</v>
      </c>
      <c r="S44" s="38">
        <f>HDD_by_Division18!C49</f>
        <v>5971</v>
      </c>
      <c r="T44" s="94">
        <f t="shared" si="22"/>
        <v>6160.7560975609758</v>
      </c>
      <c r="V44">
        <f>CDD_by_Division18!B49</f>
        <v>324</v>
      </c>
      <c r="W44">
        <f>CDD_by_Division18!C49</f>
        <v>509</v>
      </c>
      <c r="X44" s="94">
        <f t="shared" si="23"/>
        <v>473.35779816513764</v>
      </c>
      <c r="Z44" s="325">
        <f t="shared" si="127"/>
        <v>0.98854195565822223</v>
      </c>
      <c r="AB44" s="738">
        <v>1985</v>
      </c>
      <c r="AC44" s="94">
        <f>T44</f>
        <v>6160.7560975609758</v>
      </c>
      <c r="AD44" s="94">
        <f>X44</f>
        <v>473.35779816513764</v>
      </c>
      <c r="AE44" s="94">
        <v>16</v>
      </c>
      <c r="AF44" s="94">
        <f t="shared" si="109"/>
        <v>256</v>
      </c>
      <c r="AG44" s="94">
        <f t="shared" si="110"/>
        <v>4096</v>
      </c>
      <c r="AH44" s="9">
        <f>'Regional_intensity (aggregate)'!E21</f>
        <v>12.833085149757661</v>
      </c>
      <c r="AI44" s="9">
        <f t="shared" ref="AI44:AI69" si="148">SUMPRODUCT(AC$23:AG$23,AC44:AG44)+AB$23</f>
        <v>13.43139446855777</v>
      </c>
      <c r="AJ44" s="9">
        <f>AH44/AL44</f>
        <v>13.068640894136406</v>
      </c>
      <c r="AK44" s="9">
        <f t="shared" ref="AK44:AK73" si="149">AC$23*T$82+AD$23*X$82+AE$23*AE44+AF$23*AF44+AG$23*AG44+AB$23</f>
        <v>13.677932388719972</v>
      </c>
      <c r="AL44" s="327">
        <f>AI44/AK44</f>
        <v>0.98197549796594119</v>
      </c>
      <c r="AN44" s="97">
        <f t="shared" si="128"/>
        <v>1985</v>
      </c>
      <c r="AO44" s="105">
        <f t="shared" si="125"/>
        <v>6749</v>
      </c>
      <c r="AP44" s="106">
        <f t="shared" si="126"/>
        <v>5971</v>
      </c>
      <c r="AQ44" s="94">
        <f t="shared" si="129"/>
        <v>6170.0232558139514</v>
      </c>
      <c r="AS44" s="325">
        <f t="shared" si="130"/>
        <v>0.97335499139130988</v>
      </c>
      <c r="AT44" s="281"/>
      <c r="AU44" s="738">
        <v>1985</v>
      </c>
      <c r="AV44" s="94">
        <f>AQ44</f>
        <v>6170.0232558139514</v>
      </c>
      <c r="AW44" s="94">
        <f>AV44*AX44</f>
        <v>98720.372093023223</v>
      </c>
      <c r="AX44" s="94">
        <v>16</v>
      </c>
      <c r="AY44" s="94">
        <f t="shared" ref="AY44:AY69" si="150">AX44*AX44</f>
        <v>256</v>
      </c>
      <c r="AZ44" s="17">
        <f t="shared" si="57"/>
        <v>1.0272335591107802</v>
      </c>
      <c r="BA44">
        <f>AU44</f>
        <v>1985</v>
      </c>
      <c r="BB44" s="17">
        <f>'Regional_intensity (aggregate)'!D21</f>
        <v>63.904558078624703</v>
      </c>
      <c r="BC44" s="9">
        <f t="shared" ref="BC44:BC68" si="151">SUMPRODUCT(AV$23:AZ$23,AV44:AZ44)+AU$23</f>
        <v>64.208980656989809</v>
      </c>
      <c r="BD44" s="9">
        <f>BB44/BF44</f>
        <v>63.169975688010467</v>
      </c>
      <c r="BE44" s="9">
        <f t="shared" ref="BE44:BE73" si="152">AV$23*AQ$82+AW$23*AX44*AQ$82+AX$23*AX44+AY$23*AY44+AZ$23*AZ44+AU$23</f>
        <v>63.470898931240555</v>
      </c>
      <c r="BF44" s="327">
        <f>BC44/BE44</f>
        <v>1.0116286635005569</v>
      </c>
      <c r="BG44" s="281"/>
      <c r="BH44" s="281"/>
      <c r="BJ44" s="49"/>
      <c r="BL44" s="739">
        <v>1985</v>
      </c>
      <c r="BM44" s="38">
        <f>HDD_by_Division18!D49</f>
        <v>6668</v>
      </c>
      <c r="BN44" s="38">
        <f>HDD_by_Division18!E49</f>
        <v>7262</v>
      </c>
      <c r="BO44" s="38">
        <f t="shared" si="24"/>
        <v>7028.7586206896549</v>
      </c>
      <c r="BQ44" s="38">
        <f>CDD_by_Division18!D49</f>
        <v>602</v>
      </c>
      <c r="BR44" s="38">
        <f>CDD_by_Division18!E49</f>
        <v>780</v>
      </c>
      <c r="BS44" s="94">
        <f t="shared" si="32"/>
        <v>662.78048780487825</v>
      </c>
      <c r="BU44" s="325">
        <f t="shared" si="131"/>
        <v>0.98749994356049631</v>
      </c>
      <c r="BW44" s="738">
        <v>1985</v>
      </c>
      <c r="BX44" s="94">
        <f t="shared" ref="BX44:BX68" si="153">BO44</f>
        <v>7028.7586206896549</v>
      </c>
      <c r="BY44" s="94">
        <f>BS44</f>
        <v>662.78048780487825</v>
      </c>
      <c r="BZ44" s="94">
        <v>16</v>
      </c>
      <c r="CA44" s="94">
        <f t="shared" si="112"/>
        <v>256</v>
      </c>
      <c r="CB44" s="94">
        <f t="shared" si="113"/>
        <v>4096</v>
      </c>
      <c r="CC44" s="94">
        <f>BW44</f>
        <v>1985</v>
      </c>
      <c r="CD44" s="9">
        <f>'Regional_intensity (aggregate)'!S21</f>
        <v>18.266185750626668</v>
      </c>
      <c r="CE44" s="9">
        <f>SUMPRODUCT(BX$23:CB$23,BX44:CB44)+BW$23</f>
        <v>18.774328947396409</v>
      </c>
      <c r="CF44" s="9">
        <f>CD44/CH44</f>
        <v>18.415730905874945</v>
      </c>
      <c r="CG44" s="9">
        <f t="shared" ref="CG44:CG73" si="154">BX$23*BO$82+BY$23*BS$82+BZ$23*BZ44+CA$23*CA44+CB$23*CB44+BW$23</f>
        <v>18.928034268006339</v>
      </c>
      <c r="CH44" s="327">
        <f>CE44/CG44</f>
        <v>0.9918794884649097</v>
      </c>
      <c r="CK44" s="97">
        <f t="shared" si="132"/>
        <v>1985</v>
      </c>
      <c r="CL44" s="105">
        <f t="shared" si="133"/>
        <v>6668</v>
      </c>
      <c r="CM44" s="106">
        <f t="shared" si="134"/>
        <v>7262</v>
      </c>
      <c r="CN44" s="94">
        <f t="shared" si="135"/>
        <v>6831.8620689655172</v>
      </c>
      <c r="CP44" s="325">
        <f t="shared" si="136"/>
        <v>1.0136672323641693</v>
      </c>
      <c r="CR44">
        <f t="shared" si="67"/>
        <v>1985</v>
      </c>
      <c r="CS44" s="94">
        <f>CN44</f>
        <v>6831.8620689655172</v>
      </c>
      <c r="CT44" s="94">
        <f>CS44*CU44</f>
        <v>109309.79310344828</v>
      </c>
      <c r="CU44" s="94">
        <v>16</v>
      </c>
      <c r="CV44" s="94">
        <f t="shared" si="114"/>
        <v>256</v>
      </c>
      <c r="CW44" s="9">
        <f t="shared" si="70"/>
        <v>1.0272335591107802</v>
      </c>
      <c r="CX44">
        <f>CR44</f>
        <v>1985</v>
      </c>
      <c r="CY44" s="9">
        <f>'Regional_intensity (aggregate)'!R21</f>
        <v>71.096156842455699</v>
      </c>
      <c r="CZ44" s="9">
        <f t="shared" ref="CZ44:CZ69" si="155">SUMPRODUCT(CS$23:CW$23,CS44:CW44)+CR$23</f>
        <v>72.920221515404307</v>
      </c>
      <c r="DA44" s="9">
        <f>CY44/DC44</f>
        <v>68.619731512029574</v>
      </c>
      <c r="DB44" s="9">
        <f t="shared" ref="DB44:DB73" si="156">CS$23*CN$82+CT$23*CU44*$CN$82+CU$23*CU44+CV$23*CV44+CW$23*CW44+CR$23</f>
        <v>70.380260261785665</v>
      </c>
      <c r="DC44" s="327">
        <f>CZ44/DB44</f>
        <v>1.0360891142512265</v>
      </c>
      <c r="DD44" s="371"/>
      <c r="DE44" s="49"/>
      <c r="DF44" s="49"/>
      <c r="DH44" s="97">
        <v>1985</v>
      </c>
      <c r="DI44" s="38">
        <f>HDD_by_Division18!F49</f>
        <v>2899</v>
      </c>
      <c r="DJ44" s="38">
        <f>HDD_by_Division18!G49</f>
        <v>3660</v>
      </c>
      <c r="DK44" s="38">
        <f>HDD_by_Division18!H49</f>
        <v>2535</v>
      </c>
      <c r="DL44" s="38">
        <f t="shared" si="33"/>
        <v>2959.1117021276591</v>
      </c>
      <c r="DN44" s="38">
        <f>CDD_by_Division18!F49</f>
        <v>1878</v>
      </c>
      <c r="DO44" s="38">
        <f>CDD_by_Division18!G49</f>
        <v>1522</v>
      </c>
      <c r="DP44" s="38">
        <f>CDD_by_Division18!H49</f>
        <v>2519</v>
      </c>
      <c r="DQ44" s="38">
        <f t="shared" si="25"/>
        <v>2020.795918367347</v>
      </c>
      <c r="DS44" s="325">
        <f t="shared" si="137"/>
        <v>1.0054449997447255</v>
      </c>
      <c r="DT44" s="281"/>
      <c r="DU44" s="738">
        <v>1985</v>
      </c>
      <c r="DV44" s="94">
        <f>DL44</f>
        <v>2959.1117021276591</v>
      </c>
      <c r="DW44" s="94">
        <f t="shared" ref="DW44:DW68" si="157">DQ44</f>
        <v>2020.795918367347</v>
      </c>
      <c r="DX44" s="94">
        <f>DY44*DW44</f>
        <v>32332.734693877552</v>
      </c>
      <c r="DY44" s="94">
        <v>16</v>
      </c>
      <c r="DZ44" s="94">
        <f t="shared" si="115"/>
        <v>256</v>
      </c>
      <c r="EA44" s="94">
        <f t="shared" si="116"/>
        <v>4096</v>
      </c>
      <c r="EB44" s="94">
        <f>DU44</f>
        <v>1985</v>
      </c>
      <c r="EC44" s="9">
        <f>'Regional_intensity (aggregate)'!AG21</f>
        <v>27.337087644514238</v>
      </c>
      <c r="ED44" s="9">
        <f t="shared" ref="ED44:ED69" si="158">SUMPRODUCT(DV$23:EA$23,DV44:EA44)+DU$23</f>
        <v>27.253604325089494</v>
      </c>
      <c r="EE44" s="9">
        <f>EC44/EG44</f>
        <v>27.370684728813377</v>
      </c>
      <c r="EF44" s="9">
        <f t="shared" ref="EF44:EF73" si="159">DV$23*DL$82+DW$23*DQ$82+DX$23*DY44*DQ$82+DY$23*DY44+DZ$23*DZ44+EA$23*EA44+DU$23</f>
        <v>27.287098808988883</v>
      </c>
      <c r="EG44" s="327">
        <f>ED44/EF44</f>
        <v>0.99877251575428183</v>
      </c>
      <c r="EI44" s="97">
        <f t="shared" si="138"/>
        <v>1985</v>
      </c>
      <c r="EJ44" s="105">
        <f t="shared" si="139"/>
        <v>2899</v>
      </c>
      <c r="EK44" s="105">
        <f t="shared" si="140"/>
        <v>3660</v>
      </c>
      <c r="EL44" s="105">
        <f t="shared" si="141"/>
        <v>2535</v>
      </c>
      <c r="EM44" s="38">
        <f t="shared" si="142"/>
        <v>2907.1648351648359</v>
      </c>
      <c r="EO44" s="325">
        <f t="shared" si="143"/>
        <v>0.96974694959384011</v>
      </c>
      <c r="EQ44" s="738">
        <v>1985</v>
      </c>
      <c r="ER44" s="94">
        <f>EM44</f>
        <v>2907.1648351648359</v>
      </c>
      <c r="ES44" s="94">
        <f>ER44*ET44</f>
        <v>46514.637362637375</v>
      </c>
      <c r="ET44" s="94">
        <v>16</v>
      </c>
      <c r="EU44" s="94">
        <f t="shared" si="117"/>
        <v>256</v>
      </c>
      <c r="EV44" s="17">
        <f t="shared" si="84"/>
        <v>1.0272335591107802</v>
      </c>
      <c r="EW44">
        <f>EQ44</f>
        <v>1985</v>
      </c>
      <c r="EX44" s="9">
        <f>'Regional_intensity (aggregate)'!AF21</f>
        <v>36.488164762947719</v>
      </c>
      <c r="EY44" s="9">
        <f t="shared" ref="EY44:EY69" si="160">SUMPRODUCT(ER$23:EV$23,ER44:EV44)+EQ$23</f>
        <v>35.777433309499841</v>
      </c>
      <c r="EZ44" s="9">
        <f>EX44/FB44</f>
        <v>35.408872649152656</v>
      </c>
      <c r="FA44" s="9">
        <f t="shared" ref="FA44:FA73" si="161">ER$23*EM$82+ES$23*ET44*EM$82+ET$23*ET44+EU$23*EU44+EV$23*EV44+EQ$23</f>
        <v>34.719164090600039</v>
      </c>
      <c r="FB44" s="327">
        <f>EY44/FA44</f>
        <v>1.0304808380794606</v>
      </c>
      <c r="FC44" s="371"/>
      <c r="FD44" s="49"/>
      <c r="FE44" s="49"/>
      <c r="FG44" s="281"/>
      <c r="FH44" s="97">
        <v>1985</v>
      </c>
      <c r="FI44" s="38">
        <f>HDD_by_Division18!I49</f>
        <v>6059</v>
      </c>
      <c r="FJ44" s="38">
        <f>HDD_by_Division18!J49</f>
        <v>3935</v>
      </c>
      <c r="FK44" s="38">
        <f t="shared" si="34"/>
        <v>4446.8072289156617</v>
      </c>
      <c r="FM44" s="38">
        <f>CDD_by_Division18!I49</f>
        <v>1095</v>
      </c>
      <c r="FN44" s="38">
        <f>CDD_by_Division18!J49</f>
        <v>761</v>
      </c>
      <c r="FO44" s="94">
        <f t="shared" si="26"/>
        <v>870.50704225352115</v>
      </c>
      <c r="FP44" s="94"/>
      <c r="FQ44" s="325">
        <f t="shared" si="144"/>
        <v>1.0105200452627363</v>
      </c>
      <c r="FR44" s="281"/>
      <c r="FS44" s="13">
        <v>1985</v>
      </c>
      <c r="FT44" s="94">
        <f>FK44</f>
        <v>4446.8072289156617</v>
      </c>
      <c r="FU44" s="94">
        <f>FO44</f>
        <v>870.50704225352115</v>
      </c>
      <c r="FV44" s="94">
        <f>FW44*FU44</f>
        <v>13928.112676056338</v>
      </c>
      <c r="FW44" s="94">
        <v>16</v>
      </c>
      <c r="FX44" s="94">
        <f t="shared" ref="FX44:FX69" si="162">FW44*FW44</f>
        <v>256</v>
      </c>
      <c r="FY44" s="94">
        <f t="shared" ref="FY44:FY69" si="163">FW44*FX44</f>
        <v>4096</v>
      </c>
      <c r="FZ44" s="94">
        <f>FS44</f>
        <v>1985</v>
      </c>
      <c r="GA44" s="9">
        <f>'Regional_intensity (aggregate)'!AT21</f>
        <v>20.958137794895947</v>
      </c>
      <c r="GB44" s="9">
        <f t="shared" ref="GB44:GB69" si="164">SUMPRODUCT(FT$23:FY$23,FT44:FY44)+FS$23</f>
        <v>21.109940318943767</v>
      </c>
      <c r="GC44" s="9">
        <f>GA44/GE44</f>
        <v>20.494361665368789</v>
      </c>
      <c r="GD44" s="9">
        <f t="shared" ref="GD44:GD73" si="165">FT$23*FK$82+FU$23*FO$82+FV$23*FW44*FO$82+FW$23*FW44+FX$23*FX44+FY$23*FY44+FS$23</f>
        <v>20.642804998454878</v>
      </c>
      <c r="GE44" s="327">
        <f>GB44/GD44</f>
        <v>1.022629449850631</v>
      </c>
      <c r="GF44" s="282"/>
      <c r="GI44" s="97">
        <f t="shared" si="27"/>
        <v>1985</v>
      </c>
      <c r="GJ44" s="105">
        <f t="shared" si="28"/>
        <v>6059</v>
      </c>
      <c r="GK44" s="105">
        <f t="shared" si="29"/>
        <v>3935</v>
      </c>
      <c r="GL44" s="38">
        <f t="shared" si="145"/>
        <v>4535.2608695652179</v>
      </c>
      <c r="GN44" s="325">
        <f t="shared" si="146"/>
        <v>1.0290336231492865</v>
      </c>
      <c r="GP44" s="738">
        <v>1985</v>
      </c>
      <c r="GQ44" s="94">
        <f>GL44</f>
        <v>4535.2608695652179</v>
      </c>
      <c r="GR44" s="94">
        <f>GQ44*GS44</f>
        <v>72564.173913043487</v>
      </c>
      <c r="GS44" s="94">
        <v>16</v>
      </c>
      <c r="GT44" s="94">
        <f t="shared" si="120"/>
        <v>256</v>
      </c>
      <c r="GU44" s="17">
        <f t="shared" si="98"/>
        <v>1.0272335591107802</v>
      </c>
      <c r="GV44">
        <f>GP44</f>
        <v>1985</v>
      </c>
      <c r="GW44" s="9">
        <f>'Regional_intensity (aggregate)'!AS21</f>
        <v>48.327719097337884</v>
      </c>
      <c r="GX44" s="9">
        <f t="shared" ref="GX44:GX69" si="166">SUMPRODUCT(GQ$23:GU$23,GQ44:GU44)+GP$23</f>
        <v>48.09481517018321</v>
      </c>
      <c r="GY44" s="9">
        <f>GW44/HA44</f>
        <v>44.29599568240058</v>
      </c>
      <c r="GZ44" s="9">
        <f t="shared" ref="GZ44:GZ73" si="167">GQ$23*GL$82+GR$23*GS44*GL$82+GS$23*GS44+GT$23*GT44+GU$23*GU44+GP$23</f>
        <v>44.082521685606352</v>
      </c>
      <c r="HA44" s="327">
        <f>GX44/GZ44</f>
        <v>1.09101778508027</v>
      </c>
      <c r="HB44" s="371"/>
      <c r="HD44" s="49"/>
      <c r="HF44">
        <f t="shared" ref="HF44:HF69" si="168">AJ44</f>
        <v>13.068640894136406</v>
      </c>
      <c r="HG44" s="282">
        <f t="shared" ref="HG44:HG69" si="169">CF44</f>
        <v>18.415730905874945</v>
      </c>
      <c r="HH44" s="282">
        <f t="shared" ref="HH44:HH69" si="170">EE44</f>
        <v>27.370684728813377</v>
      </c>
      <c r="HI44" s="282">
        <f>GC44</f>
        <v>20.494361665368789</v>
      </c>
      <c r="HK44">
        <f t="shared" ref="HK44:HK69" si="171">BD44</f>
        <v>63.169975688010467</v>
      </c>
      <c r="HL44">
        <f t="shared" ref="HL44:HL69" si="172">DA44</f>
        <v>68.619731512029574</v>
      </c>
      <c r="HM44">
        <f>EZ44</f>
        <v>35.408872649152656</v>
      </c>
      <c r="HN44" s="17">
        <f>GY44</f>
        <v>44.29599568240058</v>
      </c>
      <c r="HQ44">
        <f t="shared" si="147"/>
        <v>1985</v>
      </c>
      <c r="HR44" s="17">
        <f t="shared" si="30"/>
        <v>0.99984080864506086</v>
      </c>
      <c r="HS44" s="17">
        <f t="shared" si="31"/>
        <v>0.99508939275493169</v>
      </c>
      <c r="HT44" s="17"/>
      <c r="HU44" s="620"/>
      <c r="HV44" s="17"/>
      <c r="HW44" s="17">
        <f>National!GB212</f>
        <v>0.14721664116612429</v>
      </c>
      <c r="HX44" s="17">
        <f>National!GC212</f>
        <v>0.23995931705981399</v>
      </c>
      <c r="HY44" s="17">
        <f>National!GD212</f>
        <v>0.42939934394242246</v>
      </c>
      <c r="HZ44" s="17">
        <f>National!GE212</f>
        <v>0.18342469783163928</v>
      </c>
      <c r="IA44" s="17">
        <f t="shared" si="102"/>
        <v>0.99902162002085448</v>
      </c>
      <c r="IB44" s="17"/>
      <c r="IC44" s="17">
        <f>National!GB294</f>
        <v>0.27197625455513175</v>
      </c>
      <c r="ID44" s="17">
        <f>National!GC294</f>
        <v>0.35319064975575387</v>
      </c>
      <c r="IE44" s="17">
        <f>National!GD294</f>
        <v>0.22113525022877881</v>
      </c>
      <c r="IF44" s="17">
        <f>National!GE294</f>
        <v>0.1536978454603356</v>
      </c>
      <c r="IG44" s="17">
        <f t="shared" si="103"/>
        <v>1.0366386832771577</v>
      </c>
      <c r="IH44" s="17"/>
      <c r="II44" s="620"/>
      <c r="IJ44" s="17"/>
      <c r="IK44" s="625">
        <f>National!AS212</f>
        <v>0.99902653485828452</v>
      </c>
      <c r="IL44" s="625">
        <f>National!AS294</f>
        <v>1.036494519325551</v>
      </c>
      <c r="IN44">
        <f t="shared" si="122"/>
        <v>1985</v>
      </c>
      <c r="IO44" s="79">
        <f>National!H212</f>
        <v>2708.902</v>
      </c>
      <c r="IP44" s="40">
        <f t="shared" si="123"/>
        <v>2709.3333024393969</v>
      </c>
      <c r="IQ44" s="79">
        <f>National!H294</f>
        <v>7126.4659999999994</v>
      </c>
      <c r="IR44" s="40">
        <f t="shared" si="124"/>
        <v>7161.6339716677985</v>
      </c>
      <c r="IS44" s="94"/>
      <c r="IU44">
        <f t="shared" si="106"/>
        <v>1985</v>
      </c>
      <c r="IV44" s="40">
        <f t="shared" si="46"/>
        <v>2709.3333024393969</v>
      </c>
      <c r="IW44" s="40">
        <f t="shared" si="47"/>
        <v>2711.5415912193639</v>
      </c>
      <c r="IX44" s="40">
        <f t="shared" si="107"/>
        <v>7161.6339716677985</v>
      </c>
      <c r="IY44" s="40">
        <f t="shared" si="108"/>
        <v>6875.5462446991078</v>
      </c>
    </row>
    <row r="45" spans="2:259" ht="11.25" customHeight="1" x14ac:dyDescent="0.2">
      <c r="B45" s="1" t="s">
        <v>240</v>
      </c>
      <c r="J45" s="94">
        <f t="shared" si="121"/>
        <v>1986</v>
      </c>
      <c r="K45" s="48">
        <f>'[16]LMDI-Prices'!EY132</f>
        <v>0.89675500219131921</v>
      </c>
      <c r="L45" s="12">
        <f t="shared" si="48"/>
        <v>0.95616629628762084</v>
      </c>
      <c r="M45" s="94">
        <f t="shared" si="49"/>
        <v>4913</v>
      </c>
      <c r="N45" s="12">
        <f t="shared" si="37"/>
        <v>0.95616629628762084</v>
      </c>
      <c r="Q45" s="739">
        <v>1986</v>
      </c>
      <c r="R45" s="721">
        <f>HDD_by_Division18!B50</f>
        <v>6696</v>
      </c>
      <c r="S45" s="38">
        <f>HDD_by_Division18!C50</f>
        <v>5964</v>
      </c>
      <c r="T45" s="94">
        <f t="shared" si="22"/>
        <v>6142.5365853658541</v>
      </c>
      <c r="V45">
        <f>CDD_by_Division18!B50</f>
        <v>259</v>
      </c>
      <c r="W45">
        <f>CDD_by_Division18!C50</f>
        <v>515</v>
      </c>
      <c r="X45" s="94">
        <f t="shared" si="23"/>
        <v>465.67889908256882</v>
      </c>
      <c r="Z45" s="325">
        <f t="shared" si="127"/>
        <v>0.98677643534204784</v>
      </c>
      <c r="AB45" s="738">
        <v>1986</v>
      </c>
      <c r="AC45" s="94">
        <f>T45</f>
        <v>6142.5365853658541</v>
      </c>
      <c r="AD45" s="94">
        <f>X45</f>
        <v>465.67889908256882</v>
      </c>
      <c r="AE45" s="94">
        <v>17</v>
      </c>
      <c r="AF45" s="94">
        <f t="shared" si="109"/>
        <v>289</v>
      </c>
      <c r="AG45" s="94">
        <f t="shared" si="110"/>
        <v>4913</v>
      </c>
      <c r="AH45" s="9">
        <f>'Regional_intensity (aggregate)'!E22</f>
        <v>13.2123603398705</v>
      </c>
      <c r="AI45" s="9">
        <f t="shared" si="148"/>
        <v>13.397949311667444</v>
      </c>
      <c r="AJ45" s="9">
        <f t="shared" ref="AJ45:AJ69" si="173">AH45/AL45</f>
        <v>13.485750282290926</v>
      </c>
      <c r="AK45" s="9">
        <f t="shared" si="149"/>
        <v>13.675179458033892</v>
      </c>
      <c r="AL45" s="327">
        <f t="shared" ref="AL45:AL70" si="174">AI45/AK45</f>
        <v>0.97972749482248433</v>
      </c>
      <c r="AN45" s="97">
        <f t="shared" si="128"/>
        <v>1986</v>
      </c>
      <c r="AO45" s="105">
        <f t="shared" si="125"/>
        <v>6696</v>
      </c>
      <c r="AP45" s="106">
        <f t="shared" si="126"/>
        <v>5964</v>
      </c>
      <c r="AQ45" s="94">
        <f t="shared" si="129"/>
        <v>6151.2558139534867</v>
      </c>
      <c r="AS45" s="325">
        <f t="shared" si="130"/>
        <v>0.97108817041833118</v>
      </c>
      <c r="AT45" s="281"/>
      <c r="AU45" s="738">
        <v>1986</v>
      </c>
      <c r="AV45" s="94">
        <f t="shared" ref="AV45:AV68" si="175">AQ45</f>
        <v>6151.2558139534867</v>
      </c>
      <c r="AW45" s="94">
        <f t="shared" ref="AW45:AW68" si="176">AV45*AX45</f>
        <v>104571.34883720927</v>
      </c>
      <c r="AX45" s="94">
        <v>17</v>
      </c>
      <c r="AY45" s="94">
        <f t="shared" si="150"/>
        <v>289</v>
      </c>
      <c r="AZ45" s="17">
        <f t="shared" si="57"/>
        <v>0.95616629628762084</v>
      </c>
      <c r="BA45">
        <f t="shared" ref="BA45:BA68" si="177">AU45</f>
        <v>1986</v>
      </c>
      <c r="BB45" s="17">
        <f>'Regional_intensity (aggregate)'!D22</f>
        <v>63.997759959691699</v>
      </c>
      <c r="BC45" s="9">
        <f t="shared" si="151"/>
        <v>63.45910716958722</v>
      </c>
      <c r="BD45" s="9">
        <f t="shared" ref="BD45:BD68" si="178">BB45/BF45</f>
        <v>63.38734232241557</v>
      </c>
      <c r="BE45" s="9">
        <f t="shared" si="152"/>
        <v>62.853827261563723</v>
      </c>
      <c r="BF45" s="327">
        <f t="shared" ref="BF45:BF68" si="179">BC45/BE45</f>
        <v>1.0096299610444508</v>
      </c>
      <c r="BG45" s="281"/>
      <c r="BH45" s="281"/>
      <c r="BJ45" s="49"/>
      <c r="BL45" s="739">
        <v>1986</v>
      </c>
      <c r="BM45" s="38">
        <f>HDD_by_Division18!D50</f>
        <v>6265</v>
      </c>
      <c r="BN45" s="38">
        <f>HDD_by_Division18!E50</f>
        <v>6365</v>
      </c>
      <c r="BO45" s="38">
        <f t="shared" si="24"/>
        <v>6414.3965517241377</v>
      </c>
      <c r="BQ45" s="38">
        <f>CDD_by_Division18!D50</f>
        <v>699</v>
      </c>
      <c r="BR45" s="38">
        <f>CDD_by_Division18!E50</f>
        <v>965</v>
      </c>
      <c r="BS45" s="94">
        <f t="shared" si="32"/>
        <v>789.82926829268308</v>
      </c>
      <c r="BU45" s="325">
        <f t="shared" si="131"/>
        <v>0.99770538685577548</v>
      </c>
      <c r="BW45" s="738">
        <v>1986</v>
      </c>
      <c r="BX45" s="94">
        <f t="shared" si="153"/>
        <v>6414.3965517241377</v>
      </c>
      <c r="BY45" s="94">
        <f>BS45</f>
        <v>789.82926829268308</v>
      </c>
      <c r="BZ45" s="94">
        <v>17</v>
      </c>
      <c r="CA45" s="94">
        <f t="shared" si="112"/>
        <v>289</v>
      </c>
      <c r="CB45" s="94">
        <f t="shared" si="113"/>
        <v>4913</v>
      </c>
      <c r="CC45" s="94">
        <f t="shared" ref="CC45:CC68" si="180">BW45</f>
        <v>1986</v>
      </c>
      <c r="CD45" s="9">
        <f>'Regional_intensity (aggregate)'!S22</f>
        <v>18.705569650409736</v>
      </c>
      <c r="CE45" s="9">
        <f t="shared" ref="CE45:CE69" si="181">SUMPRODUCT(BX$23:CB$23,BX45:CB45)+BW$23</f>
        <v>18.769241120187239</v>
      </c>
      <c r="CF45" s="9">
        <f t="shared" ref="CF45:CF68" si="182">CD45/CH45</f>
        <v>18.775766660052923</v>
      </c>
      <c r="CG45" s="9">
        <f t="shared" si="154"/>
        <v>18.839677071860073</v>
      </c>
      <c r="CH45" s="327">
        <f t="shared" ref="CH45:CH68" si="183">CE45/CG45</f>
        <v>0.9962612972927205</v>
      </c>
      <c r="CK45" s="97">
        <f t="shared" si="132"/>
        <v>1986</v>
      </c>
      <c r="CL45" s="105">
        <f t="shared" si="133"/>
        <v>6265</v>
      </c>
      <c r="CM45" s="106">
        <f t="shared" si="134"/>
        <v>6365</v>
      </c>
      <c r="CN45" s="94">
        <f t="shared" si="135"/>
        <v>6292.5862068965516</v>
      </c>
      <c r="CP45" s="325">
        <f t="shared" si="136"/>
        <v>0.95100703079059157</v>
      </c>
      <c r="CR45">
        <f>CR44+1</f>
        <v>1986</v>
      </c>
      <c r="CS45" s="94">
        <f t="shared" ref="CS45:CS68" si="184">CN45</f>
        <v>6292.5862068965516</v>
      </c>
      <c r="CT45" s="94">
        <f t="shared" ref="CT45:CT68" si="185">CS45*CU45</f>
        <v>106973.96551724138</v>
      </c>
      <c r="CU45" s="94">
        <v>17</v>
      </c>
      <c r="CV45" s="94">
        <f t="shared" si="114"/>
        <v>289</v>
      </c>
      <c r="CW45" s="9">
        <f t="shared" si="70"/>
        <v>0.95616629628762084</v>
      </c>
      <c r="CX45">
        <f t="shared" ref="CX45:CX68" si="186">CR45</f>
        <v>1986</v>
      </c>
      <c r="CY45" s="9">
        <f>'Regional_intensity (aggregate)'!R22</f>
        <v>68.561567009278292</v>
      </c>
      <c r="CZ45" s="9">
        <f t="shared" si="155"/>
        <v>68.552043860287</v>
      </c>
      <c r="DA45" s="9">
        <f t="shared" ref="DA45:DA68" si="187">CY45/DC45</f>
        <v>69.294670758229145</v>
      </c>
      <c r="DB45" s="9">
        <f t="shared" si="156"/>
        <v>69.285045781690272</v>
      </c>
      <c r="DC45" s="327">
        <f t="shared" ref="DC45:DC68" si="188">CZ45/DB45</f>
        <v>0.98942048874856947</v>
      </c>
      <c r="DD45" s="371"/>
      <c r="DE45" s="49"/>
      <c r="DF45" s="49"/>
      <c r="DH45" s="97">
        <v>1986</v>
      </c>
      <c r="DI45" s="38">
        <f>HDD_by_Division18!F50</f>
        <v>2828</v>
      </c>
      <c r="DJ45" s="38">
        <f>HDD_by_Division18!G50</f>
        <v>3338</v>
      </c>
      <c r="DK45" s="38">
        <f>HDD_by_Division18!H50</f>
        <v>2117</v>
      </c>
      <c r="DL45" s="38">
        <f t="shared" si="33"/>
        <v>2753.7446808510635</v>
      </c>
      <c r="DN45" s="38">
        <f>CDD_by_Division18!F50</f>
        <v>2030</v>
      </c>
      <c r="DO45" s="38">
        <f>CDD_by_Division18!G50</f>
        <v>1725</v>
      </c>
      <c r="DP45" s="38">
        <f>CDD_by_Division18!H50</f>
        <v>2541</v>
      </c>
      <c r="DQ45" s="38">
        <f t="shared" si="25"/>
        <v>2141.8265306122453</v>
      </c>
      <c r="DS45" s="325">
        <f t="shared" si="137"/>
        <v>1.0053219494273018</v>
      </c>
      <c r="DT45" s="281"/>
      <c r="DU45" s="738">
        <v>1986</v>
      </c>
      <c r="DV45" s="94">
        <f t="shared" ref="DV45:DV68" si="189">DL45</f>
        <v>2753.7446808510635</v>
      </c>
      <c r="DW45" s="94">
        <f t="shared" si="157"/>
        <v>2141.8265306122453</v>
      </c>
      <c r="DX45" s="94">
        <f t="shared" ref="DX45:DX68" si="190">DY45*DW45</f>
        <v>36411.051020408173</v>
      </c>
      <c r="DY45" s="94">
        <v>17</v>
      </c>
      <c r="DZ45" s="94">
        <f t="shared" si="115"/>
        <v>289</v>
      </c>
      <c r="EA45" s="94">
        <f t="shared" si="116"/>
        <v>4913</v>
      </c>
      <c r="EB45" s="94">
        <f t="shared" ref="EB45:EB68" si="191">DU45</f>
        <v>1986</v>
      </c>
      <c r="EC45" s="9">
        <f>'Regional_intensity (aggregate)'!AG22</f>
        <v>27.951038849629214</v>
      </c>
      <c r="ED45" s="9">
        <f t="shared" si="158"/>
        <v>27.976116238474766</v>
      </c>
      <c r="EE45" s="9">
        <f t="shared" ref="EE45:EE68" si="192">EC45/EG45</f>
        <v>27.6615222786102</v>
      </c>
      <c r="EF45" s="9">
        <f t="shared" si="159"/>
        <v>27.686339916121725</v>
      </c>
      <c r="EG45" s="327">
        <f t="shared" ref="EG45:EG68" si="193">ED45/EF45</f>
        <v>1.0104664005148729</v>
      </c>
      <c r="EI45" s="97">
        <f t="shared" si="138"/>
        <v>1986</v>
      </c>
      <c r="EJ45" s="105">
        <f t="shared" si="139"/>
        <v>2828</v>
      </c>
      <c r="EK45" s="105">
        <f t="shared" si="140"/>
        <v>3338</v>
      </c>
      <c r="EL45" s="105">
        <f t="shared" si="141"/>
        <v>2117</v>
      </c>
      <c r="EM45" s="38">
        <f t="shared" si="142"/>
        <v>2661.5329670329679</v>
      </c>
      <c r="EO45" s="325">
        <f t="shared" si="143"/>
        <v>0.91050987223760471</v>
      </c>
      <c r="EQ45" s="738">
        <v>1986</v>
      </c>
      <c r="ER45" s="94">
        <f t="shared" ref="ER45:ER68" si="194">EM45</f>
        <v>2661.5329670329679</v>
      </c>
      <c r="ES45" s="94">
        <f t="shared" ref="ES45:ES68" si="195">ER45*ET45</f>
        <v>45246.060439560453</v>
      </c>
      <c r="ET45" s="94">
        <v>17</v>
      </c>
      <c r="EU45" s="94">
        <f t="shared" si="117"/>
        <v>289</v>
      </c>
      <c r="EV45" s="17">
        <f t="shared" si="84"/>
        <v>0.95616629628762084</v>
      </c>
      <c r="EW45">
        <f t="shared" ref="EW45:EW68" si="196">EQ45</f>
        <v>1986</v>
      </c>
      <c r="EX45" s="9">
        <f>'Regional_intensity (aggregate)'!AF22</f>
        <v>34.023832917941355</v>
      </c>
      <c r="EY45" s="9">
        <f t="shared" si="160"/>
        <v>33.411358512975902</v>
      </c>
      <c r="EZ45" s="9">
        <f t="shared" ref="EZ45:EZ68" si="197">EX45/FB45</f>
        <v>34.524834923650275</v>
      </c>
      <c r="FA45" s="9">
        <f t="shared" si="161"/>
        <v>33.90334181388242</v>
      </c>
      <c r="FB45" s="327">
        <f t="shared" ref="FB45:FB68" si="198">EY45/FA45</f>
        <v>0.98548864877075137</v>
      </c>
      <c r="FC45" s="371"/>
      <c r="FD45" s="49"/>
      <c r="FE45" s="49"/>
      <c r="FG45" s="281"/>
      <c r="FH45" s="97">
        <v>1986</v>
      </c>
      <c r="FI45" s="38">
        <f>HDD_by_Division18!I50</f>
        <v>5197</v>
      </c>
      <c r="FJ45" s="38">
        <f>HDD_by_Division18!J50</f>
        <v>3282</v>
      </c>
      <c r="FK45" s="38">
        <f t="shared" si="34"/>
        <v>3743.4457831325299</v>
      </c>
      <c r="FM45" s="38">
        <f>CDD_by_Division18!I50</f>
        <v>1090</v>
      </c>
      <c r="FN45" s="38">
        <f>CDD_by_Division18!J50</f>
        <v>696</v>
      </c>
      <c r="FO45" s="94">
        <f t="shared" si="26"/>
        <v>822.33802816901402</v>
      </c>
      <c r="FP45" s="94"/>
      <c r="FQ45" s="325">
        <f t="shared" si="144"/>
        <v>0.98056527328012932</v>
      </c>
      <c r="FR45" s="281"/>
      <c r="FS45" s="13">
        <v>1986</v>
      </c>
      <c r="FT45" s="94">
        <f t="shared" ref="FT45:FT68" si="199">FK45</f>
        <v>3743.4457831325299</v>
      </c>
      <c r="FU45" s="94">
        <f t="shared" ref="FU45:FU68" si="200">FO45</f>
        <v>822.33802816901402</v>
      </c>
      <c r="FV45" s="94">
        <f t="shared" ref="FV45:FV68" si="201">FW45*FU45</f>
        <v>13979.746478873238</v>
      </c>
      <c r="FW45" s="94">
        <v>17</v>
      </c>
      <c r="FX45" s="94">
        <f t="shared" si="162"/>
        <v>289</v>
      </c>
      <c r="FY45" s="94">
        <f t="shared" si="163"/>
        <v>4913</v>
      </c>
      <c r="FZ45" s="94">
        <f t="shared" ref="FZ45:FZ68" si="202">FS45</f>
        <v>1986</v>
      </c>
      <c r="GA45" s="9">
        <f>'Regional_intensity (aggregate)'!AT22</f>
        <v>19.96427610667752</v>
      </c>
      <c r="GB45" s="9">
        <f t="shared" si="164"/>
        <v>20.07377272144657</v>
      </c>
      <c r="GC45" s="9">
        <f t="shared" ref="GC45:GC68" si="203">GA45/GE45</f>
        <v>20.369490298980935</v>
      </c>
      <c r="GD45" s="9">
        <f t="shared" si="165"/>
        <v>20.481209362591933</v>
      </c>
      <c r="GE45" s="327">
        <f t="shared" ref="GE45:GE68" si="204">GB45/GD45</f>
        <v>0.98010680746765233</v>
      </c>
      <c r="GF45" s="282"/>
      <c r="GI45" s="97">
        <f t="shared" si="27"/>
        <v>1986</v>
      </c>
      <c r="GJ45" s="105">
        <f t="shared" si="28"/>
        <v>5197</v>
      </c>
      <c r="GK45" s="105">
        <f t="shared" si="29"/>
        <v>3282</v>
      </c>
      <c r="GL45" s="38">
        <f t="shared" si="145"/>
        <v>3823.195652173913</v>
      </c>
      <c r="GN45" s="325">
        <f t="shared" si="146"/>
        <v>0.92406568785205345</v>
      </c>
      <c r="GP45" s="738">
        <v>1986</v>
      </c>
      <c r="GQ45" s="94">
        <f t="shared" ref="GQ45:GQ68" si="205">GL45</f>
        <v>3823.195652173913</v>
      </c>
      <c r="GR45" s="94">
        <f t="shared" ref="GR45:GR68" si="206">GQ45*GS45</f>
        <v>64994.32608695652</v>
      </c>
      <c r="GS45" s="94">
        <v>17</v>
      </c>
      <c r="GT45" s="94">
        <f t="shared" si="120"/>
        <v>289</v>
      </c>
      <c r="GU45" s="17">
        <f t="shared" si="98"/>
        <v>0.95616629628762084</v>
      </c>
      <c r="GV45">
        <f t="shared" ref="GV45:GV68" si="207">GP45</f>
        <v>1986</v>
      </c>
      <c r="GW45" s="9">
        <f>'Regional_intensity (aggregate)'!AS22</f>
        <v>41.865507212599944</v>
      </c>
      <c r="GX45" s="9">
        <f t="shared" si="166"/>
        <v>41.960029524615159</v>
      </c>
      <c r="GY45" s="9">
        <f t="shared" ref="GY45:GY68" si="208">GW45/HA45</f>
        <v>43.283854844461708</v>
      </c>
      <c r="GZ45" s="9">
        <f t="shared" si="167"/>
        <v>43.381579446532172</v>
      </c>
      <c r="HA45" s="327">
        <f t="shared" ref="HA45:HA68" si="209">GX45/GZ45</f>
        <v>0.96723148534347225</v>
      </c>
      <c r="HB45" s="371"/>
      <c r="HD45" s="49"/>
      <c r="HF45">
        <f t="shared" si="168"/>
        <v>13.485750282290926</v>
      </c>
      <c r="HG45" s="282">
        <f t="shared" si="169"/>
        <v>18.775766660052923</v>
      </c>
      <c r="HH45" s="282">
        <f t="shared" si="170"/>
        <v>27.6615222786102</v>
      </c>
      <c r="HI45" s="282">
        <f t="shared" ref="HI45:HI68" si="210">GC45</f>
        <v>20.369490298980935</v>
      </c>
      <c r="HK45">
        <f t="shared" si="171"/>
        <v>63.38734232241557</v>
      </c>
      <c r="HL45">
        <f t="shared" si="172"/>
        <v>69.294670758229145</v>
      </c>
      <c r="HM45">
        <f t="shared" ref="HM45:HM68" si="211">EZ45</f>
        <v>34.524834923650275</v>
      </c>
      <c r="HN45" s="17">
        <f t="shared" ref="HN45:HN68" si="212">GY45</f>
        <v>43.283854844461708</v>
      </c>
      <c r="HQ45">
        <f t="shared" si="147"/>
        <v>1986</v>
      </c>
      <c r="HR45" s="17">
        <f t="shared" si="30"/>
        <v>0.99671939254760189</v>
      </c>
      <c r="HS45" s="17">
        <f t="shared" si="31"/>
        <v>0.94407792809572222</v>
      </c>
      <c r="HT45" s="17"/>
      <c r="HU45" s="620"/>
      <c r="HV45" s="17"/>
      <c r="HW45" s="17">
        <f>National!GB213</f>
        <v>0.14670384978591799</v>
      </c>
      <c r="HX45" s="17">
        <f>National!GC213</f>
        <v>0.23829639256990895</v>
      </c>
      <c r="HY45" s="17">
        <f>National!GD213</f>
        <v>0.43393962424655735</v>
      </c>
      <c r="HZ45" s="17">
        <f>National!GE213</f>
        <v>0.18106013339761567</v>
      </c>
      <c r="IA45" s="17">
        <f t="shared" si="102"/>
        <v>0.99707494789064399</v>
      </c>
      <c r="IB45" s="17"/>
      <c r="IC45" s="17">
        <f>National!GB295</f>
        <v>0.27564247052999696</v>
      </c>
      <c r="ID45" s="17">
        <f>National!GC295</f>
        <v>0.34956342293777448</v>
      </c>
      <c r="IE45" s="17">
        <f>National!GD295</f>
        <v>0.22170304567098534</v>
      </c>
      <c r="IF45" s="17">
        <f>National!GE295</f>
        <v>0.15309106086124319</v>
      </c>
      <c r="IG45" s="17">
        <f t="shared" si="103"/>
        <v>0.99072243865140042</v>
      </c>
      <c r="IH45" s="17"/>
      <c r="II45" s="620"/>
      <c r="IJ45" s="17"/>
      <c r="IK45" s="625">
        <f>National!AS213</f>
        <v>0.99720404642599458</v>
      </c>
      <c r="IL45" s="625">
        <f>National!AS295</f>
        <v>0.99078615729610309</v>
      </c>
      <c r="IN45">
        <f t="shared" si="122"/>
        <v>1986</v>
      </c>
      <c r="IO45" s="79">
        <f>National!H213</f>
        <v>2794.732</v>
      </c>
      <c r="IP45" s="40">
        <f t="shared" si="123"/>
        <v>2803.9305956079584</v>
      </c>
      <c r="IQ45" s="79">
        <f>National!H295</f>
        <v>6885.2950000000001</v>
      </c>
      <c r="IR45" s="40">
        <f t="shared" si="124"/>
        <v>7293.1426475441167</v>
      </c>
      <c r="IS45" s="94"/>
      <c r="IU45">
        <f t="shared" si="106"/>
        <v>1986</v>
      </c>
      <c r="IV45" s="40">
        <f t="shared" si="46"/>
        <v>2803.9305956079584</v>
      </c>
      <c r="IW45" s="40">
        <f t="shared" si="47"/>
        <v>2802.5678495954689</v>
      </c>
      <c r="IX45" s="40">
        <f t="shared" si="107"/>
        <v>7293.1426475441167</v>
      </c>
      <c r="IY45" s="40">
        <f t="shared" si="108"/>
        <v>6949.3249873315335</v>
      </c>
    </row>
    <row r="46" spans="2:259" x14ac:dyDescent="0.2">
      <c r="B46" s="45" t="s">
        <v>534</v>
      </c>
      <c r="J46" s="94">
        <f t="shared" si="121"/>
        <v>1987</v>
      </c>
      <c r="K46" s="48">
        <f>'[16]LMDI-Prices'!EY133</f>
        <v>0.83799802231189791</v>
      </c>
      <c r="L46" s="12">
        <f t="shared" si="48"/>
        <v>0.88488745338631569</v>
      </c>
      <c r="M46" s="94">
        <f t="shared" si="49"/>
        <v>5832</v>
      </c>
      <c r="N46" s="12">
        <f t="shared" si="37"/>
        <v>0.88488745338631569</v>
      </c>
      <c r="Q46" s="739">
        <v>1987</v>
      </c>
      <c r="R46" s="721">
        <f>HDD_by_Division18!B51</f>
        <v>6702</v>
      </c>
      <c r="S46" s="38">
        <f>HDD_by_Division18!C51</f>
        <v>5971</v>
      </c>
      <c r="T46" s="94">
        <f t="shared" si="22"/>
        <v>6149.2926829268299</v>
      </c>
      <c r="V46">
        <f>CDD_by_Division18!B51</f>
        <v>361</v>
      </c>
      <c r="W46">
        <f>CDD_by_Division18!C51</f>
        <v>634</v>
      </c>
      <c r="X46" s="94">
        <f t="shared" si="23"/>
        <v>581.40366972477068</v>
      </c>
      <c r="Z46" s="325">
        <f t="shared" si="127"/>
        <v>1.0056517835274248</v>
      </c>
      <c r="AB46" s="738">
        <v>1987</v>
      </c>
      <c r="AC46" s="94">
        <f t="shared" ref="AC46:AC68" si="213">T46</f>
        <v>6149.2926829268299</v>
      </c>
      <c r="AD46" s="94">
        <f t="shared" ref="AD46:AD68" si="214">X46</f>
        <v>581.40366972477068</v>
      </c>
      <c r="AE46" s="94">
        <v>18</v>
      </c>
      <c r="AF46" s="94">
        <f t="shared" si="109"/>
        <v>324</v>
      </c>
      <c r="AG46" s="94">
        <f t="shared" si="110"/>
        <v>5832</v>
      </c>
      <c r="AH46" s="9">
        <f>'Regional_intensity (aggregate)'!E23</f>
        <v>13.690656590814028</v>
      </c>
      <c r="AI46" s="9">
        <f t="shared" si="148"/>
        <v>13.726615684785274</v>
      </c>
      <c r="AJ46" s="9">
        <f t="shared" si="173"/>
        <v>13.654146676915426</v>
      </c>
      <c r="AK46" s="9">
        <f t="shared" si="149"/>
        <v>13.690009876039261</v>
      </c>
      <c r="AL46" s="327">
        <f t="shared" si="174"/>
        <v>1.002673906671907</v>
      </c>
      <c r="AN46" s="97">
        <f t="shared" si="128"/>
        <v>1987</v>
      </c>
      <c r="AO46" s="105">
        <f t="shared" si="125"/>
        <v>6702</v>
      </c>
      <c r="AP46" s="106">
        <f t="shared" si="126"/>
        <v>5971</v>
      </c>
      <c r="AQ46" s="94">
        <f t="shared" si="129"/>
        <v>6157.9999999999982</v>
      </c>
      <c r="AS46" s="325">
        <f t="shared" si="130"/>
        <v>0.97190313836124087</v>
      </c>
      <c r="AT46" s="281"/>
      <c r="AU46" s="738">
        <v>1987</v>
      </c>
      <c r="AV46" s="94">
        <f t="shared" si="175"/>
        <v>6157.9999999999982</v>
      </c>
      <c r="AW46" s="94">
        <f t="shared" si="176"/>
        <v>110843.99999999997</v>
      </c>
      <c r="AX46" s="94">
        <v>18</v>
      </c>
      <c r="AY46" s="94">
        <f t="shared" si="150"/>
        <v>324</v>
      </c>
      <c r="AZ46" s="17">
        <f t="shared" si="57"/>
        <v>0.88488745338631569</v>
      </c>
      <c r="BA46">
        <f t="shared" si="177"/>
        <v>1987</v>
      </c>
      <c r="BB46" s="17">
        <f>'Regional_intensity (aggregate)'!D23</f>
        <v>63.771720575558113</v>
      </c>
      <c r="BC46" s="9">
        <f t="shared" si="151"/>
        <v>62.905710122636869</v>
      </c>
      <c r="BD46" s="9">
        <f t="shared" si="178"/>
        <v>63.108708817575845</v>
      </c>
      <c r="BE46" s="9">
        <f t="shared" si="152"/>
        <v>62.251701965429994</v>
      </c>
      <c r="BF46" s="327">
        <f t="shared" si="179"/>
        <v>1.0105058678969141</v>
      </c>
      <c r="BG46" s="281"/>
      <c r="BH46" s="281"/>
      <c r="BJ46" s="49"/>
      <c r="BL46" s="739">
        <v>1987</v>
      </c>
      <c r="BM46" s="38">
        <f>HDD_by_Division18!D51</f>
        <v>5915</v>
      </c>
      <c r="BN46" s="38">
        <f>HDD_by_Division18!E51</f>
        <v>5832</v>
      </c>
      <c r="BO46" s="38">
        <f t="shared" si="24"/>
        <v>5982.6379310344819</v>
      </c>
      <c r="BQ46" s="38">
        <f>CDD_by_Division18!D51</f>
        <v>879</v>
      </c>
      <c r="BR46" s="38">
        <f>CDD_by_Division18!E51</f>
        <v>1060</v>
      </c>
      <c r="BS46" s="94">
        <f t="shared" si="32"/>
        <v>940.80487804878067</v>
      </c>
      <c r="BU46" s="325">
        <f t="shared" si="131"/>
        <v>1.0065228631827878</v>
      </c>
      <c r="BW46" s="738">
        <v>1987</v>
      </c>
      <c r="BX46" s="94">
        <f t="shared" si="153"/>
        <v>5982.6379310344819</v>
      </c>
      <c r="BY46" s="94">
        <f t="shared" ref="BY46:BY68" si="215">BS46</f>
        <v>940.80487804878067</v>
      </c>
      <c r="BZ46" s="94">
        <v>18</v>
      </c>
      <c r="CA46" s="94">
        <f t="shared" si="112"/>
        <v>324</v>
      </c>
      <c r="CB46" s="94">
        <f t="shared" si="113"/>
        <v>5832</v>
      </c>
      <c r="CC46" s="94">
        <f t="shared" si="180"/>
        <v>1987</v>
      </c>
      <c r="CD46" s="9">
        <f>'Regional_intensity (aggregate)'!S23</f>
        <v>18.947354263547112</v>
      </c>
      <c r="CE46" s="9">
        <f t="shared" si="181"/>
        <v>18.973405988844476</v>
      </c>
      <c r="CF46" s="9">
        <f t="shared" si="182"/>
        <v>18.765429316127982</v>
      </c>
      <c r="CG46" s="9">
        <f t="shared" si="154"/>
        <v>18.791230903137489</v>
      </c>
      <c r="CH46" s="327">
        <f t="shared" si="183"/>
        <v>1.0096946861355725</v>
      </c>
      <c r="CK46" s="97">
        <f t="shared" si="132"/>
        <v>1987</v>
      </c>
      <c r="CL46" s="105">
        <f t="shared" si="133"/>
        <v>5915</v>
      </c>
      <c r="CM46" s="106">
        <f t="shared" si="134"/>
        <v>5832</v>
      </c>
      <c r="CN46" s="94">
        <f t="shared" si="135"/>
        <v>5892.1034482758623</v>
      </c>
      <c r="CP46" s="325">
        <f t="shared" si="136"/>
        <v>0.90294530172150789</v>
      </c>
      <c r="CR46">
        <f t="shared" ref="CR46:CR77" si="216">CR45+1</f>
        <v>1987</v>
      </c>
      <c r="CS46" s="94">
        <f t="shared" si="184"/>
        <v>5892.1034482758623</v>
      </c>
      <c r="CT46" s="94">
        <f t="shared" si="185"/>
        <v>106057.86206896552</v>
      </c>
      <c r="CU46" s="94">
        <v>18</v>
      </c>
      <c r="CV46" s="94">
        <f t="shared" si="114"/>
        <v>324</v>
      </c>
      <c r="CW46" s="9">
        <f t="shared" si="70"/>
        <v>0.88488745338631569</v>
      </c>
      <c r="CX46">
        <f t="shared" si="186"/>
        <v>1987</v>
      </c>
      <c r="CY46" s="9">
        <f>'Regional_intensity (aggregate)'!R23</f>
        <v>65.369049204096797</v>
      </c>
      <c r="CZ46" s="9">
        <f t="shared" si="155"/>
        <v>65.033658495250705</v>
      </c>
      <c r="DA46" s="9">
        <f t="shared" si="187"/>
        <v>68.569414167721575</v>
      </c>
      <c r="DB46" s="9">
        <f t="shared" si="156"/>
        <v>68.217603261751847</v>
      </c>
      <c r="DC46" s="327">
        <f t="shared" si="188"/>
        <v>0.95332663983687171</v>
      </c>
      <c r="DD46" s="371"/>
      <c r="DE46" s="49"/>
      <c r="DF46" s="49"/>
      <c r="DH46" s="97">
        <v>1987</v>
      </c>
      <c r="DI46" s="38">
        <f>HDD_by_Division18!F51</f>
        <v>3073</v>
      </c>
      <c r="DJ46" s="38">
        <f>HDD_by_Division18!G51</f>
        <v>3499</v>
      </c>
      <c r="DK46" s="38">
        <f>HDD_by_Division18!H51</f>
        <v>2338</v>
      </c>
      <c r="DL46" s="38">
        <f t="shared" si="33"/>
        <v>2978.7287234042547</v>
      </c>
      <c r="DN46" s="38">
        <f>CDD_by_Division18!F51</f>
        <v>1967</v>
      </c>
      <c r="DO46" s="38">
        <f>CDD_by_Division18!G51</f>
        <v>1673</v>
      </c>
      <c r="DP46" s="38">
        <f>CDD_by_Division18!H51</f>
        <v>2310</v>
      </c>
      <c r="DQ46" s="38">
        <f t="shared" si="25"/>
        <v>2028.0238095238096</v>
      </c>
      <c r="DS46" s="325">
        <f t="shared" si="137"/>
        <v>1.007112080898477</v>
      </c>
      <c r="DT46" s="281"/>
      <c r="DU46" s="738">
        <v>1987</v>
      </c>
      <c r="DV46" s="94">
        <f t="shared" si="189"/>
        <v>2978.7287234042547</v>
      </c>
      <c r="DW46" s="94">
        <f t="shared" si="157"/>
        <v>2028.0238095238096</v>
      </c>
      <c r="DX46" s="94">
        <f t="shared" si="190"/>
        <v>36504.428571428572</v>
      </c>
      <c r="DY46" s="94">
        <v>18</v>
      </c>
      <c r="DZ46" s="94">
        <f t="shared" si="115"/>
        <v>324</v>
      </c>
      <c r="EA46" s="94">
        <f t="shared" si="116"/>
        <v>5832</v>
      </c>
      <c r="EB46" s="94">
        <f t="shared" si="191"/>
        <v>1987</v>
      </c>
      <c r="EC46" s="9">
        <f>'Regional_intensity (aggregate)'!AG23</f>
        <v>28.210741882822322</v>
      </c>
      <c r="ED46" s="9">
        <f t="shared" si="158"/>
        <v>28.109467568360092</v>
      </c>
      <c r="EE46" s="9">
        <f t="shared" si="192"/>
        <v>28.16358924466153</v>
      </c>
      <c r="EF46" s="9">
        <f t="shared" si="159"/>
        <v>28.062484204411394</v>
      </c>
      <c r="EG46" s="327">
        <f t="shared" si="193"/>
        <v>1.0016742410830939</v>
      </c>
      <c r="EI46" s="97">
        <f t="shared" si="138"/>
        <v>1987</v>
      </c>
      <c r="EJ46" s="105">
        <f t="shared" si="139"/>
        <v>3073</v>
      </c>
      <c r="EK46" s="105">
        <f t="shared" si="140"/>
        <v>3499</v>
      </c>
      <c r="EL46" s="105">
        <f t="shared" si="141"/>
        <v>2338</v>
      </c>
      <c r="EM46" s="38">
        <f t="shared" si="142"/>
        <v>2882.0054945054953</v>
      </c>
      <c r="EO46" s="325">
        <f t="shared" si="143"/>
        <v>0.96381558665484546</v>
      </c>
      <c r="EQ46" s="738">
        <v>1987</v>
      </c>
      <c r="ER46" s="94">
        <f t="shared" si="194"/>
        <v>2882.0054945054953</v>
      </c>
      <c r="ES46" s="94">
        <f t="shared" si="195"/>
        <v>51876.098901098914</v>
      </c>
      <c r="ET46" s="94">
        <v>18</v>
      </c>
      <c r="EU46" s="94">
        <f t="shared" si="117"/>
        <v>324</v>
      </c>
      <c r="EV46" s="17">
        <f t="shared" si="84"/>
        <v>0.88488745338631569</v>
      </c>
      <c r="EW46">
        <f t="shared" si="196"/>
        <v>1987</v>
      </c>
      <c r="EX46" s="9">
        <f>'Regional_intensity (aggregate)'!AF23</f>
        <v>33.627309496621876</v>
      </c>
      <c r="EY46" s="9">
        <f t="shared" si="160"/>
        <v>34.006873192754234</v>
      </c>
      <c r="EZ46" s="9">
        <f t="shared" si="197"/>
        <v>32.741122536403225</v>
      </c>
      <c r="FA46" s="9">
        <f t="shared" si="161"/>
        <v>33.110683517387685</v>
      </c>
      <c r="FB46" s="327">
        <f t="shared" si="198"/>
        <v>1.0270664806691752</v>
      </c>
      <c r="FC46" s="371"/>
      <c r="FD46" s="49"/>
      <c r="FE46" s="49"/>
      <c r="FG46" s="281"/>
      <c r="FH46" s="97">
        <v>1987</v>
      </c>
      <c r="FI46" s="38">
        <f>HDD_by_Division18!I51</f>
        <v>5432</v>
      </c>
      <c r="FJ46" s="38">
        <f>HDD_by_Division18!J51</f>
        <v>3459</v>
      </c>
      <c r="FK46" s="38">
        <f t="shared" si="34"/>
        <v>3934.4216867469877</v>
      </c>
      <c r="FM46" s="38">
        <f>CDD_by_Division18!I51</f>
        <v>1119</v>
      </c>
      <c r="FN46" s="38">
        <f>CDD_by_Division18!J51</f>
        <v>716</v>
      </c>
      <c r="FO46" s="94">
        <f t="shared" si="26"/>
        <v>845.28169014084506</v>
      </c>
      <c r="FP46" s="94"/>
      <c r="FQ46" s="325">
        <f t="shared" si="144"/>
        <v>0.99009686436767264</v>
      </c>
      <c r="FR46" s="281"/>
      <c r="FS46" s="13">
        <v>1987</v>
      </c>
      <c r="FT46" s="94">
        <f t="shared" si="199"/>
        <v>3934.4216867469877</v>
      </c>
      <c r="FU46" s="94">
        <f t="shared" si="200"/>
        <v>845.28169014084506</v>
      </c>
      <c r="FV46" s="94">
        <f t="shared" si="201"/>
        <v>15215.070422535211</v>
      </c>
      <c r="FW46" s="94">
        <v>18</v>
      </c>
      <c r="FX46" s="94">
        <f t="shared" si="162"/>
        <v>324</v>
      </c>
      <c r="FY46" s="94">
        <f t="shared" si="163"/>
        <v>5832</v>
      </c>
      <c r="FZ46" s="94">
        <f t="shared" si="202"/>
        <v>1987</v>
      </c>
      <c r="GA46" s="9">
        <f>'Regional_intensity (aggregate)'!AT23</f>
        <v>19.797159572285214</v>
      </c>
      <c r="GB46" s="9">
        <f t="shared" si="164"/>
        <v>20.181455840130344</v>
      </c>
      <c r="GC46" s="9">
        <f t="shared" si="203"/>
        <v>19.954107474507673</v>
      </c>
      <c r="GD46" s="9">
        <f t="shared" si="165"/>
        <v>20.341450365927766</v>
      </c>
      <c r="GE46" s="327">
        <f t="shared" si="204"/>
        <v>0.99213455663587213</v>
      </c>
      <c r="GF46" s="282"/>
      <c r="GI46" s="97">
        <f t="shared" si="27"/>
        <v>1987</v>
      </c>
      <c r="GJ46" s="105">
        <f t="shared" si="28"/>
        <v>5432</v>
      </c>
      <c r="GK46" s="105">
        <f t="shared" si="29"/>
        <v>3459</v>
      </c>
      <c r="GL46" s="38">
        <f t="shared" si="145"/>
        <v>4016.5869565217395</v>
      </c>
      <c r="GN46" s="325">
        <f t="shared" si="146"/>
        <v>0.95390540263359069</v>
      </c>
      <c r="GP46" s="738">
        <v>1987</v>
      </c>
      <c r="GQ46" s="94">
        <f t="shared" si="205"/>
        <v>4016.5869565217395</v>
      </c>
      <c r="GR46" s="94">
        <f t="shared" si="206"/>
        <v>72298.565217391311</v>
      </c>
      <c r="GS46" s="94">
        <v>18</v>
      </c>
      <c r="GT46" s="94">
        <f t="shared" si="120"/>
        <v>324</v>
      </c>
      <c r="GU46" s="17">
        <f t="shared" si="98"/>
        <v>0.88488745338631569</v>
      </c>
      <c r="GV46">
        <f t="shared" si="207"/>
        <v>1987</v>
      </c>
      <c r="GW46" s="9">
        <f>'Regional_intensity (aggregate)'!AS23</f>
        <v>42.041457549700148</v>
      </c>
      <c r="GX46" s="9">
        <f t="shared" si="166"/>
        <v>42.742956015257228</v>
      </c>
      <c r="GY46" s="9">
        <f t="shared" si="208"/>
        <v>42.00367166206712</v>
      </c>
      <c r="GZ46" s="9">
        <f t="shared" si="167"/>
        <v>42.704539637062283</v>
      </c>
      <c r="HA46" s="327">
        <f t="shared" si="209"/>
        <v>1.0008995853490388</v>
      </c>
      <c r="HB46" s="371"/>
      <c r="HD46" s="49"/>
      <c r="HF46">
        <f t="shared" si="168"/>
        <v>13.654146676915426</v>
      </c>
      <c r="HG46" s="282">
        <f t="shared" si="169"/>
        <v>18.765429316127982</v>
      </c>
      <c r="HH46" s="282">
        <f t="shared" si="170"/>
        <v>28.16358924466153</v>
      </c>
      <c r="HI46" s="282">
        <f t="shared" si="210"/>
        <v>19.954107474507673</v>
      </c>
      <c r="HK46">
        <f t="shared" si="171"/>
        <v>63.108708817575845</v>
      </c>
      <c r="HL46">
        <f t="shared" si="172"/>
        <v>68.569414167721575</v>
      </c>
      <c r="HM46">
        <f t="shared" si="211"/>
        <v>32.741122536403225</v>
      </c>
      <c r="HN46" s="17">
        <f t="shared" si="212"/>
        <v>42.00367166206712</v>
      </c>
      <c r="HQ46">
        <f t="shared" si="147"/>
        <v>1987</v>
      </c>
      <c r="HR46" s="17">
        <f t="shared" si="30"/>
        <v>1.003864860736509</v>
      </c>
      <c r="HS46" s="17">
        <f t="shared" si="31"/>
        <v>0.94303641289370077</v>
      </c>
      <c r="HT46" s="17"/>
      <c r="HU46" s="620"/>
      <c r="HV46" s="17"/>
      <c r="HW46" s="17">
        <f>National!GB214</f>
        <v>0.14613918782189203</v>
      </c>
      <c r="HX46" s="17">
        <f>National!GC214</f>
        <v>0.23465580729948904</v>
      </c>
      <c r="HY46" s="17">
        <f>National!GD214</f>
        <v>0.43888552202012826</v>
      </c>
      <c r="HZ46" s="17">
        <f>National!GE214</f>
        <v>0.18031948285849064</v>
      </c>
      <c r="IA46" s="17">
        <f t="shared" si="102"/>
        <v>1.0019821844428709</v>
      </c>
      <c r="IB46" s="17"/>
      <c r="IC46" s="17">
        <f>National!GB296</f>
        <v>0.27758004947267051</v>
      </c>
      <c r="ID46" s="17">
        <f>National!GC296</f>
        <v>0.34334099928322448</v>
      </c>
      <c r="IE46" s="17">
        <f>National!GD296</f>
        <v>0.22382807276221256</v>
      </c>
      <c r="IF46" s="17">
        <f>National!GE296</f>
        <v>0.1552508784818924</v>
      </c>
      <c r="IG46" s="17">
        <f t="shared" si="103"/>
        <v>0.9930892408326093</v>
      </c>
      <c r="IH46" s="17"/>
      <c r="II46" s="620"/>
      <c r="IJ46" s="17"/>
      <c r="IK46" s="625">
        <f>National!AS214</f>
        <v>1.0019565043668517</v>
      </c>
      <c r="IL46" s="625">
        <f>National!AS296</f>
        <v>0.99293655273580039</v>
      </c>
      <c r="IN46">
        <f t="shared" si="122"/>
        <v>1987</v>
      </c>
      <c r="IO46" s="79">
        <f>National!H214</f>
        <v>2901.6040000000003</v>
      </c>
      <c r="IP46" s="40">
        <f t="shared" si="123"/>
        <v>2890.4328794526887</v>
      </c>
      <c r="IQ46" s="79">
        <f>National!H296</f>
        <v>6904.1090000000004</v>
      </c>
      <c r="IR46" s="40">
        <f t="shared" si="124"/>
        <v>7321.1478428651435</v>
      </c>
      <c r="IS46" s="94"/>
      <c r="IU46">
        <f t="shared" si="106"/>
        <v>1987</v>
      </c>
      <c r="IV46" s="40">
        <f t="shared" si="46"/>
        <v>2890.4328794526887</v>
      </c>
      <c r="IW46" s="40">
        <f t="shared" si="47"/>
        <v>2895.9380844915604</v>
      </c>
      <c r="IX46" s="40">
        <f t="shared" si="107"/>
        <v>7321.1478428651435</v>
      </c>
      <c r="IY46" s="40">
        <f t="shared" si="108"/>
        <v>6953.2227220131745</v>
      </c>
    </row>
    <row r="47" spans="2:259" x14ac:dyDescent="0.2">
      <c r="C47" t="s">
        <v>184</v>
      </c>
      <c r="D47" t="s">
        <v>66</v>
      </c>
      <c r="E47" s="4" t="s">
        <v>541</v>
      </c>
      <c r="F47" t="s">
        <v>72</v>
      </c>
      <c r="J47" s="94">
        <f t="shared" si="121"/>
        <v>1988</v>
      </c>
      <c r="K47" s="48">
        <f>'[16]LMDI-Prices'!EY134</f>
        <v>0.80136808277458771</v>
      </c>
      <c r="L47" s="12">
        <f t="shared" si="48"/>
        <v>0.82974686758979965</v>
      </c>
      <c r="M47" s="94">
        <f t="shared" si="49"/>
        <v>6859</v>
      </c>
      <c r="N47" s="12">
        <f t="shared" si="37"/>
        <v>0.82974686758979965</v>
      </c>
      <c r="Q47" s="739">
        <v>1988</v>
      </c>
      <c r="R47" s="721">
        <f>HDD_by_Division18!B52</f>
        <v>6909</v>
      </c>
      <c r="S47" s="38">
        <f>HDD_by_Division18!C52</f>
        <v>6327</v>
      </c>
      <c r="T47" s="94">
        <f t="shared" si="22"/>
        <v>6468.9512195121961</v>
      </c>
      <c r="V47">
        <f>CDD_by_Division18!B52</f>
        <v>489</v>
      </c>
      <c r="W47">
        <f>CDD_by_Division18!C52</f>
        <v>699</v>
      </c>
      <c r="X47" s="94">
        <f t="shared" si="23"/>
        <v>658.54128440366981</v>
      </c>
      <c r="Z47" s="325">
        <f t="shared" si="127"/>
        <v>1.0193769943380913</v>
      </c>
      <c r="AB47" s="738">
        <v>1988</v>
      </c>
      <c r="AC47" s="94">
        <f t="shared" si="213"/>
        <v>6468.9512195121961</v>
      </c>
      <c r="AD47" s="94">
        <f t="shared" si="214"/>
        <v>658.54128440366981</v>
      </c>
      <c r="AE47" s="94">
        <v>19</v>
      </c>
      <c r="AF47" s="94">
        <f t="shared" si="109"/>
        <v>361</v>
      </c>
      <c r="AG47" s="94">
        <f t="shared" si="110"/>
        <v>6859</v>
      </c>
      <c r="AH47" s="9">
        <f>'Regional_intensity (aggregate)'!E24</f>
        <v>14.260602842485964</v>
      </c>
      <c r="AI47" s="9">
        <f t="shared" si="148"/>
        <v>14.141669885394125</v>
      </c>
      <c r="AJ47" s="9">
        <f t="shared" si="173"/>
        <v>13.836273441485744</v>
      </c>
      <c r="AK47" s="9">
        <f t="shared" si="149"/>
        <v>13.720879377594942</v>
      </c>
      <c r="AL47" s="327">
        <f t="shared" si="174"/>
        <v>1.0306678964386422</v>
      </c>
      <c r="AN47" s="97">
        <f t="shared" si="128"/>
        <v>1988</v>
      </c>
      <c r="AO47" s="105">
        <f t="shared" si="125"/>
        <v>6909</v>
      </c>
      <c r="AP47" s="106">
        <f t="shared" si="126"/>
        <v>6327</v>
      </c>
      <c r="AQ47" s="94">
        <f t="shared" si="129"/>
        <v>6475.883720930231</v>
      </c>
      <c r="AS47" s="325">
        <f t="shared" si="130"/>
        <v>1.0098469460704844</v>
      </c>
      <c r="AT47" s="281"/>
      <c r="AU47" s="738">
        <v>1988</v>
      </c>
      <c r="AV47" s="94">
        <f t="shared" si="175"/>
        <v>6475.883720930231</v>
      </c>
      <c r="AW47" s="94">
        <f t="shared" si="176"/>
        <v>123041.79069767438</v>
      </c>
      <c r="AX47" s="94">
        <v>19</v>
      </c>
      <c r="AY47" s="94">
        <f t="shared" si="150"/>
        <v>361</v>
      </c>
      <c r="AZ47" s="17">
        <f t="shared" si="57"/>
        <v>0.82974686758979965</v>
      </c>
      <c r="BA47">
        <f t="shared" si="177"/>
        <v>1988</v>
      </c>
      <c r="BB47" s="17">
        <f>'Regional_intensity (aggregate)'!D24</f>
        <v>65.761254930030049</v>
      </c>
      <c r="BC47" s="9">
        <f t="shared" si="151"/>
        <v>64.542903386631011</v>
      </c>
      <c r="BD47" s="9">
        <f t="shared" si="178"/>
        <v>62.783314235809087</v>
      </c>
      <c r="BE47" s="9">
        <f t="shared" si="152"/>
        <v>61.620134672397583</v>
      </c>
      <c r="BF47" s="327">
        <f t="shared" si="179"/>
        <v>1.0474320403512956</v>
      </c>
      <c r="BG47" s="281"/>
      <c r="BH47" s="281"/>
      <c r="BJ47" s="49"/>
      <c r="BL47" s="739">
        <v>1988</v>
      </c>
      <c r="BM47" s="38">
        <f>HDD_by_Division18!D52</f>
        <v>6688</v>
      </c>
      <c r="BN47" s="38">
        <f>HDD_by_Division18!E52</f>
        <v>6738</v>
      </c>
      <c r="BO47" s="38">
        <f t="shared" si="24"/>
        <v>6824</v>
      </c>
      <c r="BQ47" s="38">
        <f>CDD_by_Division18!D52</f>
        <v>932</v>
      </c>
      <c r="BR47" s="38">
        <f>CDD_by_Division18!E52</f>
        <v>1171</v>
      </c>
      <c r="BS47" s="94">
        <f t="shared" si="32"/>
        <v>1013.6097560975611</v>
      </c>
      <c r="BU47" s="325">
        <f t="shared" si="131"/>
        <v>1.0277990652596114</v>
      </c>
      <c r="BW47" s="738">
        <v>1988</v>
      </c>
      <c r="BX47" s="94">
        <f t="shared" si="153"/>
        <v>6824</v>
      </c>
      <c r="BY47" s="94">
        <f t="shared" si="215"/>
        <v>1013.6097560975611</v>
      </c>
      <c r="BZ47" s="94">
        <v>19</v>
      </c>
      <c r="CA47" s="94">
        <f t="shared" si="112"/>
        <v>361</v>
      </c>
      <c r="CB47" s="94">
        <f t="shared" si="113"/>
        <v>6859</v>
      </c>
      <c r="CC47" s="94">
        <f t="shared" si="180"/>
        <v>1988</v>
      </c>
      <c r="CD47" s="9">
        <f>'Regional_intensity (aggregate)'!S24</f>
        <v>19.635866425976122</v>
      </c>
      <c r="CE47" s="9">
        <f t="shared" si="181"/>
        <v>19.623871615065859</v>
      </c>
      <c r="CF47" s="9">
        <f t="shared" si="182"/>
        <v>18.790715743891958</v>
      </c>
      <c r="CG47" s="9">
        <f t="shared" si="154"/>
        <v>18.779237203687675</v>
      </c>
      <c r="CH47" s="327">
        <f t="shared" si="183"/>
        <v>1.0449770351275143</v>
      </c>
      <c r="CK47" s="97">
        <f t="shared" si="132"/>
        <v>1988</v>
      </c>
      <c r="CL47" s="105">
        <f t="shared" si="133"/>
        <v>6688</v>
      </c>
      <c r="CM47" s="106">
        <f t="shared" si="134"/>
        <v>6738</v>
      </c>
      <c r="CN47" s="94">
        <f t="shared" si="135"/>
        <v>6701.7931034482754</v>
      </c>
      <c r="CP47" s="325">
        <f t="shared" si="136"/>
        <v>0.99876429316558091</v>
      </c>
      <c r="CR47">
        <f t="shared" si="216"/>
        <v>1988</v>
      </c>
      <c r="CS47" s="94">
        <f t="shared" si="184"/>
        <v>6701.7931034482754</v>
      </c>
      <c r="CT47" s="94">
        <f t="shared" si="185"/>
        <v>127334.06896551723</v>
      </c>
      <c r="CU47" s="94">
        <v>19</v>
      </c>
      <c r="CV47" s="94">
        <f t="shared" si="114"/>
        <v>361</v>
      </c>
      <c r="CW47" s="9">
        <f t="shared" si="70"/>
        <v>0.82974686758979965</v>
      </c>
      <c r="CX47">
        <f t="shared" si="186"/>
        <v>1988</v>
      </c>
      <c r="CY47" s="9">
        <f>'Regional_intensity (aggregate)'!R24</f>
        <v>70.525400457592127</v>
      </c>
      <c r="CZ47" s="9">
        <f t="shared" si="155"/>
        <v>68.903293457463462</v>
      </c>
      <c r="DA47" s="9">
        <f t="shared" si="187"/>
        <v>68.711231842585988</v>
      </c>
      <c r="DB47" s="9">
        <f t="shared" si="156"/>
        <v>67.130851306833577</v>
      </c>
      <c r="DC47" s="327">
        <f t="shared" si="188"/>
        <v>1.0264027956762922</v>
      </c>
      <c r="DD47" s="371"/>
      <c r="DE47" s="49"/>
      <c r="DF47" s="49"/>
      <c r="DH47" s="97">
        <v>1988</v>
      </c>
      <c r="DI47" s="38">
        <f>HDD_by_Division18!F52</f>
        <v>3247</v>
      </c>
      <c r="DJ47" s="38">
        <f>HDD_by_Division18!G52</f>
        <v>3853</v>
      </c>
      <c r="DK47" s="38">
        <f>HDD_by_Division18!H52</f>
        <v>2386</v>
      </c>
      <c r="DL47" s="38">
        <f t="shared" si="33"/>
        <v>3154.0372340425529</v>
      </c>
      <c r="DN47" s="38">
        <f>CDD_by_Division18!F52</f>
        <v>1833</v>
      </c>
      <c r="DO47" s="38">
        <f>CDD_by_Division18!G52</f>
        <v>1531</v>
      </c>
      <c r="DP47" s="38">
        <f>CDD_by_Division18!H52</f>
        <v>2371</v>
      </c>
      <c r="DQ47" s="38">
        <f t="shared" si="25"/>
        <v>1953.1462585034014</v>
      </c>
      <c r="DS47" s="325">
        <f t="shared" si="137"/>
        <v>1.0079096120110969</v>
      </c>
      <c r="DT47" s="281"/>
      <c r="DU47" s="738">
        <v>1988</v>
      </c>
      <c r="DV47" s="94">
        <f t="shared" si="189"/>
        <v>3154.0372340425529</v>
      </c>
      <c r="DW47" s="94">
        <f t="shared" si="157"/>
        <v>1953.1462585034014</v>
      </c>
      <c r="DX47" s="94">
        <f t="shared" si="190"/>
        <v>37109.77891156463</v>
      </c>
      <c r="DY47" s="94">
        <v>19</v>
      </c>
      <c r="DZ47" s="94">
        <f t="shared" si="115"/>
        <v>361</v>
      </c>
      <c r="EA47" s="94">
        <f t="shared" si="116"/>
        <v>6859</v>
      </c>
      <c r="EB47" s="94">
        <f t="shared" si="191"/>
        <v>1988</v>
      </c>
      <c r="EC47" s="9">
        <f>'Regional_intensity (aggregate)'!AG24</f>
        <v>28.376156858318136</v>
      </c>
      <c r="ED47" s="9">
        <f t="shared" si="158"/>
        <v>28.362164752297819</v>
      </c>
      <c r="EE47" s="9">
        <f t="shared" si="192"/>
        <v>28.429188732585175</v>
      </c>
      <c r="EF47" s="9">
        <f t="shared" si="159"/>
        <v>28.415170476878313</v>
      </c>
      <c r="EG47" s="327">
        <f t="shared" si="193"/>
        <v>0.99813459769232693</v>
      </c>
      <c r="EI47" s="97">
        <f t="shared" si="138"/>
        <v>1988</v>
      </c>
      <c r="EJ47" s="105">
        <f t="shared" si="139"/>
        <v>3247</v>
      </c>
      <c r="EK47" s="105">
        <f t="shared" si="140"/>
        <v>3853</v>
      </c>
      <c r="EL47" s="105">
        <f t="shared" si="141"/>
        <v>2386</v>
      </c>
      <c r="EM47" s="38">
        <f t="shared" si="142"/>
        <v>3043.2472527472537</v>
      </c>
      <c r="EO47" s="325">
        <f t="shared" si="143"/>
        <v>1.0013107853172192</v>
      </c>
      <c r="EQ47" s="738">
        <v>1988</v>
      </c>
      <c r="ER47" s="94">
        <f t="shared" si="194"/>
        <v>3043.2472527472537</v>
      </c>
      <c r="ES47" s="94">
        <f t="shared" si="195"/>
        <v>57821.697802197821</v>
      </c>
      <c r="ET47" s="94">
        <v>19</v>
      </c>
      <c r="EU47" s="94">
        <f t="shared" si="117"/>
        <v>361</v>
      </c>
      <c r="EV47" s="17">
        <f t="shared" si="84"/>
        <v>0.82974686758979965</v>
      </c>
      <c r="EW47">
        <f t="shared" si="196"/>
        <v>1988</v>
      </c>
      <c r="EX47" s="9">
        <f>'Regional_intensity (aggregate)'!AF24</f>
        <v>34.019595097279122</v>
      </c>
      <c r="EY47" s="9">
        <f t="shared" si="160"/>
        <v>34.223564237113258</v>
      </c>
      <c r="EZ47" s="9">
        <f t="shared" si="197"/>
        <v>32.123593124461806</v>
      </c>
      <c r="FA47" s="9">
        <f t="shared" si="161"/>
        <v>32.316194524897121</v>
      </c>
      <c r="FB47" s="327">
        <f t="shared" si="198"/>
        <v>1.0590221014651542</v>
      </c>
      <c r="FC47" s="371"/>
      <c r="FD47" s="49"/>
      <c r="FE47" s="49"/>
      <c r="FG47" s="281"/>
      <c r="FH47" s="97">
        <v>1988</v>
      </c>
      <c r="FI47" s="38">
        <f>HDD_by_Division18!I52</f>
        <v>5395</v>
      </c>
      <c r="FJ47" s="38">
        <f>HDD_by_Division18!J52</f>
        <v>3425</v>
      </c>
      <c r="FK47" s="38">
        <f t="shared" si="34"/>
        <v>3899.6987951807223</v>
      </c>
      <c r="FM47" s="38">
        <f>CDD_by_Division18!I52</f>
        <v>1235</v>
      </c>
      <c r="FN47" s="38">
        <f>CDD_by_Division18!J52</f>
        <v>776</v>
      </c>
      <c r="FO47" s="94">
        <f t="shared" si="26"/>
        <v>922.69014084507035</v>
      </c>
      <c r="FP47" s="94"/>
      <c r="FQ47" s="325">
        <f t="shared" si="144"/>
        <v>0.99292877579146344</v>
      </c>
      <c r="FR47" s="281"/>
      <c r="FS47" s="13">
        <v>1988</v>
      </c>
      <c r="FT47" s="94">
        <f t="shared" si="199"/>
        <v>3899.6987951807223</v>
      </c>
      <c r="FU47" s="94">
        <f t="shared" si="200"/>
        <v>922.69014084507035</v>
      </c>
      <c r="FV47" s="94">
        <f t="shared" si="201"/>
        <v>17531.112676056335</v>
      </c>
      <c r="FW47" s="94">
        <v>19</v>
      </c>
      <c r="FX47" s="94">
        <f t="shared" si="162"/>
        <v>361</v>
      </c>
      <c r="FY47" s="94">
        <f t="shared" si="163"/>
        <v>6859</v>
      </c>
      <c r="FZ47" s="94">
        <f t="shared" si="202"/>
        <v>1988</v>
      </c>
      <c r="GA47" s="9">
        <f>'Regional_intensity (aggregate)'!AT24</f>
        <v>20.53356860495613</v>
      </c>
      <c r="GB47" s="9">
        <f t="shared" si="164"/>
        <v>20.132922357447018</v>
      </c>
      <c r="GC47" s="9">
        <f t="shared" si="203"/>
        <v>20.624130005063769</v>
      </c>
      <c r="GD47" s="9">
        <f t="shared" si="165"/>
        <v>20.221716744434808</v>
      </c>
      <c r="GE47" s="327">
        <f t="shared" si="204"/>
        <v>0.99560895901619106</v>
      </c>
      <c r="GF47" s="282"/>
      <c r="GI47" s="97">
        <f t="shared" si="27"/>
        <v>1988</v>
      </c>
      <c r="GJ47" s="105">
        <f t="shared" si="28"/>
        <v>5395</v>
      </c>
      <c r="GK47" s="105">
        <f t="shared" si="29"/>
        <v>3425</v>
      </c>
      <c r="GL47" s="38">
        <f t="shared" si="145"/>
        <v>3981.7391304347825</v>
      </c>
      <c r="GN47" s="325">
        <f t="shared" si="146"/>
        <v>0.94860547525450933</v>
      </c>
      <c r="GP47" s="738">
        <v>1988</v>
      </c>
      <c r="GQ47" s="94">
        <f t="shared" si="205"/>
        <v>3981.7391304347825</v>
      </c>
      <c r="GR47" s="94">
        <f t="shared" si="206"/>
        <v>75653.043478260865</v>
      </c>
      <c r="GS47" s="94">
        <v>19</v>
      </c>
      <c r="GT47" s="94">
        <f t="shared" si="120"/>
        <v>361</v>
      </c>
      <c r="GU47" s="17">
        <f t="shared" si="98"/>
        <v>0.82974686758979965</v>
      </c>
      <c r="GV47">
        <f t="shared" si="207"/>
        <v>1988</v>
      </c>
      <c r="GW47" s="9">
        <f>'Regional_intensity (aggregate)'!AS24</f>
        <v>42.176080202846485</v>
      </c>
      <c r="GX47" s="9">
        <f t="shared" si="166"/>
        <v>41.798755526854677</v>
      </c>
      <c r="GY47" s="9">
        <f t="shared" si="208"/>
        <v>42.395880013708322</v>
      </c>
      <c r="GZ47" s="9">
        <f t="shared" si="167"/>
        <v>42.016588917603087</v>
      </c>
      <c r="HA47" s="327">
        <f t="shared" si="209"/>
        <v>0.99481553842517789</v>
      </c>
      <c r="HB47" s="371"/>
      <c r="HD47" s="49"/>
      <c r="HF47">
        <f t="shared" si="168"/>
        <v>13.836273441485744</v>
      </c>
      <c r="HG47" s="282">
        <f t="shared" si="169"/>
        <v>18.790715743891958</v>
      </c>
      <c r="HH47" s="282">
        <f t="shared" si="170"/>
        <v>28.429188732585175</v>
      </c>
      <c r="HI47" s="282">
        <f t="shared" si="210"/>
        <v>20.624130005063769</v>
      </c>
      <c r="HK47">
        <f t="shared" si="171"/>
        <v>62.783314235809087</v>
      </c>
      <c r="HL47">
        <f t="shared" si="172"/>
        <v>68.711231842585988</v>
      </c>
      <c r="HM47">
        <f t="shared" si="211"/>
        <v>32.123593124461806</v>
      </c>
      <c r="HN47" s="17">
        <f t="shared" si="212"/>
        <v>42.395880013708322</v>
      </c>
      <c r="HQ47">
        <f t="shared" si="147"/>
        <v>1988</v>
      </c>
      <c r="HR47" s="17">
        <f t="shared" si="30"/>
        <v>1.0114823549423755</v>
      </c>
      <c r="HS47" s="17">
        <f t="shared" si="31"/>
        <v>0.99507597013657101</v>
      </c>
      <c r="HT47" s="17"/>
      <c r="HU47" s="620"/>
      <c r="HV47" s="17"/>
      <c r="HW47" s="17">
        <f>National!GB215</f>
        <v>0.14620671457154305</v>
      </c>
      <c r="HX47" s="17">
        <f>National!GC215</f>
        <v>0.23169300985021124</v>
      </c>
      <c r="HY47" s="17">
        <f>National!GD215</f>
        <v>0.44322448909567991</v>
      </c>
      <c r="HZ47" s="17">
        <f>National!GE215</f>
        <v>0.17887578648256577</v>
      </c>
      <c r="IA47" s="17">
        <f t="shared" si="102"/>
        <v>1.0132924741297142</v>
      </c>
      <c r="IB47" s="17"/>
      <c r="IC47" s="17">
        <f>National!GB297</f>
        <v>0.2803660294409997</v>
      </c>
      <c r="ID47" s="17">
        <f>National!GC297</f>
        <v>0.34132536282224701</v>
      </c>
      <c r="IE47" s="17">
        <f>National!GD297</f>
        <v>0.22470015375849384</v>
      </c>
      <c r="IF47" s="17">
        <f>National!GE297</f>
        <v>0.1536084539782594</v>
      </c>
      <c r="IG47" s="17">
        <f t="shared" si="103"/>
        <v>1.0347761747824615</v>
      </c>
      <c r="IH47" s="17"/>
      <c r="II47" s="620"/>
      <c r="IJ47" s="17"/>
      <c r="IK47" s="625">
        <f>National!AS215</f>
        <v>1.012910681367321</v>
      </c>
      <c r="IL47" s="625">
        <f>National!AS297</f>
        <v>1.0344398427545152</v>
      </c>
      <c r="IN47">
        <f t="shared" si="122"/>
        <v>1988</v>
      </c>
      <c r="IO47" s="79">
        <f>National!H215</f>
        <v>3046.46</v>
      </c>
      <c r="IP47" s="40">
        <f t="shared" si="123"/>
        <v>3011.8765642466969</v>
      </c>
      <c r="IQ47" s="79">
        <f>National!H297</f>
        <v>7340.0110000000004</v>
      </c>
      <c r="IR47" s="40">
        <f t="shared" si="124"/>
        <v>7376.3322804314203</v>
      </c>
      <c r="IS47" s="94"/>
      <c r="IU47">
        <f t="shared" si="106"/>
        <v>1988</v>
      </c>
      <c r="IV47" s="40">
        <f t="shared" si="46"/>
        <v>3011.8765642466969</v>
      </c>
      <c r="IW47" s="40">
        <f t="shared" si="47"/>
        <v>3007.6294544427205</v>
      </c>
      <c r="IX47" s="40">
        <f t="shared" si="107"/>
        <v>7376.3322804314203</v>
      </c>
      <c r="IY47" s="40">
        <f t="shared" si="108"/>
        <v>7095.6383316162273</v>
      </c>
    </row>
    <row r="48" spans="2:259" ht="21" customHeight="1" x14ac:dyDescent="0.2">
      <c r="C48" s="843" t="s">
        <v>49</v>
      </c>
      <c r="D48" s="843"/>
      <c r="E48" s="843" t="s">
        <v>46</v>
      </c>
      <c r="F48" s="843"/>
      <c r="J48" s="94">
        <f t="shared" si="121"/>
        <v>1989</v>
      </c>
      <c r="K48" s="48">
        <f>'[16]LMDI-Prices'!EY135</f>
        <v>0.82046290824567958</v>
      </c>
      <c r="L48" s="12">
        <f t="shared" si="48"/>
        <v>0.81727310583769675</v>
      </c>
      <c r="M48" s="94">
        <f t="shared" si="49"/>
        <v>8000</v>
      </c>
      <c r="N48" s="12">
        <f t="shared" si="37"/>
        <v>0.81727310583769675</v>
      </c>
      <c r="Q48" s="739">
        <v>1989</v>
      </c>
      <c r="R48" s="721">
        <f>HDD_by_Division18!B53</f>
        <v>7050</v>
      </c>
      <c r="S48" s="38">
        <f>HDD_by_Division18!C53</f>
        <v>6383</v>
      </c>
      <c r="T48" s="94">
        <f t="shared" si="22"/>
        <v>6545.6829268292695</v>
      </c>
      <c r="V48">
        <f>CDD_by_Division18!B53</f>
        <v>379</v>
      </c>
      <c r="W48">
        <f>CDD_by_Division18!C53</f>
        <v>566</v>
      </c>
      <c r="X48" s="94">
        <f t="shared" si="23"/>
        <v>529.97247706422024</v>
      </c>
      <c r="Z48" s="325">
        <f t="shared" si="127"/>
        <v>1.0037229797985721</v>
      </c>
      <c r="AB48" s="738">
        <v>1989</v>
      </c>
      <c r="AC48" s="94">
        <f t="shared" si="213"/>
        <v>6545.6829268292695</v>
      </c>
      <c r="AD48" s="94">
        <f t="shared" si="214"/>
        <v>529.97247706422024</v>
      </c>
      <c r="AE48" s="94">
        <v>20</v>
      </c>
      <c r="AF48" s="94">
        <f t="shared" si="109"/>
        <v>400</v>
      </c>
      <c r="AG48" s="94">
        <f t="shared" si="110"/>
        <v>8000</v>
      </c>
      <c r="AH48" s="9">
        <f>'Regional_intensity (aggregate)'!E25</f>
        <v>14.158784052375646</v>
      </c>
      <c r="AI48" s="9">
        <f t="shared" si="148"/>
        <v>13.885140310737873</v>
      </c>
      <c r="AJ48" s="9">
        <f t="shared" si="173"/>
        <v>14.037544264165136</v>
      </c>
      <c r="AK48" s="9">
        <f t="shared" si="149"/>
        <v>13.766243697559808</v>
      </c>
      <c r="AL48" s="327">
        <f t="shared" si="174"/>
        <v>1.0086368232170073</v>
      </c>
      <c r="AN48" s="97">
        <f t="shared" si="128"/>
        <v>1989</v>
      </c>
      <c r="AO48" s="105">
        <f t="shared" si="125"/>
        <v>7050</v>
      </c>
      <c r="AP48" s="106">
        <f t="shared" si="126"/>
        <v>6383</v>
      </c>
      <c r="AQ48" s="94">
        <f t="shared" si="129"/>
        <v>6553.6279069767425</v>
      </c>
      <c r="AS48" s="325">
        <f t="shared" si="130"/>
        <v>1.018989025082482</v>
      </c>
      <c r="AT48" s="281"/>
      <c r="AU48" s="738">
        <v>1989</v>
      </c>
      <c r="AV48" s="94">
        <f t="shared" si="175"/>
        <v>6553.6279069767425</v>
      </c>
      <c r="AW48" s="94">
        <f t="shared" si="176"/>
        <v>131072.55813953484</v>
      </c>
      <c r="AX48" s="94">
        <v>20</v>
      </c>
      <c r="AY48" s="94">
        <f t="shared" si="150"/>
        <v>400</v>
      </c>
      <c r="AZ48" s="17">
        <f t="shared" si="57"/>
        <v>0.81727310583769675</v>
      </c>
      <c r="BA48">
        <f t="shared" si="177"/>
        <v>1989</v>
      </c>
      <c r="BB48" s="17">
        <f>'Regional_intensity (aggregate)'!D25</f>
        <v>65.190445631388059</v>
      </c>
      <c r="BC48" s="9">
        <f t="shared" si="151"/>
        <v>64.368358775523674</v>
      </c>
      <c r="BD48" s="9">
        <f t="shared" si="178"/>
        <v>61.664728304933519</v>
      </c>
      <c r="BE48" s="9">
        <f t="shared" si="152"/>
        <v>60.887102655669267</v>
      </c>
      <c r="BF48" s="327">
        <f t="shared" si="179"/>
        <v>1.0571755916773002</v>
      </c>
      <c r="BG48" s="281"/>
      <c r="BH48" s="281"/>
      <c r="BJ48" s="49"/>
      <c r="BL48" s="739">
        <v>1989</v>
      </c>
      <c r="BM48" s="38">
        <f>HDD_by_Division18!D53</f>
        <v>6941</v>
      </c>
      <c r="BN48" s="38">
        <f>HDD_by_Division18!E53</f>
        <v>7099</v>
      </c>
      <c r="BO48" s="38">
        <f t="shared" si="24"/>
        <v>7126.0517241379312</v>
      </c>
      <c r="BQ48" s="38">
        <f>CDD_by_Division18!D53</f>
        <v>617</v>
      </c>
      <c r="BR48" s="38">
        <f>CDD_by_Division18!E53</f>
        <v>811</v>
      </c>
      <c r="BS48" s="94">
        <f t="shared" si="32"/>
        <v>683.24390243902451</v>
      </c>
      <c r="BU48" s="325">
        <f t="shared" si="131"/>
        <v>0.9924423618314997</v>
      </c>
      <c r="BW48" s="738">
        <v>1989</v>
      </c>
      <c r="BX48" s="94">
        <f t="shared" si="153"/>
        <v>7126.0517241379312</v>
      </c>
      <c r="BY48" s="94">
        <f t="shared" si="215"/>
        <v>683.24390243902451</v>
      </c>
      <c r="BZ48" s="94">
        <v>20</v>
      </c>
      <c r="CA48" s="94">
        <f t="shared" si="112"/>
        <v>400</v>
      </c>
      <c r="CB48" s="94">
        <f t="shared" si="113"/>
        <v>8000</v>
      </c>
      <c r="CC48" s="94">
        <f t="shared" si="180"/>
        <v>1989</v>
      </c>
      <c r="CD48" s="9">
        <f>'Regional_intensity (aggregate)'!S25</f>
        <v>18.938847122597043</v>
      </c>
      <c r="CE48" s="9">
        <f t="shared" si="181"/>
        <v>18.761032664380039</v>
      </c>
      <c r="CF48" s="9">
        <f t="shared" si="182"/>
        <v>18.978423450753713</v>
      </c>
      <c r="CG48" s="9">
        <f t="shared" si="154"/>
        <v>18.800237415359714</v>
      </c>
      <c r="CH48" s="327">
        <f t="shared" si="183"/>
        <v>0.9979146672399124</v>
      </c>
      <c r="CK48" s="97">
        <f t="shared" si="132"/>
        <v>1989</v>
      </c>
      <c r="CL48" s="105">
        <f t="shared" si="133"/>
        <v>6941</v>
      </c>
      <c r="CM48" s="106">
        <f t="shared" si="134"/>
        <v>7099</v>
      </c>
      <c r="CN48" s="94">
        <f t="shared" si="135"/>
        <v>6984.5862068965525</v>
      </c>
      <c r="CP48" s="325">
        <f t="shared" si="136"/>
        <v>1.030999350653105</v>
      </c>
      <c r="CR48">
        <f t="shared" si="216"/>
        <v>1989</v>
      </c>
      <c r="CS48" s="94">
        <f t="shared" si="184"/>
        <v>6984.5862068965525</v>
      </c>
      <c r="CT48" s="94">
        <f t="shared" si="185"/>
        <v>139691.72413793104</v>
      </c>
      <c r="CU48" s="94">
        <v>20</v>
      </c>
      <c r="CV48" s="94">
        <f t="shared" si="114"/>
        <v>400</v>
      </c>
      <c r="CW48" s="9">
        <f t="shared" si="70"/>
        <v>0.81727310583769675</v>
      </c>
      <c r="CX48">
        <f t="shared" si="186"/>
        <v>1989</v>
      </c>
      <c r="CY48" s="9">
        <f>'Regional_intensity (aggregate)'!R25</f>
        <v>71.825968298638628</v>
      </c>
      <c r="CZ48" s="9">
        <f t="shared" si="155"/>
        <v>69.470335713431496</v>
      </c>
      <c r="DA48" s="9">
        <f t="shared" si="187"/>
        <v>68.184606663042956</v>
      </c>
      <c r="DB48" s="9">
        <f t="shared" si="156"/>
        <v>65.948397600087105</v>
      </c>
      <c r="DC48" s="327">
        <f t="shared" si="188"/>
        <v>1.0534044532014488</v>
      </c>
      <c r="DD48" s="371"/>
      <c r="DE48" s="49"/>
      <c r="DF48" s="49"/>
      <c r="DH48" s="97">
        <v>1989</v>
      </c>
      <c r="DI48" s="38">
        <f>HDD_by_Division18!F53</f>
        <v>3050</v>
      </c>
      <c r="DJ48" s="38">
        <f>HDD_by_Division18!G53</f>
        <v>3743</v>
      </c>
      <c r="DK48" s="38">
        <f>HDD_by_Division18!H53</f>
        <v>2469</v>
      </c>
      <c r="DL48" s="38">
        <f t="shared" si="33"/>
        <v>3043.2127659574462</v>
      </c>
      <c r="DN48" s="38">
        <f>CDD_by_Division18!F53</f>
        <v>1885</v>
      </c>
      <c r="DO48" s="38">
        <f>CDD_by_Division18!G53</f>
        <v>1356</v>
      </c>
      <c r="DP48" s="38">
        <f>CDD_by_Division18!H53</f>
        <v>2254</v>
      </c>
      <c r="DQ48" s="38">
        <f t="shared" si="25"/>
        <v>1911.5170068027214</v>
      </c>
      <c r="DS48" s="325">
        <f t="shared" si="137"/>
        <v>0.9985355768861276</v>
      </c>
      <c r="DT48" s="281"/>
      <c r="DU48" s="738">
        <v>1989</v>
      </c>
      <c r="DV48" s="94">
        <f t="shared" si="189"/>
        <v>3043.2127659574462</v>
      </c>
      <c r="DW48" s="94">
        <f t="shared" si="157"/>
        <v>1911.5170068027214</v>
      </c>
      <c r="DX48" s="94">
        <f t="shared" si="190"/>
        <v>38230.34013605443</v>
      </c>
      <c r="DY48" s="94">
        <v>20</v>
      </c>
      <c r="DZ48" s="94">
        <f t="shared" si="115"/>
        <v>400</v>
      </c>
      <c r="EA48" s="94">
        <f t="shared" si="116"/>
        <v>8000</v>
      </c>
      <c r="EB48" s="94">
        <f t="shared" si="191"/>
        <v>1989</v>
      </c>
      <c r="EC48" s="9">
        <f>'Regional_intensity (aggregate)'!AG25</f>
        <v>28.34356949336739</v>
      </c>
      <c r="ED48" s="9">
        <f t="shared" si="158"/>
        <v>28.291896842831967</v>
      </c>
      <c r="EE48" s="9">
        <f t="shared" si="192"/>
        <v>28.796535982117394</v>
      </c>
      <c r="EF48" s="9">
        <f t="shared" si="159"/>
        <v>28.744037536542891</v>
      </c>
      <c r="EG48" s="327">
        <f t="shared" si="193"/>
        <v>0.98427010495181455</v>
      </c>
      <c r="EI48" s="97">
        <f t="shared" si="138"/>
        <v>1989</v>
      </c>
      <c r="EJ48" s="105">
        <f t="shared" si="139"/>
        <v>3050</v>
      </c>
      <c r="EK48" s="105">
        <f t="shared" si="140"/>
        <v>3743</v>
      </c>
      <c r="EL48" s="105">
        <f t="shared" si="141"/>
        <v>2469</v>
      </c>
      <c r="EM48" s="38">
        <f t="shared" si="142"/>
        <v>2965.5769230769238</v>
      </c>
      <c r="EO48" s="325">
        <f t="shared" si="143"/>
        <v>0.98340159886554379</v>
      </c>
      <c r="EQ48" s="738">
        <v>1989</v>
      </c>
      <c r="ER48" s="94">
        <f t="shared" si="194"/>
        <v>2965.5769230769238</v>
      </c>
      <c r="ES48" s="94">
        <f t="shared" si="195"/>
        <v>59311.538461538476</v>
      </c>
      <c r="ET48" s="94">
        <v>20</v>
      </c>
      <c r="EU48" s="94">
        <f t="shared" si="117"/>
        <v>400</v>
      </c>
      <c r="EV48" s="17">
        <f t="shared" si="84"/>
        <v>0.81727310583769675</v>
      </c>
      <c r="EW48">
        <f t="shared" si="196"/>
        <v>1989</v>
      </c>
      <c r="EX48" s="9">
        <f>'Regional_intensity (aggregate)'!AF25</f>
        <v>33.485960927939423</v>
      </c>
      <c r="EY48" s="9">
        <f t="shared" si="160"/>
        <v>32.896291141551011</v>
      </c>
      <c r="EZ48" s="9">
        <f t="shared" si="197"/>
        <v>32.043589920251286</v>
      </c>
      <c r="FA48" s="9">
        <f t="shared" si="161"/>
        <v>31.479319512600323</v>
      </c>
      <c r="FB48" s="327">
        <f t="shared" si="198"/>
        <v>1.0450127782585488</v>
      </c>
      <c r="FC48" s="371"/>
      <c r="FD48" s="49"/>
      <c r="FE48" s="49"/>
      <c r="FG48" s="281"/>
      <c r="FH48" s="97">
        <v>1989</v>
      </c>
      <c r="FI48" s="38">
        <f>HDD_by_Division18!I53</f>
        <v>5363</v>
      </c>
      <c r="FJ48" s="38">
        <f>HDD_by_Division18!J53</f>
        <v>3500</v>
      </c>
      <c r="FK48" s="38">
        <f t="shared" si="34"/>
        <v>3948.9156626506019</v>
      </c>
      <c r="FM48" s="38">
        <f>CDD_by_Division18!I53</f>
        <v>1265</v>
      </c>
      <c r="FN48" s="38">
        <f>CDD_by_Division18!J53</f>
        <v>706</v>
      </c>
      <c r="FO48" s="94">
        <f t="shared" si="26"/>
        <v>881.28169014084506</v>
      </c>
      <c r="FP48" s="94"/>
      <c r="FQ48" s="325">
        <f t="shared" si="144"/>
        <v>0.99276719452902018</v>
      </c>
      <c r="FR48" s="281"/>
      <c r="FS48" s="13">
        <v>1989</v>
      </c>
      <c r="FT48" s="94">
        <f t="shared" si="199"/>
        <v>3948.9156626506019</v>
      </c>
      <c r="FU48" s="94">
        <f t="shared" si="200"/>
        <v>881.28169014084506</v>
      </c>
      <c r="FV48" s="94">
        <f t="shared" si="201"/>
        <v>17625.633802816901</v>
      </c>
      <c r="FW48" s="94">
        <v>20</v>
      </c>
      <c r="FX48" s="94">
        <f t="shared" si="162"/>
        <v>400</v>
      </c>
      <c r="FY48" s="94">
        <f t="shared" si="163"/>
        <v>8000</v>
      </c>
      <c r="FZ48" s="94">
        <f t="shared" si="202"/>
        <v>1989</v>
      </c>
      <c r="GA48" s="9">
        <f>'Regional_intensity (aggregate)'!AT25</f>
        <v>20.543988057230003</v>
      </c>
      <c r="GB48" s="9">
        <f t="shared" si="164"/>
        <v>20.024391686448773</v>
      </c>
      <c r="GC48" s="9">
        <f t="shared" si="203"/>
        <v>20.642279583748476</v>
      </c>
      <c r="GD48" s="9">
        <f t="shared" si="165"/>
        <v>20.120197234085477</v>
      </c>
      <c r="GE48" s="327">
        <f t="shared" si="204"/>
        <v>0.99523833953901797</v>
      </c>
      <c r="GF48" s="282"/>
      <c r="GI48" s="97">
        <f t="shared" si="27"/>
        <v>1989</v>
      </c>
      <c r="GJ48" s="105">
        <f t="shared" si="28"/>
        <v>5363</v>
      </c>
      <c r="GK48" s="105">
        <f t="shared" si="29"/>
        <v>3500</v>
      </c>
      <c r="GL48" s="38">
        <f t="shared" si="145"/>
        <v>4026.5</v>
      </c>
      <c r="GN48" s="325">
        <f t="shared" si="146"/>
        <v>0.95540698487664522</v>
      </c>
      <c r="GP48" s="738">
        <v>1989</v>
      </c>
      <c r="GQ48" s="94">
        <f t="shared" si="205"/>
        <v>4026.5</v>
      </c>
      <c r="GR48" s="94">
        <f t="shared" si="206"/>
        <v>80530</v>
      </c>
      <c r="GS48" s="94">
        <v>20</v>
      </c>
      <c r="GT48" s="94">
        <f t="shared" si="120"/>
        <v>400</v>
      </c>
      <c r="GU48" s="17">
        <f t="shared" si="98"/>
        <v>0.81727310583769675</v>
      </c>
      <c r="GV48">
        <f t="shared" si="207"/>
        <v>1989</v>
      </c>
      <c r="GW48" s="9">
        <f>'Regional_intensity (aggregate)'!AS25</f>
        <v>43.893698940978084</v>
      </c>
      <c r="GX48" s="9">
        <f t="shared" si="166"/>
        <v>41.370222423002154</v>
      </c>
      <c r="GY48" s="9">
        <f t="shared" si="208"/>
        <v>43.778069518153885</v>
      </c>
      <c r="GZ48" s="9">
        <f t="shared" si="167"/>
        <v>41.261240608839884</v>
      </c>
      <c r="HA48" s="327">
        <f t="shared" si="209"/>
        <v>1.0026412636303264</v>
      </c>
      <c r="HB48" s="371"/>
      <c r="HD48" s="49"/>
      <c r="HF48">
        <f t="shared" si="168"/>
        <v>14.037544264165136</v>
      </c>
      <c r="HG48" s="282">
        <f t="shared" si="169"/>
        <v>18.978423450753713</v>
      </c>
      <c r="HH48" s="282">
        <f t="shared" si="170"/>
        <v>28.796535982117394</v>
      </c>
      <c r="HI48" s="282">
        <f t="shared" si="210"/>
        <v>20.642279583748476</v>
      </c>
      <c r="HK48">
        <f t="shared" si="171"/>
        <v>61.664728304933519</v>
      </c>
      <c r="HL48">
        <f t="shared" si="172"/>
        <v>68.184606663042956</v>
      </c>
      <c r="HM48">
        <f t="shared" si="211"/>
        <v>32.043589920251286</v>
      </c>
      <c r="HN48" s="17">
        <f t="shared" si="212"/>
        <v>43.778069518153885</v>
      </c>
      <c r="HQ48">
        <f t="shared" si="147"/>
        <v>1989</v>
      </c>
      <c r="HR48" s="17">
        <f t="shared" si="30"/>
        <v>0.99691935923626307</v>
      </c>
      <c r="HS48" s="17">
        <f t="shared" si="31"/>
        <v>1.0062865829662293</v>
      </c>
      <c r="HT48" s="17"/>
      <c r="HU48" s="620"/>
      <c r="HV48" s="17"/>
      <c r="HW48" s="17">
        <f>National!GB216</f>
        <v>0.14661047351542605</v>
      </c>
      <c r="HX48" s="17">
        <f>National!GC216</f>
        <v>0.22914716438949365</v>
      </c>
      <c r="HY48" s="17">
        <f>National!GD216</f>
        <v>0.44641523851797116</v>
      </c>
      <c r="HZ48" s="17">
        <f>National!GE216</f>
        <v>0.17782712357710917</v>
      </c>
      <c r="IA48" s="17">
        <f t="shared" si="102"/>
        <v>0.99291958341970632</v>
      </c>
      <c r="IB48" s="17"/>
      <c r="IC48" s="17">
        <f>National!GB298</f>
        <v>0.28189603376466782</v>
      </c>
      <c r="ID48" s="17">
        <f>National!GC298</f>
        <v>0.34180325530562972</v>
      </c>
      <c r="IE48" s="17">
        <f>National!GD298</f>
        <v>0.22169853623696273</v>
      </c>
      <c r="IF48" s="17">
        <f>National!GE298</f>
        <v>0.15460217469273974</v>
      </c>
      <c r="IG48" s="17">
        <f t="shared" si="103"/>
        <v>1.0447590006271161</v>
      </c>
      <c r="IH48" s="17"/>
      <c r="II48" s="620"/>
      <c r="IJ48" s="17"/>
      <c r="IK48" s="625">
        <f>National!AS216</f>
        <v>0.99281454620071274</v>
      </c>
      <c r="IL48" s="625">
        <f>National!AS298</f>
        <v>1.0444300633507837</v>
      </c>
      <c r="IN48">
        <f t="shared" si="122"/>
        <v>1989</v>
      </c>
      <c r="IO48" s="79">
        <f>National!H216</f>
        <v>3089.6469999999999</v>
      </c>
      <c r="IP48" s="40">
        <f t="shared" si="123"/>
        <v>3099.1945049266265</v>
      </c>
      <c r="IQ48" s="79">
        <f>National!H298</f>
        <v>7552.01</v>
      </c>
      <c r="IR48" s="40">
        <f t="shared" si="124"/>
        <v>7504.8302619110282</v>
      </c>
      <c r="IS48" s="94"/>
      <c r="IU48">
        <f t="shared" si="106"/>
        <v>1989</v>
      </c>
      <c r="IV48" s="40">
        <f t="shared" si="46"/>
        <v>3099.1945049266265</v>
      </c>
      <c r="IW48" s="40">
        <f t="shared" si="47"/>
        <v>3112.0081910800091</v>
      </c>
      <c r="IX48" s="40">
        <f t="shared" si="107"/>
        <v>7504.8302619110282</v>
      </c>
      <c r="IY48" s="40">
        <f t="shared" si="108"/>
        <v>7230.7474334579474</v>
      </c>
    </row>
    <row r="49" spans="2:259" ht="33" customHeight="1" thickBot="1" x14ac:dyDescent="0.25">
      <c r="C49" s="96" t="s">
        <v>241</v>
      </c>
      <c r="D49" s="96" t="s">
        <v>222</v>
      </c>
      <c r="E49" s="96" t="s">
        <v>241</v>
      </c>
      <c r="F49" s="96" t="s">
        <v>222</v>
      </c>
      <c r="J49" s="94">
        <f t="shared" si="121"/>
        <v>1990</v>
      </c>
      <c r="K49" s="48">
        <f>'[16]LMDI-Prices'!EY136</f>
        <v>0.84400003635710996</v>
      </c>
      <c r="L49" s="12">
        <f t="shared" si="48"/>
        <v>0.82928877532019618</v>
      </c>
      <c r="M49" s="94">
        <f t="shared" si="49"/>
        <v>9261</v>
      </c>
      <c r="N49" s="12">
        <f t="shared" si="37"/>
        <v>0.82928877532019618</v>
      </c>
      <c r="Q49" s="739">
        <v>1990</v>
      </c>
      <c r="R49" s="721">
        <f>HDD_by_Division18!B54</f>
        <v>5987</v>
      </c>
      <c r="S49" s="38">
        <f>HDD_by_Division18!C54</f>
        <v>5252</v>
      </c>
      <c r="T49" s="94">
        <f t="shared" si="22"/>
        <v>5431.2682926829275</v>
      </c>
      <c r="V49">
        <f>CDD_by_Division18!B54</f>
        <v>429</v>
      </c>
      <c r="W49">
        <f>CDD_by_Division18!C54</f>
        <v>562</v>
      </c>
      <c r="X49" s="94">
        <f t="shared" si="23"/>
        <v>536.37614678899081</v>
      </c>
      <c r="Z49" s="325">
        <f t="shared" si="127"/>
        <v>0.98742911247889964</v>
      </c>
      <c r="AB49" s="738">
        <v>1990</v>
      </c>
      <c r="AC49" s="94">
        <f t="shared" si="213"/>
        <v>5431.2682926829275</v>
      </c>
      <c r="AD49" s="94">
        <f t="shared" si="214"/>
        <v>536.37614678899081</v>
      </c>
      <c r="AE49" s="94">
        <v>21</v>
      </c>
      <c r="AF49" s="94">
        <f t="shared" si="109"/>
        <v>441</v>
      </c>
      <c r="AG49" s="94">
        <f t="shared" si="110"/>
        <v>9261</v>
      </c>
      <c r="AH49" s="9">
        <f>'Regional_intensity (aggregate)'!E26</f>
        <v>14.072650190300648</v>
      </c>
      <c r="AI49" s="9">
        <f t="shared" si="148"/>
        <v>13.341820999909793</v>
      </c>
      <c r="AJ49" s="9">
        <f t="shared" si="173"/>
        <v>14.581830831293864</v>
      </c>
      <c r="AK49" s="9">
        <f t="shared" si="149"/>
        <v>13.824558570792714</v>
      </c>
      <c r="AL49" s="327">
        <f t="shared" si="174"/>
        <v>0.96508115840293041</v>
      </c>
      <c r="AN49" s="97">
        <f t="shared" si="128"/>
        <v>1990</v>
      </c>
      <c r="AO49" s="105">
        <f t="shared" si="125"/>
        <v>5987</v>
      </c>
      <c r="AP49" s="106">
        <f t="shared" si="126"/>
        <v>5252</v>
      </c>
      <c r="AQ49" s="94">
        <f t="shared" si="129"/>
        <v>5440.0232558139523</v>
      </c>
      <c r="AS49" s="325">
        <f t="shared" si="130"/>
        <v>0.88272635134331257</v>
      </c>
      <c r="AT49" s="281"/>
      <c r="AU49" s="738">
        <v>1990</v>
      </c>
      <c r="AV49" s="94">
        <f t="shared" si="175"/>
        <v>5440.0232558139523</v>
      </c>
      <c r="AW49" s="94">
        <f t="shared" si="176"/>
        <v>114240.48837209299</v>
      </c>
      <c r="AX49" s="94">
        <v>21</v>
      </c>
      <c r="AY49" s="94">
        <f t="shared" si="150"/>
        <v>441</v>
      </c>
      <c r="AZ49" s="17">
        <f t="shared" si="57"/>
        <v>0.82928877532019618</v>
      </c>
      <c r="BA49">
        <f t="shared" si="177"/>
        <v>1990</v>
      </c>
      <c r="BB49" s="17">
        <f>'Regional_intensity (aggregate)'!D26</f>
        <v>55.588965359955374</v>
      </c>
      <c r="BC49" s="9">
        <f t="shared" si="151"/>
        <v>55.624283492772705</v>
      </c>
      <c r="BD49" s="9">
        <f t="shared" si="178"/>
        <v>60.063794748325904</v>
      </c>
      <c r="BE49" s="9">
        <f t="shared" si="152"/>
        <v>60.101955938531518</v>
      </c>
      <c r="BF49" s="327">
        <f t="shared" si="179"/>
        <v>0.92549872336370731</v>
      </c>
      <c r="BG49" s="281"/>
      <c r="BH49" s="281"/>
      <c r="BJ49" s="49"/>
      <c r="BL49" s="739">
        <v>1990</v>
      </c>
      <c r="BM49" s="38">
        <f>HDD_by_Division18!D54</f>
        <v>5780</v>
      </c>
      <c r="BN49" s="38">
        <f>HDD_by_Division18!E54</f>
        <v>6137</v>
      </c>
      <c r="BO49" s="38">
        <f t="shared" si="24"/>
        <v>6027.3793103448279</v>
      </c>
      <c r="BQ49" s="38">
        <f>CDD_by_Division18!D54</f>
        <v>602</v>
      </c>
      <c r="BR49" s="38">
        <f>CDD_by_Division18!E54</f>
        <v>913</v>
      </c>
      <c r="BS49" s="94">
        <f t="shared" si="32"/>
        <v>708.19512195121968</v>
      </c>
      <c r="BU49" s="325">
        <f t="shared" si="131"/>
        <v>0.97925430831287441</v>
      </c>
      <c r="BW49" s="738">
        <v>1990</v>
      </c>
      <c r="BX49" s="94">
        <f t="shared" si="153"/>
        <v>6027.3793103448279</v>
      </c>
      <c r="BY49" s="94">
        <f t="shared" si="215"/>
        <v>708.19512195121968</v>
      </c>
      <c r="BZ49" s="94">
        <v>21</v>
      </c>
      <c r="CA49" s="94">
        <f t="shared" si="112"/>
        <v>441</v>
      </c>
      <c r="CB49" s="94">
        <f t="shared" si="113"/>
        <v>9261</v>
      </c>
      <c r="CC49" s="94">
        <f t="shared" si="180"/>
        <v>1990</v>
      </c>
      <c r="CD49" s="9">
        <f>'Regional_intensity (aggregate)'!S26</f>
        <v>18.85822715880785</v>
      </c>
      <c r="CE49" s="9">
        <f t="shared" si="181"/>
        <v>18.324135550034388</v>
      </c>
      <c r="CF49" s="9">
        <f t="shared" si="182"/>
        <v>19.400214433326475</v>
      </c>
      <c r="CG49" s="9">
        <f t="shared" si="154"/>
        <v>18.850772980002688</v>
      </c>
      <c r="CH49" s="327">
        <f t="shared" si="183"/>
        <v>0.97206282041977965</v>
      </c>
      <c r="CK49" s="97">
        <f t="shared" si="132"/>
        <v>1990</v>
      </c>
      <c r="CL49" s="105">
        <f t="shared" si="133"/>
        <v>5780</v>
      </c>
      <c r="CM49" s="106">
        <f t="shared" si="134"/>
        <v>6137</v>
      </c>
      <c r="CN49" s="94">
        <f t="shared" si="135"/>
        <v>5878.4827586206902</v>
      </c>
      <c r="CP49" s="325">
        <f t="shared" si="136"/>
        <v>0.90128702127591542</v>
      </c>
      <c r="CR49">
        <f t="shared" si="216"/>
        <v>1990</v>
      </c>
      <c r="CS49" s="94">
        <f t="shared" si="184"/>
        <v>5878.4827586206902</v>
      </c>
      <c r="CT49" s="94">
        <f t="shared" si="185"/>
        <v>123448.13793103449</v>
      </c>
      <c r="CU49" s="94">
        <v>21</v>
      </c>
      <c r="CV49" s="94">
        <f t="shared" si="114"/>
        <v>441</v>
      </c>
      <c r="CW49" s="9">
        <f t="shared" si="70"/>
        <v>0.82928877532019618</v>
      </c>
      <c r="CX49">
        <f t="shared" si="186"/>
        <v>1990</v>
      </c>
      <c r="CY49" s="9">
        <f>'Regional_intensity (aggregate)'!R26</f>
        <v>60.997231570226397</v>
      </c>
      <c r="CZ49" s="9">
        <f t="shared" si="155"/>
        <v>61.416179605447134</v>
      </c>
      <c r="DA49" s="9">
        <f t="shared" si="187"/>
        <v>64.281083654143416</v>
      </c>
      <c r="DB49" s="9">
        <f t="shared" si="156"/>
        <v>64.722586210989093</v>
      </c>
      <c r="DC49" s="327">
        <f t="shared" si="188"/>
        <v>0.94891417665599131</v>
      </c>
      <c r="DD49" s="371"/>
      <c r="DE49" s="49"/>
      <c r="DF49" s="49"/>
      <c r="DH49" s="97">
        <v>1990</v>
      </c>
      <c r="DI49" s="38">
        <f>HDD_by_Division18!F54</f>
        <v>2307</v>
      </c>
      <c r="DJ49" s="38">
        <f>HDD_by_Division18!G54</f>
        <v>2942</v>
      </c>
      <c r="DK49" s="38">
        <f>HDD_by_Division18!H54</f>
        <v>1968</v>
      </c>
      <c r="DL49" s="38">
        <f t="shared" si="33"/>
        <v>2347.5585106382978</v>
      </c>
      <c r="DN49" s="38">
        <f>CDD_by_Division18!F54</f>
        <v>2054</v>
      </c>
      <c r="DO49" s="38">
        <f>CDD_by_Division18!G54</f>
        <v>1563</v>
      </c>
      <c r="DP49" s="38">
        <f>CDD_by_Division18!H54</f>
        <v>2526</v>
      </c>
      <c r="DQ49" s="38">
        <f t="shared" si="25"/>
        <v>2120.1734693877552</v>
      </c>
      <c r="DS49" s="325">
        <f t="shared" si="137"/>
        <v>0.9767634052711518</v>
      </c>
      <c r="DT49" s="281"/>
      <c r="DU49" s="738">
        <v>1990</v>
      </c>
      <c r="DV49" s="94">
        <f t="shared" si="189"/>
        <v>2347.5585106382978</v>
      </c>
      <c r="DW49" s="94">
        <f t="shared" si="157"/>
        <v>2120.1734693877552</v>
      </c>
      <c r="DX49" s="94">
        <f t="shared" si="190"/>
        <v>44523.642857142855</v>
      </c>
      <c r="DY49" s="94">
        <v>21</v>
      </c>
      <c r="DZ49" s="94">
        <f t="shared" si="115"/>
        <v>441</v>
      </c>
      <c r="EA49" s="94">
        <f t="shared" si="116"/>
        <v>9261</v>
      </c>
      <c r="EB49" s="94">
        <f t="shared" si="191"/>
        <v>1990</v>
      </c>
      <c r="EC49" s="9">
        <f>'Regional_intensity (aggregate)'!AG26</f>
        <v>28.945171895999152</v>
      </c>
      <c r="ED49" s="9">
        <f t="shared" si="158"/>
        <v>28.51056230247989</v>
      </c>
      <c r="EE49" s="9">
        <f t="shared" si="192"/>
        <v>29.49153741743002</v>
      </c>
      <c r="EF49" s="9">
        <f t="shared" si="159"/>
        <v>29.048724186425545</v>
      </c>
      <c r="EG49" s="327">
        <f t="shared" si="193"/>
        <v>0.98147382031335006</v>
      </c>
      <c r="EI49" s="97">
        <f t="shared" si="138"/>
        <v>1990</v>
      </c>
      <c r="EJ49" s="105">
        <f t="shared" si="139"/>
        <v>2307</v>
      </c>
      <c r="EK49" s="105">
        <f t="shared" si="140"/>
        <v>2942</v>
      </c>
      <c r="EL49" s="105">
        <f t="shared" si="141"/>
        <v>1968</v>
      </c>
      <c r="EM49" s="38">
        <f t="shared" si="142"/>
        <v>2300.829670329671</v>
      </c>
      <c r="EO49" s="325">
        <f t="shared" si="143"/>
        <v>0.81781784669763213</v>
      </c>
      <c r="EQ49" s="738">
        <v>1990</v>
      </c>
      <c r="ER49" s="94">
        <f t="shared" si="194"/>
        <v>2300.829670329671</v>
      </c>
      <c r="ES49" s="94">
        <f t="shared" si="195"/>
        <v>48317.423076923093</v>
      </c>
      <c r="ET49" s="94">
        <v>21</v>
      </c>
      <c r="EU49" s="94">
        <f t="shared" si="117"/>
        <v>441</v>
      </c>
      <c r="EV49" s="17">
        <f t="shared" si="84"/>
        <v>0.82928877532019618</v>
      </c>
      <c r="EW49">
        <f t="shared" si="196"/>
        <v>1990</v>
      </c>
      <c r="EX49" s="9">
        <f>'Regional_intensity (aggregate)'!AF26</f>
        <v>27.583182290375323</v>
      </c>
      <c r="EY49" s="9">
        <f t="shared" si="160"/>
        <v>27.88185662785893</v>
      </c>
      <c r="EZ49" s="9">
        <f t="shared" si="197"/>
        <v>30.299757247449989</v>
      </c>
      <c r="FA49" s="9">
        <f t="shared" si="161"/>
        <v>30.627847017025054</v>
      </c>
      <c r="FB49" s="327">
        <f t="shared" si="198"/>
        <v>0.9103433425261751</v>
      </c>
      <c r="FC49" s="371"/>
      <c r="FD49" s="49"/>
      <c r="FE49" s="49"/>
      <c r="FG49" s="281"/>
      <c r="FH49" s="97">
        <v>1990</v>
      </c>
      <c r="FI49" s="38">
        <f>HDD_by_Division18!I54</f>
        <v>5391</v>
      </c>
      <c r="FJ49" s="38">
        <f>HDD_by_Division18!J54</f>
        <v>3603</v>
      </c>
      <c r="FK49" s="38">
        <f t="shared" si="34"/>
        <v>4033.8433734939754</v>
      </c>
      <c r="FM49" s="38">
        <f>CDD_by_Division18!I54</f>
        <v>1212</v>
      </c>
      <c r="FN49" s="38">
        <f>CDD_by_Division18!J54</f>
        <v>838</v>
      </c>
      <c r="FO49" s="94">
        <f t="shared" si="26"/>
        <v>960.42253521126759</v>
      </c>
      <c r="FP49" s="94"/>
      <c r="FQ49" s="325">
        <f t="shared" si="144"/>
        <v>1.0002482565099196</v>
      </c>
      <c r="FR49" s="281"/>
      <c r="FS49" s="13">
        <v>1990</v>
      </c>
      <c r="FT49" s="94">
        <f t="shared" si="199"/>
        <v>4033.8433734939754</v>
      </c>
      <c r="FU49" s="94">
        <f t="shared" si="200"/>
        <v>960.42253521126759</v>
      </c>
      <c r="FV49" s="94">
        <f t="shared" si="201"/>
        <v>20168.87323943662</v>
      </c>
      <c r="FW49" s="94">
        <v>21</v>
      </c>
      <c r="FX49" s="94">
        <f t="shared" si="162"/>
        <v>441</v>
      </c>
      <c r="FY49" s="94">
        <f t="shared" si="163"/>
        <v>9261</v>
      </c>
      <c r="FZ49" s="94">
        <f t="shared" si="202"/>
        <v>1990</v>
      </c>
      <c r="GA49" s="9">
        <f>'Regional_intensity (aggregate)'!AT26</f>
        <v>20.264100215929393</v>
      </c>
      <c r="GB49" s="9">
        <f t="shared" si="164"/>
        <v>20.155707945211638</v>
      </c>
      <c r="GC49" s="9">
        <f t="shared" si="203"/>
        <v>20.142824138232282</v>
      </c>
      <c r="GD49" s="9">
        <f t="shared" si="165"/>
        <v>20.035080570852216</v>
      </c>
      <c r="GE49" s="327">
        <f t="shared" si="204"/>
        <v>1.006020808048804</v>
      </c>
      <c r="GF49" s="282"/>
      <c r="GI49" s="97">
        <f t="shared" si="27"/>
        <v>1990</v>
      </c>
      <c r="GJ49" s="105">
        <f t="shared" si="28"/>
        <v>5391</v>
      </c>
      <c r="GK49" s="105">
        <f t="shared" si="29"/>
        <v>3603</v>
      </c>
      <c r="GL49" s="38">
        <f t="shared" si="145"/>
        <v>4108.304347826087</v>
      </c>
      <c r="GN49" s="325">
        <f t="shared" si="146"/>
        <v>0.96769684903019615</v>
      </c>
      <c r="GP49" s="738">
        <v>1990</v>
      </c>
      <c r="GQ49" s="94">
        <f t="shared" si="205"/>
        <v>4108.304347826087</v>
      </c>
      <c r="GR49" s="94">
        <f t="shared" si="206"/>
        <v>86274.391304347824</v>
      </c>
      <c r="GS49" s="94">
        <v>21</v>
      </c>
      <c r="GT49" s="94">
        <f t="shared" si="120"/>
        <v>441</v>
      </c>
      <c r="GU49" s="17">
        <f t="shared" si="98"/>
        <v>0.82928877532019618</v>
      </c>
      <c r="GV49">
        <f t="shared" si="207"/>
        <v>1990</v>
      </c>
      <c r="GW49" s="9">
        <f>'Regional_intensity (aggregate)'!AS26</f>
        <v>40.07080636374927</v>
      </c>
      <c r="GX49" s="9">
        <f t="shared" si="166"/>
        <v>41.167243794434853</v>
      </c>
      <c r="GY49" s="9">
        <f t="shared" si="208"/>
        <v>39.399140451056653</v>
      </c>
      <c r="GZ49" s="9">
        <f t="shared" si="167"/>
        <v>40.477199423347699</v>
      </c>
      <c r="HA49" s="327">
        <f t="shared" si="209"/>
        <v>1.0170477301028176</v>
      </c>
      <c r="HB49" s="371"/>
      <c r="HD49" s="49"/>
      <c r="HF49">
        <f t="shared" si="168"/>
        <v>14.581830831293864</v>
      </c>
      <c r="HG49" s="282">
        <f t="shared" si="169"/>
        <v>19.400214433326475</v>
      </c>
      <c r="HH49" s="282">
        <f t="shared" si="170"/>
        <v>29.49153741743002</v>
      </c>
      <c r="HI49" s="282">
        <f t="shared" si="210"/>
        <v>20.142824138232282</v>
      </c>
      <c r="HK49">
        <f t="shared" si="171"/>
        <v>60.063794748325904</v>
      </c>
      <c r="HL49">
        <f t="shared" si="172"/>
        <v>64.281083654143416</v>
      </c>
      <c r="HM49">
        <f t="shared" si="211"/>
        <v>30.299757247449989</v>
      </c>
      <c r="HN49" s="17">
        <f t="shared" si="212"/>
        <v>39.399140451056653</v>
      </c>
      <c r="HQ49">
        <f t="shared" si="147"/>
        <v>1990</v>
      </c>
      <c r="HR49" s="17">
        <f t="shared" si="30"/>
        <v>0.9828633038480501</v>
      </c>
      <c r="HS49" s="17">
        <f t="shared" si="31"/>
        <v>0.88792881005938318</v>
      </c>
      <c r="HT49" s="17"/>
      <c r="HU49" s="620"/>
      <c r="HV49" s="17"/>
      <c r="HW49" s="17">
        <f>National!GB217</f>
        <v>0.14707388303643096</v>
      </c>
      <c r="HX49" s="17">
        <f>National!GC217</f>
        <v>0.22686846273931732</v>
      </c>
      <c r="HY49" s="17">
        <f>National!GD217</f>
        <v>0.44978106220270142</v>
      </c>
      <c r="HZ49" s="17">
        <f>National!GE217</f>
        <v>0.17627659202155038</v>
      </c>
      <c r="IA49" s="17">
        <f t="shared" si="102"/>
        <v>0.98125488813658779</v>
      </c>
      <c r="IB49" s="17"/>
      <c r="IC49" s="17">
        <f>National!GB299</f>
        <v>0.28309146105705391</v>
      </c>
      <c r="ID49" s="17">
        <f>National!GC299</f>
        <v>0.34193198722071577</v>
      </c>
      <c r="IE49" s="17">
        <f>National!GD299</f>
        <v>0.21901832339977836</v>
      </c>
      <c r="IF49" s="17">
        <f>National!GE299</f>
        <v>0.15595822832245199</v>
      </c>
      <c r="IG49" s="17">
        <f t="shared" si="103"/>
        <v>0.94446373063380218</v>
      </c>
      <c r="IH49" s="17"/>
      <c r="II49" s="620"/>
      <c r="IJ49" s="17"/>
      <c r="IK49" s="625">
        <f>National!AS217</f>
        <v>0.98119719701832886</v>
      </c>
      <c r="IL49" s="625">
        <f>National!AS299</f>
        <v>0.94459473010215989</v>
      </c>
      <c r="IN49">
        <f t="shared" si="122"/>
        <v>1990</v>
      </c>
      <c r="IO49" s="79">
        <f>National!H217</f>
        <v>3152.7519999999995</v>
      </c>
      <c r="IP49" s="40">
        <f t="shared" si="123"/>
        <v>3207.7217530215294</v>
      </c>
      <c r="IQ49" s="79">
        <f>National!H299</f>
        <v>6541.6360000000004</v>
      </c>
      <c r="IR49" s="40">
        <f t="shared" si="124"/>
        <v>7367.2978350173216</v>
      </c>
      <c r="IS49" s="94"/>
      <c r="IU49">
        <f t="shared" si="106"/>
        <v>1990</v>
      </c>
      <c r="IV49" s="40">
        <f t="shared" si="46"/>
        <v>3207.7217530215294</v>
      </c>
      <c r="IW49" s="40">
        <f t="shared" si="47"/>
        <v>3213.1685756753195</v>
      </c>
      <c r="IX49" s="40">
        <f t="shared" si="107"/>
        <v>7367.2978350173216</v>
      </c>
      <c r="IY49" s="40">
        <f t="shared" si="108"/>
        <v>6925.3361166777931</v>
      </c>
    </row>
    <row r="50" spans="2:259" x14ac:dyDescent="0.2">
      <c r="B50" t="s">
        <v>22</v>
      </c>
      <c r="C50">
        <v>4.0999999999999996</v>
      </c>
      <c r="E50">
        <v>10.9</v>
      </c>
      <c r="J50" s="94">
        <f t="shared" si="121"/>
        <v>1991</v>
      </c>
      <c r="K50" s="48">
        <f>'[16]LMDI-Prices'!EY137</f>
        <v>0.8131911992082318</v>
      </c>
      <c r="L50" s="12">
        <f t="shared" si="48"/>
        <v>0.82491811739896914</v>
      </c>
      <c r="M50" s="94">
        <f t="shared" si="49"/>
        <v>10648</v>
      </c>
      <c r="N50" s="12">
        <f t="shared" si="37"/>
        <v>0.82491811739896914</v>
      </c>
      <c r="Q50" s="739">
        <v>1991</v>
      </c>
      <c r="R50" s="721">
        <f>HDD_by_Division18!B55</f>
        <v>6087</v>
      </c>
      <c r="S50" s="38">
        <f>HDD_by_Division18!C55</f>
        <v>5423</v>
      </c>
      <c r="T50" s="94">
        <f t="shared" si="22"/>
        <v>5584.9512195121961</v>
      </c>
      <c r="V50">
        <f>CDD_by_Division18!B55</f>
        <v>465</v>
      </c>
      <c r="W50">
        <f>CDD_by_Division18!C55</f>
        <v>741</v>
      </c>
      <c r="X50" s="94">
        <f t="shared" si="23"/>
        <v>687.82568807339453</v>
      </c>
      <c r="Z50" s="325">
        <f t="shared" si="127"/>
        <v>1.0083284695711043</v>
      </c>
      <c r="AB50" s="738">
        <v>1991</v>
      </c>
      <c r="AC50" s="94">
        <f t="shared" si="213"/>
        <v>5584.9512195121961</v>
      </c>
      <c r="AD50" s="94">
        <f t="shared" si="214"/>
        <v>687.82568807339453</v>
      </c>
      <c r="AE50" s="94">
        <v>22</v>
      </c>
      <c r="AF50" s="94">
        <f t="shared" si="109"/>
        <v>484</v>
      </c>
      <c r="AG50" s="94">
        <f t="shared" si="110"/>
        <v>10648</v>
      </c>
      <c r="AH50" s="9">
        <f>'Regional_intensity (aggregate)'!E27</f>
        <v>14.297760759088495</v>
      </c>
      <c r="AI50" s="9">
        <f t="shared" si="148"/>
        <v>13.902685626567827</v>
      </c>
      <c r="AJ50" s="9">
        <f t="shared" si="173"/>
        <v>14.289115992850929</v>
      </c>
      <c r="AK50" s="9">
        <f t="shared" si="149"/>
        <v>13.894279732152533</v>
      </c>
      <c r="AL50" s="327">
        <f t="shared" si="174"/>
        <v>1.0006049895768143</v>
      </c>
      <c r="AN50" s="97">
        <f t="shared" si="128"/>
        <v>1991</v>
      </c>
      <c r="AO50" s="105">
        <f t="shared" si="125"/>
        <v>6087</v>
      </c>
      <c r="AP50" s="106">
        <f t="shared" si="126"/>
        <v>5423</v>
      </c>
      <c r="AQ50" s="94">
        <f t="shared" si="129"/>
        <v>5592.8604651162777</v>
      </c>
      <c r="AS50" s="325">
        <f t="shared" si="130"/>
        <v>0.90212721406584673</v>
      </c>
      <c r="AT50" s="281"/>
      <c r="AU50" s="738">
        <v>1991</v>
      </c>
      <c r="AV50" s="94">
        <f t="shared" si="175"/>
        <v>5592.8604651162777</v>
      </c>
      <c r="AW50" s="94">
        <f t="shared" si="176"/>
        <v>123042.93023255811</v>
      </c>
      <c r="AX50" s="94">
        <v>22</v>
      </c>
      <c r="AY50" s="94">
        <f t="shared" si="150"/>
        <v>484</v>
      </c>
      <c r="AZ50" s="17">
        <f t="shared" si="57"/>
        <v>0.82491811739896914</v>
      </c>
      <c r="BA50">
        <f t="shared" si="177"/>
        <v>1991</v>
      </c>
      <c r="BB50" s="17">
        <f>'Regional_intensity (aggregate)'!D27</f>
        <v>54.93239478480951</v>
      </c>
      <c r="BC50" s="9">
        <f t="shared" si="151"/>
        <v>55.987157354327053</v>
      </c>
      <c r="BD50" s="9">
        <f t="shared" si="178"/>
        <v>58.257068637257717</v>
      </c>
      <c r="BE50" s="9">
        <f t="shared" si="152"/>
        <v>59.375668611810184</v>
      </c>
      <c r="BF50" s="327">
        <f t="shared" si="179"/>
        <v>0.94293097936064108</v>
      </c>
      <c r="BG50" s="281"/>
      <c r="BH50" s="281"/>
      <c r="BJ50" s="49"/>
      <c r="BL50" s="739">
        <v>1991</v>
      </c>
      <c r="BM50" s="38">
        <f>HDD_by_Division18!D55</f>
        <v>6011</v>
      </c>
      <c r="BN50" s="38">
        <f>HDD_by_Division18!E55</f>
        <v>6429</v>
      </c>
      <c r="BO50" s="38">
        <f t="shared" si="24"/>
        <v>6287.6034482758623</v>
      </c>
      <c r="BQ50" s="38">
        <f>CDD_by_Division18!D55</f>
        <v>909</v>
      </c>
      <c r="BR50" s="38">
        <f>CDD_by_Division18!E55</f>
        <v>1055</v>
      </c>
      <c r="BS50" s="94">
        <f t="shared" si="32"/>
        <v>958.8536585365855</v>
      </c>
      <c r="BU50" s="325">
        <f t="shared" si="131"/>
        <v>1.0139437074898257</v>
      </c>
      <c r="BW50" s="738">
        <v>1991</v>
      </c>
      <c r="BX50" s="94">
        <f t="shared" si="153"/>
        <v>6287.6034482758623</v>
      </c>
      <c r="BY50" s="94">
        <f t="shared" si="215"/>
        <v>958.8536585365855</v>
      </c>
      <c r="BZ50" s="94">
        <v>22</v>
      </c>
      <c r="CA50" s="94">
        <f t="shared" si="112"/>
        <v>484</v>
      </c>
      <c r="CB50" s="94">
        <f t="shared" si="113"/>
        <v>10648</v>
      </c>
      <c r="CC50" s="94">
        <f t="shared" si="180"/>
        <v>1991</v>
      </c>
      <c r="CD50" s="9">
        <f>'Regional_intensity (aggregate)'!S27</f>
        <v>20.137467093452937</v>
      </c>
      <c r="CE50" s="9">
        <f t="shared" si="181"/>
        <v>19.323437875719428</v>
      </c>
      <c r="CF50" s="9">
        <f t="shared" si="182"/>
        <v>19.724730241585096</v>
      </c>
      <c r="CG50" s="9">
        <f t="shared" si="154"/>
        <v>18.927385339465687</v>
      </c>
      <c r="CH50" s="327">
        <f t="shared" si="183"/>
        <v>1.0209248413951781</v>
      </c>
      <c r="CK50" s="97">
        <f t="shared" si="132"/>
        <v>1991</v>
      </c>
      <c r="CL50" s="105">
        <f t="shared" si="133"/>
        <v>6011</v>
      </c>
      <c r="CM50" s="106">
        <f t="shared" si="134"/>
        <v>6429</v>
      </c>
      <c r="CN50" s="94">
        <f t="shared" si="135"/>
        <v>6126.310344827587</v>
      </c>
      <c r="CP50" s="325">
        <f t="shared" si="136"/>
        <v>0.93121436152452119</v>
      </c>
      <c r="CR50">
        <f t="shared" si="216"/>
        <v>1991</v>
      </c>
      <c r="CS50" s="94">
        <f t="shared" si="184"/>
        <v>6126.310344827587</v>
      </c>
      <c r="CT50" s="94">
        <f t="shared" si="185"/>
        <v>134778.8275862069</v>
      </c>
      <c r="CU50" s="94">
        <v>22</v>
      </c>
      <c r="CV50" s="94">
        <f t="shared" si="114"/>
        <v>484</v>
      </c>
      <c r="CW50" s="9">
        <f t="shared" si="70"/>
        <v>0.82491811739896914</v>
      </c>
      <c r="CX50">
        <f t="shared" si="186"/>
        <v>1991</v>
      </c>
      <c r="CY50" s="9">
        <f>'Regional_intensity (aggregate)'!R27</f>
        <v>63.811538565751725</v>
      </c>
      <c r="CZ50" s="9">
        <f t="shared" si="155"/>
        <v>61.790761887326958</v>
      </c>
      <c r="DA50" s="9">
        <f t="shared" si="187"/>
        <v>65.650124806308796</v>
      </c>
      <c r="DB50" s="9">
        <f t="shared" si="156"/>
        <v>63.571123984105363</v>
      </c>
      <c r="DC50" s="327">
        <f t="shared" si="188"/>
        <v>0.97199416991237175</v>
      </c>
      <c r="DD50" s="371"/>
      <c r="DE50" s="49"/>
      <c r="DF50" s="49"/>
      <c r="DH50" s="97">
        <v>1991</v>
      </c>
      <c r="DI50" s="38">
        <f>HDD_by_Division18!F55</f>
        <v>2576</v>
      </c>
      <c r="DJ50" s="38">
        <f>HDD_by_Division18!G55</f>
        <v>3225</v>
      </c>
      <c r="DK50" s="38">
        <f>HDD_by_Division18!H55</f>
        <v>2195</v>
      </c>
      <c r="DL50" s="38">
        <f t="shared" si="33"/>
        <v>2609.7978723404249</v>
      </c>
      <c r="DN50" s="38">
        <f>CDD_by_Division18!F55</f>
        <v>2114</v>
      </c>
      <c r="DO50" s="38">
        <f>CDD_by_Division18!G55</f>
        <v>1699</v>
      </c>
      <c r="DP50" s="38">
        <f>CDD_by_Division18!H55</f>
        <v>2455</v>
      </c>
      <c r="DQ50" s="38">
        <f t="shared" si="25"/>
        <v>2153.0850340136058</v>
      </c>
      <c r="DS50" s="325">
        <f t="shared" si="137"/>
        <v>0.99755936109925691</v>
      </c>
      <c r="DT50" s="281"/>
      <c r="DU50" s="738">
        <v>1991</v>
      </c>
      <c r="DV50" s="94">
        <f t="shared" si="189"/>
        <v>2609.7978723404249</v>
      </c>
      <c r="DW50" s="94">
        <f t="shared" si="157"/>
        <v>2153.0850340136058</v>
      </c>
      <c r="DX50" s="94">
        <f t="shared" si="190"/>
        <v>47367.870748299327</v>
      </c>
      <c r="DY50" s="94">
        <v>22</v>
      </c>
      <c r="DZ50" s="94">
        <f t="shared" si="115"/>
        <v>484</v>
      </c>
      <c r="EA50" s="94">
        <f t="shared" si="116"/>
        <v>10648</v>
      </c>
      <c r="EB50" s="94">
        <f t="shared" si="191"/>
        <v>1991</v>
      </c>
      <c r="EC50" s="9">
        <f>'Regional_intensity (aggregate)'!AG27</f>
        <v>29.438125003041396</v>
      </c>
      <c r="ED50" s="9">
        <f t="shared" si="158"/>
        <v>29.401271124091171</v>
      </c>
      <c r="EE50" s="9">
        <f t="shared" si="192"/>
        <v>29.365632354235103</v>
      </c>
      <c r="EF50" s="9">
        <f t="shared" si="159"/>
        <v>29.328869229546694</v>
      </c>
      <c r="EG50" s="327">
        <f t="shared" si="193"/>
        <v>1.0024686220930583</v>
      </c>
      <c r="EI50" s="97">
        <f t="shared" si="138"/>
        <v>1991</v>
      </c>
      <c r="EJ50" s="105">
        <f t="shared" si="139"/>
        <v>2576</v>
      </c>
      <c r="EK50" s="105">
        <f t="shared" si="140"/>
        <v>3225</v>
      </c>
      <c r="EL50" s="105">
        <f t="shared" si="141"/>
        <v>2195</v>
      </c>
      <c r="EM50" s="38">
        <f t="shared" si="142"/>
        <v>2556.9835164835172</v>
      </c>
      <c r="EO50" s="325">
        <f t="shared" si="143"/>
        <v>0.88436739751812088</v>
      </c>
      <c r="EQ50" s="738">
        <v>1991</v>
      </c>
      <c r="ER50" s="94">
        <f t="shared" si="194"/>
        <v>2556.9835164835172</v>
      </c>
      <c r="ES50" s="94">
        <f t="shared" si="195"/>
        <v>56253.637362637375</v>
      </c>
      <c r="ET50" s="94">
        <v>22</v>
      </c>
      <c r="EU50" s="94">
        <f t="shared" si="117"/>
        <v>484</v>
      </c>
      <c r="EV50" s="17">
        <f t="shared" si="84"/>
        <v>0.82491811739896914</v>
      </c>
      <c r="EW50">
        <f t="shared" si="196"/>
        <v>1991</v>
      </c>
      <c r="EX50" s="9">
        <f>'Regional_intensity (aggregate)'!AF27</f>
        <v>28.165163277307624</v>
      </c>
      <c r="EY50" s="9">
        <f t="shared" si="160"/>
        <v>28.683505410017609</v>
      </c>
      <c r="EZ50" s="9">
        <f t="shared" si="197"/>
        <v>29.285308602570023</v>
      </c>
      <c r="FA50" s="9">
        <f t="shared" si="161"/>
        <v>29.82426551074305</v>
      </c>
      <c r="FB50" s="327">
        <f t="shared" si="198"/>
        <v>0.96175060538156332</v>
      </c>
      <c r="FC50" s="371"/>
      <c r="FD50" s="49"/>
      <c r="FE50" s="49"/>
      <c r="FG50" s="281"/>
      <c r="FH50" s="97">
        <v>1991</v>
      </c>
      <c r="FI50" s="38">
        <f>HDD_by_Division18!I55</f>
        <v>5446</v>
      </c>
      <c r="FJ50" s="38">
        <f>HDD_by_Division18!J55</f>
        <v>3545</v>
      </c>
      <c r="FK50" s="38">
        <f t="shared" si="34"/>
        <v>4003.0722891566256</v>
      </c>
      <c r="FM50" s="38">
        <f>CDD_by_Division18!I55</f>
        <v>1110</v>
      </c>
      <c r="FN50" s="38">
        <f>CDD_by_Division18!J55</f>
        <v>730</v>
      </c>
      <c r="FO50" s="94">
        <f t="shared" si="26"/>
        <v>852.67605633802816</v>
      </c>
      <c r="FP50" s="94"/>
      <c r="FQ50" s="325">
        <f t="shared" si="144"/>
        <v>0.99330663304107225</v>
      </c>
      <c r="FR50" s="281"/>
      <c r="FS50" s="13">
        <v>1991</v>
      </c>
      <c r="FT50" s="94">
        <f t="shared" si="199"/>
        <v>4003.0722891566256</v>
      </c>
      <c r="FU50" s="94">
        <f t="shared" si="200"/>
        <v>852.67605633802816</v>
      </c>
      <c r="FV50" s="94">
        <f t="shared" si="201"/>
        <v>18758.87323943662</v>
      </c>
      <c r="FW50" s="94">
        <v>22</v>
      </c>
      <c r="FX50" s="94">
        <f t="shared" si="162"/>
        <v>484</v>
      </c>
      <c r="FY50" s="94">
        <f t="shared" si="163"/>
        <v>10648</v>
      </c>
      <c r="FZ50" s="94">
        <f t="shared" si="202"/>
        <v>1991</v>
      </c>
      <c r="GA50" s="9">
        <f>'Regional_intensity (aggregate)'!AT27</f>
        <v>19.97668639994108</v>
      </c>
      <c r="GB50" s="9">
        <f t="shared" si="164"/>
        <v>19.881464964218253</v>
      </c>
      <c r="GC50" s="9">
        <f t="shared" si="203"/>
        <v>20.060174884993266</v>
      </c>
      <c r="GD50" s="9">
        <f t="shared" si="165"/>
        <v>19.964555490707451</v>
      </c>
      <c r="GE50" s="327">
        <f t="shared" si="204"/>
        <v>0.99583809784656252</v>
      </c>
      <c r="GF50" s="282"/>
      <c r="GI50" s="97">
        <f t="shared" si="27"/>
        <v>1991</v>
      </c>
      <c r="GJ50" s="105">
        <f t="shared" si="28"/>
        <v>5446</v>
      </c>
      <c r="GK50" s="105">
        <f t="shared" si="29"/>
        <v>3545</v>
      </c>
      <c r="GL50" s="38">
        <f t="shared" si="145"/>
        <v>4082.239130434783</v>
      </c>
      <c r="GN50" s="325">
        <f t="shared" si="146"/>
        <v>0.96380048042212041</v>
      </c>
      <c r="GP50" s="738">
        <v>1991</v>
      </c>
      <c r="GQ50" s="94">
        <f t="shared" si="205"/>
        <v>4082.239130434783</v>
      </c>
      <c r="GR50" s="94">
        <f t="shared" si="206"/>
        <v>89809.260869565231</v>
      </c>
      <c r="GS50" s="94">
        <v>22</v>
      </c>
      <c r="GT50" s="94">
        <f t="shared" si="120"/>
        <v>484</v>
      </c>
      <c r="GU50" s="17">
        <f t="shared" si="98"/>
        <v>0.82491811739896914</v>
      </c>
      <c r="GV50">
        <f t="shared" si="207"/>
        <v>1991</v>
      </c>
      <c r="GW50" s="9">
        <f>'Regional_intensity (aggregate)'!AS27</f>
        <v>40.163162521440753</v>
      </c>
      <c r="GX50" s="9">
        <f t="shared" si="166"/>
        <v>40.24828698182877</v>
      </c>
      <c r="GY50" s="9">
        <f t="shared" si="208"/>
        <v>39.667427425498232</v>
      </c>
      <c r="GZ50" s="9">
        <f t="shared" si="167"/>
        <v>39.751501192168718</v>
      </c>
      <c r="HA50" s="327">
        <f t="shared" si="209"/>
        <v>1.0124972837442909</v>
      </c>
      <c r="HB50" s="371"/>
      <c r="HD50" s="49"/>
      <c r="HF50">
        <f t="shared" si="168"/>
        <v>14.289115992850929</v>
      </c>
      <c r="HG50" s="282">
        <f t="shared" si="169"/>
        <v>19.724730241585096</v>
      </c>
      <c r="HH50" s="282">
        <f t="shared" si="170"/>
        <v>29.365632354235103</v>
      </c>
      <c r="HI50" s="282">
        <f t="shared" si="210"/>
        <v>20.060174884993266</v>
      </c>
      <c r="HK50">
        <f t="shared" si="171"/>
        <v>58.257068637257717</v>
      </c>
      <c r="HL50">
        <f t="shared" si="172"/>
        <v>65.650124806308796</v>
      </c>
      <c r="HM50">
        <f t="shared" si="211"/>
        <v>29.285308602570023</v>
      </c>
      <c r="HN50" s="17">
        <f t="shared" si="212"/>
        <v>39.667427425498232</v>
      </c>
      <c r="HQ50">
        <f t="shared" si="147"/>
        <v>1991</v>
      </c>
      <c r="HR50" s="17">
        <f t="shared" si="30"/>
        <v>1.002072888415783</v>
      </c>
      <c r="HS50" s="17">
        <f t="shared" si="31"/>
        <v>0.91772909821000981</v>
      </c>
      <c r="HT50" s="17"/>
      <c r="HU50" s="620"/>
      <c r="HV50" s="17"/>
      <c r="HW50" s="17">
        <f>National!GB218</f>
        <v>0.14687493041551519</v>
      </c>
      <c r="HX50" s="17">
        <f>National!GC218</f>
        <v>0.22639359928446234</v>
      </c>
      <c r="HY50" s="17">
        <f>National!GD218</f>
        <v>0.45078532849749642</v>
      </c>
      <c r="HZ50" s="17">
        <f>National!GE218</f>
        <v>0.17594614180252605</v>
      </c>
      <c r="IA50" s="17">
        <f t="shared" si="102"/>
        <v>1.0052066559546062</v>
      </c>
      <c r="IB50" s="17"/>
      <c r="IC50" s="17">
        <f>National!GB300</f>
        <v>0.27974132884713565</v>
      </c>
      <c r="ID50" s="17">
        <f>National!GC300</f>
        <v>0.34346894810753742</v>
      </c>
      <c r="IE50" s="17">
        <f>National!GD300</f>
        <v>0.21678973660825207</v>
      </c>
      <c r="IF50" s="17">
        <f>National!GE300</f>
        <v>0.1599999864370748</v>
      </c>
      <c r="IG50" s="17">
        <f t="shared" si="103"/>
        <v>0.96812379237409596</v>
      </c>
      <c r="IH50" s="17"/>
      <c r="II50" s="620"/>
      <c r="IJ50" s="17"/>
      <c r="IK50" s="625">
        <f>National!AS218</f>
        <v>1.0051896876754023</v>
      </c>
      <c r="IL50" s="625">
        <f>National!AS300</f>
        <v>0.9684181552364024</v>
      </c>
      <c r="IN50">
        <f t="shared" si="122"/>
        <v>1991</v>
      </c>
      <c r="IO50" s="79">
        <f>National!H218</f>
        <v>3259.8820000000001</v>
      </c>
      <c r="IP50" s="40">
        <f t="shared" si="123"/>
        <v>3253.1386066673031</v>
      </c>
      <c r="IQ50" s="79">
        <f>National!H300</f>
        <v>6721.8819999999996</v>
      </c>
      <c r="IR50" s="40">
        <f t="shared" si="124"/>
        <v>7324.4729987430219</v>
      </c>
      <c r="IS50" s="94"/>
      <c r="IU50">
        <f t="shared" si="106"/>
        <v>1991</v>
      </c>
      <c r="IV50" s="40">
        <f t="shared" si="46"/>
        <v>3253.1386066673031</v>
      </c>
      <c r="IW50" s="40">
        <f t="shared" si="47"/>
        <v>3243.0515752094416</v>
      </c>
      <c r="IX50" s="40">
        <f t="shared" si="107"/>
        <v>7324.4729987430219</v>
      </c>
      <c r="IY50" s="40">
        <f t="shared" si="108"/>
        <v>6941.0945712382972</v>
      </c>
    </row>
    <row r="51" spans="2:259" x14ac:dyDescent="0.2">
      <c r="B51" t="s">
        <v>209</v>
      </c>
      <c r="C51">
        <v>1</v>
      </c>
      <c r="D51" s="111">
        <f>C51/C$50</f>
        <v>0.24390243902439027</v>
      </c>
      <c r="E51">
        <v>2.1</v>
      </c>
      <c r="F51" s="111">
        <f>E51/E$50</f>
        <v>0.19266055045871561</v>
      </c>
      <c r="J51" s="94">
        <f t="shared" si="121"/>
        <v>1992</v>
      </c>
      <c r="K51" s="48">
        <f>'[16]LMDI-Prices'!EY138</f>
        <v>0.78231546314845313</v>
      </c>
      <c r="L51" s="12">
        <f t="shared" si="48"/>
        <v>0.80314236434196762</v>
      </c>
      <c r="M51" s="94">
        <f t="shared" si="49"/>
        <v>12167</v>
      </c>
      <c r="N51" s="12">
        <f t="shared" si="37"/>
        <v>0.80314236434196762</v>
      </c>
      <c r="Q51" s="739">
        <v>1992</v>
      </c>
      <c r="R51" s="721">
        <f>HDD_by_Division18!B56</f>
        <v>6976</v>
      </c>
      <c r="S51" s="38">
        <f>HDD_by_Division18!C56</f>
        <v>6245</v>
      </c>
      <c r="T51" s="94">
        <f t="shared" si="22"/>
        <v>6423.2926829268308</v>
      </c>
      <c r="V51">
        <f>CDD_by_Division18!B56</f>
        <v>244</v>
      </c>
      <c r="W51">
        <f>CDD_by_Division18!C56</f>
        <v>384</v>
      </c>
      <c r="X51" s="94">
        <f t="shared" si="23"/>
        <v>357.02752293577981</v>
      </c>
      <c r="Z51" s="325">
        <f t="shared" si="127"/>
        <v>0.96304637987181563</v>
      </c>
      <c r="AB51" s="738">
        <v>1992</v>
      </c>
      <c r="AC51" s="94">
        <f t="shared" si="213"/>
        <v>6423.2926829268308</v>
      </c>
      <c r="AD51" s="94">
        <f t="shared" si="214"/>
        <v>357.02752293577981</v>
      </c>
      <c r="AE51" s="94">
        <v>23</v>
      </c>
      <c r="AF51" s="94">
        <f t="shared" si="109"/>
        <v>529</v>
      </c>
      <c r="AG51" s="94">
        <f t="shared" si="110"/>
        <v>12167</v>
      </c>
      <c r="AH51" s="9">
        <f>'Regional_intensity (aggregate)'!E28</f>
        <v>14.020971277967337</v>
      </c>
      <c r="AI51" s="9">
        <f t="shared" si="148"/>
        <v>13.561394759203989</v>
      </c>
      <c r="AJ51" s="9">
        <f t="shared" si="173"/>
        <v>14.44741739867864</v>
      </c>
      <c r="AK51" s="9">
        <f t="shared" si="149"/>
        <v>13.973862916498121</v>
      </c>
      <c r="AL51" s="327">
        <f t="shared" si="174"/>
        <v>0.9704828822381566</v>
      </c>
      <c r="AN51" s="97">
        <f t="shared" si="128"/>
        <v>1992</v>
      </c>
      <c r="AO51" s="105">
        <f t="shared" si="125"/>
        <v>6976</v>
      </c>
      <c r="AP51" s="106">
        <f t="shared" si="126"/>
        <v>6245</v>
      </c>
      <c r="AQ51" s="94">
        <f t="shared" si="129"/>
        <v>6431.9999999999982</v>
      </c>
      <c r="AS51" s="325">
        <f t="shared" si="130"/>
        <v>1.0046629208497793</v>
      </c>
      <c r="AT51" s="281"/>
      <c r="AU51" s="738">
        <v>1992</v>
      </c>
      <c r="AV51" s="94">
        <f t="shared" si="175"/>
        <v>6431.9999999999982</v>
      </c>
      <c r="AW51" s="94">
        <f t="shared" si="176"/>
        <v>147935.99999999997</v>
      </c>
      <c r="AX51" s="94">
        <v>23</v>
      </c>
      <c r="AY51" s="94">
        <f t="shared" si="150"/>
        <v>529</v>
      </c>
      <c r="AZ51" s="17">
        <f t="shared" si="57"/>
        <v>0.80314236434196762</v>
      </c>
      <c r="BA51">
        <f t="shared" si="177"/>
        <v>1992</v>
      </c>
      <c r="BB51" s="17">
        <f>'Regional_intensity (aggregate)'!D28</f>
        <v>59.89784844840257</v>
      </c>
      <c r="BC51" s="9">
        <f t="shared" si="151"/>
        <v>61.332067172859595</v>
      </c>
      <c r="BD51" s="9">
        <f t="shared" si="178"/>
        <v>57.338079965479771</v>
      </c>
      <c r="BE51" s="9">
        <f t="shared" si="152"/>
        <v>58.711006540325691</v>
      </c>
      <c r="BF51" s="327">
        <f t="shared" si="179"/>
        <v>1.0446434286684154</v>
      </c>
      <c r="BG51" s="281"/>
      <c r="BH51" s="281"/>
      <c r="BJ51" s="49"/>
      <c r="BL51" s="739">
        <v>1992</v>
      </c>
      <c r="BM51" s="38">
        <f>HDD_by_Division18!D56</f>
        <v>6406</v>
      </c>
      <c r="BN51" s="38">
        <f>HDD_by_Division18!E56</f>
        <v>6382</v>
      </c>
      <c r="BO51" s="38">
        <f t="shared" si="24"/>
        <v>6506.5172413793098</v>
      </c>
      <c r="BQ51" s="38">
        <f>CDD_by_Division18!D56</f>
        <v>410</v>
      </c>
      <c r="BR51" s="38">
        <f>CDD_by_Division18!E56</f>
        <v>588</v>
      </c>
      <c r="BS51" s="94">
        <f t="shared" si="32"/>
        <v>470.78048780487813</v>
      </c>
      <c r="BU51" s="325">
        <f t="shared" si="131"/>
        <v>0.93381164701282127</v>
      </c>
      <c r="BW51" s="738">
        <v>1992</v>
      </c>
      <c r="BX51" s="94">
        <f t="shared" si="153"/>
        <v>6506.5172413793098</v>
      </c>
      <c r="BY51" s="94">
        <f t="shared" si="215"/>
        <v>470.78048780487813</v>
      </c>
      <c r="BZ51" s="94">
        <v>23</v>
      </c>
      <c r="CA51" s="94">
        <f t="shared" si="112"/>
        <v>529</v>
      </c>
      <c r="CB51" s="94">
        <f t="shared" si="113"/>
        <v>12167</v>
      </c>
      <c r="CC51" s="94">
        <f t="shared" si="180"/>
        <v>1992</v>
      </c>
      <c r="CD51" s="9">
        <f>'Regional_intensity (aggregate)'!S28</f>
        <v>18.342733700658385</v>
      </c>
      <c r="CE51" s="9">
        <f t="shared" si="181"/>
        <v>17.999810215026077</v>
      </c>
      <c r="CF51" s="9">
        <f t="shared" si="182"/>
        <v>19.389101616195447</v>
      </c>
      <c r="CG51" s="9">
        <f t="shared" si="154"/>
        <v>19.026615935597789</v>
      </c>
      <c r="CH51" s="327">
        <f t="shared" si="183"/>
        <v>0.94603319244750128</v>
      </c>
      <c r="CK51" s="97">
        <f t="shared" si="132"/>
        <v>1992</v>
      </c>
      <c r="CL51" s="105">
        <f t="shared" si="133"/>
        <v>6406</v>
      </c>
      <c r="CM51" s="106">
        <f t="shared" si="134"/>
        <v>6382</v>
      </c>
      <c r="CN51" s="94">
        <f t="shared" si="135"/>
        <v>6399.3793103448279</v>
      </c>
      <c r="CP51" s="325">
        <f t="shared" si="136"/>
        <v>0.96359995569965251</v>
      </c>
      <c r="CR51">
        <f t="shared" si="216"/>
        <v>1992</v>
      </c>
      <c r="CS51" s="94">
        <f t="shared" si="184"/>
        <v>6399.3793103448279</v>
      </c>
      <c r="CT51" s="94">
        <f t="shared" si="185"/>
        <v>147185.72413793104</v>
      </c>
      <c r="CU51" s="94">
        <v>23</v>
      </c>
      <c r="CV51" s="94">
        <f t="shared" si="114"/>
        <v>529</v>
      </c>
      <c r="CW51" s="9">
        <f t="shared" si="70"/>
        <v>0.80314236434196762</v>
      </c>
      <c r="CX51">
        <f t="shared" si="186"/>
        <v>1992</v>
      </c>
      <c r="CY51" s="9">
        <f>'Regional_intensity (aggregate)'!R28</f>
        <v>62.708283015068048</v>
      </c>
      <c r="CZ51" s="9">
        <f t="shared" si="155"/>
        <v>62.412121760294688</v>
      </c>
      <c r="DA51" s="9">
        <f t="shared" si="187"/>
        <v>62.793508348649077</v>
      </c>
      <c r="DB51" s="9">
        <f t="shared" si="156"/>
        <v>62.49694458816964</v>
      </c>
      <c r="DC51" s="327">
        <f t="shared" si="188"/>
        <v>0.99864276840357713</v>
      </c>
      <c r="DD51" s="371"/>
      <c r="DE51" s="49"/>
      <c r="DF51" s="49"/>
      <c r="DH51" s="97">
        <v>1992</v>
      </c>
      <c r="DI51" s="38">
        <f>HDD_by_Division18!F56</f>
        <v>2931</v>
      </c>
      <c r="DJ51" s="38">
        <f>HDD_by_Division18!G56</f>
        <v>3514</v>
      </c>
      <c r="DK51" s="38">
        <f>HDD_by_Division18!H56</f>
        <v>2159</v>
      </c>
      <c r="DL51" s="38">
        <f t="shared" si="33"/>
        <v>2854.9202127659573</v>
      </c>
      <c r="DN51" s="38">
        <f>CDD_by_Division18!F56</f>
        <v>1707</v>
      </c>
      <c r="DO51" s="38">
        <f>CDD_by_Division18!G56</f>
        <v>1244</v>
      </c>
      <c r="DP51" s="38">
        <f>CDD_by_Division18!H56</f>
        <v>2165</v>
      </c>
      <c r="DQ51" s="38">
        <f t="shared" si="25"/>
        <v>1772.6598639455783</v>
      </c>
      <c r="DS51" s="325">
        <f t="shared" si="137"/>
        <v>0.97399768148376287</v>
      </c>
      <c r="DT51" s="281"/>
      <c r="DU51" s="738">
        <v>1992</v>
      </c>
      <c r="DV51" s="94">
        <f t="shared" si="189"/>
        <v>2854.9202127659573</v>
      </c>
      <c r="DW51" s="94">
        <f t="shared" si="157"/>
        <v>1772.6598639455783</v>
      </c>
      <c r="DX51" s="94">
        <f t="shared" si="190"/>
        <v>40771.176870748299</v>
      </c>
      <c r="DY51" s="94">
        <v>23</v>
      </c>
      <c r="DZ51" s="94">
        <f t="shared" si="115"/>
        <v>529</v>
      </c>
      <c r="EA51" s="94">
        <f t="shared" si="116"/>
        <v>12167</v>
      </c>
      <c r="EB51" s="94">
        <f t="shared" si="191"/>
        <v>1992</v>
      </c>
      <c r="EC51" s="9">
        <f>'Regional_intensity (aggregate)'!AG28</f>
        <v>28.154962519498167</v>
      </c>
      <c r="ED51" s="9">
        <f t="shared" si="158"/>
        <v>28.150318068238715</v>
      </c>
      <c r="EE51" s="9">
        <f t="shared" si="192"/>
        <v>29.588992478208365</v>
      </c>
      <c r="EF51" s="9">
        <f t="shared" si="159"/>
        <v>29.584111468926746</v>
      </c>
      <c r="EG51" s="327">
        <f t="shared" si="193"/>
        <v>0.95153501898497117</v>
      </c>
      <c r="EI51" s="97">
        <f t="shared" si="138"/>
        <v>1992</v>
      </c>
      <c r="EJ51" s="105">
        <f t="shared" si="139"/>
        <v>2931</v>
      </c>
      <c r="EK51" s="105">
        <f t="shared" si="140"/>
        <v>3514</v>
      </c>
      <c r="EL51" s="105">
        <f t="shared" si="141"/>
        <v>2159</v>
      </c>
      <c r="EM51" s="38">
        <f t="shared" si="142"/>
        <v>2755.7142857142862</v>
      </c>
      <c r="EO51" s="325">
        <f t="shared" si="143"/>
        <v>0.9335774001981636</v>
      </c>
      <c r="EQ51" s="738">
        <v>1992</v>
      </c>
      <c r="ER51" s="94">
        <f t="shared" si="194"/>
        <v>2755.7142857142862</v>
      </c>
      <c r="ES51" s="94">
        <f t="shared" si="195"/>
        <v>63381.42857142858</v>
      </c>
      <c r="ET51" s="94">
        <v>23</v>
      </c>
      <c r="EU51" s="94">
        <f t="shared" si="117"/>
        <v>529</v>
      </c>
      <c r="EV51" s="17">
        <f t="shared" si="84"/>
        <v>0.80314236434196762</v>
      </c>
      <c r="EW51">
        <f t="shared" si="196"/>
        <v>1992</v>
      </c>
      <c r="EX51" s="9">
        <f>'Regional_intensity (aggregate)'!AF28</f>
        <v>28.334174259758662</v>
      </c>
      <c r="EY51" s="9">
        <f t="shared" si="160"/>
        <v>29.170743782531282</v>
      </c>
      <c r="EZ51" s="9">
        <f t="shared" si="197"/>
        <v>28.236448273771309</v>
      </c>
      <c r="FA51" s="9">
        <f t="shared" si="161"/>
        <v>29.070132426364779</v>
      </c>
      <c r="FB51" s="327">
        <f t="shared" si="198"/>
        <v>1.0034609871978173</v>
      </c>
      <c r="FC51" s="371"/>
      <c r="FD51" s="49"/>
      <c r="FE51" s="49"/>
      <c r="FG51" s="281"/>
      <c r="FH51" s="97">
        <v>1992</v>
      </c>
      <c r="FI51" s="38">
        <f>HDD_by_Division18!I56</f>
        <v>5239</v>
      </c>
      <c r="FJ51" s="38">
        <f>HDD_by_Division18!J56</f>
        <v>3207</v>
      </c>
      <c r="FK51" s="38">
        <f t="shared" si="34"/>
        <v>3696.6385542168673</v>
      </c>
      <c r="FM51" s="38">
        <f>CDD_by_Division18!I56</f>
        <v>1150</v>
      </c>
      <c r="FN51" s="38">
        <f>CDD_by_Division18!J56</f>
        <v>906</v>
      </c>
      <c r="FO51" s="94">
        <f t="shared" si="26"/>
        <v>990.92957746478874</v>
      </c>
      <c r="FP51" s="94"/>
      <c r="FQ51" s="325">
        <f t="shared" si="144"/>
        <v>0.98721264212957727</v>
      </c>
      <c r="FR51" s="281"/>
      <c r="FS51" s="13">
        <v>1992</v>
      </c>
      <c r="FT51" s="94">
        <f t="shared" si="199"/>
        <v>3696.6385542168673</v>
      </c>
      <c r="FU51" s="94">
        <f t="shared" si="200"/>
        <v>990.92957746478874</v>
      </c>
      <c r="FV51" s="94">
        <f t="shared" si="201"/>
        <v>22791.380281690141</v>
      </c>
      <c r="FW51" s="94">
        <v>23</v>
      </c>
      <c r="FX51" s="94">
        <f t="shared" si="162"/>
        <v>529</v>
      </c>
      <c r="FY51" s="94">
        <f t="shared" si="163"/>
        <v>12167</v>
      </c>
      <c r="FZ51" s="94">
        <f t="shared" si="202"/>
        <v>1992</v>
      </c>
      <c r="GA51" s="9">
        <f>'Regional_intensity (aggregate)'!AT28</f>
        <v>19.586852386545452</v>
      </c>
      <c r="GB51" s="9">
        <f t="shared" si="164"/>
        <v>19.691168095848774</v>
      </c>
      <c r="GC51" s="9">
        <f t="shared" si="203"/>
        <v>19.801352634343548</v>
      </c>
      <c r="GD51" s="9">
        <f t="shared" si="165"/>
        <v>19.906810729623608</v>
      </c>
      <c r="GE51" s="327">
        <f t="shared" si="204"/>
        <v>0.98916739417962452</v>
      </c>
      <c r="GF51" s="282"/>
      <c r="GI51" s="97">
        <f t="shared" si="27"/>
        <v>1992</v>
      </c>
      <c r="GJ51" s="105">
        <f t="shared" si="28"/>
        <v>5239</v>
      </c>
      <c r="GK51" s="105">
        <f t="shared" si="29"/>
        <v>3207</v>
      </c>
      <c r="GL51" s="38">
        <f t="shared" si="145"/>
        <v>3781.260869565217</v>
      </c>
      <c r="GN51" s="325">
        <f t="shared" si="146"/>
        <v>0.91745521963365173</v>
      </c>
      <c r="GP51" s="738">
        <v>1992</v>
      </c>
      <c r="GQ51" s="94">
        <f t="shared" si="205"/>
        <v>3781.260869565217</v>
      </c>
      <c r="GR51" s="94">
        <f t="shared" si="206"/>
        <v>86968.999999999985</v>
      </c>
      <c r="GS51" s="94">
        <v>23</v>
      </c>
      <c r="GT51" s="94">
        <f t="shared" si="120"/>
        <v>529</v>
      </c>
      <c r="GU51" s="17">
        <f t="shared" si="98"/>
        <v>0.80314236434196762</v>
      </c>
      <c r="GV51">
        <f t="shared" si="207"/>
        <v>1992</v>
      </c>
      <c r="GW51" s="9">
        <f>'Regional_intensity (aggregate)'!AS28</f>
        <v>37.207480076901788</v>
      </c>
      <c r="GX51" s="9">
        <f t="shared" si="166"/>
        <v>37.496282020178832</v>
      </c>
      <c r="GY51" s="9">
        <f t="shared" si="208"/>
        <v>38.785266539397682</v>
      </c>
      <c r="GZ51" s="9">
        <f t="shared" si="167"/>
        <v>39.086315154459626</v>
      </c>
      <c r="HA51" s="327">
        <f t="shared" si="209"/>
        <v>0.95931995308339069</v>
      </c>
      <c r="HB51" s="371"/>
      <c r="HD51" s="49"/>
      <c r="HF51">
        <f t="shared" si="168"/>
        <v>14.44741739867864</v>
      </c>
      <c r="HG51" s="282">
        <f t="shared" si="169"/>
        <v>19.389101616195447</v>
      </c>
      <c r="HH51" s="282">
        <f t="shared" si="170"/>
        <v>29.588992478208365</v>
      </c>
      <c r="HI51" s="282">
        <f t="shared" si="210"/>
        <v>19.801352634343548</v>
      </c>
      <c r="HK51">
        <f t="shared" si="171"/>
        <v>57.338079965479771</v>
      </c>
      <c r="HL51">
        <f t="shared" si="172"/>
        <v>62.793508348649077</v>
      </c>
      <c r="HM51">
        <f t="shared" si="211"/>
        <v>28.236448273771309</v>
      </c>
      <c r="HN51" s="17">
        <f t="shared" si="212"/>
        <v>38.785266539397682</v>
      </c>
      <c r="HQ51">
        <f t="shared" si="147"/>
        <v>1992</v>
      </c>
      <c r="HR51" s="17">
        <f t="shared" si="30"/>
        <v>0.96561829145191658</v>
      </c>
      <c r="HS51" s="17">
        <f t="shared" si="31"/>
        <v>0.96204193115422276</v>
      </c>
      <c r="HT51" s="17"/>
      <c r="HU51" s="620"/>
      <c r="HV51" s="17"/>
      <c r="HW51" s="17">
        <f>National!GB219</f>
        <v>0.14654255250151688</v>
      </c>
      <c r="HX51" s="17">
        <f>National!GC219</f>
        <v>0.22443959119063711</v>
      </c>
      <c r="HY51" s="17">
        <f>National!GD219</f>
        <v>0.45217431686024651</v>
      </c>
      <c r="HZ51" s="17">
        <f>National!GE219</f>
        <v>0.17684353944759962</v>
      </c>
      <c r="IA51" s="17">
        <f t="shared" si="102"/>
        <v>0.95973190195891378</v>
      </c>
      <c r="IB51" s="17"/>
      <c r="IC51" s="17">
        <f>National!GB301</f>
        <v>0.27946898048510105</v>
      </c>
      <c r="ID51" s="17">
        <f>National!GC301</f>
        <v>0.3461847634463287</v>
      </c>
      <c r="IE51" s="17">
        <f>National!GD301</f>
        <v>0.2141254704775398</v>
      </c>
      <c r="IF51" s="17">
        <f>National!GE301</f>
        <v>0.16022078559103045</v>
      </c>
      <c r="IG51" s="17">
        <f t="shared" si="103"/>
        <v>1.0062298970333621</v>
      </c>
      <c r="IH51" s="17"/>
      <c r="II51" s="620"/>
      <c r="IJ51" s="17"/>
      <c r="IK51" s="625">
        <f>National!AS219</f>
        <v>0.95957192288504889</v>
      </c>
      <c r="IL51" s="625">
        <f>National!AS301</f>
        <v>1.0058993361065591</v>
      </c>
      <c r="IN51">
        <f t="shared" si="122"/>
        <v>1992</v>
      </c>
      <c r="IO51" s="79">
        <f>National!H219</f>
        <v>3193.424</v>
      </c>
      <c r="IP51" s="40">
        <f t="shared" si="123"/>
        <v>3307.1287363439696</v>
      </c>
      <c r="IQ51" s="79">
        <f>National!H301</f>
        <v>6922.7610000000004</v>
      </c>
      <c r="IR51" s="40">
        <f t="shared" si="124"/>
        <v>7195.9036044243148</v>
      </c>
      <c r="IS51" s="94"/>
      <c r="IU51">
        <f t="shared" si="106"/>
        <v>1992</v>
      </c>
      <c r="IV51" s="40">
        <f t="shared" si="46"/>
        <v>3307.1287363439696</v>
      </c>
      <c r="IW51" s="40">
        <f t="shared" si="47"/>
        <v>3327.9673194257825</v>
      </c>
      <c r="IX51" s="40">
        <f t="shared" si="107"/>
        <v>7195.9036044243148</v>
      </c>
      <c r="IY51" s="40">
        <f t="shared" si="108"/>
        <v>6882.1608201823519</v>
      </c>
    </row>
    <row r="52" spans="2:259" x14ac:dyDescent="0.2">
      <c r="B52" t="s">
        <v>210</v>
      </c>
      <c r="C52">
        <v>3.1</v>
      </c>
      <c r="D52" s="111">
        <f>C52/C$50</f>
        <v>0.75609756097560987</v>
      </c>
      <c r="E52">
        <v>8.8000000000000007</v>
      </c>
      <c r="F52" s="111">
        <f>E52/E$50</f>
        <v>0.80733944954128445</v>
      </c>
      <c r="J52" s="94">
        <f t="shared" si="121"/>
        <v>1993</v>
      </c>
      <c r="K52" s="48">
        <f>'[16]LMDI-Prices'!EY139</f>
        <v>0.78464101136519671</v>
      </c>
      <c r="L52" s="12">
        <f t="shared" si="48"/>
        <v>0.7888691798177524</v>
      </c>
      <c r="M52" s="94">
        <f t="shared" si="49"/>
        <v>13824</v>
      </c>
      <c r="N52" s="12">
        <f t="shared" si="37"/>
        <v>0.7888691798177524</v>
      </c>
      <c r="Q52" s="739">
        <v>1993</v>
      </c>
      <c r="R52" s="721">
        <f>HDD_by_Division18!B57</f>
        <v>6845</v>
      </c>
      <c r="S52" s="38">
        <f>HDD_by_Division18!C57</f>
        <v>6214</v>
      </c>
      <c r="T52" s="94">
        <f t="shared" si="22"/>
        <v>6367.9024390243912</v>
      </c>
      <c r="V52">
        <f>CDD_by_Division18!B57</f>
        <v>453</v>
      </c>
      <c r="W52">
        <f>CDD_by_Division18!C57</f>
        <v>660</v>
      </c>
      <c r="X52" s="94">
        <f t="shared" si="23"/>
        <v>620.11926605504584</v>
      </c>
      <c r="Z52" s="325">
        <f t="shared" si="127"/>
        <v>1.0136633221738842</v>
      </c>
      <c r="AB52" s="738">
        <v>1993</v>
      </c>
      <c r="AC52" s="94">
        <f t="shared" si="213"/>
        <v>6367.9024390243912</v>
      </c>
      <c r="AD52" s="94">
        <f t="shared" si="214"/>
        <v>620.11926605504584</v>
      </c>
      <c r="AE52" s="94">
        <v>24</v>
      </c>
      <c r="AF52" s="94">
        <f t="shared" si="109"/>
        <v>576</v>
      </c>
      <c r="AG52" s="94">
        <f t="shared" si="110"/>
        <v>13824</v>
      </c>
      <c r="AH52" s="9">
        <f>'Regional_intensity (aggregate)'!E29</f>
        <v>14.431970007813737</v>
      </c>
      <c r="AI52" s="9">
        <f t="shared" si="148"/>
        <v>14.323493947277951</v>
      </c>
      <c r="AJ52" s="9">
        <f t="shared" si="173"/>
        <v>14.168257759770693</v>
      </c>
      <c r="AK52" s="9">
        <f t="shared" si="149"/>
        <v>14.061763858688346</v>
      </c>
      <c r="AL52" s="327">
        <f t="shared" si="174"/>
        <v>1.0186128917552466</v>
      </c>
      <c r="AN52" s="97">
        <f t="shared" si="128"/>
        <v>1993</v>
      </c>
      <c r="AO52" s="105">
        <f t="shared" si="125"/>
        <v>6845</v>
      </c>
      <c r="AP52" s="106">
        <f t="shared" si="126"/>
        <v>6214</v>
      </c>
      <c r="AQ52" s="94">
        <f t="shared" si="129"/>
        <v>6375.4186046511613</v>
      </c>
      <c r="AS52" s="325">
        <f t="shared" si="130"/>
        <v>0.99795354041445639</v>
      </c>
      <c r="AT52" s="281"/>
      <c r="AU52" s="738">
        <v>1993</v>
      </c>
      <c r="AV52" s="94">
        <f t="shared" si="175"/>
        <v>6375.4186046511613</v>
      </c>
      <c r="AW52" s="94">
        <f t="shared" si="176"/>
        <v>153010.04651162788</v>
      </c>
      <c r="AX52" s="94">
        <v>24</v>
      </c>
      <c r="AY52" s="94">
        <f t="shared" si="150"/>
        <v>576</v>
      </c>
      <c r="AZ52" s="17">
        <f t="shared" si="57"/>
        <v>0.7888691798177524</v>
      </c>
      <c r="BA52">
        <f t="shared" si="177"/>
        <v>1993</v>
      </c>
      <c r="BB52" s="17">
        <f>'Regional_intensity (aggregate)'!D29</f>
        <v>59.455348272927523</v>
      </c>
      <c r="BC52" s="9">
        <f t="shared" si="151"/>
        <v>60.258355000108068</v>
      </c>
      <c r="BD52" s="9">
        <f t="shared" si="178"/>
        <v>57.266898189613975</v>
      </c>
      <c r="BE52" s="9">
        <f t="shared" si="152"/>
        <v>58.040347607148753</v>
      </c>
      <c r="BF52" s="327">
        <f t="shared" si="179"/>
        <v>1.0382149226254138</v>
      </c>
      <c r="BG52" s="281"/>
      <c r="BH52" s="281"/>
      <c r="BJ52" s="49"/>
      <c r="BL52" s="739">
        <v>1993</v>
      </c>
      <c r="BM52" s="38">
        <f>HDD_by_Division18!D57</f>
        <v>6755</v>
      </c>
      <c r="BN52" s="38">
        <f>HDD_by_Division18!E57</f>
        <v>7280</v>
      </c>
      <c r="BO52" s="38">
        <f t="shared" si="24"/>
        <v>7088.7068965517246</v>
      </c>
      <c r="BQ52" s="38">
        <f>CDD_by_Division18!D57</f>
        <v>688</v>
      </c>
      <c r="BR52" s="38">
        <f>CDD_by_Division18!E57</f>
        <v>767</v>
      </c>
      <c r="BS52" s="94">
        <f t="shared" si="32"/>
        <v>714.9756097560977</v>
      </c>
      <c r="BU52" s="325">
        <f t="shared" si="131"/>
        <v>0.99718673627398347</v>
      </c>
      <c r="BW52" s="738">
        <v>1993</v>
      </c>
      <c r="BX52" s="94">
        <f t="shared" si="153"/>
        <v>7088.7068965517246</v>
      </c>
      <c r="BY52" s="94">
        <f t="shared" si="215"/>
        <v>714.9756097560977</v>
      </c>
      <c r="BZ52" s="94">
        <v>24</v>
      </c>
      <c r="CA52" s="94">
        <f t="shared" si="112"/>
        <v>576</v>
      </c>
      <c r="CB52" s="94">
        <f t="shared" si="113"/>
        <v>13824</v>
      </c>
      <c r="CC52" s="94">
        <f t="shared" si="180"/>
        <v>1993</v>
      </c>
      <c r="CD52" s="9">
        <f>'Regional_intensity (aggregate)'!S29</f>
        <v>19.300152053688929</v>
      </c>
      <c r="CE52" s="9">
        <f t="shared" si="181"/>
        <v>19.186402138182849</v>
      </c>
      <c r="CF52" s="9">
        <f t="shared" si="182"/>
        <v>19.258510702809772</v>
      </c>
      <c r="CG52" s="9">
        <f t="shared" si="154"/>
        <v>19.145006210248077</v>
      </c>
      <c r="CH52" s="327">
        <f t="shared" si="183"/>
        <v>1.0021622311050813</v>
      </c>
      <c r="CK52" s="97">
        <f t="shared" si="132"/>
        <v>1993</v>
      </c>
      <c r="CL52" s="105">
        <f t="shared" si="133"/>
        <v>6755</v>
      </c>
      <c r="CM52" s="106">
        <f t="shared" si="134"/>
        <v>7280</v>
      </c>
      <c r="CN52" s="94">
        <f t="shared" si="135"/>
        <v>6899.8275862068967</v>
      </c>
      <c r="CP52" s="325">
        <f t="shared" si="136"/>
        <v>1.0214024679069178</v>
      </c>
      <c r="CR52">
        <f t="shared" si="216"/>
        <v>1993</v>
      </c>
      <c r="CS52" s="94">
        <f t="shared" si="184"/>
        <v>6899.8275862068967</v>
      </c>
      <c r="CT52" s="94">
        <f t="shared" si="185"/>
        <v>165595.86206896551</v>
      </c>
      <c r="CU52" s="94">
        <v>24</v>
      </c>
      <c r="CV52" s="94">
        <f t="shared" si="114"/>
        <v>576</v>
      </c>
      <c r="CW52" s="9">
        <f t="shared" si="70"/>
        <v>0.7888691798177524</v>
      </c>
      <c r="CX52">
        <f t="shared" si="186"/>
        <v>1993</v>
      </c>
      <c r="CY52" s="9">
        <f>'Regional_intensity (aggregate)'!R29</f>
        <v>63.017886743181656</v>
      </c>
      <c r="CZ52" s="9">
        <f t="shared" si="155"/>
        <v>64.475630572526171</v>
      </c>
      <c r="DA52" s="9">
        <f t="shared" si="187"/>
        <v>60.039476715988755</v>
      </c>
      <c r="DB52" s="9">
        <f t="shared" si="156"/>
        <v>61.428323299443505</v>
      </c>
      <c r="DC52" s="327">
        <f t="shared" si="188"/>
        <v>1.0496075280815986</v>
      </c>
      <c r="DD52" s="371"/>
      <c r="DE52" s="49"/>
      <c r="DF52" s="49"/>
      <c r="DH52" s="97">
        <v>1993</v>
      </c>
      <c r="DI52" s="38">
        <f>HDD_by_Division18!F57</f>
        <v>3044</v>
      </c>
      <c r="DJ52" s="38">
        <f>HDD_by_Division18!G57</f>
        <v>3786</v>
      </c>
      <c r="DK52" s="38">
        <f>HDD_by_Division18!H57</f>
        <v>2501</v>
      </c>
      <c r="DL52" s="38">
        <f t="shared" si="33"/>
        <v>3055.7446808510635</v>
      </c>
      <c r="DN52" s="38">
        <f>CDD_by_Division18!F57</f>
        <v>2011</v>
      </c>
      <c r="DO52" s="38">
        <f>CDD_by_Division18!G57</f>
        <v>1571</v>
      </c>
      <c r="DP52" s="38">
        <f>CDD_by_Division18!H57</f>
        <v>2325</v>
      </c>
      <c r="DQ52" s="38">
        <f t="shared" si="25"/>
        <v>2036.778911564626</v>
      </c>
      <c r="DS52" s="325">
        <f t="shared" si="137"/>
        <v>1.0116840840799921</v>
      </c>
      <c r="DT52" s="281"/>
      <c r="DU52" s="738">
        <v>1993</v>
      </c>
      <c r="DV52" s="94">
        <f t="shared" si="189"/>
        <v>3055.7446808510635</v>
      </c>
      <c r="DW52" s="94">
        <f t="shared" si="157"/>
        <v>2036.778911564626</v>
      </c>
      <c r="DX52" s="94">
        <f t="shared" si="190"/>
        <v>48882.693877551021</v>
      </c>
      <c r="DY52" s="94">
        <v>24</v>
      </c>
      <c r="DZ52" s="94">
        <f t="shared" si="115"/>
        <v>576</v>
      </c>
      <c r="EA52" s="94">
        <f t="shared" si="116"/>
        <v>13824</v>
      </c>
      <c r="EB52" s="94">
        <f t="shared" si="191"/>
        <v>1993</v>
      </c>
      <c r="EC52" s="9">
        <f>'Regional_intensity (aggregate)'!AG29</f>
        <v>29.205125126217244</v>
      </c>
      <c r="ED52" s="9">
        <f t="shared" si="158"/>
        <v>30.05520108487373</v>
      </c>
      <c r="EE52" s="9">
        <f t="shared" si="192"/>
        <v>28.970833300215013</v>
      </c>
      <c r="EF52" s="9">
        <f t="shared" si="159"/>
        <v>29.81408970758612</v>
      </c>
      <c r="EG52" s="327">
        <f t="shared" si="193"/>
        <v>1.0080871621321466</v>
      </c>
      <c r="EI52" s="97">
        <f t="shared" si="138"/>
        <v>1993</v>
      </c>
      <c r="EJ52" s="105">
        <f t="shared" si="139"/>
        <v>3044</v>
      </c>
      <c r="EK52" s="105">
        <f t="shared" si="140"/>
        <v>3786</v>
      </c>
      <c r="EL52" s="105">
        <f t="shared" si="141"/>
        <v>2501</v>
      </c>
      <c r="EM52" s="38">
        <f t="shared" si="142"/>
        <v>2982.7197802197807</v>
      </c>
      <c r="EO52" s="325">
        <f t="shared" si="143"/>
        <v>0.987378487839906</v>
      </c>
      <c r="EQ52" s="738">
        <v>1993</v>
      </c>
      <c r="ER52" s="94">
        <f t="shared" si="194"/>
        <v>2982.7197802197807</v>
      </c>
      <c r="ES52" s="94">
        <f t="shared" si="195"/>
        <v>71585.274725274736</v>
      </c>
      <c r="ET52" s="94">
        <v>24</v>
      </c>
      <c r="EU52" s="94">
        <f t="shared" si="117"/>
        <v>576</v>
      </c>
      <c r="EV52" s="17">
        <f t="shared" si="84"/>
        <v>0.7888691798177524</v>
      </c>
      <c r="EW52">
        <f t="shared" si="196"/>
        <v>1993</v>
      </c>
      <c r="EX52" s="9">
        <f>'Regional_intensity (aggregate)'!AF29</f>
        <v>28.683095463563085</v>
      </c>
      <c r="EY52" s="9">
        <f t="shared" si="160"/>
        <v>29.840893583427196</v>
      </c>
      <c r="EZ52" s="9">
        <f t="shared" si="197"/>
        <v>27.228295514565655</v>
      </c>
      <c r="FA52" s="9">
        <f t="shared" si="161"/>
        <v>28.327370382336305</v>
      </c>
      <c r="FB52" s="327">
        <f t="shared" si="198"/>
        <v>1.0534297105824781</v>
      </c>
      <c r="FC52" s="371"/>
      <c r="FD52" s="49"/>
      <c r="FE52" s="49"/>
      <c r="FG52" s="281"/>
      <c r="FH52" s="97">
        <v>1993</v>
      </c>
      <c r="FI52" s="38">
        <f>HDD_by_Division18!I57</f>
        <v>5679</v>
      </c>
      <c r="FJ52" s="38">
        <f>HDD_by_Division18!J57</f>
        <v>3519</v>
      </c>
      <c r="FK52" s="38">
        <f t="shared" si="34"/>
        <v>4039.4819277108427</v>
      </c>
      <c r="FM52" s="38">
        <f>CDD_by_Division18!I57</f>
        <v>1078</v>
      </c>
      <c r="FN52" s="38">
        <f>CDD_by_Division18!J57</f>
        <v>693</v>
      </c>
      <c r="FO52" s="94">
        <f t="shared" si="26"/>
        <v>816.63380281690138</v>
      </c>
      <c r="FP52" s="94"/>
      <c r="FQ52" s="325">
        <f t="shared" si="144"/>
        <v>0.99250768768157405</v>
      </c>
      <c r="FR52" s="281"/>
      <c r="FS52" s="13">
        <v>1993</v>
      </c>
      <c r="FT52" s="94">
        <f t="shared" si="199"/>
        <v>4039.4819277108427</v>
      </c>
      <c r="FU52" s="94">
        <f t="shared" si="200"/>
        <v>816.63380281690138</v>
      </c>
      <c r="FV52" s="94">
        <f t="shared" si="201"/>
        <v>19599.211267605635</v>
      </c>
      <c r="FW52" s="94">
        <v>24</v>
      </c>
      <c r="FX52" s="94">
        <f t="shared" si="162"/>
        <v>576</v>
      </c>
      <c r="FY52" s="94">
        <f t="shared" si="163"/>
        <v>13824</v>
      </c>
      <c r="FZ52" s="94">
        <f t="shared" si="202"/>
        <v>1993</v>
      </c>
      <c r="GA52" s="9">
        <f>'Regional_intensity (aggregate)'!AT29</f>
        <v>19.766691607566585</v>
      </c>
      <c r="GB52" s="9">
        <f t="shared" si="164"/>
        <v>19.753788571814969</v>
      </c>
      <c r="GC52" s="9">
        <f t="shared" si="203"/>
        <v>19.873007458759716</v>
      </c>
      <c r="GD52" s="9">
        <f t="shared" si="165"/>
        <v>19.860035023573122</v>
      </c>
      <c r="GE52" s="327">
        <f t="shared" si="204"/>
        <v>0.99465023844962797</v>
      </c>
      <c r="GF52" s="282"/>
      <c r="GI52" s="97">
        <f t="shared" si="27"/>
        <v>1993</v>
      </c>
      <c r="GJ52" s="105">
        <f t="shared" si="28"/>
        <v>5679</v>
      </c>
      <c r="GK52" s="105">
        <f t="shared" si="29"/>
        <v>3519</v>
      </c>
      <c r="GL52" s="38">
        <f t="shared" si="145"/>
        <v>4129.434782608696</v>
      </c>
      <c r="GN52" s="325">
        <f t="shared" si="146"/>
        <v>0.970842253346757</v>
      </c>
      <c r="GP52" s="738">
        <v>1993</v>
      </c>
      <c r="GQ52" s="94">
        <f t="shared" si="205"/>
        <v>4129.434782608696</v>
      </c>
      <c r="GR52" s="94">
        <f t="shared" si="206"/>
        <v>99106.434782608703</v>
      </c>
      <c r="GS52" s="94">
        <v>24</v>
      </c>
      <c r="GT52" s="94">
        <f t="shared" si="120"/>
        <v>576</v>
      </c>
      <c r="GU52" s="17">
        <f t="shared" si="98"/>
        <v>0.7888691798177524</v>
      </c>
      <c r="GV52">
        <f t="shared" si="207"/>
        <v>1993</v>
      </c>
      <c r="GW52" s="9">
        <f>'Regional_intensity (aggregate)'!AS29</f>
        <v>38.386344226580952</v>
      </c>
      <c r="GX52" s="9">
        <f t="shared" si="166"/>
        <v>39.231163909268261</v>
      </c>
      <c r="GY52" s="9">
        <f t="shared" si="208"/>
        <v>37.601068906572394</v>
      </c>
      <c r="GZ52" s="9">
        <f t="shared" si="167"/>
        <v>38.428605983686332</v>
      </c>
      <c r="HA52" s="327">
        <f t="shared" si="209"/>
        <v>1.0208843882060836</v>
      </c>
      <c r="HB52" s="371"/>
      <c r="HD52" s="49"/>
      <c r="HF52">
        <f t="shared" si="168"/>
        <v>14.168257759770693</v>
      </c>
      <c r="HG52" s="282">
        <f t="shared" si="169"/>
        <v>19.258510702809772</v>
      </c>
      <c r="HH52" s="282">
        <f t="shared" si="170"/>
        <v>28.970833300215013</v>
      </c>
      <c r="HI52" s="282">
        <f t="shared" si="210"/>
        <v>19.873007458759716</v>
      </c>
      <c r="HK52">
        <f t="shared" si="171"/>
        <v>57.266898189613975</v>
      </c>
      <c r="HL52">
        <f t="shared" si="172"/>
        <v>60.039476715988755</v>
      </c>
      <c r="HM52">
        <f t="shared" si="211"/>
        <v>27.228295514565655</v>
      </c>
      <c r="HN52" s="17">
        <f t="shared" si="212"/>
        <v>37.601068906572394</v>
      </c>
      <c r="HQ52">
        <f t="shared" si="147"/>
        <v>1993</v>
      </c>
      <c r="HR52" s="17">
        <f t="shared" si="30"/>
        <v>1.005422932416751</v>
      </c>
      <c r="HS52" s="17">
        <f t="shared" si="31"/>
        <v>1.0000300169081573</v>
      </c>
      <c r="HT52" s="17"/>
      <c r="HU52" s="620"/>
      <c r="HV52" s="17"/>
      <c r="HW52" s="17">
        <f>National!GB220</f>
        <v>0.14518646686111747</v>
      </c>
      <c r="HX52" s="17">
        <f>National!GC220</f>
        <v>0.22271518640129667</v>
      </c>
      <c r="HY52" s="17">
        <f>National!GD220</f>
        <v>0.45567555915286312</v>
      </c>
      <c r="HZ52" s="17">
        <f>National!GE220</f>
        <v>0.1764227875847228</v>
      </c>
      <c r="IA52" s="17">
        <f t="shared" si="102"/>
        <v>1.0059252039765192</v>
      </c>
      <c r="IB52" s="17"/>
      <c r="IC52" s="17">
        <f>National!GB302</f>
        <v>0.27818511891238651</v>
      </c>
      <c r="ID52" s="17">
        <f>National!GC302</f>
        <v>0.34640001985336122</v>
      </c>
      <c r="IE52" s="17">
        <f>National!GD302</f>
        <v>0.21306673897441897</v>
      </c>
      <c r="IF52" s="17">
        <f>National!GE302</f>
        <v>0.16234812225983325</v>
      </c>
      <c r="IG52" s="17">
        <f t="shared" si="103"/>
        <v>1.0425895069150788</v>
      </c>
      <c r="IH52" s="17"/>
      <c r="II52" s="620"/>
      <c r="IJ52" s="17"/>
      <c r="IK52" s="625">
        <f>National!AS220</f>
        <v>1.0058813766654797</v>
      </c>
      <c r="IL52" s="625">
        <f>National!AS302</f>
        <v>1.0425201638986232</v>
      </c>
      <c r="IN52">
        <f t="shared" si="122"/>
        <v>1993</v>
      </c>
      <c r="IO52" s="79">
        <f>National!H220</f>
        <v>3394.1909999999998</v>
      </c>
      <c r="IP52" s="40">
        <f t="shared" si="123"/>
        <v>3375.8838102502091</v>
      </c>
      <c r="IQ52" s="79">
        <f>National!H302</f>
        <v>7133.94</v>
      </c>
      <c r="IR52" s="40">
        <f t="shared" si="124"/>
        <v>7133.7258676058127</v>
      </c>
      <c r="IS52" s="94"/>
      <c r="IU52">
        <f t="shared" si="106"/>
        <v>1993</v>
      </c>
      <c r="IV52" s="40">
        <f t="shared" si="46"/>
        <v>3375.8838102502091</v>
      </c>
      <c r="IW52" s="40">
        <f t="shared" si="47"/>
        <v>3374.3452048509162</v>
      </c>
      <c r="IX52" s="40">
        <f t="shared" si="107"/>
        <v>7133.7258676058127</v>
      </c>
      <c r="IY52" s="40">
        <f t="shared" si="108"/>
        <v>6842.9755577310043</v>
      </c>
    </row>
    <row r="53" spans="2:259" x14ac:dyDescent="0.2">
      <c r="B53" t="s">
        <v>211</v>
      </c>
      <c r="C53">
        <v>5.8</v>
      </c>
      <c r="D53" s="17"/>
      <c r="E53">
        <v>16.399999999999999</v>
      </c>
      <c r="F53" s="17"/>
      <c r="J53" s="94">
        <f t="shared" si="121"/>
        <v>1994</v>
      </c>
      <c r="K53" s="48">
        <f>'[16]LMDI-Prices'!EY140</f>
        <v>0.78898382442691217</v>
      </c>
      <c r="L53" s="12">
        <f t="shared" si="48"/>
        <v>0.78665944364726781</v>
      </c>
      <c r="M53" s="94">
        <f t="shared" si="49"/>
        <v>15625</v>
      </c>
      <c r="N53" s="12">
        <f t="shared" si="37"/>
        <v>0.78665944364726781</v>
      </c>
      <c r="Q53" s="739">
        <v>1994</v>
      </c>
      <c r="R53" s="721">
        <f>HDD_by_Division18!B58</f>
        <v>6791</v>
      </c>
      <c r="S53" s="38">
        <f>HDD_by_Division18!C58</f>
        <v>6207</v>
      </c>
      <c r="T53" s="94">
        <f t="shared" si="22"/>
        <v>6349.4390243902453</v>
      </c>
      <c r="V53">
        <f>CDD_by_Division18!B58</f>
        <v>505</v>
      </c>
      <c r="W53">
        <f>CDD_by_Division18!C58</f>
        <v>629</v>
      </c>
      <c r="X53" s="94">
        <f t="shared" si="23"/>
        <v>605.11009174311937</v>
      </c>
      <c r="Z53" s="325">
        <f t="shared" si="127"/>
        <v>1.0115871929642524</v>
      </c>
      <c r="AB53" s="738">
        <v>1994</v>
      </c>
      <c r="AC53" s="94">
        <f t="shared" si="213"/>
        <v>6349.4390243902453</v>
      </c>
      <c r="AD53" s="94">
        <f t="shared" si="214"/>
        <v>605.11009174311937</v>
      </c>
      <c r="AE53" s="94">
        <v>25</v>
      </c>
      <c r="AF53" s="94">
        <f t="shared" si="109"/>
        <v>625</v>
      </c>
      <c r="AG53" s="94">
        <f t="shared" si="110"/>
        <v>15625</v>
      </c>
      <c r="AH53" s="9">
        <f>'Regional_intensity (aggregate)'!E30</f>
        <v>14.440930658866135</v>
      </c>
      <c r="AI53" s="9">
        <f t="shared" si="148"/>
        <v>14.367699252083824</v>
      </c>
      <c r="AJ53" s="9">
        <f t="shared" si="173"/>
        <v>14.228592914379528</v>
      </c>
      <c r="AK53" s="9">
        <f t="shared" si="149"/>
        <v>14.156438293582074</v>
      </c>
      <c r="AL53" s="327">
        <f t="shared" si="174"/>
        <v>1.0149233129209858</v>
      </c>
      <c r="AN53" s="97">
        <f t="shared" si="128"/>
        <v>1994</v>
      </c>
      <c r="AO53" s="105">
        <f t="shared" si="125"/>
        <v>6791</v>
      </c>
      <c r="AP53" s="106">
        <f t="shared" si="126"/>
        <v>6207</v>
      </c>
      <c r="AQ53" s="94">
        <f t="shared" si="129"/>
        <v>6356.3953488372072</v>
      </c>
      <c r="AS53" s="325">
        <f t="shared" si="130"/>
        <v>0.99569132947343819</v>
      </c>
      <c r="AT53" s="281"/>
      <c r="AU53" s="738">
        <v>1994</v>
      </c>
      <c r="AV53" s="94">
        <f t="shared" si="175"/>
        <v>6356.3953488372072</v>
      </c>
      <c r="AW53" s="94">
        <f t="shared" si="176"/>
        <v>158909.88372093017</v>
      </c>
      <c r="AX53" s="94">
        <v>25</v>
      </c>
      <c r="AY53" s="94">
        <f t="shared" si="150"/>
        <v>625</v>
      </c>
      <c r="AZ53" s="17">
        <f t="shared" si="57"/>
        <v>0.78665944364726781</v>
      </c>
      <c r="BA53">
        <f t="shared" si="177"/>
        <v>1994</v>
      </c>
      <c r="BB53" s="17">
        <f>'Regional_intensity (aggregate)'!D30</f>
        <v>59.087652400988695</v>
      </c>
      <c r="BC53" s="9">
        <f t="shared" si="151"/>
        <v>59.435108206407932</v>
      </c>
      <c r="BD53" s="9">
        <f t="shared" si="178"/>
        <v>57.016035442415664</v>
      </c>
      <c r="BE53" s="9">
        <f t="shared" si="152"/>
        <v>57.351309424567056</v>
      </c>
      <c r="BF53" s="327">
        <f t="shared" si="179"/>
        <v>1.0363339355761643</v>
      </c>
      <c r="BG53" s="281"/>
      <c r="BH53" s="281"/>
      <c r="BJ53" s="49"/>
      <c r="BL53" s="739">
        <v>1994</v>
      </c>
      <c r="BM53" s="38">
        <f>HDD_by_Division18!D58</f>
        <v>6478</v>
      </c>
      <c r="BN53" s="38">
        <f>HDD_by_Division18!E58</f>
        <v>6617</v>
      </c>
      <c r="BO53" s="38">
        <f t="shared" si="24"/>
        <v>6647.2068965517246</v>
      </c>
      <c r="BQ53" s="38">
        <f>CDD_by_Division18!D58</f>
        <v>621</v>
      </c>
      <c r="BR53" s="38">
        <f>CDD_by_Division18!E58</f>
        <v>830</v>
      </c>
      <c r="BS53" s="94">
        <f t="shared" si="32"/>
        <v>692.36585365853671</v>
      </c>
      <c r="BU53" s="325">
        <f t="shared" si="131"/>
        <v>0.98710097735545221</v>
      </c>
      <c r="BW53" s="738">
        <v>1994</v>
      </c>
      <c r="BX53" s="94">
        <f t="shared" si="153"/>
        <v>6647.2068965517246</v>
      </c>
      <c r="BY53" s="94">
        <f t="shared" si="215"/>
        <v>692.36585365853671</v>
      </c>
      <c r="BZ53" s="94">
        <v>25</v>
      </c>
      <c r="CA53" s="94">
        <f t="shared" si="112"/>
        <v>625</v>
      </c>
      <c r="CB53" s="94">
        <f t="shared" si="113"/>
        <v>15625</v>
      </c>
      <c r="CC53" s="94">
        <f t="shared" si="180"/>
        <v>1994</v>
      </c>
      <c r="CD53" s="9">
        <f>'Regional_intensity (aggregate)'!S30</f>
        <v>18.8546393754477</v>
      </c>
      <c r="CE53" s="9">
        <f t="shared" si="181"/>
        <v>19.021935691115033</v>
      </c>
      <c r="CF53" s="9">
        <f t="shared" si="182"/>
        <v>19.109539572312226</v>
      </c>
      <c r="CG53" s="9">
        <f t="shared" si="154"/>
        <v>19.27909760526564</v>
      </c>
      <c r="CH53" s="327">
        <f t="shared" si="183"/>
        <v>0.98666110212127511</v>
      </c>
      <c r="CK53" s="97">
        <f t="shared" si="132"/>
        <v>1994</v>
      </c>
      <c r="CL53" s="105">
        <f t="shared" si="133"/>
        <v>6478</v>
      </c>
      <c r="CM53" s="106">
        <f t="shared" si="134"/>
        <v>6617</v>
      </c>
      <c r="CN53" s="94">
        <f t="shared" si="135"/>
        <v>6516.3448275862074</v>
      </c>
      <c r="CP53" s="325">
        <f t="shared" si="136"/>
        <v>0.97728684303322366</v>
      </c>
      <c r="CR53">
        <f t="shared" si="216"/>
        <v>1994</v>
      </c>
      <c r="CS53" s="94">
        <f t="shared" si="184"/>
        <v>6516.3448275862074</v>
      </c>
      <c r="CT53" s="94">
        <f t="shared" si="185"/>
        <v>162908.62068965519</v>
      </c>
      <c r="CU53" s="94">
        <v>25</v>
      </c>
      <c r="CV53" s="94">
        <f t="shared" si="114"/>
        <v>625</v>
      </c>
      <c r="CW53" s="9">
        <f t="shared" si="70"/>
        <v>0.78665944364726781</v>
      </c>
      <c r="CX53">
        <f t="shared" si="186"/>
        <v>1994</v>
      </c>
      <c r="CY53" s="9">
        <f>'Regional_intensity (aggregate)'!R30</f>
        <v>58.586229471438784</v>
      </c>
      <c r="CZ53" s="9">
        <f t="shared" si="155"/>
        <v>61.001621958703375</v>
      </c>
      <c r="DA53" s="9">
        <f t="shared" si="187"/>
        <v>57.962451135480883</v>
      </c>
      <c r="DB53" s="9">
        <f t="shared" si="156"/>
        <v>60.352126495700695</v>
      </c>
      <c r="DC53" s="327">
        <f t="shared" si="188"/>
        <v>1.0107617660008872</v>
      </c>
      <c r="DD53" s="371"/>
      <c r="DE53" s="49"/>
      <c r="DF53" s="49"/>
      <c r="DH53" s="97">
        <v>1994</v>
      </c>
      <c r="DI53" s="38">
        <f>HDD_by_Division18!F58</f>
        <v>2772</v>
      </c>
      <c r="DJ53" s="38">
        <f>HDD_by_Division18!G58</f>
        <v>3420</v>
      </c>
      <c r="DK53" s="38">
        <f>HDD_by_Division18!H58</f>
        <v>2112</v>
      </c>
      <c r="DL53" s="38">
        <f t="shared" si="33"/>
        <v>2735.4255319148933</v>
      </c>
      <c r="DN53" s="38">
        <f>CDD_by_Division18!F58</f>
        <v>1933</v>
      </c>
      <c r="DO53" s="38">
        <f>CDD_by_Division18!G58</f>
        <v>1392</v>
      </c>
      <c r="DP53" s="38">
        <f>CDD_by_Division18!H58</f>
        <v>2384</v>
      </c>
      <c r="DQ53" s="38">
        <f t="shared" si="25"/>
        <v>1983.1768707482993</v>
      </c>
      <c r="DS53" s="325">
        <f t="shared" si="137"/>
        <v>0.98991051196068358</v>
      </c>
      <c r="DT53" s="281"/>
      <c r="DU53" s="738">
        <v>1994</v>
      </c>
      <c r="DV53" s="94">
        <f t="shared" si="189"/>
        <v>2735.4255319148933</v>
      </c>
      <c r="DW53" s="94">
        <f t="shared" si="157"/>
        <v>1983.1768707482993</v>
      </c>
      <c r="DX53" s="94">
        <f t="shared" si="190"/>
        <v>49579.421768707485</v>
      </c>
      <c r="DY53" s="94">
        <v>25</v>
      </c>
      <c r="DZ53" s="94">
        <f t="shared" si="115"/>
        <v>625</v>
      </c>
      <c r="EA53" s="94">
        <f t="shared" si="116"/>
        <v>15625</v>
      </c>
      <c r="EB53" s="94">
        <f t="shared" si="191"/>
        <v>1994</v>
      </c>
      <c r="EC53" s="9">
        <f>'Regional_intensity (aggregate)'!AG30</f>
        <v>29.028440110565416</v>
      </c>
      <c r="ED53" s="9">
        <f t="shared" si="158"/>
        <v>29.455659428708163</v>
      </c>
      <c r="EE53" s="9">
        <f t="shared" si="192"/>
        <v>29.583060927480258</v>
      </c>
      <c r="EF53" s="9">
        <f t="shared" si="159"/>
        <v>30.01844274854523</v>
      </c>
      <c r="EG53" s="327">
        <f t="shared" si="193"/>
        <v>0.98125208144368714</v>
      </c>
      <c r="EI53" s="97">
        <f t="shared" si="138"/>
        <v>1994</v>
      </c>
      <c r="EJ53" s="105">
        <f t="shared" si="139"/>
        <v>2772</v>
      </c>
      <c r="EK53" s="105">
        <f t="shared" si="140"/>
        <v>3420</v>
      </c>
      <c r="EL53" s="105">
        <f t="shared" si="141"/>
        <v>2112</v>
      </c>
      <c r="EM53" s="38">
        <f t="shared" si="142"/>
        <v>2650.0879120879131</v>
      </c>
      <c r="EO53" s="325">
        <f t="shared" si="143"/>
        <v>0.90767581568948663</v>
      </c>
      <c r="EQ53" s="738">
        <v>1994</v>
      </c>
      <c r="ER53" s="94">
        <f t="shared" si="194"/>
        <v>2650.0879120879131</v>
      </c>
      <c r="ES53" s="94">
        <f t="shared" si="195"/>
        <v>66252.197802197828</v>
      </c>
      <c r="ET53" s="94">
        <v>25</v>
      </c>
      <c r="EU53" s="94">
        <f t="shared" si="117"/>
        <v>625</v>
      </c>
      <c r="EV53" s="17">
        <f t="shared" si="84"/>
        <v>0.78665944364726781</v>
      </c>
      <c r="EW53">
        <f t="shared" si="196"/>
        <v>1994</v>
      </c>
      <c r="EX53" s="9">
        <f>'Regional_intensity (aggregate)'!AF30</f>
        <v>26.723444897444658</v>
      </c>
      <c r="EY53" s="9">
        <f t="shared" si="160"/>
        <v>27.03292621663925</v>
      </c>
      <c r="EZ53" s="9">
        <f t="shared" si="197"/>
        <v>27.273159467893347</v>
      </c>
      <c r="FA53" s="9">
        <f t="shared" si="161"/>
        <v>27.589006971952795</v>
      </c>
      <c r="FB53" s="327">
        <f t="shared" si="198"/>
        <v>0.97984411849694841</v>
      </c>
      <c r="FC53" s="371"/>
      <c r="FD53" s="49"/>
      <c r="FE53" s="49"/>
      <c r="FG53" s="281"/>
      <c r="FH53" s="97">
        <v>1994</v>
      </c>
      <c r="FI53" s="38">
        <f>HDD_by_Division18!I58</f>
        <v>5148</v>
      </c>
      <c r="FJ53" s="38">
        <f>HDD_by_Division18!J58</f>
        <v>3636</v>
      </c>
      <c r="FK53" s="38">
        <f t="shared" si="34"/>
        <v>4000.3373493975896</v>
      </c>
      <c r="FM53" s="38">
        <f>CDD_by_Division18!I58</f>
        <v>1386</v>
      </c>
      <c r="FN53" s="38">
        <f>CDD_by_Division18!J58</f>
        <v>837</v>
      </c>
      <c r="FO53" s="94">
        <f t="shared" si="26"/>
        <v>1011.169014084507</v>
      </c>
      <c r="FP53" s="94"/>
      <c r="FQ53" s="325">
        <f t="shared" si="144"/>
        <v>1.0011947765017835</v>
      </c>
      <c r="FR53" s="281"/>
      <c r="FS53" s="13">
        <v>1994</v>
      </c>
      <c r="FT53" s="94">
        <f t="shared" si="199"/>
        <v>4000.3373493975896</v>
      </c>
      <c r="FU53" s="94">
        <f t="shared" si="200"/>
        <v>1011.169014084507</v>
      </c>
      <c r="FV53" s="94">
        <f t="shared" si="201"/>
        <v>25279.225352112677</v>
      </c>
      <c r="FW53" s="94">
        <v>25</v>
      </c>
      <c r="FX53" s="94">
        <f t="shared" si="162"/>
        <v>625</v>
      </c>
      <c r="FY53" s="94">
        <f t="shared" si="163"/>
        <v>15625</v>
      </c>
      <c r="FZ53" s="94">
        <f t="shared" si="202"/>
        <v>1994</v>
      </c>
      <c r="GA53" s="9">
        <f>'Regional_intensity (aggregate)'!AT30</f>
        <v>19.663595589545285</v>
      </c>
      <c r="GB53" s="9">
        <f t="shared" si="164"/>
        <v>19.989751687592417</v>
      </c>
      <c r="GC53" s="9">
        <f t="shared" si="203"/>
        <v>19.498991269177285</v>
      </c>
      <c r="GD53" s="9">
        <f t="shared" si="165"/>
        <v>19.82241710852842</v>
      </c>
      <c r="GE53" s="327">
        <f t="shared" si="204"/>
        <v>1.008441683884858</v>
      </c>
      <c r="GF53" s="282"/>
      <c r="GI53" s="97">
        <f t="shared" si="27"/>
        <v>1994</v>
      </c>
      <c r="GJ53" s="105">
        <f t="shared" si="28"/>
        <v>5148</v>
      </c>
      <c r="GK53" s="105">
        <f t="shared" si="29"/>
        <v>3636</v>
      </c>
      <c r="GL53" s="38">
        <f t="shared" si="145"/>
        <v>4063.304347826087</v>
      </c>
      <c r="GN53" s="325">
        <f t="shared" si="146"/>
        <v>0.96095858816082691</v>
      </c>
      <c r="GP53" s="738">
        <v>1994</v>
      </c>
      <c r="GQ53" s="94">
        <f t="shared" si="205"/>
        <v>4063.304347826087</v>
      </c>
      <c r="GR53" s="94">
        <f t="shared" si="206"/>
        <v>101582.60869565218</v>
      </c>
      <c r="GS53" s="94">
        <v>25</v>
      </c>
      <c r="GT53" s="94">
        <f t="shared" si="120"/>
        <v>625</v>
      </c>
      <c r="GU53" s="17">
        <f t="shared" si="98"/>
        <v>0.78665944364726781</v>
      </c>
      <c r="GV53">
        <f t="shared" si="207"/>
        <v>1994</v>
      </c>
      <c r="GW53" s="9">
        <f>'Regional_intensity (aggregate)'!AS30</f>
        <v>37.204163791591633</v>
      </c>
      <c r="GX53" s="9">
        <f t="shared" si="166"/>
        <v>38.115907419055148</v>
      </c>
      <c r="GY53" s="9">
        <f t="shared" si="208"/>
        <v>36.865224878379884</v>
      </c>
      <c r="GZ53" s="9">
        <f t="shared" si="167"/>
        <v>37.768662301302655</v>
      </c>
      <c r="HA53" s="327">
        <f t="shared" si="209"/>
        <v>1.0091940009678477</v>
      </c>
      <c r="HB53" s="371"/>
      <c r="HD53" s="49"/>
      <c r="HF53">
        <f t="shared" si="168"/>
        <v>14.228592914379528</v>
      </c>
      <c r="HG53" s="282">
        <f t="shared" si="169"/>
        <v>19.109539572312226</v>
      </c>
      <c r="HH53" s="282">
        <f t="shared" si="170"/>
        <v>29.583060927480258</v>
      </c>
      <c r="HI53" s="282">
        <f t="shared" si="210"/>
        <v>19.498991269177285</v>
      </c>
      <c r="HK53">
        <f t="shared" si="171"/>
        <v>57.016035442415664</v>
      </c>
      <c r="HL53">
        <f t="shared" si="172"/>
        <v>57.962451135480883</v>
      </c>
      <c r="HM53">
        <f t="shared" si="211"/>
        <v>27.273159467893347</v>
      </c>
      <c r="HN53" s="17">
        <f t="shared" si="212"/>
        <v>36.865224878379884</v>
      </c>
      <c r="HQ53">
        <f t="shared" si="147"/>
        <v>1994</v>
      </c>
      <c r="HR53" s="17">
        <f t="shared" si="30"/>
        <v>0.99430934507251967</v>
      </c>
      <c r="HS53" s="17">
        <f t="shared" si="31"/>
        <v>0.96521369554468817</v>
      </c>
      <c r="HT53" s="17"/>
      <c r="HU53" s="620"/>
      <c r="HV53" s="17"/>
      <c r="HW53" s="17">
        <f>National!GB221</f>
        <v>0.14383344447225638</v>
      </c>
      <c r="HX53" s="17">
        <f>National!GC221</f>
        <v>0.22201616003311667</v>
      </c>
      <c r="HY53" s="17">
        <f>National!GD221</f>
        <v>0.45827530802779981</v>
      </c>
      <c r="HZ53" s="17">
        <f>National!GE221</f>
        <v>0.17587508746682728</v>
      </c>
      <c r="IA53" s="17">
        <f t="shared" si="102"/>
        <v>0.99207799435459687</v>
      </c>
      <c r="IB53" s="17"/>
      <c r="IC53" s="17">
        <f>National!GB303</f>
        <v>0.27960229405540205</v>
      </c>
      <c r="ID53" s="17">
        <f>National!GC303</f>
        <v>0.34465673564166377</v>
      </c>
      <c r="IE53" s="17">
        <f>National!GD303</f>
        <v>0.21172274283030532</v>
      </c>
      <c r="IF53" s="17">
        <f>National!GE303</f>
        <v>0.16401822747262887</v>
      </c>
      <c r="IG53" s="17">
        <f t="shared" si="103"/>
        <v>1.0111086921049013</v>
      </c>
      <c r="IH53" s="17"/>
      <c r="II53" s="620"/>
      <c r="IJ53" s="17"/>
      <c r="IK53" s="625">
        <f>National!AS221</f>
        <v>0.99178419719610267</v>
      </c>
      <c r="IL53" s="625">
        <f>National!AS303</f>
        <v>1.0109386540172944</v>
      </c>
      <c r="IN53">
        <f t="shared" si="122"/>
        <v>1994</v>
      </c>
      <c r="IO53" s="79">
        <f>National!H221</f>
        <v>3440.9389999999994</v>
      </c>
      <c r="IP53" s="40">
        <f t="shared" si="123"/>
        <v>3460.6322640455878</v>
      </c>
      <c r="IQ53" s="79">
        <f>National!H303</f>
        <v>6957.9350000000004</v>
      </c>
      <c r="IR53" s="40">
        <f t="shared" si="124"/>
        <v>7208.6989980736935</v>
      </c>
      <c r="IS53" s="94"/>
      <c r="IU53">
        <f t="shared" si="106"/>
        <v>1994</v>
      </c>
      <c r="IV53" s="40">
        <f t="shared" si="46"/>
        <v>3460.6322640455878</v>
      </c>
      <c r="IW53" s="40">
        <f t="shared" si="47"/>
        <v>3469.4432616772501</v>
      </c>
      <c r="IX53" s="40">
        <f t="shared" si="107"/>
        <v>7208.6989980736935</v>
      </c>
      <c r="IY53" s="40">
        <f t="shared" si="108"/>
        <v>6882.6480937793567</v>
      </c>
    </row>
    <row r="54" spans="2:259" x14ac:dyDescent="0.2">
      <c r="B54" t="s">
        <v>212</v>
      </c>
      <c r="C54">
        <v>3.5</v>
      </c>
      <c r="D54" s="111">
        <f>C54/C$53</f>
        <v>0.60344827586206895</v>
      </c>
      <c r="E54">
        <v>10.8</v>
      </c>
      <c r="F54" s="111">
        <f>E54/E$53</f>
        <v>0.6585365853658538</v>
      </c>
      <c r="J54" s="94">
        <f t="shared" si="121"/>
        <v>1995</v>
      </c>
      <c r="K54" s="48">
        <f>'[16]LMDI-Prices'!EY141</f>
        <v>0.73922952428669353</v>
      </c>
      <c r="L54" s="12">
        <f t="shared" si="48"/>
        <v>0.76361811972282445</v>
      </c>
      <c r="M54" s="94">
        <f t="shared" si="49"/>
        <v>17576</v>
      </c>
      <c r="N54" s="12">
        <f t="shared" si="37"/>
        <v>0.76361811972282445</v>
      </c>
      <c r="Q54" s="739">
        <v>1995</v>
      </c>
      <c r="R54" s="721">
        <f>HDD_by_Division18!B59</f>
        <v>6684</v>
      </c>
      <c r="S54" s="38">
        <f>HDD_by_Division18!C59</f>
        <v>6093</v>
      </c>
      <c r="T54" s="94">
        <f t="shared" si="22"/>
        <v>6237.1463414634163</v>
      </c>
      <c r="V54">
        <f>CDD_by_Division18!B59</f>
        <v>471</v>
      </c>
      <c r="W54">
        <f>CDD_by_Division18!C59</f>
        <v>704</v>
      </c>
      <c r="X54" s="94">
        <f t="shared" si="23"/>
        <v>659.11009174311926</v>
      </c>
      <c r="Z54" s="325">
        <f t="shared" si="127"/>
        <v>1.0161267268888676</v>
      </c>
      <c r="AB54" s="738">
        <v>1995</v>
      </c>
      <c r="AC54" s="94">
        <f t="shared" si="213"/>
        <v>6237.1463414634163</v>
      </c>
      <c r="AD54" s="94">
        <f t="shared" si="214"/>
        <v>659.11009174311926</v>
      </c>
      <c r="AE54" s="94">
        <v>26</v>
      </c>
      <c r="AF54" s="94">
        <f t="shared" si="109"/>
        <v>676</v>
      </c>
      <c r="AG54" s="94">
        <f t="shared" si="110"/>
        <v>17576</v>
      </c>
      <c r="AH54" s="9">
        <f>'Regional_intensity (aggregate)'!E31</f>
        <v>14.33464838671263</v>
      </c>
      <c r="AI54" s="9">
        <f t="shared" si="148"/>
        <v>14.549943993299916</v>
      </c>
      <c r="AJ54" s="9">
        <f t="shared" si="173"/>
        <v>14.045390780517875</v>
      </c>
      <c r="AK54" s="9">
        <f t="shared" si="149"/>
        <v>14.256341956038167</v>
      </c>
      <c r="AL54" s="327">
        <f t="shared" si="174"/>
        <v>1.0205944861709351</v>
      </c>
      <c r="AN54" s="97">
        <f t="shared" si="128"/>
        <v>1995</v>
      </c>
      <c r="AO54" s="105">
        <f t="shared" si="125"/>
        <v>6684</v>
      </c>
      <c r="AP54" s="106">
        <f t="shared" si="126"/>
        <v>6093</v>
      </c>
      <c r="AQ54" s="94">
        <f t="shared" si="129"/>
        <v>6244.186046511626</v>
      </c>
      <c r="AS54" s="325">
        <f t="shared" si="130"/>
        <v>0.98228112319185945</v>
      </c>
      <c r="AT54" s="281"/>
      <c r="AU54" s="738">
        <v>1995</v>
      </c>
      <c r="AV54" s="94">
        <f t="shared" si="175"/>
        <v>6244.186046511626</v>
      </c>
      <c r="AW54" s="94">
        <f t="shared" si="176"/>
        <v>162348.83720930229</v>
      </c>
      <c r="AX54" s="94">
        <v>26</v>
      </c>
      <c r="AY54" s="94">
        <f t="shared" si="150"/>
        <v>676</v>
      </c>
      <c r="AZ54" s="17">
        <f t="shared" si="57"/>
        <v>0.76361811972282445</v>
      </c>
      <c r="BA54">
        <f t="shared" si="177"/>
        <v>1995</v>
      </c>
      <c r="BB54" s="17">
        <f>'Regional_intensity (aggregate)'!D31</f>
        <v>55.874443633531655</v>
      </c>
      <c r="BC54" s="9">
        <f t="shared" si="151"/>
        <v>58.01254617155427</v>
      </c>
      <c r="BD54" s="9">
        <f t="shared" si="178"/>
        <v>54.642248026782994</v>
      </c>
      <c r="BE54" s="9">
        <f t="shared" si="152"/>
        <v>56.733199123416604</v>
      </c>
      <c r="BF54" s="327">
        <f t="shared" si="179"/>
        <v>1.0225502363326029</v>
      </c>
      <c r="BG54" s="281"/>
      <c r="BH54" s="281"/>
      <c r="BJ54" s="49"/>
      <c r="BL54" s="739">
        <v>1995</v>
      </c>
      <c r="BM54" s="38">
        <f>HDD_by_Division18!D59</f>
        <v>6740</v>
      </c>
      <c r="BN54" s="38">
        <f>HDD_by_Division18!E59</f>
        <v>6911</v>
      </c>
      <c r="BO54" s="38">
        <f t="shared" si="24"/>
        <v>6926.9655172413786</v>
      </c>
      <c r="BQ54" s="38">
        <f>CDD_by_Division18!D59</f>
        <v>877</v>
      </c>
      <c r="BR54" s="38">
        <f>CDD_by_Division18!E59</f>
        <v>928</v>
      </c>
      <c r="BS54" s="94">
        <f t="shared" si="32"/>
        <v>894.41463414634154</v>
      </c>
      <c r="BU54" s="325">
        <f t="shared" si="131"/>
        <v>1.0181411958498365</v>
      </c>
      <c r="BW54" s="738">
        <v>1995</v>
      </c>
      <c r="BX54" s="94">
        <f t="shared" si="153"/>
        <v>6926.9655172413786</v>
      </c>
      <c r="BY54" s="94">
        <f t="shared" si="215"/>
        <v>894.41463414634154</v>
      </c>
      <c r="BZ54" s="94">
        <v>26</v>
      </c>
      <c r="CA54" s="94">
        <f t="shared" si="112"/>
        <v>676</v>
      </c>
      <c r="CB54" s="94">
        <f t="shared" si="113"/>
        <v>17576</v>
      </c>
      <c r="CC54" s="94">
        <f t="shared" si="180"/>
        <v>1995</v>
      </c>
      <c r="CD54" s="9">
        <f>'Regional_intensity (aggregate)'!S31</f>
        <v>19.326218543998291</v>
      </c>
      <c r="CE54" s="9">
        <f t="shared" si="181"/>
        <v>19.948081314434031</v>
      </c>
      <c r="CF54" s="9">
        <f t="shared" si="182"/>
        <v>18.819861909060013</v>
      </c>
      <c r="CG54" s="9">
        <f t="shared" si="154"/>
        <v>19.425431562499568</v>
      </c>
      <c r="CH54" s="327">
        <f t="shared" si="183"/>
        <v>1.0269054383812728</v>
      </c>
      <c r="CK54" s="97">
        <f t="shared" si="132"/>
        <v>1995</v>
      </c>
      <c r="CL54" s="105">
        <f t="shared" si="133"/>
        <v>6740</v>
      </c>
      <c r="CM54" s="106">
        <f t="shared" si="134"/>
        <v>6911</v>
      </c>
      <c r="CN54" s="94">
        <f t="shared" si="135"/>
        <v>6787.1724137931033</v>
      </c>
      <c r="CP54" s="325">
        <f t="shared" si="136"/>
        <v>1.008561632012634</v>
      </c>
      <c r="CR54">
        <f t="shared" si="216"/>
        <v>1995</v>
      </c>
      <c r="CS54" s="94">
        <f t="shared" si="184"/>
        <v>6787.1724137931033</v>
      </c>
      <c r="CT54" s="94">
        <f t="shared" si="185"/>
        <v>176466.4827586207</v>
      </c>
      <c r="CU54" s="94">
        <v>26</v>
      </c>
      <c r="CV54" s="94">
        <f t="shared" si="114"/>
        <v>676</v>
      </c>
      <c r="CW54" s="9">
        <f t="shared" si="70"/>
        <v>0.76361811972282445</v>
      </c>
      <c r="CX54">
        <f t="shared" si="186"/>
        <v>1995</v>
      </c>
      <c r="CY54" s="9">
        <f>'Regional_intensity (aggregate)'!R31</f>
        <v>58.921183868983348</v>
      </c>
      <c r="CZ54" s="9">
        <f t="shared" si="155"/>
        <v>61.723539668211039</v>
      </c>
      <c r="DA54" s="9">
        <f t="shared" si="187"/>
        <v>56.66789272220376</v>
      </c>
      <c r="DB54" s="9">
        <f t="shared" si="156"/>
        <v>59.363079535713737</v>
      </c>
      <c r="DC54" s="327">
        <f t="shared" si="188"/>
        <v>1.0397631010883999</v>
      </c>
      <c r="DD54" s="371"/>
      <c r="DE54" s="49"/>
      <c r="DF54" s="49"/>
      <c r="DH54" s="97">
        <v>1995</v>
      </c>
      <c r="DI54" s="38">
        <f>HDD_by_Division18!F59</f>
        <v>2988</v>
      </c>
      <c r="DJ54" s="38">
        <f>HDD_by_Division18!G59</f>
        <v>3648</v>
      </c>
      <c r="DK54" s="38">
        <f>HDD_by_Division18!H59</f>
        <v>2147</v>
      </c>
      <c r="DL54" s="38">
        <f t="shared" si="33"/>
        <v>2908.5319148936169</v>
      </c>
      <c r="DN54" s="38">
        <f>CDD_by_Division18!F59</f>
        <v>2028</v>
      </c>
      <c r="DO54" s="38">
        <f>CDD_by_Division18!G59</f>
        <v>1613</v>
      </c>
      <c r="DP54" s="38">
        <f>CDD_by_Division18!H59</f>
        <v>2398</v>
      </c>
      <c r="DQ54" s="38">
        <f t="shared" si="25"/>
        <v>2075.8673469387754</v>
      </c>
      <c r="DS54" s="325">
        <f t="shared" si="137"/>
        <v>1.0080037905690373</v>
      </c>
      <c r="DT54" s="281"/>
      <c r="DU54" s="738">
        <v>1995</v>
      </c>
      <c r="DV54" s="94">
        <f t="shared" si="189"/>
        <v>2908.5319148936169</v>
      </c>
      <c r="DW54" s="94">
        <f t="shared" si="157"/>
        <v>2075.8673469387754</v>
      </c>
      <c r="DX54" s="94">
        <f t="shared" si="190"/>
        <v>53972.551020408158</v>
      </c>
      <c r="DY54" s="94">
        <v>26</v>
      </c>
      <c r="DZ54" s="94">
        <f t="shared" si="115"/>
        <v>676</v>
      </c>
      <c r="EA54" s="94">
        <f t="shared" si="116"/>
        <v>17576</v>
      </c>
      <c r="EB54" s="94">
        <f t="shared" si="191"/>
        <v>1995</v>
      </c>
      <c r="EC54" s="9">
        <f>'Regional_intensity (aggregate)'!AG31</f>
        <v>29.683737912615356</v>
      </c>
      <c r="ED54" s="9">
        <f t="shared" si="158"/>
        <v>30.379848808359501</v>
      </c>
      <c r="EE54" s="9">
        <f t="shared" si="192"/>
        <v>29.504892586118633</v>
      </c>
      <c r="EF54" s="9">
        <f t="shared" si="159"/>
        <v>30.196809394824488</v>
      </c>
      <c r="EG54" s="327">
        <f t="shared" si="193"/>
        <v>1.0060615481305248</v>
      </c>
      <c r="EI54" s="97">
        <f t="shared" si="138"/>
        <v>1995</v>
      </c>
      <c r="EJ54" s="105">
        <f t="shared" si="139"/>
        <v>2988</v>
      </c>
      <c r="EK54" s="105">
        <f t="shared" si="140"/>
        <v>3648</v>
      </c>
      <c r="EL54" s="105">
        <f t="shared" si="141"/>
        <v>2147</v>
      </c>
      <c r="EM54" s="38">
        <f t="shared" si="142"/>
        <v>2801.697802197803</v>
      </c>
      <c r="EO54" s="325">
        <f t="shared" si="143"/>
        <v>0.9446780446363906</v>
      </c>
      <c r="EQ54" s="738">
        <v>1995</v>
      </c>
      <c r="ER54" s="94">
        <f t="shared" si="194"/>
        <v>2801.697802197803</v>
      </c>
      <c r="ES54" s="94">
        <f t="shared" si="195"/>
        <v>72844.14285714287</v>
      </c>
      <c r="ET54" s="94">
        <v>26</v>
      </c>
      <c r="EU54" s="94">
        <f t="shared" si="117"/>
        <v>676</v>
      </c>
      <c r="EV54" s="17">
        <f t="shared" si="84"/>
        <v>0.76361811972282445</v>
      </c>
      <c r="EW54">
        <f t="shared" si="196"/>
        <v>1995</v>
      </c>
      <c r="EX54" s="9">
        <f>'Regional_intensity (aggregate)'!AF31</f>
        <v>26.464616458933826</v>
      </c>
      <c r="EY54" s="9">
        <f t="shared" si="160"/>
        <v>27.290607866427141</v>
      </c>
      <c r="EZ54" s="9">
        <f t="shared" si="197"/>
        <v>26.090999807280433</v>
      </c>
      <c r="FA54" s="9">
        <f t="shared" si="161"/>
        <v>26.905330205272968</v>
      </c>
      <c r="FB54" s="327">
        <f t="shared" si="198"/>
        <v>1.0143197521909122</v>
      </c>
      <c r="FC54" s="371"/>
      <c r="FD54" s="49"/>
      <c r="FE54" s="49"/>
      <c r="FG54" s="281"/>
      <c r="FH54" s="97">
        <v>1995</v>
      </c>
      <c r="FI54" s="38">
        <f>HDD_by_Division18!I59</f>
        <v>5101</v>
      </c>
      <c r="FJ54" s="38">
        <f>HDD_by_Division18!J59</f>
        <v>3269</v>
      </c>
      <c r="FK54" s="38">
        <f t="shared" si="34"/>
        <v>3710.4457831325299</v>
      </c>
      <c r="FM54" s="38">
        <f>CDD_by_Division18!I59</f>
        <v>1213</v>
      </c>
      <c r="FN54" s="38">
        <f>CDD_by_Division18!J59</f>
        <v>794</v>
      </c>
      <c r="FO54" s="94">
        <f t="shared" si="26"/>
        <v>929.11267605633805</v>
      </c>
      <c r="FP54" s="94"/>
      <c r="FQ54" s="325">
        <f t="shared" si="144"/>
        <v>0.98498845772202226</v>
      </c>
      <c r="FR54" s="281"/>
      <c r="FS54" s="13">
        <v>1995</v>
      </c>
      <c r="FT54" s="94">
        <f t="shared" si="199"/>
        <v>3710.4457831325299</v>
      </c>
      <c r="FU54" s="94">
        <f t="shared" si="200"/>
        <v>929.11267605633805</v>
      </c>
      <c r="FV54" s="94">
        <f t="shared" si="201"/>
        <v>24156.929577464791</v>
      </c>
      <c r="FW54" s="94">
        <v>26</v>
      </c>
      <c r="FX54" s="94">
        <f t="shared" si="162"/>
        <v>676</v>
      </c>
      <c r="FY54" s="94">
        <f t="shared" si="163"/>
        <v>17576</v>
      </c>
      <c r="FZ54" s="94">
        <f t="shared" si="202"/>
        <v>1995</v>
      </c>
      <c r="GA54" s="9">
        <f>'Regional_intensity (aggregate)'!AT31</f>
        <v>19.316131641575279</v>
      </c>
      <c r="GB54" s="9">
        <f t="shared" si="164"/>
        <v>19.491376537208879</v>
      </c>
      <c r="GC54" s="9">
        <f t="shared" si="203"/>
        <v>19.614196641056175</v>
      </c>
      <c r="GD54" s="9">
        <f t="shared" si="165"/>
        <v>19.792145720461935</v>
      </c>
      <c r="GE54" s="327">
        <f t="shared" si="204"/>
        <v>0.98480360909317133</v>
      </c>
      <c r="GF54" s="282"/>
      <c r="GI54" s="97">
        <f t="shared" si="27"/>
        <v>1995</v>
      </c>
      <c r="GJ54" s="105">
        <f t="shared" si="28"/>
        <v>5101</v>
      </c>
      <c r="GK54" s="105">
        <f t="shared" si="29"/>
        <v>3269</v>
      </c>
      <c r="GL54" s="38">
        <f t="shared" si="145"/>
        <v>3786.739130434783</v>
      </c>
      <c r="GN54" s="325">
        <f t="shared" si="146"/>
        <v>0.91832168990871632</v>
      </c>
      <c r="GP54" s="738">
        <v>1995</v>
      </c>
      <c r="GQ54" s="94">
        <f t="shared" si="205"/>
        <v>3786.739130434783</v>
      </c>
      <c r="GR54" s="94">
        <f t="shared" si="206"/>
        <v>98455.217391304352</v>
      </c>
      <c r="GS54" s="94">
        <v>26</v>
      </c>
      <c r="GT54" s="94">
        <f t="shared" si="120"/>
        <v>676</v>
      </c>
      <c r="GU54" s="17">
        <f t="shared" si="98"/>
        <v>0.76361811972282445</v>
      </c>
      <c r="GV54">
        <f t="shared" si="207"/>
        <v>1995</v>
      </c>
      <c r="GW54" s="9">
        <f>'Regional_intensity (aggregate)'!AS31</f>
        <v>34.990202942994117</v>
      </c>
      <c r="GX54" s="9">
        <f t="shared" si="166"/>
        <v>35.696681993157242</v>
      </c>
      <c r="GY54" s="9">
        <f t="shared" si="208"/>
        <v>36.440759858352891</v>
      </c>
      <c r="GZ54" s="9">
        <f t="shared" si="167"/>
        <v>37.176526765846816</v>
      </c>
      <c r="HA54" s="327">
        <f t="shared" si="209"/>
        <v>0.96019410898682789</v>
      </c>
      <c r="HB54" s="371"/>
      <c r="HD54" s="49"/>
      <c r="HF54">
        <f t="shared" si="168"/>
        <v>14.045390780517875</v>
      </c>
      <c r="HG54" s="282">
        <f t="shared" si="169"/>
        <v>18.819861909060013</v>
      </c>
      <c r="HH54" s="282">
        <f t="shared" si="170"/>
        <v>29.504892586118633</v>
      </c>
      <c r="HI54" s="282">
        <f t="shared" si="210"/>
        <v>19.614196641056175</v>
      </c>
      <c r="HK54">
        <f t="shared" si="171"/>
        <v>54.642248026782994</v>
      </c>
      <c r="HL54">
        <f t="shared" si="172"/>
        <v>56.66789272220376</v>
      </c>
      <c r="HM54">
        <f t="shared" si="211"/>
        <v>26.090999807280433</v>
      </c>
      <c r="HN54" s="17">
        <f t="shared" si="212"/>
        <v>36.440759858352891</v>
      </c>
      <c r="HQ54">
        <f t="shared" si="147"/>
        <v>1995</v>
      </c>
      <c r="HR54" s="17">
        <f t="shared" si="30"/>
        <v>1.0075253983689711</v>
      </c>
      <c r="HS54" s="17">
        <f t="shared" si="31"/>
        <v>0.97415959927082896</v>
      </c>
      <c r="HT54" s="17"/>
      <c r="HU54" s="620"/>
      <c r="HV54" s="17"/>
      <c r="HW54" s="17">
        <f>National!GB222</f>
        <v>0.14216738489057554</v>
      </c>
      <c r="HX54" s="17">
        <f>National!GC222</f>
        <v>0.22297245197274301</v>
      </c>
      <c r="HY54" s="17">
        <f>National!GD222</f>
        <v>0.46061505011944093</v>
      </c>
      <c r="HZ54" s="17">
        <f>National!GE222</f>
        <v>0.17424511301724058</v>
      </c>
      <c r="IA54" s="17">
        <f t="shared" si="102"/>
        <v>1.0090711792542895</v>
      </c>
      <c r="IB54" s="17"/>
      <c r="IC54" s="17">
        <f>National!GB304</f>
        <v>0.27914171183895375</v>
      </c>
      <c r="ID54" s="17">
        <f>National!GC304</f>
        <v>0.34647629861513518</v>
      </c>
      <c r="IE54" s="17">
        <f>National!GD304</f>
        <v>0.21267793894620154</v>
      </c>
      <c r="IF54" s="17">
        <f>National!GE304</f>
        <v>0.16170405059970955</v>
      </c>
      <c r="IG54" s="17">
        <f t="shared" si="103"/>
        <v>1.0166804052264471</v>
      </c>
      <c r="IH54" s="17"/>
      <c r="II54" s="620"/>
      <c r="IJ54" s="17"/>
      <c r="IK54" s="625">
        <f>National!AS222</f>
        <v>1.0089632433810569</v>
      </c>
      <c r="IL54" s="625">
        <f>National!AS304</f>
        <v>1.0163206726146754</v>
      </c>
      <c r="IN54">
        <f t="shared" si="122"/>
        <v>1995</v>
      </c>
      <c r="IO54" s="79">
        <f>National!H222</f>
        <v>3557.0140000000001</v>
      </c>
      <c r="IP54" s="40">
        <f t="shared" si="123"/>
        <v>3530.445987523748</v>
      </c>
      <c r="IQ54" s="79">
        <f>National!H304</f>
        <v>6924.1890000000003</v>
      </c>
      <c r="IR54" s="40">
        <f t="shared" si="124"/>
        <v>7107.8589228939954</v>
      </c>
      <c r="IS54" s="94"/>
      <c r="IU54">
        <f t="shared" si="106"/>
        <v>1995</v>
      </c>
      <c r="IV54" s="40">
        <f t="shared" si="46"/>
        <v>3530.445987523748</v>
      </c>
      <c r="IW54" s="40">
        <f t="shared" si="47"/>
        <v>3525.4148486919821</v>
      </c>
      <c r="IX54" s="40">
        <f t="shared" si="107"/>
        <v>7107.8589228939954</v>
      </c>
      <c r="IY54" s="40">
        <f t="shared" si="108"/>
        <v>6812.9963175758558</v>
      </c>
    </row>
    <row r="55" spans="2:259" x14ac:dyDescent="0.2">
      <c r="B55" t="s">
        <v>214</v>
      </c>
      <c r="C55">
        <v>2.4</v>
      </c>
      <c r="D55" s="111">
        <f>C55/C$53</f>
        <v>0.41379310344827586</v>
      </c>
      <c r="E55">
        <v>5.6</v>
      </c>
      <c r="F55" s="111">
        <f>E55/E$53</f>
        <v>0.34146341463414637</v>
      </c>
      <c r="J55" s="94">
        <f t="shared" si="121"/>
        <v>1996</v>
      </c>
      <c r="K55" s="48">
        <f>'[16]LMDI-Prices'!EY142</f>
        <v>0.77935523931775352</v>
      </c>
      <c r="L55" s="12">
        <f t="shared" si="48"/>
        <v>0.76782311878292608</v>
      </c>
      <c r="M55" s="94">
        <f t="shared" si="49"/>
        <v>19683</v>
      </c>
      <c r="N55" s="12">
        <f t="shared" si="37"/>
        <v>0.76782311878292608</v>
      </c>
      <c r="Q55" s="739">
        <v>1996</v>
      </c>
      <c r="R55" s="721">
        <f>HDD_by_Division18!B60</f>
        <v>6772</v>
      </c>
      <c r="S55" s="38">
        <f>HDD_by_Division18!C60</f>
        <v>6264</v>
      </c>
      <c r="T55" s="94">
        <f t="shared" si="22"/>
        <v>6387.9024390243912</v>
      </c>
      <c r="V55">
        <f>CDD_by_Division18!B60</f>
        <v>368</v>
      </c>
      <c r="W55">
        <f>CDD_by_Division18!C60</f>
        <v>526</v>
      </c>
      <c r="X55" s="94">
        <f t="shared" si="23"/>
        <v>495.55963302752298</v>
      </c>
      <c r="Z55" s="325">
        <f t="shared" si="127"/>
        <v>0.99582714505370495</v>
      </c>
      <c r="AB55" s="738">
        <v>1996</v>
      </c>
      <c r="AC55" s="94">
        <f t="shared" si="213"/>
        <v>6387.9024390243912</v>
      </c>
      <c r="AD55" s="94">
        <f t="shared" si="214"/>
        <v>495.55963302752298</v>
      </c>
      <c r="AE55" s="94">
        <v>27</v>
      </c>
      <c r="AF55" s="94">
        <f t="shared" si="109"/>
        <v>729</v>
      </c>
      <c r="AG55" s="94">
        <f t="shared" si="110"/>
        <v>19683</v>
      </c>
      <c r="AH55" s="9">
        <f>'Regional_intensity (aggregate)'!E32</f>
        <v>14.298431100183024</v>
      </c>
      <c r="AI55" s="9">
        <f t="shared" si="148"/>
        <v>14.299008360357661</v>
      </c>
      <c r="AJ55" s="9">
        <f t="shared" si="173"/>
        <v>14.359350861271583</v>
      </c>
      <c r="AK55" s="9">
        <f t="shared" si="149"/>
        <v>14.359930580915492</v>
      </c>
      <c r="AL55" s="327">
        <f t="shared" si="174"/>
        <v>0.99575748502302663</v>
      </c>
      <c r="AN55" s="97">
        <f t="shared" si="128"/>
        <v>1996</v>
      </c>
      <c r="AO55" s="105">
        <f t="shared" si="125"/>
        <v>6772</v>
      </c>
      <c r="AP55" s="106">
        <f t="shared" si="126"/>
        <v>6264</v>
      </c>
      <c r="AQ55" s="94">
        <f t="shared" si="129"/>
        <v>6393.9534883720917</v>
      </c>
      <c r="AS55" s="325">
        <f t="shared" si="130"/>
        <v>1.0001545500023232</v>
      </c>
      <c r="AT55" s="281"/>
      <c r="AU55" s="738">
        <v>1996</v>
      </c>
      <c r="AV55" s="94">
        <f t="shared" si="175"/>
        <v>6393.9534883720917</v>
      </c>
      <c r="AW55" s="94">
        <f t="shared" si="176"/>
        <v>172636.74418604648</v>
      </c>
      <c r="AX55" s="94">
        <v>27</v>
      </c>
      <c r="AY55" s="94">
        <f t="shared" si="150"/>
        <v>729</v>
      </c>
      <c r="AZ55" s="17">
        <f t="shared" si="57"/>
        <v>0.76782311878292608</v>
      </c>
      <c r="BA55">
        <f t="shared" si="177"/>
        <v>1996</v>
      </c>
      <c r="BB55" s="17">
        <f>'Regional_intensity (aggregate)'!D32</f>
        <v>58.221929297499976</v>
      </c>
      <c r="BC55" s="9">
        <f t="shared" si="151"/>
        <v>58.414118897353603</v>
      </c>
      <c r="BD55" s="9">
        <f t="shared" si="178"/>
        <v>55.871059982976796</v>
      </c>
      <c r="BE55" s="9">
        <f t="shared" si="152"/>
        <v>56.055489403146964</v>
      </c>
      <c r="BF55" s="327">
        <f t="shared" si="179"/>
        <v>1.0420766907812284</v>
      </c>
      <c r="BG55" s="281"/>
      <c r="BH55" s="281"/>
      <c r="BJ55" s="49"/>
      <c r="BL55" s="739">
        <v>1996</v>
      </c>
      <c r="BM55" s="38">
        <f>HDD_by_Division18!D60</f>
        <v>6998</v>
      </c>
      <c r="BN55" s="38">
        <f>HDD_by_Division18!E60</f>
        <v>7440</v>
      </c>
      <c r="BO55" s="38">
        <f t="shared" si="24"/>
        <v>7301.5517241379312</v>
      </c>
      <c r="BQ55" s="38">
        <f>CDD_by_Division18!D60</f>
        <v>596</v>
      </c>
      <c r="BR55" s="38">
        <f>CDD_by_Division18!E60</f>
        <v>774</v>
      </c>
      <c r="BS55" s="94">
        <f t="shared" si="32"/>
        <v>656.78048780487813</v>
      </c>
      <c r="BU55" s="325">
        <f t="shared" si="131"/>
        <v>0.99001164861169599</v>
      </c>
      <c r="BW55" s="738">
        <v>1996</v>
      </c>
      <c r="BX55" s="94">
        <f t="shared" si="153"/>
        <v>7301.5517241379312</v>
      </c>
      <c r="BY55" s="94">
        <f t="shared" si="215"/>
        <v>656.78048780487813</v>
      </c>
      <c r="BZ55" s="94">
        <v>27</v>
      </c>
      <c r="CA55" s="94">
        <f t="shared" si="112"/>
        <v>729</v>
      </c>
      <c r="CB55" s="94">
        <f t="shared" si="113"/>
        <v>19683</v>
      </c>
      <c r="CC55" s="94">
        <f t="shared" si="180"/>
        <v>1996</v>
      </c>
      <c r="CD55" s="9">
        <f>'Regional_intensity (aggregate)'!S32</f>
        <v>19.367395728296387</v>
      </c>
      <c r="CE55" s="9">
        <f t="shared" si="181"/>
        <v>19.548484747222027</v>
      </c>
      <c r="CF55" s="9">
        <f t="shared" si="182"/>
        <v>19.399163470141072</v>
      </c>
      <c r="CG55" s="9">
        <f t="shared" si="154"/>
        <v>19.580549523798943</v>
      </c>
      <c r="CH55" s="327">
        <f t="shared" si="183"/>
        <v>0.99836241692103977</v>
      </c>
      <c r="CK55" s="97">
        <f t="shared" si="132"/>
        <v>1996</v>
      </c>
      <c r="CL55" s="105">
        <f t="shared" si="133"/>
        <v>6998</v>
      </c>
      <c r="CM55" s="106">
        <f t="shared" si="134"/>
        <v>7440</v>
      </c>
      <c r="CN55" s="94">
        <f t="shared" si="135"/>
        <v>7119.9310344827591</v>
      </c>
      <c r="CP55" s="325">
        <f t="shared" si="136"/>
        <v>1.0462108754693902</v>
      </c>
      <c r="CR55">
        <f t="shared" si="216"/>
        <v>1996</v>
      </c>
      <c r="CS55" s="94">
        <f t="shared" si="184"/>
        <v>7119.9310344827591</v>
      </c>
      <c r="CT55" s="94">
        <f t="shared" si="185"/>
        <v>192238.13793103449</v>
      </c>
      <c r="CU55" s="94">
        <v>27</v>
      </c>
      <c r="CV55" s="94">
        <f t="shared" si="114"/>
        <v>729</v>
      </c>
      <c r="CW55" s="9">
        <f t="shared" si="70"/>
        <v>0.76782311878292608</v>
      </c>
      <c r="CX55">
        <f t="shared" si="186"/>
        <v>1996</v>
      </c>
      <c r="CY55" s="9">
        <f>'Regional_intensity (aggregate)'!R32</f>
        <v>63.836095327869593</v>
      </c>
      <c r="CZ55" s="9">
        <f t="shared" si="155"/>
        <v>62.799591884212376</v>
      </c>
      <c r="DA55" s="9">
        <f t="shared" si="187"/>
        <v>59.285349290725556</v>
      </c>
      <c r="DB55" s="9">
        <f t="shared" si="156"/>
        <v>58.322736079772625</v>
      </c>
      <c r="DC55" s="327">
        <f t="shared" si="188"/>
        <v>1.0767600442872982</v>
      </c>
      <c r="DD55" s="371"/>
      <c r="DE55" s="49"/>
      <c r="DF55" s="49"/>
      <c r="DH55" s="97">
        <v>1996</v>
      </c>
      <c r="DI55" s="38">
        <f>HDD_by_Division18!F60</f>
        <v>3109</v>
      </c>
      <c r="DJ55" s="38">
        <f>HDD_by_Division18!G60</f>
        <v>3791</v>
      </c>
      <c r="DK55" s="38">
        <f>HDD_by_Division18!H60</f>
        <v>2278</v>
      </c>
      <c r="DL55" s="38">
        <f t="shared" si="33"/>
        <v>3036.7074468085102</v>
      </c>
      <c r="DN55" s="38">
        <f>CDD_by_Division18!F60</f>
        <v>1828</v>
      </c>
      <c r="DO55" s="38">
        <f>CDD_by_Division18!G60</f>
        <v>1432</v>
      </c>
      <c r="DP55" s="38">
        <f>CDD_by_Division18!H60</f>
        <v>2485</v>
      </c>
      <c r="DQ55" s="38">
        <f t="shared" si="25"/>
        <v>1968.4217687074831</v>
      </c>
      <c r="DS55" s="325">
        <f t="shared" si="137"/>
        <v>1.0040884480164602</v>
      </c>
      <c r="DT55" s="281"/>
      <c r="DU55" s="738">
        <v>1996</v>
      </c>
      <c r="DV55" s="94">
        <f t="shared" si="189"/>
        <v>3036.7074468085102</v>
      </c>
      <c r="DW55" s="94">
        <f t="shared" si="157"/>
        <v>1968.4217687074831</v>
      </c>
      <c r="DX55" s="94">
        <f t="shared" si="190"/>
        <v>53147.387755102041</v>
      </c>
      <c r="DY55" s="94">
        <v>27</v>
      </c>
      <c r="DZ55" s="94">
        <f t="shared" si="115"/>
        <v>729</v>
      </c>
      <c r="EA55" s="94">
        <f t="shared" si="116"/>
        <v>19683</v>
      </c>
      <c r="EB55" s="94">
        <f t="shared" si="191"/>
        <v>1996</v>
      </c>
      <c r="EC55" s="9">
        <f>'Regional_intensity (aggregate)'!AG32</f>
        <v>30.704683909737433</v>
      </c>
      <c r="ED55" s="9">
        <f t="shared" si="158"/>
        <v>30.243162106457003</v>
      </c>
      <c r="EE55" s="9">
        <f t="shared" si="192"/>
        <v>30.811962760074</v>
      </c>
      <c r="EF55" s="9">
        <f t="shared" si="159"/>
        <v>30.348828449444309</v>
      </c>
      <c r="EG55" s="327">
        <f t="shared" si="193"/>
        <v>0.99651827275101157</v>
      </c>
      <c r="EI55" s="97">
        <f t="shared" si="138"/>
        <v>1996</v>
      </c>
      <c r="EJ55" s="105">
        <f t="shared" si="139"/>
        <v>3109</v>
      </c>
      <c r="EK55" s="105">
        <f t="shared" si="140"/>
        <v>3791</v>
      </c>
      <c r="EL55" s="105">
        <f t="shared" si="141"/>
        <v>2278</v>
      </c>
      <c r="EM55" s="38">
        <f t="shared" si="142"/>
        <v>2930.4890109890121</v>
      </c>
      <c r="EO55" s="325">
        <f t="shared" si="143"/>
        <v>0.97521867534088147</v>
      </c>
      <c r="EQ55" s="738">
        <v>1996</v>
      </c>
      <c r="ER55" s="94">
        <f t="shared" si="194"/>
        <v>2930.4890109890121</v>
      </c>
      <c r="ES55" s="94">
        <f t="shared" si="195"/>
        <v>79123.20329670333</v>
      </c>
      <c r="ET55" s="94">
        <v>27</v>
      </c>
      <c r="EU55" s="94">
        <f t="shared" si="117"/>
        <v>729</v>
      </c>
      <c r="EV55" s="17">
        <f t="shared" si="84"/>
        <v>0.76782311878292608</v>
      </c>
      <c r="EW55">
        <f t="shared" si="196"/>
        <v>1996</v>
      </c>
      <c r="EX55" s="9">
        <f>'Regional_intensity (aggregate)'!AF32</f>
        <v>28.60670924435831</v>
      </c>
      <c r="EY55" s="9">
        <f t="shared" si="160"/>
        <v>27.384793844619885</v>
      </c>
      <c r="EZ55" s="9">
        <f t="shared" si="197"/>
        <v>27.372017806412739</v>
      </c>
      <c r="FA55" s="9">
        <f t="shared" si="161"/>
        <v>26.202841380215929</v>
      </c>
      <c r="FB55" s="327">
        <f t="shared" si="198"/>
        <v>1.0451077975572669</v>
      </c>
      <c r="FC55" s="371"/>
      <c r="FD55" s="49"/>
      <c r="FE55" s="49"/>
      <c r="FG55" s="281"/>
      <c r="FH55" s="97">
        <v>1996</v>
      </c>
      <c r="FI55" s="38">
        <f>HDD_by_Division18!I60</f>
        <v>5132</v>
      </c>
      <c r="FJ55" s="38">
        <f>HDD_by_Division18!J60</f>
        <v>3349</v>
      </c>
      <c r="FK55" s="38">
        <f t="shared" si="34"/>
        <v>3778.6385542168669</v>
      </c>
      <c r="FM55" s="38">
        <f>CDD_by_Division18!I60</f>
        <v>1363</v>
      </c>
      <c r="FN55" s="38">
        <f>CDD_by_Division18!J60</f>
        <v>886</v>
      </c>
      <c r="FO55" s="94">
        <f t="shared" si="26"/>
        <v>1039.5633802816901</v>
      </c>
      <c r="FP55" s="94"/>
      <c r="FQ55" s="325">
        <f t="shared" si="144"/>
        <v>0.99295352821007687</v>
      </c>
      <c r="FR55" s="281"/>
      <c r="FS55" s="13">
        <v>1996</v>
      </c>
      <c r="FT55" s="94">
        <f t="shared" si="199"/>
        <v>3778.6385542168669</v>
      </c>
      <c r="FU55" s="94">
        <f t="shared" si="200"/>
        <v>1039.5633802816901</v>
      </c>
      <c r="FV55" s="94">
        <f t="shared" si="201"/>
        <v>28068.211267605635</v>
      </c>
      <c r="FW55" s="94">
        <v>27</v>
      </c>
      <c r="FX55" s="94">
        <f t="shared" si="162"/>
        <v>729</v>
      </c>
      <c r="FY55" s="94">
        <f t="shared" si="163"/>
        <v>19683</v>
      </c>
      <c r="FZ55" s="94">
        <f t="shared" si="202"/>
        <v>1996</v>
      </c>
      <c r="GA55" s="9">
        <f>'Regional_intensity (aggregate)'!AT32</f>
        <v>19.967646696168551</v>
      </c>
      <c r="GB55" s="9">
        <f t="shared" si="164"/>
        <v>19.733674142464462</v>
      </c>
      <c r="GC55" s="9">
        <f t="shared" si="203"/>
        <v>20.001782133868222</v>
      </c>
      <c r="GD55" s="9">
        <f t="shared" si="165"/>
        <v>19.767409595346095</v>
      </c>
      <c r="GE55" s="327">
        <f t="shared" si="204"/>
        <v>0.99829338018626501</v>
      </c>
      <c r="GF55" s="282"/>
      <c r="GI55" s="97">
        <f t="shared" si="27"/>
        <v>1996</v>
      </c>
      <c r="GJ55" s="105">
        <f t="shared" si="28"/>
        <v>5132</v>
      </c>
      <c r="GK55" s="105">
        <f t="shared" si="29"/>
        <v>3349</v>
      </c>
      <c r="GL55" s="38">
        <f t="shared" si="145"/>
        <v>3852.891304347826</v>
      </c>
      <c r="GN55" s="325">
        <f t="shared" si="146"/>
        <v>0.92871617781729687</v>
      </c>
      <c r="GP55" s="738">
        <v>1996</v>
      </c>
      <c r="GQ55" s="94">
        <f t="shared" si="205"/>
        <v>3852.891304347826</v>
      </c>
      <c r="GR55" s="94">
        <f t="shared" si="206"/>
        <v>104028.0652173913</v>
      </c>
      <c r="GS55" s="94">
        <v>27</v>
      </c>
      <c r="GT55" s="94">
        <f t="shared" si="120"/>
        <v>729</v>
      </c>
      <c r="GU55" s="17">
        <f t="shared" si="98"/>
        <v>0.76782311878292608</v>
      </c>
      <c r="GV55">
        <f t="shared" si="207"/>
        <v>1996</v>
      </c>
      <c r="GW55" s="9">
        <f>'Regional_intensity (aggregate)'!AS32</f>
        <v>35.810657701460883</v>
      </c>
      <c r="GX55" s="9">
        <f t="shared" si="166"/>
        <v>35.522691564192414</v>
      </c>
      <c r="GY55" s="9">
        <f t="shared" si="208"/>
        <v>36.846120827947587</v>
      </c>
      <c r="GZ55" s="9">
        <f t="shared" si="167"/>
        <v>36.549828166232004</v>
      </c>
      <c r="HA55" s="327">
        <f t="shared" si="209"/>
        <v>0.97189763526744699</v>
      </c>
      <c r="HB55" s="371"/>
      <c r="HD55" s="49"/>
      <c r="HF55">
        <f t="shared" si="168"/>
        <v>14.359350861271583</v>
      </c>
      <c r="HG55" s="282">
        <f t="shared" si="169"/>
        <v>19.399163470141072</v>
      </c>
      <c r="HH55" s="282">
        <f t="shared" si="170"/>
        <v>30.811962760074</v>
      </c>
      <c r="HI55" s="282">
        <f t="shared" si="210"/>
        <v>20.001782133868222</v>
      </c>
      <c r="HK55">
        <f t="shared" si="171"/>
        <v>55.871059982976796</v>
      </c>
      <c r="HL55">
        <f t="shared" si="172"/>
        <v>59.285349290725556</v>
      </c>
      <c r="HM55">
        <f t="shared" si="211"/>
        <v>27.372017806412739</v>
      </c>
      <c r="HN55" s="17">
        <f t="shared" si="212"/>
        <v>36.846120827947587</v>
      </c>
      <c r="HQ55">
        <f t="shared" si="147"/>
        <v>1996</v>
      </c>
      <c r="HR55" s="17">
        <f t="shared" si="30"/>
        <v>0.99782771660073</v>
      </c>
      <c r="HS55" s="17">
        <f t="shared" si="31"/>
        <v>1.0006661354244091</v>
      </c>
      <c r="HT55" s="17"/>
      <c r="HU55" s="620"/>
      <c r="HV55" s="17"/>
      <c r="HW55" s="17">
        <f>National!GB223</f>
        <v>0.14024768381424374</v>
      </c>
      <c r="HX55" s="17">
        <f>National!GC223</f>
        <v>0.22101947875903938</v>
      </c>
      <c r="HY55" s="17">
        <f>National!GD223</f>
        <v>0.46493190503639531</v>
      </c>
      <c r="HZ55" s="17">
        <f>National!GE223</f>
        <v>0.17380093239032163</v>
      </c>
      <c r="IA55" s="17">
        <f t="shared" si="102"/>
        <v>0.99712768114484374</v>
      </c>
      <c r="IB55" s="17"/>
      <c r="IC55" s="17">
        <f>National!GB305</f>
        <v>0.27966646327728722</v>
      </c>
      <c r="ID55" s="17">
        <f>National!GC305</f>
        <v>0.34764223341884054</v>
      </c>
      <c r="IE55" s="17">
        <f>National!GD305</f>
        <v>0.21442212477527547</v>
      </c>
      <c r="IF55" s="17">
        <f>National!GE305</f>
        <v>0.15826917852859679</v>
      </c>
      <c r="IG55" s="17">
        <f t="shared" si="103"/>
        <v>1.0436768441457935</v>
      </c>
      <c r="IH55" s="17"/>
      <c r="II55" s="620"/>
      <c r="IJ55" s="17"/>
      <c r="IK55" s="625">
        <f>National!AS223</f>
        <v>0.99712500591233644</v>
      </c>
      <c r="IL55" s="625">
        <f>National!AS305</f>
        <v>1.0432268427015627</v>
      </c>
      <c r="IN55">
        <f t="shared" si="122"/>
        <v>1996</v>
      </c>
      <c r="IO55" s="79">
        <f>National!H223</f>
        <v>3693.5270000000005</v>
      </c>
      <c r="IP55" s="40">
        <f t="shared" si="123"/>
        <v>3701.5678544013881</v>
      </c>
      <c r="IQ55" s="79">
        <f>National!H305</f>
        <v>7460.2349999999997</v>
      </c>
      <c r="IR55" s="40">
        <f t="shared" si="124"/>
        <v>7455.2687813662405</v>
      </c>
      <c r="IS55" s="94"/>
      <c r="IU55">
        <f t="shared" si="106"/>
        <v>1996</v>
      </c>
      <c r="IV55" s="40">
        <f t="shared" si="46"/>
        <v>3701.5678544013881</v>
      </c>
      <c r="IW55" s="40">
        <f t="shared" si="47"/>
        <v>3704.1764854954622</v>
      </c>
      <c r="IX55" s="40">
        <f t="shared" si="107"/>
        <v>7455.2687813662405</v>
      </c>
      <c r="IY55" s="40">
        <f t="shared" si="108"/>
        <v>7151.11488186099</v>
      </c>
    </row>
    <row r="56" spans="2:259" x14ac:dyDescent="0.2">
      <c r="B56" t="s">
        <v>24</v>
      </c>
      <c r="C56">
        <v>18.8</v>
      </c>
      <c r="D56" s="17"/>
      <c r="E56">
        <v>29.4</v>
      </c>
      <c r="F56" s="17"/>
      <c r="J56" s="94">
        <f t="shared" si="121"/>
        <v>1997</v>
      </c>
      <c r="K56" s="48">
        <f>'[16]LMDI-Prices'!EY143</f>
        <v>0.81838491556737303</v>
      </c>
      <c r="L56" s="12">
        <f t="shared" si="48"/>
        <v>0.7924028896041716</v>
      </c>
      <c r="M56" s="94">
        <f t="shared" si="49"/>
        <v>21952</v>
      </c>
      <c r="N56" s="12">
        <f t="shared" si="37"/>
        <v>0.7924028896041716</v>
      </c>
      <c r="Q56" s="739">
        <v>1997</v>
      </c>
      <c r="R56" s="721">
        <f>HDD_by_Division18!B61</f>
        <v>6768</v>
      </c>
      <c r="S56" s="38">
        <f>HDD_by_Division18!C61</f>
        <v>6090</v>
      </c>
      <c r="T56" s="94">
        <f t="shared" si="22"/>
        <v>6255.3658536585372</v>
      </c>
      <c r="V56">
        <f>CDD_by_Division18!B61</f>
        <v>355</v>
      </c>
      <c r="W56">
        <f>CDD_by_Division18!C61</f>
        <v>489</v>
      </c>
      <c r="X56" s="94">
        <f t="shared" si="23"/>
        <v>463.18348623853211</v>
      </c>
      <c r="Z56" s="325">
        <f t="shared" si="127"/>
        <v>0.98786950960528286</v>
      </c>
      <c r="AB56" s="738">
        <v>1997</v>
      </c>
      <c r="AC56" s="94">
        <f t="shared" si="213"/>
        <v>6255.3658536585372</v>
      </c>
      <c r="AD56" s="94">
        <f t="shared" si="214"/>
        <v>463.18348623853211</v>
      </c>
      <c r="AE56" s="94">
        <v>28</v>
      </c>
      <c r="AF56" s="94">
        <f t="shared" si="109"/>
        <v>784</v>
      </c>
      <c r="AG56" s="94">
        <f t="shared" si="110"/>
        <v>21952</v>
      </c>
      <c r="AH56" s="9">
        <f>'Regional_intensity (aggregate)'!E33</f>
        <v>13.918288603243024</v>
      </c>
      <c r="AI56" s="9">
        <f t="shared" si="148"/>
        <v>14.244393175530501</v>
      </c>
      <c r="AJ56" s="9">
        <f t="shared" si="173"/>
        <v>14.134489752304308</v>
      </c>
      <c r="AK56" s="9">
        <f t="shared" si="149"/>
        <v>14.465659903072911</v>
      </c>
      <c r="AL56" s="327">
        <f t="shared" si="174"/>
        <v>0.98470400043793327</v>
      </c>
      <c r="AN56" s="97">
        <f t="shared" si="128"/>
        <v>1997</v>
      </c>
      <c r="AO56" s="105">
        <f t="shared" si="125"/>
        <v>6768</v>
      </c>
      <c r="AP56" s="106">
        <f t="shared" si="126"/>
        <v>6090</v>
      </c>
      <c r="AQ56" s="94">
        <f t="shared" si="129"/>
        <v>6263.4418604651146</v>
      </c>
      <c r="AS56" s="325">
        <f t="shared" si="130"/>
        <v>0.98459051302612888</v>
      </c>
      <c r="AT56" s="281"/>
      <c r="AU56" s="738">
        <v>1997</v>
      </c>
      <c r="AV56" s="94">
        <f t="shared" si="175"/>
        <v>6263.4418604651146</v>
      </c>
      <c r="AW56" s="94">
        <f t="shared" si="176"/>
        <v>175376.37209302321</v>
      </c>
      <c r="AX56" s="94">
        <v>28</v>
      </c>
      <c r="AY56" s="94">
        <f t="shared" si="150"/>
        <v>784</v>
      </c>
      <c r="AZ56" s="17">
        <f t="shared" si="57"/>
        <v>0.7924028896041716</v>
      </c>
      <c r="BA56">
        <f t="shared" si="177"/>
        <v>1997</v>
      </c>
      <c r="BB56" s="17">
        <f>'Regional_intensity (aggregate)'!D33</f>
        <v>54.981190294530712</v>
      </c>
      <c r="BC56" s="9">
        <f t="shared" si="151"/>
        <v>56.757691500108137</v>
      </c>
      <c r="BD56" s="9">
        <f t="shared" si="178"/>
        <v>53.604807131263229</v>
      </c>
      <c r="BE56" s="9">
        <f t="shared" si="152"/>
        <v>55.336835921169353</v>
      </c>
      <c r="BF56" s="327">
        <f t="shared" si="179"/>
        <v>1.0256764875563698</v>
      </c>
      <c r="BG56" s="281"/>
      <c r="BH56" s="281"/>
      <c r="BJ56" s="49"/>
      <c r="BL56" s="739">
        <v>1997</v>
      </c>
      <c r="BM56" s="38">
        <f>HDD_by_Division18!D61</f>
        <v>6672</v>
      </c>
      <c r="BN56" s="38">
        <f>HDD_by_Division18!E61</f>
        <v>6847</v>
      </c>
      <c r="BO56" s="38">
        <f t="shared" si="24"/>
        <v>6859.4482758620688</v>
      </c>
      <c r="BQ56" s="38">
        <f>CDD_by_Division18!D61</f>
        <v>547</v>
      </c>
      <c r="BR56" s="38">
        <f>CDD_by_Division18!E61</f>
        <v>825</v>
      </c>
      <c r="BS56" s="94">
        <f t="shared" si="32"/>
        <v>641.92682926829275</v>
      </c>
      <c r="BU56" s="325">
        <f t="shared" si="131"/>
        <v>0.98125317892685238</v>
      </c>
      <c r="BW56" s="738">
        <v>1997</v>
      </c>
      <c r="BX56" s="94">
        <f t="shared" si="153"/>
        <v>6859.4482758620688</v>
      </c>
      <c r="BY56" s="94">
        <f t="shared" si="215"/>
        <v>641.92682926829275</v>
      </c>
      <c r="BZ56" s="94">
        <v>28</v>
      </c>
      <c r="CA56" s="94">
        <f t="shared" si="112"/>
        <v>784</v>
      </c>
      <c r="CB56" s="94">
        <f t="shared" si="113"/>
        <v>21952</v>
      </c>
      <c r="CC56" s="94">
        <f t="shared" si="180"/>
        <v>1997</v>
      </c>
      <c r="CD56" s="9">
        <f>'Regional_intensity (aggregate)'!S33</f>
        <v>19.10797745968484</v>
      </c>
      <c r="CE56" s="9">
        <f t="shared" si="181"/>
        <v>19.434462451820842</v>
      </c>
      <c r="CF56" s="9">
        <f t="shared" si="182"/>
        <v>19.409358447279796</v>
      </c>
      <c r="CG56" s="9">
        <f t="shared" si="154"/>
        <v>19.74099293101283</v>
      </c>
      <c r="CH56" s="327">
        <f t="shared" si="183"/>
        <v>0.98447238797647141</v>
      </c>
      <c r="CK56" s="97">
        <f t="shared" si="132"/>
        <v>1997</v>
      </c>
      <c r="CL56" s="105">
        <f t="shared" si="133"/>
        <v>6672</v>
      </c>
      <c r="CM56" s="106">
        <f t="shared" si="134"/>
        <v>6847</v>
      </c>
      <c r="CN56" s="94">
        <f t="shared" si="135"/>
        <v>6720.2758620689656</v>
      </c>
      <c r="CP56" s="325">
        <f t="shared" si="136"/>
        <v>1.0008900225512596</v>
      </c>
      <c r="CR56">
        <f t="shared" si="216"/>
        <v>1997</v>
      </c>
      <c r="CS56" s="94">
        <f t="shared" si="184"/>
        <v>6720.2758620689656</v>
      </c>
      <c r="CT56" s="94">
        <f t="shared" si="185"/>
        <v>188167.72413793104</v>
      </c>
      <c r="CU56" s="94">
        <v>28</v>
      </c>
      <c r="CV56" s="94">
        <f t="shared" si="114"/>
        <v>784</v>
      </c>
      <c r="CW56" s="9">
        <f t="shared" si="70"/>
        <v>0.7924028896041716</v>
      </c>
      <c r="CX56">
        <f t="shared" si="186"/>
        <v>1997</v>
      </c>
      <c r="CY56" s="9">
        <f>'Regional_intensity (aggregate)'!R33</f>
        <v>58.478513911766605</v>
      </c>
      <c r="CZ56" s="9">
        <f t="shared" si="155"/>
        <v>59.204372006559744</v>
      </c>
      <c r="DA56" s="9">
        <f t="shared" si="187"/>
        <v>56.548975701683965</v>
      </c>
      <c r="DB56" s="9">
        <f t="shared" si="156"/>
        <v>57.250883616568046</v>
      </c>
      <c r="DC56" s="327">
        <f t="shared" si="188"/>
        <v>1.034121541303624</v>
      </c>
      <c r="DD56" s="371"/>
      <c r="DE56" s="49"/>
      <c r="DF56" s="49"/>
      <c r="DH56" s="97">
        <v>1997</v>
      </c>
      <c r="DI56" s="38">
        <f>HDD_by_Division18!F61</f>
        <v>2839</v>
      </c>
      <c r="DJ56" s="38">
        <f>HDD_by_Division18!G61</f>
        <v>3663</v>
      </c>
      <c r="DK56" s="38">
        <f>HDD_by_Division18!H61</f>
        <v>2418</v>
      </c>
      <c r="DL56" s="38">
        <f t="shared" si="33"/>
        <v>2895.632978723404</v>
      </c>
      <c r="DN56" s="38">
        <f>CDD_by_Division18!F61</f>
        <v>1841</v>
      </c>
      <c r="DO56" s="38">
        <f>CDD_by_Division18!G61</f>
        <v>1354</v>
      </c>
      <c r="DP56" s="38">
        <f>CDD_by_Division18!H61</f>
        <v>2332</v>
      </c>
      <c r="DQ56" s="38">
        <f t="shared" si="25"/>
        <v>1913.1156462585036</v>
      </c>
      <c r="DS56" s="325">
        <f t="shared" si="137"/>
        <v>0.99151415946493238</v>
      </c>
      <c r="DT56" s="281"/>
      <c r="DU56" s="738">
        <v>1997</v>
      </c>
      <c r="DV56" s="94">
        <f t="shared" si="189"/>
        <v>2895.632978723404</v>
      </c>
      <c r="DW56" s="94">
        <f t="shared" si="157"/>
        <v>1913.1156462585036</v>
      </c>
      <c r="DX56" s="94">
        <f t="shared" si="190"/>
        <v>53567.238095238099</v>
      </c>
      <c r="DY56" s="94">
        <v>28</v>
      </c>
      <c r="DZ56" s="94">
        <f t="shared" si="115"/>
        <v>784</v>
      </c>
      <c r="EA56" s="94">
        <f t="shared" si="116"/>
        <v>21952</v>
      </c>
      <c r="EB56" s="94">
        <f t="shared" si="191"/>
        <v>1997</v>
      </c>
      <c r="EC56" s="9">
        <f>'Regional_intensity (aggregate)'!AG33</f>
        <v>29.781517480070175</v>
      </c>
      <c r="ED56" s="9">
        <f t="shared" si="158"/>
        <v>29.880441638648229</v>
      </c>
      <c r="EE56" s="9">
        <f t="shared" si="192"/>
        <v>30.373249024192596</v>
      </c>
      <c r="EF56" s="9">
        <f t="shared" si="159"/>
        <v>30.474138715425106</v>
      </c>
      <c r="EG56" s="327">
        <f t="shared" si="193"/>
        <v>0.98051800307398462</v>
      </c>
      <c r="EI56" s="97">
        <f t="shared" si="138"/>
        <v>1997</v>
      </c>
      <c r="EJ56" s="105">
        <f t="shared" si="139"/>
        <v>2839</v>
      </c>
      <c r="EK56" s="105">
        <f t="shared" si="140"/>
        <v>3663</v>
      </c>
      <c r="EL56" s="105">
        <f t="shared" si="141"/>
        <v>2418</v>
      </c>
      <c r="EM56" s="38">
        <f t="shared" si="142"/>
        <v>2837.9505494505502</v>
      </c>
      <c r="EO56" s="325">
        <f t="shared" si="143"/>
        <v>0.95335607383999299</v>
      </c>
      <c r="EQ56" s="738">
        <v>1997</v>
      </c>
      <c r="ER56" s="94">
        <f t="shared" si="194"/>
        <v>2837.9505494505502</v>
      </c>
      <c r="ES56" s="94">
        <f t="shared" si="195"/>
        <v>79462.615384615405</v>
      </c>
      <c r="ET56" s="94">
        <v>28</v>
      </c>
      <c r="EU56" s="94">
        <f t="shared" si="117"/>
        <v>784</v>
      </c>
      <c r="EV56" s="17">
        <f t="shared" si="84"/>
        <v>0.7924028896041716</v>
      </c>
      <c r="EW56">
        <f t="shared" si="196"/>
        <v>1997</v>
      </c>
      <c r="EX56" s="9">
        <f>'Regional_intensity (aggregate)'!AF33</f>
        <v>25.833859695862294</v>
      </c>
      <c r="EY56" s="9">
        <f t="shared" si="160"/>
        <v>26.09996725158561</v>
      </c>
      <c r="EZ56" s="9">
        <f t="shared" si="197"/>
        <v>25.232135959648538</v>
      </c>
      <c r="FA56" s="9">
        <f t="shared" si="161"/>
        <v>25.492045322978242</v>
      </c>
      <c r="FB56" s="327">
        <f t="shared" si="198"/>
        <v>1.0238475148190402</v>
      </c>
      <c r="FC56" s="371"/>
      <c r="FD56" s="49"/>
      <c r="FE56" s="49"/>
      <c r="FG56" s="281"/>
      <c r="FH56" s="97">
        <v>1997</v>
      </c>
      <c r="FI56" s="38">
        <f>HDD_by_Division18!I61</f>
        <v>5309</v>
      </c>
      <c r="FJ56" s="38">
        <f>HDD_by_Division18!J61</f>
        <v>3263</v>
      </c>
      <c r="FK56" s="38">
        <f t="shared" si="34"/>
        <v>3756.0120481927706</v>
      </c>
      <c r="FM56" s="38">
        <f>CDD_by_Division18!I61</f>
        <v>1314</v>
      </c>
      <c r="FN56" s="38">
        <f>CDD_by_Division18!J61</f>
        <v>889</v>
      </c>
      <c r="FO56" s="94">
        <f t="shared" si="26"/>
        <v>1027.2253521126761</v>
      </c>
      <c r="FP56" s="94"/>
      <c r="FQ56" s="325">
        <f t="shared" si="144"/>
        <v>0.99144236935968888</v>
      </c>
      <c r="FR56" s="281"/>
      <c r="FS56" s="13">
        <v>1997</v>
      </c>
      <c r="FT56" s="94">
        <f t="shared" si="199"/>
        <v>3756.0120481927706</v>
      </c>
      <c r="FU56" s="94">
        <f t="shared" si="200"/>
        <v>1027.2253521126761</v>
      </c>
      <c r="FV56" s="94">
        <f t="shared" si="201"/>
        <v>28762.309859154931</v>
      </c>
      <c r="FW56" s="94">
        <v>28</v>
      </c>
      <c r="FX56" s="94">
        <f t="shared" si="162"/>
        <v>784</v>
      </c>
      <c r="FY56" s="94">
        <f t="shared" si="163"/>
        <v>21952</v>
      </c>
      <c r="FZ56" s="94">
        <f t="shared" si="202"/>
        <v>1997</v>
      </c>
      <c r="GA56" s="9">
        <f>'Regional_intensity (aggregate)'!AT33</f>
        <v>19.876553107400568</v>
      </c>
      <c r="GB56" s="9">
        <f t="shared" si="164"/>
        <v>19.66785065359602</v>
      </c>
      <c r="GC56" s="9">
        <f t="shared" si="203"/>
        <v>19.955933410736186</v>
      </c>
      <c r="GD56" s="9">
        <f t="shared" si="165"/>
        <v>19.746397469153329</v>
      </c>
      <c r="GE56" s="327">
        <f t="shared" si="204"/>
        <v>0.99602222047439226</v>
      </c>
      <c r="GF56" s="282"/>
      <c r="GI56" s="97">
        <f t="shared" si="27"/>
        <v>1997</v>
      </c>
      <c r="GJ56" s="105">
        <f t="shared" si="28"/>
        <v>5309</v>
      </c>
      <c r="GK56" s="105">
        <f t="shared" si="29"/>
        <v>3263</v>
      </c>
      <c r="GL56" s="38">
        <f t="shared" si="145"/>
        <v>3841.217391304348</v>
      </c>
      <c r="GN56" s="325">
        <f t="shared" si="146"/>
        <v>0.92689099759226412</v>
      </c>
      <c r="GP56" s="738">
        <v>1997</v>
      </c>
      <c r="GQ56" s="94">
        <f t="shared" si="205"/>
        <v>3841.217391304348</v>
      </c>
      <c r="GR56" s="94">
        <f t="shared" si="206"/>
        <v>107554.08695652174</v>
      </c>
      <c r="GS56" s="94">
        <v>28</v>
      </c>
      <c r="GT56" s="94">
        <f t="shared" si="120"/>
        <v>784</v>
      </c>
      <c r="GU56" s="17">
        <f t="shared" si="98"/>
        <v>0.7924028896041716</v>
      </c>
      <c r="GV56">
        <f t="shared" si="207"/>
        <v>1997</v>
      </c>
      <c r="GW56" s="9">
        <f>'Regional_intensity (aggregate)'!AS33</f>
        <v>34.525035696082952</v>
      </c>
      <c r="GX56" s="9">
        <f t="shared" si="166"/>
        <v>34.818694784043004</v>
      </c>
      <c r="GY56" s="9">
        <f t="shared" si="208"/>
        <v>35.600392209483282</v>
      </c>
      <c r="GZ56" s="9">
        <f t="shared" si="167"/>
        <v>35.903197941511621</v>
      </c>
      <c r="HA56" s="327">
        <f t="shared" si="209"/>
        <v>0.96979368915172026</v>
      </c>
      <c r="HB56" s="371"/>
      <c r="HD56" s="49"/>
      <c r="HF56">
        <f t="shared" si="168"/>
        <v>14.134489752304308</v>
      </c>
      <c r="HG56" s="282">
        <f t="shared" si="169"/>
        <v>19.409358447279796</v>
      </c>
      <c r="HH56" s="282">
        <f t="shared" si="170"/>
        <v>30.373249024192596</v>
      </c>
      <c r="HI56" s="282">
        <f t="shared" si="210"/>
        <v>19.955933410736186</v>
      </c>
      <c r="HK56">
        <f t="shared" si="171"/>
        <v>53.604807131263229</v>
      </c>
      <c r="HL56">
        <f t="shared" si="172"/>
        <v>56.548975701683965</v>
      </c>
      <c r="HM56">
        <f t="shared" si="211"/>
        <v>25.232135959648538</v>
      </c>
      <c r="HN56" s="17">
        <f t="shared" si="212"/>
        <v>35.600392209483282</v>
      </c>
      <c r="HQ56">
        <f t="shared" si="147"/>
        <v>1997</v>
      </c>
      <c r="HR56" s="17">
        <f t="shared" si="30"/>
        <v>0.98866467364445954</v>
      </c>
      <c r="HS56" s="17">
        <f t="shared" si="31"/>
        <v>0.97520800411936825</v>
      </c>
      <c r="HT56" s="17"/>
      <c r="HU56" s="620"/>
      <c r="HV56" s="17"/>
      <c r="HW56" s="17">
        <f>National!GB224</f>
        <v>0.13789164850314539</v>
      </c>
      <c r="HX56" s="17">
        <f>National!GC224</f>
        <v>0.22116415668435238</v>
      </c>
      <c r="HY56" s="17">
        <f>National!GD224</f>
        <v>0.46764648707950984</v>
      </c>
      <c r="HZ56" s="17">
        <f>National!GE224</f>
        <v>0.17329770773299241</v>
      </c>
      <c r="IA56" s="17">
        <f t="shared" si="102"/>
        <v>0.98465663068897769</v>
      </c>
      <c r="IB56" s="17"/>
      <c r="IC56" s="17">
        <f>National!GB306</f>
        <v>0.27753726542770163</v>
      </c>
      <c r="ID56" s="17">
        <f>National!GC306</f>
        <v>0.3488591790173789</v>
      </c>
      <c r="IE56" s="17">
        <f>National!GD306</f>
        <v>0.21466122939051263</v>
      </c>
      <c r="IF56" s="17">
        <f>National!GE306</f>
        <v>0.15894232616440684</v>
      </c>
      <c r="IG56" s="17">
        <f t="shared" si="103"/>
        <v>1.0193478705660659</v>
      </c>
      <c r="IH56" s="17"/>
      <c r="II56" s="620"/>
      <c r="IJ56" s="17"/>
      <c r="IK56" s="625">
        <f>National!AS224</f>
        <v>0.9846472332926256</v>
      </c>
      <c r="IL56" s="625">
        <f>National!AS306</f>
        <v>1.0188029191060402</v>
      </c>
      <c r="IN56">
        <f t="shared" si="122"/>
        <v>1997</v>
      </c>
      <c r="IO56" s="79">
        <f>National!H224</f>
        <v>3670.902</v>
      </c>
      <c r="IP56" s="40">
        <f t="shared" si="123"/>
        <v>3712.9899528706314</v>
      </c>
      <c r="IQ56" s="79">
        <f>National!H306</f>
        <v>7023.3679999999995</v>
      </c>
      <c r="IR56" s="40">
        <f t="shared" si="124"/>
        <v>7201.9179193901682</v>
      </c>
      <c r="IS56" s="94"/>
      <c r="IU56">
        <f t="shared" si="106"/>
        <v>1997</v>
      </c>
      <c r="IV56" s="40">
        <f t="shared" si="46"/>
        <v>3712.9899528706314</v>
      </c>
      <c r="IW56" s="40">
        <f t="shared" si="47"/>
        <v>3728.1392521915013</v>
      </c>
      <c r="IX56" s="40">
        <f t="shared" si="107"/>
        <v>7201.9179193901682</v>
      </c>
      <c r="IY56" s="40">
        <f t="shared" si="108"/>
        <v>6893.745461745174</v>
      </c>
    </row>
    <row r="57" spans="2:259" x14ac:dyDescent="0.2">
      <c r="B57" t="s">
        <v>215</v>
      </c>
      <c r="C57">
        <v>10.7</v>
      </c>
      <c r="D57" s="111">
        <f>C57/C$56</f>
        <v>0.56914893617021267</v>
      </c>
      <c r="E57">
        <v>15</v>
      </c>
      <c r="F57" s="111">
        <f>E57/E$56</f>
        <v>0.51020408163265307</v>
      </c>
      <c r="J57" s="94">
        <f t="shared" si="121"/>
        <v>1998</v>
      </c>
      <c r="K57" s="48">
        <f>'[16]LMDI-Prices'!EY144</f>
        <v>0.77086693290763053</v>
      </c>
      <c r="L57" s="12">
        <f t="shared" si="48"/>
        <v>0.78835348377848558</v>
      </c>
      <c r="M57" s="94">
        <f t="shared" si="49"/>
        <v>24389</v>
      </c>
      <c r="N57" s="12">
        <f t="shared" si="37"/>
        <v>0.78835348377848558</v>
      </c>
      <c r="Q57" s="739">
        <v>1998</v>
      </c>
      <c r="R57" s="721">
        <f>HDD_by_Division18!B62</f>
        <v>5781</v>
      </c>
      <c r="S57" s="38">
        <f>HDD_by_Division18!C62</f>
        <v>5051</v>
      </c>
      <c r="T57" s="94">
        <f t="shared" si="22"/>
        <v>5229.0487804878057</v>
      </c>
      <c r="V57">
        <f>CDD_by_Division18!B62</f>
        <v>456</v>
      </c>
      <c r="W57">
        <f>CDD_by_Division18!C62</f>
        <v>671</v>
      </c>
      <c r="X57" s="94">
        <f t="shared" si="23"/>
        <v>629.57798165137615</v>
      </c>
      <c r="Z57" s="325">
        <f t="shared" si="127"/>
        <v>0.99554598636028169</v>
      </c>
      <c r="AB57" s="738">
        <v>1998</v>
      </c>
      <c r="AC57" s="94">
        <f t="shared" si="213"/>
        <v>5229.0487804878057</v>
      </c>
      <c r="AD57" s="94">
        <f t="shared" si="214"/>
        <v>629.57798165137615</v>
      </c>
      <c r="AE57" s="94">
        <v>29</v>
      </c>
      <c r="AF57" s="94">
        <f t="shared" si="109"/>
        <v>841</v>
      </c>
      <c r="AG57" s="94">
        <f t="shared" si="110"/>
        <v>24389</v>
      </c>
      <c r="AH57" s="9">
        <f>'Regional_intensity (aggregate)'!E34</f>
        <v>13.813636101602187</v>
      </c>
      <c r="AI57" s="9">
        <f t="shared" si="148"/>
        <v>14.226697480586664</v>
      </c>
      <c r="AJ57" s="9">
        <f t="shared" si="173"/>
        <v>14.148899097864632</v>
      </c>
      <c r="AK57" s="9">
        <f t="shared" si="149"/>
        <v>14.571985657369289</v>
      </c>
      <c r="AL57" s="327">
        <f t="shared" si="174"/>
        <v>0.97630465847953896</v>
      </c>
      <c r="AN57" s="97">
        <f t="shared" si="128"/>
        <v>1998</v>
      </c>
      <c r="AO57" s="105">
        <f t="shared" si="125"/>
        <v>5781</v>
      </c>
      <c r="AP57" s="106">
        <f t="shared" si="126"/>
        <v>5051</v>
      </c>
      <c r="AQ57" s="94">
        <f t="shared" si="129"/>
        <v>5237.7441860465105</v>
      </c>
      <c r="AS57" s="325">
        <f t="shared" si="130"/>
        <v>0.85668951230747148</v>
      </c>
      <c r="AT57" s="281"/>
      <c r="AU57" s="738">
        <v>1998</v>
      </c>
      <c r="AV57" s="94">
        <f t="shared" si="175"/>
        <v>5237.7441860465105</v>
      </c>
      <c r="AW57" s="94">
        <f t="shared" si="176"/>
        <v>151894.5813953488</v>
      </c>
      <c r="AX57" s="94">
        <v>29</v>
      </c>
      <c r="AY57" s="94">
        <f t="shared" si="150"/>
        <v>841</v>
      </c>
      <c r="AZ57" s="17">
        <f t="shared" si="57"/>
        <v>0.78835348377848558</v>
      </c>
      <c r="BA57">
        <f t="shared" si="177"/>
        <v>1998</v>
      </c>
      <c r="BB57" s="17">
        <f>'Regional_intensity (aggregate)'!D34</f>
        <v>48.4334633634816</v>
      </c>
      <c r="BC57" s="9">
        <f t="shared" si="151"/>
        <v>48.73460992829726</v>
      </c>
      <c r="BD57" s="9">
        <f t="shared" si="178"/>
        <v>54.372207968620479</v>
      </c>
      <c r="BE57" s="9">
        <f t="shared" si="152"/>
        <v>54.710280088888027</v>
      </c>
      <c r="BF57" s="327">
        <f t="shared" si="179"/>
        <v>0.89077610001480401</v>
      </c>
      <c r="BG57" s="281"/>
      <c r="BH57" s="281"/>
      <c r="BJ57" s="49"/>
      <c r="BL57" s="739">
        <v>1998</v>
      </c>
      <c r="BM57" s="38">
        <f>HDD_by_Division18!D62</f>
        <v>5316</v>
      </c>
      <c r="BN57" s="38">
        <f>HDD_by_Division18!E62</f>
        <v>5829</v>
      </c>
      <c r="BO57" s="38">
        <f t="shared" si="24"/>
        <v>5619.9310344827591</v>
      </c>
      <c r="BQ57" s="38">
        <f>CDD_by_Division18!D62</f>
        <v>851</v>
      </c>
      <c r="BR57" s="38">
        <f>CDD_by_Division18!E62</f>
        <v>1084</v>
      </c>
      <c r="BS57" s="94">
        <f t="shared" si="32"/>
        <v>930.56097560975627</v>
      </c>
      <c r="BU57" s="325">
        <f t="shared" si="131"/>
        <v>0.99802829707078733</v>
      </c>
      <c r="BW57" s="738">
        <v>1998</v>
      </c>
      <c r="BX57" s="94">
        <f t="shared" si="153"/>
        <v>5619.9310344827591</v>
      </c>
      <c r="BY57" s="94">
        <f t="shared" si="215"/>
        <v>930.56097560975627</v>
      </c>
      <c r="BZ57" s="94">
        <v>29</v>
      </c>
      <c r="CA57" s="94">
        <f t="shared" si="112"/>
        <v>841</v>
      </c>
      <c r="CB57" s="94">
        <f t="shared" si="113"/>
        <v>24389</v>
      </c>
      <c r="CC57" s="94">
        <f t="shared" si="180"/>
        <v>1998</v>
      </c>
      <c r="CD57" s="9">
        <f>'Regional_intensity (aggregate)'!S34</f>
        <v>19.567071594748498</v>
      </c>
      <c r="CE57" s="9">
        <f t="shared" si="181"/>
        <v>19.866414186779089</v>
      </c>
      <c r="CF57" s="9">
        <f t="shared" si="182"/>
        <v>19.603404798341344</v>
      </c>
      <c r="CG57" s="9">
        <f t="shared" si="154"/>
        <v>19.903303225990342</v>
      </c>
      <c r="CH57" s="327">
        <f t="shared" si="183"/>
        <v>0.99814658708695736</v>
      </c>
      <c r="CK57" s="97">
        <f t="shared" si="132"/>
        <v>1998</v>
      </c>
      <c r="CL57" s="105">
        <f t="shared" si="133"/>
        <v>5316</v>
      </c>
      <c r="CM57" s="106">
        <f t="shared" si="134"/>
        <v>5829</v>
      </c>
      <c r="CN57" s="94">
        <f t="shared" si="135"/>
        <v>5457.5172413793098</v>
      </c>
      <c r="CP57" s="325">
        <f t="shared" si="136"/>
        <v>0.84924522001357527</v>
      </c>
      <c r="CR57">
        <f t="shared" si="216"/>
        <v>1998</v>
      </c>
      <c r="CS57" s="94">
        <f t="shared" si="184"/>
        <v>5457.5172413793098</v>
      </c>
      <c r="CT57" s="94">
        <f t="shared" si="185"/>
        <v>158267.99999999997</v>
      </c>
      <c r="CU57" s="94">
        <v>29</v>
      </c>
      <c r="CV57" s="94">
        <f t="shared" si="114"/>
        <v>841</v>
      </c>
      <c r="CW57" s="9">
        <f t="shared" si="70"/>
        <v>0.78835348377848558</v>
      </c>
      <c r="CX57">
        <f t="shared" si="186"/>
        <v>1998</v>
      </c>
      <c r="CY57" s="9">
        <f>'Regional_intensity (aggregate)'!R34</f>
        <v>48.887119289631222</v>
      </c>
      <c r="CZ57" s="9">
        <f t="shared" si="155"/>
        <v>50.191269547981364</v>
      </c>
      <c r="DA57" s="9">
        <f t="shared" si="187"/>
        <v>54.826053313157125</v>
      </c>
      <c r="DB57" s="9">
        <f t="shared" si="156"/>
        <v>56.288635126764575</v>
      </c>
      <c r="DC57" s="327">
        <f t="shared" si="188"/>
        <v>0.89167679114884091</v>
      </c>
      <c r="DD57" s="371"/>
      <c r="DE57" s="49"/>
      <c r="DF57" s="49"/>
      <c r="DH57" s="97">
        <v>1998</v>
      </c>
      <c r="DI57" s="38">
        <f>HDD_by_Division18!F62</f>
        <v>2410</v>
      </c>
      <c r="DJ57" s="38">
        <f>HDD_by_Division18!G62</f>
        <v>3017</v>
      </c>
      <c r="DK57" s="38">
        <f>HDD_by_Division18!H62</f>
        <v>1997</v>
      </c>
      <c r="DL57" s="38">
        <f t="shared" si="33"/>
        <v>2427.1489361702124</v>
      </c>
      <c r="DN57" s="38">
        <f>CDD_by_Division18!F62</f>
        <v>2257</v>
      </c>
      <c r="DO57" s="38">
        <f>CDD_by_Division18!G62</f>
        <v>1881</v>
      </c>
      <c r="DP57" s="38">
        <f>CDD_by_Division18!H62</f>
        <v>3008</v>
      </c>
      <c r="DQ57" s="38">
        <f t="shared" si="25"/>
        <v>2431.9013605442178</v>
      </c>
      <c r="DS57" s="325">
        <f t="shared" si="137"/>
        <v>1.0056589797397519</v>
      </c>
      <c r="DT57" s="281"/>
      <c r="DU57" s="738">
        <v>1998</v>
      </c>
      <c r="DV57" s="94">
        <f t="shared" si="189"/>
        <v>2427.1489361702124</v>
      </c>
      <c r="DW57" s="94">
        <f t="shared" si="157"/>
        <v>2431.9013605442178</v>
      </c>
      <c r="DX57" s="94">
        <f t="shared" si="190"/>
        <v>70525.139455782322</v>
      </c>
      <c r="DY57" s="94">
        <v>29</v>
      </c>
      <c r="DZ57" s="94">
        <f t="shared" si="115"/>
        <v>841</v>
      </c>
      <c r="EA57" s="94">
        <f t="shared" si="116"/>
        <v>24389</v>
      </c>
      <c r="EB57" s="94">
        <f t="shared" si="191"/>
        <v>1998</v>
      </c>
      <c r="EC57" s="9">
        <f>'Regional_intensity (aggregate)'!AG34</f>
        <v>31.366844965667653</v>
      </c>
      <c r="ED57" s="9">
        <f t="shared" si="158"/>
        <v>31.55363955814494</v>
      </c>
      <c r="EE57" s="9">
        <f t="shared" si="192"/>
        <v>30.391393373984286</v>
      </c>
      <c r="EF57" s="9">
        <f t="shared" si="159"/>
        <v>30.572378995787307</v>
      </c>
      <c r="EG57" s="327">
        <f t="shared" si="193"/>
        <v>1.0320963102836336</v>
      </c>
      <c r="EI57" s="97">
        <f t="shared" si="138"/>
        <v>1998</v>
      </c>
      <c r="EJ57" s="105">
        <f t="shared" si="139"/>
        <v>2410</v>
      </c>
      <c r="EK57" s="105">
        <f t="shared" si="140"/>
        <v>3017</v>
      </c>
      <c r="EL57" s="105">
        <f t="shared" si="141"/>
        <v>1997</v>
      </c>
      <c r="EM57" s="38">
        <f t="shared" si="142"/>
        <v>2371.3571428571436</v>
      </c>
      <c r="EO57" s="325">
        <f t="shared" si="143"/>
        <v>0.83650615308233345</v>
      </c>
      <c r="EQ57" s="738">
        <v>1998</v>
      </c>
      <c r="ER57" s="94">
        <f t="shared" si="194"/>
        <v>2371.3571428571436</v>
      </c>
      <c r="ES57" s="94">
        <f t="shared" si="195"/>
        <v>68769.357142857159</v>
      </c>
      <c r="ET57" s="94">
        <v>29</v>
      </c>
      <c r="EU57" s="94">
        <f t="shared" si="117"/>
        <v>841</v>
      </c>
      <c r="EV57" s="17">
        <f t="shared" si="84"/>
        <v>0.78835348377848558</v>
      </c>
      <c r="EW57">
        <f t="shared" si="196"/>
        <v>1998</v>
      </c>
      <c r="EX57" s="9">
        <f>'Regional_intensity (aggregate)'!AF34</f>
        <v>22.922789968444043</v>
      </c>
      <c r="EY57" s="9">
        <f t="shared" si="160"/>
        <v>22.576385924909083</v>
      </c>
      <c r="EZ57" s="9">
        <f t="shared" si="197"/>
        <v>25.229113087449527</v>
      </c>
      <c r="FA57" s="9">
        <f t="shared" si="161"/>
        <v>24.847856407947415</v>
      </c>
      <c r="FB57" s="327">
        <f t="shared" si="198"/>
        <v>0.90858485151613244</v>
      </c>
      <c r="FC57" s="371"/>
      <c r="FD57" s="49"/>
      <c r="FE57" s="49"/>
      <c r="FG57" s="281"/>
      <c r="FH57" s="97">
        <v>1998</v>
      </c>
      <c r="FI57" s="38">
        <f>HDD_by_Division18!I62</f>
        <v>5212</v>
      </c>
      <c r="FJ57" s="38">
        <f>HDD_by_Division18!J62</f>
        <v>3803</v>
      </c>
      <c r="FK57" s="38">
        <f t="shared" si="34"/>
        <v>4142.5180722891564</v>
      </c>
      <c r="FM57" s="38">
        <f>CDD_by_Division18!I62</f>
        <v>1228</v>
      </c>
      <c r="FN57" s="38">
        <f>CDD_by_Division18!J62</f>
        <v>759</v>
      </c>
      <c r="FO57" s="94">
        <f t="shared" si="26"/>
        <v>908.40845070422529</v>
      </c>
      <c r="FP57" s="94"/>
      <c r="FQ57" s="325">
        <f t="shared" si="144"/>
        <v>1.0018432293092685</v>
      </c>
      <c r="FR57" s="281"/>
      <c r="FS57" s="13">
        <v>1998</v>
      </c>
      <c r="FT57" s="94">
        <f t="shared" si="199"/>
        <v>4142.5180722891564</v>
      </c>
      <c r="FU57" s="94">
        <f t="shared" si="200"/>
        <v>908.40845070422529</v>
      </c>
      <c r="FV57" s="94">
        <f t="shared" si="201"/>
        <v>26343.845070422532</v>
      </c>
      <c r="FW57" s="94">
        <v>29</v>
      </c>
      <c r="FX57" s="94">
        <f t="shared" si="162"/>
        <v>841</v>
      </c>
      <c r="FY57" s="94">
        <f t="shared" si="163"/>
        <v>24389</v>
      </c>
      <c r="FZ57" s="94">
        <f t="shared" si="202"/>
        <v>1998</v>
      </c>
      <c r="GA57" s="9">
        <f>'Regional_intensity (aggregate)'!AT34</f>
        <v>19.699521517562896</v>
      </c>
      <c r="GB57" s="9">
        <f t="shared" si="164"/>
        <v>19.881343172557262</v>
      </c>
      <c r="GC57" s="9">
        <f t="shared" si="203"/>
        <v>19.54688521772125</v>
      </c>
      <c r="GD57" s="9">
        <f t="shared" si="165"/>
        <v>19.727298077856073</v>
      </c>
      <c r="GE57" s="327">
        <f t="shared" si="204"/>
        <v>1.0078087274847896</v>
      </c>
      <c r="GF57" s="282"/>
      <c r="GI57" s="97">
        <f t="shared" si="27"/>
        <v>1998</v>
      </c>
      <c r="GJ57" s="105">
        <f t="shared" si="28"/>
        <v>5212</v>
      </c>
      <c r="GK57" s="105">
        <f t="shared" si="29"/>
        <v>3803</v>
      </c>
      <c r="GL57" s="38">
        <f t="shared" si="145"/>
        <v>4201.195652173913</v>
      </c>
      <c r="GN57" s="325">
        <f t="shared" si="146"/>
        <v>0.9814364565573912</v>
      </c>
      <c r="GP57" s="738">
        <v>1998</v>
      </c>
      <c r="GQ57" s="94">
        <f t="shared" si="205"/>
        <v>4201.195652173913</v>
      </c>
      <c r="GR57" s="94">
        <f t="shared" si="206"/>
        <v>121834.67391304347</v>
      </c>
      <c r="GS57" s="94">
        <v>29</v>
      </c>
      <c r="GT57" s="94">
        <f t="shared" si="120"/>
        <v>841</v>
      </c>
      <c r="GU57" s="17">
        <f t="shared" si="98"/>
        <v>0.78835348377848558</v>
      </c>
      <c r="GV57">
        <f t="shared" si="207"/>
        <v>1998</v>
      </c>
      <c r="GW57" s="9">
        <f>'Regional_intensity (aggregate)'!AS34</f>
        <v>36.266586033369933</v>
      </c>
      <c r="GX57" s="9">
        <f t="shared" si="166"/>
        <v>36.529739858007261</v>
      </c>
      <c r="GY57" s="9">
        <f t="shared" si="208"/>
        <v>35.086388892841988</v>
      </c>
      <c r="GZ57" s="9">
        <f t="shared" si="167"/>
        <v>35.340979093898362</v>
      </c>
      <c r="HA57" s="327">
        <f t="shared" si="209"/>
        <v>1.0336368939001506</v>
      </c>
      <c r="HB57" s="371"/>
      <c r="HD57" s="49"/>
      <c r="HF57">
        <f t="shared" si="168"/>
        <v>14.148899097864632</v>
      </c>
      <c r="HG57" s="282">
        <f t="shared" si="169"/>
        <v>19.603404798341344</v>
      </c>
      <c r="HH57" s="282">
        <f t="shared" si="170"/>
        <v>30.391393373984286</v>
      </c>
      <c r="HI57" s="282">
        <f t="shared" si="210"/>
        <v>19.54688521772125</v>
      </c>
      <c r="HK57">
        <f t="shared" si="171"/>
        <v>54.372207968620479</v>
      </c>
      <c r="HL57">
        <f t="shared" si="172"/>
        <v>54.826053313157125</v>
      </c>
      <c r="HM57">
        <f t="shared" si="211"/>
        <v>25.229113087449527</v>
      </c>
      <c r="HN57" s="17">
        <f t="shared" si="212"/>
        <v>35.086388892841988</v>
      </c>
      <c r="HQ57">
        <f t="shared" si="147"/>
        <v>1998</v>
      </c>
      <c r="HR57" s="17">
        <f t="shared" si="30"/>
        <v>1.0018368357444911</v>
      </c>
      <c r="HS57" s="17">
        <f t="shared" si="31"/>
        <v>0.86807785984696773</v>
      </c>
      <c r="HT57" s="17"/>
      <c r="HU57" s="620"/>
      <c r="HV57" s="17"/>
      <c r="HW57" s="17">
        <f>National!GB225</f>
        <v>0.1351959586643226</v>
      </c>
      <c r="HX57" s="17">
        <f>National!GC225</f>
        <v>0.22006387138358713</v>
      </c>
      <c r="HY57" s="17">
        <f>National!GD225</f>
        <v>0.471999381613188</v>
      </c>
      <c r="HZ57" s="17">
        <f>National!GE225</f>
        <v>0.1727407883389023</v>
      </c>
      <c r="IA57" s="17">
        <f t="shared" si="102"/>
        <v>1.0128869407139325</v>
      </c>
      <c r="IB57" s="17"/>
      <c r="IC57" s="17">
        <f>National!GB307</f>
        <v>0.27615037847239227</v>
      </c>
      <c r="ID57" s="17">
        <f>National!GC307</f>
        <v>0.34503256619820105</v>
      </c>
      <c r="IE57" s="17">
        <f>National!GD307</f>
        <v>0.21406497692381327</v>
      </c>
      <c r="IF57" s="17">
        <f>National!GE307</f>
        <v>0.16475207840559347</v>
      </c>
      <c r="IG57" s="17">
        <f t="shared" si="103"/>
        <v>0.91843571048259065</v>
      </c>
      <c r="IH57" s="17"/>
      <c r="II57" s="620"/>
      <c r="IJ57" s="17"/>
      <c r="IK57" s="625">
        <f>National!AS225</f>
        <v>1.0130103437368041</v>
      </c>
      <c r="IL57" s="625">
        <f>National!AS307</f>
        <v>0.91902257835254109</v>
      </c>
      <c r="IN57">
        <f t="shared" si="122"/>
        <v>1998</v>
      </c>
      <c r="IO57" s="79">
        <f>National!H225</f>
        <v>3855.933</v>
      </c>
      <c r="IP57" s="40">
        <f t="shared" si="123"/>
        <v>3848.8632703693265</v>
      </c>
      <c r="IQ57" s="79">
        <f>National!H307</f>
        <v>6403.0480000000007</v>
      </c>
      <c r="IR57" s="40">
        <f t="shared" si="124"/>
        <v>7376.1217699167964</v>
      </c>
      <c r="IS57" s="94"/>
      <c r="IU57">
        <f t="shared" si="106"/>
        <v>1998</v>
      </c>
      <c r="IV57" s="40">
        <f t="shared" si="46"/>
        <v>3848.8632703693265</v>
      </c>
      <c r="IW57" s="40">
        <f t="shared" si="47"/>
        <v>3806.4102936759664</v>
      </c>
      <c r="IX57" s="40">
        <f t="shared" si="107"/>
        <v>7376.1217699167964</v>
      </c>
      <c r="IY57" s="40">
        <f t="shared" si="108"/>
        <v>6967.2368784216787</v>
      </c>
    </row>
    <row r="58" spans="2:259" x14ac:dyDescent="0.2">
      <c r="B58" t="s">
        <v>216</v>
      </c>
      <c r="C58">
        <v>3.4</v>
      </c>
      <c r="D58" s="111">
        <f>C58/C$56</f>
        <v>0.18085106382978722</v>
      </c>
      <c r="E58">
        <v>5.3</v>
      </c>
      <c r="F58" s="111">
        <f>E58/E$56</f>
        <v>0.18027210884353742</v>
      </c>
      <c r="J58" s="94">
        <f t="shared" si="121"/>
        <v>1999</v>
      </c>
      <c r="K58" s="48">
        <f>'[16]LMDI-Prices'!EY145</f>
        <v>0.75627084346317741</v>
      </c>
      <c r="L58" s="12">
        <f t="shared" si="48"/>
        <v>0.77173565136945332</v>
      </c>
      <c r="M58" s="94">
        <f t="shared" si="49"/>
        <v>27000</v>
      </c>
      <c r="N58" s="12">
        <f t="shared" si="37"/>
        <v>0.77173565136945332</v>
      </c>
      <c r="Q58" s="739">
        <v>1999</v>
      </c>
      <c r="R58" s="721">
        <f>HDD_by_Division18!B63</f>
        <v>6062</v>
      </c>
      <c r="S58" s="38">
        <f>HDD_by_Division18!C63</f>
        <v>5590</v>
      </c>
      <c r="T58" s="94">
        <f t="shared" si="22"/>
        <v>5705.121951219513</v>
      </c>
      <c r="V58">
        <f>CDD_by_Division18!B63</f>
        <v>576</v>
      </c>
      <c r="W58">
        <f>CDD_by_Division18!C63</f>
        <v>774</v>
      </c>
      <c r="X58" s="94">
        <f t="shared" si="23"/>
        <v>735.8532110091744</v>
      </c>
      <c r="Z58" s="325">
        <f t="shared" si="127"/>
        <v>1.0147733258971543</v>
      </c>
      <c r="AB58" s="738">
        <v>1999</v>
      </c>
      <c r="AC58" s="94">
        <f t="shared" si="213"/>
        <v>5705.121951219513</v>
      </c>
      <c r="AD58" s="94">
        <f t="shared" si="214"/>
        <v>735.8532110091744</v>
      </c>
      <c r="AE58" s="94">
        <v>30</v>
      </c>
      <c r="AF58" s="94">
        <f t="shared" si="109"/>
        <v>900</v>
      </c>
      <c r="AG58" s="94">
        <f t="shared" si="110"/>
        <v>27000</v>
      </c>
      <c r="AH58" s="9">
        <f>'Regional_intensity (aggregate)'!E35</f>
        <v>14.194298368997726</v>
      </c>
      <c r="AI58" s="9">
        <f t="shared" si="148"/>
        <v>14.881185549014976</v>
      </c>
      <c r="AJ58" s="9">
        <f t="shared" si="173"/>
        <v>13.999884432567942</v>
      </c>
      <c r="AK58" s="9">
        <f t="shared" si="149"/>
        <v>14.677363578663488</v>
      </c>
      <c r="AL58" s="327">
        <f t="shared" si="174"/>
        <v>1.0138868243781727</v>
      </c>
      <c r="AN58" s="97">
        <f t="shared" si="128"/>
        <v>1999</v>
      </c>
      <c r="AO58" s="105">
        <f t="shared" si="125"/>
        <v>6062</v>
      </c>
      <c r="AP58" s="106">
        <f t="shared" si="126"/>
        <v>5590</v>
      </c>
      <c r="AQ58" s="94">
        <f t="shared" si="129"/>
        <v>5710.7441860465105</v>
      </c>
      <c r="AS58" s="325">
        <f t="shared" si="130"/>
        <v>0.91693417384692222</v>
      </c>
      <c r="AT58" s="281"/>
      <c r="AU58" s="738">
        <v>1999</v>
      </c>
      <c r="AV58" s="94">
        <f t="shared" si="175"/>
        <v>5710.7441860465105</v>
      </c>
      <c r="AW58" s="94">
        <f t="shared" si="176"/>
        <v>171322.32558139533</v>
      </c>
      <c r="AX58" s="94">
        <v>30</v>
      </c>
      <c r="AY58" s="94">
        <f t="shared" si="150"/>
        <v>900</v>
      </c>
      <c r="AZ58" s="17">
        <f t="shared" si="57"/>
        <v>0.77173565136945332</v>
      </c>
      <c r="BA58">
        <f t="shared" si="177"/>
        <v>1999</v>
      </c>
      <c r="BB58" s="17">
        <f>'Regional_intensity (aggregate)'!D35</f>
        <v>50.997685974467132</v>
      </c>
      <c r="BC58" s="9">
        <f t="shared" si="151"/>
        <v>51.565392189187506</v>
      </c>
      <c r="BD58" s="9">
        <f t="shared" si="178"/>
        <v>53.536252842153395</v>
      </c>
      <c r="BE58" s="9">
        <f t="shared" si="152"/>
        <v>54.132218381973153</v>
      </c>
      <c r="BF58" s="327">
        <f t="shared" si="179"/>
        <v>0.95258228335160122</v>
      </c>
      <c r="BG58" s="281"/>
      <c r="BH58" s="281"/>
      <c r="BJ58" s="49"/>
      <c r="BL58" s="739">
        <v>1999</v>
      </c>
      <c r="BM58" s="38">
        <f>HDD_by_Division18!D63</f>
        <v>5990</v>
      </c>
      <c r="BN58" s="38">
        <f>HDD_by_Division18!E63</f>
        <v>5987</v>
      </c>
      <c r="BO58" s="38">
        <f t="shared" si="24"/>
        <v>6092.0344827586205</v>
      </c>
      <c r="BQ58" s="38">
        <f>CDD_by_Division18!D63</f>
        <v>816</v>
      </c>
      <c r="BR58" s="38">
        <f>CDD_by_Division18!E63</f>
        <v>921</v>
      </c>
      <c r="BS58" s="94">
        <f t="shared" si="32"/>
        <v>851.8536585365855</v>
      </c>
      <c r="BU58" s="325">
        <f t="shared" si="131"/>
        <v>0.99949801438484454</v>
      </c>
      <c r="BW58" s="738">
        <v>1999</v>
      </c>
      <c r="BX58" s="94">
        <f t="shared" si="153"/>
        <v>6092.0344827586205</v>
      </c>
      <c r="BY58" s="94">
        <f t="shared" si="215"/>
        <v>851.8536585365855</v>
      </c>
      <c r="BZ58" s="94">
        <v>30</v>
      </c>
      <c r="CA58" s="94">
        <f t="shared" si="112"/>
        <v>900</v>
      </c>
      <c r="CB58" s="94">
        <f t="shared" si="113"/>
        <v>27000</v>
      </c>
      <c r="CC58" s="94">
        <f t="shared" si="180"/>
        <v>1999</v>
      </c>
      <c r="CD58" s="9">
        <f>'Regional_intensity (aggregate)'!S35</f>
        <v>19.616377025399476</v>
      </c>
      <c r="CE58" s="9">
        <f t="shared" si="181"/>
        <v>20.022681243608766</v>
      </c>
      <c r="CF58" s="9">
        <f t="shared" si="182"/>
        <v>19.656878740576911</v>
      </c>
      <c r="CG58" s="9">
        <f t="shared" si="154"/>
        <v>20.064021850580541</v>
      </c>
      <c r="CH58" s="327">
        <f t="shared" si="183"/>
        <v>0.99793956529355654</v>
      </c>
      <c r="CK58" s="97">
        <f t="shared" si="132"/>
        <v>1999</v>
      </c>
      <c r="CL58" s="105">
        <f t="shared" si="133"/>
        <v>5990</v>
      </c>
      <c r="CM58" s="106">
        <f t="shared" si="134"/>
        <v>5987</v>
      </c>
      <c r="CN58" s="94">
        <f t="shared" si="135"/>
        <v>5989.1724137931033</v>
      </c>
      <c r="CP58" s="325">
        <f t="shared" si="136"/>
        <v>0.91471761035611743</v>
      </c>
      <c r="CR58">
        <f t="shared" si="216"/>
        <v>1999</v>
      </c>
      <c r="CS58" s="94">
        <f t="shared" si="184"/>
        <v>5989.1724137931033</v>
      </c>
      <c r="CT58" s="94">
        <f t="shared" si="185"/>
        <v>179675.1724137931</v>
      </c>
      <c r="CU58" s="94">
        <v>30</v>
      </c>
      <c r="CV58" s="94">
        <f t="shared" si="114"/>
        <v>900</v>
      </c>
      <c r="CW58" s="9">
        <f t="shared" si="70"/>
        <v>0.77173565136945332</v>
      </c>
      <c r="CX58">
        <f t="shared" si="186"/>
        <v>1999</v>
      </c>
      <c r="CY58" s="9">
        <f>'Regional_intensity (aggregate)'!R35</f>
        <v>52.566455148233281</v>
      </c>
      <c r="CZ58" s="9">
        <f t="shared" si="155"/>
        <v>52.674802530445021</v>
      </c>
      <c r="DA58" s="9">
        <f t="shared" si="187"/>
        <v>55.275809907153878</v>
      </c>
      <c r="DB58" s="9">
        <f t="shared" si="156"/>
        <v>55.389741677637268</v>
      </c>
      <c r="DC58" s="327">
        <f t="shared" si="188"/>
        <v>0.95098480214995551</v>
      </c>
      <c r="DD58" s="371"/>
      <c r="DE58" s="49"/>
      <c r="DF58" s="49"/>
      <c r="DH58" s="97">
        <v>1999</v>
      </c>
      <c r="DI58" s="38">
        <f>HDD_by_Division18!F63</f>
        <v>2618</v>
      </c>
      <c r="DJ58" s="38">
        <f>HDD_by_Division18!G63</f>
        <v>3148</v>
      </c>
      <c r="DK58" s="38">
        <f>HDD_by_Division18!H63</f>
        <v>1802</v>
      </c>
      <c r="DL58" s="38">
        <f t="shared" si="33"/>
        <v>2519.4361702127658</v>
      </c>
      <c r="DN58" s="38">
        <f>CDD_by_Division18!F63</f>
        <v>2014</v>
      </c>
      <c r="DO58" s="38">
        <f>CDD_by_Division18!G63</f>
        <v>1679</v>
      </c>
      <c r="DP58" s="38">
        <f>CDD_by_Division18!H63</f>
        <v>2623</v>
      </c>
      <c r="DQ58" s="38">
        <f t="shared" si="25"/>
        <v>2151.0306122448983</v>
      </c>
      <c r="DS58" s="325">
        <f t="shared" si="137"/>
        <v>0.99149681339006435</v>
      </c>
      <c r="DT58" s="281"/>
      <c r="DU58" s="738">
        <v>1999</v>
      </c>
      <c r="DV58" s="94">
        <f t="shared" si="189"/>
        <v>2519.4361702127658</v>
      </c>
      <c r="DW58" s="94">
        <f t="shared" si="157"/>
        <v>2151.0306122448983</v>
      </c>
      <c r="DX58" s="94">
        <f t="shared" si="190"/>
        <v>64530.918367346952</v>
      </c>
      <c r="DY58" s="94">
        <v>30</v>
      </c>
      <c r="DZ58" s="94">
        <f t="shared" si="115"/>
        <v>900</v>
      </c>
      <c r="EA58" s="94">
        <f t="shared" si="116"/>
        <v>27000</v>
      </c>
      <c r="EB58" s="94">
        <f t="shared" si="191"/>
        <v>1999</v>
      </c>
      <c r="EC58" s="9">
        <f>'Regional_intensity (aggregate)'!AG35</f>
        <v>30.506366290293748</v>
      </c>
      <c r="ED58" s="9">
        <f t="shared" si="158"/>
        <v>30.497247913168188</v>
      </c>
      <c r="EE58" s="9">
        <f t="shared" si="192"/>
        <v>30.652350105355193</v>
      </c>
      <c r="EF58" s="9">
        <f t="shared" si="159"/>
        <v>30.643188093551309</v>
      </c>
      <c r="EG58" s="327">
        <f t="shared" si="193"/>
        <v>0.99523743482768257</v>
      </c>
      <c r="EI58" s="97">
        <f t="shared" si="138"/>
        <v>1999</v>
      </c>
      <c r="EJ58" s="105">
        <f t="shared" si="139"/>
        <v>2618</v>
      </c>
      <c r="EK58" s="105">
        <f t="shared" si="140"/>
        <v>3148</v>
      </c>
      <c r="EL58" s="105">
        <f t="shared" si="141"/>
        <v>1802</v>
      </c>
      <c r="EM58" s="38">
        <f t="shared" si="142"/>
        <v>2416.6153846153852</v>
      </c>
      <c r="EO58" s="325">
        <f t="shared" si="143"/>
        <v>0.8483503299973324</v>
      </c>
      <c r="EQ58" s="738">
        <v>1999</v>
      </c>
      <c r="ER58" s="94">
        <f t="shared" si="194"/>
        <v>2416.6153846153852</v>
      </c>
      <c r="ES58" s="94">
        <f t="shared" si="195"/>
        <v>72498.461538461561</v>
      </c>
      <c r="ET58" s="94">
        <v>30</v>
      </c>
      <c r="EU58" s="94">
        <f t="shared" si="117"/>
        <v>900</v>
      </c>
      <c r="EV58" s="17">
        <f t="shared" si="84"/>
        <v>0.77173565136945332</v>
      </c>
      <c r="EW58">
        <f t="shared" si="196"/>
        <v>1999</v>
      </c>
      <c r="EX58" s="9">
        <f>'Regional_intensity (aggregate)'!AF35</f>
        <v>22.504639202817646</v>
      </c>
      <c r="EY58" s="9">
        <f t="shared" si="160"/>
        <v>22.25706747392638</v>
      </c>
      <c r="EZ58" s="9">
        <f t="shared" si="197"/>
        <v>24.515413999385409</v>
      </c>
      <c r="FA58" s="9">
        <f t="shared" si="161"/>
        <v>24.245721898409489</v>
      </c>
      <c r="FB58" s="327">
        <f t="shared" si="198"/>
        <v>0.91797916214597997</v>
      </c>
      <c r="FC58" s="371"/>
      <c r="FD58" s="49"/>
      <c r="FE58" s="49"/>
      <c r="FG58" s="281"/>
      <c r="FH58" s="97">
        <v>1999</v>
      </c>
      <c r="FI58" s="38">
        <f>HDD_by_Division18!I63</f>
        <v>4891</v>
      </c>
      <c r="FJ58" s="38">
        <f>HDD_by_Division18!J63</f>
        <v>3629</v>
      </c>
      <c r="FK58" s="38">
        <f t="shared" si="34"/>
        <v>3933.0963855421683</v>
      </c>
      <c r="FM58" s="38">
        <f>CDD_by_Division18!I63</f>
        <v>1231</v>
      </c>
      <c r="FN58" s="38">
        <f>CDD_by_Division18!J63</f>
        <v>665</v>
      </c>
      <c r="FO58" s="94">
        <f t="shared" si="26"/>
        <v>841.77464788732391</v>
      </c>
      <c r="FP58" s="94"/>
      <c r="FQ58" s="325">
        <f t="shared" si="144"/>
        <v>0.98983133577934868</v>
      </c>
      <c r="FR58" s="281"/>
      <c r="FS58" s="13">
        <v>1999</v>
      </c>
      <c r="FT58" s="94">
        <f t="shared" si="199"/>
        <v>3933.0963855421683</v>
      </c>
      <c r="FU58" s="94">
        <f t="shared" si="200"/>
        <v>841.77464788732391</v>
      </c>
      <c r="FV58" s="94">
        <f t="shared" si="201"/>
        <v>25253.239436619719</v>
      </c>
      <c r="FW58" s="94">
        <v>30</v>
      </c>
      <c r="FX58" s="94">
        <f t="shared" si="162"/>
        <v>900</v>
      </c>
      <c r="FY58" s="94">
        <f t="shared" si="163"/>
        <v>27000</v>
      </c>
      <c r="FZ58" s="94">
        <f t="shared" si="202"/>
        <v>1999</v>
      </c>
      <c r="GA58" s="9">
        <f>'Regional_intensity (aggregate)'!AT35</f>
        <v>19.577000084726151</v>
      </c>
      <c r="GB58" s="9">
        <f t="shared" si="164"/>
        <v>19.501006519472362</v>
      </c>
      <c r="GC58" s="9">
        <f t="shared" si="203"/>
        <v>19.785101526246308</v>
      </c>
      <c r="GD58" s="9">
        <f t="shared" si="165"/>
        <v>19.708300157426748</v>
      </c>
      <c r="GE58" s="327">
        <f t="shared" si="204"/>
        <v>0.98948191186969159</v>
      </c>
      <c r="GF58" s="282"/>
      <c r="GI58" s="97">
        <f t="shared" si="27"/>
        <v>1999</v>
      </c>
      <c r="GJ58" s="105">
        <f t="shared" si="28"/>
        <v>4891</v>
      </c>
      <c r="GK58" s="105">
        <f t="shared" si="29"/>
        <v>3629</v>
      </c>
      <c r="GL58" s="38">
        <f t="shared" si="145"/>
        <v>3985.652173913043</v>
      </c>
      <c r="GN58" s="325">
        <f t="shared" si="146"/>
        <v>0.94920226332943469</v>
      </c>
      <c r="GP58" s="738">
        <v>1999</v>
      </c>
      <c r="GQ58" s="94">
        <f t="shared" si="205"/>
        <v>3985.652173913043</v>
      </c>
      <c r="GR58" s="94">
        <f t="shared" si="206"/>
        <v>119569.5652173913</v>
      </c>
      <c r="GS58" s="94">
        <v>30</v>
      </c>
      <c r="GT58" s="94">
        <f t="shared" si="120"/>
        <v>900</v>
      </c>
      <c r="GU58" s="17">
        <f t="shared" si="98"/>
        <v>0.77173565136945332</v>
      </c>
      <c r="GV58">
        <f t="shared" si="207"/>
        <v>1999</v>
      </c>
      <c r="GW58" s="9">
        <f>'Regional_intensity (aggregate)'!AS35</f>
        <v>35.949354916758885</v>
      </c>
      <c r="GX58" s="9">
        <f t="shared" si="166"/>
        <v>34.670281127105071</v>
      </c>
      <c r="GY58" s="9">
        <f t="shared" si="208"/>
        <v>36.113902192724076</v>
      </c>
      <c r="GZ58" s="9">
        <f t="shared" si="167"/>
        <v>34.828973830482425</v>
      </c>
      <c r="HA58" s="327">
        <f t="shared" si="209"/>
        <v>0.9954436583704781</v>
      </c>
      <c r="HB58" s="371"/>
      <c r="HD58" s="49"/>
      <c r="HF58">
        <f t="shared" si="168"/>
        <v>13.999884432567942</v>
      </c>
      <c r="HG58" s="282">
        <f t="shared" si="169"/>
        <v>19.656878740576911</v>
      </c>
      <c r="HH58" s="282">
        <f t="shared" si="170"/>
        <v>30.652350105355193</v>
      </c>
      <c r="HI58" s="282">
        <f t="shared" si="210"/>
        <v>19.785101526246308</v>
      </c>
      <c r="HK58">
        <f t="shared" si="171"/>
        <v>53.536252842153395</v>
      </c>
      <c r="HL58">
        <f t="shared" si="172"/>
        <v>55.275809907153878</v>
      </c>
      <c r="HM58">
        <f t="shared" si="211"/>
        <v>24.515413999385409</v>
      </c>
      <c r="HN58" s="17">
        <f t="shared" si="212"/>
        <v>36.113902192724076</v>
      </c>
      <c r="HQ58">
        <f t="shared" si="147"/>
        <v>1999</v>
      </c>
      <c r="HR58" s="17">
        <f t="shared" si="30"/>
        <v>0.99635296648532934</v>
      </c>
      <c r="HS58" s="17">
        <f t="shared" si="31"/>
        <v>0.90621903071189314</v>
      </c>
      <c r="HT58" s="17"/>
      <c r="HU58" s="620"/>
      <c r="HV58" s="17"/>
      <c r="HW58" s="17">
        <f>National!GB226</f>
        <v>0.13348986532020157</v>
      </c>
      <c r="HX58" s="17">
        <f>National!GC226</f>
        <v>0.21940868350571577</v>
      </c>
      <c r="HY58" s="17">
        <f>National!GD226</f>
        <v>0.47464808722414559</v>
      </c>
      <c r="HZ58" s="17">
        <f>National!GE226</f>
        <v>0.17245336394993704</v>
      </c>
      <c r="IA58" s="17">
        <f t="shared" si="102"/>
        <v>0.99732725091986296</v>
      </c>
      <c r="IB58" s="17"/>
      <c r="IC58" s="17">
        <f>National!GB308</f>
        <v>0.27410827190449383</v>
      </c>
      <c r="ID58" s="17">
        <f>National!GC308</f>
        <v>0.34454809238165612</v>
      </c>
      <c r="IE58" s="17">
        <f>National!GD308</f>
        <v>0.21251431042902719</v>
      </c>
      <c r="IF58" s="17">
        <f>National!GE308</f>
        <v>0.16882932528482289</v>
      </c>
      <c r="IG58" s="17">
        <f t="shared" si="103"/>
        <v>0.95191447283447073</v>
      </c>
      <c r="IH58" s="17"/>
      <c r="II58" s="620"/>
      <c r="IJ58" s="17"/>
      <c r="IK58" s="625">
        <f>National!AS226</f>
        <v>0.99726537286901162</v>
      </c>
      <c r="IL58" s="625">
        <f>National!AS308</f>
        <v>0.95228456899604486</v>
      </c>
      <c r="IN58">
        <f t="shared" si="122"/>
        <v>1999</v>
      </c>
      <c r="IO58" s="79">
        <f>National!H226</f>
        <v>3906.4749999999999</v>
      </c>
      <c r="IP58" s="40">
        <f t="shared" si="123"/>
        <v>3920.7741948922276</v>
      </c>
      <c r="IQ58" s="79">
        <f>National!H308</f>
        <v>6759.5360000000001</v>
      </c>
      <c r="IR58" s="40">
        <f t="shared" si="124"/>
        <v>7459.0532431104994</v>
      </c>
      <c r="IS58" s="94"/>
      <c r="IU58">
        <f t="shared" si="106"/>
        <v>1999</v>
      </c>
      <c r="IV58" s="40">
        <f t="shared" si="46"/>
        <v>3920.7741948922276</v>
      </c>
      <c r="IW58" s="40">
        <f t="shared" si="47"/>
        <v>3917.187045973074</v>
      </c>
      <c r="IX58" s="40">
        <f t="shared" si="107"/>
        <v>7459.0532431104994</v>
      </c>
      <c r="IY58" s="40">
        <f t="shared" si="108"/>
        <v>7098.231159123271</v>
      </c>
    </row>
    <row r="59" spans="2:259" x14ac:dyDescent="0.2">
      <c r="B59" t="s">
        <v>217</v>
      </c>
      <c r="C59">
        <v>4.8</v>
      </c>
      <c r="D59" s="111">
        <f>C59/C$56</f>
        <v>0.25531914893617019</v>
      </c>
      <c r="E59">
        <v>9.1999999999999993</v>
      </c>
      <c r="F59" s="111">
        <f>E59/E$56</f>
        <v>0.31292517006802723</v>
      </c>
      <c r="J59" s="94">
        <f t="shared" si="121"/>
        <v>2000</v>
      </c>
      <c r="K59" s="48">
        <f>'[16]LMDI-Prices'!EY146</f>
        <v>0.91852243438919878</v>
      </c>
      <c r="L59" s="12">
        <f t="shared" si="48"/>
        <v>0.84006106711645079</v>
      </c>
      <c r="M59" s="94">
        <f t="shared" si="49"/>
        <v>29791</v>
      </c>
      <c r="N59" s="12">
        <f t="shared" si="37"/>
        <v>0.84006106711645079</v>
      </c>
      <c r="Q59" s="739">
        <v>2000</v>
      </c>
      <c r="R59" s="721">
        <f>HDD_by_Division18!B64</f>
        <v>6625</v>
      </c>
      <c r="S59" s="38">
        <f>HDD_by_Division18!C64</f>
        <v>5999</v>
      </c>
      <c r="T59" s="94">
        <f t="shared" si="22"/>
        <v>6151.6829268292695</v>
      </c>
      <c r="V59">
        <f>CDD_by_Division18!B64</f>
        <v>279</v>
      </c>
      <c r="W59">
        <f>CDD_by_Division18!C64</f>
        <v>458</v>
      </c>
      <c r="X59" s="94">
        <f t="shared" si="23"/>
        <v>423.51376146788994</v>
      </c>
      <c r="Z59" s="325">
        <f t="shared" si="127"/>
        <v>0.97777476991527112</v>
      </c>
      <c r="AB59" s="738">
        <v>2000</v>
      </c>
      <c r="AC59" s="94">
        <f t="shared" si="213"/>
        <v>6151.6829268292695</v>
      </c>
      <c r="AD59" s="94">
        <f t="shared" si="214"/>
        <v>423.51376146788994</v>
      </c>
      <c r="AE59" s="94">
        <v>31</v>
      </c>
      <c r="AF59" s="94">
        <f t="shared" si="109"/>
        <v>961</v>
      </c>
      <c r="AG59" s="94">
        <f t="shared" si="110"/>
        <v>29791</v>
      </c>
      <c r="AH59" s="9">
        <f>'Regional_intensity (aggregate)'!E36</f>
        <v>14.132318283720885</v>
      </c>
      <c r="AI59" s="9">
        <f t="shared" si="148"/>
        <v>14.395116382383215</v>
      </c>
      <c r="AJ59" s="9">
        <f t="shared" si="173"/>
        <v>14.510420291901422</v>
      </c>
      <c r="AK59" s="9">
        <f t="shared" si="149"/>
        <v>14.780249401814377</v>
      </c>
      <c r="AL59" s="327">
        <f t="shared" si="174"/>
        <v>0.97394272525713377</v>
      </c>
      <c r="AN59" s="97">
        <f t="shared" si="128"/>
        <v>2000</v>
      </c>
      <c r="AO59" s="105">
        <f t="shared" si="125"/>
        <v>6625</v>
      </c>
      <c r="AP59" s="106">
        <f t="shared" si="126"/>
        <v>5999</v>
      </c>
      <c r="AQ59" s="94">
        <f t="shared" si="129"/>
        <v>6159.1395348837195</v>
      </c>
      <c r="AS59" s="325">
        <f t="shared" si="130"/>
        <v>0.97204079849376479</v>
      </c>
      <c r="AT59" s="281"/>
      <c r="AU59" s="738">
        <v>2000</v>
      </c>
      <c r="AV59" s="94">
        <f t="shared" si="175"/>
        <v>6159.1395348837195</v>
      </c>
      <c r="AW59" s="94">
        <f t="shared" si="176"/>
        <v>190933.3255813953</v>
      </c>
      <c r="AX59" s="94">
        <v>31</v>
      </c>
      <c r="AY59" s="94">
        <f t="shared" si="150"/>
        <v>961</v>
      </c>
      <c r="AZ59" s="17">
        <f t="shared" si="57"/>
        <v>0.84006106711645079</v>
      </c>
      <c r="BA59">
        <f t="shared" si="177"/>
        <v>2000</v>
      </c>
      <c r="BB59" s="17">
        <f>'Regional_intensity (aggregate)'!D36</f>
        <v>55.06401502041529</v>
      </c>
      <c r="BC59" s="9">
        <f t="shared" si="151"/>
        <v>54.009451181039097</v>
      </c>
      <c r="BD59" s="9">
        <f t="shared" si="178"/>
        <v>54.379366911451996</v>
      </c>
      <c r="BE59" s="9">
        <f t="shared" si="152"/>
        <v>53.337915176925812</v>
      </c>
      <c r="BF59" s="327">
        <f t="shared" si="179"/>
        <v>1.0125902184569036</v>
      </c>
      <c r="BG59" s="281"/>
      <c r="BH59" s="281"/>
      <c r="BJ59" s="49"/>
      <c r="BL59" s="739">
        <v>2000</v>
      </c>
      <c r="BM59" s="38">
        <f>HDD_by_Division18!D64</f>
        <v>6315</v>
      </c>
      <c r="BN59" s="38">
        <f>HDD_by_Division18!E64</f>
        <v>6500</v>
      </c>
      <c r="BO59" s="38">
        <f t="shared" si="24"/>
        <v>6500.4310344827591</v>
      </c>
      <c r="BQ59" s="38">
        <f>CDD_by_Division18!D64</f>
        <v>632</v>
      </c>
      <c r="BR59" s="38">
        <f>CDD_by_Division18!E64</f>
        <v>983</v>
      </c>
      <c r="BS59" s="94">
        <f t="shared" si="32"/>
        <v>751.8536585365855</v>
      </c>
      <c r="BU59" s="325">
        <f t="shared" si="131"/>
        <v>0.99394585526659762</v>
      </c>
      <c r="BW59" s="738">
        <v>2000</v>
      </c>
      <c r="BX59" s="94">
        <f t="shared" si="153"/>
        <v>6500.4310344827591</v>
      </c>
      <c r="BY59" s="94">
        <f t="shared" si="215"/>
        <v>751.8536585365855</v>
      </c>
      <c r="BZ59" s="94">
        <v>31</v>
      </c>
      <c r="CA59" s="94">
        <f t="shared" si="112"/>
        <v>961</v>
      </c>
      <c r="CB59" s="94">
        <f t="shared" si="113"/>
        <v>29791</v>
      </c>
      <c r="CC59" s="94">
        <f t="shared" si="180"/>
        <v>2000</v>
      </c>
      <c r="CD59" s="9">
        <f>'Regional_intensity (aggregate)'!S36</f>
        <v>19.83391699943752</v>
      </c>
      <c r="CE59" s="9">
        <f t="shared" si="181"/>
        <v>20.074088953080135</v>
      </c>
      <c r="CF59" s="9">
        <f t="shared" si="182"/>
        <v>19.9777762788339</v>
      </c>
      <c r="CG59" s="9">
        <f t="shared" si="154"/>
        <v>20.219690246632531</v>
      </c>
      <c r="CH59" s="327">
        <f t="shared" si="183"/>
        <v>0.99279903441761952</v>
      </c>
      <c r="CK59" s="97">
        <f t="shared" si="132"/>
        <v>2000</v>
      </c>
      <c r="CL59" s="105">
        <f t="shared" si="133"/>
        <v>6315</v>
      </c>
      <c r="CM59" s="106">
        <f t="shared" si="134"/>
        <v>6500</v>
      </c>
      <c r="CN59" s="94">
        <f t="shared" si="135"/>
        <v>6366.0344827586214</v>
      </c>
      <c r="CP59" s="325">
        <f t="shared" si="136"/>
        <v>0.95967789929245839</v>
      </c>
      <c r="CR59">
        <f t="shared" si="216"/>
        <v>2000</v>
      </c>
      <c r="CS59" s="94">
        <f t="shared" si="184"/>
        <v>6366.0344827586214</v>
      </c>
      <c r="CT59" s="94">
        <f t="shared" si="185"/>
        <v>197347.06896551728</v>
      </c>
      <c r="CU59" s="94">
        <v>31</v>
      </c>
      <c r="CV59" s="94">
        <f t="shared" si="114"/>
        <v>961</v>
      </c>
      <c r="CW59" s="9">
        <f t="shared" si="70"/>
        <v>0.84006106711645079</v>
      </c>
      <c r="CX59">
        <f t="shared" si="186"/>
        <v>2000</v>
      </c>
      <c r="CY59" s="9">
        <f>'Regional_intensity (aggregate)'!R36</f>
        <v>54.102060428049334</v>
      </c>
      <c r="CZ59" s="9">
        <f t="shared" si="155"/>
        <v>53.971500065174283</v>
      </c>
      <c r="DA59" s="9">
        <f t="shared" si="187"/>
        <v>54.404696933608349</v>
      </c>
      <c r="DB59" s="9">
        <f t="shared" si="156"/>
        <v>54.27340624121031</v>
      </c>
      <c r="DC59" s="327">
        <f t="shared" si="188"/>
        <v>0.99443730922849671</v>
      </c>
      <c r="DD59" s="371"/>
      <c r="DE59" s="49"/>
      <c r="DF59" s="49"/>
      <c r="DH59" s="97">
        <v>2000</v>
      </c>
      <c r="DI59" s="38">
        <f>HDD_by_Division18!F64</f>
        <v>2905</v>
      </c>
      <c r="DJ59" s="38">
        <f>HDD_by_Division18!G64</f>
        <v>3551</v>
      </c>
      <c r="DK59" s="38">
        <f>HDD_by_Division18!H64</f>
        <v>2153</v>
      </c>
      <c r="DL59" s="38">
        <f t="shared" si="33"/>
        <v>2845.2819148936169</v>
      </c>
      <c r="DN59" s="38">
        <f>CDD_by_Division18!F64</f>
        <v>1925</v>
      </c>
      <c r="DO59" s="38">
        <f>CDD_by_Division18!G64</f>
        <v>1674</v>
      </c>
      <c r="DP59" s="38">
        <f>CDD_by_Division18!H64</f>
        <v>2775</v>
      </c>
      <c r="DQ59" s="38">
        <f t="shared" si="25"/>
        <v>2152.2857142857142</v>
      </c>
      <c r="DS59" s="325">
        <f t="shared" si="137"/>
        <v>1.0113631586910568</v>
      </c>
      <c r="DT59" s="281"/>
      <c r="DU59" s="738">
        <v>2000</v>
      </c>
      <c r="DV59" s="94">
        <f t="shared" si="189"/>
        <v>2845.2819148936169</v>
      </c>
      <c r="DW59" s="94">
        <f t="shared" si="157"/>
        <v>2152.2857142857142</v>
      </c>
      <c r="DX59" s="94">
        <f t="shared" si="190"/>
        <v>66720.857142857145</v>
      </c>
      <c r="DY59" s="94">
        <v>31</v>
      </c>
      <c r="DZ59" s="94">
        <f t="shared" si="115"/>
        <v>961</v>
      </c>
      <c r="EA59" s="94">
        <f t="shared" si="116"/>
        <v>29791</v>
      </c>
      <c r="EB59" s="94">
        <f t="shared" si="191"/>
        <v>2000</v>
      </c>
      <c r="EC59" s="9">
        <f>'Regional_intensity (aggregate)'!AG36</f>
        <v>31.369312627082291</v>
      </c>
      <c r="ED59" s="9">
        <f t="shared" si="158"/>
        <v>31.093589671534016</v>
      </c>
      <c r="EE59" s="9">
        <f t="shared" si="192"/>
        <v>30.958315274846846</v>
      </c>
      <c r="EF59" s="9">
        <f t="shared" si="159"/>
        <v>30.686204811737536</v>
      </c>
      <c r="EG59" s="327">
        <f t="shared" si="193"/>
        <v>1.013275830696426</v>
      </c>
      <c r="EI59" s="97">
        <f t="shared" si="138"/>
        <v>2000</v>
      </c>
      <c r="EJ59" s="105">
        <f t="shared" si="139"/>
        <v>2905</v>
      </c>
      <c r="EK59" s="105">
        <f t="shared" si="140"/>
        <v>3551</v>
      </c>
      <c r="EL59" s="105">
        <f t="shared" si="141"/>
        <v>2153</v>
      </c>
      <c r="EM59" s="38">
        <f t="shared" si="142"/>
        <v>2748.8461538461547</v>
      </c>
      <c r="EN59" s="129"/>
      <c r="EO59" s="325">
        <f t="shared" si="143"/>
        <v>0.93191036100369062</v>
      </c>
      <c r="EP59" s="129"/>
      <c r="EQ59" s="738">
        <v>2000</v>
      </c>
      <c r="ER59" s="94">
        <f t="shared" si="194"/>
        <v>2748.8461538461547</v>
      </c>
      <c r="ES59" s="94">
        <f t="shared" si="195"/>
        <v>85214.230769230795</v>
      </c>
      <c r="ET59" s="94">
        <v>31</v>
      </c>
      <c r="EU59" s="94">
        <f t="shared" si="117"/>
        <v>961</v>
      </c>
      <c r="EV59" s="17">
        <f t="shared" si="84"/>
        <v>0.84006106711645079</v>
      </c>
      <c r="EW59">
        <f t="shared" si="196"/>
        <v>2000</v>
      </c>
      <c r="EX59" s="9">
        <f>'Regional_intensity (aggregate)'!AF36</f>
        <v>24.537427555752931</v>
      </c>
      <c r="EY59" s="9">
        <f t="shared" si="160"/>
        <v>23.593518954937409</v>
      </c>
      <c r="EZ59" s="9">
        <f t="shared" si="197"/>
        <v>24.478201944055652</v>
      </c>
      <c r="FA59" s="9">
        <f t="shared" si="161"/>
        <v>23.536571640919973</v>
      </c>
      <c r="FB59" s="327">
        <f t="shared" si="198"/>
        <v>1.002419524597135</v>
      </c>
      <c r="FC59" s="371"/>
      <c r="FD59" s="49"/>
      <c r="FE59" s="49"/>
      <c r="FG59" s="281"/>
      <c r="FH59" s="97">
        <v>2000</v>
      </c>
      <c r="FI59" s="38">
        <f>HDD_by_Division18!I64</f>
        <v>4971</v>
      </c>
      <c r="FJ59" s="38">
        <f>HDD_by_Division18!J64</f>
        <v>3460</v>
      </c>
      <c r="FK59" s="38">
        <f t="shared" si="34"/>
        <v>3824.0963855421683</v>
      </c>
      <c r="FM59" s="38">
        <f>CDD_by_Division18!I64</f>
        <v>1480</v>
      </c>
      <c r="FN59" s="38">
        <f>CDD_by_Division18!J64</f>
        <v>772</v>
      </c>
      <c r="FO59" s="94">
        <f t="shared" si="26"/>
        <v>992.28169014084517</v>
      </c>
      <c r="FP59" s="94"/>
      <c r="FQ59" s="325">
        <f t="shared" si="144"/>
        <v>0.99297946628782274</v>
      </c>
      <c r="FR59" s="281"/>
      <c r="FS59" s="13">
        <v>2000</v>
      </c>
      <c r="FT59" s="94">
        <f t="shared" si="199"/>
        <v>3824.0963855421683</v>
      </c>
      <c r="FU59" s="94">
        <f t="shared" si="200"/>
        <v>992.28169014084517</v>
      </c>
      <c r="FV59" s="94">
        <f t="shared" si="201"/>
        <v>30760.732394366201</v>
      </c>
      <c r="FW59" s="94">
        <v>31</v>
      </c>
      <c r="FX59" s="94">
        <f t="shared" si="162"/>
        <v>961</v>
      </c>
      <c r="FY59" s="94">
        <f t="shared" si="163"/>
        <v>29791</v>
      </c>
      <c r="FZ59" s="94">
        <f t="shared" si="202"/>
        <v>2000</v>
      </c>
      <c r="GA59" s="9">
        <f>'Regional_intensity (aggregate)'!AT36</f>
        <v>19.99150394618988</v>
      </c>
      <c r="GB59" s="9">
        <f t="shared" si="164"/>
        <v>19.629319070127941</v>
      </c>
      <c r="GC59" s="9">
        <f t="shared" si="203"/>
        <v>20.050852534712803</v>
      </c>
      <c r="GD59" s="9">
        <f t="shared" si="165"/>
        <v>19.687592443837787</v>
      </c>
      <c r="GE59" s="327">
        <f t="shared" si="204"/>
        <v>0.99704009650361869</v>
      </c>
      <c r="GF59" s="282"/>
      <c r="GI59" s="97">
        <f t="shared" si="27"/>
        <v>2000</v>
      </c>
      <c r="GJ59" s="105">
        <f t="shared" si="28"/>
        <v>4971</v>
      </c>
      <c r="GK59" s="105">
        <f t="shared" si="29"/>
        <v>3460</v>
      </c>
      <c r="GL59" s="38">
        <f t="shared" si="145"/>
        <v>3887.021739130435</v>
      </c>
      <c r="GN59" s="325">
        <f t="shared" si="146"/>
        <v>0.9340301006893057</v>
      </c>
      <c r="GP59" s="738">
        <v>2000</v>
      </c>
      <c r="GQ59" s="94">
        <f t="shared" si="205"/>
        <v>3887.021739130435</v>
      </c>
      <c r="GR59" s="94">
        <f t="shared" si="206"/>
        <v>120497.67391304349</v>
      </c>
      <c r="GS59" s="94">
        <v>31</v>
      </c>
      <c r="GT59" s="94">
        <f t="shared" si="120"/>
        <v>961</v>
      </c>
      <c r="GU59" s="17">
        <f t="shared" si="98"/>
        <v>0.84006106711645079</v>
      </c>
      <c r="GV59">
        <f t="shared" si="207"/>
        <v>2000</v>
      </c>
      <c r="GW59" s="9">
        <f>'Regional_intensity (aggregate)'!AS36</f>
        <v>33.10957975060402</v>
      </c>
      <c r="GX59" s="9">
        <f t="shared" si="166"/>
        <v>33.406950814062547</v>
      </c>
      <c r="GY59" s="9">
        <f t="shared" si="208"/>
        <v>33.855482412284758</v>
      </c>
      <c r="GZ59" s="9">
        <f t="shared" si="167"/>
        <v>34.159552741315707</v>
      </c>
      <c r="HA59" s="327">
        <f t="shared" si="209"/>
        <v>0.97796803919089681</v>
      </c>
      <c r="HB59" s="371"/>
      <c r="HD59" s="49"/>
      <c r="HF59">
        <f t="shared" si="168"/>
        <v>14.510420291901422</v>
      </c>
      <c r="HG59" s="282">
        <f t="shared" si="169"/>
        <v>19.9777762788339</v>
      </c>
      <c r="HH59" s="282">
        <f t="shared" si="170"/>
        <v>30.958315274846846</v>
      </c>
      <c r="HI59" s="282">
        <f t="shared" si="210"/>
        <v>20.050852534712803</v>
      </c>
      <c r="HK59">
        <f t="shared" si="171"/>
        <v>54.379366911451996</v>
      </c>
      <c r="HL59">
        <f t="shared" si="172"/>
        <v>54.404696933608349</v>
      </c>
      <c r="HM59">
        <f t="shared" si="211"/>
        <v>24.478201944055652</v>
      </c>
      <c r="HN59" s="17">
        <f t="shared" si="212"/>
        <v>33.855482412284758</v>
      </c>
      <c r="HQ59">
        <f t="shared" si="147"/>
        <v>2000</v>
      </c>
      <c r="HR59" s="17">
        <f t="shared" si="30"/>
        <v>0.99948199557991957</v>
      </c>
      <c r="HS59" s="17">
        <f t="shared" si="31"/>
        <v>0.95347233639818629</v>
      </c>
      <c r="HT59" s="17"/>
      <c r="HU59" s="620"/>
      <c r="HV59" s="17"/>
      <c r="HW59" s="17">
        <f>National!GB227</f>
        <v>0.13179699630014102</v>
      </c>
      <c r="HX59" s="17">
        <f>National!GC227</f>
        <v>0.21693095197668993</v>
      </c>
      <c r="HY59" s="17">
        <f>National!GD227</f>
        <v>0.47781736742587855</v>
      </c>
      <c r="HZ59" s="17">
        <f>National!GE227</f>
        <v>0.17345468429729052</v>
      </c>
      <c r="IA59" s="17">
        <f t="shared" si="102"/>
        <v>1.0008336304854282</v>
      </c>
      <c r="IB59" s="17"/>
      <c r="IC59" s="17">
        <f>National!GB309</f>
        <v>0.27648368234580489</v>
      </c>
      <c r="ID59" s="17">
        <f>National!GC309</f>
        <v>0.34032835153551388</v>
      </c>
      <c r="IE59" s="17">
        <f>National!GD309</f>
        <v>0.21288557193368818</v>
      </c>
      <c r="IF59" s="17">
        <f>National!GE309</f>
        <v>0.17030239418499307</v>
      </c>
      <c r="IG59" s="17">
        <f t="shared" si="103"/>
        <v>0.99835083478342379</v>
      </c>
      <c r="IH59" s="17"/>
      <c r="II59" s="620"/>
      <c r="IJ59" s="17"/>
      <c r="IK59" s="625">
        <f>National!AS227</f>
        <v>1.0008250337143572</v>
      </c>
      <c r="IL59" s="625">
        <f>National!AS309</f>
        <v>0.99852436456057547</v>
      </c>
      <c r="IN59">
        <f t="shared" si="122"/>
        <v>2000</v>
      </c>
      <c r="IO59" s="79">
        <f>National!H227</f>
        <v>4068.6310000000003</v>
      </c>
      <c r="IP59" s="40">
        <f t="shared" si="123"/>
        <v>4070.7396611374661</v>
      </c>
      <c r="IQ59" s="79">
        <f>National!H309</f>
        <v>7122.4110000000001</v>
      </c>
      <c r="IR59" s="40">
        <f t="shared" si="124"/>
        <v>7469.9713123355468</v>
      </c>
      <c r="IS59" s="94"/>
      <c r="IU59">
        <f t="shared" si="106"/>
        <v>2000</v>
      </c>
      <c r="IV59" s="40">
        <f t="shared" si="46"/>
        <v>4070.7396611374661</v>
      </c>
      <c r="IW59" s="40">
        <f t="shared" si="47"/>
        <v>4065.277009409037</v>
      </c>
      <c r="IX59" s="40">
        <f t="shared" si="107"/>
        <v>7469.9713123355468</v>
      </c>
      <c r="IY59" s="40">
        <f t="shared" si="108"/>
        <v>7132.9366140548682</v>
      </c>
    </row>
    <row r="60" spans="2:259" x14ac:dyDescent="0.2">
      <c r="B60" t="s">
        <v>218</v>
      </c>
      <c r="C60">
        <v>8.3000000000000007</v>
      </c>
      <c r="D60" s="17"/>
      <c r="E60">
        <v>7.1</v>
      </c>
      <c r="F60" s="17"/>
      <c r="J60" s="94">
        <f t="shared" si="121"/>
        <v>2001</v>
      </c>
      <c r="K60" s="48">
        <f>'[16]LMDI-Prices'!EY147</f>
        <v>1.0464937923106121</v>
      </c>
      <c r="L60" s="12">
        <f t="shared" si="48"/>
        <v>0.95568765439557668</v>
      </c>
      <c r="M60" s="94">
        <f t="shared" si="49"/>
        <v>32768</v>
      </c>
      <c r="N60" s="12">
        <f t="shared" si="37"/>
        <v>0.95568765439557668</v>
      </c>
      <c r="Q60" s="739">
        <v>2001</v>
      </c>
      <c r="R60" s="721">
        <f>HDD_by_Division18!B65</f>
        <v>6202</v>
      </c>
      <c r="S60" s="38">
        <f>HDD_by_Division18!C65</f>
        <v>5541</v>
      </c>
      <c r="T60" s="94">
        <f t="shared" si="22"/>
        <v>5702.2195121951227</v>
      </c>
      <c r="V60">
        <f>CDD_by_Division18!B65</f>
        <v>464</v>
      </c>
      <c r="W60">
        <f>CDD_by_Division18!C65</f>
        <v>623</v>
      </c>
      <c r="X60" s="94">
        <f t="shared" si="23"/>
        <v>592.36697247706422</v>
      </c>
      <c r="Z60" s="325">
        <f t="shared" si="127"/>
        <v>0.99993669719217448</v>
      </c>
      <c r="AB60" s="738">
        <v>2001</v>
      </c>
      <c r="AC60" s="94">
        <f t="shared" si="213"/>
        <v>5702.2195121951227</v>
      </c>
      <c r="AD60" s="94">
        <f t="shared" si="214"/>
        <v>592.36697247706422</v>
      </c>
      <c r="AE60" s="94">
        <v>32</v>
      </c>
      <c r="AF60" s="94">
        <f t="shared" si="109"/>
        <v>1024</v>
      </c>
      <c r="AG60" s="94">
        <f t="shared" si="110"/>
        <v>32768</v>
      </c>
      <c r="AH60" s="9">
        <f>'Regional_intensity (aggregate)'!E37</f>
        <v>14.342063248336949</v>
      </c>
      <c r="AI60" s="9">
        <f t="shared" si="148"/>
        <v>14.696837810690269</v>
      </c>
      <c r="AJ60" s="9">
        <f t="shared" si="173"/>
        <v>14.519924605636101</v>
      </c>
      <c r="AK60" s="9">
        <f t="shared" si="149"/>
        <v>14.879098861680822</v>
      </c>
      <c r="AL60" s="327">
        <f t="shared" si="174"/>
        <v>0.98775053162258752</v>
      </c>
      <c r="AN60" s="97">
        <f t="shared" si="128"/>
        <v>2001</v>
      </c>
      <c r="AO60" s="105">
        <f t="shared" ref="AO60:AO69" si="217">R60</f>
        <v>6202</v>
      </c>
      <c r="AP60" s="106">
        <v>5323</v>
      </c>
      <c r="AQ60" s="94">
        <f t="shared" si="129"/>
        <v>5547.8604651162777</v>
      </c>
      <c r="AS60" s="325">
        <f t="shared" si="130"/>
        <v>0.89643902078360838</v>
      </c>
      <c r="AT60" s="281"/>
      <c r="AU60" s="738">
        <v>2001</v>
      </c>
      <c r="AV60" s="94">
        <f t="shared" si="175"/>
        <v>5547.8604651162777</v>
      </c>
      <c r="AW60" s="94">
        <f t="shared" si="176"/>
        <v>177531.53488372089</v>
      </c>
      <c r="AX60" s="94">
        <v>32</v>
      </c>
      <c r="AY60" s="94">
        <f t="shared" si="150"/>
        <v>1024</v>
      </c>
      <c r="AZ60" s="17">
        <f t="shared" si="57"/>
        <v>0.95568765439557668</v>
      </c>
      <c r="BA60">
        <f t="shared" si="177"/>
        <v>2001</v>
      </c>
      <c r="BB60" s="17">
        <f>'Regional_intensity (aggregate)'!D37</f>
        <v>51.927243332438024</v>
      </c>
      <c r="BC60" s="9">
        <f t="shared" si="151"/>
        <v>48.678562761872485</v>
      </c>
      <c r="BD60" s="9">
        <f t="shared" si="178"/>
        <v>55.928578125301136</v>
      </c>
      <c r="BE60" s="9">
        <f t="shared" si="152"/>
        <v>52.429565402214379</v>
      </c>
      <c r="BF60" s="327">
        <f t="shared" si="179"/>
        <v>0.92845634688050516</v>
      </c>
      <c r="BG60" s="281"/>
      <c r="BH60" s="281"/>
      <c r="BJ60" s="49"/>
      <c r="BL60" s="739">
        <v>2001</v>
      </c>
      <c r="BM60" s="38">
        <f>HDD_by_Division18!D65</f>
        <v>5844</v>
      </c>
      <c r="BN60" s="38">
        <f>HDD_by_Division18!E65</f>
        <v>6221</v>
      </c>
      <c r="BO60" s="38">
        <f t="shared" si="24"/>
        <v>6100.7586206896558</v>
      </c>
      <c r="BQ60" s="38">
        <f>CDD_by_Division18!D65</f>
        <v>722</v>
      </c>
      <c r="BR60" s="38">
        <f>CDD_by_Division18!E65</f>
        <v>994</v>
      </c>
      <c r="BS60" s="94">
        <f t="shared" si="32"/>
        <v>814.87804878048792</v>
      </c>
      <c r="BU60" s="325">
        <f t="shared" si="131"/>
        <v>0.99533015691194204</v>
      </c>
      <c r="BW60" s="738">
        <v>2001</v>
      </c>
      <c r="BX60" s="94">
        <f t="shared" si="153"/>
        <v>6100.7586206896558</v>
      </c>
      <c r="BY60" s="94">
        <f t="shared" si="215"/>
        <v>814.87804878048792</v>
      </c>
      <c r="BZ60" s="94">
        <v>32</v>
      </c>
      <c r="CA60" s="94">
        <f t="shared" si="112"/>
        <v>1024</v>
      </c>
      <c r="CB60" s="94">
        <f t="shared" si="113"/>
        <v>32768</v>
      </c>
      <c r="CC60" s="94">
        <f t="shared" si="180"/>
        <v>2001</v>
      </c>
      <c r="CD60" s="9">
        <f>'Regional_intensity (aggregate)'!S37</f>
        <v>20.213203304697412</v>
      </c>
      <c r="CE60" s="9">
        <f t="shared" si="181"/>
        <v>20.213666909574052</v>
      </c>
      <c r="CF60" s="9">
        <f t="shared" si="182"/>
        <v>20.366382737834318</v>
      </c>
      <c r="CG60" s="9">
        <f t="shared" si="154"/>
        <v>20.366849855995376</v>
      </c>
      <c r="CH60" s="327">
        <f t="shared" si="183"/>
        <v>0.99247881005141148</v>
      </c>
      <c r="CK60" s="97">
        <f t="shared" si="132"/>
        <v>2001</v>
      </c>
      <c r="CL60" s="105">
        <f t="shared" si="133"/>
        <v>5844</v>
      </c>
      <c r="CM60" s="106">
        <f t="shared" si="134"/>
        <v>6221</v>
      </c>
      <c r="CN60" s="94">
        <f t="shared" si="135"/>
        <v>5948</v>
      </c>
      <c r="CP60" s="325">
        <f t="shared" si="136"/>
        <v>0.9097340470844868</v>
      </c>
      <c r="CR60">
        <f t="shared" si="216"/>
        <v>2001</v>
      </c>
      <c r="CS60" s="94">
        <f t="shared" si="184"/>
        <v>5948</v>
      </c>
      <c r="CT60" s="94">
        <f t="shared" si="185"/>
        <v>190336</v>
      </c>
      <c r="CU60" s="94">
        <v>32</v>
      </c>
      <c r="CV60" s="94">
        <f t="shared" si="114"/>
        <v>1024</v>
      </c>
      <c r="CW60" s="9">
        <f t="shared" si="70"/>
        <v>0.95568765439557668</v>
      </c>
      <c r="CX60">
        <f t="shared" si="186"/>
        <v>2001</v>
      </c>
      <c r="CY60" s="9">
        <f>'Regional_intensity (aggregate)'!R37</f>
        <v>50.684103352575228</v>
      </c>
      <c r="CZ60" s="9">
        <f t="shared" si="155"/>
        <v>50.046597385120151</v>
      </c>
      <c r="DA60" s="9">
        <f t="shared" si="187"/>
        <v>53.723762753716173</v>
      </c>
      <c r="DB60" s="9">
        <f t="shared" si="156"/>
        <v>53.048023871420355</v>
      </c>
      <c r="DC60" s="327">
        <f t="shared" si="188"/>
        <v>0.94342057880280017</v>
      </c>
      <c r="DD60" s="371"/>
      <c r="DE60" s="49"/>
      <c r="DF60" s="49"/>
      <c r="DH60" s="97">
        <v>2001</v>
      </c>
      <c r="DI60" s="38">
        <f>HDD_by_Division18!F65</f>
        <v>2604</v>
      </c>
      <c r="DJ60" s="38">
        <f>HDD_by_Division18!G65</f>
        <v>3327</v>
      </c>
      <c r="DK60" s="38">
        <f>HDD_by_Division18!H65</f>
        <v>2162</v>
      </c>
      <c r="DL60" s="38">
        <f t="shared" si="33"/>
        <v>2635.755319148936</v>
      </c>
      <c r="DN60" s="38">
        <f>CDD_by_Division18!F65</f>
        <v>1897</v>
      </c>
      <c r="DO60" s="38">
        <f>CDD_by_Division18!G65</f>
        <v>1478</v>
      </c>
      <c r="DP60" s="38">
        <f>CDD_by_Division18!H65</f>
        <v>2543</v>
      </c>
      <c r="DQ60" s="38">
        <f t="shared" si="25"/>
        <v>2030.0680272108843</v>
      </c>
      <c r="DS60" s="325">
        <f t="shared" si="137"/>
        <v>0.98844963002889841</v>
      </c>
      <c r="DT60" s="281"/>
      <c r="DU60" s="738">
        <v>2001</v>
      </c>
      <c r="DV60" s="94">
        <f t="shared" si="189"/>
        <v>2635.755319148936</v>
      </c>
      <c r="DW60" s="94">
        <f t="shared" si="157"/>
        <v>2030.0680272108843</v>
      </c>
      <c r="DX60" s="94">
        <f t="shared" si="190"/>
        <v>64962.176870748299</v>
      </c>
      <c r="DY60" s="94">
        <v>32</v>
      </c>
      <c r="DZ60" s="94">
        <f t="shared" si="115"/>
        <v>1024</v>
      </c>
      <c r="EA60" s="94">
        <f t="shared" si="116"/>
        <v>32768</v>
      </c>
      <c r="EB60" s="94">
        <f t="shared" si="191"/>
        <v>2001</v>
      </c>
      <c r="EC60" s="9">
        <f>'Regional_intensity (aggregate)'!AG37</f>
        <v>30.518691110048433</v>
      </c>
      <c r="ED60" s="9">
        <f t="shared" si="158"/>
        <v>30.218993856036079</v>
      </c>
      <c r="EE60" s="9">
        <f t="shared" si="192"/>
        <v>31.005546183340059</v>
      </c>
      <c r="EF60" s="9">
        <f t="shared" si="159"/>
        <v>30.701067953366405</v>
      </c>
      <c r="EG60" s="327">
        <f t="shared" si="193"/>
        <v>0.98429780690161739</v>
      </c>
      <c r="EI60" s="97">
        <f t="shared" si="138"/>
        <v>2001</v>
      </c>
      <c r="EJ60" s="105">
        <f t="shared" si="139"/>
        <v>2604</v>
      </c>
      <c r="EK60" s="105">
        <f t="shared" si="140"/>
        <v>3327</v>
      </c>
      <c r="EL60" s="105">
        <f t="shared" si="141"/>
        <v>2162</v>
      </c>
      <c r="EM60" s="38">
        <f t="shared" si="142"/>
        <v>2576.3516483516491</v>
      </c>
      <c r="EO60" s="325">
        <f t="shared" si="143"/>
        <v>0.88925370066840148</v>
      </c>
      <c r="EQ60" s="738">
        <v>2001</v>
      </c>
      <c r="ER60" s="94">
        <f t="shared" si="194"/>
        <v>2576.3516483516491</v>
      </c>
      <c r="ES60" s="94">
        <f t="shared" si="195"/>
        <v>82443.252747252773</v>
      </c>
      <c r="ET60" s="94">
        <v>32</v>
      </c>
      <c r="EU60" s="94">
        <f t="shared" si="117"/>
        <v>1024</v>
      </c>
      <c r="EV60" s="17">
        <f t="shared" si="84"/>
        <v>0.95568765439557668</v>
      </c>
      <c r="EW60">
        <f t="shared" si="196"/>
        <v>2001</v>
      </c>
      <c r="EX60" s="9">
        <f>'Regional_intensity (aggregate)'!AF37</f>
        <v>22.304080653906642</v>
      </c>
      <c r="EY60" s="9">
        <f t="shared" si="160"/>
        <v>21.77653947421468</v>
      </c>
      <c r="EZ60" s="9">
        <f t="shared" si="197"/>
        <v>23.329751216555898</v>
      </c>
      <c r="FA60" s="9">
        <f t="shared" si="161"/>
        <v>22.777950643841137</v>
      </c>
      <c r="FB60" s="327">
        <f t="shared" si="198"/>
        <v>0.95603594084100685</v>
      </c>
      <c r="FC60" s="371"/>
      <c r="FD60" s="49"/>
      <c r="FE60" s="49"/>
      <c r="FG60" s="281"/>
      <c r="FH60" s="97">
        <v>2001</v>
      </c>
      <c r="FI60" s="38">
        <f>HDD_by_Division18!I65</f>
        <v>5004</v>
      </c>
      <c r="FJ60" s="38">
        <f>HDD_by_Division18!J65</f>
        <v>3545</v>
      </c>
      <c r="FK60" s="38">
        <f t="shared" si="34"/>
        <v>3896.5662650602403</v>
      </c>
      <c r="FM60" s="38">
        <f>CDD_by_Division18!I65</f>
        <v>1508</v>
      </c>
      <c r="FN60" s="38">
        <f>CDD_by_Division18!J65</f>
        <v>861</v>
      </c>
      <c r="FO60" s="94">
        <f t="shared" si="26"/>
        <v>1064.4929577464789</v>
      </c>
      <c r="FP60" s="94"/>
      <c r="FQ60" s="325">
        <f t="shared" si="144"/>
        <v>0.9990623448617163</v>
      </c>
      <c r="FR60" s="281"/>
      <c r="FS60" s="13">
        <v>2001</v>
      </c>
      <c r="FT60" s="94">
        <f t="shared" si="199"/>
        <v>3896.5662650602403</v>
      </c>
      <c r="FU60" s="94">
        <f t="shared" si="200"/>
        <v>1064.4929577464789</v>
      </c>
      <c r="FV60" s="94">
        <f t="shared" si="201"/>
        <v>34063.774647887323</v>
      </c>
      <c r="FW60" s="94">
        <v>32</v>
      </c>
      <c r="FX60" s="94">
        <f t="shared" si="162"/>
        <v>1024</v>
      </c>
      <c r="FY60" s="94">
        <f t="shared" si="163"/>
        <v>32768</v>
      </c>
      <c r="FZ60" s="94">
        <f t="shared" si="202"/>
        <v>2001</v>
      </c>
      <c r="GA60" s="9">
        <f>'Regional_intensity (aggregate)'!AT37</f>
        <v>19.234917075765502</v>
      </c>
      <c r="GB60" s="9">
        <f t="shared" si="164"/>
        <v>19.824214297935946</v>
      </c>
      <c r="GC60" s="9">
        <f t="shared" si="203"/>
        <v>19.078847917888975</v>
      </c>
      <c r="GD60" s="9">
        <f t="shared" si="165"/>
        <v>19.663363673061625</v>
      </c>
      <c r="GE60" s="327">
        <f t="shared" si="204"/>
        <v>1.0081802191908134</v>
      </c>
      <c r="GF60" s="282"/>
      <c r="GI60" s="97">
        <f t="shared" si="27"/>
        <v>2001</v>
      </c>
      <c r="GJ60" s="105">
        <f t="shared" si="28"/>
        <v>5004</v>
      </c>
      <c r="GK60" s="105">
        <f t="shared" si="29"/>
        <v>3545</v>
      </c>
      <c r="GL60" s="38">
        <f t="shared" si="145"/>
        <v>3957.326086956522</v>
      </c>
      <c r="GN60" s="325">
        <f t="shared" si="146"/>
        <v>0.94487263460339699</v>
      </c>
      <c r="GP60" s="738">
        <v>2001</v>
      </c>
      <c r="GQ60" s="94">
        <f t="shared" si="205"/>
        <v>3957.326086956522</v>
      </c>
      <c r="GR60" s="94">
        <f t="shared" si="206"/>
        <v>126634.4347826087</v>
      </c>
      <c r="GS60" s="94">
        <v>32</v>
      </c>
      <c r="GT60" s="94">
        <f t="shared" si="120"/>
        <v>1024</v>
      </c>
      <c r="GU60" s="17">
        <f t="shared" si="98"/>
        <v>0.95568765439557668</v>
      </c>
      <c r="GV60">
        <f t="shared" si="207"/>
        <v>2001</v>
      </c>
      <c r="GW60" s="9">
        <f>'Regional_intensity (aggregate)'!AS37</f>
        <v>33.621695312379792</v>
      </c>
      <c r="GX60" s="9">
        <f t="shared" si="166"/>
        <v>33.0913844008208</v>
      </c>
      <c r="GY60" s="9">
        <f t="shared" si="208"/>
        <v>33.948329118108873</v>
      </c>
      <c r="GZ60" s="9">
        <f t="shared" si="167"/>
        <v>33.41286625125278</v>
      </c>
      <c r="HA60" s="327">
        <f t="shared" si="209"/>
        <v>0.99037850126311966</v>
      </c>
      <c r="HB60" s="371"/>
      <c r="HD60" s="49"/>
      <c r="HF60">
        <f t="shared" si="168"/>
        <v>14.519924605636101</v>
      </c>
      <c r="HG60" s="282">
        <f t="shared" si="169"/>
        <v>20.366382737834318</v>
      </c>
      <c r="HH60" s="282">
        <f t="shared" si="170"/>
        <v>31.005546183340059</v>
      </c>
      <c r="HI60" s="282">
        <f t="shared" si="210"/>
        <v>19.078847917888975</v>
      </c>
      <c r="HK60">
        <f t="shared" si="171"/>
        <v>55.928578125301136</v>
      </c>
      <c r="HL60">
        <f t="shared" si="172"/>
        <v>53.723762753716173</v>
      </c>
      <c r="HM60">
        <f t="shared" si="211"/>
        <v>23.329751216555898</v>
      </c>
      <c r="HN60" s="17">
        <f t="shared" si="212"/>
        <v>33.948329118108873</v>
      </c>
      <c r="HQ60">
        <f t="shared" si="147"/>
        <v>2001</v>
      </c>
      <c r="HR60" s="17">
        <f t="shared" si="30"/>
        <v>0.99345988361626736</v>
      </c>
      <c r="HS60" s="17">
        <f t="shared" si="31"/>
        <v>0.90674771760007089</v>
      </c>
      <c r="HT60" s="17"/>
      <c r="HU60" s="620"/>
      <c r="HV60" s="17"/>
      <c r="HW60" s="17">
        <f>National!GB228</f>
        <v>0.13125923730666331</v>
      </c>
      <c r="HX60" s="17">
        <f>National!GC228</f>
        <v>0.21656777995106938</v>
      </c>
      <c r="HY60" s="17">
        <f>National!GD228</f>
        <v>0.47899629088181728</v>
      </c>
      <c r="HZ60" s="17">
        <f>National!GE228</f>
        <v>0.17317669186045007</v>
      </c>
      <c r="IA60" s="17">
        <f t="shared" si="102"/>
        <v>0.99065862775893576</v>
      </c>
      <c r="IB60" s="17"/>
      <c r="IC60" s="17">
        <f>National!GB310</f>
        <v>0.27936913784122969</v>
      </c>
      <c r="ID60" s="17">
        <f>National!GC310</f>
        <v>0.33403348025530977</v>
      </c>
      <c r="IE60" s="17">
        <f>National!GD310</f>
        <v>0.21113500469832944</v>
      </c>
      <c r="IF60" s="17">
        <f>National!GE310</f>
        <v>0.17546237720513119</v>
      </c>
      <c r="IG60" s="17">
        <f t="shared" si="103"/>
        <v>0.95014292745892215</v>
      </c>
      <c r="IH60" s="17"/>
      <c r="II60" s="620"/>
      <c r="IJ60" s="17"/>
      <c r="IK60" s="625">
        <f>National!AS228</f>
        <v>0.9905379715749526</v>
      </c>
      <c r="IL60" s="625">
        <f>National!AS310</f>
        <v>0.94973987957461081</v>
      </c>
      <c r="IN60">
        <f t="shared" si="122"/>
        <v>2001</v>
      </c>
      <c r="IO60" s="79">
        <f>National!H228</f>
        <v>4099.8829999999998</v>
      </c>
      <c r="IP60" s="40">
        <f t="shared" si="123"/>
        <v>4126.8732312331758</v>
      </c>
      <c r="IQ60" s="79">
        <f>National!H310</f>
        <v>6850.6639999999998</v>
      </c>
      <c r="IR60" s="40">
        <f t="shared" si="124"/>
        <v>7555.2040187450966</v>
      </c>
      <c r="IS60" s="94"/>
      <c r="IU60">
        <f t="shared" si="106"/>
        <v>2001</v>
      </c>
      <c r="IV60" s="40">
        <f t="shared" si="46"/>
        <v>4126.8732312331758</v>
      </c>
      <c r="IW60" s="40">
        <f t="shared" si="47"/>
        <v>4139.0467782685782</v>
      </c>
      <c r="IX60" s="40">
        <f t="shared" si="107"/>
        <v>7555.2040187450966</v>
      </c>
      <c r="IY60" s="40">
        <f t="shared" si="108"/>
        <v>7213.2003165629067</v>
      </c>
    </row>
    <row r="61" spans="2:259" x14ac:dyDescent="0.2">
      <c r="B61" t="s">
        <v>219</v>
      </c>
      <c r="C61">
        <v>2</v>
      </c>
      <c r="D61" s="111">
        <f>C61/C$60</f>
        <v>0.24096385542168672</v>
      </c>
      <c r="E61">
        <v>2.1</v>
      </c>
      <c r="F61" s="111">
        <f>E61/E$60</f>
        <v>0.29577464788732399</v>
      </c>
      <c r="J61" s="94">
        <f t="shared" si="121"/>
        <v>2002</v>
      </c>
      <c r="K61" s="48">
        <f>'[16]LMDI-Prices'!EY148</f>
        <v>0.86145445228192741</v>
      </c>
      <c r="L61" s="12">
        <f t="shared" si="48"/>
        <v>0.9329168536610869</v>
      </c>
      <c r="M61" s="94">
        <f t="shared" si="49"/>
        <v>35937</v>
      </c>
      <c r="N61" s="12">
        <f t="shared" si="37"/>
        <v>0.9329168536610869</v>
      </c>
      <c r="Q61" s="739">
        <v>2002</v>
      </c>
      <c r="R61" s="721">
        <f>HDD_by_Division18!B66</f>
        <v>6234</v>
      </c>
      <c r="S61" s="38">
        <f>HDD_by_Division18!C66</f>
        <v>5550</v>
      </c>
      <c r="T61" s="94">
        <f t="shared" si="22"/>
        <v>5716.829268292684</v>
      </c>
      <c r="V61">
        <f>CDD_by_Division18!B66</f>
        <v>508</v>
      </c>
      <c r="W61">
        <f>CDD_by_Division18!C66</f>
        <v>772</v>
      </c>
      <c r="X61" s="94">
        <f t="shared" si="23"/>
        <v>721.13761467889913</v>
      </c>
      <c r="Z61" s="325">
        <f t="shared" si="127"/>
        <v>1.0137159077944506</v>
      </c>
      <c r="AB61" s="738">
        <v>2002</v>
      </c>
      <c r="AC61" s="94">
        <f t="shared" si="213"/>
        <v>5716.829268292684</v>
      </c>
      <c r="AD61" s="94">
        <f t="shared" si="214"/>
        <v>721.13761467889913</v>
      </c>
      <c r="AE61" s="94">
        <v>33</v>
      </c>
      <c r="AF61" s="94">
        <f t="shared" si="109"/>
        <v>1089</v>
      </c>
      <c r="AG61" s="94">
        <f t="shared" si="110"/>
        <v>35937</v>
      </c>
      <c r="AH61" s="9">
        <f>'Regional_intensity (aggregate)'!E38</f>
        <v>14.975470354846628</v>
      </c>
      <c r="AI61" s="9">
        <f t="shared" si="148"/>
        <v>15.143259855963667</v>
      </c>
      <c r="AJ61" s="9">
        <f t="shared" si="173"/>
        <v>14.806471701791885</v>
      </c>
      <c r="AK61" s="9">
        <f t="shared" si="149"/>
        <v>14.972367693121679</v>
      </c>
      <c r="AL61" s="327">
        <f t="shared" si="174"/>
        <v>1.0114138368990562</v>
      </c>
      <c r="AN61" s="97">
        <f t="shared" si="128"/>
        <v>2002</v>
      </c>
      <c r="AO61" s="105">
        <f t="shared" si="217"/>
        <v>6234</v>
      </c>
      <c r="AP61" s="106">
        <f t="shared" ref="AP61:AP69" si="218">S61</f>
        <v>5550</v>
      </c>
      <c r="AQ61" s="94">
        <f t="shared" si="129"/>
        <v>5724.9767441860449</v>
      </c>
      <c r="AS61" s="325">
        <f t="shared" si="130"/>
        <v>0.91871272857926689</v>
      </c>
      <c r="AT61" s="281"/>
      <c r="AU61" s="738">
        <v>2002</v>
      </c>
      <c r="AV61" s="94">
        <f t="shared" si="175"/>
        <v>5724.9767441860449</v>
      </c>
      <c r="AW61" s="94">
        <f t="shared" si="176"/>
        <v>188924.23255813948</v>
      </c>
      <c r="AX61" s="94">
        <v>33</v>
      </c>
      <c r="AY61" s="94">
        <f t="shared" si="150"/>
        <v>1089</v>
      </c>
      <c r="AZ61" s="17">
        <f t="shared" si="57"/>
        <v>0.9329168536610869</v>
      </c>
      <c r="BA61">
        <f t="shared" si="177"/>
        <v>2002</v>
      </c>
      <c r="BB61" s="17">
        <f>'Regional_intensity (aggregate)'!D38</f>
        <v>49.849042072508432</v>
      </c>
      <c r="BC61" s="9">
        <f t="shared" si="151"/>
        <v>49.439290821923443</v>
      </c>
      <c r="BD61" s="9">
        <f t="shared" si="178"/>
        <v>52.341563704650092</v>
      </c>
      <c r="BE61" s="9">
        <f t="shared" si="152"/>
        <v>51.91132432002243</v>
      </c>
      <c r="BF61" s="327">
        <f t="shared" si="179"/>
        <v>0.95237968727479538</v>
      </c>
      <c r="BG61" s="281"/>
      <c r="BH61" s="281"/>
      <c r="BJ61" s="49"/>
      <c r="BL61" s="739">
        <v>2002</v>
      </c>
      <c r="BM61" s="38">
        <f>HDD_by_Division18!D66</f>
        <v>6128</v>
      </c>
      <c r="BN61" s="38">
        <f>HDD_by_Division18!E66</f>
        <v>6485</v>
      </c>
      <c r="BO61" s="38">
        <f t="shared" si="24"/>
        <v>6381.3793103448279</v>
      </c>
      <c r="BQ61" s="38">
        <f>CDD_by_Division18!D66</f>
        <v>899</v>
      </c>
      <c r="BR61" s="38">
        <f>CDD_by_Division18!E66</f>
        <v>1045</v>
      </c>
      <c r="BS61" s="94">
        <f t="shared" si="32"/>
        <v>948.8536585365855</v>
      </c>
      <c r="BU61" s="325">
        <f t="shared" si="131"/>
        <v>1.0146914001460547</v>
      </c>
      <c r="BW61" s="738">
        <v>2002</v>
      </c>
      <c r="BX61" s="94">
        <f t="shared" si="153"/>
        <v>6381.3793103448279</v>
      </c>
      <c r="BY61" s="94">
        <f t="shared" si="215"/>
        <v>948.8536585365855</v>
      </c>
      <c r="BZ61" s="94">
        <v>33</v>
      </c>
      <c r="CA61" s="94">
        <f t="shared" si="112"/>
        <v>1089</v>
      </c>
      <c r="CB61" s="94">
        <f t="shared" si="113"/>
        <v>35937</v>
      </c>
      <c r="CC61" s="94">
        <f t="shared" si="180"/>
        <v>2002</v>
      </c>
      <c r="CD61" s="9">
        <f>'Regional_intensity (aggregate)'!S38</f>
        <v>21.193455054179921</v>
      </c>
      <c r="CE61" s="9">
        <f t="shared" si="181"/>
        <v>20.914936531760311</v>
      </c>
      <c r="CF61" s="9">
        <f t="shared" si="182"/>
        <v>20.775062240341153</v>
      </c>
      <c r="CG61" s="9">
        <f t="shared" si="154"/>
        <v>20.502042120518169</v>
      </c>
      <c r="CH61" s="327">
        <f t="shared" si="183"/>
        <v>1.0201391846146353</v>
      </c>
      <c r="CK61" s="97">
        <f t="shared" si="132"/>
        <v>2002</v>
      </c>
      <c r="CL61" s="105">
        <f t="shared" si="133"/>
        <v>6128</v>
      </c>
      <c r="CM61" s="106">
        <f t="shared" si="134"/>
        <v>6485</v>
      </c>
      <c r="CN61" s="94">
        <f t="shared" si="135"/>
        <v>6226.4827586206902</v>
      </c>
      <c r="CP61" s="325">
        <f t="shared" si="136"/>
        <v>0.94316562772709533</v>
      </c>
      <c r="CR61">
        <f t="shared" si="216"/>
        <v>2002</v>
      </c>
      <c r="CS61" s="94">
        <f t="shared" si="184"/>
        <v>6226.4827586206902</v>
      </c>
      <c r="CT61" s="94">
        <f t="shared" si="185"/>
        <v>205473.93103448278</v>
      </c>
      <c r="CU61" s="94">
        <v>33</v>
      </c>
      <c r="CV61" s="94">
        <f t="shared" si="114"/>
        <v>1089</v>
      </c>
      <c r="CW61" s="9">
        <f t="shared" si="70"/>
        <v>0.9329168536610869</v>
      </c>
      <c r="CX61">
        <f t="shared" si="186"/>
        <v>2002</v>
      </c>
      <c r="CY61" s="9">
        <f>'Regional_intensity (aggregate)'!R38</f>
        <v>52.476363916753279</v>
      </c>
      <c r="CZ61" s="9">
        <f t="shared" si="155"/>
        <v>51.03992998557861</v>
      </c>
      <c r="DA61" s="9">
        <f t="shared" si="187"/>
        <v>53.718779257657047</v>
      </c>
      <c r="DB61" s="9">
        <f t="shared" si="156"/>
        <v>52.248336728723636</v>
      </c>
      <c r="DC61" s="327">
        <f t="shared" si="188"/>
        <v>0.97687186198061871</v>
      </c>
      <c r="DD61" s="371"/>
      <c r="DE61" s="49"/>
      <c r="DF61" s="49"/>
      <c r="DH61" s="97">
        <v>2002</v>
      </c>
      <c r="DI61" s="38">
        <f>HDD_by_Division18!F66</f>
        <v>2664</v>
      </c>
      <c r="DJ61" s="38">
        <f>HDD_by_Division18!G66</f>
        <v>3443</v>
      </c>
      <c r="DK61" s="38">
        <f>HDD_by_Division18!H66</f>
        <v>2292</v>
      </c>
      <c r="DL61" s="38">
        <f t="shared" si="33"/>
        <v>2724.0744680851062</v>
      </c>
      <c r="DN61" s="38">
        <f>CDD_by_Division18!F66</f>
        <v>2182</v>
      </c>
      <c r="DO61" s="38">
        <f>CDD_by_Division18!G66</f>
        <v>1757</v>
      </c>
      <c r="DP61" s="38">
        <f>CDD_by_Division18!H66</f>
        <v>2515</v>
      </c>
      <c r="DQ61" s="38">
        <f t="shared" si="25"/>
        <v>2217.0102040816328</v>
      </c>
      <c r="DS61" s="325">
        <f t="shared" si="137"/>
        <v>1.0097917519208011</v>
      </c>
      <c r="DT61" s="281"/>
      <c r="DU61" s="738">
        <v>2002</v>
      </c>
      <c r="DV61" s="94">
        <f t="shared" si="189"/>
        <v>2724.0744680851062</v>
      </c>
      <c r="DW61" s="94">
        <f t="shared" si="157"/>
        <v>2217.0102040816328</v>
      </c>
      <c r="DX61" s="94">
        <f t="shared" si="190"/>
        <v>73161.336734693876</v>
      </c>
      <c r="DY61" s="94">
        <v>33</v>
      </c>
      <c r="DZ61" s="94">
        <f t="shared" si="115"/>
        <v>1089</v>
      </c>
      <c r="EA61" s="94">
        <f t="shared" si="116"/>
        <v>35937</v>
      </c>
      <c r="EB61" s="94">
        <f t="shared" si="191"/>
        <v>2002</v>
      </c>
      <c r="EC61" s="9">
        <f>'Regional_intensity (aggregate)'!AG38</f>
        <v>31.714568780639159</v>
      </c>
      <c r="ED61" s="9">
        <f t="shared" si="158"/>
        <v>31.148080000996647</v>
      </c>
      <c r="EE61" s="9">
        <f t="shared" si="192"/>
        <v>31.245527030746608</v>
      </c>
      <c r="EF61" s="9">
        <f t="shared" si="159"/>
        <v>30.687416321458318</v>
      </c>
      <c r="EG61" s="327">
        <f t="shared" si="193"/>
        <v>1.015011484665661</v>
      </c>
      <c r="EI61" s="97">
        <f t="shared" si="138"/>
        <v>2002</v>
      </c>
      <c r="EJ61" s="105">
        <f t="shared" si="139"/>
        <v>2664</v>
      </c>
      <c r="EK61" s="105">
        <f t="shared" si="140"/>
        <v>3443</v>
      </c>
      <c r="EL61" s="105">
        <f t="shared" si="141"/>
        <v>2292</v>
      </c>
      <c r="EM61" s="38">
        <f t="shared" si="142"/>
        <v>2672.5824175824182</v>
      </c>
      <c r="EO61" s="325">
        <f t="shared" si="143"/>
        <v>0.9132395692393005</v>
      </c>
      <c r="EQ61" s="738">
        <v>2002</v>
      </c>
      <c r="ER61" s="94">
        <f t="shared" si="194"/>
        <v>2672.5824175824182</v>
      </c>
      <c r="ES61" s="94">
        <f t="shared" si="195"/>
        <v>88195.219780219806</v>
      </c>
      <c r="ET61" s="94">
        <v>33</v>
      </c>
      <c r="EU61" s="94">
        <f t="shared" si="117"/>
        <v>1089</v>
      </c>
      <c r="EV61" s="17">
        <f t="shared" si="84"/>
        <v>0.9329168536610869</v>
      </c>
      <c r="EW61">
        <f t="shared" si="196"/>
        <v>2002</v>
      </c>
      <c r="EX61" s="9">
        <f>'Regional_intensity (aggregate)'!AF38</f>
        <v>21.800410445289977</v>
      </c>
      <c r="EY61" s="9">
        <f t="shared" si="160"/>
        <v>21.843462036536515</v>
      </c>
      <c r="EZ61" s="9">
        <f t="shared" si="197"/>
        <v>22.209883797934602</v>
      </c>
      <c r="FA61" s="9">
        <f t="shared" si="161"/>
        <v>22.253744019800671</v>
      </c>
      <c r="FB61" s="327">
        <f t="shared" si="198"/>
        <v>0.98156346262907046</v>
      </c>
      <c r="FC61" s="371"/>
      <c r="FD61" s="49"/>
      <c r="FE61" s="49"/>
      <c r="FG61" s="281"/>
      <c r="FH61" s="97">
        <v>2002</v>
      </c>
      <c r="FI61" s="38">
        <f>HDD_by_Division18!I66</f>
        <v>5197</v>
      </c>
      <c r="FJ61" s="38">
        <f>HDD_by_Division18!J66</f>
        <v>3510</v>
      </c>
      <c r="FK61" s="38">
        <f t="shared" si="34"/>
        <v>3916.5060240963849</v>
      </c>
      <c r="FM61" s="38">
        <f>CDD_by_Division18!I66</f>
        <v>1467</v>
      </c>
      <c r="FN61" s="38">
        <f>CDD_by_Division18!J66</f>
        <v>783</v>
      </c>
      <c r="FO61" s="94">
        <f t="shared" si="26"/>
        <v>996.33802816901402</v>
      </c>
      <c r="FP61" s="94"/>
      <c r="FQ61" s="325">
        <f t="shared" si="144"/>
        <v>0.9971023113126648</v>
      </c>
      <c r="FR61" s="281"/>
      <c r="FS61" s="13">
        <v>2002</v>
      </c>
      <c r="FT61" s="94">
        <f t="shared" si="199"/>
        <v>3916.5060240963849</v>
      </c>
      <c r="FU61" s="94">
        <f t="shared" si="200"/>
        <v>996.33802816901402</v>
      </c>
      <c r="FV61" s="94">
        <f t="shared" si="201"/>
        <v>32879.15492957746</v>
      </c>
      <c r="FW61" s="94">
        <v>33</v>
      </c>
      <c r="FX61" s="94">
        <f t="shared" si="162"/>
        <v>1089</v>
      </c>
      <c r="FY61" s="94">
        <f t="shared" si="163"/>
        <v>35937</v>
      </c>
      <c r="FZ61" s="94">
        <f t="shared" si="202"/>
        <v>2002</v>
      </c>
      <c r="GA61" s="9">
        <f>'Regional_intensity (aggregate)'!AT38</f>
        <v>19.117160444813162</v>
      </c>
      <c r="GB61" s="9">
        <f t="shared" si="164"/>
        <v>19.691247318774209</v>
      </c>
      <c r="GC61" s="9">
        <f t="shared" si="203"/>
        <v>19.061390475059067</v>
      </c>
      <c r="GD61" s="9">
        <f t="shared" si="165"/>
        <v>19.633802581070686</v>
      </c>
      <c r="GE61" s="327">
        <f t="shared" si="204"/>
        <v>1.0029258080530414</v>
      </c>
      <c r="GF61" s="282"/>
      <c r="GI61" s="97">
        <f t="shared" si="27"/>
        <v>2002</v>
      </c>
      <c r="GJ61" s="105">
        <f t="shared" ref="GJ61:GJ69" si="219">FI61</f>
        <v>5197</v>
      </c>
      <c r="GK61" s="105">
        <f t="shared" ref="GK61:GK69" si="220">FJ61</f>
        <v>3510</v>
      </c>
      <c r="GL61" s="38">
        <f t="shared" si="145"/>
        <v>3986.7608695652175</v>
      </c>
      <c r="GN61" s="325">
        <f t="shared" si="146"/>
        <v>0.9493712766306317</v>
      </c>
      <c r="GP61" s="738">
        <v>2002</v>
      </c>
      <c r="GQ61" s="94">
        <f t="shared" si="205"/>
        <v>3986.7608695652175</v>
      </c>
      <c r="GR61" s="94">
        <f t="shared" si="206"/>
        <v>131563.10869565219</v>
      </c>
      <c r="GS61" s="94">
        <v>33</v>
      </c>
      <c r="GT61" s="94">
        <f t="shared" si="120"/>
        <v>1089</v>
      </c>
      <c r="GU61" s="17">
        <f t="shared" si="98"/>
        <v>0.9329168536610869</v>
      </c>
      <c r="GV61">
        <f t="shared" si="207"/>
        <v>2002</v>
      </c>
      <c r="GW61" s="9">
        <f>'Regional_intensity (aggregate)'!AS38</f>
        <v>32.845494157682474</v>
      </c>
      <c r="GX61" s="9">
        <f t="shared" si="166"/>
        <v>32.840393349503799</v>
      </c>
      <c r="GY61" s="9">
        <f t="shared" si="208"/>
        <v>32.989441278018376</v>
      </c>
      <c r="GZ61" s="9">
        <f t="shared" si="167"/>
        <v>32.984318115277304</v>
      </c>
      <c r="HA61" s="327">
        <f t="shared" si="209"/>
        <v>0.99563656992178828</v>
      </c>
      <c r="HB61" s="371"/>
      <c r="HD61" s="49"/>
      <c r="HF61">
        <f t="shared" si="168"/>
        <v>14.806471701791885</v>
      </c>
      <c r="HG61" s="282">
        <f t="shared" si="169"/>
        <v>20.775062240341153</v>
      </c>
      <c r="HH61" s="282">
        <f t="shared" si="170"/>
        <v>31.245527030746608</v>
      </c>
      <c r="HI61" s="282">
        <f t="shared" si="210"/>
        <v>19.061390475059067</v>
      </c>
      <c r="HK61">
        <f t="shared" si="171"/>
        <v>52.341563704650092</v>
      </c>
      <c r="HL61">
        <f t="shared" si="172"/>
        <v>53.718779257657047</v>
      </c>
      <c r="HM61">
        <f t="shared" si="211"/>
        <v>22.209883797934602</v>
      </c>
      <c r="HN61" s="17">
        <f t="shared" si="212"/>
        <v>32.989441278018376</v>
      </c>
      <c r="HQ61">
        <f t="shared" ref="HQ61:HQ66" si="221">HQ60+1</f>
        <v>2002</v>
      </c>
      <c r="HR61" s="17">
        <f t="shared" si="30"/>
        <v>1.0092929733252971</v>
      </c>
      <c r="HS61" s="17">
        <f t="shared" si="31"/>
        <v>0.93073546885929803</v>
      </c>
      <c r="HT61" s="17"/>
      <c r="HU61" s="620"/>
      <c r="HV61" s="17"/>
      <c r="HW61" s="17">
        <f>National!GB229</f>
        <v>0.13084076455766738</v>
      </c>
      <c r="HX61" s="17">
        <f>National!GC229</f>
        <v>0.21662547392340858</v>
      </c>
      <c r="HY61" s="17">
        <f>National!GD229</f>
        <v>0.48164296531028716</v>
      </c>
      <c r="HZ61" s="17">
        <f>National!GE229</f>
        <v>0.17089079620863687</v>
      </c>
      <c r="IA61" s="17">
        <f t="shared" si="102"/>
        <v>1.0135862252138021</v>
      </c>
      <c r="IB61" s="17"/>
      <c r="IC61" s="17">
        <f>National!GB311</f>
        <v>0.27901347254568831</v>
      </c>
      <c r="ID61" s="17">
        <f>National!GC311</f>
        <v>0.33195867122526712</v>
      </c>
      <c r="IE61" s="17">
        <f>National!GD311</f>
        <v>0.21010509560216448</v>
      </c>
      <c r="IF61" s="17">
        <f>National!GE311</f>
        <v>0.17892276062688012</v>
      </c>
      <c r="IG61" s="17">
        <f t="shared" si="103"/>
        <v>0.97438137781571266</v>
      </c>
      <c r="IH61" s="17"/>
      <c r="II61" s="620"/>
      <c r="IJ61" s="17"/>
      <c r="IK61" s="625">
        <f>National!AS229</f>
        <v>1.0136399758678989</v>
      </c>
      <c r="IL61" s="625">
        <f>National!AS311</f>
        <v>0.97423070108404719</v>
      </c>
      <c r="IN61">
        <f t="shared" ref="IN61:IN66" si="222">HQ61</f>
        <v>2002</v>
      </c>
      <c r="IO61" s="79">
        <f>National!H229</f>
        <v>4316.7960000000003</v>
      </c>
      <c r="IP61" s="40">
        <f t="shared" si="123"/>
        <v>4277.0494931491894</v>
      </c>
      <c r="IQ61" s="79">
        <f>National!H311</f>
        <v>6895.0470000000005</v>
      </c>
      <c r="IR61" s="40">
        <f t="shared" ref="IR61:IR66" si="223">IQ61/HS61</f>
        <v>7408.170453040234</v>
      </c>
      <c r="IS61" s="94"/>
      <c r="IU61">
        <f t="shared" si="106"/>
        <v>2002</v>
      </c>
      <c r="IV61" s="40">
        <f t="shared" si="46"/>
        <v>4277.0494931491894</v>
      </c>
      <c r="IW61" s="40">
        <f t="shared" si="47"/>
        <v>4258.7073347258947</v>
      </c>
      <c r="IX61" s="40">
        <f t="shared" si="107"/>
        <v>7408.170453040234</v>
      </c>
      <c r="IY61" s="40">
        <f t="shared" si="108"/>
        <v>7077.4273406983948</v>
      </c>
    </row>
    <row r="62" spans="2:259" x14ac:dyDescent="0.2">
      <c r="B62" t="s">
        <v>220</v>
      </c>
      <c r="C62">
        <v>6.3</v>
      </c>
      <c r="D62" s="111">
        <f>C62/C$60</f>
        <v>0.75903614457831314</v>
      </c>
      <c r="E62">
        <v>5.0999999999999996</v>
      </c>
      <c r="F62" s="111">
        <f>E62/E$60</f>
        <v>0.71830985915492951</v>
      </c>
      <c r="J62" s="94">
        <f t="shared" si="121"/>
        <v>2003</v>
      </c>
      <c r="K62" s="48">
        <f>'[16]LMDI-Prices'!EY149</f>
        <v>1.0123392332620331</v>
      </c>
      <c r="L62" s="12">
        <f t="shared" si="48"/>
        <v>0.96805684889245525</v>
      </c>
      <c r="M62" s="94">
        <f t="shared" si="49"/>
        <v>39304</v>
      </c>
      <c r="N62" s="12">
        <f t="shared" si="37"/>
        <v>0.96805684889245525</v>
      </c>
      <c r="Q62" s="739">
        <v>2003</v>
      </c>
      <c r="R62" s="721">
        <f>HDD_by_Division18!B67</f>
        <v>6975</v>
      </c>
      <c r="S62" s="38">
        <f>HDD_by_Division18!C67</f>
        <v>6258</v>
      </c>
      <c r="T62" s="94">
        <f t="shared" si="22"/>
        <v>6432.8780487804888</v>
      </c>
      <c r="V62">
        <f>CDD_by_Division18!B67</f>
        <v>475</v>
      </c>
      <c r="W62">
        <f>CDD_by_Division18!C67</f>
        <v>615</v>
      </c>
      <c r="X62" s="94">
        <f t="shared" si="23"/>
        <v>588.02752293577987</v>
      </c>
      <c r="Z62" s="325">
        <f t="shared" si="127"/>
        <v>1.0105762700451266</v>
      </c>
      <c r="AB62" s="738">
        <v>2003</v>
      </c>
      <c r="AC62" s="94">
        <f t="shared" si="213"/>
        <v>6432.8780487804888</v>
      </c>
      <c r="AD62" s="94">
        <f t="shared" si="214"/>
        <v>588.02752293577987</v>
      </c>
      <c r="AE62" s="94">
        <v>34</v>
      </c>
      <c r="AF62" s="94">
        <f t="shared" si="109"/>
        <v>1156</v>
      </c>
      <c r="AG62" s="94">
        <f t="shared" si="110"/>
        <v>39304</v>
      </c>
      <c r="AH62" s="9">
        <f>'Regional_intensity (aggregate)'!E39</f>
        <v>15.206051453599452</v>
      </c>
      <c r="AI62" s="9">
        <f t="shared" si="148"/>
        <v>15.270330416353961</v>
      </c>
      <c r="AJ62" s="9">
        <f t="shared" si="173"/>
        <v>14.995124298706635</v>
      </c>
      <c r="AK62" s="9">
        <f t="shared" si="149"/>
        <v>15.058511630995822</v>
      </c>
      <c r="AL62" s="327">
        <f t="shared" si="174"/>
        <v>1.0140663825581633</v>
      </c>
      <c r="AN62" s="97">
        <f t="shared" si="128"/>
        <v>2003</v>
      </c>
      <c r="AO62" s="105">
        <f t="shared" si="217"/>
        <v>6975</v>
      </c>
      <c r="AP62" s="106">
        <f t="shared" si="218"/>
        <v>6258</v>
      </c>
      <c r="AQ62" s="94">
        <f t="shared" si="129"/>
        <v>6441.4186046511613</v>
      </c>
      <c r="AS62" s="325">
        <f t="shared" si="130"/>
        <v>1.0057769944646162</v>
      </c>
      <c r="AT62" s="281"/>
      <c r="AU62" s="738">
        <v>2003</v>
      </c>
      <c r="AV62" s="94">
        <f t="shared" si="175"/>
        <v>6441.4186046511613</v>
      </c>
      <c r="AW62" s="94">
        <f t="shared" si="176"/>
        <v>219008.23255813948</v>
      </c>
      <c r="AX62" s="94">
        <v>34</v>
      </c>
      <c r="AY62" s="94">
        <f t="shared" si="150"/>
        <v>1156</v>
      </c>
      <c r="AZ62" s="17">
        <f t="shared" si="57"/>
        <v>0.96805684889245525</v>
      </c>
      <c r="BA62">
        <f t="shared" si="177"/>
        <v>2003</v>
      </c>
      <c r="BB62" s="17">
        <f>'Regional_intensity (aggregate)'!D39</f>
        <v>55.134295483828424</v>
      </c>
      <c r="BC62" s="9">
        <f t="shared" si="151"/>
        <v>53.970929110141185</v>
      </c>
      <c r="BD62" s="9">
        <f t="shared" si="178"/>
        <v>52.354953068996885</v>
      </c>
      <c r="BE62" s="9">
        <f t="shared" si="152"/>
        <v>51.250232470647902</v>
      </c>
      <c r="BF62" s="327">
        <f t="shared" si="179"/>
        <v>1.0530865228962909</v>
      </c>
      <c r="BG62" s="281"/>
      <c r="BH62" s="281"/>
      <c r="BJ62" s="49"/>
      <c r="BL62" s="739">
        <v>2003</v>
      </c>
      <c r="BM62" s="38">
        <f>HDD_by_Division18!D67</f>
        <v>6536</v>
      </c>
      <c r="BN62" s="38">
        <f>HDD_by_Division18!E67</f>
        <v>6593</v>
      </c>
      <c r="BO62" s="38">
        <f t="shared" si="24"/>
        <v>6672.2758620689656</v>
      </c>
      <c r="BQ62" s="38">
        <f>CDD_by_Division18!D67</f>
        <v>619</v>
      </c>
      <c r="BR62" s="38">
        <f>CDD_by_Division18!E67</f>
        <v>907</v>
      </c>
      <c r="BS62" s="94">
        <f t="shared" si="32"/>
        <v>717.34146341463429</v>
      </c>
      <c r="BU62" s="325">
        <f t="shared" si="131"/>
        <v>0.99150732117478413</v>
      </c>
      <c r="BW62" s="738">
        <v>2003</v>
      </c>
      <c r="BX62" s="94">
        <f t="shared" si="153"/>
        <v>6672.2758620689656</v>
      </c>
      <c r="BY62" s="94">
        <f t="shared" si="215"/>
        <v>717.34146341463429</v>
      </c>
      <c r="BZ62" s="94">
        <v>34</v>
      </c>
      <c r="CA62" s="94">
        <f t="shared" si="112"/>
        <v>1156</v>
      </c>
      <c r="CB62" s="94">
        <f t="shared" si="113"/>
        <v>39304</v>
      </c>
      <c r="CC62" s="94">
        <f t="shared" si="180"/>
        <v>2003</v>
      </c>
      <c r="CD62" s="9">
        <f>'Regional_intensity (aggregate)'!S39</f>
        <v>20.506075752065154</v>
      </c>
      <c r="CE62" s="9">
        <f t="shared" si="181"/>
        <v>20.456140500185981</v>
      </c>
      <c r="CF62" s="9">
        <f t="shared" si="182"/>
        <v>20.672148144155162</v>
      </c>
      <c r="CG62" s="9">
        <f t="shared" si="154"/>
        <v>20.621808482049993</v>
      </c>
      <c r="CH62" s="327">
        <f t="shared" si="183"/>
        <v>0.99196636987448428</v>
      </c>
      <c r="CK62" s="97">
        <f t="shared" si="132"/>
        <v>2003</v>
      </c>
      <c r="CL62" s="105">
        <f t="shared" si="133"/>
        <v>6536</v>
      </c>
      <c r="CM62" s="106">
        <f t="shared" si="134"/>
        <v>6593</v>
      </c>
      <c r="CN62" s="94">
        <f t="shared" si="135"/>
        <v>6551.7241379310344</v>
      </c>
      <c r="CP62" s="325">
        <f t="shared" si="136"/>
        <v>0.98140525766539877</v>
      </c>
      <c r="CR62">
        <f t="shared" si="216"/>
        <v>2003</v>
      </c>
      <c r="CS62" s="94">
        <f t="shared" si="184"/>
        <v>6551.7241379310344</v>
      </c>
      <c r="CT62" s="94">
        <f t="shared" si="185"/>
        <v>222758.62068965516</v>
      </c>
      <c r="CU62" s="94">
        <v>34</v>
      </c>
      <c r="CV62" s="94">
        <f t="shared" si="114"/>
        <v>1156</v>
      </c>
      <c r="CW62" s="9">
        <f t="shared" si="70"/>
        <v>0.96805684889245525</v>
      </c>
      <c r="CX62">
        <f t="shared" si="186"/>
        <v>2003</v>
      </c>
      <c r="CY62" s="9">
        <f>'Regional_intensity (aggregate)'!R39</f>
        <v>53.804567986786232</v>
      </c>
      <c r="CZ62" s="9">
        <f t="shared" si="155"/>
        <v>52.211389843244945</v>
      </c>
      <c r="DA62" s="9">
        <f t="shared" si="187"/>
        <v>52.874695093071146</v>
      </c>
      <c r="DB62" s="9">
        <f t="shared" si="156"/>
        <v>51.309050915993495</v>
      </c>
      <c r="DC62" s="327">
        <f t="shared" si="188"/>
        <v>1.0175863499936653</v>
      </c>
      <c r="DD62" s="371"/>
      <c r="DE62" s="49"/>
      <c r="DF62" s="49"/>
      <c r="DH62" s="97">
        <v>2003</v>
      </c>
      <c r="DI62" s="38">
        <f>HDD_by_Division18!F67</f>
        <v>2884</v>
      </c>
      <c r="DJ62" s="38">
        <f>HDD_by_Division18!G67</f>
        <v>3559</v>
      </c>
      <c r="DK62" s="38">
        <f>HDD_by_Division18!H67</f>
        <v>2205</v>
      </c>
      <c r="DL62" s="38">
        <f t="shared" si="33"/>
        <v>2848.0531914893609</v>
      </c>
      <c r="DN62" s="38">
        <f>CDD_by_Division18!F67</f>
        <v>1980</v>
      </c>
      <c r="DO62" s="38">
        <f>CDD_by_Division18!G67</f>
        <v>1452</v>
      </c>
      <c r="DP62" s="38">
        <f>CDD_by_Division18!H67</f>
        <v>2496</v>
      </c>
      <c r="DQ62" s="38">
        <f t="shared" si="25"/>
        <v>2053.0204081632655</v>
      </c>
      <c r="DS62" s="325">
        <f t="shared" si="137"/>
        <v>1.0027108880509821</v>
      </c>
      <c r="DT62" s="281"/>
      <c r="DU62" s="738">
        <v>2003</v>
      </c>
      <c r="DV62" s="94">
        <f t="shared" si="189"/>
        <v>2848.0531914893609</v>
      </c>
      <c r="DW62" s="94">
        <f t="shared" si="157"/>
        <v>2053.0204081632655</v>
      </c>
      <c r="DX62" s="94">
        <f t="shared" si="190"/>
        <v>69802.693877551035</v>
      </c>
      <c r="DY62" s="94">
        <v>34</v>
      </c>
      <c r="DZ62" s="94">
        <f t="shared" si="115"/>
        <v>1156</v>
      </c>
      <c r="EA62" s="94">
        <f t="shared" si="116"/>
        <v>39304</v>
      </c>
      <c r="EB62" s="94">
        <f t="shared" si="191"/>
        <v>2003</v>
      </c>
      <c r="EC62" s="9">
        <f>'Regional_intensity (aggregate)'!AG39</f>
        <v>31.211316259555939</v>
      </c>
      <c r="ED62" s="9">
        <f t="shared" si="158"/>
        <v>30.625394375356006</v>
      </c>
      <c r="EE62" s="9">
        <f t="shared" si="192"/>
        <v>31.231183567004777</v>
      </c>
      <c r="EF62" s="9">
        <f t="shared" si="159"/>
        <v>30.644888719033705</v>
      </c>
      <c r="EG62" s="327">
        <f t="shared" si="193"/>
        <v>0.99936386312717818</v>
      </c>
      <c r="EI62" s="97">
        <f t="shared" si="138"/>
        <v>2003</v>
      </c>
      <c r="EJ62" s="105">
        <f t="shared" si="139"/>
        <v>2884</v>
      </c>
      <c r="EK62" s="105">
        <f t="shared" si="140"/>
        <v>3559</v>
      </c>
      <c r="EL62" s="105">
        <f t="shared" si="141"/>
        <v>2205</v>
      </c>
      <c r="EM62" s="38">
        <f t="shared" si="142"/>
        <v>2760.1373626373634</v>
      </c>
      <c r="EO62" s="325">
        <f t="shared" si="143"/>
        <v>0.9346497245246832</v>
      </c>
      <c r="EQ62" s="738">
        <v>2003</v>
      </c>
      <c r="ER62" s="94">
        <f t="shared" si="194"/>
        <v>2760.1373626373634</v>
      </c>
      <c r="ES62" s="94">
        <f t="shared" si="195"/>
        <v>93844.670329670349</v>
      </c>
      <c r="ET62" s="94">
        <v>34</v>
      </c>
      <c r="EU62" s="94">
        <f t="shared" si="117"/>
        <v>1156</v>
      </c>
      <c r="EV62" s="17">
        <f t="shared" si="84"/>
        <v>0.96805684889245525</v>
      </c>
      <c r="EW62">
        <f t="shared" si="196"/>
        <v>2003</v>
      </c>
      <c r="EX62" s="9">
        <f>'Regional_intensity (aggregate)'!AF39</f>
        <v>21.97329481636033</v>
      </c>
      <c r="EY62" s="9">
        <f t="shared" si="160"/>
        <v>21.789499902253624</v>
      </c>
      <c r="EZ62" s="9">
        <f t="shared" si="197"/>
        <v>21.846582313434592</v>
      </c>
      <c r="FA62" s="9">
        <f t="shared" si="161"/>
        <v>21.663847281962063</v>
      </c>
      <c r="FB62" s="327">
        <f t="shared" si="198"/>
        <v>1.0058001064472137</v>
      </c>
      <c r="FC62" s="371"/>
      <c r="FD62" s="49"/>
      <c r="FE62" s="49"/>
      <c r="FG62" s="281"/>
      <c r="FH62" s="97">
        <v>2003</v>
      </c>
      <c r="FI62" s="38">
        <f>HDD_by_Division18!I67</f>
        <v>4817</v>
      </c>
      <c r="FJ62" s="38">
        <f>HDD_by_Division18!J67</f>
        <v>3355</v>
      </c>
      <c r="FK62" s="38">
        <f t="shared" si="34"/>
        <v>3707.2891566265057</v>
      </c>
      <c r="FM62" s="38">
        <f>CDD_by_Division18!I67</f>
        <v>1553</v>
      </c>
      <c r="FN62" s="38">
        <f>CDD_by_Division18!J67</f>
        <v>978</v>
      </c>
      <c r="FO62" s="94">
        <f t="shared" si="26"/>
        <v>1161.8450704225352</v>
      </c>
      <c r="FP62" s="94"/>
      <c r="FQ62" s="325">
        <f t="shared" si="144"/>
        <v>0.99407884946512737</v>
      </c>
      <c r="FR62" s="281"/>
      <c r="FS62" s="13">
        <v>2003</v>
      </c>
      <c r="FT62" s="94">
        <f t="shared" si="199"/>
        <v>3707.2891566265057</v>
      </c>
      <c r="FU62" s="94">
        <f t="shared" si="200"/>
        <v>1161.8450704225352</v>
      </c>
      <c r="FV62" s="94">
        <f t="shared" si="201"/>
        <v>39502.732394366198</v>
      </c>
      <c r="FW62" s="94">
        <v>34</v>
      </c>
      <c r="FX62" s="94">
        <f t="shared" si="162"/>
        <v>1156</v>
      </c>
      <c r="FY62" s="94">
        <f t="shared" si="163"/>
        <v>39304</v>
      </c>
      <c r="FZ62" s="94">
        <f t="shared" si="202"/>
        <v>2003</v>
      </c>
      <c r="GA62" s="9">
        <f>'Regional_intensity (aggregate)'!AT39</f>
        <v>19.483779363583562</v>
      </c>
      <c r="GB62" s="9">
        <f t="shared" si="164"/>
        <v>19.736451964719354</v>
      </c>
      <c r="GC62" s="9">
        <f t="shared" si="203"/>
        <v>19.346209359588062</v>
      </c>
      <c r="GD62" s="9">
        <f t="shared" si="165"/>
        <v>19.597097903837401</v>
      </c>
      <c r="GE62" s="327">
        <f t="shared" si="204"/>
        <v>1.0071109539568441</v>
      </c>
      <c r="GF62" s="282"/>
      <c r="GI62" s="97">
        <f t="shared" si="27"/>
        <v>2003</v>
      </c>
      <c r="GJ62" s="105">
        <f t="shared" si="219"/>
        <v>4817</v>
      </c>
      <c r="GK62" s="105">
        <f t="shared" si="220"/>
        <v>3355</v>
      </c>
      <c r="GL62" s="38">
        <f t="shared" si="145"/>
        <v>3768.1739130434785</v>
      </c>
      <c r="GN62" s="325">
        <f t="shared" si="146"/>
        <v>0.91538177955308608</v>
      </c>
      <c r="GP62" s="738">
        <v>2003</v>
      </c>
      <c r="GQ62" s="94">
        <f t="shared" si="205"/>
        <v>3768.1739130434785</v>
      </c>
      <c r="GR62" s="94">
        <f t="shared" si="206"/>
        <v>128117.91304347827</v>
      </c>
      <c r="GS62" s="94">
        <v>34</v>
      </c>
      <c r="GT62" s="94">
        <f t="shared" si="120"/>
        <v>1156</v>
      </c>
      <c r="GU62" s="17">
        <f t="shared" si="98"/>
        <v>0.96805684889245525</v>
      </c>
      <c r="GV62">
        <f t="shared" si="207"/>
        <v>2003</v>
      </c>
      <c r="GW62" s="9">
        <f>'Regional_intensity (aggregate)'!AS39</f>
        <v>31.482268076247816</v>
      </c>
      <c r="GX62" s="9">
        <f t="shared" si="166"/>
        <v>31.062649976947842</v>
      </c>
      <c r="GY62" s="9">
        <f t="shared" si="208"/>
        <v>32.894353119196118</v>
      </c>
      <c r="GZ62" s="9">
        <f t="shared" si="167"/>
        <v>32.455913744366157</v>
      </c>
      <c r="HA62" s="327">
        <f t="shared" si="209"/>
        <v>0.95707211393300662</v>
      </c>
      <c r="HB62" s="371"/>
      <c r="HD62" s="49"/>
      <c r="HF62">
        <f t="shared" si="168"/>
        <v>14.995124298706635</v>
      </c>
      <c r="HG62" s="282">
        <f t="shared" si="169"/>
        <v>20.672148144155162</v>
      </c>
      <c r="HH62" s="282">
        <f t="shared" si="170"/>
        <v>31.231183567004777</v>
      </c>
      <c r="HI62" s="282">
        <f t="shared" si="210"/>
        <v>19.346209359588062</v>
      </c>
      <c r="HK62">
        <f t="shared" si="171"/>
        <v>52.354953068996885</v>
      </c>
      <c r="HL62">
        <f t="shared" si="172"/>
        <v>52.874695093071146</v>
      </c>
      <c r="HM62">
        <f t="shared" si="211"/>
        <v>21.846582313434592</v>
      </c>
      <c r="HN62" s="17">
        <f t="shared" si="212"/>
        <v>32.894353119196118</v>
      </c>
      <c r="HQ62">
        <f t="shared" si="221"/>
        <v>2003</v>
      </c>
      <c r="HR62" s="17">
        <f t="shared" si="30"/>
        <v>0.99983654306341596</v>
      </c>
      <c r="HS62" s="17">
        <f t="shared" si="31"/>
        <v>0.96860567463905189</v>
      </c>
      <c r="HT62" s="17"/>
      <c r="HU62" s="620"/>
      <c r="HV62" s="17"/>
      <c r="HW62" s="17">
        <f>National!GB230</f>
        <v>0.13180717842182338</v>
      </c>
      <c r="HX62" s="17">
        <f>National!GC230</f>
        <v>0.21603353531731476</v>
      </c>
      <c r="HY62" s="17">
        <f>National!GD230</f>
        <v>0.48142489547737333</v>
      </c>
      <c r="HZ62" s="17">
        <f>National!GE230</f>
        <v>0.17073439078348854</v>
      </c>
      <c r="IA62" s="17">
        <f t="shared" si="102"/>
        <v>1.0010263489423503</v>
      </c>
      <c r="IB62" s="17"/>
      <c r="IC62" s="17">
        <f>National!GB312</f>
        <v>0.28302190266269533</v>
      </c>
      <c r="ID62" s="17">
        <f>National!GC312</f>
        <v>0.33434211844505168</v>
      </c>
      <c r="IE62" s="17">
        <f>National!GD312</f>
        <v>0.20848343459288476</v>
      </c>
      <c r="IF62" s="17">
        <f>National!GE312</f>
        <v>0.17415254429936827</v>
      </c>
      <c r="IG62" s="17">
        <f t="shared" si="103"/>
        <v>1.0146377317616124</v>
      </c>
      <c r="IH62" s="17"/>
      <c r="II62" s="620"/>
      <c r="IJ62" s="17"/>
      <c r="IK62" s="625">
        <f>National!AS230</f>
        <v>1.0010213314191947</v>
      </c>
      <c r="IL62" s="625">
        <f>National!AS312</f>
        <v>1.0144865832878958</v>
      </c>
      <c r="IN62">
        <f t="shared" si="222"/>
        <v>2003</v>
      </c>
      <c r="IO62" s="79">
        <f>National!H230</f>
        <v>4353.1100000000006</v>
      </c>
      <c r="IP62" s="40">
        <f t="shared" si="123"/>
        <v>4353.8216623513617</v>
      </c>
      <c r="IQ62" s="79">
        <f>National!H312</f>
        <v>7223.1849999999995</v>
      </c>
      <c r="IR62" s="40">
        <f t="shared" si="223"/>
        <v>7457.3019641782485</v>
      </c>
      <c r="IS62" s="94"/>
      <c r="IU62">
        <f t="shared" si="106"/>
        <v>2003</v>
      </c>
      <c r="IV62" s="40">
        <f t="shared" si="46"/>
        <v>4353.8216623513617</v>
      </c>
      <c r="IW62" s="40">
        <f t="shared" si="47"/>
        <v>4348.6685681596746</v>
      </c>
      <c r="IX62" s="40">
        <f t="shared" si="107"/>
        <v>7457.3019641782485</v>
      </c>
      <c r="IY62" s="40">
        <f t="shared" si="108"/>
        <v>7120.0399482761522</v>
      </c>
    </row>
    <row r="63" spans="2:259" x14ac:dyDescent="0.2">
      <c r="J63" s="94">
        <f t="shared" si="121"/>
        <v>2004</v>
      </c>
      <c r="K63" s="48">
        <f>'[16]LMDI-Prices'!EY150</f>
        <v>1.1149247562183682</v>
      </c>
      <c r="L63" s="12">
        <f t="shared" si="48"/>
        <v>1.0387379380865016</v>
      </c>
      <c r="M63" s="94">
        <f t="shared" si="49"/>
        <v>42875</v>
      </c>
      <c r="N63" s="12">
        <f t="shared" si="37"/>
        <v>1.0387379380865016</v>
      </c>
      <c r="Q63" s="739">
        <v>2004</v>
      </c>
      <c r="R63" s="721">
        <f>HDD_by_Division18!B68</f>
        <v>6709</v>
      </c>
      <c r="S63" s="38">
        <f>HDD_by_Division18!C68</f>
        <v>5892</v>
      </c>
      <c r="T63" s="94">
        <f t="shared" si="22"/>
        <v>6091.2682926829275</v>
      </c>
      <c r="V63">
        <f>CDD_by_Division18!B68</f>
        <v>368</v>
      </c>
      <c r="W63">
        <f>CDD_by_Division18!C68</f>
        <v>591</v>
      </c>
      <c r="X63" s="94">
        <f t="shared" si="23"/>
        <v>548.03669724770646</v>
      </c>
      <c r="Z63" s="325">
        <f t="shared" si="127"/>
        <v>1.0001225828911831</v>
      </c>
      <c r="AB63" s="738">
        <v>2004</v>
      </c>
      <c r="AC63" s="94">
        <f t="shared" si="213"/>
        <v>6091.2682926829275</v>
      </c>
      <c r="AD63" s="94">
        <f t="shared" si="214"/>
        <v>548.03669724770646</v>
      </c>
      <c r="AE63" s="94">
        <v>35</v>
      </c>
      <c r="AF63" s="94">
        <f t="shared" si="109"/>
        <v>1225</v>
      </c>
      <c r="AG63" s="94">
        <f t="shared" si="110"/>
        <v>42875</v>
      </c>
      <c r="AH63" s="9">
        <f>'Regional_intensity (aggregate)'!E40</f>
        <v>15.275876292141076</v>
      </c>
      <c r="AI63" s="9">
        <f t="shared" si="148"/>
        <v>15.050966632906249</v>
      </c>
      <c r="AJ63" s="9">
        <f t="shared" si="173"/>
        <v>15.362166537241105</v>
      </c>
      <c r="AK63" s="9">
        <f t="shared" si="149"/>
        <v>15.135986410162104</v>
      </c>
      <c r="AL63" s="327">
        <f t="shared" si="174"/>
        <v>0.99438293779130416</v>
      </c>
      <c r="AN63" s="97">
        <f t="shared" si="128"/>
        <v>2004</v>
      </c>
      <c r="AO63" s="105">
        <f t="shared" si="217"/>
        <v>6709</v>
      </c>
      <c r="AP63" s="106">
        <f t="shared" si="218"/>
        <v>5892</v>
      </c>
      <c r="AQ63" s="94">
        <f t="shared" si="129"/>
        <v>6100.9999999999982</v>
      </c>
      <c r="AS63" s="325">
        <f t="shared" si="130"/>
        <v>0.96500204073946916</v>
      </c>
      <c r="AT63" s="281"/>
      <c r="AU63" s="738">
        <v>2004</v>
      </c>
      <c r="AV63" s="94">
        <f t="shared" si="175"/>
        <v>6100.9999999999982</v>
      </c>
      <c r="AW63" s="94">
        <f t="shared" si="176"/>
        <v>213534.99999999994</v>
      </c>
      <c r="AX63" s="94">
        <v>35</v>
      </c>
      <c r="AY63" s="94">
        <f t="shared" si="150"/>
        <v>1225</v>
      </c>
      <c r="AZ63" s="17">
        <f t="shared" si="57"/>
        <v>1.0387379380865016</v>
      </c>
      <c r="BA63">
        <f t="shared" si="177"/>
        <v>2004</v>
      </c>
      <c r="BB63" s="17">
        <f>'Regional_intensity (aggregate)'!D40</f>
        <v>53.061302084332958</v>
      </c>
      <c r="BC63" s="9">
        <f t="shared" si="151"/>
        <v>50.759391331847176</v>
      </c>
      <c r="BD63" s="9">
        <f t="shared" si="178"/>
        <v>52.797487552113182</v>
      </c>
      <c r="BE63" s="9">
        <f t="shared" si="152"/>
        <v>50.507021628241169</v>
      </c>
      <c r="BF63" s="327">
        <f t="shared" si="179"/>
        <v>1.0049967251180159</v>
      </c>
      <c r="BG63" s="281"/>
      <c r="BH63" s="281"/>
      <c r="BJ63" s="49"/>
      <c r="BL63" s="739">
        <v>2004</v>
      </c>
      <c r="BM63" s="38">
        <f>HDD_by_Division18!D68</f>
        <v>6178</v>
      </c>
      <c r="BN63" s="38">
        <f>HDD_by_Division18!E68</f>
        <v>6329</v>
      </c>
      <c r="BO63" s="38">
        <f t="shared" si="24"/>
        <v>6347</v>
      </c>
      <c r="BQ63" s="38">
        <f>CDD_by_Division18!D68</f>
        <v>585</v>
      </c>
      <c r="BR63" s="38">
        <f>CDD_by_Division18!E68</f>
        <v>722</v>
      </c>
      <c r="BS63" s="94">
        <f t="shared" si="32"/>
        <v>631.78048780487813</v>
      </c>
      <c r="BU63" s="325">
        <f t="shared" si="131"/>
        <v>0.9715033121602068</v>
      </c>
      <c r="BW63" s="738">
        <v>2004</v>
      </c>
      <c r="BX63" s="94">
        <f t="shared" si="153"/>
        <v>6347</v>
      </c>
      <c r="BY63" s="94">
        <f t="shared" si="215"/>
        <v>631.78048780487813</v>
      </c>
      <c r="BZ63" s="94">
        <v>35</v>
      </c>
      <c r="CA63" s="94">
        <f t="shared" si="112"/>
        <v>1225</v>
      </c>
      <c r="CB63" s="94">
        <f t="shared" si="113"/>
        <v>42875</v>
      </c>
      <c r="CC63" s="94">
        <f t="shared" si="180"/>
        <v>2004</v>
      </c>
      <c r="CD63" s="9">
        <f>'Regional_intensity (aggregate)'!S40</f>
        <v>20.172786479509671</v>
      </c>
      <c r="CE63" s="9">
        <f t="shared" si="181"/>
        <v>20.120269525404062</v>
      </c>
      <c r="CF63" s="9">
        <f t="shared" si="182"/>
        <v>20.776779746321736</v>
      </c>
      <c r="CG63" s="9">
        <f t="shared" si="154"/>
        <v>20.722690382439943</v>
      </c>
      <c r="CH63" s="327">
        <f t="shared" si="183"/>
        <v>0.97092940897546964</v>
      </c>
      <c r="CK63" s="97">
        <f t="shared" si="132"/>
        <v>2004</v>
      </c>
      <c r="CL63" s="105">
        <f t="shared" si="133"/>
        <v>6178</v>
      </c>
      <c r="CM63" s="106">
        <f t="shared" si="134"/>
        <v>6329</v>
      </c>
      <c r="CN63" s="94">
        <f t="shared" si="135"/>
        <v>6219.6551724137935</v>
      </c>
      <c r="CP63" s="325">
        <f t="shared" si="136"/>
        <v>0.94235367653533542</v>
      </c>
      <c r="CR63">
        <f t="shared" si="216"/>
        <v>2004</v>
      </c>
      <c r="CS63" s="94">
        <f t="shared" si="184"/>
        <v>6219.6551724137935</v>
      </c>
      <c r="CT63" s="94">
        <f t="shared" si="185"/>
        <v>217687.93103448278</v>
      </c>
      <c r="CU63" s="94">
        <v>35</v>
      </c>
      <c r="CV63" s="94">
        <f t="shared" si="114"/>
        <v>1225</v>
      </c>
      <c r="CW63" s="9">
        <f t="shared" si="70"/>
        <v>1.0387379380865016</v>
      </c>
      <c r="CX63">
        <f t="shared" si="186"/>
        <v>2004</v>
      </c>
      <c r="CY63" s="9">
        <f>'Regional_intensity (aggregate)'!R40</f>
        <v>49.516373725120502</v>
      </c>
      <c r="CZ63" s="9">
        <f t="shared" si="155"/>
        <v>49.032484387661327</v>
      </c>
      <c r="DA63" s="9">
        <f t="shared" si="187"/>
        <v>50.790927450998055</v>
      </c>
      <c r="DB63" s="9">
        <f t="shared" si="156"/>
        <v>50.294582779846742</v>
      </c>
      <c r="DC63" s="327">
        <f t="shared" si="188"/>
        <v>0.97490587808015094</v>
      </c>
      <c r="DD63" s="371"/>
      <c r="DE63" s="49"/>
      <c r="DF63" s="49"/>
      <c r="DH63" s="247">
        <v>2004</v>
      </c>
      <c r="DI63" s="38">
        <f>HDD_by_Division18!F68</f>
        <v>2715</v>
      </c>
      <c r="DJ63" s="38">
        <f>HDD_by_Division18!G68</f>
        <v>3291</v>
      </c>
      <c r="DK63" s="38">
        <f>HDD_by_Division18!H68</f>
        <v>2041</v>
      </c>
      <c r="DL63" s="38">
        <f t="shared" si="33"/>
        <v>2661.5265957446809</v>
      </c>
      <c r="DN63" s="38">
        <f>CDD_by_Division18!F68</f>
        <v>2038</v>
      </c>
      <c r="DO63" s="38">
        <f>CDD_by_Division18!G68</f>
        <v>1517</v>
      </c>
      <c r="DP63" s="38">
        <f>CDD_by_Division18!H68</f>
        <v>2482</v>
      </c>
      <c r="DQ63" s="38">
        <f t="shared" si="25"/>
        <v>2089.9489795918371</v>
      </c>
      <c r="DS63" s="325">
        <f t="shared" si="137"/>
        <v>0.9953821854865218</v>
      </c>
      <c r="DT63" s="281"/>
      <c r="DU63" s="738">
        <v>2004</v>
      </c>
      <c r="DV63" s="94">
        <f t="shared" si="189"/>
        <v>2661.5265957446809</v>
      </c>
      <c r="DW63" s="94">
        <f t="shared" si="157"/>
        <v>2089.9489795918371</v>
      </c>
      <c r="DX63" s="94">
        <f t="shared" si="190"/>
        <v>73148.214285714304</v>
      </c>
      <c r="DY63" s="94">
        <v>35</v>
      </c>
      <c r="DZ63" s="94">
        <f t="shared" si="115"/>
        <v>1225</v>
      </c>
      <c r="EA63" s="94">
        <f t="shared" si="116"/>
        <v>42875</v>
      </c>
      <c r="EB63" s="94">
        <f t="shared" si="191"/>
        <v>2004</v>
      </c>
      <c r="EC63" s="9">
        <f>'Regional_intensity (aggregate)'!AG40</f>
        <v>30.777489774635164</v>
      </c>
      <c r="ED63" s="9">
        <f t="shared" si="158"/>
        <v>30.3873057945151</v>
      </c>
      <c r="EE63" s="9">
        <f t="shared" si="192"/>
        <v>30.965693901442279</v>
      </c>
      <c r="EF63" s="9">
        <f t="shared" si="159"/>
        <v>30.573123949112968</v>
      </c>
      <c r="EG63" s="327">
        <f t="shared" si="193"/>
        <v>0.9939221731182214</v>
      </c>
      <c r="EI63" s="97">
        <v>2004</v>
      </c>
      <c r="EJ63" s="105">
        <f t="shared" ref="EJ63:EL69" si="224">DI63</f>
        <v>2715</v>
      </c>
      <c r="EK63" s="105">
        <f t="shared" si="224"/>
        <v>3291</v>
      </c>
      <c r="EL63" s="105">
        <f t="shared" si="224"/>
        <v>2041</v>
      </c>
      <c r="EM63" s="38">
        <f t="shared" si="142"/>
        <v>2574.4835164835172</v>
      </c>
      <c r="EO63" s="325">
        <f t="shared" si="143"/>
        <v>0.88878326400575813</v>
      </c>
      <c r="EQ63" s="738">
        <v>2004</v>
      </c>
      <c r="ER63" s="94">
        <f t="shared" si="194"/>
        <v>2574.4835164835172</v>
      </c>
      <c r="ES63" s="94">
        <f t="shared" si="195"/>
        <v>90106.923076923107</v>
      </c>
      <c r="ET63" s="94">
        <v>35</v>
      </c>
      <c r="EU63" s="94">
        <f t="shared" si="117"/>
        <v>1225</v>
      </c>
      <c r="EV63" s="17">
        <f t="shared" si="84"/>
        <v>1.0387379380865016</v>
      </c>
      <c r="EW63">
        <f t="shared" si="196"/>
        <v>2004</v>
      </c>
      <c r="EX63" s="9">
        <f>'Regional_intensity (aggregate)'!AF40</f>
        <v>20.41015322051739</v>
      </c>
      <c r="EY63" s="9">
        <f t="shared" si="160"/>
        <v>20.035153232472581</v>
      </c>
      <c r="EZ63" s="9">
        <f t="shared" si="197"/>
        <v>21.436311736079983</v>
      </c>
      <c r="FA63" s="9">
        <f t="shared" si="161"/>
        <v>21.042457924307815</v>
      </c>
      <c r="FB63" s="327">
        <f t="shared" si="198"/>
        <v>0.95212989397632986</v>
      </c>
      <c r="FC63" s="371"/>
      <c r="FD63" s="49"/>
      <c r="FE63" s="49"/>
      <c r="FG63" s="281"/>
      <c r="FH63" s="97">
        <v>2004</v>
      </c>
      <c r="FI63" s="38">
        <f>HDD_by_Division18!I68</f>
        <v>5010</v>
      </c>
      <c r="FJ63" s="38">
        <f>HDD_by_Division18!J68</f>
        <v>3346</v>
      </c>
      <c r="FK63" s="38">
        <f t="shared" si="34"/>
        <v>3746.9638554216863</v>
      </c>
      <c r="FM63" s="38">
        <f>CDD_by_Division18!I68</f>
        <v>1290</v>
      </c>
      <c r="FN63" s="38">
        <f>CDD_by_Division18!J68</f>
        <v>828</v>
      </c>
      <c r="FO63" s="94">
        <f t="shared" si="26"/>
        <v>976.30985915492954</v>
      </c>
      <c r="FP63" s="94"/>
      <c r="FQ63" s="325">
        <f t="shared" si="144"/>
        <v>0.98885778055508045</v>
      </c>
      <c r="FR63" s="281"/>
      <c r="FS63" s="13">
        <v>2004</v>
      </c>
      <c r="FT63" s="94">
        <f t="shared" si="199"/>
        <v>3746.9638554216863</v>
      </c>
      <c r="FU63" s="94">
        <f t="shared" si="200"/>
        <v>976.30985915492954</v>
      </c>
      <c r="FV63" s="94">
        <f t="shared" si="201"/>
        <v>34170.845070422532</v>
      </c>
      <c r="FW63" s="94">
        <v>35</v>
      </c>
      <c r="FX63" s="94">
        <f t="shared" si="162"/>
        <v>1225</v>
      </c>
      <c r="FY63" s="94">
        <f t="shared" si="163"/>
        <v>42875</v>
      </c>
      <c r="FZ63" s="94">
        <f t="shared" si="202"/>
        <v>2004</v>
      </c>
      <c r="GA63" s="9">
        <f>'Regional_intensity (aggregate)'!AT40</f>
        <v>19.292369699574074</v>
      </c>
      <c r="GB63" s="9">
        <f t="shared" si="164"/>
        <v>19.378424705833986</v>
      </c>
      <c r="GC63" s="9">
        <f t="shared" si="203"/>
        <v>19.464615058231011</v>
      </c>
      <c r="GD63" s="9">
        <f t="shared" si="165"/>
        <v>19.5514383773342</v>
      </c>
      <c r="GE63" s="327">
        <f t="shared" si="204"/>
        <v>0.99115084690133137</v>
      </c>
      <c r="GF63" s="282"/>
      <c r="GI63" s="97">
        <f t="shared" si="27"/>
        <v>2004</v>
      </c>
      <c r="GJ63" s="105">
        <f t="shared" si="219"/>
        <v>5010</v>
      </c>
      <c r="GK63" s="105">
        <f t="shared" si="220"/>
        <v>3346</v>
      </c>
      <c r="GL63" s="38">
        <f t="shared" si="145"/>
        <v>3816.2608695652175</v>
      </c>
      <c r="GN63" s="325">
        <f t="shared" si="146"/>
        <v>0.92297601832918341</v>
      </c>
      <c r="GP63" s="738">
        <v>2004</v>
      </c>
      <c r="GQ63" s="94">
        <f t="shared" si="205"/>
        <v>3816.2608695652175</v>
      </c>
      <c r="GR63" s="94">
        <f t="shared" si="206"/>
        <v>133569.13043478262</v>
      </c>
      <c r="GS63" s="94">
        <v>35</v>
      </c>
      <c r="GT63" s="94">
        <f t="shared" si="120"/>
        <v>1225</v>
      </c>
      <c r="GU63" s="17">
        <f t="shared" si="98"/>
        <v>1.0387379380865016</v>
      </c>
      <c r="GV63">
        <f t="shared" si="207"/>
        <v>2004</v>
      </c>
      <c r="GW63" s="9">
        <f>'Regional_intensity (aggregate)'!AS40</f>
        <v>31.614956803504558</v>
      </c>
      <c r="GX63" s="9">
        <f t="shared" si="166"/>
        <v>30.778391269239371</v>
      </c>
      <c r="GY63" s="9">
        <f t="shared" si="208"/>
        <v>32.741663846916673</v>
      </c>
      <c r="GZ63" s="9">
        <f t="shared" si="167"/>
        <v>31.875284440515244</v>
      </c>
      <c r="HA63" s="327">
        <f t="shared" si="209"/>
        <v>0.96558797229487114</v>
      </c>
      <c r="HB63" s="371"/>
      <c r="HD63" s="49"/>
      <c r="HF63">
        <f t="shared" si="168"/>
        <v>15.362166537241105</v>
      </c>
      <c r="HG63" s="282">
        <f t="shared" si="169"/>
        <v>20.776779746321736</v>
      </c>
      <c r="HH63" s="282">
        <f t="shared" si="170"/>
        <v>30.965693901442279</v>
      </c>
      <c r="HI63" s="282">
        <f t="shared" si="210"/>
        <v>19.464615058231011</v>
      </c>
      <c r="HK63">
        <f t="shared" si="171"/>
        <v>52.797487552113182</v>
      </c>
      <c r="HL63">
        <f t="shared" si="172"/>
        <v>50.790927450998055</v>
      </c>
      <c r="HM63">
        <f t="shared" si="211"/>
        <v>21.436311736079983</v>
      </c>
      <c r="HN63" s="17">
        <f t="shared" si="212"/>
        <v>32.741663846916673</v>
      </c>
      <c r="HQ63">
        <f t="shared" si="221"/>
        <v>2004</v>
      </c>
      <c r="HR63" s="17">
        <f t="shared" si="30"/>
        <v>0.98956022016856771</v>
      </c>
      <c r="HS63" s="17">
        <f t="shared" si="31"/>
        <v>0.93446855022972086</v>
      </c>
      <c r="HT63" s="17"/>
      <c r="HU63" s="620"/>
      <c r="HV63" s="17"/>
      <c r="HW63" s="17">
        <f>National!GB231</f>
        <v>0.13189142985811703</v>
      </c>
      <c r="HX63" s="17">
        <f>National!GC231</f>
        <v>0.21472584207919404</v>
      </c>
      <c r="HY63" s="17">
        <f>National!GD231</f>
        <v>0.48308887284649088</v>
      </c>
      <c r="HZ63" s="17">
        <f>National!GE231</f>
        <v>0.17029385521619811</v>
      </c>
      <c r="IA63" s="17">
        <f t="shared" si="102"/>
        <v>0.98857386356196586</v>
      </c>
      <c r="IB63" s="17"/>
      <c r="IC63" s="17">
        <f>National!GB313</f>
        <v>0.28634467986497147</v>
      </c>
      <c r="ID63" s="17">
        <f>National!GC313</f>
        <v>0.33239271032058287</v>
      </c>
      <c r="IE63" s="17">
        <f>National!GD313</f>
        <v>0.20847051399293917</v>
      </c>
      <c r="IF63" s="17">
        <f>National!GE313</f>
        <v>0.17279209582150656</v>
      </c>
      <c r="IG63" s="17">
        <f t="shared" si="103"/>
        <v>0.97716405045994992</v>
      </c>
      <c r="IH63" s="17"/>
      <c r="II63" s="620"/>
      <c r="IJ63" s="17"/>
      <c r="IK63" s="625">
        <f>National!AS231</f>
        <v>0.98857804777875657</v>
      </c>
      <c r="IL63" s="625">
        <f>National!AS313</f>
        <v>0.97707608864664242</v>
      </c>
      <c r="IN63">
        <f t="shared" si="222"/>
        <v>2004</v>
      </c>
      <c r="IO63" s="79">
        <f>National!H231</f>
        <v>4408.2389999999996</v>
      </c>
      <c r="IP63" s="40">
        <f t="shared" si="123"/>
        <v>4454.7455628815324</v>
      </c>
      <c r="IQ63" s="79">
        <f>National!H313</f>
        <v>6978.8860000000004</v>
      </c>
      <c r="IR63" s="40">
        <f t="shared" si="223"/>
        <v>7468.2941424667288</v>
      </c>
      <c r="IS63" s="94"/>
      <c r="IU63">
        <f t="shared" si="106"/>
        <v>2004</v>
      </c>
      <c r="IV63" s="40">
        <f t="shared" si="46"/>
        <v>4454.7455628815324</v>
      </c>
      <c r="IW63" s="40">
        <f t="shared" si="47"/>
        <v>4459.171443170223</v>
      </c>
      <c r="IX63" s="40">
        <f t="shared" si="107"/>
        <v>7468.2941424667288</v>
      </c>
      <c r="IY63" s="40">
        <f t="shared" si="108"/>
        <v>7142.622853115281</v>
      </c>
    </row>
    <row r="64" spans="2:259" x14ac:dyDescent="0.2">
      <c r="B64" s="1" t="s">
        <v>186</v>
      </c>
      <c r="J64" s="94">
        <f t="shared" si="121"/>
        <v>2005</v>
      </c>
      <c r="K64" s="379">
        <f>'[16]LMDI-Prices'!EY151</f>
        <v>1.2980067347095128</v>
      </c>
      <c r="L64" s="12">
        <f t="shared" si="48"/>
        <v>1.1896684405570981</v>
      </c>
      <c r="M64" s="94">
        <f t="shared" si="49"/>
        <v>46656</v>
      </c>
      <c r="N64" s="12">
        <f t="shared" si="37"/>
        <v>1.1896684405570981</v>
      </c>
      <c r="Q64" s="740">
        <v>2005</v>
      </c>
      <c r="R64" s="721">
        <f>HDD_by_Division18!B69</f>
        <v>6644</v>
      </c>
      <c r="S64" s="38">
        <f>HDD_by_Division18!C69</f>
        <v>5950</v>
      </c>
      <c r="T64" s="94">
        <f t="shared" si="22"/>
        <v>6119.2682926829284</v>
      </c>
      <c r="V64">
        <f>CDD_by_Division18!B69</f>
        <v>598</v>
      </c>
      <c r="W64">
        <f>CDD_by_Division18!C69</f>
        <v>892</v>
      </c>
      <c r="X64" s="94">
        <f t="shared" si="23"/>
        <v>835.35779816513764</v>
      </c>
      <c r="Z64" s="325">
        <f t="shared" si="127"/>
        <v>1.0291487011894189</v>
      </c>
      <c r="AB64" s="738">
        <v>2005</v>
      </c>
      <c r="AC64" s="94">
        <f t="shared" si="213"/>
        <v>6119.2682926829284</v>
      </c>
      <c r="AD64" s="94">
        <f t="shared" si="214"/>
        <v>835.35779816513764</v>
      </c>
      <c r="AE64" s="94">
        <v>36</v>
      </c>
      <c r="AF64" s="94">
        <f t="shared" si="109"/>
        <v>1296</v>
      </c>
      <c r="AG64" s="94">
        <f t="shared" si="110"/>
        <v>46656</v>
      </c>
      <c r="AH64" s="9">
        <f>'Regional_intensity (aggregate)'!E41</f>
        <v>16.001617135417675</v>
      </c>
      <c r="AI64" s="9">
        <f t="shared" si="148"/>
        <v>15.903652290734152</v>
      </c>
      <c r="AJ64" s="9">
        <f t="shared" si="173"/>
        <v>15.296898191105097</v>
      </c>
      <c r="AK64" s="9">
        <f t="shared" si="149"/>
        <v>15.203247765479404</v>
      </c>
      <c r="AL64" s="327">
        <f t="shared" si="174"/>
        <v>1.0460694014896668</v>
      </c>
      <c r="AN64" s="97">
        <f t="shared" si="128"/>
        <v>2005</v>
      </c>
      <c r="AO64" s="105">
        <f t="shared" si="217"/>
        <v>6644</v>
      </c>
      <c r="AP64" s="106">
        <f t="shared" si="218"/>
        <v>5950</v>
      </c>
      <c r="AQ64" s="94">
        <f t="shared" si="129"/>
        <v>6127.5348837209276</v>
      </c>
      <c r="AS64" s="325">
        <f t="shared" si="130"/>
        <v>0.96821840141876625</v>
      </c>
      <c r="AT64" s="281"/>
      <c r="AU64" s="738">
        <v>2005</v>
      </c>
      <c r="AV64" s="94">
        <f t="shared" si="175"/>
        <v>6127.5348837209276</v>
      </c>
      <c r="AW64" s="94">
        <f t="shared" si="176"/>
        <v>220591.25581395341</v>
      </c>
      <c r="AX64" s="94">
        <v>36</v>
      </c>
      <c r="AY64" s="94">
        <f t="shared" si="150"/>
        <v>1296</v>
      </c>
      <c r="AZ64" s="17">
        <f t="shared" si="57"/>
        <v>1.1896684405570981</v>
      </c>
      <c r="BA64">
        <f t="shared" si="177"/>
        <v>2005</v>
      </c>
      <c r="BB64" s="17">
        <f>'Regional_intensity (aggregate)'!D41</f>
        <v>51.004117570614362</v>
      </c>
      <c r="BC64" s="9">
        <f t="shared" si="151"/>
        <v>50.00578819628597</v>
      </c>
      <c r="BD64" s="9">
        <f t="shared" si="178"/>
        <v>50.549748413861231</v>
      </c>
      <c r="BE64" s="9">
        <f t="shared" si="152"/>
        <v>49.560312636708545</v>
      </c>
      <c r="BF64" s="327">
        <f t="shared" si="179"/>
        <v>1.0089885542660493</v>
      </c>
      <c r="BG64" s="281"/>
      <c r="BH64" s="281"/>
      <c r="BJ64" s="49"/>
      <c r="BL64" s="739">
        <v>2005</v>
      </c>
      <c r="BM64" s="38">
        <f>HDD_by_Division18!D69</f>
        <v>6222</v>
      </c>
      <c r="BN64" s="38">
        <f>HDD_by_Division18!E69</f>
        <v>6213</v>
      </c>
      <c r="BO64" s="38">
        <f t="shared" si="24"/>
        <v>6325.5517241379312</v>
      </c>
      <c r="BQ64" s="38">
        <f>CDD_by_Division18!D69</f>
        <v>944</v>
      </c>
      <c r="BR64" s="38">
        <f>CDD_by_Division18!E69</f>
        <v>1063</v>
      </c>
      <c r="BS64" s="94">
        <f t="shared" si="32"/>
        <v>984.63414634146352</v>
      </c>
      <c r="BU64" s="325">
        <f t="shared" si="131"/>
        <v>1.0169284433992216</v>
      </c>
      <c r="BW64" s="738">
        <v>2005</v>
      </c>
      <c r="BX64" s="94">
        <f t="shared" si="153"/>
        <v>6325.5517241379312</v>
      </c>
      <c r="BY64" s="94">
        <f t="shared" si="215"/>
        <v>984.63414634146352</v>
      </c>
      <c r="BZ64" s="94">
        <v>36</v>
      </c>
      <c r="CA64" s="94">
        <f t="shared" si="112"/>
        <v>1296</v>
      </c>
      <c r="CB64" s="94">
        <f t="shared" si="113"/>
        <v>46656</v>
      </c>
      <c r="CC64" s="94">
        <f t="shared" si="180"/>
        <v>2005</v>
      </c>
      <c r="CD64" s="9">
        <f>'Regional_intensity (aggregate)'!S41</f>
        <v>21.468001910926475</v>
      </c>
      <c r="CE64" s="9">
        <f t="shared" si="181"/>
        <v>21.297942372194623</v>
      </c>
      <c r="CF64" s="9">
        <f t="shared" si="182"/>
        <v>20.967322653771401</v>
      </c>
      <c r="CG64" s="9">
        <f t="shared" si="154"/>
        <v>20.801229263537099</v>
      </c>
      <c r="CH64" s="327">
        <f t="shared" si="183"/>
        <v>1.02387902668465</v>
      </c>
      <c r="CK64" s="97">
        <f t="shared" si="132"/>
        <v>2005</v>
      </c>
      <c r="CL64" s="105">
        <f t="shared" si="133"/>
        <v>6222</v>
      </c>
      <c r="CM64" s="106">
        <f t="shared" si="134"/>
        <v>6213</v>
      </c>
      <c r="CN64" s="94">
        <f t="shared" si="135"/>
        <v>6219.5172413793098</v>
      </c>
      <c r="CP64" s="325">
        <f t="shared" si="136"/>
        <v>0.94233726953295416</v>
      </c>
      <c r="CR64">
        <f t="shared" si="216"/>
        <v>2005</v>
      </c>
      <c r="CS64" s="94">
        <f t="shared" si="184"/>
        <v>6219.5172413793098</v>
      </c>
      <c r="CT64" s="94">
        <f t="shared" si="185"/>
        <v>223902.62068965516</v>
      </c>
      <c r="CU64" s="94">
        <v>36</v>
      </c>
      <c r="CV64" s="94">
        <f t="shared" si="114"/>
        <v>1296</v>
      </c>
      <c r="CW64" s="9">
        <f t="shared" si="70"/>
        <v>1.1896684405570981</v>
      </c>
      <c r="CX64">
        <f t="shared" si="186"/>
        <v>2005</v>
      </c>
      <c r="CY64" s="9">
        <f>'Regional_intensity (aggregate)'!R41</f>
        <v>48.708777424702241</v>
      </c>
      <c r="CZ64" s="9">
        <f t="shared" si="155"/>
        <v>47.808460271890965</v>
      </c>
      <c r="DA64" s="9">
        <f t="shared" si="187"/>
        <v>50.000379850010198</v>
      </c>
      <c r="DB64" s="9">
        <f t="shared" si="156"/>
        <v>49.076189139298293</v>
      </c>
      <c r="DC64" s="327">
        <f t="shared" si="188"/>
        <v>0.97416814773842775</v>
      </c>
      <c r="DD64" s="371"/>
      <c r="DE64" s="49"/>
      <c r="DF64" s="49"/>
      <c r="DH64" s="97">
        <v>2005</v>
      </c>
      <c r="DI64" s="38">
        <f>HDD_by_Division18!F69</f>
        <v>2775</v>
      </c>
      <c r="DJ64" s="38">
        <f>HDD_by_Division18!G69</f>
        <v>3380</v>
      </c>
      <c r="DK64" s="38">
        <f>HDD_by_Division18!H69</f>
        <v>1985</v>
      </c>
      <c r="DL64" s="38">
        <f t="shared" si="33"/>
        <v>2697.4734042553187</v>
      </c>
      <c r="DN64" s="38">
        <f>CDD_by_Division18!F69</f>
        <v>2098</v>
      </c>
      <c r="DO64" s="38">
        <f>CDD_by_Division18!G69</f>
        <v>1676</v>
      </c>
      <c r="DP64" s="38">
        <f>CDD_by_Division18!H69</f>
        <v>2647</v>
      </c>
      <c r="DQ64" s="38">
        <f t="shared" si="25"/>
        <v>2200.8571428571431</v>
      </c>
      <c r="DS64" s="325">
        <f t="shared" si="137"/>
        <v>1.0068953940029099</v>
      </c>
      <c r="DT64" s="281"/>
      <c r="DU64" s="738">
        <v>2005</v>
      </c>
      <c r="DV64" s="94">
        <f t="shared" si="189"/>
        <v>2697.4734042553187</v>
      </c>
      <c r="DW64" s="94">
        <f t="shared" si="157"/>
        <v>2200.8571428571431</v>
      </c>
      <c r="DX64" s="94">
        <f t="shared" si="190"/>
        <v>79230.857142857159</v>
      </c>
      <c r="DY64" s="94">
        <v>36</v>
      </c>
      <c r="DZ64" s="94">
        <f t="shared" si="115"/>
        <v>1296</v>
      </c>
      <c r="EA64" s="94">
        <f t="shared" si="116"/>
        <v>46656</v>
      </c>
      <c r="EB64" s="94">
        <f t="shared" si="191"/>
        <v>2005</v>
      </c>
      <c r="EC64" s="9">
        <f>'Regional_intensity (aggregate)'!AG41</f>
        <v>31.097927067180663</v>
      </c>
      <c r="ED64" s="9">
        <f t="shared" si="158"/>
        <v>30.786496853625426</v>
      </c>
      <c r="EE64" s="9">
        <f t="shared" si="192"/>
        <v>30.780007219724887</v>
      </c>
      <c r="EF64" s="9">
        <f t="shared" si="159"/>
        <v>30.471760814716529</v>
      </c>
      <c r="EG64" s="327">
        <f t="shared" si="193"/>
        <v>1.0103287775466161</v>
      </c>
      <c r="EI64" s="97">
        <v>2005</v>
      </c>
      <c r="EJ64" s="105">
        <f t="shared" si="224"/>
        <v>2775</v>
      </c>
      <c r="EK64" s="105">
        <f t="shared" si="224"/>
        <v>3380</v>
      </c>
      <c r="EL64" s="105">
        <f t="shared" si="224"/>
        <v>1985</v>
      </c>
      <c r="EM64" s="38">
        <f t="shared" si="142"/>
        <v>2597.197802197803</v>
      </c>
      <c r="EO64" s="325">
        <f t="shared" si="143"/>
        <v>0.89449072549257802</v>
      </c>
      <c r="EQ64" s="738">
        <v>2005</v>
      </c>
      <c r="ER64" s="94">
        <f t="shared" si="194"/>
        <v>2597.197802197803</v>
      </c>
      <c r="ES64" s="94">
        <f t="shared" si="195"/>
        <v>93499.120879120906</v>
      </c>
      <c r="ET64" s="94">
        <v>36</v>
      </c>
      <c r="EU64" s="94">
        <f t="shared" si="117"/>
        <v>1296</v>
      </c>
      <c r="EV64" s="17">
        <f t="shared" si="84"/>
        <v>1.1896684405570981</v>
      </c>
      <c r="EW64">
        <f t="shared" si="196"/>
        <v>2005</v>
      </c>
      <c r="EX64" s="9">
        <f>'Regional_intensity (aggregate)'!AF41</f>
        <v>19.723155016479815</v>
      </c>
      <c r="EY64" s="9">
        <f t="shared" si="160"/>
        <v>19.454110519538101</v>
      </c>
      <c r="EZ64" s="9">
        <f t="shared" si="197"/>
        <v>20.602264956843314</v>
      </c>
      <c r="FA64" s="9">
        <f t="shared" si="161"/>
        <v>20.321228479335414</v>
      </c>
      <c r="FB64" s="327">
        <f t="shared" si="198"/>
        <v>0.95732945177605377</v>
      </c>
      <c r="FC64" s="371"/>
      <c r="FD64" s="49"/>
      <c r="FE64" s="49"/>
      <c r="FG64" s="281"/>
      <c r="FH64" s="97">
        <v>2005</v>
      </c>
      <c r="FI64" s="38">
        <f>HDD_by_Division18!I69</f>
        <v>4896</v>
      </c>
      <c r="FJ64" s="38">
        <f>HDD_by_Division18!J69</f>
        <v>3377</v>
      </c>
      <c r="FK64" s="38">
        <f t="shared" si="34"/>
        <v>3743.0240963855417</v>
      </c>
      <c r="FM64" s="38">
        <f>CDD_by_Division18!I69</f>
        <v>1372</v>
      </c>
      <c r="FN64" s="38">
        <f>CDD_by_Division18!J69</f>
        <v>777</v>
      </c>
      <c r="FO64" s="94">
        <f t="shared" si="26"/>
        <v>963.92957746478874</v>
      </c>
      <c r="FP64" s="94"/>
      <c r="FQ64" s="325">
        <f t="shared" si="144"/>
        <v>0.98811817232952948</v>
      </c>
      <c r="FR64" s="281"/>
      <c r="FS64" s="13">
        <v>2005</v>
      </c>
      <c r="FT64" s="94">
        <f t="shared" si="199"/>
        <v>3743.0240963855417</v>
      </c>
      <c r="FU64" s="94">
        <f t="shared" si="200"/>
        <v>963.92957746478874</v>
      </c>
      <c r="FV64" s="94">
        <f t="shared" si="201"/>
        <v>34701.464788732395</v>
      </c>
      <c r="FW64" s="94">
        <v>36</v>
      </c>
      <c r="FX64" s="94">
        <f t="shared" si="162"/>
        <v>1296</v>
      </c>
      <c r="FY64" s="94">
        <f t="shared" si="163"/>
        <v>46656</v>
      </c>
      <c r="FZ64" s="94">
        <f t="shared" si="202"/>
        <v>2005</v>
      </c>
      <c r="GA64" s="9">
        <f>'Regional_intensity (aggregate)'!AT41</f>
        <v>19.41481210115678</v>
      </c>
      <c r="GB64" s="9">
        <f t="shared" si="164"/>
        <v>19.293529684304147</v>
      </c>
      <c r="GC64" s="9">
        <f t="shared" si="203"/>
        <v>19.617561711208591</v>
      </c>
      <c r="GD64" s="9">
        <f t="shared" si="165"/>
        <v>19.495012737533521</v>
      </c>
      <c r="GE64" s="327">
        <f t="shared" si="204"/>
        <v>0.98966489245521438</v>
      </c>
      <c r="GF64" s="282"/>
      <c r="GI64" s="97">
        <f t="shared" ref="GI64:GI69" si="225">FH64</f>
        <v>2005</v>
      </c>
      <c r="GJ64" s="105">
        <f t="shared" si="219"/>
        <v>4896</v>
      </c>
      <c r="GK64" s="105">
        <f t="shared" si="220"/>
        <v>3377</v>
      </c>
      <c r="GL64" s="38">
        <f t="shared" si="145"/>
        <v>3806.282608695652</v>
      </c>
      <c r="GN64" s="325">
        <f t="shared" si="146"/>
        <v>0.92140569043481668</v>
      </c>
      <c r="GP64" s="738">
        <v>2005</v>
      </c>
      <c r="GQ64" s="94">
        <f t="shared" si="205"/>
        <v>3806.282608695652</v>
      </c>
      <c r="GR64" s="94">
        <f t="shared" si="206"/>
        <v>137026.17391304346</v>
      </c>
      <c r="GS64" s="94">
        <v>36</v>
      </c>
      <c r="GT64" s="94">
        <f t="shared" si="120"/>
        <v>1296</v>
      </c>
      <c r="GU64" s="17">
        <f t="shared" si="98"/>
        <v>1.1896684405570981</v>
      </c>
      <c r="GV64">
        <f t="shared" si="207"/>
        <v>2005</v>
      </c>
      <c r="GW64" s="9">
        <f>'Regional_intensity (aggregate)'!AS41</f>
        <v>30.049732151155315</v>
      </c>
      <c r="GX64" s="9">
        <f t="shared" si="166"/>
        <v>30.016276674629893</v>
      </c>
      <c r="GY64" s="9">
        <f t="shared" si="208"/>
        <v>31.181949803917952</v>
      </c>
      <c r="GZ64" s="9">
        <f t="shared" si="167"/>
        <v>31.147233787667481</v>
      </c>
      <c r="HA64" s="327">
        <f t="shared" si="209"/>
        <v>0.96368996615406077</v>
      </c>
      <c r="HB64" s="371"/>
      <c r="HD64" s="49"/>
      <c r="HF64">
        <f t="shared" si="168"/>
        <v>15.296898191105097</v>
      </c>
      <c r="HG64" s="282">
        <f t="shared" si="169"/>
        <v>20.967322653771401</v>
      </c>
      <c r="HH64" s="282">
        <f t="shared" si="170"/>
        <v>30.780007219724887</v>
      </c>
      <c r="HI64" s="282">
        <f t="shared" si="210"/>
        <v>19.617561711208591</v>
      </c>
      <c r="HK64">
        <f t="shared" si="171"/>
        <v>50.549748413861231</v>
      </c>
      <c r="HL64">
        <f t="shared" si="172"/>
        <v>50.000379850010198</v>
      </c>
      <c r="HM64">
        <f t="shared" si="211"/>
        <v>20.602264956843314</v>
      </c>
      <c r="HN64" s="17">
        <f t="shared" si="212"/>
        <v>31.181949803917952</v>
      </c>
      <c r="HQ64">
        <f t="shared" si="221"/>
        <v>2005</v>
      </c>
      <c r="HR64" s="17">
        <f t="shared" si="30"/>
        <v>1.009141816805909</v>
      </c>
      <c r="HS64" s="17">
        <f t="shared" si="31"/>
        <v>0.93636575024270208</v>
      </c>
      <c r="HT64" s="17"/>
      <c r="HU64" s="620"/>
      <c r="HV64" s="17"/>
      <c r="HW64" s="17">
        <f>National!GB232</f>
        <v>0.13299092615294308</v>
      </c>
      <c r="HX64" s="17">
        <f>National!GC232</f>
        <v>0.21554066432007496</v>
      </c>
      <c r="HY64" s="17">
        <f>National!GD232</f>
        <v>0.48247637044314973</v>
      </c>
      <c r="HZ64" s="17">
        <f>National!GE232</f>
        <v>0.16899203908383231</v>
      </c>
      <c r="IA64" s="17">
        <f t="shared" si="102"/>
        <v>1.0145105538500108</v>
      </c>
      <c r="IB64" s="17"/>
      <c r="IC64" s="17">
        <f>National!GB314</f>
        <v>0.28663119591304592</v>
      </c>
      <c r="ID64" s="17">
        <f>National!GC314</f>
        <v>0.33231614884640653</v>
      </c>
      <c r="IE64" s="17">
        <f>National!GD314</f>
        <v>0.20627998201440048</v>
      </c>
      <c r="IF64" s="17">
        <f>National!GE314</f>
        <v>0.17477267322614704</v>
      </c>
      <c r="IG64" s="17">
        <f t="shared" si="103"/>
        <v>0.97884397679730506</v>
      </c>
      <c r="IH64" s="17"/>
      <c r="II64" s="620"/>
      <c r="IJ64" s="17"/>
      <c r="IK64" s="625">
        <f>National!AS232</f>
        <v>1.0143500034900441</v>
      </c>
      <c r="IL64" s="625">
        <f>National!AS314</f>
        <v>0.97852352740671777</v>
      </c>
      <c r="IN64">
        <f t="shared" si="222"/>
        <v>2005</v>
      </c>
      <c r="IO64" s="79">
        <f>National!H232</f>
        <v>4637.6840000000002</v>
      </c>
      <c r="IP64" s="40">
        <f t="shared" ref="IP64:IP69" si="226">IO64/HR64</f>
        <v>4595.6712156463718</v>
      </c>
      <c r="IQ64" s="79">
        <f>National!H314</f>
        <v>6890.0869999999995</v>
      </c>
      <c r="IR64" s="40">
        <f t="shared" si="223"/>
        <v>7358.3287280788709</v>
      </c>
      <c r="IS64" s="94"/>
      <c r="IU64">
        <f t="shared" si="106"/>
        <v>2005</v>
      </c>
      <c r="IV64" s="40">
        <f t="shared" si="46"/>
        <v>4595.6712156463718</v>
      </c>
      <c r="IW64" s="40">
        <f t="shared" si="47"/>
        <v>4572.0747119271036</v>
      </c>
      <c r="IX64" s="40">
        <f t="shared" si="107"/>
        <v>7358.3287280788709</v>
      </c>
      <c r="IY64" s="40">
        <f t="shared" si="108"/>
        <v>7041.3094902890098</v>
      </c>
    </row>
    <row r="65" spans="2:259" x14ac:dyDescent="0.2">
      <c r="B65" s="88" t="s">
        <v>185</v>
      </c>
      <c r="J65" s="94">
        <f t="shared" si="121"/>
        <v>2006</v>
      </c>
      <c r="K65" s="47">
        <f>'[16]LMDI-Prices'!EY152</f>
        <v>1.3853696794203372</v>
      </c>
      <c r="L65" s="12">
        <f t="shared" si="48"/>
        <v>1.3115029186773168</v>
      </c>
      <c r="M65" s="94">
        <f t="shared" si="49"/>
        <v>50653</v>
      </c>
      <c r="N65" s="12">
        <f t="shared" si="37"/>
        <v>1.3115029186773168</v>
      </c>
      <c r="Q65" s="740">
        <v>2006</v>
      </c>
      <c r="R65" s="721">
        <f>HDD_by_Division18!B70</f>
        <v>5885</v>
      </c>
      <c r="S65" s="38">
        <f>HDD_by_Division18!C70</f>
        <v>5211</v>
      </c>
      <c r="T65" s="94">
        <f t="shared" si="22"/>
        <v>5375.3902439024396</v>
      </c>
      <c r="V65">
        <f>CDD_by_Division18!B70</f>
        <v>485</v>
      </c>
      <c r="W65">
        <f>CDD_by_Division18!C70</f>
        <v>693</v>
      </c>
      <c r="X65" s="94">
        <f t="shared" si="23"/>
        <v>652.9266055045872</v>
      </c>
      <c r="Z65" s="325">
        <f t="shared" si="127"/>
        <v>1.0009375179114504</v>
      </c>
      <c r="AB65" s="738">
        <v>2006</v>
      </c>
      <c r="AC65" s="94">
        <f t="shared" si="213"/>
        <v>5375.3902439024396</v>
      </c>
      <c r="AD65" s="94">
        <f t="shared" si="214"/>
        <v>652.9266055045872</v>
      </c>
      <c r="AE65" s="94">
        <v>37</v>
      </c>
      <c r="AF65" s="94">
        <f t="shared" si="109"/>
        <v>1369</v>
      </c>
      <c r="AG65" s="94">
        <f t="shared" si="110"/>
        <v>50653</v>
      </c>
      <c r="AH65" s="9">
        <f>'Regional_intensity (aggregate)'!E42</f>
        <v>15.248292358832011</v>
      </c>
      <c r="AI65" s="9">
        <f t="shared" si="148"/>
        <v>15.057283845575293</v>
      </c>
      <c r="AJ65" s="9">
        <f t="shared" si="173"/>
        <v>15.452315653284643</v>
      </c>
      <c r="AK65" s="9">
        <f t="shared" si="149"/>
        <v>15.258751431806569</v>
      </c>
      <c r="AL65" s="327">
        <f t="shared" si="174"/>
        <v>0.98679658770695222</v>
      </c>
      <c r="AN65" s="97">
        <f t="shared" si="128"/>
        <v>2006</v>
      </c>
      <c r="AO65" s="105">
        <f t="shared" si="217"/>
        <v>5885</v>
      </c>
      <c r="AP65" s="106">
        <f t="shared" si="218"/>
        <v>5211</v>
      </c>
      <c r="AQ65" s="94">
        <f t="shared" si="129"/>
        <v>5383.4186046511613</v>
      </c>
      <c r="AS65" s="325">
        <f t="shared" si="130"/>
        <v>0.87548200285677436</v>
      </c>
      <c r="AT65" s="281"/>
      <c r="AU65" s="738">
        <v>2006</v>
      </c>
      <c r="AV65" s="94">
        <f t="shared" si="175"/>
        <v>5383.4186046511613</v>
      </c>
      <c r="AW65" s="94">
        <f t="shared" si="176"/>
        <v>199186.48837209298</v>
      </c>
      <c r="AX65" s="94">
        <v>37</v>
      </c>
      <c r="AY65" s="94">
        <f t="shared" si="150"/>
        <v>1369</v>
      </c>
      <c r="AZ65" s="17">
        <f t="shared" si="57"/>
        <v>1.3115029186773168</v>
      </c>
      <c r="BA65">
        <f t="shared" si="177"/>
        <v>2006</v>
      </c>
      <c r="BB65" s="17">
        <f>'Regional_intensity (aggregate)'!D42</f>
        <v>43.122481353066682</v>
      </c>
      <c r="BC65" s="9">
        <f t="shared" si="151"/>
        <v>43.739462238219595</v>
      </c>
      <c r="BD65" s="9">
        <f t="shared" si="178"/>
        <v>48.019917118461116</v>
      </c>
      <c r="BE65" s="9">
        <f t="shared" si="152"/>
        <v>48.706968745340902</v>
      </c>
      <c r="BF65" s="327">
        <f t="shared" si="179"/>
        <v>0.89801240694953988</v>
      </c>
      <c r="BG65" s="281"/>
      <c r="BH65" s="281"/>
      <c r="BJ65" s="49"/>
      <c r="BL65" s="739">
        <v>2006</v>
      </c>
      <c r="BM65" s="38">
        <f>HDD_by_Division18!D70</f>
        <v>5703</v>
      </c>
      <c r="BN65" s="38">
        <f>HDD_by_Division18!E70</f>
        <v>5821</v>
      </c>
      <c r="BO65" s="38">
        <f t="shared" si="24"/>
        <v>5850.1551724137935</v>
      </c>
      <c r="BQ65" s="38">
        <f>CDD_by_Division18!D70</f>
        <v>734</v>
      </c>
      <c r="BR65" s="38">
        <f>CDD_by_Division18!E70</f>
        <v>1034</v>
      </c>
      <c r="BS65" s="94">
        <f t="shared" si="32"/>
        <v>836.43902439024407</v>
      </c>
      <c r="BU65" s="325">
        <f t="shared" si="131"/>
        <v>0.99305998536227202</v>
      </c>
      <c r="BW65" s="738">
        <v>2006</v>
      </c>
      <c r="BX65" s="94">
        <f t="shared" si="153"/>
        <v>5850.1551724137935</v>
      </c>
      <c r="BY65" s="94">
        <f t="shared" si="215"/>
        <v>836.43902439024407</v>
      </c>
      <c r="BZ65" s="94">
        <v>37</v>
      </c>
      <c r="CA65" s="94">
        <f t="shared" si="112"/>
        <v>1369</v>
      </c>
      <c r="CB65" s="94">
        <f t="shared" si="113"/>
        <v>50653</v>
      </c>
      <c r="CC65" s="94">
        <f t="shared" si="180"/>
        <v>2006</v>
      </c>
      <c r="CD65" s="9">
        <f>'Regional_intensity (aggregate)'!S42</f>
        <v>20.641218985067464</v>
      </c>
      <c r="CE65" s="9">
        <f t="shared" si="181"/>
        <v>20.639532619864074</v>
      </c>
      <c r="CF65" s="9">
        <f t="shared" si="182"/>
        <v>20.85567045284624</v>
      </c>
      <c r="CG65" s="9">
        <f t="shared" si="154"/>
        <v>20.853966567190529</v>
      </c>
      <c r="CH65" s="327">
        <f t="shared" si="183"/>
        <v>0.98971735441142294</v>
      </c>
      <c r="CK65" s="97">
        <f t="shared" si="132"/>
        <v>2006</v>
      </c>
      <c r="CL65" s="105">
        <f t="shared" si="133"/>
        <v>5703</v>
      </c>
      <c r="CM65" s="106">
        <f t="shared" si="134"/>
        <v>5821</v>
      </c>
      <c r="CN65" s="94">
        <f t="shared" si="135"/>
        <v>5735.5517241379312</v>
      </c>
      <c r="CP65" s="325">
        <f t="shared" si="136"/>
        <v>0.88378983793952892</v>
      </c>
      <c r="CR65">
        <f t="shared" si="216"/>
        <v>2006</v>
      </c>
      <c r="CS65" s="94">
        <f t="shared" si="184"/>
        <v>5735.5517241379312</v>
      </c>
      <c r="CT65" s="94">
        <f t="shared" si="185"/>
        <v>212215.41379310345</v>
      </c>
      <c r="CU65" s="94">
        <v>37</v>
      </c>
      <c r="CV65" s="94">
        <f t="shared" si="114"/>
        <v>1369</v>
      </c>
      <c r="CW65" s="9">
        <f t="shared" si="70"/>
        <v>1.3115029186773168</v>
      </c>
      <c r="CX65">
        <f t="shared" si="186"/>
        <v>2006</v>
      </c>
      <c r="CY65" s="9">
        <f>'Regional_intensity (aggregate)'!R42</f>
        <v>42.433361153564135</v>
      </c>
      <c r="CZ65" s="9">
        <f t="shared" si="155"/>
        <v>43.513172103829135</v>
      </c>
      <c r="DA65" s="9">
        <f t="shared" si="187"/>
        <v>46.778364621847523</v>
      </c>
      <c r="DB65" s="9">
        <f t="shared" si="156"/>
        <v>47.968743818333046</v>
      </c>
      <c r="DC65" s="327">
        <f t="shared" si="188"/>
        <v>0.90711510538241258</v>
      </c>
      <c r="DD65" s="371"/>
      <c r="DE65" s="49"/>
      <c r="DF65" s="49"/>
      <c r="DH65" s="97">
        <v>2006</v>
      </c>
      <c r="DI65" s="38">
        <f>HDD_by_Division18!F70</f>
        <v>2475</v>
      </c>
      <c r="DJ65" s="38">
        <f>HDD_by_Division18!G70</f>
        <v>3211</v>
      </c>
      <c r="DK65" s="38">
        <f>HDD_by_Division18!H70</f>
        <v>1802</v>
      </c>
      <c r="DL65" s="38">
        <f t="shared" si="33"/>
        <v>2449.4414893617018</v>
      </c>
      <c r="DN65" s="38">
        <f>CDD_by_Division18!F70</f>
        <v>2053</v>
      </c>
      <c r="DO65" s="38">
        <f>CDD_by_Division18!G70</f>
        <v>1648</v>
      </c>
      <c r="DP65" s="38">
        <f>CDD_by_Division18!H70</f>
        <v>2786</v>
      </c>
      <c r="DQ65" s="38">
        <f t="shared" si="25"/>
        <v>2216.3469387755104</v>
      </c>
      <c r="DS65" s="325">
        <f t="shared" si="137"/>
        <v>0.99186699787164745</v>
      </c>
      <c r="DT65" s="281"/>
      <c r="DU65" s="738">
        <v>2006</v>
      </c>
      <c r="DV65" s="94">
        <f t="shared" si="189"/>
        <v>2449.4414893617018</v>
      </c>
      <c r="DW65" s="94">
        <f t="shared" si="157"/>
        <v>2216.3469387755104</v>
      </c>
      <c r="DX65" s="94">
        <f t="shared" si="190"/>
        <v>82004.836734693876</v>
      </c>
      <c r="DY65" s="94">
        <v>37</v>
      </c>
      <c r="DZ65" s="94">
        <f t="shared" si="115"/>
        <v>1369</v>
      </c>
      <c r="EA65" s="94">
        <f t="shared" si="116"/>
        <v>50653</v>
      </c>
      <c r="EB65" s="94">
        <f t="shared" si="191"/>
        <v>2006</v>
      </c>
      <c r="EC65" s="9">
        <f>'Regional_intensity (aggregate)'!AG42</f>
        <v>30.189298889175156</v>
      </c>
      <c r="ED65" s="9">
        <f t="shared" si="158"/>
        <v>30.282566397004484</v>
      </c>
      <c r="EE65" s="9">
        <f t="shared" si="192"/>
        <v>30.24699237147674</v>
      </c>
      <c r="EF65" s="9">
        <f t="shared" si="159"/>
        <v>30.340438118864792</v>
      </c>
      <c r="EG65" s="327">
        <f t="shared" si="193"/>
        <v>0.99809258779871324</v>
      </c>
      <c r="EI65" s="97">
        <v>2006</v>
      </c>
      <c r="EJ65" s="105">
        <f t="shared" si="224"/>
        <v>2475</v>
      </c>
      <c r="EK65" s="105">
        <f t="shared" si="224"/>
        <v>3211</v>
      </c>
      <c r="EL65" s="105">
        <f t="shared" si="224"/>
        <v>1802</v>
      </c>
      <c r="EM65" s="38">
        <f t="shared" si="142"/>
        <v>2364.7417582417588</v>
      </c>
      <c r="EO65" s="325">
        <f t="shared" si="143"/>
        <v>0.83476524737354096</v>
      </c>
      <c r="EQ65" s="738">
        <v>2006</v>
      </c>
      <c r="ER65" s="94">
        <f t="shared" si="194"/>
        <v>2364.7417582417588</v>
      </c>
      <c r="ES65" s="94">
        <f t="shared" si="195"/>
        <v>87495.44505494507</v>
      </c>
      <c r="ET65" s="94">
        <v>37</v>
      </c>
      <c r="EU65" s="94">
        <f t="shared" si="117"/>
        <v>1369</v>
      </c>
      <c r="EV65" s="17">
        <f t="shared" si="84"/>
        <v>1.3115029186773168</v>
      </c>
      <c r="EW65">
        <f t="shared" si="196"/>
        <v>2006</v>
      </c>
      <c r="EX65" s="9">
        <f>'Regional_intensity (aggregate)'!AF42</f>
        <v>16.852922213105384</v>
      </c>
      <c r="EY65" s="9">
        <f t="shared" si="160"/>
        <v>17.388748796244116</v>
      </c>
      <c r="EZ65" s="9">
        <f t="shared" si="197"/>
        <v>19.061280125847727</v>
      </c>
      <c r="FA65" s="9">
        <f t="shared" si="161"/>
        <v>19.667319866073953</v>
      </c>
      <c r="FB65" s="327">
        <f t="shared" si="198"/>
        <v>0.88414430205305383</v>
      </c>
      <c r="FC65" s="371"/>
      <c r="FD65" s="49"/>
      <c r="FE65" s="49"/>
      <c r="FG65" s="281"/>
      <c r="FH65" s="97">
        <v>2006</v>
      </c>
      <c r="FI65" s="38">
        <f>HDD_by_Division18!I70</f>
        <v>4915</v>
      </c>
      <c r="FJ65" s="38">
        <f>HDD_by_Division18!J70</f>
        <v>3557</v>
      </c>
      <c r="FK65" s="38">
        <f t="shared" si="34"/>
        <v>3884.2289156626503</v>
      </c>
      <c r="FM65" s="38">
        <f>CDD_by_Division18!I70</f>
        <v>1466</v>
      </c>
      <c r="FN65" s="38">
        <f>CDD_by_Division18!J70</f>
        <v>922</v>
      </c>
      <c r="FO65" s="94">
        <f t="shared" si="26"/>
        <v>1095.8873239436621</v>
      </c>
      <c r="FP65" s="94"/>
      <c r="FQ65" s="325">
        <f t="shared" si="144"/>
        <v>0.99971250026658232</v>
      </c>
      <c r="FR65" s="281"/>
      <c r="FS65" s="13">
        <v>2006</v>
      </c>
      <c r="FT65" s="94">
        <f t="shared" si="199"/>
        <v>3884.2289156626503</v>
      </c>
      <c r="FU65" s="94">
        <f t="shared" si="200"/>
        <v>1095.8873239436621</v>
      </c>
      <c r="FV65" s="94">
        <f t="shared" si="201"/>
        <v>40547.830985915498</v>
      </c>
      <c r="FW65" s="94">
        <v>37</v>
      </c>
      <c r="FX65" s="94">
        <f t="shared" si="162"/>
        <v>1369</v>
      </c>
      <c r="FY65" s="94">
        <f t="shared" si="163"/>
        <v>50653</v>
      </c>
      <c r="FZ65" s="94">
        <f t="shared" si="202"/>
        <v>2006</v>
      </c>
      <c r="GA65" s="9">
        <f>'Regional_intensity (aggregate)'!AT42</f>
        <v>19.849792417335525</v>
      </c>
      <c r="GB65" s="9">
        <f t="shared" si="164"/>
        <v>19.653226024038027</v>
      </c>
      <c r="GC65" s="9">
        <f t="shared" si="203"/>
        <v>19.6203035560474</v>
      </c>
      <c r="GD65" s="9">
        <f t="shared" si="165"/>
        <v>19.426009720407784</v>
      </c>
      <c r="GE65" s="327">
        <f t="shared" si="204"/>
        <v>1.0116964990186093</v>
      </c>
      <c r="GF65" s="282"/>
      <c r="GI65" s="97">
        <f t="shared" si="225"/>
        <v>2006</v>
      </c>
      <c r="GJ65" s="105">
        <f t="shared" si="219"/>
        <v>4915</v>
      </c>
      <c r="GK65" s="105">
        <f t="shared" si="220"/>
        <v>3557</v>
      </c>
      <c r="GL65" s="38">
        <f t="shared" si="145"/>
        <v>3940.7826086956525</v>
      </c>
      <c r="GN65" s="325">
        <f t="shared" si="146"/>
        <v>0.94233368683582519</v>
      </c>
      <c r="GP65" s="738">
        <v>2006</v>
      </c>
      <c r="GQ65" s="94">
        <f t="shared" si="205"/>
        <v>3940.7826086956525</v>
      </c>
      <c r="GR65" s="94">
        <f t="shared" si="206"/>
        <v>145808.95652173914</v>
      </c>
      <c r="GS65" s="94">
        <v>37</v>
      </c>
      <c r="GT65" s="94">
        <f t="shared" si="120"/>
        <v>1369</v>
      </c>
      <c r="GU65" s="17">
        <f t="shared" si="98"/>
        <v>1.3115029186773168</v>
      </c>
      <c r="GV65">
        <f t="shared" si="207"/>
        <v>2006</v>
      </c>
      <c r="GW65" s="9">
        <f>'Regional_intensity (aggregate)'!AS42</f>
        <v>29.242535725830141</v>
      </c>
      <c r="GX65" s="9">
        <f t="shared" si="166"/>
        <v>30.122709908264664</v>
      </c>
      <c r="GY65" s="9">
        <f t="shared" si="208"/>
        <v>29.613256028105518</v>
      </c>
      <c r="GZ65" s="9">
        <f t="shared" si="167"/>
        <v>30.504588560213488</v>
      </c>
      <c r="HA65" s="327">
        <f t="shared" si="209"/>
        <v>0.98748127183570999</v>
      </c>
      <c r="HB65" s="371"/>
      <c r="HD65" s="49"/>
      <c r="HF65">
        <f t="shared" si="168"/>
        <v>15.452315653284643</v>
      </c>
      <c r="HG65" s="282">
        <f t="shared" si="169"/>
        <v>20.85567045284624</v>
      </c>
      <c r="HH65" s="282">
        <f t="shared" si="170"/>
        <v>30.24699237147674</v>
      </c>
      <c r="HI65" s="282">
        <f t="shared" si="210"/>
        <v>19.6203035560474</v>
      </c>
      <c r="HK65">
        <f t="shared" si="171"/>
        <v>48.019917118461116</v>
      </c>
      <c r="HL65">
        <f t="shared" si="172"/>
        <v>46.778364621847523</v>
      </c>
      <c r="HM65">
        <f t="shared" si="211"/>
        <v>19.061280125847727</v>
      </c>
      <c r="HN65" s="17">
        <f t="shared" si="212"/>
        <v>29.613256028105518</v>
      </c>
      <c r="HQ65">
        <f t="shared" si="221"/>
        <v>2006</v>
      </c>
      <c r="HR65" s="17">
        <f t="shared" si="30"/>
        <v>0.99477536265912703</v>
      </c>
      <c r="HS65" s="17">
        <f t="shared" si="31"/>
        <v>0.87955433050776821</v>
      </c>
      <c r="HT65" s="17"/>
      <c r="HU65" s="620"/>
      <c r="HV65" s="17"/>
      <c r="HW65" s="17">
        <f>National!GB233</f>
        <v>0.13261897258870908</v>
      </c>
      <c r="HX65" s="17">
        <f>National!GC233</f>
        <v>0.21445167765468662</v>
      </c>
      <c r="HY65" s="17">
        <f>National!GD233</f>
        <v>0.48275214492293073</v>
      </c>
      <c r="HZ65" s="17">
        <f>National!GE233</f>
        <v>0.17017720483367355</v>
      </c>
      <c r="IA65" s="17">
        <f t="shared" si="102"/>
        <v>0.9971135166077354</v>
      </c>
      <c r="IB65" s="17"/>
      <c r="IC65" s="17">
        <f>National!GB315</f>
        <v>0.28470420971023264</v>
      </c>
      <c r="ID65" s="17">
        <f>National!GC315</f>
        <v>0.33250656720227345</v>
      </c>
      <c r="IE65" s="17">
        <f>National!GD315</f>
        <v>0.20464902287979866</v>
      </c>
      <c r="IF65" s="17">
        <f>National!GE315</f>
        <v>0.17814020020769525</v>
      </c>
      <c r="IG65" s="17">
        <f t="shared" si="103"/>
        <v>0.91413902134464919</v>
      </c>
      <c r="IH65" s="17"/>
      <c r="II65" s="620"/>
      <c r="IJ65" s="17"/>
      <c r="IK65" s="625">
        <f>National!AS233</f>
        <v>0.99719562874661938</v>
      </c>
      <c r="IL65" s="625">
        <f>National!AS315</f>
        <v>0.91432380325447471</v>
      </c>
      <c r="IN65">
        <f t="shared" si="222"/>
        <v>2006</v>
      </c>
      <c r="IO65" s="79">
        <f>National!H233</f>
        <v>4611.3859999999995</v>
      </c>
      <c r="IP65" s="40">
        <f t="shared" si="226"/>
        <v>4635.6053568449224</v>
      </c>
      <c r="IQ65" s="79">
        <f>National!H315</f>
        <v>6141</v>
      </c>
      <c r="IR65" s="40">
        <f t="shared" si="223"/>
        <v>6981.945045344487</v>
      </c>
      <c r="IU65">
        <f t="shared" si="106"/>
        <v>2006</v>
      </c>
      <c r="IV65" s="40">
        <f t="shared" si="46"/>
        <v>4635.6053568449224</v>
      </c>
      <c r="IW65" s="40">
        <f t="shared" si="47"/>
        <v>4624.3544065632095</v>
      </c>
      <c r="IX65" s="40">
        <f t="shared" si="107"/>
        <v>6981.945045344487</v>
      </c>
      <c r="IY65" s="40">
        <f t="shared" si="108"/>
        <v>6716.4389444325079</v>
      </c>
    </row>
    <row r="66" spans="2:259" ht="21.75" customHeight="1" x14ac:dyDescent="0.2">
      <c r="B66" s="93" t="s">
        <v>80</v>
      </c>
      <c r="C66" t="s">
        <v>242</v>
      </c>
      <c r="J66" s="94">
        <f t="shared" si="121"/>
        <v>2007</v>
      </c>
      <c r="K66" s="47">
        <f>'[16]LMDI-Prices'!EY153</f>
        <v>1.3382296697653744</v>
      </c>
      <c r="L66" s="12">
        <f t="shared" si="48"/>
        <v>1.3476256737299741</v>
      </c>
      <c r="M66" s="94">
        <f t="shared" si="49"/>
        <v>54872</v>
      </c>
      <c r="N66" s="12">
        <f t="shared" si="37"/>
        <v>1.3476256737299741</v>
      </c>
      <c r="Q66" s="740">
        <v>2007</v>
      </c>
      <c r="R66" s="721">
        <f>HDD_by_Division18!B71</f>
        <v>6537</v>
      </c>
      <c r="S66" s="38">
        <f>HDD_by_Division18!C71</f>
        <v>5756</v>
      </c>
      <c r="T66" s="94">
        <f t="shared" si="22"/>
        <v>5946.4878048780502</v>
      </c>
      <c r="V66">
        <f>CDD_by_Division18!B71</f>
        <v>447</v>
      </c>
      <c r="W66">
        <f>CDD_by_Division18!C71</f>
        <v>694</v>
      </c>
      <c r="X66" s="94">
        <f t="shared" si="23"/>
        <v>646.41284403669727</v>
      </c>
      <c r="Z66" s="325">
        <f t="shared" si="127"/>
        <v>1.0102970800105684</v>
      </c>
      <c r="AB66" s="738">
        <v>2007</v>
      </c>
      <c r="AC66" s="94">
        <f t="shared" si="213"/>
        <v>5946.4878048780502</v>
      </c>
      <c r="AD66" s="94">
        <f t="shared" si="214"/>
        <v>646.41284403669727</v>
      </c>
      <c r="AE66" s="94">
        <v>38</v>
      </c>
      <c r="AF66" s="94">
        <f t="shared" si="109"/>
        <v>1444</v>
      </c>
      <c r="AG66" s="94">
        <f t="shared" si="110"/>
        <v>54872</v>
      </c>
      <c r="AH66" s="9">
        <f>'Regional_intensity (aggregate)'!E43</f>
        <v>15.854464543770288</v>
      </c>
      <c r="AI66" s="9">
        <f t="shared" si="148"/>
        <v>15.399141075369275</v>
      </c>
      <c r="AJ66" s="9">
        <f t="shared" si="173"/>
        <v>15.753373381031929</v>
      </c>
      <c r="AK66" s="9">
        <f t="shared" si="149"/>
        <v>15.300953144002474</v>
      </c>
      <c r="AL66" s="327">
        <f t="shared" si="174"/>
        <v>1.0064171120872485</v>
      </c>
      <c r="AN66" s="97">
        <f t="shared" si="128"/>
        <v>2007</v>
      </c>
      <c r="AO66" s="105">
        <f t="shared" si="217"/>
        <v>6537</v>
      </c>
      <c r="AP66" s="106">
        <f t="shared" si="218"/>
        <v>5756</v>
      </c>
      <c r="AQ66" s="94">
        <f t="shared" si="129"/>
        <v>5955.7906976744162</v>
      </c>
      <c r="AS66" s="325">
        <f t="shared" si="130"/>
        <v>0.94728481964642675</v>
      </c>
      <c r="AT66" s="281"/>
      <c r="AU66" s="738">
        <v>2007</v>
      </c>
      <c r="AV66" s="94">
        <f t="shared" si="175"/>
        <v>5955.7906976744162</v>
      </c>
      <c r="AW66" s="94">
        <f t="shared" si="176"/>
        <v>226320.04651162782</v>
      </c>
      <c r="AX66" s="94">
        <v>38</v>
      </c>
      <c r="AY66" s="94">
        <f t="shared" si="150"/>
        <v>1444</v>
      </c>
      <c r="AZ66" s="17">
        <f t="shared" si="57"/>
        <v>1.3476256737299741</v>
      </c>
      <c r="BA66">
        <f t="shared" si="177"/>
        <v>2007</v>
      </c>
      <c r="BB66" s="17">
        <f>'Regional_intensity (aggregate)'!D43</f>
        <v>47.016464704229499</v>
      </c>
      <c r="BC66" s="9">
        <f t="shared" si="151"/>
        <v>47.296347313911028</v>
      </c>
      <c r="BD66" s="9">
        <f t="shared" si="178"/>
        <v>47.816054141710893</v>
      </c>
      <c r="BE66" s="9">
        <f t="shared" si="152"/>
        <v>48.100696598391636</v>
      </c>
      <c r="BF66" s="327">
        <f t="shared" si="179"/>
        <v>0.98327780382898855</v>
      </c>
      <c r="BG66" s="281"/>
      <c r="BH66" s="281"/>
      <c r="BJ66" s="49"/>
      <c r="BL66" s="739">
        <v>2007</v>
      </c>
      <c r="BM66" s="38">
        <f>HDD_by_Division18!D71</f>
        <v>6074</v>
      </c>
      <c r="BN66" s="38">
        <f>HDD_by_Division18!E71</f>
        <v>6384</v>
      </c>
      <c r="BO66" s="38">
        <f t="shared" si="24"/>
        <v>6307</v>
      </c>
      <c r="BQ66" s="38">
        <f>CDD_by_Division18!D71</f>
        <v>881</v>
      </c>
      <c r="BR66" s="38">
        <f>CDD_by_Division18!E71</f>
        <v>1102</v>
      </c>
      <c r="BS66" s="94">
        <f t="shared" si="32"/>
        <v>956.46341463414637</v>
      </c>
      <c r="BU66" s="325">
        <f t="shared" si="131"/>
        <v>1.0140743748653782</v>
      </c>
      <c r="BW66" s="738">
        <v>2007</v>
      </c>
      <c r="BX66" s="94">
        <f t="shared" si="153"/>
        <v>6307</v>
      </c>
      <c r="BY66" s="94">
        <f t="shared" si="215"/>
        <v>956.46341463414637</v>
      </c>
      <c r="BZ66" s="94">
        <v>38</v>
      </c>
      <c r="CA66" s="94">
        <f t="shared" si="112"/>
        <v>1444</v>
      </c>
      <c r="CB66" s="94">
        <f t="shared" si="113"/>
        <v>54872</v>
      </c>
      <c r="CC66" s="94">
        <f t="shared" si="180"/>
        <v>2007</v>
      </c>
      <c r="CD66" s="9">
        <f>'Regional_intensity (aggregate)'!S43</f>
        <v>21.507404954666764</v>
      </c>
      <c r="CE66" s="9">
        <f t="shared" si="181"/>
        <v>21.275967204119294</v>
      </c>
      <c r="CF66" s="9">
        <f t="shared" si="182"/>
        <v>21.104546389098694</v>
      </c>
      <c r="CG66" s="9">
        <f t="shared" si="154"/>
        <v>20.877443735249333</v>
      </c>
      <c r="CH66" s="327">
        <f t="shared" si="183"/>
        <v>1.0190887099936041</v>
      </c>
      <c r="CK66" s="97">
        <f t="shared" si="132"/>
        <v>2007</v>
      </c>
      <c r="CL66" s="105">
        <f t="shared" si="133"/>
        <v>6074</v>
      </c>
      <c r="CM66" s="106">
        <f t="shared" si="134"/>
        <v>6384</v>
      </c>
      <c r="CN66" s="94">
        <f t="shared" si="135"/>
        <v>6159.5172413793107</v>
      </c>
      <c r="CP66" s="325">
        <f t="shared" si="136"/>
        <v>0.93518536182747047</v>
      </c>
      <c r="CR66">
        <f t="shared" si="216"/>
        <v>2007</v>
      </c>
      <c r="CS66" s="94">
        <f t="shared" si="184"/>
        <v>6159.5172413793107</v>
      </c>
      <c r="CT66" s="94">
        <f t="shared" si="185"/>
        <v>234061.6551724138</v>
      </c>
      <c r="CU66" s="94">
        <v>38</v>
      </c>
      <c r="CV66" s="94">
        <f t="shared" si="114"/>
        <v>1444</v>
      </c>
      <c r="CW66" s="9">
        <f t="shared" si="70"/>
        <v>1.3476256737299741</v>
      </c>
      <c r="CX66">
        <f t="shared" si="186"/>
        <v>2007</v>
      </c>
      <c r="CY66" s="9">
        <f>'Regional_intensity (aggregate)'!R43</f>
        <v>45.950503461247905</v>
      </c>
      <c r="CZ66" s="9">
        <f t="shared" si="155"/>
        <v>45.461994054667173</v>
      </c>
      <c r="DA66" s="9">
        <f t="shared" si="187"/>
        <v>47.641768379305006</v>
      </c>
      <c r="DB66" s="9">
        <f t="shared" si="156"/>
        <v>47.135278781882889</v>
      </c>
      <c r="DC66" s="327">
        <f t="shared" si="188"/>
        <v>0.96450037486870943</v>
      </c>
      <c r="DD66" s="371"/>
      <c r="DE66" s="49"/>
      <c r="DF66" s="49"/>
      <c r="DH66" s="97">
        <v>2007</v>
      </c>
      <c r="DI66" s="38">
        <f>HDD_by_Division18!F71</f>
        <v>2525</v>
      </c>
      <c r="DJ66" s="38">
        <f>HDD_by_Division18!G71</f>
        <v>3187</v>
      </c>
      <c r="DK66" s="38">
        <f>HDD_by_Division18!H71</f>
        <v>2105</v>
      </c>
      <c r="DL66" s="38">
        <f t="shared" si="33"/>
        <v>2550.9202127659573</v>
      </c>
      <c r="DN66" s="38">
        <f>CDD_by_Division18!F71</f>
        <v>2219</v>
      </c>
      <c r="DO66" s="38">
        <f>CDD_by_Division18!G71</f>
        <v>1892</v>
      </c>
      <c r="DP66" s="38">
        <f>CDD_by_Division18!H71</f>
        <v>2475</v>
      </c>
      <c r="DQ66" s="38">
        <f t="shared" si="25"/>
        <v>2247.7074829931971</v>
      </c>
      <c r="DS66" s="325">
        <f t="shared" si="137"/>
        <v>1.0012754833891591</v>
      </c>
      <c r="DT66" s="281"/>
      <c r="DU66" s="738">
        <v>2007</v>
      </c>
      <c r="DV66" s="94">
        <f t="shared" si="189"/>
        <v>2550.9202127659573</v>
      </c>
      <c r="DW66" s="94">
        <f t="shared" si="157"/>
        <v>2247.7074829931971</v>
      </c>
      <c r="DX66" s="94">
        <f t="shared" si="190"/>
        <v>85412.884353741494</v>
      </c>
      <c r="DY66" s="94">
        <v>38</v>
      </c>
      <c r="DZ66" s="94">
        <f t="shared" si="115"/>
        <v>1444</v>
      </c>
      <c r="EA66" s="94">
        <f t="shared" si="116"/>
        <v>54872</v>
      </c>
      <c r="EB66" s="94">
        <f t="shared" si="191"/>
        <v>2007</v>
      </c>
      <c r="EC66" s="9">
        <f>'Regional_intensity (aggregate)'!AG43</f>
        <v>30.305804568379575</v>
      </c>
      <c r="ED66" s="9">
        <f t="shared" si="158"/>
        <v>30.40117975050072</v>
      </c>
      <c r="EE66" s="9">
        <f t="shared" si="192"/>
        <v>30.084117153344991</v>
      </c>
      <c r="EF66" s="9">
        <f t="shared" si="159"/>
        <v>30.178794664578202</v>
      </c>
      <c r="EG66" s="327">
        <f t="shared" si="193"/>
        <v>1.0073689187521973</v>
      </c>
      <c r="EI66" s="97">
        <f>DH66</f>
        <v>2007</v>
      </c>
      <c r="EJ66" s="105">
        <f t="shared" si="224"/>
        <v>2525</v>
      </c>
      <c r="EK66" s="105">
        <f t="shared" si="224"/>
        <v>3187</v>
      </c>
      <c r="EL66" s="105">
        <f t="shared" si="224"/>
        <v>2105</v>
      </c>
      <c r="EM66" s="38">
        <f t="shared" si="142"/>
        <v>2494.0549450549461</v>
      </c>
      <c r="EO66" s="325">
        <f t="shared" si="143"/>
        <v>0.86835301111190055</v>
      </c>
      <c r="EQ66" s="738">
        <v>2007</v>
      </c>
      <c r="ER66" s="94">
        <f t="shared" si="194"/>
        <v>2494.0549450549461</v>
      </c>
      <c r="ES66" s="94">
        <f t="shared" si="195"/>
        <v>94774.087912087954</v>
      </c>
      <c r="ET66" s="94">
        <v>38</v>
      </c>
      <c r="EU66" s="94">
        <f t="shared" si="117"/>
        <v>1444</v>
      </c>
      <c r="EV66" s="17">
        <f t="shared" si="84"/>
        <v>1.3476256737299741</v>
      </c>
      <c r="EW66">
        <f t="shared" si="196"/>
        <v>2007</v>
      </c>
      <c r="EX66" s="9">
        <f>'Regional_intensity (aggregate)'!AF43</f>
        <v>17.620862419366478</v>
      </c>
      <c r="EY66" s="9">
        <f t="shared" si="160"/>
        <v>17.677540586642913</v>
      </c>
      <c r="EZ66" s="9">
        <f t="shared" si="197"/>
        <v>19.105828242495182</v>
      </c>
      <c r="FA66" s="9">
        <f t="shared" si="161"/>
        <v>19.167282858240483</v>
      </c>
      <c r="FB66" s="327">
        <f t="shared" si="198"/>
        <v>0.9222768149969105</v>
      </c>
      <c r="FC66" s="371"/>
      <c r="FD66" s="49"/>
      <c r="FE66" s="49"/>
      <c r="FG66" s="281"/>
      <c r="FH66" s="97">
        <v>2007</v>
      </c>
      <c r="FI66" s="38">
        <f>HDD_by_Division18!I71</f>
        <v>4939</v>
      </c>
      <c r="FJ66" s="38">
        <f>HDD_by_Division18!J71</f>
        <v>3506</v>
      </c>
      <c r="FK66" s="38">
        <f t="shared" si="34"/>
        <v>3851.3012048192768</v>
      </c>
      <c r="FM66" s="38">
        <f>CDD_by_Division18!I71</f>
        <v>1564</v>
      </c>
      <c r="FN66" s="38">
        <f>CDD_by_Division18!J71</f>
        <v>828</v>
      </c>
      <c r="FO66" s="94">
        <f t="shared" si="26"/>
        <v>1057.3521126760563</v>
      </c>
      <c r="FP66" s="94"/>
      <c r="FQ66" s="325">
        <f t="shared" si="144"/>
        <v>0.99684599478607094</v>
      </c>
      <c r="FR66" s="281"/>
      <c r="FS66" s="13">
        <v>2007</v>
      </c>
      <c r="FT66" s="94">
        <f t="shared" si="199"/>
        <v>3851.3012048192768</v>
      </c>
      <c r="FU66" s="94">
        <f t="shared" si="200"/>
        <v>1057.3521126760563</v>
      </c>
      <c r="FV66" s="94">
        <f t="shared" si="201"/>
        <v>40179.380281690137</v>
      </c>
      <c r="FW66" s="94">
        <v>38</v>
      </c>
      <c r="FX66" s="94">
        <f t="shared" si="162"/>
        <v>1444</v>
      </c>
      <c r="FY66" s="94">
        <f t="shared" si="163"/>
        <v>54872</v>
      </c>
      <c r="FZ66" s="94">
        <f t="shared" si="202"/>
        <v>2007</v>
      </c>
      <c r="GA66" s="9">
        <f>'Regional_intensity (aggregate)'!AT43</f>
        <v>19.918221531922867</v>
      </c>
      <c r="GB66" s="9">
        <f t="shared" si="164"/>
        <v>19.457406714199983</v>
      </c>
      <c r="GC66" s="9">
        <f t="shared" si="203"/>
        <v>19.800714310181579</v>
      </c>
      <c r="GD66" s="9">
        <f t="shared" si="165"/>
        <v>19.342618061929421</v>
      </c>
      <c r="GE66" s="327">
        <f t="shared" si="204"/>
        <v>1.0059344940743307</v>
      </c>
      <c r="GF66" s="282"/>
      <c r="GI66" s="97">
        <f t="shared" si="225"/>
        <v>2007</v>
      </c>
      <c r="GJ66" s="105">
        <f t="shared" si="219"/>
        <v>4939</v>
      </c>
      <c r="GK66" s="105">
        <f t="shared" si="220"/>
        <v>3506</v>
      </c>
      <c r="GL66" s="38">
        <f t="shared" si="145"/>
        <v>3910.978260869565</v>
      </c>
      <c r="GN66" s="325">
        <f t="shared" si="146"/>
        <v>0.93774030748923365</v>
      </c>
      <c r="GP66" s="738">
        <v>2007</v>
      </c>
      <c r="GQ66" s="94">
        <f t="shared" si="205"/>
        <v>3910.978260869565</v>
      </c>
      <c r="GR66" s="94">
        <f t="shared" si="206"/>
        <v>148617.17391304346</v>
      </c>
      <c r="GS66" s="94">
        <v>38</v>
      </c>
      <c r="GT66" s="94">
        <f t="shared" si="120"/>
        <v>1444</v>
      </c>
      <c r="GU66" s="17">
        <f t="shared" si="98"/>
        <v>1.3476256737299741</v>
      </c>
      <c r="GV66">
        <f t="shared" si="207"/>
        <v>2007</v>
      </c>
      <c r="GW66" s="9">
        <f>'Regional_intensity (aggregate)'!AS43</f>
        <v>29.534098426440401</v>
      </c>
      <c r="GX66" s="9">
        <f t="shared" si="166"/>
        <v>29.535689001255669</v>
      </c>
      <c r="GY66" s="9">
        <f t="shared" si="208"/>
        <v>30.066280052895586</v>
      </c>
      <c r="GZ66" s="9">
        <f t="shared" si="167"/>
        <v>30.067899288639651</v>
      </c>
      <c r="HA66" s="327">
        <f t="shared" si="209"/>
        <v>0.9822997183050608</v>
      </c>
      <c r="HB66" s="371"/>
      <c r="HD66" s="49"/>
      <c r="HF66">
        <f t="shared" si="168"/>
        <v>15.753373381031929</v>
      </c>
      <c r="HG66" s="282">
        <f t="shared" si="169"/>
        <v>21.104546389098694</v>
      </c>
      <c r="HH66" s="282">
        <f t="shared" si="170"/>
        <v>30.084117153344991</v>
      </c>
      <c r="HI66" s="282">
        <f t="shared" si="210"/>
        <v>19.800714310181579</v>
      </c>
      <c r="HK66">
        <f t="shared" si="171"/>
        <v>47.816054141710893</v>
      </c>
      <c r="HL66">
        <f t="shared" si="172"/>
        <v>47.641768379305006</v>
      </c>
      <c r="HM66">
        <f t="shared" si="211"/>
        <v>19.105828242495182</v>
      </c>
      <c r="HN66" s="17">
        <f t="shared" si="212"/>
        <v>30.066280052895586</v>
      </c>
      <c r="HQ66">
        <f t="shared" si="221"/>
        <v>2007</v>
      </c>
      <c r="HR66" s="17">
        <f t="shared" si="30"/>
        <v>1.0046995128058467</v>
      </c>
      <c r="HS66" s="17">
        <f t="shared" si="31"/>
        <v>0.92469513532062519</v>
      </c>
      <c r="HT66" s="17"/>
      <c r="HU66" s="620"/>
      <c r="HV66" s="17"/>
      <c r="HW66" s="17">
        <f>National!GB234</f>
        <v>0.13249457558628525</v>
      </c>
      <c r="HX66" s="17">
        <f>National!GC234</f>
        <v>0.21356955103860881</v>
      </c>
      <c r="HY66" s="17">
        <f>National!GD234</f>
        <v>0.48165216658724913</v>
      </c>
      <c r="HZ66" s="17">
        <f>National!GE234</f>
        <v>0.17228370678785682</v>
      </c>
      <c r="IA66" s="17">
        <f t="shared" si="102"/>
        <v>1.0094986720851673</v>
      </c>
      <c r="IB66" s="17"/>
      <c r="IC66" s="17">
        <f>National!GB316</f>
        <v>0.28590004117956996</v>
      </c>
      <c r="ID66" s="17">
        <f>National!GC316</f>
        <v>0.33076354221295501</v>
      </c>
      <c r="IE66" s="17">
        <f>National!GD316</f>
        <v>0.20313611875422471</v>
      </c>
      <c r="IF66" s="17">
        <f>National!GE316</f>
        <v>0.18020029785325034</v>
      </c>
      <c r="IG66" s="17">
        <f t="shared" si="103"/>
        <v>0.96449915949817866</v>
      </c>
      <c r="IH66" s="17"/>
      <c r="II66" s="620"/>
      <c r="IJ66" s="17"/>
      <c r="IK66" s="625">
        <f>National!AS234</f>
        <v>1.0094867127042328</v>
      </c>
      <c r="IL66" s="625">
        <f>National!AS316</f>
        <v>0.96407546827591994</v>
      </c>
      <c r="IN66">
        <f t="shared" si="222"/>
        <v>2007</v>
      </c>
      <c r="IO66" s="79">
        <f>National!H234</f>
        <v>4750.3289999999997</v>
      </c>
      <c r="IP66" s="40">
        <f t="shared" si="226"/>
        <v>4728.1091903126835</v>
      </c>
      <c r="IQ66" s="79">
        <f>National!H316</f>
        <v>6584.0640000000003</v>
      </c>
      <c r="IR66" s="40">
        <f t="shared" si="223"/>
        <v>7120.2537447296809</v>
      </c>
      <c r="IU66">
        <f t="shared" si="106"/>
        <v>2007</v>
      </c>
      <c r="IV66" s="40">
        <f t="shared" si="46"/>
        <v>4728.1091903126835</v>
      </c>
      <c r="IW66" s="40">
        <f t="shared" si="47"/>
        <v>4705.6874946622374</v>
      </c>
      <c r="IX66" s="40">
        <f t="shared" si="107"/>
        <v>7120.2537447296809</v>
      </c>
      <c r="IY66" s="40">
        <f t="shared" si="108"/>
        <v>6829.4072576853814</v>
      </c>
    </row>
    <row r="67" spans="2:259" x14ac:dyDescent="0.2">
      <c r="B67" s="93" t="s">
        <v>82</v>
      </c>
      <c r="C67" t="s">
        <v>235</v>
      </c>
      <c r="H67" s="107"/>
      <c r="I67" s="370"/>
      <c r="J67" s="94">
        <f t="shared" si="121"/>
        <v>2008</v>
      </c>
      <c r="K67" s="379">
        <f>'[16]LMDI-Prices'!EY154</f>
        <v>1.460624842411697</v>
      </c>
      <c r="L67" s="12">
        <f t="shared" si="48"/>
        <v>1.4077011066018441</v>
      </c>
      <c r="M67" s="94">
        <f t="shared" si="49"/>
        <v>59319</v>
      </c>
      <c r="N67" s="12">
        <f t="shared" si="37"/>
        <v>1.4077011066018441</v>
      </c>
      <c r="Q67" s="740">
        <v>2008</v>
      </c>
      <c r="R67" s="721">
        <f>HDD_by_Division18!B72</f>
        <v>6434</v>
      </c>
      <c r="S67" s="38">
        <f>HDD_by_Division18!C72</f>
        <v>5782</v>
      </c>
      <c r="T67" s="94">
        <f t="shared" si="22"/>
        <v>5941.0243902439033</v>
      </c>
      <c r="V67">
        <f>CDD_by_Division18!B72</f>
        <v>462</v>
      </c>
      <c r="W67">
        <f>CDD_by_Division18!C72</f>
        <v>667</v>
      </c>
      <c r="X67" s="94">
        <f t="shared" si="23"/>
        <v>627.50458715596335</v>
      </c>
      <c r="Z67" s="325">
        <f t="shared" si="127"/>
        <v>1.0081077691158695</v>
      </c>
      <c r="AB67" s="738">
        <v>2008</v>
      </c>
      <c r="AC67" s="94">
        <f t="shared" si="213"/>
        <v>5941.0243902439033</v>
      </c>
      <c r="AD67" s="94">
        <f t="shared" si="214"/>
        <v>627.50458715596335</v>
      </c>
      <c r="AE67" s="94">
        <v>39</v>
      </c>
      <c r="AF67" s="94">
        <f t="shared" si="109"/>
        <v>1521</v>
      </c>
      <c r="AG67" s="94">
        <f t="shared" si="110"/>
        <v>59319</v>
      </c>
      <c r="AH67" s="9">
        <f>'Regional_intensity (aggregate)'!E44</f>
        <v>15.432789718039119</v>
      </c>
      <c r="AI67" s="9">
        <f t="shared" si="148"/>
        <v>15.372798260064494</v>
      </c>
      <c r="AJ67" s="9">
        <f t="shared" si="173"/>
        <v>15.388126476714023</v>
      </c>
      <c r="AK67" s="9">
        <f t="shared" si="149"/>
        <v>15.328308636925994</v>
      </c>
      <c r="AL67" s="327">
        <f t="shared" si="174"/>
        <v>1.0029024482865203</v>
      </c>
      <c r="AN67" s="97">
        <f t="shared" si="128"/>
        <v>2008</v>
      </c>
      <c r="AO67" s="105">
        <f t="shared" si="217"/>
        <v>6434</v>
      </c>
      <c r="AP67" s="106">
        <f t="shared" si="218"/>
        <v>5782</v>
      </c>
      <c r="AQ67" s="94">
        <f t="shared" si="129"/>
        <v>5948.7906976744171</v>
      </c>
      <c r="AS67" s="325">
        <f t="shared" si="130"/>
        <v>0.94642574706762994</v>
      </c>
      <c r="AT67" s="281"/>
      <c r="AU67" s="738">
        <v>2008</v>
      </c>
      <c r="AV67" s="94">
        <f t="shared" si="175"/>
        <v>5948.7906976744171</v>
      </c>
      <c r="AW67" s="94">
        <f t="shared" si="176"/>
        <v>232002.83720930226</v>
      </c>
      <c r="AX67" s="94">
        <v>39</v>
      </c>
      <c r="AY67" s="94">
        <f t="shared" si="150"/>
        <v>1521</v>
      </c>
      <c r="AZ67" s="17">
        <f t="shared" si="57"/>
        <v>1.4077011066018441</v>
      </c>
      <c r="BA67">
        <f t="shared" si="177"/>
        <v>2008</v>
      </c>
      <c r="BB67" s="17">
        <f>'Regional_intensity (aggregate)'!D44</f>
        <v>47.712859095500527</v>
      </c>
      <c r="BC67" s="9">
        <f t="shared" si="151"/>
        <v>46.587523361294522</v>
      </c>
      <c r="BD67" s="9">
        <f t="shared" si="178"/>
        <v>48.589785547688955</v>
      </c>
      <c r="BE67" s="9">
        <f t="shared" si="152"/>
        <v>47.443766989363297</v>
      </c>
      <c r="BF67" s="327">
        <f t="shared" si="179"/>
        <v>0.9819524527160598</v>
      </c>
      <c r="BG67" s="281"/>
      <c r="BH67" s="281"/>
      <c r="BJ67" s="49"/>
      <c r="BL67" s="739">
        <v>2008</v>
      </c>
      <c r="BM67" s="38">
        <f>HDD_by_Division18!D72</f>
        <v>6677</v>
      </c>
      <c r="BN67" s="38">
        <f>HDD_by_Division18!E72</f>
        <v>7118</v>
      </c>
      <c r="BO67" s="38">
        <f t="shared" si="24"/>
        <v>6974.6034482758623</v>
      </c>
      <c r="BQ67" s="38">
        <f>CDD_by_Division18!D72</f>
        <v>683</v>
      </c>
      <c r="BR67" s="38">
        <f>CDD_by_Division18!E72</f>
        <v>818</v>
      </c>
      <c r="BS67" s="94">
        <f t="shared" si="32"/>
        <v>729.09756097560989</v>
      </c>
      <c r="BU67" s="325">
        <f t="shared" si="131"/>
        <v>0.99779287148240792</v>
      </c>
      <c r="BW67" s="738">
        <v>2008</v>
      </c>
      <c r="BX67" s="94">
        <f t="shared" si="153"/>
        <v>6974.6034482758623</v>
      </c>
      <c r="BY67" s="94">
        <f t="shared" si="215"/>
        <v>729.09756097560989</v>
      </c>
      <c r="BZ67" s="94">
        <v>39</v>
      </c>
      <c r="CA67" s="94">
        <f t="shared" si="112"/>
        <v>1521</v>
      </c>
      <c r="CB67" s="94">
        <f t="shared" si="113"/>
        <v>59319</v>
      </c>
      <c r="CC67" s="94">
        <f t="shared" si="180"/>
        <v>2008</v>
      </c>
      <c r="CD67" s="9">
        <f>'Regional_intensity (aggregate)'!S44</f>
        <v>21.02513292792311</v>
      </c>
      <c r="CE67" s="9">
        <f t="shared" si="181"/>
        <v>20.895254209579988</v>
      </c>
      <c r="CF67" s="9">
        <f t="shared" si="182"/>
        <v>20.997912780676895</v>
      </c>
      <c r="CG67" s="9">
        <f t="shared" si="154"/>
        <v>20.868202209562597</v>
      </c>
      <c r="CH67" s="327">
        <f t="shared" si="183"/>
        <v>1.0012963263315993</v>
      </c>
      <c r="CK67" s="97">
        <f t="shared" si="132"/>
        <v>2008</v>
      </c>
      <c r="CL67" s="105">
        <f t="shared" si="133"/>
        <v>6677</v>
      </c>
      <c r="CM67" s="106">
        <f t="shared" si="134"/>
        <v>7118</v>
      </c>
      <c r="CN67" s="94">
        <f t="shared" si="135"/>
        <v>6798.6551724137935</v>
      </c>
      <c r="CP67" s="325">
        <f t="shared" si="136"/>
        <v>1.0098749633940227</v>
      </c>
      <c r="CR67">
        <f t="shared" si="216"/>
        <v>2008</v>
      </c>
      <c r="CS67" s="94">
        <f t="shared" si="184"/>
        <v>6798.6551724137935</v>
      </c>
      <c r="CT67" s="94">
        <f t="shared" si="185"/>
        <v>265147.55172413797</v>
      </c>
      <c r="CU67" s="94">
        <v>39</v>
      </c>
      <c r="CV67" s="94">
        <f t="shared" si="114"/>
        <v>1521</v>
      </c>
      <c r="CW67" s="9">
        <f t="shared" si="70"/>
        <v>1.4077011066018441</v>
      </c>
      <c r="CX67">
        <f t="shared" si="186"/>
        <v>2008</v>
      </c>
      <c r="CY67" s="9">
        <f>'Regional_intensity (aggregate)'!R44</f>
        <v>49.119359572301533</v>
      </c>
      <c r="CZ67" s="9">
        <f t="shared" si="155"/>
        <v>48.815477081185648</v>
      </c>
      <c r="DA67" s="9">
        <f t="shared" si="187"/>
        <v>46.547976046661965</v>
      </c>
      <c r="DB67" s="9">
        <f t="shared" si="156"/>
        <v>46.260001711478687</v>
      </c>
      <c r="DC67" s="327">
        <f t="shared" si="188"/>
        <v>1.0552415753385687</v>
      </c>
      <c r="DD67" s="371"/>
      <c r="DE67" s="49"/>
      <c r="DF67" s="49"/>
      <c r="DH67" s="97">
        <v>2008</v>
      </c>
      <c r="DI67" s="38">
        <f>HDD_by_Division18!F72</f>
        <v>2712</v>
      </c>
      <c r="DJ67" s="38">
        <f>HDD_by_Division18!G72</f>
        <v>3600</v>
      </c>
      <c r="DK67" s="38">
        <f>HDD_by_Division18!H72</f>
        <v>2125</v>
      </c>
      <c r="DL67" s="38">
        <f t="shared" si="33"/>
        <v>2737.1489361702124</v>
      </c>
      <c r="DN67" s="38">
        <f>CDD_by_Division18!F72</f>
        <v>1993</v>
      </c>
      <c r="DO67" s="38">
        <f>CDD_by_Division18!G72</f>
        <v>1537</v>
      </c>
      <c r="DP67" s="38">
        <f>CDD_by_Division18!H72</f>
        <v>2501</v>
      </c>
      <c r="DQ67" s="38">
        <f t="shared" si="25"/>
        <v>2076.5408163265311</v>
      </c>
      <c r="DS67" s="325">
        <f t="shared" si="137"/>
        <v>0.99866920885119359</v>
      </c>
      <c r="DT67" s="281"/>
      <c r="DU67" s="738">
        <v>2008</v>
      </c>
      <c r="DV67" s="94">
        <f t="shared" si="189"/>
        <v>2737.1489361702124</v>
      </c>
      <c r="DW67" s="94">
        <f t="shared" si="157"/>
        <v>2076.5408163265311</v>
      </c>
      <c r="DX67" s="94">
        <f t="shared" si="190"/>
        <v>80985.091836734704</v>
      </c>
      <c r="DY67" s="94">
        <v>39</v>
      </c>
      <c r="DZ67" s="94">
        <f t="shared" si="115"/>
        <v>1521</v>
      </c>
      <c r="EA67" s="94">
        <f t="shared" si="116"/>
        <v>59319</v>
      </c>
      <c r="EB67" s="94">
        <f t="shared" si="191"/>
        <v>2008</v>
      </c>
      <c r="EC67" s="9">
        <f>'Regional_intensity (aggregate)'!AG44</f>
        <v>29.581877076952846</v>
      </c>
      <c r="ED67" s="9">
        <f t="shared" si="158"/>
        <v>29.872211912453068</v>
      </c>
      <c r="EE67" s="9">
        <f t="shared" si="192"/>
        <v>29.695023926226469</v>
      </c>
      <c r="EF67" s="9">
        <f t="shared" si="159"/>
        <v>29.986469254877136</v>
      </c>
      <c r="EG67" s="327">
        <f t="shared" si="193"/>
        <v>0.9961897033807845</v>
      </c>
      <c r="EI67" s="97">
        <v>2008</v>
      </c>
      <c r="EJ67" s="105">
        <f t="shared" si="224"/>
        <v>2712</v>
      </c>
      <c r="EK67" s="105">
        <f t="shared" si="224"/>
        <v>3600</v>
      </c>
      <c r="EL67" s="105">
        <f t="shared" si="224"/>
        <v>2125</v>
      </c>
      <c r="EM67" s="38">
        <f t="shared" si="142"/>
        <v>2661.796703296704</v>
      </c>
      <c r="EO67" s="325">
        <f t="shared" si="143"/>
        <v>0.91057509976008677</v>
      </c>
      <c r="EQ67" s="738">
        <v>2008</v>
      </c>
      <c r="ER67" s="94">
        <f t="shared" si="194"/>
        <v>2661.796703296704</v>
      </c>
      <c r="ES67" s="94">
        <f t="shared" si="195"/>
        <v>103810.07142857145</v>
      </c>
      <c r="ET67" s="94">
        <v>39</v>
      </c>
      <c r="EU67" s="94">
        <f t="shared" si="117"/>
        <v>1521</v>
      </c>
      <c r="EV67" s="17">
        <f t="shared" si="84"/>
        <v>1.4077011066018441</v>
      </c>
      <c r="EW67">
        <f t="shared" si="196"/>
        <v>2008</v>
      </c>
      <c r="EX67" s="9">
        <f>'Regional_intensity (aggregate)'!AF44</f>
        <v>17.934655263583515</v>
      </c>
      <c r="EY67" s="9">
        <f t="shared" si="160"/>
        <v>18.182383918105678</v>
      </c>
      <c r="EZ67" s="9">
        <f t="shared" si="197"/>
        <v>18.399321900578339</v>
      </c>
      <c r="FA67" s="9">
        <f t="shared" si="161"/>
        <v>18.653468924402411</v>
      </c>
      <c r="FB67" s="327">
        <f t="shared" si="198"/>
        <v>0.97474544771238447</v>
      </c>
      <c r="FC67" s="371"/>
      <c r="FD67" s="49"/>
      <c r="FE67" s="49"/>
      <c r="FG67" s="281"/>
      <c r="FH67" s="97">
        <v>2008</v>
      </c>
      <c r="FI67" s="38">
        <f>HDD_by_Division18!I72</f>
        <v>5233</v>
      </c>
      <c r="FJ67" s="38">
        <f>HDD_by_Division18!J72</f>
        <v>3566</v>
      </c>
      <c r="FK67" s="38">
        <f t="shared" si="34"/>
        <v>3967.6867469879508</v>
      </c>
      <c r="FM67" s="38">
        <f>CDD_by_Division18!I72</f>
        <v>1385</v>
      </c>
      <c r="FN67" s="38">
        <f>CDD_by_Division18!J72</f>
        <v>918</v>
      </c>
      <c r="FO67" s="94">
        <f t="shared" si="26"/>
        <v>1069.056338028169</v>
      </c>
      <c r="FP67" s="94"/>
      <c r="FQ67" s="325">
        <f t="shared" si="144"/>
        <v>1.0022125329712328</v>
      </c>
      <c r="FR67" s="281"/>
      <c r="FS67" s="13">
        <v>2008</v>
      </c>
      <c r="FT67" s="94">
        <f t="shared" si="199"/>
        <v>3967.6867469879508</v>
      </c>
      <c r="FU67" s="94">
        <f t="shared" si="200"/>
        <v>1069.056338028169</v>
      </c>
      <c r="FV67" s="94">
        <f t="shared" si="201"/>
        <v>41693.197183098593</v>
      </c>
      <c r="FW67" s="94">
        <v>39</v>
      </c>
      <c r="FX67" s="94">
        <f t="shared" si="162"/>
        <v>1521</v>
      </c>
      <c r="FY67" s="94">
        <f t="shared" si="163"/>
        <v>59319</v>
      </c>
      <c r="FZ67" s="94">
        <f t="shared" si="202"/>
        <v>2008</v>
      </c>
      <c r="GA67" s="9">
        <f>'Regional_intensity (aggregate)'!AT44</f>
        <v>19.940933620814384</v>
      </c>
      <c r="GB67" s="9">
        <f t="shared" si="164"/>
        <v>19.518408960855123</v>
      </c>
      <c r="GC67" s="9">
        <f t="shared" si="203"/>
        <v>19.659589817549964</v>
      </c>
      <c r="GD67" s="9">
        <f t="shared" si="165"/>
        <v>19.243026498070865</v>
      </c>
      <c r="GE67" s="327">
        <f t="shared" si="204"/>
        <v>1.0143107666983604</v>
      </c>
      <c r="GF67" s="282"/>
      <c r="GI67" s="97">
        <f t="shared" si="225"/>
        <v>2008</v>
      </c>
      <c r="GJ67" s="105">
        <f t="shared" si="219"/>
        <v>5233</v>
      </c>
      <c r="GK67" s="105">
        <f t="shared" si="220"/>
        <v>3566</v>
      </c>
      <c r="GL67" s="38">
        <f t="shared" si="145"/>
        <v>4037.108695652174</v>
      </c>
      <c r="GN67" s="325">
        <f t="shared" si="146"/>
        <v>0.95701097779048827</v>
      </c>
      <c r="GP67" s="738">
        <v>2008</v>
      </c>
      <c r="GQ67" s="94">
        <f t="shared" si="205"/>
        <v>4037.108695652174</v>
      </c>
      <c r="GR67" s="94">
        <f t="shared" si="206"/>
        <v>157447.23913043478</v>
      </c>
      <c r="GS67" s="94">
        <v>39</v>
      </c>
      <c r="GT67" s="94">
        <f t="shared" si="120"/>
        <v>1521</v>
      </c>
      <c r="GU67" s="17">
        <f t="shared" si="98"/>
        <v>1.4077011066018441</v>
      </c>
      <c r="GV67">
        <f t="shared" si="207"/>
        <v>2008</v>
      </c>
      <c r="GW67" s="9">
        <f>'Regional_intensity (aggregate)'!AS44</f>
        <v>30.381763106512327</v>
      </c>
      <c r="GX67" s="9">
        <f t="shared" si="166"/>
        <v>29.736975024348055</v>
      </c>
      <c r="GY67" s="9">
        <f t="shared" si="208"/>
        <v>30.245557444962998</v>
      </c>
      <c r="GZ67" s="9">
        <f t="shared" si="167"/>
        <v>29.603660037279411</v>
      </c>
      <c r="HA67" s="327">
        <f t="shared" si="209"/>
        <v>1.0045033278621887</v>
      </c>
      <c r="HB67" s="371"/>
      <c r="HD67" s="49"/>
      <c r="HF67">
        <f t="shared" si="168"/>
        <v>15.388126476714023</v>
      </c>
      <c r="HG67" s="282">
        <f t="shared" si="169"/>
        <v>20.997912780676895</v>
      </c>
      <c r="HH67" s="282">
        <f t="shared" si="170"/>
        <v>29.695023926226469</v>
      </c>
      <c r="HI67" s="282">
        <f t="shared" si="210"/>
        <v>19.659589817549964</v>
      </c>
      <c r="HK67">
        <f t="shared" si="171"/>
        <v>48.589785547688955</v>
      </c>
      <c r="HL67">
        <f t="shared" si="172"/>
        <v>46.547976046661965</v>
      </c>
      <c r="HM67">
        <f t="shared" si="211"/>
        <v>18.399321900578339</v>
      </c>
      <c r="HN67" s="17">
        <f t="shared" si="212"/>
        <v>30.245557444962998</v>
      </c>
      <c r="HQ67">
        <v>2008</v>
      </c>
      <c r="HR67" s="17">
        <f t="shared" si="30"/>
        <v>1.0004289329910467</v>
      </c>
      <c r="HS67" s="17">
        <f t="shared" si="31"/>
        <v>0.96284448010074231</v>
      </c>
      <c r="HT67" s="17"/>
      <c r="HU67" s="620"/>
      <c r="HV67" s="17"/>
      <c r="HW67" s="17">
        <f>National!GB235</f>
        <v>0.13164142337115761</v>
      </c>
      <c r="HX67" s="17">
        <f>National!GC235</f>
        <v>0.21350345471420212</v>
      </c>
      <c r="HY67" s="17">
        <f>National!GD235</f>
        <v>0.48090560349784511</v>
      </c>
      <c r="HZ67" s="17">
        <f>National!GE235</f>
        <v>0.17394951841679532</v>
      </c>
      <c r="IA67" s="17">
        <f t="shared" si="102"/>
        <v>1.0013158105541176</v>
      </c>
      <c r="IB67" s="17"/>
      <c r="IC67" s="17">
        <f>National!GB317</f>
        <v>0.28228253126307273</v>
      </c>
      <c r="ID67" s="17">
        <f>National!GC317</f>
        <v>0.33145523891091672</v>
      </c>
      <c r="IE67" s="17">
        <f>National!GD317</f>
        <v>0.20195002245878371</v>
      </c>
      <c r="IF67" s="17">
        <f>National!GE317</f>
        <v>0.18431220736722684</v>
      </c>
      <c r="IG67" s="17">
        <f t="shared" si="103"/>
        <v>1.0089454631183679</v>
      </c>
      <c r="IH67" s="17"/>
      <c r="II67" s="620"/>
      <c r="IJ67" s="17"/>
      <c r="IK67" s="625">
        <f>National!AS235</f>
        <v>1.0013421809968275</v>
      </c>
      <c r="IL67" s="625">
        <f>National!AS317</f>
        <v>1.0085732882415761</v>
      </c>
      <c r="IN67">
        <v>2008</v>
      </c>
      <c r="IO67" s="79">
        <f>National!H235</f>
        <v>4710.8189999999995</v>
      </c>
      <c r="IP67" s="40">
        <f t="shared" si="226"/>
        <v>4708.7992406574658</v>
      </c>
      <c r="IQ67" s="79">
        <f>National!H317</f>
        <v>6878.6230000000005</v>
      </c>
      <c r="IR67" s="40">
        <f t="shared" ref="IR67:IR73" si="227">IQ67/HS67</f>
        <v>7144.0644280167562</v>
      </c>
      <c r="IU67">
        <f t="shared" si="106"/>
        <v>2008</v>
      </c>
      <c r="IV67" s="40">
        <f t="shared" si="46"/>
        <v>4708.7992406574658</v>
      </c>
      <c r="IW67" s="40">
        <f t="shared" si="47"/>
        <v>4704.5047031878948</v>
      </c>
      <c r="IX67" s="40">
        <f t="shared" si="107"/>
        <v>7144.0644280167562</v>
      </c>
      <c r="IY67" s="40">
        <f t="shared" si="108"/>
        <v>6820.1518721487446</v>
      </c>
    </row>
    <row r="68" spans="2:259" x14ac:dyDescent="0.2">
      <c r="B68" s="250" t="s">
        <v>538</v>
      </c>
      <c r="C68" t="s">
        <v>243</v>
      </c>
      <c r="H68" s="104"/>
      <c r="I68" s="15"/>
      <c r="J68" s="94">
        <f t="shared" si="121"/>
        <v>2009</v>
      </c>
      <c r="K68" s="48">
        <f>'[16]LMDI-Prices'!EY155</f>
        <v>1.233735550913913</v>
      </c>
      <c r="L68" s="12">
        <f t="shared" si="48"/>
        <v>1.3271783902835925</v>
      </c>
      <c r="M68" s="94">
        <f t="shared" si="49"/>
        <v>64000</v>
      </c>
      <c r="N68" s="12">
        <f t="shared" si="37"/>
        <v>1.3271783902835925</v>
      </c>
      <c r="Q68" s="739">
        <v>2009</v>
      </c>
      <c r="R68" s="721">
        <f>HDD_by_Division18!B73</f>
        <v>6644</v>
      </c>
      <c r="S68" s="38">
        <f>HDD_by_Division18!C73</f>
        <v>5922</v>
      </c>
      <c r="T68" s="94">
        <f t="shared" si="22"/>
        <v>6098.0975609756106</v>
      </c>
      <c r="V68">
        <f>CDD_by_Division18!B73</f>
        <v>350</v>
      </c>
      <c r="W68">
        <f>CDD_by_Division18!C73</f>
        <v>524</v>
      </c>
      <c r="X68" s="94">
        <f t="shared" si="23"/>
        <v>490.47706422018348</v>
      </c>
      <c r="Z68" s="325">
        <f t="shared" si="127"/>
        <v>0.99083035294889366</v>
      </c>
      <c r="AB68" s="738">
        <v>2009</v>
      </c>
      <c r="AC68" s="94">
        <f t="shared" si="213"/>
        <v>6098.0975609756106</v>
      </c>
      <c r="AD68" s="94">
        <f t="shared" si="214"/>
        <v>490.47706422018348</v>
      </c>
      <c r="AE68" s="94">
        <v>40</v>
      </c>
      <c r="AF68" s="94">
        <f t="shared" si="109"/>
        <v>1600</v>
      </c>
      <c r="AG68" s="94">
        <f t="shared" si="110"/>
        <v>64000</v>
      </c>
      <c r="AH68" s="9">
        <f>'Regional_intensity (aggregate)'!E45</f>
        <v>15.092749119031742</v>
      </c>
      <c r="AI68" s="9">
        <f t="shared" si="148"/>
        <v>15.10381485734184</v>
      </c>
      <c r="AJ68" s="9">
        <f t="shared" si="173"/>
        <v>15.328035399361678</v>
      </c>
      <c r="AK68" s="9">
        <f t="shared" si="149"/>
        <v>15.339273645435972</v>
      </c>
      <c r="AL68" s="327">
        <f t="shared" si="174"/>
        <v>0.9846499388734623</v>
      </c>
      <c r="AN68" s="97">
        <v>2009</v>
      </c>
      <c r="AO68" s="105">
        <f t="shared" si="217"/>
        <v>6644</v>
      </c>
      <c r="AP68" s="106">
        <f t="shared" si="218"/>
        <v>5922</v>
      </c>
      <c r="AQ68" s="94">
        <f t="shared" si="129"/>
        <v>6106.6976744186031</v>
      </c>
      <c r="AS68" s="325">
        <f t="shared" si="130"/>
        <v>0.96569321953542275</v>
      </c>
      <c r="AT68" s="281"/>
      <c r="AU68" s="738">
        <v>2009</v>
      </c>
      <c r="AV68" s="94">
        <f t="shared" si="175"/>
        <v>6106.6976744186031</v>
      </c>
      <c r="AW68" s="94">
        <f t="shared" si="176"/>
        <v>244267.90697674413</v>
      </c>
      <c r="AX68" s="94">
        <v>40</v>
      </c>
      <c r="AY68" s="94">
        <f t="shared" si="150"/>
        <v>1600</v>
      </c>
      <c r="AZ68" s="17">
        <f t="shared" si="57"/>
        <v>1.3271783902835925</v>
      </c>
      <c r="BA68">
        <f t="shared" si="177"/>
        <v>2009</v>
      </c>
      <c r="BB68" s="17">
        <f>'Regional_intensity (aggregate)'!D45</f>
        <v>44.918686604923991</v>
      </c>
      <c r="BC68" s="9">
        <f t="shared" si="151"/>
        <v>47.478228238055266</v>
      </c>
      <c r="BD68" s="9">
        <f t="shared" si="178"/>
        <v>44.639299268910449</v>
      </c>
      <c r="BE68" s="9">
        <f t="shared" si="152"/>
        <v>47.182920945953384</v>
      </c>
      <c r="BF68" s="327">
        <f t="shared" si="179"/>
        <v>1.0062587751284018</v>
      </c>
      <c r="BG68" s="281"/>
      <c r="BH68" s="281"/>
      <c r="BJ68" s="49"/>
      <c r="BL68" s="739">
        <v>2009</v>
      </c>
      <c r="BM68" s="38">
        <f>HDD_by_Division18!D73</f>
        <v>6512</v>
      </c>
      <c r="BN68" s="38">
        <f>HDD_by_Division18!E73</f>
        <v>6841</v>
      </c>
      <c r="BO68" s="38">
        <f t="shared" si="24"/>
        <v>6760.4137931034484</v>
      </c>
      <c r="BQ68" s="38">
        <f>CDD_by_Division18!D73</f>
        <v>534</v>
      </c>
      <c r="BR68" s="38">
        <f>CDD_by_Division18!E73</f>
        <v>698</v>
      </c>
      <c r="BS68" s="94">
        <f t="shared" si="32"/>
        <v>590.00000000000011</v>
      </c>
      <c r="BU68" s="325">
        <f t="shared" si="131"/>
        <v>0.96918636302471772</v>
      </c>
      <c r="BW68" s="738">
        <v>2009</v>
      </c>
      <c r="BX68" s="94">
        <f t="shared" si="153"/>
        <v>6760.4137931034484</v>
      </c>
      <c r="BY68" s="94">
        <f t="shared" si="215"/>
        <v>590.00000000000011</v>
      </c>
      <c r="BZ68" s="94">
        <v>40</v>
      </c>
      <c r="CA68" s="94">
        <f t="shared" si="112"/>
        <v>1600</v>
      </c>
      <c r="CB68" s="94">
        <f t="shared" si="113"/>
        <v>64000</v>
      </c>
      <c r="CC68" s="94">
        <f t="shared" si="180"/>
        <v>2009</v>
      </c>
      <c r="CD68" s="9">
        <f>'Regional_intensity (aggregate)'!S45</f>
        <v>20.288472894708235</v>
      </c>
      <c r="CE68" s="9">
        <f t="shared" si="181"/>
        <v>20.301862155611019</v>
      </c>
      <c r="CF68" s="9">
        <f t="shared" si="182"/>
        <v>20.809050618804147</v>
      </c>
      <c r="CG68" s="9">
        <f t="shared" si="154"/>
        <v>20.82278343197941</v>
      </c>
      <c r="CH68" s="327">
        <f t="shared" si="183"/>
        <v>0.97498311029982831</v>
      </c>
      <c r="CK68" s="97">
        <v>2009</v>
      </c>
      <c r="CL68" s="105">
        <f t="shared" ref="CL68:CM73" si="228">BM68</f>
        <v>6512</v>
      </c>
      <c r="CM68" s="106">
        <f t="shared" si="228"/>
        <v>6841</v>
      </c>
      <c r="CN68" s="94">
        <f t="shared" si="135"/>
        <v>6602.7586206896549</v>
      </c>
      <c r="CP68" s="325">
        <f t="shared" si="136"/>
        <v>0.98732854363637246</v>
      </c>
      <c r="CR68">
        <f t="shared" si="216"/>
        <v>2009</v>
      </c>
      <c r="CS68" s="94">
        <f t="shared" si="184"/>
        <v>6602.7586206896549</v>
      </c>
      <c r="CT68" s="94">
        <f t="shared" si="185"/>
        <v>264110.3448275862</v>
      </c>
      <c r="CU68" s="94">
        <v>40</v>
      </c>
      <c r="CV68" s="94">
        <f t="shared" si="114"/>
        <v>1600</v>
      </c>
      <c r="CW68" s="9">
        <f t="shared" si="70"/>
        <v>1.3271783902835925</v>
      </c>
      <c r="CX68">
        <f t="shared" si="186"/>
        <v>2009</v>
      </c>
      <c r="CY68" s="9">
        <f>'Regional_intensity (aggregate)'!R45</f>
        <v>46.38138588665386</v>
      </c>
      <c r="CZ68" s="9">
        <f t="shared" si="155"/>
        <v>47.078852890013593</v>
      </c>
      <c r="DA68" s="9">
        <f t="shared" si="187"/>
        <v>45.137988011938006</v>
      </c>
      <c r="DB68" s="9">
        <f t="shared" si="156"/>
        <v>45.816757234429758</v>
      </c>
      <c r="DC68" s="327">
        <f t="shared" si="188"/>
        <v>1.0275465949963698</v>
      </c>
      <c r="DD68" s="371"/>
      <c r="DE68" s="49"/>
      <c r="DF68" s="49"/>
      <c r="DH68" s="97">
        <v>2009</v>
      </c>
      <c r="DI68" s="38">
        <f>HDD_by_Division18!F73</f>
        <v>2812</v>
      </c>
      <c r="DJ68" s="38">
        <f>HDD_by_Division18!G73</f>
        <v>3536</v>
      </c>
      <c r="DK68" s="38">
        <f>HDD_by_Division18!H73</f>
        <v>2152</v>
      </c>
      <c r="DL68" s="38">
        <f t="shared" si="33"/>
        <v>2789.3829787234035</v>
      </c>
      <c r="DN68" s="38">
        <f>CDD_by_Division18!F73</f>
        <v>2029</v>
      </c>
      <c r="DO68" s="38">
        <f>CDD_by_Division18!G73</f>
        <v>1479</v>
      </c>
      <c r="DP68" s="38">
        <f>CDD_by_Division18!H73</f>
        <v>2590</v>
      </c>
      <c r="DQ68" s="38">
        <f t="shared" si="25"/>
        <v>2112.3027210884352</v>
      </c>
      <c r="DS68" s="325">
        <f t="shared" si="137"/>
        <v>1.0048067764121364</v>
      </c>
      <c r="DT68" s="281"/>
      <c r="DU68" s="738">
        <v>2009</v>
      </c>
      <c r="DV68" s="94">
        <f t="shared" si="189"/>
        <v>2789.3829787234035</v>
      </c>
      <c r="DW68" s="94">
        <f t="shared" si="157"/>
        <v>2112.3027210884352</v>
      </c>
      <c r="DX68" s="94">
        <f t="shared" si="190"/>
        <v>84492.108843537411</v>
      </c>
      <c r="DY68" s="94">
        <v>40</v>
      </c>
      <c r="DZ68" s="94">
        <f t="shared" si="115"/>
        <v>1600</v>
      </c>
      <c r="EA68" s="94">
        <f t="shared" si="116"/>
        <v>64000</v>
      </c>
      <c r="EB68" s="94">
        <f t="shared" si="191"/>
        <v>2009</v>
      </c>
      <c r="EC68" s="9">
        <f>'Regional_intensity (aggregate)'!AG45</f>
        <v>29.198527879193996</v>
      </c>
      <c r="ED68" s="9">
        <f t="shared" si="158"/>
        <v>29.867644971147254</v>
      </c>
      <c r="EE68" s="9">
        <f t="shared" si="192"/>
        <v>29.096325679140861</v>
      </c>
      <c r="EF68" s="9">
        <f t="shared" si="159"/>
        <v>29.763100692782029</v>
      </c>
      <c r="EG68" s="327">
        <f t="shared" si="193"/>
        <v>1.0035125466074366</v>
      </c>
      <c r="EI68" s="97">
        <v>2009</v>
      </c>
      <c r="EJ68" s="105">
        <f t="shared" si="224"/>
        <v>2812</v>
      </c>
      <c r="EK68" s="105">
        <f t="shared" si="224"/>
        <v>3536</v>
      </c>
      <c r="EL68" s="105">
        <f t="shared" si="224"/>
        <v>2152</v>
      </c>
      <c r="EM68" s="38">
        <f t="shared" si="142"/>
        <v>2704.2857142857151</v>
      </c>
      <c r="EO68" s="325">
        <f t="shared" si="143"/>
        <v>0.92103697016424324</v>
      </c>
      <c r="EQ68" s="738">
        <v>2009</v>
      </c>
      <c r="ER68" s="94">
        <f t="shared" si="194"/>
        <v>2704.2857142857151</v>
      </c>
      <c r="ES68" s="94">
        <f t="shared" si="195"/>
        <v>108171.42857142861</v>
      </c>
      <c r="ET68" s="94">
        <v>40</v>
      </c>
      <c r="EU68" s="94">
        <f t="shared" si="117"/>
        <v>1600</v>
      </c>
      <c r="EV68" s="17">
        <f t="shared" si="84"/>
        <v>1.3271783902835925</v>
      </c>
      <c r="EW68">
        <f t="shared" si="196"/>
        <v>2009</v>
      </c>
      <c r="EX68" s="9">
        <f>'Regional_intensity (aggregate)'!AF45</f>
        <v>17.88782150120473</v>
      </c>
      <c r="EY68" s="9">
        <f t="shared" si="160"/>
        <v>18.164072441301986</v>
      </c>
      <c r="EZ68" s="9">
        <f t="shared" si="197"/>
        <v>18.097937882004508</v>
      </c>
      <c r="FA68" s="9">
        <f t="shared" si="161"/>
        <v>18.377433758760031</v>
      </c>
      <c r="FB68" s="327">
        <f t="shared" si="198"/>
        <v>0.98839003746340037</v>
      </c>
      <c r="FC68" s="371"/>
      <c r="FD68" s="49"/>
      <c r="FE68" s="49"/>
      <c r="FG68" s="281"/>
      <c r="FH68" s="97">
        <v>2009</v>
      </c>
      <c r="FI68" s="38">
        <f>HDD_by_Division18!I73</f>
        <v>5139</v>
      </c>
      <c r="FJ68" s="38">
        <f>HDD_by_Division18!J73</f>
        <v>3538</v>
      </c>
      <c r="FK68" s="38">
        <f t="shared" si="34"/>
        <v>3923.7831325301204</v>
      </c>
      <c r="FM68" s="38">
        <f>CDD_by_Division18!I73</f>
        <v>1393</v>
      </c>
      <c r="FN68" s="38">
        <f>CDD_by_Division18!J73</f>
        <v>894</v>
      </c>
      <c r="FO68" s="94">
        <f t="shared" si="26"/>
        <v>1054.1830985915494</v>
      </c>
      <c r="FP68" s="94"/>
      <c r="FQ68" s="325">
        <f t="shared" si="144"/>
        <v>0.9998091480692991</v>
      </c>
      <c r="FR68" s="281"/>
      <c r="FS68" s="13">
        <v>2009</v>
      </c>
      <c r="FT68" s="94">
        <f t="shared" si="199"/>
        <v>3923.7831325301204</v>
      </c>
      <c r="FU68" s="94">
        <f t="shared" si="200"/>
        <v>1054.1830985915494</v>
      </c>
      <c r="FV68" s="94">
        <f t="shared" si="201"/>
        <v>42167.323943661977</v>
      </c>
      <c r="FW68" s="94">
        <v>40</v>
      </c>
      <c r="FX68" s="94">
        <f t="shared" si="162"/>
        <v>1600</v>
      </c>
      <c r="FY68" s="94">
        <f t="shared" si="163"/>
        <v>64000</v>
      </c>
      <c r="FZ68" s="94">
        <f t="shared" si="202"/>
        <v>2009</v>
      </c>
      <c r="GA68" s="9">
        <f>'Regional_intensity (aggregate)'!AT45</f>
        <v>19.698210036376476</v>
      </c>
      <c r="GB68" s="9">
        <f t="shared" si="164"/>
        <v>19.322703258845348</v>
      </c>
      <c r="GC68" s="9">
        <f t="shared" si="203"/>
        <v>19.497096721255463</v>
      </c>
      <c r="GD68" s="9">
        <f t="shared" si="165"/>
        <v>19.125423764804538</v>
      </c>
      <c r="GE68" s="327">
        <f t="shared" si="204"/>
        <v>1.0103150391053741</v>
      </c>
      <c r="GF68" s="282"/>
      <c r="GI68" s="97">
        <f t="shared" si="225"/>
        <v>2009</v>
      </c>
      <c r="GJ68" s="105">
        <f t="shared" si="219"/>
        <v>5139</v>
      </c>
      <c r="GK68" s="105">
        <f t="shared" si="220"/>
        <v>3538</v>
      </c>
      <c r="GL68" s="38">
        <f t="shared" si="145"/>
        <v>3990.4565217391305</v>
      </c>
      <c r="GN68" s="325">
        <f t="shared" si="146"/>
        <v>0.94993441004346757</v>
      </c>
      <c r="GP68" s="738">
        <v>2009</v>
      </c>
      <c r="GQ68" s="94">
        <f t="shared" si="205"/>
        <v>3990.4565217391305</v>
      </c>
      <c r="GR68" s="94">
        <f t="shared" si="206"/>
        <v>159618.26086956522</v>
      </c>
      <c r="GS68" s="94">
        <v>40</v>
      </c>
      <c r="GT68" s="94">
        <f t="shared" si="120"/>
        <v>1600</v>
      </c>
      <c r="GU68" s="17">
        <f t="shared" si="98"/>
        <v>1.3271783902835925</v>
      </c>
      <c r="GV68">
        <f t="shared" si="207"/>
        <v>2009</v>
      </c>
      <c r="GW68" s="9">
        <f>'Regional_intensity (aggregate)'!AS45</f>
        <v>29.684884071692419</v>
      </c>
      <c r="GX68" s="9">
        <f t="shared" si="166"/>
        <v>29.355638753643795</v>
      </c>
      <c r="GY68" s="9">
        <f t="shared" si="208"/>
        <v>29.792686159443939</v>
      </c>
      <c r="GZ68" s="9">
        <f t="shared" si="167"/>
        <v>29.462245171148385</v>
      </c>
      <c r="HA68" s="327">
        <f t="shared" si="209"/>
        <v>0.99638159220774569</v>
      </c>
      <c r="HB68" s="371"/>
      <c r="HD68" s="49"/>
      <c r="HF68">
        <f t="shared" si="168"/>
        <v>15.328035399361678</v>
      </c>
      <c r="HG68" s="282">
        <f t="shared" si="169"/>
        <v>20.809050618804147</v>
      </c>
      <c r="HH68" s="282">
        <f t="shared" si="170"/>
        <v>29.096325679140861</v>
      </c>
      <c r="HI68" s="282">
        <f t="shared" si="210"/>
        <v>19.497096721255463</v>
      </c>
      <c r="HK68">
        <f t="shared" si="171"/>
        <v>44.639299268910449</v>
      </c>
      <c r="HL68">
        <f t="shared" si="172"/>
        <v>45.137988011938006</v>
      </c>
      <c r="HM68">
        <f t="shared" si="211"/>
        <v>18.097937882004508</v>
      </c>
      <c r="HN68" s="17">
        <f t="shared" si="212"/>
        <v>29.792686159443939</v>
      </c>
      <c r="HQ68">
        <v>2009</v>
      </c>
      <c r="HR68" s="17">
        <f t="shared" si="30"/>
        <v>0.99391449080042826</v>
      </c>
      <c r="HS68" s="17">
        <f t="shared" si="31"/>
        <v>0.96150335387565078</v>
      </c>
      <c r="HT68" s="17"/>
      <c r="HU68" s="620"/>
      <c r="HV68" s="17"/>
      <c r="HW68" s="17">
        <f>National!GB236</f>
        <v>0.13052483890894581</v>
      </c>
      <c r="HX68" s="17">
        <f>National!GC236</f>
        <v>0.21301789489820941</v>
      </c>
      <c r="HY68" s="17">
        <f>National!GD236</f>
        <v>0.4807803589181795</v>
      </c>
      <c r="HZ68" s="17">
        <f>National!GE236</f>
        <v>0.17567690727466534</v>
      </c>
      <c r="IA68" s="17">
        <f t="shared" si="102"/>
        <v>0.99616826815047455</v>
      </c>
      <c r="IB68" s="17"/>
      <c r="IC68" s="17">
        <f>National!GB318</f>
        <v>0.27714346499090764</v>
      </c>
      <c r="ID68" s="17">
        <f>National!GC318</f>
        <v>0.33296310651671857</v>
      </c>
      <c r="IE68" s="17">
        <f>National!GD318</f>
        <v>0.20297739264106346</v>
      </c>
      <c r="IF68" s="17">
        <f>National!GE318</f>
        <v>0.18691603585131028</v>
      </c>
      <c r="IG68" s="17">
        <f t="shared" si="103"/>
        <v>1.0078736801046722</v>
      </c>
      <c r="IH68" s="17"/>
      <c r="II68" s="620"/>
      <c r="IJ68" s="17"/>
      <c r="IK68" s="625">
        <f>National!AS236</f>
        <v>0.99619942576548748</v>
      </c>
      <c r="IL68" s="625">
        <f>National!AS318</f>
        <v>1.0075474843893133</v>
      </c>
      <c r="IN68">
        <v>2009</v>
      </c>
      <c r="IO68" s="79">
        <f>National!H236</f>
        <v>4656.5560000000005</v>
      </c>
      <c r="IP68" s="40">
        <f t="shared" si="226"/>
        <v>4685.0670184413357</v>
      </c>
      <c r="IQ68" s="79">
        <f>National!H318</f>
        <v>6633.7090000000007</v>
      </c>
      <c r="IR68" s="40">
        <f t="shared" si="227"/>
        <v>6899.3092673683223</v>
      </c>
      <c r="IU68">
        <f t="shared" si="106"/>
        <v>2009</v>
      </c>
      <c r="IV68" s="40">
        <f t="shared" si="46"/>
        <v>4685.0670184413357</v>
      </c>
      <c r="IW68" s="40">
        <f t="shared" si="47"/>
        <v>4674.3211043530428</v>
      </c>
      <c r="IX68" s="40">
        <f t="shared" si="107"/>
        <v>6899.3092673683223</v>
      </c>
      <c r="IY68" s="40">
        <f t="shared" si="108"/>
        <v>6584.016240208045</v>
      </c>
    </row>
    <row r="69" spans="2:259" x14ac:dyDescent="0.2">
      <c r="B69" s="93" t="s">
        <v>203</v>
      </c>
      <c r="C69" t="s">
        <v>235</v>
      </c>
      <c r="H69" s="104"/>
      <c r="I69" s="15"/>
      <c r="J69" s="94">
        <f t="shared" si="121"/>
        <v>2010</v>
      </c>
      <c r="K69" s="599">
        <f>'[16]LMDI-Prices'!EY156</f>
        <v>1.209954766140525</v>
      </c>
      <c r="L69" s="12">
        <f t="shared" si="48"/>
        <v>1.260105790872623</v>
      </c>
      <c r="M69" s="94">
        <f t="shared" si="49"/>
        <v>68921</v>
      </c>
      <c r="N69" s="12">
        <f t="shared" si="37"/>
        <v>1.260105790872623</v>
      </c>
      <c r="Q69" s="740">
        <v>2010</v>
      </c>
      <c r="R69" s="721">
        <f>HDD_by_Division18!B74</f>
        <v>5934</v>
      </c>
      <c r="S69" s="38">
        <f>HDD_by_Division18!C74</f>
        <v>5553</v>
      </c>
      <c r="T69" s="94">
        <f t="shared" si="22"/>
        <v>5645.9268292682937</v>
      </c>
      <c r="U69" s="13"/>
      <c r="V69">
        <f>CDD_by_Division18!B74</f>
        <v>635</v>
      </c>
      <c r="W69">
        <f>CDD_by_Division18!C74</f>
        <v>908</v>
      </c>
      <c r="X69" s="94">
        <f t="shared" si="23"/>
        <v>855.40366972477068</v>
      </c>
      <c r="Z69" s="325">
        <f t="shared" si="127"/>
        <v>1.0224359989496348</v>
      </c>
      <c r="AA69" t="s">
        <v>239</v>
      </c>
      <c r="AB69" s="738">
        <v>2010</v>
      </c>
      <c r="AC69" s="94">
        <f>T69</f>
        <v>5645.9268292682937</v>
      </c>
      <c r="AD69" s="94">
        <f>X69</f>
        <v>855.40366972477068</v>
      </c>
      <c r="AE69" s="94">
        <v>41</v>
      </c>
      <c r="AF69" s="94">
        <f t="shared" si="109"/>
        <v>1681</v>
      </c>
      <c r="AG69" s="94">
        <f t="shared" si="110"/>
        <v>68921</v>
      </c>
      <c r="AH69" s="9">
        <f>'Regional_intensity (aggregate)'!E46</f>
        <v>15.971399950053302</v>
      </c>
      <c r="AI69" s="9">
        <f t="shared" si="148"/>
        <v>15.823592513179962</v>
      </c>
      <c r="AJ69" s="9">
        <f t="shared" si="173"/>
        <v>15.475522237369937</v>
      </c>
      <c r="AK69" s="9">
        <f t="shared" si="149"/>
        <v>15.332303904391283</v>
      </c>
      <c r="AL69" s="327">
        <f t="shared" si="174"/>
        <v>1.0320427126837717</v>
      </c>
      <c r="AN69" s="97">
        <v>2010</v>
      </c>
      <c r="AO69" s="105">
        <f t="shared" si="217"/>
        <v>5934</v>
      </c>
      <c r="AP69" s="106">
        <f t="shared" si="218"/>
        <v>5553</v>
      </c>
      <c r="AQ69" s="94">
        <f t="shared" si="129"/>
        <v>5650.4651162790688</v>
      </c>
      <c r="AS69" s="325">
        <f t="shared" si="130"/>
        <v>0.90937967174172263</v>
      </c>
      <c r="AT69" s="281"/>
      <c r="AU69" s="738">
        <v>2010</v>
      </c>
      <c r="AV69" s="94">
        <f>AQ69</f>
        <v>5650.4651162790688</v>
      </c>
      <c r="AW69" s="94">
        <f>AV69*AX69</f>
        <v>231669.06976744183</v>
      </c>
      <c r="AX69" s="94">
        <v>41</v>
      </c>
      <c r="AY69" s="94">
        <f t="shared" si="150"/>
        <v>1681</v>
      </c>
      <c r="AZ69" s="17">
        <f t="shared" si="57"/>
        <v>1.260105790872623</v>
      </c>
      <c r="BA69">
        <f>AU69</f>
        <v>2010</v>
      </c>
      <c r="BB69" s="17">
        <f>'Regional_intensity (aggregate)'!D46</f>
        <v>43.688223645293427</v>
      </c>
      <c r="BC69" s="9">
        <f>SUMPRODUCT(AV$23:AZ$23,AV69:AZ69)+AU$23</f>
        <v>43.862240097609188</v>
      </c>
      <c r="BD69" s="9">
        <f>BB69/BF69</f>
        <v>46.713862962849532</v>
      </c>
      <c r="BE69" s="9">
        <f t="shared" si="152"/>
        <v>46.899930969934445</v>
      </c>
      <c r="BF69" s="327">
        <f>BC69/BE69</f>
        <v>0.93523037647384621</v>
      </c>
      <c r="BG69" s="281"/>
      <c r="BH69" s="281"/>
      <c r="BJ69" s="49"/>
      <c r="BL69" s="739">
        <v>2010</v>
      </c>
      <c r="BM69" s="38">
        <f>HDD_by_Division18!D74</f>
        <v>6185</v>
      </c>
      <c r="BN69" s="38">
        <f>HDD_by_Division18!E74</f>
        <v>6565</v>
      </c>
      <c r="BO69" s="38">
        <f t="shared" si="24"/>
        <v>6448.8793103448279</v>
      </c>
      <c r="BQ69" s="38">
        <f>CDD_by_Division18!D74</f>
        <v>964</v>
      </c>
      <c r="BR69" s="38">
        <f>CDD_by_Division18!E74</f>
        <v>1096</v>
      </c>
      <c r="BS69" s="94">
        <f t="shared" si="32"/>
        <v>1009.0731707317075</v>
      </c>
      <c r="BU69" s="325">
        <f t="shared" si="131"/>
        <v>1.0211985429982173</v>
      </c>
      <c r="BV69" t="s">
        <v>239</v>
      </c>
      <c r="BW69" s="738">
        <v>2010</v>
      </c>
      <c r="BX69" s="94">
        <f>BO69</f>
        <v>6448.8793103448279</v>
      </c>
      <c r="BY69" s="94">
        <f>BS69</f>
        <v>1009.0731707317075</v>
      </c>
      <c r="BZ69" s="94">
        <v>41</v>
      </c>
      <c r="CA69" s="94">
        <f t="shared" si="112"/>
        <v>1681</v>
      </c>
      <c r="CB69" s="94">
        <f t="shared" si="113"/>
        <v>68921</v>
      </c>
      <c r="CC69" s="94">
        <f>BW69</f>
        <v>2010</v>
      </c>
      <c r="CD69" s="9">
        <f>'Regional_intensity (aggregate)'!S46</f>
        <v>21.533771298854255</v>
      </c>
      <c r="CE69" s="9">
        <f t="shared" si="181"/>
        <v>21.374861578767828</v>
      </c>
      <c r="CF69" s="9">
        <f>CD69/CH69</f>
        <v>20.891901851445969</v>
      </c>
      <c r="CG69" s="9">
        <f t="shared" si="154"/>
        <v>20.73772884434883</v>
      </c>
      <c r="CH69" s="327">
        <f>CE69/CG69</f>
        <v>1.0307233612321351</v>
      </c>
      <c r="CK69" s="97">
        <v>2010</v>
      </c>
      <c r="CL69" s="288">
        <f t="shared" si="228"/>
        <v>6185</v>
      </c>
      <c r="CM69" s="289">
        <f t="shared" si="228"/>
        <v>6565</v>
      </c>
      <c r="CN69" s="94">
        <f t="shared" si="135"/>
        <v>6289.8275862068967</v>
      </c>
      <c r="CP69" s="325">
        <f t="shared" si="136"/>
        <v>0.95068050888238076</v>
      </c>
      <c r="CR69">
        <f t="shared" si="216"/>
        <v>2010</v>
      </c>
      <c r="CS69" s="94">
        <f>CN69</f>
        <v>6289.8275862068967</v>
      </c>
      <c r="CT69" s="94">
        <f>CS69*CU69</f>
        <v>257882.93103448275</v>
      </c>
      <c r="CU69" s="94">
        <v>41</v>
      </c>
      <c r="CV69" s="94">
        <f t="shared" si="114"/>
        <v>1681</v>
      </c>
      <c r="CW69" s="9">
        <f t="shared" si="70"/>
        <v>1.260105790872623</v>
      </c>
      <c r="CX69">
        <f>CR69</f>
        <v>2010</v>
      </c>
      <c r="CY69" s="9">
        <f>'Regional_intensity (aggregate)'!R46</f>
        <v>44.1106779244056</v>
      </c>
      <c r="CZ69" s="9">
        <f t="shared" si="155"/>
        <v>44.539882710206257</v>
      </c>
      <c r="DA69" s="9">
        <f>CY69/DC69</f>
        <v>44.924817646422241</v>
      </c>
      <c r="DB69" s="9">
        <f t="shared" si="156"/>
        <v>45.36194415733442</v>
      </c>
      <c r="DC69" s="327">
        <f>CZ69/DB69</f>
        <v>0.98187772895542336</v>
      </c>
      <c r="DD69" s="371"/>
      <c r="DE69" s="49"/>
      <c r="DF69" s="49"/>
      <c r="DH69" s="97">
        <v>2010</v>
      </c>
      <c r="DI69" s="38">
        <f>HDD_by_Division18!F74</f>
        <v>3167</v>
      </c>
      <c r="DJ69" s="38">
        <f>HDD_by_Division18!G74</f>
        <v>3948</v>
      </c>
      <c r="DK69" s="38">
        <f>HDD_by_Division18!H74</f>
        <v>2449</v>
      </c>
      <c r="DL69" s="38">
        <f t="shared" si="33"/>
        <v>3141.7712765957444</v>
      </c>
      <c r="DN69" s="38">
        <f>CDD_by_Division18!F74</f>
        <v>2269</v>
      </c>
      <c r="DO69" s="38">
        <f>CDD_by_Division18!G74</f>
        <v>1977</v>
      </c>
      <c r="DP69" s="38">
        <f>CDD_by_Division18!H74</f>
        <v>2757</v>
      </c>
      <c r="DQ69" s="38">
        <f t="shared" si="25"/>
        <v>2376.7857142857147</v>
      </c>
      <c r="DS69" s="325">
        <f t="shared" si="137"/>
        <v>1.0444650300150702</v>
      </c>
      <c r="DT69" s="281"/>
      <c r="DU69" s="738">
        <v>2010</v>
      </c>
      <c r="DV69" s="94">
        <f>DL69</f>
        <v>3141.7712765957444</v>
      </c>
      <c r="DW69" s="94">
        <f>DQ69</f>
        <v>2376.7857142857147</v>
      </c>
      <c r="DX69" s="94">
        <f>DY69*DW69</f>
        <v>97448.214285714304</v>
      </c>
      <c r="DY69" s="94">
        <v>41</v>
      </c>
      <c r="DZ69" s="94">
        <f t="shared" si="115"/>
        <v>1681</v>
      </c>
      <c r="EA69" s="94">
        <f t="shared" si="116"/>
        <v>68921</v>
      </c>
      <c r="EB69" s="94">
        <f>DU69</f>
        <v>2010</v>
      </c>
      <c r="EC69" s="9">
        <f>'Regional_intensity (aggregate)'!AG46</f>
        <v>31.293387134263224</v>
      </c>
      <c r="ED69" s="9">
        <f t="shared" si="158"/>
        <v>31.153194421950833</v>
      </c>
      <c r="EE69" s="9">
        <f>EC69/EG69</f>
        <v>29.641118417529739</v>
      </c>
      <c r="EF69" s="9">
        <f t="shared" si="159"/>
        <v>29.508327781313294</v>
      </c>
      <c r="EG69" s="327">
        <f>ED69/EF69</f>
        <v>1.0557424552427257</v>
      </c>
      <c r="EI69" s="97">
        <f>DH69</f>
        <v>2010</v>
      </c>
      <c r="EJ69" s="288">
        <f t="shared" si="224"/>
        <v>3167</v>
      </c>
      <c r="EK69" s="288">
        <f t="shared" si="224"/>
        <v>3948</v>
      </c>
      <c r="EL69" s="288">
        <f t="shared" si="224"/>
        <v>2449</v>
      </c>
      <c r="EM69" s="38">
        <f t="shared" si="142"/>
        <v>3048.5824175824187</v>
      </c>
      <c r="EO69" s="325">
        <f t="shared" si="143"/>
        <v>1.0025307481389081</v>
      </c>
      <c r="EQ69" s="738">
        <v>2010</v>
      </c>
      <c r="ER69" s="94">
        <f>EM69</f>
        <v>3048.5824175824187</v>
      </c>
      <c r="ES69" s="94">
        <f>ER69*ET69</f>
        <v>124991.87912087917</v>
      </c>
      <c r="ET69" s="94">
        <v>41</v>
      </c>
      <c r="EU69" s="94">
        <f t="shared" si="117"/>
        <v>1681</v>
      </c>
      <c r="EV69" s="17">
        <f t="shared" si="84"/>
        <v>1.260105790872623</v>
      </c>
      <c r="EW69">
        <f>EQ69</f>
        <v>2010</v>
      </c>
      <c r="EX69" s="9">
        <f>'Regional_intensity (aggregate)'!AF46</f>
        <v>19.376481219885584</v>
      </c>
      <c r="EY69" s="9">
        <f t="shared" si="160"/>
        <v>19.968142637548468</v>
      </c>
      <c r="EZ69" s="9">
        <f>EX69/FB69</f>
        <v>17.567260556773455</v>
      </c>
      <c r="FA69" s="9">
        <f t="shared" si="161"/>
        <v>18.103677368862478</v>
      </c>
      <c r="FB69" s="327">
        <f>EY69/FA69</f>
        <v>1.102988206798956</v>
      </c>
      <c r="FC69" s="371"/>
      <c r="FD69" s="49"/>
      <c r="FE69" s="49"/>
      <c r="FG69" s="281"/>
      <c r="FH69" s="97">
        <v>2010</v>
      </c>
      <c r="FI69" s="38">
        <f>HDD_by_Division18!I74</f>
        <v>5082</v>
      </c>
      <c r="FJ69" s="38">
        <f>HDD_by_Division18!J74</f>
        <v>3624</v>
      </c>
      <c r="FK69" s="38">
        <f t="shared" si="34"/>
        <v>3975.3253012048185</v>
      </c>
      <c r="FM69" s="38">
        <f>CDD_by_Division18!I74</f>
        <v>1358</v>
      </c>
      <c r="FN69" s="38">
        <f>CDD_by_Division18!J74</f>
        <v>674</v>
      </c>
      <c r="FO69" s="94">
        <f t="shared" si="26"/>
        <v>885.80281690140851</v>
      </c>
      <c r="FP69" s="94"/>
      <c r="FQ69" s="325">
        <f t="shared" si="144"/>
        <v>0.9940894495802467</v>
      </c>
      <c r="FR69" s="281"/>
      <c r="FS69" s="13">
        <v>2010</v>
      </c>
      <c r="FT69" s="94">
        <f>FK69</f>
        <v>3975.3253012048185</v>
      </c>
      <c r="FU69" s="94">
        <f>FO69</f>
        <v>885.80281690140851</v>
      </c>
      <c r="FV69" s="94">
        <f>FW69*FU69</f>
        <v>36317.915492957749</v>
      </c>
      <c r="FW69" s="94">
        <v>41</v>
      </c>
      <c r="FX69" s="94">
        <f t="shared" si="162"/>
        <v>1681</v>
      </c>
      <c r="FY69" s="94">
        <f t="shared" si="163"/>
        <v>68921</v>
      </c>
      <c r="FZ69" s="94">
        <f>FS69</f>
        <v>2010</v>
      </c>
      <c r="GA69" s="9">
        <f>'Regional_intensity (aggregate)'!AT46</f>
        <v>18.85388587682219</v>
      </c>
      <c r="GB69" s="9">
        <f t="shared" si="164"/>
        <v>18.886088460711921</v>
      </c>
      <c r="GC69" s="9">
        <f>GA69/GE69</f>
        <v>18.955622247699498</v>
      </c>
      <c r="GD69" s="9">
        <f t="shared" si="165"/>
        <v>18.987998598102891</v>
      </c>
      <c r="GE69" s="327">
        <f>GB69/GD69</f>
        <v>0.99463291842663437</v>
      </c>
      <c r="GI69" s="97">
        <f t="shared" si="225"/>
        <v>2010</v>
      </c>
      <c r="GJ69" s="288">
        <f t="shared" si="219"/>
        <v>5082</v>
      </c>
      <c r="GK69" s="288">
        <f t="shared" si="220"/>
        <v>3624</v>
      </c>
      <c r="GL69" s="38">
        <f t="shared" si="145"/>
        <v>4036.0434782608695</v>
      </c>
      <c r="GN69" s="325">
        <f t="shared" si="146"/>
        <v>0.95685005926412015</v>
      </c>
      <c r="GP69" s="738">
        <v>2010</v>
      </c>
      <c r="GQ69" s="94">
        <f>GL69</f>
        <v>4036.0434782608695</v>
      </c>
      <c r="GR69" s="94">
        <f>GQ69*GS69</f>
        <v>165477.78260869565</v>
      </c>
      <c r="GS69" s="94">
        <v>41</v>
      </c>
      <c r="GT69" s="94">
        <f t="shared" si="120"/>
        <v>1681</v>
      </c>
      <c r="GU69" s="17">
        <f t="shared" si="98"/>
        <v>1.260105790872623</v>
      </c>
      <c r="GV69">
        <f>GP69</f>
        <v>2010</v>
      </c>
      <c r="GW69" s="9">
        <f>'Regional_intensity (aggregate)'!AS46</f>
        <v>29.296850738088175</v>
      </c>
      <c r="GX69" s="9">
        <f t="shared" si="166"/>
        <v>29.438144682687184</v>
      </c>
      <c r="GY69" s="9">
        <f>GW69/HA69</f>
        <v>29.174937215811873</v>
      </c>
      <c r="GZ69" s="9">
        <f t="shared" si="167"/>
        <v>29.315643191327915</v>
      </c>
      <c r="HA69" s="327">
        <f>GX69/GZ69</f>
        <v>1.0041787072710555</v>
      </c>
      <c r="HB69" s="371"/>
      <c r="HD69" s="49"/>
      <c r="HF69">
        <f t="shared" si="168"/>
        <v>15.475522237369937</v>
      </c>
      <c r="HG69" s="282">
        <f t="shared" si="169"/>
        <v>20.891901851445969</v>
      </c>
      <c r="HH69" s="282">
        <f t="shared" si="170"/>
        <v>29.641118417529739</v>
      </c>
      <c r="HI69" s="282">
        <f>GC69</f>
        <v>18.955622247699498</v>
      </c>
      <c r="HK69">
        <f t="shared" si="171"/>
        <v>46.713862962849532</v>
      </c>
      <c r="HL69">
        <f t="shared" si="172"/>
        <v>44.924817646422241</v>
      </c>
      <c r="HM69">
        <f>EZ69</f>
        <v>17.567260556773455</v>
      </c>
      <c r="HN69" s="17">
        <f>GY69</f>
        <v>29.174937215811873</v>
      </c>
      <c r="HQ69">
        <v>2010</v>
      </c>
      <c r="HR69" s="17">
        <f t="shared" si="30"/>
        <v>1.0274585757355803</v>
      </c>
      <c r="HS69" s="17">
        <f t="shared" si="31"/>
        <v>0.95096098443493116</v>
      </c>
      <c r="HT69" s="17"/>
      <c r="HU69" s="620"/>
      <c r="HV69" s="17"/>
      <c r="HW69" s="17">
        <f>National!GB237</f>
        <v>0.12922158967129088</v>
      </c>
      <c r="HX69" s="17">
        <f>National!GC237</f>
        <v>0.21152771446739677</v>
      </c>
      <c r="HY69" s="17">
        <f>National!GD237</f>
        <v>0.48400906471214633</v>
      </c>
      <c r="HZ69" s="17">
        <f>National!GE237</f>
        <v>0.17524163114916605</v>
      </c>
      <c r="IA69" s="17">
        <f t="shared" si="102"/>
        <v>1.0366787701499303</v>
      </c>
      <c r="IB69" s="17"/>
      <c r="IC69" s="17">
        <f>National!GB319</f>
        <v>0.27151274208549403</v>
      </c>
      <c r="ID69" s="17">
        <f>National!GC319</f>
        <v>0.33054287749662947</v>
      </c>
      <c r="IE69" s="17">
        <f>National!GD319</f>
        <v>0.20770341327281083</v>
      </c>
      <c r="IF69" s="17">
        <f>National!GE319</f>
        <v>0.19024096714506564</v>
      </c>
      <c r="IG69" s="17">
        <f t="shared" si="103"/>
        <v>0.9986099976863716</v>
      </c>
      <c r="IH69" s="17"/>
      <c r="II69" s="620"/>
      <c r="IJ69" s="17"/>
      <c r="IK69" s="625">
        <f>National!AS237</f>
        <v>1.0368703603755653</v>
      </c>
      <c r="IL69" s="625">
        <f>National!AS319</f>
        <v>0.99823482253579454</v>
      </c>
      <c r="IN69">
        <v>2010</v>
      </c>
      <c r="IO69" s="79">
        <f>National!H237</f>
        <v>4932.759</v>
      </c>
      <c r="IP69" s="40">
        <f t="shared" si="226"/>
        <v>4800.932238527017</v>
      </c>
      <c r="IQ69" s="79">
        <f>National!H319</f>
        <v>6631.3649999999998</v>
      </c>
      <c r="IR69" s="40">
        <f t="shared" si="227"/>
        <v>6973.3302507046719</v>
      </c>
      <c r="IU69">
        <f t="shared" si="106"/>
        <v>2010</v>
      </c>
      <c r="IV69" s="40">
        <f t="shared" si="46"/>
        <v>4800.932238527017</v>
      </c>
      <c r="IW69" s="40">
        <f t="shared" si="47"/>
        <v>4757.3536562596919</v>
      </c>
      <c r="IX69" s="40">
        <f t="shared" si="107"/>
        <v>6973.3302507046719</v>
      </c>
      <c r="IY69" s="40">
        <f t="shared" si="108"/>
        <v>6643.091234940578</v>
      </c>
    </row>
    <row r="70" spans="2:259" x14ac:dyDescent="0.2">
      <c r="B70" s="93"/>
      <c r="H70" s="104"/>
      <c r="I70" s="15"/>
      <c r="J70" s="94">
        <f t="shared" si="121"/>
        <v>2011</v>
      </c>
      <c r="K70" s="599">
        <f>'[16]LMDI-Prices'!EY157</f>
        <v>1.2652559725136552</v>
      </c>
      <c r="L70" s="12">
        <f>L$13*K70+L$12*K69+L$11*K68</f>
        <v>1.241939746814088</v>
      </c>
      <c r="M70" s="94">
        <f>AG70</f>
        <v>74088</v>
      </c>
      <c r="N70" s="12">
        <f t="shared" si="37"/>
        <v>1.241939746814088</v>
      </c>
      <c r="Q70" s="740">
        <v>2011</v>
      </c>
      <c r="R70" s="721">
        <f>HDD_by_Division18!B75</f>
        <v>6114</v>
      </c>
      <c r="S70" s="38">
        <f>HDD_by_Division18!C75</f>
        <v>5483</v>
      </c>
      <c r="T70" s="94">
        <f t="shared" si="22"/>
        <v>5636.9024390243903</v>
      </c>
      <c r="U70" s="13"/>
      <c r="V70">
        <f>CDD_by_Division18!B75</f>
        <v>554</v>
      </c>
      <c r="W70">
        <f>CDD_by_Division18!C75</f>
        <v>836</v>
      </c>
      <c r="X70" s="94">
        <f t="shared" si="23"/>
        <v>781.66972477064223</v>
      </c>
      <c r="Z70" s="325">
        <f t="shared" si="127"/>
        <v>1.0171950081519687</v>
      </c>
      <c r="AB70" s="738">
        <v>2011</v>
      </c>
      <c r="AC70" s="94">
        <f>T70</f>
        <v>5636.9024390243903</v>
      </c>
      <c r="AD70" s="94">
        <f>X70</f>
        <v>781.66972477064223</v>
      </c>
      <c r="AE70" s="94">
        <v>42</v>
      </c>
      <c r="AF70" s="94">
        <f>AE70*AE70</f>
        <v>1764</v>
      </c>
      <c r="AG70" s="94">
        <f>AE70*AF70</f>
        <v>74088</v>
      </c>
      <c r="AH70" s="9">
        <f>'Regional_intensity (aggregate)'!E47</f>
        <v>15.78523518276393</v>
      </c>
      <c r="AI70" s="9">
        <f>SUMPRODUCT(AC$23:AG$23,AC70:AG70)+AB$23</f>
        <v>15.594562730113404</v>
      </c>
      <c r="AJ70" s="9">
        <f>AH70/AL70</f>
        <v>15.492997615651248</v>
      </c>
      <c r="AK70" s="9">
        <f t="shared" si="149"/>
        <v>15.305855148650783</v>
      </c>
      <c r="AL70" s="327">
        <f t="shared" si="174"/>
        <v>1.0188625580641322</v>
      </c>
      <c r="AN70" s="97">
        <v>2011</v>
      </c>
      <c r="AO70" s="105">
        <f t="shared" ref="AO70:AP73" si="229">R70</f>
        <v>6114</v>
      </c>
      <c r="AP70" s="106">
        <f t="shared" si="229"/>
        <v>5483</v>
      </c>
      <c r="AQ70" s="94">
        <f t="shared" si="129"/>
        <v>5644.4186046511613</v>
      </c>
      <c r="AS70" s="325">
        <f t="shared" si="130"/>
        <v>0.90861993734049995</v>
      </c>
      <c r="AT70" s="281"/>
      <c r="AU70" s="738">
        <v>2011</v>
      </c>
      <c r="AV70" s="94">
        <f>AQ70</f>
        <v>5644.4186046511613</v>
      </c>
      <c r="AW70" s="94">
        <f>AV70*AX70</f>
        <v>237065.58139534877</v>
      </c>
      <c r="AX70" s="94">
        <v>42</v>
      </c>
      <c r="AY70" s="94">
        <f>AX70*AX70</f>
        <v>1764</v>
      </c>
      <c r="AZ70" s="17">
        <f>N70</f>
        <v>1.241939746814088</v>
      </c>
      <c r="BA70">
        <f>AU70</f>
        <v>2011</v>
      </c>
      <c r="BB70" s="17">
        <f>'Regional_intensity (aggregate)'!D47</f>
        <v>42.859708217564666</v>
      </c>
      <c r="BC70" s="9">
        <f>SUMPRODUCT(AV$23:AZ$23,AV70:AZ70)+AU$23</f>
        <v>43.413382982830917</v>
      </c>
      <c r="BD70" s="9">
        <f>BB70/BF70</f>
        <v>45.905514529411981</v>
      </c>
      <c r="BE70" s="9">
        <f t="shared" si="152"/>
        <v>46.498535948327806</v>
      </c>
      <c r="BF70" s="327">
        <f>BC70/BE70</f>
        <v>0.93365053538620413</v>
      </c>
      <c r="BG70" s="281"/>
      <c r="BH70" s="281"/>
      <c r="BJ70" s="49"/>
      <c r="BL70" s="739">
        <v>2011</v>
      </c>
      <c r="BM70" s="38">
        <f>HDD_by_Division18!D75</f>
        <v>6172</v>
      </c>
      <c r="BN70" s="38">
        <f>HDD_by_Division18!E75</f>
        <v>6565</v>
      </c>
      <c r="BO70" s="38">
        <f t="shared" si="24"/>
        <v>6441.0344827586214</v>
      </c>
      <c r="BQ70" s="38">
        <f>CDD_by_Division18!D75</f>
        <v>859</v>
      </c>
      <c r="BR70" s="38">
        <f>CDD_by_Division18!E75</f>
        <v>1074</v>
      </c>
      <c r="BS70" s="94">
        <f t="shared" si="32"/>
        <v>932.41463414634165</v>
      </c>
      <c r="BU70" s="325">
        <f t="shared" si="131"/>
        <v>1.014167296942333</v>
      </c>
      <c r="BW70" s="738">
        <v>2011</v>
      </c>
      <c r="BX70" s="94">
        <f>BO70</f>
        <v>6441.0344827586214</v>
      </c>
      <c r="BY70" s="94">
        <f>BS70</f>
        <v>932.41463414634165</v>
      </c>
      <c r="BZ70" s="94">
        <v>42</v>
      </c>
      <c r="CA70" s="94">
        <f>BZ70*BZ70</f>
        <v>1764</v>
      </c>
      <c r="CB70" s="94">
        <f>BZ70*CA70</f>
        <v>74088</v>
      </c>
      <c r="CC70" s="94">
        <f>BW70</f>
        <v>2011</v>
      </c>
      <c r="CD70" s="9">
        <f>'Regional_intensity (aggregate)'!S47</f>
        <v>21.092239907027437</v>
      </c>
      <c r="CE70" s="9">
        <f>SUMPRODUCT(BX$23:CB$23,BX70:CB70)+BW$23</f>
        <v>21.001481204076804</v>
      </c>
      <c r="CF70" s="9">
        <f>CD70/CH70</f>
        <v>20.698644974970929</v>
      </c>
      <c r="CG70" s="9">
        <f t="shared" si="154"/>
        <v>20.60957988851996</v>
      </c>
      <c r="CH70" s="327">
        <f>CE70/CG70</f>
        <v>1.0190154926823687</v>
      </c>
      <c r="CK70" s="97">
        <v>2011</v>
      </c>
      <c r="CL70" s="288">
        <f t="shared" si="228"/>
        <v>6172</v>
      </c>
      <c r="CM70" s="289">
        <f t="shared" si="228"/>
        <v>6565</v>
      </c>
      <c r="CN70" s="94">
        <f t="shared" si="135"/>
        <v>6280.4137931034484</v>
      </c>
      <c r="CP70" s="325">
        <f t="shared" si="136"/>
        <v>0.94956578519137347</v>
      </c>
      <c r="CR70">
        <f t="shared" si="216"/>
        <v>2011</v>
      </c>
      <c r="CS70" s="94">
        <f>CN70</f>
        <v>6280.4137931034484</v>
      </c>
      <c r="CT70" s="94">
        <f>CS70*CU70</f>
        <v>263777.37931034481</v>
      </c>
      <c r="CU70" s="94">
        <v>42</v>
      </c>
      <c r="CV70" s="94">
        <f>CU70*CU70</f>
        <v>1764</v>
      </c>
      <c r="CW70" s="9">
        <f>N70</f>
        <v>1.241939746814088</v>
      </c>
      <c r="CX70">
        <f>CR70</f>
        <v>2011</v>
      </c>
      <c r="CY70" s="9">
        <f>'Regional_intensity (aggregate)'!R47</f>
        <v>43.905448747654283</v>
      </c>
      <c r="CZ70" s="9">
        <f>SUMPRODUCT(CS$23:CW$23,CS70:CW70)+CR$23</f>
        <v>43.905322083440851</v>
      </c>
      <c r="DA70" s="9">
        <f>CY70/DC70</f>
        <v>44.79359047040154</v>
      </c>
      <c r="DB70" s="9">
        <f t="shared" si="156"/>
        <v>44.793461243960053</v>
      </c>
      <c r="DC70" s="327">
        <f>CZ70/DB70</f>
        <v>0.98017257126699586</v>
      </c>
      <c r="DD70" s="371"/>
      <c r="DE70" s="49"/>
      <c r="DF70" s="49"/>
      <c r="DH70" s="97">
        <v>2011</v>
      </c>
      <c r="DI70" s="38">
        <f>HDD_by_Division18!F75</f>
        <v>2565</v>
      </c>
      <c r="DJ70" s="38">
        <f>HDD_by_Division18!G75</f>
        <v>3343</v>
      </c>
      <c r="DK70" s="38">
        <f>HDD_by_Division18!H75</f>
        <v>2114</v>
      </c>
      <c r="DL70" s="38">
        <f t="shared" si="33"/>
        <v>2604.1968085106382</v>
      </c>
      <c r="DN70" s="38">
        <f>CDD_by_Division18!F75</f>
        <v>2259</v>
      </c>
      <c r="DO70" s="38">
        <f>CDD_by_Division18!G75</f>
        <v>1727</v>
      </c>
      <c r="DP70" s="38">
        <f>CDD_by_Division18!H75</f>
        <v>3112</v>
      </c>
      <c r="DQ70" s="38">
        <f t="shared" si="25"/>
        <v>2437.7040816326535</v>
      </c>
      <c r="DS70" s="325">
        <f t="shared" si="137"/>
        <v>1.0184846132659529</v>
      </c>
      <c r="DT70" s="281"/>
      <c r="DU70" s="738">
        <v>2011</v>
      </c>
      <c r="DV70" s="94">
        <f>DL70</f>
        <v>2604.1968085106382</v>
      </c>
      <c r="DW70" s="94">
        <f>DQ70</f>
        <v>2437.7040816326535</v>
      </c>
      <c r="DX70" s="94">
        <f>DY70*DW70</f>
        <v>102383.57142857145</v>
      </c>
      <c r="DY70" s="94">
        <v>42</v>
      </c>
      <c r="DZ70" s="94">
        <f>DY70*DY70</f>
        <v>1764</v>
      </c>
      <c r="EA70" s="94">
        <f>DY70*DZ70</f>
        <v>74088</v>
      </c>
      <c r="EB70" s="94">
        <f>DU70</f>
        <v>2011</v>
      </c>
      <c r="EC70" s="9">
        <f>'Regional_intensity (aggregate)'!AG47</f>
        <v>29.977697092234063</v>
      </c>
      <c r="ED70" s="9">
        <f>SUMPRODUCT(DV$23:EA$23,DV70:EA70)+DU$23</f>
        <v>30.139067161383778</v>
      </c>
      <c r="EE70" s="9">
        <f>EC70/EG70</f>
        <v>29.065330527385928</v>
      </c>
      <c r="EF70" s="9">
        <f t="shared" si="159"/>
        <v>29.221789323491336</v>
      </c>
      <c r="EG70" s="327">
        <f>ED70/EF70</f>
        <v>1.0313902009126814</v>
      </c>
      <c r="EI70" s="97">
        <f>DH70</f>
        <v>2011</v>
      </c>
      <c r="EJ70" s="288">
        <f t="shared" ref="EJ70:EL71" si="230">DI70</f>
        <v>2565</v>
      </c>
      <c r="EK70" s="288">
        <f t="shared" si="230"/>
        <v>3343</v>
      </c>
      <c r="EL70" s="288">
        <f t="shared" si="230"/>
        <v>2114</v>
      </c>
      <c r="EM70" s="38">
        <f t="shared" si="142"/>
        <v>2544.3131868131877</v>
      </c>
      <c r="EO70" s="325">
        <f t="shared" si="143"/>
        <v>0.88116006280832004</v>
      </c>
      <c r="EQ70" s="738">
        <v>2011</v>
      </c>
      <c r="ER70" s="94">
        <f>EM70</f>
        <v>2544.3131868131877</v>
      </c>
      <c r="ES70" s="94">
        <f>ER70*ET70</f>
        <v>106861.15384615389</v>
      </c>
      <c r="ET70" s="94">
        <v>42</v>
      </c>
      <c r="EU70" s="94">
        <f>ET70*ET70</f>
        <v>1764</v>
      </c>
      <c r="EV70" s="17">
        <f>N70</f>
        <v>1.241939746814088</v>
      </c>
      <c r="EW70">
        <f>EQ70</f>
        <v>2011</v>
      </c>
      <c r="EX70" s="9">
        <f>'Regional_intensity (aggregate)'!AF47</f>
        <v>16.942064717566534</v>
      </c>
      <c r="EY70" s="9">
        <f>SUMPRODUCT(ER$23:EV$23,ER70:EV70)+EQ$23</f>
        <v>16.601978417369981</v>
      </c>
      <c r="EZ70" s="9">
        <f>EX70/FB70</f>
        <v>18.142172672875468</v>
      </c>
      <c r="FA70" s="9">
        <f t="shared" si="161"/>
        <v>17.777996022349047</v>
      </c>
      <c r="FB70" s="327">
        <f>EY70/FA70</f>
        <v>0.93384982179652465</v>
      </c>
      <c r="FC70" s="371"/>
      <c r="FD70" s="49"/>
      <c r="FE70" s="49"/>
      <c r="FG70" s="281"/>
      <c r="FH70" s="97">
        <v>2011</v>
      </c>
      <c r="FI70" s="38">
        <f>HDD_by_Division18!I75</f>
        <v>5322</v>
      </c>
      <c r="FJ70" s="38">
        <f>HDD_by_Division18!J75</f>
        <v>3818</v>
      </c>
      <c r="FK70" s="38">
        <f t="shared" si="34"/>
        <v>4180.4096385542161</v>
      </c>
      <c r="FM70" s="38">
        <f>CDD_by_Division18!I75</f>
        <v>1450</v>
      </c>
      <c r="FN70" s="38">
        <f>CDD_by_Division18!J75</f>
        <v>736</v>
      </c>
      <c r="FO70" s="94">
        <f t="shared" si="26"/>
        <v>957.54929577464793</v>
      </c>
      <c r="FP70" s="94"/>
      <c r="FQ70" s="325">
        <f t="shared" si="144"/>
        <v>1.0057573661233337</v>
      </c>
      <c r="FR70" s="281"/>
      <c r="FS70" s="13">
        <v>2011</v>
      </c>
      <c r="FT70" s="94">
        <f>FK70</f>
        <v>4180.4096385542161</v>
      </c>
      <c r="FU70" s="94">
        <f>FO70</f>
        <v>957.54929577464793</v>
      </c>
      <c r="FV70" s="94">
        <f>FW70*FU70</f>
        <v>40217.070422535216</v>
      </c>
      <c r="FW70" s="94">
        <v>42</v>
      </c>
      <c r="FX70" s="94">
        <f>FW70*FW70</f>
        <v>1764</v>
      </c>
      <c r="FY70" s="94">
        <f>FW70*FX70</f>
        <v>74088</v>
      </c>
      <c r="FZ70" s="94">
        <f>FS70</f>
        <v>2011</v>
      </c>
      <c r="GA70" s="9">
        <f>'Regional_intensity (aggregate)'!AT47</f>
        <v>18.822175232568043</v>
      </c>
      <c r="GB70" s="9">
        <f>SUMPRODUCT(FT$23:FY$23,FT70:FY70)+FS$23</f>
        <v>19.115470745621472</v>
      </c>
      <c r="GC70" s="9">
        <f>GA70/GE70</f>
        <v>18.540040568806205</v>
      </c>
      <c r="GD70" s="9">
        <f t="shared" si="165"/>
        <v>18.828939733938327</v>
      </c>
      <c r="GE70" s="327">
        <f>GB70/GD70</f>
        <v>1.0152175861058541</v>
      </c>
      <c r="GI70" s="97">
        <v>2011</v>
      </c>
      <c r="GJ70" s="288">
        <f t="shared" ref="GJ70:GK73" si="231">FI70</f>
        <v>5322</v>
      </c>
      <c r="GK70" s="288">
        <f t="shared" si="231"/>
        <v>3818</v>
      </c>
      <c r="GL70" s="38">
        <f t="shared" si="145"/>
        <v>4243.04347826087</v>
      </c>
      <c r="GN70" s="325">
        <f t="shared" si="146"/>
        <v>0.9875526076923008</v>
      </c>
      <c r="GP70" s="738">
        <v>2011</v>
      </c>
      <c r="GQ70" s="94">
        <f>GL70</f>
        <v>4243.04347826087</v>
      </c>
      <c r="GR70" s="94">
        <f>GQ70*GS70</f>
        <v>178207.82608695654</v>
      </c>
      <c r="GS70" s="94">
        <v>42</v>
      </c>
      <c r="GT70" s="94">
        <f>GS70*GS70</f>
        <v>1764</v>
      </c>
      <c r="GU70" s="17">
        <f>N70</f>
        <v>1.241939746814088</v>
      </c>
      <c r="GV70">
        <f>GP70</f>
        <v>2011</v>
      </c>
      <c r="GW70" s="9">
        <f>'Regional_intensity (aggregate)'!AS47</f>
        <v>29.665861784838604</v>
      </c>
      <c r="GX70" s="9">
        <f>SUMPRODUCT(GQ$23:GU$23,GQ70:GU70)+GP$23</f>
        <v>30.216108198756707</v>
      </c>
      <c r="GY70" s="9">
        <f>GW70/HA70</f>
        <v>28.558647842969922</v>
      </c>
      <c r="GZ70" s="9">
        <f t="shared" si="167"/>
        <v>29.088357503047128</v>
      </c>
      <c r="HA70" s="327">
        <f>GX70/GZ70</f>
        <v>1.0387698306991533</v>
      </c>
      <c r="HB70" s="371"/>
      <c r="HD70" s="49"/>
      <c r="HG70" s="282"/>
      <c r="HH70" s="282"/>
      <c r="HI70" s="282"/>
      <c r="HN70" s="17"/>
      <c r="HQ70">
        <v>2011</v>
      </c>
      <c r="HR70" s="17">
        <f t="shared" si="30"/>
        <v>1.0151528489723802</v>
      </c>
      <c r="HS70" s="17">
        <f t="shared" si="31"/>
        <v>0.92889656448545266</v>
      </c>
      <c r="HT70" s="17"/>
      <c r="HU70" s="620"/>
      <c r="HV70" s="17"/>
      <c r="HW70" s="17">
        <f>National!GB238</f>
        <v>0.1289881584796726</v>
      </c>
      <c r="HX70" s="17">
        <f>National!GC238</f>
        <v>0.21103861246819053</v>
      </c>
      <c r="HY70" s="17">
        <f>National!GD238</f>
        <v>0.48579657393798126</v>
      </c>
      <c r="HZ70" s="17">
        <f>National!GE238</f>
        <v>0.17417665511415556</v>
      </c>
      <c r="IA70" s="17">
        <f t="shared" si="102"/>
        <v>1.0243458501254292</v>
      </c>
      <c r="IB70" s="17"/>
      <c r="IC70" s="17">
        <f>National!GB320</f>
        <v>0.26880825698853983</v>
      </c>
      <c r="ID70" s="17">
        <f>National!GC320</f>
        <v>0.33056268842198006</v>
      </c>
      <c r="IE70" s="17">
        <f>National!GD320</f>
        <v>0.20893824043769041</v>
      </c>
      <c r="IF70" s="17">
        <f>National!GE320</f>
        <v>0.19169081415178962</v>
      </c>
      <c r="IG70" s="17">
        <f t="shared" si="103"/>
        <v>0.96922102649133957</v>
      </c>
      <c r="IH70" s="17"/>
      <c r="II70" s="620"/>
      <c r="IJ70" s="17"/>
      <c r="IK70" s="625">
        <f>National!AS238</f>
        <v>1.0243674259392475</v>
      </c>
      <c r="IL70" s="625">
        <f>National!AS320</f>
        <v>0.96861777615169031</v>
      </c>
      <c r="IN70">
        <v>2011</v>
      </c>
      <c r="IO70" s="79">
        <f>National!H238</f>
        <v>4854.5969999999998</v>
      </c>
      <c r="IP70" s="40">
        <f>IO70/HR70</f>
        <v>4782.1340450496846</v>
      </c>
      <c r="IQ70" s="79">
        <f>National!H320</f>
        <v>6468.5909999999994</v>
      </c>
      <c r="IR70" s="40">
        <f t="shared" si="227"/>
        <v>6963.7365959935178</v>
      </c>
      <c r="IU70">
        <v>2011</v>
      </c>
      <c r="IV70" s="40">
        <f>IP70</f>
        <v>4782.1340450496846</v>
      </c>
      <c r="IW70" s="40">
        <f>IO70/IK70</f>
        <v>4739.116919447918</v>
      </c>
      <c r="IX70" s="40">
        <f>IR70</f>
        <v>6963.7365959935178</v>
      </c>
      <c r="IY70" s="40">
        <f>IQ70/IL70</f>
        <v>6678.1667229974382</v>
      </c>
    </row>
    <row r="71" spans="2:259" x14ac:dyDescent="0.2">
      <c r="B71" s="93"/>
      <c r="H71" s="104"/>
      <c r="I71" s="15"/>
      <c r="J71" s="94">
        <f t="shared" si="121"/>
        <v>2012</v>
      </c>
      <c r="K71" s="599">
        <f>'[16]LMDI-Prices'!EY158</f>
        <v>1.2357233875396283</v>
      </c>
      <c r="L71" s="12">
        <f>L$13*K71+L$12*K70+L$11*K69</f>
        <v>1.2416339553540829</v>
      </c>
      <c r="M71" s="94">
        <f>AG71</f>
        <v>79507</v>
      </c>
      <c r="N71" s="12">
        <f t="shared" si="37"/>
        <v>1.2416339553540829</v>
      </c>
      <c r="Q71" s="740">
        <v>2012</v>
      </c>
      <c r="R71" s="721">
        <f>HDD_by_Division18!B76</f>
        <v>5561</v>
      </c>
      <c r="S71" s="38">
        <f>HDD_by_Division18!C76</f>
        <v>4970</v>
      </c>
      <c r="T71" s="94">
        <f t="shared" si="22"/>
        <v>5114.1463414634154</v>
      </c>
      <c r="U71" s="13"/>
      <c r="V71">
        <f>CDD_by_Division18!B76</f>
        <v>565</v>
      </c>
      <c r="W71">
        <f>CDD_by_Division18!C76</f>
        <v>815</v>
      </c>
      <c r="X71" s="94">
        <f t="shared" si="23"/>
        <v>766.83486238532112</v>
      </c>
      <c r="Z71" s="325">
        <f t="shared" si="127"/>
        <v>1.0057543778841962</v>
      </c>
      <c r="AB71" s="738">
        <v>2012</v>
      </c>
      <c r="AC71" s="94">
        <f>T71</f>
        <v>5114.1463414634154</v>
      </c>
      <c r="AD71" s="94">
        <f>X71</f>
        <v>766.83486238532112</v>
      </c>
      <c r="AE71" s="94">
        <v>43</v>
      </c>
      <c r="AF71" s="94">
        <f>AE71*AE71</f>
        <v>1849</v>
      </c>
      <c r="AG71" s="94">
        <f>AE71*AF71</f>
        <v>79507</v>
      </c>
      <c r="AH71" s="742">
        <f>'Regional_intensity (aggregate)'!E48</f>
        <v>15.380826618195062</v>
      </c>
      <c r="AI71" s="9">
        <f>SUMPRODUCT(AC$23:AG$23,AC71:AG71)+AB$23</f>
        <v>15.217073743857862</v>
      </c>
      <c r="AJ71" s="9">
        <f>AH71/AL71</f>
        <v>15.422580522809405</v>
      </c>
      <c r="AK71" s="9">
        <f t="shared" si="149"/>
        <v>15.258383113073352</v>
      </c>
      <c r="AL71" s="327">
        <f>AI71/AK71</f>
        <v>0.99729267715266001</v>
      </c>
      <c r="AN71" s="97">
        <v>2012</v>
      </c>
      <c r="AO71" s="105">
        <f t="shared" si="229"/>
        <v>5561</v>
      </c>
      <c r="AP71" s="106">
        <f t="shared" si="229"/>
        <v>4970</v>
      </c>
      <c r="AQ71" s="94">
        <f t="shared" si="129"/>
        <v>5121.186046511626</v>
      </c>
      <c r="AS71" s="325">
        <f t="shared" si="130"/>
        <v>0.84149675933843859</v>
      </c>
      <c r="AT71" s="281"/>
      <c r="AU71" s="738">
        <v>2012</v>
      </c>
      <c r="AV71" s="94">
        <f>AQ71</f>
        <v>5121.186046511626</v>
      </c>
      <c r="AW71" s="94">
        <f>AV71*AX71</f>
        <v>220210.99999999991</v>
      </c>
      <c r="AX71" s="94">
        <v>43</v>
      </c>
      <c r="AY71" s="94">
        <f>AX71*AX71</f>
        <v>1849</v>
      </c>
      <c r="AZ71" s="17">
        <f>N71</f>
        <v>1.2416339553540829</v>
      </c>
      <c r="BA71">
        <f>AU71</f>
        <v>2012</v>
      </c>
      <c r="BB71" s="17">
        <f>'Regional_intensity (aggregate)'!D48</f>
        <v>38.725307008363991</v>
      </c>
      <c r="BC71" s="9">
        <f>SUMPRODUCT(AV$23:AZ$23,AV71:AZ71)+AU$23</f>
        <v>39.143608676509864</v>
      </c>
      <c r="BD71" s="9">
        <f>BB71/BF71</f>
        <v>45.57077901497825</v>
      </c>
      <c r="BE71" s="9">
        <f t="shared" si="152"/>
        <v>46.063023863458213</v>
      </c>
      <c r="BF71" s="327">
        <f>BC71/BE71</f>
        <v>0.84978373961164277</v>
      </c>
      <c r="BG71" s="281"/>
      <c r="BH71" s="281"/>
      <c r="BJ71" s="49"/>
      <c r="BL71" s="739">
        <v>2012</v>
      </c>
      <c r="BM71" s="38">
        <f>HDD_by_Division18!D76</f>
        <v>5356</v>
      </c>
      <c r="BN71" s="38">
        <f>HDD_by_Division18!E76</f>
        <v>5515</v>
      </c>
      <c r="BO71" s="38">
        <f t="shared" si="24"/>
        <v>5514.1379310344828</v>
      </c>
      <c r="BQ71" s="38">
        <f>CDD_by_Division18!D76</f>
        <v>974</v>
      </c>
      <c r="BR71" s="38">
        <f>CDD_by_Division18!E76</f>
        <v>1221</v>
      </c>
      <c r="BS71" s="94">
        <f t="shared" si="32"/>
        <v>1058.3414634146343</v>
      </c>
      <c r="BU71" s="325">
        <f t="shared" si="131"/>
        <v>1.0062924961867279</v>
      </c>
      <c r="BW71" s="738">
        <v>2012</v>
      </c>
      <c r="BX71" s="94">
        <f>BO71</f>
        <v>5514.1379310344828</v>
      </c>
      <c r="BY71" s="94">
        <f>BS71</f>
        <v>1058.3414634146343</v>
      </c>
      <c r="BZ71" s="94">
        <v>43</v>
      </c>
      <c r="CA71" s="94">
        <f>BZ71*BZ71</f>
        <v>1849</v>
      </c>
      <c r="CB71" s="94">
        <f>BZ71*CA71</f>
        <v>79507</v>
      </c>
      <c r="CC71" s="94">
        <f>BW71</f>
        <v>2012</v>
      </c>
      <c r="CD71" s="9">
        <f>'Regional_intensity (aggregate)'!S48</f>
        <v>20.442388485883846</v>
      </c>
      <c r="CE71" s="9">
        <f>SUMPRODUCT(BX$23:CB$23,BX71:CB71)+BW$23</f>
        <v>20.745529215241959</v>
      </c>
      <c r="CF71" s="9">
        <f>CD71/CH71</f>
        <v>20.13627661811433</v>
      </c>
      <c r="CG71" s="9">
        <f t="shared" si="154"/>
        <v>20.434878006341883</v>
      </c>
      <c r="CH71" s="327">
        <f>CE71/CG71</f>
        <v>1.0152020094665437</v>
      </c>
      <c r="CK71" s="97">
        <v>2012</v>
      </c>
      <c r="CL71" s="288">
        <f t="shared" si="228"/>
        <v>5356</v>
      </c>
      <c r="CM71" s="289">
        <f t="shared" si="228"/>
        <v>5515</v>
      </c>
      <c r="CN71" s="94">
        <f t="shared" si="135"/>
        <v>5399.8620689655172</v>
      </c>
      <c r="CP71" s="325">
        <f t="shared" si="136"/>
        <v>0.84199629316899605</v>
      </c>
      <c r="CR71">
        <f t="shared" si="216"/>
        <v>2012</v>
      </c>
      <c r="CS71" s="94">
        <f>CN71</f>
        <v>5399.8620689655172</v>
      </c>
      <c r="CT71" s="94">
        <f>CS71*CU71</f>
        <v>232194.06896551725</v>
      </c>
      <c r="CU71" s="94">
        <v>43</v>
      </c>
      <c r="CV71" s="94">
        <f>CU71*CU71</f>
        <v>1849</v>
      </c>
      <c r="CW71" s="9">
        <f>N71</f>
        <v>1.2416339553540829</v>
      </c>
      <c r="CX71">
        <f>CR71</f>
        <v>2012</v>
      </c>
      <c r="CY71" s="9">
        <f>'Regional_intensity (aggregate)'!R48</f>
        <v>37.104532534481081</v>
      </c>
      <c r="CZ71" s="9">
        <f>SUMPRODUCT(CS$23:CW$23,CS71:CW71)+CR$23</f>
        <v>37.388640296044542</v>
      </c>
      <c r="DA71" s="9">
        <f>CY71/DC71</f>
        <v>43.864839065700899</v>
      </c>
      <c r="DB71" s="9">
        <f t="shared" si="156"/>
        <v>44.200710194833611</v>
      </c>
      <c r="DC71" s="327">
        <f>CZ71/DB71</f>
        <v>0.84588324783104285</v>
      </c>
      <c r="DD71" s="371"/>
      <c r="DE71" s="49"/>
      <c r="DF71" s="49"/>
      <c r="DH71" s="97">
        <v>2012</v>
      </c>
      <c r="DI71" s="38">
        <f>HDD_by_Division18!F76</f>
        <v>2306</v>
      </c>
      <c r="DJ71" s="38">
        <f>HDD_by_Division18!G76</f>
        <v>2876</v>
      </c>
      <c r="DK71" s="38">
        <f>HDD_by_Division18!H76</f>
        <v>1650</v>
      </c>
      <c r="DL71" s="38">
        <f t="shared" si="33"/>
        <v>2253.8617021276591</v>
      </c>
      <c r="DN71" s="38">
        <f>CDD_by_Division18!F76</f>
        <v>2162</v>
      </c>
      <c r="DO71" s="38">
        <f>CDD_by_Division18!G76</f>
        <v>1762</v>
      </c>
      <c r="DP71" s="38">
        <f>CDD_by_Division18!H76</f>
        <v>2915</v>
      </c>
      <c r="DQ71" s="38">
        <f t="shared" si="25"/>
        <v>2332.8775510204082</v>
      </c>
      <c r="DS71" s="325">
        <f t="shared" si="137"/>
        <v>0.98536694186704132</v>
      </c>
      <c r="DT71" s="281"/>
      <c r="DU71" s="738">
        <v>2012</v>
      </c>
      <c r="DV71" s="94">
        <f>DL71</f>
        <v>2253.8617021276591</v>
      </c>
      <c r="DW71" s="94">
        <f>DQ71</f>
        <v>2332.8775510204082</v>
      </c>
      <c r="DX71" s="94">
        <f>DY71*DW71</f>
        <v>100313.73469387756</v>
      </c>
      <c r="DY71" s="94">
        <v>43</v>
      </c>
      <c r="DZ71" s="94">
        <f>DY71*DY71</f>
        <v>1849</v>
      </c>
      <c r="EA71" s="94">
        <f>DY71*DZ71</f>
        <v>79507</v>
      </c>
      <c r="EB71" s="94">
        <f>DU71</f>
        <v>2012</v>
      </c>
      <c r="EC71" s="9">
        <f>'Regional_intensity (aggregate)'!AG48</f>
        <v>28.057734767218182</v>
      </c>
      <c r="ED71" s="9">
        <f>SUMPRODUCT(DV$23:EA$23,DV71:EA71)+DU$23</f>
        <v>28.836895398104893</v>
      </c>
      <c r="EE71" s="9">
        <f>EC71/EG71</f>
        <v>28.122174019530551</v>
      </c>
      <c r="EF71" s="9">
        <f t="shared" si="159"/>
        <v>28.903124122336578</v>
      </c>
      <c r="EG71" s="327">
        <f>ED71/EF71</f>
        <v>0.99770859634580111</v>
      </c>
      <c r="EI71" s="97">
        <f>DH71</f>
        <v>2012</v>
      </c>
      <c r="EJ71" s="288">
        <f t="shared" si="230"/>
        <v>2306</v>
      </c>
      <c r="EK71" s="288">
        <f t="shared" si="230"/>
        <v>2876</v>
      </c>
      <c r="EL71" s="288">
        <f t="shared" si="230"/>
        <v>1650</v>
      </c>
      <c r="EM71" s="38">
        <f t="shared" si="142"/>
        <v>2170.9890109890121</v>
      </c>
      <c r="EO71" s="325">
        <f t="shared" si="143"/>
        <v>0.78265663675835617</v>
      </c>
      <c r="EQ71" s="738">
        <v>2012</v>
      </c>
      <c r="ER71" s="94">
        <f>EM71</f>
        <v>2170.9890109890121</v>
      </c>
      <c r="ES71" s="94">
        <f>ER71*ET71</f>
        <v>93352.527472527523</v>
      </c>
      <c r="ET71" s="94">
        <v>43</v>
      </c>
      <c r="EU71" s="94">
        <f>ET71*ET71</f>
        <v>1849</v>
      </c>
      <c r="EV71" s="17">
        <f>N71</f>
        <v>1.2416339553540829</v>
      </c>
      <c r="EW71">
        <f>EQ71</f>
        <v>2012</v>
      </c>
      <c r="EX71" s="9">
        <f>'Regional_intensity (aggregate)'!AF48</f>
        <v>14.181063630401804</v>
      </c>
      <c r="EY71" s="9">
        <f>SUMPRODUCT(ER$23:EV$23,ER71:EV71)+EQ$23</f>
        <v>14.029844921481114</v>
      </c>
      <c r="EZ71" s="9">
        <f>EX71/FB71</f>
        <v>17.635910705405145</v>
      </c>
      <c r="FA71" s="9">
        <f t="shared" si="161"/>
        <v>17.447851493697314</v>
      </c>
      <c r="FB71" s="327">
        <f>EY71/FA71</f>
        <v>0.80410157815414196</v>
      </c>
      <c r="FC71" s="371"/>
      <c r="FD71" s="49"/>
      <c r="FE71" s="49"/>
      <c r="FG71" s="281"/>
      <c r="FH71" s="97">
        <v>2012</v>
      </c>
      <c r="FI71" s="38">
        <f>HDD_by_Division18!I76</f>
        <v>4574</v>
      </c>
      <c r="FJ71" s="38">
        <f>HDD_by_Division18!J76</f>
        <v>3411</v>
      </c>
      <c r="FK71" s="38">
        <f t="shared" si="34"/>
        <v>3691.2409638554209</v>
      </c>
      <c r="FM71" s="38">
        <f>CDD_by_Division18!I76</f>
        <v>1573</v>
      </c>
      <c r="FN71" s="38">
        <f>CDD_by_Division18!J76</f>
        <v>917</v>
      </c>
      <c r="FO71" s="94">
        <f t="shared" si="26"/>
        <v>1123.943661971831</v>
      </c>
      <c r="FP71" s="94"/>
      <c r="FQ71" s="325">
        <f t="shared" si="144"/>
        <v>0.99207969102310278</v>
      </c>
      <c r="FR71" s="281"/>
      <c r="FS71" s="13">
        <v>2012</v>
      </c>
      <c r="FT71" s="94">
        <f>FK71</f>
        <v>3691.2409638554209</v>
      </c>
      <c r="FU71" s="94">
        <f>FO71</f>
        <v>1123.943661971831</v>
      </c>
      <c r="FV71" s="94">
        <f>FW71*FU71</f>
        <v>48329.577464788737</v>
      </c>
      <c r="FW71" s="94">
        <v>43</v>
      </c>
      <c r="FX71" s="94">
        <f>FW71*FW71</f>
        <v>1849</v>
      </c>
      <c r="FY71" s="94">
        <f>FW71*FX71</f>
        <v>79507</v>
      </c>
      <c r="FZ71" s="94">
        <f>FS71</f>
        <v>2012</v>
      </c>
      <c r="GA71" s="9">
        <f>'Regional_intensity (aggregate)'!AT48</f>
        <v>18.631398587795971</v>
      </c>
      <c r="GB71" s="9">
        <f>SUMPRODUCT(FT$23:FY$23,FT71:FY71)+FS$23</f>
        <v>18.741035428976001</v>
      </c>
      <c r="GC71" s="9">
        <f>GA71/GE71</f>
        <v>18.537352483304048</v>
      </c>
      <c r="GD71" s="9">
        <f t="shared" si="165"/>
        <v>18.646435908283294</v>
      </c>
      <c r="GE71" s="327">
        <f>GB71/GD71</f>
        <v>1.0050733298930701</v>
      </c>
      <c r="GI71" s="97">
        <v>2012</v>
      </c>
      <c r="GJ71" s="288">
        <f t="shared" si="231"/>
        <v>4574</v>
      </c>
      <c r="GK71" s="288">
        <f t="shared" si="231"/>
        <v>3411</v>
      </c>
      <c r="GL71" s="38">
        <f t="shared" si="145"/>
        <v>3739.673913043478</v>
      </c>
      <c r="GN71" s="325">
        <f t="shared" si="146"/>
        <v>0.91084902588743044</v>
      </c>
      <c r="GP71" s="738">
        <v>2012</v>
      </c>
      <c r="GQ71" s="94">
        <f>GL71</f>
        <v>3739.673913043478</v>
      </c>
      <c r="GR71" s="94">
        <f>GQ71*GS71</f>
        <v>160805.97826086957</v>
      </c>
      <c r="GS71" s="94">
        <v>43</v>
      </c>
      <c r="GT71" s="94">
        <f>GS71*GS71</f>
        <v>1849</v>
      </c>
      <c r="GU71" s="17">
        <f>N71</f>
        <v>1.2416339553540829</v>
      </c>
      <c r="GV71">
        <f>GP71</f>
        <v>2012</v>
      </c>
      <c r="GW71" s="9">
        <f>'Regional_intensity (aggregate)'!AS48</f>
        <v>26.729778781573611</v>
      </c>
      <c r="GX71" s="9">
        <f>SUMPRODUCT(GQ$23:GU$23,GQ71:GU71)+GP$23</f>
        <v>27.552484425728665</v>
      </c>
      <c r="GY71" s="9">
        <f>GW71/HA71</f>
        <v>27.985150061663987</v>
      </c>
      <c r="GZ71" s="9">
        <f t="shared" si="167"/>
        <v>28.846494298606515</v>
      </c>
      <c r="HA71" s="327">
        <f>GX71/GZ71</f>
        <v>0.95514152050911916</v>
      </c>
      <c r="HB71" s="371"/>
      <c r="HD71" s="49"/>
      <c r="HG71" s="282"/>
      <c r="HH71" s="282"/>
      <c r="HI71" s="282"/>
      <c r="HN71" s="17"/>
      <c r="HQ71">
        <v>2012</v>
      </c>
      <c r="HR71" s="17">
        <f t="shared" si="30"/>
        <v>0.99415540060241492</v>
      </c>
      <c r="HS71" s="17">
        <f t="shared" si="31"/>
        <v>0.83928618775199215</v>
      </c>
      <c r="HT71" s="17"/>
      <c r="HU71" s="620"/>
      <c r="HV71" s="17"/>
      <c r="HW71" s="17">
        <f>National!GB239</f>
        <v>0.12890985268935537</v>
      </c>
      <c r="HX71" s="17">
        <f>National!GC239</f>
        <v>0.21045535618817862</v>
      </c>
      <c r="HY71" s="17">
        <f>National!GD239</f>
        <v>0.48601467142962196</v>
      </c>
      <c r="HZ71" s="17">
        <f>National!GE239</f>
        <v>0.17462011969284408</v>
      </c>
      <c r="IA71" s="17">
        <f t="shared" si="102"/>
        <v>1.0026225934066855</v>
      </c>
      <c r="IB71" s="17"/>
      <c r="IC71" s="17">
        <f>National!GB321</f>
        <v>0.26706388136801568</v>
      </c>
      <c r="ID71" s="17">
        <f>National!GC321</f>
        <v>0.32785892556572194</v>
      </c>
      <c r="IE71" s="17">
        <f>National!GD321</f>
        <v>0.20882663130200982</v>
      </c>
      <c r="IF71" s="17">
        <f>National!GE321</f>
        <v>0.19625056176425257</v>
      </c>
      <c r="IG71" s="17">
        <f t="shared" si="103"/>
        <v>0.85964180036687776</v>
      </c>
      <c r="IH71" s="17"/>
      <c r="II71" s="620"/>
      <c r="IJ71" s="17"/>
      <c r="IK71" s="625">
        <f>National!AS239</f>
        <v>1.0026226992959406</v>
      </c>
      <c r="IL71" s="625">
        <f>National!AS321</f>
        <v>0.8586984288475199</v>
      </c>
      <c r="IN71">
        <v>2012</v>
      </c>
      <c r="IO71" s="79">
        <f>National!H239</f>
        <v>4689.8440000000001</v>
      </c>
      <c r="IP71" s="40">
        <f>IO71/HR71</f>
        <v>4717.4154032238403</v>
      </c>
      <c r="IQ71" s="79">
        <f>National!H321</f>
        <v>5679.1150000000007</v>
      </c>
      <c r="IR71" s="40">
        <f t="shared" si="227"/>
        <v>6766.6012891399696</v>
      </c>
      <c r="IU71">
        <f>IN71</f>
        <v>2012</v>
      </c>
      <c r="IV71" s="40">
        <f>IP71</f>
        <v>4717.4154032238403</v>
      </c>
      <c r="IW71" s="40">
        <f>IO71/IK71</f>
        <v>4677.5761243918487</v>
      </c>
      <c r="IX71" s="40">
        <f>IR71</f>
        <v>6766.6012891399696</v>
      </c>
      <c r="IY71" s="40">
        <f>IQ71/IL71</f>
        <v>6613.6315255893496</v>
      </c>
    </row>
    <row r="72" spans="2:259" x14ac:dyDescent="0.2">
      <c r="B72" s="93"/>
      <c r="H72" s="104"/>
      <c r="I72" s="15"/>
      <c r="J72" s="94">
        <v>2013</v>
      </c>
      <c r="K72" s="762">
        <f>'[16]LMDI-Prices'!EY159</f>
        <v>1.1879822185582969</v>
      </c>
      <c r="L72" s="12">
        <f>L$13*K72+L$12*K71+L$11*K70</f>
        <v>1.2171554617558868</v>
      </c>
      <c r="M72" s="94">
        <f>AG72</f>
        <v>85184</v>
      </c>
      <c r="N72" s="12">
        <f>CHOOSE(K$23,M72,L72)</f>
        <v>1.2171554617558868</v>
      </c>
      <c r="Q72" s="740">
        <v>2013</v>
      </c>
      <c r="R72" s="721">
        <f>HDD_by_Division18!B77</f>
        <v>6426</v>
      </c>
      <c r="S72" s="38">
        <f>HDD_by_Division18!C77</f>
        <v>5838</v>
      </c>
      <c r="T72" s="94">
        <f t="shared" si="22"/>
        <v>5981.414634146342</v>
      </c>
      <c r="U72" s="13"/>
      <c r="V72">
        <f>CDD_by_Division18!B77</f>
        <v>540</v>
      </c>
      <c r="W72">
        <f>CDD_by_Division18!C77</f>
        <v>683</v>
      </c>
      <c r="X72" s="94">
        <f t="shared" si="23"/>
        <v>655.44954128440372</v>
      </c>
      <c r="Z72" s="325">
        <f t="shared" si="127"/>
        <v>1.0118206346004981</v>
      </c>
      <c r="AB72" s="738">
        <v>2013</v>
      </c>
      <c r="AC72" s="94">
        <f>T72</f>
        <v>5981.414634146342</v>
      </c>
      <c r="AD72" s="94">
        <f>X72</f>
        <v>655.44954128440372</v>
      </c>
      <c r="AE72" s="94">
        <v>44</v>
      </c>
      <c r="AF72" s="94">
        <f>AE72*AE72</f>
        <v>1936</v>
      </c>
      <c r="AG72" s="94">
        <f>AE72*AF72</f>
        <v>85184</v>
      </c>
      <c r="AH72" s="742">
        <f>'Regional_intensity (aggregate)'!E49</f>
        <v>15.47266420854988</v>
      </c>
      <c r="AI72" s="9">
        <f>SUMPRODUCT(AC$23:AG$23,AC72:AG72)+AB$23</f>
        <v>15.330138859632958</v>
      </c>
      <c r="AJ72" s="9">
        <f>AH72/AL72</f>
        <v>15.32955060058573</v>
      </c>
      <c r="AK72" s="9">
        <f t="shared" si="149"/>
        <v>15.188343532517854</v>
      </c>
      <c r="AL72" s="327">
        <f>AI72/AK72</f>
        <v>1.0093357993129088</v>
      </c>
      <c r="AN72" s="97">
        <v>2013</v>
      </c>
      <c r="AO72" s="105">
        <f t="shared" si="229"/>
        <v>6426</v>
      </c>
      <c r="AP72" s="106">
        <f t="shared" si="229"/>
        <v>5838</v>
      </c>
      <c r="AQ72" s="94">
        <f t="shared" ref="AQ72:AQ73" si="232">$F$91*AO72+$F$92*AP72</f>
        <v>5988.4186046511613</v>
      </c>
      <c r="AS72" s="325">
        <f t="shared" si="130"/>
        <v>0.9512829850103065</v>
      </c>
      <c r="AT72" s="281"/>
      <c r="AU72" s="738">
        <v>2013</v>
      </c>
      <c r="AV72" s="94">
        <f>AQ72</f>
        <v>5988.4186046511613</v>
      </c>
      <c r="AW72" s="94">
        <f>AV72*AX72</f>
        <v>263490.41860465112</v>
      </c>
      <c r="AX72" s="94">
        <v>44</v>
      </c>
      <c r="AY72" s="94">
        <f>AX72*AX72</f>
        <v>1936</v>
      </c>
      <c r="AZ72" s="17">
        <f>N72</f>
        <v>1.2171554617558868</v>
      </c>
      <c r="BA72" s="738">
        <f>AU72</f>
        <v>2013</v>
      </c>
      <c r="BB72" s="17">
        <f>'Regional_intensity (aggregate)'!D49</f>
        <v>43.220523036921655</v>
      </c>
      <c r="BC72" s="9">
        <f>SUMPRODUCT(AV$23:AZ$23,AV72:AZ72)+AU$23</f>
        <v>45.137147560584495</v>
      </c>
      <c r="BD72" s="9">
        <f>BB72/BF72</f>
        <v>43.766667078824078</v>
      </c>
      <c r="BE72" s="9">
        <f t="shared" si="152"/>
        <v>45.707510491815682</v>
      </c>
      <c r="BF72" s="327">
        <f>BC72/BE72</f>
        <v>0.98752146146018349</v>
      </c>
      <c r="BG72" s="281"/>
      <c r="BH72" s="281"/>
      <c r="BJ72" s="49"/>
      <c r="BL72" s="739">
        <v>2013</v>
      </c>
      <c r="BM72" s="38">
        <f>HDD_by_Division18!D77</f>
        <v>6621</v>
      </c>
      <c r="BN72" s="38">
        <f>HDD_by_Division18!E77</f>
        <v>7135</v>
      </c>
      <c r="BO72" s="38">
        <f t="shared" si="24"/>
        <v>6947.8448275862065</v>
      </c>
      <c r="BQ72" s="38">
        <f>CDD_by_Division18!D77</f>
        <v>690</v>
      </c>
      <c r="BR72" s="38">
        <f>CDD_by_Division18!E77</f>
        <v>892</v>
      </c>
      <c r="BS72" s="94">
        <f t="shared" si="32"/>
        <v>758.9756097560977</v>
      </c>
      <c r="BU72" s="325">
        <f t="shared" si="131"/>
        <v>1.0018194408274705</v>
      </c>
      <c r="BW72" s="738">
        <v>2013</v>
      </c>
      <c r="BX72" s="94">
        <f>BO72</f>
        <v>6947.8448275862065</v>
      </c>
      <c r="BY72" s="94">
        <f>BS72</f>
        <v>758.9756097560977</v>
      </c>
      <c r="BZ72" s="94">
        <v>44</v>
      </c>
      <c r="CA72" s="94">
        <f>BZ72*BZ72</f>
        <v>1936</v>
      </c>
      <c r="CB72" s="94">
        <f>BZ72*CA72</f>
        <v>85184</v>
      </c>
      <c r="CC72" s="94">
        <f>BW72</f>
        <v>2013</v>
      </c>
      <c r="CD72" s="9">
        <f>'Regional_intensity (aggregate)'!S49</f>
        <v>20.425349632266929</v>
      </c>
      <c r="CE72" s="9">
        <f>SUMPRODUCT(BX$23:CB$23,BX72:CB72)+BW$23</f>
        <v>20.317438215372228</v>
      </c>
      <c r="CF72" s="9">
        <f>CD72/CH72</f>
        <v>20.317506297545112</v>
      </c>
      <c r="CG72" s="9">
        <f t="shared" si="154"/>
        <v>20.210164639663695</v>
      </c>
      <c r="CH72" s="327">
        <f>CE72/CG72</f>
        <v>1.0053079021186202</v>
      </c>
      <c r="CK72" s="278">
        <v>2013</v>
      </c>
      <c r="CL72" s="288">
        <f t="shared" si="228"/>
        <v>6621</v>
      </c>
      <c r="CM72" s="289">
        <f t="shared" si="228"/>
        <v>7135</v>
      </c>
      <c r="CN72" s="94">
        <f t="shared" ref="CN72:CN73" si="233">$F$94*CL72+$F$95*CM72</f>
        <v>6762.7931034482763</v>
      </c>
      <c r="CP72" s="325">
        <f t="shared" si="136"/>
        <v>1.0057698761702294</v>
      </c>
      <c r="CR72" s="738">
        <f t="shared" si="216"/>
        <v>2013</v>
      </c>
      <c r="CS72" s="94">
        <f>CN72</f>
        <v>6762.7931034482763</v>
      </c>
      <c r="CT72" s="94">
        <f>CS72*CU72</f>
        <v>297562.89655172417</v>
      </c>
      <c r="CU72" s="94">
        <v>44</v>
      </c>
      <c r="CV72" s="94">
        <f>CU72*CU72</f>
        <v>1936</v>
      </c>
      <c r="CW72" s="9">
        <f>N72</f>
        <v>1.2171554617558868</v>
      </c>
      <c r="CX72" s="738">
        <f>CR72</f>
        <v>2013</v>
      </c>
      <c r="CY72" s="9">
        <f>'Regional_intensity (aggregate)'!R49</f>
        <v>45.923846811516718</v>
      </c>
      <c r="CZ72" s="9">
        <f>SUMPRODUCT(CS$23:CW$23,CS72:CW72)+CR$23</f>
        <v>46.065343878512763</v>
      </c>
      <c r="DA72" s="9">
        <f>CY72/DC72</f>
        <v>43.570484080415383</v>
      </c>
      <c r="DB72" s="9">
        <f t="shared" si="156"/>
        <v>43.704730144998777</v>
      </c>
      <c r="DC72" s="327">
        <f>CZ72/DB72</f>
        <v>1.0540127744910495</v>
      </c>
      <c r="DD72" s="371"/>
      <c r="DE72" s="49"/>
      <c r="DF72" s="49"/>
      <c r="DH72" s="278">
        <v>2013</v>
      </c>
      <c r="DI72" s="38">
        <f>HDD_by_Division18!F77</f>
        <v>2736</v>
      </c>
      <c r="DJ72" s="38">
        <f>HDD_by_Division18!G77</f>
        <v>3648</v>
      </c>
      <c r="DK72" s="38">
        <f>HDD_by_Division18!H77</f>
        <v>2326</v>
      </c>
      <c r="DL72" s="38">
        <f t="shared" si="33"/>
        <v>2810.8085106382973</v>
      </c>
      <c r="DN72" s="38">
        <f>CDD_by_Division18!F77</f>
        <v>2000</v>
      </c>
      <c r="DO72" s="38">
        <f>CDD_by_Division18!G77</f>
        <v>1441</v>
      </c>
      <c r="DP72" s="38">
        <f>CDD_by_Division18!H77</f>
        <v>2536</v>
      </c>
      <c r="DQ72" s="38">
        <f t="shared" si="25"/>
        <v>2073.7585034013605</v>
      </c>
      <c r="DS72" s="325">
        <f t="shared" si="137"/>
        <v>1.0025752138561097</v>
      </c>
      <c r="DT72" s="281"/>
      <c r="DU72" s="738">
        <v>2013</v>
      </c>
      <c r="DV72" s="94">
        <f>DL72</f>
        <v>2810.8085106382973</v>
      </c>
      <c r="DW72" s="94">
        <f>DQ72</f>
        <v>2073.7585034013605</v>
      </c>
      <c r="DX72" s="94">
        <f>DY72*DW72</f>
        <v>91245.374149659867</v>
      </c>
      <c r="DY72" s="94">
        <v>44</v>
      </c>
      <c r="DZ72" s="94">
        <f>DY72*DY72</f>
        <v>1936</v>
      </c>
      <c r="EA72" s="94">
        <f>DY72*DZ72</f>
        <v>85184</v>
      </c>
      <c r="EB72" s="94">
        <f>DU72</f>
        <v>2013</v>
      </c>
      <c r="EC72" s="9">
        <f>'Regional_intensity (aggregate)'!AG49</f>
        <v>28.33021115355405</v>
      </c>
      <c r="ED72" s="9">
        <f>SUMPRODUCT(DV$23:EA$23,DV72:EA72)+DU$23</f>
        <v>28.55042779059346</v>
      </c>
      <c r="EE72" s="9">
        <f>EC72/EG72</f>
        <v>28.331742440814939</v>
      </c>
      <c r="EF72" s="9">
        <f t="shared" si="159"/>
        <v>28.551970980869442</v>
      </c>
      <c r="EG72" s="327">
        <f>ED72/EF72</f>
        <v>0.99994595153248733</v>
      </c>
      <c r="EI72" s="97">
        <v>2013</v>
      </c>
      <c r="EJ72" s="288">
        <f t="shared" ref="EJ72:EL73" si="234">DI72</f>
        <v>2736</v>
      </c>
      <c r="EK72" s="288">
        <f t="shared" si="234"/>
        <v>3648</v>
      </c>
      <c r="EL72" s="288">
        <f t="shared" si="234"/>
        <v>2326</v>
      </c>
      <c r="EM72" s="38">
        <f t="shared" ref="EM72:EM73" si="235">$F$97*EJ72+$F$98*EK72+$F$99*EL72</f>
        <v>2755.4395604395613</v>
      </c>
      <c r="EO72" s="325">
        <f t="shared" si="143"/>
        <v>0.93351076395003862</v>
      </c>
      <c r="EQ72" s="738">
        <v>2013</v>
      </c>
      <c r="ER72" s="94">
        <f>EM72</f>
        <v>2755.4395604395613</v>
      </c>
      <c r="ES72" s="94">
        <f>ER72*ET72</f>
        <v>121239.3406593407</v>
      </c>
      <c r="ET72" s="94">
        <v>44</v>
      </c>
      <c r="EU72" s="94">
        <f>ET72*ET72</f>
        <v>1936</v>
      </c>
      <c r="EV72" s="17">
        <f>N72</f>
        <v>1.2171554617558868</v>
      </c>
      <c r="EW72" s="738">
        <f>EQ72</f>
        <v>2013</v>
      </c>
      <c r="EX72" s="9">
        <f>'Regional_intensity (aggregate)'!AF49</f>
        <v>17.193448739677986</v>
      </c>
      <c r="EY72" s="9">
        <f>SUMPRODUCT(ER$23:EV$23,ER72:EV72)+EQ$23</f>
        <v>17.272655858322103</v>
      </c>
      <c r="EZ72" s="9">
        <f>EX72/FB72</f>
        <v>17.098730540315621</v>
      </c>
      <c r="FA72" s="9">
        <f t="shared" si="161"/>
        <v>17.177501309291429</v>
      </c>
      <c r="FB72" s="327">
        <f>EY72/FA72</f>
        <v>1.0055394872232788</v>
      </c>
      <c r="FC72" s="371"/>
      <c r="FD72" s="49"/>
      <c r="FE72" s="49"/>
      <c r="FG72" s="281"/>
      <c r="FH72" s="278">
        <v>2013</v>
      </c>
      <c r="FI72" s="38">
        <f>HDD_by_Division18!I77</f>
        <v>5273</v>
      </c>
      <c r="FJ72" s="38">
        <f>HDD_by_Division18!J77</f>
        <v>3362</v>
      </c>
      <c r="FK72" s="38">
        <f t="shared" si="34"/>
        <v>3822.4819277108427</v>
      </c>
      <c r="FM72" s="38">
        <f>CDD_by_Division18!I77</f>
        <v>1462</v>
      </c>
      <c r="FN72" s="38">
        <f>CDD_by_Division18!J77</f>
        <v>892</v>
      </c>
      <c r="FO72" s="94">
        <f t="shared" si="26"/>
        <v>1073.1549295774648</v>
      </c>
      <c r="FP72" s="94"/>
      <c r="FQ72" s="325">
        <f t="shared" si="144"/>
        <v>0.99619561375060095</v>
      </c>
      <c r="FR72" s="281"/>
      <c r="FS72" s="13">
        <v>2013</v>
      </c>
      <c r="FT72" s="94">
        <f>FK72</f>
        <v>3822.4819277108427</v>
      </c>
      <c r="FU72" s="94">
        <f>FO72</f>
        <v>1073.1549295774648</v>
      </c>
      <c r="FV72" s="94">
        <f>FW72*FU72</f>
        <v>47218.816901408456</v>
      </c>
      <c r="FW72" s="94">
        <v>44</v>
      </c>
      <c r="FX72" s="94">
        <f>FW72*FW72</f>
        <v>1936</v>
      </c>
      <c r="FY72" s="94">
        <f>FW72*FX72</f>
        <v>85184</v>
      </c>
      <c r="FZ72" s="94">
        <f>FS72</f>
        <v>2013</v>
      </c>
      <c r="GA72" s="9">
        <f>'Regional_intensity (aggregate)'!AT49</f>
        <v>18.507922895861604</v>
      </c>
      <c r="GB72" s="9">
        <f>SUMPRODUCT(FT$23:FY$23,FT72:FY72)+FS$23</f>
        <v>18.574901059933499</v>
      </c>
      <c r="GC72" s="9">
        <f>GA72/GE72</f>
        <v>18.372188899637802</v>
      </c>
      <c r="GD72" s="9">
        <f t="shared" si="165"/>
        <v>18.438675857110212</v>
      </c>
      <c r="GE72" s="327">
        <f>GB72/GD72</f>
        <v>1.0073880144040146</v>
      </c>
      <c r="GI72" s="97">
        <v>2013</v>
      </c>
      <c r="GJ72" s="288">
        <f t="shared" si="231"/>
        <v>5273</v>
      </c>
      <c r="GK72" s="288">
        <f t="shared" si="231"/>
        <v>3362</v>
      </c>
      <c r="GL72" s="38">
        <f t="shared" ref="GL72:GL73" si="236">$F$101*GJ72+$F$102*GK72</f>
        <v>3902.065217391304</v>
      </c>
      <c r="GN72" s="325">
        <f t="shared" si="146"/>
        <v>0.93636181105932326</v>
      </c>
      <c r="GP72" s="738">
        <v>2013</v>
      </c>
      <c r="GQ72" s="94">
        <f>GL72</f>
        <v>3902.065217391304</v>
      </c>
      <c r="GR72" s="94">
        <f>GQ72*GS72</f>
        <v>171690.86956521738</v>
      </c>
      <c r="GS72" s="94">
        <v>44</v>
      </c>
      <c r="GT72" s="94">
        <f>GS72*GS72</f>
        <v>1936</v>
      </c>
      <c r="GU72" s="17">
        <f>N72</f>
        <v>1.2171554617558868</v>
      </c>
      <c r="GV72" s="738">
        <f>GP72</f>
        <v>2013</v>
      </c>
      <c r="GW72" s="9">
        <f>'Regional_intensity (aggregate)'!AS49</f>
        <v>28.728352572581127</v>
      </c>
      <c r="GX72" s="9">
        <f>SUMPRODUCT(GQ$23:GU$23,GQ72:GU72)+GP$23</f>
        <v>28.170541818254645</v>
      </c>
      <c r="GY72" s="9">
        <f>GW72/HA72</f>
        <v>29.247443199079882</v>
      </c>
      <c r="GZ72" s="9">
        <f t="shared" si="167"/>
        <v>28.679553400603567</v>
      </c>
      <c r="HA72" s="327">
        <f>GX72/GZ72</f>
        <v>0.98225176050551022</v>
      </c>
      <c r="HB72" s="371"/>
      <c r="HD72" s="49"/>
      <c r="HG72" s="282"/>
      <c r="HH72" s="282"/>
      <c r="HI72" s="282"/>
      <c r="HN72" s="17"/>
      <c r="HQ72" s="738">
        <v>2013</v>
      </c>
      <c r="HR72" s="17">
        <f>$HM$13*Z72+$HM$14*BU72+$HM$15*DS72+$HM$16*FQ72</f>
        <v>1.0026403052126904</v>
      </c>
      <c r="HS72" s="17">
        <f>$HO$13*AS72+$HO$14*CP72+$HO$15*EO72+$HO$16*GN72</f>
        <v>0.96463509635264777</v>
      </c>
      <c r="HT72" s="17"/>
      <c r="HU72" s="620"/>
      <c r="HV72" s="17"/>
      <c r="HW72" s="17">
        <f>National!GB240</f>
        <v>0.12914201961719479</v>
      </c>
      <c r="HX72" s="17">
        <f>National!GC240</f>
        <v>0.21004742418725578</v>
      </c>
      <c r="HY72" s="17">
        <f>National!GD240</f>
        <v>0.4867222176689503</v>
      </c>
      <c r="HZ72" s="17">
        <f>National!GE240</f>
        <v>0.17408833852659916</v>
      </c>
      <c r="IA72" s="17">
        <f>HW72*AL72+HX72*CH72+HY72*EG72+HZ72*GE72</f>
        <v>1.0035804157085002</v>
      </c>
      <c r="IB72" s="17"/>
      <c r="IC72" s="17">
        <f>National!GB322</f>
        <v>0.26418616966384578</v>
      </c>
      <c r="ID72" s="17">
        <f>National!GC322</f>
        <v>0.3272199888313676</v>
      </c>
      <c r="IE72" s="17">
        <f>National!GD322</f>
        <v>0.21073685508847723</v>
      </c>
      <c r="IF72" s="17">
        <f>National!GE322</f>
        <v>0.19785698641630942</v>
      </c>
      <c r="IG72" s="17">
        <f>IC72*BF72+ID72*DC72+IE72*FB72+IF72*HA72</f>
        <v>1.0120331631015376</v>
      </c>
      <c r="IH72" s="17"/>
      <c r="II72" s="620"/>
      <c r="IJ72" s="17"/>
      <c r="IK72" s="625">
        <f>National!AS240</f>
        <v>1.0035990752744046</v>
      </c>
      <c r="IL72" s="625">
        <f>National!AS322</f>
        <v>1.0117995882169959</v>
      </c>
      <c r="IN72">
        <v>2013</v>
      </c>
      <c r="IO72" s="79">
        <f>National!H240</f>
        <v>4759.0969999999998</v>
      </c>
      <c r="IP72" s="40">
        <f>IO72/HR72</f>
        <v>4746.5646206896208</v>
      </c>
      <c r="IQ72" s="79">
        <f>National!H322</f>
        <v>6686.4580000000005</v>
      </c>
      <c r="IR72" s="40">
        <f t="shared" si="227"/>
        <v>6931.5931229145217</v>
      </c>
      <c r="IU72" s="738">
        <f>IN72</f>
        <v>2013</v>
      </c>
      <c r="IV72" s="40">
        <f>IP72</f>
        <v>4746.5646206896208</v>
      </c>
      <c r="IW72" s="40">
        <f>IO72/IK72</f>
        <v>4742.0300768001052</v>
      </c>
      <c r="IX72" s="40">
        <f>IR72</f>
        <v>6931.5931229145217</v>
      </c>
      <c r="IY72" s="40">
        <f>IQ72/IL72</f>
        <v>6608.480649594796</v>
      </c>
    </row>
    <row r="73" spans="2:259" x14ac:dyDescent="0.2">
      <c r="B73" s="93"/>
      <c r="H73" s="104"/>
      <c r="I73" s="15"/>
      <c r="J73" s="94">
        <v>2014</v>
      </c>
      <c r="K73" s="762">
        <f>'[16]LMDI-Prices'!EY160</f>
        <v>1.2095796887453873</v>
      </c>
      <c r="L73" s="12">
        <f>L$13*K73+L$12*K72+L$11*K71</f>
        <v>1.2071101235372921</v>
      </c>
      <c r="M73" s="94">
        <f>AG73</f>
        <v>91125</v>
      </c>
      <c r="N73" s="12">
        <f>CHOOSE(K$23,M73,L73)</f>
        <v>1.2071101235372921</v>
      </c>
      <c r="Q73" s="740">
        <v>2014</v>
      </c>
      <c r="R73" s="721">
        <f>HDD_by_Division18!B78</f>
        <v>6675</v>
      </c>
      <c r="S73" s="38">
        <f>HDD_by_Division18!C78</f>
        <v>6203</v>
      </c>
      <c r="T73" s="94">
        <f>$D$51*R73+$D$52*S73</f>
        <v>6318.121951219513</v>
      </c>
      <c r="U73" s="13"/>
      <c r="V73">
        <f>CDD_by_Division18!B78</f>
        <v>420</v>
      </c>
      <c r="W73">
        <f>CDD_by_Division18!C78</f>
        <v>596</v>
      </c>
      <c r="X73" s="94">
        <f>$F$51*V73+$F$52*W73</f>
        <v>562.09174311926608</v>
      </c>
      <c r="Z73" s="325">
        <f t="shared" si="127"/>
        <v>1.0054508842506913</v>
      </c>
      <c r="AB73" s="738">
        <v>2014</v>
      </c>
      <c r="AC73" s="94">
        <f>T73</f>
        <v>6318.121951219513</v>
      </c>
      <c r="AD73" s="94">
        <f>X73</f>
        <v>562.09174311926608</v>
      </c>
      <c r="AE73" s="94">
        <v>45</v>
      </c>
      <c r="AF73" s="94">
        <f>AE73*AE73</f>
        <v>2025</v>
      </c>
      <c r="AG73" s="94">
        <f>AE73*AF73</f>
        <v>91125</v>
      </c>
      <c r="AH73" s="742">
        <f>'Regional_intensity (aggregate)'!E50</f>
        <v>15.131612166787193</v>
      </c>
      <c r="AI73" s="9">
        <f>SUMPRODUCT(AC$23:AG$23,AC73:AG73)+AB$23</f>
        <v>15.172796225535157</v>
      </c>
      <c r="AJ73" s="9">
        <f>AH73/AL73</f>
        <v>15.053221440946448</v>
      </c>
      <c r="AK73" s="9">
        <f t="shared" si="149"/>
        <v>15.094192141843132</v>
      </c>
      <c r="AL73" s="327">
        <f>AI73/AK73</f>
        <v>1.0052075714257092</v>
      </c>
      <c r="AN73" s="97">
        <v>2014</v>
      </c>
      <c r="AO73" s="105">
        <f t="shared" si="229"/>
        <v>6675</v>
      </c>
      <c r="AP73" s="106">
        <f t="shared" si="229"/>
        <v>6203</v>
      </c>
      <c r="AQ73" s="94">
        <f t="shared" si="232"/>
        <v>6323.7441860465096</v>
      </c>
      <c r="AS73" s="325">
        <f t="shared" si="130"/>
        <v>0.99180091835458883</v>
      </c>
      <c r="AT73" s="281"/>
      <c r="AU73" s="738">
        <v>2014</v>
      </c>
      <c r="AV73" s="94">
        <f>AQ73</f>
        <v>6323.7441860465096</v>
      </c>
      <c r="AW73" s="94">
        <f>AV73*AX73</f>
        <v>284568.48837209295</v>
      </c>
      <c r="AX73" s="94">
        <v>45</v>
      </c>
      <c r="AY73" s="94">
        <f>AX73*AX73</f>
        <v>2025</v>
      </c>
      <c r="AZ73" s="17">
        <f>N73</f>
        <v>1.2071101235372921</v>
      </c>
      <c r="BA73" s="738">
        <f>AU73</f>
        <v>2014</v>
      </c>
      <c r="BB73" s="17">
        <f>'Regional_intensity (aggregate)'!D50</f>
        <v>46.954323951551871</v>
      </c>
      <c r="BC73" s="9">
        <f>SUMPRODUCT(AV$23:AZ$23,AV73:AZ73)+AU$23</f>
        <v>47.21660800224155</v>
      </c>
      <c r="BD73" s="9">
        <f>BB73/BF73</f>
        <v>45.075395854044238</v>
      </c>
      <c r="BE73" s="9">
        <f t="shared" si="152"/>
        <v>45.327184324542465</v>
      </c>
      <c r="BF73" s="327">
        <f>BC73/BE73</f>
        <v>1.0416841175081784</v>
      </c>
      <c r="BG73" s="281"/>
      <c r="BH73" s="281"/>
      <c r="BJ73" s="49"/>
      <c r="BL73" s="739">
        <v>2014</v>
      </c>
      <c r="BM73" s="38">
        <f>HDD_by_Division18!D78</f>
        <v>7194</v>
      </c>
      <c r="BN73" s="38">
        <f>HDD_by_Division18!E78</f>
        <v>7304</v>
      </c>
      <c r="BO73" s="38">
        <f t="shared" ref="BO73:BO82" si="237">$D$54*BM73+$D$55*BN73</f>
        <v>7363.5517241379312</v>
      </c>
      <c r="BQ73" s="38">
        <f>CDD_by_Division18!D78</f>
        <v>610</v>
      </c>
      <c r="BR73" s="38">
        <f>CDD_by_Division18!E78</f>
        <v>814</v>
      </c>
      <c r="BS73" s="94">
        <f t="shared" si="32"/>
        <v>679.65853658536594</v>
      </c>
      <c r="BU73" s="325">
        <f t="shared" si="131"/>
        <v>0.99492649571321945</v>
      </c>
      <c r="BW73" s="738">
        <v>2014</v>
      </c>
      <c r="BX73" s="94">
        <f>BO73</f>
        <v>7363.5517241379312</v>
      </c>
      <c r="BY73" s="94">
        <f>BS73</f>
        <v>679.65853658536594</v>
      </c>
      <c r="BZ73" s="94">
        <v>45</v>
      </c>
      <c r="CA73" s="94">
        <f>BZ73*BZ73</f>
        <v>2025</v>
      </c>
      <c r="CB73" s="94">
        <f>BZ73*CA73</f>
        <v>91125</v>
      </c>
      <c r="CC73" s="94">
        <f>BW73</f>
        <v>2014</v>
      </c>
      <c r="CD73" s="9">
        <f>'Regional_intensity (aggregate)'!S50</f>
        <v>20.22251500522777</v>
      </c>
      <c r="CE73" s="9">
        <f>SUMPRODUCT(BX$23:CB$23,BX73:CB73)+BW$23</f>
        <v>20.003834364722302</v>
      </c>
      <c r="CF73" s="9">
        <f>CD73/CH73</f>
        <v>20.149876376960904</v>
      </c>
      <c r="CG73" s="9">
        <f t="shared" si="154"/>
        <v>19.931981230334451</v>
      </c>
      <c r="CH73" s="327">
        <f>CE73/CG73</f>
        <v>1.0036049168197338</v>
      </c>
      <c r="CK73" s="278">
        <v>2014</v>
      </c>
      <c r="CL73" s="288">
        <f t="shared" si="228"/>
        <v>7194</v>
      </c>
      <c r="CM73" s="289">
        <f t="shared" si="228"/>
        <v>7304</v>
      </c>
      <c r="CN73" s="94">
        <f t="shared" si="233"/>
        <v>7224.3448275862065</v>
      </c>
      <c r="CP73" s="325">
        <f t="shared" si="136"/>
        <v>1.0578520747872702</v>
      </c>
      <c r="CR73" s="738">
        <f t="shared" si="216"/>
        <v>2014</v>
      </c>
      <c r="CS73" s="94">
        <f>CN73</f>
        <v>7224.3448275862065</v>
      </c>
      <c r="CT73" s="94">
        <f>CS73*CU73</f>
        <v>325095.5172413793</v>
      </c>
      <c r="CU73" s="94">
        <v>45</v>
      </c>
      <c r="CV73" s="94">
        <f>CU73*CU73</f>
        <v>2025</v>
      </c>
      <c r="CW73" s="9">
        <f>N73</f>
        <v>1.2071101235372921</v>
      </c>
      <c r="CX73" s="738">
        <f>CR73</f>
        <v>2014</v>
      </c>
      <c r="CY73" s="9">
        <f>'Regional_intensity (aggregate)'!R50</f>
        <v>48.280645036862751</v>
      </c>
      <c r="CZ73" s="9">
        <f>SUMPRODUCT(CS$23:CW$23,CS73:CW73)+CR$23</f>
        <v>48.689485914730128</v>
      </c>
      <c r="DA73" s="9">
        <f>CY73/DC73</f>
        <v>42.831651951226036</v>
      </c>
      <c r="DB73" s="9">
        <f t="shared" si="156"/>
        <v>43.194350713242969</v>
      </c>
      <c r="DC73" s="327">
        <f>CZ73/DB73</f>
        <v>1.12721884021288</v>
      </c>
      <c r="DD73" s="371"/>
      <c r="DE73" s="49"/>
      <c r="DF73" s="49"/>
      <c r="DH73" s="278">
        <v>2014</v>
      </c>
      <c r="DI73" s="38">
        <f>HDD_by_Division18!F78</f>
        <v>2951</v>
      </c>
      <c r="DJ73" s="38">
        <f>HDD_by_Division18!G78</f>
        <v>3932</v>
      </c>
      <c r="DK73" s="38">
        <f>HDD_by_Division18!H78</f>
        <v>2422</v>
      </c>
      <c r="DL73" s="38">
        <f t="shared" si="33"/>
        <v>3009.0478723404249</v>
      </c>
      <c r="DN73" s="38">
        <f>CDD_by_Division18!F78</f>
        <v>2009</v>
      </c>
      <c r="DO73" s="38">
        <f>CDD_by_Division18!G78</f>
        <v>1493</v>
      </c>
      <c r="DP73" s="38">
        <f>CDD_by_Division18!H78</f>
        <v>2474</v>
      </c>
      <c r="DQ73" s="38">
        <f>$F$57*DN73+$F$58*DO73+$F$59*DP73</f>
        <v>2068.3231292517007</v>
      </c>
      <c r="DS73" s="325">
        <f t="shared" si="137"/>
        <v>1.0123922750296688</v>
      </c>
      <c r="DT73" s="281"/>
      <c r="DU73" s="738">
        <v>2014</v>
      </c>
      <c r="DV73" s="94">
        <f>DL73</f>
        <v>3009.0478723404249</v>
      </c>
      <c r="DW73" s="94">
        <f>DQ73</f>
        <v>2068.3231292517007</v>
      </c>
      <c r="DX73" s="94">
        <f>DY73*DW73</f>
        <v>93074.540816326538</v>
      </c>
      <c r="DY73" s="94">
        <v>45</v>
      </c>
      <c r="DZ73" s="94">
        <f>DY73*DY73</f>
        <v>2025</v>
      </c>
      <c r="EA73" s="94">
        <f>DY73*DZ73</f>
        <v>91125</v>
      </c>
      <c r="EB73" s="94">
        <f>DU73</f>
        <v>2014</v>
      </c>
      <c r="EC73" s="9">
        <f>'Regional_intensity (aggregate)'!AG50</f>
        <v>28.726989995394668</v>
      </c>
      <c r="ED73" s="9">
        <f>SUMPRODUCT(DV$23:EA$23,DV73:EA73)+DU$23</f>
        <v>28.485736587326581</v>
      </c>
      <c r="EE73" s="9">
        <f>EC73/EG73</f>
        <v>28.406530848007673</v>
      </c>
      <c r="EF73" s="9">
        <f t="shared" si="159"/>
        <v>28.167968702110326</v>
      </c>
      <c r="EG73" s="327">
        <f>ED73/EF73</f>
        <v>1.0112811785818425</v>
      </c>
      <c r="EI73" s="97">
        <v>2014</v>
      </c>
      <c r="EJ73" s="288">
        <f t="shared" si="234"/>
        <v>2951</v>
      </c>
      <c r="EK73" s="288">
        <f t="shared" si="234"/>
        <v>3932</v>
      </c>
      <c r="EL73" s="288">
        <f t="shared" si="234"/>
        <v>2422</v>
      </c>
      <c r="EM73" s="38">
        <f t="shared" si="235"/>
        <v>2939.5219780219786</v>
      </c>
      <c r="EO73" s="325">
        <f t="shared" si="143"/>
        <v>0.97733082437813112</v>
      </c>
      <c r="EQ73" s="738">
        <v>2014</v>
      </c>
      <c r="ER73" s="94">
        <f>EM73</f>
        <v>2939.5219780219786</v>
      </c>
      <c r="ES73" s="94">
        <f>ER73*ET73</f>
        <v>132278.48901098903</v>
      </c>
      <c r="ET73" s="94">
        <v>45</v>
      </c>
      <c r="EU73" s="94">
        <f>ET73*ET73</f>
        <v>2025</v>
      </c>
      <c r="EV73" s="17">
        <f>N73</f>
        <v>1.2071101235372921</v>
      </c>
      <c r="EW73" s="738">
        <f>EQ73</f>
        <v>2014</v>
      </c>
      <c r="EX73" s="9">
        <f>'Regional_intensity (aggregate)'!AF50</f>
        <v>18.524894483078249</v>
      </c>
      <c r="EY73" s="9">
        <f>SUMPRODUCT(ER$23:EV$23,ER73:EV73)+EQ$23</f>
        <v>18.105349559698062</v>
      </c>
      <c r="EZ73" s="9">
        <f>EX73/FB73</f>
        <v>17.299724825268495</v>
      </c>
      <c r="FA73" s="9">
        <f t="shared" si="161"/>
        <v>16.907927088825488</v>
      </c>
      <c r="FB73" s="327">
        <f>EY73/FA73</f>
        <v>1.0708201818343512</v>
      </c>
      <c r="FC73" s="371"/>
      <c r="FD73" s="49"/>
      <c r="FE73" s="49"/>
      <c r="FG73" s="281"/>
      <c r="FH73" s="278">
        <v>2014</v>
      </c>
      <c r="FI73" s="38">
        <f>HDD_by_Division18!I78</f>
        <v>4744</v>
      </c>
      <c r="FJ73" s="38">
        <f>HDD_by_Division18!J78</f>
        <v>2774</v>
      </c>
      <c r="FK73" s="38">
        <f t="shared" si="34"/>
        <v>3248.6987951807223</v>
      </c>
      <c r="FM73" s="38">
        <f>CDD_by_Division18!I78</f>
        <v>1431</v>
      </c>
      <c r="FN73" s="38">
        <f>CDD_by_Division18!J78</f>
        <v>1068</v>
      </c>
      <c r="FO73" s="94">
        <f t="shared" ref="FO73:FO82" si="238">$F$61*FM73+$F$62*FN73</f>
        <v>1190.4084507042253</v>
      </c>
      <c r="FP73" s="94"/>
      <c r="FQ73" s="325">
        <f t="shared" si="144"/>
        <v>0.97121095376481237</v>
      </c>
      <c r="FR73" s="281"/>
      <c r="FS73" s="13">
        <v>2014</v>
      </c>
      <c r="FT73" s="94">
        <f>FK73</f>
        <v>3248.6987951807223</v>
      </c>
      <c r="FU73" s="94">
        <f>FO73</f>
        <v>1190.4084507042253</v>
      </c>
      <c r="FV73" s="94">
        <f>FW73*FU73</f>
        <v>53568.380281690137</v>
      </c>
      <c r="FW73" s="94">
        <v>45</v>
      </c>
      <c r="FX73" s="94">
        <f>FW73*FW73</f>
        <v>2025</v>
      </c>
      <c r="FY73" s="94">
        <f>FW73*FX73</f>
        <v>91125</v>
      </c>
      <c r="FZ73" s="94">
        <f>FS73</f>
        <v>2014</v>
      </c>
      <c r="GA73" s="9">
        <f>'Regional_intensity (aggregate)'!AT50</f>
        <v>17.860513966954979</v>
      </c>
      <c r="GB73" s="9">
        <f>SUMPRODUCT(FT$23:FY$23,FT73:FY73)+FS$23</f>
        <v>17.953690017457923</v>
      </c>
      <c r="GC73" s="9">
        <f>GA73/GE73</f>
        <v>18.109373994487402</v>
      </c>
      <c r="GD73" s="9">
        <f t="shared" si="165"/>
        <v>18.203848316391518</v>
      </c>
      <c r="GE73" s="327">
        <f>GB73/GD73</f>
        <v>0.98625794422224766</v>
      </c>
      <c r="GI73" s="97">
        <v>2014</v>
      </c>
      <c r="GJ73" s="288">
        <f t="shared" si="231"/>
        <v>4744</v>
      </c>
      <c r="GK73" s="288">
        <f t="shared" si="231"/>
        <v>2774</v>
      </c>
      <c r="GL73" s="38">
        <f t="shared" si="236"/>
        <v>3330.739130434783</v>
      </c>
      <c r="GN73" s="325">
        <f t="shared" si="146"/>
        <v>0.84308044645222457</v>
      </c>
      <c r="GP73" s="738">
        <v>2014</v>
      </c>
      <c r="GQ73" s="94">
        <f>GL73</f>
        <v>3330.739130434783</v>
      </c>
      <c r="GR73" s="94">
        <f>GQ73*GS73</f>
        <v>149883.26086956525</v>
      </c>
      <c r="GS73" s="94">
        <v>45</v>
      </c>
      <c r="GT73" s="94">
        <f>GS73*GS73</f>
        <v>2025</v>
      </c>
      <c r="GU73" s="17">
        <f>N73</f>
        <v>1.2071101235372921</v>
      </c>
      <c r="GV73" s="738">
        <f>GP73</f>
        <v>2014</v>
      </c>
      <c r="GW73" s="9">
        <f>'Regional_intensity (aggregate)'!AS50</f>
        <v>25.608391303655008</v>
      </c>
      <c r="GX73" s="9">
        <f>SUMPRODUCT(GQ$23:GU$23,GQ73:GU73)+GP$23</f>
        <v>25.410200250187945</v>
      </c>
      <c r="GY73" s="9">
        <f>GW73/HA73</f>
        <v>28.727664273759526</v>
      </c>
      <c r="GZ73" s="9">
        <f t="shared" si="167"/>
        <v>28.505332227261473</v>
      </c>
      <c r="HA73" s="327">
        <f>GX73/GZ73</f>
        <v>0.89141919299879424</v>
      </c>
      <c r="HB73" s="371"/>
      <c r="HD73" s="49"/>
      <c r="HG73" s="282"/>
      <c r="HH73" s="282"/>
      <c r="HI73" s="282"/>
      <c r="HN73" s="17"/>
      <c r="HQ73" s="738">
        <v>2014</v>
      </c>
      <c r="HR73" s="17">
        <f>$HM$13*Z73+$HM$14*BU73+$HM$15*DS73+$HM$16*FQ73</f>
        <v>1.0004262170209457</v>
      </c>
      <c r="HS73" s="17">
        <f>$HO$13*AS73+$HO$14*CP73+$HO$15*EO73+$HO$16*GN73</f>
        <v>0.99028413698232576</v>
      </c>
      <c r="HT73" s="17"/>
      <c r="HU73" s="620"/>
      <c r="HV73" s="17"/>
      <c r="HW73" s="17">
        <f>National!GB241</f>
        <v>0</v>
      </c>
      <c r="HX73" s="17">
        <f>National!GC241</f>
        <v>0</v>
      </c>
      <c r="HY73" s="17">
        <f>National!GD241</f>
        <v>0</v>
      </c>
      <c r="HZ73" s="17">
        <f>National!GE241</f>
        <v>0</v>
      </c>
      <c r="IA73" s="17">
        <f>HW73*AL73+HX73*CH73+HY73*EG73+HZ73*GE73</f>
        <v>0</v>
      </c>
      <c r="IB73" s="17"/>
      <c r="IC73" s="17">
        <f>National!GB323</f>
        <v>0</v>
      </c>
      <c r="ID73" s="17">
        <f>National!GC323</f>
        <v>0</v>
      </c>
      <c r="IE73" s="17">
        <f>National!GD323</f>
        <v>0</v>
      </c>
      <c r="IF73" s="17">
        <f>National!GE323</f>
        <v>0</v>
      </c>
      <c r="IG73" s="17">
        <f>IC73*BF73+ID73*DC73+IE73*FB73+IF73*HA73</f>
        <v>0</v>
      </c>
      <c r="IH73" s="17"/>
      <c r="II73" s="620"/>
      <c r="IJ73" s="17"/>
      <c r="IK73" s="625">
        <f>National!AS241</f>
        <v>1.0045244720675726</v>
      </c>
      <c r="IL73" s="625">
        <f>National!AS323</f>
        <v>1.0453464391412468</v>
      </c>
      <c r="IN73">
        <v>2014</v>
      </c>
      <c r="IO73" s="79">
        <f>National!H241</f>
        <v>4801.3919999999998</v>
      </c>
      <c r="IP73" s="40">
        <f>IO73/HR73</f>
        <v>4799.3464368591949</v>
      </c>
      <c r="IQ73" s="79">
        <f>National!H323</f>
        <v>7003.103000000001</v>
      </c>
      <c r="IR73" s="40">
        <f t="shared" si="227"/>
        <v>7071.8117542914752</v>
      </c>
      <c r="IU73" s="738">
        <f>IN73</f>
        <v>2014</v>
      </c>
      <c r="IV73" s="40">
        <f>IP73</f>
        <v>4799.3464368591949</v>
      </c>
      <c r="IW73" s="40">
        <f>IO73/IK73</f>
        <v>4779.7660818730346</v>
      </c>
      <c r="IX73" s="40">
        <f>IR73</f>
        <v>7071.8117542914752</v>
      </c>
      <c r="IY73" s="40">
        <f>IQ73/IL73</f>
        <v>6699.3130102906916</v>
      </c>
    </row>
    <row r="74" spans="2:259" s="738" customFormat="1" x14ac:dyDescent="0.2">
      <c r="B74" s="93"/>
      <c r="H74" s="104"/>
      <c r="I74" s="15"/>
      <c r="J74" s="94">
        <v>2015</v>
      </c>
      <c r="K74" s="762">
        <f>'[16]LMDI-Prices'!EY161</f>
        <v>0.97969946186011225</v>
      </c>
      <c r="L74" s="12">
        <f t="shared" ref="L74:L77" si="239">L$13*K74+L$12*K73+L$11*K72</f>
        <v>1.0913956716881292</v>
      </c>
      <c r="M74" s="94">
        <f t="shared" ref="M74:M77" si="240">AG74</f>
        <v>97336</v>
      </c>
      <c r="N74" s="12">
        <f t="shared" ref="N74:N77" si="241">CHOOSE(K$23,M74,L74)</f>
        <v>1.0913956716881292</v>
      </c>
      <c r="Q74" s="740">
        <v>2015</v>
      </c>
      <c r="R74" s="721">
        <f>HDD_by_Division18!B79</f>
        <v>6521</v>
      </c>
      <c r="S74" s="38">
        <f>HDD_by_Division18!C79</f>
        <v>5777</v>
      </c>
      <c r="T74" s="94">
        <f t="shared" ref="T74:T77" si="242">$D$51*R74+$D$52*S74</f>
        <v>5958.4634146341477</v>
      </c>
      <c r="U74" s="13"/>
      <c r="V74" s="738">
        <f>CDD_by_Division18!B79</f>
        <v>555</v>
      </c>
      <c r="W74" s="738">
        <f>CDD_by_Division18!C79</f>
        <v>804</v>
      </c>
      <c r="X74" s="94">
        <f t="shared" ref="X74:X77" si="243">$F$51*V74+$F$52*W74</f>
        <v>756.02752293577987</v>
      </c>
      <c r="Z74" s="325">
        <f t="shared" ref="Z74:Z77" si="244">1/($F$10+$G$10*T$81/T74+$H$10*X$81/X74)</f>
        <v>1.0207302632924737</v>
      </c>
      <c r="AB74" s="738">
        <v>2015</v>
      </c>
      <c r="AC74" s="94">
        <f t="shared" ref="AC74:AC77" si="245">T74</f>
        <v>5958.4634146341477</v>
      </c>
      <c r="AD74" s="94">
        <f t="shared" ref="AD74:AD77" si="246">X74</f>
        <v>756.02752293577987</v>
      </c>
      <c r="AE74" s="94">
        <v>46</v>
      </c>
      <c r="AF74" s="94">
        <f t="shared" ref="AF74:AF77" si="247">AE74*AE74</f>
        <v>2116</v>
      </c>
      <c r="AG74" s="94">
        <f t="shared" ref="AG74:AG77" si="248">AE74*AF74</f>
        <v>97336</v>
      </c>
      <c r="AH74" s="742">
        <f>'Regional_intensity (aggregate)'!E51</f>
        <v>15.226665645482393</v>
      </c>
      <c r="AI74" s="9">
        <f t="shared" ref="AI74:AI77" si="249">SUMPRODUCT(AC$23:AG$23,AC74:AG74)+AB$23</f>
        <v>15.372934770469039</v>
      </c>
      <c r="AJ74" s="9">
        <f t="shared" ref="AJ74:AJ77" si="250">AH74/AL74</f>
        <v>14.831907642312245</v>
      </c>
      <c r="AK74" s="9">
        <f t="shared" ref="AK74:AK77" si="251">AC$23*T$82+AD$23*X$82+AE$23*AE74+AF$23*AF74+AG$23*AG74+AB$23</f>
        <v>14.974384675908068</v>
      </c>
      <c r="AL74" s="327">
        <f t="shared" ref="AL74:AL77" si="252">AI74/AK74</f>
        <v>1.0266154572082142</v>
      </c>
      <c r="AN74" s="97">
        <v>2015</v>
      </c>
      <c r="AO74" s="105">
        <f t="shared" ref="AO74:AO77" si="253">R74</f>
        <v>6521</v>
      </c>
      <c r="AP74" s="106">
        <f t="shared" ref="AP74:AP77" si="254">S74</f>
        <v>5777</v>
      </c>
      <c r="AQ74" s="94">
        <f t="shared" ref="AQ74:AQ77" si="255">$F$91*AO74+$F$92*AP74</f>
        <v>5967.3255813953474</v>
      </c>
      <c r="AS74" s="325">
        <f t="shared" ref="AS74:AS77" si="256">1/((1-$H$29)+$H$29*AQ$81/AQ74)</f>
        <v>0.94869942756470949</v>
      </c>
      <c r="AT74" s="281"/>
      <c r="AU74" s="738">
        <v>2015</v>
      </c>
      <c r="AV74" s="94">
        <f t="shared" ref="AV74:AV77" si="257">AQ74</f>
        <v>5967.3255813953474</v>
      </c>
      <c r="AW74" s="94">
        <f t="shared" ref="AW74:AW77" si="258">AV74*AX74</f>
        <v>274496.97674418596</v>
      </c>
      <c r="AX74" s="94">
        <v>46</v>
      </c>
      <c r="AY74" s="94">
        <f t="shared" ref="AY74:AY77" si="259">AX74*AX74</f>
        <v>2116</v>
      </c>
      <c r="AZ74" s="17">
        <f t="shared" ref="AZ74:AZ77" si="260">N74</f>
        <v>1.0913956716881292</v>
      </c>
      <c r="BA74" s="738">
        <f t="shared" ref="BA74:BA77" si="261">AU74</f>
        <v>2015</v>
      </c>
      <c r="BB74" s="17">
        <f>'Regional_intensity (aggregate)'!D51</f>
        <v>46.597169376550418</v>
      </c>
      <c r="BC74" s="9">
        <f t="shared" ref="BC74:BC77" si="262">SUMPRODUCT(AV$23:AZ$23,AV74:AZ74)+AU$23</f>
        <v>44.521606764619143</v>
      </c>
      <c r="BD74" s="9">
        <f t="shared" ref="BD74:BD77" si="263">BB74/BF74</f>
        <v>47.357544203771916</v>
      </c>
      <c r="BE74" s="9">
        <f t="shared" ref="BE74:BE77" si="264">AV$23*AQ$82+AW$23*AX74*AQ$82+AX$23*AX74+AY$23*AY74+AZ$23*AZ74+AU$23</f>
        <v>45.248112462373115</v>
      </c>
      <c r="BF74" s="327">
        <f t="shared" ref="BF74:BF77" si="265">BC74/BE74</f>
        <v>0.98394395570957549</v>
      </c>
      <c r="BG74" s="281"/>
      <c r="BH74" s="281"/>
      <c r="BJ74" s="49"/>
      <c r="BL74" s="739">
        <v>2015</v>
      </c>
      <c r="BM74" s="38">
        <f>HDD_by_Division18!D79</f>
        <v>6165</v>
      </c>
      <c r="BN74" s="38">
        <f>HDD_by_Division18!E79</f>
        <v>6088</v>
      </c>
      <c r="BO74" s="38">
        <f t="shared" ref="BO74:BO77" si="266">$D$54*BM74+$D$55*BN74</f>
        <v>6239.4310344827582</v>
      </c>
      <c r="BQ74" s="38">
        <f>CDD_by_Division18!D79</f>
        <v>729</v>
      </c>
      <c r="BR74" s="38">
        <f>CDD_by_Division18!E79</f>
        <v>942</v>
      </c>
      <c r="BS74" s="94">
        <f t="shared" ref="BS74:BS77" si="267">$F$54*BQ74+$F$55*BR74</f>
        <v>801.7317073170733</v>
      </c>
      <c r="BU74" s="325">
        <f t="shared" ref="BU74:BU77" si="268">1/($F$11+$G$11*BO$81/BO74+$H$11*BS$81/BS74)</f>
        <v>0.99621109579749989</v>
      </c>
      <c r="BW74" s="738">
        <v>2015</v>
      </c>
      <c r="BX74" s="94">
        <f t="shared" ref="BX74:BX77" si="269">BO74</f>
        <v>6239.4310344827582</v>
      </c>
      <c r="BY74" s="94">
        <f t="shared" ref="BY74:BY77" si="270">BS74</f>
        <v>801.7317073170733</v>
      </c>
      <c r="BZ74" s="94">
        <v>46</v>
      </c>
      <c r="CA74" s="94">
        <f t="shared" ref="CA74:CA77" si="271">BZ74*BZ74</f>
        <v>2116</v>
      </c>
      <c r="CB74" s="94">
        <f t="shared" ref="CB74:CB77" si="272">BZ74*CA74</f>
        <v>97336</v>
      </c>
      <c r="CC74" s="94">
        <f t="shared" ref="CC74:CC77" si="273">BW74</f>
        <v>2015</v>
      </c>
      <c r="CD74" s="9">
        <f>'Regional_intensity (aggregate)'!S51</f>
        <v>19.291765023550631</v>
      </c>
      <c r="CE74" s="9">
        <f t="shared" ref="CE74:CE77" si="274">SUMPRODUCT(BX$23:CB$23,BX74:CB74)+BW$23</f>
        <v>19.473755466922555</v>
      </c>
      <c r="CF74" s="9">
        <f t="shared" ref="CF74:CF77" si="275">CD74/CH74</f>
        <v>19.413728226975525</v>
      </c>
      <c r="CG74" s="9">
        <f t="shared" ref="CG74:CG77" si="276">BX$23*BO$82+BY$23*BS$82+BZ$23*BZ74+CA$23*CA74+CB$23*CB74+BW$23</f>
        <v>19.596869220203267</v>
      </c>
      <c r="CH74" s="327">
        <f t="shared" ref="CH74:CH77" si="277">CE74/CG74</f>
        <v>0.99371768255952897</v>
      </c>
      <c r="CK74" s="278">
        <v>2015</v>
      </c>
      <c r="CL74" s="288">
        <f t="shared" ref="CL74:CL77" si="278">BM74</f>
        <v>6165</v>
      </c>
      <c r="CM74" s="289">
        <f t="shared" ref="CM74:CM77" si="279">BN74</f>
        <v>6088</v>
      </c>
      <c r="CN74" s="94">
        <f t="shared" ref="CN74:CN77" si="280">$F$94*CL74+$F$95*CM74</f>
        <v>6143.7586206896549</v>
      </c>
      <c r="CP74" s="325">
        <f t="shared" ref="CP74:CP77" si="281">1/((1-$H$30)+$H$30*CN$81/CN74)</f>
        <v>0.93330202834951692</v>
      </c>
      <c r="CR74" s="738">
        <f t="shared" si="216"/>
        <v>2015</v>
      </c>
      <c r="CS74" s="94">
        <f t="shared" ref="CS74:CS77" si="282">CN74</f>
        <v>6143.7586206896549</v>
      </c>
      <c r="CT74" s="94">
        <f t="shared" ref="CT74:CT77" si="283">CS74*CU74</f>
        <v>282612.89655172412</v>
      </c>
      <c r="CU74" s="94">
        <v>46</v>
      </c>
      <c r="CV74" s="94">
        <f t="shared" ref="CV74:CV77" si="284">CU74*CU74</f>
        <v>2116</v>
      </c>
      <c r="CW74" s="9">
        <f t="shared" ref="CW74:CW77" si="285">N74</f>
        <v>1.0913956716881292</v>
      </c>
      <c r="CX74" s="738">
        <f t="shared" ref="CX74:CX77" si="286">CR74</f>
        <v>2015</v>
      </c>
      <c r="CY74" s="9">
        <f>'Regional_intensity (aggregate)'!R51</f>
        <v>41.351619219883872</v>
      </c>
      <c r="CZ74" s="9">
        <f t="shared" ref="CZ74:CZ77" si="287">SUMPRODUCT(CS$23:CW$23,CS74:CW74)+CR$23</f>
        <v>41.185446703271381</v>
      </c>
      <c r="DA74" s="9">
        <f t="shared" ref="DA74:DA77" si="288">CY74/DC74</f>
        <v>43.188977347215612</v>
      </c>
      <c r="DB74" s="9">
        <f t="shared" ref="DB74:DB77" si="289">CS$23*CN$82+CT$23*CU74*$CN$82+CU$23*CU74+CV$23*CV74+CW$23*CW74+CR$23</f>
        <v>43.015421360990629</v>
      </c>
      <c r="DC74" s="327">
        <f t="shared" ref="DC74:DC77" si="290">CZ74/DB74</f>
        <v>0.9574577070311161</v>
      </c>
      <c r="DD74" s="371"/>
      <c r="DE74" s="49"/>
      <c r="DF74" s="49"/>
      <c r="DH74" s="278">
        <v>2015</v>
      </c>
      <c r="DI74" s="38">
        <f>HDD_by_Division18!F79</f>
        <v>2487</v>
      </c>
      <c r="DJ74" s="38">
        <f>HDD_by_Division18!G79</f>
        <v>3222</v>
      </c>
      <c r="DK74" s="38">
        <f>HDD_by_Division18!H79</f>
        <v>2087</v>
      </c>
      <c r="DL74" s="38">
        <f t="shared" ref="DL74:DL77" si="291">$D$57*DI74+$D$58*DJ74+$D$59*DK74</f>
        <v>2531.0265957446804</v>
      </c>
      <c r="DN74" s="38">
        <f>CDD_by_Division18!F79</f>
        <v>2405</v>
      </c>
      <c r="DO74" s="38">
        <f>CDD_by_Division18!G79</f>
        <v>1718</v>
      </c>
      <c r="DP74" s="38">
        <f>CDD_by_Division18!H79</f>
        <v>2741</v>
      </c>
      <c r="DQ74" s="38">
        <f t="shared" ref="DQ74:DQ77" si="292">$F$57*DN74+$F$58*DO74+$F$59*DP74</f>
        <v>2394.4761904761908</v>
      </c>
      <c r="DS74" s="325">
        <f t="shared" ref="DS74:DS77" si="293">1/($F$12+$G$12*DL$81/DL74+$H$12*DQ$81/DQ74)</f>
        <v>1.0105856931542323</v>
      </c>
      <c r="DT74" s="281"/>
      <c r="DU74" s="738">
        <v>2014</v>
      </c>
      <c r="DV74" s="94">
        <f t="shared" ref="DV74:DV77" si="294">DL74</f>
        <v>2531.0265957446804</v>
      </c>
      <c r="DW74" s="94">
        <f t="shared" ref="DW74:DW77" si="295">DQ74</f>
        <v>2394.4761904761908</v>
      </c>
      <c r="DX74" s="94">
        <f t="shared" ref="DX74:DX77" si="296">DY74*DW74</f>
        <v>110145.90476190478</v>
      </c>
      <c r="DY74" s="94">
        <v>46</v>
      </c>
      <c r="DZ74" s="94">
        <f t="shared" ref="DZ74:DZ77" si="297">DY74*DY74</f>
        <v>2116</v>
      </c>
      <c r="EA74" s="94">
        <f t="shared" ref="EA74:EA77" si="298">DY74*DZ74</f>
        <v>97336</v>
      </c>
      <c r="EB74" s="94">
        <f t="shared" ref="EB74:EB77" si="299">DU74</f>
        <v>2014</v>
      </c>
      <c r="EC74" s="9">
        <f>'Regional_intensity (aggregate)'!AG51</f>
        <v>28.50881938544665</v>
      </c>
      <c r="ED74" s="9">
        <f t="shared" ref="ED74:ED77" si="300">SUMPRODUCT(DV$23:EA$23,DV74:EA74)+DU$23</f>
        <v>28.286284596376102</v>
      </c>
      <c r="EE74" s="9">
        <f t="shared" ref="EE74:EE77" si="301">EC74/EG74</f>
        <v>27.969077750653486</v>
      </c>
      <c r="EF74" s="9">
        <f t="shared" ref="EF74:EF77" si="302">DV$23*DL$82+DW$23*DQ$82+DX$23*DY74*DQ$82+DY$23*DY74+DZ$23*DZ74+EA$23*EA74+DU$23</f>
        <v>27.750756089079641</v>
      </c>
      <c r="EG74" s="327">
        <f t="shared" ref="EG74:EG77" si="303">ED74/EF74</f>
        <v>1.0192977987906859</v>
      </c>
      <c r="EI74" s="278">
        <v>2015</v>
      </c>
      <c r="EJ74" s="288">
        <f t="shared" ref="EJ74:EJ77" si="304">DI74</f>
        <v>2487</v>
      </c>
      <c r="EK74" s="288">
        <f t="shared" ref="EK74:EK77" si="305">DJ74</f>
        <v>3222</v>
      </c>
      <c r="EL74" s="288">
        <f t="shared" ref="EL74:EL77" si="306">DK74</f>
        <v>2087</v>
      </c>
      <c r="EM74" s="38">
        <f t="shared" ref="EM74:EM77" si="307">$F$97*EJ74+$F$98*EK74+$F$99*EL74</f>
        <v>2477.0549450549461</v>
      </c>
      <c r="EO74" s="325">
        <f t="shared" ref="EO74:EO77" si="308">1/((1-$H$31)+$H$31*EM$81/EM74)</f>
        <v>0.86399006683837665</v>
      </c>
      <c r="EQ74" s="738">
        <v>2015</v>
      </c>
      <c r="ER74" s="94">
        <f t="shared" ref="ER74:ER77" si="309">EM74</f>
        <v>2477.0549450549461</v>
      </c>
      <c r="ES74" s="94">
        <f t="shared" ref="ES74:ES77" si="310">ER74*ET74</f>
        <v>113944.52747252752</v>
      </c>
      <c r="ET74" s="94">
        <v>46</v>
      </c>
      <c r="EU74" s="94">
        <f t="shared" ref="EU74:EU77" si="311">ET74*ET74</f>
        <v>2116</v>
      </c>
      <c r="EV74" s="17">
        <f t="shared" ref="EV74:EV77" si="312">N74</f>
        <v>1.0913956716881292</v>
      </c>
      <c r="EW74" s="738">
        <f t="shared" ref="EW74:EW77" si="313">EQ74</f>
        <v>2015</v>
      </c>
      <c r="EX74" s="9">
        <f>'Regional_intensity (aggregate)'!AF51</f>
        <v>15.536885939283788</v>
      </c>
      <c r="EY74" s="9">
        <f t="shared" ref="EY74:EY77" si="314">SUMPRODUCT(ER$23:EV$23,ER74:EV74)+EQ$23</f>
        <v>15.253451392777635</v>
      </c>
      <c r="EZ74" s="9">
        <f t="shared" ref="EZ74:EZ77" si="315">EX74/FB74</f>
        <v>17.135328602558573</v>
      </c>
      <c r="FA74" s="9">
        <f t="shared" ref="FA74:FA77" si="316">ER$23*EM$82+ES$23*ET74*EM$82+ET$23*ET74+EU$23*EU74+EV$23*EV74+EQ$23</f>
        <v>16.822734166924583</v>
      </c>
      <c r="FB74" s="327">
        <f t="shared" ref="FB74:FB77" si="317">EY74/FA74</f>
        <v>0.90671654449415617</v>
      </c>
      <c r="FC74" s="371"/>
      <c r="FD74" s="49"/>
      <c r="FE74" s="49"/>
      <c r="FG74" s="281"/>
      <c r="FH74" s="278">
        <v>2015</v>
      </c>
      <c r="FI74" s="38">
        <f>HDD_by_Division18!I79</f>
        <v>4602</v>
      </c>
      <c r="FJ74" s="38">
        <f>HDD_by_Division18!J79</f>
        <v>2898</v>
      </c>
      <c r="FK74" s="38">
        <f t="shared" ref="FK74:FK77" si="318">$D$61*FI74+$D$62*FJ74</f>
        <v>3308.602409638554</v>
      </c>
      <c r="FM74" s="38">
        <f>CDD_by_Division18!I79</f>
        <v>1478</v>
      </c>
      <c r="FN74" s="38">
        <f>CDD_by_Division18!J79</f>
        <v>1068</v>
      </c>
      <c r="FO74" s="94">
        <f t="shared" ref="FO74:FO77" si="319">$F$61*FM74+$F$62*FN74</f>
        <v>1204.3098591549297</v>
      </c>
      <c r="FP74" s="94"/>
      <c r="FQ74" s="325">
        <f t="shared" ref="FQ74:FQ77" si="320">1/($F$13+$G$13*FK$81/FK74+$H$13*FO$81/FO74)</f>
        <v>0.97502081047129663</v>
      </c>
      <c r="FR74" s="281"/>
      <c r="FS74" s="13">
        <v>2014</v>
      </c>
      <c r="FT74" s="94">
        <f t="shared" ref="FT74:FT77" si="321">FK74</f>
        <v>3308.602409638554</v>
      </c>
      <c r="FU74" s="94">
        <f t="shared" ref="FU74:FU77" si="322">FO74</f>
        <v>1204.3098591549297</v>
      </c>
      <c r="FV74" s="94">
        <f t="shared" ref="FV74:FV77" si="323">FW74*FU74</f>
        <v>55398.253521126768</v>
      </c>
      <c r="FW74" s="94">
        <v>46</v>
      </c>
      <c r="FX74" s="94">
        <f t="shared" ref="FX74:FX77" si="324">FW74*FW74</f>
        <v>2116</v>
      </c>
      <c r="FY74" s="94">
        <f t="shared" ref="FY74:FY77" si="325">FW74*FX74</f>
        <v>97336</v>
      </c>
      <c r="FZ74" s="94">
        <f t="shared" ref="FZ74:FZ77" si="326">FS74</f>
        <v>2014</v>
      </c>
      <c r="GA74" s="9">
        <f>'Regional_intensity (aggregate)'!AT51</f>
        <v>17.542393393111414</v>
      </c>
      <c r="GB74" s="9">
        <f t="shared" ref="GB74:GB77" si="327">SUMPRODUCT(FT$23:FY$23,FT74:FY74)+FS$23</f>
        <v>17.79761421243937</v>
      </c>
      <c r="GC74" s="9">
        <f t="shared" ref="GC74:GC77" si="328">GA74/GE74</f>
        <v>17.68287732970396</v>
      </c>
      <c r="GD74" s="9">
        <f t="shared" ref="GD74:GD77" si="329">FT$23*FK$82+FU$23*FO$82+FV$23*FW74*FO$82+FW$23*FW74+FX$23*FX74+FY$23*FY74+FS$23</f>
        <v>17.940142022099639</v>
      </c>
      <c r="GE74" s="327">
        <f t="shared" ref="GE74:GE77" si="330">GB74/GD74</f>
        <v>0.99205536893271551</v>
      </c>
      <c r="GI74" s="97">
        <v>2015</v>
      </c>
      <c r="GJ74" s="288">
        <f t="shared" ref="GJ74:GJ77" si="331">FI74</f>
        <v>4602</v>
      </c>
      <c r="GK74" s="288">
        <f t="shared" ref="GK74:GK77" si="332">FJ74</f>
        <v>2898</v>
      </c>
      <c r="GL74" s="38">
        <f t="shared" ref="GL74:GL77" si="333">$F$101*GJ74+$F$102*GK74</f>
        <v>3379.5652173913045</v>
      </c>
      <c r="GN74" s="325">
        <f t="shared" ref="GN74:GN77" si="334">1/((1-$H$32)+$H$32*GL$81/GL74)</f>
        <v>0.85145018709968856</v>
      </c>
      <c r="GP74" s="738">
        <v>2014</v>
      </c>
      <c r="GQ74" s="94">
        <f t="shared" ref="GQ74:GQ77" si="335">GL74</f>
        <v>3379.5652173913045</v>
      </c>
      <c r="GR74" s="94">
        <f t="shared" ref="GR74:GR77" si="336">GQ74*GS74</f>
        <v>155460</v>
      </c>
      <c r="GS74" s="94">
        <v>46</v>
      </c>
      <c r="GT74" s="94">
        <f t="shared" ref="GT74:GT77" si="337">GS74*GS74</f>
        <v>2116</v>
      </c>
      <c r="GU74" s="17">
        <f t="shared" ref="GU74:GU77" si="338">N74</f>
        <v>1.0913956716881292</v>
      </c>
      <c r="GV74" s="738">
        <f t="shared" ref="GV74:GV77" si="339">GP74</f>
        <v>2014</v>
      </c>
      <c r="GW74" s="9">
        <f>'Regional_intensity (aggregate)'!AS51</f>
        <v>25.288184652030026</v>
      </c>
      <c r="GX74" s="9">
        <f t="shared" ref="GX74:GX77" si="340">SUMPRODUCT(GQ$23:GU$23,GQ74:GU74)+GP$23</f>
        <v>25.774259481763941</v>
      </c>
      <c r="GY74" s="9">
        <f t="shared" ref="GY74:GY77" si="341">GW74/HA74</f>
        <v>28.040582014746853</v>
      </c>
      <c r="GZ74" s="9">
        <f t="shared" ref="GZ74:GZ77" si="342">GQ$23*GL$82+GR$23*GS74*GL$82+GS$23*GS74+GT$23*GT74+GU$23*GU74+GP$23</f>
        <v>28.579561831448082</v>
      </c>
      <c r="HA74" s="327">
        <f t="shared" ref="HA74:HA77" si="343">GX74/GZ74</f>
        <v>0.9018423597174513</v>
      </c>
      <c r="HB74" s="371"/>
      <c r="HD74" s="49"/>
      <c r="HG74" s="282"/>
      <c r="HH74" s="282"/>
      <c r="HI74" s="282"/>
      <c r="HN74" s="17"/>
      <c r="HR74" s="17"/>
      <c r="HS74" s="17"/>
      <c r="HT74" s="17"/>
      <c r="HU74" s="620"/>
      <c r="HV74" s="17"/>
      <c r="HW74" s="17"/>
      <c r="HX74" s="17"/>
      <c r="HY74" s="17"/>
      <c r="HZ74" s="17"/>
      <c r="IA74" s="17"/>
      <c r="IB74" s="17"/>
      <c r="IC74" s="17"/>
      <c r="ID74" s="17"/>
      <c r="IE74" s="17"/>
      <c r="IF74" s="17"/>
      <c r="IG74" s="17"/>
      <c r="IH74" s="17"/>
      <c r="II74" s="620"/>
      <c r="IJ74" s="17"/>
      <c r="IK74" s="625"/>
      <c r="IL74" s="625"/>
      <c r="IO74" s="79"/>
      <c r="IP74" s="40"/>
      <c r="IQ74" s="79"/>
      <c r="IR74" s="40"/>
      <c r="IV74" s="40"/>
      <c r="IW74" s="40"/>
      <c r="IX74" s="40"/>
      <c r="IY74" s="40"/>
    </row>
    <row r="75" spans="2:259" s="738" customFormat="1" x14ac:dyDescent="0.2">
      <c r="B75" s="93"/>
      <c r="H75" s="104"/>
      <c r="I75" s="15"/>
      <c r="J75" s="94">
        <v>2016</v>
      </c>
      <c r="K75" s="762">
        <f>'[16]LMDI-Prices'!EY162</f>
        <v>0.90457219583107806</v>
      </c>
      <c r="L75" s="12">
        <f t="shared" si="239"/>
        <v>0.98081973657399413</v>
      </c>
      <c r="M75" s="94">
        <f t="shared" si="240"/>
        <v>103823</v>
      </c>
      <c r="N75" s="12">
        <f t="shared" si="241"/>
        <v>0.98081973657399413</v>
      </c>
      <c r="Q75" s="740">
        <v>2016</v>
      </c>
      <c r="R75" s="721">
        <f>HDD_by_Division18!B80</f>
        <v>5929</v>
      </c>
      <c r="S75" s="38">
        <f>HDD_by_Division18!C80</f>
        <v>5353</v>
      </c>
      <c r="T75" s="94">
        <f t="shared" si="242"/>
        <v>5493.4878048780492</v>
      </c>
      <c r="U75" s="13"/>
      <c r="V75" s="738">
        <f>CDD_by_Division18!B80</f>
        <v>626</v>
      </c>
      <c r="W75" s="738">
        <f>CDD_by_Division18!C80</f>
        <v>888</v>
      </c>
      <c r="X75" s="94">
        <f t="shared" si="243"/>
        <v>837.52293577981663</v>
      </c>
      <c r="Z75" s="325">
        <f t="shared" si="244"/>
        <v>1.0184386180503275</v>
      </c>
      <c r="AB75" s="738">
        <v>2016</v>
      </c>
      <c r="AC75" s="94">
        <f t="shared" si="245"/>
        <v>5493.4878048780492</v>
      </c>
      <c r="AD75" s="94">
        <f t="shared" si="246"/>
        <v>837.52293577981663</v>
      </c>
      <c r="AE75" s="94">
        <v>47</v>
      </c>
      <c r="AF75" s="94">
        <f t="shared" si="247"/>
        <v>2209</v>
      </c>
      <c r="AG75" s="94">
        <f t="shared" si="248"/>
        <v>103823</v>
      </c>
      <c r="AH75" s="742">
        <f>'Regional_intensity (aggregate)'!E52</f>
        <v>14.958426612042821</v>
      </c>
      <c r="AI75" s="9">
        <f t="shared" si="249"/>
        <v>15.186110352090742</v>
      </c>
      <c r="AJ75" s="9">
        <f t="shared" si="250"/>
        <v>14.605071582536691</v>
      </c>
      <c r="AK75" s="9">
        <f t="shared" si="251"/>
        <v>14.827376869571518</v>
      </c>
      <c r="AL75" s="327">
        <f t="shared" si="252"/>
        <v>1.024193995045436</v>
      </c>
      <c r="AN75" s="97">
        <v>2016</v>
      </c>
      <c r="AO75" s="105">
        <f t="shared" si="253"/>
        <v>5929</v>
      </c>
      <c r="AP75" s="106">
        <f t="shared" si="254"/>
        <v>5353</v>
      </c>
      <c r="AQ75" s="94">
        <f t="shared" si="255"/>
        <v>5500.3488372093007</v>
      </c>
      <c r="AS75" s="325">
        <f t="shared" si="256"/>
        <v>0.89041164126287686</v>
      </c>
      <c r="AT75" s="281"/>
      <c r="AU75" s="738">
        <v>2016</v>
      </c>
      <c r="AV75" s="94">
        <f t="shared" si="257"/>
        <v>5500.3488372093007</v>
      </c>
      <c r="AW75" s="94">
        <f t="shared" si="258"/>
        <v>258516.39534883713</v>
      </c>
      <c r="AX75" s="94">
        <v>47</v>
      </c>
      <c r="AY75" s="94">
        <f t="shared" si="259"/>
        <v>2209</v>
      </c>
      <c r="AZ75" s="17">
        <f t="shared" si="260"/>
        <v>0.98081973657399413</v>
      </c>
      <c r="BA75" s="738">
        <f t="shared" si="261"/>
        <v>2016</v>
      </c>
      <c r="BB75" s="17">
        <f>'Regional_intensity (aggregate)'!D52</f>
        <v>40.38534504558784</v>
      </c>
      <c r="BC75" s="9">
        <f t="shared" si="262"/>
        <v>41.00855196920017</v>
      </c>
      <c r="BD75" s="9">
        <f t="shared" si="263"/>
        <v>44.483021663109831</v>
      </c>
      <c r="BE75" s="9">
        <f t="shared" si="264"/>
        <v>45.16946193129013</v>
      </c>
      <c r="BF75" s="327">
        <f t="shared" si="265"/>
        <v>0.90788223316852079</v>
      </c>
      <c r="BG75" s="281"/>
      <c r="BH75" s="281"/>
      <c r="BJ75" s="49"/>
      <c r="BL75" s="739">
        <v>2016</v>
      </c>
      <c r="BM75" s="38">
        <f>HDD_by_Division18!D80</f>
        <v>5701</v>
      </c>
      <c r="BN75" s="38">
        <f>HDD_by_Division18!E80</f>
        <v>5786</v>
      </c>
      <c r="BO75" s="38">
        <f t="shared" si="266"/>
        <v>5834.4655172413786</v>
      </c>
      <c r="BQ75" s="38">
        <f>CDD_by_Division18!D80</f>
        <v>958</v>
      </c>
      <c r="BR75" s="38">
        <f>CDD_by_Division18!E80</f>
        <v>1073</v>
      </c>
      <c r="BS75" s="94">
        <f t="shared" si="267"/>
        <v>997.26829268292704</v>
      </c>
      <c r="BU75" s="325">
        <f t="shared" si="268"/>
        <v>1.0085189551538278</v>
      </c>
      <c r="BW75" s="738">
        <v>2016</v>
      </c>
      <c r="BX75" s="94">
        <f t="shared" si="269"/>
        <v>5834.4655172413786</v>
      </c>
      <c r="BY75" s="94">
        <f t="shared" si="270"/>
        <v>997.26829268292704</v>
      </c>
      <c r="BZ75" s="94">
        <v>47</v>
      </c>
      <c r="CA75" s="94">
        <f t="shared" si="271"/>
        <v>2209</v>
      </c>
      <c r="CB75" s="94">
        <f t="shared" si="272"/>
        <v>103823</v>
      </c>
      <c r="CC75" s="94">
        <f t="shared" si="273"/>
        <v>2016</v>
      </c>
      <c r="CD75" s="9">
        <f>'Regional_intensity (aggregate)'!S52</f>
        <v>19.378587884844325</v>
      </c>
      <c r="CE75" s="9">
        <f t="shared" si="274"/>
        <v>19.484870752374995</v>
      </c>
      <c r="CF75" s="9">
        <f t="shared" si="275"/>
        <v>19.096633576575133</v>
      </c>
      <c r="CG75" s="9">
        <f t="shared" si="276"/>
        <v>19.201370051119198</v>
      </c>
      <c r="CH75" s="327">
        <f t="shared" si="277"/>
        <v>1.0147646079681316</v>
      </c>
      <c r="CK75" s="278">
        <v>2016</v>
      </c>
      <c r="CL75" s="288">
        <f t="shared" si="278"/>
        <v>5701</v>
      </c>
      <c r="CM75" s="289">
        <f t="shared" si="279"/>
        <v>5786</v>
      </c>
      <c r="CN75" s="94">
        <f t="shared" si="280"/>
        <v>5724.4482758620688</v>
      </c>
      <c r="CP75" s="325">
        <f t="shared" si="281"/>
        <v>0.88242322695803688</v>
      </c>
      <c r="CR75" s="738">
        <f t="shared" si="216"/>
        <v>2016</v>
      </c>
      <c r="CS75" s="94">
        <f t="shared" si="282"/>
        <v>5724.4482758620688</v>
      </c>
      <c r="CT75" s="94">
        <f t="shared" si="283"/>
        <v>269049.06896551722</v>
      </c>
      <c r="CU75" s="94">
        <v>47</v>
      </c>
      <c r="CV75" s="94">
        <f t="shared" si="284"/>
        <v>2209</v>
      </c>
      <c r="CW75" s="9">
        <f t="shared" si="285"/>
        <v>0.98081973657399413</v>
      </c>
      <c r="CX75" s="738">
        <f t="shared" si="286"/>
        <v>2016</v>
      </c>
      <c r="CY75" s="9">
        <f>'Regional_intensity (aggregate)'!R52</f>
        <v>38.562015899722859</v>
      </c>
      <c r="CZ75" s="9">
        <f t="shared" si="287"/>
        <v>38.151918295152448</v>
      </c>
      <c r="DA75" s="9">
        <f t="shared" si="288"/>
        <v>43.309443028504404</v>
      </c>
      <c r="DB75" s="9">
        <f t="shared" si="289"/>
        <v>42.84885769791758</v>
      </c>
      <c r="DC75" s="327">
        <f t="shared" si="290"/>
        <v>0.89038355617602849</v>
      </c>
      <c r="DD75" s="371"/>
      <c r="DE75" s="49"/>
      <c r="DF75" s="49"/>
      <c r="DH75" s="278">
        <v>2016</v>
      </c>
      <c r="DI75" s="38">
        <f>HDD_by_Division18!F80</f>
        <v>2456</v>
      </c>
      <c r="DJ75" s="38">
        <f>HDD_by_Division18!G80</f>
        <v>3094</v>
      </c>
      <c r="DK75" s="38">
        <f>HDD_by_Division18!H80</f>
        <v>1752</v>
      </c>
      <c r="DL75" s="38">
        <f t="shared" si="291"/>
        <v>2404.7021276595742</v>
      </c>
      <c r="DN75" s="38">
        <f>CDD_by_Division18!F80</f>
        <v>2412</v>
      </c>
      <c r="DO75" s="38">
        <f>CDD_by_Division18!G80</f>
        <v>1957</v>
      </c>
      <c r="DP75" s="38">
        <f>CDD_by_Division18!H80</f>
        <v>2882</v>
      </c>
      <c r="DQ75" s="38">
        <f t="shared" si="292"/>
        <v>2485.2551020408164</v>
      </c>
      <c r="DS75" s="325">
        <f t="shared" si="293"/>
        <v>1.0074254340494504</v>
      </c>
      <c r="DT75" s="281"/>
      <c r="DU75" s="738">
        <v>2014</v>
      </c>
      <c r="DV75" s="94">
        <f t="shared" si="294"/>
        <v>2404.7021276595742</v>
      </c>
      <c r="DW75" s="94">
        <f t="shared" si="295"/>
        <v>2485.2551020408164</v>
      </c>
      <c r="DX75" s="94">
        <f t="shared" si="296"/>
        <v>116806.98979591837</v>
      </c>
      <c r="DY75" s="94">
        <v>47</v>
      </c>
      <c r="DZ75" s="94">
        <f t="shared" si="297"/>
        <v>2209</v>
      </c>
      <c r="EA75" s="94">
        <f t="shared" si="298"/>
        <v>103823</v>
      </c>
      <c r="EB75" s="94">
        <f t="shared" si="299"/>
        <v>2014</v>
      </c>
      <c r="EC75" s="9">
        <f>'Regional_intensity (aggregate)'!AG52</f>
        <v>28.041791822290403</v>
      </c>
      <c r="ED75" s="9">
        <f t="shared" si="300"/>
        <v>27.873548764198368</v>
      </c>
      <c r="EE75" s="9">
        <f t="shared" si="301"/>
        <v>27.464752927824971</v>
      </c>
      <c r="EF75" s="9">
        <f t="shared" si="302"/>
        <v>27.299971944797832</v>
      </c>
      <c r="EG75" s="327">
        <f t="shared" si="303"/>
        <v>1.0210101614961489</v>
      </c>
      <c r="EI75" s="278">
        <v>2016</v>
      </c>
      <c r="EJ75" s="288">
        <f t="shared" si="304"/>
        <v>2456</v>
      </c>
      <c r="EK75" s="288">
        <f t="shared" si="305"/>
        <v>3094</v>
      </c>
      <c r="EL75" s="288">
        <f t="shared" si="306"/>
        <v>1752</v>
      </c>
      <c r="EM75" s="38">
        <f t="shared" si="307"/>
        <v>2316.0219780219786</v>
      </c>
      <c r="EO75" s="325">
        <f t="shared" si="308"/>
        <v>0.82186754203877299</v>
      </c>
      <c r="EQ75" s="738">
        <v>2016</v>
      </c>
      <c r="ER75" s="94">
        <f t="shared" si="309"/>
        <v>2316.0219780219786</v>
      </c>
      <c r="ES75" s="94">
        <f t="shared" si="310"/>
        <v>108853.032967033</v>
      </c>
      <c r="ET75" s="94">
        <v>47</v>
      </c>
      <c r="EU75" s="94">
        <f t="shared" si="311"/>
        <v>2209</v>
      </c>
      <c r="EV75" s="17">
        <f t="shared" si="312"/>
        <v>0.98081973657399413</v>
      </c>
      <c r="EW75" s="738">
        <f t="shared" si="313"/>
        <v>2016</v>
      </c>
      <c r="EX75" s="9">
        <f>'Regional_intensity (aggregate)'!AF52</f>
        <v>13.661683157906555</v>
      </c>
      <c r="EY75" s="9">
        <f t="shared" si="314"/>
        <v>14.22540885179265</v>
      </c>
      <c r="EZ75" s="9">
        <f t="shared" si="315"/>
        <v>16.088655793448037</v>
      </c>
      <c r="FA75" s="9">
        <f t="shared" si="316"/>
        <v>16.752526309696037</v>
      </c>
      <c r="FB75" s="327">
        <f t="shared" si="317"/>
        <v>0.84915006780555002</v>
      </c>
      <c r="FC75" s="371"/>
      <c r="FD75" s="49"/>
      <c r="FE75" s="49"/>
      <c r="FG75" s="281"/>
      <c r="FH75" s="278">
        <v>2016</v>
      </c>
      <c r="FI75" s="38">
        <f>HDD_by_Division18!I80</f>
        <v>4619</v>
      </c>
      <c r="FJ75" s="38">
        <f>HDD_by_Division18!J80</f>
        <v>3031</v>
      </c>
      <c r="FK75" s="38">
        <f t="shared" si="318"/>
        <v>3413.6506024096379</v>
      </c>
      <c r="FM75" s="38">
        <f>CDD_by_Division18!I80</f>
        <v>1497</v>
      </c>
      <c r="FN75" s="38">
        <f>CDD_by_Division18!J80</f>
        <v>928</v>
      </c>
      <c r="FO75" s="94">
        <f t="shared" si="319"/>
        <v>1109.3661971830986</v>
      </c>
      <c r="FP75" s="94"/>
      <c r="FQ75" s="325">
        <f t="shared" si="320"/>
        <v>0.97778309290231158</v>
      </c>
      <c r="FR75" s="281"/>
      <c r="FS75" s="13">
        <v>2014</v>
      </c>
      <c r="FT75" s="94">
        <f t="shared" si="321"/>
        <v>3413.6506024096379</v>
      </c>
      <c r="FU75" s="94">
        <f t="shared" si="322"/>
        <v>1109.3661971830986</v>
      </c>
      <c r="FV75" s="94">
        <f t="shared" si="323"/>
        <v>52140.211267605635</v>
      </c>
      <c r="FW75" s="94">
        <v>47</v>
      </c>
      <c r="FX75" s="94">
        <f t="shared" si="324"/>
        <v>2209</v>
      </c>
      <c r="FY75" s="94">
        <f t="shared" si="325"/>
        <v>103823</v>
      </c>
      <c r="FZ75" s="94">
        <f t="shared" si="326"/>
        <v>2014</v>
      </c>
      <c r="GA75" s="9">
        <f>'Regional_intensity (aggregate)'!AT52</f>
        <v>17.373319966856418</v>
      </c>
      <c r="GB75" s="9">
        <f t="shared" si="327"/>
        <v>17.409930481270777</v>
      </c>
      <c r="GC75" s="9">
        <f t="shared" si="328"/>
        <v>17.608639311168211</v>
      </c>
      <c r="GD75" s="9">
        <f t="shared" si="329"/>
        <v>17.645745710207002</v>
      </c>
      <c r="GE75" s="327">
        <f t="shared" si="330"/>
        <v>0.98663614262559496</v>
      </c>
      <c r="GI75" s="97">
        <v>2016</v>
      </c>
      <c r="GJ75" s="288">
        <f t="shared" si="331"/>
        <v>4619</v>
      </c>
      <c r="GK75" s="288">
        <f t="shared" si="332"/>
        <v>3031</v>
      </c>
      <c r="GL75" s="38">
        <f t="shared" si="333"/>
        <v>3479.7826086956525</v>
      </c>
      <c r="GN75" s="325">
        <f t="shared" si="334"/>
        <v>0.86838717050455105</v>
      </c>
      <c r="GP75" s="738">
        <v>2014</v>
      </c>
      <c r="GQ75" s="94">
        <f t="shared" si="335"/>
        <v>3479.7826086956525</v>
      </c>
      <c r="GR75" s="94">
        <f t="shared" si="336"/>
        <v>163549.78260869568</v>
      </c>
      <c r="GS75" s="94">
        <v>47</v>
      </c>
      <c r="GT75" s="94">
        <f t="shared" si="337"/>
        <v>2209</v>
      </c>
      <c r="GU75" s="17">
        <f t="shared" si="338"/>
        <v>0.98081973657399413</v>
      </c>
      <c r="GV75" s="738">
        <f t="shared" si="339"/>
        <v>2014</v>
      </c>
      <c r="GW75" s="9">
        <f>'Regional_intensity (aggregate)'!AS52</f>
        <v>26.066871302801612</v>
      </c>
      <c r="GX75" s="9">
        <f t="shared" si="340"/>
        <v>26.362997421964238</v>
      </c>
      <c r="GY75" s="9">
        <f t="shared" si="341"/>
        <v>28.3443037089488</v>
      </c>
      <c r="GZ75" s="9">
        <f t="shared" si="342"/>
        <v>28.66630202474958</v>
      </c>
      <c r="HA75" s="327">
        <f t="shared" si="343"/>
        <v>0.91965114297628126</v>
      </c>
      <c r="HB75" s="371"/>
      <c r="HD75" s="49"/>
      <c r="HG75" s="282"/>
      <c r="HH75" s="282"/>
      <c r="HI75" s="282"/>
      <c r="HN75" s="17"/>
      <c r="HR75" s="17"/>
      <c r="HS75" s="17"/>
      <c r="HT75" s="17"/>
      <c r="HU75" s="620"/>
      <c r="HV75" s="17"/>
      <c r="HW75" s="17"/>
      <c r="HX75" s="17"/>
      <c r="HY75" s="17"/>
      <c r="HZ75" s="17"/>
      <c r="IA75" s="17"/>
      <c r="IB75" s="17"/>
      <c r="IC75" s="17"/>
      <c r="ID75" s="17"/>
      <c r="IE75" s="17"/>
      <c r="IF75" s="17"/>
      <c r="IG75" s="17"/>
      <c r="IH75" s="17"/>
      <c r="II75" s="620"/>
      <c r="IJ75" s="17"/>
      <c r="IK75" s="625"/>
      <c r="IL75" s="625"/>
      <c r="IO75" s="79"/>
      <c r="IP75" s="40"/>
      <c r="IQ75" s="79"/>
      <c r="IR75" s="40"/>
      <c r="IV75" s="40"/>
      <c r="IW75" s="40"/>
      <c r="IX75" s="40"/>
      <c r="IY75" s="40"/>
    </row>
    <row r="76" spans="2:259" s="738" customFormat="1" x14ac:dyDescent="0.2">
      <c r="B76" s="93"/>
      <c r="H76" s="104"/>
      <c r="I76" s="15"/>
      <c r="J76" s="94">
        <v>2017</v>
      </c>
      <c r="K76" s="762">
        <f>'[16]LMDI-Prices'!EY163</f>
        <v>0.98190876405871319</v>
      </c>
      <c r="L76" s="12">
        <f t="shared" si="239"/>
        <v>0.95605810503049371</v>
      </c>
      <c r="M76" s="94">
        <f t="shared" si="240"/>
        <v>110592</v>
      </c>
      <c r="N76" s="12">
        <f t="shared" si="241"/>
        <v>0.95605810503049371</v>
      </c>
      <c r="Q76" s="740">
        <v>2017</v>
      </c>
      <c r="R76" s="721">
        <f>HDD_by_Division18!B81</f>
        <v>6038</v>
      </c>
      <c r="S76" s="38">
        <f>HDD_by_Division18!C81</f>
        <v>5332</v>
      </c>
      <c r="T76" s="94">
        <f t="shared" si="242"/>
        <v>5504.1951219512202</v>
      </c>
      <c r="U76" s="13"/>
      <c r="V76" s="738">
        <f>CDD_by_Division18!B81</f>
        <v>450</v>
      </c>
      <c r="W76" s="738">
        <f>CDD_by_Division18!C81</f>
        <v>661</v>
      </c>
      <c r="X76" s="94">
        <f t="shared" si="243"/>
        <v>620.34862385321105</v>
      </c>
      <c r="Z76" s="325">
        <f t="shared" si="244"/>
        <v>0.99979785160755041</v>
      </c>
      <c r="AB76" s="738">
        <v>2017</v>
      </c>
      <c r="AC76" s="94">
        <f t="shared" si="245"/>
        <v>5504.1951219512202</v>
      </c>
      <c r="AD76" s="94">
        <f t="shared" si="246"/>
        <v>620.34862385321105</v>
      </c>
      <c r="AE76" s="94">
        <v>48</v>
      </c>
      <c r="AF76" s="94">
        <f t="shared" si="247"/>
        <v>2304</v>
      </c>
      <c r="AG76" s="94">
        <f t="shared" si="248"/>
        <v>110592</v>
      </c>
      <c r="AH76" s="742">
        <f>'Regional_intensity (aggregate)'!E53</f>
        <v>14.338290805930315</v>
      </c>
      <c r="AI76" s="9">
        <f t="shared" si="249"/>
        <v>14.434384700382248</v>
      </c>
      <c r="AJ76" s="9">
        <f t="shared" si="250"/>
        <v>14.554084335033057</v>
      </c>
      <c r="AK76" s="9">
        <f t="shared" si="251"/>
        <v>14.651624457692359</v>
      </c>
      <c r="AL76" s="327">
        <f t="shared" si="252"/>
        <v>0.9851729917090486</v>
      </c>
      <c r="AN76" s="97">
        <v>2017</v>
      </c>
      <c r="AO76" s="105">
        <f t="shared" si="253"/>
        <v>6038</v>
      </c>
      <c r="AP76" s="106">
        <f t="shared" si="254"/>
        <v>5332</v>
      </c>
      <c r="AQ76" s="94">
        <f t="shared" si="255"/>
        <v>5512.6046511627892</v>
      </c>
      <c r="AS76" s="325">
        <f t="shared" si="256"/>
        <v>0.89196856832431826</v>
      </c>
      <c r="AT76" s="281"/>
      <c r="AU76" s="738">
        <v>2017</v>
      </c>
      <c r="AV76" s="94">
        <f t="shared" si="257"/>
        <v>5512.6046511627892</v>
      </c>
      <c r="AW76" s="94">
        <f t="shared" si="258"/>
        <v>264605.02325581387</v>
      </c>
      <c r="AX76" s="94">
        <v>48</v>
      </c>
      <c r="AY76" s="94">
        <f t="shared" si="259"/>
        <v>2304</v>
      </c>
      <c r="AZ76" s="17">
        <f t="shared" si="260"/>
        <v>0.95605810503049371</v>
      </c>
      <c r="BA76" s="738">
        <f t="shared" si="261"/>
        <v>2017</v>
      </c>
      <c r="BB76" s="17">
        <f>'Regional_intensity (aggregate)'!D53</f>
        <v>41.333841064172425</v>
      </c>
      <c r="BC76" s="9">
        <f t="shared" si="262"/>
        <v>40.797099041222012</v>
      </c>
      <c r="BD76" s="9">
        <f t="shared" si="263"/>
        <v>45.462560718044529</v>
      </c>
      <c r="BE76" s="9">
        <f t="shared" si="264"/>
        <v>44.872205063208952</v>
      </c>
      <c r="BF76" s="327">
        <f t="shared" si="265"/>
        <v>0.90918418169451298</v>
      </c>
      <c r="BG76" s="281"/>
      <c r="BH76" s="281"/>
      <c r="BJ76" s="49"/>
      <c r="BL76" s="739">
        <v>2017</v>
      </c>
      <c r="BM76" s="38">
        <f>HDD_by_Division18!D81</f>
        <v>5684</v>
      </c>
      <c r="BN76" s="38">
        <f>HDD_by_Division18!E81</f>
        <v>5997</v>
      </c>
      <c r="BO76" s="38">
        <f t="shared" si="266"/>
        <v>5911.5172413793098</v>
      </c>
      <c r="BQ76" s="38">
        <f>CDD_by_Division18!D81</f>
        <v>709</v>
      </c>
      <c r="BR76" s="38">
        <f>CDD_by_Division18!E81</f>
        <v>911</v>
      </c>
      <c r="BS76" s="94">
        <f t="shared" si="267"/>
        <v>777.9756097560977</v>
      </c>
      <c r="BU76" s="325">
        <f t="shared" si="268"/>
        <v>0.98707284001923212</v>
      </c>
      <c r="BW76" s="738">
        <v>2017</v>
      </c>
      <c r="BX76" s="94">
        <f t="shared" si="269"/>
        <v>5911.5172413793098</v>
      </c>
      <c r="BY76" s="94">
        <f t="shared" si="270"/>
        <v>777.9756097560977</v>
      </c>
      <c r="BZ76" s="94">
        <v>48</v>
      </c>
      <c r="CA76" s="94">
        <f t="shared" si="271"/>
        <v>2304</v>
      </c>
      <c r="CB76" s="94">
        <f t="shared" si="272"/>
        <v>110592</v>
      </c>
      <c r="CC76" s="94">
        <f t="shared" si="273"/>
        <v>2017</v>
      </c>
      <c r="CD76" s="9">
        <f>'Regional_intensity (aggregate)'!S53</f>
        <v>18.336044255585904</v>
      </c>
      <c r="CE76" s="9">
        <f t="shared" si="274"/>
        <v>18.375256175093519</v>
      </c>
      <c r="CF76" s="9">
        <f t="shared" si="275"/>
        <v>18.702030577907671</v>
      </c>
      <c r="CG76" s="9">
        <f t="shared" si="276"/>
        <v>18.742025164931341</v>
      </c>
      <c r="CH76" s="327">
        <f t="shared" si="277"/>
        <v>0.98043066388982913</v>
      </c>
      <c r="CK76" s="278">
        <v>2017</v>
      </c>
      <c r="CL76" s="288">
        <f t="shared" si="278"/>
        <v>5684</v>
      </c>
      <c r="CM76" s="289">
        <f t="shared" si="279"/>
        <v>5997</v>
      </c>
      <c r="CN76" s="94">
        <f t="shared" si="280"/>
        <v>5770.3448275862065</v>
      </c>
      <c r="CP76" s="325">
        <f t="shared" si="281"/>
        <v>0.88806527015065728</v>
      </c>
      <c r="CR76" s="738">
        <f t="shared" si="216"/>
        <v>2017</v>
      </c>
      <c r="CS76" s="94">
        <f t="shared" si="282"/>
        <v>5770.3448275862065</v>
      </c>
      <c r="CT76" s="94">
        <f t="shared" si="283"/>
        <v>276976.55172413791</v>
      </c>
      <c r="CU76" s="94">
        <v>48</v>
      </c>
      <c r="CV76" s="94">
        <f t="shared" si="284"/>
        <v>2304</v>
      </c>
      <c r="CW76" s="9">
        <f t="shared" si="285"/>
        <v>0.95605810503049371</v>
      </c>
      <c r="CX76" s="738">
        <f t="shared" si="286"/>
        <v>2017</v>
      </c>
      <c r="CY76" s="9">
        <f>'Regional_intensity (aggregate)'!R53</f>
        <v>37.933802753637401</v>
      </c>
      <c r="CZ76" s="9">
        <f t="shared" si="287"/>
        <v>38.062782146861906</v>
      </c>
      <c r="DA76" s="9">
        <f t="shared" si="288"/>
        <v>42.318456004608144</v>
      </c>
      <c r="DB76" s="9">
        <f t="shared" si="289"/>
        <v>42.462343734850236</v>
      </c>
      <c r="DC76" s="327">
        <f t="shared" si="290"/>
        <v>0.89638910147163009</v>
      </c>
      <c r="DD76" s="371"/>
      <c r="DE76" s="49"/>
      <c r="DF76" s="49"/>
      <c r="DH76" s="278">
        <v>2017</v>
      </c>
      <c r="DI76" s="38">
        <f>HDD_by_Division18!F81</f>
        <v>2231</v>
      </c>
      <c r="DJ76" s="38">
        <f>HDD_by_Division18!G81</f>
        <v>2835</v>
      </c>
      <c r="DK76" s="38">
        <f>HDD_by_Division18!H81</f>
        <v>1582</v>
      </c>
      <c r="DL76" s="38">
        <f t="shared" si="291"/>
        <v>2186.3989361702124</v>
      </c>
      <c r="DN76" s="38">
        <f>CDD_by_Division18!F81</f>
        <v>2254</v>
      </c>
      <c r="DO76" s="38">
        <f>CDD_by_Division18!G81</f>
        <v>1585</v>
      </c>
      <c r="DP76" s="38">
        <f>CDD_by_Division18!H81</f>
        <v>2718</v>
      </c>
      <c r="DQ76" s="38">
        <f t="shared" si="292"/>
        <v>2286.2619047619046</v>
      </c>
      <c r="DS76" s="325">
        <f t="shared" si="293"/>
        <v>0.9764073558835672</v>
      </c>
      <c r="DT76" s="281"/>
      <c r="DU76" s="738">
        <v>2014</v>
      </c>
      <c r="DV76" s="94">
        <f t="shared" si="294"/>
        <v>2186.3989361702124</v>
      </c>
      <c r="DW76" s="94">
        <f t="shared" si="295"/>
        <v>2286.2619047619046</v>
      </c>
      <c r="DX76" s="94">
        <f t="shared" si="296"/>
        <v>109740.57142857142</v>
      </c>
      <c r="DY76" s="94">
        <v>48</v>
      </c>
      <c r="DZ76" s="94">
        <f t="shared" si="297"/>
        <v>2304</v>
      </c>
      <c r="EA76" s="94">
        <f t="shared" si="298"/>
        <v>110592</v>
      </c>
      <c r="EB76" s="94">
        <f t="shared" si="299"/>
        <v>2014</v>
      </c>
      <c r="EC76" s="9">
        <f>'Regional_intensity (aggregate)'!AG53</f>
        <v>26.580695109726758</v>
      </c>
      <c r="ED76" s="9">
        <f t="shared" si="300"/>
        <v>26.386490372001791</v>
      </c>
      <c r="EE76" s="9">
        <f t="shared" si="301"/>
        <v>27.012615520943779</v>
      </c>
      <c r="EF76" s="9">
        <f t="shared" si="302"/>
        <v>26.815255072285286</v>
      </c>
      <c r="EG76" s="327">
        <f t="shared" si="303"/>
        <v>0.98401041872890327</v>
      </c>
      <c r="EI76" s="278">
        <v>2017</v>
      </c>
      <c r="EJ76" s="288">
        <f t="shared" si="304"/>
        <v>2231</v>
      </c>
      <c r="EK76" s="288">
        <f t="shared" si="305"/>
        <v>2835</v>
      </c>
      <c r="EL76" s="288">
        <f t="shared" si="306"/>
        <v>1582</v>
      </c>
      <c r="EM76" s="38">
        <f t="shared" si="307"/>
        <v>2104.9175824175827</v>
      </c>
      <c r="EO76" s="325">
        <f t="shared" si="308"/>
        <v>0.76437701499963551</v>
      </c>
      <c r="EQ76" s="738">
        <v>2017</v>
      </c>
      <c r="ER76" s="94">
        <f t="shared" si="309"/>
        <v>2104.9175824175827</v>
      </c>
      <c r="ES76" s="94">
        <f t="shared" si="310"/>
        <v>101036.04395604397</v>
      </c>
      <c r="ET76" s="94">
        <v>48</v>
      </c>
      <c r="EU76" s="94">
        <f t="shared" si="311"/>
        <v>2304</v>
      </c>
      <c r="EV76" s="17">
        <f t="shared" si="312"/>
        <v>0.95605810503049371</v>
      </c>
      <c r="EW76" s="738">
        <f t="shared" si="313"/>
        <v>2017</v>
      </c>
      <c r="EX76" s="9">
        <f>'Regional_intensity (aggregate)'!AF53</f>
        <v>12.762743253413351</v>
      </c>
      <c r="EY76" s="9">
        <f t="shared" si="314"/>
        <v>12.794456331301603</v>
      </c>
      <c r="EZ76" s="9">
        <f t="shared" si="315"/>
        <v>16.532889884577941</v>
      </c>
      <c r="FA76" s="9">
        <f t="shared" si="316"/>
        <v>16.573971085869623</v>
      </c>
      <c r="FB76" s="327">
        <f t="shared" si="317"/>
        <v>0.77196082127895715</v>
      </c>
      <c r="FC76" s="371"/>
      <c r="FD76" s="49"/>
      <c r="FE76" s="49"/>
      <c r="FG76" s="281"/>
      <c r="FH76" s="278">
        <v>2017</v>
      </c>
      <c r="FI76" s="38">
        <f>HDD_by_Division18!I81</f>
        <v>4568</v>
      </c>
      <c r="FJ76" s="38">
        <f>HDD_by_Division18!J81</f>
        <v>3187</v>
      </c>
      <c r="FK76" s="38">
        <f t="shared" si="318"/>
        <v>3519.7710843373488</v>
      </c>
      <c r="FM76" s="38">
        <f>CDD_by_Division18!I81</f>
        <v>1548</v>
      </c>
      <c r="FN76" s="38">
        <f>CDD_by_Division18!J81</f>
        <v>1053</v>
      </c>
      <c r="FO76" s="94">
        <f t="shared" si="319"/>
        <v>1214.2394366197184</v>
      </c>
      <c r="FP76" s="94"/>
      <c r="FQ76" s="325">
        <f t="shared" si="320"/>
        <v>0.98657085289282664</v>
      </c>
      <c r="FR76" s="281"/>
      <c r="FS76" s="13">
        <v>2014</v>
      </c>
      <c r="FT76" s="94">
        <f t="shared" si="321"/>
        <v>3519.7710843373488</v>
      </c>
      <c r="FU76" s="94">
        <f t="shared" si="322"/>
        <v>1214.2394366197184</v>
      </c>
      <c r="FV76" s="94">
        <f t="shared" si="323"/>
        <v>58283.492957746479</v>
      </c>
      <c r="FW76" s="94">
        <v>48</v>
      </c>
      <c r="FX76" s="94">
        <f t="shared" si="324"/>
        <v>2304</v>
      </c>
      <c r="FY76" s="94">
        <f t="shared" si="325"/>
        <v>110592</v>
      </c>
      <c r="FZ76" s="94">
        <f t="shared" si="326"/>
        <v>2014</v>
      </c>
      <c r="GA76" s="9">
        <f>'Regional_intensity (aggregate)'!AT53</f>
        <v>17.68445672345781</v>
      </c>
      <c r="GB76" s="9">
        <f t="shared" si="327"/>
        <v>17.456398643520096</v>
      </c>
      <c r="GC76" s="9">
        <f t="shared" si="328"/>
        <v>17.545109175961898</v>
      </c>
      <c r="GD76" s="9">
        <f t="shared" si="329"/>
        <v>17.318848116686048</v>
      </c>
      <c r="GE76" s="327">
        <f t="shared" si="330"/>
        <v>1.0079422445365476</v>
      </c>
      <c r="GI76" s="97">
        <v>2017</v>
      </c>
      <c r="GJ76" s="288">
        <f t="shared" si="331"/>
        <v>4568</v>
      </c>
      <c r="GK76" s="288">
        <f t="shared" si="332"/>
        <v>3187</v>
      </c>
      <c r="GL76" s="38">
        <f t="shared" si="333"/>
        <v>3577.282608695652</v>
      </c>
      <c r="GN76" s="325">
        <f t="shared" si="334"/>
        <v>0.88455951476560202</v>
      </c>
      <c r="GP76" s="738">
        <v>2014</v>
      </c>
      <c r="GQ76" s="94">
        <f t="shared" si="335"/>
        <v>3577.282608695652</v>
      </c>
      <c r="GR76" s="94">
        <f t="shared" si="336"/>
        <v>171709.5652173913</v>
      </c>
      <c r="GS76" s="94">
        <v>48</v>
      </c>
      <c r="GT76" s="94">
        <f t="shared" si="337"/>
        <v>2304</v>
      </c>
      <c r="GU76" s="17">
        <f t="shared" si="338"/>
        <v>0.95605810503049371</v>
      </c>
      <c r="GV76" s="738">
        <f t="shared" si="339"/>
        <v>2014</v>
      </c>
      <c r="GW76" s="9">
        <f>'Regional_intensity (aggregate)'!AS53</f>
        <v>27.265463612339609</v>
      </c>
      <c r="GX76" s="9">
        <f t="shared" si="340"/>
        <v>26.759472041107951</v>
      </c>
      <c r="GY76" s="9">
        <f t="shared" si="341"/>
        <v>29.134447791413518</v>
      </c>
      <c r="GZ76" s="9">
        <f t="shared" si="342"/>
        <v>28.593771673649936</v>
      </c>
      <c r="HA76" s="327">
        <f t="shared" si="343"/>
        <v>0.93584967896234728</v>
      </c>
      <c r="HB76" s="371"/>
      <c r="HD76" s="49"/>
      <c r="HG76" s="282"/>
      <c r="HH76" s="282"/>
      <c r="HI76" s="282"/>
      <c r="HN76" s="17"/>
      <c r="HR76" s="17"/>
      <c r="HS76" s="17"/>
      <c r="HT76" s="17"/>
      <c r="HU76" s="620"/>
      <c r="HV76" s="17"/>
      <c r="HW76" s="17"/>
      <c r="HX76" s="17"/>
      <c r="HY76" s="17"/>
      <c r="HZ76" s="17"/>
      <c r="IA76" s="17"/>
      <c r="IB76" s="17"/>
      <c r="IC76" s="17"/>
      <c r="ID76" s="17"/>
      <c r="IE76" s="17"/>
      <c r="IF76" s="17"/>
      <c r="IG76" s="17"/>
      <c r="IH76" s="17"/>
      <c r="II76" s="620"/>
      <c r="IJ76" s="17"/>
      <c r="IK76" s="625"/>
      <c r="IL76" s="625"/>
      <c r="IO76" s="79"/>
      <c r="IP76" s="40"/>
      <c r="IQ76" s="79"/>
      <c r="IR76" s="40"/>
      <c r="IV76" s="40"/>
      <c r="IW76" s="40"/>
      <c r="IX76" s="40"/>
      <c r="IY76" s="40"/>
    </row>
    <row r="77" spans="2:259" s="738" customFormat="1" x14ac:dyDescent="0.2">
      <c r="B77" s="93"/>
      <c r="H77" s="104"/>
      <c r="I77" s="15"/>
      <c r="J77" s="94">
        <v>2018</v>
      </c>
      <c r="K77" s="762">
        <f>'[16]LMDI-Prices'!EY164</f>
        <v>0.97695701521430012</v>
      </c>
      <c r="L77" s="12">
        <f t="shared" si="239"/>
        <v>0.96681225537170923</v>
      </c>
      <c r="M77" s="94">
        <f t="shared" si="240"/>
        <v>117649</v>
      </c>
      <c r="N77" s="12">
        <f t="shared" si="241"/>
        <v>0.96681225537170923</v>
      </c>
      <c r="Q77" s="740">
        <v>2018</v>
      </c>
      <c r="R77" s="721">
        <f>HDD_by_Division18!B82</f>
        <v>6322</v>
      </c>
      <c r="S77" s="38">
        <f>HDD_by_Division18!C82</f>
        <v>5780</v>
      </c>
      <c r="T77" s="94">
        <f t="shared" si="242"/>
        <v>5912.1951219512202</v>
      </c>
      <c r="U77" s="13"/>
      <c r="V77" s="738">
        <f>CDD_by_Division18!B82</f>
        <v>666</v>
      </c>
      <c r="W77" s="738">
        <f>CDD_by_Division18!C82</f>
        <v>887</v>
      </c>
      <c r="X77" s="94">
        <f t="shared" si="243"/>
        <v>844.42201834862385</v>
      </c>
      <c r="Z77" s="325">
        <f t="shared" si="244"/>
        <v>1.0263863559281707</v>
      </c>
      <c r="AB77" s="738">
        <v>2018</v>
      </c>
      <c r="AC77" s="94">
        <f t="shared" si="245"/>
        <v>5912.1951219512202</v>
      </c>
      <c r="AD77" s="94">
        <f t="shared" si="246"/>
        <v>844.42201834862385</v>
      </c>
      <c r="AE77" s="94">
        <v>49</v>
      </c>
      <c r="AF77" s="94">
        <f t="shared" si="247"/>
        <v>2401</v>
      </c>
      <c r="AG77" s="94">
        <f t="shared" si="248"/>
        <v>117649</v>
      </c>
      <c r="AH77" s="742">
        <f>'Regional_intensity (aggregate)'!E54</f>
        <v>0</v>
      </c>
      <c r="AI77" s="9">
        <f t="shared" si="249"/>
        <v>15.055295283535218</v>
      </c>
      <c r="AJ77" s="9">
        <f t="shared" si="250"/>
        <v>0</v>
      </c>
      <c r="AK77" s="9">
        <f t="shared" si="251"/>
        <v>14.445583175129444</v>
      </c>
      <c r="AL77" s="327">
        <f t="shared" si="252"/>
        <v>1.042207510836634</v>
      </c>
      <c r="AN77" s="97">
        <v>2018</v>
      </c>
      <c r="AO77" s="105">
        <f t="shared" si="253"/>
        <v>6322</v>
      </c>
      <c r="AP77" s="106">
        <f t="shared" si="254"/>
        <v>5780</v>
      </c>
      <c r="AQ77" s="94">
        <f t="shared" si="255"/>
        <v>5918.6511627906966</v>
      </c>
      <c r="AS77" s="325">
        <f t="shared" si="256"/>
        <v>0.9427216025095474</v>
      </c>
      <c r="AT77" s="281"/>
      <c r="AU77" s="738">
        <v>2018</v>
      </c>
      <c r="AV77" s="94">
        <f t="shared" si="257"/>
        <v>5918.6511627906966</v>
      </c>
      <c r="AW77" s="94">
        <f t="shared" si="258"/>
        <v>290013.90697674413</v>
      </c>
      <c r="AX77" s="94">
        <v>49</v>
      </c>
      <c r="AY77" s="94">
        <f t="shared" si="259"/>
        <v>2401</v>
      </c>
      <c r="AZ77" s="17">
        <f t="shared" si="260"/>
        <v>0.96681225537170923</v>
      </c>
      <c r="BA77" s="738">
        <f t="shared" si="261"/>
        <v>2018</v>
      </c>
      <c r="BB77" s="17">
        <f>'Regional_intensity (aggregate)'!D54</f>
        <v>0</v>
      </c>
      <c r="BC77" s="9">
        <f t="shared" si="262"/>
        <v>43.405424816841624</v>
      </c>
      <c r="BD77" s="9">
        <f t="shared" si="263"/>
        <v>0</v>
      </c>
      <c r="BE77" s="9">
        <f t="shared" si="264"/>
        <v>44.492897922161731</v>
      </c>
      <c r="BF77" s="327">
        <f t="shared" si="265"/>
        <v>0.97555850133154753</v>
      </c>
      <c r="BG77" s="281"/>
      <c r="BH77" s="281"/>
      <c r="BJ77" s="49"/>
      <c r="BL77" s="739">
        <v>2018</v>
      </c>
      <c r="BM77" s="38">
        <f>HDD_by_Division18!D82</f>
        <v>6434</v>
      </c>
      <c r="BN77" s="38">
        <f>HDD_by_Division18!E82</f>
        <v>6969</v>
      </c>
      <c r="BO77" s="38">
        <f t="shared" si="266"/>
        <v>6766.3103448275861</v>
      </c>
      <c r="BQ77" s="38">
        <f>CDD_by_Division18!D82</f>
        <v>975</v>
      </c>
      <c r="BR77" s="38">
        <f>CDD_by_Division18!E82</f>
        <v>1134</v>
      </c>
      <c r="BS77" s="94">
        <f t="shared" si="267"/>
        <v>1029.2926829268295</v>
      </c>
      <c r="BU77" s="325">
        <f t="shared" si="268"/>
        <v>1.0281791872572317</v>
      </c>
      <c r="BW77" s="738">
        <v>2018</v>
      </c>
      <c r="BX77" s="94">
        <f t="shared" si="269"/>
        <v>6766.3103448275861</v>
      </c>
      <c r="BY77" s="94">
        <f t="shared" si="270"/>
        <v>1029.2926829268295</v>
      </c>
      <c r="BZ77" s="94">
        <v>49</v>
      </c>
      <c r="CA77" s="94">
        <f t="shared" si="271"/>
        <v>2401</v>
      </c>
      <c r="CB77" s="94">
        <f t="shared" si="272"/>
        <v>117649</v>
      </c>
      <c r="CC77" s="94">
        <f t="shared" si="273"/>
        <v>2018</v>
      </c>
      <c r="CD77" s="9">
        <f>'Regional_intensity (aggregate)'!S54</f>
        <v>0</v>
      </c>
      <c r="CE77" s="9">
        <f t="shared" si="274"/>
        <v>19.079637060183835</v>
      </c>
      <c r="CF77" s="9">
        <f t="shared" si="275"/>
        <v>0</v>
      </c>
      <c r="CG77" s="9">
        <f t="shared" si="276"/>
        <v>18.215376003488807</v>
      </c>
      <c r="CH77" s="327">
        <f t="shared" si="277"/>
        <v>1.0474467865241703</v>
      </c>
      <c r="CK77" s="278">
        <v>2018</v>
      </c>
      <c r="CL77" s="288">
        <f t="shared" si="278"/>
        <v>6434</v>
      </c>
      <c r="CM77" s="289">
        <f t="shared" si="279"/>
        <v>6969</v>
      </c>
      <c r="CN77" s="94">
        <f t="shared" si="280"/>
        <v>6581.5862068965516</v>
      </c>
      <c r="CP77" s="325">
        <f t="shared" si="281"/>
        <v>0.98487368471662073</v>
      </c>
      <c r="CR77" s="738">
        <f t="shared" si="216"/>
        <v>2018</v>
      </c>
      <c r="CS77" s="94">
        <f t="shared" si="282"/>
        <v>6581.5862068965516</v>
      </c>
      <c r="CT77" s="94">
        <f t="shared" si="283"/>
        <v>322497.72413793101</v>
      </c>
      <c r="CU77" s="94">
        <v>49</v>
      </c>
      <c r="CV77" s="94">
        <f t="shared" si="284"/>
        <v>2401</v>
      </c>
      <c r="CW77" s="9">
        <f t="shared" si="285"/>
        <v>0.96681225537170923</v>
      </c>
      <c r="CX77" s="738">
        <f t="shared" si="286"/>
        <v>2018</v>
      </c>
      <c r="CY77" s="9">
        <f>'Regional_intensity (aggregate)'!R54</f>
        <v>0</v>
      </c>
      <c r="CZ77" s="9">
        <f t="shared" si="287"/>
        <v>43.15910808230776</v>
      </c>
      <c r="DA77" s="9">
        <f t="shared" si="288"/>
        <v>0</v>
      </c>
      <c r="DB77" s="9">
        <f t="shared" si="289"/>
        <v>42.000720337651423</v>
      </c>
      <c r="DC77" s="327">
        <f t="shared" si="290"/>
        <v>1.0275801875621144</v>
      </c>
      <c r="DD77" s="371"/>
      <c r="DE77" s="49"/>
      <c r="DF77" s="49"/>
      <c r="DH77" s="278">
        <v>2018</v>
      </c>
      <c r="DI77" s="38">
        <f>HDD_by_Division18!F82</f>
        <v>2630</v>
      </c>
      <c r="DJ77" s="38">
        <f>HDD_by_Division18!G82</f>
        <v>3484</v>
      </c>
      <c r="DK77" s="38">
        <f>HDD_by_Division18!H82</f>
        <v>2248</v>
      </c>
      <c r="DL77" s="38">
        <f t="shared" si="291"/>
        <v>2700.9042553191489</v>
      </c>
      <c r="DN77" s="38">
        <f>CDD_by_Division18!F82</f>
        <v>2413</v>
      </c>
      <c r="DO77" s="38">
        <f>CDD_by_Division18!G82</f>
        <v>1928</v>
      </c>
      <c r="DP77" s="38">
        <f>CDD_by_Division18!H82</f>
        <v>2862</v>
      </c>
      <c r="DQ77" s="38">
        <f t="shared" si="292"/>
        <v>2474.278911564626</v>
      </c>
      <c r="DS77" s="325">
        <f t="shared" si="293"/>
        <v>1.0271718255780775</v>
      </c>
      <c r="DT77" s="281"/>
      <c r="DU77" s="738">
        <v>2014</v>
      </c>
      <c r="DV77" s="94">
        <f t="shared" si="294"/>
        <v>2700.9042553191489</v>
      </c>
      <c r="DW77" s="94">
        <f t="shared" si="295"/>
        <v>2474.278911564626</v>
      </c>
      <c r="DX77" s="94">
        <f t="shared" si="296"/>
        <v>121239.66666666667</v>
      </c>
      <c r="DY77" s="94">
        <v>49</v>
      </c>
      <c r="DZ77" s="94">
        <f t="shared" si="297"/>
        <v>2401</v>
      </c>
      <c r="EA77" s="94">
        <f t="shared" si="298"/>
        <v>117649</v>
      </c>
      <c r="EB77" s="94">
        <f t="shared" si="299"/>
        <v>2014</v>
      </c>
      <c r="EC77" s="9">
        <f>'Regional_intensity (aggregate)'!AG54</f>
        <v>0</v>
      </c>
      <c r="ED77" s="9">
        <f t="shared" si="300"/>
        <v>27.273903843387064</v>
      </c>
      <c r="EE77" s="9">
        <f t="shared" si="301"/>
        <v>0</v>
      </c>
      <c r="EF77" s="9">
        <f t="shared" si="302"/>
        <v>26.296244274562429</v>
      </c>
      <c r="EG77" s="327">
        <f t="shared" si="303"/>
        <v>1.0371786768717528</v>
      </c>
      <c r="EI77" s="278">
        <v>2018</v>
      </c>
      <c r="EJ77" s="288">
        <f t="shared" si="304"/>
        <v>2630</v>
      </c>
      <c r="EK77" s="288">
        <f t="shared" si="305"/>
        <v>3484</v>
      </c>
      <c r="EL77" s="288">
        <f t="shared" si="306"/>
        <v>2248</v>
      </c>
      <c r="EM77" s="38">
        <f t="shared" si="307"/>
        <v>2648.9120879120887</v>
      </c>
      <c r="EO77" s="325">
        <f t="shared" si="308"/>
        <v>0.90738427182391457</v>
      </c>
      <c r="EQ77" s="738">
        <v>2018</v>
      </c>
      <c r="ER77" s="94">
        <f t="shared" si="309"/>
        <v>2648.9120879120887</v>
      </c>
      <c r="ES77" s="94">
        <f t="shared" si="310"/>
        <v>129796.69230769234</v>
      </c>
      <c r="ET77" s="94">
        <v>49</v>
      </c>
      <c r="EU77" s="94">
        <f t="shared" si="311"/>
        <v>2401</v>
      </c>
      <c r="EV77" s="17">
        <f t="shared" si="312"/>
        <v>0.96681225537170923</v>
      </c>
      <c r="EW77" s="738">
        <f t="shared" si="313"/>
        <v>2018</v>
      </c>
      <c r="EX77" s="9">
        <f>'Regional_intensity (aggregate)'!AF54</f>
        <v>0</v>
      </c>
      <c r="EY77" s="9">
        <f t="shared" si="314"/>
        <v>15.8250354886164</v>
      </c>
      <c r="EZ77" s="9">
        <f t="shared" si="315"/>
        <v>0</v>
      </c>
      <c r="FA77" s="9">
        <f t="shared" si="316"/>
        <v>16.363961937854057</v>
      </c>
      <c r="FB77" s="327">
        <f t="shared" si="317"/>
        <v>0.96706626113624838</v>
      </c>
      <c r="FC77" s="371"/>
      <c r="FD77" s="49"/>
      <c r="FE77" s="49"/>
      <c r="FG77" s="281"/>
      <c r="FH77" s="278">
        <v>2018</v>
      </c>
      <c r="FI77" s="38">
        <f>HDD_by_Division18!I82</f>
        <v>4800</v>
      </c>
      <c r="FJ77" s="38">
        <f>HDD_by_Division18!J82</f>
        <v>3168</v>
      </c>
      <c r="FK77" s="38">
        <f t="shared" si="318"/>
        <v>3561.2530120481924</v>
      </c>
      <c r="FM77" s="38">
        <f>CDD_by_Division18!I82</f>
        <v>1576</v>
      </c>
      <c r="FN77" s="38">
        <f>CDD_by_Division18!J82</f>
        <v>1006</v>
      </c>
      <c r="FO77" s="94">
        <f t="shared" si="319"/>
        <v>1188.7605633802818</v>
      </c>
      <c r="FP77" s="94"/>
      <c r="FQ77" s="325">
        <f t="shared" si="320"/>
        <v>0.98790113455340622</v>
      </c>
      <c r="FR77" s="281"/>
      <c r="FS77" s="13">
        <v>2014</v>
      </c>
      <c r="FT77" s="94">
        <f t="shared" si="321"/>
        <v>3561.2530120481924</v>
      </c>
      <c r="FU77" s="94">
        <f t="shared" si="322"/>
        <v>1188.7605633802818</v>
      </c>
      <c r="FV77" s="94">
        <f t="shared" si="323"/>
        <v>58249.26760563381</v>
      </c>
      <c r="FW77" s="94">
        <v>49</v>
      </c>
      <c r="FX77" s="94">
        <f t="shared" si="324"/>
        <v>2401</v>
      </c>
      <c r="FY77" s="94">
        <f t="shared" si="325"/>
        <v>117649</v>
      </c>
      <c r="FZ77" s="94">
        <f t="shared" si="326"/>
        <v>2014</v>
      </c>
      <c r="GA77" s="9">
        <f>'Regional_intensity (aggregate)'!AT54</f>
        <v>0</v>
      </c>
      <c r="GB77" s="9">
        <f t="shared" si="327"/>
        <v>17.089692533278964</v>
      </c>
      <c r="GC77" s="9">
        <f t="shared" si="328"/>
        <v>0</v>
      </c>
      <c r="GD77" s="9">
        <f t="shared" si="329"/>
        <v>16.957637977509194</v>
      </c>
      <c r="GE77" s="327">
        <f t="shared" si="330"/>
        <v>1.0077873201412197</v>
      </c>
      <c r="GI77" s="97">
        <v>2018</v>
      </c>
      <c r="GJ77" s="288">
        <f t="shared" si="331"/>
        <v>4800</v>
      </c>
      <c r="GK77" s="288">
        <f t="shared" si="332"/>
        <v>3168</v>
      </c>
      <c r="GL77" s="38">
        <f t="shared" si="333"/>
        <v>3629.217391304348</v>
      </c>
      <c r="GN77" s="325">
        <f t="shared" si="334"/>
        <v>0.89305386306538481</v>
      </c>
      <c r="GP77" s="738">
        <v>2014</v>
      </c>
      <c r="GQ77" s="94">
        <f t="shared" si="335"/>
        <v>3629.217391304348</v>
      </c>
      <c r="GR77" s="94">
        <f t="shared" si="336"/>
        <v>177831.65217391305</v>
      </c>
      <c r="GS77" s="94">
        <v>49</v>
      </c>
      <c r="GT77" s="94">
        <f t="shared" si="337"/>
        <v>2401</v>
      </c>
      <c r="GU77" s="17">
        <f t="shared" si="338"/>
        <v>0.96681225537170923</v>
      </c>
      <c r="GV77" s="738">
        <f t="shared" si="339"/>
        <v>2014</v>
      </c>
      <c r="GW77" s="9">
        <f>'Regional_intensity (aggregate)'!AS54</f>
        <v>0</v>
      </c>
      <c r="GX77" s="9">
        <f t="shared" si="340"/>
        <v>26.895220342176057</v>
      </c>
      <c r="GY77" s="9">
        <f t="shared" si="341"/>
        <v>0</v>
      </c>
      <c r="GZ77" s="9">
        <f t="shared" si="342"/>
        <v>28.469070286047284</v>
      </c>
      <c r="HA77" s="327">
        <f t="shared" si="343"/>
        <v>0.94471719911968555</v>
      </c>
      <c r="HB77" s="371"/>
      <c r="HD77" s="49"/>
      <c r="HG77" s="282"/>
      <c r="HH77" s="282"/>
      <c r="HI77" s="282"/>
      <c r="HN77" s="17"/>
      <c r="HR77" s="17"/>
      <c r="HS77" s="17"/>
      <c r="HT77" s="17"/>
      <c r="HU77" s="620"/>
      <c r="HV77" s="17"/>
      <c r="HW77" s="17"/>
      <c r="HX77" s="17"/>
      <c r="HY77" s="17"/>
      <c r="HZ77" s="17"/>
      <c r="IA77" s="17"/>
      <c r="IB77" s="17"/>
      <c r="IC77" s="17"/>
      <c r="ID77" s="17"/>
      <c r="IE77" s="17"/>
      <c r="IF77" s="17"/>
      <c r="IG77" s="17"/>
      <c r="IH77" s="17"/>
      <c r="II77" s="620"/>
      <c r="IJ77" s="17"/>
      <c r="IK77" s="625"/>
      <c r="IL77" s="625"/>
      <c r="IO77" s="79"/>
      <c r="IP77" s="40"/>
      <c r="IQ77" s="79"/>
      <c r="IR77" s="40"/>
      <c r="IV77" s="40"/>
      <c r="IW77" s="40"/>
      <c r="IX77" s="40"/>
      <c r="IY77" s="40"/>
    </row>
    <row r="78" spans="2:259" x14ac:dyDescent="0.2">
      <c r="B78" s="93"/>
      <c r="H78" s="104"/>
      <c r="I78" s="15"/>
      <c r="J78" s="15"/>
      <c r="K78" s="15"/>
      <c r="L78" s="15"/>
      <c r="M78" s="15"/>
      <c r="N78" s="15"/>
      <c r="Q78" s="741"/>
      <c r="R78" s="721"/>
      <c r="AQ78" s="94"/>
      <c r="AT78" s="281"/>
      <c r="AU78" s="281"/>
      <c r="AV78" s="281"/>
      <c r="AW78" s="281"/>
      <c r="AX78" s="281"/>
      <c r="AY78" s="281"/>
      <c r="AZ78" s="281"/>
      <c r="BA78" s="281"/>
      <c r="BB78" s="281"/>
      <c r="BC78" s="281"/>
      <c r="BD78" s="281"/>
      <c r="BE78" s="281"/>
      <c r="BF78" s="281"/>
      <c r="BG78" s="281"/>
      <c r="BH78" s="281"/>
      <c r="BJ78" s="49"/>
      <c r="BL78" s="741"/>
      <c r="BO78" s="38"/>
      <c r="BS78" s="94"/>
      <c r="CN78" s="94"/>
      <c r="CR78" s="281"/>
      <c r="CS78" s="281"/>
      <c r="CT78" s="281"/>
      <c r="CU78" s="281"/>
      <c r="CV78" s="281"/>
      <c r="CW78" s="281"/>
      <c r="CX78" s="281"/>
      <c r="CY78" s="281"/>
      <c r="CZ78" s="281"/>
      <c r="DA78" s="281"/>
      <c r="DB78" s="281"/>
      <c r="DC78" s="281"/>
      <c r="DE78" s="49"/>
      <c r="DF78" s="49"/>
      <c r="DL78" s="38"/>
      <c r="DQ78" s="38"/>
      <c r="DT78" s="281"/>
      <c r="EM78" s="38"/>
      <c r="EQ78" s="281"/>
      <c r="ER78" s="281"/>
      <c r="ES78" s="281"/>
      <c r="ET78" s="281"/>
      <c r="EU78" s="281"/>
      <c r="EV78" s="281"/>
      <c r="EW78" s="281"/>
      <c r="EX78" s="281"/>
      <c r="EY78" s="281"/>
      <c r="EZ78" s="281"/>
      <c r="FA78" s="281"/>
      <c r="FB78" s="281"/>
      <c r="FD78" s="49"/>
      <c r="FE78" s="49"/>
      <c r="FG78" s="281"/>
      <c r="FK78" s="38"/>
      <c r="FO78" s="94"/>
      <c r="FR78" s="281"/>
      <c r="GL78" s="38"/>
      <c r="GP78" s="281"/>
      <c r="GQ78" s="281"/>
      <c r="GR78" s="281"/>
      <c r="GS78" s="281"/>
      <c r="GT78" s="281"/>
      <c r="GU78" s="281"/>
      <c r="GV78" s="281"/>
      <c r="GW78" s="281"/>
      <c r="GX78" s="281"/>
      <c r="GY78" s="281"/>
      <c r="GZ78" s="281"/>
      <c r="HA78" s="281"/>
      <c r="HD78" s="49"/>
      <c r="HR78" s="17"/>
      <c r="HS78" s="17"/>
      <c r="HT78" s="17"/>
      <c r="HU78" s="620"/>
      <c r="HV78" s="17"/>
      <c r="HW78" s="17"/>
      <c r="HX78" s="17"/>
      <c r="HY78" s="17"/>
      <c r="HZ78" s="17"/>
      <c r="IA78" s="17"/>
      <c r="IB78" s="17"/>
      <c r="IC78" s="17"/>
      <c r="ID78" s="17"/>
      <c r="IE78" s="17"/>
      <c r="IF78" s="17"/>
      <c r="IG78" s="17"/>
      <c r="IH78" s="17"/>
      <c r="II78" s="620"/>
      <c r="IJ78" s="17"/>
      <c r="IK78" s="17"/>
    </row>
    <row r="79" spans="2:259" s="738" customFormat="1" x14ac:dyDescent="0.2">
      <c r="B79" s="93"/>
      <c r="H79" s="104"/>
      <c r="I79" s="15"/>
      <c r="J79" s="15"/>
      <c r="K79" s="15"/>
      <c r="L79" s="15"/>
      <c r="M79" s="15"/>
      <c r="N79" s="15"/>
      <c r="Q79" s="741"/>
      <c r="AQ79" s="94"/>
      <c r="AT79" s="281"/>
      <c r="AU79" s="281"/>
      <c r="AV79" s="281"/>
      <c r="AW79" s="281"/>
      <c r="AX79" s="281"/>
      <c r="AY79" s="281"/>
      <c r="AZ79" s="281"/>
      <c r="BA79" s="281"/>
      <c r="BB79" s="281"/>
      <c r="BC79" s="281"/>
      <c r="BD79" s="281"/>
      <c r="BE79" s="281"/>
      <c r="BF79" s="281"/>
      <c r="BG79" s="281"/>
      <c r="BH79" s="281"/>
      <c r="BJ79" s="49"/>
      <c r="BL79" s="741"/>
      <c r="BO79" s="38"/>
      <c r="BS79" s="94"/>
      <c r="CN79" s="94"/>
      <c r="CR79" s="281"/>
      <c r="CS79" s="281"/>
      <c r="CT79" s="281"/>
      <c r="CU79" s="281"/>
      <c r="CV79" s="281"/>
      <c r="CW79" s="281"/>
      <c r="CX79" s="281"/>
      <c r="CY79" s="281"/>
      <c r="CZ79" s="281"/>
      <c r="DA79" s="281"/>
      <c r="DB79" s="281"/>
      <c r="DC79" s="281"/>
      <c r="DE79" s="49"/>
      <c r="DF79" s="49"/>
      <c r="DL79" s="38"/>
      <c r="DQ79" s="38"/>
      <c r="DT79" s="281"/>
      <c r="EM79" s="38"/>
      <c r="EQ79" s="281"/>
      <c r="ER79" s="281"/>
      <c r="ES79" s="281"/>
      <c r="ET79" s="281"/>
      <c r="EU79" s="281"/>
      <c r="EV79" s="281"/>
      <c r="EW79" s="281"/>
      <c r="EX79" s="281"/>
      <c r="EY79" s="281"/>
      <c r="EZ79" s="281"/>
      <c r="FA79" s="281"/>
      <c r="FB79" s="281"/>
      <c r="FD79" s="49"/>
      <c r="FE79" s="49"/>
      <c r="FG79" s="281"/>
      <c r="FK79" s="38"/>
      <c r="FO79" s="94"/>
      <c r="FR79" s="281"/>
      <c r="GL79" s="38"/>
      <c r="GP79" s="281"/>
      <c r="GQ79" s="281"/>
      <c r="GR79" s="281"/>
      <c r="GS79" s="281"/>
      <c r="GT79" s="281"/>
      <c r="GU79" s="281"/>
      <c r="GV79" s="281"/>
      <c r="GW79" s="281"/>
      <c r="GX79" s="281"/>
      <c r="GY79" s="281"/>
      <c r="GZ79" s="281"/>
      <c r="HA79" s="281"/>
      <c r="HD79" s="49"/>
      <c r="HR79" s="17"/>
      <c r="HS79" s="17"/>
      <c r="HT79" s="17"/>
      <c r="HU79" s="620"/>
      <c r="HV79" s="17"/>
      <c r="HW79" s="17"/>
      <c r="HX79" s="17"/>
      <c r="HY79" s="17"/>
      <c r="HZ79" s="17"/>
      <c r="IA79" s="17"/>
      <c r="IB79" s="17"/>
      <c r="IC79" s="17"/>
      <c r="ID79" s="17"/>
      <c r="IE79" s="17"/>
      <c r="IF79" s="17"/>
      <c r="IG79" s="17"/>
      <c r="IH79" s="17"/>
      <c r="II79" s="620"/>
      <c r="IJ79" s="17"/>
      <c r="IK79" s="17"/>
    </row>
    <row r="80" spans="2:259" s="738" customFormat="1" x14ac:dyDescent="0.2">
      <c r="B80" s="93"/>
      <c r="H80" s="104"/>
      <c r="I80" s="15"/>
      <c r="J80" s="15"/>
      <c r="K80" s="15"/>
      <c r="L80" s="15"/>
      <c r="M80" s="15"/>
      <c r="N80" s="15"/>
      <c r="Q80" s="741"/>
      <c r="AQ80" s="94"/>
      <c r="AT80" s="281"/>
      <c r="AU80" s="281"/>
      <c r="AV80" s="281"/>
      <c r="AW80" s="281"/>
      <c r="AX80" s="281"/>
      <c r="AY80" s="281"/>
      <c r="AZ80" s="281"/>
      <c r="BA80" s="281"/>
      <c r="BB80" s="281"/>
      <c r="BC80" s="281"/>
      <c r="BD80" s="281"/>
      <c r="BE80" s="281"/>
      <c r="BF80" s="281"/>
      <c r="BG80" s="281"/>
      <c r="BH80" s="281"/>
      <c r="BJ80" s="49"/>
      <c r="BL80" s="741"/>
      <c r="BO80" s="38"/>
      <c r="BS80" s="94"/>
      <c r="CN80" s="94"/>
      <c r="CR80" s="281"/>
      <c r="CS80" s="281"/>
      <c r="CT80" s="281"/>
      <c r="CU80" s="281"/>
      <c r="CV80" s="281"/>
      <c r="CW80" s="281"/>
      <c r="CX80" s="281"/>
      <c r="CY80" s="281"/>
      <c r="CZ80" s="281"/>
      <c r="DA80" s="281"/>
      <c r="DB80" s="281"/>
      <c r="DC80" s="281"/>
      <c r="DE80" s="49"/>
      <c r="DF80" s="49"/>
      <c r="DL80" s="38"/>
      <c r="DQ80" s="38"/>
      <c r="DT80" s="281"/>
      <c r="EM80" s="38"/>
      <c r="EQ80" s="281"/>
      <c r="ER80" s="281"/>
      <c r="ES80" s="281"/>
      <c r="ET80" s="281"/>
      <c r="EU80" s="281"/>
      <c r="EV80" s="281"/>
      <c r="EW80" s="281"/>
      <c r="EX80" s="281"/>
      <c r="EY80" s="281"/>
      <c r="EZ80" s="281"/>
      <c r="FA80" s="281"/>
      <c r="FB80" s="281"/>
      <c r="FD80" s="49"/>
      <c r="FE80" s="49"/>
      <c r="FG80" s="281"/>
      <c r="FK80" s="38"/>
      <c r="FO80" s="94"/>
      <c r="FR80" s="281"/>
      <c r="GL80" s="38"/>
      <c r="GP80" s="281"/>
      <c r="GQ80" s="281"/>
      <c r="GR80" s="281"/>
      <c r="GS80" s="281"/>
      <c r="GT80" s="281"/>
      <c r="GU80" s="281"/>
      <c r="GV80" s="281"/>
      <c r="GW80" s="281"/>
      <c r="GX80" s="281"/>
      <c r="GY80" s="281"/>
      <c r="GZ80" s="281"/>
      <c r="HA80" s="281"/>
      <c r="HD80" s="49"/>
      <c r="HR80" s="17"/>
      <c r="HS80" s="17"/>
      <c r="HT80" s="17"/>
      <c r="HU80" s="620"/>
      <c r="HV80" s="17"/>
      <c r="HW80" s="17"/>
      <c r="HX80" s="17"/>
      <c r="HY80" s="17"/>
      <c r="HZ80" s="17"/>
      <c r="IA80" s="17"/>
      <c r="IB80" s="17"/>
      <c r="IC80" s="17"/>
      <c r="ID80" s="17"/>
      <c r="IE80" s="17"/>
      <c r="IF80" s="17"/>
      <c r="IG80" s="17"/>
      <c r="IH80" s="17"/>
      <c r="II80" s="620"/>
      <c r="IJ80" s="17"/>
      <c r="IK80" s="17"/>
    </row>
    <row r="81" spans="2:245" x14ac:dyDescent="0.2">
      <c r="H81" s="107"/>
      <c r="I81" s="370"/>
      <c r="J81" s="370"/>
      <c r="K81" s="370"/>
      <c r="L81" s="370"/>
      <c r="M81" s="370"/>
      <c r="N81" s="370"/>
      <c r="Q81" s="739" t="s">
        <v>1593</v>
      </c>
      <c r="R81" s="38">
        <f>HDD_by_Division18!B85</f>
        <v>6837.6</v>
      </c>
      <c r="S81" s="38">
        <f>HDD_by_Division18!C85</f>
        <v>6239.7</v>
      </c>
      <c r="T81" s="279">
        <f>$D51*R81+$D52*S81</f>
        <v>6385.5292682926838</v>
      </c>
      <c r="U81" s="13"/>
      <c r="V81" s="263">
        <f>CDD_by_Division18!B86</f>
        <v>374.1</v>
      </c>
      <c r="W81" s="263">
        <f>CDD_by_Division18!C86</f>
        <v>555</v>
      </c>
      <c r="X81" s="279">
        <f>F$51*V81+F$52*W81</f>
        <v>520.14770642201836</v>
      </c>
      <c r="Z81" s="325">
        <f>1/($F$10+$G$10*T$81/T81+$H$10*X$81/X81)</f>
        <v>1</v>
      </c>
      <c r="AI81" s="9"/>
      <c r="AN81" s="739" t="s">
        <v>1593</v>
      </c>
      <c r="AO81" s="288">
        <f>R81</f>
        <v>6837.6</v>
      </c>
      <c r="AP81" s="289">
        <f>S81</f>
        <v>6239.7</v>
      </c>
      <c r="AQ81" s="279">
        <f>$F$91*AO81+$F$92*AP81</f>
        <v>6392.6511627906966</v>
      </c>
      <c r="AS81" s="325">
        <f>1/((1-$H$29)+$H$29*AQ$81/AQ81)</f>
        <v>1</v>
      </c>
      <c r="AT81" s="13"/>
      <c r="AU81" s="13"/>
      <c r="AV81" s="13"/>
      <c r="AW81" s="13"/>
      <c r="AX81" s="13"/>
      <c r="AY81" s="13"/>
      <c r="AZ81" s="13"/>
      <c r="BA81" s="13"/>
      <c r="BB81" s="13"/>
      <c r="BC81" s="13"/>
      <c r="BD81" s="13"/>
      <c r="BE81" s="13"/>
      <c r="BF81" s="13"/>
      <c r="BG81" s="13"/>
      <c r="BH81" s="13"/>
      <c r="BJ81" s="49"/>
      <c r="BL81" s="739" t="s">
        <v>1593</v>
      </c>
      <c r="BM81" s="283">
        <f>HDD_by_Division18!D85</f>
        <v>6659.6333333333332</v>
      </c>
      <c r="BN81" s="283">
        <f>HDD_by_Division18!E85</f>
        <v>6851.4</v>
      </c>
      <c r="BO81" s="279">
        <f t="shared" si="237"/>
        <v>6853.8063218390798</v>
      </c>
      <c r="BQ81" s="283">
        <f>CDD_by_Division18!D86</f>
        <v>674.76666666666665</v>
      </c>
      <c r="BR81" s="283">
        <f>CDD_by_Division18!E86</f>
        <v>912.26666666666665</v>
      </c>
      <c r="BS81" s="279">
        <f>$F$54*BQ81+$F$55*BR81</f>
        <v>755.86422764227655</v>
      </c>
      <c r="BU81" s="325">
        <f>1/($F$11+$G$11*BO$81/BO81+$H$11*BS$81/BS81)</f>
        <v>1</v>
      </c>
      <c r="CK81" s="739" t="s">
        <v>1593</v>
      </c>
      <c r="CL81" s="260">
        <f>BM81</f>
        <v>6659.6333333333332</v>
      </c>
      <c r="CM81" s="261">
        <f>BN81</f>
        <v>6851.4</v>
      </c>
      <c r="CN81" s="279">
        <f>$F$94*CL81+$F$95*CM81</f>
        <v>6712.5344827586205</v>
      </c>
      <c r="CP81" s="325">
        <f>1/((1-$H$30)+$H$30*CN$81/CN81)</f>
        <v>1</v>
      </c>
      <c r="CR81" s="13"/>
      <c r="CS81" s="112"/>
      <c r="CT81" s="13"/>
      <c r="CU81" s="13"/>
      <c r="CV81" s="13"/>
      <c r="CW81" s="13"/>
      <c r="CX81" s="13"/>
      <c r="CY81" s="13"/>
      <c r="CZ81" s="13"/>
      <c r="DA81" s="13"/>
      <c r="DB81" s="13"/>
      <c r="DC81" s="13"/>
      <c r="DE81" s="49"/>
      <c r="DF81" s="49"/>
      <c r="DH81" s="739" t="s">
        <v>1593</v>
      </c>
      <c r="DI81" s="283">
        <f>HDD_by_Division18!F85</f>
        <v>3258.6666666666665</v>
      </c>
      <c r="DJ81" s="283">
        <f>HDD_by_Division18!G85</f>
        <v>3702.2</v>
      </c>
      <c r="DK81" s="283">
        <f>HDD_by_Division18!H85</f>
        <v>2432.8666666666668</v>
      </c>
      <c r="DL81" s="284">
        <f>$D$57*DI81+$D$58*DJ81+$D$59*DK81</f>
        <v>3145.3709219858151</v>
      </c>
      <c r="DN81" s="283">
        <f>CDD_by_Division18!F86</f>
        <v>1714.0666666666666</v>
      </c>
      <c r="DO81" s="283">
        <f>CDD_by_Division18!G86</f>
        <v>1487.9666666666667</v>
      </c>
      <c r="DP81" s="283">
        <f>CDD_by_Division18!H86</f>
        <v>2362.6333333333332</v>
      </c>
      <c r="DQ81" s="284">
        <f>$F$57*DN81+$F$58*DO81+$F$59*DP81</f>
        <v>1882.0901360544217</v>
      </c>
      <c r="DS81" s="325">
        <f>1/($F$12+$G$12*DL$81/DL81+$H$12*DQ$81/DQ81)</f>
        <v>1</v>
      </c>
      <c r="EI81" s="97" t="s">
        <v>1593</v>
      </c>
      <c r="EJ81" s="406">
        <f t="shared" ref="EJ81:EL82" si="344">DI81</f>
        <v>3258.6666666666665</v>
      </c>
      <c r="EK81" s="406">
        <f t="shared" si="344"/>
        <v>3702.2</v>
      </c>
      <c r="EL81" s="406">
        <f t="shared" si="344"/>
        <v>2432.8666666666668</v>
      </c>
      <c r="EM81" s="284">
        <f>$F$97*EJ81+$F$98*EK81+$F$99*EL81</f>
        <v>3037.5212454212465</v>
      </c>
      <c r="EO81" s="325">
        <f>1/((1-$H$31)+$H$31*EM$81/EM81)</f>
        <v>1</v>
      </c>
      <c r="EQ81" s="13"/>
      <c r="ER81" s="263"/>
      <c r="ES81" s="13"/>
      <c r="ET81" s="13"/>
      <c r="EU81" s="13"/>
      <c r="EV81" s="13"/>
      <c r="EW81" s="13"/>
      <c r="EX81" s="13"/>
      <c r="EY81" s="13"/>
      <c r="EZ81" s="13"/>
      <c r="FA81" s="13"/>
      <c r="FB81" s="382" t="s">
        <v>734</v>
      </c>
      <c r="FD81" s="49"/>
      <c r="FE81" s="49"/>
      <c r="FH81" s="97" t="s">
        <v>1593</v>
      </c>
      <c r="FI81" s="283">
        <f>HDD_by_Division18!I85</f>
        <v>5871.4</v>
      </c>
      <c r="FJ81" s="283">
        <f>HDD_by_Division18!J85</f>
        <v>3721.6333333333332</v>
      </c>
      <c r="FK81" s="284">
        <f>$D$61*FI81+$D$62*FJ81</f>
        <v>4239.6493975903604</v>
      </c>
      <c r="FM81" s="283">
        <f>CDD_by_Division18!I86</f>
        <v>1013.3666666666667</v>
      </c>
      <c r="FN81" s="283">
        <f>CDD_by_Division18!J86</f>
        <v>719.63333333333333</v>
      </c>
      <c r="FO81" s="284">
        <f t="shared" si="238"/>
        <v>816.64788732394368</v>
      </c>
      <c r="FP81" s="262"/>
      <c r="FQ81" s="325">
        <f>1/($F$13+$G$13*FK$81/FK81+$H$13*FO$81/FO81)</f>
        <v>1</v>
      </c>
      <c r="FR81" s="13"/>
      <c r="GI81" s="97" t="s">
        <v>1593</v>
      </c>
      <c r="GJ81" s="260">
        <f>FI81</f>
        <v>5871.4</v>
      </c>
      <c r="GK81" s="260">
        <f>FJ81</f>
        <v>3721.6333333333332</v>
      </c>
      <c r="GL81" s="284">
        <f>$F$101*GJ81+$F$102*GK81</f>
        <v>4329.1760869565214</v>
      </c>
      <c r="GN81" s="325">
        <f>1/((1-$H$32)+$H$32*GL$81/GL81)</f>
        <v>1</v>
      </c>
      <c r="GP81" s="13"/>
      <c r="GQ81" s="13"/>
      <c r="GR81" s="13"/>
      <c r="GS81" s="13"/>
      <c r="GT81" s="13"/>
      <c r="GU81" s="13"/>
      <c r="GV81" s="13"/>
      <c r="GW81" s="13"/>
      <c r="GX81" s="13"/>
      <c r="GY81" s="13"/>
      <c r="GZ81" s="13"/>
      <c r="HA81" s="382"/>
      <c r="HD81" s="49"/>
      <c r="HF81">
        <f>HF68/HF44</f>
        <v>1.1728867235336622</v>
      </c>
      <c r="HG81">
        <f>HG68/HG44</f>
        <v>1.1299606149308845</v>
      </c>
      <c r="HH81">
        <f>HH68/HH44</f>
        <v>1.0630470507926637</v>
      </c>
      <c r="HI81">
        <f>HI68/HI44</f>
        <v>0.95133954594943559</v>
      </c>
      <c r="HK81">
        <f>HK68/HK44</f>
        <v>0.70665373514435115</v>
      </c>
      <c r="HL81">
        <f>HL68/HL44</f>
        <v>0.65779895982287495</v>
      </c>
      <c r="HM81">
        <f>HM68/HM44</f>
        <v>0.51111307782450954</v>
      </c>
      <c r="HN81">
        <f>HN68/HN44</f>
        <v>0.67258192756418822</v>
      </c>
      <c r="HQ81" t="s">
        <v>269</v>
      </c>
      <c r="HR81" s="17">
        <f>$HO$13*Z65+$HO$14*BU68+$HO$15*DS68+$HO$16*FQ68</f>
        <v>0.99032375653224791</v>
      </c>
      <c r="HS81" s="17">
        <f>$HO$13*AS65+$HO$14*CP68+$HO$15*DS68+$HO$16*GN68</f>
        <v>0.9538250622175154</v>
      </c>
      <c r="HT81" s="17"/>
      <c r="HU81" s="620"/>
      <c r="HV81" s="17"/>
      <c r="HW81" s="17"/>
      <c r="HX81" s="17"/>
      <c r="HY81" s="17"/>
      <c r="HZ81" s="17"/>
      <c r="IA81" s="17"/>
      <c r="IB81" s="17"/>
      <c r="IC81" s="17"/>
      <c r="ID81" s="17"/>
      <c r="IE81" s="17"/>
      <c r="IF81" s="17"/>
      <c r="IG81" s="17"/>
      <c r="IH81" s="17"/>
      <c r="II81" s="620"/>
      <c r="IJ81" s="17"/>
      <c r="IK81" s="17"/>
    </row>
    <row r="82" spans="2:245" x14ac:dyDescent="0.2">
      <c r="Q82" s="739" t="s">
        <v>1594</v>
      </c>
      <c r="R82" s="38">
        <f>HDD_by_Division18!B86</f>
        <v>6547.6</v>
      </c>
      <c r="S82" s="38">
        <f>HDD_by_Division18!C86</f>
        <v>5900.7666666666664</v>
      </c>
      <c r="T82" s="279">
        <f>$D51*R82+$D52*S82</f>
        <v>6058.530894308944</v>
      </c>
      <c r="U82" s="13"/>
      <c r="V82" s="263">
        <f>CDD_by_Division18!B87</f>
        <v>426.26666666666665</v>
      </c>
      <c r="W82" s="263">
        <f>CDD_by_Division18!C87</f>
        <v>624.79999999999995</v>
      </c>
      <c r="X82" s="279">
        <f>F$51*V82+F$52*W82</f>
        <v>586.55045871559628</v>
      </c>
      <c r="AN82" s="739" t="s">
        <v>1594</v>
      </c>
      <c r="AO82" s="288">
        <f>R82</f>
        <v>6547.6</v>
      </c>
      <c r="AP82" s="289">
        <f>S82</f>
        <v>5900.7666666666664</v>
      </c>
      <c r="AQ82" s="279">
        <f>$F$91*AO82+$F$92*AP82</f>
        <v>6066.2356589147275</v>
      </c>
      <c r="AS82" s="281"/>
      <c r="AT82" s="13"/>
      <c r="AU82" s="13"/>
      <c r="AV82" s="13"/>
      <c r="AW82" s="13"/>
      <c r="AX82" s="13"/>
      <c r="AY82" s="13"/>
      <c r="AZ82" s="13"/>
      <c r="BA82" s="13"/>
      <c r="BB82" s="13"/>
      <c r="BC82" s="13"/>
      <c r="BD82" s="13"/>
      <c r="BE82" s="13"/>
      <c r="BF82" s="13"/>
      <c r="BG82" s="13"/>
      <c r="BH82" s="13"/>
      <c r="BJ82" s="49"/>
      <c r="BL82" s="739" t="s">
        <v>1594</v>
      </c>
      <c r="BM82" s="283">
        <f>HDD_by_Division18!D86</f>
        <v>6348.8</v>
      </c>
      <c r="BN82" s="283">
        <f>HDD_by_Division18!E86</f>
        <v>6581.4666666666662</v>
      </c>
      <c r="BO82" s="279">
        <f t="shared" si="237"/>
        <v>6554.5379310344824</v>
      </c>
      <c r="BQ82" s="283">
        <f>CDD_by_Division18!D87</f>
        <v>720.9</v>
      </c>
      <c r="BR82" s="283">
        <f>CDD_by_Division18!E87</f>
        <v>921.13333333333333</v>
      </c>
      <c r="BS82" s="279">
        <f>$F$54*BQ82+$F$55*BR82</f>
        <v>789.27235772357733</v>
      </c>
      <c r="CJ82" t="s">
        <v>239</v>
      </c>
      <c r="CK82" s="739" t="s">
        <v>1594</v>
      </c>
      <c r="CL82" s="260">
        <f>BM82</f>
        <v>6348.8</v>
      </c>
      <c r="CM82" s="261">
        <f>BN82</f>
        <v>6581.4666666666662</v>
      </c>
      <c r="CN82" s="279">
        <f>$F$94*CL82+$F$95*CM82</f>
        <v>6412.9839080459769</v>
      </c>
      <c r="CR82" s="13"/>
      <c r="CS82" s="13"/>
      <c r="CT82" s="13"/>
      <c r="CU82" s="13"/>
      <c r="CV82" s="13"/>
      <c r="CW82" s="13"/>
      <c r="CX82" s="13"/>
      <c r="CY82" s="13"/>
      <c r="CZ82" s="13"/>
      <c r="DA82" s="13"/>
      <c r="DB82" s="13"/>
      <c r="DC82" s="13"/>
      <c r="DE82" s="49"/>
      <c r="DF82" s="49"/>
      <c r="DH82" s="739" t="s">
        <v>1594</v>
      </c>
      <c r="DI82" s="283">
        <f>HDD_by_Division18!F86</f>
        <v>2852.1</v>
      </c>
      <c r="DJ82" s="283">
        <f>HDD_by_Division18!G86</f>
        <v>3502.1</v>
      </c>
      <c r="DK82" s="283">
        <f>HDD_by_Division18!H86</f>
        <v>2216.6</v>
      </c>
      <c r="DL82" s="284">
        <f>$D$57*DI82+$D$58*DJ82+$D$59*DK82</f>
        <v>2822.5686170212757</v>
      </c>
      <c r="DN82" s="283">
        <f>CDD_by_Division18!F87</f>
        <v>1970.2</v>
      </c>
      <c r="DO82" s="283">
        <f>CDD_by_Division18!G87</f>
        <v>1574.2</v>
      </c>
      <c r="DP82" s="283">
        <f>CDD_by_Division18!H87</f>
        <v>2490.1</v>
      </c>
      <c r="DQ82" s="284">
        <f>$F$57*DN82+$F$58*DO82+$F$59*DP82</f>
        <v>2068.2034013605444</v>
      </c>
      <c r="EI82" s="739" t="s">
        <v>1594</v>
      </c>
      <c r="EJ82" s="406">
        <f t="shared" si="344"/>
        <v>2852.1</v>
      </c>
      <c r="EK82" s="406">
        <f t="shared" si="344"/>
        <v>3502.1</v>
      </c>
      <c r="EL82" s="406">
        <f t="shared" si="344"/>
        <v>2216.6</v>
      </c>
      <c r="EM82" s="284">
        <f>$F$97*EJ82+$F$98*EK82+$F$99*EL82</f>
        <v>2739.5807692307699</v>
      </c>
      <c r="EQ82" s="13"/>
      <c r="ER82" s="13"/>
      <c r="ES82" s="13"/>
      <c r="ET82" s="13"/>
      <c r="EU82" s="13"/>
      <c r="EV82" s="13"/>
      <c r="EW82" s="13"/>
      <c r="EX82" s="13"/>
      <c r="EY82" s="13"/>
      <c r="EZ82" s="13"/>
      <c r="FA82" s="13"/>
      <c r="FB82" s="13">
        <v>23.91553126306836</v>
      </c>
      <c r="FC82">
        <v>24.434065002429293</v>
      </c>
      <c r="FD82" s="49"/>
      <c r="FE82" s="49"/>
      <c r="FH82" s="739" t="s">
        <v>1594</v>
      </c>
      <c r="FI82" s="283">
        <f>HDD_by_Division18!I86</f>
        <v>5275.7333333333336</v>
      </c>
      <c r="FJ82" s="283">
        <f>HDD_by_Division18!J86</f>
        <v>3513.3666666666668</v>
      </c>
      <c r="FK82" s="284">
        <f>$D$61*FI82+$D$62*FJ82</f>
        <v>3938.0333333333328</v>
      </c>
      <c r="FM82" s="283">
        <f>CDD_by_Division18!I87</f>
        <v>1271.8</v>
      </c>
      <c r="FN82" s="283">
        <f>CDD_by_Division18!J87</f>
        <v>803.3</v>
      </c>
      <c r="FO82" s="284">
        <f t="shared" si="238"/>
        <v>953.18450704225347</v>
      </c>
      <c r="FR82" s="13"/>
      <c r="GH82" t="s">
        <v>239</v>
      </c>
      <c r="GI82" s="97" t="s">
        <v>1594</v>
      </c>
      <c r="GJ82" s="260">
        <f>FI82</f>
        <v>5275.7333333333336</v>
      </c>
      <c r="GK82" s="260">
        <f>FJ82</f>
        <v>3513.3666666666668</v>
      </c>
      <c r="GL82" s="284">
        <f>$F$101*GJ82+$F$102*GK82</f>
        <v>4011.4268115942032</v>
      </c>
      <c r="GP82" s="13"/>
      <c r="GQ82" s="13"/>
      <c r="GR82" s="13"/>
      <c r="GS82" s="13"/>
      <c r="GT82" s="13"/>
      <c r="GU82" s="13"/>
      <c r="GV82" s="13"/>
      <c r="GW82" s="13"/>
      <c r="GX82" s="13"/>
      <c r="GY82" s="13"/>
      <c r="GZ82" s="13"/>
      <c r="HA82" s="13"/>
      <c r="HQ82" t="s">
        <v>270</v>
      </c>
      <c r="HR82" s="17">
        <f>$HO$13*Z66+$HO$14*BU69+$HO$15*DS69+$HO$16*FQ69</f>
        <v>1.0190951172202185</v>
      </c>
      <c r="HS82" s="17">
        <f>$HO$13*AS66+$HO$14*CP69+$HO$15*DS69+$HO$16*GN69</f>
        <v>0.97069117736207211</v>
      </c>
      <c r="HT82" s="17"/>
      <c r="HU82" s="620"/>
      <c r="HV82" s="17"/>
      <c r="HW82" s="17"/>
      <c r="HX82" s="17"/>
      <c r="HY82" s="17"/>
      <c r="HZ82" s="17"/>
      <c r="IA82" s="17"/>
      <c r="IB82" s="17"/>
      <c r="IC82" s="17"/>
      <c r="ID82" s="17"/>
      <c r="IE82" s="17"/>
      <c r="IF82" s="17"/>
      <c r="IG82" s="17"/>
      <c r="IH82" s="17"/>
      <c r="II82" s="620"/>
      <c r="IJ82" s="17"/>
      <c r="IK82" s="17"/>
    </row>
    <row r="83" spans="2:245" x14ac:dyDescent="0.2">
      <c r="H83" s="104"/>
      <c r="I83" s="15"/>
      <c r="J83" s="15"/>
      <c r="K83" s="15"/>
      <c r="L83" s="15"/>
      <c r="M83" s="15"/>
      <c r="N83" s="15"/>
      <c r="Q83" s="278"/>
      <c r="R83" s="14"/>
      <c r="BJ83" s="49"/>
      <c r="BM83" s="14"/>
      <c r="DE83" s="49"/>
      <c r="DF83" s="49"/>
      <c r="DI83" s="14"/>
      <c r="FB83">
        <v>22.956830469867207</v>
      </c>
      <c r="FC83">
        <v>23.787048870630599</v>
      </c>
      <c r="FD83" s="49"/>
      <c r="FE83" s="49"/>
      <c r="FI83" s="14"/>
      <c r="HF83">
        <f>National!BB236</f>
        <v>1.1728867235336622</v>
      </c>
      <c r="HG83">
        <f>National!BC236</f>
        <v>1.1299606149308845</v>
      </c>
      <c r="HH83">
        <f>National!BD236</f>
        <v>1.0630470507926637</v>
      </c>
      <c r="HI83">
        <f>National!BE236</f>
        <v>0.95133954594943559</v>
      </c>
      <c r="HK83">
        <f>National!BB318</f>
        <v>0.70665373514435115</v>
      </c>
      <c r="HL83">
        <f>National!BC318</f>
        <v>0.65779895982287495</v>
      </c>
      <c r="HM83">
        <f>National!BD318</f>
        <v>0.51111307782450954</v>
      </c>
      <c r="HN83">
        <f>National!BE318</f>
        <v>0.67258192756418822</v>
      </c>
    </row>
    <row r="84" spans="2:245" x14ac:dyDescent="0.2">
      <c r="H84" s="104"/>
      <c r="I84" s="15"/>
      <c r="L84" s="15"/>
      <c r="M84" s="15"/>
      <c r="N84" s="15"/>
      <c r="P84" s="13"/>
      <c r="Q84" s="108"/>
      <c r="R84" s="112"/>
      <c r="S84" s="112"/>
      <c r="V84" s="112"/>
      <c r="W84" s="112"/>
      <c r="AN84" s="13"/>
      <c r="AO84" s="112"/>
      <c r="AP84" s="112"/>
      <c r="BJ84" s="49"/>
      <c r="BL84" s="108"/>
      <c r="BM84" s="112"/>
      <c r="BN84" s="112"/>
      <c r="BQ84" s="112"/>
      <c r="BR84" s="112"/>
      <c r="CL84" s="112"/>
      <c r="CM84" s="112"/>
      <c r="DE84" s="49"/>
      <c r="DF84" s="49"/>
      <c r="DH84" s="108"/>
      <c r="DI84" s="112"/>
      <c r="DJ84" s="112"/>
      <c r="DK84" s="112"/>
      <c r="DM84" s="13"/>
      <c r="DN84" s="112"/>
      <c r="DO84" s="112"/>
      <c r="DP84" s="112"/>
      <c r="DQ84" s="112"/>
      <c r="EI84" s="13"/>
      <c r="EJ84" s="112"/>
      <c r="EK84" s="112"/>
      <c r="EL84" s="112"/>
      <c r="FB84">
        <v>22.392277126428386</v>
      </c>
      <c r="FC84">
        <v>23.130927378032347</v>
      </c>
      <c r="FD84" s="49"/>
      <c r="FE84" s="49"/>
      <c r="FH84" s="108"/>
      <c r="FI84" s="112"/>
      <c r="FJ84" s="112"/>
      <c r="FK84" s="13"/>
      <c r="FL84" s="13"/>
      <c r="FM84" s="112"/>
      <c r="FN84" s="112"/>
      <c r="GI84" s="13"/>
      <c r="GJ84" s="112"/>
      <c r="GK84" s="112"/>
    </row>
    <row r="85" spans="2:245" x14ac:dyDescent="0.2">
      <c r="B85" s="19" t="s">
        <v>236</v>
      </c>
      <c r="H85" s="107"/>
      <c r="I85" s="370"/>
      <c r="BJ85" s="49"/>
      <c r="BQ85" s="13"/>
      <c r="BR85" s="13"/>
      <c r="DE85" s="49"/>
      <c r="DF85" s="49"/>
      <c r="FB85">
        <v>21.72313718128796</v>
      </c>
      <c r="FC85">
        <v>22.456914792842973</v>
      </c>
      <c r="FD85" s="49"/>
      <c r="FE85" s="49"/>
      <c r="HF85">
        <f>National!BQ236</f>
        <v>1.175712686748051</v>
      </c>
      <c r="HG85">
        <f>National!BR236</f>
        <v>1.1503928865136974</v>
      </c>
      <c r="HH85">
        <f>National!BS236</f>
        <v>1.067725078767175</v>
      </c>
      <c r="HI85">
        <f>National!BT236</f>
        <v>0.96142349497275337</v>
      </c>
      <c r="HK85">
        <f>National!BQ318</f>
        <v>0.71251446997490409</v>
      </c>
      <c r="HL85">
        <f>National!BR318</f>
        <v>0.66903156310102829</v>
      </c>
      <c r="HM85">
        <f>National!BS318</f>
        <v>0.5048842730890114</v>
      </c>
      <c r="HN85">
        <f>National!BT318</f>
        <v>0.67427247164011084</v>
      </c>
    </row>
    <row r="86" spans="2:245" x14ac:dyDescent="0.2">
      <c r="B86" s="45" t="s">
        <v>534</v>
      </c>
      <c r="BJ86" s="49"/>
      <c r="DE86" s="49"/>
      <c r="DF86" s="49"/>
      <c r="FB86">
        <v>21.003426609372873</v>
      </c>
      <c r="FC86">
        <v>21.75622538327066</v>
      </c>
      <c r="FD86" s="49"/>
      <c r="FE86" s="49"/>
    </row>
    <row r="87" spans="2:245" x14ac:dyDescent="0.2">
      <c r="J87" s="633" t="s">
        <v>1499</v>
      </c>
      <c r="K87" s="634" t="s">
        <v>1500</v>
      </c>
      <c r="FB87">
        <v>20.119972891748837</v>
      </c>
      <c r="FC87">
        <v>21.020073417523847</v>
      </c>
    </row>
    <row r="88" spans="2:245" x14ac:dyDescent="0.2">
      <c r="C88" t="s">
        <v>184</v>
      </c>
      <c r="D88" t="s">
        <v>66</v>
      </c>
      <c r="E88" s="4" t="s">
        <v>541</v>
      </c>
      <c r="F88" t="s">
        <v>72</v>
      </c>
      <c r="K88" s="633" t="s">
        <v>1656</v>
      </c>
      <c r="FB88">
        <v>19.349407591291339</v>
      </c>
      <c r="FC88">
        <v>20.239673163810792</v>
      </c>
    </row>
    <row r="89" spans="2:245" ht="26.25" thickBot="1" x14ac:dyDescent="0.25">
      <c r="C89" s="8" t="s">
        <v>213</v>
      </c>
      <c r="D89" s="8" t="s">
        <v>123</v>
      </c>
      <c r="E89" s="8" t="s">
        <v>221</v>
      </c>
      <c r="F89" s="98" t="s">
        <v>222</v>
      </c>
      <c r="K89" s="731"/>
      <c r="FB89">
        <v>18.833613157707145</v>
      </c>
      <c r="FC89">
        <v>19.40623889033985</v>
      </c>
    </row>
    <row r="90" spans="2:245" x14ac:dyDescent="0.2">
      <c r="B90" t="s">
        <v>22</v>
      </c>
      <c r="C90">
        <v>19.100000000000001</v>
      </c>
      <c r="D90">
        <v>1.9</v>
      </c>
      <c r="E90">
        <f>C90-D90</f>
        <v>17.200000000000003</v>
      </c>
      <c r="FB90">
        <v>18.301209133027442</v>
      </c>
      <c r="FC90">
        <v>18.510984865319315</v>
      </c>
    </row>
    <row r="91" spans="2:245" x14ac:dyDescent="0.2">
      <c r="B91" t="s">
        <v>209</v>
      </c>
      <c r="C91">
        <v>4.9000000000000004</v>
      </c>
      <c r="D91">
        <v>0.5</v>
      </c>
      <c r="E91">
        <f t="shared" ref="E91:E102" si="345">C91-D91</f>
        <v>4.4000000000000004</v>
      </c>
      <c r="F91" s="110">
        <f>E91/E$90</f>
        <v>0.25581395348837205</v>
      </c>
      <c r="FB91">
        <v>18.160827069473893</v>
      </c>
      <c r="FC91">
        <v>17.545125356957541</v>
      </c>
    </row>
    <row r="92" spans="2:245" x14ac:dyDescent="0.2">
      <c r="B92" t="s">
        <v>210</v>
      </c>
      <c r="C92">
        <v>14.2</v>
      </c>
      <c r="D92">
        <v>1.4</v>
      </c>
      <c r="E92">
        <f t="shared" si="345"/>
        <v>12.799999999999999</v>
      </c>
      <c r="F92" s="110">
        <f>E92/E$90</f>
        <v>0.74418604651162767</v>
      </c>
      <c r="FB92">
        <v>17.994324170995785</v>
      </c>
      <c r="FC92">
        <v>16.499874633462838</v>
      </c>
    </row>
    <row r="93" spans="2:245" x14ac:dyDescent="0.2">
      <c r="B93" t="s">
        <v>211</v>
      </c>
      <c r="C93">
        <v>23.2</v>
      </c>
      <c r="D93">
        <v>2.9</v>
      </c>
      <c r="E93">
        <f t="shared" si="345"/>
        <v>20.3</v>
      </c>
      <c r="F93" s="17"/>
    </row>
    <row r="94" spans="2:245" x14ac:dyDescent="0.2">
      <c r="B94" t="s">
        <v>212</v>
      </c>
      <c r="C94">
        <v>16.3</v>
      </c>
      <c r="D94">
        <v>1.6</v>
      </c>
      <c r="E94">
        <f t="shared" si="345"/>
        <v>14.700000000000001</v>
      </c>
      <c r="F94" s="110">
        <f>E94/E$93</f>
        <v>0.72413793103448276</v>
      </c>
    </row>
    <row r="95" spans="2:245" x14ac:dyDescent="0.2">
      <c r="B95" t="s">
        <v>214</v>
      </c>
      <c r="C95">
        <v>6.9</v>
      </c>
      <c r="D95">
        <v>1.3</v>
      </c>
      <c r="E95">
        <f t="shared" si="345"/>
        <v>5.6000000000000005</v>
      </c>
      <c r="F95" s="110">
        <f>E95/E$93</f>
        <v>0.27586206896551724</v>
      </c>
    </row>
    <row r="96" spans="2:245" x14ac:dyDescent="0.2">
      <c r="B96" t="s">
        <v>24</v>
      </c>
      <c r="C96">
        <v>32.799999999999997</v>
      </c>
      <c r="D96">
        <v>14.6</v>
      </c>
      <c r="E96">
        <f t="shared" si="345"/>
        <v>18.199999999999996</v>
      </c>
      <c r="F96" s="17"/>
    </row>
    <row r="97" spans="2:206" x14ac:dyDescent="0.2">
      <c r="B97" t="s">
        <v>215</v>
      </c>
      <c r="C97">
        <v>16.8</v>
      </c>
      <c r="D97">
        <v>8.6999999999999993</v>
      </c>
      <c r="E97">
        <f t="shared" si="345"/>
        <v>8.1000000000000014</v>
      </c>
      <c r="F97" s="110">
        <f>E97/E$96</f>
        <v>0.44505494505494525</v>
      </c>
    </row>
    <row r="98" spans="2:206" x14ac:dyDescent="0.2">
      <c r="B98" t="s">
        <v>216</v>
      </c>
      <c r="C98">
        <v>5.9</v>
      </c>
      <c r="D98">
        <v>2.5</v>
      </c>
      <c r="E98">
        <f t="shared" si="345"/>
        <v>3.4000000000000004</v>
      </c>
      <c r="F98" s="110">
        <f>E98/E$96</f>
        <v>0.18681318681318687</v>
      </c>
    </row>
    <row r="99" spans="2:206" x14ac:dyDescent="0.2">
      <c r="B99" t="s">
        <v>217</v>
      </c>
      <c r="C99">
        <v>10.1</v>
      </c>
      <c r="D99">
        <v>3.4</v>
      </c>
      <c r="E99">
        <f t="shared" si="345"/>
        <v>6.6999999999999993</v>
      </c>
      <c r="F99" s="110">
        <f>E99/E$96</f>
        <v>0.36813186813186816</v>
      </c>
    </row>
    <row r="100" spans="2:206" x14ac:dyDescent="0.2">
      <c r="B100" t="s">
        <v>218</v>
      </c>
      <c r="C100">
        <v>19.399999999999999</v>
      </c>
      <c r="D100">
        <v>5.6</v>
      </c>
      <c r="E100">
        <f t="shared" si="345"/>
        <v>13.799999999999999</v>
      </c>
      <c r="F100" s="17"/>
    </row>
    <row r="101" spans="2:206" x14ac:dyDescent="0.2">
      <c r="B101" t="s">
        <v>219</v>
      </c>
      <c r="C101">
        <v>5.3</v>
      </c>
      <c r="D101">
        <v>1.4</v>
      </c>
      <c r="E101">
        <f t="shared" si="345"/>
        <v>3.9</v>
      </c>
      <c r="F101" s="110">
        <f>E101/E$100</f>
        <v>0.28260869565217395</v>
      </c>
    </row>
    <row r="102" spans="2:206" x14ac:dyDescent="0.2">
      <c r="B102" t="s">
        <v>220</v>
      </c>
      <c r="C102">
        <v>14.1</v>
      </c>
      <c r="D102">
        <v>4.2</v>
      </c>
      <c r="E102">
        <f t="shared" si="345"/>
        <v>9.8999999999999986</v>
      </c>
      <c r="F102" s="110">
        <f>E102/E$100</f>
        <v>0.71739130434782605</v>
      </c>
    </row>
    <row r="103" spans="2:206" x14ac:dyDescent="0.2">
      <c r="B103" s="1" t="s">
        <v>186</v>
      </c>
    </row>
    <row r="104" spans="2:206" x14ac:dyDescent="0.2">
      <c r="B104" s="88" t="s">
        <v>185</v>
      </c>
    </row>
    <row r="105" spans="2:206" x14ac:dyDescent="0.2">
      <c r="B105" s="93" t="s">
        <v>80</v>
      </c>
      <c r="C105" t="s">
        <v>232</v>
      </c>
      <c r="AH105" s="4" t="s">
        <v>611</v>
      </c>
      <c r="AI105" s="4" t="s">
        <v>612</v>
      </c>
      <c r="BB105" s="4" t="s">
        <v>611</v>
      </c>
      <c r="BC105" s="4" t="s">
        <v>612</v>
      </c>
      <c r="CD105" s="4" t="s">
        <v>611</v>
      </c>
      <c r="CE105" s="4" t="s">
        <v>612</v>
      </c>
      <c r="CY105" s="4" t="s">
        <v>611</v>
      </c>
      <c r="CZ105" s="4" t="s">
        <v>612</v>
      </c>
      <c r="EC105" s="4" t="s">
        <v>611</v>
      </c>
      <c r="ED105" s="4" t="s">
        <v>612</v>
      </c>
      <c r="EX105" s="4" t="s">
        <v>611</v>
      </c>
      <c r="EY105" s="4" t="s">
        <v>612</v>
      </c>
      <c r="GA105" s="4" t="s">
        <v>611</v>
      </c>
      <c r="GB105" s="4" t="s">
        <v>612</v>
      </c>
      <c r="GW105" s="4" t="s">
        <v>611</v>
      </c>
      <c r="GX105" s="4" t="s">
        <v>612</v>
      </c>
    </row>
    <row r="106" spans="2:206" x14ac:dyDescent="0.2">
      <c r="B106" s="93" t="s">
        <v>82</v>
      </c>
      <c r="C106" t="s">
        <v>233</v>
      </c>
      <c r="AE106" s="94"/>
      <c r="AF106" s="94"/>
      <c r="AG106" s="94"/>
      <c r="AH106">
        <f t="shared" ref="AH106:AH130" si="346">AH44/Z44</f>
        <v>12.981831551310062</v>
      </c>
      <c r="AI106">
        <f t="shared" ref="AI106:AI130" si="347">AJ44</f>
        <v>13.068640894136406</v>
      </c>
      <c r="BA106">
        <f t="shared" ref="BA106:BA130" si="348">BA44</f>
        <v>1985</v>
      </c>
      <c r="BB106">
        <f t="shared" ref="BB106:BB130" si="349">BB44/AS44</f>
        <v>65.653906995719794</v>
      </c>
      <c r="BC106">
        <f t="shared" ref="BC106:BC130" si="350">BD44</f>
        <v>63.169975688010467</v>
      </c>
      <c r="BZ106" s="94"/>
      <c r="CA106" s="94"/>
      <c r="CB106" s="94"/>
      <c r="CC106" s="94">
        <f t="shared" ref="CC106:CC130" si="351">CC44</f>
        <v>1985</v>
      </c>
      <c r="CD106">
        <f t="shared" ref="CD106:CD130" si="352">CD44/BU44</f>
        <v>18.497404348973156</v>
      </c>
      <c r="CE106">
        <f t="shared" ref="CE106:CE130" si="353">CF44</f>
        <v>18.415730905874945</v>
      </c>
      <c r="CX106">
        <f t="shared" ref="CX106:CX130" si="354">CX44</f>
        <v>1985</v>
      </c>
      <c r="CY106">
        <f t="shared" ref="CY106:CY130" si="355">CY44/CP44</f>
        <v>70.137570370740505</v>
      </c>
      <c r="CZ106">
        <f t="shared" ref="CZ106:CZ130" si="356">DA44</f>
        <v>68.619731512029574</v>
      </c>
      <c r="DY106" s="94"/>
      <c r="DZ106" s="94"/>
      <c r="EA106" s="94"/>
      <c r="EB106" s="94">
        <f t="shared" ref="EB106:EB130" si="357">EB44</f>
        <v>1985</v>
      </c>
      <c r="EC106">
        <f t="shared" ref="EC106:EC130" si="358">EC44/DS44</f>
        <v>27.189043310628538</v>
      </c>
      <c r="ED106">
        <f t="shared" ref="ED106:ED130" si="359">EE44</f>
        <v>27.370684728813377</v>
      </c>
      <c r="EW106">
        <f t="shared" ref="EW106:EW132" si="360">EW44</f>
        <v>1985</v>
      </c>
      <c r="EX106">
        <f t="shared" ref="EX106:EX132" si="361">EX44/EO44</f>
        <v>37.62648057643294</v>
      </c>
      <c r="EY106">
        <f t="shared" ref="EY106:EY132" si="362">EZ44</f>
        <v>35.408872649152656</v>
      </c>
      <c r="FW106" s="94"/>
      <c r="FX106" s="94"/>
      <c r="FY106" s="94"/>
      <c r="FZ106" s="94">
        <f t="shared" ref="FZ106:FZ130" si="363">FZ44</f>
        <v>1985</v>
      </c>
      <c r="GA106">
        <f t="shared" ref="GA106:GA130" si="364">GA44/FQ44</f>
        <v>20.739952555267529</v>
      </c>
      <c r="GB106">
        <f t="shared" ref="GB106:GB130" si="365">GC44</f>
        <v>20.494361665368789</v>
      </c>
      <c r="GV106">
        <f t="shared" ref="GV106:GV130" si="366">GV44</f>
        <v>1985</v>
      </c>
      <c r="GW106">
        <f t="shared" ref="GW106:GW130" si="367">GW44/GN44</f>
        <v>46.964178827737648</v>
      </c>
      <c r="GX106">
        <f t="shared" ref="GX106:GX130" si="368">GY44</f>
        <v>44.29599568240058</v>
      </c>
    </row>
    <row r="107" spans="2:206" x14ac:dyDescent="0.2">
      <c r="B107" s="250" t="s">
        <v>538</v>
      </c>
      <c r="C107" t="s">
        <v>234</v>
      </c>
      <c r="AE107" s="94"/>
      <c r="AF107" s="94"/>
      <c r="AG107" s="94"/>
      <c r="AH107">
        <f t="shared" si="346"/>
        <v>13.389416150063088</v>
      </c>
      <c r="AI107">
        <f t="shared" si="347"/>
        <v>13.485750282290926</v>
      </c>
      <c r="BA107">
        <f t="shared" si="348"/>
        <v>1986</v>
      </c>
      <c r="BB107">
        <f t="shared" si="349"/>
        <v>65.903140321565616</v>
      </c>
      <c r="BC107">
        <f t="shared" si="350"/>
        <v>63.38734232241557</v>
      </c>
      <c r="BZ107" s="94"/>
      <c r="CA107" s="94"/>
      <c r="CB107" s="94"/>
      <c r="CC107" s="94">
        <f t="shared" si="351"/>
        <v>1986</v>
      </c>
      <c r="CD107">
        <f t="shared" si="352"/>
        <v>18.748590412405722</v>
      </c>
      <c r="CE107">
        <f t="shared" si="353"/>
        <v>18.775766660052923</v>
      </c>
      <c r="CX107">
        <f t="shared" si="354"/>
        <v>1986</v>
      </c>
      <c r="CY107">
        <f t="shared" si="355"/>
        <v>72.093648931576936</v>
      </c>
      <c r="CZ107">
        <f t="shared" si="356"/>
        <v>69.294670758229145</v>
      </c>
      <c r="DY107" s="94"/>
      <c r="DZ107" s="94"/>
      <c r="EA107" s="94"/>
      <c r="EB107" s="94">
        <f t="shared" si="357"/>
        <v>1986</v>
      </c>
      <c r="EC107">
        <f t="shared" si="358"/>
        <v>27.803072304898926</v>
      </c>
      <c r="ED107">
        <f t="shared" si="359"/>
        <v>27.6615222786102</v>
      </c>
      <c r="EW107">
        <f t="shared" si="360"/>
        <v>1986</v>
      </c>
      <c r="EX107">
        <f t="shared" si="361"/>
        <v>37.36789018478931</v>
      </c>
      <c r="EY107">
        <f t="shared" si="362"/>
        <v>34.524834923650275</v>
      </c>
      <c r="FW107" s="94"/>
      <c r="FX107" s="94"/>
      <c r="FY107" s="94"/>
      <c r="FZ107" s="94">
        <f t="shared" si="363"/>
        <v>1986</v>
      </c>
      <c r="GA107">
        <f t="shared" si="364"/>
        <v>20.359966491464863</v>
      </c>
      <c r="GB107">
        <f t="shared" si="365"/>
        <v>20.369490298980935</v>
      </c>
      <c r="GV107">
        <f t="shared" si="366"/>
        <v>1986</v>
      </c>
      <c r="GW107">
        <f t="shared" si="367"/>
        <v>45.305769668728111</v>
      </c>
      <c r="GX107">
        <f t="shared" si="368"/>
        <v>43.283854844461708</v>
      </c>
    </row>
    <row r="108" spans="2:206" x14ac:dyDescent="0.2">
      <c r="B108" s="93" t="s">
        <v>203</v>
      </c>
      <c r="C108" t="s">
        <v>235</v>
      </c>
      <c r="AE108" s="94"/>
      <c r="AF108" s="94"/>
      <c r="AG108" s="94"/>
      <c r="AH108">
        <f t="shared" si="346"/>
        <v>13.613714821638036</v>
      </c>
      <c r="AI108">
        <f t="shared" si="347"/>
        <v>13.654146676915426</v>
      </c>
      <c r="BA108">
        <f t="shared" si="348"/>
        <v>1987</v>
      </c>
      <c r="BB108">
        <f t="shared" si="349"/>
        <v>65.615304713477713</v>
      </c>
      <c r="BC108">
        <f t="shared" si="350"/>
        <v>63.108708817575845</v>
      </c>
      <c r="BZ108" s="94"/>
      <c r="CA108" s="94"/>
      <c r="CB108" s="94"/>
      <c r="CC108" s="94">
        <f t="shared" si="351"/>
        <v>1987</v>
      </c>
      <c r="CD108">
        <f t="shared" si="352"/>
        <v>18.824564206750871</v>
      </c>
      <c r="CE108">
        <f t="shared" si="353"/>
        <v>18.765429316127982</v>
      </c>
      <c r="CX108">
        <f t="shared" si="354"/>
        <v>1987</v>
      </c>
      <c r="CY108">
        <f t="shared" si="355"/>
        <v>72.395358920930889</v>
      </c>
      <c r="CZ108">
        <f t="shared" si="356"/>
        <v>68.569414167721575</v>
      </c>
      <c r="DY108" s="94"/>
      <c r="DZ108" s="94"/>
      <c r="EA108" s="94"/>
      <c r="EB108" s="94">
        <f t="shared" si="357"/>
        <v>1987</v>
      </c>
      <c r="EC108">
        <f t="shared" si="358"/>
        <v>28.011521674583243</v>
      </c>
      <c r="ED108">
        <f t="shared" si="359"/>
        <v>28.16358924466153</v>
      </c>
      <c r="EW108">
        <f t="shared" si="360"/>
        <v>1987</v>
      </c>
      <c r="EX108">
        <f t="shared" si="361"/>
        <v>34.889775556892133</v>
      </c>
      <c r="EY108">
        <f t="shared" si="362"/>
        <v>32.741122536403225</v>
      </c>
      <c r="FW108" s="94"/>
      <c r="FX108" s="94"/>
      <c r="FY108" s="94"/>
      <c r="FZ108" s="94">
        <f t="shared" si="363"/>
        <v>1987</v>
      </c>
      <c r="GA108">
        <f t="shared" si="364"/>
        <v>19.995174497324268</v>
      </c>
      <c r="GB108">
        <f t="shared" si="365"/>
        <v>19.954107474507673</v>
      </c>
      <c r="GV108">
        <f t="shared" si="366"/>
        <v>1987</v>
      </c>
      <c r="GW108">
        <f t="shared" si="367"/>
        <v>44.072984002008951</v>
      </c>
      <c r="GX108">
        <f t="shared" si="368"/>
        <v>42.00367166206712</v>
      </c>
    </row>
    <row r="109" spans="2:206" x14ac:dyDescent="0.2">
      <c r="AE109" s="94"/>
      <c r="AF109" s="94"/>
      <c r="AG109" s="94"/>
      <c r="AH109">
        <f t="shared" si="346"/>
        <v>13.98952784072369</v>
      </c>
      <c r="AI109">
        <f t="shared" si="347"/>
        <v>13.836273441485744</v>
      </c>
      <c r="BA109">
        <f t="shared" si="348"/>
        <v>1988</v>
      </c>
      <c r="BB109">
        <f t="shared" si="349"/>
        <v>65.120021589331131</v>
      </c>
      <c r="BC109">
        <f t="shared" si="350"/>
        <v>62.783314235809087</v>
      </c>
      <c r="BZ109" s="94"/>
      <c r="CA109" s="94"/>
      <c r="CB109" s="94"/>
      <c r="CC109" s="94">
        <f t="shared" si="351"/>
        <v>1988</v>
      </c>
      <c r="CD109">
        <f t="shared" si="352"/>
        <v>19.104771632591731</v>
      </c>
      <c r="CE109">
        <f t="shared" si="353"/>
        <v>18.790715743891958</v>
      </c>
      <c r="CX109">
        <f t="shared" si="354"/>
        <v>1988</v>
      </c>
      <c r="CY109">
        <f t="shared" si="355"/>
        <v>70.612657000444074</v>
      </c>
      <c r="CZ109">
        <f t="shared" si="356"/>
        <v>68.711231842585988</v>
      </c>
      <c r="DY109" s="94"/>
      <c r="DZ109" s="94"/>
      <c r="EA109" s="94"/>
      <c r="EB109" s="94">
        <f t="shared" si="357"/>
        <v>1988</v>
      </c>
      <c r="EC109">
        <f t="shared" si="358"/>
        <v>28.15347380376577</v>
      </c>
      <c r="ED109">
        <f t="shared" si="359"/>
        <v>28.429188732585175</v>
      </c>
      <c r="EW109">
        <f t="shared" si="360"/>
        <v>1988</v>
      </c>
      <c r="EX109">
        <f t="shared" si="361"/>
        <v>33.975061086055895</v>
      </c>
      <c r="EY109">
        <f t="shared" si="362"/>
        <v>32.123593124461806</v>
      </c>
      <c r="FW109" s="94"/>
      <c r="FX109" s="94"/>
      <c r="FY109" s="94"/>
      <c r="FZ109" s="94">
        <f t="shared" si="363"/>
        <v>1988</v>
      </c>
      <c r="GA109">
        <f t="shared" si="364"/>
        <v>20.679800108108282</v>
      </c>
      <c r="GB109">
        <f t="shared" si="365"/>
        <v>20.624130005063769</v>
      </c>
      <c r="GV109">
        <f t="shared" si="366"/>
        <v>1988</v>
      </c>
      <c r="GW109">
        <f t="shared" si="367"/>
        <v>44.461139328265745</v>
      </c>
      <c r="GX109">
        <f t="shared" si="368"/>
        <v>42.395880013708322</v>
      </c>
    </row>
    <row r="110" spans="2:206" x14ac:dyDescent="0.2">
      <c r="AE110" s="94"/>
      <c r="AF110" s="94"/>
      <c r="AG110" s="94"/>
      <c r="AH110">
        <f t="shared" si="346"/>
        <v>14.10626670639447</v>
      </c>
      <c r="AI110">
        <f t="shared" si="347"/>
        <v>14.037544264165136</v>
      </c>
      <c r="BA110">
        <f t="shared" si="348"/>
        <v>1989</v>
      </c>
      <c r="BB110">
        <f t="shared" si="349"/>
        <v>63.975611146657073</v>
      </c>
      <c r="BC110">
        <f t="shared" si="350"/>
        <v>61.664728304933519</v>
      </c>
      <c r="BZ110" s="94"/>
      <c r="CA110" s="94"/>
      <c r="CB110" s="94"/>
      <c r="CC110" s="94">
        <f t="shared" si="351"/>
        <v>1989</v>
      </c>
      <c r="CD110">
        <f t="shared" si="352"/>
        <v>19.08307006126422</v>
      </c>
      <c r="CE110">
        <f t="shared" si="353"/>
        <v>18.978423450753713</v>
      </c>
      <c r="CX110">
        <f t="shared" si="354"/>
        <v>1989</v>
      </c>
      <c r="CY110">
        <f t="shared" si="355"/>
        <v>69.666356485228803</v>
      </c>
      <c r="CZ110">
        <f t="shared" si="356"/>
        <v>68.184606663042956</v>
      </c>
      <c r="DY110" s="94"/>
      <c r="DZ110" s="94"/>
      <c r="EA110" s="94"/>
      <c r="EB110" s="94">
        <f t="shared" si="357"/>
        <v>1989</v>
      </c>
      <c r="EC110">
        <f t="shared" si="358"/>
        <v>28.385137344585242</v>
      </c>
      <c r="ED110">
        <f t="shared" si="359"/>
        <v>28.796535982117394</v>
      </c>
      <c r="EW110">
        <f t="shared" si="360"/>
        <v>1989</v>
      </c>
      <c r="EX110">
        <f t="shared" si="361"/>
        <v>34.051155668822346</v>
      </c>
      <c r="EY110">
        <f t="shared" si="362"/>
        <v>32.043589920251286</v>
      </c>
      <c r="FW110" s="94"/>
      <c r="FX110" s="94"/>
      <c r="FY110" s="94"/>
      <c r="FZ110" s="94">
        <f t="shared" si="363"/>
        <v>1989</v>
      </c>
      <c r="GA110">
        <f t="shared" si="364"/>
        <v>20.693661283777914</v>
      </c>
      <c r="GB110">
        <f t="shared" si="365"/>
        <v>20.642279583748476</v>
      </c>
      <c r="GV110">
        <f t="shared" si="366"/>
        <v>1989</v>
      </c>
      <c r="GW110">
        <f t="shared" si="367"/>
        <v>45.942409502736993</v>
      </c>
      <c r="GX110">
        <f t="shared" si="368"/>
        <v>43.778069518153885</v>
      </c>
    </row>
    <row r="111" spans="2:206" x14ac:dyDescent="0.2">
      <c r="AE111" s="94"/>
      <c r="AF111" s="94"/>
      <c r="AG111" s="94"/>
      <c r="AH111">
        <f t="shared" si="346"/>
        <v>14.251808066476636</v>
      </c>
      <c r="AI111">
        <f t="shared" si="347"/>
        <v>14.581830831293864</v>
      </c>
      <c r="BA111">
        <f t="shared" si="348"/>
        <v>1990</v>
      </c>
      <c r="BB111">
        <f t="shared" si="349"/>
        <v>62.974176850347078</v>
      </c>
      <c r="BC111">
        <f t="shared" si="350"/>
        <v>60.063794748325904</v>
      </c>
      <c r="BZ111" s="94"/>
      <c r="CA111" s="94"/>
      <c r="CB111" s="94"/>
      <c r="CC111" s="94">
        <f t="shared" si="351"/>
        <v>1990</v>
      </c>
      <c r="CD111">
        <f t="shared" si="352"/>
        <v>19.257742344067989</v>
      </c>
      <c r="CE111">
        <f t="shared" si="353"/>
        <v>19.400214433326475</v>
      </c>
      <c r="CX111">
        <f t="shared" si="354"/>
        <v>1990</v>
      </c>
      <c r="CY111">
        <f t="shared" si="355"/>
        <v>67.677920718169332</v>
      </c>
      <c r="CZ111">
        <f t="shared" si="356"/>
        <v>64.281083654143416</v>
      </c>
      <c r="DY111" s="94"/>
      <c r="DZ111" s="94"/>
      <c r="EA111" s="94"/>
      <c r="EB111" s="94">
        <f t="shared" si="357"/>
        <v>1990</v>
      </c>
      <c r="EC111">
        <f t="shared" si="358"/>
        <v>29.633759557120083</v>
      </c>
      <c r="ED111">
        <f t="shared" si="359"/>
        <v>29.49153741743002</v>
      </c>
      <c r="EW111">
        <f t="shared" si="360"/>
        <v>1990</v>
      </c>
      <c r="EX111">
        <f t="shared" si="361"/>
        <v>33.727782294990099</v>
      </c>
      <c r="EY111">
        <f t="shared" si="362"/>
        <v>30.299757247449989</v>
      </c>
      <c r="FW111" s="94"/>
      <c r="FX111" s="94"/>
      <c r="FY111" s="94"/>
      <c r="FZ111" s="94">
        <f t="shared" si="363"/>
        <v>1990</v>
      </c>
      <c r="GA111">
        <f t="shared" si="364"/>
        <v>20.259070769725888</v>
      </c>
      <c r="GB111">
        <f t="shared" si="365"/>
        <v>20.142824138232282</v>
      </c>
      <c r="GV111">
        <f t="shared" si="366"/>
        <v>1990</v>
      </c>
      <c r="GW111">
        <f t="shared" si="367"/>
        <v>41.408429100401975</v>
      </c>
      <c r="GX111">
        <f t="shared" si="368"/>
        <v>39.399140451056653</v>
      </c>
    </row>
    <row r="112" spans="2:206" x14ac:dyDescent="0.2">
      <c r="AE112" s="94"/>
      <c r="AF112" s="94"/>
      <c r="AG112" s="94"/>
      <c r="AH112">
        <f t="shared" si="346"/>
        <v>14.179665843581796</v>
      </c>
      <c r="AI112">
        <f t="shared" si="347"/>
        <v>14.289115992850929</v>
      </c>
      <c r="BA112">
        <f t="shared" si="348"/>
        <v>1991</v>
      </c>
      <c r="BB112">
        <f t="shared" si="349"/>
        <v>60.892071459890538</v>
      </c>
      <c r="BC112">
        <f t="shared" si="350"/>
        <v>58.257068637257717</v>
      </c>
      <c r="BZ112" s="94"/>
      <c r="CA112" s="94"/>
      <c r="CB112" s="94"/>
      <c r="CC112" s="94">
        <f t="shared" si="351"/>
        <v>1991</v>
      </c>
      <c r="CD112">
        <f t="shared" si="352"/>
        <v>19.86053756702761</v>
      </c>
      <c r="CE112">
        <f t="shared" si="353"/>
        <v>19.724730241585096</v>
      </c>
      <c r="CX112">
        <f t="shared" si="354"/>
        <v>1991</v>
      </c>
      <c r="CY112">
        <f t="shared" si="355"/>
        <v>68.525079941082296</v>
      </c>
      <c r="CZ112">
        <f t="shared" si="356"/>
        <v>65.650124806308796</v>
      </c>
      <c r="DY112" s="94"/>
      <c r="DZ112" s="94"/>
      <c r="EA112" s="94"/>
      <c r="EB112" s="94">
        <f t="shared" si="357"/>
        <v>1991</v>
      </c>
      <c r="EC112">
        <f t="shared" si="358"/>
        <v>29.510148619729417</v>
      </c>
      <c r="ED112">
        <f t="shared" si="359"/>
        <v>29.365632354235103</v>
      </c>
      <c r="EW112">
        <f t="shared" si="360"/>
        <v>1991</v>
      </c>
      <c r="EX112">
        <f t="shared" si="361"/>
        <v>31.847808225800762</v>
      </c>
      <c r="EY112">
        <f t="shared" si="362"/>
        <v>29.285308602570023</v>
      </c>
      <c r="FW112" s="94"/>
      <c r="FX112" s="94"/>
      <c r="FY112" s="94"/>
      <c r="FZ112" s="94">
        <f t="shared" si="363"/>
        <v>1991</v>
      </c>
      <c r="GA112">
        <f t="shared" si="364"/>
        <v>20.111298702175347</v>
      </c>
      <c r="GB112">
        <f t="shared" si="365"/>
        <v>20.060174884993266</v>
      </c>
      <c r="GV112">
        <f t="shared" si="366"/>
        <v>1991</v>
      </c>
      <c r="GW112">
        <f t="shared" si="367"/>
        <v>41.67165646550653</v>
      </c>
      <c r="GX112">
        <f t="shared" si="368"/>
        <v>39.667427425498232</v>
      </c>
    </row>
    <row r="113" spans="31:206" x14ac:dyDescent="0.2">
      <c r="AE113" s="94"/>
      <c r="AF113" s="94"/>
      <c r="AG113" s="94"/>
      <c r="AH113">
        <f t="shared" si="346"/>
        <v>14.558978228892331</v>
      </c>
      <c r="AI113">
        <f t="shared" si="347"/>
        <v>14.44741739867864</v>
      </c>
      <c r="BA113">
        <f t="shared" si="348"/>
        <v>1992</v>
      </c>
      <c r="BB113">
        <f t="shared" si="349"/>
        <v>59.619845826238773</v>
      </c>
      <c r="BC113">
        <f t="shared" si="350"/>
        <v>57.338079965479771</v>
      </c>
      <c r="BZ113" s="94"/>
      <c r="CA113" s="94"/>
      <c r="CB113" s="94"/>
      <c r="CC113" s="94">
        <f t="shared" si="351"/>
        <v>1992</v>
      </c>
      <c r="CD113">
        <f t="shared" si="352"/>
        <v>19.6428624116385</v>
      </c>
      <c r="CE113">
        <f t="shared" si="353"/>
        <v>19.389101616195447</v>
      </c>
      <c r="CX113">
        <f t="shared" si="354"/>
        <v>1992</v>
      </c>
      <c r="CY113">
        <f t="shared" si="355"/>
        <v>65.077092048573931</v>
      </c>
      <c r="CZ113">
        <f t="shared" si="356"/>
        <v>62.793508348649077</v>
      </c>
      <c r="DY113" s="94"/>
      <c r="DZ113" s="94"/>
      <c r="EA113" s="94"/>
      <c r="EB113" s="94">
        <f t="shared" si="357"/>
        <v>1992</v>
      </c>
      <c r="EC113">
        <f t="shared" si="358"/>
        <v>28.906601170351479</v>
      </c>
      <c r="ED113">
        <f t="shared" si="359"/>
        <v>29.588992478208365</v>
      </c>
      <c r="EW113">
        <f t="shared" si="360"/>
        <v>1992</v>
      </c>
      <c r="EX113">
        <f t="shared" si="361"/>
        <v>30.350107290241148</v>
      </c>
      <c r="EY113">
        <f t="shared" si="362"/>
        <v>28.236448273771309</v>
      </c>
      <c r="FW113" s="94"/>
      <c r="FX113" s="94"/>
      <c r="FY113" s="94"/>
      <c r="FZ113" s="94">
        <f t="shared" si="363"/>
        <v>1992</v>
      </c>
      <c r="GA113">
        <f t="shared" si="364"/>
        <v>19.840560737039837</v>
      </c>
      <c r="GB113">
        <f t="shared" si="365"/>
        <v>19.801352634343548</v>
      </c>
      <c r="GV113">
        <f t="shared" si="366"/>
        <v>1992</v>
      </c>
      <c r="GW113">
        <f t="shared" si="367"/>
        <v>40.555091170290659</v>
      </c>
      <c r="GX113">
        <f t="shared" si="368"/>
        <v>38.785266539397682</v>
      </c>
    </row>
    <row r="114" spans="31:206" x14ac:dyDescent="0.2">
      <c r="AE114" s="94"/>
      <c r="AF114" s="94"/>
      <c r="AG114" s="94"/>
      <c r="AH114">
        <f t="shared" si="346"/>
        <v>14.237439287892149</v>
      </c>
      <c r="AI114">
        <f t="shared" si="347"/>
        <v>14.168257759770693</v>
      </c>
      <c r="BA114">
        <f t="shared" si="348"/>
        <v>1993</v>
      </c>
      <c r="BB114">
        <f t="shared" si="349"/>
        <v>59.577270749733842</v>
      </c>
      <c r="BC114">
        <f t="shared" si="350"/>
        <v>57.266898189613975</v>
      </c>
      <c r="BZ114" s="94"/>
      <c r="CA114" s="94"/>
      <c r="CB114" s="94"/>
      <c r="CC114" s="94">
        <f t="shared" si="351"/>
        <v>1993</v>
      </c>
      <c r="CD114">
        <f t="shared" si="352"/>
        <v>19.354601652449265</v>
      </c>
      <c r="CE114">
        <f t="shared" si="353"/>
        <v>19.258510702809772</v>
      </c>
      <c r="CX114">
        <f t="shared" si="354"/>
        <v>1993</v>
      </c>
      <c r="CY114">
        <f t="shared" si="355"/>
        <v>61.697409907692318</v>
      </c>
      <c r="CZ114">
        <f t="shared" si="356"/>
        <v>60.039476715988755</v>
      </c>
      <c r="DY114" s="94"/>
      <c r="DZ114" s="94"/>
      <c r="EA114" s="94"/>
      <c r="EB114" s="94">
        <f t="shared" si="357"/>
        <v>1993</v>
      </c>
      <c r="EC114">
        <f t="shared" si="358"/>
        <v>28.867830962049656</v>
      </c>
      <c r="ED114">
        <f t="shared" si="359"/>
        <v>28.970833300215013</v>
      </c>
      <c r="EW114">
        <f t="shared" si="360"/>
        <v>1993</v>
      </c>
      <c r="EX114">
        <f t="shared" si="361"/>
        <v>29.049747201109547</v>
      </c>
      <c r="EY114">
        <f t="shared" si="362"/>
        <v>27.228295514565655</v>
      </c>
      <c r="FW114" s="94"/>
      <c r="FX114" s="94"/>
      <c r="FY114" s="94"/>
      <c r="FZ114" s="94">
        <f t="shared" si="363"/>
        <v>1993</v>
      </c>
      <c r="GA114">
        <f t="shared" si="364"/>
        <v>19.915907808976414</v>
      </c>
      <c r="GB114">
        <f t="shared" si="365"/>
        <v>19.873007458759716</v>
      </c>
      <c r="GV114">
        <f t="shared" si="366"/>
        <v>1993</v>
      </c>
      <c r="GW114">
        <f t="shared" si="367"/>
        <v>39.539218749753417</v>
      </c>
      <c r="GX114">
        <f t="shared" si="368"/>
        <v>37.601068906572394</v>
      </c>
    </row>
    <row r="115" spans="31:206" x14ac:dyDescent="0.2">
      <c r="AE115" s="94"/>
      <c r="AF115" s="94"/>
      <c r="AG115" s="94"/>
      <c r="AH115">
        <f t="shared" si="346"/>
        <v>14.275517483124611</v>
      </c>
      <c r="AI115">
        <f t="shared" si="347"/>
        <v>14.228592914379528</v>
      </c>
      <c r="BA115">
        <f t="shared" si="348"/>
        <v>1994</v>
      </c>
      <c r="BB115">
        <f t="shared" si="349"/>
        <v>59.343343315278872</v>
      </c>
      <c r="BC115">
        <f t="shared" si="350"/>
        <v>57.016035442415664</v>
      </c>
      <c r="BZ115" s="94"/>
      <c r="CA115" s="94"/>
      <c r="CB115" s="94"/>
      <c r="CC115" s="94">
        <f t="shared" si="351"/>
        <v>1994</v>
      </c>
      <c r="CD115">
        <f t="shared" si="352"/>
        <v>19.101023915467362</v>
      </c>
      <c r="CE115">
        <f t="shared" si="353"/>
        <v>19.109539572312226</v>
      </c>
      <c r="CX115">
        <f t="shared" si="354"/>
        <v>1994</v>
      </c>
      <c r="CY115">
        <f t="shared" si="355"/>
        <v>59.947834035710123</v>
      </c>
      <c r="CZ115">
        <f t="shared" si="356"/>
        <v>57.962451135480883</v>
      </c>
      <c r="DY115" s="94"/>
      <c r="DZ115" s="94"/>
      <c r="EA115" s="94"/>
      <c r="EB115" s="94">
        <f t="shared" si="357"/>
        <v>1994</v>
      </c>
      <c r="EC115">
        <f t="shared" si="358"/>
        <v>29.324307358924525</v>
      </c>
      <c r="ED115">
        <f t="shared" si="359"/>
        <v>29.583060927480258</v>
      </c>
      <c r="EW115">
        <f t="shared" si="360"/>
        <v>1994</v>
      </c>
      <c r="EX115">
        <f t="shared" si="361"/>
        <v>29.441618290936898</v>
      </c>
      <c r="EY115">
        <f t="shared" si="362"/>
        <v>27.273159467893347</v>
      </c>
      <c r="FW115" s="94"/>
      <c r="FX115" s="94"/>
      <c r="FY115" s="94"/>
      <c r="FZ115" s="94">
        <f t="shared" si="363"/>
        <v>1994</v>
      </c>
      <c r="GA115">
        <f t="shared" si="364"/>
        <v>19.640130023700994</v>
      </c>
      <c r="GB115">
        <f t="shared" si="365"/>
        <v>19.498991269177285</v>
      </c>
      <c r="GV115">
        <f t="shared" si="366"/>
        <v>1994</v>
      </c>
      <c r="GW115">
        <f t="shared" si="367"/>
        <v>38.715678542190318</v>
      </c>
      <c r="GX115">
        <f t="shared" si="368"/>
        <v>36.865224878379884</v>
      </c>
    </row>
    <row r="116" spans="31:206" x14ac:dyDescent="0.2">
      <c r="AE116" s="94"/>
      <c r="AF116" s="94"/>
      <c r="AG116" s="94"/>
      <c r="AH116">
        <f t="shared" si="346"/>
        <v>14.107146291291667</v>
      </c>
      <c r="AI116">
        <f t="shared" si="347"/>
        <v>14.045390780517875</v>
      </c>
      <c r="BA116">
        <f t="shared" si="348"/>
        <v>1995</v>
      </c>
      <c r="BB116">
        <f t="shared" si="349"/>
        <v>56.882334714904466</v>
      </c>
      <c r="BC116">
        <f t="shared" si="350"/>
        <v>54.642248026782994</v>
      </c>
      <c r="BZ116" s="94"/>
      <c r="CA116" s="94"/>
      <c r="CB116" s="94"/>
      <c r="CC116" s="94">
        <f t="shared" si="351"/>
        <v>1995</v>
      </c>
      <c r="CD116">
        <f t="shared" si="352"/>
        <v>18.981864816762286</v>
      </c>
      <c r="CE116">
        <f t="shared" si="353"/>
        <v>18.819861909060013</v>
      </c>
      <c r="CX116">
        <f t="shared" si="354"/>
        <v>1995</v>
      </c>
      <c r="CY116">
        <f t="shared" si="355"/>
        <v>58.421004724721925</v>
      </c>
      <c r="CZ116">
        <f t="shared" si="356"/>
        <v>56.66789272220376</v>
      </c>
      <c r="DY116" s="94"/>
      <c r="DZ116" s="94"/>
      <c r="EA116" s="94"/>
      <c r="EB116" s="94">
        <f t="shared" si="357"/>
        <v>1995</v>
      </c>
      <c r="EC116">
        <f t="shared" si="358"/>
        <v>29.448041952162026</v>
      </c>
      <c r="ED116">
        <f t="shared" si="359"/>
        <v>29.504892586118633</v>
      </c>
      <c r="EW116">
        <f t="shared" si="360"/>
        <v>1995</v>
      </c>
      <c r="EX116">
        <f t="shared" si="361"/>
        <v>28.014429475938687</v>
      </c>
      <c r="EY116">
        <f t="shared" si="362"/>
        <v>26.090999807280433</v>
      </c>
      <c r="FW116" s="94"/>
      <c r="FX116" s="94"/>
      <c r="FY116" s="94"/>
      <c r="FZ116" s="94">
        <f t="shared" si="363"/>
        <v>1995</v>
      </c>
      <c r="GA116">
        <f t="shared" si="364"/>
        <v>19.610515727511768</v>
      </c>
      <c r="GB116">
        <f t="shared" si="365"/>
        <v>19.614196641056175</v>
      </c>
      <c r="GV116">
        <f t="shared" si="366"/>
        <v>1995</v>
      </c>
      <c r="GW116">
        <f t="shared" si="367"/>
        <v>38.102337478789416</v>
      </c>
      <c r="GX116">
        <f t="shared" si="368"/>
        <v>36.440759858352891</v>
      </c>
    </row>
    <row r="117" spans="31:206" x14ac:dyDescent="0.2">
      <c r="AE117" s="94"/>
      <c r="AF117" s="94"/>
      <c r="AG117" s="94"/>
      <c r="AH117">
        <f t="shared" si="346"/>
        <v>14.358346396966221</v>
      </c>
      <c r="AI117">
        <f t="shared" si="347"/>
        <v>14.359350861271583</v>
      </c>
      <c r="BA117">
        <f t="shared" si="348"/>
        <v>1996</v>
      </c>
      <c r="BB117">
        <f t="shared" si="349"/>
        <v>58.212932488648612</v>
      </c>
      <c r="BC117">
        <f t="shared" si="350"/>
        <v>55.871059982976796</v>
      </c>
      <c r="BZ117" s="94"/>
      <c r="CA117" s="94"/>
      <c r="CB117" s="94"/>
      <c r="CC117" s="94">
        <f t="shared" si="351"/>
        <v>1996</v>
      </c>
      <c r="CD117">
        <f t="shared" si="352"/>
        <v>19.562795806953883</v>
      </c>
      <c r="CE117">
        <f t="shared" si="353"/>
        <v>19.399163470141072</v>
      </c>
      <c r="CX117">
        <f t="shared" si="354"/>
        <v>1996</v>
      </c>
      <c r="CY117">
        <f t="shared" si="355"/>
        <v>61.016470794407546</v>
      </c>
      <c r="CZ117">
        <f t="shared" si="356"/>
        <v>59.285349290725556</v>
      </c>
      <c r="DY117" s="94"/>
      <c r="DZ117" s="94"/>
      <c r="EA117" s="94"/>
      <c r="EB117" s="94">
        <f t="shared" si="357"/>
        <v>1996</v>
      </c>
      <c r="EC117">
        <f t="shared" si="358"/>
        <v>30.579660557188369</v>
      </c>
      <c r="ED117">
        <f t="shared" si="359"/>
        <v>30.811962760074</v>
      </c>
      <c r="EW117">
        <f t="shared" si="360"/>
        <v>1996</v>
      </c>
      <c r="EX117">
        <f t="shared" si="361"/>
        <v>29.333635591380588</v>
      </c>
      <c r="EY117">
        <f t="shared" si="362"/>
        <v>27.372017806412739</v>
      </c>
      <c r="FW117" s="94"/>
      <c r="FX117" s="94"/>
      <c r="FY117" s="94"/>
      <c r="FZ117" s="94">
        <f t="shared" si="363"/>
        <v>1996</v>
      </c>
      <c r="GA117">
        <f t="shared" si="364"/>
        <v>20.109346639980963</v>
      </c>
      <c r="GB117">
        <f t="shared" si="365"/>
        <v>20.001782133868222</v>
      </c>
      <c r="GV117">
        <f t="shared" si="366"/>
        <v>1996</v>
      </c>
      <c r="GW117">
        <f t="shared" si="367"/>
        <v>38.559312906150097</v>
      </c>
      <c r="GX117">
        <f t="shared" si="368"/>
        <v>36.846120827947587</v>
      </c>
    </row>
    <row r="118" spans="31:206" x14ac:dyDescent="0.2">
      <c r="AE118" s="94"/>
      <c r="AF118" s="94"/>
      <c r="AG118" s="94"/>
      <c r="AH118">
        <f t="shared" si="346"/>
        <v>14.089197477918184</v>
      </c>
      <c r="AI118">
        <f t="shared" si="347"/>
        <v>14.134489752304308</v>
      </c>
      <c r="BA118">
        <f t="shared" si="348"/>
        <v>1997</v>
      </c>
      <c r="BB118">
        <f t="shared" si="349"/>
        <v>55.841681965375216</v>
      </c>
      <c r="BC118">
        <f t="shared" si="350"/>
        <v>53.604807131263229</v>
      </c>
      <c r="BZ118" s="94"/>
      <c r="CA118" s="94"/>
      <c r="CB118" s="94"/>
      <c r="CC118" s="94">
        <f t="shared" si="351"/>
        <v>1997</v>
      </c>
      <c r="CD118">
        <f t="shared" si="352"/>
        <v>19.473034961866091</v>
      </c>
      <c r="CE118">
        <f t="shared" si="353"/>
        <v>19.409358447279796</v>
      </c>
      <c r="CX118">
        <f t="shared" si="354"/>
        <v>1997</v>
      </c>
      <c r="CY118">
        <f t="shared" si="355"/>
        <v>58.426512997607276</v>
      </c>
      <c r="CZ118">
        <f t="shared" si="356"/>
        <v>56.548975701683965</v>
      </c>
      <c r="DY118" s="94"/>
      <c r="DZ118" s="94"/>
      <c r="EA118" s="94"/>
      <c r="EB118" s="94">
        <f t="shared" si="357"/>
        <v>1997</v>
      </c>
      <c r="EC118">
        <f t="shared" si="358"/>
        <v>30.0364015942462</v>
      </c>
      <c r="ED118">
        <f t="shared" si="359"/>
        <v>30.373249024192596</v>
      </c>
      <c r="EW118">
        <f t="shared" si="360"/>
        <v>1997</v>
      </c>
      <c r="EX118">
        <f t="shared" si="361"/>
        <v>27.097807844037646</v>
      </c>
      <c r="EY118">
        <f t="shared" si="362"/>
        <v>25.232135959648538</v>
      </c>
      <c r="FW118" s="94"/>
      <c r="FX118" s="94"/>
      <c r="FY118" s="94"/>
      <c r="FZ118" s="94">
        <f t="shared" si="363"/>
        <v>1997</v>
      </c>
      <c r="GA118">
        <f t="shared" si="364"/>
        <v>20.048117491930064</v>
      </c>
      <c r="GB118">
        <f t="shared" si="365"/>
        <v>19.955933410736186</v>
      </c>
      <c r="GV118">
        <f t="shared" si="366"/>
        <v>1997</v>
      </c>
      <c r="GW118">
        <f t="shared" si="367"/>
        <v>37.248215578495007</v>
      </c>
      <c r="GX118">
        <f t="shared" si="368"/>
        <v>35.600392209483282</v>
      </c>
    </row>
    <row r="119" spans="31:206" x14ac:dyDescent="0.2">
      <c r="AE119" s="94"/>
      <c r="AF119" s="94"/>
      <c r="AG119" s="94"/>
      <c r="AH119">
        <f t="shared" si="346"/>
        <v>13.8754374894372</v>
      </c>
      <c r="AI119">
        <f t="shared" si="347"/>
        <v>14.148899097864632</v>
      </c>
      <c r="BA119">
        <f t="shared" si="348"/>
        <v>1998</v>
      </c>
      <c r="BB119">
        <f t="shared" si="349"/>
        <v>56.535609071514479</v>
      </c>
      <c r="BC119">
        <f t="shared" si="350"/>
        <v>54.372207968620479</v>
      </c>
      <c r="BZ119" s="94"/>
      <c r="CA119" s="94"/>
      <c r="CB119" s="94"/>
      <c r="CC119" s="94">
        <f t="shared" si="351"/>
        <v>1998</v>
      </c>
      <c r="CD119">
        <f t="shared" si="352"/>
        <v>19.605728266601101</v>
      </c>
      <c r="CE119">
        <f t="shared" si="353"/>
        <v>19.603404798341344</v>
      </c>
      <c r="CX119">
        <f t="shared" si="354"/>
        <v>1998</v>
      </c>
      <c r="CY119">
        <f t="shared" si="355"/>
        <v>57.565374685123054</v>
      </c>
      <c r="CZ119">
        <f t="shared" si="356"/>
        <v>54.826053313157125</v>
      </c>
      <c r="DY119" s="94"/>
      <c r="DZ119" s="94"/>
      <c r="EA119" s="94"/>
      <c r="EB119" s="94">
        <f t="shared" si="357"/>
        <v>1998</v>
      </c>
      <c r="EC119">
        <f t="shared" si="358"/>
        <v>31.190339466550459</v>
      </c>
      <c r="ED119">
        <f t="shared" si="359"/>
        <v>30.391393373984286</v>
      </c>
      <c r="EW119">
        <f t="shared" si="360"/>
        <v>1998</v>
      </c>
      <c r="EX119">
        <f t="shared" si="361"/>
        <v>27.403014172673824</v>
      </c>
      <c r="EY119">
        <f t="shared" si="362"/>
        <v>25.229113087449527</v>
      </c>
      <c r="FW119" s="94"/>
      <c r="FX119" s="94"/>
      <c r="FY119" s="94"/>
      <c r="FZ119" s="94">
        <f t="shared" si="363"/>
        <v>1998</v>
      </c>
      <c r="GA119">
        <f t="shared" si="364"/>
        <v>19.663277587996419</v>
      </c>
      <c r="GB119">
        <f t="shared" si="365"/>
        <v>19.54688521772125</v>
      </c>
      <c r="GV119">
        <f t="shared" si="366"/>
        <v>1998</v>
      </c>
      <c r="GW119">
        <f t="shared" si="367"/>
        <v>36.952556419784045</v>
      </c>
      <c r="GX119">
        <f t="shared" si="368"/>
        <v>35.086388892841988</v>
      </c>
    </row>
    <row r="120" spans="31:206" x14ac:dyDescent="0.2">
      <c r="AE120" s="94"/>
      <c r="AF120" s="94"/>
      <c r="AG120" s="94"/>
      <c r="AH120">
        <f t="shared" si="346"/>
        <v>13.987654195037736</v>
      </c>
      <c r="AI120">
        <f t="shared" si="347"/>
        <v>13.999884432567942</v>
      </c>
      <c r="BA120">
        <f t="shared" si="348"/>
        <v>1999</v>
      </c>
      <c r="BB120">
        <f t="shared" si="349"/>
        <v>55.617608579807332</v>
      </c>
      <c r="BC120">
        <f t="shared" si="350"/>
        <v>53.536252842153395</v>
      </c>
      <c r="BZ120" s="94"/>
      <c r="CA120" s="94"/>
      <c r="CB120" s="94"/>
      <c r="CC120" s="94">
        <f t="shared" si="351"/>
        <v>1999</v>
      </c>
      <c r="CD120">
        <f t="shared" si="352"/>
        <v>19.626229110092488</v>
      </c>
      <c r="CE120">
        <f t="shared" si="353"/>
        <v>19.656878740576911</v>
      </c>
      <c r="CX120">
        <f t="shared" si="354"/>
        <v>1999</v>
      </c>
      <c r="CY120">
        <f t="shared" si="355"/>
        <v>57.467413497995445</v>
      </c>
      <c r="CZ120">
        <f t="shared" si="356"/>
        <v>55.275809907153878</v>
      </c>
      <c r="DY120" s="94"/>
      <c r="DZ120" s="94"/>
      <c r="EA120" s="94"/>
      <c r="EB120" s="94">
        <f t="shared" si="357"/>
        <v>1999</v>
      </c>
      <c r="EC120">
        <f t="shared" si="358"/>
        <v>30.767992270180148</v>
      </c>
      <c r="ED120">
        <f t="shared" si="359"/>
        <v>30.652350105355193</v>
      </c>
      <c r="EW120">
        <f t="shared" si="360"/>
        <v>1999</v>
      </c>
      <c r="EX120">
        <f t="shared" si="361"/>
        <v>26.527530440034614</v>
      </c>
      <c r="EY120">
        <f t="shared" si="362"/>
        <v>24.515413999385409</v>
      </c>
      <c r="FW120" s="94"/>
      <c r="FX120" s="94"/>
      <c r="FY120" s="94"/>
      <c r="FZ120" s="94">
        <f t="shared" si="363"/>
        <v>1999</v>
      </c>
      <c r="GA120">
        <f t="shared" si="364"/>
        <v>19.778117116601589</v>
      </c>
      <c r="GB120">
        <f t="shared" si="365"/>
        <v>19.785101526246308</v>
      </c>
      <c r="GV120">
        <f t="shared" si="366"/>
        <v>1999</v>
      </c>
      <c r="GW120">
        <f t="shared" si="367"/>
        <v>37.873229242693164</v>
      </c>
      <c r="GX120">
        <f t="shared" si="368"/>
        <v>36.113902192724076</v>
      </c>
    </row>
    <row r="121" spans="31:206" x14ac:dyDescent="0.2">
      <c r="AE121" s="94"/>
      <c r="AF121" s="94"/>
      <c r="AG121" s="94"/>
      <c r="AH121">
        <f t="shared" si="346"/>
        <v>14.453551797972366</v>
      </c>
      <c r="AI121">
        <f t="shared" si="347"/>
        <v>14.510420291901422</v>
      </c>
      <c r="BA121">
        <f t="shared" si="348"/>
        <v>2000</v>
      </c>
      <c r="BB121">
        <f t="shared" si="349"/>
        <v>56.647843491487464</v>
      </c>
      <c r="BC121">
        <f t="shared" si="350"/>
        <v>54.379366911451996</v>
      </c>
      <c r="BZ121" s="94"/>
      <c r="CA121" s="94"/>
      <c r="CB121" s="94"/>
      <c r="CC121" s="94">
        <f t="shared" si="351"/>
        <v>2000</v>
      </c>
      <c r="CD121">
        <f t="shared" si="352"/>
        <v>19.954725797531133</v>
      </c>
      <c r="CE121">
        <f t="shared" si="353"/>
        <v>19.9777762788339</v>
      </c>
      <c r="CX121">
        <f t="shared" si="354"/>
        <v>2000</v>
      </c>
      <c r="CY121">
        <f t="shared" si="355"/>
        <v>56.375228050929543</v>
      </c>
      <c r="CZ121">
        <f t="shared" si="356"/>
        <v>54.404696933608349</v>
      </c>
      <c r="DY121" s="94"/>
      <c r="DZ121" s="94"/>
      <c r="EA121" s="94"/>
      <c r="EB121" s="94">
        <f t="shared" si="357"/>
        <v>2000</v>
      </c>
      <c r="EC121">
        <f t="shared" si="358"/>
        <v>31.016863089695303</v>
      </c>
      <c r="ED121">
        <f t="shared" si="359"/>
        <v>30.958315274846846</v>
      </c>
      <c r="EW121">
        <f t="shared" si="360"/>
        <v>2000</v>
      </c>
      <c r="EX121">
        <f t="shared" si="361"/>
        <v>26.330244391022234</v>
      </c>
      <c r="EY121">
        <f t="shared" si="362"/>
        <v>24.478201944055652</v>
      </c>
      <c r="FW121" s="94"/>
      <c r="FX121" s="94"/>
      <c r="FY121" s="94"/>
      <c r="FZ121" s="94">
        <f t="shared" si="363"/>
        <v>2000</v>
      </c>
      <c r="GA121">
        <f t="shared" si="364"/>
        <v>20.132847279235872</v>
      </c>
      <c r="GB121">
        <f t="shared" si="365"/>
        <v>20.050852534712803</v>
      </c>
      <c r="GV121">
        <f t="shared" si="366"/>
        <v>2000</v>
      </c>
      <c r="GW121">
        <f t="shared" si="367"/>
        <v>35.448086444076537</v>
      </c>
      <c r="GX121">
        <f t="shared" si="368"/>
        <v>33.855482412284758</v>
      </c>
    </row>
    <row r="122" spans="31:206" x14ac:dyDescent="0.2">
      <c r="AE122" s="94"/>
      <c r="AF122" s="94"/>
      <c r="AG122" s="94"/>
      <c r="AH122">
        <f t="shared" si="346"/>
        <v>14.342971198686387</v>
      </c>
      <c r="AI122">
        <f t="shared" si="347"/>
        <v>14.519924605636101</v>
      </c>
      <c r="BA122">
        <f t="shared" si="348"/>
        <v>2001</v>
      </c>
      <c r="BB122">
        <f t="shared" si="349"/>
        <v>57.926130086401891</v>
      </c>
      <c r="BC122">
        <f t="shared" si="350"/>
        <v>55.928578125301136</v>
      </c>
      <c r="BZ122" s="94"/>
      <c r="CA122" s="94"/>
      <c r="CB122" s="94"/>
      <c r="CC122" s="94">
        <f t="shared" si="351"/>
        <v>2001</v>
      </c>
      <c r="CD122">
        <f t="shared" si="352"/>
        <v>20.308038658659566</v>
      </c>
      <c r="CE122">
        <f t="shared" si="353"/>
        <v>20.366382737834318</v>
      </c>
      <c r="CX122">
        <f t="shared" si="354"/>
        <v>2001</v>
      </c>
      <c r="CY122">
        <f t="shared" si="355"/>
        <v>55.713099355803493</v>
      </c>
      <c r="CZ122">
        <f t="shared" si="356"/>
        <v>53.723762753716173</v>
      </c>
      <c r="DY122" s="94"/>
      <c r="DZ122" s="94"/>
      <c r="EA122" s="94"/>
      <c r="EB122" s="94">
        <f t="shared" si="357"/>
        <v>2001</v>
      </c>
      <c r="EC122">
        <f t="shared" si="358"/>
        <v>30.875312391139431</v>
      </c>
      <c r="ED122">
        <f t="shared" si="359"/>
        <v>31.005546183340059</v>
      </c>
      <c r="EW122">
        <f t="shared" si="360"/>
        <v>2001</v>
      </c>
      <c r="EX122">
        <f t="shared" si="361"/>
        <v>25.081796833841604</v>
      </c>
      <c r="EY122">
        <f t="shared" si="362"/>
        <v>23.329751216555898</v>
      </c>
      <c r="FW122" s="94"/>
      <c r="FX122" s="94"/>
      <c r="FY122" s="94"/>
      <c r="FZ122" s="94">
        <f t="shared" si="363"/>
        <v>2001</v>
      </c>
      <c r="GA122">
        <f t="shared" si="364"/>
        <v>19.252969721752322</v>
      </c>
      <c r="GB122">
        <f t="shared" si="365"/>
        <v>19.078847917888975</v>
      </c>
      <c r="GV122">
        <f t="shared" si="366"/>
        <v>2001</v>
      </c>
      <c r="GW122">
        <f t="shared" si="367"/>
        <v>35.583309412376238</v>
      </c>
      <c r="GX122">
        <f t="shared" si="368"/>
        <v>33.948329118108873</v>
      </c>
    </row>
    <row r="123" spans="31:206" x14ac:dyDescent="0.2">
      <c r="AE123" s="94"/>
      <c r="AF123" s="94"/>
      <c r="AG123" s="94"/>
      <c r="AH123">
        <f t="shared" si="346"/>
        <v>14.772847342830865</v>
      </c>
      <c r="AI123">
        <f t="shared" si="347"/>
        <v>14.806471701791885</v>
      </c>
      <c r="BA123">
        <f t="shared" si="348"/>
        <v>2002</v>
      </c>
      <c r="BB123">
        <f t="shared" si="349"/>
        <v>54.259661939806726</v>
      </c>
      <c r="BC123">
        <f t="shared" si="350"/>
        <v>52.341563704650092</v>
      </c>
      <c r="BZ123" s="94"/>
      <c r="CA123" s="94"/>
      <c r="CB123" s="94"/>
      <c r="CC123" s="94">
        <f t="shared" si="351"/>
        <v>2002</v>
      </c>
      <c r="CD123">
        <f t="shared" si="352"/>
        <v>20.886601631914228</v>
      </c>
      <c r="CE123">
        <f t="shared" si="353"/>
        <v>20.775062240341153</v>
      </c>
      <c r="CX123">
        <f t="shared" si="354"/>
        <v>2002</v>
      </c>
      <c r="CY123">
        <f t="shared" si="355"/>
        <v>55.638545737946778</v>
      </c>
      <c r="CZ123">
        <f t="shared" si="356"/>
        <v>53.718779257657047</v>
      </c>
      <c r="DY123" s="94"/>
      <c r="DZ123" s="94"/>
      <c r="EA123" s="94"/>
      <c r="EB123" s="94">
        <f t="shared" si="357"/>
        <v>2002</v>
      </c>
      <c r="EC123">
        <f t="shared" si="358"/>
        <v>31.407038847675757</v>
      </c>
      <c r="ED123">
        <f t="shared" si="359"/>
        <v>31.245527030746608</v>
      </c>
      <c r="EW123">
        <f t="shared" si="360"/>
        <v>2002</v>
      </c>
      <c r="EX123">
        <f t="shared" si="361"/>
        <v>23.87151321470775</v>
      </c>
      <c r="EY123">
        <f t="shared" si="362"/>
        <v>22.209883797934602</v>
      </c>
      <c r="FW123" s="94"/>
      <c r="FX123" s="94"/>
      <c r="FY123" s="94"/>
      <c r="FZ123" s="94">
        <f t="shared" si="363"/>
        <v>2002</v>
      </c>
      <c r="GA123">
        <f t="shared" si="364"/>
        <v>19.172717009998514</v>
      </c>
      <c r="GB123">
        <f t="shared" si="365"/>
        <v>19.061390475059067</v>
      </c>
      <c r="GV123">
        <f t="shared" si="366"/>
        <v>2002</v>
      </c>
      <c r="GW123">
        <f t="shared" si="367"/>
        <v>34.597101224984236</v>
      </c>
      <c r="GX123">
        <f t="shared" si="368"/>
        <v>32.989441278018376</v>
      </c>
    </row>
    <row r="124" spans="31:206" x14ac:dyDescent="0.2">
      <c r="AE124" s="94"/>
      <c r="AF124" s="94"/>
      <c r="AG124" s="94"/>
      <c r="AH124">
        <f t="shared" si="346"/>
        <v>15.046911256802453</v>
      </c>
      <c r="AI124">
        <f t="shared" si="347"/>
        <v>14.995124298706635</v>
      </c>
      <c r="BA124">
        <f t="shared" si="348"/>
        <v>2003</v>
      </c>
      <c r="BB124">
        <f t="shared" si="349"/>
        <v>54.8176144287103</v>
      </c>
      <c r="BC124">
        <f t="shared" si="350"/>
        <v>52.354953068996885</v>
      </c>
      <c r="BZ124" s="94"/>
      <c r="CA124" s="94"/>
      <c r="CB124" s="94"/>
      <c r="CC124" s="94">
        <f t="shared" si="351"/>
        <v>2003</v>
      </c>
      <c r="CD124">
        <f t="shared" si="352"/>
        <v>20.681718948649415</v>
      </c>
      <c r="CE124">
        <f t="shared" si="353"/>
        <v>20.672148144155162</v>
      </c>
      <c r="CX124">
        <f t="shared" si="354"/>
        <v>2003</v>
      </c>
      <c r="CY124">
        <f t="shared" si="355"/>
        <v>54.82400625688355</v>
      </c>
      <c r="CZ124">
        <f t="shared" si="356"/>
        <v>52.874695093071146</v>
      </c>
      <c r="DY124" s="94"/>
      <c r="DZ124" s="94"/>
      <c r="EA124" s="94"/>
      <c r="EB124" s="94">
        <f t="shared" si="357"/>
        <v>2003</v>
      </c>
      <c r="EC124">
        <f t="shared" si="358"/>
        <v>31.126934624418901</v>
      </c>
      <c r="ED124">
        <f t="shared" si="359"/>
        <v>31.231183567004777</v>
      </c>
      <c r="EW124">
        <f t="shared" si="360"/>
        <v>2003</v>
      </c>
      <c r="EX124">
        <f t="shared" si="361"/>
        <v>23.50965740404499</v>
      </c>
      <c r="EY124">
        <f t="shared" si="362"/>
        <v>21.846582313434592</v>
      </c>
      <c r="FW124" s="94"/>
      <c r="FX124" s="94"/>
      <c r="FY124" s="94"/>
      <c r="FZ124" s="94">
        <f t="shared" si="363"/>
        <v>2003</v>
      </c>
      <c r="GA124">
        <f t="shared" si="364"/>
        <v>19.599832924789595</v>
      </c>
      <c r="GB124">
        <f t="shared" si="365"/>
        <v>19.346209359588062</v>
      </c>
      <c r="GV124">
        <f t="shared" si="366"/>
        <v>2003</v>
      </c>
      <c r="GW124">
        <f t="shared" si="367"/>
        <v>34.392500243579576</v>
      </c>
      <c r="GX124">
        <f t="shared" si="368"/>
        <v>32.894353119196118</v>
      </c>
    </row>
    <row r="125" spans="31:206" x14ac:dyDescent="0.2">
      <c r="AE125" s="94"/>
      <c r="AF125" s="94"/>
      <c r="AG125" s="94"/>
      <c r="AH125">
        <f t="shared" si="346"/>
        <v>15.274003960575648</v>
      </c>
      <c r="AI125">
        <f t="shared" si="347"/>
        <v>15.362166537241105</v>
      </c>
      <c r="BA125">
        <f t="shared" si="348"/>
        <v>2004</v>
      </c>
      <c r="BB125">
        <f t="shared" si="349"/>
        <v>54.985688987427153</v>
      </c>
      <c r="BC125">
        <f t="shared" si="350"/>
        <v>52.797487552113182</v>
      </c>
      <c r="BZ125" s="94"/>
      <c r="CA125" s="94"/>
      <c r="CB125" s="94"/>
      <c r="CC125" s="94">
        <f t="shared" si="351"/>
        <v>2004</v>
      </c>
      <c r="CD125">
        <f t="shared" si="352"/>
        <v>20.764506128809838</v>
      </c>
      <c r="CE125">
        <f t="shared" si="353"/>
        <v>20.776779746321736</v>
      </c>
      <c r="CX125">
        <f t="shared" si="354"/>
        <v>2004</v>
      </c>
      <c r="CY125">
        <f t="shared" si="355"/>
        <v>52.545424247903156</v>
      </c>
      <c r="CZ125">
        <f t="shared" si="356"/>
        <v>50.790927450998055</v>
      </c>
      <c r="DY125" s="94"/>
      <c r="DZ125" s="94"/>
      <c r="EA125" s="94"/>
      <c r="EB125" s="94">
        <f t="shared" si="357"/>
        <v>2004</v>
      </c>
      <c r="EC125">
        <f t="shared" si="358"/>
        <v>30.920273864045274</v>
      </c>
      <c r="ED125">
        <f t="shared" si="359"/>
        <v>30.965693901442279</v>
      </c>
      <c r="EW125">
        <f t="shared" si="360"/>
        <v>2004</v>
      </c>
      <c r="EX125">
        <f t="shared" si="361"/>
        <v>22.964151157086999</v>
      </c>
      <c r="EY125">
        <f t="shared" si="362"/>
        <v>21.436311736079983</v>
      </c>
      <c r="FW125" s="94"/>
      <c r="FX125" s="94"/>
      <c r="FY125" s="94"/>
      <c r="FZ125" s="94">
        <f t="shared" si="363"/>
        <v>2004</v>
      </c>
      <c r="GA125">
        <f t="shared" si="364"/>
        <v>19.509751633591428</v>
      </c>
      <c r="GB125">
        <f t="shared" si="365"/>
        <v>19.464615058231011</v>
      </c>
      <c r="GV125">
        <f t="shared" si="366"/>
        <v>2004</v>
      </c>
      <c r="GW125">
        <f t="shared" si="367"/>
        <v>34.253280882352186</v>
      </c>
      <c r="GX125">
        <f t="shared" si="368"/>
        <v>32.741663846916673</v>
      </c>
    </row>
    <row r="126" spans="31:206" x14ac:dyDescent="0.2">
      <c r="AE126" s="94"/>
      <c r="AF126" s="94"/>
      <c r="AG126" s="94"/>
      <c r="AH126">
        <f t="shared" si="346"/>
        <v>15.548401428213543</v>
      </c>
      <c r="AI126">
        <f t="shared" si="347"/>
        <v>15.296898191105097</v>
      </c>
      <c r="BA126">
        <f t="shared" si="348"/>
        <v>2005</v>
      </c>
      <c r="BB126">
        <f t="shared" si="349"/>
        <v>52.678318751095972</v>
      </c>
      <c r="BC126">
        <f t="shared" si="350"/>
        <v>50.549748413861231</v>
      </c>
      <c r="BZ126" s="94"/>
      <c r="CA126" s="94"/>
      <c r="CB126" s="94"/>
      <c r="CC126" s="94">
        <f t="shared" si="351"/>
        <v>2005</v>
      </c>
      <c r="CD126">
        <f t="shared" si="352"/>
        <v>21.110631775788235</v>
      </c>
      <c r="CE126">
        <f t="shared" si="353"/>
        <v>20.967322653771401</v>
      </c>
      <c r="CX126">
        <f t="shared" si="354"/>
        <v>2005</v>
      </c>
      <c r="CY126">
        <f t="shared" si="355"/>
        <v>51.689325042660705</v>
      </c>
      <c r="CZ126">
        <f t="shared" si="356"/>
        <v>50.000379850010198</v>
      </c>
      <c r="DY126" s="94"/>
      <c r="DZ126" s="94"/>
      <c r="EA126" s="94"/>
      <c r="EB126" s="94">
        <f t="shared" si="357"/>
        <v>2005</v>
      </c>
      <c r="EC126">
        <f t="shared" si="358"/>
        <v>30.884963077992577</v>
      </c>
      <c r="ED126">
        <f t="shared" si="359"/>
        <v>30.780007219724887</v>
      </c>
      <c r="EW126">
        <f t="shared" si="360"/>
        <v>2005</v>
      </c>
      <c r="EX126">
        <f t="shared" si="361"/>
        <v>22.049591409255441</v>
      </c>
      <c r="EY126">
        <f t="shared" si="362"/>
        <v>20.602264956843314</v>
      </c>
      <c r="FW126" s="94"/>
      <c r="FX126" s="94"/>
      <c r="FY126" s="94"/>
      <c r="FZ126" s="94">
        <f t="shared" si="363"/>
        <v>2005</v>
      </c>
      <c r="GA126">
        <f t="shared" si="364"/>
        <v>19.648269452818134</v>
      </c>
      <c r="GB126">
        <f t="shared" si="365"/>
        <v>19.617561711208591</v>
      </c>
      <c r="GV126">
        <f t="shared" si="366"/>
        <v>2005</v>
      </c>
      <c r="GW126">
        <f t="shared" si="367"/>
        <v>32.612922259004797</v>
      </c>
      <c r="GX126">
        <f t="shared" si="368"/>
        <v>31.181949803917952</v>
      </c>
    </row>
    <row r="127" spans="31:206" x14ac:dyDescent="0.2">
      <c r="AE127" s="94"/>
      <c r="AF127" s="94"/>
      <c r="AG127" s="94"/>
      <c r="AH127">
        <f t="shared" si="346"/>
        <v>15.234010201404976</v>
      </c>
      <c r="AI127">
        <f t="shared" si="347"/>
        <v>15.452315653284643</v>
      </c>
      <c r="BA127">
        <f t="shared" si="348"/>
        <v>2006</v>
      </c>
      <c r="BB127">
        <f t="shared" si="349"/>
        <v>49.255702815539614</v>
      </c>
      <c r="BC127">
        <f t="shared" si="350"/>
        <v>48.019917118461116</v>
      </c>
      <c r="BZ127" s="94"/>
      <c r="CA127" s="94"/>
      <c r="CB127" s="94"/>
      <c r="CC127" s="94">
        <f t="shared" si="351"/>
        <v>2006</v>
      </c>
      <c r="CD127">
        <f t="shared" si="352"/>
        <v>20.785470454272176</v>
      </c>
      <c r="CE127">
        <f t="shared" si="353"/>
        <v>20.85567045284624</v>
      </c>
      <c r="CX127">
        <f t="shared" si="354"/>
        <v>2006</v>
      </c>
      <c r="CY127">
        <f t="shared" si="355"/>
        <v>48.012954360839267</v>
      </c>
      <c r="CZ127">
        <f t="shared" si="356"/>
        <v>46.778364621847523</v>
      </c>
      <c r="DY127" s="94"/>
      <c r="DZ127" s="94"/>
      <c r="EA127" s="94"/>
      <c r="EB127" s="94">
        <f t="shared" si="357"/>
        <v>2006</v>
      </c>
      <c r="EC127">
        <f t="shared" si="358"/>
        <v>30.43684178821907</v>
      </c>
      <c r="ED127">
        <f t="shared" si="359"/>
        <v>30.24699237147674</v>
      </c>
      <c r="EW127">
        <f t="shared" si="360"/>
        <v>2006</v>
      </c>
      <c r="EX127">
        <f t="shared" si="361"/>
        <v>20.188816276348927</v>
      </c>
      <c r="EY127">
        <f t="shared" si="362"/>
        <v>19.061280125847727</v>
      </c>
      <c r="FW127" s="94"/>
      <c r="FX127" s="94"/>
      <c r="FY127" s="94"/>
      <c r="FZ127" s="94">
        <f t="shared" si="363"/>
        <v>2006</v>
      </c>
      <c r="GA127">
        <f t="shared" si="364"/>
        <v>19.855500868542105</v>
      </c>
      <c r="GB127">
        <f t="shared" si="365"/>
        <v>19.6203035560474</v>
      </c>
      <c r="GV127">
        <f t="shared" si="366"/>
        <v>2006</v>
      </c>
      <c r="GW127">
        <f t="shared" si="367"/>
        <v>31.032039005228537</v>
      </c>
      <c r="GX127">
        <f t="shared" si="368"/>
        <v>29.613256028105518</v>
      </c>
    </row>
    <row r="128" spans="31:206" x14ac:dyDescent="0.2">
      <c r="AE128" s="94"/>
      <c r="AF128" s="94"/>
      <c r="AG128" s="94"/>
      <c r="AH128">
        <f t="shared" si="346"/>
        <v>15.692873766995783</v>
      </c>
      <c r="AI128">
        <f t="shared" si="347"/>
        <v>15.753373381031929</v>
      </c>
      <c r="BA128">
        <f t="shared" si="348"/>
        <v>2007</v>
      </c>
      <c r="BB128">
        <f t="shared" si="349"/>
        <v>49.632870419878948</v>
      </c>
      <c r="BC128">
        <f t="shared" si="350"/>
        <v>47.816054141710893</v>
      </c>
      <c r="BZ128" s="94"/>
      <c r="CA128" s="94"/>
      <c r="CB128" s="94"/>
      <c r="CC128" s="94">
        <f t="shared" si="351"/>
        <v>2007</v>
      </c>
      <c r="CD128">
        <f t="shared" si="352"/>
        <v>21.208902904702573</v>
      </c>
      <c r="CE128">
        <f t="shared" si="353"/>
        <v>21.104546389098694</v>
      </c>
      <c r="CX128">
        <f t="shared" si="354"/>
        <v>2007</v>
      </c>
      <c r="CY128">
        <f t="shared" si="355"/>
        <v>49.13518253905815</v>
      </c>
      <c r="CZ128">
        <f t="shared" si="356"/>
        <v>47.641768379305006</v>
      </c>
      <c r="DY128" s="94"/>
      <c r="DZ128" s="94"/>
      <c r="EA128" s="94"/>
      <c r="EB128" s="94">
        <f t="shared" si="357"/>
        <v>2007</v>
      </c>
      <c r="EC128">
        <f t="shared" si="358"/>
        <v>30.267199258489004</v>
      </c>
      <c r="ED128">
        <f t="shared" si="359"/>
        <v>30.084117153344991</v>
      </c>
      <c r="EW128">
        <f t="shared" si="360"/>
        <v>2007</v>
      </c>
      <c r="EX128">
        <f t="shared" si="361"/>
        <v>20.292279975863135</v>
      </c>
      <c r="EY128">
        <f t="shared" si="362"/>
        <v>19.105828242495182</v>
      </c>
      <c r="FW128" s="94"/>
      <c r="FX128" s="94"/>
      <c r="FY128" s="94"/>
      <c r="FZ128" s="94">
        <f t="shared" si="363"/>
        <v>2007</v>
      </c>
      <c r="GA128">
        <f t="shared" si="364"/>
        <v>19.981242474869386</v>
      </c>
      <c r="GB128">
        <f t="shared" si="365"/>
        <v>19.800714310181579</v>
      </c>
      <c r="GV128">
        <f t="shared" si="366"/>
        <v>2007</v>
      </c>
      <c r="GW128">
        <f t="shared" si="367"/>
        <v>31.494965280437714</v>
      </c>
      <c r="GX128">
        <f t="shared" si="368"/>
        <v>30.066280052895586</v>
      </c>
    </row>
    <row r="129" spans="31:206" x14ac:dyDescent="0.2">
      <c r="AE129" s="94"/>
      <c r="AF129" s="94"/>
      <c r="AG129" s="94"/>
      <c r="AH129">
        <f t="shared" si="346"/>
        <v>15.308670551734743</v>
      </c>
      <c r="AI129">
        <f t="shared" si="347"/>
        <v>15.388126476714023</v>
      </c>
      <c r="BA129">
        <f t="shared" si="348"/>
        <v>2008</v>
      </c>
      <c r="BB129">
        <f t="shared" si="349"/>
        <v>50.413737415039968</v>
      </c>
      <c r="BC129">
        <f t="shared" si="350"/>
        <v>48.589785547688955</v>
      </c>
      <c r="BZ129" s="94"/>
      <c r="CA129" s="94"/>
      <c r="CB129" s="94"/>
      <c r="CC129" s="94">
        <f t="shared" si="351"/>
        <v>2008</v>
      </c>
      <c r="CD129">
        <f t="shared" si="352"/>
        <v>21.071640747128551</v>
      </c>
      <c r="CE129">
        <f t="shared" si="353"/>
        <v>20.997912780676895</v>
      </c>
      <c r="CX129">
        <f t="shared" si="354"/>
        <v>2008</v>
      </c>
      <c r="CY129">
        <f t="shared" si="355"/>
        <v>48.639050726853839</v>
      </c>
      <c r="CZ129">
        <f t="shared" si="356"/>
        <v>46.547976046661965</v>
      </c>
      <c r="DY129" s="94"/>
      <c r="DZ129" s="94"/>
      <c r="EA129" s="94"/>
      <c r="EB129" s="94">
        <f t="shared" si="357"/>
        <v>2008</v>
      </c>
      <c r="EC129">
        <f t="shared" si="358"/>
        <v>29.621296836599161</v>
      </c>
      <c r="ED129">
        <f t="shared" si="359"/>
        <v>29.695023926226469</v>
      </c>
      <c r="EW129">
        <f t="shared" si="360"/>
        <v>2008</v>
      </c>
      <c r="EX129">
        <f t="shared" si="361"/>
        <v>19.695964965776945</v>
      </c>
      <c r="EY129">
        <f t="shared" si="362"/>
        <v>18.399321900578339</v>
      </c>
      <c r="FW129" s="94"/>
      <c r="FX129" s="94"/>
      <c r="FY129" s="94"/>
      <c r="FZ129" s="94">
        <f t="shared" si="363"/>
        <v>2008</v>
      </c>
      <c r="GA129">
        <f t="shared" si="364"/>
        <v>19.89691104909258</v>
      </c>
      <c r="GB129">
        <f t="shared" si="365"/>
        <v>19.659589817549964</v>
      </c>
      <c r="GV129">
        <f t="shared" si="366"/>
        <v>2008</v>
      </c>
      <c r="GW129">
        <f t="shared" si="367"/>
        <v>31.746514733463794</v>
      </c>
      <c r="GX129">
        <f t="shared" si="368"/>
        <v>30.245557444962998</v>
      </c>
    </row>
    <row r="130" spans="31:206" x14ac:dyDescent="0.2">
      <c r="AE130" s="94"/>
      <c r="AF130" s="94"/>
      <c r="AG130" s="94"/>
      <c r="AH130">
        <f t="shared" si="346"/>
        <v>15.232425080754682</v>
      </c>
      <c r="AI130">
        <f t="shared" si="347"/>
        <v>15.328035399361678</v>
      </c>
      <c r="BA130">
        <f t="shared" si="348"/>
        <v>2009</v>
      </c>
      <c r="BB130">
        <f t="shared" si="349"/>
        <v>46.514447545291397</v>
      </c>
      <c r="BC130">
        <f t="shared" si="350"/>
        <v>44.639299268910449</v>
      </c>
      <c r="BZ130" s="94"/>
      <c r="CA130" s="94"/>
      <c r="CB130" s="94"/>
      <c r="CC130" s="94">
        <f t="shared" si="351"/>
        <v>2009</v>
      </c>
      <c r="CD130">
        <f t="shared" si="352"/>
        <v>20.933510487487954</v>
      </c>
      <c r="CE130">
        <f t="shared" si="353"/>
        <v>20.809050618804147</v>
      </c>
      <c r="CX130">
        <f t="shared" si="354"/>
        <v>2009</v>
      </c>
      <c r="CY130">
        <f t="shared" si="355"/>
        <v>46.976648437438328</v>
      </c>
      <c r="CZ130">
        <f t="shared" si="356"/>
        <v>45.137988011938006</v>
      </c>
      <c r="DY130" s="94"/>
      <c r="DZ130" s="94"/>
      <c r="EA130" s="94"/>
      <c r="EB130" s="94">
        <f t="shared" si="357"/>
        <v>2009</v>
      </c>
      <c r="EC130">
        <f t="shared" si="358"/>
        <v>29.058848491700246</v>
      </c>
      <c r="ED130">
        <f t="shared" si="359"/>
        <v>29.096325679140861</v>
      </c>
      <c r="EW130">
        <f t="shared" si="360"/>
        <v>2009</v>
      </c>
      <c r="EX130">
        <f t="shared" si="361"/>
        <v>19.421393582078359</v>
      </c>
      <c r="EY130">
        <f t="shared" si="362"/>
        <v>18.097937882004508</v>
      </c>
      <c r="FW130" s="94"/>
      <c r="FX130" s="94"/>
      <c r="FY130" s="94"/>
      <c r="FZ130" s="94">
        <f t="shared" si="363"/>
        <v>2009</v>
      </c>
      <c r="GA130">
        <f t="shared" si="364"/>
        <v>19.701970195426885</v>
      </c>
      <c r="GB130">
        <f t="shared" si="365"/>
        <v>19.497096721255463</v>
      </c>
      <c r="GV130">
        <f t="shared" si="366"/>
        <v>2009</v>
      </c>
      <c r="GW130">
        <f t="shared" si="367"/>
        <v>31.249403914459826</v>
      </c>
      <c r="GX130">
        <f t="shared" si="368"/>
        <v>29.792686159443939</v>
      </c>
    </row>
    <row r="131" spans="31:206" x14ac:dyDescent="0.2">
      <c r="EW131">
        <f t="shared" si="360"/>
        <v>2010</v>
      </c>
      <c r="EX131">
        <f t="shared" si="361"/>
        <v>19.327568013106795</v>
      </c>
      <c r="EY131">
        <f t="shared" si="362"/>
        <v>17.567260556773455</v>
      </c>
    </row>
    <row r="132" spans="31:206" x14ac:dyDescent="0.2">
      <c r="EW132">
        <f t="shared" si="360"/>
        <v>2011</v>
      </c>
      <c r="EX132">
        <f t="shared" si="361"/>
        <v>19.227000215569195</v>
      </c>
      <c r="EY132">
        <f t="shared" si="362"/>
        <v>18.142172672875468</v>
      </c>
    </row>
  </sheetData>
  <mergeCells count="3">
    <mergeCell ref="C48:D48"/>
    <mergeCell ref="E48:F48"/>
    <mergeCell ref="IO6:IP6"/>
  </mergeCells>
  <phoneticPr fontId="0" type="noConversion"/>
  <pageMargins left="0.75" right="0.75" top="1" bottom="1" header="0.5" footer="0.5"/>
  <pageSetup orientation="portrait" r:id="rId1"/>
  <headerFooter alignWithMargins="0"/>
  <drawing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K77"/>
  <sheetViews>
    <sheetView showGridLines="0" workbookViewId="0">
      <selection sqref="A1:K1"/>
    </sheetView>
  </sheetViews>
  <sheetFormatPr defaultColWidth="9.140625" defaultRowHeight="15" x14ac:dyDescent="0.25"/>
  <cols>
    <col min="1" max="1" width="5.85546875" style="268" customWidth="1"/>
    <col min="2" max="3" width="7" style="268" customWidth="1"/>
    <col min="4" max="4" width="9.140625" style="268"/>
    <col min="5" max="5" width="9.42578125" style="268" customWidth="1"/>
    <col min="6" max="6" width="12.28515625" style="268" customWidth="1"/>
    <col min="7" max="7" width="16" style="268" customWidth="1"/>
    <col min="8" max="8" width="16.5703125" style="268" customWidth="1"/>
    <col min="9" max="9" width="14.140625" style="268" customWidth="1"/>
    <col min="10" max="11" width="12.5703125" style="268" customWidth="1"/>
    <col min="12" max="16384" width="9.140625" style="268"/>
  </cols>
  <sheetData>
    <row r="1" spans="1:11" ht="15.75" customHeight="1" x14ac:dyDescent="0.25">
      <c r="A1" s="964" t="s">
        <v>598</v>
      </c>
      <c r="B1" s="965"/>
      <c r="C1" s="965"/>
      <c r="D1" s="965"/>
      <c r="E1" s="965"/>
      <c r="F1" s="965"/>
      <c r="G1" s="965"/>
      <c r="H1" s="965"/>
      <c r="I1" s="965"/>
      <c r="J1" s="965"/>
      <c r="K1" s="966"/>
    </row>
    <row r="2" spans="1:11" x14ac:dyDescent="0.25">
      <c r="A2" s="858" t="s">
        <v>63</v>
      </c>
      <c r="B2" s="269" t="s">
        <v>169</v>
      </c>
      <c r="C2" s="269" t="s">
        <v>170</v>
      </c>
      <c r="D2" s="269" t="s">
        <v>462</v>
      </c>
      <c r="E2" s="269" t="s">
        <v>463</v>
      </c>
      <c r="F2" s="269" t="s">
        <v>24</v>
      </c>
      <c r="G2" s="269" t="s">
        <v>464</v>
      </c>
      <c r="H2" s="269" t="s">
        <v>465</v>
      </c>
      <c r="I2" s="858" t="s">
        <v>171</v>
      </c>
      <c r="J2" s="858" t="s">
        <v>586</v>
      </c>
      <c r="K2" s="269" t="s">
        <v>172</v>
      </c>
    </row>
    <row r="3" spans="1:11" x14ac:dyDescent="0.25">
      <c r="A3" s="860"/>
      <c r="B3" s="270" t="s">
        <v>173</v>
      </c>
      <c r="C3" s="270" t="s">
        <v>174</v>
      </c>
      <c r="D3" s="270" t="s">
        <v>48</v>
      </c>
      <c r="E3" s="270" t="s">
        <v>48</v>
      </c>
      <c r="F3" s="270" t="s">
        <v>174</v>
      </c>
      <c r="G3" s="270" t="s">
        <v>48</v>
      </c>
      <c r="H3" s="270" t="s">
        <v>48</v>
      </c>
      <c r="I3" s="860"/>
      <c r="J3" s="860"/>
      <c r="K3" s="270" t="s">
        <v>587</v>
      </c>
    </row>
    <row r="4" spans="1:11" x14ac:dyDescent="0.25">
      <c r="A4" s="271" t="s">
        <v>466</v>
      </c>
      <c r="B4" s="276">
        <v>654</v>
      </c>
      <c r="C4" s="276">
        <v>901</v>
      </c>
      <c r="D4" s="276">
        <v>949</v>
      </c>
      <c r="E4" s="272">
        <v>1038</v>
      </c>
      <c r="F4" s="272">
        <v>2128</v>
      </c>
      <c r="G4" s="272">
        <v>1776</v>
      </c>
      <c r="H4" s="272">
        <v>2510</v>
      </c>
      <c r="I4" s="272">
        <v>1198</v>
      </c>
      <c r="J4" s="276">
        <v>593</v>
      </c>
      <c r="K4" s="272">
        <v>1318</v>
      </c>
    </row>
    <row r="5" spans="1:11" x14ac:dyDescent="0.25">
      <c r="A5" s="271" t="s">
        <v>467</v>
      </c>
      <c r="B5" s="276">
        <v>353</v>
      </c>
      <c r="C5" s="276">
        <v>542</v>
      </c>
      <c r="D5" s="276">
        <v>602</v>
      </c>
      <c r="E5" s="276">
        <v>729</v>
      </c>
      <c r="F5" s="272">
        <v>1919</v>
      </c>
      <c r="G5" s="272">
        <v>1568</v>
      </c>
      <c r="H5" s="272">
        <v>2473</v>
      </c>
      <c r="I5" s="272">
        <v>1120</v>
      </c>
      <c r="J5" s="276">
        <v>597</v>
      </c>
      <c r="K5" s="272">
        <v>1110</v>
      </c>
    </row>
    <row r="6" spans="1:11" x14ac:dyDescent="0.25">
      <c r="A6" s="273" t="s">
        <v>468</v>
      </c>
      <c r="B6" s="277">
        <v>400</v>
      </c>
      <c r="C6" s="277">
        <v>653</v>
      </c>
      <c r="D6" s="277">
        <v>644</v>
      </c>
      <c r="E6" s="277">
        <v>777</v>
      </c>
      <c r="F6" s="274">
        <v>2028</v>
      </c>
      <c r="G6" s="274">
        <v>1781</v>
      </c>
      <c r="H6" s="274">
        <v>2684</v>
      </c>
      <c r="I6" s="274">
        <v>1137</v>
      </c>
      <c r="J6" s="277">
        <v>593</v>
      </c>
      <c r="K6" s="274">
        <v>1195</v>
      </c>
    </row>
    <row r="7" spans="1:11" x14ac:dyDescent="0.25">
      <c r="A7" s="271" t="s">
        <v>469</v>
      </c>
      <c r="B7" s="276">
        <v>581</v>
      </c>
      <c r="C7" s="276">
        <v>825</v>
      </c>
      <c r="D7" s="276">
        <v>897</v>
      </c>
      <c r="E7" s="272">
        <v>1109</v>
      </c>
      <c r="F7" s="272">
        <v>2097</v>
      </c>
      <c r="G7" s="272">
        <v>1864</v>
      </c>
      <c r="H7" s="272">
        <v>2543</v>
      </c>
      <c r="I7" s="272">
        <v>1278</v>
      </c>
      <c r="J7" s="276">
        <v>657</v>
      </c>
      <c r="K7" s="272">
        <v>1318</v>
      </c>
    </row>
    <row r="8" spans="1:11" x14ac:dyDescent="0.25">
      <c r="A8" s="271" t="s">
        <v>470</v>
      </c>
      <c r="B8" s="276">
        <v>441</v>
      </c>
      <c r="C8" s="276">
        <v>768</v>
      </c>
      <c r="D8" s="276">
        <v>945</v>
      </c>
      <c r="E8" s="272">
        <v>1183</v>
      </c>
      <c r="F8" s="272">
        <v>2137</v>
      </c>
      <c r="G8" s="272">
        <v>1893</v>
      </c>
      <c r="H8" s="272">
        <v>2727</v>
      </c>
      <c r="I8" s="272">
        <v>1193</v>
      </c>
      <c r="J8" s="276">
        <v>571</v>
      </c>
      <c r="K8" s="272">
        <v>1326</v>
      </c>
    </row>
    <row r="9" spans="1:11" x14ac:dyDescent="0.25">
      <c r="A9" s="273" t="s">
        <v>471</v>
      </c>
      <c r="B9" s="277">
        <v>303</v>
      </c>
      <c r="C9" s="277">
        <v>646</v>
      </c>
      <c r="D9" s="277">
        <v>858</v>
      </c>
      <c r="E9" s="274">
        <v>1250</v>
      </c>
      <c r="F9" s="274">
        <v>2082</v>
      </c>
      <c r="G9" s="274">
        <v>1998</v>
      </c>
      <c r="H9" s="274">
        <v>2907</v>
      </c>
      <c r="I9" s="274">
        <v>1292</v>
      </c>
      <c r="J9" s="277">
        <v>590</v>
      </c>
      <c r="K9" s="274">
        <v>1315</v>
      </c>
    </row>
    <row r="10" spans="1:11" x14ac:dyDescent="0.25">
      <c r="A10" s="271" t="s">
        <v>472</v>
      </c>
      <c r="B10" s="276">
        <v>602</v>
      </c>
      <c r="C10" s="276">
        <v>934</v>
      </c>
      <c r="D10" s="272">
        <v>1043</v>
      </c>
      <c r="E10" s="272">
        <v>1238</v>
      </c>
      <c r="F10" s="272">
        <v>2045</v>
      </c>
      <c r="G10" s="272">
        <v>1791</v>
      </c>
      <c r="H10" s="272">
        <v>2643</v>
      </c>
      <c r="I10" s="272">
        <v>1124</v>
      </c>
      <c r="J10" s="276">
        <v>560</v>
      </c>
      <c r="K10" s="272">
        <v>1344</v>
      </c>
    </row>
    <row r="11" spans="1:11" x14ac:dyDescent="0.25">
      <c r="A11" s="271" t="s">
        <v>473</v>
      </c>
      <c r="B11" s="276">
        <v>336</v>
      </c>
      <c r="C11" s="276">
        <v>566</v>
      </c>
      <c r="D11" s="276">
        <v>750</v>
      </c>
      <c r="E11" s="272">
        <v>1155</v>
      </c>
      <c r="F11" s="272">
        <v>1913</v>
      </c>
      <c r="G11" s="272">
        <v>1685</v>
      </c>
      <c r="H11" s="272">
        <v>2833</v>
      </c>
      <c r="I11" s="272">
        <v>1247</v>
      </c>
      <c r="J11" s="276">
        <v>596</v>
      </c>
      <c r="K11" s="272">
        <v>1221</v>
      </c>
    </row>
    <row r="12" spans="1:11" x14ac:dyDescent="0.25">
      <c r="A12" s="273" t="s">
        <v>474</v>
      </c>
      <c r="B12" s="277">
        <v>428</v>
      </c>
      <c r="C12" s="277">
        <v>738</v>
      </c>
      <c r="D12" s="277">
        <v>754</v>
      </c>
      <c r="E12" s="274">
        <v>1004</v>
      </c>
      <c r="F12" s="274">
        <v>2050</v>
      </c>
      <c r="G12" s="274">
        <v>1692</v>
      </c>
      <c r="H12" s="274">
        <v>2465</v>
      </c>
      <c r="I12" s="274">
        <v>1155</v>
      </c>
      <c r="J12" s="277">
        <v>660</v>
      </c>
      <c r="K12" s="274">
        <v>1230</v>
      </c>
    </row>
    <row r="13" spans="1:11" x14ac:dyDescent="0.25">
      <c r="A13" s="271" t="s">
        <v>475</v>
      </c>
      <c r="B13" s="276">
        <v>344</v>
      </c>
      <c r="C13" s="276">
        <v>592</v>
      </c>
      <c r="D13" s="276">
        <v>638</v>
      </c>
      <c r="E13" s="276">
        <v>878</v>
      </c>
      <c r="F13" s="272">
        <v>1922</v>
      </c>
      <c r="G13" s="272">
        <v>1582</v>
      </c>
      <c r="H13" s="272">
        <v>2517</v>
      </c>
      <c r="I13" s="272">
        <v>1328</v>
      </c>
      <c r="J13" s="276">
        <v>836</v>
      </c>
      <c r="K13" s="272">
        <v>1189</v>
      </c>
    </row>
    <row r="14" spans="1:11" x14ac:dyDescent="0.25">
      <c r="A14" s="271" t="s">
        <v>476</v>
      </c>
      <c r="B14" s="276">
        <v>532</v>
      </c>
      <c r="C14" s="276">
        <v>903</v>
      </c>
      <c r="D14" s="276">
        <v>997</v>
      </c>
      <c r="E14" s="272">
        <v>1083</v>
      </c>
      <c r="F14" s="272">
        <v>2128</v>
      </c>
      <c r="G14" s="272">
        <v>1745</v>
      </c>
      <c r="H14" s="272">
        <v>2456</v>
      </c>
      <c r="I14" s="272">
        <v>1258</v>
      </c>
      <c r="J14" s="276">
        <v>776</v>
      </c>
      <c r="K14" s="272">
        <v>1348</v>
      </c>
    </row>
    <row r="15" spans="1:11" x14ac:dyDescent="0.25">
      <c r="A15" s="273" t="s">
        <v>477</v>
      </c>
      <c r="B15" s="277">
        <v>368</v>
      </c>
      <c r="C15" s="277">
        <v>640</v>
      </c>
      <c r="D15" s="277">
        <v>722</v>
      </c>
      <c r="E15" s="277">
        <v>961</v>
      </c>
      <c r="F15" s="274">
        <v>1926</v>
      </c>
      <c r="G15" s="274">
        <v>1613</v>
      </c>
      <c r="H15" s="274">
        <v>2492</v>
      </c>
      <c r="I15" s="274">
        <v>1308</v>
      </c>
      <c r="J15" s="277">
        <v>770</v>
      </c>
      <c r="K15" s="274">
        <v>1206</v>
      </c>
    </row>
    <row r="16" spans="1:11" x14ac:dyDescent="0.25">
      <c r="A16" s="271" t="s">
        <v>478</v>
      </c>
      <c r="B16" s="276">
        <v>482</v>
      </c>
      <c r="C16" s="276">
        <v>787</v>
      </c>
      <c r="D16" s="276">
        <v>745</v>
      </c>
      <c r="E16" s="276">
        <v>867</v>
      </c>
      <c r="F16" s="272">
        <v>1888</v>
      </c>
      <c r="G16" s="272">
        <v>1370</v>
      </c>
      <c r="H16" s="272">
        <v>2230</v>
      </c>
      <c r="I16" s="272">
        <v>1223</v>
      </c>
      <c r="J16" s="276">
        <v>709</v>
      </c>
      <c r="K16" s="272">
        <v>1168</v>
      </c>
    </row>
    <row r="17" spans="1:11" x14ac:dyDescent="0.25">
      <c r="A17" s="271" t="s">
        <v>479</v>
      </c>
      <c r="B17" s="276">
        <v>264</v>
      </c>
      <c r="C17" s="276">
        <v>561</v>
      </c>
      <c r="D17" s="276">
        <v>742</v>
      </c>
      <c r="E17" s="276">
        <v>974</v>
      </c>
      <c r="F17" s="272">
        <v>1908</v>
      </c>
      <c r="G17" s="272">
        <v>1738</v>
      </c>
      <c r="H17" s="272">
        <v>2700</v>
      </c>
      <c r="I17" s="272">
        <v>1147</v>
      </c>
      <c r="J17" s="276">
        <v>559</v>
      </c>
      <c r="K17" s="272">
        <v>1179</v>
      </c>
    </row>
    <row r="18" spans="1:11" x14ac:dyDescent="0.25">
      <c r="A18" s="273" t="s">
        <v>480</v>
      </c>
      <c r="B18" s="277">
        <v>373</v>
      </c>
      <c r="C18" s="277">
        <v>571</v>
      </c>
      <c r="D18" s="277">
        <v>712</v>
      </c>
      <c r="E18" s="274">
        <v>1196</v>
      </c>
      <c r="F18" s="274">
        <v>1812</v>
      </c>
      <c r="G18" s="274">
        <v>1580</v>
      </c>
      <c r="H18" s="274">
        <v>2899</v>
      </c>
      <c r="I18" s="274">
        <v>1235</v>
      </c>
      <c r="J18" s="277">
        <v>605</v>
      </c>
      <c r="K18" s="274">
        <v>1204</v>
      </c>
    </row>
    <row r="19" spans="1:11" x14ac:dyDescent="0.25">
      <c r="A19" s="271" t="s">
        <v>481</v>
      </c>
      <c r="B19" s="276">
        <v>312</v>
      </c>
      <c r="C19" s="276">
        <v>634</v>
      </c>
      <c r="D19" s="276">
        <v>787</v>
      </c>
      <c r="E19" s="272">
        <v>1030</v>
      </c>
      <c r="F19" s="272">
        <v>1905</v>
      </c>
      <c r="G19" s="272">
        <v>1591</v>
      </c>
      <c r="H19" s="272">
        <v>2608</v>
      </c>
      <c r="I19" s="272">
        <v>1095</v>
      </c>
      <c r="J19" s="276">
        <v>574</v>
      </c>
      <c r="K19" s="272">
        <v>1185</v>
      </c>
    </row>
    <row r="20" spans="1:11" x14ac:dyDescent="0.25">
      <c r="A20" s="271" t="s">
        <v>482</v>
      </c>
      <c r="B20" s="276">
        <v>352</v>
      </c>
      <c r="C20" s="276">
        <v>638</v>
      </c>
      <c r="D20" s="276">
        <v>688</v>
      </c>
      <c r="E20" s="276">
        <v>914</v>
      </c>
      <c r="F20" s="272">
        <v>1931</v>
      </c>
      <c r="G20" s="272">
        <v>1634</v>
      </c>
      <c r="H20" s="272">
        <v>2579</v>
      </c>
      <c r="I20" s="276">
        <v>961</v>
      </c>
      <c r="J20" s="276">
        <v>542</v>
      </c>
      <c r="K20" s="272">
        <v>1153</v>
      </c>
    </row>
    <row r="21" spans="1:11" x14ac:dyDescent="0.25">
      <c r="A21" s="273" t="s">
        <v>483</v>
      </c>
      <c r="B21" s="277">
        <v>421</v>
      </c>
      <c r="C21" s="277">
        <v>731</v>
      </c>
      <c r="D21" s="277">
        <v>724</v>
      </c>
      <c r="E21" s="277">
        <v>919</v>
      </c>
      <c r="F21" s="274">
        <v>1788</v>
      </c>
      <c r="G21" s="274">
        <v>1440</v>
      </c>
      <c r="H21" s="274">
        <v>2309</v>
      </c>
      <c r="I21" s="274">
        <v>1239</v>
      </c>
      <c r="J21" s="277">
        <v>680</v>
      </c>
      <c r="K21" s="274">
        <v>1148</v>
      </c>
    </row>
    <row r="22" spans="1:11" x14ac:dyDescent="0.25">
      <c r="A22" s="271" t="s">
        <v>484</v>
      </c>
      <c r="B22" s="276">
        <v>420</v>
      </c>
      <c r="C22" s="276">
        <v>602</v>
      </c>
      <c r="D22" s="276">
        <v>548</v>
      </c>
      <c r="E22" s="276">
        <v>713</v>
      </c>
      <c r="F22" s="272">
        <v>1697</v>
      </c>
      <c r="G22" s="272">
        <v>1257</v>
      </c>
      <c r="H22" s="272">
        <v>2385</v>
      </c>
      <c r="I22" s="272">
        <v>1120</v>
      </c>
      <c r="J22" s="276">
        <v>817</v>
      </c>
      <c r="K22" s="272">
        <v>1077</v>
      </c>
    </row>
    <row r="23" spans="1:11" x14ac:dyDescent="0.25">
      <c r="A23" s="271" t="s">
        <v>485</v>
      </c>
      <c r="B23" s="276">
        <v>410</v>
      </c>
      <c r="C23" s="276">
        <v>725</v>
      </c>
      <c r="D23" s="276">
        <v>740</v>
      </c>
      <c r="E23" s="276">
        <v>902</v>
      </c>
      <c r="F23" s="272">
        <v>1842</v>
      </c>
      <c r="G23" s="272">
        <v>1517</v>
      </c>
      <c r="H23" s="272">
        <v>2247</v>
      </c>
      <c r="I23" s="272">
        <v>1015</v>
      </c>
      <c r="J23" s="276">
        <v>632</v>
      </c>
      <c r="K23" s="272">
        <v>1137</v>
      </c>
    </row>
    <row r="24" spans="1:11" x14ac:dyDescent="0.25">
      <c r="A24" s="273" t="s">
        <v>486</v>
      </c>
      <c r="B24" s="277">
        <v>447</v>
      </c>
      <c r="C24" s="277">
        <v>706</v>
      </c>
      <c r="D24" s="277">
        <v>701</v>
      </c>
      <c r="E24" s="277">
        <v>940</v>
      </c>
      <c r="F24" s="274">
        <v>1887</v>
      </c>
      <c r="G24" s="274">
        <v>1572</v>
      </c>
      <c r="H24" s="274">
        <v>2505</v>
      </c>
      <c r="I24" s="274">
        <v>1228</v>
      </c>
      <c r="J24" s="277">
        <v>680</v>
      </c>
      <c r="K24" s="274">
        <v>1190</v>
      </c>
    </row>
    <row r="25" spans="1:11" x14ac:dyDescent="0.25">
      <c r="A25" s="271" t="s">
        <v>487</v>
      </c>
      <c r="B25" s="276">
        <v>479</v>
      </c>
      <c r="C25" s="276">
        <v>779</v>
      </c>
      <c r="D25" s="276">
        <v>827</v>
      </c>
      <c r="E25" s="272">
        <v>1066</v>
      </c>
      <c r="F25" s="272">
        <v>2007</v>
      </c>
      <c r="G25" s="272">
        <v>1662</v>
      </c>
      <c r="H25" s="272">
        <v>2375</v>
      </c>
      <c r="I25" s="272">
        <v>1163</v>
      </c>
      <c r="J25" s="276">
        <v>689</v>
      </c>
      <c r="K25" s="272">
        <v>1242</v>
      </c>
    </row>
    <row r="26" spans="1:11" x14ac:dyDescent="0.25">
      <c r="A26" s="271" t="s">
        <v>488</v>
      </c>
      <c r="B26" s="276">
        <v>465</v>
      </c>
      <c r="C26" s="276">
        <v>730</v>
      </c>
      <c r="D26" s="276">
        <v>783</v>
      </c>
      <c r="E26" s="276">
        <v>960</v>
      </c>
      <c r="F26" s="272">
        <v>1932</v>
      </c>
      <c r="G26" s="272">
        <v>1577</v>
      </c>
      <c r="H26" s="272">
        <v>2448</v>
      </c>
      <c r="I26" s="272">
        <v>1074</v>
      </c>
      <c r="J26" s="276">
        <v>685</v>
      </c>
      <c r="K26" s="272">
        <v>1204</v>
      </c>
    </row>
    <row r="27" spans="1:11" x14ac:dyDescent="0.25">
      <c r="A27" s="273" t="s">
        <v>489</v>
      </c>
      <c r="B27" s="277">
        <v>364</v>
      </c>
      <c r="C27" s="277">
        <v>614</v>
      </c>
      <c r="D27" s="277">
        <v>643</v>
      </c>
      <c r="E27" s="277">
        <v>908</v>
      </c>
      <c r="F27" s="274">
        <v>1843</v>
      </c>
      <c r="G27" s="274">
        <v>1525</v>
      </c>
      <c r="H27" s="274">
        <v>2513</v>
      </c>
      <c r="I27" s="274">
        <v>1141</v>
      </c>
      <c r="J27" s="277">
        <v>698</v>
      </c>
      <c r="K27" s="274">
        <v>1146</v>
      </c>
    </row>
    <row r="28" spans="1:11" x14ac:dyDescent="0.25">
      <c r="A28" s="271" t="s">
        <v>490</v>
      </c>
      <c r="B28" s="276">
        <v>551</v>
      </c>
      <c r="C28" s="276">
        <v>830</v>
      </c>
      <c r="D28" s="276">
        <v>864</v>
      </c>
      <c r="E28" s="272">
        <v>1009</v>
      </c>
      <c r="F28" s="272">
        <v>2000</v>
      </c>
      <c r="G28" s="272">
        <v>1665</v>
      </c>
      <c r="H28" s="272">
        <v>2359</v>
      </c>
      <c r="I28" s="272">
        <v>1123</v>
      </c>
      <c r="J28" s="276">
        <v>624</v>
      </c>
      <c r="K28" s="272">
        <v>1241</v>
      </c>
    </row>
    <row r="29" spans="1:11" x14ac:dyDescent="0.25">
      <c r="A29" s="271" t="s">
        <v>491</v>
      </c>
      <c r="B29" s="276">
        <v>393</v>
      </c>
      <c r="C29" s="276">
        <v>614</v>
      </c>
      <c r="D29" s="276">
        <v>626</v>
      </c>
      <c r="E29" s="276">
        <v>878</v>
      </c>
      <c r="F29" s="272">
        <v>1842</v>
      </c>
      <c r="G29" s="272">
        <v>1382</v>
      </c>
      <c r="H29" s="272">
        <v>2342</v>
      </c>
      <c r="I29" s="272">
        <v>1188</v>
      </c>
      <c r="J29" s="276">
        <v>690</v>
      </c>
      <c r="K29" s="272">
        <v>1117</v>
      </c>
    </row>
    <row r="30" spans="1:11" x14ac:dyDescent="0.25">
      <c r="A30" s="273" t="s">
        <v>492</v>
      </c>
      <c r="B30" s="277">
        <v>467</v>
      </c>
      <c r="C30" s="277">
        <v>708</v>
      </c>
      <c r="D30" s="277">
        <v>788</v>
      </c>
      <c r="E30" s="274">
        <v>1003</v>
      </c>
      <c r="F30" s="274">
        <v>2011</v>
      </c>
      <c r="G30" s="274">
        <v>1520</v>
      </c>
      <c r="H30" s="274">
        <v>2261</v>
      </c>
      <c r="I30" s="274">
        <v>1031</v>
      </c>
      <c r="J30" s="277">
        <v>547</v>
      </c>
      <c r="K30" s="274">
        <v>1172</v>
      </c>
    </row>
    <row r="31" spans="1:11" x14ac:dyDescent="0.25">
      <c r="A31" s="271" t="s">
        <v>493</v>
      </c>
      <c r="B31" s="276">
        <v>402</v>
      </c>
      <c r="C31" s="276">
        <v>597</v>
      </c>
      <c r="D31" s="276">
        <v>619</v>
      </c>
      <c r="E31" s="276">
        <v>939</v>
      </c>
      <c r="F31" s="272">
        <v>1675</v>
      </c>
      <c r="G31" s="272">
        <v>1232</v>
      </c>
      <c r="H31" s="272">
        <v>2035</v>
      </c>
      <c r="I31" s="272">
        <v>1058</v>
      </c>
      <c r="J31" s="276">
        <v>620</v>
      </c>
      <c r="K31" s="272">
        <v>1029</v>
      </c>
    </row>
    <row r="32" spans="1:11" x14ac:dyDescent="0.25">
      <c r="A32" s="271" t="s">
        <v>494</v>
      </c>
      <c r="B32" s="276">
        <v>407</v>
      </c>
      <c r="C32" s="276">
        <v>689</v>
      </c>
      <c r="D32" s="276">
        <v>823</v>
      </c>
      <c r="E32" s="272">
        <v>1122</v>
      </c>
      <c r="F32" s="272">
        <v>2020</v>
      </c>
      <c r="G32" s="272">
        <v>1808</v>
      </c>
      <c r="H32" s="272">
        <v>2720</v>
      </c>
      <c r="I32" s="272">
        <v>1256</v>
      </c>
      <c r="J32" s="276">
        <v>715</v>
      </c>
      <c r="K32" s="272">
        <v>1285</v>
      </c>
    </row>
    <row r="33" spans="1:11" x14ac:dyDescent="0.25">
      <c r="A33" s="273" t="s">
        <v>495</v>
      </c>
      <c r="B33" s="277">
        <v>378</v>
      </c>
      <c r="C33" s="277">
        <v>615</v>
      </c>
      <c r="D33" s="277">
        <v>741</v>
      </c>
      <c r="E33" s="274">
        <v>1027</v>
      </c>
      <c r="F33" s="274">
        <v>1972</v>
      </c>
      <c r="G33" s="274">
        <v>1685</v>
      </c>
      <c r="H33" s="274">
        <v>2638</v>
      </c>
      <c r="I33" s="274">
        <v>1174</v>
      </c>
      <c r="J33" s="277">
        <v>738</v>
      </c>
      <c r="K33" s="274">
        <v>1226</v>
      </c>
    </row>
    <row r="34" spans="1:11" x14ac:dyDescent="0.25">
      <c r="A34" s="271" t="s">
        <v>496</v>
      </c>
      <c r="B34" s="276">
        <v>434</v>
      </c>
      <c r="C34" s="276">
        <v>588</v>
      </c>
      <c r="D34" s="276">
        <v>618</v>
      </c>
      <c r="E34" s="276">
        <v>871</v>
      </c>
      <c r="F34" s="272">
        <v>1833</v>
      </c>
      <c r="G34" s="272">
        <v>1412</v>
      </c>
      <c r="H34" s="272">
        <v>2242</v>
      </c>
      <c r="I34" s="272">
        <v>1164</v>
      </c>
      <c r="J34" s="276">
        <v>770</v>
      </c>
      <c r="K34" s="272">
        <v>1113</v>
      </c>
    </row>
    <row r="35" spans="1:11" x14ac:dyDescent="0.25">
      <c r="A35" s="271" t="s">
        <v>497</v>
      </c>
      <c r="B35" s="276">
        <v>487</v>
      </c>
      <c r="C35" s="276">
        <v>793</v>
      </c>
      <c r="D35" s="276">
        <v>816</v>
      </c>
      <c r="E35" s="272">
        <v>1217</v>
      </c>
      <c r="F35" s="272">
        <v>2075</v>
      </c>
      <c r="G35" s="272">
        <v>1834</v>
      </c>
      <c r="H35" s="272">
        <v>2734</v>
      </c>
      <c r="I35" s="272">
        <v>1202</v>
      </c>
      <c r="J35" s="276">
        <v>658</v>
      </c>
      <c r="K35" s="272">
        <v>1313</v>
      </c>
    </row>
    <row r="36" spans="1:11" x14ac:dyDescent="0.25">
      <c r="A36" s="273" t="s">
        <v>498</v>
      </c>
      <c r="B36" s="277">
        <v>436</v>
      </c>
      <c r="C36" s="277">
        <v>657</v>
      </c>
      <c r="D36" s="277">
        <v>658</v>
      </c>
      <c r="E36" s="277">
        <v>924</v>
      </c>
      <c r="F36" s="274">
        <v>1889</v>
      </c>
      <c r="G36" s="274">
        <v>1576</v>
      </c>
      <c r="H36" s="274">
        <v>2498</v>
      </c>
      <c r="I36" s="274">
        <v>1331</v>
      </c>
      <c r="J36" s="277">
        <v>876</v>
      </c>
      <c r="K36" s="274">
        <v>1209</v>
      </c>
    </row>
    <row r="37" spans="1:11" x14ac:dyDescent="0.25">
      <c r="A37" s="271" t="s">
        <v>499</v>
      </c>
      <c r="B37" s="276">
        <v>321</v>
      </c>
      <c r="C37" s="276">
        <v>541</v>
      </c>
      <c r="D37" s="276">
        <v>643</v>
      </c>
      <c r="E37" s="276">
        <v>859</v>
      </c>
      <c r="F37" s="272">
        <v>1958</v>
      </c>
      <c r="G37" s="272">
        <v>1537</v>
      </c>
      <c r="H37" s="272">
        <v>2502</v>
      </c>
      <c r="I37" s="272">
        <v>1121</v>
      </c>
      <c r="J37" s="276">
        <v>619</v>
      </c>
      <c r="K37" s="272">
        <v>1136</v>
      </c>
    </row>
    <row r="38" spans="1:11" x14ac:dyDescent="0.25">
      <c r="A38" s="271" t="s">
        <v>500</v>
      </c>
      <c r="B38" s="276">
        <v>538</v>
      </c>
      <c r="C38" s="276">
        <v>799</v>
      </c>
      <c r="D38" s="276">
        <v>934</v>
      </c>
      <c r="E38" s="272">
        <v>1178</v>
      </c>
      <c r="F38" s="272">
        <v>1925</v>
      </c>
      <c r="G38" s="272">
        <v>1579</v>
      </c>
      <c r="H38" s="272">
        <v>2288</v>
      </c>
      <c r="I38" s="272">
        <v>1174</v>
      </c>
      <c r="J38" s="276">
        <v>776</v>
      </c>
      <c r="K38" s="272">
        <v>1260</v>
      </c>
    </row>
    <row r="39" spans="1:11" x14ac:dyDescent="0.25">
      <c r="A39" s="273" t="s">
        <v>501</v>
      </c>
      <c r="B39" s="277">
        <v>468</v>
      </c>
      <c r="C39" s="277">
        <v>649</v>
      </c>
      <c r="D39" s="277">
        <v>724</v>
      </c>
      <c r="E39" s="277">
        <v>955</v>
      </c>
      <c r="F39" s="274">
        <v>1865</v>
      </c>
      <c r="G39" s="274">
        <v>1508</v>
      </c>
      <c r="H39" s="274">
        <v>2469</v>
      </c>
      <c r="I39" s="274">
        <v>1190</v>
      </c>
      <c r="J39" s="277">
        <v>956</v>
      </c>
      <c r="K39" s="274">
        <v>1214</v>
      </c>
    </row>
    <row r="40" spans="1:11" x14ac:dyDescent="0.25">
      <c r="A40" s="271" t="s">
        <v>502</v>
      </c>
      <c r="B40" s="276">
        <v>372</v>
      </c>
      <c r="C40" s="276">
        <v>627</v>
      </c>
      <c r="D40" s="276">
        <v>643</v>
      </c>
      <c r="E40" s="276">
        <v>830</v>
      </c>
      <c r="F40" s="272">
        <v>2004</v>
      </c>
      <c r="G40" s="272">
        <v>1596</v>
      </c>
      <c r="H40" s="272">
        <v>2599</v>
      </c>
      <c r="I40" s="272">
        <v>1210</v>
      </c>
      <c r="J40" s="276">
        <v>737</v>
      </c>
      <c r="K40" s="272">
        <v>1194</v>
      </c>
    </row>
    <row r="41" spans="1:11" x14ac:dyDescent="0.25">
      <c r="A41" s="271" t="s">
        <v>503</v>
      </c>
      <c r="B41" s="276">
        <v>301</v>
      </c>
      <c r="C41" s="276">
        <v>626</v>
      </c>
      <c r="D41" s="276">
        <v>738</v>
      </c>
      <c r="E41" s="272">
        <v>1021</v>
      </c>
      <c r="F41" s="272">
        <v>2149</v>
      </c>
      <c r="G41" s="272">
        <v>1792</v>
      </c>
      <c r="H41" s="272">
        <v>2618</v>
      </c>
      <c r="I41" s="272">
        <v>1188</v>
      </c>
      <c r="J41" s="276">
        <v>664</v>
      </c>
      <c r="K41" s="272">
        <v>1249</v>
      </c>
    </row>
    <row r="42" spans="1:11" x14ac:dyDescent="0.25">
      <c r="A42" s="273" t="s">
        <v>504</v>
      </c>
      <c r="B42" s="277">
        <v>406</v>
      </c>
      <c r="C42" s="277">
        <v>729</v>
      </c>
      <c r="D42" s="277">
        <v>918</v>
      </c>
      <c r="E42" s="274">
        <v>1115</v>
      </c>
      <c r="F42" s="274">
        <v>2067</v>
      </c>
      <c r="G42" s="274">
        <v>1718</v>
      </c>
      <c r="H42" s="274">
        <v>2368</v>
      </c>
      <c r="I42" s="274">
        <v>1196</v>
      </c>
      <c r="J42" s="277">
        <v>706</v>
      </c>
      <c r="K42" s="274">
        <v>1269</v>
      </c>
    </row>
    <row r="43" spans="1:11" x14ac:dyDescent="0.25">
      <c r="A43" s="271" t="s">
        <v>505</v>
      </c>
      <c r="B43" s="276">
        <v>545</v>
      </c>
      <c r="C43" s="276">
        <v>782</v>
      </c>
      <c r="D43" s="276">
        <v>975</v>
      </c>
      <c r="E43" s="272">
        <v>1230</v>
      </c>
      <c r="F43" s="272">
        <v>1923</v>
      </c>
      <c r="G43" s="272">
        <v>1582</v>
      </c>
      <c r="H43" s="272">
        <v>2422</v>
      </c>
      <c r="I43" s="272">
        <v>1320</v>
      </c>
      <c r="J43" s="276">
        <v>729</v>
      </c>
      <c r="K43" s="272">
        <v>1283</v>
      </c>
    </row>
    <row r="44" spans="1:11" x14ac:dyDescent="0.25">
      <c r="A44" s="271" t="s">
        <v>506</v>
      </c>
      <c r="B44" s="276">
        <v>426</v>
      </c>
      <c r="C44" s="276">
        <v>658</v>
      </c>
      <c r="D44" s="276">
        <v>652</v>
      </c>
      <c r="E44" s="276">
        <v>864</v>
      </c>
      <c r="F44" s="272">
        <v>1977</v>
      </c>
      <c r="G44" s="272">
        <v>1417</v>
      </c>
      <c r="H44" s="272">
        <v>2295</v>
      </c>
      <c r="I44" s="272">
        <v>1330</v>
      </c>
      <c r="J44" s="276">
        <v>685</v>
      </c>
      <c r="K44" s="272">
        <v>1156</v>
      </c>
    </row>
    <row r="45" spans="1:11" x14ac:dyDescent="0.25">
      <c r="A45" s="273" t="s">
        <v>507</v>
      </c>
      <c r="B45" s="277">
        <v>477</v>
      </c>
      <c r="C45" s="277">
        <v>656</v>
      </c>
      <c r="D45" s="277">
        <v>647</v>
      </c>
      <c r="E45" s="277">
        <v>983</v>
      </c>
      <c r="F45" s="274">
        <v>2143</v>
      </c>
      <c r="G45" s="274">
        <v>1622</v>
      </c>
      <c r="H45" s="274">
        <v>2579</v>
      </c>
      <c r="I45" s="274">
        <v>1294</v>
      </c>
      <c r="J45" s="277">
        <v>827</v>
      </c>
      <c r="K45" s="274">
        <v>1260</v>
      </c>
    </row>
    <row r="46" spans="1:11" x14ac:dyDescent="0.25">
      <c r="A46" s="271" t="s">
        <v>508</v>
      </c>
      <c r="B46" s="276">
        <v>511</v>
      </c>
      <c r="C46" s="276">
        <v>854</v>
      </c>
      <c r="D46" s="276">
        <v>959</v>
      </c>
      <c r="E46" s="272">
        <v>1125</v>
      </c>
      <c r="F46" s="272">
        <v>2197</v>
      </c>
      <c r="G46" s="272">
        <v>1758</v>
      </c>
      <c r="H46" s="272">
        <v>2499</v>
      </c>
      <c r="I46" s="272">
        <v>1182</v>
      </c>
      <c r="J46" s="276">
        <v>672</v>
      </c>
      <c r="K46" s="272">
        <v>1331</v>
      </c>
    </row>
    <row r="47" spans="1:11" x14ac:dyDescent="0.25">
      <c r="A47" s="271" t="s">
        <v>509</v>
      </c>
      <c r="B47" s="276">
        <v>276</v>
      </c>
      <c r="C47" s="276">
        <v>460</v>
      </c>
      <c r="D47" s="276">
        <v>449</v>
      </c>
      <c r="E47" s="276">
        <v>637</v>
      </c>
      <c r="F47" s="272">
        <v>1777</v>
      </c>
      <c r="G47" s="272">
        <v>1293</v>
      </c>
      <c r="H47" s="272">
        <v>2201</v>
      </c>
      <c r="I47" s="272">
        <v>1206</v>
      </c>
      <c r="J47" s="276">
        <v>905</v>
      </c>
      <c r="K47" s="272">
        <v>1040</v>
      </c>
    </row>
    <row r="48" spans="1:11" x14ac:dyDescent="0.25">
      <c r="A48" s="273" t="s">
        <v>510</v>
      </c>
      <c r="B48" s="277">
        <v>486</v>
      </c>
      <c r="C48" s="277">
        <v>764</v>
      </c>
      <c r="D48" s="277">
        <v>735</v>
      </c>
      <c r="E48" s="277">
        <v>817</v>
      </c>
      <c r="F48" s="274">
        <v>2092</v>
      </c>
      <c r="G48" s="274">
        <v>1622</v>
      </c>
      <c r="H48" s="274">
        <v>2369</v>
      </c>
      <c r="I48" s="274">
        <v>1113</v>
      </c>
      <c r="J48" s="277">
        <v>708</v>
      </c>
      <c r="K48" s="274">
        <v>1218</v>
      </c>
    </row>
    <row r="49" spans="1:11" x14ac:dyDescent="0.25">
      <c r="A49" s="271" t="s">
        <v>511</v>
      </c>
      <c r="B49" s="276">
        <v>548</v>
      </c>
      <c r="C49" s="276">
        <v>722</v>
      </c>
      <c r="D49" s="276">
        <v>664</v>
      </c>
      <c r="E49" s="276">
        <v>887</v>
      </c>
      <c r="F49" s="272">
        <v>2005</v>
      </c>
      <c r="G49" s="272">
        <v>1448</v>
      </c>
      <c r="H49" s="272">
        <v>2422</v>
      </c>
      <c r="I49" s="272">
        <v>1436</v>
      </c>
      <c r="J49" s="276">
        <v>801</v>
      </c>
      <c r="K49" s="272">
        <v>1220</v>
      </c>
    </row>
    <row r="50" spans="1:11" x14ac:dyDescent="0.25">
      <c r="A50" s="271" t="s">
        <v>512</v>
      </c>
      <c r="B50" s="276">
        <v>507</v>
      </c>
      <c r="C50" s="276">
        <v>803</v>
      </c>
      <c r="D50" s="276">
        <v>921</v>
      </c>
      <c r="E50" s="276">
        <v>985</v>
      </c>
      <c r="F50" s="272">
        <v>2081</v>
      </c>
      <c r="G50" s="272">
        <v>1671</v>
      </c>
      <c r="H50" s="272">
        <v>2448</v>
      </c>
      <c r="I50" s="272">
        <v>1234</v>
      </c>
      <c r="J50" s="276">
        <v>754</v>
      </c>
      <c r="K50" s="272">
        <v>1293</v>
      </c>
    </row>
    <row r="51" spans="1:11" x14ac:dyDescent="0.25">
      <c r="A51" s="273" t="s">
        <v>513</v>
      </c>
      <c r="B51" s="277">
        <v>400</v>
      </c>
      <c r="C51" s="277">
        <v>623</v>
      </c>
      <c r="D51" s="277">
        <v>629</v>
      </c>
      <c r="E51" s="277">
        <v>821</v>
      </c>
      <c r="F51" s="274">
        <v>1867</v>
      </c>
      <c r="G51" s="274">
        <v>1474</v>
      </c>
      <c r="H51" s="274">
        <v>2515</v>
      </c>
      <c r="I51" s="274">
        <v>1381</v>
      </c>
      <c r="J51" s="277">
        <v>856</v>
      </c>
      <c r="K51" s="274">
        <v>1180</v>
      </c>
    </row>
    <row r="52" spans="1:11" x14ac:dyDescent="0.25">
      <c r="A52" s="271" t="s">
        <v>514</v>
      </c>
      <c r="B52" s="276">
        <v>395</v>
      </c>
      <c r="C52" s="276">
        <v>586</v>
      </c>
      <c r="D52" s="276">
        <v>574</v>
      </c>
      <c r="E52" s="276">
        <v>873</v>
      </c>
      <c r="F52" s="272">
        <v>1886</v>
      </c>
      <c r="G52" s="272">
        <v>1393</v>
      </c>
      <c r="H52" s="272">
        <v>2361</v>
      </c>
      <c r="I52" s="272">
        <v>1335</v>
      </c>
      <c r="J52" s="276">
        <v>921</v>
      </c>
      <c r="K52" s="272">
        <v>1156</v>
      </c>
    </row>
    <row r="53" spans="1:11" x14ac:dyDescent="0.25">
      <c r="A53" s="271" t="s">
        <v>515</v>
      </c>
      <c r="B53" s="276">
        <v>505</v>
      </c>
      <c r="C53" s="276">
        <v>788</v>
      </c>
      <c r="D53" s="276">
        <v>889</v>
      </c>
      <c r="E53" s="272">
        <v>1138</v>
      </c>
      <c r="F53" s="272">
        <v>2277</v>
      </c>
      <c r="G53" s="272">
        <v>1928</v>
      </c>
      <c r="H53" s="272">
        <v>3026</v>
      </c>
      <c r="I53" s="272">
        <v>1271</v>
      </c>
      <c r="J53" s="276">
        <v>732</v>
      </c>
      <c r="K53" s="272">
        <v>1410</v>
      </c>
    </row>
    <row r="54" spans="1:11" x14ac:dyDescent="0.25">
      <c r="A54" s="273" t="s">
        <v>516</v>
      </c>
      <c r="B54" s="277">
        <v>631</v>
      </c>
      <c r="C54" s="277">
        <v>882</v>
      </c>
      <c r="D54" s="277">
        <v>855</v>
      </c>
      <c r="E54" s="277">
        <v>970</v>
      </c>
      <c r="F54" s="274">
        <v>2024</v>
      </c>
      <c r="G54" s="274">
        <v>1733</v>
      </c>
      <c r="H54" s="274">
        <v>2645</v>
      </c>
      <c r="I54" s="274">
        <v>1242</v>
      </c>
      <c r="J54" s="277">
        <v>635</v>
      </c>
      <c r="K54" s="274">
        <v>1297</v>
      </c>
    </row>
    <row r="55" spans="1:11" x14ac:dyDescent="0.25">
      <c r="A55" s="271" t="s">
        <v>517</v>
      </c>
      <c r="B55" s="276">
        <v>317</v>
      </c>
      <c r="C55" s="276">
        <v>542</v>
      </c>
      <c r="D55" s="276">
        <v>658</v>
      </c>
      <c r="E55" s="272">
        <v>1023</v>
      </c>
      <c r="F55" s="272">
        <v>1929</v>
      </c>
      <c r="G55" s="272">
        <v>1736</v>
      </c>
      <c r="H55" s="272">
        <v>2787</v>
      </c>
      <c r="I55" s="272">
        <v>1488</v>
      </c>
      <c r="J55" s="276">
        <v>756</v>
      </c>
      <c r="K55" s="272">
        <v>1229</v>
      </c>
    </row>
    <row r="56" spans="1:11" x14ac:dyDescent="0.25">
      <c r="A56" s="271" t="s">
        <v>518</v>
      </c>
      <c r="B56" s="276">
        <v>519</v>
      </c>
      <c r="C56" s="276">
        <v>722</v>
      </c>
      <c r="D56" s="276">
        <v>744</v>
      </c>
      <c r="E56" s="272">
        <v>1028</v>
      </c>
      <c r="F56" s="272">
        <v>1891</v>
      </c>
      <c r="G56" s="272">
        <v>1535</v>
      </c>
      <c r="H56" s="272">
        <v>2565</v>
      </c>
      <c r="I56" s="272">
        <v>1498</v>
      </c>
      <c r="J56" s="276">
        <v>794</v>
      </c>
      <c r="K56" s="272">
        <v>1245</v>
      </c>
    </row>
    <row r="57" spans="1:11" x14ac:dyDescent="0.25">
      <c r="A57" s="273" t="s">
        <v>519</v>
      </c>
      <c r="B57" s="277">
        <v>570</v>
      </c>
      <c r="C57" s="277">
        <v>863</v>
      </c>
      <c r="D57" s="277">
        <v>933</v>
      </c>
      <c r="E57" s="274">
        <v>1087</v>
      </c>
      <c r="F57" s="274">
        <v>2209</v>
      </c>
      <c r="G57" s="274">
        <v>1808</v>
      </c>
      <c r="H57" s="274">
        <v>2545</v>
      </c>
      <c r="I57" s="274">
        <v>1543</v>
      </c>
      <c r="J57" s="277">
        <v>739</v>
      </c>
      <c r="K57" s="274">
        <v>1396</v>
      </c>
    </row>
    <row r="58" spans="1:11" x14ac:dyDescent="0.25">
      <c r="A58" s="271" t="s">
        <v>520</v>
      </c>
      <c r="B58" s="276">
        <v>522</v>
      </c>
      <c r="C58" s="276">
        <v>685</v>
      </c>
      <c r="D58" s="276">
        <v>645</v>
      </c>
      <c r="E58" s="276">
        <v>946</v>
      </c>
      <c r="F58" s="272">
        <v>2007</v>
      </c>
      <c r="G58" s="272">
        <v>1494</v>
      </c>
      <c r="H58" s="272">
        <v>2522</v>
      </c>
      <c r="I58" s="272">
        <v>1639</v>
      </c>
      <c r="J58" s="276">
        <v>941</v>
      </c>
      <c r="K58" s="272">
        <v>1290</v>
      </c>
    </row>
    <row r="59" spans="1:11" x14ac:dyDescent="0.25">
      <c r="A59" s="271" t="s">
        <v>521</v>
      </c>
      <c r="B59" s="276">
        <v>402</v>
      </c>
      <c r="C59" s="276">
        <v>670</v>
      </c>
      <c r="D59" s="276">
        <v>604</v>
      </c>
      <c r="E59" s="276">
        <v>752</v>
      </c>
      <c r="F59" s="272">
        <v>2037</v>
      </c>
      <c r="G59" s="272">
        <v>1549</v>
      </c>
      <c r="H59" s="272">
        <v>2485</v>
      </c>
      <c r="I59" s="272">
        <v>1376</v>
      </c>
      <c r="J59" s="276">
        <v>823</v>
      </c>
      <c r="K59" s="272">
        <v>1232</v>
      </c>
    </row>
    <row r="60" spans="1:11" x14ac:dyDescent="0.25">
      <c r="A60" s="273" t="s">
        <v>522</v>
      </c>
      <c r="B60" s="277">
        <v>642</v>
      </c>
      <c r="C60" s="277">
        <v>990</v>
      </c>
      <c r="D60" s="277">
        <v>960</v>
      </c>
      <c r="E60" s="274">
        <v>1094</v>
      </c>
      <c r="F60" s="274">
        <v>2081</v>
      </c>
      <c r="G60" s="274">
        <v>1696</v>
      </c>
      <c r="H60" s="274">
        <v>2636</v>
      </c>
      <c r="I60" s="274">
        <v>1457</v>
      </c>
      <c r="J60" s="277">
        <v>728</v>
      </c>
      <c r="K60" s="274">
        <v>1397</v>
      </c>
    </row>
    <row r="61" spans="1:11" x14ac:dyDescent="0.25">
      <c r="A61" s="271" t="s">
        <v>532</v>
      </c>
      <c r="B61" s="276">
        <v>528</v>
      </c>
      <c r="C61" s="276">
        <v>778</v>
      </c>
      <c r="D61" s="276">
        <v>752</v>
      </c>
      <c r="E61" s="272">
        <v>1079</v>
      </c>
      <c r="F61" s="272">
        <v>2037</v>
      </c>
      <c r="G61" s="272">
        <v>1670</v>
      </c>
      <c r="H61" s="272">
        <v>2776</v>
      </c>
      <c r="I61" s="272">
        <v>1586</v>
      </c>
      <c r="J61" s="276">
        <v>916</v>
      </c>
      <c r="K61" s="272">
        <v>1368</v>
      </c>
    </row>
    <row r="62" spans="1:11" x14ac:dyDescent="0.25">
      <c r="A62" s="271" t="s">
        <v>536</v>
      </c>
      <c r="B62" s="276">
        <v>484</v>
      </c>
      <c r="C62" s="276">
        <v>788</v>
      </c>
      <c r="D62" s="276">
        <v>900</v>
      </c>
      <c r="E62" s="272">
        <v>1135</v>
      </c>
      <c r="F62" s="272">
        <v>2212</v>
      </c>
      <c r="G62" s="272">
        <v>1927</v>
      </c>
      <c r="H62" s="272">
        <v>2488</v>
      </c>
      <c r="I62" s="272">
        <v>1663</v>
      </c>
      <c r="J62" s="276">
        <v>811</v>
      </c>
      <c r="K62" s="272">
        <v>1399</v>
      </c>
    </row>
    <row r="63" spans="1:11" x14ac:dyDescent="0.25">
      <c r="A63" s="273" t="s">
        <v>573</v>
      </c>
      <c r="B63" s="277">
        <v>497</v>
      </c>
      <c r="C63" s="277">
        <v>745</v>
      </c>
      <c r="D63" s="277">
        <v>698</v>
      </c>
      <c r="E63" s="277">
        <v>847</v>
      </c>
      <c r="F63" s="274">
        <v>1987</v>
      </c>
      <c r="G63" s="274">
        <v>1560</v>
      </c>
      <c r="H63" s="274">
        <v>2494</v>
      </c>
      <c r="I63" s="274">
        <v>1504</v>
      </c>
      <c r="J63" s="277">
        <v>868</v>
      </c>
      <c r="K63" s="274">
        <v>1277</v>
      </c>
    </row>
    <row r="64" spans="1:11" x14ac:dyDescent="0.25">
      <c r="A64" s="271" t="s">
        <v>588</v>
      </c>
      <c r="B64" s="276">
        <v>362</v>
      </c>
      <c r="C64" s="276">
        <v>587</v>
      </c>
      <c r="D64" s="276">
        <v>547</v>
      </c>
      <c r="E64" s="276">
        <v>720</v>
      </c>
      <c r="F64" s="272">
        <v>2025</v>
      </c>
      <c r="G64" s="272">
        <v>1497</v>
      </c>
      <c r="H64" s="272">
        <v>2570</v>
      </c>
      <c r="I64" s="272">
        <v>1504</v>
      </c>
      <c r="J64" s="276">
        <v>884</v>
      </c>
      <c r="K64" s="272">
        <v>1229</v>
      </c>
    </row>
    <row r="65" spans="1:11" x14ac:dyDescent="0.25">
      <c r="A65" s="271" t="s">
        <v>589</v>
      </c>
      <c r="B65" s="276">
        <v>657</v>
      </c>
      <c r="C65" s="276">
        <v>997</v>
      </c>
      <c r="D65" s="276">
        <v>975</v>
      </c>
      <c r="E65" s="272">
        <v>1123</v>
      </c>
      <c r="F65" s="272">
        <v>2267</v>
      </c>
      <c r="G65" s="272">
        <v>2004</v>
      </c>
      <c r="H65" s="272">
        <v>2750</v>
      </c>
      <c r="I65" s="272">
        <v>1450</v>
      </c>
      <c r="J65" s="276">
        <v>655</v>
      </c>
      <c r="K65" s="272">
        <v>1457</v>
      </c>
    </row>
    <row r="66" spans="1:11" x14ac:dyDescent="0.25">
      <c r="A66" s="275"/>
      <c r="B66" s="967">
        <v>441</v>
      </c>
      <c r="C66" s="967">
        <v>665</v>
      </c>
      <c r="D66" s="967">
        <v>731</v>
      </c>
      <c r="E66" s="967">
        <v>949</v>
      </c>
      <c r="F66" s="969">
        <v>1982</v>
      </c>
      <c r="G66" s="969">
        <v>1564</v>
      </c>
      <c r="H66" s="969">
        <v>2477</v>
      </c>
      <c r="I66" s="969">
        <v>1308</v>
      </c>
      <c r="J66" s="967">
        <v>755</v>
      </c>
      <c r="K66" s="969">
        <v>1242</v>
      </c>
    </row>
    <row r="67" spans="1:11" x14ac:dyDescent="0.25">
      <c r="A67" s="273" t="s">
        <v>590</v>
      </c>
      <c r="B67" s="968"/>
      <c r="C67" s="968"/>
      <c r="D67" s="968"/>
      <c r="E67" s="968"/>
      <c r="F67" s="970"/>
      <c r="G67" s="970"/>
      <c r="H67" s="970"/>
      <c r="I67" s="970"/>
      <c r="J67" s="968"/>
      <c r="K67" s="970"/>
    </row>
    <row r="68" spans="1:11" x14ac:dyDescent="0.25">
      <c r="A68" s="882" t="s">
        <v>591</v>
      </c>
      <c r="B68" s="883"/>
      <c r="C68" s="883"/>
      <c r="D68" s="883"/>
      <c r="E68" s="883"/>
      <c r="F68" s="962" t="s">
        <v>599</v>
      </c>
      <c r="G68" s="962"/>
      <c r="H68" s="962"/>
      <c r="I68" s="962"/>
      <c r="J68" s="962"/>
      <c r="K68" s="963"/>
    </row>
    <row r="69" spans="1:11" x14ac:dyDescent="0.25">
      <c r="A69" s="874"/>
      <c r="B69" s="875"/>
      <c r="C69" s="875"/>
      <c r="D69" s="875"/>
      <c r="E69" s="875"/>
      <c r="F69" s="878" t="s">
        <v>600</v>
      </c>
      <c r="G69" s="878"/>
      <c r="H69" s="878"/>
      <c r="I69" s="878"/>
      <c r="J69" s="878"/>
      <c r="K69" s="879"/>
    </row>
    <row r="70" spans="1:11" x14ac:dyDescent="0.25">
      <c r="A70" s="874"/>
      <c r="B70" s="875"/>
      <c r="C70" s="875"/>
      <c r="D70" s="875"/>
      <c r="E70" s="875"/>
      <c r="F70" s="878" t="s">
        <v>601</v>
      </c>
      <c r="G70" s="878"/>
      <c r="H70" s="878"/>
      <c r="I70" s="878"/>
      <c r="J70" s="878"/>
      <c r="K70" s="879"/>
    </row>
    <row r="71" spans="1:11" x14ac:dyDescent="0.25">
      <c r="A71" s="874"/>
      <c r="B71" s="875"/>
      <c r="C71" s="875"/>
      <c r="D71" s="875"/>
      <c r="E71" s="875"/>
      <c r="F71" s="878" t="s">
        <v>523</v>
      </c>
      <c r="G71" s="878"/>
      <c r="H71" s="878"/>
      <c r="I71" s="878"/>
      <c r="J71" s="878"/>
      <c r="K71" s="879"/>
    </row>
    <row r="72" spans="1:11" x14ac:dyDescent="0.25">
      <c r="A72" s="874"/>
      <c r="B72" s="875"/>
      <c r="C72" s="875"/>
      <c r="D72" s="875"/>
      <c r="E72" s="875"/>
      <c r="F72" s="878" t="s">
        <v>527</v>
      </c>
      <c r="G72" s="878"/>
      <c r="H72" s="878"/>
      <c r="I72" s="878"/>
      <c r="J72" s="878"/>
      <c r="K72" s="879"/>
    </row>
    <row r="73" spans="1:11" x14ac:dyDescent="0.25">
      <c r="A73" s="874"/>
      <c r="B73" s="875"/>
      <c r="C73" s="875"/>
      <c r="D73" s="875"/>
      <c r="E73" s="875"/>
      <c r="F73" s="878" t="s">
        <v>602</v>
      </c>
      <c r="G73" s="878"/>
      <c r="H73" s="878"/>
      <c r="I73" s="878"/>
      <c r="J73" s="878"/>
      <c r="K73" s="879"/>
    </row>
    <row r="74" spans="1:11" x14ac:dyDescent="0.25">
      <c r="A74" s="874"/>
      <c r="B74" s="875"/>
      <c r="C74" s="875"/>
      <c r="D74" s="875"/>
      <c r="E74" s="875"/>
      <c r="F74" s="878" t="s">
        <v>537</v>
      </c>
      <c r="G74" s="878"/>
      <c r="H74" s="878"/>
      <c r="I74" s="878"/>
      <c r="J74" s="878"/>
      <c r="K74" s="879"/>
    </row>
    <row r="75" spans="1:11" ht="15" customHeight="1" x14ac:dyDescent="0.25">
      <c r="A75" s="874" t="s">
        <v>596</v>
      </c>
      <c r="B75" s="875"/>
      <c r="C75" s="875"/>
      <c r="D75" s="875"/>
      <c r="E75" s="875"/>
      <c r="F75" s="960" t="s">
        <v>597</v>
      </c>
      <c r="G75" s="960"/>
      <c r="H75" s="960"/>
      <c r="I75" s="960"/>
      <c r="J75" s="960"/>
      <c r="K75" s="961"/>
    </row>
    <row r="76" spans="1:11" x14ac:dyDescent="0.25">
      <c r="A76" s="885" t="s">
        <v>533</v>
      </c>
      <c r="B76" s="886"/>
      <c r="C76" s="886"/>
      <c r="D76" s="886"/>
      <c r="E76" s="886"/>
      <c r="F76" s="878" t="s">
        <v>525</v>
      </c>
      <c r="G76" s="878"/>
      <c r="H76" s="878"/>
      <c r="I76" s="878"/>
      <c r="J76" s="878"/>
      <c r="K76" s="879"/>
    </row>
    <row r="77" spans="1:11" x14ac:dyDescent="0.25">
      <c r="A77" s="889"/>
      <c r="B77" s="887"/>
      <c r="C77" s="887"/>
      <c r="D77" s="887"/>
      <c r="E77" s="887"/>
      <c r="F77" s="887" t="s">
        <v>528</v>
      </c>
      <c r="G77" s="887"/>
      <c r="H77" s="887"/>
      <c r="I77" s="887"/>
      <c r="J77" s="887"/>
      <c r="K77" s="888"/>
    </row>
  </sheetData>
  <mergeCells count="27">
    <mergeCell ref="A1:K1"/>
    <mergeCell ref="A2:A3"/>
    <mergeCell ref="I2:I3"/>
    <mergeCell ref="J2:J3"/>
    <mergeCell ref="B66:B67"/>
    <mergeCell ref="C66:C67"/>
    <mergeCell ref="D66:D67"/>
    <mergeCell ref="E66:E67"/>
    <mergeCell ref="F66:F67"/>
    <mergeCell ref="G66:G67"/>
    <mergeCell ref="H66:H67"/>
    <mergeCell ref="I66:I67"/>
    <mergeCell ref="J66:J67"/>
    <mergeCell ref="K66:K67"/>
    <mergeCell ref="A68:E74"/>
    <mergeCell ref="F68:K68"/>
    <mergeCell ref="F69:K69"/>
    <mergeCell ref="F70:K70"/>
    <mergeCell ref="F71:K71"/>
    <mergeCell ref="F72:K72"/>
    <mergeCell ref="F73:K73"/>
    <mergeCell ref="F74:K74"/>
    <mergeCell ref="A75:E75"/>
    <mergeCell ref="F75:K75"/>
    <mergeCell ref="A76:E77"/>
    <mergeCell ref="F76:K76"/>
    <mergeCell ref="F77:K77"/>
  </mergeCells>
  <hyperlinks>
    <hyperlink ref="F75" r:id="rId1" location="summary" display="http://www.eia.gov/totalenergy/data/monthly/ - summary" xr:uid="{00000000-0004-0000-2000-000000000000}"/>
  </hyperlink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K77"/>
  <sheetViews>
    <sheetView showGridLines="0" workbookViewId="0">
      <selection activeCell="B26" sqref="B26:B55"/>
    </sheetView>
  </sheetViews>
  <sheetFormatPr defaultColWidth="9.140625" defaultRowHeight="15" x14ac:dyDescent="0.25"/>
  <cols>
    <col min="1" max="1" width="5.85546875" style="268" customWidth="1"/>
    <col min="2" max="3" width="7" style="268" customWidth="1"/>
    <col min="4" max="4" width="9.140625" style="268"/>
    <col min="5" max="5" width="9.42578125" style="268" customWidth="1"/>
    <col min="6" max="6" width="12.140625" style="268" customWidth="1"/>
    <col min="7" max="7" width="16.140625" style="268" customWidth="1"/>
    <col min="8" max="8" width="16.7109375" style="268" customWidth="1"/>
    <col min="9" max="9" width="14.140625" style="268" customWidth="1"/>
    <col min="10" max="11" width="12.7109375" style="268" customWidth="1"/>
    <col min="12" max="16384" width="9.140625" style="268"/>
  </cols>
  <sheetData>
    <row r="1" spans="1:11" ht="15.75" customHeight="1" x14ac:dyDescent="0.25">
      <c r="A1" s="964" t="s">
        <v>585</v>
      </c>
      <c r="B1" s="965"/>
      <c r="C1" s="965"/>
      <c r="D1" s="965"/>
      <c r="E1" s="965"/>
      <c r="F1" s="965"/>
      <c r="G1" s="965"/>
      <c r="H1" s="965"/>
      <c r="I1" s="965"/>
      <c r="J1" s="965"/>
      <c r="K1" s="966"/>
    </row>
    <row r="2" spans="1:11" x14ac:dyDescent="0.25">
      <c r="A2" s="858" t="s">
        <v>63</v>
      </c>
      <c r="B2" s="269" t="s">
        <v>169</v>
      </c>
      <c r="C2" s="269" t="s">
        <v>170</v>
      </c>
      <c r="D2" s="269" t="s">
        <v>462</v>
      </c>
      <c r="E2" s="269" t="s">
        <v>463</v>
      </c>
      <c r="F2" s="269" t="s">
        <v>24</v>
      </c>
      <c r="G2" s="269" t="s">
        <v>464</v>
      </c>
      <c r="H2" s="269" t="s">
        <v>465</v>
      </c>
      <c r="I2" s="858" t="s">
        <v>171</v>
      </c>
      <c r="J2" s="858" t="s">
        <v>586</v>
      </c>
      <c r="K2" s="269" t="s">
        <v>172</v>
      </c>
    </row>
    <row r="3" spans="1:11" x14ac:dyDescent="0.25">
      <c r="A3" s="860"/>
      <c r="B3" s="270" t="s">
        <v>173</v>
      </c>
      <c r="C3" s="270" t="s">
        <v>174</v>
      </c>
      <c r="D3" s="270" t="s">
        <v>48</v>
      </c>
      <c r="E3" s="270" t="s">
        <v>48</v>
      </c>
      <c r="F3" s="270" t="s">
        <v>174</v>
      </c>
      <c r="G3" s="270" t="s">
        <v>48</v>
      </c>
      <c r="H3" s="270" t="s">
        <v>48</v>
      </c>
      <c r="I3" s="860"/>
      <c r="J3" s="860"/>
      <c r="K3" s="270" t="s">
        <v>587</v>
      </c>
    </row>
    <row r="4" spans="1:11" x14ac:dyDescent="0.25">
      <c r="A4" s="271" t="s">
        <v>466</v>
      </c>
      <c r="B4" s="272">
        <v>5829</v>
      </c>
      <c r="C4" s="272">
        <v>5091</v>
      </c>
      <c r="D4" s="272">
        <v>5801</v>
      </c>
      <c r="E4" s="272">
        <v>6479</v>
      </c>
      <c r="F4" s="272">
        <v>2367</v>
      </c>
      <c r="G4" s="272">
        <v>2942</v>
      </c>
      <c r="H4" s="272">
        <v>2133</v>
      </c>
      <c r="I4" s="272">
        <v>5483</v>
      </c>
      <c r="J4" s="272">
        <v>3729</v>
      </c>
      <c r="K4" s="272">
        <v>4234</v>
      </c>
    </row>
    <row r="5" spans="1:11" x14ac:dyDescent="0.25">
      <c r="A5" s="271" t="s">
        <v>467</v>
      </c>
      <c r="B5" s="272">
        <v>6470</v>
      </c>
      <c r="C5" s="272">
        <v>5765</v>
      </c>
      <c r="D5" s="272">
        <v>6619</v>
      </c>
      <c r="E5" s="272">
        <v>7136</v>
      </c>
      <c r="F5" s="272">
        <v>2713</v>
      </c>
      <c r="G5" s="272">
        <v>3315</v>
      </c>
      <c r="H5" s="272">
        <v>1974</v>
      </c>
      <c r="I5" s="272">
        <v>4930</v>
      </c>
      <c r="J5" s="272">
        <v>3355</v>
      </c>
      <c r="K5" s="272">
        <v>4536</v>
      </c>
    </row>
    <row r="6" spans="1:11" x14ac:dyDescent="0.25">
      <c r="A6" s="273" t="s">
        <v>468</v>
      </c>
      <c r="B6" s="274">
        <v>6137</v>
      </c>
      <c r="C6" s="274">
        <v>5497</v>
      </c>
      <c r="D6" s="274">
        <v>6549</v>
      </c>
      <c r="E6" s="274">
        <v>7246</v>
      </c>
      <c r="F6" s="274">
        <v>2728</v>
      </c>
      <c r="G6" s="274">
        <v>3340</v>
      </c>
      <c r="H6" s="274">
        <v>2154</v>
      </c>
      <c r="I6" s="274">
        <v>5513</v>
      </c>
      <c r="J6" s="274">
        <v>3469</v>
      </c>
      <c r="K6" s="274">
        <v>4547</v>
      </c>
    </row>
    <row r="7" spans="1:11" x14ac:dyDescent="0.25">
      <c r="A7" s="271" t="s">
        <v>469</v>
      </c>
      <c r="B7" s="272">
        <v>6180</v>
      </c>
      <c r="C7" s="272">
        <v>5443</v>
      </c>
      <c r="D7" s="272">
        <v>5977</v>
      </c>
      <c r="E7" s="272">
        <v>6386</v>
      </c>
      <c r="F7" s="272">
        <v>2684</v>
      </c>
      <c r="G7" s="272">
        <v>3276</v>
      </c>
      <c r="H7" s="272">
        <v>2074</v>
      </c>
      <c r="I7" s="272">
        <v>5404</v>
      </c>
      <c r="J7" s="272">
        <v>3586</v>
      </c>
      <c r="K7" s="272">
        <v>4374</v>
      </c>
    </row>
    <row r="8" spans="1:11" x14ac:dyDescent="0.25">
      <c r="A8" s="271" t="s">
        <v>470</v>
      </c>
      <c r="B8" s="272">
        <v>5650</v>
      </c>
      <c r="C8" s="272">
        <v>5027</v>
      </c>
      <c r="D8" s="272">
        <v>5626</v>
      </c>
      <c r="E8" s="272">
        <v>5994</v>
      </c>
      <c r="F8" s="272">
        <v>2486</v>
      </c>
      <c r="G8" s="272">
        <v>3132</v>
      </c>
      <c r="H8" s="272">
        <v>2024</v>
      </c>
      <c r="I8" s="272">
        <v>4925</v>
      </c>
      <c r="J8" s="272">
        <v>3224</v>
      </c>
      <c r="K8" s="272">
        <v>4063</v>
      </c>
    </row>
    <row r="9" spans="1:11" x14ac:dyDescent="0.25">
      <c r="A9" s="273" t="s">
        <v>471</v>
      </c>
      <c r="B9" s="274">
        <v>6291</v>
      </c>
      <c r="C9" s="274">
        <v>5473</v>
      </c>
      <c r="D9" s="274">
        <v>5841</v>
      </c>
      <c r="E9" s="274">
        <v>6063</v>
      </c>
      <c r="F9" s="274">
        <v>2713</v>
      </c>
      <c r="G9" s="274">
        <v>3211</v>
      </c>
      <c r="H9" s="274">
        <v>1876</v>
      </c>
      <c r="I9" s="274">
        <v>4679</v>
      </c>
      <c r="J9" s="274">
        <v>3296</v>
      </c>
      <c r="K9" s="274">
        <v>4232</v>
      </c>
    </row>
    <row r="10" spans="1:11" x14ac:dyDescent="0.25">
      <c r="A10" s="271" t="s">
        <v>472</v>
      </c>
      <c r="B10" s="272">
        <v>6577</v>
      </c>
      <c r="C10" s="272">
        <v>5708</v>
      </c>
      <c r="D10" s="272">
        <v>6101</v>
      </c>
      <c r="E10" s="272">
        <v>6630</v>
      </c>
      <c r="F10" s="272">
        <v>2786</v>
      </c>
      <c r="G10" s="272">
        <v>3314</v>
      </c>
      <c r="H10" s="272">
        <v>2083</v>
      </c>
      <c r="I10" s="272">
        <v>5517</v>
      </c>
      <c r="J10" s="272">
        <v>3723</v>
      </c>
      <c r="K10" s="272">
        <v>4521</v>
      </c>
    </row>
    <row r="11" spans="1:11" x14ac:dyDescent="0.25">
      <c r="A11" s="271" t="s">
        <v>473</v>
      </c>
      <c r="B11" s="272">
        <v>6702</v>
      </c>
      <c r="C11" s="272">
        <v>5731</v>
      </c>
      <c r="D11" s="272">
        <v>6019</v>
      </c>
      <c r="E11" s="272">
        <v>6408</v>
      </c>
      <c r="F11" s="272">
        <v>2642</v>
      </c>
      <c r="G11" s="272">
        <v>3113</v>
      </c>
      <c r="H11" s="272">
        <v>2032</v>
      </c>
      <c r="I11" s="272">
        <v>5146</v>
      </c>
      <c r="J11" s="272">
        <v>3382</v>
      </c>
      <c r="K11" s="272">
        <v>4387</v>
      </c>
    </row>
    <row r="12" spans="1:11" x14ac:dyDescent="0.25">
      <c r="A12" s="273" t="s">
        <v>474</v>
      </c>
      <c r="B12" s="274">
        <v>6158</v>
      </c>
      <c r="C12" s="274">
        <v>5469</v>
      </c>
      <c r="D12" s="274">
        <v>6166</v>
      </c>
      <c r="E12" s="274">
        <v>6525</v>
      </c>
      <c r="F12" s="274">
        <v>2594</v>
      </c>
      <c r="G12" s="274">
        <v>3112</v>
      </c>
      <c r="H12" s="274">
        <v>2068</v>
      </c>
      <c r="I12" s="274">
        <v>5203</v>
      </c>
      <c r="J12" s="274">
        <v>3322</v>
      </c>
      <c r="K12" s="274">
        <v>4339</v>
      </c>
    </row>
    <row r="13" spans="1:11" x14ac:dyDescent="0.25">
      <c r="A13" s="271" t="s">
        <v>475</v>
      </c>
      <c r="B13" s="272">
        <v>6907</v>
      </c>
      <c r="C13" s="272">
        <v>6237</v>
      </c>
      <c r="D13" s="272">
        <v>6585</v>
      </c>
      <c r="E13" s="272">
        <v>6585</v>
      </c>
      <c r="F13" s="272">
        <v>3271</v>
      </c>
      <c r="G13" s="272">
        <v>4004</v>
      </c>
      <c r="H13" s="272">
        <v>2590</v>
      </c>
      <c r="I13" s="272">
        <v>4929</v>
      </c>
      <c r="J13" s="272">
        <v>2819</v>
      </c>
      <c r="K13" s="272">
        <v>4712</v>
      </c>
    </row>
    <row r="14" spans="1:11" x14ac:dyDescent="0.25">
      <c r="A14" s="271" t="s">
        <v>476</v>
      </c>
      <c r="B14" s="272">
        <v>6363</v>
      </c>
      <c r="C14" s="272">
        <v>5535</v>
      </c>
      <c r="D14" s="272">
        <v>6303</v>
      </c>
      <c r="E14" s="272">
        <v>6665</v>
      </c>
      <c r="F14" s="272">
        <v>2698</v>
      </c>
      <c r="G14" s="272">
        <v>3415</v>
      </c>
      <c r="H14" s="272">
        <v>2398</v>
      </c>
      <c r="I14" s="272">
        <v>5138</v>
      </c>
      <c r="J14" s="272">
        <v>2925</v>
      </c>
      <c r="K14" s="272">
        <v>4403</v>
      </c>
    </row>
    <row r="15" spans="1:11" x14ac:dyDescent="0.25">
      <c r="A15" s="273" t="s">
        <v>477</v>
      </c>
      <c r="B15" s="274">
        <v>6561</v>
      </c>
      <c r="C15" s="274">
        <v>5901</v>
      </c>
      <c r="D15" s="274">
        <v>6544</v>
      </c>
      <c r="E15" s="274">
        <v>6884</v>
      </c>
      <c r="F15" s="274">
        <v>3147</v>
      </c>
      <c r="G15" s="274">
        <v>3958</v>
      </c>
      <c r="H15" s="274">
        <v>2551</v>
      </c>
      <c r="I15" s="274">
        <v>5328</v>
      </c>
      <c r="J15" s="274">
        <v>3309</v>
      </c>
      <c r="K15" s="274">
        <v>4724</v>
      </c>
    </row>
    <row r="16" spans="1:11" x14ac:dyDescent="0.25">
      <c r="A16" s="271" t="s">
        <v>478</v>
      </c>
      <c r="B16" s="272">
        <v>6632</v>
      </c>
      <c r="C16" s="272">
        <v>5895</v>
      </c>
      <c r="D16" s="272">
        <v>6275</v>
      </c>
      <c r="E16" s="272">
        <v>6591</v>
      </c>
      <c r="F16" s="272">
        <v>2869</v>
      </c>
      <c r="G16" s="272">
        <v>3497</v>
      </c>
      <c r="H16" s="272">
        <v>2296</v>
      </c>
      <c r="I16" s="272">
        <v>5299</v>
      </c>
      <c r="J16" s="272">
        <v>3221</v>
      </c>
      <c r="K16" s="272">
        <v>4540</v>
      </c>
    </row>
    <row r="17" spans="1:11" x14ac:dyDescent="0.25">
      <c r="A17" s="271" t="s">
        <v>479</v>
      </c>
      <c r="B17" s="272">
        <v>6981</v>
      </c>
      <c r="C17" s="272">
        <v>6089</v>
      </c>
      <c r="D17" s="272">
        <v>6545</v>
      </c>
      <c r="E17" s="272">
        <v>6691</v>
      </c>
      <c r="F17" s="272">
        <v>3022</v>
      </c>
      <c r="G17" s="272">
        <v>3627</v>
      </c>
      <c r="H17" s="272">
        <v>2264</v>
      </c>
      <c r="I17" s="272">
        <v>5165</v>
      </c>
      <c r="J17" s="272">
        <v>3400</v>
      </c>
      <c r="K17" s="272">
        <v>4694</v>
      </c>
    </row>
    <row r="18" spans="1:11" x14ac:dyDescent="0.25">
      <c r="A18" s="273" t="s">
        <v>480</v>
      </c>
      <c r="B18" s="274">
        <v>6816</v>
      </c>
      <c r="C18" s="274">
        <v>6103</v>
      </c>
      <c r="D18" s="274">
        <v>6691</v>
      </c>
      <c r="E18" s="274">
        <v>6485</v>
      </c>
      <c r="F18" s="274">
        <v>3138</v>
      </c>
      <c r="G18" s="274">
        <v>3890</v>
      </c>
      <c r="H18" s="274">
        <v>2438</v>
      </c>
      <c r="I18" s="274">
        <v>5060</v>
      </c>
      <c r="J18" s="274">
        <v>3326</v>
      </c>
      <c r="K18" s="274">
        <v>4734</v>
      </c>
    </row>
    <row r="19" spans="1:11" x14ac:dyDescent="0.25">
      <c r="A19" s="271" t="s">
        <v>481</v>
      </c>
      <c r="B19" s="272">
        <v>6594</v>
      </c>
      <c r="C19" s="272">
        <v>5694</v>
      </c>
      <c r="D19" s="272">
        <v>6030</v>
      </c>
      <c r="E19" s="272">
        <v>6303</v>
      </c>
      <c r="F19" s="272">
        <v>2828</v>
      </c>
      <c r="G19" s="272">
        <v>3462</v>
      </c>
      <c r="H19" s="272">
        <v>2272</v>
      </c>
      <c r="I19" s="272">
        <v>5769</v>
      </c>
      <c r="J19" s="272">
        <v>3583</v>
      </c>
      <c r="K19" s="272">
        <v>4515</v>
      </c>
    </row>
    <row r="20" spans="1:11" x14ac:dyDescent="0.25">
      <c r="A20" s="271" t="s">
        <v>482</v>
      </c>
      <c r="B20" s="272">
        <v>6825</v>
      </c>
      <c r="C20" s="272">
        <v>5933</v>
      </c>
      <c r="D20" s="272">
        <v>6284</v>
      </c>
      <c r="E20" s="272">
        <v>6646</v>
      </c>
      <c r="F20" s="272">
        <v>2830</v>
      </c>
      <c r="G20" s="272">
        <v>3374</v>
      </c>
      <c r="H20" s="272">
        <v>2078</v>
      </c>
      <c r="I20" s="272">
        <v>5318</v>
      </c>
      <c r="J20" s="272">
        <v>3378</v>
      </c>
      <c r="K20" s="272">
        <v>4549</v>
      </c>
    </row>
    <row r="21" spans="1:11" x14ac:dyDescent="0.25">
      <c r="A21" s="273" t="s">
        <v>483</v>
      </c>
      <c r="B21" s="274">
        <v>6662</v>
      </c>
      <c r="C21" s="274">
        <v>6012</v>
      </c>
      <c r="D21" s="274">
        <v>6606</v>
      </c>
      <c r="E21" s="274">
        <v>6872</v>
      </c>
      <c r="F21" s="274">
        <v>3118</v>
      </c>
      <c r="G21" s="274">
        <v>3758</v>
      </c>
      <c r="H21" s="274">
        <v>2416</v>
      </c>
      <c r="I21" s="274">
        <v>5275</v>
      </c>
      <c r="J21" s="274">
        <v>3170</v>
      </c>
      <c r="K21" s="274">
        <v>4700</v>
      </c>
    </row>
    <row r="22" spans="1:11" x14ac:dyDescent="0.25">
      <c r="A22" s="271" t="s">
        <v>484</v>
      </c>
      <c r="B22" s="272">
        <v>6987</v>
      </c>
      <c r="C22" s="272">
        <v>6127</v>
      </c>
      <c r="D22" s="272">
        <v>6477</v>
      </c>
      <c r="E22" s="272">
        <v>6569</v>
      </c>
      <c r="F22" s="272">
        <v>2864</v>
      </c>
      <c r="G22" s="272">
        <v>3403</v>
      </c>
      <c r="H22" s="272">
        <v>2082</v>
      </c>
      <c r="I22" s="272">
        <v>5232</v>
      </c>
      <c r="J22" s="272">
        <v>3316</v>
      </c>
      <c r="K22" s="272">
        <v>4609</v>
      </c>
    </row>
    <row r="23" spans="1:11" x14ac:dyDescent="0.25">
      <c r="A23" s="271" t="s">
        <v>485</v>
      </c>
      <c r="B23" s="272">
        <v>6800</v>
      </c>
      <c r="C23" s="272">
        <v>5981</v>
      </c>
      <c r="D23" s="272">
        <v>6331</v>
      </c>
      <c r="E23" s="272">
        <v>6556</v>
      </c>
      <c r="F23" s="272">
        <v>3160</v>
      </c>
      <c r="G23" s="272">
        <v>3927</v>
      </c>
      <c r="H23" s="272">
        <v>2522</v>
      </c>
      <c r="I23" s="272">
        <v>5415</v>
      </c>
      <c r="J23" s="272">
        <v>3198</v>
      </c>
      <c r="K23" s="272">
        <v>4675</v>
      </c>
    </row>
    <row r="24" spans="1:11" x14ac:dyDescent="0.25">
      <c r="A24" s="273" t="s">
        <v>486</v>
      </c>
      <c r="B24" s="274">
        <v>6593</v>
      </c>
      <c r="C24" s="274">
        <v>5933</v>
      </c>
      <c r="D24" s="274">
        <v>6603</v>
      </c>
      <c r="E24" s="274">
        <v>6903</v>
      </c>
      <c r="F24" s="274">
        <v>3205</v>
      </c>
      <c r="G24" s="274">
        <v>3910</v>
      </c>
      <c r="H24" s="274">
        <v>2325</v>
      </c>
      <c r="I24" s="274">
        <v>5324</v>
      </c>
      <c r="J24" s="274">
        <v>3377</v>
      </c>
      <c r="K24" s="274">
        <v>4736</v>
      </c>
    </row>
    <row r="25" spans="1:11" x14ac:dyDescent="0.25">
      <c r="A25" s="271" t="s">
        <v>487</v>
      </c>
      <c r="B25" s="272">
        <v>6839</v>
      </c>
      <c r="C25" s="272">
        <v>5943</v>
      </c>
      <c r="D25" s="272">
        <v>6455</v>
      </c>
      <c r="E25" s="272">
        <v>6835</v>
      </c>
      <c r="F25" s="272">
        <v>2997</v>
      </c>
      <c r="G25" s="272">
        <v>3685</v>
      </c>
      <c r="H25" s="272">
        <v>2396</v>
      </c>
      <c r="I25" s="272">
        <v>5436</v>
      </c>
      <c r="J25" s="272">
        <v>3257</v>
      </c>
      <c r="K25" s="272">
        <v>4664</v>
      </c>
    </row>
    <row r="26" spans="1:11" x14ac:dyDescent="0.25">
      <c r="A26" s="271" t="s">
        <v>488</v>
      </c>
      <c r="B26" s="272">
        <v>6695</v>
      </c>
      <c r="C26" s="272">
        <v>5761</v>
      </c>
      <c r="D26" s="272">
        <v>6236</v>
      </c>
      <c r="E26" s="272">
        <v>6594</v>
      </c>
      <c r="F26" s="272">
        <v>2763</v>
      </c>
      <c r="G26" s="272">
        <v>3395</v>
      </c>
      <c r="H26" s="272">
        <v>1985</v>
      </c>
      <c r="I26" s="272">
        <v>5585</v>
      </c>
      <c r="J26" s="272">
        <v>3698</v>
      </c>
      <c r="K26" s="272">
        <v>4547</v>
      </c>
    </row>
    <row r="27" spans="1:11" x14ac:dyDescent="0.25">
      <c r="A27" s="273" t="s">
        <v>489</v>
      </c>
      <c r="B27" s="274">
        <v>7001</v>
      </c>
      <c r="C27" s="274">
        <v>6064</v>
      </c>
      <c r="D27" s="274">
        <v>6772</v>
      </c>
      <c r="E27" s="274">
        <v>7094</v>
      </c>
      <c r="F27" s="274">
        <v>2759</v>
      </c>
      <c r="G27" s="274">
        <v>3438</v>
      </c>
      <c r="H27" s="274">
        <v>2259</v>
      </c>
      <c r="I27" s="274">
        <v>5352</v>
      </c>
      <c r="J27" s="274">
        <v>3376</v>
      </c>
      <c r="K27" s="274">
        <v>4705</v>
      </c>
    </row>
    <row r="28" spans="1:11" x14ac:dyDescent="0.25">
      <c r="A28" s="271" t="s">
        <v>490</v>
      </c>
      <c r="B28" s="272">
        <v>6120</v>
      </c>
      <c r="C28" s="272">
        <v>5327</v>
      </c>
      <c r="D28" s="272">
        <v>5780</v>
      </c>
      <c r="E28" s="272">
        <v>6226</v>
      </c>
      <c r="F28" s="272">
        <v>2718</v>
      </c>
      <c r="G28" s="272">
        <v>3309</v>
      </c>
      <c r="H28" s="272">
        <v>2256</v>
      </c>
      <c r="I28" s="272">
        <v>5562</v>
      </c>
      <c r="J28" s="272">
        <v>3383</v>
      </c>
      <c r="K28" s="272">
        <v>4313</v>
      </c>
    </row>
    <row r="29" spans="1:11" x14ac:dyDescent="0.25">
      <c r="A29" s="271" t="s">
        <v>491</v>
      </c>
      <c r="B29" s="272">
        <v>6621</v>
      </c>
      <c r="C29" s="272">
        <v>5670</v>
      </c>
      <c r="D29" s="272">
        <v>6259</v>
      </c>
      <c r="E29" s="272">
        <v>6478</v>
      </c>
      <c r="F29" s="272">
        <v>2551</v>
      </c>
      <c r="G29" s="272">
        <v>3171</v>
      </c>
      <c r="H29" s="272">
        <v>2080</v>
      </c>
      <c r="I29" s="272">
        <v>5281</v>
      </c>
      <c r="J29" s="272">
        <v>3294</v>
      </c>
      <c r="K29" s="272">
        <v>4406</v>
      </c>
    </row>
    <row r="30" spans="1:11" x14ac:dyDescent="0.25">
      <c r="A30" s="273" t="s">
        <v>492</v>
      </c>
      <c r="B30" s="274">
        <v>6362</v>
      </c>
      <c r="C30" s="274">
        <v>5477</v>
      </c>
      <c r="D30" s="274">
        <v>6169</v>
      </c>
      <c r="E30" s="274">
        <v>6678</v>
      </c>
      <c r="F30" s="274">
        <v>2640</v>
      </c>
      <c r="G30" s="274">
        <v>3336</v>
      </c>
      <c r="H30" s="274">
        <v>2187</v>
      </c>
      <c r="I30" s="274">
        <v>5693</v>
      </c>
      <c r="J30" s="274">
        <v>3623</v>
      </c>
      <c r="K30" s="274">
        <v>4472</v>
      </c>
    </row>
    <row r="31" spans="1:11" x14ac:dyDescent="0.25">
      <c r="A31" s="271" t="s">
        <v>493</v>
      </c>
      <c r="B31" s="272">
        <v>6839</v>
      </c>
      <c r="C31" s="272">
        <v>6097</v>
      </c>
      <c r="D31" s="272">
        <v>6768</v>
      </c>
      <c r="E31" s="272">
        <v>6670</v>
      </c>
      <c r="F31" s="272">
        <v>3040</v>
      </c>
      <c r="G31" s="272">
        <v>3881</v>
      </c>
      <c r="H31" s="272">
        <v>2446</v>
      </c>
      <c r="I31" s="272">
        <v>5303</v>
      </c>
      <c r="J31" s="272">
        <v>3115</v>
      </c>
      <c r="K31" s="272">
        <v>4726</v>
      </c>
    </row>
    <row r="32" spans="1:11" x14ac:dyDescent="0.25">
      <c r="A32" s="271" t="s">
        <v>494</v>
      </c>
      <c r="B32" s="272">
        <v>6579</v>
      </c>
      <c r="C32" s="272">
        <v>5889</v>
      </c>
      <c r="D32" s="272">
        <v>6538</v>
      </c>
      <c r="E32" s="272">
        <v>6506</v>
      </c>
      <c r="F32" s="272">
        <v>3047</v>
      </c>
      <c r="G32" s="272">
        <v>3812</v>
      </c>
      <c r="H32" s="272">
        <v>2330</v>
      </c>
      <c r="I32" s="272">
        <v>5060</v>
      </c>
      <c r="J32" s="272">
        <v>3135</v>
      </c>
      <c r="K32" s="272">
        <v>4605</v>
      </c>
    </row>
    <row r="33" spans="1:11" x14ac:dyDescent="0.25">
      <c r="A33" s="273" t="s">
        <v>495</v>
      </c>
      <c r="B33" s="274">
        <v>7061</v>
      </c>
      <c r="C33" s="274">
        <v>6330</v>
      </c>
      <c r="D33" s="274">
        <v>7095</v>
      </c>
      <c r="E33" s="274">
        <v>7324</v>
      </c>
      <c r="F33" s="274">
        <v>3187</v>
      </c>
      <c r="G33" s="274">
        <v>4062</v>
      </c>
      <c r="H33" s="274">
        <v>2764</v>
      </c>
      <c r="I33" s="274">
        <v>5370</v>
      </c>
      <c r="J33" s="274">
        <v>3168</v>
      </c>
      <c r="K33" s="274">
        <v>4958</v>
      </c>
    </row>
    <row r="34" spans="1:11" x14ac:dyDescent="0.25">
      <c r="A34" s="271" t="s">
        <v>496</v>
      </c>
      <c r="B34" s="272">
        <v>6348</v>
      </c>
      <c r="C34" s="272">
        <v>5851</v>
      </c>
      <c r="D34" s="272">
        <v>6921</v>
      </c>
      <c r="E34" s="272">
        <v>7369</v>
      </c>
      <c r="F34" s="272">
        <v>2977</v>
      </c>
      <c r="G34" s="272">
        <v>3900</v>
      </c>
      <c r="H34" s="272">
        <v>2694</v>
      </c>
      <c r="I34" s="272">
        <v>5564</v>
      </c>
      <c r="J34" s="272">
        <v>3202</v>
      </c>
      <c r="K34" s="272">
        <v>4781</v>
      </c>
    </row>
    <row r="35" spans="1:11" x14ac:dyDescent="0.25">
      <c r="A35" s="271" t="s">
        <v>497</v>
      </c>
      <c r="B35" s="272">
        <v>6900</v>
      </c>
      <c r="C35" s="272">
        <v>6143</v>
      </c>
      <c r="D35" s="272">
        <v>6792</v>
      </c>
      <c r="E35" s="272">
        <v>6652</v>
      </c>
      <c r="F35" s="272">
        <v>3099</v>
      </c>
      <c r="G35" s="272">
        <v>3855</v>
      </c>
      <c r="H35" s="272">
        <v>2378</v>
      </c>
      <c r="I35" s="272">
        <v>5052</v>
      </c>
      <c r="J35" s="272">
        <v>2986</v>
      </c>
      <c r="K35" s="272">
        <v>4707</v>
      </c>
    </row>
    <row r="36" spans="1:11" x14ac:dyDescent="0.25">
      <c r="A36" s="273" t="s">
        <v>498</v>
      </c>
      <c r="B36" s="274">
        <v>6612</v>
      </c>
      <c r="C36" s="274">
        <v>5989</v>
      </c>
      <c r="D36" s="274">
        <v>6446</v>
      </c>
      <c r="E36" s="274">
        <v>6115</v>
      </c>
      <c r="F36" s="274">
        <v>3177</v>
      </c>
      <c r="G36" s="274">
        <v>3757</v>
      </c>
      <c r="H36" s="274">
        <v>2162</v>
      </c>
      <c r="I36" s="274">
        <v>4671</v>
      </c>
      <c r="J36" s="274">
        <v>2841</v>
      </c>
      <c r="K36" s="274">
        <v>4512</v>
      </c>
    </row>
    <row r="37" spans="1:11" x14ac:dyDescent="0.25">
      <c r="A37" s="271" t="s">
        <v>499</v>
      </c>
      <c r="B37" s="272">
        <v>6697</v>
      </c>
      <c r="C37" s="272">
        <v>5866</v>
      </c>
      <c r="D37" s="272">
        <v>6542</v>
      </c>
      <c r="E37" s="272">
        <v>7000</v>
      </c>
      <c r="F37" s="272">
        <v>2721</v>
      </c>
      <c r="G37" s="272">
        <v>3357</v>
      </c>
      <c r="H37" s="272">
        <v>2227</v>
      </c>
      <c r="I37" s="272">
        <v>5544</v>
      </c>
      <c r="J37" s="272">
        <v>3449</v>
      </c>
      <c r="K37" s="272">
        <v>4619</v>
      </c>
    </row>
    <row r="38" spans="1:11" x14ac:dyDescent="0.25">
      <c r="A38" s="271" t="s">
        <v>500</v>
      </c>
      <c r="B38" s="272">
        <v>6305</v>
      </c>
      <c r="C38" s="272">
        <v>5733</v>
      </c>
      <c r="D38" s="272">
        <v>6423</v>
      </c>
      <c r="E38" s="272">
        <v>6901</v>
      </c>
      <c r="F38" s="272">
        <v>3057</v>
      </c>
      <c r="G38" s="272">
        <v>3892</v>
      </c>
      <c r="H38" s="272">
        <v>2672</v>
      </c>
      <c r="I38" s="272">
        <v>5359</v>
      </c>
      <c r="J38" s="272">
        <v>3073</v>
      </c>
      <c r="K38" s="272">
        <v>4627</v>
      </c>
    </row>
    <row r="39" spans="1:11" x14ac:dyDescent="0.25">
      <c r="A39" s="273" t="s">
        <v>501</v>
      </c>
      <c r="B39" s="274">
        <v>6442</v>
      </c>
      <c r="C39" s="274">
        <v>5777</v>
      </c>
      <c r="D39" s="274">
        <v>6418</v>
      </c>
      <c r="E39" s="274">
        <v>6582</v>
      </c>
      <c r="F39" s="274">
        <v>2791</v>
      </c>
      <c r="G39" s="274">
        <v>3451</v>
      </c>
      <c r="H39" s="274">
        <v>2194</v>
      </c>
      <c r="I39" s="274">
        <v>5592</v>
      </c>
      <c r="J39" s="274">
        <v>3149</v>
      </c>
      <c r="K39" s="274">
        <v>4514</v>
      </c>
    </row>
    <row r="40" spans="1:11" x14ac:dyDescent="0.25">
      <c r="A40" s="271" t="s">
        <v>502</v>
      </c>
      <c r="B40" s="272">
        <v>6571</v>
      </c>
      <c r="C40" s="272">
        <v>5660</v>
      </c>
      <c r="D40" s="272">
        <v>6546</v>
      </c>
      <c r="E40" s="272">
        <v>7119</v>
      </c>
      <c r="F40" s="272">
        <v>2736</v>
      </c>
      <c r="G40" s="272">
        <v>3602</v>
      </c>
      <c r="H40" s="272">
        <v>2466</v>
      </c>
      <c r="I40" s="272">
        <v>5676</v>
      </c>
      <c r="J40" s="272">
        <v>3441</v>
      </c>
      <c r="K40" s="272">
        <v>4642</v>
      </c>
    </row>
    <row r="41" spans="1:11" x14ac:dyDescent="0.25">
      <c r="A41" s="271" t="s">
        <v>503</v>
      </c>
      <c r="B41" s="272">
        <v>6517</v>
      </c>
      <c r="C41" s="272">
        <v>5665</v>
      </c>
      <c r="D41" s="272">
        <v>6150</v>
      </c>
      <c r="E41" s="272">
        <v>6231</v>
      </c>
      <c r="F41" s="272">
        <v>2686</v>
      </c>
      <c r="G41" s="272">
        <v>3294</v>
      </c>
      <c r="H41" s="272">
        <v>2058</v>
      </c>
      <c r="I41" s="272">
        <v>4870</v>
      </c>
      <c r="J41" s="272">
        <v>2807</v>
      </c>
      <c r="K41" s="272">
        <v>4295</v>
      </c>
    </row>
    <row r="42" spans="1:11" x14ac:dyDescent="0.25">
      <c r="A42" s="273" t="s">
        <v>504</v>
      </c>
      <c r="B42" s="274">
        <v>6546</v>
      </c>
      <c r="C42" s="274">
        <v>5699</v>
      </c>
      <c r="D42" s="274">
        <v>5810</v>
      </c>
      <c r="E42" s="274">
        <v>5712</v>
      </c>
      <c r="F42" s="274">
        <v>2937</v>
      </c>
      <c r="G42" s="274">
        <v>3466</v>
      </c>
      <c r="H42" s="274">
        <v>2292</v>
      </c>
      <c r="I42" s="274">
        <v>5153</v>
      </c>
      <c r="J42" s="274">
        <v>3013</v>
      </c>
      <c r="K42" s="274">
        <v>4334</v>
      </c>
    </row>
    <row r="43" spans="1:11" x14ac:dyDescent="0.25">
      <c r="A43" s="271" t="s">
        <v>505</v>
      </c>
      <c r="B43" s="272">
        <v>6715</v>
      </c>
      <c r="C43" s="272">
        <v>6088</v>
      </c>
      <c r="D43" s="272">
        <v>6590</v>
      </c>
      <c r="E43" s="272">
        <v>6634</v>
      </c>
      <c r="F43" s="272">
        <v>3122</v>
      </c>
      <c r="G43" s="272">
        <v>3800</v>
      </c>
      <c r="H43" s="272">
        <v>2346</v>
      </c>
      <c r="I43" s="272">
        <v>5148</v>
      </c>
      <c r="J43" s="272">
        <v>2975</v>
      </c>
      <c r="K43" s="272">
        <v>4653</v>
      </c>
    </row>
    <row r="44" spans="1:11" x14ac:dyDescent="0.25">
      <c r="A44" s="271" t="s">
        <v>506</v>
      </c>
      <c r="B44" s="272">
        <v>6887</v>
      </c>
      <c r="C44" s="272">
        <v>6134</v>
      </c>
      <c r="D44" s="272">
        <v>6834</v>
      </c>
      <c r="E44" s="272">
        <v>6996</v>
      </c>
      <c r="F44" s="272">
        <v>2944</v>
      </c>
      <c r="G44" s="272">
        <v>3713</v>
      </c>
      <c r="H44" s="272">
        <v>2439</v>
      </c>
      <c r="I44" s="272">
        <v>5173</v>
      </c>
      <c r="J44" s="272">
        <v>3061</v>
      </c>
      <c r="K44" s="272">
        <v>4726</v>
      </c>
    </row>
    <row r="45" spans="1:11" x14ac:dyDescent="0.25">
      <c r="A45" s="273" t="s">
        <v>507</v>
      </c>
      <c r="B45" s="274">
        <v>5848</v>
      </c>
      <c r="C45" s="274">
        <v>4998</v>
      </c>
      <c r="D45" s="274">
        <v>5681</v>
      </c>
      <c r="E45" s="274">
        <v>6011</v>
      </c>
      <c r="F45" s="274">
        <v>2230</v>
      </c>
      <c r="G45" s="274">
        <v>2929</v>
      </c>
      <c r="H45" s="274">
        <v>1944</v>
      </c>
      <c r="I45" s="274">
        <v>5146</v>
      </c>
      <c r="J45" s="274">
        <v>3148</v>
      </c>
      <c r="K45" s="274">
        <v>4016</v>
      </c>
    </row>
    <row r="46" spans="1:11" x14ac:dyDescent="0.25">
      <c r="A46" s="271" t="s">
        <v>508</v>
      </c>
      <c r="B46" s="272">
        <v>5960</v>
      </c>
      <c r="C46" s="272">
        <v>5177</v>
      </c>
      <c r="D46" s="272">
        <v>5906</v>
      </c>
      <c r="E46" s="272">
        <v>6319</v>
      </c>
      <c r="F46" s="272">
        <v>2503</v>
      </c>
      <c r="G46" s="272">
        <v>3211</v>
      </c>
      <c r="H46" s="272">
        <v>2178</v>
      </c>
      <c r="I46" s="272">
        <v>5259</v>
      </c>
      <c r="J46" s="272">
        <v>3109</v>
      </c>
      <c r="K46" s="272">
        <v>4200</v>
      </c>
    </row>
    <row r="47" spans="1:11" x14ac:dyDescent="0.25">
      <c r="A47" s="271" t="s">
        <v>509</v>
      </c>
      <c r="B47" s="272">
        <v>6844</v>
      </c>
      <c r="C47" s="272">
        <v>5964</v>
      </c>
      <c r="D47" s="272">
        <v>6297</v>
      </c>
      <c r="E47" s="272">
        <v>6262</v>
      </c>
      <c r="F47" s="272">
        <v>2852</v>
      </c>
      <c r="G47" s="272">
        <v>3498</v>
      </c>
      <c r="H47" s="272">
        <v>2145</v>
      </c>
      <c r="I47" s="272">
        <v>5054</v>
      </c>
      <c r="J47" s="272">
        <v>2763</v>
      </c>
      <c r="K47" s="272">
        <v>4441</v>
      </c>
    </row>
    <row r="48" spans="1:11" x14ac:dyDescent="0.25">
      <c r="A48" s="273" t="s">
        <v>510</v>
      </c>
      <c r="B48" s="274">
        <v>6728</v>
      </c>
      <c r="C48" s="274">
        <v>5948</v>
      </c>
      <c r="D48" s="274">
        <v>6646</v>
      </c>
      <c r="E48" s="274">
        <v>7168</v>
      </c>
      <c r="F48" s="274">
        <v>2981</v>
      </c>
      <c r="G48" s="274">
        <v>3768</v>
      </c>
      <c r="H48" s="274">
        <v>2489</v>
      </c>
      <c r="I48" s="274">
        <v>5514</v>
      </c>
      <c r="J48" s="274">
        <v>3052</v>
      </c>
      <c r="K48" s="274">
        <v>4700</v>
      </c>
    </row>
    <row r="49" spans="1:11" x14ac:dyDescent="0.25">
      <c r="A49" s="271" t="s">
        <v>511</v>
      </c>
      <c r="B49" s="272">
        <v>6672</v>
      </c>
      <c r="C49" s="272">
        <v>5934</v>
      </c>
      <c r="D49" s="272">
        <v>6378</v>
      </c>
      <c r="E49" s="272">
        <v>6509</v>
      </c>
      <c r="F49" s="272">
        <v>2724</v>
      </c>
      <c r="G49" s="272">
        <v>3394</v>
      </c>
      <c r="H49" s="272">
        <v>2108</v>
      </c>
      <c r="I49" s="272">
        <v>5002</v>
      </c>
      <c r="J49" s="272">
        <v>3155</v>
      </c>
      <c r="K49" s="272">
        <v>4483</v>
      </c>
    </row>
    <row r="50" spans="1:11" x14ac:dyDescent="0.25">
      <c r="A50" s="271" t="s">
        <v>512</v>
      </c>
      <c r="B50" s="272">
        <v>6559</v>
      </c>
      <c r="C50" s="272">
        <v>5831</v>
      </c>
      <c r="D50" s="272">
        <v>6664</v>
      </c>
      <c r="E50" s="272">
        <v>6804</v>
      </c>
      <c r="F50" s="272">
        <v>2967</v>
      </c>
      <c r="G50" s="272">
        <v>3626</v>
      </c>
      <c r="H50" s="272">
        <v>2145</v>
      </c>
      <c r="I50" s="272">
        <v>4953</v>
      </c>
      <c r="J50" s="272">
        <v>2784</v>
      </c>
      <c r="K50" s="272">
        <v>4531</v>
      </c>
    </row>
    <row r="51" spans="1:11" x14ac:dyDescent="0.25">
      <c r="A51" s="273" t="s">
        <v>513</v>
      </c>
      <c r="B51" s="274">
        <v>6679</v>
      </c>
      <c r="C51" s="274">
        <v>5986</v>
      </c>
      <c r="D51" s="274">
        <v>6947</v>
      </c>
      <c r="E51" s="274">
        <v>7345</v>
      </c>
      <c r="F51" s="274">
        <v>3106</v>
      </c>
      <c r="G51" s="274">
        <v>3782</v>
      </c>
      <c r="H51" s="274">
        <v>2285</v>
      </c>
      <c r="I51" s="274">
        <v>5011</v>
      </c>
      <c r="J51" s="274">
        <v>2860</v>
      </c>
      <c r="K51" s="274">
        <v>4713</v>
      </c>
    </row>
    <row r="52" spans="1:11" x14ac:dyDescent="0.25">
      <c r="A52" s="271" t="s">
        <v>514</v>
      </c>
      <c r="B52" s="272">
        <v>6661</v>
      </c>
      <c r="C52" s="272">
        <v>5809</v>
      </c>
      <c r="D52" s="272">
        <v>6617</v>
      </c>
      <c r="E52" s="272">
        <v>6761</v>
      </c>
      <c r="F52" s="272">
        <v>2845</v>
      </c>
      <c r="G52" s="272">
        <v>3664</v>
      </c>
      <c r="H52" s="272">
        <v>2418</v>
      </c>
      <c r="I52" s="272">
        <v>5188</v>
      </c>
      <c r="J52" s="272">
        <v>2754</v>
      </c>
      <c r="K52" s="272">
        <v>4542</v>
      </c>
    </row>
    <row r="53" spans="1:11" x14ac:dyDescent="0.25">
      <c r="A53" s="271" t="s">
        <v>515</v>
      </c>
      <c r="B53" s="272">
        <v>5680</v>
      </c>
      <c r="C53" s="272">
        <v>4812</v>
      </c>
      <c r="D53" s="272">
        <v>5278</v>
      </c>
      <c r="E53" s="272">
        <v>5774</v>
      </c>
      <c r="F53" s="272">
        <v>2429</v>
      </c>
      <c r="G53" s="272">
        <v>3025</v>
      </c>
      <c r="H53" s="272">
        <v>2021</v>
      </c>
      <c r="I53" s="272">
        <v>5059</v>
      </c>
      <c r="J53" s="272">
        <v>3255</v>
      </c>
      <c r="K53" s="272">
        <v>3951</v>
      </c>
    </row>
    <row r="54" spans="1:11" x14ac:dyDescent="0.25">
      <c r="A54" s="273" t="s">
        <v>516</v>
      </c>
      <c r="B54" s="274">
        <v>5952</v>
      </c>
      <c r="C54" s="274">
        <v>5351</v>
      </c>
      <c r="D54" s="274">
        <v>5946</v>
      </c>
      <c r="E54" s="274">
        <v>5921</v>
      </c>
      <c r="F54" s="274">
        <v>2652</v>
      </c>
      <c r="G54" s="274">
        <v>3142</v>
      </c>
      <c r="H54" s="274">
        <v>1835</v>
      </c>
      <c r="I54" s="274">
        <v>4768</v>
      </c>
      <c r="J54" s="274">
        <v>3158</v>
      </c>
      <c r="K54" s="274">
        <v>4169</v>
      </c>
    </row>
    <row r="55" spans="1:11" x14ac:dyDescent="0.25">
      <c r="A55" s="271" t="s">
        <v>517</v>
      </c>
      <c r="B55" s="272">
        <v>6489</v>
      </c>
      <c r="C55" s="272">
        <v>5774</v>
      </c>
      <c r="D55" s="272">
        <v>6284</v>
      </c>
      <c r="E55" s="272">
        <v>6456</v>
      </c>
      <c r="F55" s="272">
        <v>2959</v>
      </c>
      <c r="G55" s="272">
        <v>3548</v>
      </c>
      <c r="H55" s="272">
        <v>2194</v>
      </c>
      <c r="I55" s="272">
        <v>4881</v>
      </c>
      <c r="J55" s="272">
        <v>3012</v>
      </c>
      <c r="K55" s="272">
        <v>4460</v>
      </c>
    </row>
    <row r="56" spans="1:11" x14ac:dyDescent="0.25">
      <c r="A56" s="271" t="s">
        <v>518</v>
      </c>
      <c r="B56" s="272">
        <v>6055</v>
      </c>
      <c r="C56" s="272">
        <v>5323</v>
      </c>
      <c r="D56" s="272">
        <v>5824</v>
      </c>
      <c r="E56" s="272">
        <v>6184</v>
      </c>
      <c r="F56" s="272">
        <v>2641</v>
      </c>
      <c r="G56" s="272">
        <v>3312</v>
      </c>
      <c r="H56" s="272">
        <v>2187</v>
      </c>
      <c r="I56" s="272">
        <v>4895</v>
      </c>
      <c r="J56" s="272">
        <v>3136</v>
      </c>
      <c r="K56" s="272">
        <v>4203</v>
      </c>
    </row>
    <row r="57" spans="1:11" x14ac:dyDescent="0.25">
      <c r="A57" s="273" t="s">
        <v>519</v>
      </c>
      <c r="B57" s="274">
        <v>6099</v>
      </c>
      <c r="C57" s="274">
        <v>5372</v>
      </c>
      <c r="D57" s="274">
        <v>6122</v>
      </c>
      <c r="E57" s="274">
        <v>6465</v>
      </c>
      <c r="F57" s="274">
        <v>2671</v>
      </c>
      <c r="G57" s="274">
        <v>3420</v>
      </c>
      <c r="H57" s="274">
        <v>2307</v>
      </c>
      <c r="I57" s="274">
        <v>5018</v>
      </c>
      <c r="J57" s="274">
        <v>3132</v>
      </c>
      <c r="K57" s="274">
        <v>4273</v>
      </c>
    </row>
    <row r="58" spans="1:11" x14ac:dyDescent="0.25">
      <c r="A58" s="271" t="s">
        <v>520</v>
      </c>
      <c r="B58" s="272">
        <v>6851</v>
      </c>
      <c r="C58" s="272">
        <v>6090</v>
      </c>
      <c r="D58" s="272">
        <v>6528</v>
      </c>
      <c r="E58" s="272">
        <v>6539</v>
      </c>
      <c r="F58" s="272">
        <v>2891</v>
      </c>
      <c r="G58" s="272">
        <v>3503</v>
      </c>
      <c r="H58" s="272">
        <v>2230</v>
      </c>
      <c r="I58" s="272">
        <v>4605</v>
      </c>
      <c r="J58" s="272">
        <v>2918</v>
      </c>
      <c r="K58" s="272">
        <v>4459</v>
      </c>
    </row>
    <row r="59" spans="1:11" x14ac:dyDescent="0.25">
      <c r="A59" s="271" t="s">
        <v>521</v>
      </c>
      <c r="B59" s="272">
        <v>6612</v>
      </c>
      <c r="C59" s="272">
        <v>5749</v>
      </c>
      <c r="D59" s="272">
        <v>6199</v>
      </c>
      <c r="E59" s="272">
        <v>6290</v>
      </c>
      <c r="F59" s="272">
        <v>2748</v>
      </c>
      <c r="G59" s="272">
        <v>3289</v>
      </c>
      <c r="H59" s="272">
        <v>2088</v>
      </c>
      <c r="I59" s="272">
        <v>4844</v>
      </c>
      <c r="J59" s="272">
        <v>2925</v>
      </c>
      <c r="K59" s="272">
        <v>4290</v>
      </c>
    </row>
    <row r="60" spans="1:11" x14ac:dyDescent="0.25">
      <c r="A60" s="273" t="s">
        <v>522</v>
      </c>
      <c r="B60" s="274">
        <v>6551</v>
      </c>
      <c r="C60" s="274">
        <v>5804</v>
      </c>
      <c r="D60" s="274">
        <v>6241</v>
      </c>
      <c r="E60" s="274">
        <v>6202</v>
      </c>
      <c r="F60" s="274">
        <v>2844</v>
      </c>
      <c r="G60" s="274">
        <v>3402</v>
      </c>
      <c r="H60" s="274">
        <v>2051</v>
      </c>
      <c r="I60" s="274">
        <v>4759</v>
      </c>
      <c r="J60" s="274">
        <v>2959</v>
      </c>
      <c r="K60" s="274">
        <v>4315</v>
      </c>
    </row>
    <row r="61" spans="1:11" x14ac:dyDescent="0.25">
      <c r="A61" s="271" t="s">
        <v>532</v>
      </c>
      <c r="B61" s="272">
        <v>5809</v>
      </c>
      <c r="C61" s="272">
        <v>5050</v>
      </c>
      <c r="D61" s="272">
        <v>5712</v>
      </c>
      <c r="E61" s="272">
        <v>5799</v>
      </c>
      <c r="F61" s="272">
        <v>2535</v>
      </c>
      <c r="G61" s="272">
        <v>3239</v>
      </c>
      <c r="H61" s="272">
        <v>1863</v>
      </c>
      <c r="I61" s="272">
        <v>4778</v>
      </c>
      <c r="J61" s="272">
        <v>3116</v>
      </c>
      <c r="K61" s="272">
        <v>3996</v>
      </c>
    </row>
    <row r="62" spans="1:11" x14ac:dyDescent="0.25">
      <c r="A62" s="271" t="s">
        <v>536</v>
      </c>
      <c r="B62" s="272">
        <v>6501</v>
      </c>
      <c r="C62" s="272">
        <v>5623</v>
      </c>
      <c r="D62" s="272">
        <v>6096</v>
      </c>
      <c r="E62" s="272">
        <v>6374</v>
      </c>
      <c r="F62" s="272">
        <v>2584</v>
      </c>
      <c r="G62" s="272">
        <v>3213</v>
      </c>
      <c r="H62" s="272">
        <v>2156</v>
      </c>
      <c r="I62" s="272">
        <v>4830</v>
      </c>
      <c r="J62" s="272">
        <v>3113</v>
      </c>
      <c r="K62" s="272">
        <v>4255</v>
      </c>
    </row>
    <row r="63" spans="1:11" x14ac:dyDescent="0.25">
      <c r="A63" s="273" t="s">
        <v>573</v>
      </c>
      <c r="B63" s="274">
        <v>6395</v>
      </c>
      <c r="C63" s="274">
        <v>5643</v>
      </c>
      <c r="D63" s="274">
        <v>6696</v>
      </c>
      <c r="E63" s="274">
        <v>7112</v>
      </c>
      <c r="F63" s="274">
        <v>2782</v>
      </c>
      <c r="G63" s="274">
        <v>3641</v>
      </c>
      <c r="H63" s="274">
        <v>2178</v>
      </c>
      <c r="I63" s="274">
        <v>5114</v>
      </c>
      <c r="J63" s="274">
        <v>3186</v>
      </c>
      <c r="K63" s="274">
        <v>4494</v>
      </c>
    </row>
    <row r="64" spans="1:11" x14ac:dyDescent="0.25">
      <c r="A64" s="271" t="s">
        <v>588</v>
      </c>
      <c r="B64" s="272">
        <v>6646</v>
      </c>
      <c r="C64" s="272">
        <v>5799</v>
      </c>
      <c r="D64" s="272">
        <v>6540</v>
      </c>
      <c r="E64" s="272">
        <v>6837</v>
      </c>
      <c r="F64" s="272">
        <v>2879</v>
      </c>
      <c r="G64" s="272">
        <v>3588</v>
      </c>
      <c r="H64" s="272">
        <v>2212</v>
      </c>
      <c r="I64" s="272">
        <v>5016</v>
      </c>
      <c r="J64" s="272">
        <v>3150</v>
      </c>
      <c r="K64" s="272">
        <v>4493</v>
      </c>
    </row>
    <row r="65" spans="1:11" x14ac:dyDescent="0.25">
      <c r="A65" s="271" t="s">
        <v>589</v>
      </c>
      <c r="B65" s="272">
        <v>5942</v>
      </c>
      <c r="C65" s="272">
        <v>5455</v>
      </c>
      <c r="D65" s="272">
        <v>6207</v>
      </c>
      <c r="E65" s="272">
        <v>6584</v>
      </c>
      <c r="F65" s="272">
        <v>3219</v>
      </c>
      <c r="G65" s="272">
        <v>3994</v>
      </c>
      <c r="H65" s="272">
        <v>2521</v>
      </c>
      <c r="I65" s="272">
        <v>4954</v>
      </c>
      <c r="J65" s="272">
        <v>3171</v>
      </c>
      <c r="K65" s="272">
        <v>4461</v>
      </c>
    </row>
    <row r="66" spans="1:11" x14ac:dyDescent="0.25">
      <c r="A66" s="275"/>
      <c r="B66" s="969">
        <v>6612</v>
      </c>
      <c r="C66" s="969">
        <v>5910</v>
      </c>
      <c r="D66" s="969">
        <v>6498</v>
      </c>
      <c r="E66" s="969">
        <v>6750</v>
      </c>
      <c r="F66" s="969">
        <v>2853</v>
      </c>
      <c r="G66" s="969">
        <v>3603</v>
      </c>
      <c r="H66" s="969">
        <v>2286</v>
      </c>
      <c r="I66" s="969">
        <v>5209</v>
      </c>
      <c r="J66" s="969">
        <v>3226</v>
      </c>
      <c r="K66" s="969">
        <v>4524</v>
      </c>
    </row>
    <row r="67" spans="1:11" x14ac:dyDescent="0.25">
      <c r="A67" s="273" t="s">
        <v>590</v>
      </c>
      <c r="B67" s="970"/>
      <c r="C67" s="970"/>
      <c r="D67" s="970"/>
      <c r="E67" s="970"/>
      <c r="F67" s="970"/>
      <c r="G67" s="970"/>
      <c r="H67" s="970"/>
      <c r="I67" s="970"/>
      <c r="J67" s="970"/>
      <c r="K67" s="970"/>
    </row>
    <row r="68" spans="1:11" x14ac:dyDescent="0.25">
      <c r="A68" s="882" t="s">
        <v>591</v>
      </c>
      <c r="B68" s="883"/>
      <c r="C68" s="883"/>
      <c r="D68" s="883"/>
      <c r="E68" s="883"/>
      <c r="F68" s="962" t="s">
        <v>592</v>
      </c>
      <c r="G68" s="962"/>
      <c r="H68" s="962"/>
      <c r="I68" s="962"/>
      <c r="J68" s="962"/>
      <c r="K68" s="963"/>
    </row>
    <row r="69" spans="1:11" x14ac:dyDescent="0.25">
      <c r="A69" s="874"/>
      <c r="B69" s="875"/>
      <c r="C69" s="875"/>
      <c r="D69" s="875"/>
      <c r="E69" s="875"/>
      <c r="F69" s="878" t="s">
        <v>593</v>
      </c>
      <c r="G69" s="878"/>
      <c r="H69" s="878"/>
      <c r="I69" s="878"/>
      <c r="J69" s="878"/>
      <c r="K69" s="879"/>
    </row>
    <row r="70" spans="1:11" x14ac:dyDescent="0.25">
      <c r="A70" s="874"/>
      <c r="B70" s="875"/>
      <c r="C70" s="875"/>
      <c r="D70" s="875"/>
      <c r="E70" s="875"/>
      <c r="F70" s="878" t="s">
        <v>594</v>
      </c>
      <c r="G70" s="878"/>
      <c r="H70" s="878"/>
      <c r="I70" s="878"/>
      <c r="J70" s="878"/>
      <c r="K70" s="879"/>
    </row>
    <row r="71" spans="1:11" x14ac:dyDescent="0.25">
      <c r="A71" s="874"/>
      <c r="B71" s="875"/>
      <c r="C71" s="875"/>
      <c r="D71" s="875"/>
      <c r="E71" s="875"/>
      <c r="F71" s="878" t="s">
        <v>523</v>
      </c>
      <c r="G71" s="878"/>
      <c r="H71" s="878"/>
      <c r="I71" s="878"/>
      <c r="J71" s="878"/>
      <c r="K71" s="879"/>
    </row>
    <row r="72" spans="1:11" x14ac:dyDescent="0.25">
      <c r="A72" s="874"/>
      <c r="B72" s="875"/>
      <c r="C72" s="875"/>
      <c r="D72" s="875"/>
      <c r="E72" s="875"/>
      <c r="F72" s="878" t="s">
        <v>524</v>
      </c>
      <c r="G72" s="878"/>
      <c r="H72" s="878"/>
      <c r="I72" s="878"/>
      <c r="J72" s="878"/>
      <c r="K72" s="879"/>
    </row>
    <row r="73" spans="1:11" x14ac:dyDescent="0.25">
      <c r="A73" s="874"/>
      <c r="B73" s="875"/>
      <c r="C73" s="875"/>
      <c r="D73" s="875"/>
      <c r="E73" s="875"/>
      <c r="F73" s="878" t="s">
        <v>595</v>
      </c>
      <c r="G73" s="878"/>
      <c r="H73" s="878"/>
      <c r="I73" s="878"/>
      <c r="J73" s="878"/>
      <c r="K73" s="879"/>
    </row>
    <row r="74" spans="1:11" x14ac:dyDescent="0.25">
      <c r="A74" s="874"/>
      <c r="B74" s="875"/>
      <c r="C74" s="875"/>
      <c r="D74" s="875"/>
      <c r="E74" s="875"/>
      <c r="F74" s="878" t="s">
        <v>537</v>
      </c>
      <c r="G74" s="878"/>
      <c r="H74" s="878"/>
      <c r="I74" s="878"/>
      <c r="J74" s="878"/>
      <c r="K74" s="879"/>
    </row>
    <row r="75" spans="1:11" ht="15" customHeight="1" x14ac:dyDescent="0.25">
      <c r="A75" s="874" t="s">
        <v>596</v>
      </c>
      <c r="B75" s="875"/>
      <c r="C75" s="875"/>
      <c r="D75" s="875"/>
      <c r="E75" s="875"/>
      <c r="F75" s="960" t="s">
        <v>597</v>
      </c>
      <c r="G75" s="960"/>
      <c r="H75" s="960"/>
      <c r="I75" s="960"/>
      <c r="J75" s="960"/>
      <c r="K75" s="961"/>
    </row>
    <row r="76" spans="1:11" x14ac:dyDescent="0.25">
      <c r="A76" s="885" t="s">
        <v>533</v>
      </c>
      <c r="B76" s="886"/>
      <c r="C76" s="886"/>
      <c r="D76" s="886"/>
      <c r="E76" s="886"/>
      <c r="F76" s="878" t="s">
        <v>525</v>
      </c>
      <c r="G76" s="878"/>
      <c r="H76" s="878"/>
      <c r="I76" s="878"/>
      <c r="J76" s="878"/>
      <c r="K76" s="879"/>
    </row>
    <row r="77" spans="1:11" x14ac:dyDescent="0.25">
      <c r="A77" s="889"/>
      <c r="B77" s="887"/>
      <c r="C77" s="887"/>
      <c r="D77" s="887"/>
      <c r="E77" s="887"/>
      <c r="F77" s="887" t="s">
        <v>526</v>
      </c>
      <c r="G77" s="887"/>
      <c r="H77" s="887"/>
      <c r="I77" s="887"/>
      <c r="J77" s="887"/>
      <c r="K77" s="888"/>
    </row>
  </sheetData>
  <mergeCells count="27">
    <mergeCell ref="A1:K1"/>
    <mergeCell ref="A2:A3"/>
    <mergeCell ref="I2:I3"/>
    <mergeCell ref="J2:J3"/>
    <mergeCell ref="B66:B67"/>
    <mergeCell ref="C66:C67"/>
    <mergeCell ref="D66:D67"/>
    <mergeCell ref="E66:E67"/>
    <mergeCell ref="F66:F67"/>
    <mergeCell ref="G66:G67"/>
    <mergeCell ref="H66:H67"/>
    <mergeCell ref="I66:I67"/>
    <mergeCell ref="J66:J67"/>
    <mergeCell ref="K66:K67"/>
    <mergeCell ref="A68:E74"/>
    <mergeCell ref="F68:K68"/>
    <mergeCell ref="F69:K69"/>
    <mergeCell ref="F70:K70"/>
    <mergeCell ref="F71:K71"/>
    <mergeCell ref="F72:K72"/>
    <mergeCell ref="F73:K73"/>
    <mergeCell ref="F74:K74"/>
    <mergeCell ref="A75:E75"/>
    <mergeCell ref="F75:K75"/>
    <mergeCell ref="A76:E77"/>
    <mergeCell ref="F76:K76"/>
    <mergeCell ref="F77:K77"/>
  </mergeCells>
  <hyperlinks>
    <hyperlink ref="F75" r:id="rId1" location="summary" display="http://www.eia.gov/totalenergy/data/monthly/ - summary" xr:uid="{00000000-0004-0000-2100-000000000000}"/>
  </hyperlink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dimension ref="A1:X83"/>
  <sheetViews>
    <sheetView showGridLines="0" workbookViewId="0">
      <selection activeCell="A7" sqref="A7"/>
    </sheetView>
  </sheetViews>
  <sheetFormatPr defaultColWidth="9.140625" defaultRowHeight="15" x14ac:dyDescent="0.25"/>
  <cols>
    <col min="1" max="1" width="6.42578125" style="393" customWidth="1"/>
    <col min="2" max="2" width="4" style="393" customWidth="1"/>
    <col min="3" max="3" width="2.7109375" style="393" customWidth="1"/>
    <col min="4" max="4" width="4" style="393" customWidth="1"/>
    <col min="5" max="5" width="2.7109375" style="393" customWidth="1"/>
    <col min="6" max="6" width="5.5703125" style="393" customWidth="1"/>
    <col min="7" max="7" width="3.140625" style="393" customWidth="1"/>
    <col min="8" max="8" width="5.7109375" style="393" customWidth="1"/>
    <col min="9" max="9" width="3.28515625" style="393" customWidth="1"/>
    <col min="10" max="10" width="4.42578125" style="393" customWidth="1"/>
    <col min="11" max="11" width="4.7109375" style="393" customWidth="1"/>
    <col min="12" max="12" width="11.7109375" style="393" customWidth="1"/>
    <col min="13" max="13" width="6.140625" style="393" customWidth="1"/>
    <col min="14" max="14" width="12" style="393" customWidth="1"/>
    <col min="15" max="15" width="6.42578125" style="393" customWidth="1"/>
    <col min="16" max="16" width="10.28515625" style="393" customWidth="1"/>
    <col min="17" max="17" width="5.42578125" style="393" customWidth="1"/>
    <col min="18" max="18" width="8" style="393" customWidth="1"/>
    <col min="19" max="19" width="5.42578125" style="393" customWidth="1"/>
    <col min="20" max="20" width="8.7109375" style="393" customWidth="1"/>
    <col min="21" max="21" width="4.85546875" style="393" customWidth="1"/>
    <col min="22" max="16384" width="9.140625" style="393"/>
  </cols>
  <sheetData>
    <row r="1" spans="1:21" ht="15.75" customHeight="1" x14ac:dyDescent="0.25">
      <c r="A1" s="995" t="s">
        <v>786</v>
      </c>
      <c r="B1" s="996"/>
      <c r="C1" s="996"/>
      <c r="D1" s="996"/>
      <c r="E1" s="996"/>
      <c r="F1" s="996"/>
      <c r="G1" s="996"/>
      <c r="H1" s="996"/>
      <c r="I1" s="996"/>
      <c r="J1" s="996"/>
      <c r="K1" s="996"/>
      <c r="L1" s="996"/>
      <c r="M1" s="996"/>
      <c r="N1" s="996"/>
      <c r="O1" s="996"/>
      <c r="P1" s="996"/>
      <c r="Q1" s="996"/>
      <c r="R1" s="996"/>
      <c r="S1" s="996"/>
      <c r="T1" s="996"/>
      <c r="U1" s="997"/>
    </row>
    <row r="2" spans="1:21" ht="18" customHeight="1" x14ac:dyDescent="0.25">
      <c r="A2" s="998" t="s">
        <v>63</v>
      </c>
      <c r="B2" s="1000" t="s">
        <v>169</v>
      </c>
      <c r="C2" s="1001"/>
      <c r="D2" s="1000" t="s">
        <v>170</v>
      </c>
      <c r="E2" s="1001"/>
      <c r="F2" s="1000" t="s">
        <v>462</v>
      </c>
      <c r="G2" s="1001"/>
      <c r="H2" s="1000" t="s">
        <v>463</v>
      </c>
      <c r="I2" s="1001"/>
      <c r="J2" s="1000" t="s">
        <v>24</v>
      </c>
      <c r="K2" s="1001"/>
      <c r="L2" s="1000" t="s">
        <v>464</v>
      </c>
      <c r="M2" s="1001"/>
      <c r="N2" s="1000" t="s">
        <v>465</v>
      </c>
      <c r="O2" s="1001"/>
      <c r="P2" s="1000" t="s">
        <v>171</v>
      </c>
      <c r="Q2" s="1001"/>
      <c r="R2" s="1000" t="s">
        <v>787</v>
      </c>
      <c r="S2" s="1001"/>
      <c r="T2" s="1000" t="s">
        <v>172</v>
      </c>
      <c r="U2" s="1001"/>
    </row>
    <row r="3" spans="1:21" x14ac:dyDescent="0.25">
      <c r="A3" s="999"/>
      <c r="B3" s="993" t="s">
        <v>173</v>
      </c>
      <c r="C3" s="994"/>
      <c r="D3" s="993" t="s">
        <v>174</v>
      </c>
      <c r="E3" s="994"/>
      <c r="F3" s="993" t="s">
        <v>48</v>
      </c>
      <c r="G3" s="994"/>
      <c r="H3" s="993" t="s">
        <v>48</v>
      </c>
      <c r="I3" s="994"/>
      <c r="J3" s="993" t="s">
        <v>174</v>
      </c>
      <c r="K3" s="994"/>
      <c r="L3" s="993" t="s">
        <v>48</v>
      </c>
      <c r="M3" s="994"/>
      <c r="N3" s="993" t="s">
        <v>48</v>
      </c>
      <c r="O3" s="994"/>
      <c r="P3" s="993"/>
      <c r="Q3" s="994"/>
      <c r="R3" s="993"/>
      <c r="S3" s="994"/>
      <c r="T3" s="993" t="s">
        <v>788</v>
      </c>
      <c r="U3" s="994"/>
    </row>
    <row r="4" spans="1:21" x14ac:dyDescent="0.25">
      <c r="A4" s="394" t="s">
        <v>466</v>
      </c>
      <c r="B4" s="395">
        <v>654</v>
      </c>
      <c r="C4" s="396"/>
      <c r="D4" s="395">
        <v>901</v>
      </c>
      <c r="E4" s="396"/>
      <c r="F4" s="395">
        <v>949</v>
      </c>
      <c r="G4" s="396"/>
      <c r="H4" s="397">
        <v>1038</v>
      </c>
      <c r="I4" s="396"/>
      <c r="J4" s="397">
        <v>2128</v>
      </c>
      <c r="K4" s="396"/>
      <c r="L4" s="397">
        <v>1776</v>
      </c>
      <c r="M4" s="396"/>
      <c r="N4" s="397">
        <v>2510</v>
      </c>
      <c r="O4" s="396"/>
      <c r="P4" s="397">
        <v>1198</v>
      </c>
      <c r="Q4" s="396"/>
      <c r="R4" s="395">
        <v>593</v>
      </c>
      <c r="S4" s="396"/>
      <c r="T4" s="397">
        <v>1318</v>
      </c>
      <c r="U4" s="396"/>
    </row>
    <row r="5" spans="1:21" x14ac:dyDescent="0.25">
      <c r="A5" s="394" t="s">
        <v>467</v>
      </c>
      <c r="B5" s="395">
        <v>353</v>
      </c>
      <c r="C5" s="396"/>
      <c r="D5" s="395">
        <v>542</v>
      </c>
      <c r="E5" s="396"/>
      <c r="F5" s="395">
        <v>602</v>
      </c>
      <c r="G5" s="396"/>
      <c r="H5" s="395">
        <v>729</v>
      </c>
      <c r="I5" s="396"/>
      <c r="J5" s="397">
        <v>1919</v>
      </c>
      <c r="K5" s="396"/>
      <c r="L5" s="397">
        <v>1568</v>
      </c>
      <c r="M5" s="396"/>
      <c r="N5" s="397">
        <v>2473</v>
      </c>
      <c r="O5" s="396"/>
      <c r="P5" s="397">
        <v>1120</v>
      </c>
      <c r="Q5" s="396"/>
      <c r="R5" s="395">
        <v>597</v>
      </c>
      <c r="S5" s="396"/>
      <c r="T5" s="397">
        <v>1110</v>
      </c>
      <c r="U5" s="396"/>
    </row>
    <row r="6" spans="1:21" x14ac:dyDescent="0.25">
      <c r="A6" s="398" t="s">
        <v>468</v>
      </c>
      <c r="B6" s="399">
        <v>400</v>
      </c>
      <c r="C6" s="400"/>
      <c r="D6" s="399">
        <v>653</v>
      </c>
      <c r="E6" s="400"/>
      <c r="F6" s="399">
        <v>644</v>
      </c>
      <c r="G6" s="400"/>
      <c r="H6" s="399">
        <v>777</v>
      </c>
      <c r="I6" s="400"/>
      <c r="J6" s="401">
        <v>2028</v>
      </c>
      <c r="K6" s="400"/>
      <c r="L6" s="401">
        <v>1781</v>
      </c>
      <c r="M6" s="400"/>
      <c r="N6" s="401">
        <v>2684</v>
      </c>
      <c r="O6" s="400"/>
      <c r="P6" s="401">
        <v>1137</v>
      </c>
      <c r="Q6" s="400"/>
      <c r="R6" s="399">
        <v>593</v>
      </c>
      <c r="S6" s="400"/>
      <c r="T6" s="401">
        <v>1195</v>
      </c>
      <c r="U6" s="400"/>
    </row>
    <row r="7" spans="1:21" x14ac:dyDescent="0.25">
      <c r="A7" s="394" t="s">
        <v>469</v>
      </c>
      <c r="B7" s="395">
        <v>581</v>
      </c>
      <c r="C7" s="396"/>
      <c r="D7" s="395">
        <v>825</v>
      </c>
      <c r="E7" s="396"/>
      <c r="F7" s="395">
        <v>897</v>
      </c>
      <c r="G7" s="396"/>
      <c r="H7" s="397">
        <v>1109</v>
      </c>
      <c r="I7" s="396"/>
      <c r="J7" s="397">
        <v>2097</v>
      </c>
      <c r="K7" s="396"/>
      <c r="L7" s="397">
        <v>1864</v>
      </c>
      <c r="M7" s="396"/>
      <c r="N7" s="397">
        <v>2543</v>
      </c>
      <c r="O7" s="396"/>
      <c r="P7" s="397">
        <v>1278</v>
      </c>
      <c r="Q7" s="396"/>
      <c r="R7" s="395">
        <v>657</v>
      </c>
      <c r="S7" s="396"/>
      <c r="T7" s="397">
        <v>1318</v>
      </c>
      <c r="U7" s="396"/>
    </row>
    <row r="8" spans="1:21" x14ac:dyDescent="0.25">
      <c r="A8" s="394" t="s">
        <v>470</v>
      </c>
      <c r="B8" s="395">
        <v>441</v>
      </c>
      <c r="C8" s="396"/>
      <c r="D8" s="395">
        <v>768</v>
      </c>
      <c r="E8" s="396"/>
      <c r="F8" s="395">
        <v>945</v>
      </c>
      <c r="G8" s="396"/>
      <c r="H8" s="397">
        <v>1183</v>
      </c>
      <c r="I8" s="396"/>
      <c r="J8" s="397">
        <v>2137</v>
      </c>
      <c r="K8" s="396"/>
      <c r="L8" s="397">
        <v>1893</v>
      </c>
      <c r="M8" s="396"/>
      <c r="N8" s="397">
        <v>2727</v>
      </c>
      <c r="O8" s="396"/>
      <c r="P8" s="397">
        <v>1193</v>
      </c>
      <c r="Q8" s="396"/>
      <c r="R8" s="395">
        <v>571</v>
      </c>
      <c r="S8" s="396"/>
      <c r="T8" s="397">
        <v>1326</v>
      </c>
      <c r="U8" s="396"/>
    </row>
    <row r="9" spans="1:21" x14ac:dyDescent="0.25">
      <c r="A9" s="398" t="s">
        <v>471</v>
      </c>
      <c r="B9" s="399">
        <v>303</v>
      </c>
      <c r="C9" s="400"/>
      <c r="D9" s="399">
        <v>646</v>
      </c>
      <c r="E9" s="400"/>
      <c r="F9" s="399">
        <v>858</v>
      </c>
      <c r="G9" s="400"/>
      <c r="H9" s="401">
        <v>1250</v>
      </c>
      <c r="I9" s="400"/>
      <c r="J9" s="401">
        <v>2082</v>
      </c>
      <c r="K9" s="400"/>
      <c r="L9" s="401">
        <v>1998</v>
      </c>
      <c r="M9" s="400"/>
      <c r="N9" s="401">
        <v>2907</v>
      </c>
      <c r="O9" s="400"/>
      <c r="P9" s="401">
        <v>1292</v>
      </c>
      <c r="Q9" s="400"/>
      <c r="R9" s="399">
        <v>590</v>
      </c>
      <c r="S9" s="400"/>
      <c r="T9" s="401">
        <v>1315</v>
      </c>
      <c r="U9" s="400"/>
    </row>
    <row r="10" spans="1:21" x14ac:dyDescent="0.25">
      <c r="A10" s="394" t="s">
        <v>472</v>
      </c>
      <c r="B10" s="395">
        <v>602</v>
      </c>
      <c r="C10" s="396"/>
      <c r="D10" s="395">
        <v>934</v>
      </c>
      <c r="E10" s="396"/>
      <c r="F10" s="397">
        <v>1043</v>
      </c>
      <c r="G10" s="396"/>
      <c r="H10" s="397">
        <v>1238</v>
      </c>
      <c r="I10" s="396"/>
      <c r="J10" s="397">
        <v>2045</v>
      </c>
      <c r="K10" s="396"/>
      <c r="L10" s="397">
        <v>1791</v>
      </c>
      <c r="M10" s="396"/>
      <c r="N10" s="397">
        <v>2643</v>
      </c>
      <c r="O10" s="396"/>
      <c r="P10" s="397">
        <v>1124</v>
      </c>
      <c r="Q10" s="396"/>
      <c r="R10" s="395">
        <v>560</v>
      </c>
      <c r="S10" s="396"/>
      <c r="T10" s="397">
        <v>1344</v>
      </c>
      <c r="U10" s="396"/>
    </row>
    <row r="11" spans="1:21" x14ac:dyDescent="0.25">
      <c r="A11" s="394" t="s">
        <v>473</v>
      </c>
      <c r="B11" s="395">
        <v>336</v>
      </c>
      <c r="C11" s="396"/>
      <c r="D11" s="395">
        <v>566</v>
      </c>
      <c r="E11" s="396"/>
      <c r="F11" s="395">
        <v>750</v>
      </c>
      <c r="G11" s="396"/>
      <c r="H11" s="397">
        <v>1155</v>
      </c>
      <c r="I11" s="396"/>
      <c r="J11" s="397">
        <v>1913</v>
      </c>
      <c r="K11" s="396"/>
      <c r="L11" s="397">
        <v>1685</v>
      </c>
      <c r="M11" s="396"/>
      <c r="N11" s="397">
        <v>2833</v>
      </c>
      <c r="O11" s="396"/>
      <c r="P11" s="397">
        <v>1247</v>
      </c>
      <c r="Q11" s="396"/>
      <c r="R11" s="395">
        <v>596</v>
      </c>
      <c r="S11" s="396"/>
      <c r="T11" s="397">
        <v>1221</v>
      </c>
      <c r="U11" s="396"/>
    </row>
    <row r="12" spans="1:21" x14ac:dyDescent="0.25">
      <c r="A12" s="398" t="s">
        <v>474</v>
      </c>
      <c r="B12" s="399">
        <v>428</v>
      </c>
      <c r="C12" s="400"/>
      <c r="D12" s="399">
        <v>738</v>
      </c>
      <c r="E12" s="400"/>
      <c r="F12" s="399">
        <v>754</v>
      </c>
      <c r="G12" s="400"/>
      <c r="H12" s="401">
        <v>1004</v>
      </c>
      <c r="I12" s="400"/>
      <c r="J12" s="401">
        <v>2050</v>
      </c>
      <c r="K12" s="400"/>
      <c r="L12" s="401">
        <v>1692</v>
      </c>
      <c r="M12" s="400"/>
      <c r="N12" s="401">
        <v>2465</v>
      </c>
      <c r="O12" s="400"/>
      <c r="P12" s="401">
        <v>1155</v>
      </c>
      <c r="Q12" s="400"/>
      <c r="R12" s="399">
        <v>660</v>
      </c>
      <c r="S12" s="400"/>
      <c r="T12" s="401">
        <v>1230</v>
      </c>
      <c r="U12" s="400"/>
    </row>
    <row r="13" spans="1:21" x14ac:dyDescent="0.25">
      <c r="A13" s="394" t="s">
        <v>475</v>
      </c>
      <c r="B13" s="395">
        <v>344</v>
      </c>
      <c r="C13" s="396"/>
      <c r="D13" s="395">
        <v>592</v>
      </c>
      <c r="E13" s="396"/>
      <c r="F13" s="395">
        <v>638</v>
      </c>
      <c r="G13" s="396"/>
      <c r="H13" s="395">
        <v>878</v>
      </c>
      <c r="I13" s="396"/>
      <c r="J13" s="397">
        <v>1922</v>
      </c>
      <c r="K13" s="396"/>
      <c r="L13" s="397">
        <v>1582</v>
      </c>
      <c r="M13" s="396"/>
      <c r="N13" s="397">
        <v>2517</v>
      </c>
      <c r="O13" s="396"/>
      <c r="P13" s="397">
        <v>1328</v>
      </c>
      <c r="Q13" s="396"/>
      <c r="R13" s="395">
        <v>836</v>
      </c>
      <c r="S13" s="396"/>
      <c r="T13" s="397">
        <v>1189</v>
      </c>
      <c r="U13" s="396"/>
    </row>
    <row r="14" spans="1:21" x14ac:dyDescent="0.25">
      <c r="A14" s="394" t="s">
        <v>476</v>
      </c>
      <c r="B14" s="395">
        <v>532</v>
      </c>
      <c r="C14" s="396"/>
      <c r="D14" s="395">
        <v>903</v>
      </c>
      <c r="E14" s="396"/>
      <c r="F14" s="395">
        <v>997</v>
      </c>
      <c r="G14" s="396"/>
      <c r="H14" s="397">
        <v>1083</v>
      </c>
      <c r="I14" s="396"/>
      <c r="J14" s="397">
        <v>2128</v>
      </c>
      <c r="K14" s="396"/>
      <c r="L14" s="397">
        <v>1745</v>
      </c>
      <c r="M14" s="396"/>
      <c r="N14" s="397">
        <v>2456</v>
      </c>
      <c r="O14" s="396"/>
      <c r="P14" s="397">
        <v>1258</v>
      </c>
      <c r="Q14" s="396"/>
      <c r="R14" s="395">
        <v>776</v>
      </c>
      <c r="S14" s="396"/>
      <c r="T14" s="397">
        <v>1348</v>
      </c>
      <c r="U14" s="396"/>
    </row>
    <row r="15" spans="1:21" x14ac:dyDescent="0.25">
      <c r="A15" s="398" t="s">
        <v>477</v>
      </c>
      <c r="B15" s="399">
        <v>368</v>
      </c>
      <c r="C15" s="400"/>
      <c r="D15" s="399">
        <v>640</v>
      </c>
      <c r="E15" s="400"/>
      <c r="F15" s="399">
        <v>722</v>
      </c>
      <c r="G15" s="400"/>
      <c r="H15" s="399">
        <v>961</v>
      </c>
      <c r="I15" s="400"/>
      <c r="J15" s="401">
        <v>1926</v>
      </c>
      <c r="K15" s="400"/>
      <c r="L15" s="401">
        <v>1613</v>
      </c>
      <c r="M15" s="400"/>
      <c r="N15" s="401">
        <v>2492</v>
      </c>
      <c r="O15" s="400"/>
      <c r="P15" s="401">
        <v>1308</v>
      </c>
      <c r="Q15" s="400"/>
      <c r="R15" s="399">
        <v>770</v>
      </c>
      <c r="S15" s="400"/>
      <c r="T15" s="401">
        <v>1206</v>
      </c>
      <c r="U15" s="400"/>
    </row>
    <row r="16" spans="1:21" x14ac:dyDescent="0.25">
      <c r="A16" s="394" t="s">
        <v>478</v>
      </c>
      <c r="B16" s="395">
        <v>482</v>
      </c>
      <c r="C16" s="396"/>
      <c r="D16" s="395">
        <v>787</v>
      </c>
      <c r="E16" s="396"/>
      <c r="F16" s="395">
        <v>745</v>
      </c>
      <c r="G16" s="396"/>
      <c r="H16" s="395">
        <v>867</v>
      </c>
      <c r="I16" s="396"/>
      <c r="J16" s="397">
        <v>1888</v>
      </c>
      <c r="K16" s="396"/>
      <c r="L16" s="397">
        <v>1370</v>
      </c>
      <c r="M16" s="396"/>
      <c r="N16" s="397">
        <v>2230</v>
      </c>
      <c r="O16" s="396"/>
      <c r="P16" s="397">
        <v>1223</v>
      </c>
      <c r="Q16" s="396"/>
      <c r="R16" s="395">
        <v>709</v>
      </c>
      <c r="S16" s="396"/>
      <c r="T16" s="397">
        <v>1168</v>
      </c>
      <c r="U16" s="396"/>
    </row>
    <row r="17" spans="1:21" x14ac:dyDescent="0.25">
      <c r="A17" s="394" t="s">
        <v>479</v>
      </c>
      <c r="B17" s="395">
        <v>264</v>
      </c>
      <c r="C17" s="396"/>
      <c r="D17" s="395">
        <v>561</v>
      </c>
      <c r="E17" s="396"/>
      <c r="F17" s="395">
        <v>742</v>
      </c>
      <c r="G17" s="396"/>
      <c r="H17" s="395">
        <v>974</v>
      </c>
      <c r="I17" s="396"/>
      <c r="J17" s="397">
        <v>1908</v>
      </c>
      <c r="K17" s="396"/>
      <c r="L17" s="397">
        <v>1738</v>
      </c>
      <c r="M17" s="396"/>
      <c r="N17" s="397">
        <v>2700</v>
      </c>
      <c r="O17" s="396"/>
      <c r="P17" s="397">
        <v>1147</v>
      </c>
      <c r="Q17" s="396"/>
      <c r="R17" s="395">
        <v>559</v>
      </c>
      <c r="S17" s="396"/>
      <c r="T17" s="397">
        <v>1179</v>
      </c>
      <c r="U17" s="396"/>
    </row>
    <row r="18" spans="1:21" x14ac:dyDescent="0.25">
      <c r="A18" s="398" t="s">
        <v>480</v>
      </c>
      <c r="B18" s="399">
        <v>373</v>
      </c>
      <c r="C18" s="400"/>
      <c r="D18" s="399">
        <v>571</v>
      </c>
      <c r="E18" s="400"/>
      <c r="F18" s="399">
        <v>712</v>
      </c>
      <c r="G18" s="400"/>
      <c r="H18" s="401">
        <v>1196</v>
      </c>
      <c r="I18" s="400"/>
      <c r="J18" s="401">
        <v>1812</v>
      </c>
      <c r="K18" s="400"/>
      <c r="L18" s="401">
        <v>1580</v>
      </c>
      <c r="M18" s="400"/>
      <c r="N18" s="401">
        <v>2899</v>
      </c>
      <c r="O18" s="400"/>
      <c r="P18" s="401">
        <v>1235</v>
      </c>
      <c r="Q18" s="400"/>
      <c r="R18" s="399">
        <v>605</v>
      </c>
      <c r="S18" s="400"/>
      <c r="T18" s="401">
        <v>1204</v>
      </c>
      <c r="U18" s="400"/>
    </row>
    <row r="19" spans="1:21" x14ac:dyDescent="0.25">
      <c r="A19" s="394" t="s">
        <v>481</v>
      </c>
      <c r="B19" s="395">
        <v>312</v>
      </c>
      <c r="C19" s="396"/>
      <c r="D19" s="395">
        <v>634</v>
      </c>
      <c r="E19" s="396"/>
      <c r="F19" s="395">
        <v>787</v>
      </c>
      <c r="G19" s="396"/>
      <c r="H19" s="397">
        <v>1030</v>
      </c>
      <c r="I19" s="396"/>
      <c r="J19" s="397">
        <v>1905</v>
      </c>
      <c r="K19" s="396"/>
      <c r="L19" s="397">
        <v>1591</v>
      </c>
      <c r="M19" s="396"/>
      <c r="N19" s="397">
        <v>2608</v>
      </c>
      <c r="O19" s="396"/>
      <c r="P19" s="397">
        <v>1095</v>
      </c>
      <c r="Q19" s="396"/>
      <c r="R19" s="395">
        <v>574</v>
      </c>
      <c r="S19" s="396"/>
      <c r="T19" s="397">
        <v>1185</v>
      </c>
      <c r="U19" s="396"/>
    </row>
    <row r="20" spans="1:21" x14ac:dyDescent="0.25">
      <c r="A20" s="394" t="s">
        <v>482</v>
      </c>
      <c r="B20" s="395">
        <v>352</v>
      </c>
      <c r="C20" s="396"/>
      <c r="D20" s="395">
        <v>638</v>
      </c>
      <c r="E20" s="396"/>
      <c r="F20" s="395">
        <v>688</v>
      </c>
      <c r="G20" s="396"/>
      <c r="H20" s="395">
        <v>914</v>
      </c>
      <c r="I20" s="396"/>
      <c r="J20" s="397">
        <v>1931</v>
      </c>
      <c r="K20" s="396"/>
      <c r="L20" s="397">
        <v>1634</v>
      </c>
      <c r="M20" s="396"/>
      <c r="N20" s="397">
        <v>2579</v>
      </c>
      <c r="O20" s="396"/>
      <c r="P20" s="395">
        <v>961</v>
      </c>
      <c r="Q20" s="396"/>
      <c r="R20" s="395">
        <v>542</v>
      </c>
      <c r="S20" s="396"/>
      <c r="T20" s="397">
        <v>1153</v>
      </c>
      <c r="U20" s="396"/>
    </row>
    <row r="21" spans="1:21" x14ac:dyDescent="0.25">
      <c r="A21" s="398" t="s">
        <v>483</v>
      </c>
      <c r="B21" s="399">
        <v>421</v>
      </c>
      <c r="C21" s="400"/>
      <c r="D21" s="399">
        <v>731</v>
      </c>
      <c r="E21" s="400"/>
      <c r="F21" s="399">
        <v>724</v>
      </c>
      <c r="G21" s="400"/>
      <c r="H21" s="399">
        <v>919</v>
      </c>
      <c r="I21" s="400"/>
      <c r="J21" s="401">
        <v>1788</v>
      </c>
      <c r="K21" s="400"/>
      <c r="L21" s="401">
        <v>1440</v>
      </c>
      <c r="M21" s="400"/>
      <c r="N21" s="401">
        <v>2309</v>
      </c>
      <c r="O21" s="400"/>
      <c r="P21" s="401">
        <v>1239</v>
      </c>
      <c r="Q21" s="400"/>
      <c r="R21" s="399">
        <v>680</v>
      </c>
      <c r="S21" s="400"/>
      <c r="T21" s="401">
        <v>1148</v>
      </c>
      <c r="U21" s="400"/>
    </row>
    <row r="22" spans="1:21" x14ac:dyDescent="0.25">
      <c r="A22" s="394" t="s">
        <v>484</v>
      </c>
      <c r="B22" s="395">
        <v>420</v>
      </c>
      <c r="C22" s="396"/>
      <c r="D22" s="395">
        <v>602</v>
      </c>
      <c r="E22" s="396"/>
      <c r="F22" s="395">
        <v>548</v>
      </c>
      <c r="G22" s="396"/>
      <c r="H22" s="395">
        <v>713</v>
      </c>
      <c r="I22" s="396"/>
      <c r="J22" s="397">
        <v>1697</v>
      </c>
      <c r="K22" s="396"/>
      <c r="L22" s="397">
        <v>1257</v>
      </c>
      <c r="M22" s="396"/>
      <c r="N22" s="397">
        <v>2385</v>
      </c>
      <c r="O22" s="396"/>
      <c r="P22" s="397">
        <v>1120</v>
      </c>
      <c r="Q22" s="396"/>
      <c r="R22" s="395">
        <v>817</v>
      </c>
      <c r="S22" s="396"/>
      <c r="T22" s="397">
        <v>1077</v>
      </c>
      <c r="U22" s="396"/>
    </row>
    <row r="23" spans="1:21" x14ac:dyDescent="0.25">
      <c r="A23" s="394" t="s">
        <v>485</v>
      </c>
      <c r="B23" s="395">
        <v>410</v>
      </c>
      <c r="C23" s="396"/>
      <c r="D23" s="395">
        <v>725</v>
      </c>
      <c r="E23" s="396"/>
      <c r="F23" s="395">
        <v>740</v>
      </c>
      <c r="G23" s="396"/>
      <c r="H23" s="395">
        <v>902</v>
      </c>
      <c r="I23" s="396"/>
      <c r="J23" s="397">
        <v>1842</v>
      </c>
      <c r="K23" s="396"/>
      <c r="L23" s="397">
        <v>1517</v>
      </c>
      <c r="M23" s="396"/>
      <c r="N23" s="397">
        <v>2247</v>
      </c>
      <c r="O23" s="396"/>
      <c r="P23" s="397">
        <v>1015</v>
      </c>
      <c r="Q23" s="396"/>
      <c r="R23" s="395">
        <v>632</v>
      </c>
      <c r="S23" s="396"/>
      <c r="T23" s="397">
        <v>1137</v>
      </c>
      <c r="U23" s="396"/>
    </row>
    <row r="24" spans="1:21" x14ac:dyDescent="0.25">
      <c r="A24" s="398" t="s">
        <v>486</v>
      </c>
      <c r="B24" s="399">
        <v>447</v>
      </c>
      <c r="C24" s="400"/>
      <c r="D24" s="399">
        <v>706</v>
      </c>
      <c r="E24" s="400"/>
      <c r="F24" s="399">
        <v>701</v>
      </c>
      <c r="G24" s="400"/>
      <c r="H24" s="399">
        <v>940</v>
      </c>
      <c r="I24" s="400"/>
      <c r="J24" s="401">
        <v>1887</v>
      </c>
      <c r="K24" s="400"/>
      <c r="L24" s="401">
        <v>1572</v>
      </c>
      <c r="M24" s="400"/>
      <c r="N24" s="401">
        <v>2505</v>
      </c>
      <c r="O24" s="400"/>
      <c r="P24" s="401">
        <v>1228</v>
      </c>
      <c r="Q24" s="400"/>
      <c r="R24" s="399">
        <v>680</v>
      </c>
      <c r="S24" s="400"/>
      <c r="T24" s="401">
        <v>1190</v>
      </c>
      <c r="U24" s="400"/>
    </row>
    <row r="25" spans="1:21" x14ac:dyDescent="0.25">
      <c r="A25" s="394" t="s">
        <v>487</v>
      </c>
      <c r="B25" s="395">
        <v>479</v>
      </c>
      <c r="C25" s="396"/>
      <c r="D25" s="395">
        <v>779</v>
      </c>
      <c r="E25" s="396"/>
      <c r="F25" s="395">
        <v>827</v>
      </c>
      <c r="G25" s="396"/>
      <c r="H25" s="397">
        <v>1066</v>
      </c>
      <c r="I25" s="396"/>
      <c r="J25" s="397">
        <v>2007</v>
      </c>
      <c r="K25" s="396"/>
      <c r="L25" s="397">
        <v>1662</v>
      </c>
      <c r="M25" s="396"/>
      <c r="N25" s="397">
        <v>2375</v>
      </c>
      <c r="O25" s="396"/>
      <c r="P25" s="397">
        <v>1163</v>
      </c>
      <c r="Q25" s="396"/>
      <c r="R25" s="395">
        <v>689</v>
      </c>
      <c r="S25" s="396"/>
      <c r="T25" s="397">
        <v>1242</v>
      </c>
      <c r="U25" s="396"/>
    </row>
    <row r="26" spans="1:21" x14ac:dyDescent="0.25">
      <c r="A26" s="394" t="s">
        <v>488</v>
      </c>
      <c r="B26" s="395">
        <v>465</v>
      </c>
      <c r="C26" s="396"/>
      <c r="D26" s="395">
        <v>730</v>
      </c>
      <c r="E26" s="396"/>
      <c r="F26" s="395">
        <v>783</v>
      </c>
      <c r="G26" s="396"/>
      <c r="H26" s="395">
        <v>960</v>
      </c>
      <c r="I26" s="396"/>
      <c r="J26" s="397">
        <v>1932</v>
      </c>
      <c r="K26" s="396"/>
      <c r="L26" s="397">
        <v>1577</v>
      </c>
      <c r="M26" s="396"/>
      <c r="N26" s="397">
        <v>2448</v>
      </c>
      <c r="O26" s="396"/>
      <c r="P26" s="397">
        <v>1074</v>
      </c>
      <c r="Q26" s="396"/>
      <c r="R26" s="395">
        <v>685</v>
      </c>
      <c r="S26" s="396"/>
      <c r="T26" s="397">
        <v>1204</v>
      </c>
      <c r="U26" s="396"/>
    </row>
    <row r="27" spans="1:21" x14ac:dyDescent="0.25">
      <c r="A27" s="398" t="s">
        <v>489</v>
      </c>
      <c r="B27" s="399">
        <v>364</v>
      </c>
      <c r="C27" s="400"/>
      <c r="D27" s="399">
        <v>614</v>
      </c>
      <c r="E27" s="400"/>
      <c r="F27" s="399">
        <v>643</v>
      </c>
      <c r="G27" s="400"/>
      <c r="H27" s="399">
        <v>908</v>
      </c>
      <c r="I27" s="400"/>
      <c r="J27" s="401">
        <v>1843</v>
      </c>
      <c r="K27" s="400"/>
      <c r="L27" s="401">
        <v>1525</v>
      </c>
      <c r="M27" s="400"/>
      <c r="N27" s="401">
        <v>2513</v>
      </c>
      <c r="O27" s="400"/>
      <c r="P27" s="401">
        <v>1141</v>
      </c>
      <c r="Q27" s="400"/>
      <c r="R27" s="399">
        <v>698</v>
      </c>
      <c r="S27" s="400"/>
      <c r="T27" s="401">
        <v>1146</v>
      </c>
      <c r="U27" s="400"/>
    </row>
    <row r="28" spans="1:21" x14ac:dyDescent="0.25">
      <c r="A28" s="394" t="s">
        <v>490</v>
      </c>
      <c r="B28" s="395">
        <v>551</v>
      </c>
      <c r="C28" s="396"/>
      <c r="D28" s="395">
        <v>830</v>
      </c>
      <c r="E28" s="396"/>
      <c r="F28" s="395">
        <v>864</v>
      </c>
      <c r="G28" s="396"/>
      <c r="H28" s="397">
        <v>1009</v>
      </c>
      <c r="I28" s="396"/>
      <c r="J28" s="397">
        <v>2000</v>
      </c>
      <c r="K28" s="396"/>
      <c r="L28" s="397">
        <v>1665</v>
      </c>
      <c r="M28" s="396"/>
      <c r="N28" s="397">
        <v>2359</v>
      </c>
      <c r="O28" s="396"/>
      <c r="P28" s="397">
        <v>1123</v>
      </c>
      <c r="Q28" s="396"/>
      <c r="R28" s="395">
        <v>624</v>
      </c>
      <c r="S28" s="396"/>
      <c r="T28" s="397">
        <v>1241</v>
      </c>
      <c r="U28" s="396"/>
    </row>
    <row r="29" spans="1:21" x14ac:dyDescent="0.25">
      <c r="A29" s="394" t="s">
        <v>491</v>
      </c>
      <c r="B29" s="395">
        <v>393</v>
      </c>
      <c r="C29" s="396"/>
      <c r="D29" s="395">
        <v>614</v>
      </c>
      <c r="E29" s="396"/>
      <c r="F29" s="395">
        <v>626</v>
      </c>
      <c r="G29" s="396"/>
      <c r="H29" s="395">
        <v>878</v>
      </c>
      <c r="I29" s="396"/>
      <c r="J29" s="397">
        <v>1842</v>
      </c>
      <c r="K29" s="396"/>
      <c r="L29" s="397">
        <v>1382</v>
      </c>
      <c r="M29" s="396"/>
      <c r="N29" s="397">
        <v>2342</v>
      </c>
      <c r="O29" s="396"/>
      <c r="P29" s="397">
        <v>1188</v>
      </c>
      <c r="Q29" s="396"/>
      <c r="R29" s="395">
        <v>690</v>
      </c>
      <c r="S29" s="396"/>
      <c r="T29" s="397">
        <v>1117</v>
      </c>
      <c r="U29" s="396"/>
    </row>
    <row r="30" spans="1:21" x14ac:dyDescent="0.25">
      <c r="A30" s="398" t="s">
        <v>492</v>
      </c>
      <c r="B30" s="399">
        <v>467</v>
      </c>
      <c r="C30" s="400"/>
      <c r="D30" s="399">
        <v>708</v>
      </c>
      <c r="E30" s="400"/>
      <c r="F30" s="399">
        <v>788</v>
      </c>
      <c r="G30" s="400"/>
      <c r="H30" s="401">
        <v>1003</v>
      </c>
      <c r="I30" s="400"/>
      <c r="J30" s="401">
        <v>2011</v>
      </c>
      <c r="K30" s="400"/>
      <c r="L30" s="401">
        <v>1520</v>
      </c>
      <c r="M30" s="400"/>
      <c r="N30" s="401">
        <v>2261</v>
      </c>
      <c r="O30" s="400"/>
      <c r="P30" s="401">
        <v>1031</v>
      </c>
      <c r="Q30" s="400"/>
      <c r="R30" s="399">
        <v>547</v>
      </c>
      <c r="S30" s="400"/>
      <c r="T30" s="401">
        <v>1172</v>
      </c>
      <c r="U30" s="400"/>
    </row>
    <row r="31" spans="1:21" x14ac:dyDescent="0.25">
      <c r="A31" s="394" t="s">
        <v>493</v>
      </c>
      <c r="B31" s="395">
        <v>402</v>
      </c>
      <c r="C31" s="396"/>
      <c r="D31" s="395">
        <v>597</v>
      </c>
      <c r="E31" s="396"/>
      <c r="F31" s="395">
        <v>619</v>
      </c>
      <c r="G31" s="396"/>
      <c r="H31" s="395">
        <v>939</v>
      </c>
      <c r="I31" s="396"/>
      <c r="J31" s="397">
        <v>1675</v>
      </c>
      <c r="K31" s="396"/>
      <c r="L31" s="397">
        <v>1232</v>
      </c>
      <c r="M31" s="396"/>
      <c r="N31" s="397">
        <v>2035</v>
      </c>
      <c r="O31" s="396"/>
      <c r="P31" s="397">
        <v>1058</v>
      </c>
      <c r="Q31" s="396"/>
      <c r="R31" s="395">
        <v>620</v>
      </c>
      <c r="S31" s="396"/>
      <c r="T31" s="397">
        <v>1029</v>
      </c>
      <c r="U31" s="396"/>
    </row>
    <row r="32" spans="1:21" x14ac:dyDescent="0.25">
      <c r="A32" s="394" t="s">
        <v>494</v>
      </c>
      <c r="B32" s="395">
        <v>407</v>
      </c>
      <c r="C32" s="396"/>
      <c r="D32" s="395">
        <v>689</v>
      </c>
      <c r="E32" s="396"/>
      <c r="F32" s="395">
        <v>823</v>
      </c>
      <c r="G32" s="396"/>
      <c r="H32" s="397">
        <v>1122</v>
      </c>
      <c r="I32" s="396"/>
      <c r="J32" s="397">
        <v>2020</v>
      </c>
      <c r="K32" s="396"/>
      <c r="L32" s="397">
        <v>1808</v>
      </c>
      <c r="M32" s="396"/>
      <c r="N32" s="397">
        <v>2720</v>
      </c>
      <c r="O32" s="396"/>
      <c r="P32" s="397">
        <v>1256</v>
      </c>
      <c r="Q32" s="396"/>
      <c r="R32" s="395">
        <v>715</v>
      </c>
      <c r="S32" s="396"/>
      <c r="T32" s="397">
        <v>1285</v>
      </c>
      <c r="U32" s="396"/>
    </row>
    <row r="33" spans="1:21" x14ac:dyDescent="0.25">
      <c r="A33" s="398" t="s">
        <v>495</v>
      </c>
      <c r="B33" s="399">
        <v>378</v>
      </c>
      <c r="C33" s="400"/>
      <c r="D33" s="399">
        <v>615</v>
      </c>
      <c r="E33" s="400"/>
      <c r="F33" s="399">
        <v>741</v>
      </c>
      <c r="G33" s="400"/>
      <c r="H33" s="401">
        <v>1027</v>
      </c>
      <c r="I33" s="400"/>
      <c r="J33" s="401">
        <v>1972</v>
      </c>
      <c r="K33" s="400"/>
      <c r="L33" s="401">
        <v>1685</v>
      </c>
      <c r="M33" s="400"/>
      <c r="N33" s="401">
        <v>2638</v>
      </c>
      <c r="O33" s="400"/>
      <c r="P33" s="401">
        <v>1174</v>
      </c>
      <c r="Q33" s="400"/>
      <c r="R33" s="399">
        <v>738</v>
      </c>
      <c r="S33" s="400"/>
      <c r="T33" s="401">
        <v>1226</v>
      </c>
      <c r="U33" s="400"/>
    </row>
    <row r="34" spans="1:21" x14ac:dyDescent="0.25">
      <c r="A34" s="394" t="s">
        <v>496</v>
      </c>
      <c r="B34" s="395">
        <v>434</v>
      </c>
      <c r="C34" s="396"/>
      <c r="D34" s="395">
        <v>588</v>
      </c>
      <c r="E34" s="396"/>
      <c r="F34" s="395">
        <v>618</v>
      </c>
      <c r="G34" s="396"/>
      <c r="H34" s="395">
        <v>871</v>
      </c>
      <c r="I34" s="396"/>
      <c r="J34" s="397">
        <v>1833</v>
      </c>
      <c r="K34" s="396"/>
      <c r="L34" s="397">
        <v>1412</v>
      </c>
      <c r="M34" s="396"/>
      <c r="N34" s="397">
        <v>2242</v>
      </c>
      <c r="O34" s="396"/>
      <c r="P34" s="397">
        <v>1164</v>
      </c>
      <c r="Q34" s="396"/>
      <c r="R34" s="395">
        <v>770</v>
      </c>
      <c r="S34" s="396"/>
      <c r="T34" s="397">
        <v>1113</v>
      </c>
      <c r="U34" s="396"/>
    </row>
    <row r="35" spans="1:21" x14ac:dyDescent="0.25">
      <c r="A35" s="394" t="s">
        <v>497</v>
      </c>
      <c r="B35" s="395">
        <v>487</v>
      </c>
      <c r="C35" s="396"/>
      <c r="D35" s="395">
        <v>793</v>
      </c>
      <c r="E35" s="396"/>
      <c r="F35" s="395">
        <v>816</v>
      </c>
      <c r="G35" s="396"/>
      <c r="H35" s="397">
        <v>1217</v>
      </c>
      <c r="I35" s="396"/>
      <c r="J35" s="397">
        <v>2075</v>
      </c>
      <c r="K35" s="396"/>
      <c r="L35" s="397">
        <v>1834</v>
      </c>
      <c r="M35" s="396"/>
      <c r="N35" s="397">
        <v>2734</v>
      </c>
      <c r="O35" s="396"/>
      <c r="P35" s="397">
        <v>1202</v>
      </c>
      <c r="Q35" s="396"/>
      <c r="R35" s="395">
        <v>658</v>
      </c>
      <c r="S35" s="396"/>
      <c r="T35" s="397">
        <v>1313</v>
      </c>
      <c r="U35" s="396"/>
    </row>
    <row r="36" spans="1:21" x14ac:dyDescent="0.25">
      <c r="A36" s="398" t="s">
        <v>498</v>
      </c>
      <c r="B36" s="399">
        <v>436</v>
      </c>
      <c r="C36" s="400"/>
      <c r="D36" s="399">
        <v>657</v>
      </c>
      <c r="E36" s="400"/>
      <c r="F36" s="399">
        <v>658</v>
      </c>
      <c r="G36" s="400"/>
      <c r="H36" s="399">
        <v>924</v>
      </c>
      <c r="I36" s="400"/>
      <c r="J36" s="401">
        <v>1889</v>
      </c>
      <c r="K36" s="400"/>
      <c r="L36" s="401">
        <v>1576</v>
      </c>
      <c r="M36" s="400"/>
      <c r="N36" s="401">
        <v>2498</v>
      </c>
      <c r="O36" s="400"/>
      <c r="P36" s="401">
        <v>1331</v>
      </c>
      <c r="Q36" s="400"/>
      <c r="R36" s="399">
        <v>876</v>
      </c>
      <c r="S36" s="400"/>
      <c r="T36" s="401">
        <v>1209</v>
      </c>
      <c r="U36" s="400"/>
    </row>
    <row r="37" spans="1:21" x14ac:dyDescent="0.25">
      <c r="A37" s="394" t="s">
        <v>499</v>
      </c>
      <c r="B37" s="395">
        <v>321</v>
      </c>
      <c r="C37" s="396"/>
      <c r="D37" s="395">
        <v>541</v>
      </c>
      <c r="E37" s="396"/>
      <c r="F37" s="395">
        <v>643</v>
      </c>
      <c r="G37" s="396"/>
      <c r="H37" s="395">
        <v>859</v>
      </c>
      <c r="I37" s="396"/>
      <c r="J37" s="397">
        <v>1958</v>
      </c>
      <c r="K37" s="396"/>
      <c r="L37" s="397">
        <v>1537</v>
      </c>
      <c r="M37" s="396"/>
      <c r="N37" s="397">
        <v>2502</v>
      </c>
      <c r="O37" s="396"/>
      <c r="P37" s="397">
        <v>1121</v>
      </c>
      <c r="Q37" s="396"/>
      <c r="R37" s="395">
        <v>619</v>
      </c>
      <c r="S37" s="396"/>
      <c r="T37" s="397">
        <v>1136</v>
      </c>
      <c r="U37" s="396"/>
    </row>
    <row r="38" spans="1:21" x14ac:dyDescent="0.25">
      <c r="A38" s="394" t="s">
        <v>500</v>
      </c>
      <c r="B38" s="395">
        <v>538</v>
      </c>
      <c r="C38" s="396"/>
      <c r="D38" s="395">
        <v>799</v>
      </c>
      <c r="E38" s="396"/>
      <c r="F38" s="395">
        <v>934</v>
      </c>
      <c r="G38" s="396"/>
      <c r="H38" s="397">
        <v>1178</v>
      </c>
      <c r="I38" s="396"/>
      <c r="J38" s="397">
        <v>1925</v>
      </c>
      <c r="K38" s="396"/>
      <c r="L38" s="397">
        <v>1579</v>
      </c>
      <c r="M38" s="396"/>
      <c r="N38" s="397">
        <v>2288</v>
      </c>
      <c r="O38" s="396"/>
      <c r="P38" s="397">
        <v>1174</v>
      </c>
      <c r="Q38" s="396"/>
      <c r="R38" s="395">
        <v>776</v>
      </c>
      <c r="S38" s="396"/>
      <c r="T38" s="397">
        <v>1260</v>
      </c>
      <c r="U38" s="396"/>
    </row>
    <row r="39" spans="1:21" x14ac:dyDescent="0.25">
      <c r="A39" s="398" t="s">
        <v>501</v>
      </c>
      <c r="B39" s="399">
        <v>468</v>
      </c>
      <c r="C39" s="400"/>
      <c r="D39" s="399">
        <v>649</v>
      </c>
      <c r="E39" s="400"/>
      <c r="F39" s="399">
        <v>724</v>
      </c>
      <c r="G39" s="400"/>
      <c r="H39" s="399">
        <v>955</v>
      </c>
      <c r="I39" s="400"/>
      <c r="J39" s="401">
        <v>1865</v>
      </c>
      <c r="K39" s="400"/>
      <c r="L39" s="401">
        <v>1508</v>
      </c>
      <c r="M39" s="400"/>
      <c r="N39" s="401">
        <v>2469</v>
      </c>
      <c r="O39" s="400"/>
      <c r="P39" s="401">
        <v>1190</v>
      </c>
      <c r="Q39" s="400"/>
      <c r="R39" s="399">
        <v>956</v>
      </c>
      <c r="S39" s="400"/>
      <c r="T39" s="401">
        <v>1214</v>
      </c>
      <c r="U39" s="400"/>
    </row>
    <row r="40" spans="1:21" x14ac:dyDescent="0.25">
      <c r="A40" s="394" t="s">
        <v>502</v>
      </c>
      <c r="B40" s="395">
        <v>372</v>
      </c>
      <c r="C40" s="396"/>
      <c r="D40" s="395">
        <v>627</v>
      </c>
      <c r="E40" s="396"/>
      <c r="F40" s="395">
        <v>643</v>
      </c>
      <c r="G40" s="396"/>
      <c r="H40" s="395">
        <v>830</v>
      </c>
      <c r="I40" s="396"/>
      <c r="J40" s="397">
        <v>2004</v>
      </c>
      <c r="K40" s="396"/>
      <c r="L40" s="397">
        <v>1596</v>
      </c>
      <c r="M40" s="396"/>
      <c r="N40" s="397">
        <v>2599</v>
      </c>
      <c r="O40" s="396"/>
      <c r="P40" s="397">
        <v>1210</v>
      </c>
      <c r="Q40" s="396"/>
      <c r="R40" s="395">
        <v>737</v>
      </c>
      <c r="S40" s="396"/>
      <c r="T40" s="397">
        <v>1194</v>
      </c>
      <c r="U40" s="396"/>
    </row>
    <row r="41" spans="1:21" x14ac:dyDescent="0.25">
      <c r="A41" s="394" t="s">
        <v>503</v>
      </c>
      <c r="B41" s="395">
        <v>301</v>
      </c>
      <c r="C41" s="396"/>
      <c r="D41" s="395">
        <v>626</v>
      </c>
      <c r="E41" s="396"/>
      <c r="F41" s="395">
        <v>738</v>
      </c>
      <c r="G41" s="396"/>
      <c r="H41" s="397">
        <v>1021</v>
      </c>
      <c r="I41" s="396"/>
      <c r="J41" s="397">
        <v>2149</v>
      </c>
      <c r="K41" s="396"/>
      <c r="L41" s="397">
        <v>1792</v>
      </c>
      <c r="M41" s="396"/>
      <c r="N41" s="397">
        <v>2618</v>
      </c>
      <c r="O41" s="396"/>
      <c r="P41" s="397">
        <v>1188</v>
      </c>
      <c r="Q41" s="396"/>
      <c r="R41" s="395">
        <v>664</v>
      </c>
      <c r="S41" s="396"/>
      <c r="T41" s="397">
        <v>1249</v>
      </c>
      <c r="U41" s="396"/>
    </row>
    <row r="42" spans="1:21" x14ac:dyDescent="0.25">
      <c r="A42" s="398" t="s">
        <v>504</v>
      </c>
      <c r="B42" s="399">
        <v>406</v>
      </c>
      <c r="C42" s="400"/>
      <c r="D42" s="399">
        <v>729</v>
      </c>
      <c r="E42" s="400"/>
      <c r="F42" s="399">
        <v>918</v>
      </c>
      <c r="G42" s="400"/>
      <c r="H42" s="401">
        <v>1115</v>
      </c>
      <c r="I42" s="400"/>
      <c r="J42" s="401">
        <v>2067</v>
      </c>
      <c r="K42" s="400"/>
      <c r="L42" s="401">
        <v>1718</v>
      </c>
      <c r="M42" s="400"/>
      <c r="N42" s="401">
        <v>2368</v>
      </c>
      <c r="O42" s="400"/>
      <c r="P42" s="401">
        <v>1196</v>
      </c>
      <c r="Q42" s="400"/>
      <c r="R42" s="399">
        <v>706</v>
      </c>
      <c r="S42" s="400"/>
      <c r="T42" s="401">
        <v>1269</v>
      </c>
      <c r="U42" s="400"/>
    </row>
    <row r="43" spans="1:21" x14ac:dyDescent="0.25">
      <c r="A43" s="394" t="s">
        <v>505</v>
      </c>
      <c r="B43" s="395">
        <v>545</v>
      </c>
      <c r="C43" s="396"/>
      <c r="D43" s="395">
        <v>782</v>
      </c>
      <c r="E43" s="396"/>
      <c r="F43" s="395">
        <v>975</v>
      </c>
      <c r="G43" s="396"/>
      <c r="H43" s="397">
        <v>1230</v>
      </c>
      <c r="I43" s="396"/>
      <c r="J43" s="397">
        <v>1923</v>
      </c>
      <c r="K43" s="396"/>
      <c r="L43" s="397">
        <v>1582</v>
      </c>
      <c r="M43" s="396"/>
      <c r="N43" s="397">
        <v>2422</v>
      </c>
      <c r="O43" s="396"/>
      <c r="P43" s="397">
        <v>1320</v>
      </c>
      <c r="Q43" s="396"/>
      <c r="R43" s="395">
        <v>729</v>
      </c>
      <c r="S43" s="396"/>
      <c r="T43" s="397">
        <v>1283</v>
      </c>
      <c r="U43" s="396"/>
    </row>
    <row r="44" spans="1:21" x14ac:dyDescent="0.25">
      <c r="A44" s="394" t="s">
        <v>506</v>
      </c>
      <c r="B44" s="395">
        <v>426</v>
      </c>
      <c r="C44" s="396"/>
      <c r="D44" s="395">
        <v>658</v>
      </c>
      <c r="E44" s="396"/>
      <c r="F44" s="395">
        <v>652</v>
      </c>
      <c r="G44" s="396"/>
      <c r="H44" s="395">
        <v>864</v>
      </c>
      <c r="I44" s="396"/>
      <c r="J44" s="397">
        <v>1977</v>
      </c>
      <c r="K44" s="396"/>
      <c r="L44" s="397">
        <v>1417</v>
      </c>
      <c r="M44" s="396"/>
      <c r="N44" s="397">
        <v>2295</v>
      </c>
      <c r="O44" s="396"/>
      <c r="P44" s="397">
        <v>1330</v>
      </c>
      <c r="Q44" s="396"/>
      <c r="R44" s="395">
        <v>685</v>
      </c>
      <c r="S44" s="396"/>
      <c r="T44" s="397">
        <v>1156</v>
      </c>
      <c r="U44" s="396"/>
    </row>
    <row r="45" spans="1:21" x14ac:dyDescent="0.25">
      <c r="A45" s="398" t="s">
        <v>507</v>
      </c>
      <c r="B45" s="399">
        <v>477</v>
      </c>
      <c r="C45" s="400"/>
      <c r="D45" s="399">
        <v>656</v>
      </c>
      <c r="E45" s="400"/>
      <c r="F45" s="399">
        <v>647</v>
      </c>
      <c r="G45" s="400"/>
      <c r="H45" s="399">
        <v>983</v>
      </c>
      <c r="I45" s="400"/>
      <c r="J45" s="401">
        <v>2143</v>
      </c>
      <c r="K45" s="400"/>
      <c r="L45" s="401">
        <v>1622</v>
      </c>
      <c r="M45" s="400"/>
      <c r="N45" s="401">
        <v>2579</v>
      </c>
      <c r="O45" s="400"/>
      <c r="P45" s="401">
        <v>1294</v>
      </c>
      <c r="Q45" s="400"/>
      <c r="R45" s="399">
        <v>827</v>
      </c>
      <c r="S45" s="400"/>
      <c r="T45" s="401">
        <v>1260</v>
      </c>
      <c r="U45" s="400"/>
    </row>
    <row r="46" spans="1:21" x14ac:dyDescent="0.25">
      <c r="A46" s="394" t="s">
        <v>508</v>
      </c>
      <c r="B46" s="395">
        <v>511</v>
      </c>
      <c r="C46" s="396"/>
      <c r="D46" s="395">
        <v>854</v>
      </c>
      <c r="E46" s="396"/>
      <c r="F46" s="395">
        <v>959</v>
      </c>
      <c r="G46" s="396"/>
      <c r="H46" s="397">
        <v>1125</v>
      </c>
      <c r="I46" s="396"/>
      <c r="J46" s="397">
        <v>2197</v>
      </c>
      <c r="K46" s="396"/>
      <c r="L46" s="397">
        <v>1758</v>
      </c>
      <c r="M46" s="396"/>
      <c r="N46" s="397">
        <v>2499</v>
      </c>
      <c r="O46" s="396"/>
      <c r="P46" s="397">
        <v>1182</v>
      </c>
      <c r="Q46" s="396"/>
      <c r="R46" s="395">
        <v>672</v>
      </c>
      <c r="S46" s="396"/>
      <c r="T46" s="397">
        <v>1331</v>
      </c>
      <c r="U46" s="396"/>
    </row>
    <row r="47" spans="1:21" x14ac:dyDescent="0.25">
      <c r="A47" s="394" t="s">
        <v>509</v>
      </c>
      <c r="B47" s="395">
        <v>276</v>
      </c>
      <c r="C47" s="396"/>
      <c r="D47" s="395">
        <v>460</v>
      </c>
      <c r="E47" s="396"/>
      <c r="F47" s="395">
        <v>449</v>
      </c>
      <c r="G47" s="396"/>
      <c r="H47" s="395">
        <v>637</v>
      </c>
      <c r="I47" s="396"/>
      <c r="J47" s="397">
        <v>1777</v>
      </c>
      <c r="K47" s="396"/>
      <c r="L47" s="397">
        <v>1293</v>
      </c>
      <c r="M47" s="396"/>
      <c r="N47" s="397">
        <v>2201</v>
      </c>
      <c r="O47" s="396"/>
      <c r="P47" s="397">
        <v>1206</v>
      </c>
      <c r="Q47" s="396"/>
      <c r="R47" s="395">
        <v>905</v>
      </c>
      <c r="S47" s="396"/>
      <c r="T47" s="397">
        <v>1040</v>
      </c>
      <c r="U47" s="396"/>
    </row>
    <row r="48" spans="1:21" x14ac:dyDescent="0.25">
      <c r="A48" s="398" t="s">
        <v>510</v>
      </c>
      <c r="B48" s="399">
        <v>486</v>
      </c>
      <c r="C48" s="400"/>
      <c r="D48" s="399">
        <v>764</v>
      </c>
      <c r="E48" s="400"/>
      <c r="F48" s="399">
        <v>735</v>
      </c>
      <c r="G48" s="400"/>
      <c r="H48" s="399">
        <v>817</v>
      </c>
      <c r="I48" s="400"/>
      <c r="J48" s="401">
        <v>2092</v>
      </c>
      <c r="K48" s="400"/>
      <c r="L48" s="401">
        <v>1622</v>
      </c>
      <c r="M48" s="400"/>
      <c r="N48" s="401">
        <v>2369</v>
      </c>
      <c r="O48" s="400"/>
      <c r="P48" s="401">
        <v>1113</v>
      </c>
      <c r="Q48" s="400"/>
      <c r="R48" s="399">
        <v>708</v>
      </c>
      <c r="S48" s="400"/>
      <c r="T48" s="401">
        <v>1218</v>
      </c>
      <c r="U48" s="400"/>
    </row>
    <row r="49" spans="1:21" x14ac:dyDescent="0.25">
      <c r="A49" s="394" t="s">
        <v>511</v>
      </c>
      <c r="B49" s="395">
        <v>548</v>
      </c>
      <c r="C49" s="396"/>
      <c r="D49" s="395">
        <v>722</v>
      </c>
      <c r="E49" s="396"/>
      <c r="F49" s="395">
        <v>664</v>
      </c>
      <c r="G49" s="396"/>
      <c r="H49" s="395">
        <v>887</v>
      </c>
      <c r="I49" s="396"/>
      <c r="J49" s="397">
        <v>2005</v>
      </c>
      <c r="K49" s="396"/>
      <c r="L49" s="397">
        <v>1448</v>
      </c>
      <c r="M49" s="396"/>
      <c r="N49" s="397">
        <v>2422</v>
      </c>
      <c r="O49" s="396"/>
      <c r="P49" s="397">
        <v>1436</v>
      </c>
      <c r="Q49" s="396"/>
      <c r="R49" s="395">
        <v>801</v>
      </c>
      <c r="S49" s="396"/>
      <c r="T49" s="397">
        <v>1220</v>
      </c>
      <c r="U49" s="396"/>
    </row>
    <row r="50" spans="1:21" x14ac:dyDescent="0.25">
      <c r="A50" s="394" t="s">
        <v>512</v>
      </c>
      <c r="B50" s="395">
        <v>507</v>
      </c>
      <c r="C50" s="396"/>
      <c r="D50" s="395">
        <v>803</v>
      </c>
      <c r="E50" s="396"/>
      <c r="F50" s="395">
        <v>921</v>
      </c>
      <c r="G50" s="396"/>
      <c r="H50" s="395">
        <v>985</v>
      </c>
      <c r="I50" s="396"/>
      <c r="J50" s="397">
        <v>2081</v>
      </c>
      <c r="K50" s="396"/>
      <c r="L50" s="397">
        <v>1671</v>
      </c>
      <c r="M50" s="396"/>
      <c r="N50" s="397">
        <v>2448</v>
      </c>
      <c r="O50" s="396"/>
      <c r="P50" s="397">
        <v>1234</v>
      </c>
      <c r="Q50" s="396"/>
      <c r="R50" s="395">
        <v>754</v>
      </c>
      <c r="S50" s="396"/>
      <c r="T50" s="397">
        <v>1293</v>
      </c>
      <c r="U50" s="396"/>
    </row>
    <row r="51" spans="1:21" x14ac:dyDescent="0.25">
      <c r="A51" s="398" t="s">
        <v>513</v>
      </c>
      <c r="B51" s="399">
        <v>400</v>
      </c>
      <c r="C51" s="400"/>
      <c r="D51" s="399">
        <v>623</v>
      </c>
      <c r="E51" s="400"/>
      <c r="F51" s="399">
        <v>629</v>
      </c>
      <c r="G51" s="400"/>
      <c r="H51" s="399">
        <v>821</v>
      </c>
      <c r="I51" s="400"/>
      <c r="J51" s="401">
        <v>1867</v>
      </c>
      <c r="K51" s="400"/>
      <c r="L51" s="401">
        <v>1474</v>
      </c>
      <c r="M51" s="400"/>
      <c r="N51" s="401">
        <v>2515</v>
      </c>
      <c r="O51" s="400"/>
      <c r="P51" s="401">
        <v>1381</v>
      </c>
      <c r="Q51" s="400"/>
      <c r="R51" s="399">
        <v>856</v>
      </c>
      <c r="S51" s="400"/>
      <c r="T51" s="401">
        <v>1180</v>
      </c>
      <c r="U51" s="400"/>
    </row>
    <row r="52" spans="1:21" x14ac:dyDescent="0.25">
      <c r="A52" s="394" t="s">
        <v>514</v>
      </c>
      <c r="B52" s="395">
        <v>395</v>
      </c>
      <c r="C52" s="396"/>
      <c r="D52" s="395">
        <v>586</v>
      </c>
      <c r="E52" s="396"/>
      <c r="F52" s="395">
        <v>574</v>
      </c>
      <c r="G52" s="396"/>
      <c r="H52" s="395">
        <v>873</v>
      </c>
      <c r="I52" s="396"/>
      <c r="J52" s="397">
        <v>1886</v>
      </c>
      <c r="K52" s="396"/>
      <c r="L52" s="397">
        <v>1393</v>
      </c>
      <c r="M52" s="396"/>
      <c r="N52" s="397">
        <v>2361</v>
      </c>
      <c r="O52" s="396"/>
      <c r="P52" s="397">
        <v>1335</v>
      </c>
      <c r="Q52" s="396"/>
      <c r="R52" s="395">
        <v>921</v>
      </c>
      <c r="S52" s="396"/>
      <c r="T52" s="397">
        <v>1156</v>
      </c>
      <c r="U52" s="396"/>
    </row>
    <row r="53" spans="1:21" x14ac:dyDescent="0.25">
      <c r="A53" s="394" t="s">
        <v>515</v>
      </c>
      <c r="B53" s="395">
        <v>505</v>
      </c>
      <c r="C53" s="396"/>
      <c r="D53" s="395">
        <v>788</v>
      </c>
      <c r="E53" s="396"/>
      <c r="F53" s="395">
        <v>889</v>
      </c>
      <c r="G53" s="396"/>
      <c r="H53" s="397">
        <v>1138</v>
      </c>
      <c r="I53" s="396"/>
      <c r="J53" s="397">
        <v>2277</v>
      </c>
      <c r="K53" s="396"/>
      <c r="L53" s="397">
        <v>1928</v>
      </c>
      <c r="M53" s="396"/>
      <c r="N53" s="397">
        <v>3026</v>
      </c>
      <c r="O53" s="396"/>
      <c r="P53" s="397">
        <v>1271</v>
      </c>
      <c r="Q53" s="396"/>
      <c r="R53" s="395">
        <v>732</v>
      </c>
      <c r="S53" s="396"/>
      <c r="T53" s="397">
        <v>1410</v>
      </c>
      <c r="U53" s="396"/>
    </row>
    <row r="54" spans="1:21" x14ac:dyDescent="0.25">
      <c r="A54" s="398" t="s">
        <v>516</v>
      </c>
      <c r="B54" s="399">
        <v>631</v>
      </c>
      <c r="C54" s="400"/>
      <c r="D54" s="399">
        <v>882</v>
      </c>
      <c r="E54" s="400"/>
      <c r="F54" s="399">
        <v>855</v>
      </c>
      <c r="G54" s="400"/>
      <c r="H54" s="399">
        <v>970</v>
      </c>
      <c r="I54" s="400"/>
      <c r="J54" s="401">
        <v>2024</v>
      </c>
      <c r="K54" s="400"/>
      <c r="L54" s="401">
        <v>1733</v>
      </c>
      <c r="M54" s="400"/>
      <c r="N54" s="401">
        <v>2645</v>
      </c>
      <c r="O54" s="400"/>
      <c r="P54" s="401">
        <v>1242</v>
      </c>
      <c r="Q54" s="400"/>
      <c r="R54" s="399">
        <v>635</v>
      </c>
      <c r="S54" s="400"/>
      <c r="T54" s="401">
        <v>1297</v>
      </c>
      <c r="U54" s="400"/>
    </row>
    <row r="55" spans="1:21" x14ac:dyDescent="0.25">
      <c r="A55" s="394" t="s">
        <v>517</v>
      </c>
      <c r="B55" s="395">
        <v>317</v>
      </c>
      <c r="C55" s="396"/>
      <c r="D55" s="395">
        <v>542</v>
      </c>
      <c r="E55" s="396"/>
      <c r="F55" s="395">
        <v>658</v>
      </c>
      <c r="G55" s="396"/>
      <c r="H55" s="397">
        <v>1023</v>
      </c>
      <c r="I55" s="396"/>
      <c r="J55" s="397">
        <v>1929</v>
      </c>
      <c r="K55" s="396"/>
      <c r="L55" s="397">
        <v>1736</v>
      </c>
      <c r="M55" s="396"/>
      <c r="N55" s="397">
        <v>2787</v>
      </c>
      <c r="O55" s="396"/>
      <c r="P55" s="397">
        <v>1488</v>
      </c>
      <c r="Q55" s="396"/>
      <c r="R55" s="395">
        <v>756</v>
      </c>
      <c r="S55" s="396"/>
      <c r="T55" s="397">
        <v>1229</v>
      </c>
      <c r="U55" s="396"/>
    </row>
    <row r="56" spans="1:21" x14ac:dyDescent="0.25">
      <c r="A56" s="394" t="s">
        <v>518</v>
      </c>
      <c r="B56" s="395">
        <v>519</v>
      </c>
      <c r="C56" s="396"/>
      <c r="D56" s="395">
        <v>722</v>
      </c>
      <c r="E56" s="396"/>
      <c r="F56" s="395">
        <v>744</v>
      </c>
      <c r="G56" s="396"/>
      <c r="H56" s="397">
        <v>1028</v>
      </c>
      <c r="I56" s="396"/>
      <c r="J56" s="397">
        <v>1891</v>
      </c>
      <c r="K56" s="396"/>
      <c r="L56" s="397">
        <v>1535</v>
      </c>
      <c r="M56" s="396"/>
      <c r="N56" s="397">
        <v>2565</v>
      </c>
      <c r="O56" s="396"/>
      <c r="P56" s="397">
        <v>1498</v>
      </c>
      <c r="Q56" s="396"/>
      <c r="R56" s="395">
        <v>794</v>
      </c>
      <c r="S56" s="396"/>
      <c r="T56" s="397">
        <v>1245</v>
      </c>
      <c r="U56" s="396"/>
    </row>
    <row r="57" spans="1:21" x14ac:dyDescent="0.25">
      <c r="A57" s="398" t="s">
        <v>519</v>
      </c>
      <c r="B57" s="399">
        <v>570</v>
      </c>
      <c r="C57" s="400"/>
      <c r="D57" s="399">
        <v>863</v>
      </c>
      <c r="E57" s="400"/>
      <c r="F57" s="399">
        <v>933</v>
      </c>
      <c r="G57" s="400"/>
      <c r="H57" s="401">
        <v>1087</v>
      </c>
      <c r="I57" s="400"/>
      <c r="J57" s="401">
        <v>2209</v>
      </c>
      <c r="K57" s="400"/>
      <c r="L57" s="401">
        <v>1808</v>
      </c>
      <c r="M57" s="400"/>
      <c r="N57" s="401">
        <v>2545</v>
      </c>
      <c r="O57" s="400"/>
      <c r="P57" s="401">
        <v>1543</v>
      </c>
      <c r="Q57" s="400"/>
      <c r="R57" s="399">
        <v>739</v>
      </c>
      <c r="S57" s="400"/>
      <c r="T57" s="401">
        <v>1396</v>
      </c>
      <c r="U57" s="400"/>
    </row>
    <row r="58" spans="1:21" x14ac:dyDescent="0.25">
      <c r="A58" s="394" t="s">
        <v>520</v>
      </c>
      <c r="B58" s="395">
        <v>522</v>
      </c>
      <c r="C58" s="396"/>
      <c r="D58" s="395">
        <v>685</v>
      </c>
      <c r="E58" s="396"/>
      <c r="F58" s="395">
        <v>645</v>
      </c>
      <c r="G58" s="396"/>
      <c r="H58" s="395">
        <v>946</v>
      </c>
      <c r="I58" s="396"/>
      <c r="J58" s="397">
        <v>2007</v>
      </c>
      <c r="K58" s="396"/>
      <c r="L58" s="397">
        <v>1494</v>
      </c>
      <c r="M58" s="396"/>
      <c r="N58" s="397">
        <v>2522</v>
      </c>
      <c r="O58" s="396"/>
      <c r="P58" s="397">
        <v>1639</v>
      </c>
      <c r="Q58" s="396"/>
      <c r="R58" s="395">
        <v>941</v>
      </c>
      <c r="S58" s="396"/>
      <c r="T58" s="397">
        <v>1290</v>
      </c>
      <c r="U58" s="396"/>
    </row>
    <row r="59" spans="1:21" x14ac:dyDescent="0.25">
      <c r="A59" s="394" t="s">
        <v>521</v>
      </c>
      <c r="B59" s="395">
        <v>402</v>
      </c>
      <c r="C59" s="396"/>
      <c r="D59" s="395">
        <v>670</v>
      </c>
      <c r="E59" s="396"/>
      <c r="F59" s="395">
        <v>604</v>
      </c>
      <c r="G59" s="396"/>
      <c r="H59" s="395">
        <v>752</v>
      </c>
      <c r="I59" s="396"/>
      <c r="J59" s="397">
        <v>2037</v>
      </c>
      <c r="K59" s="396"/>
      <c r="L59" s="397">
        <v>1549</v>
      </c>
      <c r="M59" s="396"/>
      <c r="N59" s="397">
        <v>2485</v>
      </c>
      <c r="O59" s="396"/>
      <c r="P59" s="397">
        <v>1376</v>
      </c>
      <c r="Q59" s="396"/>
      <c r="R59" s="395">
        <v>823</v>
      </c>
      <c r="S59" s="396"/>
      <c r="T59" s="397">
        <v>1232</v>
      </c>
      <c r="U59" s="396"/>
    </row>
    <row r="60" spans="1:21" x14ac:dyDescent="0.25">
      <c r="A60" s="398" t="s">
        <v>522</v>
      </c>
      <c r="B60" s="399">
        <v>642</v>
      </c>
      <c r="C60" s="400"/>
      <c r="D60" s="399">
        <v>990</v>
      </c>
      <c r="E60" s="400"/>
      <c r="F60" s="399">
        <v>960</v>
      </c>
      <c r="G60" s="400"/>
      <c r="H60" s="401">
        <v>1094</v>
      </c>
      <c r="I60" s="400"/>
      <c r="J60" s="401">
        <v>2081</v>
      </c>
      <c r="K60" s="400"/>
      <c r="L60" s="401">
        <v>1696</v>
      </c>
      <c r="M60" s="400"/>
      <c r="N60" s="401">
        <v>2636</v>
      </c>
      <c r="O60" s="400"/>
      <c r="P60" s="401">
        <v>1457</v>
      </c>
      <c r="Q60" s="400"/>
      <c r="R60" s="399">
        <v>728</v>
      </c>
      <c r="S60" s="400"/>
      <c r="T60" s="401">
        <v>1397</v>
      </c>
      <c r="U60" s="400"/>
    </row>
    <row r="61" spans="1:21" x14ac:dyDescent="0.25">
      <c r="A61" s="394" t="s">
        <v>532</v>
      </c>
      <c r="B61" s="395">
        <v>528</v>
      </c>
      <c r="C61" s="396"/>
      <c r="D61" s="395">
        <v>778</v>
      </c>
      <c r="E61" s="396"/>
      <c r="F61" s="395">
        <v>752</v>
      </c>
      <c r="G61" s="396"/>
      <c r="H61" s="397">
        <v>1079</v>
      </c>
      <c r="I61" s="396"/>
      <c r="J61" s="397">
        <v>2037</v>
      </c>
      <c r="K61" s="396"/>
      <c r="L61" s="397">
        <v>1670</v>
      </c>
      <c r="M61" s="396"/>
      <c r="N61" s="397">
        <v>2776</v>
      </c>
      <c r="O61" s="396"/>
      <c r="P61" s="397">
        <v>1586</v>
      </c>
      <c r="Q61" s="396"/>
      <c r="R61" s="395">
        <v>916</v>
      </c>
      <c r="S61" s="396"/>
      <c r="T61" s="397">
        <v>1368</v>
      </c>
      <c r="U61" s="396"/>
    </row>
    <row r="62" spans="1:21" x14ac:dyDescent="0.25">
      <c r="A62" s="394" t="s">
        <v>536</v>
      </c>
      <c r="B62" s="395">
        <v>484</v>
      </c>
      <c r="C62" s="396"/>
      <c r="D62" s="395">
        <v>788</v>
      </c>
      <c r="E62" s="396"/>
      <c r="F62" s="395">
        <v>900</v>
      </c>
      <c r="G62" s="396"/>
      <c r="H62" s="397">
        <v>1135</v>
      </c>
      <c r="I62" s="396"/>
      <c r="J62" s="397">
        <v>2212</v>
      </c>
      <c r="K62" s="396"/>
      <c r="L62" s="397">
        <v>1927</v>
      </c>
      <c r="M62" s="396"/>
      <c r="N62" s="397">
        <v>2488</v>
      </c>
      <c r="O62" s="396"/>
      <c r="P62" s="397">
        <v>1663</v>
      </c>
      <c r="Q62" s="396"/>
      <c r="R62" s="395">
        <v>811</v>
      </c>
      <c r="S62" s="396"/>
      <c r="T62" s="397">
        <v>1399</v>
      </c>
      <c r="U62" s="396"/>
    </row>
    <row r="63" spans="1:21" x14ac:dyDescent="0.25">
      <c r="A63" s="398" t="s">
        <v>573</v>
      </c>
      <c r="B63" s="399">
        <v>497</v>
      </c>
      <c r="C63" s="400"/>
      <c r="D63" s="399">
        <v>745</v>
      </c>
      <c r="E63" s="400"/>
      <c r="F63" s="399">
        <v>698</v>
      </c>
      <c r="G63" s="400"/>
      <c r="H63" s="399">
        <v>847</v>
      </c>
      <c r="I63" s="400"/>
      <c r="J63" s="401">
        <v>1987</v>
      </c>
      <c r="K63" s="400"/>
      <c r="L63" s="401">
        <v>1560</v>
      </c>
      <c r="M63" s="400"/>
      <c r="N63" s="401">
        <v>2494</v>
      </c>
      <c r="O63" s="400"/>
      <c r="P63" s="401">
        <v>1504</v>
      </c>
      <c r="Q63" s="400"/>
      <c r="R63" s="399">
        <v>868</v>
      </c>
      <c r="S63" s="400"/>
      <c r="T63" s="401">
        <v>1277</v>
      </c>
      <c r="U63" s="400"/>
    </row>
    <row r="64" spans="1:21" x14ac:dyDescent="0.25">
      <c r="A64" s="394" t="s">
        <v>588</v>
      </c>
      <c r="B64" s="395">
        <v>362</v>
      </c>
      <c r="C64" s="396"/>
      <c r="D64" s="395">
        <v>587</v>
      </c>
      <c r="E64" s="396"/>
      <c r="F64" s="395">
        <v>547</v>
      </c>
      <c r="G64" s="396"/>
      <c r="H64" s="395">
        <v>720</v>
      </c>
      <c r="I64" s="396"/>
      <c r="J64" s="397">
        <v>2025</v>
      </c>
      <c r="K64" s="396"/>
      <c r="L64" s="397">
        <v>1497</v>
      </c>
      <c r="M64" s="396"/>
      <c r="N64" s="397">
        <v>2570</v>
      </c>
      <c r="O64" s="396"/>
      <c r="P64" s="397">
        <v>1504</v>
      </c>
      <c r="Q64" s="396"/>
      <c r="R64" s="395">
        <v>884</v>
      </c>
      <c r="S64" s="396"/>
      <c r="T64" s="397">
        <v>1229</v>
      </c>
      <c r="U64" s="396"/>
    </row>
    <row r="65" spans="1:24" x14ac:dyDescent="0.25">
      <c r="A65" s="394" t="s">
        <v>789</v>
      </c>
      <c r="B65" s="395">
        <v>657</v>
      </c>
      <c r="C65" s="396"/>
      <c r="D65" s="395">
        <v>997</v>
      </c>
      <c r="E65" s="396"/>
      <c r="F65" s="395">
        <v>975</v>
      </c>
      <c r="G65" s="396"/>
      <c r="H65" s="397">
        <v>1123</v>
      </c>
      <c r="I65" s="396"/>
      <c r="J65" s="397">
        <v>2267</v>
      </c>
      <c r="K65" s="396"/>
      <c r="L65" s="397">
        <v>2004</v>
      </c>
      <c r="M65" s="396"/>
      <c r="N65" s="397">
        <v>2750</v>
      </c>
      <c r="O65" s="396"/>
      <c r="P65" s="397">
        <v>1450</v>
      </c>
      <c r="Q65" s="396"/>
      <c r="R65" s="395">
        <v>655</v>
      </c>
      <c r="S65" s="396"/>
      <c r="T65" s="397">
        <v>1457</v>
      </c>
      <c r="U65" s="396"/>
    </row>
    <row r="66" spans="1:24" x14ac:dyDescent="0.25">
      <c r="A66" s="567">
        <v>2011</v>
      </c>
      <c r="B66" s="568">
        <v>569</v>
      </c>
      <c r="C66" s="569"/>
      <c r="D66" s="568">
        <v>896</v>
      </c>
      <c r="E66" s="569"/>
      <c r="F66" s="568">
        <v>870</v>
      </c>
      <c r="G66" s="569"/>
      <c r="H66" s="570">
        <v>1101</v>
      </c>
      <c r="I66" s="569"/>
      <c r="J66" s="570">
        <v>2249</v>
      </c>
      <c r="K66" s="569"/>
      <c r="L66" s="570">
        <v>1739</v>
      </c>
      <c r="M66" s="569"/>
      <c r="N66" s="570">
        <v>3083</v>
      </c>
      <c r="O66" s="569"/>
      <c r="P66" s="570">
        <v>1508</v>
      </c>
      <c r="Q66" s="569"/>
      <c r="R66" s="568">
        <v>714</v>
      </c>
      <c r="S66" s="569"/>
      <c r="T66" s="570">
        <v>1477</v>
      </c>
      <c r="U66" s="569"/>
      <c r="V66" s="572" t="s">
        <v>1453</v>
      </c>
      <c r="W66" s="571"/>
      <c r="X66" s="571"/>
    </row>
    <row r="67" spans="1:24" x14ac:dyDescent="0.25">
      <c r="A67" s="573">
        <v>2012</v>
      </c>
      <c r="B67" s="574">
        <v>591</v>
      </c>
      <c r="C67" s="575"/>
      <c r="D67" s="574">
        <v>851</v>
      </c>
      <c r="E67" s="575"/>
      <c r="F67" s="574">
        <v>974</v>
      </c>
      <c r="G67" s="575"/>
      <c r="H67" s="576">
        <v>1250</v>
      </c>
      <c r="I67" s="575"/>
      <c r="J67" s="576">
        <v>2142</v>
      </c>
      <c r="K67" s="575"/>
      <c r="L67" s="576">
        <v>1760</v>
      </c>
      <c r="M67" s="575"/>
      <c r="N67" s="576">
        <v>2887</v>
      </c>
      <c r="O67" s="575"/>
      <c r="P67" s="576">
        <v>1655</v>
      </c>
      <c r="Q67" s="575"/>
      <c r="R67" s="574">
        <v>897</v>
      </c>
      <c r="S67" s="575"/>
      <c r="T67" s="576"/>
      <c r="U67" s="575"/>
      <c r="V67" s="572" t="s">
        <v>1454</v>
      </c>
      <c r="W67" s="571"/>
      <c r="X67" s="571"/>
    </row>
    <row r="68" spans="1:24" x14ac:dyDescent="0.25">
      <c r="A68" s="402"/>
      <c r="B68" s="989">
        <v>417</v>
      </c>
      <c r="C68" s="987" t="s">
        <v>137</v>
      </c>
      <c r="D68" s="989">
        <v>656</v>
      </c>
      <c r="E68" s="987" t="s">
        <v>137</v>
      </c>
      <c r="F68" s="989">
        <v>709</v>
      </c>
      <c r="G68" s="987" t="s">
        <v>137</v>
      </c>
      <c r="H68" s="989">
        <v>927</v>
      </c>
      <c r="I68" s="987" t="s">
        <v>137</v>
      </c>
      <c r="J68" s="991">
        <v>1964</v>
      </c>
      <c r="K68" s="987" t="s">
        <v>137</v>
      </c>
      <c r="L68" s="991">
        <v>1547</v>
      </c>
      <c r="M68" s="987" t="s">
        <v>137</v>
      </c>
      <c r="N68" s="991">
        <v>2449</v>
      </c>
      <c r="O68" s="987" t="s">
        <v>137</v>
      </c>
      <c r="P68" s="991">
        <v>1243</v>
      </c>
      <c r="Q68" s="987" t="s">
        <v>137</v>
      </c>
      <c r="R68" s="989">
        <v>704</v>
      </c>
      <c r="S68" s="987" t="s">
        <v>137</v>
      </c>
      <c r="T68" s="991">
        <v>1216</v>
      </c>
      <c r="U68" s="987" t="s">
        <v>137</v>
      </c>
    </row>
    <row r="69" spans="1:24" x14ac:dyDescent="0.25">
      <c r="A69" s="403" t="s">
        <v>790</v>
      </c>
      <c r="B69" s="990"/>
      <c r="C69" s="988"/>
      <c r="D69" s="990"/>
      <c r="E69" s="988"/>
      <c r="F69" s="990"/>
      <c r="G69" s="988"/>
      <c r="H69" s="990"/>
      <c r="I69" s="988"/>
      <c r="J69" s="992"/>
      <c r="K69" s="988"/>
      <c r="L69" s="992"/>
      <c r="M69" s="988"/>
      <c r="N69" s="992"/>
      <c r="O69" s="988"/>
      <c r="P69" s="992"/>
      <c r="Q69" s="988"/>
      <c r="R69" s="990"/>
      <c r="S69" s="988"/>
      <c r="T69" s="992"/>
      <c r="U69" s="988"/>
    </row>
    <row r="70" spans="1:24" x14ac:dyDescent="0.25">
      <c r="A70" s="983" t="s">
        <v>791</v>
      </c>
      <c r="B70" s="984"/>
      <c r="C70" s="984"/>
      <c r="D70" s="984"/>
      <c r="E70" s="984"/>
      <c r="F70" s="984"/>
      <c r="G70" s="984"/>
      <c r="H70" s="984"/>
      <c r="I70" s="984"/>
      <c r="J70" s="984"/>
      <c r="K70" s="985" t="s">
        <v>792</v>
      </c>
      <c r="L70" s="985"/>
      <c r="M70" s="985"/>
      <c r="N70" s="985"/>
      <c r="O70" s="985"/>
      <c r="P70" s="985"/>
      <c r="Q70" s="985"/>
      <c r="R70" s="985"/>
      <c r="S70" s="985"/>
      <c r="T70" s="985"/>
      <c r="U70" s="986"/>
    </row>
    <row r="71" spans="1:24" x14ac:dyDescent="0.25">
      <c r="A71" s="971"/>
      <c r="B71" s="972"/>
      <c r="C71" s="972"/>
      <c r="D71" s="972"/>
      <c r="E71" s="972"/>
      <c r="F71" s="972"/>
      <c r="G71" s="972"/>
      <c r="H71" s="972"/>
      <c r="I71" s="972"/>
      <c r="J71" s="972"/>
      <c r="K71" s="976" t="s">
        <v>793</v>
      </c>
      <c r="L71" s="976"/>
      <c r="M71" s="976"/>
      <c r="N71" s="976"/>
      <c r="O71" s="976"/>
      <c r="P71" s="976"/>
      <c r="Q71" s="976"/>
      <c r="R71" s="976"/>
      <c r="S71" s="976"/>
      <c r="T71" s="976"/>
      <c r="U71" s="979"/>
    </row>
    <row r="72" spans="1:24" x14ac:dyDescent="0.25">
      <c r="A72" s="971"/>
      <c r="B72" s="972"/>
      <c r="C72" s="972"/>
      <c r="D72" s="972"/>
      <c r="E72" s="972"/>
      <c r="F72" s="972"/>
      <c r="G72" s="972"/>
      <c r="H72" s="972"/>
      <c r="I72" s="972"/>
      <c r="J72" s="972"/>
      <c r="K72" s="976" t="s">
        <v>794</v>
      </c>
      <c r="L72" s="976"/>
      <c r="M72" s="976"/>
      <c r="N72" s="976"/>
      <c r="O72" s="976"/>
      <c r="P72" s="976"/>
      <c r="Q72" s="976"/>
      <c r="R72" s="976"/>
      <c r="S72" s="976"/>
      <c r="T72" s="976"/>
      <c r="U72" s="979"/>
    </row>
    <row r="73" spans="1:24" x14ac:dyDescent="0.25">
      <c r="A73" s="971"/>
      <c r="B73" s="972"/>
      <c r="C73" s="972"/>
      <c r="D73" s="972"/>
      <c r="E73" s="972"/>
      <c r="F73" s="972"/>
      <c r="G73" s="972"/>
      <c r="H73" s="972"/>
      <c r="I73" s="972"/>
      <c r="J73" s="972"/>
      <c r="K73" s="976" t="s">
        <v>795</v>
      </c>
      <c r="L73" s="976"/>
      <c r="M73" s="976"/>
      <c r="N73" s="976"/>
      <c r="O73" s="976"/>
      <c r="P73" s="976"/>
      <c r="Q73" s="976"/>
      <c r="R73" s="976"/>
      <c r="S73" s="976"/>
      <c r="T73" s="976"/>
      <c r="U73" s="979"/>
    </row>
    <row r="74" spans="1:24" x14ac:dyDescent="0.25">
      <c r="A74" s="971"/>
      <c r="B74" s="972"/>
      <c r="C74" s="972"/>
      <c r="D74" s="972"/>
      <c r="E74" s="972"/>
      <c r="F74" s="972"/>
      <c r="G74" s="972"/>
      <c r="H74" s="972"/>
      <c r="I74" s="972"/>
      <c r="J74" s="972"/>
      <c r="K74" s="976" t="s">
        <v>527</v>
      </c>
      <c r="L74" s="976"/>
      <c r="M74" s="976"/>
      <c r="N74" s="976"/>
      <c r="O74" s="976"/>
      <c r="P74" s="976"/>
      <c r="Q74" s="976"/>
      <c r="R74" s="976"/>
      <c r="S74" s="976"/>
      <c r="T74" s="976"/>
      <c r="U74" s="979"/>
    </row>
    <row r="75" spans="1:24" x14ac:dyDescent="0.25">
      <c r="A75" s="971"/>
      <c r="B75" s="972"/>
      <c r="C75" s="972"/>
      <c r="D75" s="972"/>
      <c r="E75" s="972"/>
      <c r="F75" s="972"/>
      <c r="G75" s="972"/>
      <c r="H75" s="972"/>
      <c r="I75" s="972"/>
      <c r="J75" s="972"/>
      <c r="K75" s="976" t="s">
        <v>796</v>
      </c>
      <c r="L75" s="976"/>
      <c r="M75" s="976"/>
      <c r="N75" s="976"/>
      <c r="O75" s="976"/>
      <c r="P75" s="976"/>
      <c r="Q75" s="976"/>
      <c r="R75" s="976"/>
      <c r="S75" s="976"/>
      <c r="T75" s="976"/>
      <c r="U75" s="979"/>
    </row>
    <row r="76" spans="1:24" x14ac:dyDescent="0.25">
      <c r="A76" s="971"/>
      <c r="B76" s="972"/>
      <c r="C76" s="972"/>
      <c r="D76" s="972"/>
      <c r="E76" s="972"/>
      <c r="F76" s="972"/>
      <c r="G76" s="972"/>
      <c r="H76" s="972"/>
      <c r="I76" s="972"/>
      <c r="J76" s="972"/>
      <c r="K76" s="976" t="s">
        <v>537</v>
      </c>
      <c r="L76" s="976"/>
      <c r="M76" s="976"/>
      <c r="N76" s="976"/>
      <c r="O76" s="976"/>
      <c r="P76" s="976"/>
      <c r="Q76" s="976"/>
      <c r="R76" s="976"/>
      <c r="S76" s="976"/>
      <c r="T76" s="976"/>
      <c r="U76" s="979"/>
    </row>
    <row r="77" spans="1:24" ht="15" customHeight="1" x14ac:dyDescent="0.25">
      <c r="A77" s="971" t="s">
        <v>797</v>
      </c>
      <c r="B77" s="972"/>
      <c r="C77" s="972"/>
      <c r="D77" s="972"/>
      <c r="E77" s="972"/>
      <c r="F77" s="972"/>
      <c r="G77" s="972"/>
      <c r="H77" s="972"/>
      <c r="I77" s="972"/>
      <c r="J77" s="972"/>
      <c r="K77" s="973" t="s">
        <v>597</v>
      </c>
      <c r="L77" s="973"/>
      <c r="M77" s="973"/>
      <c r="N77" s="973"/>
      <c r="O77" s="973"/>
      <c r="P77" s="973"/>
      <c r="Q77" s="973"/>
      <c r="R77" s="973"/>
      <c r="S77" s="973"/>
      <c r="T77" s="973"/>
      <c r="U77" s="974"/>
    </row>
    <row r="78" spans="1:24" x14ac:dyDescent="0.25">
      <c r="A78" s="975" t="s">
        <v>798</v>
      </c>
      <c r="B78" s="976"/>
      <c r="C78" s="976"/>
      <c r="D78" s="976"/>
      <c r="E78" s="976"/>
      <c r="F78" s="976"/>
      <c r="G78" s="976"/>
      <c r="H78" s="976"/>
      <c r="I78" s="976"/>
      <c r="J78" s="976"/>
      <c r="K78" s="976" t="s">
        <v>799</v>
      </c>
      <c r="L78" s="976"/>
      <c r="M78" s="976"/>
      <c r="N78" s="976"/>
      <c r="O78" s="976"/>
      <c r="P78" s="976"/>
      <c r="Q78" s="976"/>
      <c r="R78" s="976"/>
      <c r="S78" s="976"/>
      <c r="T78" s="976"/>
      <c r="U78" s="979"/>
    </row>
    <row r="79" spans="1:24" x14ac:dyDescent="0.25">
      <c r="A79" s="975"/>
      <c r="B79" s="976"/>
      <c r="C79" s="976"/>
      <c r="D79" s="976"/>
      <c r="E79" s="976"/>
      <c r="F79" s="976"/>
      <c r="G79" s="976"/>
      <c r="H79" s="976"/>
      <c r="I79" s="976"/>
      <c r="J79" s="976"/>
      <c r="K79" s="976" t="s">
        <v>800</v>
      </c>
      <c r="L79" s="976"/>
      <c r="M79" s="976"/>
      <c r="N79" s="976"/>
      <c r="O79" s="976"/>
      <c r="P79" s="976"/>
      <c r="Q79" s="976"/>
      <c r="R79" s="976"/>
      <c r="S79" s="976"/>
      <c r="T79" s="976"/>
      <c r="U79" s="979"/>
    </row>
    <row r="80" spans="1:24" x14ac:dyDescent="0.25">
      <c r="A80" s="975"/>
      <c r="B80" s="976"/>
      <c r="C80" s="976"/>
      <c r="D80" s="976"/>
      <c r="E80" s="976"/>
      <c r="F80" s="976"/>
      <c r="G80" s="976"/>
      <c r="H80" s="976"/>
      <c r="I80" s="976"/>
      <c r="J80" s="976"/>
      <c r="K80" s="976" t="s">
        <v>801</v>
      </c>
      <c r="L80" s="976"/>
      <c r="M80" s="976"/>
      <c r="N80" s="976"/>
      <c r="O80" s="976"/>
      <c r="P80" s="976"/>
      <c r="Q80" s="976"/>
      <c r="R80" s="976"/>
      <c r="S80" s="976"/>
      <c r="T80" s="976"/>
      <c r="U80" s="979"/>
    </row>
    <row r="81" spans="1:21" x14ac:dyDescent="0.25">
      <c r="A81" s="975"/>
      <c r="B81" s="976"/>
      <c r="C81" s="976"/>
      <c r="D81" s="976"/>
      <c r="E81" s="976"/>
      <c r="F81" s="976"/>
      <c r="G81" s="976"/>
      <c r="H81" s="976"/>
      <c r="I81" s="976"/>
      <c r="J81" s="976"/>
      <c r="K81" s="976" t="s">
        <v>802</v>
      </c>
      <c r="L81" s="976"/>
      <c r="M81" s="976"/>
      <c r="N81" s="976"/>
      <c r="O81" s="976"/>
      <c r="P81" s="976"/>
      <c r="Q81" s="976"/>
      <c r="R81" s="976"/>
      <c r="S81" s="976"/>
      <c r="T81" s="976"/>
      <c r="U81" s="979"/>
    </row>
    <row r="82" spans="1:21" x14ac:dyDescent="0.25">
      <c r="A82" s="975"/>
      <c r="B82" s="976"/>
      <c r="C82" s="976"/>
      <c r="D82" s="976"/>
      <c r="E82" s="976"/>
      <c r="F82" s="976"/>
      <c r="G82" s="976"/>
      <c r="H82" s="976"/>
      <c r="I82" s="976"/>
      <c r="J82" s="976"/>
      <c r="K82" s="980" t="s">
        <v>803</v>
      </c>
      <c r="L82" s="980"/>
      <c r="M82" s="980"/>
      <c r="N82" s="980"/>
      <c r="O82" s="980"/>
      <c r="P82" s="980"/>
      <c r="Q82" s="980"/>
      <c r="R82" s="980"/>
      <c r="S82" s="980"/>
      <c r="T82" s="980"/>
      <c r="U82" s="981"/>
    </row>
    <row r="83" spans="1:21" x14ac:dyDescent="0.25">
      <c r="A83" s="977"/>
      <c r="B83" s="978"/>
      <c r="C83" s="978"/>
      <c r="D83" s="978"/>
      <c r="E83" s="978"/>
      <c r="F83" s="978"/>
      <c r="G83" s="978"/>
      <c r="H83" s="978"/>
      <c r="I83" s="978"/>
      <c r="J83" s="978"/>
      <c r="K83" s="978" t="s">
        <v>804</v>
      </c>
      <c r="L83" s="978"/>
      <c r="M83" s="978"/>
      <c r="N83" s="978"/>
      <c r="O83" s="978"/>
      <c r="P83" s="978"/>
      <c r="Q83" s="978"/>
      <c r="R83" s="978"/>
      <c r="S83" s="978"/>
      <c r="T83" s="978"/>
      <c r="U83" s="982"/>
    </row>
  </sheetData>
  <mergeCells count="57">
    <mergeCell ref="A1:U1"/>
    <mergeCell ref="A2:A3"/>
    <mergeCell ref="B2:C2"/>
    <mergeCell ref="D2:E2"/>
    <mergeCell ref="F2:G2"/>
    <mergeCell ref="H2:I2"/>
    <mergeCell ref="J2:K2"/>
    <mergeCell ref="L2:M2"/>
    <mergeCell ref="N2:O2"/>
    <mergeCell ref="P2:Q3"/>
    <mergeCell ref="R2:S3"/>
    <mergeCell ref="T2:U2"/>
    <mergeCell ref="B3:C3"/>
    <mergeCell ref="D3:E3"/>
    <mergeCell ref="F3:G3"/>
    <mergeCell ref="H3:I3"/>
    <mergeCell ref="J3:K3"/>
    <mergeCell ref="L3:M3"/>
    <mergeCell ref="N3:O3"/>
    <mergeCell ref="T3:U3"/>
    <mergeCell ref="M68:M69"/>
    <mergeCell ref="L68:L69"/>
    <mergeCell ref="T68:T69"/>
    <mergeCell ref="U68:U69"/>
    <mergeCell ref="N68:N69"/>
    <mergeCell ref="O68:O69"/>
    <mergeCell ref="P68:P69"/>
    <mergeCell ref="Q68:Q69"/>
    <mergeCell ref="R68:R69"/>
    <mergeCell ref="S68:S69"/>
    <mergeCell ref="B68:B69"/>
    <mergeCell ref="C68:C69"/>
    <mergeCell ref="D68:D69"/>
    <mergeCell ref="E68:E69"/>
    <mergeCell ref="F68:F69"/>
    <mergeCell ref="G68:G69"/>
    <mergeCell ref="H68:H69"/>
    <mergeCell ref="I68:I69"/>
    <mergeCell ref="J68:J69"/>
    <mergeCell ref="K68:K69"/>
    <mergeCell ref="A70:J76"/>
    <mergeCell ref="K70:U70"/>
    <mergeCell ref="K71:U71"/>
    <mergeCell ref="K72:U72"/>
    <mergeCell ref="K73:U73"/>
    <mergeCell ref="K74:U74"/>
    <mergeCell ref="K75:U75"/>
    <mergeCell ref="K76:U76"/>
    <mergeCell ref="A77:J77"/>
    <mergeCell ref="K77:U77"/>
    <mergeCell ref="A78:J83"/>
    <mergeCell ref="K78:U78"/>
    <mergeCell ref="K79:U79"/>
    <mergeCell ref="K80:U80"/>
    <mergeCell ref="K81:U81"/>
    <mergeCell ref="K82:U82"/>
    <mergeCell ref="K83:U83"/>
  </mergeCells>
  <hyperlinks>
    <hyperlink ref="K77" r:id="rId1" location="summary" display="http://www.eia.gov/totalenergy/data/monthly/ - summary" xr:uid="{00000000-0004-0000-2200-000000000000}"/>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87"/>
  <sheetViews>
    <sheetView workbookViewId="0">
      <selection activeCell="C13" sqref="C13"/>
    </sheetView>
  </sheetViews>
  <sheetFormatPr defaultRowHeight="12.75" x14ac:dyDescent="0.2"/>
  <cols>
    <col min="1" max="1" width="17.42578125" customWidth="1"/>
    <col min="2" max="2" width="19.85546875" customWidth="1"/>
    <col min="3" max="12" width="18.28515625" customWidth="1"/>
  </cols>
  <sheetData>
    <row r="1" spans="1:12" ht="18" x14ac:dyDescent="0.25">
      <c r="A1" s="724" t="s">
        <v>896</v>
      </c>
      <c r="B1" s="723"/>
      <c r="C1" s="723"/>
      <c r="D1" s="723"/>
      <c r="E1" s="723"/>
      <c r="F1" s="723"/>
      <c r="G1" s="723"/>
      <c r="H1" s="723"/>
      <c r="I1" s="723"/>
      <c r="J1" s="723"/>
      <c r="K1" s="723"/>
    </row>
    <row r="2" spans="1:12" ht="18.75" x14ac:dyDescent="0.3">
      <c r="A2" s="818" t="s">
        <v>1643</v>
      </c>
      <c r="B2" s="723"/>
      <c r="C2" s="723"/>
      <c r="D2" s="723"/>
      <c r="E2" s="723"/>
      <c r="F2" s="723"/>
      <c r="G2" s="723"/>
      <c r="H2" s="723"/>
      <c r="I2" s="723"/>
      <c r="J2" s="723"/>
      <c r="K2" s="723"/>
    </row>
    <row r="3" spans="1:12" x14ac:dyDescent="0.2">
      <c r="A3" s="723" t="s">
        <v>271</v>
      </c>
      <c r="B3" s="723"/>
      <c r="C3" s="723"/>
      <c r="D3" s="723"/>
      <c r="E3" s="723"/>
      <c r="F3" s="723"/>
      <c r="G3" s="723"/>
      <c r="H3" s="723"/>
      <c r="I3" s="723"/>
      <c r="J3" s="723"/>
      <c r="K3" s="723"/>
    </row>
    <row r="4" spans="1:12" x14ac:dyDescent="0.2">
      <c r="A4" s="725">
        <v>0</v>
      </c>
      <c r="B4" s="723"/>
      <c r="C4" s="723"/>
      <c r="D4" s="723"/>
      <c r="E4" s="723"/>
      <c r="F4" s="723"/>
      <c r="G4" s="723"/>
      <c r="H4" s="723"/>
      <c r="I4" s="723"/>
      <c r="J4" s="723"/>
      <c r="K4" s="723"/>
    </row>
    <row r="5" spans="1:12" x14ac:dyDescent="0.2">
      <c r="A5" s="723" t="s">
        <v>271</v>
      </c>
      <c r="B5" s="723"/>
      <c r="C5" s="723"/>
      <c r="D5" s="723"/>
      <c r="E5" s="723"/>
      <c r="F5" s="723"/>
      <c r="G5" s="723"/>
      <c r="H5" s="723"/>
      <c r="I5" s="723"/>
      <c r="J5" s="723"/>
      <c r="K5" s="723"/>
    </row>
    <row r="6" spans="1:12" x14ac:dyDescent="0.2">
      <c r="A6" s="738" t="s">
        <v>1644</v>
      </c>
      <c r="B6" s="723"/>
      <c r="C6" s="723"/>
      <c r="D6" s="723"/>
      <c r="E6" s="723"/>
      <c r="F6" s="723"/>
      <c r="G6" s="723"/>
      <c r="H6" s="723"/>
      <c r="I6" s="723"/>
      <c r="J6" s="723"/>
      <c r="K6" s="723"/>
    </row>
    <row r="7" spans="1:12" x14ac:dyDescent="0.2">
      <c r="A7" s="738" t="s">
        <v>1645</v>
      </c>
      <c r="B7" s="723"/>
      <c r="C7" s="723"/>
      <c r="D7" s="723"/>
      <c r="E7" s="723"/>
      <c r="F7" s="723"/>
      <c r="G7" s="723"/>
      <c r="H7" s="723"/>
      <c r="I7" s="723"/>
      <c r="J7" s="723"/>
      <c r="K7" s="723"/>
    </row>
    <row r="8" spans="1:12" x14ac:dyDescent="0.2">
      <c r="A8" s="723" t="s">
        <v>271</v>
      </c>
      <c r="B8" s="723"/>
      <c r="C8" s="723"/>
      <c r="D8" s="723"/>
      <c r="E8" s="723"/>
      <c r="F8" s="723"/>
      <c r="G8" s="723"/>
      <c r="H8" s="723"/>
      <c r="I8" s="723"/>
      <c r="J8" s="723"/>
      <c r="K8" s="723"/>
    </row>
    <row r="9" spans="1:12" ht="15.75" x14ac:dyDescent="0.25">
      <c r="A9" s="726" t="s">
        <v>1561</v>
      </c>
      <c r="B9" s="723"/>
      <c r="C9" s="723"/>
      <c r="D9" s="723"/>
      <c r="E9" s="723"/>
      <c r="F9" s="723"/>
      <c r="G9" s="723"/>
      <c r="H9" s="723"/>
      <c r="I9" s="723"/>
      <c r="J9" s="723"/>
      <c r="K9" s="723"/>
    </row>
    <row r="10" spans="1:12" x14ac:dyDescent="0.2">
      <c r="A10" s="723" t="s">
        <v>271</v>
      </c>
      <c r="B10" s="723"/>
      <c r="C10" s="723"/>
      <c r="D10" s="723"/>
      <c r="E10" s="723"/>
      <c r="F10" s="723"/>
      <c r="G10" s="723"/>
      <c r="H10" s="723"/>
      <c r="I10" s="723"/>
      <c r="J10" s="723"/>
      <c r="K10" s="723"/>
    </row>
    <row r="11" spans="1:12" ht="38.25" x14ac:dyDescent="0.2">
      <c r="A11" s="727" t="s">
        <v>63</v>
      </c>
      <c r="B11" s="730" t="s">
        <v>1562</v>
      </c>
      <c r="C11" s="730" t="s">
        <v>1563</v>
      </c>
      <c r="D11" s="730" t="s">
        <v>1564</v>
      </c>
      <c r="E11" s="730" t="s">
        <v>1565</v>
      </c>
      <c r="F11" s="730" t="s">
        <v>1566</v>
      </c>
      <c r="G11" s="730" t="s">
        <v>1567</v>
      </c>
      <c r="H11" s="730" t="s">
        <v>1568</v>
      </c>
      <c r="I11" s="730" t="s">
        <v>1569</v>
      </c>
      <c r="J11" s="730" t="s">
        <v>1570</v>
      </c>
      <c r="K11" s="730" t="s">
        <v>1571</v>
      </c>
      <c r="L11" s="718"/>
    </row>
    <row r="12" spans="1:12" x14ac:dyDescent="0.2">
      <c r="A12" s="723"/>
      <c r="B12" s="727" t="s">
        <v>1542</v>
      </c>
      <c r="C12" s="727" t="s">
        <v>1542</v>
      </c>
      <c r="D12" s="727" t="s">
        <v>1542</v>
      </c>
      <c r="E12" s="727" t="s">
        <v>1542</v>
      </c>
      <c r="F12" s="727" t="s">
        <v>1542</v>
      </c>
      <c r="G12" s="727" t="s">
        <v>1542</v>
      </c>
      <c r="H12" s="727" t="s">
        <v>1542</v>
      </c>
      <c r="I12" s="727" t="s">
        <v>1542</v>
      </c>
      <c r="J12" s="727" t="s">
        <v>1542</v>
      </c>
      <c r="K12" s="727" t="s">
        <v>1542</v>
      </c>
    </row>
    <row r="13" spans="1:12" x14ac:dyDescent="0.2">
      <c r="A13" s="728">
        <v>1949</v>
      </c>
      <c r="B13" s="723">
        <v>573</v>
      </c>
      <c r="C13" s="723">
        <v>742</v>
      </c>
      <c r="D13" s="723">
        <v>855</v>
      </c>
      <c r="E13" s="723">
        <v>957</v>
      </c>
      <c r="F13" s="723">
        <v>1606</v>
      </c>
      <c r="G13" s="723">
        <v>1640</v>
      </c>
      <c r="H13" s="723">
        <v>2361</v>
      </c>
      <c r="I13" s="723">
        <v>737</v>
      </c>
      <c r="J13" s="723">
        <v>608</v>
      </c>
      <c r="K13" s="723">
        <v>1101</v>
      </c>
    </row>
    <row r="14" spans="1:12" x14ac:dyDescent="0.2">
      <c r="A14" s="728">
        <v>1950</v>
      </c>
      <c r="B14" s="723">
        <v>295</v>
      </c>
      <c r="C14" s="723">
        <v>401</v>
      </c>
      <c r="D14" s="723">
        <v>505</v>
      </c>
      <c r="E14" s="723">
        <v>647</v>
      </c>
      <c r="F14" s="723">
        <v>1414</v>
      </c>
      <c r="G14" s="723">
        <v>1420</v>
      </c>
      <c r="H14" s="723">
        <v>2282</v>
      </c>
      <c r="I14" s="723">
        <v>682</v>
      </c>
      <c r="J14" s="723">
        <v>629</v>
      </c>
      <c r="K14" s="723">
        <v>871</v>
      </c>
    </row>
    <row r="15" spans="1:12" x14ac:dyDescent="0.2">
      <c r="A15" s="728">
        <v>1951</v>
      </c>
      <c r="B15" s="723">
        <v>327</v>
      </c>
      <c r="C15" s="723">
        <v>500</v>
      </c>
      <c r="D15" s="723">
        <v>561</v>
      </c>
      <c r="E15" s="723">
        <v>701</v>
      </c>
      <c r="F15" s="723">
        <v>1557</v>
      </c>
      <c r="G15" s="723">
        <v>1654</v>
      </c>
      <c r="H15" s="723">
        <v>2514</v>
      </c>
      <c r="I15" s="723">
        <v>740</v>
      </c>
      <c r="J15" s="723">
        <v>628</v>
      </c>
      <c r="K15" s="723">
        <v>974</v>
      </c>
    </row>
    <row r="16" spans="1:12" x14ac:dyDescent="0.2">
      <c r="A16" s="728">
        <v>1952</v>
      </c>
      <c r="B16" s="723">
        <v>502</v>
      </c>
      <c r="C16" s="723">
        <v>662</v>
      </c>
      <c r="D16" s="723">
        <v>802</v>
      </c>
      <c r="E16" s="723">
        <v>1023</v>
      </c>
      <c r="F16" s="723">
        <v>1650</v>
      </c>
      <c r="G16" s="723">
        <v>1753</v>
      </c>
      <c r="H16" s="723">
        <v>2407</v>
      </c>
      <c r="I16" s="723">
        <v>854</v>
      </c>
      <c r="J16" s="723">
        <v>657</v>
      </c>
      <c r="K16" s="723">
        <v>1109</v>
      </c>
    </row>
    <row r="17" spans="1:11" x14ac:dyDescent="0.2">
      <c r="A17" s="728">
        <v>1953</v>
      </c>
      <c r="B17" s="723">
        <v>371</v>
      </c>
      <c r="C17" s="723">
        <v>587</v>
      </c>
      <c r="D17" s="723">
        <v>827</v>
      </c>
      <c r="E17" s="723">
        <v>1085</v>
      </c>
      <c r="F17" s="723">
        <v>1679</v>
      </c>
      <c r="G17" s="723">
        <v>1771</v>
      </c>
      <c r="H17" s="723">
        <v>2594</v>
      </c>
      <c r="I17" s="723">
        <v>821</v>
      </c>
      <c r="J17" s="723">
        <v>591</v>
      </c>
      <c r="K17" s="723">
        <v>1105</v>
      </c>
    </row>
    <row r="18" spans="1:11" x14ac:dyDescent="0.2">
      <c r="A18" s="728">
        <v>1954</v>
      </c>
      <c r="B18" s="723">
        <v>250</v>
      </c>
      <c r="C18" s="723">
        <v>481</v>
      </c>
      <c r="D18" s="723">
        <v>752</v>
      </c>
      <c r="E18" s="723">
        <v>1159</v>
      </c>
      <c r="F18" s="723">
        <v>1658</v>
      </c>
      <c r="G18" s="723">
        <v>1873</v>
      </c>
      <c r="H18" s="723">
        <v>2768</v>
      </c>
      <c r="I18" s="723">
        <v>893</v>
      </c>
      <c r="J18" s="723">
        <v>584</v>
      </c>
      <c r="K18" s="723">
        <v>1085</v>
      </c>
    </row>
    <row r="19" spans="1:11" x14ac:dyDescent="0.2">
      <c r="A19" s="728">
        <v>1955</v>
      </c>
      <c r="B19" s="723">
        <v>532</v>
      </c>
      <c r="C19" s="723">
        <v>761</v>
      </c>
      <c r="D19" s="723">
        <v>922</v>
      </c>
      <c r="E19" s="723">
        <v>1139</v>
      </c>
      <c r="F19" s="723">
        <v>1636</v>
      </c>
      <c r="G19" s="723">
        <v>1674</v>
      </c>
      <c r="H19" s="723">
        <v>2508</v>
      </c>
      <c r="I19" s="723">
        <v>780</v>
      </c>
      <c r="J19" s="723">
        <v>558</v>
      </c>
      <c r="K19" s="723">
        <v>1144</v>
      </c>
    </row>
    <row r="20" spans="1:11" x14ac:dyDescent="0.2">
      <c r="A20" s="728">
        <v>1956</v>
      </c>
      <c r="B20" s="723">
        <v>279</v>
      </c>
      <c r="C20" s="723">
        <v>421</v>
      </c>
      <c r="D20" s="723">
        <v>643</v>
      </c>
      <c r="E20" s="723">
        <v>1060</v>
      </c>
      <c r="F20" s="723">
        <v>1517</v>
      </c>
      <c r="G20" s="723">
        <v>1567</v>
      </c>
      <c r="H20" s="723">
        <v>2693</v>
      </c>
      <c r="I20" s="723">
        <v>865</v>
      </c>
      <c r="J20" s="723">
        <v>603</v>
      </c>
      <c r="K20" s="723">
        <v>999</v>
      </c>
    </row>
    <row r="21" spans="1:11" x14ac:dyDescent="0.2">
      <c r="A21" s="728">
        <v>1957</v>
      </c>
      <c r="B21" s="723">
        <v>358</v>
      </c>
      <c r="C21" s="723">
        <v>570</v>
      </c>
      <c r="D21" s="723">
        <v>660</v>
      </c>
      <c r="E21" s="723">
        <v>920</v>
      </c>
      <c r="F21" s="723">
        <v>1647</v>
      </c>
      <c r="G21" s="723">
        <v>1577</v>
      </c>
      <c r="H21" s="723">
        <v>2332</v>
      </c>
      <c r="I21" s="723">
        <v>817</v>
      </c>
      <c r="J21" s="723">
        <v>666</v>
      </c>
      <c r="K21" s="723">
        <v>1016</v>
      </c>
    </row>
    <row r="22" spans="1:11" x14ac:dyDescent="0.2">
      <c r="A22" s="728">
        <v>1958</v>
      </c>
      <c r="B22" s="723">
        <v>287</v>
      </c>
      <c r="C22" s="723">
        <v>459</v>
      </c>
      <c r="D22" s="723">
        <v>541</v>
      </c>
      <c r="E22" s="723">
        <v>791</v>
      </c>
      <c r="F22" s="723">
        <v>1552</v>
      </c>
      <c r="G22" s="723">
        <v>1487</v>
      </c>
      <c r="H22" s="723">
        <v>2396</v>
      </c>
      <c r="I22" s="723">
        <v>958</v>
      </c>
      <c r="J22" s="723">
        <v>820</v>
      </c>
      <c r="K22" s="723">
        <v>963</v>
      </c>
    </row>
    <row r="23" spans="1:11" x14ac:dyDescent="0.2">
      <c r="A23" s="728">
        <v>1959</v>
      </c>
      <c r="B23" s="723">
        <v>463</v>
      </c>
      <c r="C23" s="723">
        <v>720</v>
      </c>
      <c r="D23" s="723">
        <v>887</v>
      </c>
      <c r="E23" s="723">
        <v>991</v>
      </c>
      <c r="F23" s="723">
        <v>1758</v>
      </c>
      <c r="G23" s="723">
        <v>1641</v>
      </c>
      <c r="H23" s="723">
        <v>2335</v>
      </c>
      <c r="I23" s="723">
        <v>922</v>
      </c>
      <c r="J23" s="723">
        <v>794</v>
      </c>
      <c r="K23" s="723">
        <v>1142</v>
      </c>
    </row>
    <row r="24" spans="1:11" x14ac:dyDescent="0.2">
      <c r="A24" s="728">
        <v>1960</v>
      </c>
      <c r="B24" s="723">
        <v>318</v>
      </c>
      <c r="C24" s="723">
        <v>487</v>
      </c>
      <c r="D24" s="723">
        <v>626</v>
      </c>
      <c r="E24" s="723">
        <v>871</v>
      </c>
      <c r="F24" s="723">
        <v>1583</v>
      </c>
      <c r="G24" s="723">
        <v>1532</v>
      </c>
      <c r="H24" s="723">
        <v>2367</v>
      </c>
      <c r="I24" s="723">
        <v>974</v>
      </c>
      <c r="J24" s="723">
        <v>796</v>
      </c>
      <c r="K24" s="723">
        <v>1000</v>
      </c>
    </row>
    <row r="25" spans="1:11" x14ac:dyDescent="0.2">
      <c r="A25" s="728">
        <v>1961</v>
      </c>
      <c r="B25" s="723">
        <v>419</v>
      </c>
      <c r="C25" s="723">
        <v>630</v>
      </c>
      <c r="D25" s="723">
        <v>647</v>
      </c>
      <c r="E25" s="723">
        <v>789</v>
      </c>
      <c r="F25" s="723">
        <v>1546</v>
      </c>
      <c r="G25" s="723">
        <v>1286</v>
      </c>
      <c r="H25" s="723">
        <v>2090</v>
      </c>
      <c r="I25" s="723">
        <v>931</v>
      </c>
      <c r="J25" s="723">
        <v>777</v>
      </c>
      <c r="K25" s="723">
        <v>980</v>
      </c>
    </row>
    <row r="26" spans="1:11" x14ac:dyDescent="0.2">
      <c r="A26" s="728">
        <v>1962</v>
      </c>
      <c r="B26" s="723">
        <v>226</v>
      </c>
      <c r="C26" s="723">
        <v>425</v>
      </c>
      <c r="D26" s="723">
        <v>651</v>
      </c>
      <c r="E26" s="723">
        <v>890</v>
      </c>
      <c r="F26" s="723">
        <v>1578</v>
      </c>
      <c r="G26" s="723">
        <v>1658</v>
      </c>
      <c r="H26" s="723">
        <v>2566</v>
      </c>
      <c r="I26" s="723">
        <v>889</v>
      </c>
      <c r="J26" s="723">
        <v>623</v>
      </c>
      <c r="K26" s="723">
        <v>994</v>
      </c>
    </row>
    <row r="27" spans="1:11" x14ac:dyDescent="0.2">
      <c r="A27" s="728">
        <v>1963</v>
      </c>
      <c r="B27" s="723">
        <v>328</v>
      </c>
      <c r="C27" s="723">
        <v>443</v>
      </c>
      <c r="D27" s="723">
        <v>622</v>
      </c>
      <c r="E27" s="723">
        <v>1089</v>
      </c>
      <c r="F27" s="723">
        <v>1480</v>
      </c>
      <c r="G27" s="723">
        <v>1503</v>
      </c>
      <c r="H27" s="723">
        <v>2756</v>
      </c>
      <c r="I27" s="723">
        <v>990</v>
      </c>
      <c r="J27" s="723">
        <v>643</v>
      </c>
      <c r="K27" s="723">
        <v>1014</v>
      </c>
    </row>
    <row r="28" spans="1:11" x14ac:dyDescent="0.2">
      <c r="A28" s="728">
        <v>1964</v>
      </c>
      <c r="B28" s="723">
        <v>270</v>
      </c>
      <c r="C28" s="723">
        <v>497</v>
      </c>
      <c r="D28" s="723">
        <v>711</v>
      </c>
      <c r="E28" s="723">
        <v>944</v>
      </c>
      <c r="F28" s="723">
        <v>1572</v>
      </c>
      <c r="G28" s="723">
        <v>1522</v>
      </c>
      <c r="H28" s="723">
        <v>2482</v>
      </c>
      <c r="I28" s="723">
        <v>891</v>
      </c>
      <c r="J28" s="723">
        <v>631</v>
      </c>
      <c r="K28" s="723">
        <v>1009</v>
      </c>
    </row>
    <row r="29" spans="1:11" x14ac:dyDescent="0.2">
      <c r="A29" s="728">
        <v>1965</v>
      </c>
      <c r="B29" s="723">
        <v>310</v>
      </c>
      <c r="C29" s="723">
        <v>498</v>
      </c>
      <c r="D29" s="723">
        <v>618</v>
      </c>
      <c r="E29" s="723">
        <v>832</v>
      </c>
      <c r="F29" s="723">
        <v>1613</v>
      </c>
      <c r="G29" s="723">
        <v>1552</v>
      </c>
      <c r="H29" s="723">
        <v>2461</v>
      </c>
      <c r="I29" s="723">
        <v>780</v>
      </c>
      <c r="J29" s="723">
        <v>577</v>
      </c>
      <c r="K29" s="723">
        <v>979</v>
      </c>
    </row>
    <row r="30" spans="1:11" x14ac:dyDescent="0.2">
      <c r="A30" s="728">
        <v>1966</v>
      </c>
      <c r="B30" s="723">
        <v>380</v>
      </c>
      <c r="C30" s="723">
        <v>598</v>
      </c>
      <c r="D30" s="723">
        <v>649</v>
      </c>
      <c r="E30" s="723">
        <v>845</v>
      </c>
      <c r="F30" s="723">
        <v>1503</v>
      </c>
      <c r="G30" s="723">
        <v>1367</v>
      </c>
      <c r="H30" s="723">
        <v>2196</v>
      </c>
      <c r="I30" s="723">
        <v>1006</v>
      </c>
      <c r="J30" s="723">
        <v>713</v>
      </c>
      <c r="K30" s="723">
        <v>982</v>
      </c>
    </row>
    <row r="31" spans="1:11" x14ac:dyDescent="0.2">
      <c r="A31" s="728">
        <v>1967</v>
      </c>
      <c r="B31" s="723">
        <v>377</v>
      </c>
      <c r="C31" s="723">
        <v>493</v>
      </c>
      <c r="D31" s="723">
        <v>488</v>
      </c>
      <c r="E31" s="723">
        <v>640</v>
      </c>
      <c r="F31" s="723">
        <v>1386</v>
      </c>
      <c r="G31" s="723">
        <v>1166</v>
      </c>
      <c r="H31" s="723">
        <v>2247</v>
      </c>
      <c r="I31" s="723">
        <v>911</v>
      </c>
      <c r="J31" s="723">
        <v>856</v>
      </c>
      <c r="K31" s="723">
        <v>902</v>
      </c>
    </row>
    <row r="32" spans="1:11" x14ac:dyDescent="0.2">
      <c r="A32" s="728">
        <v>1968</v>
      </c>
      <c r="B32" s="723">
        <v>361</v>
      </c>
      <c r="C32" s="723">
        <v>579</v>
      </c>
      <c r="D32" s="723">
        <v>660</v>
      </c>
      <c r="E32" s="723">
        <v>824</v>
      </c>
      <c r="F32" s="723">
        <v>1582</v>
      </c>
      <c r="G32" s="723">
        <v>1440</v>
      </c>
      <c r="H32" s="723">
        <v>2139</v>
      </c>
      <c r="I32" s="723">
        <v>839</v>
      </c>
      <c r="J32" s="723">
        <v>667</v>
      </c>
      <c r="K32" s="723">
        <v>977</v>
      </c>
    </row>
    <row r="33" spans="1:11" x14ac:dyDescent="0.2">
      <c r="A33" s="728">
        <v>1969</v>
      </c>
      <c r="B33" s="723">
        <v>386</v>
      </c>
      <c r="C33" s="723">
        <v>556</v>
      </c>
      <c r="D33" s="723">
        <v>628</v>
      </c>
      <c r="E33" s="723">
        <v>865</v>
      </c>
      <c r="F33" s="723">
        <v>1616</v>
      </c>
      <c r="G33" s="723">
        <v>1490</v>
      </c>
      <c r="H33" s="723">
        <v>2392</v>
      </c>
      <c r="I33" s="723">
        <v>1021</v>
      </c>
      <c r="J33" s="723">
        <v>727</v>
      </c>
      <c r="K33" s="723">
        <v>1020</v>
      </c>
    </row>
    <row r="34" spans="1:11" x14ac:dyDescent="0.2">
      <c r="A34" s="728">
        <v>1970</v>
      </c>
      <c r="B34" s="723">
        <v>423</v>
      </c>
      <c r="C34" s="723">
        <v>615</v>
      </c>
      <c r="D34" s="723">
        <v>747</v>
      </c>
      <c r="E34" s="723">
        <v>980</v>
      </c>
      <c r="F34" s="723">
        <v>1744</v>
      </c>
      <c r="G34" s="723">
        <v>1571</v>
      </c>
      <c r="H34" s="723">
        <v>2282</v>
      </c>
      <c r="I34" s="723">
        <v>971</v>
      </c>
      <c r="J34" s="723">
        <v>734</v>
      </c>
      <c r="K34" s="723">
        <v>1079</v>
      </c>
    </row>
    <row r="35" spans="1:11" x14ac:dyDescent="0.2">
      <c r="A35" s="728">
        <v>1971</v>
      </c>
      <c r="B35" s="723">
        <v>418</v>
      </c>
      <c r="C35" s="723">
        <v>569</v>
      </c>
      <c r="D35" s="723">
        <v>696</v>
      </c>
      <c r="E35" s="723">
        <v>880</v>
      </c>
      <c r="F35" s="723">
        <v>1666</v>
      </c>
      <c r="G35" s="723">
        <v>1480</v>
      </c>
      <c r="H35" s="723">
        <v>2325</v>
      </c>
      <c r="I35" s="723">
        <v>904</v>
      </c>
      <c r="J35" s="723">
        <v>710</v>
      </c>
      <c r="K35" s="723">
        <v>1036</v>
      </c>
    </row>
    <row r="36" spans="1:11" x14ac:dyDescent="0.2">
      <c r="A36" s="728">
        <v>1972</v>
      </c>
      <c r="B36" s="723">
        <v>326</v>
      </c>
      <c r="C36" s="723">
        <v>492</v>
      </c>
      <c r="D36" s="723">
        <v>577</v>
      </c>
      <c r="E36" s="723">
        <v>833</v>
      </c>
      <c r="F36" s="723">
        <v>1581</v>
      </c>
      <c r="G36" s="723">
        <v>1433</v>
      </c>
      <c r="H36" s="723">
        <v>2403</v>
      </c>
      <c r="I36" s="723">
        <v>965</v>
      </c>
      <c r="J36" s="723">
        <v>718</v>
      </c>
      <c r="K36" s="723">
        <v>989</v>
      </c>
    </row>
    <row r="37" spans="1:11" x14ac:dyDescent="0.2">
      <c r="A37" s="728">
        <v>1973</v>
      </c>
      <c r="B37" s="723">
        <v>514</v>
      </c>
      <c r="C37" s="723">
        <v>698</v>
      </c>
      <c r="D37" s="723">
        <v>777</v>
      </c>
      <c r="E37" s="723">
        <v>931</v>
      </c>
      <c r="F37" s="723">
        <v>1778</v>
      </c>
      <c r="G37" s="723">
        <v>1576</v>
      </c>
      <c r="H37" s="723">
        <v>2253</v>
      </c>
      <c r="I37" s="723">
        <v>962</v>
      </c>
      <c r="J37" s="723">
        <v>672</v>
      </c>
      <c r="K37" s="723">
        <v>1106</v>
      </c>
    </row>
    <row r="38" spans="1:11" x14ac:dyDescent="0.2">
      <c r="A38" s="728">
        <v>1974</v>
      </c>
      <c r="B38" s="723">
        <v>353</v>
      </c>
      <c r="C38" s="723">
        <v>493</v>
      </c>
      <c r="D38" s="723">
        <v>564</v>
      </c>
      <c r="E38" s="723">
        <v>818</v>
      </c>
      <c r="F38" s="723">
        <v>1616</v>
      </c>
      <c r="G38" s="723">
        <v>1291</v>
      </c>
      <c r="H38" s="723">
        <v>2235</v>
      </c>
      <c r="I38" s="723">
        <v>1035</v>
      </c>
      <c r="J38" s="723">
        <v>735</v>
      </c>
      <c r="K38" s="723">
        <v>981</v>
      </c>
    </row>
    <row r="39" spans="1:11" x14ac:dyDescent="0.2">
      <c r="A39" s="728">
        <v>1975</v>
      </c>
      <c r="B39" s="723">
        <v>422</v>
      </c>
      <c r="C39" s="723">
        <v>584</v>
      </c>
      <c r="D39" s="723">
        <v>721</v>
      </c>
      <c r="E39" s="723">
        <v>937</v>
      </c>
      <c r="F39" s="723">
        <v>1791</v>
      </c>
      <c r="G39" s="723">
        <v>1440</v>
      </c>
      <c r="H39" s="723">
        <v>2162</v>
      </c>
      <c r="I39" s="723">
        <v>903</v>
      </c>
      <c r="J39" s="723">
        <v>597</v>
      </c>
      <c r="K39" s="723">
        <v>1049</v>
      </c>
    </row>
    <row r="40" spans="1:11" x14ac:dyDescent="0.2">
      <c r="A40" s="728">
        <v>1976</v>
      </c>
      <c r="B40" s="723">
        <v>362</v>
      </c>
      <c r="C40" s="723">
        <v>488</v>
      </c>
      <c r="D40" s="723">
        <v>571</v>
      </c>
      <c r="E40" s="723">
        <v>877</v>
      </c>
      <c r="F40" s="723">
        <v>1496</v>
      </c>
      <c r="G40" s="723">
        <v>1166</v>
      </c>
      <c r="H40" s="723">
        <v>1957</v>
      </c>
      <c r="I40" s="723">
        <v>926</v>
      </c>
      <c r="J40" s="723">
        <v>640</v>
      </c>
      <c r="K40" s="723">
        <v>920</v>
      </c>
    </row>
    <row r="41" spans="1:11" x14ac:dyDescent="0.2">
      <c r="A41" s="728">
        <v>1977</v>
      </c>
      <c r="B41" s="723">
        <v>364</v>
      </c>
      <c r="C41" s="723">
        <v>571</v>
      </c>
      <c r="D41" s="723">
        <v>769</v>
      </c>
      <c r="E41" s="723">
        <v>1057</v>
      </c>
      <c r="F41" s="723">
        <v>1842</v>
      </c>
      <c r="G41" s="723">
        <v>1726</v>
      </c>
      <c r="H41" s="723">
        <v>2622</v>
      </c>
      <c r="I41" s="723">
        <v>1098</v>
      </c>
      <c r="J41" s="723">
        <v>737</v>
      </c>
      <c r="K41" s="723">
        <v>1169</v>
      </c>
    </row>
    <row r="42" spans="1:11" x14ac:dyDescent="0.2">
      <c r="A42" s="728">
        <v>1978</v>
      </c>
      <c r="B42" s="723">
        <v>332</v>
      </c>
      <c r="C42" s="723">
        <v>515</v>
      </c>
      <c r="D42" s="723">
        <v>692</v>
      </c>
      <c r="E42" s="723">
        <v>966</v>
      </c>
      <c r="F42" s="723">
        <v>1790</v>
      </c>
      <c r="G42" s="723">
        <v>1611</v>
      </c>
      <c r="H42" s="723">
        <v>2548</v>
      </c>
      <c r="I42" s="723">
        <v>1040</v>
      </c>
      <c r="J42" s="723">
        <v>721</v>
      </c>
      <c r="K42" s="723">
        <v>1112</v>
      </c>
    </row>
    <row r="43" spans="1:11" x14ac:dyDescent="0.2">
      <c r="A43" s="728">
        <v>1979</v>
      </c>
      <c r="B43" s="723">
        <v>390</v>
      </c>
      <c r="C43" s="723">
        <v>497</v>
      </c>
      <c r="D43" s="723">
        <v>571</v>
      </c>
      <c r="E43" s="723">
        <v>813</v>
      </c>
      <c r="F43" s="723">
        <v>1641</v>
      </c>
      <c r="G43" s="723">
        <v>1333</v>
      </c>
      <c r="H43" s="723">
        <v>2151</v>
      </c>
      <c r="I43" s="723">
        <v>1023</v>
      </c>
      <c r="J43" s="723">
        <v>753</v>
      </c>
      <c r="K43" s="723">
        <v>1003</v>
      </c>
    </row>
    <row r="44" spans="1:11" x14ac:dyDescent="0.2">
      <c r="A44" s="728">
        <v>1980</v>
      </c>
      <c r="B44" s="723">
        <v>438</v>
      </c>
      <c r="C44" s="723">
        <v>680</v>
      </c>
      <c r="D44" s="723">
        <v>769</v>
      </c>
      <c r="E44" s="723">
        <v>1158</v>
      </c>
      <c r="F44" s="723">
        <v>1911</v>
      </c>
      <c r="G44" s="723">
        <v>1754</v>
      </c>
      <c r="H44" s="723">
        <v>2651</v>
      </c>
      <c r="I44" s="723">
        <v>1071</v>
      </c>
      <c r="J44" s="723">
        <v>653</v>
      </c>
      <c r="K44" s="723">
        <v>1214</v>
      </c>
    </row>
    <row r="45" spans="1:11" x14ac:dyDescent="0.2">
      <c r="A45" s="728">
        <v>1981</v>
      </c>
      <c r="B45" s="723">
        <v>391</v>
      </c>
      <c r="C45" s="723">
        <v>557</v>
      </c>
      <c r="D45" s="723">
        <v>617</v>
      </c>
      <c r="E45" s="723">
        <v>870</v>
      </c>
      <c r="F45" s="723">
        <v>1734</v>
      </c>
      <c r="G45" s="723">
        <v>1496</v>
      </c>
      <c r="H45" s="723">
        <v>2407</v>
      </c>
      <c r="I45" s="723">
        <v>1159</v>
      </c>
      <c r="J45" s="723">
        <v>850</v>
      </c>
      <c r="K45" s="723">
        <v>1107</v>
      </c>
    </row>
    <row r="46" spans="1:11" x14ac:dyDescent="0.2">
      <c r="A46" s="728">
        <v>1982</v>
      </c>
      <c r="B46" s="723">
        <v>281</v>
      </c>
      <c r="C46" s="723">
        <v>440</v>
      </c>
      <c r="D46" s="723">
        <v>598</v>
      </c>
      <c r="E46" s="723">
        <v>806</v>
      </c>
      <c r="F46" s="723">
        <v>1791</v>
      </c>
      <c r="G46" s="723">
        <v>1452</v>
      </c>
      <c r="H46" s="723">
        <v>2416</v>
      </c>
      <c r="I46" s="723">
        <v>972</v>
      </c>
      <c r="J46" s="723">
        <v>636</v>
      </c>
      <c r="K46" s="723">
        <v>1046</v>
      </c>
    </row>
    <row r="47" spans="1:11" x14ac:dyDescent="0.2">
      <c r="A47" s="728">
        <v>1983</v>
      </c>
      <c r="B47" s="723">
        <v>488</v>
      </c>
      <c r="C47" s="723">
        <v>681</v>
      </c>
      <c r="D47" s="723">
        <v>885</v>
      </c>
      <c r="E47" s="723">
        <v>1121</v>
      </c>
      <c r="F47" s="723">
        <v>1791</v>
      </c>
      <c r="G47" s="723">
        <v>1518</v>
      </c>
      <c r="H47" s="723">
        <v>2221</v>
      </c>
      <c r="I47" s="723">
        <v>1033</v>
      </c>
      <c r="J47" s="723">
        <v>768</v>
      </c>
      <c r="K47" s="723">
        <v>1178</v>
      </c>
    </row>
    <row r="48" spans="1:11" x14ac:dyDescent="0.2">
      <c r="A48" s="728">
        <v>1984</v>
      </c>
      <c r="B48" s="723">
        <v>423</v>
      </c>
      <c r="C48" s="723">
        <v>566</v>
      </c>
      <c r="D48" s="723">
        <v>684</v>
      </c>
      <c r="E48" s="723">
        <v>903</v>
      </c>
      <c r="F48" s="723">
        <v>1727</v>
      </c>
      <c r="G48" s="723">
        <v>1438</v>
      </c>
      <c r="H48" s="723">
        <v>2396</v>
      </c>
      <c r="I48" s="723">
        <v>1065</v>
      </c>
      <c r="J48" s="723">
        <v>958</v>
      </c>
      <c r="K48" s="723">
        <v>1139</v>
      </c>
    </row>
    <row r="49" spans="1:11" x14ac:dyDescent="0.2">
      <c r="A49" s="728">
        <v>1985</v>
      </c>
      <c r="B49" s="723">
        <v>324</v>
      </c>
      <c r="C49" s="723">
        <v>509</v>
      </c>
      <c r="D49" s="723">
        <v>602</v>
      </c>
      <c r="E49" s="723">
        <v>780</v>
      </c>
      <c r="F49" s="723">
        <v>1878</v>
      </c>
      <c r="G49" s="723">
        <v>1522</v>
      </c>
      <c r="H49" s="723">
        <v>2519</v>
      </c>
      <c r="I49" s="723">
        <v>1095</v>
      </c>
      <c r="J49" s="723">
        <v>761</v>
      </c>
      <c r="K49" s="723">
        <v>1121</v>
      </c>
    </row>
    <row r="50" spans="1:11" x14ac:dyDescent="0.2">
      <c r="A50" s="728">
        <v>1986</v>
      </c>
      <c r="B50" s="723">
        <v>259</v>
      </c>
      <c r="C50" s="723">
        <v>515</v>
      </c>
      <c r="D50" s="723">
        <v>699</v>
      </c>
      <c r="E50" s="723">
        <v>965</v>
      </c>
      <c r="F50" s="723">
        <v>2030</v>
      </c>
      <c r="G50" s="723">
        <v>1725</v>
      </c>
      <c r="H50" s="723">
        <v>2541</v>
      </c>
      <c r="I50" s="723">
        <v>1090</v>
      </c>
      <c r="J50" s="723">
        <v>696</v>
      </c>
      <c r="K50" s="723">
        <v>1181</v>
      </c>
    </row>
    <row r="51" spans="1:11" x14ac:dyDescent="0.2">
      <c r="A51" s="728">
        <v>1987</v>
      </c>
      <c r="B51" s="723">
        <v>361</v>
      </c>
      <c r="C51" s="723">
        <v>634</v>
      </c>
      <c r="D51" s="723">
        <v>879</v>
      </c>
      <c r="E51" s="723">
        <v>1060</v>
      </c>
      <c r="F51" s="723">
        <v>1967</v>
      </c>
      <c r="G51" s="723">
        <v>1673</v>
      </c>
      <c r="H51" s="723">
        <v>2310</v>
      </c>
      <c r="I51" s="723">
        <v>1119</v>
      </c>
      <c r="J51" s="723">
        <v>716</v>
      </c>
      <c r="K51" s="723">
        <v>1208</v>
      </c>
    </row>
    <row r="52" spans="1:11" x14ac:dyDescent="0.2">
      <c r="A52" s="728">
        <v>1988</v>
      </c>
      <c r="B52" s="723">
        <v>489</v>
      </c>
      <c r="C52" s="723">
        <v>699</v>
      </c>
      <c r="D52" s="723">
        <v>932</v>
      </c>
      <c r="E52" s="723">
        <v>1171</v>
      </c>
      <c r="F52" s="723">
        <v>1833</v>
      </c>
      <c r="G52" s="723">
        <v>1531</v>
      </c>
      <c r="H52" s="723">
        <v>2371</v>
      </c>
      <c r="I52" s="723">
        <v>1235</v>
      </c>
      <c r="J52" s="723">
        <v>776</v>
      </c>
      <c r="K52" s="723">
        <v>1231</v>
      </c>
    </row>
    <row r="53" spans="1:11" x14ac:dyDescent="0.2">
      <c r="A53" s="728">
        <v>1989</v>
      </c>
      <c r="B53" s="723">
        <v>379</v>
      </c>
      <c r="C53" s="723">
        <v>566</v>
      </c>
      <c r="D53" s="723">
        <v>617</v>
      </c>
      <c r="E53" s="723">
        <v>811</v>
      </c>
      <c r="F53" s="723">
        <v>1885</v>
      </c>
      <c r="G53" s="723">
        <v>1356</v>
      </c>
      <c r="H53" s="723">
        <v>2254</v>
      </c>
      <c r="I53" s="723">
        <v>1265</v>
      </c>
      <c r="J53" s="723">
        <v>706</v>
      </c>
      <c r="K53" s="723">
        <v>1102</v>
      </c>
    </row>
    <row r="54" spans="1:11" x14ac:dyDescent="0.2">
      <c r="A54" s="728">
        <v>1990</v>
      </c>
      <c r="B54" s="723">
        <v>429</v>
      </c>
      <c r="C54" s="723">
        <v>562</v>
      </c>
      <c r="D54" s="723">
        <v>602</v>
      </c>
      <c r="E54" s="723">
        <v>913</v>
      </c>
      <c r="F54" s="723">
        <v>2054</v>
      </c>
      <c r="G54" s="723">
        <v>1563</v>
      </c>
      <c r="H54" s="723">
        <v>2526</v>
      </c>
      <c r="I54" s="723">
        <v>1212</v>
      </c>
      <c r="J54" s="723">
        <v>838</v>
      </c>
      <c r="K54" s="723">
        <v>1200</v>
      </c>
    </row>
    <row r="55" spans="1:11" x14ac:dyDescent="0.2">
      <c r="A55" s="728">
        <v>1991</v>
      </c>
      <c r="B55" s="723">
        <v>465</v>
      </c>
      <c r="C55" s="723">
        <v>741</v>
      </c>
      <c r="D55" s="723">
        <v>909</v>
      </c>
      <c r="E55" s="723">
        <v>1055</v>
      </c>
      <c r="F55" s="723">
        <v>2114</v>
      </c>
      <c r="G55" s="723">
        <v>1699</v>
      </c>
      <c r="H55" s="723">
        <v>2455</v>
      </c>
      <c r="I55" s="723">
        <v>1110</v>
      </c>
      <c r="J55" s="723">
        <v>730</v>
      </c>
      <c r="K55" s="723">
        <v>1281</v>
      </c>
    </row>
    <row r="56" spans="1:11" x14ac:dyDescent="0.2">
      <c r="A56" s="728">
        <v>1992</v>
      </c>
      <c r="B56" s="723">
        <v>244</v>
      </c>
      <c r="C56" s="723">
        <v>384</v>
      </c>
      <c r="D56" s="723">
        <v>410</v>
      </c>
      <c r="E56" s="723">
        <v>588</v>
      </c>
      <c r="F56" s="723">
        <v>1707</v>
      </c>
      <c r="G56" s="723">
        <v>1244</v>
      </c>
      <c r="H56" s="723">
        <v>2165</v>
      </c>
      <c r="I56" s="723">
        <v>1150</v>
      </c>
      <c r="J56" s="723">
        <v>906</v>
      </c>
      <c r="K56" s="723">
        <v>1001</v>
      </c>
    </row>
    <row r="57" spans="1:11" x14ac:dyDescent="0.2">
      <c r="A57" s="728">
        <v>1993</v>
      </c>
      <c r="B57" s="723">
        <v>453</v>
      </c>
      <c r="C57" s="723">
        <v>660</v>
      </c>
      <c r="D57" s="723">
        <v>688</v>
      </c>
      <c r="E57" s="723">
        <v>767</v>
      </c>
      <c r="F57" s="723">
        <v>2011</v>
      </c>
      <c r="G57" s="723">
        <v>1571</v>
      </c>
      <c r="H57" s="723">
        <v>2325</v>
      </c>
      <c r="I57" s="723">
        <v>1078</v>
      </c>
      <c r="J57" s="723">
        <v>693</v>
      </c>
      <c r="K57" s="723">
        <v>1168</v>
      </c>
    </row>
    <row r="58" spans="1:11" x14ac:dyDescent="0.2">
      <c r="A58" s="728">
        <v>1994</v>
      </c>
      <c r="B58" s="723">
        <v>505</v>
      </c>
      <c r="C58" s="723">
        <v>629</v>
      </c>
      <c r="D58" s="723">
        <v>621</v>
      </c>
      <c r="E58" s="723">
        <v>830</v>
      </c>
      <c r="F58" s="723">
        <v>1933</v>
      </c>
      <c r="G58" s="723">
        <v>1392</v>
      </c>
      <c r="H58" s="723">
        <v>2384</v>
      </c>
      <c r="I58" s="723">
        <v>1386</v>
      </c>
      <c r="J58" s="723">
        <v>837</v>
      </c>
      <c r="K58" s="723">
        <v>1185</v>
      </c>
    </row>
    <row r="59" spans="1:11" x14ac:dyDescent="0.2">
      <c r="A59" s="728">
        <v>1995</v>
      </c>
      <c r="B59" s="723">
        <v>471</v>
      </c>
      <c r="C59" s="723">
        <v>704</v>
      </c>
      <c r="D59" s="723">
        <v>877</v>
      </c>
      <c r="E59" s="723">
        <v>928</v>
      </c>
      <c r="F59" s="723">
        <v>2028</v>
      </c>
      <c r="G59" s="723">
        <v>1613</v>
      </c>
      <c r="H59" s="723">
        <v>2398</v>
      </c>
      <c r="I59" s="723">
        <v>1213</v>
      </c>
      <c r="J59" s="723">
        <v>794</v>
      </c>
      <c r="K59" s="723">
        <v>1261</v>
      </c>
    </row>
    <row r="60" spans="1:11" x14ac:dyDescent="0.2">
      <c r="A60" s="728">
        <v>1996</v>
      </c>
      <c r="B60" s="723">
        <v>368</v>
      </c>
      <c r="C60" s="723">
        <v>526</v>
      </c>
      <c r="D60" s="723">
        <v>596</v>
      </c>
      <c r="E60" s="723">
        <v>774</v>
      </c>
      <c r="F60" s="723">
        <v>1828</v>
      </c>
      <c r="G60" s="723">
        <v>1432</v>
      </c>
      <c r="H60" s="723">
        <v>2485</v>
      </c>
      <c r="I60" s="723">
        <v>1363</v>
      </c>
      <c r="J60" s="723">
        <v>886</v>
      </c>
      <c r="K60" s="723">
        <v>1162</v>
      </c>
    </row>
    <row r="61" spans="1:11" x14ac:dyDescent="0.2">
      <c r="A61" s="728">
        <v>1997</v>
      </c>
      <c r="B61" s="723">
        <v>355</v>
      </c>
      <c r="C61" s="723">
        <v>489</v>
      </c>
      <c r="D61" s="723">
        <v>547</v>
      </c>
      <c r="E61" s="723">
        <v>825</v>
      </c>
      <c r="F61" s="723">
        <v>1841</v>
      </c>
      <c r="G61" s="723">
        <v>1354</v>
      </c>
      <c r="H61" s="723">
        <v>2332</v>
      </c>
      <c r="I61" s="723">
        <v>1314</v>
      </c>
      <c r="J61" s="723">
        <v>889</v>
      </c>
      <c r="K61" s="723">
        <v>1132</v>
      </c>
    </row>
    <row r="62" spans="1:11" x14ac:dyDescent="0.2">
      <c r="A62" s="728">
        <v>1998</v>
      </c>
      <c r="B62" s="723">
        <v>456</v>
      </c>
      <c r="C62" s="723">
        <v>671</v>
      </c>
      <c r="D62" s="723">
        <v>851</v>
      </c>
      <c r="E62" s="723">
        <v>1084</v>
      </c>
      <c r="F62" s="723">
        <v>2257</v>
      </c>
      <c r="G62" s="723">
        <v>1881</v>
      </c>
      <c r="H62" s="723">
        <v>3008</v>
      </c>
      <c r="I62" s="723">
        <v>1228</v>
      </c>
      <c r="J62" s="723">
        <v>759</v>
      </c>
      <c r="K62" s="723">
        <v>1390</v>
      </c>
    </row>
    <row r="63" spans="1:11" x14ac:dyDescent="0.2">
      <c r="A63" s="728">
        <v>1999</v>
      </c>
      <c r="B63" s="723">
        <v>576</v>
      </c>
      <c r="C63" s="723">
        <v>774</v>
      </c>
      <c r="D63" s="723">
        <v>816</v>
      </c>
      <c r="E63" s="723">
        <v>921</v>
      </c>
      <c r="F63" s="723">
        <v>2014</v>
      </c>
      <c r="G63" s="723">
        <v>1679</v>
      </c>
      <c r="H63" s="723">
        <v>2623</v>
      </c>
      <c r="I63" s="723">
        <v>1231</v>
      </c>
      <c r="J63" s="723">
        <v>665</v>
      </c>
      <c r="K63" s="723">
        <v>1282</v>
      </c>
    </row>
    <row r="64" spans="1:11" x14ac:dyDescent="0.2">
      <c r="A64" s="728">
        <v>2000</v>
      </c>
      <c r="B64" s="723">
        <v>279</v>
      </c>
      <c r="C64" s="723">
        <v>458</v>
      </c>
      <c r="D64" s="723">
        <v>632</v>
      </c>
      <c r="E64" s="723">
        <v>983</v>
      </c>
      <c r="F64" s="723">
        <v>1925</v>
      </c>
      <c r="G64" s="723">
        <v>1674</v>
      </c>
      <c r="H64" s="723">
        <v>2775</v>
      </c>
      <c r="I64" s="723">
        <v>1480</v>
      </c>
      <c r="J64" s="723">
        <v>772</v>
      </c>
      <c r="K64" s="723">
        <v>1232</v>
      </c>
    </row>
    <row r="65" spans="1:11" x14ac:dyDescent="0.2">
      <c r="A65" s="728">
        <v>2001</v>
      </c>
      <c r="B65" s="723">
        <v>464</v>
      </c>
      <c r="C65" s="723">
        <v>623</v>
      </c>
      <c r="D65" s="723">
        <v>722</v>
      </c>
      <c r="E65" s="723">
        <v>994</v>
      </c>
      <c r="F65" s="723">
        <v>1897</v>
      </c>
      <c r="G65" s="723">
        <v>1478</v>
      </c>
      <c r="H65" s="723">
        <v>2543</v>
      </c>
      <c r="I65" s="723">
        <v>1508</v>
      </c>
      <c r="J65" s="723">
        <v>861</v>
      </c>
      <c r="K65" s="723">
        <v>1255</v>
      </c>
    </row>
    <row r="66" spans="1:11" x14ac:dyDescent="0.2">
      <c r="A66" s="728">
        <v>2002</v>
      </c>
      <c r="B66" s="723">
        <v>508</v>
      </c>
      <c r="C66" s="723">
        <v>772</v>
      </c>
      <c r="D66" s="723">
        <v>899</v>
      </c>
      <c r="E66" s="723">
        <v>1045</v>
      </c>
      <c r="F66" s="723">
        <v>2182</v>
      </c>
      <c r="G66" s="723">
        <v>1757</v>
      </c>
      <c r="H66" s="723">
        <v>2515</v>
      </c>
      <c r="I66" s="723">
        <v>1467</v>
      </c>
      <c r="J66" s="723">
        <v>783</v>
      </c>
      <c r="K66" s="723">
        <v>1363</v>
      </c>
    </row>
    <row r="67" spans="1:11" x14ac:dyDescent="0.2">
      <c r="A67" s="728">
        <v>2003</v>
      </c>
      <c r="B67" s="723">
        <v>475</v>
      </c>
      <c r="C67" s="723">
        <v>615</v>
      </c>
      <c r="D67" s="723">
        <v>619</v>
      </c>
      <c r="E67" s="723">
        <v>907</v>
      </c>
      <c r="F67" s="723">
        <v>1980</v>
      </c>
      <c r="G67" s="723">
        <v>1452</v>
      </c>
      <c r="H67" s="723">
        <v>2496</v>
      </c>
      <c r="I67" s="723">
        <v>1553</v>
      </c>
      <c r="J67" s="723">
        <v>978</v>
      </c>
      <c r="K67" s="723">
        <v>1268</v>
      </c>
    </row>
    <row r="68" spans="1:11" x14ac:dyDescent="0.2">
      <c r="A68" s="728">
        <v>2004</v>
      </c>
      <c r="B68" s="723">
        <v>368</v>
      </c>
      <c r="C68" s="723">
        <v>591</v>
      </c>
      <c r="D68" s="723">
        <v>585</v>
      </c>
      <c r="E68" s="723">
        <v>722</v>
      </c>
      <c r="F68" s="723">
        <v>2038</v>
      </c>
      <c r="G68" s="723">
        <v>1517</v>
      </c>
      <c r="H68" s="723">
        <v>2482</v>
      </c>
      <c r="I68" s="723">
        <v>1290</v>
      </c>
      <c r="J68" s="723">
        <v>828</v>
      </c>
      <c r="K68" s="723">
        <v>1217</v>
      </c>
    </row>
    <row r="69" spans="1:11" x14ac:dyDescent="0.2">
      <c r="A69" s="728">
        <v>2005</v>
      </c>
      <c r="B69" s="723">
        <v>598</v>
      </c>
      <c r="C69" s="723">
        <v>892</v>
      </c>
      <c r="D69" s="723">
        <v>944</v>
      </c>
      <c r="E69" s="723">
        <v>1063</v>
      </c>
      <c r="F69" s="723">
        <v>2098</v>
      </c>
      <c r="G69" s="723">
        <v>1676</v>
      </c>
      <c r="H69" s="723">
        <v>2647</v>
      </c>
      <c r="I69" s="723">
        <v>1372</v>
      </c>
      <c r="J69" s="723">
        <v>777</v>
      </c>
      <c r="K69" s="723">
        <v>1388</v>
      </c>
    </row>
    <row r="70" spans="1:11" x14ac:dyDescent="0.2">
      <c r="A70" s="728">
        <v>2006</v>
      </c>
      <c r="B70" s="723">
        <v>485</v>
      </c>
      <c r="C70" s="723">
        <v>693</v>
      </c>
      <c r="D70" s="723">
        <v>734</v>
      </c>
      <c r="E70" s="723">
        <v>1034</v>
      </c>
      <c r="F70" s="723">
        <v>2053</v>
      </c>
      <c r="G70" s="723">
        <v>1648</v>
      </c>
      <c r="H70" s="723">
        <v>2786</v>
      </c>
      <c r="I70" s="723">
        <v>1466</v>
      </c>
      <c r="J70" s="723">
        <v>922</v>
      </c>
      <c r="K70" s="723">
        <v>1360</v>
      </c>
    </row>
    <row r="71" spans="1:11" x14ac:dyDescent="0.2">
      <c r="A71" s="728">
        <v>2007</v>
      </c>
      <c r="B71" s="723">
        <v>447</v>
      </c>
      <c r="C71" s="723">
        <v>694</v>
      </c>
      <c r="D71" s="723">
        <v>881</v>
      </c>
      <c r="E71" s="723">
        <v>1102</v>
      </c>
      <c r="F71" s="723">
        <v>2219</v>
      </c>
      <c r="G71" s="723">
        <v>1892</v>
      </c>
      <c r="H71" s="723">
        <v>2475</v>
      </c>
      <c r="I71" s="723">
        <v>1564</v>
      </c>
      <c r="J71" s="723">
        <v>828</v>
      </c>
      <c r="K71" s="723">
        <v>1392</v>
      </c>
    </row>
    <row r="72" spans="1:11" x14ac:dyDescent="0.2">
      <c r="A72" s="728">
        <v>2008</v>
      </c>
      <c r="B72" s="723">
        <v>462</v>
      </c>
      <c r="C72" s="723">
        <v>667</v>
      </c>
      <c r="D72" s="723">
        <v>683</v>
      </c>
      <c r="E72" s="723">
        <v>818</v>
      </c>
      <c r="F72" s="723">
        <v>1993</v>
      </c>
      <c r="G72" s="723">
        <v>1537</v>
      </c>
      <c r="H72" s="723">
        <v>2501</v>
      </c>
      <c r="I72" s="723">
        <v>1385</v>
      </c>
      <c r="J72" s="723">
        <v>918</v>
      </c>
      <c r="K72" s="723">
        <v>1282</v>
      </c>
    </row>
    <row r="73" spans="1:11" x14ac:dyDescent="0.2">
      <c r="A73" s="728">
        <v>2009</v>
      </c>
      <c r="B73" s="723">
        <v>350</v>
      </c>
      <c r="C73" s="723">
        <v>524</v>
      </c>
      <c r="D73" s="723">
        <v>534</v>
      </c>
      <c r="E73" s="723">
        <v>698</v>
      </c>
      <c r="F73" s="723">
        <v>2029</v>
      </c>
      <c r="G73" s="723">
        <v>1479</v>
      </c>
      <c r="H73" s="723">
        <v>2590</v>
      </c>
      <c r="I73" s="723">
        <v>1393</v>
      </c>
      <c r="J73" s="723">
        <v>894</v>
      </c>
      <c r="K73" s="723">
        <v>1241</v>
      </c>
    </row>
    <row r="74" spans="1:11" x14ac:dyDescent="0.2">
      <c r="A74" s="728">
        <v>2010</v>
      </c>
      <c r="B74" s="723">
        <v>635</v>
      </c>
      <c r="C74" s="723">
        <v>908</v>
      </c>
      <c r="D74" s="723">
        <v>964</v>
      </c>
      <c r="E74" s="723">
        <v>1096</v>
      </c>
      <c r="F74" s="723">
        <v>2269</v>
      </c>
      <c r="G74" s="723">
        <v>1977</v>
      </c>
      <c r="H74" s="723">
        <v>2757</v>
      </c>
      <c r="I74" s="723">
        <v>1358</v>
      </c>
      <c r="J74" s="723">
        <v>674</v>
      </c>
      <c r="K74" s="723">
        <v>1456</v>
      </c>
    </row>
    <row r="75" spans="1:11" x14ac:dyDescent="0.2">
      <c r="A75" s="728">
        <v>2011</v>
      </c>
      <c r="B75" s="723">
        <v>554</v>
      </c>
      <c r="C75" s="723">
        <v>836</v>
      </c>
      <c r="D75" s="723">
        <v>859</v>
      </c>
      <c r="E75" s="723">
        <v>1074</v>
      </c>
      <c r="F75" s="723">
        <v>2259</v>
      </c>
      <c r="G75" s="723">
        <v>1727</v>
      </c>
      <c r="H75" s="723">
        <v>3112</v>
      </c>
      <c r="I75" s="723">
        <v>1450</v>
      </c>
      <c r="J75" s="723">
        <v>736</v>
      </c>
      <c r="K75" s="723">
        <v>1470</v>
      </c>
    </row>
    <row r="76" spans="1:11" x14ac:dyDescent="0.2">
      <c r="A76" s="728">
        <v>2012</v>
      </c>
      <c r="B76" s="723">
        <v>565</v>
      </c>
      <c r="C76" s="723">
        <v>815</v>
      </c>
      <c r="D76" s="723">
        <v>974</v>
      </c>
      <c r="E76" s="723">
        <v>1221</v>
      </c>
      <c r="F76" s="723">
        <v>2162</v>
      </c>
      <c r="G76" s="723">
        <v>1762</v>
      </c>
      <c r="H76" s="723">
        <v>2915</v>
      </c>
      <c r="I76" s="723">
        <v>1573</v>
      </c>
      <c r="J76" s="723">
        <v>917</v>
      </c>
      <c r="K76" s="723">
        <v>1495</v>
      </c>
    </row>
    <row r="77" spans="1:11" x14ac:dyDescent="0.2">
      <c r="A77" s="728">
        <v>2013</v>
      </c>
      <c r="B77" s="723">
        <v>540</v>
      </c>
      <c r="C77" s="723">
        <v>683</v>
      </c>
      <c r="D77" s="723">
        <v>690</v>
      </c>
      <c r="E77" s="723">
        <v>892</v>
      </c>
      <c r="F77" s="723">
        <v>2000</v>
      </c>
      <c r="G77" s="723">
        <v>1441</v>
      </c>
      <c r="H77" s="723">
        <v>2536</v>
      </c>
      <c r="I77" s="723">
        <v>1462</v>
      </c>
      <c r="J77" s="723">
        <v>892</v>
      </c>
      <c r="K77" s="723">
        <v>1306</v>
      </c>
    </row>
    <row r="78" spans="1:11" x14ac:dyDescent="0.2">
      <c r="A78" s="728">
        <v>2014</v>
      </c>
      <c r="B78" s="723">
        <v>420</v>
      </c>
      <c r="C78" s="723">
        <v>596</v>
      </c>
      <c r="D78" s="723">
        <v>610</v>
      </c>
      <c r="E78" s="723">
        <v>814</v>
      </c>
      <c r="F78" s="723">
        <v>2009</v>
      </c>
      <c r="G78" s="723">
        <v>1493</v>
      </c>
      <c r="H78" s="723">
        <v>2474</v>
      </c>
      <c r="I78" s="723">
        <v>1431</v>
      </c>
      <c r="J78" s="723">
        <v>1068</v>
      </c>
      <c r="K78" s="723">
        <v>1299</v>
      </c>
    </row>
    <row r="79" spans="1:11" x14ac:dyDescent="0.2">
      <c r="A79" s="755">
        <v>2015</v>
      </c>
      <c r="B79" s="723">
        <v>555</v>
      </c>
      <c r="C79" s="723">
        <v>804</v>
      </c>
      <c r="D79" s="723">
        <v>729</v>
      </c>
      <c r="E79" s="723">
        <v>942</v>
      </c>
      <c r="F79" s="723">
        <v>2405</v>
      </c>
      <c r="G79" s="723">
        <v>1718</v>
      </c>
      <c r="H79" s="723">
        <v>2741</v>
      </c>
      <c r="I79" s="723">
        <v>1478</v>
      </c>
      <c r="J79" s="723">
        <v>1068</v>
      </c>
      <c r="K79" s="723">
        <v>1488</v>
      </c>
    </row>
    <row r="80" spans="1:11" x14ac:dyDescent="0.2">
      <c r="A80" s="755">
        <v>2016</v>
      </c>
      <c r="B80">
        <v>626</v>
      </c>
      <c r="C80">
        <v>888</v>
      </c>
      <c r="D80">
        <v>958</v>
      </c>
      <c r="E80">
        <v>1073</v>
      </c>
      <c r="F80">
        <v>2412</v>
      </c>
      <c r="G80">
        <v>1957</v>
      </c>
      <c r="H80">
        <v>2882</v>
      </c>
      <c r="I80">
        <v>1497</v>
      </c>
      <c r="J80">
        <v>928</v>
      </c>
      <c r="K80">
        <v>1559</v>
      </c>
    </row>
    <row r="81" spans="1:11" s="738" customFormat="1" x14ac:dyDescent="0.2">
      <c r="A81" s="755">
        <v>2017</v>
      </c>
      <c r="B81" s="738">
        <v>450</v>
      </c>
      <c r="C81" s="738">
        <v>661</v>
      </c>
      <c r="D81" s="738">
        <v>709</v>
      </c>
      <c r="E81" s="738">
        <v>911</v>
      </c>
      <c r="F81" s="738">
        <v>2254</v>
      </c>
      <c r="G81" s="738">
        <v>1585</v>
      </c>
      <c r="H81" s="738">
        <v>2718</v>
      </c>
      <c r="I81" s="738">
        <v>1548</v>
      </c>
      <c r="J81" s="738">
        <v>1053</v>
      </c>
      <c r="K81" s="738">
        <v>1428</v>
      </c>
    </row>
    <row r="82" spans="1:11" s="738" customFormat="1" x14ac:dyDescent="0.2">
      <c r="A82" s="755" t="s">
        <v>1650</v>
      </c>
      <c r="B82" s="738">
        <v>666</v>
      </c>
      <c r="C82" s="738">
        <v>887</v>
      </c>
      <c r="D82" s="738">
        <v>975</v>
      </c>
      <c r="E82" s="738">
        <v>1134</v>
      </c>
      <c r="F82" s="738">
        <v>2413</v>
      </c>
      <c r="G82" s="738">
        <v>1928</v>
      </c>
      <c r="H82" s="738">
        <v>2862</v>
      </c>
      <c r="I82" s="738">
        <v>1576</v>
      </c>
      <c r="J82" s="738">
        <v>1006</v>
      </c>
      <c r="K82" s="738">
        <v>1586</v>
      </c>
    </row>
    <row r="83" spans="1:11" s="738" customFormat="1" x14ac:dyDescent="0.2">
      <c r="A83" s="755"/>
    </row>
    <row r="85" spans="1:11" x14ac:dyDescent="0.2">
      <c r="A85" s="733" t="s">
        <v>1588</v>
      </c>
    </row>
    <row r="86" spans="1:11" x14ac:dyDescent="0.2">
      <c r="A86" s="732" t="s">
        <v>1589</v>
      </c>
      <c r="B86" s="94">
        <f t="shared" ref="B86:K86" si="0">AVERAGE(B25:B54)</f>
        <v>374.1</v>
      </c>
      <c r="C86" s="94">
        <f t="shared" si="0"/>
        <v>555</v>
      </c>
      <c r="D86" s="94">
        <f t="shared" si="0"/>
        <v>674.76666666666665</v>
      </c>
      <c r="E86" s="94">
        <f t="shared" si="0"/>
        <v>912.26666666666665</v>
      </c>
      <c r="F86" s="94">
        <f t="shared" si="0"/>
        <v>1714.0666666666666</v>
      </c>
      <c r="G86" s="94">
        <f t="shared" si="0"/>
        <v>1487.9666666666667</v>
      </c>
      <c r="H86" s="94">
        <f t="shared" si="0"/>
        <v>2362.6333333333332</v>
      </c>
      <c r="I86" s="94">
        <f t="shared" si="0"/>
        <v>1013.3666666666667</v>
      </c>
      <c r="J86" s="94">
        <f t="shared" si="0"/>
        <v>719.63333333333333</v>
      </c>
      <c r="K86" s="94">
        <f t="shared" si="0"/>
        <v>1067.5999999999999</v>
      </c>
    </row>
    <row r="87" spans="1:11" x14ac:dyDescent="0.2">
      <c r="A87" s="732" t="s">
        <v>1590</v>
      </c>
      <c r="B87" s="94">
        <f t="shared" ref="B87:K87" si="1">AVERAGE(B45:B74)</f>
        <v>426.26666666666665</v>
      </c>
      <c r="C87" s="94">
        <f t="shared" si="1"/>
        <v>624.79999999999995</v>
      </c>
      <c r="D87" s="94">
        <f t="shared" si="1"/>
        <v>720.9</v>
      </c>
      <c r="E87" s="94">
        <f t="shared" si="1"/>
        <v>921.13333333333333</v>
      </c>
      <c r="F87" s="94">
        <f t="shared" si="1"/>
        <v>1970.2</v>
      </c>
      <c r="G87" s="94">
        <f t="shared" si="1"/>
        <v>1574.2</v>
      </c>
      <c r="H87" s="94">
        <f t="shared" si="1"/>
        <v>2490.1</v>
      </c>
      <c r="I87" s="94">
        <f t="shared" si="1"/>
        <v>1271.8</v>
      </c>
      <c r="J87" s="94">
        <f t="shared" si="1"/>
        <v>803.3</v>
      </c>
      <c r="K87" s="94">
        <f t="shared" si="1"/>
        <v>1227.6333333333334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dimension ref="A1:P83"/>
  <sheetViews>
    <sheetView showGridLines="0" workbookViewId="0">
      <selection activeCell="A5" sqref="A5"/>
    </sheetView>
  </sheetViews>
  <sheetFormatPr defaultColWidth="9.140625" defaultRowHeight="15" x14ac:dyDescent="0.25"/>
  <cols>
    <col min="1" max="1" width="5.85546875" style="393" bestFit="1" customWidth="1"/>
    <col min="2" max="3" width="7" style="393" bestFit="1" customWidth="1"/>
    <col min="4" max="4" width="9" style="393" bestFit="1" customWidth="1"/>
    <col min="5" max="5" width="9.28515625" style="393" bestFit="1" customWidth="1"/>
    <col min="6" max="6" width="12.140625" style="393" customWidth="1"/>
    <col min="7" max="7" width="16.140625" style="393" customWidth="1"/>
    <col min="8" max="8" width="16.5703125" style="393" customWidth="1"/>
    <col min="9" max="9" width="14.42578125" style="393" customWidth="1"/>
    <col min="10" max="11" width="12.5703125" style="393" customWidth="1"/>
    <col min="12" max="16384" width="9.140625" style="393"/>
  </cols>
  <sheetData>
    <row r="1" spans="1:11" ht="15.75" customHeight="1" x14ac:dyDescent="0.25">
      <c r="A1" s="995" t="s">
        <v>805</v>
      </c>
      <c r="B1" s="996"/>
      <c r="C1" s="996"/>
      <c r="D1" s="996"/>
      <c r="E1" s="996"/>
      <c r="F1" s="996"/>
      <c r="G1" s="996"/>
      <c r="H1" s="996"/>
      <c r="I1" s="996"/>
      <c r="J1" s="996"/>
      <c r="K1" s="997"/>
    </row>
    <row r="2" spans="1:11" x14ac:dyDescent="0.25">
      <c r="A2" s="998" t="s">
        <v>63</v>
      </c>
      <c r="B2" s="404" t="s">
        <v>169</v>
      </c>
      <c r="C2" s="404" t="s">
        <v>170</v>
      </c>
      <c r="D2" s="404" t="s">
        <v>462</v>
      </c>
      <c r="E2" s="404" t="s">
        <v>463</v>
      </c>
      <c r="F2" s="404" t="s">
        <v>24</v>
      </c>
      <c r="G2" s="404" t="s">
        <v>464</v>
      </c>
      <c r="H2" s="404" t="s">
        <v>465</v>
      </c>
      <c r="I2" s="998" t="s">
        <v>171</v>
      </c>
      <c r="J2" s="998" t="s">
        <v>787</v>
      </c>
      <c r="K2" s="404" t="s">
        <v>172</v>
      </c>
    </row>
    <row r="3" spans="1:11" x14ac:dyDescent="0.25">
      <c r="A3" s="999"/>
      <c r="B3" s="405" t="s">
        <v>173</v>
      </c>
      <c r="C3" s="405" t="s">
        <v>174</v>
      </c>
      <c r="D3" s="405" t="s">
        <v>48</v>
      </c>
      <c r="E3" s="405" t="s">
        <v>48</v>
      </c>
      <c r="F3" s="405" t="s">
        <v>174</v>
      </c>
      <c r="G3" s="405" t="s">
        <v>48</v>
      </c>
      <c r="H3" s="405" t="s">
        <v>48</v>
      </c>
      <c r="I3" s="999"/>
      <c r="J3" s="999"/>
      <c r="K3" s="405" t="s">
        <v>788</v>
      </c>
    </row>
    <row r="4" spans="1:11" x14ac:dyDescent="0.25">
      <c r="A4" s="394" t="s">
        <v>466</v>
      </c>
      <c r="B4" s="397">
        <v>5829</v>
      </c>
      <c r="C4" s="397">
        <v>5091</v>
      </c>
      <c r="D4" s="397">
        <v>5801</v>
      </c>
      <c r="E4" s="397">
        <v>6479</v>
      </c>
      <c r="F4" s="397">
        <v>2367</v>
      </c>
      <c r="G4" s="397">
        <v>2942</v>
      </c>
      <c r="H4" s="397">
        <v>2133</v>
      </c>
      <c r="I4" s="397">
        <v>5483</v>
      </c>
      <c r="J4" s="397">
        <v>3729</v>
      </c>
      <c r="K4" s="397">
        <v>4234</v>
      </c>
    </row>
    <row r="5" spans="1:11" x14ac:dyDescent="0.25">
      <c r="A5" s="394" t="s">
        <v>467</v>
      </c>
      <c r="B5" s="397">
        <v>6470</v>
      </c>
      <c r="C5" s="397">
        <v>5765</v>
      </c>
      <c r="D5" s="397">
        <v>6619</v>
      </c>
      <c r="E5" s="397">
        <v>7136</v>
      </c>
      <c r="F5" s="397">
        <v>2713</v>
      </c>
      <c r="G5" s="397">
        <v>3315</v>
      </c>
      <c r="H5" s="397">
        <v>1974</v>
      </c>
      <c r="I5" s="397">
        <v>4930</v>
      </c>
      <c r="J5" s="397">
        <v>3355</v>
      </c>
      <c r="K5" s="397">
        <v>4536</v>
      </c>
    </row>
    <row r="6" spans="1:11" x14ac:dyDescent="0.25">
      <c r="A6" s="398" t="s">
        <v>468</v>
      </c>
      <c r="B6" s="401">
        <v>6137</v>
      </c>
      <c r="C6" s="401">
        <v>5497</v>
      </c>
      <c r="D6" s="401">
        <v>6549</v>
      </c>
      <c r="E6" s="401">
        <v>7246</v>
      </c>
      <c r="F6" s="401">
        <v>2728</v>
      </c>
      <c r="G6" s="401">
        <v>3340</v>
      </c>
      <c r="H6" s="401">
        <v>2154</v>
      </c>
      <c r="I6" s="401">
        <v>5513</v>
      </c>
      <c r="J6" s="401">
        <v>3469</v>
      </c>
      <c r="K6" s="401">
        <v>4547</v>
      </c>
    </row>
    <row r="7" spans="1:11" x14ac:dyDescent="0.25">
      <c r="A7" s="394" t="s">
        <v>469</v>
      </c>
      <c r="B7" s="397">
        <v>6180</v>
      </c>
      <c r="C7" s="397">
        <v>5443</v>
      </c>
      <c r="D7" s="397">
        <v>5977</v>
      </c>
      <c r="E7" s="397">
        <v>6386</v>
      </c>
      <c r="F7" s="397">
        <v>2684</v>
      </c>
      <c r="G7" s="397">
        <v>3276</v>
      </c>
      <c r="H7" s="397">
        <v>2074</v>
      </c>
      <c r="I7" s="397">
        <v>5404</v>
      </c>
      <c r="J7" s="397">
        <v>3586</v>
      </c>
      <c r="K7" s="397">
        <v>4374</v>
      </c>
    </row>
    <row r="8" spans="1:11" x14ac:dyDescent="0.25">
      <c r="A8" s="394" t="s">
        <v>470</v>
      </c>
      <c r="B8" s="397">
        <v>5650</v>
      </c>
      <c r="C8" s="397">
        <v>5027</v>
      </c>
      <c r="D8" s="397">
        <v>5626</v>
      </c>
      <c r="E8" s="397">
        <v>5994</v>
      </c>
      <c r="F8" s="397">
        <v>2486</v>
      </c>
      <c r="G8" s="397">
        <v>3132</v>
      </c>
      <c r="H8" s="397">
        <v>2024</v>
      </c>
      <c r="I8" s="397">
        <v>4925</v>
      </c>
      <c r="J8" s="397">
        <v>3224</v>
      </c>
      <c r="K8" s="397">
        <v>4063</v>
      </c>
    </row>
    <row r="9" spans="1:11" x14ac:dyDescent="0.25">
      <c r="A9" s="398" t="s">
        <v>471</v>
      </c>
      <c r="B9" s="401">
        <v>6291</v>
      </c>
      <c r="C9" s="401">
        <v>5473</v>
      </c>
      <c r="D9" s="401">
        <v>5841</v>
      </c>
      <c r="E9" s="401">
        <v>6063</v>
      </c>
      <c r="F9" s="401">
        <v>2713</v>
      </c>
      <c r="G9" s="401">
        <v>3211</v>
      </c>
      <c r="H9" s="401">
        <v>1876</v>
      </c>
      <c r="I9" s="401">
        <v>4679</v>
      </c>
      <c r="J9" s="401">
        <v>3296</v>
      </c>
      <c r="K9" s="401">
        <v>4232</v>
      </c>
    </row>
    <row r="10" spans="1:11" x14ac:dyDescent="0.25">
      <c r="A10" s="394" t="s">
        <v>472</v>
      </c>
      <c r="B10" s="397">
        <v>6577</v>
      </c>
      <c r="C10" s="397">
        <v>5708</v>
      </c>
      <c r="D10" s="397">
        <v>6101</v>
      </c>
      <c r="E10" s="397">
        <v>6630</v>
      </c>
      <c r="F10" s="397">
        <v>2786</v>
      </c>
      <c r="G10" s="397">
        <v>3314</v>
      </c>
      <c r="H10" s="397">
        <v>2083</v>
      </c>
      <c r="I10" s="397">
        <v>5517</v>
      </c>
      <c r="J10" s="397">
        <v>3723</v>
      </c>
      <c r="K10" s="397">
        <v>4521</v>
      </c>
    </row>
    <row r="11" spans="1:11" x14ac:dyDescent="0.25">
      <c r="A11" s="394" t="s">
        <v>473</v>
      </c>
      <c r="B11" s="397">
        <v>6702</v>
      </c>
      <c r="C11" s="397">
        <v>5731</v>
      </c>
      <c r="D11" s="397">
        <v>6019</v>
      </c>
      <c r="E11" s="397">
        <v>6408</v>
      </c>
      <c r="F11" s="397">
        <v>2642</v>
      </c>
      <c r="G11" s="397">
        <v>3113</v>
      </c>
      <c r="H11" s="397">
        <v>2032</v>
      </c>
      <c r="I11" s="397">
        <v>5146</v>
      </c>
      <c r="J11" s="397">
        <v>3382</v>
      </c>
      <c r="K11" s="397">
        <v>4387</v>
      </c>
    </row>
    <row r="12" spans="1:11" x14ac:dyDescent="0.25">
      <c r="A12" s="398" t="s">
        <v>474</v>
      </c>
      <c r="B12" s="401">
        <v>6158</v>
      </c>
      <c r="C12" s="401">
        <v>5469</v>
      </c>
      <c r="D12" s="401">
        <v>6166</v>
      </c>
      <c r="E12" s="401">
        <v>6525</v>
      </c>
      <c r="F12" s="401">
        <v>2594</v>
      </c>
      <c r="G12" s="401">
        <v>3112</v>
      </c>
      <c r="H12" s="401">
        <v>2068</v>
      </c>
      <c r="I12" s="401">
        <v>5203</v>
      </c>
      <c r="J12" s="401">
        <v>3322</v>
      </c>
      <c r="K12" s="401">
        <v>4339</v>
      </c>
    </row>
    <row r="13" spans="1:11" x14ac:dyDescent="0.25">
      <c r="A13" s="394" t="s">
        <v>475</v>
      </c>
      <c r="B13" s="397">
        <v>6907</v>
      </c>
      <c r="C13" s="397">
        <v>6237</v>
      </c>
      <c r="D13" s="397">
        <v>6585</v>
      </c>
      <c r="E13" s="397">
        <v>6585</v>
      </c>
      <c r="F13" s="397">
        <v>3271</v>
      </c>
      <c r="G13" s="397">
        <v>4004</v>
      </c>
      <c r="H13" s="397">
        <v>2590</v>
      </c>
      <c r="I13" s="397">
        <v>4929</v>
      </c>
      <c r="J13" s="397">
        <v>2819</v>
      </c>
      <c r="K13" s="397">
        <v>4712</v>
      </c>
    </row>
    <row r="14" spans="1:11" x14ac:dyDescent="0.25">
      <c r="A14" s="394" t="s">
        <v>476</v>
      </c>
      <c r="B14" s="397">
        <v>6363</v>
      </c>
      <c r="C14" s="397">
        <v>5535</v>
      </c>
      <c r="D14" s="397">
        <v>6303</v>
      </c>
      <c r="E14" s="397">
        <v>6665</v>
      </c>
      <c r="F14" s="397">
        <v>2698</v>
      </c>
      <c r="G14" s="397">
        <v>3415</v>
      </c>
      <c r="H14" s="397">
        <v>2398</v>
      </c>
      <c r="I14" s="397">
        <v>5138</v>
      </c>
      <c r="J14" s="397">
        <v>2925</v>
      </c>
      <c r="K14" s="397">
        <v>4403</v>
      </c>
    </row>
    <row r="15" spans="1:11" x14ac:dyDescent="0.25">
      <c r="A15" s="398" t="s">
        <v>477</v>
      </c>
      <c r="B15" s="401">
        <v>6561</v>
      </c>
      <c r="C15" s="401">
        <v>5901</v>
      </c>
      <c r="D15" s="401">
        <v>6544</v>
      </c>
      <c r="E15" s="401">
        <v>6884</v>
      </c>
      <c r="F15" s="401">
        <v>3147</v>
      </c>
      <c r="G15" s="401">
        <v>3958</v>
      </c>
      <c r="H15" s="401">
        <v>2551</v>
      </c>
      <c r="I15" s="401">
        <v>5328</v>
      </c>
      <c r="J15" s="401">
        <v>3309</v>
      </c>
      <c r="K15" s="401">
        <v>4724</v>
      </c>
    </row>
    <row r="16" spans="1:11" x14ac:dyDescent="0.25">
      <c r="A16" s="394" t="s">
        <v>478</v>
      </c>
      <c r="B16" s="397">
        <v>6632</v>
      </c>
      <c r="C16" s="397">
        <v>5895</v>
      </c>
      <c r="D16" s="397">
        <v>6275</v>
      </c>
      <c r="E16" s="397">
        <v>6591</v>
      </c>
      <c r="F16" s="397">
        <v>2869</v>
      </c>
      <c r="G16" s="397">
        <v>3497</v>
      </c>
      <c r="H16" s="397">
        <v>2296</v>
      </c>
      <c r="I16" s="397">
        <v>5299</v>
      </c>
      <c r="J16" s="397">
        <v>3221</v>
      </c>
      <c r="K16" s="397">
        <v>4540</v>
      </c>
    </row>
    <row r="17" spans="1:11" x14ac:dyDescent="0.25">
      <c r="A17" s="394" t="s">
        <v>479</v>
      </c>
      <c r="B17" s="397">
        <v>6981</v>
      </c>
      <c r="C17" s="397">
        <v>6089</v>
      </c>
      <c r="D17" s="397">
        <v>6545</v>
      </c>
      <c r="E17" s="397">
        <v>6691</v>
      </c>
      <c r="F17" s="397">
        <v>3022</v>
      </c>
      <c r="G17" s="397">
        <v>3627</v>
      </c>
      <c r="H17" s="397">
        <v>2264</v>
      </c>
      <c r="I17" s="397">
        <v>5165</v>
      </c>
      <c r="J17" s="397">
        <v>3400</v>
      </c>
      <c r="K17" s="397">
        <v>4694</v>
      </c>
    </row>
    <row r="18" spans="1:11" x14ac:dyDescent="0.25">
      <c r="A18" s="398" t="s">
        <v>480</v>
      </c>
      <c r="B18" s="401">
        <v>6816</v>
      </c>
      <c r="C18" s="401">
        <v>6103</v>
      </c>
      <c r="D18" s="401">
        <v>6691</v>
      </c>
      <c r="E18" s="401">
        <v>6485</v>
      </c>
      <c r="F18" s="401">
        <v>3138</v>
      </c>
      <c r="G18" s="401">
        <v>3890</v>
      </c>
      <c r="H18" s="401">
        <v>2438</v>
      </c>
      <c r="I18" s="401">
        <v>5060</v>
      </c>
      <c r="J18" s="401">
        <v>3326</v>
      </c>
      <c r="K18" s="401">
        <v>4734</v>
      </c>
    </row>
    <row r="19" spans="1:11" x14ac:dyDescent="0.25">
      <c r="A19" s="394" t="s">
        <v>481</v>
      </c>
      <c r="B19" s="397">
        <v>6594</v>
      </c>
      <c r="C19" s="397">
        <v>5694</v>
      </c>
      <c r="D19" s="397">
        <v>6030</v>
      </c>
      <c r="E19" s="397">
        <v>6303</v>
      </c>
      <c r="F19" s="397">
        <v>2828</v>
      </c>
      <c r="G19" s="397">
        <v>3462</v>
      </c>
      <c r="H19" s="397">
        <v>2272</v>
      </c>
      <c r="I19" s="397">
        <v>5769</v>
      </c>
      <c r="J19" s="397">
        <v>3583</v>
      </c>
      <c r="K19" s="397">
        <v>4515</v>
      </c>
    </row>
    <row r="20" spans="1:11" x14ac:dyDescent="0.25">
      <c r="A20" s="394" t="s">
        <v>482</v>
      </c>
      <c r="B20" s="397">
        <v>6825</v>
      </c>
      <c r="C20" s="397">
        <v>5933</v>
      </c>
      <c r="D20" s="397">
        <v>6284</v>
      </c>
      <c r="E20" s="397">
        <v>6646</v>
      </c>
      <c r="F20" s="397">
        <v>2830</v>
      </c>
      <c r="G20" s="397">
        <v>3374</v>
      </c>
      <c r="H20" s="397">
        <v>2078</v>
      </c>
      <c r="I20" s="397">
        <v>5318</v>
      </c>
      <c r="J20" s="397">
        <v>3378</v>
      </c>
      <c r="K20" s="397">
        <v>4549</v>
      </c>
    </row>
    <row r="21" spans="1:11" x14ac:dyDescent="0.25">
      <c r="A21" s="398" t="s">
        <v>483</v>
      </c>
      <c r="B21" s="401">
        <v>6662</v>
      </c>
      <c r="C21" s="401">
        <v>6012</v>
      </c>
      <c r="D21" s="401">
        <v>6606</v>
      </c>
      <c r="E21" s="401">
        <v>6872</v>
      </c>
      <c r="F21" s="401">
        <v>3118</v>
      </c>
      <c r="G21" s="401">
        <v>3758</v>
      </c>
      <c r="H21" s="401">
        <v>2416</v>
      </c>
      <c r="I21" s="401">
        <v>5275</v>
      </c>
      <c r="J21" s="401">
        <v>3170</v>
      </c>
      <c r="K21" s="401">
        <v>4700</v>
      </c>
    </row>
    <row r="22" spans="1:11" x14ac:dyDescent="0.25">
      <c r="A22" s="394" t="s">
        <v>484</v>
      </c>
      <c r="B22" s="397">
        <v>6987</v>
      </c>
      <c r="C22" s="397">
        <v>6127</v>
      </c>
      <c r="D22" s="397">
        <v>6477</v>
      </c>
      <c r="E22" s="397">
        <v>6569</v>
      </c>
      <c r="F22" s="397">
        <v>2864</v>
      </c>
      <c r="G22" s="397">
        <v>3403</v>
      </c>
      <c r="H22" s="397">
        <v>2082</v>
      </c>
      <c r="I22" s="397">
        <v>5232</v>
      </c>
      <c r="J22" s="397">
        <v>3316</v>
      </c>
      <c r="K22" s="397">
        <v>4609</v>
      </c>
    </row>
    <row r="23" spans="1:11" x14ac:dyDescent="0.25">
      <c r="A23" s="394" t="s">
        <v>485</v>
      </c>
      <c r="B23" s="397">
        <v>6800</v>
      </c>
      <c r="C23" s="397">
        <v>5981</v>
      </c>
      <c r="D23" s="397">
        <v>6331</v>
      </c>
      <c r="E23" s="397">
        <v>6556</v>
      </c>
      <c r="F23" s="397">
        <v>3160</v>
      </c>
      <c r="G23" s="397">
        <v>3927</v>
      </c>
      <c r="H23" s="397">
        <v>2522</v>
      </c>
      <c r="I23" s="397">
        <v>5415</v>
      </c>
      <c r="J23" s="397">
        <v>3198</v>
      </c>
      <c r="K23" s="397">
        <v>4675</v>
      </c>
    </row>
    <row r="24" spans="1:11" x14ac:dyDescent="0.25">
      <c r="A24" s="398" t="s">
        <v>486</v>
      </c>
      <c r="B24" s="401">
        <v>6593</v>
      </c>
      <c r="C24" s="401">
        <v>5933</v>
      </c>
      <c r="D24" s="401">
        <v>6603</v>
      </c>
      <c r="E24" s="401">
        <v>6903</v>
      </c>
      <c r="F24" s="401">
        <v>3205</v>
      </c>
      <c r="G24" s="401">
        <v>3910</v>
      </c>
      <c r="H24" s="401">
        <v>2325</v>
      </c>
      <c r="I24" s="401">
        <v>5324</v>
      </c>
      <c r="J24" s="401">
        <v>3377</v>
      </c>
      <c r="K24" s="401">
        <v>4736</v>
      </c>
    </row>
    <row r="25" spans="1:11" x14ac:dyDescent="0.25">
      <c r="A25" s="394" t="s">
        <v>487</v>
      </c>
      <c r="B25" s="397">
        <v>6839</v>
      </c>
      <c r="C25" s="397">
        <v>5943</v>
      </c>
      <c r="D25" s="397">
        <v>6455</v>
      </c>
      <c r="E25" s="397">
        <v>6835</v>
      </c>
      <c r="F25" s="397">
        <v>2997</v>
      </c>
      <c r="G25" s="397">
        <v>3685</v>
      </c>
      <c r="H25" s="397">
        <v>2396</v>
      </c>
      <c r="I25" s="397">
        <v>5436</v>
      </c>
      <c r="J25" s="397">
        <v>3257</v>
      </c>
      <c r="K25" s="397">
        <v>4664</v>
      </c>
    </row>
    <row r="26" spans="1:11" x14ac:dyDescent="0.25">
      <c r="A26" s="394" t="s">
        <v>488</v>
      </c>
      <c r="B26" s="397">
        <v>6695</v>
      </c>
      <c r="C26" s="397">
        <v>5761</v>
      </c>
      <c r="D26" s="397">
        <v>6236</v>
      </c>
      <c r="E26" s="397">
        <v>6594</v>
      </c>
      <c r="F26" s="397">
        <v>2763</v>
      </c>
      <c r="G26" s="397">
        <v>3395</v>
      </c>
      <c r="H26" s="397">
        <v>1985</v>
      </c>
      <c r="I26" s="397">
        <v>5585</v>
      </c>
      <c r="J26" s="397">
        <v>3698</v>
      </c>
      <c r="K26" s="397">
        <v>4547</v>
      </c>
    </row>
    <row r="27" spans="1:11" x14ac:dyDescent="0.25">
      <c r="A27" s="398" t="s">
        <v>489</v>
      </c>
      <c r="B27" s="401">
        <v>7001</v>
      </c>
      <c r="C27" s="401">
        <v>6064</v>
      </c>
      <c r="D27" s="401">
        <v>6772</v>
      </c>
      <c r="E27" s="401">
        <v>7094</v>
      </c>
      <c r="F27" s="401">
        <v>2759</v>
      </c>
      <c r="G27" s="401">
        <v>3438</v>
      </c>
      <c r="H27" s="401">
        <v>2259</v>
      </c>
      <c r="I27" s="401">
        <v>5352</v>
      </c>
      <c r="J27" s="401">
        <v>3376</v>
      </c>
      <c r="K27" s="401">
        <v>4705</v>
      </c>
    </row>
    <row r="28" spans="1:11" x14ac:dyDescent="0.25">
      <c r="A28" s="394" t="s">
        <v>490</v>
      </c>
      <c r="B28" s="397">
        <v>6120</v>
      </c>
      <c r="C28" s="397">
        <v>5327</v>
      </c>
      <c r="D28" s="397">
        <v>5780</v>
      </c>
      <c r="E28" s="397">
        <v>6226</v>
      </c>
      <c r="F28" s="397">
        <v>2718</v>
      </c>
      <c r="G28" s="397">
        <v>3309</v>
      </c>
      <c r="H28" s="397">
        <v>2256</v>
      </c>
      <c r="I28" s="397">
        <v>5562</v>
      </c>
      <c r="J28" s="397">
        <v>3383</v>
      </c>
      <c r="K28" s="397">
        <v>4313</v>
      </c>
    </row>
    <row r="29" spans="1:11" x14ac:dyDescent="0.25">
      <c r="A29" s="394" t="s">
        <v>491</v>
      </c>
      <c r="B29" s="397">
        <v>6621</v>
      </c>
      <c r="C29" s="397">
        <v>5670</v>
      </c>
      <c r="D29" s="397">
        <v>6259</v>
      </c>
      <c r="E29" s="397">
        <v>6478</v>
      </c>
      <c r="F29" s="397">
        <v>2551</v>
      </c>
      <c r="G29" s="397">
        <v>3171</v>
      </c>
      <c r="H29" s="397">
        <v>2080</v>
      </c>
      <c r="I29" s="397">
        <v>5281</v>
      </c>
      <c r="J29" s="397">
        <v>3294</v>
      </c>
      <c r="K29" s="397">
        <v>4406</v>
      </c>
    </row>
    <row r="30" spans="1:11" x14ac:dyDescent="0.25">
      <c r="A30" s="398" t="s">
        <v>492</v>
      </c>
      <c r="B30" s="401">
        <v>6362</v>
      </c>
      <c r="C30" s="401">
        <v>5477</v>
      </c>
      <c r="D30" s="401">
        <v>6169</v>
      </c>
      <c r="E30" s="401">
        <v>6678</v>
      </c>
      <c r="F30" s="401">
        <v>2640</v>
      </c>
      <c r="G30" s="401">
        <v>3336</v>
      </c>
      <c r="H30" s="401">
        <v>2187</v>
      </c>
      <c r="I30" s="401">
        <v>5693</v>
      </c>
      <c r="J30" s="401">
        <v>3623</v>
      </c>
      <c r="K30" s="401">
        <v>4472</v>
      </c>
    </row>
    <row r="31" spans="1:11" x14ac:dyDescent="0.25">
      <c r="A31" s="394" t="s">
        <v>493</v>
      </c>
      <c r="B31" s="397">
        <v>6839</v>
      </c>
      <c r="C31" s="397">
        <v>6097</v>
      </c>
      <c r="D31" s="397">
        <v>6768</v>
      </c>
      <c r="E31" s="397">
        <v>6670</v>
      </c>
      <c r="F31" s="397">
        <v>3040</v>
      </c>
      <c r="G31" s="397">
        <v>3881</v>
      </c>
      <c r="H31" s="397">
        <v>2446</v>
      </c>
      <c r="I31" s="397">
        <v>5303</v>
      </c>
      <c r="J31" s="397">
        <v>3115</v>
      </c>
      <c r="K31" s="397">
        <v>4726</v>
      </c>
    </row>
    <row r="32" spans="1:11" x14ac:dyDescent="0.25">
      <c r="A32" s="394" t="s">
        <v>494</v>
      </c>
      <c r="B32" s="397">
        <v>6579</v>
      </c>
      <c r="C32" s="397">
        <v>5889</v>
      </c>
      <c r="D32" s="397">
        <v>6538</v>
      </c>
      <c r="E32" s="397">
        <v>6506</v>
      </c>
      <c r="F32" s="397">
        <v>3047</v>
      </c>
      <c r="G32" s="397">
        <v>3812</v>
      </c>
      <c r="H32" s="397">
        <v>2330</v>
      </c>
      <c r="I32" s="397">
        <v>5060</v>
      </c>
      <c r="J32" s="397">
        <v>3135</v>
      </c>
      <c r="K32" s="397">
        <v>4605</v>
      </c>
    </row>
    <row r="33" spans="1:11" x14ac:dyDescent="0.25">
      <c r="A33" s="398" t="s">
        <v>495</v>
      </c>
      <c r="B33" s="401">
        <v>7061</v>
      </c>
      <c r="C33" s="401">
        <v>6330</v>
      </c>
      <c r="D33" s="401">
        <v>7095</v>
      </c>
      <c r="E33" s="401">
        <v>7324</v>
      </c>
      <c r="F33" s="401">
        <v>3187</v>
      </c>
      <c r="G33" s="401">
        <v>4062</v>
      </c>
      <c r="H33" s="401">
        <v>2764</v>
      </c>
      <c r="I33" s="401">
        <v>5370</v>
      </c>
      <c r="J33" s="401">
        <v>3168</v>
      </c>
      <c r="K33" s="401">
        <v>4958</v>
      </c>
    </row>
    <row r="34" spans="1:11" x14ac:dyDescent="0.25">
      <c r="A34" s="394" t="s">
        <v>496</v>
      </c>
      <c r="B34" s="397">
        <v>6348</v>
      </c>
      <c r="C34" s="397">
        <v>5851</v>
      </c>
      <c r="D34" s="397">
        <v>6921</v>
      </c>
      <c r="E34" s="397">
        <v>7369</v>
      </c>
      <c r="F34" s="397">
        <v>2977</v>
      </c>
      <c r="G34" s="397">
        <v>3900</v>
      </c>
      <c r="H34" s="397">
        <v>2694</v>
      </c>
      <c r="I34" s="397">
        <v>5564</v>
      </c>
      <c r="J34" s="397">
        <v>3202</v>
      </c>
      <c r="K34" s="397">
        <v>4781</v>
      </c>
    </row>
    <row r="35" spans="1:11" x14ac:dyDescent="0.25">
      <c r="A35" s="394" t="s">
        <v>497</v>
      </c>
      <c r="B35" s="397">
        <v>6900</v>
      </c>
      <c r="C35" s="397">
        <v>6143</v>
      </c>
      <c r="D35" s="397">
        <v>6792</v>
      </c>
      <c r="E35" s="397">
        <v>6652</v>
      </c>
      <c r="F35" s="397">
        <v>3099</v>
      </c>
      <c r="G35" s="397">
        <v>3855</v>
      </c>
      <c r="H35" s="397">
        <v>2378</v>
      </c>
      <c r="I35" s="397">
        <v>5052</v>
      </c>
      <c r="J35" s="397">
        <v>2986</v>
      </c>
      <c r="K35" s="397">
        <v>4707</v>
      </c>
    </row>
    <row r="36" spans="1:11" x14ac:dyDescent="0.25">
      <c r="A36" s="398" t="s">
        <v>498</v>
      </c>
      <c r="B36" s="401">
        <v>6612</v>
      </c>
      <c r="C36" s="401">
        <v>5989</v>
      </c>
      <c r="D36" s="401">
        <v>6446</v>
      </c>
      <c r="E36" s="401">
        <v>6115</v>
      </c>
      <c r="F36" s="401">
        <v>3177</v>
      </c>
      <c r="G36" s="401">
        <v>3757</v>
      </c>
      <c r="H36" s="401">
        <v>2162</v>
      </c>
      <c r="I36" s="401">
        <v>4671</v>
      </c>
      <c r="J36" s="401">
        <v>2841</v>
      </c>
      <c r="K36" s="401">
        <v>4512</v>
      </c>
    </row>
    <row r="37" spans="1:11" x14ac:dyDescent="0.25">
      <c r="A37" s="394" t="s">
        <v>499</v>
      </c>
      <c r="B37" s="397">
        <v>6697</v>
      </c>
      <c r="C37" s="397">
        <v>5866</v>
      </c>
      <c r="D37" s="397">
        <v>6542</v>
      </c>
      <c r="E37" s="397">
        <v>7000</v>
      </c>
      <c r="F37" s="397">
        <v>2721</v>
      </c>
      <c r="G37" s="397">
        <v>3357</v>
      </c>
      <c r="H37" s="397">
        <v>2227</v>
      </c>
      <c r="I37" s="397">
        <v>5544</v>
      </c>
      <c r="J37" s="397">
        <v>3449</v>
      </c>
      <c r="K37" s="397">
        <v>4619</v>
      </c>
    </row>
    <row r="38" spans="1:11" x14ac:dyDescent="0.25">
      <c r="A38" s="394" t="s">
        <v>500</v>
      </c>
      <c r="B38" s="397">
        <v>6305</v>
      </c>
      <c r="C38" s="397">
        <v>5733</v>
      </c>
      <c r="D38" s="397">
        <v>6423</v>
      </c>
      <c r="E38" s="397">
        <v>6901</v>
      </c>
      <c r="F38" s="397">
        <v>3057</v>
      </c>
      <c r="G38" s="397">
        <v>3892</v>
      </c>
      <c r="H38" s="397">
        <v>2672</v>
      </c>
      <c r="I38" s="397">
        <v>5359</v>
      </c>
      <c r="J38" s="397">
        <v>3073</v>
      </c>
      <c r="K38" s="397">
        <v>4627</v>
      </c>
    </row>
    <row r="39" spans="1:11" x14ac:dyDescent="0.25">
      <c r="A39" s="398" t="s">
        <v>501</v>
      </c>
      <c r="B39" s="401">
        <v>6442</v>
      </c>
      <c r="C39" s="401">
        <v>5777</v>
      </c>
      <c r="D39" s="401">
        <v>6418</v>
      </c>
      <c r="E39" s="401">
        <v>6582</v>
      </c>
      <c r="F39" s="401">
        <v>2791</v>
      </c>
      <c r="G39" s="401">
        <v>3451</v>
      </c>
      <c r="H39" s="401">
        <v>2194</v>
      </c>
      <c r="I39" s="401">
        <v>5592</v>
      </c>
      <c r="J39" s="401">
        <v>3149</v>
      </c>
      <c r="K39" s="401">
        <v>4514</v>
      </c>
    </row>
    <row r="40" spans="1:11" x14ac:dyDescent="0.25">
      <c r="A40" s="394" t="s">
        <v>502</v>
      </c>
      <c r="B40" s="397">
        <v>6571</v>
      </c>
      <c r="C40" s="397">
        <v>5660</v>
      </c>
      <c r="D40" s="397">
        <v>6546</v>
      </c>
      <c r="E40" s="397">
        <v>7119</v>
      </c>
      <c r="F40" s="397">
        <v>2736</v>
      </c>
      <c r="G40" s="397">
        <v>3602</v>
      </c>
      <c r="H40" s="397">
        <v>2466</v>
      </c>
      <c r="I40" s="397">
        <v>5676</v>
      </c>
      <c r="J40" s="397">
        <v>3441</v>
      </c>
      <c r="K40" s="397">
        <v>4642</v>
      </c>
    </row>
    <row r="41" spans="1:11" x14ac:dyDescent="0.25">
      <c r="A41" s="394" t="s">
        <v>503</v>
      </c>
      <c r="B41" s="397">
        <v>6517</v>
      </c>
      <c r="C41" s="397">
        <v>5665</v>
      </c>
      <c r="D41" s="397">
        <v>6150</v>
      </c>
      <c r="E41" s="397">
        <v>6231</v>
      </c>
      <c r="F41" s="397">
        <v>2686</v>
      </c>
      <c r="G41" s="397">
        <v>3294</v>
      </c>
      <c r="H41" s="397">
        <v>2058</v>
      </c>
      <c r="I41" s="397">
        <v>4870</v>
      </c>
      <c r="J41" s="397">
        <v>2807</v>
      </c>
      <c r="K41" s="397">
        <v>4295</v>
      </c>
    </row>
    <row r="42" spans="1:11" x14ac:dyDescent="0.25">
      <c r="A42" s="398" t="s">
        <v>504</v>
      </c>
      <c r="B42" s="401">
        <v>6546</v>
      </c>
      <c r="C42" s="401">
        <v>5699</v>
      </c>
      <c r="D42" s="401">
        <v>5810</v>
      </c>
      <c r="E42" s="401">
        <v>5712</v>
      </c>
      <c r="F42" s="401">
        <v>2937</v>
      </c>
      <c r="G42" s="401">
        <v>3466</v>
      </c>
      <c r="H42" s="401">
        <v>2292</v>
      </c>
      <c r="I42" s="401">
        <v>5153</v>
      </c>
      <c r="J42" s="401">
        <v>3013</v>
      </c>
      <c r="K42" s="401">
        <v>4334</v>
      </c>
    </row>
    <row r="43" spans="1:11" x14ac:dyDescent="0.25">
      <c r="A43" s="394" t="s">
        <v>505</v>
      </c>
      <c r="B43" s="397">
        <v>6715</v>
      </c>
      <c r="C43" s="397">
        <v>6088</v>
      </c>
      <c r="D43" s="397">
        <v>6590</v>
      </c>
      <c r="E43" s="397">
        <v>6634</v>
      </c>
      <c r="F43" s="397">
        <v>3122</v>
      </c>
      <c r="G43" s="397">
        <v>3800</v>
      </c>
      <c r="H43" s="397">
        <v>2346</v>
      </c>
      <c r="I43" s="397">
        <v>5148</v>
      </c>
      <c r="J43" s="397">
        <v>2975</v>
      </c>
      <c r="K43" s="397">
        <v>4653</v>
      </c>
    </row>
    <row r="44" spans="1:11" x14ac:dyDescent="0.25">
      <c r="A44" s="394" t="s">
        <v>506</v>
      </c>
      <c r="B44" s="397">
        <v>6887</v>
      </c>
      <c r="C44" s="397">
        <v>6134</v>
      </c>
      <c r="D44" s="397">
        <v>6834</v>
      </c>
      <c r="E44" s="397">
        <v>6996</v>
      </c>
      <c r="F44" s="397">
        <v>2944</v>
      </c>
      <c r="G44" s="397">
        <v>3713</v>
      </c>
      <c r="H44" s="397">
        <v>2439</v>
      </c>
      <c r="I44" s="397">
        <v>5173</v>
      </c>
      <c r="J44" s="397">
        <v>3061</v>
      </c>
      <c r="K44" s="397">
        <v>4726</v>
      </c>
    </row>
    <row r="45" spans="1:11" x14ac:dyDescent="0.25">
      <c r="A45" s="398" t="s">
        <v>507</v>
      </c>
      <c r="B45" s="401">
        <v>5848</v>
      </c>
      <c r="C45" s="401">
        <v>4998</v>
      </c>
      <c r="D45" s="401">
        <v>5681</v>
      </c>
      <c r="E45" s="401">
        <v>6011</v>
      </c>
      <c r="F45" s="401">
        <v>2230</v>
      </c>
      <c r="G45" s="401">
        <v>2929</v>
      </c>
      <c r="H45" s="401">
        <v>1944</v>
      </c>
      <c r="I45" s="401">
        <v>5146</v>
      </c>
      <c r="J45" s="401">
        <v>3148</v>
      </c>
      <c r="K45" s="401">
        <v>4016</v>
      </c>
    </row>
    <row r="46" spans="1:11" x14ac:dyDescent="0.25">
      <c r="A46" s="394" t="s">
        <v>508</v>
      </c>
      <c r="B46" s="397">
        <v>5960</v>
      </c>
      <c r="C46" s="397">
        <v>5177</v>
      </c>
      <c r="D46" s="397">
        <v>5906</v>
      </c>
      <c r="E46" s="397">
        <v>6319</v>
      </c>
      <c r="F46" s="397">
        <v>2503</v>
      </c>
      <c r="G46" s="397">
        <v>3211</v>
      </c>
      <c r="H46" s="397">
        <v>2178</v>
      </c>
      <c r="I46" s="397">
        <v>5259</v>
      </c>
      <c r="J46" s="397">
        <v>3109</v>
      </c>
      <c r="K46" s="397">
        <v>4200</v>
      </c>
    </row>
    <row r="47" spans="1:11" x14ac:dyDescent="0.25">
      <c r="A47" s="394" t="s">
        <v>509</v>
      </c>
      <c r="B47" s="397">
        <v>6844</v>
      </c>
      <c r="C47" s="397">
        <v>5964</v>
      </c>
      <c r="D47" s="397">
        <v>6297</v>
      </c>
      <c r="E47" s="397">
        <v>6262</v>
      </c>
      <c r="F47" s="397">
        <v>2852</v>
      </c>
      <c r="G47" s="397">
        <v>3498</v>
      </c>
      <c r="H47" s="397">
        <v>2145</v>
      </c>
      <c r="I47" s="397">
        <v>5054</v>
      </c>
      <c r="J47" s="397">
        <v>2763</v>
      </c>
      <c r="K47" s="397">
        <v>4441</v>
      </c>
    </row>
    <row r="48" spans="1:11" x14ac:dyDescent="0.25">
      <c r="A48" s="398" t="s">
        <v>510</v>
      </c>
      <c r="B48" s="401">
        <v>6728</v>
      </c>
      <c r="C48" s="401">
        <v>5948</v>
      </c>
      <c r="D48" s="401">
        <v>6646</v>
      </c>
      <c r="E48" s="401">
        <v>7168</v>
      </c>
      <c r="F48" s="401">
        <v>2981</v>
      </c>
      <c r="G48" s="401">
        <v>3768</v>
      </c>
      <c r="H48" s="401">
        <v>2489</v>
      </c>
      <c r="I48" s="401">
        <v>5514</v>
      </c>
      <c r="J48" s="401">
        <v>3052</v>
      </c>
      <c r="K48" s="401">
        <v>4700</v>
      </c>
    </row>
    <row r="49" spans="1:11" x14ac:dyDescent="0.25">
      <c r="A49" s="394" t="s">
        <v>511</v>
      </c>
      <c r="B49" s="397">
        <v>6672</v>
      </c>
      <c r="C49" s="397">
        <v>5934</v>
      </c>
      <c r="D49" s="397">
        <v>6378</v>
      </c>
      <c r="E49" s="397">
        <v>6509</v>
      </c>
      <c r="F49" s="397">
        <v>2724</v>
      </c>
      <c r="G49" s="397">
        <v>3394</v>
      </c>
      <c r="H49" s="397">
        <v>2108</v>
      </c>
      <c r="I49" s="397">
        <v>5002</v>
      </c>
      <c r="J49" s="397">
        <v>3155</v>
      </c>
      <c r="K49" s="397">
        <v>4483</v>
      </c>
    </row>
    <row r="50" spans="1:11" x14ac:dyDescent="0.25">
      <c r="A50" s="394" t="s">
        <v>512</v>
      </c>
      <c r="B50" s="397">
        <v>6559</v>
      </c>
      <c r="C50" s="397">
        <v>5831</v>
      </c>
      <c r="D50" s="397">
        <v>6664</v>
      </c>
      <c r="E50" s="397">
        <v>6804</v>
      </c>
      <c r="F50" s="397">
        <v>2967</v>
      </c>
      <c r="G50" s="397">
        <v>3626</v>
      </c>
      <c r="H50" s="397">
        <v>2145</v>
      </c>
      <c r="I50" s="397">
        <v>4953</v>
      </c>
      <c r="J50" s="397">
        <v>2784</v>
      </c>
      <c r="K50" s="397">
        <v>4531</v>
      </c>
    </row>
    <row r="51" spans="1:11" x14ac:dyDescent="0.25">
      <c r="A51" s="398" t="s">
        <v>513</v>
      </c>
      <c r="B51" s="401">
        <v>6679</v>
      </c>
      <c r="C51" s="401">
        <v>5986</v>
      </c>
      <c r="D51" s="401">
        <v>6947</v>
      </c>
      <c r="E51" s="401">
        <v>7345</v>
      </c>
      <c r="F51" s="401">
        <v>3106</v>
      </c>
      <c r="G51" s="401">
        <v>3782</v>
      </c>
      <c r="H51" s="401">
        <v>2285</v>
      </c>
      <c r="I51" s="401">
        <v>5011</v>
      </c>
      <c r="J51" s="401">
        <v>2860</v>
      </c>
      <c r="K51" s="401">
        <v>4713</v>
      </c>
    </row>
    <row r="52" spans="1:11" x14ac:dyDescent="0.25">
      <c r="A52" s="394" t="s">
        <v>514</v>
      </c>
      <c r="B52" s="397">
        <v>6661</v>
      </c>
      <c r="C52" s="397">
        <v>5809</v>
      </c>
      <c r="D52" s="397">
        <v>6617</v>
      </c>
      <c r="E52" s="397">
        <v>6761</v>
      </c>
      <c r="F52" s="397">
        <v>2845</v>
      </c>
      <c r="G52" s="397">
        <v>3664</v>
      </c>
      <c r="H52" s="397">
        <v>2418</v>
      </c>
      <c r="I52" s="397">
        <v>5188</v>
      </c>
      <c r="J52" s="397">
        <v>2754</v>
      </c>
      <c r="K52" s="397">
        <v>4542</v>
      </c>
    </row>
    <row r="53" spans="1:11" x14ac:dyDescent="0.25">
      <c r="A53" s="394" t="s">
        <v>515</v>
      </c>
      <c r="B53" s="397">
        <v>5680</v>
      </c>
      <c r="C53" s="397">
        <v>4812</v>
      </c>
      <c r="D53" s="397">
        <v>5278</v>
      </c>
      <c r="E53" s="397">
        <v>5774</v>
      </c>
      <c r="F53" s="397">
        <v>2429</v>
      </c>
      <c r="G53" s="397">
        <v>3025</v>
      </c>
      <c r="H53" s="397">
        <v>2021</v>
      </c>
      <c r="I53" s="397">
        <v>5059</v>
      </c>
      <c r="J53" s="397">
        <v>3255</v>
      </c>
      <c r="K53" s="397">
        <v>3951</v>
      </c>
    </row>
    <row r="54" spans="1:11" x14ac:dyDescent="0.25">
      <c r="A54" s="398" t="s">
        <v>516</v>
      </c>
      <c r="B54" s="401">
        <v>5952</v>
      </c>
      <c r="C54" s="401">
        <v>5351</v>
      </c>
      <c r="D54" s="401">
        <v>5946</v>
      </c>
      <c r="E54" s="401">
        <v>5921</v>
      </c>
      <c r="F54" s="401">
        <v>2652</v>
      </c>
      <c r="G54" s="401">
        <v>3142</v>
      </c>
      <c r="H54" s="401">
        <v>1835</v>
      </c>
      <c r="I54" s="401">
        <v>4768</v>
      </c>
      <c r="J54" s="401">
        <v>3158</v>
      </c>
      <c r="K54" s="401">
        <v>4169</v>
      </c>
    </row>
    <row r="55" spans="1:11" x14ac:dyDescent="0.25">
      <c r="A55" s="394" t="s">
        <v>517</v>
      </c>
      <c r="B55" s="397">
        <v>6489</v>
      </c>
      <c r="C55" s="397">
        <v>5774</v>
      </c>
      <c r="D55" s="397">
        <v>6284</v>
      </c>
      <c r="E55" s="397">
        <v>6456</v>
      </c>
      <c r="F55" s="397">
        <v>2959</v>
      </c>
      <c r="G55" s="397">
        <v>3548</v>
      </c>
      <c r="H55" s="397">
        <v>2194</v>
      </c>
      <c r="I55" s="397">
        <v>4881</v>
      </c>
      <c r="J55" s="397">
        <v>3012</v>
      </c>
      <c r="K55" s="397">
        <v>4460</v>
      </c>
    </row>
    <row r="56" spans="1:11" x14ac:dyDescent="0.25">
      <c r="A56" s="394" t="s">
        <v>518</v>
      </c>
      <c r="B56" s="397">
        <v>6055</v>
      </c>
      <c r="C56" s="397">
        <v>5323</v>
      </c>
      <c r="D56" s="397">
        <v>5824</v>
      </c>
      <c r="E56" s="397">
        <v>6184</v>
      </c>
      <c r="F56" s="397">
        <v>2641</v>
      </c>
      <c r="G56" s="397">
        <v>3312</v>
      </c>
      <c r="H56" s="397">
        <v>2187</v>
      </c>
      <c r="I56" s="397">
        <v>4895</v>
      </c>
      <c r="J56" s="397">
        <v>3136</v>
      </c>
      <c r="K56" s="397">
        <v>4203</v>
      </c>
    </row>
    <row r="57" spans="1:11" x14ac:dyDescent="0.25">
      <c r="A57" s="398" t="s">
        <v>519</v>
      </c>
      <c r="B57" s="401">
        <v>6099</v>
      </c>
      <c r="C57" s="401">
        <v>5372</v>
      </c>
      <c r="D57" s="401">
        <v>6122</v>
      </c>
      <c r="E57" s="401">
        <v>6465</v>
      </c>
      <c r="F57" s="401">
        <v>2671</v>
      </c>
      <c r="G57" s="401">
        <v>3420</v>
      </c>
      <c r="H57" s="401">
        <v>2307</v>
      </c>
      <c r="I57" s="401">
        <v>5018</v>
      </c>
      <c r="J57" s="401">
        <v>3132</v>
      </c>
      <c r="K57" s="401">
        <v>4273</v>
      </c>
    </row>
    <row r="58" spans="1:11" x14ac:dyDescent="0.25">
      <c r="A58" s="394" t="s">
        <v>520</v>
      </c>
      <c r="B58" s="397">
        <v>6851</v>
      </c>
      <c r="C58" s="397">
        <v>6090</v>
      </c>
      <c r="D58" s="397">
        <v>6528</v>
      </c>
      <c r="E58" s="397">
        <v>6539</v>
      </c>
      <c r="F58" s="397">
        <v>2891</v>
      </c>
      <c r="G58" s="397">
        <v>3503</v>
      </c>
      <c r="H58" s="397">
        <v>2230</v>
      </c>
      <c r="I58" s="397">
        <v>4605</v>
      </c>
      <c r="J58" s="397">
        <v>2918</v>
      </c>
      <c r="K58" s="397">
        <v>4459</v>
      </c>
    </row>
    <row r="59" spans="1:11" x14ac:dyDescent="0.25">
      <c r="A59" s="394" t="s">
        <v>521</v>
      </c>
      <c r="B59" s="397">
        <v>6612</v>
      </c>
      <c r="C59" s="397">
        <v>5749</v>
      </c>
      <c r="D59" s="397">
        <v>6199</v>
      </c>
      <c r="E59" s="397">
        <v>6290</v>
      </c>
      <c r="F59" s="397">
        <v>2748</v>
      </c>
      <c r="G59" s="397">
        <v>3289</v>
      </c>
      <c r="H59" s="397">
        <v>2088</v>
      </c>
      <c r="I59" s="397">
        <v>4844</v>
      </c>
      <c r="J59" s="397">
        <v>2925</v>
      </c>
      <c r="K59" s="397">
        <v>4290</v>
      </c>
    </row>
    <row r="60" spans="1:11" x14ac:dyDescent="0.25">
      <c r="A60" s="398" t="s">
        <v>522</v>
      </c>
      <c r="B60" s="401">
        <v>6551</v>
      </c>
      <c r="C60" s="401">
        <v>5804</v>
      </c>
      <c r="D60" s="401">
        <v>6241</v>
      </c>
      <c r="E60" s="401">
        <v>6202</v>
      </c>
      <c r="F60" s="401">
        <v>2844</v>
      </c>
      <c r="G60" s="401">
        <v>3402</v>
      </c>
      <c r="H60" s="401">
        <v>2051</v>
      </c>
      <c r="I60" s="401">
        <v>4759</v>
      </c>
      <c r="J60" s="401">
        <v>2959</v>
      </c>
      <c r="K60" s="401">
        <v>4315</v>
      </c>
    </row>
    <row r="61" spans="1:11" x14ac:dyDescent="0.25">
      <c r="A61" s="394" t="s">
        <v>532</v>
      </c>
      <c r="B61" s="397">
        <v>5809</v>
      </c>
      <c r="C61" s="397">
        <v>5050</v>
      </c>
      <c r="D61" s="397">
        <v>5712</v>
      </c>
      <c r="E61" s="397">
        <v>5799</v>
      </c>
      <c r="F61" s="397">
        <v>2535</v>
      </c>
      <c r="G61" s="397">
        <v>3239</v>
      </c>
      <c r="H61" s="397">
        <v>1863</v>
      </c>
      <c r="I61" s="397">
        <v>4778</v>
      </c>
      <c r="J61" s="397">
        <v>3116</v>
      </c>
      <c r="K61" s="397">
        <v>3996</v>
      </c>
    </row>
    <row r="62" spans="1:11" x14ac:dyDescent="0.25">
      <c r="A62" s="394" t="s">
        <v>536</v>
      </c>
      <c r="B62" s="397">
        <v>6501</v>
      </c>
      <c r="C62" s="397">
        <v>5623</v>
      </c>
      <c r="D62" s="397">
        <v>6096</v>
      </c>
      <c r="E62" s="397">
        <v>6374</v>
      </c>
      <c r="F62" s="397">
        <v>2584</v>
      </c>
      <c r="G62" s="397">
        <v>3213</v>
      </c>
      <c r="H62" s="397">
        <v>2156</v>
      </c>
      <c r="I62" s="397">
        <v>4830</v>
      </c>
      <c r="J62" s="397">
        <v>3113</v>
      </c>
      <c r="K62" s="397">
        <v>4255</v>
      </c>
    </row>
    <row r="63" spans="1:11" x14ac:dyDescent="0.25">
      <c r="A63" s="398" t="s">
        <v>573</v>
      </c>
      <c r="B63" s="401">
        <v>6395</v>
      </c>
      <c r="C63" s="401">
        <v>5643</v>
      </c>
      <c r="D63" s="401">
        <v>6696</v>
      </c>
      <c r="E63" s="401">
        <v>7112</v>
      </c>
      <c r="F63" s="401">
        <v>2782</v>
      </c>
      <c r="G63" s="401">
        <v>3641</v>
      </c>
      <c r="H63" s="401">
        <v>2178</v>
      </c>
      <c r="I63" s="401">
        <v>5114</v>
      </c>
      <c r="J63" s="401">
        <v>3186</v>
      </c>
      <c r="K63" s="401">
        <v>4494</v>
      </c>
    </row>
    <row r="64" spans="1:11" x14ac:dyDescent="0.25">
      <c r="A64" s="394" t="s">
        <v>588</v>
      </c>
      <c r="B64" s="397">
        <v>6646</v>
      </c>
      <c r="C64" s="397">
        <v>5799</v>
      </c>
      <c r="D64" s="397">
        <v>6540</v>
      </c>
      <c r="E64" s="397">
        <v>6837</v>
      </c>
      <c r="F64" s="397">
        <v>2879</v>
      </c>
      <c r="G64" s="397">
        <v>3588</v>
      </c>
      <c r="H64" s="397">
        <v>2212</v>
      </c>
      <c r="I64" s="397">
        <v>5016</v>
      </c>
      <c r="J64" s="397">
        <v>3150</v>
      </c>
      <c r="K64" s="397">
        <v>4493</v>
      </c>
    </row>
    <row r="65" spans="1:16" x14ac:dyDescent="0.25">
      <c r="A65" s="394" t="s">
        <v>789</v>
      </c>
      <c r="B65" s="397">
        <v>5942</v>
      </c>
      <c r="C65" s="397">
        <v>5455</v>
      </c>
      <c r="D65" s="397">
        <v>6207</v>
      </c>
      <c r="E65" s="397">
        <v>6584</v>
      </c>
      <c r="F65" s="397">
        <v>3219</v>
      </c>
      <c r="G65" s="397">
        <v>3994</v>
      </c>
      <c r="H65" s="397">
        <v>2521</v>
      </c>
      <c r="I65" s="397">
        <v>4954</v>
      </c>
      <c r="J65" s="397">
        <v>3171</v>
      </c>
      <c r="K65" s="397">
        <v>4461</v>
      </c>
      <c r="P65" s="608" t="s">
        <v>1478</v>
      </c>
    </row>
    <row r="66" spans="1:16" x14ac:dyDescent="0.25">
      <c r="A66" s="578">
        <v>2011</v>
      </c>
      <c r="B66" s="570">
        <v>6098</v>
      </c>
      <c r="C66" s="570">
        <v>5409</v>
      </c>
      <c r="D66" s="570">
        <v>6184</v>
      </c>
      <c r="E66" s="570">
        <v>6562</v>
      </c>
      <c r="F66" s="570">
        <v>2619</v>
      </c>
      <c r="G66" s="570">
        <v>3377</v>
      </c>
      <c r="H66" s="570">
        <v>2168</v>
      </c>
      <c r="I66" s="570">
        <v>5215</v>
      </c>
      <c r="J66" s="570">
        <v>3390</v>
      </c>
      <c r="K66" s="401">
        <v>4320</v>
      </c>
      <c r="L66" s="572" t="s">
        <v>1453</v>
      </c>
      <c r="M66" s="571"/>
      <c r="N66" s="571"/>
      <c r="P66" s="607">
        <f>AVERAGE(B66:J66)</f>
        <v>4558</v>
      </c>
    </row>
    <row r="67" spans="1:16" x14ac:dyDescent="0.25">
      <c r="A67" s="579" t="s">
        <v>1455</v>
      </c>
      <c r="B67" s="576">
        <v>5558</v>
      </c>
      <c r="C67" s="576">
        <v>4938</v>
      </c>
      <c r="D67" s="576">
        <v>5387</v>
      </c>
      <c r="E67" s="576">
        <v>5503</v>
      </c>
      <c r="F67" s="576">
        <v>2273</v>
      </c>
      <c r="G67" s="576">
        <v>2645</v>
      </c>
      <c r="H67" s="576">
        <v>1700</v>
      </c>
      <c r="I67" s="576">
        <v>4444</v>
      </c>
      <c r="J67" s="576">
        <v>2985</v>
      </c>
      <c r="K67" s="577"/>
      <c r="L67" s="572" t="s">
        <v>1454</v>
      </c>
      <c r="M67" s="571"/>
      <c r="N67" s="571"/>
      <c r="P67" s="607">
        <f>AVERAGE(B67:J67)</f>
        <v>3937</v>
      </c>
    </row>
    <row r="68" spans="1:16" x14ac:dyDescent="0.25">
      <c r="A68" s="402"/>
      <c r="B68" s="991">
        <v>6612</v>
      </c>
      <c r="C68" s="991">
        <v>5910</v>
      </c>
      <c r="D68" s="991">
        <v>6498</v>
      </c>
      <c r="E68" s="991">
        <v>6750</v>
      </c>
      <c r="F68" s="991">
        <v>2853</v>
      </c>
      <c r="G68" s="991">
        <v>3603</v>
      </c>
      <c r="H68" s="991">
        <v>2286</v>
      </c>
      <c r="I68" s="991">
        <v>5209</v>
      </c>
      <c r="J68" s="991">
        <v>3226</v>
      </c>
      <c r="K68" s="991">
        <v>4524</v>
      </c>
      <c r="P68" s="393">
        <f>P67/P66</f>
        <v>0.86375603334795958</v>
      </c>
    </row>
    <row r="69" spans="1:16" x14ac:dyDescent="0.25">
      <c r="A69" s="403" t="s">
        <v>790</v>
      </c>
      <c r="B69" s="992"/>
      <c r="C69" s="992"/>
      <c r="D69" s="992"/>
      <c r="E69" s="992"/>
      <c r="F69" s="992"/>
      <c r="G69" s="992"/>
      <c r="H69" s="992"/>
      <c r="I69" s="992"/>
      <c r="J69" s="992"/>
      <c r="K69" s="992"/>
    </row>
    <row r="70" spans="1:16" x14ac:dyDescent="0.25">
      <c r="A70" s="983" t="s">
        <v>791</v>
      </c>
      <c r="B70" s="984"/>
      <c r="C70" s="984"/>
      <c r="D70" s="984"/>
      <c r="E70" s="984"/>
      <c r="F70" s="985" t="s">
        <v>806</v>
      </c>
      <c r="G70" s="985"/>
      <c r="H70" s="985"/>
      <c r="I70" s="985"/>
      <c r="J70" s="985"/>
      <c r="K70" s="986"/>
    </row>
    <row r="71" spans="1:16" x14ac:dyDescent="0.25">
      <c r="A71" s="971"/>
      <c r="B71" s="972"/>
      <c r="C71" s="972"/>
      <c r="D71" s="972"/>
      <c r="E71" s="972"/>
      <c r="F71" s="976" t="s">
        <v>807</v>
      </c>
      <c r="G71" s="976"/>
      <c r="H71" s="976"/>
      <c r="I71" s="976"/>
      <c r="J71" s="976"/>
      <c r="K71" s="979"/>
    </row>
    <row r="72" spans="1:16" x14ac:dyDescent="0.25">
      <c r="A72" s="971"/>
      <c r="B72" s="972"/>
      <c r="C72" s="972"/>
      <c r="D72" s="972"/>
      <c r="E72" s="972"/>
      <c r="F72" s="976" t="s">
        <v>808</v>
      </c>
      <c r="G72" s="976"/>
      <c r="H72" s="976"/>
      <c r="I72" s="976"/>
      <c r="J72" s="976"/>
      <c r="K72" s="979"/>
    </row>
    <row r="73" spans="1:16" x14ac:dyDescent="0.25">
      <c r="A73" s="971"/>
      <c r="B73" s="972"/>
      <c r="C73" s="972"/>
      <c r="D73" s="972"/>
      <c r="E73" s="972"/>
      <c r="F73" s="976" t="s">
        <v>795</v>
      </c>
      <c r="G73" s="976"/>
      <c r="H73" s="976"/>
      <c r="I73" s="976"/>
      <c r="J73" s="976"/>
      <c r="K73" s="979"/>
    </row>
    <row r="74" spans="1:16" x14ac:dyDescent="0.25">
      <c r="A74" s="971"/>
      <c r="B74" s="972"/>
      <c r="C74" s="972"/>
      <c r="D74" s="972"/>
      <c r="E74" s="972"/>
      <c r="F74" s="976" t="s">
        <v>524</v>
      </c>
      <c r="G74" s="976"/>
      <c r="H74" s="976"/>
      <c r="I74" s="976"/>
      <c r="J74" s="976"/>
      <c r="K74" s="979"/>
    </row>
    <row r="75" spans="1:16" x14ac:dyDescent="0.25">
      <c r="A75" s="971"/>
      <c r="B75" s="972"/>
      <c r="C75" s="972"/>
      <c r="D75" s="972"/>
      <c r="E75" s="972"/>
      <c r="F75" s="976" t="s">
        <v>809</v>
      </c>
      <c r="G75" s="976"/>
      <c r="H75" s="976"/>
      <c r="I75" s="976"/>
      <c r="J75" s="976"/>
      <c r="K75" s="979"/>
    </row>
    <row r="76" spans="1:16" x14ac:dyDescent="0.25">
      <c r="A76" s="971"/>
      <c r="B76" s="972"/>
      <c r="C76" s="972"/>
      <c r="D76" s="972"/>
      <c r="E76" s="972"/>
      <c r="F76" s="976" t="s">
        <v>537</v>
      </c>
      <c r="G76" s="976"/>
      <c r="H76" s="976"/>
      <c r="I76" s="976"/>
      <c r="J76" s="976"/>
      <c r="K76" s="979"/>
    </row>
    <row r="77" spans="1:16" ht="15" customHeight="1" x14ac:dyDescent="0.25">
      <c r="A77" s="971" t="s">
        <v>797</v>
      </c>
      <c r="B77" s="972"/>
      <c r="C77" s="972"/>
      <c r="D77" s="972"/>
      <c r="E77" s="972"/>
      <c r="F77" s="973" t="s">
        <v>597</v>
      </c>
      <c r="G77" s="973"/>
      <c r="H77" s="973"/>
      <c r="I77" s="973"/>
      <c r="J77" s="973"/>
      <c r="K77" s="974"/>
    </row>
    <row r="78" spans="1:16" x14ac:dyDescent="0.25">
      <c r="A78" s="975" t="s">
        <v>533</v>
      </c>
      <c r="B78" s="976"/>
      <c r="C78" s="976"/>
      <c r="D78" s="976"/>
      <c r="E78" s="976"/>
      <c r="F78" s="976" t="s">
        <v>799</v>
      </c>
      <c r="G78" s="976"/>
      <c r="H78" s="976"/>
      <c r="I78" s="976"/>
      <c r="J78" s="976"/>
      <c r="K78" s="979"/>
    </row>
    <row r="79" spans="1:16" x14ac:dyDescent="0.25">
      <c r="A79" s="975"/>
      <c r="B79" s="976"/>
      <c r="C79" s="976"/>
      <c r="D79" s="976"/>
      <c r="E79" s="976"/>
      <c r="F79" s="976" t="s">
        <v>800</v>
      </c>
      <c r="G79" s="976"/>
      <c r="H79" s="976"/>
      <c r="I79" s="976"/>
      <c r="J79" s="976"/>
      <c r="K79" s="979"/>
    </row>
    <row r="80" spans="1:16" x14ac:dyDescent="0.25">
      <c r="A80" s="975"/>
      <c r="B80" s="976"/>
      <c r="C80" s="976"/>
      <c r="D80" s="976"/>
      <c r="E80" s="976"/>
      <c r="F80" s="976" t="s">
        <v>810</v>
      </c>
      <c r="G80" s="976"/>
      <c r="H80" s="976"/>
      <c r="I80" s="976"/>
      <c r="J80" s="976"/>
      <c r="K80" s="979"/>
    </row>
    <row r="81" spans="1:11" x14ac:dyDescent="0.25">
      <c r="A81" s="975"/>
      <c r="B81" s="976"/>
      <c r="C81" s="976"/>
      <c r="D81" s="976"/>
      <c r="E81" s="976"/>
      <c r="F81" s="976" t="s">
        <v>802</v>
      </c>
      <c r="G81" s="976"/>
      <c r="H81" s="976"/>
      <c r="I81" s="976"/>
      <c r="J81" s="976"/>
      <c r="K81" s="979"/>
    </row>
    <row r="82" spans="1:11" x14ac:dyDescent="0.25">
      <c r="A82" s="975"/>
      <c r="B82" s="976"/>
      <c r="C82" s="976"/>
      <c r="D82" s="976"/>
      <c r="E82" s="976"/>
      <c r="F82" s="980" t="s">
        <v>803</v>
      </c>
      <c r="G82" s="980"/>
      <c r="H82" s="980"/>
      <c r="I82" s="980"/>
      <c r="J82" s="980"/>
      <c r="K82" s="981"/>
    </row>
    <row r="83" spans="1:11" x14ac:dyDescent="0.25">
      <c r="A83" s="977"/>
      <c r="B83" s="978"/>
      <c r="C83" s="978"/>
      <c r="D83" s="978"/>
      <c r="E83" s="978"/>
      <c r="F83" s="978" t="s">
        <v>804</v>
      </c>
      <c r="G83" s="978"/>
      <c r="H83" s="978"/>
      <c r="I83" s="978"/>
      <c r="J83" s="978"/>
      <c r="K83" s="982"/>
    </row>
  </sheetData>
  <mergeCells count="31">
    <mergeCell ref="F74:K74"/>
    <mergeCell ref="A1:K1"/>
    <mergeCell ref="A2:A3"/>
    <mergeCell ref="I2:I3"/>
    <mergeCell ref="J2:J3"/>
    <mergeCell ref="B68:B69"/>
    <mergeCell ref="C68:C69"/>
    <mergeCell ref="D68:D69"/>
    <mergeCell ref="E68:E69"/>
    <mergeCell ref="F68:F69"/>
    <mergeCell ref="G68:G69"/>
    <mergeCell ref="H68:H69"/>
    <mergeCell ref="I68:I69"/>
    <mergeCell ref="J68:J69"/>
    <mergeCell ref="K68:K69"/>
    <mergeCell ref="F83:K83"/>
    <mergeCell ref="F75:K75"/>
    <mergeCell ref="F76:K76"/>
    <mergeCell ref="A77:E77"/>
    <mergeCell ref="F77:K77"/>
    <mergeCell ref="A78:E83"/>
    <mergeCell ref="F78:K78"/>
    <mergeCell ref="F79:K79"/>
    <mergeCell ref="F80:K80"/>
    <mergeCell ref="F81:K81"/>
    <mergeCell ref="F82:K82"/>
    <mergeCell ref="A70:E76"/>
    <mergeCell ref="F70:K70"/>
    <mergeCell ref="F71:K71"/>
    <mergeCell ref="F72:K72"/>
    <mergeCell ref="F73:K73"/>
  </mergeCells>
  <hyperlinks>
    <hyperlink ref="F77" r:id="rId1" location="summary" display="http://www.eia.gov/totalenergy/data/monthly/ - summary" xr:uid="{00000000-0004-0000-2400-000000000000}"/>
  </hyperlink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4"/>
  <dimension ref="A1:K86"/>
  <sheetViews>
    <sheetView workbookViewId="0">
      <pane xSplit="1" ySplit="12" topLeftCell="J67" activePane="bottomRight" state="frozen"/>
      <selection pane="topRight"/>
      <selection pane="bottomLeft"/>
      <selection pane="bottomRight" activeCell="L79" sqref="L79"/>
    </sheetView>
  </sheetViews>
  <sheetFormatPr defaultRowHeight="12.75" x14ac:dyDescent="0.2"/>
  <cols>
    <col min="1" max="1" width="49.7109375" customWidth="1"/>
    <col min="2" max="2" width="14" customWidth="1"/>
    <col min="3" max="3" width="12" customWidth="1"/>
    <col min="4" max="4" width="14.85546875" customWidth="1"/>
    <col min="5" max="5" width="13.7109375" customWidth="1"/>
    <col min="6" max="6" width="13.42578125" customWidth="1"/>
    <col min="7" max="7" width="12.7109375" customWidth="1"/>
    <col min="8" max="8" width="12" customWidth="1"/>
    <col min="9" max="9" width="15.7109375" customWidth="1"/>
    <col min="10" max="10" width="14.7109375" customWidth="1"/>
    <col min="11" max="11" width="13.7109375" customWidth="1"/>
  </cols>
  <sheetData>
    <row r="1" spans="1:11" ht="18" x14ac:dyDescent="0.25">
      <c r="A1" s="717" t="s">
        <v>896</v>
      </c>
    </row>
    <row r="2" spans="1:11" ht="18.75" x14ac:dyDescent="0.3">
      <c r="A2" s="818" t="s">
        <v>1638</v>
      </c>
    </row>
    <row r="3" spans="1:11" x14ac:dyDescent="0.2">
      <c r="A3" t="s">
        <v>271</v>
      </c>
    </row>
    <row r="4" spans="1:11" x14ac:dyDescent="0.2">
      <c r="A4" s="716" t="str">
        <f>HYPERLINK("http://www.eia.gov/totalenergy/data/monthly/dataunits.cfm","Note: Information about data precision.")</f>
        <v>Note: Information about data precision.</v>
      </c>
    </row>
    <row r="5" spans="1:11" x14ac:dyDescent="0.2">
      <c r="A5" t="s">
        <v>271</v>
      </c>
    </row>
    <row r="6" spans="1:11" x14ac:dyDescent="0.2">
      <c r="A6" s="738" t="s">
        <v>1637</v>
      </c>
    </row>
    <row r="7" spans="1:11" x14ac:dyDescent="0.2">
      <c r="A7" s="738" t="s">
        <v>1636</v>
      </c>
    </row>
    <row r="9" spans="1:11" ht="15.75" x14ac:dyDescent="0.25">
      <c r="A9" s="715" t="s">
        <v>1553</v>
      </c>
    </row>
    <row r="10" spans="1:11" x14ac:dyDescent="0.2">
      <c r="A10" t="s">
        <v>271</v>
      </c>
    </row>
    <row r="11" spans="1:11" ht="63.75" x14ac:dyDescent="0.2">
      <c r="A11" s="714" t="s">
        <v>63</v>
      </c>
      <c r="B11" s="817" t="s">
        <v>1552</v>
      </c>
      <c r="C11" s="817" t="s">
        <v>1551</v>
      </c>
      <c r="D11" s="817" t="s">
        <v>1550</v>
      </c>
      <c r="E11" s="817" t="s">
        <v>1549</v>
      </c>
      <c r="F11" s="817" t="s">
        <v>1548</v>
      </c>
      <c r="G11" s="817" t="s">
        <v>1547</v>
      </c>
      <c r="H11" s="817" t="s">
        <v>1546</v>
      </c>
      <c r="I11" s="817" t="s">
        <v>1545</v>
      </c>
      <c r="J11" s="817" t="s">
        <v>1544</v>
      </c>
      <c r="K11" s="817" t="s">
        <v>1543</v>
      </c>
    </row>
    <row r="12" spans="1:11" x14ac:dyDescent="0.2">
      <c r="B12" s="817" t="s">
        <v>1542</v>
      </c>
      <c r="C12" s="817" t="s">
        <v>1542</v>
      </c>
      <c r="D12" s="817" t="s">
        <v>1542</v>
      </c>
      <c r="E12" s="817" t="s">
        <v>1542</v>
      </c>
      <c r="F12" s="817" t="s">
        <v>1542</v>
      </c>
      <c r="G12" s="817" t="s">
        <v>1542</v>
      </c>
      <c r="H12" s="817" t="s">
        <v>1542</v>
      </c>
      <c r="I12" s="817" t="s">
        <v>1542</v>
      </c>
      <c r="J12" s="817" t="s">
        <v>1542</v>
      </c>
      <c r="K12" s="817" t="s">
        <v>1542</v>
      </c>
    </row>
    <row r="13" spans="1:11" x14ac:dyDescent="0.2">
      <c r="A13" s="713">
        <v>1949</v>
      </c>
      <c r="B13" s="738">
        <v>6149</v>
      </c>
      <c r="C13" s="738">
        <v>5610</v>
      </c>
      <c r="D13" s="738">
        <v>6169</v>
      </c>
      <c r="E13" s="738">
        <v>6770</v>
      </c>
      <c r="F13" s="738">
        <v>3133</v>
      </c>
      <c r="G13" s="738">
        <v>3154</v>
      </c>
      <c r="H13" s="738">
        <v>2383</v>
      </c>
      <c r="I13" s="738">
        <v>6804</v>
      </c>
      <c r="J13" s="738">
        <v>4256</v>
      </c>
      <c r="K13" s="738">
        <v>4938</v>
      </c>
    </row>
    <row r="14" spans="1:11" x14ac:dyDescent="0.2">
      <c r="A14" s="713">
        <v>1950</v>
      </c>
      <c r="B14" s="738">
        <v>6794</v>
      </c>
      <c r="C14" s="738">
        <v>6324</v>
      </c>
      <c r="D14" s="738">
        <v>7027</v>
      </c>
      <c r="E14" s="738">
        <v>7455</v>
      </c>
      <c r="F14" s="738">
        <v>3521</v>
      </c>
      <c r="G14" s="738">
        <v>3547</v>
      </c>
      <c r="H14" s="738">
        <v>2277</v>
      </c>
      <c r="I14" s="738">
        <v>6341</v>
      </c>
      <c r="J14" s="738">
        <v>3906</v>
      </c>
      <c r="K14" s="738">
        <v>5367</v>
      </c>
    </row>
    <row r="15" spans="1:11" x14ac:dyDescent="0.2">
      <c r="A15" s="713">
        <v>1951</v>
      </c>
      <c r="B15" s="738">
        <v>6476</v>
      </c>
      <c r="C15" s="738">
        <v>6031</v>
      </c>
      <c r="D15" s="738">
        <v>6944</v>
      </c>
      <c r="E15" s="738">
        <v>7567</v>
      </c>
      <c r="F15" s="738">
        <v>3521</v>
      </c>
      <c r="G15" s="738">
        <v>3571</v>
      </c>
      <c r="H15" s="738">
        <v>2431</v>
      </c>
      <c r="I15" s="738">
        <v>6860</v>
      </c>
      <c r="J15" s="738">
        <v>4027</v>
      </c>
      <c r="K15" s="738">
        <v>5315</v>
      </c>
    </row>
    <row r="16" spans="1:11" x14ac:dyDescent="0.2">
      <c r="A16" s="713">
        <v>1952</v>
      </c>
      <c r="B16" s="738">
        <v>6501</v>
      </c>
      <c r="C16" s="738">
        <v>5974</v>
      </c>
      <c r="D16" s="738">
        <v>6366</v>
      </c>
      <c r="E16" s="738">
        <v>6713</v>
      </c>
      <c r="F16" s="738">
        <v>3450</v>
      </c>
      <c r="G16" s="738">
        <v>3493</v>
      </c>
      <c r="H16" s="738">
        <v>2340</v>
      </c>
      <c r="I16" s="738">
        <v>6588</v>
      </c>
      <c r="J16" s="738">
        <v>4119</v>
      </c>
      <c r="K16" s="738">
        <v>5085</v>
      </c>
    </row>
    <row r="17" spans="1:11" x14ac:dyDescent="0.2">
      <c r="A17" s="713">
        <v>1953</v>
      </c>
      <c r="B17" s="738">
        <v>5946</v>
      </c>
      <c r="C17" s="738">
        <v>5516</v>
      </c>
      <c r="D17" s="738">
        <v>6006</v>
      </c>
      <c r="E17" s="738">
        <v>6288</v>
      </c>
      <c r="F17" s="738">
        <v>3197</v>
      </c>
      <c r="G17" s="738">
        <v>3320</v>
      </c>
      <c r="H17" s="738">
        <v>2242</v>
      </c>
      <c r="I17" s="738">
        <v>6024</v>
      </c>
      <c r="J17" s="738">
        <v>3810</v>
      </c>
      <c r="K17" s="738">
        <v>4749</v>
      </c>
    </row>
    <row r="18" spans="1:11" x14ac:dyDescent="0.2">
      <c r="A18" s="713">
        <v>1954</v>
      </c>
      <c r="B18" s="738">
        <v>6587</v>
      </c>
      <c r="C18" s="738">
        <v>5992</v>
      </c>
      <c r="D18" s="738">
        <v>6224</v>
      </c>
      <c r="E18" s="738">
        <v>6356</v>
      </c>
      <c r="F18" s="738">
        <v>3424</v>
      </c>
      <c r="G18" s="738">
        <v>3395</v>
      </c>
      <c r="H18" s="738">
        <v>2099</v>
      </c>
      <c r="I18" s="738">
        <v>5822</v>
      </c>
      <c r="J18" s="738">
        <v>3879</v>
      </c>
      <c r="K18" s="738">
        <v>4964</v>
      </c>
    </row>
    <row r="19" spans="1:11" x14ac:dyDescent="0.2">
      <c r="A19" s="713">
        <v>1955</v>
      </c>
      <c r="B19" s="738">
        <v>6872</v>
      </c>
      <c r="C19" s="738">
        <v>6231</v>
      </c>
      <c r="D19" s="738">
        <v>6486</v>
      </c>
      <c r="E19" s="738">
        <v>6912</v>
      </c>
      <c r="F19" s="738">
        <v>3508</v>
      </c>
      <c r="G19" s="738">
        <v>3513</v>
      </c>
      <c r="H19" s="738">
        <v>2294</v>
      </c>
      <c r="I19" s="738">
        <v>6704</v>
      </c>
      <c r="J19" s="738">
        <v>4320</v>
      </c>
      <c r="K19" s="738">
        <v>5246</v>
      </c>
    </row>
    <row r="20" spans="1:11" x14ac:dyDescent="0.2">
      <c r="A20" s="713">
        <v>1956</v>
      </c>
      <c r="B20" s="738">
        <v>7009</v>
      </c>
      <c r="C20" s="738">
        <v>6294</v>
      </c>
      <c r="D20" s="738">
        <v>6420</v>
      </c>
      <c r="E20" s="738">
        <v>6692</v>
      </c>
      <c r="F20" s="738">
        <v>3309</v>
      </c>
      <c r="G20" s="738">
        <v>3306</v>
      </c>
      <c r="H20" s="738">
        <v>2236</v>
      </c>
      <c r="I20" s="738">
        <v>6261</v>
      </c>
      <c r="J20" s="738">
        <v>3983</v>
      </c>
      <c r="K20" s="738">
        <v>5128</v>
      </c>
    </row>
    <row r="21" spans="1:11" x14ac:dyDescent="0.2">
      <c r="A21" s="713">
        <v>1957</v>
      </c>
      <c r="B21" s="738">
        <v>6444</v>
      </c>
      <c r="C21" s="738">
        <v>5967</v>
      </c>
      <c r="D21" s="738">
        <v>6553</v>
      </c>
      <c r="E21" s="738">
        <v>6844</v>
      </c>
      <c r="F21" s="738">
        <v>3231</v>
      </c>
      <c r="G21" s="738">
        <v>3308</v>
      </c>
      <c r="H21" s="738">
        <v>2281</v>
      </c>
      <c r="I21" s="738">
        <v>6339</v>
      </c>
      <c r="J21" s="738">
        <v>3877</v>
      </c>
      <c r="K21" s="738">
        <v>5047</v>
      </c>
    </row>
    <row r="22" spans="1:11" x14ac:dyDescent="0.2">
      <c r="A22" s="713">
        <v>1958</v>
      </c>
      <c r="B22" s="738">
        <v>7231</v>
      </c>
      <c r="C22" s="738">
        <v>6741</v>
      </c>
      <c r="D22" s="738">
        <v>6985</v>
      </c>
      <c r="E22" s="738">
        <v>6901</v>
      </c>
      <c r="F22" s="738">
        <v>3951</v>
      </c>
      <c r="G22" s="738">
        <v>4219</v>
      </c>
      <c r="H22" s="738">
        <v>2819</v>
      </c>
      <c r="I22" s="738">
        <v>5915</v>
      </c>
      <c r="J22" s="738">
        <v>3335</v>
      </c>
      <c r="K22" s="738">
        <v>5468</v>
      </c>
    </row>
    <row r="23" spans="1:11" x14ac:dyDescent="0.2">
      <c r="A23" s="713">
        <v>1959</v>
      </c>
      <c r="B23" s="738">
        <v>6631</v>
      </c>
      <c r="C23" s="738">
        <v>6015</v>
      </c>
      <c r="D23" s="738">
        <v>6661</v>
      </c>
      <c r="E23" s="738">
        <v>6980</v>
      </c>
      <c r="F23" s="738">
        <v>3297</v>
      </c>
      <c r="G23" s="738">
        <v>3607</v>
      </c>
      <c r="H23" s="738">
        <v>2610</v>
      </c>
      <c r="I23" s="738">
        <v>6171</v>
      </c>
      <c r="J23" s="738">
        <v>3445</v>
      </c>
      <c r="K23" s="738">
        <v>5095</v>
      </c>
    </row>
    <row r="24" spans="1:11" x14ac:dyDescent="0.2">
      <c r="A24" s="713">
        <v>1960</v>
      </c>
      <c r="B24" s="738">
        <v>6828</v>
      </c>
      <c r="C24" s="738">
        <v>6391</v>
      </c>
      <c r="D24" s="738">
        <v>6908</v>
      </c>
      <c r="E24" s="738">
        <v>7184</v>
      </c>
      <c r="F24" s="738">
        <v>3780</v>
      </c>
      <c r="G24" s="738">
        <v>4134</v>
      </c>
      <c r="H24" s="738">
        <v>2767</v>
      </c>
      <c r="I24" s="738">
        <v>6281</v>
      </c>
      <c r="J24" s="738">
        <v>3799</v>
      </c>
      <c r="K24" s="738">
        <v>5404</v>
      </c>
    </row>
    <row r="25" spans="1:11" x14ac:dyDescent="0.2">
      <c r="A25" s="713">
        <v>1961</v>
      </c>
      <c r="B25" s="738">
        <v>6872</v>
      </c>
      <c r="C25" s="738">
        <v>6348</v>
      </c>
      <c r="D25" s="738">
        <v>6624</v>
      </c>
      <c r="E25" s="738">
        <v>6893</v>
      </c>
      <c r="F25" s="738">
        <v>3471</v>
      </c>
      <c r="G25" s="738">
        <v>3666</v>
      </c>
      <c r="H25" s="738">
        <v>2510</v>
      </c>
      <c r="I25" s="738">
        <v>6184</v>
      </c>
      <c r="J25" s="738">
        <v>3699</v>
      </c>
      <c r="K25" s="738">
        <v>5193</v>
      </c>
    </row>
    <row r="26" spans="1:11" x14ac:dyDescent="0.2">
      <c r="A26" s="713">
        <v>1962</v>
      </c>
      <c r="B26" s="738">
        <v>7231</v>
      </c>
      <c r="C26" s="738">
        <v>6584</v>
      </c>
      <c r="D26" s="738">
        <v>6895</v>
      </c>
      <c r="E26" s="738">
        <v>6981</v>
      </c>
      <c r="F26" s="738">
        <v>3610</v>
      </c>
      <c r="G26" s="738">
        <v>3780</v>
      </c>
      <c r="H26" s="738">
        <v>2474</v>
      </c>
      <c r="I26" s="738">
        <v>5993</v>
      </c>
      <c r="J26" s="738">
        <v>3828</v>
      </c>
      <c r="K26" s="738">
        <v>5344</v>
      </c>
    </row>
    <row r="27" spans="1:11" x14ac:dyDescent="0.2">
      <c r="A27" s="713">
        <v>1963</v>
      </c>
      <c r="B27" s="738">
        <v>7048</v>
      </c>
      <c r="C27" s="738">
        <v>6578</v>
      </c>
      <c r="D27" s="738">
        <v>7012</v>
      </c>
      <c r="E27" s="738">
        <v>6755</v>
      </c>
      <c r="F27" s="738">
        <v>3716</v>
      </c>
      <c r="G27" s="738">
        <v>4017</v>
      </c>
      <c r="H27" s="738">
        <v>2629</v>
      </c>
      <c r="I27" s="738">
        <v>5798</v>
      </c>
      <c r="J27" s="738">
        <v>3763</v>
      </c>
      <c r="K27" s="738">
        <v>5361</v>
      </c>
    </row>
    <row r="28" spans="1:11" x14ac:dyDescent="0.2">
      <c r="A28" s="713">
        <v>1964</v>
      </c>
      <c r="B28" s="738">
        <v>6816</v>
      </c>
      <c r="C28" s="738">
        <v>6151</v>
      </c>
      <c r="D28" s="738">
        <v>6344</v>
      </c>
      <c r="E28" s="738">
        <v>6584</v>
      </c>
      <c r="F28" s="738">
        <v>3377</v>
      </c>
      <c r="G28" s="738">
        <v>3594</v>
      </c>
      <c r="H28" s="738">
        <v>2441</v>
      </c>
      <c r="I28" s="738">
        <v>6510</v>
      </c>
      <c r="J28" s="738">
        <v>4052</v>
      </c>
      <c r="K28" s="738">
        <v>5086</v>
      </c>
    </row>
    <row r="29" spans="1:11" x14ac:dyDescent="0.2">
      <c r="A29" s="713">
        <v>1965</v>
      </c>
      <c r="B29" s="738">
        <v>7029</v>
      </c>
      <c r="C29" s="738">
        <v>6393</v>
      </c>
      <c r="D29" s="738">
        <v>6587</v>
      </c>
      <c r="E29" s="738">
        <v>6932</v>
      </c>
      <c r="F29" s="738">
        <v>3372</v>
      </c>
      <c r="G29" s="738">
        <v>3501</v>
      </c>
      <c r="H29" s="738">
        <v>2237</v>
      </c>
      <c r="I29" s="738">
        <v>6086</v>
      </c>
      <c r="J29" s="738">
        <v>3819</v>
      </c>
      <c r="K29" s="738">
        <v>5146</v>
      </c>
    </row>
    <row r="30" spans="1:11" x14ac:dyDescent="0.2">
      <c r="A30" s="713">
        <v>1966</v>
      </c>
      <c r="B30" s="738">
        <v>6873</v>
      </c>
      <c r="C30" s="738">
        <v>6456</v>
      </c>
      <c r="D30" s="738">
        <v>6922</v>
      </c>
      <c r="E30" s="738">
        <v>7154</v>
      </c>
      <c r="F30" s="738">
        <v>3671</v>
      </c>
      <c r="G30" s="738">
        <v>3899</v>
      </c>
      <c r="H30" s="738">
        <v>2599</v>
      </c>
      <c r="I30" s="738">
        <v>6007</v>
      </c>
      <c r="J30" s="738">
        <v>3638</v>
      </c>
      <c r="K30" s="738">
        <v>5310</v>
      </c>
    </row>
    <row r="31" spans="1:11" x14ac:dyDescent="0.2">
      <c r="A31" s="713">
        <v>1967</v>
      </c>
      <c r="B31" s="738">
        <v>7202</v>
      </c>
      <c r="C31" s="738">
        <v>6555</v>
      </c>
      <c r="D31" s="738">
        <v>6796</v>
      </c>
      <c r="E31" s="738">
        <v>6846</v>
      </c>
      <c r="F31" s="738">
        <v>3407</v>
      </c>
      <c r="G31" s="738">
        <v>3534</v>
      </c>
      <c r="H31" s="738">
        <v>2245</v>
      </c>
      <c r="I31" s="738">
        <v>5959</v>
      </c>
      <c r="J31" s="738">
        <v>3795</v>
      </c>
      <c r="K31" s="738">
        <v>5216</v>
      </c>
    </row>
    <row r="32" spans="1:11" x14ac:dyDescent="0.2">
      <c r="A32" s="713">
        <v>1968</v>
      </c>
      <c r="B32" s="738">
        <v>7009</v>
      </c>
      <c r="C32" s="738">
        <v>6409</v>
      </c>
      <c r="D32" s="738">
        <v>6632</v>
      </c>
      <c r="E32" s="738">
        <v>6835</v>
      </c>
      <c r="F32" s="738">
        <v>3666</v>
      </c>
      <c r="G32" s="738">
        <v>4067</v>
      </c>
      <c r="H32" s="738">
        <v>2706</v>
      </c>
      <c r="I32" s="738">
        <v>6158</v>
      </c>
      <c r="J32" s="738">
        <v>3668</v>
      </c>
      <c r="K32" s="738">
        <v>5248</v>
      </c>
    </row>
    <row r="33" spans="1:11" x14ac:dyDescent="0.2">
      <c r="A33" s="713">
        <v>1969</v>
      </c>
      <c r="B33" s="738">
        <v>6811</v>
      </c>
      <c r="C33" s="738">
        <v>6380</v>
      </c>
      <c r="D33" s="738">
        <v>6894</v>
      </c>
      <c r="E33" s="738">
        <v>7173</v>
      </c>
      <c r="F33" s="738">
        <v>3706</v>
      </c>
      <c r="G33" s="738">
        <v>4050</v>
      </c>
      <c r="H33" s="738">
        <v>2497</v>
      </c>
      <c r="I33" s="738">
        <v>6013</v>
      </c>
      <c r="J33" s="738">
        <v>3812</v>
      </c>
      <c r="K33" s="738">
        <v>5303</v>
      </c>
    </row>
    <row r="34" spans="1:11" x14ac:dyDescent="0.2">
      <c r="A34" s="713">
        <v>1970</v>
      </c>
      <c r="B34" s="738">
        <v>7022</v>
      </c>
      <c r="C34" s="738">
        <v>6388</v>
      </c>
      <c r="D34" s="738">
        <v>6721</v>
      </c>
      <c r="E34" s="738">
        <v>7090</v>
      </c>
      <c r="F34" s="738">
        <v>3452</v>
      </c>
      <c r="G34" s="738">
        <v>3823</v>
      </c>
      <c r="H34" s="738">
        <v>2558</v>
      </c>
      <c r="I34" s="738">
        <v>6119</v>
      </c>
      <c r="J34" s="738">
        <v>3726</v>
      </c>
      <c r="K34" s="738">
        <v>5218</v>
      </c>
    </row>
    <row r="35" spans="1:11" x14ac:dyDescent="0.2">
      <c r="A35" s="713">
        <v>1971</v>
      </c>
      <c r="B35" s="738">
        <v>6864</v>
      </c>
      <c r="C35" s="738">
        <v>6204</v>
      </c>
      <c r="D35" s="738">
        <v>6495</v>
      </c>
      <c r="E35" s="738">
        <v>6841</v>
      </c>
      <c r="F35" s="738">
        <v>3203</v>
      </c>
      <c r="G35" s="738">
        <v>3530</v>
      </c>
      <c r="H35" s="738">
        <v>2142</v>
      </c>
      <c r="I35" s="738">
        <v>6219</v>
      </c>
      <c r="J35" s="738">
        <v>4202</v>
      </c>
      <c r="K35" s="738">
        <v>5072</v>
      </c>
    </row>
    <row r="36" spans="1:11" x14ac:dyDescent="0.2">
      <c r="A36" s="713">
        <v>1972</v>
      </c>
      <c r="B36" s="738">
        <v>7164</v>
      </c>
      <c r="C36" s="738">
        <v>6496</v>
      </c>
      <c r="D36" s="738">
        <v>7053</v>
      </c>
      <c r="E36" s="738">
        <v>7330</v>
      </c>
      <c r="F36" s="738">
        <v>3192</v>
      </c>
      <c r="G36" s="738">
        <v>3571</v>
      </c>
      <c r="H36" s="738">
        <v>2405</v>
      </c>
      <c r="I36" s="738">
        <v>5973</v>
      </c>
      <c r="J36" s="738">
        <v>3868</v>
      </c>
      <c r="K36" s="738">
        <v>5251</v>
      </c>
    </row>
    <row r="37" spans="1:11" x14ac:dyDescent="0.2">
      <c r="A37" s="713">
        <v>1973</v>
      </c>
      <c r="B37" s="738">
        <v>6279</v>
      </c>
      <c r="C37" s="738">
        <v>5723</v>
      </c>
      <c r="D37" s="738">
        <v>6037</v>
      </c>
      <c r="E37" s="738">
        <v>6445</v>
      </c>
      <c r="F37" s="738">
        <v>3078</v>
      </c>
      <c r="G37" s="738">
        <v>3416</v>
      </c>
      <c r="H37" s="738">
        <v>2393</v>
      </c>
      <c r="I37" s="738">
        <v>6159</v>
      </c>
      <c r="J37" s="738">
        <v>3883</v>
      </c>
      <c r="K37" s="738">
        <v>4764</v>
      </c>
    </row>
    <row r="38" spans="1:11" x14ac:dyDescent="0.2">
      <c r="A38" s="713">
        <v>1974</v>
      </c>
      <c r="B38" s="738">
        <v>6809</v>
      </c>
      <c r="C38" s="738">
        <v>6111</v>
      </c>
      <c r="D38" s="738">
        <v>6525</v>
      </c>
      <c r="E38" s="738">
        <v>6686</v>
      </c>
      <c r="F38" s="738">
        <v>2895</v>
      </c>
      <c r="G38" s="738">
        <v>3289</v>
      </c>
      <c r="H38" s="738">
        <v>2202</v>
      </c>
      <c r="I38" s="738">
        <v>5838</v>
      </c>
      <c r="J38" s="738">
        <v>3790</v>
      </c>
      <c r="K38" s="738">
        <v>4882</v>
      </c>
    </row>
    <row r="39" spans="1:11" x14ac:dyDescent="0.2">
      <c r="A39" s="713">
        <v>1975</v>
      </c>
      <c r="B39" s="738">
        <v>6547</v>
      </c>
      <c r="C39" s="738">
        <v>5892</v>
      </c>
      <c r="D39" s="738">
        <v>6406</v>
      </c>
      <c r="E39" s="738">
        <v>6880</v>
      </c>
      <c r="F39" s="738">
        <v>2970</v>
      </c>
      <c r="G39" s="738">
        <v>3437</v>
      </c>
      <c r="H39" s="738">
        <v>2312</v>
      </c>
      <c r="I39" s="738">
        <v>6260</v>
      </c>
      <c r="J39" s="738">
        <v>4117</v>
      </c>
      <c r="K39" s="738">
        <v>4905</v>
      </c>
    </row>
    <row r="40" spans="1:11" x14ac:dyDescent="0.2">
      <c r="A40" s="713">
        <v>1976</v>
      </c>
      <c r="B40" s="738">
        <v>7036</v>
      </c>
      <c r="C40" s="738">
        <v>6497</v>
      </c>
      <c r="D40" s="738">
        <v>7000</v>
      </c>
      <c r="E40" s="738">
        <v>6868</v>
      </c>
      <c r="F40" s="738">
        <v>3383</v>
      </c>
      <c r="G40" s="738">
        <v>4003</v>
      </c>
      <c r="H40" s="738">
        <v>2574</v>
      </c>
      <c r="I40" s="738">
        <v>5846</v>
      </c>
      <c r="J40" s="738">
        <v>3635</v>
      </c>
      <c r="K40" s="738">
        <v>5181</v>
      </c>
    </row>
    <row r="41" spans="1:11" x14ac:dyDescent="0.2">
      <c r="A41" s="713">
        <v>1977</v>
      </c>
      <c r="B41" s="738">
        <v>6788</v>
      </c>
      <c r="C41" s="738">
        <v>6238</v>
      </c>
      <c r="D41" s="738">
        <v>6736</v>
      </c>
      <c r="E41" s="738">
        <v>6687</v>
      </c>
      <c r="F41" s="738">
        <v>3380</v>
      </c>
      <c r="G41" s="738">
        <v>3920</v>
      </c>
      <c r="H41" s="738">
        <v>2448</v>
      </c>
      <c r="I41" s="738">
        <v>5580</v>
      </c>
      <c r="J41" s="738">
        <v>3627</v>
      </c>
      <c r="K41" s="738">
        <v>5016</v>
      </c>
    </row>
    <row r="42" spans="1:11" x14ac:dyDescent="0.2">
      <c r="A42" s="713">
        <v>1978</v>
      </c>
      <c r="B42" s="738">
        <v>7282</v>
      </c>
      <c r="C42" s="738">
        <v>6703</v>
      </c>
      <c r="D42" s="738">
        <v>7294</v>
      </c>
      <c r="E42" s="738">
        <v>7516</v>
      </c>
      <c r="F42" s="738">
        <v>3517</v>
      </c>
      <c r="G42" s="738">
        <v>4175</v>
      </c>
      <c r="H42" s="738">
        <v>2886</v>
      </c>
      <c r="I42" s="738">
        <v>5905</v>
      </c>
      <c r="J42" s="738">
        <v>3678</v>
      </c>
      <c r="K42" s="738">
        <v>5384</v>
      </c>
    </row>
    <row r="43" spans="1:11" x14ac:dyDescent="0.2">
      <c r="A43" s="713">
        <v>1979</v>
      </c>
      <c r="B43" s="738">
        <v>6536</v>
      </c>
      <c r="C43" s="738">
        <v>6176</v>
      </c>
      <c r="D43" s="738">
        <v>7117</v>
      </c>
      <c r="E43" s="738">
        <v>7558</v>
      </c>
      <c r="F43" s="738">
        <v>3278</v>
      </c>
      <c r="G43" s="738">
        <v>4012</v>
      </c>
      <c r="H43" s="738">
        <v>2816</v>
      </c>
      <c r="I43" s="738">
        <v>6069</v>
      </c>
      <c r="J43" s="738">
        <v>3713</v>
      </c>
      <c r="K43" s="738">
        <v>5168</v>
      </c>
    </row>
    <row r="44" spans="1:11" x14ac:dyDescent="0.2">
      <c r="A44" s="713">
        <v>1980</v>
      </c>
      <c r="B44" s="738">
        <v>7071</v>
      </c>
      <c r="C44" s="738">
        <v>6477</v>
      </c>
      <c r="D44" s="738">
        <v>6975</v>
      </c>
      <c r="E44" s="738">
        <v>6836</v>
      </c>
      <c r="F44" s="738">
        <v>3378</v>
      </c>
      <c r="G44" s="738">
        <v>3964</v>
      </c>
      <c r="H44" s="738">
        <v>2494</v>
      </c>
      <c r="I44" s="738">
        <v>5554</v>
      </c>
      <c r="J44" s="738">
        <v>3539</v>
      </c>
      <c r="K44" s="738">
        <v>5080</v>
      </c>
    </row>
    <row r="45" spans="1:11" x14ac:dyDescent="0.2">
      <c r="A45" s="713">
        <v>1981</v>
      </c>
      <c r="B45" s="738">
        <v>6793</v>
      </c>
      <c r="C45" s="738">
        <v>6308</v>
      </c>
      <c r="D45" s="738">
        <v>6627</v>
      </c>
      <c r="E45" s="738">
        <v>6279</v>
      </c>
      <c r="F45" s="738">
        <v>3435</v>
      </c>
      <c r="G45" s="738">
        <v>3862</v>
      </c>
      <c r="H45" s="738">
        <v>2274</v>
      </c>
      <c r="I45" s="738">
        <v>5158</v>
      </c>
      <c r="J45" s="738">
        <v>3373</v>
      </c>
      <c r="K45" s="738">
        <v>4853</v>
      </c>
    </row>
    <row r="46" spans="1:11" x14ac:dyDescent="0.2">
      <c r="A46" s="713">
        <v>1982</v>
      </c>
      <c r="B46" s="738">
        <v>6882</v>
      </c>
      <c r="C46" s="738">
        <v>6190</v>
      </c>
      <c r="D46" s="738">
        <v>6718</v>
      </c>
      <c r="E46" s="738">
        <v>7165</v>
      </c>
      <c r="F46" s="738">
        <v>2949</v>
      </c>
      <c r="G46" s="738">
        <v>3439</v>
      </c>
      <c r="H46" s="738">
        <v>2313</v>
      </c>
      <c r="I46" s="738">
        <v>6045</v>
      </c>
      <c r="J46" s="738">
        <v>3973</v>
      </c>
      <c r="K46" s="738">
        <v>4937</v>
      </c>
    </row>
    <row r="47" spans="1:11" x14ac:dyDescent="0.2">
      <c r="A47" s="713">
        <v>1983</v>
      </c>
      <c r="B47" s="738">
        <v>6467</v>
      </c>
      <c r="C47" s="738">
        <v>6014</v>
      </c>
      <c r="D47" s="738">
        <v>6570</v>
      </c>
      <c r="E47" s="738">
        <v>7047</v>
      </c>
      <c r="F47" s="738">
        <v>3271</v>
      </c>
      <c r="G47" s="738">
        <v>3963</v>
      </c>
      <c r="H47" s="738">
        <v>2756</v>
      </c>
      <c r="I47" s="738">
        <v>5837</v>
      </c>
      <c r="J47" s="738">
        <v>3587</v>
      </c>
      <c r="K47" s="738">
        <v>4908</v>
      </c>
    </row>
    <row r="48" spans="1:11" x14ac:dyDescent="0.2">
      <c r="A48" s="713">
        <v>1984</v>
      </c>
      <c r="B48" s="738">
        <v>6604</v>
      </c>
      <c r="C48" s="738">
        <v>6052</v>
      </c>
      <c r="D48" s="738">
        <v>6552</v>
      </c>
      <c r="E48" s="738">
        <v>6728</v>
      </c>
      <c r="F48" s="738">
        <v>2979</v>
      </c>
      <c r="G48" s="738">
        <v>3519</v>
      </c>
      <c r="H48" s="738">
        <v>2262</v>
      </c>
      <c r="I48" s="738">
        <v>6035</v>
      </c>
      <c r="J48" s="738">
        <v>3660</v>
      </c>
      <c r="K48" s="738">
        <v>4776</v>
      </c>
    </row>
    <row r="49" spans="1:11" x14ac:dyDescent="0.2">
      <c r="A49" s="713">
        <v>1985</v>
      </c>
      <c r="B49" s="738">
        <v>6749</v>
      </c>
      <c r="C49" s="738">
        <v>5971</v>
      </c>
      <c r="D49" s="738">
        <v>6668</v>
      </c>
      <c r="E49" s="738">
        <v>7262</v>
      </c>
      <c r="F49" s="738">
        <v>2899</v>
      </c>
      <c r="G49" s="738">
        <v>3660</v>
      </c>
      <c r="H49" s="738">
        <v>2535</v>
      </c>
      <c r="I49" s="738">
        <v>6059</v>
      </c>
      <c r="J49" s="738">
        <v>3935</v>
      </c>
      <c r="K49" s="738">
        <v>4889</v>
      </c>
    </row>
    <row r="50" spans="1:11" x14ac:dyDescent="0.2">
      <c r="A50" s="713">
        <v>1986</v>
      </c>
      <c r="B50" s="738">
        <v>6696</v>
      </c>
      <c r="C50" s="738">
        <v>5964</v>
      </c>
      <c r="D50" s="738">
        <v>6265</v>
      </c>
      <c r="E50" s="738">
        <v>6365</v>
      </c>
      <c r="F50" s="738">
        <v>2828</v>
      </c>
      <c r="G50" s="738">
        <v>3338</v>
      </c>
      <c r="H50" s="738">
        <v>2117</v>
      </c>
      <c r="I50" s="738">
        <v>5197</v>
      </c>
      <c r="J50" s="738">
        <v>3282</v>
      </c>
      <c r="K50" s="738">
        <v>4519</v>
      </c>
    </row>
    <row r="51" spans="1:11" x14ac:dyDescent="0.2">
      <c r="A51" s="713">
        <v>1987</v>
      </c>
      <c r="B51" s="738">
        <v>6702</v>
      </c>
      <c r="C51" s="738">
        <v>5971</v>
      </c>
      <c r="D51" s="738">
        <v>5915</v>
      </c>
      <c r="E51" s="738">
        <v>5832</v>
      </c>
      <c r="F51" s="738">
        <v>3073</v>
      </c>
      <c r="G51" s="738">
        <v>3499</v>
      </c>
      <c r="H51" s="738">
        <v>2338</v>
      </c>
      <c r="I51" s="738">
        <v>5432</v>
      </c>
      <c r="J51" s="738">
        <v>3459</v>
      </c>
      <c r="K51" s="738">
        <v>4533</v>
      </c>
    </row>
    <row r="52" spans="1:11" x14ac:dyDescent="0.2">
      <c r="A52" s="713">
        <v>1988</v>
      </c>
      <c r="B52" s="738">
        <v>6909</v>
      </c>
      <c r="C52" s="738">
        <v>6327</v>
      </c>
      <c r="D52" s="738">
        <v>6688</v>
      </c>
      <c r="E52" s="738">
        <v>6738</v>
      </c>
      <c r="F52" s="738">
        <v>3247</v>
      </c>
      <c r="G52" s="738">
        <v>3853</v>
      </c>
      <c r="H52" s="738">
        <v>2386</v>
      </c>
      <c r="I52" s="738">
        <v>5395</v>
      </c>
      <c r="J52" s="738">
        <v>3425</v>
      </c>
      <c r="K52" s="738">
        <v>4841</v>
      </c>
    </row>
    <row r="53" spans="1:11" x14ac:dyDescent="0.2">
      <c r="A53" s="713">
        <v>1989</v>
      </c>
      <c r="B53" s="738">
        <v>7050</v>
      </c>
      <c r="C53" s="738">
        <v>6383</v>
      </c>
      <c r="D53" s="738">
        <v>6941</v>
      </c>
      <c r="E53" s="738">
        <v>7099</v>
      </c>
      <c r="F53" s="738">
        <v>3050</v>
      </c>
      <c r="G53" s="738">
        <v>3743</v>
      </c>
      <c r="H53" s="738">
        <v>2469</v>
      </c>
      <c r="I53" s="738">
        <v>5363</v>
      </c>
      <c r="J53" s="738">
        <v>3500</v>
      </c>
      <c r="K53" s="738">
        <v>4895</v>
      </c>
    </row>
    <row r="54" spans="1:11" x14ac:dyDescent="0.2">
      <c r="A54" s="713">
        <v>1990</v>
      </c>
      <c r="B54" s="738">
        <v>5987</v>
      </c>
      <c r="C54" s="738">
        <v>5252</v>
      </c>
      <c r="D54" s="738">
        <v>5780</v>
      </c>
      <c r="E54" s="738">
        <v>6137</v>
      </c>
      <c r="F54" s="738">
        <v>2307</v>
      </c>
      <c r="G54" s="738">
        <v>2942</v>
      </c>
      <c r="H54" s="738">
        <v>1968</v>
      </c>
      <c r="I54" s="738">
        <v>5391</v>
      </c>
      <c r="J54" s="738">
        <v>3603</v>
      </c>
      <c r="K54" s="738">
        <v>4180</v>
      </c>
    </row>
    <row r="55" spans="1:11" x14ac:dyDescent="0.2">
      <c r="A55" s="713">
        <v>1991</v>
      </c>
      <c r="B55" s="738">
        <v>6087</v>
      </c>
      <c r="C55" s="738">
        <v>5423</v>
      </c>
      <c r="D55" s="738">
        <v>6011</v>
      </c>
      <c r="E55" s="738">
        <v>6429</v>
      </c>
      <c r="F55" s="738">
        <v>2576</v>
      </c>
      <c r="G55" s="738">
        <v>3225</v>
      </c>
      <c r="H55" s="738">
        <v>2195</v>
      </c>
      <c r="I55" s="738">
        <v>5446</v>
      </c>
      <c r="J55" s="738">
        <v>3545</v>
      </c>
      <c r="K55" s="738">
        <v>4347</v>
      </c>
    </row>
    <row r="56" spans="1:11" x14ac:dyDescent="0.2">
      <c r="A56" s="713">
        <v>1992</v>
      </c>
      <c r="B56" s="738">
        <v>6976</v>
      </c>
      <c r="C56" s="738">
        <v>6245</v>
      </c>
      <c r="D56" s="738">
        <v>6406</v>
      </c>
      <c r="E56" s="738">
        <v>6382</v>
      </c>
      <c r="F56" s="738">
        <v>2931</v>
      </c>
      <c r="G56" s="738">
        <v>3514</v>
      </c>
      <c r="H56" s="738">
        <v>2159</v>
      </c>
      <c r="I56" s="738">
        <v>5239</v>
      </c>
      <c r="J56" s="738">
        <v>3207</v>
      </c>
      <c r="K56" s="738">
        <v>4584</v>
      </c>
    </row>
    <row r="57" spans="1:11" x14ac:dyDescent="0.2">
      <c r="A57" s="713">
        <v>1993</v>
      </c>
      <c r="B57" s="738">
        <v>6845</v>
      </c>
      <c r="C57" s="738">
        <v>6214</v>
      </c>
      <c r="D57" s="738">
        <v>6755</v>
      </c>
      <c r="E57" s="738">
        <v>7280</v>
      </c>
      <c r="F57" s="738">
        <v>3044</v>
      </c>
      <c r="G57" s="738">
        <v>3786</v>
      </c>
      <c r="H57" s="738">
        <v>2501</v>
      </c>
      <c r="I57" s="738">
        <v>5679</v>
      </c>
      <c r="J57" s="738">
        <v>3519</v>
      </c>
      <c r="K57" s="738">
        <v>4837</v>
      </c>
    </row>
    <row r="58" spans="1:11" x14ac:dyDescent="0.2">
      <c r="A58" s="713">
        <v>1994</v>
      </c>
      <c r="B58" s="738">
        <v>6791</v>
      </c>
      <c r="C58" s="738">
        <v>6207</v>
      </c>
      <c r="D58" s="738">
        <v>6478</v>
      </c>
      <c r="E58" s="738">
        <v>6617</v>
      </c>
      <c r="F58" s="738">
        <v>2772</v>
      </c>
      <c r="G58" s="738">
        <v>3420</v>
      </c>
      <c r="H58" s="738">
        <v>2112</v>
      </c>
      <c r="I58" s="738">
        <v>5148</v>
      </c>
      <c r="J58" s="738">
        <v>3636</v>
      </c>
      <c r="K58" s="738">
        <v>4609</v>
      </c>
    </row>
    <row r="59" spans="1:11" x14ac:dyDescent="0.2">
      <c r="A59" s="713">
        <v>1995</v>
      </c>
      <c r="B59" s="738">
        <v>6684</v>
      </c>
      <c r="C59" s="738">
        <v>6093</v>
      </c>
      <c r="D59" s="738">
        <v>6740</v>
      </c>
      <c r="E59" s="738">
        <v>6911</v>
      </c>
      <c r="F59" s="738">
        <v>2988</v>
      </c>
      <c r="G59" s="738">
        <v>3648</v>
      </c>
      <c r="H59" s="738">
        <v>2147</v>
      </c>
      <c r="I59" s="738">
        <v>5101</v>
      </c>
      <c r="J59" s="738">
        <v>3269</v>
      </c>
      <c r="K59" s="738">
        <v>4640</v>
      </c>
    </row>
    <row r="60" spans="1:11" x14ac:dyDescent="0.2">
      <c r="A60" s="713">
        <v>1996</v>
      </c>
      <c r="B60" s="738">
        <v>6772</v>
      </c>
      <c r="C60" s="738">
        <v>6264</v>
      </c>
      <c r="D60" s="738">
        <v>6998</v>
      </c>
      <c r="E60" s="738">
        <v>7440</v>
      </c>
      <c r="F60" s="738">
        <v>3109</v>
      </c>
      <c r="G60" s="738">
        <v>3791</v>
      </c>
      <c r="H60" s="738">
        <v>2278</v>
      </c>
      <c r="I60" s="738">
        <v>5132</v>
      </c>
      <c r="J60" s="738">
        <v>3349</v>
      </c>
      <c r="K60" s="738">
        <v>4801</v>
      </c>
    </row>
    <row r="61" spans="1:11" x14ac:dyDescent="0.2">
      <c r="A61" s="713">
        <v>1997</v>
      </c>
      <c r="B61" s="738">
        <v>6768</v>
      </c>
      <c r="C61" s="738">
        <v>6090</v>
      </c>
      <c r="D61" s="738">
        <v>6672</v>
      </c>
      <c r="E61" s="738">
        <v>6847</v>
      </c>
      <c r="F61" s="738">
        <v>2839</v>
      </c>
      <c r="G61" s="738">
        <v>3663</v>
      </c>
      <c r="H61" s="738">
        <v>2418</v>
      </c>
      <c r="I61" s="738">
        <v>5309</v>
      </c>
      <c r="J61" s="738">
        <v>3263</v>
      </c>
      <c r="K61" s="738">
        <v>4629</v>
      </c>
    </row>
    <row r="62" spans="1:11" x14ac:dyDescent="0.2">
      <c r="A62" s="713">
        <v>1998</v>
      </c>
      <c r="B62" s="738">
        <v>5781</v>
      </c>
      <c r="C62" s="738">
        <v>5051</v>
      </c>
      <c r="D62" s="738">
        <v>5316</v>
      </c>
      <c r="E62" s="738">
        <v>5829</v>
      </c>
      <c r="F62" s="738">
        <v>2410</v>
      </c>
      <c r="G62" s="738">
        <v>3017</v>
      </c>
      <c r="H62" s="738">
        <v>1997</v>
      </c>
      <c r="I62" s="738">
        <v>5212</v>
      </c>
      <c r="J62" s="738">
        <v>3803</v>
      </c>
      <c r="K62" s="738">
        <v>4051</v>
      </c>
    </row>
    <row r="63" spans="1:11" x14ac:dyDescent="0.2">
      <c r="A63" s="713">
        <v>1999</v>
      </c>
      <c r="B63" s="738">
        <v>6062</v>
      </c>
      <c r="C63" s="738">
        <v>5590</v>
      </c>
      <c r="D63" s="738">
        <v>5990</v>
      </c>
      <c r="E63" s="738">
        <v>5987</v>
      </c>
      <c r="F63" s="738">
        <v>2618</v>
      </c>
      <c r="G63" s="738">
        <v>3148</v>
      </c>
      <c r="H63" s="738">
        <v>1802</v>
      </c>
      <c r="I63" s="738">
        <v>4891</v>
      </c>
      <c r="J63" s="738">
        <v>3629</v>
      </c>
      <c r="K63" s="738">
        <v>4232</v>
      </c>
    </row>
    <row r="64" spans="1:11" x14ac:dyDescent="0.2">
      <c r="A64" s="713">
        <v>2000</v>
      </c>
      <c r="B64" s="738">
        <v>6625</v>
      </c>
      <c r="C64" s="738">
        <v>5999</v>
      </c>
      <c r="D64" s="738">
        <v>6315</v>
      </c>
      <c r="E64" s="738">
        <v>6500</v>
      </c>
      <c r="F64" s="738">
        <v>2905</v>
      </c>
      <c r="G64" s="738">
        <v>3551</v>
      </c>
      <c r="H64" s="738">
        <v>2153</v>
      </c>
      <c r="I64" s="738">
        <v>4971</v>
      </c>
      <c r="J64" s="738">
        <v>3460</v>
      </c>
      <c r="K64" s="738">
        <v>4494</v>
      </c>
    </row>
    <row r="65" spans="1:11" x14ac:dyDescent="0.2">
      <c r="A65" s="713">
        <v>2001</v>
      </c>
      <c r="B65" s="738">
        <v>6202</v>
      </c>
      <c r="C65" s="738">
        <v>5541</v>
      </c>
      <c r="D65" s="738">
        <v>5844</v>
      </c>
      <c r="E65" s="738">
        <v>6221</v>
      </c>
      <c r="F65" s="738">
        <v>2604</v>
      </c>
      <c r="G65" s="738">
        <v>3327</v>
      </c>
      <c r="H65" s="738">
        <v>2162</v>
      </c>
      <c r="I65" s="738">
        <v>5004</v>
      </c>
      <c r="J65" s="738">
        <v>3545</v>
      </c>
      <c r="K65" s="738">
        <v>4257</v>
      </c>
    </row>
    <row r="66" spans="1:11" x14ac:dyDescent="0.2">
      <c r="A66" s="713">
        <v>2002</v>
      </c>
      <c r="B66" s="738">
        <v>6234</v>
      </c>
      <c r="C66" s="738">
        <v>5550</v>
      </c>
      <c r="D66" s="738">
        <v>6128</v>
      </c>
      <c r="E66" s="738">
        <v>6485</v>
      </c>
      <c r="F66" s="738">
        <v>2664</v>
      </c>
      <c r="G66" s="738">
        <v>3443</v>
      </c>
      <c r="H66" s="738">
        <v>2292</v>
      </c>
      <c r="I66" s="738">
        <v>5197</v>
      </c>
      <c r="J66" s="738">
        <v>3510</v>
      </c>
      <c r="K66" s="738">
        <v>4356</v>
      </c>
    </row>
    <row r="67" spans="1:11" x14ac:dyDescent="0.2">
      <c r="A67" s="713">
        <v>2003</v>
      </c>
      <c r="B67" s="738">
        <v>6975</v>
      </c>
      <c r="C67" s="738">
        <v>6258</v>
      </c>
      <c r="D67" s="738">
        <v>6536</v>
      </c>
      <c r="E67" s="738">
        <v>6593</v>
      </c>
      <c r="F67" s="738">
        <v>2884</v>
      </c>
      <c r="G67" s="738">
        <v>3559</v>
      </c>
      <c r="H67" s="738">
        <v>2205</v>
      </c>
      <c r="I67" s="738">
        <v>4817</v>
      </c>
      <c r="J67" s="738">
        <v>3355</v>
      </c>
      <c r="K67" s="738">
        <v>4544</v>
      </c>
    </row>
    <row r="68" spans="1:11" x14ac:dyDescent="0.2">
      <c r="A68" s="713">
        <v>2004</v>
      </c>
      <c r="B68" s="738">
        <v>6709</v>
      </c>
      <c r="C68" s="738">
        <v>5892</v>
      </c>
      <c r="D68" s="738">
        <v>6178</v>
      </c>
      <c r="E68" s="738">
        <v>6329</v>
      </c>
      <c r="F68" s="738">
        <v>2715</v>
      </c>
      <c r="G68" s="738">
        <v>3291</v>
      </c>
      <c r="H68" s="738">
        <v>2041</v>
      </c>
      <c r="I68" s="738">
        <v>5010</v>
      </c>
      <c r="J68" s="738">
        <v>3346</v>
      </c>
      <c r="K68" s="738">
        <v>4344</v>
      </c>
    </row>
    <row r="69" spans="1:11" x14ac:dyDescent="0.2">
      <c r="A69" s="713">
        <v>2005</v>
      </c>
      <c r="B69" s="738">
        <v>6644</v>
      </c>
      <c r="C69" s="738">
        <v>5950</v>
      </c>
      <c r="D69" s="738">
        <v>6222</v>
      </c>
      <c r="E69" s="738">
        <v>6213</v>
      </c>
      <c r="F69" s="738">
        <v>2775</v>
      </c>
      <c r="G69" s="738">
        <v>3380</v>
      </c>
      <c r="H69" s="738">
        <v>1985</v>
      </c>
      <c r="I69" s="738">
        <v>4896</v>
      </c>
      <c r="J69" s="738">
        <v>3377</v>
      </c>
      <c r="K69" s="738">
        <v>4348</v>
      </c>
    </row>
    <row r="70" spans="1:11" x14ac:dyDescent="0.2">
      <c r="A70" s="713">
        <v>2006</v>
      </c>
      <c r="B70" s="738">
        <v>5885</v>
      </c>
      <c r="C70" s="738">
        <v>5211</v>
      </c>
      <c r="D70" s="738">
        <v>5703</v>
      </c>
      <c r="E70" s="738">
        <v>5821</v>
      </c>
      <c r="F70" s="738">
        <v>2475</v>
      </c>
      <c r="G70" s="738">
        <v>3211</v>
      </c>
      <c r="H70" s="738">
        <v>1802</v>
      </c>
      <c r="I70" s="738">
        <v>4915</v>
      </c>
      <c r="J70" s="738">
        <v>3557</v>
      </c>
      <c r="K70" s="738">
        <v>4040</v>
      </c>
    </row>
    <row r="71" spans="1:11" x14ac:dyDescent="0.2">
      <c r="A71" s="713">
        <v>2007</v>
      </c>
      <c r="B71" s="738">
        <v>6537</v>
      </c>
      <c r="C71" s="738">
        <v>5756</v>
      </c>
      <c r="D71" s="738">
        <v>6074</v>
      </c>
      <c r="E71" s="738">
        <v>6384</v>
      </c>
      <c r="F71" s="738">
        <v>2525</v>
      </c>
      <c r="G71" s="738">
        <v>3187</v>
      </c>
      <c r="H71" s="738">
        <v>2105</v>
      </c>
      <c r="I71" s="738">
        <v>4939</v>
      </c>
      <c r="J71" s="738">
        <v>3506</v>
      </c>
      <c r="K71" s="738">
        <v>4268</v>
      </c>
    </row>
    <row r="72" spans="1:11" x14ac:dyDescent="0.2">
      <c r="A72" s="713">
        <v>2008</v>
      </c>
      <c r="B72" s="738">
        <v>6434</v>
      </c>
      <c r="C72" s="738">
        <v>5782</v>
      </c>
      <c r="D72" s="738">
        <v>6677</v>
      </c>
      <c r="E72" s="738">
        <v>7118</v>
      </c>
      <c r="F72" s="738">
        <v>2712</v>
      </c>
      <c r="G72" s="738">
        <v>3600</v>
      </c>
      <c r="H72" s="738">
        <v>2125</v>
      </c>
      <c r="I72" s="738">
        <v>5233</v>
      </c>
      <c r="J72" s="738">
        <v>3566</v>
      </c>
      <c r="K72" s="738">
        <v>4494</v>
      </c>
    </row>
    <row r="73" spans="1:11" x14ac:dyDescent="0.2">
      <c r="A73" s="713">
        <v>2009</v>
      </c>
      <c r="B73" s="738">
        <v>6644</v>
      </c>
      <c r="C73" s="738">
        <v>5922</v>
      </c>
      <c r="D73" s="738">
        <v>6512</v>
      </c>
      <c r="E73" s="738">
        <v>6841</v>
      </c>
      <c r="F73" s="738">
        <v>2812</v>
      </c>
      <c r="G73" s="738">
        <v>3536</v>
      </c>
      <c r="H73" s="738">
        <v>2152</v>
      </c>
      <c r="I73" s="738">
        <v>5139</v>
      </c>
      <c r="J73" s="738">
        <v>3538</v>
      </c>
      <c r="K73" s="738">
        <v>4481</v>
      </c>
    </row>
    <row r="74" spans="1:11" x14ac:dyDescent="0.2">
      <c r="A74" s="713">
        <v>2010</v>
      </c>
      <c r="B74" s="738">
        <v>5934</v>
      </c>
      <c r="C74" s="738">
        <v>5553</v>
      </c>
      <c r="D74" s="738">
        <v>6185</v>
      </c>
      <c r="E74" s="738">
        <v>6565</v>
      </c>
      <c r="F74" s="738">
        <v>3167</v>
      </c>
      <c r="G74" s="738">
        <v>3948</v>
      </c>
      <c r="H74" s="738">
        <v>2449</v>
      </c>
      <c r="I74" s="738">
        <v>5082</v>
      </c>
      <c r="J74" s="738">
        <v>3624</v>
      </c>
      <c r="K74" s="738">
        <v>4463</v>
      </c>
    </row>
    <row r="75" spans="1:11" x14ac:dyDescent="0.2">
      <c r="A75" s="713">
        <v>2011</v>
      </c>
      <c r="B75" s="738">
        <v>6114</v>
      </c>
      <c r="C75" s="738">
        <v>5483</v>
      </c>
      <c r="D75" s="738">
        <v>6172</v>
      </c>
      <c r="E75" s="738">
        <v>6565</v>
      </c>
      <c r="F75" s="738">
        <v>2565</v>
      </c>
      <c r="G75" s="738">
        <v>3343</v>
      </c>
      <c r="H75" s="738">
        <v>2114</v>
      </c>
      <c r="I75" s="738">
        <v>5322</v>
      </c>
      <c r="J75" s="738">
        <v>3818</v>
      </c>
      <c r="K75" s="738">
        <v>4312</v>
      </c>
    </row>
    <row r="76" spans="1:11" x14ac:dyDescent="0.2">
      <c r="A76" s="713">
        <v>2012</v>
      </c>
      <c r="B76" s="738">
        <v>5561</v>
      </c>
      <c r="C76" s="738">
        <v>4970</v>
      </c>
      <c r="D76" s="738">
        <v>5356</v>
      </c>
      <c r="E76" s="738">
        <v>5515</v>
      </c>
      <c r="F76" s="738">
        <v>2306</v>
      </c>
      <c r="G76" s="738">
        <v>2876</v>
      </c>
      <c r="H76" s="738">
        <v>1650</v>
      </c>
      <c r="I76" s="738">
        <v>4574</v>
      </c>
      <c r="J76" s="738">
        <v>3411</v>
      </c>
      <c r="K76" s="738">
        <v>3769</v>
      </c>
    </row>
    <row r="77" spans="1:11" x14ac:dyDescent="0.2">
      <c r="A77" s="713">
        <v>2013</v>
      </c>
      <c r="B77" s="738">
        <v>6426</v>
      </c>
      <c r="C77" s="738">
        <v>5838</v>
      </c>
      <c r="D77" s="738">
        <v>6621</v>
      </c>
      <c r="E77" s="738">
        <v>7135</v>
      </c>
      <c r="F77" s="738">
        <v>2736</v>
      </c>
      <c r="G77" s="738">
        <v>3648</v>
      </c>
      <c r="H77" s="738">
        <v>2326</v>
      </c>
      <c r="I77" s="738">
        <v>5273</v>
      </c>
      <c r="J77" s="738">
        <v>3362</v>
      </c>
      <c r="K77" s="738">
        <v>4465</v>
      </c>
    </row>
    <row r="78" spans="1:11" x14ac:dyDescent="0.2">
      <c r="A78" s="713">
        <v>2014</v>
      </c>
      <c r="B78" s="738">
        <v>6675</v>
      </c>
      <c r="C78" s="738">
        <v>6203</v>
      </c>
      <c r="D78" s="738">
        <v>7194</v>
      </c>
      <c r="E78" s="738">
        <v>7304</v>
      </c>
      <c r="F78" s="738">
        <v>2951</v>
      </c>
      <c r="G78" s="738">
        <v>3932</v>
      </c>
      <c r="H78" s="738">
        <v>2422</v>
      </c>
      <c r="I78" s="738">
        <v>4744</v>
      </c>
      <c r="J78" s="738">
        <v>2774</v>
      </c>
      <c r="K78" s="738">
        <v>4550</v>
      </c>
    </row>
    <row r="79" spans="1:11" x14ac:dyDescent="0.2">
      <c r="A79" s="713">
        <v>2015</v>
      </c>
      <c r="B79">
        <v>6521</v>
      </c>
      <c r="C79">
        <v>5777</v>
      </c>
      <c r="D79">
        <v>6165</v>
      </c>
      <c r="E79">
        <v>6088</v>
      </c>
      <c r="F79">
        <v>2487</v>
      </c>
      <c r="G79">
        <v>3222</v>
      </c>
      <c r="H79">
        <v>2087</v>
      </c>
      <c r="I79">
        <v>4602</v>
      </c>
      <c r="J79">
        <v>2898</v>
      </c>
      <c r="K79">
        <v>4087</v>
      </c>
    </row>
    <row r="80" spans="1:11" x14ac:dyDescent="0.2">
      <c r="A80" s="713">
        <v>2016</v>
      </c>
      <c r="B80">
        <v>5929</v>
      </c>
      <c r="C80">
        <v>5353</v>
      </c>
      <c r="D80">
        <v>5701</v>
      </c>
      <c r="E80">
        <v>5786</v>
      </c>
      <c r="F80">
        <v>2456</v>
      </c>
      <c r="G80">
        <v>3094</v>
      </c>
      <c r="H80">
        <v>1752</v>
      </c>
      <c r="I80">
        <v>4619</v>
      </c>
      <c r="J80">
        <v>3031</v>
      </c>
      <c r="K80">
        <v>3878</v>
      </c>
    </row>
    <row r="81" spans="1:11" x14ac:dyDescent="0.2">
      <c r="A81" s="713">
        <v>2017</v>
      </c>
      <c r="B81">
        <v>6038</v>
      </c>
      <c r="C81">
        <v>5332</v>
      </c>
      <c r="D81">
        <v>5684</v>
      </c>
      <c r="E81">
        <v>5997</v>
      </c>
      <c r="F81">
        <v>2231</v>
      </c>
      <c r="G81">
        <v>2835</v>
      </c>
      <c r="H81">
        <v>1582</v>
      </c>
      <c r="I81">
        <v>4568</v>
      </c>
      <c r="J81">
        <v>3187</v>
      </c>
      <c r="K81">
        <v>3828</v>
      </c>
    </row>
    <row r="82" spans="1:11" x14ac:dyDescent="0.2">
      <c r="A82" s="713">
        <v>2018</v>
      </c>
      <c r="B82">
        <v>6322</v>
      </c>
      <c r="C82">
        <v>5780</v>
      </c>
      <c r="D82">
        <v>6434</v>
      </c>
      <c r="E82">
        <v>6969</v>
      </c>
      <c r="F82">
        <v>2630</v>
      </c>
      <c r="G82">
        <v>3484</v>
      </c>
      <c r="H82">
        <v>2248</v>
      </c>
      <c r="I82">
        <v>4800</v>
      </c>
      <c r="J82">
        <v>3168</v>
      </c>
      <c r="K82">
        <v>4278</v>
      </c>
    </row>
    <row r="84" spans="1:11" x14ac:dyDescent="0.2">
      <c r="A84" s="733" t="s">
        <v>1588</v>
      </c>
    </row>
    <row r="85" spans="1:11" x14ac:dyDescent="0.2">
      <c r="A85" s="732" t="s">
        <v>1589</v>
      </c>
      <c r="B85">
        <f t="shared" ref="B85:K85" si="0">AVERAGE(B25:B54)</f>
        <v>6837.6</v>
      </c>
      <c r="C85" s="94">
        <f t="shared" si="0"/>
        <v>6239.7</v>
      </c>
      <c r="D85" s="94">
        <f t="shared" si="0"/>
        <v>6659.6333333333332</v>
      </c>
      <c r="E85" s="94">
        <f t="shared" si="0"/>
        <v>6851.4</v>
      </c>
      <c r="F85" s="94">
        <f t="shared" si="0"/>
        <v>3258.6666666666665</v>
      </c>
      <c r="G85" s="94">
        <f t="shared" si="0"/>
        <v>3702.2</v>
      </c>
      <c r="H85" s="94">
        <f t="shared" si="0"/>
        <v>2432.8666666666668</v>
      </c>
      <c r="I85" s="94">
        <f t="shared" si="0"/>
        <v>5871.4</v>
      </c>
      <c r="J85" s="94">
        <f t="shared" si="0"/>
        <v>3721.6333333333332</v>
      </c>
      <c r="K85" s="94">
        <f t="shared" si="0"/>
        <v>5015.3</v>
      </c>
    </row>
    <row r="86" spans="1:11" x14ac:dyDescent="0.2">
      <c r="A86" s="732" t="s">
        <v>1590</v>
      </c>
      <c r="B86">
        <f t="shared" ref="B86:K86" si="1">AVERAGE(B45:B74)</f>
        <v>6547.6</v>
      </c>
      <c r="C86" s="94">
        <f t="shared" si="1"/>
        <v>5900.7666666666664</v>
      </c>
      <c r="D86" s="94">
        <f t="shared" si="1"/>
        <v>6348.8</v>
      </c>
      <c r="E86" s="94">
        <f t="shared" si="1"/>
        <v>6581.4666666666662</v>
      </c>
      <c r="F86" s="94">
        <f t="shared" si="1"/>
        <v>2852.1</v>
      </c>
      <c r="G86" s="94">
        <f t="shared" si="1"/>
        <v>3502.1</v>
      </c>
      <c r="H86" s="94">
        <f t="shared" si="1"/>
        <v>2216.6</v>
      </c>
      <c r="I86" s="94">
        <f t="shared" si="1"/>
        <v>5275.7333333333336</v>
      </c>
      <c r="J86" s="94">
        <f t="shared" si="1"/>
        <v>3513.3666666666668</v>
      </c>
      <c r="K86" s="94">
        <f t="shared" si="1"/>
        <v>4538.333333333333</v>
      </c>
    </row>
  </sheetData>
  <pageMargins left="0.75" right="0.75" top="1" bottom="1" header="0.5" footer="0.5"/>
  <pageSetup orientation="portrait" horizontalDpi="300" verticalDpi="30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5"/>
  <dimension ref="A1:K34"/>
  <sheetViews>
    <sheetView workbookViewId="0">
      <selection activeCell="H11" sqref="H11"/>
    </sheetView>
  </sheetViews>
  <sheetFormatPr defaultRowHeight="12.75" x14ac:dyDescent="0.2"/>
  <cols>
    <col min="4" max="4" width="11" customWidth="1"/>
    <col min="5" max="5" width="12.28515625" customWidth="1"/>
    <col min="6" max="6" width="10.28515625" customWidth="1"/>
    <col min="7" max="7" width="11.5703125" bestFit="1" customWidth="1"/>
    <col min="8" max="8" width="10.5703125" bestFit="1" customWidth="1"/>
    <col min="9" max="9" width="11.5703125" bestFit="1" customWidth="1"/>
    <col min="10" max="10" width="10.5703125" customWidth="1"/>
    <col min="11" max="11" width="9.85546875" customWidth="1"/>
  </cols>
  <sheetData>
    <row r="1" spans="1:11" x14ac:dyDescent="0.2">
      <c r="A1" s="346" t="s">
        <v>703</v>
      </c>
    </row>
    <row r="2" spans="1:11" x14ac:dyDescent="0.2">
      <c r="A2" s="346" t="s">
        <v>704</v>
      </c>
    </row>
    <row r="3" spans="1:11" x14ac:dyDescent="0.2">
      <c r="A3" s="346" t="s">
        <v>705</v>
      </c>
    </row>
    <row r="5" spans="1:11" x14ac:dyDescent="0.2">
      <c r="B5" s="346" t="s">
        <v>34</v>
      </c>
    </row>
    <row r="6" spans="1:11" x14ac:dyDescent="0.2">
      <c r="C6" s="346" t="s">
        <v>706</v>
      </c>
      <c r="E6" s="346" t="s">
        <v>22</v>
      </c>
      <c r="F6" s="346" t="s">
        <v>23</v>
      </c>
      <c r="G6" s="346" t="s">
        <v>707</v>
      </c>
      <c r="H6" s="346" t="s">
        <v>25</v>
      </c>
      <c r="I6" s="346" t="s">
        <v>708</v>
      </c>
      <c r="J6" s="346" t="s">
        <v>712</v>
      </c>
      <c r="K6" s="346" t="s">
        <v>714</v>
      </c>
    </row>
    <row r="7" spans="1:11" x14ac:dyDescent="0.2">
      <c r="D7">
        <v>2008</v>
      </c>
      <c r="E7" s="9">
        <f>Northeast!D235</f>
        <v>609.024</v>
      </c>
      <c r="F7" s="9">
        <f>Midwest!D235</f>
        <v>1003.768</v>
      </c>
      <c r="G7" s="9">
        <f>South!D235</f>
        <v>2255.9389999999999</v>
      </c>
      <c r="H7" s="9">
        <f>West!D235</f>
        <v>842.08799999999997</v>
      </c>
      <c r="I7" s="9">
        <f>SUM(E7:H7)</f>
        <v>4710.8189999999995</v>
      </c>
      <c r="J7" s="9"/>
    </row>
    <row r="8" spans="1:11" x14ac:dyDescent="0.2">
      <c r="D8">
        <v>2009</v>
      </c>
      <c r="E8" s="9">
        <f>Northeast!D236</f>
        <v>596.68200000000002</v>
      </c>
      <c r="F8" s="9">
        <f>Midwest!D236</f>
        <v>969.92100000000005</v>
      </c>
      <c r="G8" s="9">
        <f>South!D236</f>
        <v>2254.0940000000001</v>
      </c>
      <c r="H8" s="9">
        <f>West!D236</f>
        <v>835.85900000000004</v>
      </c>
      <c r="I8" s="9">
        <f>SUM(E8:H8)</f>
        <v>4656.5560000000005</v>
      </c>
      <c r="J8" s="9">
        <f>AER10_table2.1b!$R$69</f>
        <v>4655587</v>
      </c>
    </row>
    <row r="9" spans="1:11" x14ac:dyDescent="0.2">
      <c r="D9" s="346" t="s">
        <v>711</v>
      </c>
      <c r="E9" s="9">
        <f>E16</f>
        <v>631.503469</v>
      </c>
      <c r="F9" s="9">
        <f>F16</f>
        <v>1033.42445</v>
      </c>
      <c r="G9" s="9">
        <f>G16</f>
        <v>2450.8465999999999</v>
      </c>
      <c r="H9" s="9">
        <f>H16</f>
        <v>816.98252000000002</v>
      </c>
      <c r="I9" s="9">
        <f>SUM(E9:H9)</f>
        <v>4932.7570390000001</v>
      </c>
      <c r="J9" s="9">
        <f>AER10_table2.1b!$R$70</f>
        <v>4949986</v>
      </c>
      <c r="K9">
        <f>J9/I9*0.001</f>
        <v>1.0034927649717555</v>
      </c>
    </row>
    <row r="10" spans="1:11" x14ac:dyDescent="0.2">
      <c r="D10" s="346" t="s">
        <v>713</v>
      </c>
      <c r="E10" s="347">
        <f>E9*$K$9</f>
        <v>633.70916219606534</v>
      </c>
      <c r="F10" s="347">
        <f>F9*$K$9</f>
        <v>1037.0339587199157</v>
      </c>
      <c r="G10" s="347">
        <f>G9*$K$9</f>
        <v>2459.4068311556262</v>
      </c>
      <c r="H10" s="347">
        <f>H9*$K$9</f>
        <v>819.83604792839265</v>
      </c>
      <c r="I10" s="9">
        <f>SUM(E10:H10)</f>
        <v>4949.9859999999999</v>
      </c>
      <c r="J10" s="9"/>
    </row>
    <row r="14" spans="1:11" x14ac:dyDescent="0.2">
      <c r="C14" s="346" t="s">
        <v>709</v>
      </c>
      <c r="D14">
        <v>2008</v>
      </c>
      <c r="E14" s="348">
        <v>609.02275999999995</v>
      </c>
      <c r="F14" s="348">
        <v>1003.36493</v>
      </c>
      <c r="G14" s="348">
        <v>2254.0218</v>
      </c>
      <c r="H14" s="348">
        <v>842.08599000000004</v>
      </c>
      <c r="I14" s="9">
        <f>SUM(E14:H14)</f>
        <v>4708.4954799999996</v>
      </c>
    </row>
    <row r="15" spans="1:11" x14ac:dyDescent="0.2">
      <c r="D15">
        <v>2009</v>
      </c>
      <c r="E15" s="348">
        <v>596.68272300000001</v>
      </c>
      <c r="F15" s="348">
        <v>969.92093899999998</v>
      </c>
      <c r="G15" s="348">
        <v>2253.2334999999998</v>
      </c>
      <c r="H15" s="348">
        <v>835.74955</v>
      </c>
      <c r="I15" s="9">
        <f>SUM(E15:H15)</f>
        <v>4655.5867120000003</v>
      </c>
    </row>
    <row r="16" spans="1:11" x14ac:dyDescent="0.2">
      <c r="D16">
        <v>2010</v>
      </c>
      <c r="E16" s="348">
        <v>631.503469</v>
      </c>
      <c r="F16" s="348">
        <v>1033.42445</v>
      </c>
      <c r="G16" s="348">
        <v>2450.8465999999999</v>
      </c>
      <c r="H16" s="348">
        <v>816.98252000000002</v>
      </c>
      <c r="I16" s="9"/>
    </row>
    <row r="18" spans="2:11" x14ac:dyDescent="0.2">
      <c r="D18" s="346" t="s">
        <v>710</v>
      </c>
    </row>
    <row r="21" spans="2:11" x14ac:dyDescent="0.2">
      <c r="B21" s="346" t="s">
        <v>79</v>
      </c>
    </row>
    <row r="22" spans="2:11" x14ac:dyDescent="0.2">
      <c r="C22" s="346" t="s">
        <v>706</v>
      </c>
      <c r="E22" s="346" t="s">
        <v>22</v>
      </c>
      <c r="F22" s="346" t="s">
        <v>23</v>
      </c>
      <c r="G22" s="346" t="s">
        <v>707</v>
      </c>
      <c r="H22" s="346" t="s">
        <v>25</v>
      </c>
      <c r="I22" s="346" t="s">
        <v>708</v>
      </c>
      <c r="J22" s="346" t="s">
        <v>712</v>
      </c>
      <c r="K22" s="346" t="s">
        <v>714</v>
      </c>
    </row>
    <row r="23" spans="2:11" x14ac:dyDescent="0.2">
      <c r="D23">
        <v>2008</v>
      </c>
      <c r="E23" s="9">
        <f>Northeast!D317</f>
        <v>1882.8920000000001</v>
      </c>
      <c r="F23" s="9">
        <f>Midwest!D317</f>
        <v>2345.0239999999999</v>
      </c>
      <c r="G23" s="9">
        <f>South!D318</f>
        <v>1367.712</v>
      </c>
      <c r="H23" s="9">
        <f>West!D318</f>
        <v>1282.9950000000001</v>
      </c>
      <c r="I23" s="9">
        <f>SUM(E23:H23)</f>
        <v>6878.6230000000005</v>
      </c>
      <c r="J23" s="38"/>
    </row>
    <row r="24" spans="2:11" x14ac:dyDescent="0.2">
      <c r="D24">
        <v>2009</v>
      </c>
      <c r="E24" s="9">
        <f>Northeast!D318</f>
        <v>1775.8310000000001</v>
      </c>
      <c r="F24" s="9">
        <f>Midwest!D318</f>
        <v>2217.3319999999999</v>
      </c>
      <c r="G24" s="9">
        <f>South!D319</f>
        <v>1380.92</v>
      </c>
      <c r="H24" s="9">
        <f>West!D319</f>
        <v>1259.626</v>
      </c>
      <c r="I24" s="9">
        <f>SUM(E24:H24)</f>
        <v>6633.7090000000007</v>
      </c>
      <c r="J24" s="38">
        <f>AER10_table2.1b!P69</f>
        <v>6618673</v>
      </c>
    </row>
    <row r="25" spans="2:11" x14ac:dyDescent="0.2">
      <c r="D25" s="346" t="s">
        <v>711</v>
      </c>
      <c r="E25" s="9">
        <f>E32/E31*E24</f>
        <v>1778.0819286809462</v>
      </c>
      <c r="F25" s="9">
        <f>F32/F31*F24</f>
        <v>2200.5208648765961</v>
      </c>
      <c r="G25" s="9">
        <f>G32/G31*G24</f>
        <v>1577.8061095792684</v>
      </c>
      <c r="H25" s="9">
        <f>H32/H31*H24</f>
        <v>1303.8568409019974</v>
      </c>
      <c r="I25" s="9">
        <f>SUM(E25:H25)</f>
        <v>6860.2657440388075</v>
      </c>
      <c r="J25" s="38">
        <f>AER10_table2.1b!P70</f>
        <v>6841442</v>
      </c>
      <c r="K25">
        <f>J25/I25*0.001</f>
        <v>0.99725612028146804</v>
      </c>
    </row>
    <row r="26" spans="2:11" x14ac:dyDescent="0.2">
      <c r="D26" s="346" t="s">
        <v>713</v>
      </c>
      <c r="E26" s="347">
        <f>E25*$K$25</f>
        <v>1773.2030857389504</v>
      </c>
      <c r="F26" s="347">
        <f>F25*$K$25</f>
        <v>2194.4829003052546</v>
      </c>
      <c r="G26" s="347">
        <f>G25*$K$25</f>
        <v>1573.4767993954181</v>
      </c>
      <c r="H26" s="347">
        <f>H25*$K$25</f>
        <v>1300.2792145603773</v>
      </c>
      <c r="I26" s="9">
        <f>SUM(E26:H26)</f>
        <v>6841.442</v>
      </c>
    </row>
    <row r="30" spans="2:11" x14ac:dyDescent="0.2">
      <c r="C30" s="346" t="s">
        <v>709</v>
      </c>
      <c r="D30">
        <v>2008</v>
      </c>
      <c r="E30" s="348">
        <v>1080.00856</v>
      </c>
      <c r="F30" s="348">
        <v>1930.43424</v>
      </c>
      <c r="G30" s="348">
        <v>983.92192000000011</v>
      </c>
      <c r="H30" s="348">
        <v>1044.6775</v>
      </c>
      <c r="I30" s="9">
        <v>5039.0422200000003</v>
      </c>
    </row>
    <row r="31" spans="2:11" x14ac:dyDescent="0.2">
      <c r="D31">
        <v>2009</v>
      </c>
      <c r="E31" s="348">
        <v>1097.0107700000001</v>
      </c>
      <c r="F31" s="348">
        <v>1831.98478</v>
      </c>
      <c r="G31" s="348">
        <v>973.10176999999999</v>
      </c>
      <c r="H31" s="348">
        <v>1019.7257500000001</v>
      </c>
      <c r="I31" s="9">
        <v>4921.8230700000004</v>
      </c>
    </row>
    <row r="32" spans="2:11" x14ac:dyDescent="0.2">
      <c r="D32">
        <v>2010</v>
      </c>
      <c r="E32" s="348">
        <v>1098.4012700000001</v>
      </c>
      <c r="F32" s="348">
        <v>1818.0952300000001</v>
      </c>
      <c r="G32" s="348">
        <v>1111.84277</v>
      </c>
      <c r="H32" s="348">
        <v>1055.5326700000001</v>
      </c>
      <c r="I32" s="9">
        <v>5083.8719400000009</v>
      </c>
    </row>
    <row r="34" spans="4:4" x14ac:dyDescent="0.2">
      <c r="D34" s="346" t="s">
        <v>715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1"/>
  <dimension ref="A1:U186"/>
  <sheetViews>
    <sheetView topLeftCell="A130" workbookViewId="0">
      <selection activeCell="I153" sqref="I153"/>
    </sheetView>
  </sheetViews>
  <sheetFormatPr defaultRowHeight="12.75" x14ac:dyDescent="0.2"/>
  <cols>
    <col min="11" max="11" width="11.28515625" customWidth="1"/>
    <col min="12" max="12" width="15" customWidth="1"/>
    <col min="13" max="13" width="12.5703125" customWidth="1"/>
    <col min="14" max="14" width="10.5703125" customWidth="1"/>
    <col min="15" max="15" width="9.5703125" bestFit="1" customWidth="1"/>
    <col min="17" max="17" width="10.5703125" bestFit="1" customWidth="1"/>
    <col min="19" max="19" width="10.28515625" customWidth="1"/>
    <col min="20" max="20" width="11.140625" customWidth="1"/>
    <col min="21" max="21" width="12.42578125" customWidth="1"/>
  </cols>
  <sheetData>
    <row r="1" spans="1:15" x14ac:dyDescent="0.2">
      <c r="A1" t="s">
        <v>427</v>
      </c>
    </row>
    <row r="2" spans="1:15" x14ac:dyDescent="0.2">
      <c r="A2" t="s">
        <v>428</v>
      </c>
    </row>
    <row r="3" spans="1:15" x14ac:dyDescent="0.2">
      <c r="A3" t="s">
        <v>429</v>
      </c>
    </row>
    <row r="5" spans="1:15" x14ac:dyDescent="0.2">
      <c r="A5" s="243" t="s">
        <v>1529</v>
      </c>
    </row>
    <row r="6" spans="1:15" x14ac:dyDescent="0.2">
      <c r="A6" t="s">
        <v>449</v>
      </c>
    </row>
    <row r="7" spans="1:15" x14ac:dyDescent="0.2">
      <c r="A7" t="s">
        <v>445</v>
      </c>
    </row>
    <row r="8" spans="1:15" x14ac:dyDescent="0.2">
      <c r="A8" t="s">
        <v>426</v>
      </c>
      <c r="K8" s="1" t="s">
        <v>1530</v>
      </c>
    </row>
    <row r="9" spans="1:15" x14ac:dyDescent="0.2">
      <c r="A9" s="13"/>
    </row>
    <row r="10" spans="1:15" ht="39" thickBot="1" x14ac:dyDescent="0.25">
      <c r="A10" s="13" t="s">
        <v>433</v>
      </c>
      <c r="J10" s="94"/>
      <c r="K10" s="252" t="s">
        <v>412</v>
      </c>
      <c r="L10" s="252" t="s">
        <v>416</v>
      </c>
      <c r="M10" s="252" t="s">
        <v>413</v>
      </c>
      <c r="N10" s="684" t="s">
        <v>891</v>
      </c>
      <c r="O10" s="252" t="s">
        <v>581</v>
      </c>
    </row>
    <row r="11" spans="1:15" x14ac:dyDescent="0.2">
      <c r="A11" s="13"/>
      <c r="J11" s="94">
        <f>National!GA15</f>
        <v>1970</v>
      </c>
      <c r="K11" s="9">
        <f>National!GB15</f>
        <v>0.85705839755587843</v>
      </c>
      <c r="L11" s="9">
        <f>National!GC15</f>
        <v>0.73053845009682616</v>
      </c>
      <c r="M11" s="9">
        <f>National!GD15</f>
        <v>0.94835920392032058</v>
      </c>
      <c r="N11" s="9">
        <f>National!GE15</f>
        <v>0.99673729838247072</v>
      </c>
      <c r="O11" s="17">
        <f>National!GF15</f>
        <v>1.2411199658378305</v>
      </c>
    </row>
    <row r="12" spans="1:15" x14ac:dyDescent="0.2">
      <c r="A12" s="13"/>
      <c r="J12" s="94">
        <f>National!GA16</f>
        <v>1971</v>
      </c>
      <c r="K12" s="9">
        <f>National!GB16</f>
        <v>0.88717097169109349</v>
      </c>
      <c r="L12" s="9">
        <f>National!GC16</f>
        <v>0.75089905863458772</v>
      </c>
      <c r="M12" s="9">
        <f>National!GD16</f>
        <v>0.95018688530272044</v>
      </c>
      <c r="N12" s="9">
        <f>National!GE16</f>
        <v>0.98052954259641212</v>
      </c>
      <c r="O12" s="17">
        <f>National!GF16</f>
        <v>1.2681074333728504</v>
      </c>
    </row>
    <row r="13" spans="1:15" x14ac:dyDescent="0.2">
      <c r="A13" s="13"/>
      <c r="J13" s="94">
        <f>National!GA17</f>
        <v>1972</v>
      </c>
      <c r="K13" s="9">
        <f>National!GB17</f>
        <v>0.92696845318720467</v>
      </c>
      <c r="L13" s="9">
        <f>National!GC17</f>
        <v>0.77465310192864301</v>
      </c>
      <c r="M13" s="9">
        <f>National!GD17</f>
        <v>0.95201812030151256</v>
      </c>
      <c r="N13" s="9">
        <f>National!GE17</f>
        <v>0.99067724431073256</v>
      </c>
      <c r="O13" s="17">
        <f>National!GF17</f>
        <v>1.2687623657777425</v>
      </c>
    </row>
    <row r="14" spans="1:15" x14ac:dyDescent="0.2">
      <c r="A14" s="13"/>
      <c r="J14" s="94">
        <f>National!GA18</f>
        <v>1973</v>
      </c>
      <c r="K14" s="9">
        <f>National!GB18</f>
        <v>0.93144950995330866</v>
      </c>
      <c r="L14" s="9">
        <f>National!GC18</f>
        <v>0.79756145659458277</v>
      </c>
      <c r="M14" s="9">
        <f>National!GD18</f>
        <v>0.95080662809266547</v>
      </c>
      <c r="N14" s="9">
        <f>National!GE18</f>
        <v>0.97240339912402385</v>
      </c>
      <c r="O14" s="17">
        <f>National!GF18</f>
        <v>1.2631545531665136</v>
      </c>
    </row>
    <row r="15" spans="1:15" x14ac:dyDescent="0.2">
      <c r="A15" s="13"/>
      <c r="J15" s="94">
        <f>National!GA19</f>
        <v>1974</v>
      </c>
      <c r="K15" s="9">
        <f>National!GB19</f>
        <v>0.91461219618848344</v>
      </c>
      <c r="L15" s="9">
        <f>National!GC19</f>
        <v>0.81536279060848571</v>
      </c>
      <c r="M15" s="9">
        <f>National!GD19</f>
        <v>0.95242612447268038</v>
      </c>
      <c r="N15" s="9">
        <f>National!GE19</f>
        <v>0.96922470647375525</v>
      </c>
      <c r="O15" s="17">
        <f>National!GF19</f>
        <v>1.2151512120779435</v>
      </c>
    </row>
    <row r="16" spans="1:15" x14ac:dyDescent="0.2">
      <c r="A16" s="13"/>
      <c r="J16" s="94">
        <f>National!GA20</f>
        <v>1975</v>
      </c>
      <c r="K16" s="9">
        <f>National!GB20</f>
        <v>0.92481815850455351</v>
      </c>
      <c r="L16" s="9">
        <f>National!GC20</f>
        <v>0.83506667152985203</v>
      </c>
      <c r="M16" s="9">
        <f>National!GD20</f>
        <v>0.95672597224174782</v>
      </c>
      <c r="N16" s="9">
        <f>National!GE20</f>
        <v>0.97760965255920751</v>
      </c>
      <c r="O16" s="17">
        <f>National!GF20</f>
        <v>1.184083018275025</v>
      </c>
    </row>
    <row r="17" spans="1:16" x14ac:dyDescent="0.2">
      <c r="A17" s="13"/>
      <c r="J17" s="94">
        <f>National!GA21</f>
        <v>1976</v>
      </c>
      <c r="K17" s="9">
        <f>National!GB21</f>
        <v>0.96208715066641115</v>
      </c>
      <c r="L17" s="9">
        <f>National!GC21</f>
        <v>0.85265057773172925</v>
      </c>
      <c r="M17" s="9">
        <f>National!GD21</f>
        <v>0.95836716244539322</v>
      </c>
      <c r="N17" s="9">
        <f>National!GE21</f>
        <v>0.98720127631937848</v>
      </c>
      <c r="O17" s="17">
        <f>National!GF21</f>
        <v>1.1926298938426811</v>
      </c>
    </row>
    <row r="18" spans="1:16" x14ac:dyDescent="0.2">
      <c r="A18" s="13"/>
      <c r="J18" s="94">
        <f>National!GA22</f>
        <v>1977</v>
      </c>
      <c r="K18" s="9">
        <f>National!GB22</f>
        <v>0.97778260291636065</v>
      </c>
      <c r="L18" s="9">
        <f>National!GC22</f>
        <v>0.86782977315631094</v>
      </c>
      <c r="M18" s="9">
        <f>National!GD22</f>
        <v>0.95888923614330202</v>
      </c>
      <c r="N18" s="9">
        <f>National!GE22</f>
        <v>0.99693062208769467</v>
      </c>
      <c r="O18" s="17">
        <f>National!GF22</f>
        <v>1.1786215581549178</v>
      </c>
    </row>
    <row r="19" spans="1:16" x14ac:dyDescent="0.2">
      <c r="A19" s="13"/>
      <c r="J19" s="94">
        <f>National!GA23</f>
        <v>1978</v>
      </c>
      <c r="K19" s="9">
        <f>National!GB23</f>
        <v>1.007420142832858</v>
      </c>
      <c r="L19" s="9">
        <f>National!GC23</f>
        <v>0.889856924376493</v>
      </c>
      <c r="M19" s="9">
        <f>National!GD23</f>
        <v>0.96039550520537786</v>
      </c>
      <c r="N19" s="9">
        <f>National!GE23</f>
        <v>1.0118135812274431</v>
      </c>
      <c r="O19" s="17">
        <f>National!GF23</f>
        <v>1.1650372799433548</v>
      </c>
    </row>
    <row r="20" spans="1:16" x14ac:dyDescent="0.2">
      <c r="A20" s="13"/>
      <c r="J20" s="94">
        <f>National!GA24</f>
        <v>1979</v>
      </c>
      <c r="K20" s="9">
        <f>National!GB24</f>
        <v>0.98699420489051304</v>
      </c>
      <c r="L20" s="9">
        <f>National!GC24</f>
        <v>0.90608737575979914</v>
      </c>
      <c r="M20" s="9">
        <f>National!GD24</f>
        <v>0.96770062494160436</v>
      </c>
      <c r="N20" s="9">
        <f>National!GE24</f>
        <v>0.98606038236337501</v>
      </c>
      <c r="O20" s="17">
        <f>National!GF24</f>
        <v>1.1415632821662387</v>
      </c>
    </row>
    <row r="21" spans="1:16" x14ac:dyDescent="0.2">
      <c r="A21" s="13"/>
      <c r="J21" s="94">
        <f>National!GA25</f>
        <v>1980</v>
      </c>
      <c r="K21" s="9">
        <f>National!GB25</f>
        <v>0.95997240986479204</v>
      </c>
      <c r="L21" s="9">
        <f>National!GC25</f>
        <v>0.92379506445286941</v>
      </c>
      <c r="M21" s="9">
        <f>National!GD25</f>
        <v>0.97079298398482095</v>
      </c>
      <c r="N21" s="9">
        <f>National!GE25</f>
        <v>1.0053109584014885</v>
      </c>
      <c r="O21" s="17">
        <f>National!GF25</f>
        <v>1.0647706418499445</v>
      </c>
    </row>
    <row r="22" spans="1:16" x14ac:dyDescent="0.2">
      <c r="A22" s="13"/>
      <c r="J22" s="94">
        <f>National!GA26</f>
        <v>1981</v>
      </c>
      <c r="K22" s="9">
        <f>National!GB26</f>
        <v>0.96251569085002575</v>
      </c>
      <c r="L22" s="9">
        <f>National!GC26</f>
        <v>0.96024247327726142</v>
      </c>
      <c r="M22" s="9">
        <f>National!GD26</f>
        <v>0.97060027073369237</v>
      </c>
      <c r="N22" s="9">
        <f>National!GE26</f>
        <v>0.9879914955936997</v>
      </c>
      <c r="O22" s="17">
        <f>National!GF26</f>
        <v>1.0452815671340456</v>
      </c>
    </row>
    <row r="23" spans="1:16" x14ac:dyDescent="0.2">
      <c r="A23" s="13"/>
      <c r="J23" s="94">
        <f>National!GA27</f>
        <v>1982</v>
      </c>
      <c r="K23" s="9">
        <f>National!GB27</f>
        <v>0.97653156647059769</v>
      </c>
      <c r="L23" s="9">
        <f>National!GC27</f>
        <v>0.96808957444394417</v>
      </c>
      <c r="M23" s="9">
        <f>National!GD27</f>
        <v>0.97018242091378681</v>
      </c>
      <c r="N23" s="9">
        <f>National!GE27</f>
        <v>0.9845976996097241</v>
      </c>
      <c r="O23" s="17">
        <f>National!GF27</f>
        <v>1.0559868871662146</v>
      </c>
    </row>
    <row r="24" spans="1:16" x14ac:dyDescent="0.2">
      <c r="A24" s="13"/>
      <c r="J24" s="94">
        <f>National!GA28</f>
        <v>1983</v>
      </c>
      <c r="K24" s="9">
        <f>National!GB28</f>
        <v>0.96147999798371164</v>
      </c>
      <c r="L24" s="9">
        <f>National!GC28</f>
        <v>0.97808555197684088</v>
      </c>
      <c r="M24" s="9">
        <f>National!GD28</f>
        <v>0.97004141645848241</v>
      </c>
      <c r="N24" s="9">
        <f>National!GE28</f>
        <v>0.98825107223129671</v>
      </c>
      <c r="O24" s="17">
        <f>National!GF28</f>
        <v>1.0254295746959041</v>
      </c>
    </row>
    <row r="25" spans="1:16" x14ac:dyDescent="0.2">
      <c r="A25" s="13"/>
      <c r="J25" s="94">
        <f>National!GA29</f>
        <v>1984</v>
      </c>
      <c r="K25" s="9">
        <f>National!GB29</f>
        <v>0.99472911144232012</v>
      </c>
      <c r="L25" s="9">
        <f>National!GC29</f>
        <v>0.99184653865025063</v>
      </c>
      <c r="M25" s="9">
        <f>National!GD29</f>
        <v>0.97291076297738033</v>
      </c>
      <c r="N25" s="9">
        <f>National!GE29</f>
        <v>0.98830412957754898</v>
      </c>
      <c r="O25" s="17">
        <f>National!GF29</f>
        <v>1.0430298274275542</v>
      </c>
    </row>
    <row r="26" spans="1:16" x14ac:dyDescent="0.2">
      <c r="J26" s="94">
        <f>National!GA30</f>
        <v>1985</v>
      </c>
      <c r="K26" s="9">
        <f>National!GB30</f>
        <v>1</v>
      </c>
      <c r="L26" s="9">
        <f>National!GC30</f>
        <v>1</v>
      </c>
      <c r="M26" s="9">
        <f>National!GD30</f>
        <v>1</v>
      </c>
      <c r="N26" s="9">
        <f>National!GE30</f>
        <v>1</v>
      </c>
      <c r="O26" s="17">
        <f>National!GF30</f>
        <v>1</v>
      </c>
      <c r="P26" s="94"/>
    </row>
    <row r="27" spans="1:16" x14ac:dyDescent="0.2">
      <c r="J27" s="94">
        <f>National!GA31</f>
        <v>1986</v>
      </c>
      <c r="K27" s="9">
        <f>National!GB31</f>
        <v>0.99592016389349447</v>
      </c>
      <c r="L27" s="9">
        <f>National!GC31</f>
        <v>1.0153322876322035</v>
      </c>
      <c r="M27" s="9">
        <f>National!GD31</f>
        <v>1.0038222044384368</v>
      </c>
      <c r="N27" s="9">
        <f>National!GE31</f>
        <v>0.9785119726170648</v>
      </c>
      <c r="O27" s="17">
        <f>National!GF31</f>
        <v>0.99860419596457972</v>
      </c>
      <c r="P27" s="94"/>
    </row>
    <row r="28" spans="1:16" x14ac:dyDescent="0.2">
      <c r="J28" s="94">
        <f>National!GA32</f>
        <v>1987</v>
      </c>
      <c r="K28" s="9">
        <f>National!GB32</f>
        <v>1.0140066631851505</v>
      </c>
      <c r="L28" s="9">
        <f>National!GC32</f>
        <v>1.0304201935369028</v>
      </c>
      <c r="M28" s="9">
        <f>National!GD32</f>
        <v>1.0145745754775506</v>
      </c>
      <c r="N28" s="9">
        <f>National!GE32</f>
        <v>0.98078318423069277</v>
      </c>
      <c r="O28" s="17">
        <f>National!GF32</f>
        <v>0.98893890293451836</v>
      </c>
      <c r="P28" s="94"/>
    </row>
    <row r="29" spans="1:16" x14ac:dyDescent="0.2">
      <c r="J29" s="94">
        <f>National!GA33</f>
        <v>1988</v>
      </c>
      <c r="K29" s="9">
        <f>National!GB33</f>
        <v>1.0684325769141527</v>
      </c>
      <c r="L29" s="9">
        <f>National!GC33</f>
        <v>1.046831941938078</v>
      </c>
      <c r="M29" s="9">
        <f>National!GD33</f>
        <v>1.0235819774958319</v>
      </c>
      <c r="N29" s="9">
        <f>National!GE33</f>
        <v>1.0047772863603435</v>
      </c>
      <c r="O29" s="17">
        <f>National!GF33</f>
        <v>0.9923793440591856</v>
      </c>
      <c r="P29" s="94"/>
    </row>
    <row r="30" spans="1:16" x14ac:dyDescent="0.2">
      <c r="J30" s="94">
        <f>National!GA34</f>
        <v>1989</v>
      </c>
      <c r="K30" s="9">
        <f>National!GB34</f>
        <v>1.1093169089577832</v>
      </c>
      <c r="L30" s="9">
        <f>National!GC34</f>
        <v>1.062159006617134</v>
      </c>
      <c r="M30" s="9">
        <f>National!GD34</f>
        <v>1.0322200199569009</v>
      </c>
      <c r="N30" s="9">
        <f>National!GE34</f>
        <v>0.99747509191957306</v>
      </c>
      <c r="O30" s="17">
        <f>National!GF34</f>
        <v>1.0143591687508591</v>
      </c>
      <c r="P30" s="94"/>
    </row>
    <row r="31" spans="1:16" x14ac:dyDescent="0.2">
      <c r="J31" s="94">
        <f>National!GA35</f>
        <v>1990</v>
      </c>
      <c r="K31" s="9">
        <f>National!GB35</f>
        <v>1.0568084770756485</v>
      </c>
      <c r="L31" s="9">
        <f>National!GC35</f>
        <v>1.0686544308877428</v>
      </c>
      <c r="M31" s="9">
        <f>National!GD35</f>
        <v>1.0415345488302592</v>
      </c>
      <c r="N31" s="9">
        <f>National!GE35</f>
        <v>0.95052738731145581</v>
      </c>
      <c r="O31" s="17">
        <f>National!GF35</f>
        <v>0.99889693912278432</v>
      </c>
      <c r="P31" s="94"/>
    </row>
    <row r="32" spans="1:16" x14ac:dyDescent="0.2">
      <c r="J32" s="94">
        <f>National!GA36</f>
        <v>1991</v>
      </c>
      <c r="K32" s="9">
        <f>National!GB36</f>
        <v>1.0858851708778645</v>
      </c>
      <c r="L32" s="9">
        <f>National!GC36</f>
        <v>1.0735396146784146</v>
      </c>
      <c r="M32" s="9">
        <f>National!GD36</f>
        <v>1.0487490748191002</v>
      </c>
      <c r="N32" s="9">
        <f>National!GE36</f>
        <v>0.97331169695653363</v>
      </c>
      <c r="O32" s="17">
        <f>National!GF36</f>
        <v>0.99092844236229383</v>
      </c>
      <c r="P32" s="94"/>
    </row>
    <row r="33" spans="1:16" x14ac:dyDescent="0.2">
      <c r="J33" s="94">
        <f>National!GA37</f>
        <v>1992</v>
      </c>
      <c r="K33" s="9">
        <f>National!GB37</f>
        <v>1.0817022154614029</v>
      </c>
      <c r="L33" s="9">
        <f>National!GC37</f>
        <v>1.0913569952766278</v>
      </c>
      <c r="M33" s="9">
        <f>National!GD37</f>
        <v>1.0577204211518945</v>
      </c>
      <c r="N33" s="9">
        <f>National!GE37</f>
        <v>0.96032722525980718</v>
      </c>
      <c r="O33" s="17">
        <f>National!GF37</f>
        <v>0.97577739323100754</v>
      </c>
      <c r="P33" s="94"/>
    </row>
    <row r="34" spans="1:16" x14ac:dyDescent="0.2">
      <c r="J34" s="94">
        <f>National!GA38</f>
        <v>1993</v>
      </c>
      <c r="K34" s="9">
        <f>National!GB38</f>
        <v>1.1364526786366624</v>
      </c>
      <c r="L34" s="9">
        <f>National!GC38</f>
        <v>1.1102236102838481</v>
      </c>
      <c r="M34" s="9">
        <f>National!GD38</f>
        <v>1.0663391543931229</v>
      </c>
      <c r="N34" s="9">
        <f>National!GE38</f>
        <v>1.00169210270563</v>
      </c>
      <c r="O34" s="17">
        <f>National!GF38</f>
        <v>0.95832163250996161</v>
      </c>
      <c r="P34" s="94"/>
    </row>
    <row r="35" spans="1:16" x14ac:dyDescent="0.2">
      <c r="J35" s="94">
        <f>National!GA39</f>
        <v>1994</v>
      </c>
      <c r="K35" s="9">
        <f>National!GB39</f>
        <v>1.1293656182393275</v>
      </c>
      <c r="L35" s="9">
        <f>National!GC39</f>
        <v>1.1256423409561618</v>
      </c>
      <c r="M35" s="9">
        <f>National!GD39</f>
        <v>1.075428375551337</v>
      </c>
      <c r="N35" s="9">
        <f>National!GE39</f>
        <v>0.98061630521405807</v>
      </c>
      <c r="O35" s="17">
        <f>National!GF39</f>
        <v>0.95137895416416063</v>
      </c>
      <c r="P35" s="94"/>
    </row>
    <row r="36" spans="1:16" x14ac:dyDescent="0.2">
      <c r="J36" s="94">
        <f>National!GA40</f>
        <v>1995</v>
      </c>
      <c r="K36" s="9">
        <f>National!GB40</f>
        <v>1.1552607863918589</v>
      </c>
      <c r="L36" s="9">
        <f>National!GC40</f>
        <v>1.1417651279367933</v>
      </c>
      <c r="M36" s="9">
        <f>National!GD40</f>
        <v>1.0829549702582211</v>
      </c>
      <c r="N36" s="9">
        <f>National!GE40</f>
        <v>0.99264608533485976</v>
      </c>
      <c r="O36" s="17">
        <f>National!GF40</f>
        <v>0.94123577237567324</v>
      </c>
      <c r="P36" s="94"/>
    </row>
    <row r="37" spans="1:16" x14ac:dyDescent="0.2">
      <c r="J37" s="94">
        <f>National!GA41</f>
        <v>1996</v>
      </c>
      <c r="K37" s="9">
        <f>National!GB41</f>
        <v>1.2171390888748859</v>
      </c>
      <c r="L37" s="9">
        <f>National!GC41</f>
        <v>1.1509791200181272</v>
      </c>
      <c r="M37" s="9">
        <f>National!GD41</f>
        <v>1.0915143703012793</v>
      </c>
      <c r="N37" s="9">
        <f>National!GE41</f>
        <v>0.99460232863063835</v>
      </c>
      <c r="O37" s="17">
        <f>National!GF41</f>
        <v>0.97407822619823914</v>
      </c>
      <c r="P37" s="94"/>
    </row>
    <row r="38" spans="1:16" x14ac:dyDescent="0.2">
      <c r="J38" s="94">
        <f>National!GA42</f>
        <v>1997</v>
      </c>
      <c r="K38" s="9">
        <f>National!GB42</f>
        <v>1.1832630797003854</v>
      </c>
      <c r="L38" s="9">
        <f>National!GC42</f>
        <v>1.1604197696334086</v>
      </c>
      <c r="M38" s="9">
        <f>National!GD42</f>
        <v>1.0996519431690441</v>
      </c>
      <c r="N38" s="9">
        <f>National!GE42</f>
        <v>0.9772284382597799</v>
      </c>
      <c r="O38" s="17">
        <f>National!GF42</f>
        <v>0.94888777593842533</v>
      </c>
      <c r="P38" s="94"/>
    </row>
    <row r="39" spans="1:16" x14ac:dyDescent="0.2">
      <c r="J39" s="94">
        <f>National!GA43</f>
        <v>1998</v>
      </c>
      <c r="K39" s="9">
        <f>National!GB43</f>
        <v>1.1825868761810772</v>
      </c>
      <c r="L39" s="9">
        <f>National!GC43</f>
        <v>1.1742351772347317</v>
      </c>
      <c r="M39" s="9">
        <f>National!GD43</f>
        <v>1.1100903782320148</v>
      </c>
      <c r="N39" s="9">
        <f>National!GE43</f>
        <v>0.95897927701671792</v>
      </c>
      <c r="O39" s="17">
        <f>National!GF43</f>
        <v>0.94604197837429926</v>
      </c>
      <c r="P39" s="94"/>
    </row>
    <row r="40" spans="1:16" x14ac:dyDescent="0.2">
      <c r="J40" s="94">
        <f>National!GA44</f>
        <v>1999</v>
      </c>
      <c r="K40" s="9">
        <f>National!GB44</f>
        <v>1.2198352244175199</v>
      </c>
      <c r="L40" s="9">
        <f>National!GC44</f>
        <v>1.1889631553905928</v>
      </c>
      <c r="M40" s="9">
        <f>National!GD44</f>
        <v>1.1217272073441291</v>
      </c>
      <c r="N40" s="9">
        <f>National!GE44</f>
        <v>0.96006632989060181</v>
      </c>
      <c r="O40" s="17">
        <f>National!GF44</f>
        <v>0.95267392976824228</v>
      </c>
      <c r="P40" s="94"/>
    </row>
    <row r="41" spans="1:16" x14ac:dyDescent="0.2">
      <c r="J41" s="94">
        <f>National!GA45</f>
        <v>2000</v>
      </c>
      <c r="K41" s="9">
        <f>National!GB45</f>
        <v>1.2726847875546674</v>
      </c>
      <c r="L41" s="9">
        <f>National!GC45</f>
        <v>1.2027913116809139</v>
      </c>
      <c r="M41" s="9">
        <f>National!GD45</f>
        <v>1.1316086618793098</v>
      </c>
      <c r="N41" s="9">
        <f>National!GE45</f>
        <v>0.97827314486452821</v>
      </c>
      <c r="O41" s="17">
        <f>National!GF45</f>
        <v>0.95581573541908305</v>
      </c>
      <c r="P41" s="94"/>
    </row>
    <row r="42" spans="1:16" x14ac:dyDescent="0.2">
      <c r="J42" s="94">
        <f>National!GA46</f>
        <v>2001</v>
      </c>
      <c r="K42" s="9">
        <f>National!GB46</f>
        <v>1.2500010589053951</v>
      </c>
      <c r="L42" s="9">
        <f>National!GC46</f>
        <v>1.2159041103330224</v>
      </c>
      <c r="M42" s="9">
        <f>National!GD46</f>
        <v>1.1421589296381116</v>
      </c>
      <c r="N42" s="9">
        <f>National!GE46</f>
        <v>0.95471831319132683</v>
      </c>
      <c r="O42" s="17">
        <f>National!GF46</f>
        <v>0.94277761368473945</v>
      </c>
      <c r="P42" s="94"/>
    </row>
    <row r="43" spans="1:16" x14ac:dyDescent="0.2">
      <c r="J43" s="94">
        <f>National!GA47</f>
        <v>2002</v>
      </c>
      <c r="K43" s="9">
        <f>National!GB47</f>
        <v>1.2967925584473323</v>
      </c>
      <c r="L43" s="9">
        <f>National!GC47</f>
        <v>1.225607294759502</v>
      </c>
      <c r="M43" s="9">
        <f>National!GD47</f>
        <v>1.1527288485645597</v>
      </c>
      <c r="N43" s="9">
        <f>National!GE47</f>
        <v>0.97735570307241904</v>
      </c>
      <c r="O43" s="17">
        <f>National!GF47</f>
        <v>0.93915950637848755</v>
      </c>
      <c r="P43" s="94"/>
    </row>
    <row r="44" spans="1:16" x14ac:dyDescent="0.2">
      <c r="J44" s="94">
        <f>National!GA48</f>
        <v>2003</v>
      </c>
      <c r="K44" s="9">
        <f>National!GB48</f>
        <v>1.3177719698083166</v>
      </c>
      <c r="L44" s="9">
        <f>National!GC48</f>
        <v>1.2355486188331992</v>
      </c>
      <c r="M44" s="9">
        <f>National!GD48</f>
        <v>1.1632496035412019</v>
      </c>
      <c r="N44" s="9">
        <f>National!GE48</f>
        <v>0.98175240298129085</v>
      </c>
      <c r="O44" s="17">
        <f>National!GF48</f>
        <v>0.93391110547260969</v>
      </c>
    </row>
    <row r="45" spans="1:16" x14ac:dyDescent="0.2">
      <c r="A45" s="243" t="s">
        <v>577</v>
      </c>
      <c r="J45" s="94">
        <f>National!GA49</f>
        <v>2004</v>
      </c>
      <c r="K45" s="9">
        <f>National!GB49</f>
        <v>1.3154956802706164</v>
      </c>
      <c r="L45" s="9">
        <f>National!GC49</f>
        <v>1.250147645142897</v>
      </c>
      <c r="M45" s="9">
        <f>National!GD49</f>
        <v>1.1752434982324715</v>
      </c>
      <c r="N45" s="9">
        <f>National!GE49</f>
        <v>0.96111060074100341</v>
      </c>
      <c r="O45" s="17">
        <f>National!GF49</f>
        <v>0.93159445424218168</v>
      </c>
    </row>
    <row r="46" spans="1:16" x14ac:dyDescent="0.2">
      <c r="A46" s="13" t="s">
        <v>451</v>
      </c>
      <c r="J46" s="94">
        <f>National!GA50</f>
        <v>2005</v>
      </c>
      <c r="K46" s="9">
        <f>National!GB50</f>
        <v>1.3484789753408013</v>
      </c>
      <c r="L46" s="9">
        <f>National!GC50</f>
        <v>1.2658395878589526</v>
      </c>
      <c r="M46" s="9">
        <f>National!GD50</f>
        <v>1.1880544225835843</v>
      </c>
      <c r="N46" s="9">
        <f>National!GE50</f>
        <v>0.97834289067451985</v>
      </c>
      <c r="O46" s="17">
        <f>National!GF50</f>
        <v>0.91651183436243033</v>
      </c>
    </row>
    <row r="47" spans="1:16" x14ac:dyDescent="0.2">
      <c r="A47" s="13" t="s">
        <v>447</v>
      </c>
      <c r="J47" s="94">
        <f>National!GA51</f>
        <v>2006</v>
      </c>
      <c r="K47" s="9">
        <f>National!GB51</f>
        <v>1.2894798559338079</v>
      </c>
      <c r="L47" s="9">
        <f>National!GC51</f>
        <v>1.2751941861755689</v>
      </c>
      <c r="M47" s="9">
        <f>National!GD51</f>
        <v>1.2008837339295353</v>
      </c>
      <c r="N47" s="9">
        <f>National!GE51</f>
        <v>0.9470763722709179</v>
      </c>
      <c r="O47" s="17">
        <f>National!GF51</f>
        <v>0.88910340560060264</v>
      </c>
    </row>
    <row r="48" spans="1:16" x14ac:dyDescent="0.2">
      <c r="A48" t="s">
        <v>426</v>
      </c>
      <c r="J48" s="94">
        <f>National!GA52</f>
        <v>2007</v>
      </c>
      <c r="K48" s="9">
        <f>National!GB52</f>
        <v>1.3429975745897083</v>
      </c>
      <c r="L48" s="9">
        <f>National!GC52</f>
        <v>1.2821828785075644</v>
      </c>
      <c r="M48" s="9">
        <f>National!GD52</f>
        <v>1.2086878089625943</v>
      </c>
      <c r="N48" s="9">
        <f>National!GE52</f>
        <v>0.97032375974471841</v>
      </c>
      <c r="O48" s="17">
        <f>National!GF52</f>
        <v>0.89308839788805705</v>
      </c>
    </row>
    <row r="49" spans="1:15" x14ac:dyDescent="0.2">
      <c r="A49" s="13"/>
      <c r="J49">
        <v>2008</v>
      </c>
      <c r="K49" s="9">
        <f>National!GB53</f>
        <v>1.3519432959722291</v>
      </c>
      <c r="L49" s="9">
        <f>National!GC53</f>
        <v>1.2887187552618913</v>
      </c>
      <c r="M49" s="9">
        <f>National!GD53</f>
        <v>1.2150763814805747</v>
      </c>
      <c r="N49" s="9">
        <f>National!GE53</f>
        <v>0.97803347814814912</v>
      </c>
      <c r="O49" s="17">
        <f>National!GF53</f>
        <v>0.88276077517325835</v>
      </c>
    </row>
    <row r="50" spans="1:15" x14ac:dyDescent="0.2">
      <c r="A50" s="13" t="s">
        <v>433</v>
      </c>
      <c r="J50">
        <v>2009</v>
      </c>
      <c r="K50" s="9">
        <f>National!GB54</f>
        <v>1.3157899137319704</v>
      </c>
      <c r="L50" s="9">
        <f>National!GC54</f>
        <v>1.2918149626226572</v>
      </c>
      <c r="M50" s="9">
        <f>National!GD54</f>
        <v>1.2197452546278407</v>
      </c>
      <c r="N50" s="9">
        <f>National!GE54</f>
        <v>0.97383196511085668</v>
      </c>
      <c r="O50" s="17">
        <f>National!GF54</f>
        <v>0.8574979284059131</v>
      </c>
    </row>
    <row r="51" spans="1:15" x14ac:dyDescent="0.2">
      <c r="A51" s="13"/>
      <c r="J51">
        <v>2010</v>
      </c>
      <c r="K51" s="9">
        <f>National!GB55</f>
        <v>1.3661797511982596</v>
      </c>
      <c r="L51" s="9">
        <f>National!GC55</f>
        <v>1.3037296788176276</v>
      </c>
      <c r="M51" s="9">
        <f>National!GD55</f>
        <v>1.2218048498706546</v>
      </c>
      <c r="N51" s="9">
        <f>National!GE55</f>
        <v>0.99832088426730259</v>
      </c>
      <c r="O51" s="17">
        <f>National!GF55</f>
        <v>0.85910904391953646</v>
      </c>
    </row>
    <row r="52" spans="1:15" x14ac:dyDescent="0.2">
      <c r="J52">
        <v>2011</v>
      </c>
      <c r="K52" s="9">
        <f>National!GB56</f>
        <v>1.3344550647111166</v>
      </c>
      <c r="L52" s="9">
        <f>National!GC56</f>
        <v>1.3149573088420272</v>
      </c>
      <c r="M52" s="9">
        <f>National!GD56</f>
        <v>1.2245439629065324</v>
      </c>
      <c r="N52" s="9">
        <f>National!GE56</f>
        <v>0.98078788925480076</v>
      </c>
      <c r="O52" s="17">
        <f>National!GF56</f>
        <v>0.84497298642915875</v>
      </c>
    </row>
    <row r="53" spans="1:15" s="738" customFormat="1" x14ac:dyDescent="0.2">
      <c r="J53" s="738">
        <v>2012</v>
      </c>
      <c r="K53" s="9">
        <f>National!GB57</f>
        <v>1.2400427951267874</v>
      </c>
      <c r="L53" s="9">
        <f>National!GC57</f>
        <v>1.3228810323994631</v>
      </c>
      <c r="M53" s="9">
        <f>National!GD57</f>
        <v>1.2285782832204692</v>
      </c>
      <c r="N53" s="9">
        <f>National!GE57</f>
        <v>0.93207212657281979</v>
      </c>
      <c r="O53" s="17">
        <f>National!GF57</f>
        <v>0.81858452235671875</v>
      </c>
    </row>
    <row r="54" spans="1:15" s="738" customFormat="1" x14ac:dyDescent="0.2">
      <c r="J54" s="738">
        <v>2013</v>
      </c>
      <c r="K54" s="9">
        <f>National!GB58</f>
        <v>1.3139818678147053</v>
      </c>
      <c r="L54" s="9">
        <f>National!GC58</f>
        <v>1.3315580790662189</v>
      </c>
      <c r="M54" s="9">
        <f>National!GD58</f>
        <v>1.2335200469509775</v>
      </c>
      <c r="N54" s="9">
        <f>National!GE58</f>
        <v>0.98007538262554961</v>
      </c>
      <c r="O54" s="17">
        <f>National!GF58</f>
        <v>0.81625069774708947</v>
      </c>
    </row>
    <row r="55" spans="1:15" s="738" customFormat="1" x14ac:dyDescent="0.2">
      <c r="J55" s="738">
        <v>2014</v>
      </c>
      <c r="K55" s="9">
        <f>National!GB59</f>
        <v>1.3385113492082816</v>
      </c>
      <c r="L55" s="9">
        <f>National!GC59</f>
        <v>1.3417634533694738</v>
      </c>
      <c r="M55" s="9">
        <f>National!GD59</f>
        <v>1.2401346941429749</v>
      </c>
      <c r="N55" s="9">
        <f>National!GE59</f>
        <v>0.99086033892842318</v>
      </c>
      <c r="O55" s="17">
        <f>National!GF59</f>
        <v>0.81182944030268833</v>
      </c>
    </row>
    <row r="56" spans="1:15" s="738" customFormat="1" x14ac:dyDescent="0.2">
      <c r="J56" s="738">
        <v>2015</v>
      </c>
      <c r="K56" s="9">
        <f>National!GB60</f>
        <v>1.2870815381623359</v>
      </c>
      <c r="L56" s="9">
        <f>National!GC60</f>
        <v>1.3527222300138309</v>
      </c>
      <c r="M56" s="9">
        <f>National!GD60</f>
        <v>1.2466344302147481</v>
      </c>
      <c r="N56" s="9">
        <f>National!GE60</f>
        <v>0.96214993181749242</v>
      </c>
      <c r="O56" s="17">
        <f>National!GF60</f>
        <v>0.79326001359667209</v>
      </c>
    </row>
    <row r="57" spans="1:15" s="738" customFormat="1" x14ac:dyDescent="0.2">
      <c r="J57" s="738">
        <v>2016</v>
      </c>
      <c r="K57" s="9">
        <f>National!GB61</f>
        <v>1.2600670901642019</v>
      </c>
      <c r="L57" s="9">
        <f>National!GC61</f>
        <v>1.3658526238380877</v>
      </c>
      <c r="M57" s="9">
        <f>National!GD61</f>
        <v>1.2538170482629039</v>
      </c>
      <c r="N57" s="9">
        <f>National!GE61</f>
        <v>0.94823186996364084</v>
      </c>
      <c r="O57" s="17">
        <f>National!GF61</f>
        <v>0.77596317117544356</v>
      </c>
    </row>
    <row r="58" spans="1:15" s="738" customFormat="1" x14ac:dyDescent="0.2">
      <c r="J58" s="738">
        <v>2017</v>
      </c>
      <c r="K58" s="9">
        <f>National!GB62</f>
        <v>1.2423827482488827</v>
      </c>
      <c r="L58" s="9">
        <f>National!GC62</f>
        <v>1.3798600066382392</v>
      </c>
      <c r="M58" s="9">
        <f>National!GD62</f>
        <v>1.2609795226106988</v>
      </c>
      <c r="N58" s="9">
        <f>National!GE62</f>
        <v>0.92654430134616461</v>
      </c>
      <c r="O58" s="17">
        <f>National!GF62</f>
        <v>0.77063044308504869</v>
      </c>
    </row>
    <row r="59" spans="1:15" s="738" customFormat="1" x14ac:dyDescent="0.2">
      <c r="K59" s="9"/>
      <c r="L59" s="9"/>
      <c r="M59" s="9"/>
      <c r="N59" s="9"/>
      <c r="O59" s="17"/>
    </row>
    <row r="60" spans="1:15" x14ac:dyDescent="0.2">
      <c r="K60" s="9"/>
      <c r="L60" s="9"/>
      <c r="M60" s="9"/>
      <c r="N60" s="9"/>
      <c r="O60" s="17"/>
    </row>
    <row r="61" spans="1:15" x14ac:dyDescent="0.2">
      <c r="J61" s="1" t="s">
        <v>575</v>
      </c>
    </row>
    <row r="62" spans="1:15" ht="39" thickBot="1" x14ac:dyDescent="0.25">
      <c r="J62" s="94"/>
      <c r="K62" s="252" t="str">
        <f>National!GB93</f>
        <v>Energy Use</v>
      </c>
      <c r="L62" s="252" t="str">
        <f>National!GC93</f>
        <v>Total Households</v>
      </c>
      <c r="M62" s="252" t="str">
        <f>National!GD93</f>
        <v>Housing Size</v>
      </c>
      <c r="N62" s="252" t="str">
        <f>N10</f>
        <v>Structure (incl. weather)</v>
      </c>
      <c r="O62" s="543" t="s">
        <v>890</v>
      </c>
    </row>
    <row r="63" spans="1:15" x14ac:dyDescent="0.2">
      <c r="J63" s="94">
        <v>1970</v>
      </c>
      <c r="K63" s="9">
        <f>National!GB94</f>
        <v>1.0042679643506989</v>
      </c>
      <c r="L63" s="9">
        <f>National!GC94</f>
        <v>0.73053845009682616</v>
      </c>
      <c r="M63" s="9">
        <f>National!GD94</f>
        <v>0.94746042113426021</v>
      </c>
      <c r="N63" s="9">
        <f>National!GE94</f>
        <v>1.0334719105625545</v>
      </c>
      <c r="O63" s="9">
        <f>National!GF94</f>
        <v>1.4445026148903892</v>
      </c>
    </row>
    <row r="64" spans="1:15" x14ac:dyDescent="0.2">
      <c r="J64" s="94">
        <f>J63+1</f>
        <v>1971</v>
      </c>
      <c r="K64" s="9">
        <f>National!GB95</f>
        <v>1.0266778019897174</v>
      </c>
      <c r="L64" s="9">
        <f>National!GC95</f>
        <v>0.75089905863458772</v>
      </c>
      <c r="M64" s="9">
        <f>National!GD95</f>
        <v>0.94943386810762798</v>
      </c>
      <c r="N64" s="9">
        <f>National!GE95</f>
        <v>1.0124064523955381</v>
      </c>
      <c r="O64" s="9">
        <f>National!GF95</f>
        <v>1.4586703727620935</v>
      </c>
    </row>
    <row r="65" spans="10:15" x14ac:dyDescent="0.2">
      <c r="J65" s="94">
        <f t="shared" ref="J65:J77" si="0">J64+1</f>
        <v>1972</v>
      </c>
      <c r="K65" s="9">
        <f>National!GB96</f>
        <v>1.0632768392601075</v>
      </c>
      <c r="L65" s="9">
        <f>National!GC96</f>
        <v>0.77465310192864301</v>
      </c>
      <c r="M65" s="9">
        <f>National!GD96</f>
        <v>0.95143035065448511</v>
      </c>
      <c r="N65" s="9">
        <f>National!GE96</f>
        <v>1.0210279390402131</v>
      </c>
      <c r="O65" s="9">
        <f>National!GF96</f>
        <v>1.4435656812302855</v>
      </c>
    </row>
    <row r="66" spans="10:15" x14ac:dyDescent="0.2">
      <c r="J66" s="94">
        <f t="shared" si="0"/>
        <v>1973</v>
      </c>
      <c r="K66" s="9">
        <f>National!GB97</f>
        <v>1.0396898214688053</v>
      </c>
      <c r="L66" s="9">
        <f>National!GC97</f>
        <v>0.79756145659458277</v>
      </c>
      <c r="M66" s="9">
        <f>National!GD97</f>
        <v>0.95071290808103281</v>
      </c>
      <c r="N66" s="9">
        <f>National!GE97</f>
        <v>0.98637456034831372</v>
      </c>
      <c r="O66" s="9">
        <f>National!GF97</f>
        <v>1.4143740654227905</v>
      </c>
    </row>
    <row r="67" spans="10:15" x14ac:dyDescent="0.2">
      <c r="J67" s="94">
        <f t="shared" si="0"/>
        <v>1974</v>
      </c>
      <c r="K67" s="9">
        <f>National!GB98</f>
        <v>1.0043392377387406</v>
      </c>
      <c r="L67" s="9">
        <f>National!GC98</f>
        <v>0.81536279060848571</v>
      </c>
      <c r="M67" s="9">
        <f>National!GD98</f>
        <v>0.95285513964719892</v>
      </c>
      <c r="N67" s="9">
        <f>National!GE98</f>
        <v>0.98430700713501817</v>
      </c>
      <c r="O67" s="9">
        <f>National!GF98</f>
        <v>1.3316897819048379</v>
      </c>
    </row>
    <row r="68" spans="10:15" x14ac:dyDescent="0.2">
      <c r="J68" s="94">
        <f t="shared" si="0"/>
        <v>1975</v>
      </c>
      <c r="K68" s="9">
        <f>National!GB99</f>
        <v>1.016551795520005</v>
      </c>
      <c r="L68" s="9">
        <f>National!GC99</f>
        <v>0.83506667152985203</v>
      </c>
      <c r="M68" s="9">
        <f>National!GD99</f>
        <v>0.95708533538442619</v>
      </c>
      <c r="N68" s="9">
        <f>National!GE99</f>
        <v>0.99105479083999526</v>
      </c>
      <c r="O68" s="9">
        <f>National!GF99</f>
        <v>1.3020550456661539</v>
      </c>
    </row>
    <row r="69" spans="10:15" x14ac:dyDescent="0.2">
      <c r="J69" s="94">
        <f t="shared" si="0"/>
        <v>1976</v>
      </c>
      <c r="K69" s="9">
        <f>National!GB100</f>
        <v>1.0637461658780838</v>
      </c>
      <c r="L69" s="9">
        <f>National!GC100</f>
        <v>0.85265057773172925</v>
      </c>
      <c r="M69" s="9">
        <f>National!GD100</f>
        <v>0.95901920438239052</v>
      </c>
      <c r="N69" s="9">
        <f>National!GE100</f>
        <v>1.0033630544004151</v>
      </c>
      <c r="O69" s="9">
        <f>National!GF100</f>
        <v>1.3110722003094477</v>
      </c>
    </row>
    <row r="70" spans="10:15" x14ac:dyDescent="0.2">
      <c r="J70" s="94">
        <f t="shared" si="0"/>
        <v>1977</v>
      </c>
      <c r="K70" s="9">
        <f>National!GB101</f>
        <v>1.0571166223775252</v>
      </c>
      <c r="L70" s="9">
        <f>National!GC101</f>
        <v>0.86782977315631094</v>
      </c>
      <c r="M70" s="9">
        <f>National!GD101</f>
        <v>0.95952226149824549</v>
      </c>
      <c r="N70" s="9">
        <f>National!GE101</f>
        <v>0.99545813529436922</v>
      </c>
      <c r="O70" s="9">
        <f>National!GF101</f>
        <v>1.2854813843184862</v>
      </c>
    </row>
    <row r="71" spans="10:15" x14ac:dyDescent="0.2">
      <c r="J71" s="94">
        <f t="shared" si="0"/>
        <v>1978</v>
      </c>
      <c r="K71" s="9">
        <f>National!GB102</f>
        <v>1.0744270066966481</v>
      </c>
      <c r="L71" s="9">
        <f>National!GC102</f>
        <v>0.889856924376493</v>
      </c>
      <c r="M71" s="9">
        <f>National!GD102</f>
        <v>0.96085639274974699</v>
      </c>
      <c r="N71" s="9">
        <f>National!GE102</f>
        <v>1.0130929058687537</v>
      </c>
      <c r="O71" s="9">
        <f>National!GF102</f>
        <v>1.2474762109340627</v>
      </c>
    </row>
    <row r="72" spans="10:15" x14ac:dyDescent="0.2">
      <c r="J72" s="94">
        <f t="shared" si="0"/>
        <v>1979</v>
      </c>
      <c r="K72" s="9">
        <f>National!GB103</f>
        <v>1.0418725562683566</v>
      </c>
      <c r="L72" s="9">
        <f>National!GC103</f>
        <v>0.90608737575979914</v>
      </c>
      <c r="M72" s="9">
        <f>National!GD103</f>
        <v>0.96833960221264759</v>
      </c>
      <c r="N72" s="9">
        <f>National!GE103</f>
        <v>0.99228404429657857</v>
      </c>
      <c r="O72" s="9">
        <f>National!GF103</f>
        <v>1.2062261995055497</v>
      </c>
    </row>
    <row r="73" spans="10:15" x14ac:dyDescent="0.2">
      <c r="J73" s="94">
        <f t="shared" si="0"/>
        <v>1980</v>
      </c>
      <c r="K73" s="9">
        <f>National!GB104</f>
        <v>0.9632056472111663</v>
      </c>
      <c r="L73" s="9">
        <f>National!GC104</f>
        <v>0.92379506445286941</v>
      </c>
      <c r="M73" s="9">
        <f>National!GD104</f>
        <v>0.97156346565895679</v>
      </c>
      <c r="N73" s="9">
        <f>National!GE104</f>
        <v>0.99775693736985427</v>
      </c>
      <c r="O73" s="9">
        <f>National!GF104</f>
        <v>1.0821016248246191</v>
      </c>
    </row>
    <row r="74" spans="10:15" x14ac:dyDescent="0.2">
      <c r="J74" s="94">
        <f t="shared" si="0"/>
        <v>1981</v>
      </c>
      <c r="K74" s="9">
        <f>National!GB105</f>
        <v>0.97702892255785423</v>
      </c>
      <c r="L74" s="9">
        <f>National!GC105</f>
        <v>0.96024247327726142</v>
      </c>
      <c r="M74" s="9">
        <f>National!GD105</f>
        <v>0.97164055183636278</v>
      </c>
      <c r="N74" s="9">
        <f>National!GE105</f>
        <v>0.98181990719336942</v>
      </c>
      <c r="O74" s="9">
        <f>National!GF105</f>
        <v>1.0723250636943547</v>
      </c>
    </row>
    <row r="75" spans="10:15" x14ac:dyDescent="0.2">
      <c r="J75" s="94">
        <f t="shared" si="0"/>
        <v>1982</v>
      </c>
      <c r="K75" s="9">
        <f>National!GB106</f>
        <v>1.0010382936357844</v>
      </c>
      <c r="L75" s="9">
        <f>National!GC106</f>
        <v>0.96808957444394417</v>
      </c>
      <c r="M75" s="9">
        <f>National!GD106</f>
        <v>0.9710861771033531</v>
      </c>
      <c r="N75" s="9">
        <f>National!GE106</f>
        <v>0.98477743414482144</v>
      </c>
      <c r="O75" s="9">
        <f>National!GF106</f>
        <v>1.0855099196336568</v>
      </c>
    </row>
    <row r="76" spans="10:15" x14ac:dyDescent="0.2">
      <c r="J76" s="94">
        <f t="shared" si="0"/>
        <v>1983</v>
      </c>
      <c r="K76" s="9">
        <f>National!GB107</f>
        <v>0.95284070712961588</v>
      </c>
      <c r="L76" s="9">
        <f>National!GC107</f>
        <v>0.97808555197684088</v>
      </c>
      <c r="M76" s="9">
        <f>National!GD107</f>
        <v>0.97084581934853875</v>
      </c>
      <c r="N76" s="9">
        <f>National!GE107</f>
        <v>0.97502054910564595</v>
      </c>
      <c r="O76" s="9">
        <f>National!GF107</f>
        <v>1.0311771684541209</v>
      </c>
    </row>
    <row r="77" spans="10:15" x14ac:dyDescent="0.2">
      <c r="J77" s="94">
        <f t="shared" si="0"/>
        <v>1984</v>
      </c>
      <c r="K77" s="9">
        <f>National!GB108</f>
        <v>1.0012993921528914</v>
      </c>
      <c r="L77" s="9">
        <f>National!GC108</f>
        <v>0.99184653865025063</v>
      </c>
      <c r="M77" s="9">
        <f>National!GD108</f>
        <v>0.97356419223240842</v>
      </c>
      <c r="N77" s="9">
        <f>National!GE108</f>
        <v>0.97953975128623105</v>
      </c>
      <c r="O77" s="9">
        <f>National!GF108</f>
        <v>1.0590469644645346</v>
      </c>
    </row>
    <row r="78" spans="10:15" x14ac:dyDescent="0.2">
      <c r="J78" s="94">
        <f>National!GA109</f>
        <v>1985</v>
      </c>
      <c r="K78" s="9">
        <f>National!GB109</f>
        <v>1</v>
      </c>
      <c r="L78" s="9">
        <f>National!GC109</f>
        <v>1</v>
      </c>
      <c r="M78" s="9">
        <f>National!GD109</f>
        <v>1</v>
      </c>
      <c r="N78" s="9">
        <f>National!GE109</f>
        <v>1</v>
      </c>
      <c r="O78" s="9">
        <f>National!GF109</f>
        <v>1</v>
      </c>
    </row>
    <row r="79" spans="10:15" x14ac:dyDescent="0.2">
      <c r="J79" s="94">
        <f>National!GA110</f>
        <v>1986</v>
      </c>
      <c r="K79" s="9">
        <f>National!GB110</f>
        <v>0.98420587821421635</v>
      </c>
      <c r="L79" s="9">
        <f>National!GC110</f>
        <v>1.0153322876322035</v>
      </c>
      <c r="M79" s="9">
        <f>National!GD110</f>
        <v>1.0037619243918654</v>
      </c>
      <c r="N79" s="9">
        <f>National!GE110</f>
        <v>0.96366455679902119</v>
      </c>
      <c r="O79" s="9">
        <f>National!GF110</f>
        <v>0.99986827196759676</v>
      </c>
    </row>
    <row r="80" spans="10:15" x14ac:dyDescent="0.2">
      <c r="J80" s="94">
        <f>National!GA111</f>
        <v>1987</v>
      </c>
      <c r="K80" s="9">
        <f>National!GB111</f>
        <v>0.99698486116635399</v>
      </c>
      <c r="L80" s="9">
        <f>National!GC111</f>
        <v>1.0304201935369028</v>
      </c>
      <c r="M80" s="9">
        <f>National!GD111</f>
        <v>1.0144366364025252</v>
      </c>
      <c r="N80" s="9">
        <f>National!GE111</f>
        <v>0.96243926570730653</v>
      </c>
      <c r="O80" s="9">
        <f>National!GF111</f>
        <v>0.98683679653541556</v>
      </c>
    </row>
    <row r="81" spans="10:15" x14ac:dyDescent="0.2">
      <c r="J81" s="94">
        <f>National!GA112</f>
        <v>1988</v>
      </c>
      <c r="K81" s="9">
        <f>National!GB112</f>
        <v>1.0560327788446755</v>
      </c>
      <c r="L81" s="9">
        <f>National!GC112</f>
        <v>1.046831941938078</v>
      </c>
      <c r="M81" s="9">
        <f>National!GD112</f>
        <v>1.0234585580865116</v>
      </c>
      <c r="N81" s="9">
        <f>National!GE112</f>
        <v>0.99306163706805761</v>
      </c>
      <c r="O81" s="9">
        <f>National!GF112</f>
        <v>0.98777238699280279</v>
      </c>
    </row>
    <row r="82" spans="10:15" x14ac:dyDescent="0.2">
      <c r="J82" s="94">
        <f>National!GA113</f>
        <v>1989</v>
      </c>
      <c r="K82" s="9">
        <f>National!GB113</f>
        <v>1.0819785289172705</v>
      </c>
      <c r="L82" s="9">
        <f>National!GC113</f>
        <v>1.062159006617134</v>
      </c>
      <c r="M82" s="9">
        <f>National!GD113</f>
        <v>1.0320974499763831</v>
      </c>
      <c r="N82" s="9">
        <f>National!GE113</f>
        <v>0.99325104500387051</v>
      </c>
      <c r="O82" s="9">
        <f>National!GF113</f>
        <v>0.98838794562429233</v>
      </c>
    </row>
    <row r="83" spans="10:15" x14ac:dyDescent="0.2">
      <c r="J83" s="94">
        <f>National!GA114</f>
        <v>1990</v>
      </c>
      <c r="K83" s="9">
        <f>National!GB114</f>
        <v>0.98566601676724186</v>
      </c>
      <c r="L83" s="9">
        <f>National!GC114</f>
        <v>1.0686544308877428</v>
      </c>
      <c r="M83" s="9">
        <f>National!GD114</f>
        <v>1.0411131525530939</v>
      </c>
      <c r="N83" s="9">
        <f>National!GE114</f>
        <v>0.92158843516124644</v>
      </c>
      <c r="O83" s="9">
        <f>National!GF114</f>
        <v>0.95489789164294236</v>
      </c>
    </row>
    <row r="84" spans="10:15" x14ac:dyDescent="0.2">
      <c r="J84" s="94">
        <f>National!GA115</f>
        <v>1991</v>
      </c>
      <c r="K84" s="9">
        <f>National!GB115</f>
        <v>1.0148846489526366</v>
      </c>
      <c r="L84" s="9">
        <f>National!GC115</f>
        <v>1.0735396146784146</v>
      </c>
      <c r="M84" s="9">
        <f>National!GD115</f>
        <v>1.0480395351956597</v>
      </c>
      <c r="N84" s="9">
        <f>National!GE115</f>
        <v>0.94272371873144045</v>
      </c>
      <c r="O84" s="9">
        <f>National!GF115</f>
        <v>0.94930348103121798</v>
      </c>
    </row>
    <row r="85" spans="10:15" x14ac:dyDescent="0.2">
      <c r="J85" s="94">
        <f>National!GA116</f>
        <v>1992</v>
      </c>
      <c r="K85" s="9">
        <f>National!GB116</f>
        <v>1.0285517532236714</v>
      </c>
      <c r="L85" s="9">
        <f>National!GC116</f>
        <v>1.0913569952766278</v>
      </c>
      <c r="M85" s="9">
        <f>National!GD116</f>
        <v>1.0569336089434491</v>
      </c>
      <c r="N85" s="9">
        <f>National!GE116</f>
        <v>0.95141425353842635</v>
      </c>
      <c r="O85" s="9">
        <f>National!GF116</f>
        <v>0.92933403881763876</v>
      </c>
    </row>
    <row r="86" spans="10:15" x14ac:dyDescent="0.2">
      <c r="J86" s="94">
        <f>National!GA117</f>
        <v>1993</v>
      </c>
      <c r="K86" s="9">
        <f>National!GB117</f>
        <v>1.0704359003140496</v>
      </c>
      <c r="L86" s="9">
        <f>National!GC117</f>
        <v>1.1102236102838481</v>
      </c>
      <c r="M86" s="9">
        <f>National!GD117</f>
        <v>1.0654675062448538</v>
      </c>
      <c r="N86" s="9">
        <f>National!GE117</f>
        <v>0.98762160465872117</v>
      </c>
      <c r="O86" s="9">
        <f>National!GF117</f>
        <v>0.90802197928167538</v>
      </c>
    </row>
    <row r="87" spans="10:15" x14ac:dyDescent="0.2">
      <c r="J87" s="94">
        <f>National!GA118</f>
        <v>1994</v>
      </c>
      <c r="K87" s="9">
        <f>National!GB118</f>
        <v>1.0572938399457954</v>
      </c>
      <c r="L87" s="9">
        <f>National!GC118</f>
        <v>1.1256423409561618</v>
      </c>
      <c r="M87" s="9">
        <f>National!GD118</f>
        <v>1.0743727822923812</v>
      </c>
      <c r="N87" s="9">
        <f>National!GE118</f>
        <v>0.96278572081946612</v>
      </c>
      <c r="O87" s="9">
        <f>National!GF118</f>
        <v>0.90046080012328278</v>
      </c>
    </row>
    <row r="88" spans="10:15" x14ac:dyDescent="0.2">
      <c r="J88" s="94">
        <f>National!GA119</f>
        <v>1995</v>
      </c>
      <c r="K88" s="9">
        <f>National!GB119</f>
        <v>1.0656645485964531</v>
      </c>
      <c r="L88" s="9">
        <f>National!GC119</f>
        <v>1.1417651279367933</v>
      </c>
      <c r="M88" s="9">
        <f>National!GD119</f>
        <v>1.0817281268220786</v>
      </c>
      <c r="N88" s="9">
        <f>National!GE119</f>
        <v>0.97171148760680803</v>
      </c>
      <c r="O88" s="9">
        <f>National!GF119</f>
        <v>0.88090742273094791</v>
      </c>
    </row>
    <row r="89" spans="10:15" x14ac:dyDescent="0.2">
      <c r="J89" s="94">
        <f>National!GA120</f>
        <v>1996</v>
      </c>
      <c r="K89" s="9">
        <f>National!GB120</f>
        <v>1.1340462298919567</v>
      </c>
      <c r="L89" s="9">
        <f>National!GC120</f>
        <v>1.1509791200181272</v>
      </c>
      <c r="M89" s="9">
        <f>National!GD120</f>
        <v>1.0902417983732693</v>
      </c>
      <c r="N89" s="9">
        <f>National!GE120</f>
        <v>0.98290253039427944</v>
      </c>
      <c r="O89" s="9">
        <f>National!GF120</f>
        <v>0.91123037968076082</v>
      </c>
    </row>
    <row r="90" spans="10:15" x14ac:dyDescent="0.2">
      <c r="J90" s="94">
        <f>National!GA121</f>
        <v>1997</v>
      </c>
      <c r="K90" s="9">
        <f>National!GB121</f>
        <v>1.0873278966277617</v>
      </c>
      <c r="L90" s="9">
        <f>National!GC121</f>
        <v>1.1604197696334086</v>
      </c>
      <c r="M90" s="9">
        <f>National!GD121</f>
        <v>1.0983336807719104</v>
      </c>
      <c r="N90" s="9">
        <f>National!GE121</f>
        <v>0.96144835928633421</v>
      </c>
      <c r="O90" s="9">
        <f>National!GF121</f>
        <v>0.87848814390103203</v>
      </c>
    </row>
    <row r="91" spans="10:15" x14ac:dyDescent="0.2">
      <c r="J91" s="94">
        <f>National!GA122</f>
        <v>1998</v>
      </c>
      <c r="K91" s="9">
        <f>National!GB122</f>
        <v>1.0430703762177473</v>
      </c>
      <c r="L91" s="9">
        <f>National!GC122</f>
        <v>1.1742351772347317</v>
      </c>
      <c r="M91" s="9">
        <f>National!GD122</f>
        <v>1.1089826756337171</v>
      </c>
      <c r="N91" s="9">
        <f>National!GE122</f>
        <v>0.90747997907488054</v>
      </c>
      <c r="O91" s="9">
        <f>National!GF122</f>
        <v>0.87345219840995758</v>
      </c>
    </row>
    <row r="92" spans="10:15" x14ac:dyDescent="0.2">
      <c r="J92" s="94">
        <f>National!GA123</f>
        <v>1999</v>
      </c>
      <c r="K92" s="9">
        <f>National!GB123</f>
        <v>1.0844546945269355</v>
      </c>
      <c r="L92" s="9">
        <f>National!GC123</f>
        <v>1.1889631553905928</v>
      </c>
      <c r="M92" s="9">
        <f>National!GD123</f>
        <v>1.1208401902271954</v>
      </c>
      <c r="N92" s="9">
        <f>National!GE123</f>
        <v>0.92074159242096765</v>
      </c>
      <c r="O92" s="9">
        <f>National!GF123</f>
        <v>0.87424552774012831</v>
      </c>
    </row>
    <row r="93" spans="10:15" x14ac:dyDescent="0.2">
      <c r="J93" s="94">
        <f>National!GA124</f>
        <v>2000</v>
      </c>
      <c r="K93" s="9">
        <f>National!GB124</f>
        <v>1.1378366320406104</v>
      </c>
      <c r="L93" s="9">
        <f>National!GC124</f>
        <v>1.2027913116809139</v>
      </c>
      <c r="M93" s="9">
        <f>National!GD124</f>
        <v>1.1303709143185572</v>
      </c>
      <c r="N93" s="9">
        <f>National!GE124</f>
        <v>0.94817950267674722</v>
      </c>
      <c r="O93" s="9">
        <f>National!GF124</f>
        <v>0.87202628129502069</v>
      </c>
    </row>
    <row r="94" spans="10:15" x14ac:dyDescent="0.2">
      <c r="J94" s="94">
        <f>National!GA125</f>
        <v>2001</v>
      </c>
      <c r="K94" s="9">
        <f>National!GB125</f>
        <v>1.1133845729005767</v>
      </c>
      <c r="L94" s="9">
        <f>National!GC125</f>
        <v>1.2159041103330224</v>
      </c>
      <c r="M94" s="9">
        <f>National!GD125</f>
        <v>1.1405497934338074</v>
      </c>
      <c r="N94" s="9">
        <f>National!GE125</f>
        <v>0.91326984892004093</v>
      </c>
      <c r="O94" s="9">
        <f>National!GF125</f>
        <v>0.86766592231012363</v>
      </c>
    </row>
    <row r="95" spans="10:15" x14ac:dyDescent="0.2">
      <c r="J95" s="94">
        <f>National!GA126</f>
        <v>2002</v>
      </c>
      <c r="K95" s="9">
        <f>National!GB126</f>
        <v>1.1399515503639515</v>
      </c>
      <c r="L95" s="9">
        <f>National!GC126</f>
        <v>1.225607294759502</v>
      </c>
      <c r="M95" s="9">
        <f>National!GD126</f>
        <v>1.1507968474451402</v>
      </c>
      <c r="N95" s="9">
        <f>National!GE126</f>
        <v>0.93507199332459523</v>
      </c>
      <c r="O95" s="9">
        <f>National!GF126</f>
        <v>0.85341441719278777</v>
      </c>
    </row>
    <row r="96" spans="10:15" x14ac:dyDescent="0.2">
      <c r="J96" s="94">
        <f>National!GA127</f>
        <v>2003</v>
      </c>
      <c r="K96" s="9">
        <f>National!GB127</f>
        <v>1.1770067983221359</v>
      </c>
      <c r="L96" s="9">
        <f>National!GC127</f>
        <v>1.2355486188331992</v>
      </c>
      <c r="M96" s="9">
        <f>National!GD127</f>
        <v>1.1609657171070698</v>
      </c>
      <c r="N96" s="9">
        <f>National!GE127</f>
        <v>0.95314077592184498</v>
      </c>
      <c r="O96" s="9">
        <f>National!GF127</f>
        <v>0.85034883153682284</v>
      </c>
    </row>
    <row r="97" spans="1:15" x14ac:dyDescent="0.2">
      <c r="J97" s="94">
        <f>National!GA128</f>
        <v>2004</v>
      </c>
      <c r="K97" s="9">
        <f>National!GB128</f>
        <v>1.1577731509385301</v>
      </c>
      <c r="L97" s="9">
        <f>National!GC128</f>
        <v>1.250147645142897</v>
      </c>
      <c r="M97" s="9">
        <f>National!GD128</f>
        <v>1.1724231103536589</v>
      </c>
      <c r="N97" s="9">
        <f>National!GE128</f>
        <v>0.92517151043304879</v>
      </c>
      <c r="O97" s="9">
        <f>National!GF128</f>
        <v>0.84284980139024523</v>
      </c>
    </row>
    <row r="98" spans="1:15" x14ac:dyDescent="0.2">
      <c r="J98" s="94">
        <f>National!GA129</f>
        <v>2005</v>
      </c>
      <c r="K98" s="9">
        <f>National!GB129</f>
        <v>1.1720731750962434</v>
      </c>
      <c r="L98" s="9">
        <f>National!GC129</f>
        <v>1.2658395878589526</v>
      </c>
      <c r="M98" s="9">
        <f>National!GD129</f>
        <v>1.184690573768391</v>
      </c>
      <c r="N98" s="9">
        <f>National!GE129</f>
        <v>0.93424239269889486</v>
      </c>
      <c r="O98" s="9">
        <f>National!GF129</f>
        <v>0.82548122185905781</v>
      </c>
    </row>
    <row r="99" spans="1:15" x14ac:dyDescent="0.2">
      <c r="J99" s="94">
        <f>National!GA130</f>
        <v>2006</v>
      </c>
      <c r="K99" s="9">
        <f>National!GB130</f>
        <v>1.093236775685464</v>
      </c>
      <c r="L99" s="9">
        <f>National!GC130</f>
        <v>1.2751941861755689</v>
      </c>
      <c r="M99" s="9">
        <f>National!GD130</f>
        <v>1.1970548161318673</v>
      </c>
      <c r="N99" s="9">
        <f>National!GE130</f>
        <v>0.89045471538572585</v>
      </c>
      <c r="O99" s="9">
        <f>National!GF130</f>
        <v>0.79300784646058564</v>
      </c>
    </row>
    <row r="100" spans="1:15" x14ac:dyDescent="0.2">
      <c r="A100" s="13"/>
      <c r="J100" s="94">
        <f>National!GA131</f>
        <v>2007</v>
      </c>
      <c r="K100" s="9">
        <f>National!GB131</f>
        <v>1.152411684036631</v>
      </c>
      <c r="L100" s="9">
        <f>National!GC131</f>
        <v>1.2821828785075644</v>
      </c>
      <c r="M100" s="9">
        <f>National!GD131</f>
        <v>1.204393866084861</v>
      </c>
      <c r="N100" s="9">
        <f>National!GE131</f>
        <v>0.92094233086968447</v>
      </c>
      <c r="O100" s="9">
        <f>National!GF131</f>
        <v>0.79825779969073729</v>
      </c>
    </row>
    <row r="101" spans="1:15" x14ac:dyDescent="0.2">
      <c r="J101">
        <v>2008</v>
      </c>
      <c r="K101" s="9">
        <f>National!GB132</f>
        <v>1.1783435047880249</v>
      </c>
      <c r="L101" s="9">
        <f>National!GC132</f>
        <v>1.2887187552618913</v>
      </c>
      <c r="M101" s="9">
        <f>National!GD132</f>
        <v>1.2103458097153896</v>
      </c>
      <c r="N101" s="9">
        <f>National!GE132</f>
        <v>0.94189014894428091</v>
      </c>
      <c r="O101" s="9">
        <f>National!GF132</f>
        <v>0.79037470629044693</v>
      </c>
    </row>
    <row r="102" spans="1:15" x14ac:dyDescent="0.2">
      <c r="J102">
        <v>2009</v>
      </c>
      <c r="K102" s="9">
        <f>National!GB133</f>
        <v>1.1479250191756925</v>
      </c>
      <c r="L102" s="9">
        <f>National!GC133</f>
        <v>1.2918149626226572</v>
      </c>
      <c r="M102" s="9">
        <f>National!GD133</f>
        <v>1.2145672771663836</v>
      </c>
      <c r="N102" s="9">
        <f>National!GE133</f>
        <v>0.93861223082739653</v>
      </c>
      <c r="O102" s="9">
        <f>National!GF133</f>
        <v>0.76825520601019692</v>
      </c>
    </row>
    <row r="103" spans="1:15" x14ac:dyDescent="0.2">
      <c r="J103">
        <v>2010</v>
      </c>
      <c r="K103" s="9">
        <f>National!GB134</f>
        <v>1.1757693255605679</v>
      </c>
      <c r="L103" s="9">
        <f>National!GC134</f>
        <v>1.3037296788176276</v>
      </c>
      <c r="M103" s="9">
        <f>National!GD134</f>
        <v>1.2161357085348603</v>
      </c>
      <c r="N103" s="9">
        <f>National!GE134</f>
        <v>0.94805967564443749</v>
      </c>
      <c r="O103" s="9">
        <f>National!GF134</f>
        <v>0.77006978238728119</v>
      </c>
    </row>
    <row r="104" spans="1:15" x14ac:dyDescent="0.2">
      <c r="J104">
        <v>2011</v>
      </c>
      <c r="K104" s="9">
        <f>National!GB135</f>
        <v>1.1512724282406102</v>
      </c>
      <c r="L104" s="9">
        <f>National!GC135</f>
        <v>1.3149573088420272</v>
      </c>
      <c r="M104" s="9">
        <f>National!GD135</f>
        <v>1.218424133551802</v>
      </c>
      <c r="N104" s="9">
        <f>National!GE135</f>
        <v>0.92534374349066117</v>
      </c>
      <c r="O104" s="9">
        <f>National!GF135</f>
        <v>0.76367246851322024</v>
      </c>
    </row>
    <row r="105" spans="1:15" s="738" customFormat="1" x14ac:dyDescent="0.2">
      <c r="J105" s="738">
        <v>2012</v>
      </c>
      <c r="K105" s="9">
        <f>National!GB136</f>
        <v>1.0542522659040308</v>
      </c>
      <c r="L105" s="9">
        <f>National!GC136</f>
        <v>1.3228810323994631</v>
      </c>
      <c r="M105" s="9">
        <f>National!GD136</f>
        <v>1.2221314165148698</v>
      </c>
      <c r="N105" s="9">
        <f>National!GE136</f>
        <v>0.8570049427263654</v>
      </c>
      <c r="O105" s="9">
        <f>National!GF136</f>
        <v>0.74842196877291944</v>
      </c>
    </row>
    <row r="106" spans="1:15" s="738" customFormat="1" x14ac:dyDescent="0.2">
      <c r="J106" s="738">
        <v>2013</v>
      </c>
      <c r="K106" s="9">
        <f>National!GB137</f>
        <v>1.1637139555937299</v>
      </c>
      <c r="L106" s="9">
        <f>National!GC137</f>
        <v>1.3315580790662189</v>
      </c>
      <c r="M106" s="9">
        <f>National!GD137</f>
        <v>1.2267438322077564</v>
      </c>
      <c r="N106" s="9">
        <f>National!GE137</f>
        <v>0.94099039305903409</v>
      </c>
      <c r="O106" s="9">
        <f>National!GF137</f>
        <v>0.74484726700447834</v>
      </c>
    </row>
    <row r="107" spans="1:15" s="738" customFormat="1" x14ac:dyDescent="0.2">
      <c r="J107" s="738">
        <v>2014</v>
      </c>
      <c r="K107" s="9">
        <f>National!GB138</f>
        <v>1.200208777139808</v>
      </c>
      <c r="L107" s="9">
        <f>National!GC138</f>
        <v>1.3417634533694738</v>
      </c>
      <c r="M107" s="9">
        <f>National!GD138</f>
        <v>1.233125200430661</v>
      </c>
      <c r="N107" s="9">
        <f>National!GE138</f>
        <v>0.95936022650082353</v>
      </c>
      <c r="O107" s="9">
        <f>National!GF138</f>
        <v>0.74386660760848156</v>
      </c>
    </row>
    <row r="108" spans="1:15" s="738" customFormat="1" x14ac:dyDescent="0.2">
      <c r="J108" s="738">
        <v>2015</v>
      </c>
      <c r="K108" s="9">
        <f>National!GB139</f>
        <v>1.1444805115578796</v>
      </c>
      <c r="L108" s="9">
        <f>National!GC139</f>
        <v>1.3527222300138309</v>
      </c>
      <c r="M108" s="9">
        <f>National!GD139</f>
        <v>1.2394567270965018</v>
      </c>
      <c r="N108" s="9">
        <f>National!GE139</f>
        <v>0.90520148904917197</v>
      </c>
      <c r="O108" s="9">
        <f>National!GF139</f>
        <v>0.74184723981700185</v>
      </c>
    </row>
    <row r="109" spans="1:15" x14ac:dyDescent="0.2">
      <c r="J109">
        <v>2016</v>
      </c>
      <c r="K109" s="9">
        <f>National!GB140</f>
        <v>1.1033099117389404</v>
      </c>
      <c r="L109" s="9">
        <f>National!GC140</f>
        <v>1.3658526238380877</v>
      </c>
      <c r="M109" s="9">
        <f>National!GD140</f>
        <v>1.2466996230363439</v>
      </c>
      <c r="N109" s="9">
        <f>National!GE140</f>
        <v>0.8782898140638995</v>
      </c>
      <c r="O109" s="9">
        <f>National!GF140</f>
        <v>0.72615726934952918</v>
      </c>
    </row>
    <row r="110" spans="1:15" x14ac:dyDescent="0.2">
      <c r="J110">
        <v>2017</v>
      </c>
      <c r="K110" s="9">
        <f>National!GB141</f>
        <v>1.0998202609195711</v>
      </c>
      <c r="L110" s="9">
        <f>National!GC141</f>
        <v>1.3798600066382392</v>
      </c>
      <c r="M110" s="9">
        <f>National!GD141</f>
        <v>1.2539464378540344</v>
      </c>
      <c r="N110" s="9">
        <f>National!GE141</f>
        <v>0.86101539757756196</v>
      </c>
      <c r="O110" s="9">
        <f>National!GF141</f>
        <v>0.72708192669759864</v>
      </c>
    </row>
    <row r="112" spans="1:15" s="738" customFormat="1" x14ac:dyDescent="0.2"/>
    <row r="113" spans="10:21" s="738" customFormat="1" x14ac:dyDescent="0.2"/>
    <row r="114" spans="10:21" x14ac:dyDescent="0.2">
      <c r="J114" s="1" t="s">
        <v>578</v>
      </c>
    </row>
    <row r="115" spans="10:21" ht="64.5" thickBot="1" x14ac:dyDescent="0.25">
      <c r="J115" s="94"/>
      <c r="K115" s="252" t="s">
        <v>549</v>
      </c>
      <c r="L115" s="684" t="s">
        <v>1535</v>
      </c>
      <c r="M115" s="252" t="str">
        <f>M10</f>
        <v>Housing Size</v>
      </c>
      <c r="N115" s="543" t="str">
        <f>N10</f>
        <v>Structure (incl. weather)</v>
      </c>
      <c r="O115" s="605" t="s">
        <v>1476</v>
      </c>
      <c r="R115" s="51"/>
      <c r="S115" s="252" t="s">
        <v>579</v>
      </c>
      <c r="T115" s="701" t="s">
        <v>1536</v>
      </c>
      <c r="U115" s="267" t="s">
        <v>580</v>
      </c>
    </row>
    <row r="116" spans="10:21" x14ac:dyDescent="0.2">
      <c r="J116" s="94">
        <f>National!GA338</f>
        <v>1970</v>
      </c>
      <c r="K116" s="9">
        <f>Residential_Total_LMDI_UtilAdj!AH36</f>
        <v>0.85705839755587876</v>
      </c>
      <c r="L116" s="9">
        <f>National!GC338</f>
        <v>0.73053845009682616</v>
      </c>
      <c r="M116" s="9">
        <f>National!GD338</f>
        <v>0.94830624932878216</v>
      </c>
      <c r="N116" s="9">
        <f>National!GE338</f>
        <v>1.015068641650807</v>
      </c>
      <c r="O116" s="17">
        <f>Residential_Total_LMDI_UtilAdj!AG36</f>
        <v>1.2114419824751239</v>
      </c>
      <c r="R116" s="51">
        <v>1985</v>
      </c>
      <c r="S116" s="71">
        <f>National!GI346</f>
        <v>1</v>
      </c>
      <c r="T116" s="71">
        <f>National!GJ346</f>
        <v>1</v>
      </c>
      <c r="U116" s="71">
        <f>National!GK346</f>
        <v>1</v>
      </c>
    </row>
    <row r="117" spans="10:21" x14ac:dyDescent="0.2">
      <c r="J117" s="94">
        <f>National!GA339</f>
        <v>1971</v>
      </c>
      <c r="K117" s="9">
        <f>Residential_Total_LMDI_UtilAdj!AH37</f>
        <v>0.88717097169109427</v>
      </c>
      <c r="L117" s="9">
        <f>National!GC339</f>
        <v>0.75089905863458772</v>
      </c>
      <c r="M117" s="9">
        <f>National!GD339</f>
        <v>0.95013980776474516</v>
      </c>
      <c r="N117" s="9">
        <f>National!GE339</f>
        <v>0.99635016392223619</v>
      </c>
      <c r="O117" s="17">
        <f>Residential_Total_LMDI_UtilAdj!AG37</f>
        <v>1.2389602228209167</v>
      </c>
      <c r="R117" s="51">
        <f>R116+1</f>
        <v>1986</v>
      </c>
      <c r="S117" s="71">
        <f>National!GI347</f>
        <v>1.0025345374415766</v>
      </c>
      <c r="T117" s="71">
        <f>National!GJ347</f>
        <v>1.0153322876322035</v>
      </c>
      <c r="U117" s="71">
        <f>National!GK347</f>
        <v>1.00905698638233</v>
      </c>
    </row>
    <row r="118" spans="10:21" x14ac:dyDescent="0.2">
      <c r="J118" s="94">
        <f>National!GA340</f>
        <v>1972</v>
      </c>
      <c r="K118" s="9">
        <f>Residential_Total_LMDI_UtilAdj!AH38</f>
        <v>0.92696845318720522</v>
      </c>
      <c r="L118" s="9">
        <f>National!GC340</f>
        <v>0.77465310192864301</v>
      </c>
      <c r="M118" s="9">
        <f>National!GD340</f>
        <v>0.95197686165490469</v>
      </c>
      <c r="N118" s="9">
        <f>National!GE340</f>
        <v>1.0042901967603373</v>
      </c>
      <c r="O118" s="17">
        <f>Residential_Total_LMDI_UtilAdj!AG38</f>
        <v>1.2436226716748686</v>
      </c>
      <c r="R118" s="51">
        <f t="shared" ref="R118:R145" si="1">R117+1</f>
        <v>1987</v>
      </c>
      <c r="S118" s="71">
        <f>National!GI348</f>
        <v>1.0256104518837117</v>
      </c>
      <c r="T118" s="71">
        <f>National!GJ348</f>
        <v>1.0304201935369028</v>
      </c>
      <c r="U118" s="71">
        <f>National!GK348</f>
        <v>1.0147733112014905</v>
      </c>
    </row>
    <row r="119" spans="10:21" x14ac:dyDescent="0.2">
      <c r="J119" s="94">
        <f>National!GA341</f>
        <v>1973</v>
      </c>
      <c r="K119" s="9">
        <f>Residential_Total_LMDI_UtilAdj!AH39</f>
        <v>0.93144950995330922</v>
      </c>
      <c r="L119" s="9">
        <f>National!GC341</f>
        <v>0.79756145659458277</v>
      </c>
      <c r="M119" s="9">
        <f>National!GD341</f>
        <v>0.95077996832277079</v>
      </c>
      <c r="N119" s="9">
        <f>National!GE341</f>
        <v>0.98201350862011827</v>
      </c>
      <c r="O119" s="17">
        <f>Residential_Total_LMDI_UtilAdj!AG39</f>
        <v>1.2412765119943816</v>
      </c>
      <c r="R119" s="51">
        <f t="shared" si="1"/>
        <v>1988</v>
      </c>
      <c r="S119" s="71">
        <f>National!GI349</f>
        <v>1.0825066343882586</v>
      </c>
      <c r="T119" s="71">
        <f>National!GJ349</f>
        <v>1.046831941938078</v>
      </c>
      <c r="U119" s="71">
        <f>National!GK349</f>
        <v>1.0292537407257956</v>
      </c>
    </row>
    <row r="120" spans="10:21" x14ac:dyDescent="0.2">
      <c r="J120" s="94">
        <f>National!GA342</f>
        <v>1974</v>
      </c>
      <c r="K120" s="9">
        <f>Residential_Total_LMDI_UtilAdj!AH40</f>
        <v>0.91461219618848411</v>
      </c>
      <c r="L120" s="9">
        <f>National!GC342</f>
        <v>0.81536279060848571</v>
      </c>
      <c r="M120" s="9">
        <f>National!GD342</f>
        <v>0.95241675709417195</v>
      </c>
      <c r="N120" s="9">
        <f>National!GE342</f>
        <v>0.9764281177672256</v>
      </c>
      <c r="O120" s="17">
        <f>Residential_Total_LMDI_UtilAdj!AG40</f>
        <v>1.1879120599585524</v>
      </c>
      <c r="R120" s="51">
        <f t="shared" si="1"/>
        <v>1989</v>
      </c>
      <c r="S120" s="71">
        <f>National!GI350</f>
        <v>1.1045907680999141</v>
      </c>
      <c r="T120" s="71">
        <f>National!GJ350</f>
        <v>1.062159006617134</v>
      </c>
      <c r="U120" s="71">
        <f>National!GK350</f>
        <v>1.0425077452649589</v>
      </c>
    </row>
    <row r="121" spans="10:21" x14ac:dyDescent="0.2">
      <c r="J121" s="94">
        <f>National!GA343</f>
        <v>1975</v>
      </c>
      <c r="K121" s="9">
        <f>Residential_Total_LMDI_UtilAdj!AH41</f>
        <v>0.92481815850455429</v>
      </c>
      <c r="L121" s="9">
        <f>National!GC343</f>
        <v>0.83506667152985203</v>
      </c>
      <c r="M121" s="9">
        <f>National!GD343</f>
        <v>0.95671396181085011</v>
      </c>
      <c r="N121" s="9">
        <f>National!GE343</f>
        <v>0.98526285336534969</v>
      </c>
      <c r="O121" s="17">
        <f>Residential_Total_LMDI_UtilAdj!AG41</f>
        <v>1.1607996074638212</v>
      </c>
      <c r="R121" s="51">
        <f t="shared" si="1"/>
        <v>1990</v>
      </c>
      <c r="S121" s="71">
        <f>National!GI351</f>
        <v>1.0544518048377651</v>
      </c>
      <c r="T121" s="71">
        <f>National!GJ351</f>
        <v>1.0686544308877428</v>
      </c>
      <c r="U121" s="71">
        <f>National!GK351</f>
        <v>1.0381207993043271</v>
      </c>
    </row>
    <row r="122" spans="10:21" x14ac:dyDescent="0.2">
      <c r="J122" s="94">
        <f>National!GA344</f>
        <v>1976</v>
      </c>
      <c r="K122" s="9">
        <f>Residential_Total_LMDI_UtilAdj!AH42</f>
        <v>0.96208715066641171</v>
      </c>
      <c r="L122" s="9">
        <f>National!GC344</f>
        <v>0.85265057773172925</v>
      </c>
      <c r="M122" s="9">
        <f>National!GD344</f>
        <v>0.9583646203546462</v>
      </c>
      <c r="N122" s="9">
        <f>National!GE344</f>
        <v>0.99294474103510533</v>
      </c>
      <c r="O122" s="17">
        <f>Residential_Total_LMDI_UtilAdj!AG42</f>
        <v>1.1706536789210398</v>
      </c>
      <c r="R122" s="51">
        <f t="shared" si="1"/>
        <v>1991</v>
      </c>
      <c r="S122" s="71">
        <f>National!GI352</f>
        <v>1.0876577591338727</v>
      </c>
      <c r="T122" s="71">
        <f>National!GJ352</f>
        <v>1.0735396146784146</v>
      </c>
      <c r="U122" s="71">
        <f>National!GK352</f>
        <v>1.0409339455281692</v>
      </c>
    </row>
    <row r="123" spans="10:21" x14ac:dyDescent="0.2">
      <c r="J123" s="94">
        <f>National!GA345</f>
        <v>1977</v>
      </c>
      <c r="K123" s="9">
        <f>Residential_Total_LMDI_UtilAdj!AH43</f>
        <v>0.97778260291636143</v>
      </c>
      <c r="L123" s="9">
        <f>National!GC345</f>
        <v>0.86782977315631094</v>
      </c>
      <c r="M123" s="9">
        <f>National!GD345</f>
        <v>0.9588860893298049</v>
      </c>
      <c r="N123" s="9">
        <f>National!GE345</f>
        <v>0.99982630243122561</v>
      </c>
      <c r="O123" s="17">
        <f>Residential_Total_LMDI_UtilAdj!AG43</f>
        <v>1.1574007578297572</v>
      </c>
      <c r="R123" s="51">
        <f t="shared" si="1"/>
        <v>1992</v>
      </c>
      <c r="S123" s="71">
        <f>National!GI353</f>
        <v>1.0865779896002719</v>
      </c>
      <c r="T123" s="71">
        <f>National!GJ353</f>
        <v>1.0913569952766278</v>
      </c>
      <c r="U123" s="71">
        <f>National!GK353</f>
        <v>1.0368576285095963</v>
      </c>
    </row>
    <row r="124" spans="10:21" x14ac:dyDescent="0.2">
      <c r="J124" s="94">
        <f>National!GA346</f>
        <v>1978</v>
      </c>
      <c r="K124" s="9">
        <f>Residential_Total_LMDI_UtilAdj!AH44</f>
        <v>1.0074201428328591</v>
      </c>
      <c r="L124" s="9">
        <f>National!GC346</f>
        <v>0.889856924376493</v>
      </c>
      <c r="M124" s="9">
        <f>National!GD346</f>
        <v>0.96038638139049337</v>
      </c>
      <c r="N124" s="9">
        <f>National!GE346</f>
        <v>1.0133428293816518</v>
      </c>
      <c r="O124" s="17">
        <f>Residential_Total_LMDI_UtilAdj!AG44</f>
        <v>1.1396662218237472</v>
      </c>
      <c r="R124" s="51">
        <f t="shared" si="1"/>
        <v>1993</v>
      </c>
      <c r="S124" s="71">
        <f>National!GI354</f>
        <v>1.1409040969678343</v>
      </c>
      <c r="T124" s="71">
        <f>National!GJ354</f>
        <v>1.1102236102838481</v>
      </c>
      <c r="U124" s="71">
        <f>National!GK354</f>
        <v>1.0259664827259261</v>
      </c>
    </row>
    <row r="125" spans="10:21" x14ac:dyDescent="0.2">
      <c r="J125" s="94">
        <f>National!GA347</f>
        <v>1979</v>
      </c>
      <c r="K125" s="9">
        <f>Residential_Total_LMDI_UtilAdj!AH45</f>
        <v>0.98699420489051337</v>
      </c>
      <c r="L125" s="9">
        <f>National!GC347</f>
        <v>0.90608737575979914</v>
      </c>
      <c r="M125" s="9">
        <f>National!GD347</f>
        <v>0.96769731896869937</v>
      </c>
      <c r="N125" s="9">
        <f>National!GE347</f>
        <v>0.98999644853742919</v>
      </c>
      <c r="O125" s="17">
        <f>Residential_Total_LMDI_UtilAdj!AG45</f>
        <v>1.1218072881179773</v>
      </c>
      <c r="R125" s="51">
        <f t="shared" si="1"/>
        <v>1994</v>
      </c>
      <c r="S125" s="71">
        <f>National!GI355</f>
        <v>1.1394973844828147</v>
      </c>
      <c r="T125" s="71">
        <f>National!GJ355</f>
        <v>1.1256423409561618</v>
      </c>
      <c r="U125" s="71">
        <f>National!GK355</f>
        <v>1.0323869581406997</v>
      </c>
    </row>
    <row r="126" spans="10:21" x14ac:dyDescent="0.2">
      <c r="J126" s="94">
        <f>National!GA348</f>
        <v>1980</v>
      </c>
      <c r="K126" s="9">
        <f>Residential_Total_LMDI_UtilAdj!AH46</f>
        <v>0.95997240986479226</v>
      </c>
      <c r="L126" s="9">
        <f>National!GC348</f>
        <v>0.92379506445286941</v>
      </c>
      <c r="M126" s="9">
        <f>National!GD348</f>
        <v>0.97079346818366585</v>
      </c>
      <c r="N126" s="9">
        <f>National!GE348</f>
        <v>1.0082098733099325</v>
      </c>
      <c r="O126" s="17">
        <f>Residential_Total_LMDI_UtilAdj!AG46</f>
        <v>1.0453771489002373</v>
      </c>
      <c r="R126" s="51">
        <f t="shared" si="1"/>
        <v>1995</v>
      </c>
      <c r="S126" s="71">
        <f>National!GI356</f>
        <v>1.161178302055784</v>
      </c>
      <c r="T126" s="71">
        <f>National!GJ356</f>
        <v>1.1417651279367933</v>
      </c>
      <c r="U126" s="71">
        <f>National!GK356</f>
        <v>1.0245618619598955</v>
      </c>
    </row>
    <row r="127" spans="10:21" x14ac:dyDescent="0.2">
      <c r="J127" s="94">
        <f>National!GA349</f>
        <v>1981</v>
      </c>
      <c r="K127" s="9">
        <f>Residential_Total_LMDI_UtilAdj!AH47</f>
        <v>0.96251569085002597</v>
      </c>
      <c r="L127" s="9">
        <f>National!GC349</f>
        <v>0.96024247327726142</v>
      </c>
      <c r="M127" s="9">
        <f>National!GD349</f>
        <v>0.97060671375399732</v>
      </c>
      <c r="N127" s="9">
        <f>National!GE349</f>
        <v>0.99025483213300902</v>
      </c>
      <c r="O127" s="17">
        <f>Residential_Total_LMDI_UtilAdj!AG47</f>
        <v>1.0365171590023146</v>
      </c>
      <c r="R127" s="51">
        <f t="shared" si="1"/>
        <v>1996</v>
      </c>
      <c r="S127" s="71">
        <f>National!GI357</f>
        <v>1.2226160876513752</v>
      </c>
      <c r="T127" s="71">
        <f>National!GJ357</f>
        <v>1.1509791200181272</v>
      </c>
      <c r="U127" s="71">
        <f>National!GK357</f>
        <v>1.0680957730269405</v>
      </c>
    </row>
    <row r="128" spans="10:21" x14ac:dyDescent="0.2">
      <c r="J128" s="94">
        <f>National!GA350</f>
        <v>1982</v>
      </c>
      <c r="K128" s="9">
        <f>Residential_Total_LMDI_UtilAdj!AH48</f>
        <v>0.97653156647059791</v>
      </c>
      <c r="L128" s="9">
        <f>National!GC350</f>
        <v>0.96808957444394417</v>
      </c>
      <c r="M128" s="9">
        <f>National!GD350</f>
        <v>0.97018635040120726</v>
      </c>
      <c r="N128" s="9">
        <f>National!GE350</f>
        <v>0.98581730771898279</v>
      </c>
      <c r="O128" s="17">
        <f>Residential_Total_LMDI_UtilAdj!AG48</f>
        <v>1.0415429756139156</v>
      </c>
      <c r="R128" s="51">
        <f t="shared" si="1"/>
        <v>1997</v>
      </c>
      <c r="S128" s="71">
        <f>National!GI358</f>
        <v>1.1907086913943239</v>
      </c>
      <c r="T128" s="71">
        <f>National!GJ358</f>
        <v>1.1604197696334086</v>
      </c>
      <c r="U128" s="71">
        <f>National!GK358</f>
        <v>1.0500968920178335</v>
      </c>
    </row>
    <row r="129" spans="10:21" x14ac:dyDescent="0.2">
      <c r="J129" s="94">
        <f>National!GA351</f>
        <v>1983</v>
      </c>
      <c r="K129" s="9">
        <f>Residential_Total_LMDI_UtilAdj!AH49</f>
        <v>0.96147999798371186</v>
      </c>
      <c r="L129" s="9">
        <f>National!GC351</f>
        <v>0.97808555197684088</v>
      </c>
      <c r="M129" s="9">
        <f>National!GD351</f>
        <v>0.97004327964415338</v>
      </c>
      <c r="N129" s="9">
        <f>National!GE351</f>
        <v>0.98785526711125726</v>
      </c>
      <c r="O129" s="17">
        <f>Residential_Total_LMDI_UtilAdj!AG49</f>
        <v>1.0139568186432635</v>
      </c>
      <c r="R129" s="51">
        <f t="shared" si="1"/>
        <v>1998</v>
      </c>
      <c r="S129" s="71">
        <f>National!GI359</f>
        <v>1.1899048258515015</v>
      </c>
      <c r="T129" s="71">
        <f>National!GJ359</f>
        <v>1.1742351772347317</v>
      </c>
      <c r="U129" s="71">
        <f>National!GK359</f>
        <v>1.0564667593848192</v>
      </c>
    </row>
    <row r="130" spans="10:21" x14ac:dyDescent="0.2">
      <c r="J130" s="94">
        <f>National!GA352</f>
        <v>1984</v>
      </c>
      <c r="K130" s="9">
        <f>Residential_Total_LMDI_UtilAdj!AH50</f>
        <v>0.99472911144232046</v>
      </c>
      <c r="L130" s="9">
        <f>National!GC352</f>
        <v>0.99184653865025063</v>
      </c>
      <c r="M130" s="9">
        <f>National!GD352</f>
        <v>0.97291110284607396</v>
      </c>
      <c r="N130" s="9">
        <f>National!GE352</f>
        <v>0.98785598737716618</v>
      </c>
      <c r="O130" s="17">
        <f>Residential_Total_LMDI_UtilAdj!AG50</f>
        <v>1.0427631012172605</v>
      </c>
      <c r="R130" s="51">
        <f t="shared" si="1"/>
        <v>1999</v>
      </c>
      <c r="S130" s="71">
        <f>National!GI360</f>
        <v>1.2225157576174948</v>
      </c>
      <c r="T130" s="71">
        <f>National!GJ360</f>
        <v>1.1889631553905928</v>
      </c>
      <c r="U130" s="71">
        <f>National!GK360</f>
        <v>1.0709243575693486</v>
      </c>
    </row>
    <row r="131" spans="10:21" x14ac:dyDescent="0.2">
      <c r="J131" s="94">
        <f>National!GA353</f>
        <v>1985</v>
      </c>
      <c r="K131" s="9">
        <f>Residential_Total_LMDI_UtilAdj!AH51</f>
        <v>1</v>
      </c>
      <c r="L131" s="9">
        <f>National!GC353</f>
        <v>1</v>
      </c>
      <c r="M131" s="9">
        <f>National!GD353</f>
        <v>1</v>
      </c>
      <c r="N131" s="9">
        <f>National!GE353</f>
        <v>1</v>
      </c>
      <c r="O131" s="17">
        <f>Residential_Total_LMDI_UtilAdj!AG51</f>
        <v>1</v>
      </c>
      <c r="R131" s="51">
        <f t="shared" si="1"/>
        <v>2000</v>
      </c>
      <c r="S131" s="71">
        <f>National!GI361</f>
        <v>1.2783986525190416</v>
      </c>
      <c r="T131" s="71">
        <f>National!GJ361</f>
        <v>1.2027913116809139</v>
      </c>
      <c r="U131" s="71">
        <f>National!GK361</f>
        <v>1.0864321793136009</v>
      </c>
    </row>
    <row r="132" spans="10:21" x14ac:dyDescent="0.2">
      <c r="J132" s="94">
        <f>National!GA354</f>
        <v>1986</v>
      </c>
      <c r="K132" s="9">
        <f>Residential_Total_LMDI_UtilAdj!AH52</f>
        <v>0.99592016389349525</v>
      </c>
      <c r="L132" s="9">
        <f>National!GC354</f>
        <v>1.0153322876322035</v>
      </c>
      <c r="M132" s="9">
        <f>National!GD354</f>
        <v>1.003822524905575</v>
      </c>
      <c r="N132" s="9">
        <f>National!GE354</f>
        <v>0.97798493509660722</v>
      </c>
      <c r="O132" s="17">
        <f>Residential_Total_LMDI_UtilAdj!AG52</f>
        <v>1.0050463442897184</v>
      </c>
      <c r="R132" s="51">
        <f t="shared" si="1"/>
        <v>2001</v>
      </c>
      <c r="S132" s="71">
        <f>National!GI362</f>
        <v>1.2678397552674789</v>
      </c>
      <c r="T132" s="71">
        <f>National!GJ362</f>
        <v>1.2159041103330224</v>
      </c>
      <c r="U132" s="71">
        <f>National!GK362</f>
        <v>1.09192240832433</v>
      </c>
    </row>
    <row r="133" spans="10:21" x14ac:dyDescent="0.2">
      <c r="J133" s="94">
        <f>National!GA355</f>
        <v>1987</v>
      </c>
      <c r="K133" s="9">
        <f>Residential_Total_LMDI_UtilAdj!AH53</f>
        <v>1.0140066631851512</v>
      </c>
      <c r="L133" s="9">
        <f>National!GC355</f>
        <v>1.0304201935369028</v>
      </c>
      <c r="M133" s="9">
        <f>National!GD355</f>
        <v>1.0145759667556282</v>
      </c>
      <c r="N133" s="9">
        <f>National!GE355</f>
        <v>0.97999959091037536</v>
      </c>
      <c r="O133" s="17">
        <f>Residential_Total_LMDI_UtilAdj!AG53</f>
        <v>0.9998747671392636</v>
      </c>
      <c r="R133" s="51">
        <f t="shared" si="1"/>
        <v>2002</v>
      </c>
      <c r="S133" s="71">
        <f>National!GI363</f>
        <v>1.3150626846393971</v>
      </c>
      <c r="T133" s="71">
        <f>National!GJ363</f>
        <v>1.225607294759502</v>
      </c>
      <c r="U133" s="71">
        <f>National!GK363</f>
        <v>1.0976098047621603</v>
      </c>
    </row>
    <row r="134" spans="10:21" x14ac:dyDescent="0.2">
      <c r="J134" s="94">
        <f>National!GA356</f>
        <v>1988</v>
      </c>
      <c r="K134" s="9">
        <f>Residential_Total_LMDI_UtilAdj!AH54</f>
        <v>1.0684325769141532</v>
      </c>
      <c r="L134" s="9">
        <f>National!GC356</f>
        <v>1.046831941938078</v>
      </c>
      <c r="M134" s="9">
        <f>National!GD356</f>
        <v>1.0235830896587319</v>
      </c>
      <c r="N134" s="9">
        <f>National!GE356</f>
        <v>1.0035983820131043</v>
      </c>
      <c r="O134" s="17">
        <f>Residential_Total_LMDI_UtilAdj!AG54</f>
        <v>1.0050943973801569</v>
      </c>
      <c r="R134" s="51">
        <f t="shared" si="1"/>
        <v>2003</v>
      </c>
      <c r="S134" s="71">
        <f>National!GI364</f>
        <v>1.3429881368277883</v>
      </c>
      <c r="T134" s="71">
        <f>National!GJ364</f>
        <v>1.2355486188331992</v>
      </c>
      <c r="U134" s="71">
        <f>National!GK364</f>
        <v>1.1072066049595337</v>
      </c>
    </row>
    <row r="135" spans="10:21" x14ac:dyDescent="0.2">
      <c r="J135" s="94">
        <f>National!GA357</f>
        <v>1989</v>
      </c>
      <c r="K135" s="9">
        <f>Residential_Total_LMDI_UtilAdj!AH55</f>
        <v>1.1093169089577832</v>
      </c>
      <c r="L135" s="9">
        <f>National!GC357</f>
        <v>1.062159006617134</v>
      </c>
      <c r="M135" s="9">
        <f>National!GD357</f>
        <v>1.0322210807174708</v>
      </c>
      <c r="N135" s="9">
        <f>National!GE357</f>
        <v>0.99632618246223603</v>
      </c>
      <c r="O135" s="17">
        <f>Residential_Total_LMDI_UtilAdj!AG55</f>
        <v>1.0094135404825246</v>
      </c>
      <c r="R135" s="51">
        <f t="shared" si="1"/>
        <v>2004</v>
      </c>
      <c r="S135" s="71">
        <f>National!GI365</f>
        <v>1.3390358004880378</v>
      </c>
      <c r="T135" s="71">
        <f>National!GJ365</f>
        <v>1.250147645142897</v>
      </c>
      <c r="U135" s="71">
        <f>National!GK365</f>
        <v>1.1142953195795171</v>
      </c>
    </row>
    <row r="136" spans="10:21" x14ac:dyDescent="0.2">
      <c r="J136" s="94">
        <f>National!GA358</f>
        <v>1990</v>
      </c>
      <c r="K136" s="9">
        <f>Residential_Total_LMDI_UtilAdj!AH56</f>
        <v>1.0568084770756485</v>
      </c>
      <c r="L136" s="9">
        <f>National!GC358</f>
        <v>1.0686544308877428</v>
      </c>
      <c r="M136" s="9">
        <f>National!GD358</f>
        <v>1.0415342265838081</v>
      </c>
      <c r="N136" s="9">
        <f>National!GE358</f>
        <v>0.94838546976631355</v>
      </c>
      <c r="O136" s="17">
        <f>Residential_Total_LMDI_UtilAdj!AG56</f>
        <v>0.99614664839052691</v>
      </c>
      <c r="R136" s="51">
        <f t="shared" si="1"/>
        <v>2005</v>
      </c>
      <c r="S136" s="71">
        <f>National!GI366</f>
        <v>1.3805132352219511</v>
      </c>
      <c r="T136" s="71">
        <f>National!GJ366</f>
        <v>1.2658395878589526</v>
      </c>
      <c r="U136" s="71">
        <f>National!GK366</f>
        <v>1.1143349996987379</v>
      </c>
    </row>
    <row r="137" spans="10:21" x14ac:dyDescent="0.2">
      <c r="J137" s="94">
        <f>National!GA359</f>
        <v>1991</v>
      </c>
      <c r="K137" s="9">
        <f>Residential_Total_LMDI_UtilAdj!AH57</f>
        <v>1.0858851708778643</v>
      </c>
      <c r="L137" s="9">
        <f>National!GC359</f>
        <v>1.0735396146784146</v>
      </c>
      <c r="M137" s="9">
        <f>National!GD359</f>
        <v>1.0487486235902379</v>
      </c>
      <c r="N137" s="9">
        <f>National!GE359</f>
        <v>0.97025461927244294</v>
      </c>
      <c r="O137" s="17">
        <f>Residential_Total_LMDI_UtilAdj!AG57</f>
        <v>0.99207134211089065</v>
      </c>
      <c r="R137" s="51">
        <f t="shared" si="1"/>
        <v>2006</v>
      </c>
      <c r="S137" s="71">
        <f>National!GI367</f>
        <v>1.3283632262585909</v>
      </c>
      <c r="T137" s="71">
        <f>National!GJ367</f>
        <v>1.2751941861755689</v>
      </c>
      <c r="U137" s="71">
        <f>National!GK367</f>
        <v>1.0989351107297403</v>
      </c>
    </row>
    <row r="138" spans="10:21" x14ac:dyDescent="0.2">
      <c r="J138" s="94">
        <f>National!GA360</f>
        <v>1992</v>
      </c>
      <c r="K138" s="9">
        <f>Residential_Total_LMDI_UtilAdj!AH58</f>
        <v>1.0817022154614031</v>
      </c>
      <c r="L138" s="9">
        <f>National!GC360</f>
        <v>1.0913569952766278</v>
      </c>
      <c r="M138" s="9">
        <f>National!GD360</f>
        <v>1.057720282060961</v>
      </c>
      <c r="N138" s="9">
        <f>National!GE360</f>
        <v>0.95789951974569487</v>
      </c>
      <c r="O138" s="17">
        <f>Residential_Total_LMDI_UtilAdj!AG58</f>
        <v>0.97976565163611307</v>
      </c>
      <c r="R138" s="51">
        <f t="shared" si="1"/>
        <v>2007</v>
      </c>
      <c r="S138" s="71">
        <f>National!GI368</f>
        <v>1.3844947245912671</v>
      </c>
      <c r="T138" s="71">
        <f>National!GJ368</f>
        <v>1.2821828785075644</v>
      </c>
      <c r="U138" s="71">
        <f>National!GK368</f>
        <v>1.1121844749325533</v>
      </c>
    </row>
    <row r="139" spans="10:21" x14ac:dyDescent="0.2">
      <c r="J139" s="94">
        <f>National!GA361</f>
        <v>1993</v>
      </c>
      <c r="K139" s="9">
        <f>Residential_Total_LMDI_UtilAdj!AH59</f>
        <v>1.1364526786366631</v>
      </c>
      <c r="L139" s="9">
        <f>National!GC361</f>
        <v>1.1102236102838481</v>
      </c>
      <c r="M139" s="9">
        <f>National!GD361</f>
        <v>1.0663394717748265</v>
      </c>
      <c r="N139" s="9">
        <f>National!GE361</f>
        <v>0.99994210917519222</v>
      </c>
      <c r="O139" s="17">
        <f>Residential_Total_LMDI_UtilAdj!AG59</f>
        <v>0.96150799500261508</v>
      </c>
      <c r="R139" s="51">
        <f t="shared" si="1"/>
        <v>2008</v>
      </c>
      <c r="S139" s="71">
        <f>National!GI369</f>
        <v>1.3947853019029441</v>
      </c>
      <c r="T139" s="71">
        <f>National!GJ369</f>
        <v>1.2887187552618913</v>
      </c>
      <c r="U139" s="71">
        <f>National!GK369</f>
        <v>1.1065131041104337</v>
      </c>
    </row>
    <row r="140" spans="10:21" x14ac:dyDescent="0.2">
      <c r="J140" s="94">
        <f>National!GA362</f>
        <v>1994</v>
      </c>
      <c r="K140" s="9">
        <f>Residential_Total_LMDI_UtilAdj!AH60</f>
        <v>1.1293656182393284</v>
      </c>
      <c r="L140" s="9">
        <f>National!GC362</f>
        <v>1.1256423409561618</v>
      </c>
      <c r="M140" s="9">
        <f>National!GD362</f>
        <v>1.0754302647387268</v>
      </c>
      <c r="N140" s="9">
        <f>National!GE362</f>
        <v>0.97949431482304705</v>
      </c>
      <c r="O140" s="17">
        <f>Residential_Total_LMDI_UtilAdj!AG60</f>
        <v>0.95920122500943483</v>
      </c>
      <c r="R140" s="51">
        <f t="shared" si="1"/>
        <v>2009</v>
      </c>
      <c r="S140" s="71">
        <f>National!GI370</f>
        <v>1.3683766700488798</v>
      </c>
      <c r="T140" s="71">
        <f>National!GJ370</f>
        <v>1.2918149626226572</v>
      </c>
      <c r="U140" s="71">
        <f>National!GK370</f>
        <v>1.0876837952948553</v>
      </c>
    </row>
    <row r="141" spans="10:21" x14ac:dyDescent="0.2">
      <c r="J141" s="94">
        <f>National!GA363</f>
        <v>1995</v>
      </c>
      <c r="K141" s="9">
        <f>Residential_Total_LMDI_UtilAdj!AH61</f>
        <v>1.1552607863918594</v>
      </c>
      <c r="L141" s="9">
        <f>National!GC363</f>
        <v>1.1417651279367933</v>
      </c>
      <c r="M141" s="9">
        <f>National!GD363</f>
        <v>1.0829584228495825</v>
      </c>
      <c r="N141" s="9">
        <f>National!GE363</f>
        <v>0.99197982492569836</v>
      </c>
      <c r="O141" s="17">
        <f>Residential_Total_LMDI_UtilAdj!AG61</f>
        <v>0.94522767808135721</v>
      </c>
      <c r="R141" s="51">
        <f t="shared" si="1"/>
        <v>2010</v>
      </c>
      <c r="S141" s="71">
        <f>National!GI371</f>
        <v>1.424833141040128</v>
      </c>
      <c r="T141" s="71">
        <f>National!GJ371</f>
        <v>1.3037296788176276</v>
      </c>
      <c r="U141" s="71">
        <f>National!GK371</f>
        <v>1.0940041375717857</v>
      </c>
    </row>
    <row r="142" spans="10:21" x14ac:dyDescent="0.2">
      <c r="J142" s="94">
        <f>National!GA364</f>
        <v>1996</v>
      </c>
      <c r="K142" s="9">
        <f>Residential_Total_LMDI_UtilAdj!AH62</f>
        <v>1.2171390888748865</v>
      </c>
      <c r="L142" s="9">
        <f>National!GC364</f>
        <v>1.1509791200181272</v>
      </c>
      <c r="M142" s="9">
        <f>National!GD364</f>
        <v>1.0915180786020777</v>
      </c>
      <c r="N142" s="9">
        <f>National!GE364</f>
        <v>0.99336224820382735</v>
      </c>
      <c r="O142" s="17">
        <f>Residential_Total_LMDI_UtilAdj!AG62</f>
        <v>0.97774502695520948</v>
      </c>
      <c r="R142" s="51">
        <f t="shared" si="1"/>
        <v>2011</v>
      </c>
      <c r="S142" s="71">
        <f>National!GI372</f>
        <v>1.3986543178214723</v>
      </c>
      <c r="T142" s="71">
        <f>National!GJ372</f>
        <v>1.3149573088420272</v>
      </c>
      <c r="U142" s="71">
        <f>National!GK372</f>
        <v>1.0834263428029958</v>
      </c>
    </row>
    <row r="143" spans="10:21" x14ac:dyDescent="0.2">
      <c r="J143" s="94">
        <f>National!GA365</f>
        <v>1997</v>
      </c>
      <c r="K143" s="9">
        <f>Residential_Total_LMDI_UtilAdj!AH63</f>
        <v>1.1832630797003858</v>
      </c>
      <c r="L143" s="9">
        <f>National!GC365</f>
        <v>1.1604197696334086</v>
      </c>
      <c r="M143" s="9">
        <f>National!GD365</f>
        <v>1.0996559347176231</v>
      </c>
      <c r="N143" s="9">
        <f>National!GE365</f>
        <v>0.97551323420804104</v>
      </c>
      <c r="O143" s="17">
        <f>Residential_Total_LMDI_UtilAdj!AG63</f>
        <v>0.95370323281484892</v>
      </c>
      <c r="R143" s="51">
        <f t="shared" si="1"/>
        <v>2012</v>
      </c>
      <c r="S143" s="71">
        <f>National!GI373</f>
        <v>1.3156092424971118</v>
      </c>
      <c r="T143" s="71">
        <f>National!GJ373</f>
        <v>1.3228810323994631</v>
      </c>
      <c r="U143" s="71">
        <f>National!GK373</f>
        <v>1.0640089175342635</v>
      </c>
    </row>
    <row r="144" spans="10:21" x14ac:dyDescent="0.2">
      <c r="J144" s="94">
        <f>National!GA366</f>
        <v>1998</v>
      </c>
      <c r="K144" s="9">
        <f>Residential_Total_LMDI_UtilAdj!AH64</f>
        <v>1.1825868761810778</v>
      </c>
      <c r="L144" s="9">
        <f>National!GC366</f>
        <v>1.1742351772347317</v>
      </c>
      <c r="M144" s="9">
        <f>National!GD366</f>
        <v>1.1100926957582258</v>
      </c>
      <c r="N144" s="9">
        <f>National!GE366</f>
        <v>0.95789116365365945</v>
      </c>
      <c r="O144" s="17">
        <f>Residential_Total_LMDI_UtilAdj!AG64</f>
        <v>0.95050580156214659</v>
      </c>
      <c r="R144" s="51">
        <f t="shared" si="1"/>
        <v>2013</v>
      </c>
      <c r="S144" s="71">
        <f>National!GI374</f>
        <v>1.3926833696890708</v>
      </c>
      <c r="T144" s="71">
        <f>National!GJ374</f>
        <v>1.3315580790662189</v>
      </c>
      <c r="U144" s="71">
        <f>National!GK374</f>
        <v>1.067155146007319</v>
      </c>
    </row>
    <row r="145" spans="1:21" x14ac:dyDescent="0.2">
      <c r="J145" s="94">
        <f>National!GA367</f>
        <v>1999</v>
      </c>
      <c r="K145" s="9">
        <f>Residential_Total_LMDI_UtilAdj!AH65</f>
        <v>1.219835224417521</v>
      </c>
      <c r="L145" s="9">
        <f>National!GC367</f>
        <v>1.1889631553905928</v>
      </c>
      <c r="M145" s="9">
        <f>National!GD367</f>
        <v>1.1217284019564246</v>
      </c>
      <c r="N145" s="9">
        <f>National!GE367</f>
        <v>0.95919473470169669</v>
      </c>
      <c r="O145" s="17">
        <f>Residential_Total_LMDI_UtilAdj!AG65</f>
        <v>0.95371156426299775</v>
      </c>
      <c r="R145" s="51">
        <f t="shared" si="1"/>
        <v>2014</v>
      </c>
      <c r="S145" s="71">
        <f>National!GI375</f>
        <v>1.4211170847809991</v>
      </c>
      <c r="T145" s="71">
        <f>National!GJ375</f>
        <v>1.3417634533694738</v>
      </c>
      <c r="U145" s="71">
        <f>National!GK375</f>
        <v>1.0695361842458977</v>
      </c>
    </row>
    <row r="146" spans="1:21" x14ac:dyDescent="0.2">
      <c r="J146" s="94">
        <f>National!GA368</f>
        <v>2000</v>
      </c>
      <c r="K146" s="9">
        <f>Residential_Total_LMDI_UtilAdj!AH66</f>
        <v>1.2726847875546694</v>
      </c>
      <c r="L146" s="9">
        <f>National!GC368</f>
        <v>1.2027913116809139</v>
      </c>
      <c r="M146" s="9">
        <f>National!GD368</f>
        <v>1.131611264587604</v>
      </c>
      <c r="N146" s="9">
        <f>National!GE368</f>
        <v>0.97732376344955763</v>
      </c>
      <c r="O146" s="17">
        <f>Residential_Total_LMDI_UtilAdj!AG66</f>
        <v>0.95915771510440218</v>
      </c>
    </row>
    <row r="147" spans="1:21" x14ac:dyDescent="0.2">
      <c r="J147" s="94">
        <f>National!GA369</f>
        <v>2001</v>
      </c>
      <c r="K147" s="9">
        <f>Residential_Total_LMDI_UtilAdj!AH67</f>
        <v>1.2500010589053969</v>
      </c>
      <c r="L147" s="9">
        <f>National!GC369</f>
        <v>1.2159041103330224</v>
      </c>
      <c r="M147" s="9">
        <f>National!GD369</f>
        <v>1.1421655160008573</v>
      </c>
      <c r="N147" s="9">
        <f>National!GE369</f>
        <v>0.95406789864700714</v>
      </c>
      <c r="O147" s="17">
        <f>Residential_Total_LMDI_UtilAdj!AG67</f>
        <v>0.95515528967792285</v>
      </c>
      <c r="S147" s="17">
        <f>K160/S145</f>
        <v>0.94187267435079347</v>
      </c>
      <c r="T147" t="s">
        <v>1631</v>
      </c>
    </row>
    <row r="148" spans="1:21" x14ac:dyDescent="0.2">
      <c r="J148" s="94">
        <f>National!GA370</f>
        <v>2002</v>
      </c>
      <c r="K148" s="9">
        <f>Residential_Total_LMDI_UtilAdj!AH68</f>
        <v>1.2967925584473337</v>
      </c>
      <c r="L148" s="9">
        <f>National!GC370</f>
        <v>1.225607294759502</v>
      </c>
      <c r="M148" s="9">
        <f>National!GD370</f>
        <v>1.152740628496</v>
      </c>
      <c r="N148" s="9">
        <f>National!GE370</f>
        <v>0.97728873817748885</v>
      </c>
      <c r="O148" s="17">
        <f>Residential_Total_LMDI_UtilAdj!AG68</f>
        <v>0.9515063245610017</v>
      </c>
    </row>
    <row r="149" spans="1:21" x14ac:dyDescent="0.2">
      <c r="A149" s="243" t="s">
        <v>430</v>
      </c>
      <c r="J149" s="94">
        <f>National!GA371</f>
        <v>2003</v>
      </c>
      <c r="K149" s="9">
        <f>Residential_Total_LMDI_UtilAdj!AH69</f>
        <v>1.3177719698083181</v>
      </c>
      <c r="L149" s="9">
        <f>National!GC371</f>
        <v>1.2355486188331992</v>
      </c>
      <c r="M149" s="9">
        <f>National!GD371</f>
        <v>1.163268075120476</v>
      </c>
      <c r="N149" s="9">
        <f>National!GE371</f>
        <v>0.98211510342959363</v>
      </c>
      <c r="O149" s="17">
        <f>Residential_Total_LMDI_UtilAdj!AG69</f>
        <v>0.95110687701319407</v>
      </c>
    </row>
    <row r="150" spans="1:21" x14ac:dyDescent="0.2">
      <c r="A150" s="243" t="s">
        <v>446</v>
      </c>
      <c r="J150" s="94">
        <f>National!GA372</f>
        <v>2004</v>
      </c>
      <c r="K150" s="9">
        <f>Residential_Total_LMDI_UtilAdj!AH70</f>
        <v>1.3154956802706184</v>
      </c>
      <c r="L150" s="9">
        <f>National!GC372</f>
        <v>1.250147645142897</v>
      </c>
      <c r="M150" s="9">
        <f>National!GD372</f>
        <v>1.175273337355732</v>
      </c>
      <c r="N150" s="9">
        <f>National!GE372</f>
        <v>0.96219389449131287</v>
      </c>
      <c r="O150" s="17">
        <f>Residential_Total_LMDI_UtilAdj!AG70</f>
        <v>0.94729635634548826</v>
      </c>
    </row>
    <row r="151" spans="1:21" x14ac:dyDescent="0.2">
      <c r="A151" t="s">
        <v>450</v>
      </c>
      <c r="J151" s="94">
        <f>National!GA373</f>
        <v>2005</v>
      </c>
      <c r="K151" s="9">
        <f>Residential_Total_LMDI_UtilAdj!AH71</f>
        <v>1.3484789753408033</v>
      </c>
      <c r="L151" s="9">
        <f>National!GC373</f>
        <v>1.2658395878589526</v>
      </c>
      <c r="M151" s="9">
        <f>National!GD373</f>
        <v>1.1880966949009879</v>
      </c>
      <c r="N151" s="9">
        <f>National!GE373</f>
        <v>0.98034591953392114</v>
      </c>
      <c r="O151" s="17">
        <f>Residential_Total_LMDI_UtilAdj!AG71</f>
        <v>0.93708908294426585</v>
      </c>
    </row>
    <row r="152" spans="1:21" x14ac:dyDescent="0.2">
      <c r="A152" s="13" t="s">
        <v>448</v>
      </c>
      <c r="J152" s="94">
        <f>National!GA374</f>
        <v>2006</v>
      </c>
      <c r="K152" s="9">
        <f>Residential_Total_LMDI_UtilAdj!AH72</f>
        <v>1.2894798559338099</v>
      </c>
      <c r="L152" s="9">
        <f>National!GC374</f>
        <v>1.2751941861755689</v>
      </c>
      <c r="M152" s="9">
        <f>National!GD374</f>
        <v>1.2009389888626365</v>
      </c>
      <c r="N152" s="9">
        <f>National!GE374</f>
        <v>0.94984845976140408</v>
      </c>
      <c r="O152" s="17">
        <f>Residential_Total_LMDI_UtilAdj!AG72</f>
        <v>0.91458172448954678</v>
      </c>
    </row>
    <row r="153" spans="1:21" x14ac:dyDescent="0.2">
      <c r="A153" t="s">
        <v>431</v>
      </c>
      <c r="J153" s="94">
        <f>National!GA375</f>
        <v>2007</v>
      </c>
      <c r="K153" s="9">
        <f>Residential_Total_LMDI_UtilAdj!AH73</f>
        <v>1.3429975745897103</v>
      </c>
      <c r="L153" s="9">
        <f>National!GC375</f>
        <v>1.2821828785075644</v>
      </c>
      <c r="M153" s="9">
        <f>National!GD375</f>
        <v>1.2087578122177454</v>
      </c>
      <c r="N153" s="9">
        <f>National!GE375</f>
        <v>0.97306524263540872</v>
      </c>
      <c r="O153" s="17">
        <f>Residential_Total_LMDI_UtilAdj!AG73</f>
        <v>0.91966903368074981</v>
      </c>
    </row>
    <row r="154" spans="1:21" x14ac:dyDescent="0.2">
      <c r="J154" s="94">
        <f>National!GA376</f>
        <v>2008</v>
      </c>
      <c r="K154" s="9">
        <f>Residential_Total_LMDI_UtilAdj!AH74</f>
        <v>1.3519432959722315</v>
      </c>
      <c r="L154" s="9">
        <f>National!GC376</f>
        <v>1.2887187552618913</v>
      </c>
      <c r="M154" s="9">
        <f>National!GD376</f>
        <v>1.2151610382958782</v>
      </c>
      <c r="N154" s="9">
        <f>National!GE376</f>
        <v>0.98114245070564865</v>
      </c>
      <c r="O154" s="17">
        <f>Residential_Total_LMDI_UtilAdj!AG74</f>
        <v>0.91022223870755492</v>
      </c>
    </row>
    <row r="155" spans="1:21" x14ac:dyDescent="0.2">
      <c r="J155" s="94">
        <f>National!GA377</f>
        <v>2009</v>
      </c>
      <c r="K155" s="9">
        <f>Residential_Total_LMDI_UtilAdj!AH75</f>
        <v>1.3157899137319713</v>
      </c>
      <c r="L155" s="9">
        <f>National!GC377</f>
        <v>1.2918149626226572</v>
      </c>
      <c r="M155" s="9">
        <f>National!GD377</f>
        <v>1.2198473775172345</v>
      </c>
      <c r="N155" s="9">
        <f>National!GE377</f>
        <v>0.97750081953521462</v>
      </c>
      <c r="O155" s="17">
        <f>Residential_Total_LMDI_UtilAdj!AG75</f>
        <v>0.89099489346120841</v>
      </c>
      <c r="Q155" s="17"/>
    </row>
    <row r="156" spans="1:21" x14ac:dyDescent="0.2">
      <c r="J156" s="94">
        <f>National!GA378</f>
        <v>2010</v>
      </c>
      <c r="K156" s="9">
        <f>Residential_Total_LMDI_UtilAdj!AH76</f>
        <v>1.3661797511982605</v>
      </c>
      <c r="L156" s="9">
        <f>National!GC378</f>
        <v>1.3037296788176276</v>
      </c>
      <c r="M156" s="9">
        <f>National!GD378</f>
        <v>1.2219290387024382</v>
      </c>
      <c r="N156" s="9">
        <f>National!GE378</f>
        <v>1.0019779585010862</v>
      </c>
      <c r="O156" s="17">
        <f>Residential_Total_LMDI_UtilAdj!AG76</f>
        <v>0.89447030306223718</v>
      </c>
      <c r="P156">
        <f>(O156/O131)^(1/25)</f>
        <v>0.99554899218472126</v>
      </c>
      <c r="Q156" s="17"/>
    </row>
    <row r="157" spans="1:21" x14ac:dyDescent="0.2">
      <c r="J157" s="94">
        <f>National!GA379</f>
        <v>2011</v>
      </c>
      <c r="K157" s="17">
        <f>Residential_Total_LMDI_UtilAdj!AH77</f>
        <v>1.3344550647111182</v>
      </c>
      <c r="L157" s="17">
        <f>National!GC379</f>
        <v>1.3149573088420272</v>
      </c>
      <c r="M157" s="17">
        <f>National!GD379</f>
        <v>1.2246899690602808</v>
      </c>
      <c r="N157" s="17">
        <f>National!GE379</f>
        <v>0.98400225700305088</v>
      </c>
      <c r="O157" s="17">
        <f>Residential_Total_LMDI_UtilAdj!AG77</f>
        <v>0.88393633222792134</v>
      </c>
      <c r="Q157" s="17"/>
    </row>
    <row r="158" spans="1:21" s="738" customFormat="1" x14ac:dyDescent="0.2">
      <c r="J158" s="94">
        <v>2012</v>
      </c>
      <c r="K158" s="17">
        <f>Residential_Total_LMDI_UtilAdj!AH78</f>
        <v>1.2400427951267892</v>
      </c>
      <c r="L158" s="17">
        <f>National!GC380</f>
        <v>1.3228810323994631</v>
      </c>
      <c r="M158" s="17">
        <f>National!GD380</f>
        <v>1.2287424062692491</v>
      </c>
      <c r="N158" s="17">
        <f>National!GE380</f>
        <v>0.93669167109389029</v>
      </c>
      <c r="O158" s="17">
        <f>Residential_Total_LMDI_UtilAdj!AG78</f>
        <v>0.86521018790815074</v>
      </c>
      <c r="Q158" s="17"/>
    </row>
    <row r="159" spans="1:21" s="738" customFormat="1" x14ac:dyDescent="0.2">
      <c r="J159" s="94">
        <v>2013</v>
      </c>
      <c r="K159" s="17">
        <f>Residential_Total_LMDI_UtilAdj!AH79</f>
        <v>1.3139818678147064</v>
      </c>
      <c r="L159" s="17">
        <f>National!GC381</f>
        <v>1.3315580790662189</v>
      </c>
      <c r="M159" s="17">
        <f>National!GD381</f>
        <v>1.233704668540309</v>
      </c>
      <c r="N159" s="17">
        <f>National!GE381</f>
        <v>0.98209478456819499</v>
      </c>
      <c r="O159" s="17">
        <f>Residential_Total_LMDI_UtilAdj!AG79</f>
        <v>0.86433332873440305</v>
      </c>
      <c r="Q159" s="17"/>
    </row>
    <row r="160" spans="1:21" s="738" customFormat="1" x14ac:dyDescent="0.2">
      <c r="J160" s="94">
        <v>2014</v>
      </c>
      <c r="K160" s="17">
        <f>Residential_Total_LMDI_UtilAdj!AH80</f>
        <v>1.338511349208283</v>
      </c>
      <c r="L160" s="17">
        <f>National!GC382</f>
        <v>1.3417634533694738</v>
      </c>
      <c r="M160" s="17">
        <f>National!GD382</f>
        <v>1.2403340707473411</v>
      </c>
      <c r="N160" s="17">
        <f>National!GE382</f>
        <v>0.99243203742446073</v>
      </c>
      <c r="O160" s="17">
        <f>Residential_Total_LMDI_UtilAdj!AG80</f>
        <v>0.86173538414013917</v>
      </c>
      <c r="Q160" s="17"/>
    </row>
    <row r="161" spans="10:17" s="738" customFormat="1" x14ac:dyDescent="0.2">
      <c r="J161" s="94">
        <v>2015</v>
      </c>
      <c r="K161" s="17">
        <f>Residential_Total_LMDI_UtilAdj!AH81</f>
        <v>1.2870815381623377</v>
      </c>
      <c r="L161" s="17">
        <f>National!GC383</f>
        <v>1.3527222300138309</v>
      </c>
      <c r="M161" s="17">
        <f>National!GD383</f>
        <v>1.2468451831634273</v>
      </c>
      <c r="N161" s="17">
        <f>National!GE383</f>
        <v>0.96600667530552498</v>
      </c>
      <c r="O161" s="17">
        <f>Residential_Total_LMDI_UtilAdj!AG81</f>
        <v>0.85232485895641596</v>
      </c>
      <c r="Q161" s="17"/>
    </row>
    <row r="162" spans="10:17" s="738" customFormat="1" x14ac:dyDescent="0.2">
      <c r="J162" s="94">
        <v>2016</v>
      </c>
      <c r="K162" s="17">
        <f>Residential_Total_LMDI_UtilAdj!AH82</f>
        <v>1.2600670901642039</v>
      </c>
      <c r="L162" s="17">
        <f>National!GC384</f>
        <v>1.3658526238380877</v>
      </c>
      <c r="M162" s="17">
        <f>National!GD384</f>
        <v>1.2540201529209325</v>
      </c>
      <c r="N162" s="17">
        <f>National!GE384</f>
        <v>0.95422649510892543</v>
      </c>
      <c r="O162" s="17">
        <f>Residential_Total_LMDI_UtilAdj!AG82</f>
        <v>0.83696027485805569</v>
      </c>
      <c r="Q162" s="17"/>
    </row>
    <row r="163" spans="10:17" s="738" customFormat="1" x14ac:dyDescent="0.2">
      <c r="J163" s="94">
        <v>2017</v>
      </c>
      <c r="K163" s="17">
        <f>Residential_Total_LMDI_UtilAdj!AH83</f>
        <v>1.2423827482488856</v>
      </c>
      <c r="L163" s="17">
        <f>National!GC385</f>
        <v>1.3798600066382392</v>
      </c>
      <c r="M163" s="17">
        <f>National!GD385</f>
        <v>1.2611725015850406</v>
      </c>
      <c r="N163" s="17">
        <f>National!GE385</f>
        <v>0.93301229213533077</v>
      </c>
      <c r="O163" s="17">
        <f>Residential_Total_LMDI_UtilAdj!AG83</f>
        <v>0.8319897330600613</v>
      </c>
      <c r="Q163" s="17"/>
    </row>
    <row r="165" spans="10:17" x14ac:dyDescent="0.2">
      <c r="L165">
        <f>L163*M163</f>
        <v>1.7402414964090989</v>
      </c>
      <c r="O165">
        <f>1.2*1/1.3*0.96</f>
        <v>0.88615384615384607</v>
      </c>
    </row>
    <row r="166" spans="10:17" x14ac:dyDescent="0.2">
      <c r="L166">
        <f>M163/L165</f>
        <v>0.72471119909932435</v>
      </c>
    </row>
    <row r="167" spans="10:17" x14ac:dyDescent="0.2">
      <c r="J167" s="94"/>
      <c r="K167" s="17"/>
      <c r="L167" s="17"/>
      <c r="M167" s="17"/>
      <c r="N167" s="17"/>
      <c r="O167" s="17"/>
    </row>
    <row r="168" spans="10:17" x14ac:dyDescent="0.2">
      <c r="J168" s="94"/>
      <c r="K168" s="17"/>
      <c r="L168" s="17"/>
      <c r="M168" s="17"/>
      <c r="N168" s="17">
        <v>0.99266826582388512</v>
      </c>
      <c r="O168" s="17"/>
    </row>
    <row r="169" spans="10:17" x14ac:dyDescent="0.2">
      <c r="J169" s="94"/>
      <c r="K169" s="17"/>
      <c r="L169" s="17"/>
      <c r="M169" s="17"/>
      <c r="N169" s="17"/>
      <c r="O169" s="17"/>
    </row>
    <row r="170" spans="10:17" x14ac:dyDescent="0.2">
      <c r="J170" s="94"/>
      <c r="K170" s="17"/>
      <c r="L170" s="17"/>
      <c r="M170" s="17"/>
      <c r="N170" s="17"/>
      <c r="O170" s="17"/>
    </row>
    <row r="171" spans="10:17" x14ac:dyDescent="0.2">
      <c r="K171" s="17"/>
      <c r="L171" s="17"/>
      <c r="M171" s="17"/>
      <c r="N171" s="17"/>
      <c r="O171" s="17"/>
    </row>
    <row r="172" spans="10:17" x14ac:dyDescent="0.2">
      <c r="K172" s="17"/>
      <c r="L172" s="17"/>
      <c r="M172" s="17"/>
      <c r="N172" s="17"/>
      <c r="O172" s="17"/>
    </row>
    <row r="173" spans="10:17" x14ac:dyDescent="0.2">
      <c r="K173" s="17"/>
      <c r="L173" s="17"/>
      <c r="M173" s="17"/>
      <c r="N173" s="17"/>
      <c r="O173" s="17"/>
    </row>
    <row r="178" spans="1:15" x14ac:dyDescent="0.2">
      <c r="A178" s="13" t="s">
        <v>432</v>
      </c>
    </row>
    <row r="182" spans="1:15" x14ac:dyDescent="0.2">
      <c r="K182" s="88" t="s">
        <v>434</v>
      </c>
      <c r="L182" s="88" t="s">
        <v>182</v>
      </c>
      <c r="M182" s="88" t="s">
        <v>183</v>
      </c>
      <c r="N182" s="88" t="s">
        <v>435</v>
      </c>
      <c r="O182" s="88" t="s">
        <v>436</v>
      </c>
    </row>
    <row r="183" spans="1:15" x14ac:dyDescent="0.2">
      <c r="J183">
        <v>1978</v>
      </c>
      <c r="K183">
        <v>138</v>
      </c>
      <c r="L183">
        <v>91</v>
      </c>
      <c r="M183">
        <v>4</v>
      </c>
      <c r="N183">
        <v>20</v>
      </c>
      <c r="O183">
        <v>23</v>
      </c>
    </row>
    <row r="184" spans="1:15" x14ac:dyDescent="0.2">
      <c r="J184">
        <v>1987</v>
      </c>
      <c r="K184">
        <v>101</v>
      </c>
      <c r="L184">
        <v>55</v>
      </c>
      <c r="M184">
        <v>5</v>
      </c>
      <c r="N184">
        <v>18</v>
      </c>
      <c r="O184">
        <v>23</v>
      </c>
    </row>
    <row r="185" spans="1:15" x14ac:dyDescent="0.2">
      <c r="J185">
        <v>1997</v>
      </c>
      <c r="K185">
        <v>101</v>
      </c>
      <c r="L185">
        <v>51</v>
      </c>
      <c r="M185">
        <v>4</v>
      </c>
      <c r="N185">
        <v>19</v>
      </c>
      <c r="O185">
        <v>27</v>
      </c>
    </row>
    <row r="186" spans="1:15" x14ac:dyDescent="0.2">
      <c r="J186">
        <v>2001</v>
      </c>
    </row>
  </sheetData>
  <phoneticPr fontId="0" type="noConversion"/>
  <pageMargins left="0.75" right="0.75" top="1" bottom="1" header="0.5" footer="0.5"/>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dimension ref="C4:G121"/>
  <sheetViews>
    <sheetView topLeftCell="A102" workbookViewId="0">
      <selection activeCell="K123" sqref="K123"/>
    </sheetView>
  </sheetViews>
  <sheetFormatPr defaultRowHeight="12.75" x14ac:dyDescent="0.2"/>
  <cols>
    <col min="4" max="4" width="11.140625" customWidth="1"/>
  </cols>
  <sheetData>
    <row r="4" spans="3:7" x14ac:dyDescent="0.2">
      <c r="D4" s="637" t="s">
        <v>1531</v>
      </c>
      <c r="E4" s="686" t="s">
        <v>147</v>
      </c>
      <c r="F4" s="686" t="s">
        <v>33</v>
      </c>
      <c r="G4" s="686" t="s">
        <v>716</v>
      </c>
    </row>
    <row r="5" spans="3:7" x14ac:dyDescent="0.2">
      <c r="C5">
        <f>1985</f>
        <v>1985</v>
      </c>
      <c r="D5">
        <f>National!CQ375</f>
        <v>1</v>
      </c>
      <c r="E5">
        <f>National!CQ51</f>
        <v>1</v>
      </c>
      <c r="F5">
        <f>National!CQ132</f>
        <v>1</v>
      </c>
      <c r="G5">
        <f>National!AN132</f>
        <v>1</v>
      </c>
    </row>
    <row r="6" spans="3:7" x14ac:dyDescent="0.2">
      <c r="C6">
        <f>C5+1</f>
        <v>1986</v>
      </c>
      <c r="D6" s="12">
        <f>National!CQ376</f>
        <v>1.0052145288105061</v>
      </c>
      <c r="E6" s="12">
        <f>National!CQ52</f>
        <v>0.99860419596457972</v>
      </c>
      <c r="F6" s="12">
        <f>National!CQ133</f>
        <v>0.99986827196759676</v>
      </c>
      <c r="G6" s="12">
        <f>National!AN133</f>
        <v>0.99862636223387602</v>
      </c>
    </row>
    <row r="7" spans="3:7" x14ac:dyDescent="0.2">
      <c r="C7">
        <f t="shared" ref="C7:C34" si="0">C6+1</f>
        <v>1987</v>
      </c>
      <c r="D7" s="12">
        <f>National!CQ377</f>
        <v>1.0001945092849907</v>
      </c>
      <c r="E7" s="12">
        <f>National!CQ53</f>
        <v>0.98893890293451836</v>
      </c>
      <c r="F7" s="12">
        <f>National!CQ134</f>
        <v>0.98683679653541556</v>
      </c>
      <c r="G7" s="12">
        <f>National!AN134</f>
        <v>0.98391246220562423</v>
      </c>
    </row>
    <row r="8" spans="3:7" x14ac:dyDescent="0.2">
      <c r="C8">
        <f t="shared" si="0"/>
        <v>1988</v>
      </c>
      <c r="D8" s="12">
        <f>National!CQ378</f>
        <v>1.0055400007330664</v>
      </c>
      <c r="E8" s="12">
        <f>National!CQ54</f>
        <v>0.9923793440591856</v>
      </c>
      <c r="F8" s="12">
        <f>National!CQ135</f>
        <v>0.98777238699280279</v>
      </c>
      <c r="G8" s="12">
        <f>National!AN135</f>
        <v>0.98480861084912419</v>
      </c>
    </row>
    <row r="9" spans="3:7" x14ac:dyDescent="0.2">
      <c r="C9">
        <f t="shared" si="0"/>
        <v>1989</v>
      </c>
      <c r="D9" s="12">
        <f>National!CQ379</f>
        <v>1.0099655633271296</v>
      </c>
      <c r="E9" s="12">
        <f>National!CQ55</f>
        <v>1.0143591687508591</v>
      </c>
      <c r="F9" s="12">
        <f>National!CQ136</f>
        <v>0.98838794562429233</v>
      </c>
      <c r="G9" s="12">
        <f>National!AN136</f>
        <v>0.98536832920672124</v>
      </c>
    </row>
    <row r="10" spans="3:7" x14ac:dyDescent="0.2">
      <c r="C10">
        <f t="shared" si="0"/>
        <v>1990</v>
      </c>
      <c r="D10" s="12">
        <f>National!CQ380</f>
        <v>0.99672269312677608</v>
      </c>
      <c r="E10" s="12">
        <f>National!CQ56</f>
        <v>0.99889693912278432</v>
      </c>
      <c r="F10" s="12">
        <f>National!CQ137</f>
        <v>0.95489789164294236</v>
      </c>
      <c r="G10" s="12">
        <f>National!AN137</f>
        <v>0.95184399760662108</v>
      </c>
    </row>
    <row r="11" spans="3:7" x14ac:dyDescent="0.2">
      <c r="C11">
        <f t="shared" si="0"/>
        <v>1991</v>
      </c>
      <c r="D11" s="12">
        <f>National!CQ381</f>
        <v>0.99254856894561039</v>
      </c>
      <c r="E11" s="12">
        <f>National!CQ57</f>
        <v>0.99092844236229383</v>
      </c>
      <c r="F11" s="12">
        <f>National!CQ138</f>
        <v>0.94930348103121798</v>
      </c>
      <c r="G11" s="12">
        <f>National!AN138</f>
        <v>0.94562538896916681</v>
      </c>
    </row>
    <row r="12" spans="3:7" x14ac:dyDescent="0.2">
      <c r="C12">
        <f t="shared" si="0"/>
        <v>1992</v>
      </c>
      <c r="D12" s="12">
        <f>National!CQ382</f>
        <v>0.98027583104418303</v>
      </c>
      <c r="E12" s="12">
        <f>National!CQ58</f>
        <v>0.97577739323100754</v>
      </c>
      <c r="F12" s="12">
        <f>National!CQ139</f>
        <v>0.92933403881763876</v>
      </c>
      <c r="G12" s="12">
        <f>National!AN139</f>
        <v>0.92492720989059807</v>
      </c>
    </row>
    <row r="13" spans="3:7" x14ac:dyDescent="0.2">
      <c r="C13">
        <f t="shared" si="0"/>
        <v>1993</v>
      </c>
      <c r="D13" s="12">
        <f>National!CQ383</f>
        <v>0.96213870899695453</v>
      </c>
      <c r="E13" s="12">
        <f>National!CQ59</f>
        <v>0.95832163250996161</v>
      </c>
      <c r="F13" s="12">
        <f>National!CQ140</f>
        <v>0.90802197928167538</v>
      </c>
      <c r="G13" s="12">
        <f>National!AN140</f>
        <v>0.90274754056693973</v>
      </c>
    </row>
    <row r="14" spans="3:7" x14ac:dyDescent="0.2">
      <c r="C14">
        <f t="shared" si="0"/>
        <v>1994</v>
      </c>
      <c r="D14" s="12">
        <f>National!CQ384</f>
        <v>0.95997573435550998</v>
      </c>
      <c r="E14" s="12">
        <f>National!CQ60</f>
        <v>0.95137895416416063</v>
      </c>
      <c r="F14" s="12">
        <f>National!CQ141</f>
        <v>0.90046080012328278</v>
      </c>
      <c r="G14" s="12">
        <f>National!AN141</f>
        <v>0.8948540267478704</v>
      </c>
    </row>
    <row r="15" spans="3:7" x14ac:dyDescent="0.2">
      <c r="C15">
        <f t="shared" si="0"/>
        <v>1995</v>
      </c>
      <c r="D15" s="12">
        <f>National!CQ385</f>
        <v>0.94607682099555723</v>
      </c>
      <c r="E15" s="12">
        <f>National!CQ61</f>
        <v>0.94123577237567324</v>
      </c>
      <c r="F15" s="12">
        <f>National!CQ142</f>
        <v>0.88090742273094791</v>
      </c>
      <c r="G15" s="12">
        <f>National!AN142</f>
        <v>0.87526818956995234</v>
      </c>
    </row>
    <row r="16" spans="3:7" x14ac:dyDescent="0.2">
      <c r="C16">
        <f t="shared" si="0"/>
        <v>1996</v>
      </c>
      <c r="D16" s="12">
        <f>National!CQ386</f>
        <v>0.97854153217037465</v>
      </c>
      <c r="E16" s="12">
        <f>National!CQ62</f>
        <v>0.97407822619823914</v>
      </c>
      <c r="F16" s="12">
        <f>National!CQ143</f>
        <v>0.91123037968076082</v>
      </c>
      <c r="G16" s="12">
        <f>National!AN143</f>
        <v>0.90475777916065747</v>
      </c>
    </row>
    <row r="17" spans="3:7" x14ac:dyDescent="0.2">
      <c r="C17">
        <f t="shared" si="0"/>
        <v>1997</v>
      </c>
      <c r="D17" s="12">
        <f>National!CQ387</f>
        <v>0.95493222822235235</v>
      </c>
      <c r="E17" s="12">
        <f>National!CQ63</f>
        <v>0.94888777593842533</v>
      </c>
      <c r="F17" s="12">
        <f>National!CQ144</f>
        <v>0.87848814390103203</v>
      </c>
      <c r="G17" s="12">
        <f>National!AN144</f>
        <v>0.87182805380661965</v>
      </c>
    </row>
    <row r="18" spans="3:7" x14ac:dyDescent="0.2">
      <c r="C18">
        <f t="shared" si="0"/>
        <v>1998</v>
      </c>
      <c r="D18" s="12">
        <f>National!CQ388</f>
        <v>0.95169237976403542</v>
      </c>
      <c r="E18" s="12">
        <f>National!CQ64</f>
        <v>0.94604197837429926</v>
      </c>
      <c r="F18" s="12">
        <f>National!CQ145</f>
        <v>0.87345219840995758</v>
      </c>
      <c r="G18" s="12">
        <f>National!AN145</f>
        <v>0.86579240064768082</v>
      </c>
    </row>
    <row r="19" spans="3:7" x14ac:dyDescent="0.2">
      <c r="C19">
        <f t="shared" si="0"/>
        <v>1999</v>
      </c>
      <c r="D19" s="12">
        <f>National!CQ389</f>
        <v>0.9547091396647639</v>
      </c>
      <c r="E19" s="12">
        <f>National!CQ65</f>
        <v>0.95267392976824228</v>
      </c>
      <c r="F19" s="12">
        <f>National!CQ146</f>
        <v>0.87424552774012831</v>
      </c>
      <c r="G19" s="12">
        <f>National!AN146</f>
        <v>0.8653158757310031</v>
      </c>
    </row>
    <row r="20" spans="3:7" x14ac:dyDescent="0.2">
      <c r="C20">
        <f t="shared" si="0"/>
        <v>2000</v>
      </c>
      <c r="D20" s="12">
        <f>National!CQ390</f>
        <v>0.96007543695628739</v>
      </c>
      <c r="E20" s="12">
        <f>National!CQ66</f>
        <v>0.95581573541908305</v>
      </c>
      <c r="F20" s="12">
        <f>National!CQ147</f>
        <v>0.87202628129502069</v>
      </c>
      <c r="G20" s="12">
        <f>National!AN147</f>
        <v>0.86222356400962985</v>
      </c>
    </row>
    <row r="21" spans="3:7" x14ac:dyDescent="0.2">
      <c r="C21">
        <f t="shared" si="0"/>
        <v>2001</v>
      </c>
      <c r="D21" s="12">
        <f>National!CQ391</f>
        <v>0.956010659599979</v>
      </c>
      <c r="E21" s="12">
        <f>National!CQ67</f>
        <v>0.94277761368473945</v>
      </c>
      <c r="F21" s="12">
        <f>National!CQ148</f>
        <v>0.86766592231012363</v>
      </c>
      <c r="G21" s="12">
        <f>National!AN148</f>
        <v>0.85690369874670169</v>
      </c>
    </row>
    <row r="22" spans="3:7" x14ac:dyDescent="0.2">
      <c r="C22">
        <f t="shared" si="0"/>
        <v>2002</v>
      </c>
      <c r="D22" s="12">
        <f>National!CQ392</f>
        <v>0.95217412974697535</v>
      </c>
      <c r="E22" s="12">
        <f>National!CQ68</f>
        <v>0.93915950637848755</v>
      </c>
      <c r="F22" s="12">
        <f>National!CQ149</f>
        <v>0.85341441719278777</v>
      </c>
      <c r="G22" s="12">
        <f>National!AN149</f>
        <v>0.84132575409851473</v>
      </c>
    </row>
    <row r="23" spans="3:7" x14ac:dyDescent="0.2">
      <c r="C23">
        <f t="shared" si="0"/>
        <v>2003</v>
      </c>
      <c r="D23" s="12">
        <f>National!CQ393</f>
        <v>0.95180692107007558</v>
      </c>
      <c r="E23" s="12">
        <f>National!CQ69</f>
        <v>0.93391110547260969</v>
      </c>
      <c r="F23" s="12">
        <f>National!CQ150</f>
        <v>0.85034883153682284</v>
      </c>
      <c r="G23" s="12">
        <f>National!AN150</f>
        <v>0.83685477322373514</v>
      </c>
    </row>
    <row r="24" spans="3:7" x14ac:dyDescent="0.2">
      <c r="C24">
        <f t="shared" si="0"/>
        <v>2004</v>
      </c>
      <c r="D24" s="12">
        <f>National!CQ394</f>
        <v>0.94811588433256699</v>
      </c>
      <c r="E24" s="12">
        <f>National!CQ70</f>
        <v>0.93159445424218168</v>
      </c>
      <c r="F24" s="12">
        <f>National!CQ151</f>
        <v>0.84284980139024523</v>
      </c>
      <c r="G24" s="12">
        <f>National!AN151</f>
        <v>0.82825349575360863</v>
      </c>
    </row>
    <row r="25" spans="3:7" x14ac:dyDescent="0.2">
      <c r="C25">
        <f t="shared" si="0"/>
        <v>2005</v>
      </c>
      <c r="D25" s="12">
        <f>National!CQ395</f>
        <v>0.93791608417158578</v>
      </c>
      <c r="E25" s="12">
        <f>National!CQ71</f>
        <v>0.91651183436243033</v>
      </c>
      <c r="F25" s="12">
        <f>National!CQ152</f>
        <v>0.82548122185905781</v>
      </c>
      <c r="G25" s="12">
        <f>National!AN152</f>
        <v>0.81006808172548728</v>
      </c>
    </row>
    <row r="26" spans="3:7" x14ac:dyDescent="0.2">
      <c r="C26">
        <f t="shared" si="0"/>
        <v>2006</v>
      </c>
      <c r="D26" s="12">
        <f>National!CQ396</f>
        <v>0.91506323045644455</v>
      </c>
      <c r="E26" s="12">
        <f>National!CQ72</f>
        <v>0.88910340560060264</v>
      </c>
      <c r="F26" s="12">
        <f>National!CQ153</f>
        <v>0.79300784646058564</v>
      </c>
      <c r="G26" s="12">
        <f>National!AN153</f>
        <v>0.77701641387107223</v>
      </c>
    </row>
    <row r="27" spans="3:7" x14ac:dyDescent="0.2">
      <c r="C27">
        <f t="shared" si="0"/>
        <v>2007</v>
      </c>
      <c r="D27" s="12">
        <f>National!CQ397</f>
        <v>0.9201053045456592</v>
      </c>
      <c r="E27" s="12">
        <f>National!CQ73</f>
        <v>0.89308839788805705</v>
      </c>
      <c r="F27" s="12">
        <f>National!CQ154</f>
        <v>0.79825779969073729</v>
      </c>
      <c r="G27" s="12">
        <f>National!AN154</f>
        <v>0.78109364130005154</v>
      </c>
    </row>
    <row r="28" spans="3:7" x14ac:dyDescent="0.2">
      <c r="C28">
        <f t="shared" si="0"/>
        <v>2008</v>
      </c>
      <c r="D28" s="12">
        <f>National!CQ398</f>
        <v>0.91058968255120276</v>
      </c>
      <c r="E28" s="12">
        <f>National!CQ74</f>
        <v>0.88276077517325835</v>
      </c>
      <c r="F28" s="12">
        <f>National!CQ155</f>
        <v>0.79037470629044693</v>
      </c>
      <c r="G28" s="12">
        <f>National!AN155</f>
        <v>0.77237256527897014</v>
      </c>
    </row>
    <row r="29" spans="3:7" x14ac:dyDescent="0.2">
      <c r="C29">
        <f t="shared" si="0"/>
        <v>2009</v>
      </c>
      <c r="D29" s="12">
        <f>National!CQ399</f>
        <v>0.89165564097750261</v>
      </c>
      <c r="E29" s="12">
        <f>National!CQ75</f>
        <v>0.8574979284059131</v>
      </c>
      <c r="F29" s="12">
        <f>National!CQ156</f>
        <v>0.76825520601019692</v>
      </c>
      <c r="G29" s="12">
        <f>National!AN156</f>
        <v>0.74986254567208088</v>
      </c>
    </row>
    <row r="30" spans="3:7" x14ac:dyDescent="0.2">
      <c r="C30">
        <f t="shared" si="0"/>
        <v>2010</v>
      </c>
      <c r="D30" s="12">
        <f>National!CQ400</f>
        <v>0.89530905880877054</v>
      </c>
      <c r="E30" s="12">
        <f>National!CQ76</f>
        <v>0.85910904391953646</v>
      </c>
      <c r="F30" s="12">
        <f>National!CQ157</f>
        <v>0.77006978238728119</v>
      </c>
      <c r="G30" s="12">
        <f>National!AN157</f>
        <v>0.75131158532839493</v>
      </c>
    </row>
    <row r="31" spans="3:7" x14ac:dyDescent="0.2">
      <c r="C31">
        <f t="shared" si="0"/>
        <v>2011</v>
      </c>
      <c r="D31" s="12">
        <f>National!CQ401</f>
        <v>0.88465356145141105</v>
      </c>
      <c r="E31" s="12">
        <f>National!CQ77</f>
        <v>0.84497298642915875</v>
      </c>
      <c r="F31" s="12">
        <f>National!CQ158</f>
        <v>0.76367246851322024</v>
      </c>
      <c r="G31" s="12">
        <f>National!AN158</f>
        <v>0.74450792317724057</v>
      </c>
    </row>
    <row r="32" spans="3:7" x14ac:dyDescent="0.2">
      <c r="C32" s="738">
        <f t="shared" si="0"/>
        <v>2012</v>
      </c>
      <c r="D32" s="12">
        <f>National!CQ402</f>
        <v>0.86593325997826076</v>
      </c>
      <c r="E32" s="12">
        <f>National!CQ78</f>
        <v>0.81858452235671875</v>
      </c>
      <c r="F32" s="12">
        <f>National!CQ159</f>
        <v>0.74842196877291944</v>
      </c>
      <c r="G32" s="12">
        <f>National!AN159</f>
        <v>0.72952299413415111</v>
      </c>
    </row>
    <row r="33" spans="3:7" s="738" customFormat="1" x14ac:dyDescent="0.2">
      <c r="C33" s="738">
        <f t="shared" si="0"/>
        <v>2013</v>
      </c>
      <c r="D33" s="12">
        <f>National!CQ403</f>
        <v>0.86500049259759415</v>
      </c>
      <c r="E33" s="12">
        <f>National!CQ79</f>
        <v>0.81625069774708947</v>
      </c>
      <c r="F33" s="12">
        <f>National!CQ160</f>
        <v>0.74484726700447834</v>
      </c>
      <c r="G33" s="12">
        <f>National!AN160</f>
        <v>0.72569980770968434</v>
      </c>
    </row>
    <row r="34" spans="3:7" s="738" customFormat="1" x14ac:dyDescent="0.2">
      <c r="C34" s="738">
        <f t="shared" si="0"/>
        <v>2014</v>
      </c>
      <c r="D34" s="12">
        <f>National!CQ404</f>
        <v>0.86229686781196591</v>
      </c>
      <c r="E34" s="12">
        <f>National!CQ80</f>
        <v>0.81182944030268833</v>
      </c>
      <c r="F34" s="12">
        <f>National!CQ161</f>
        <v>0.74386660760848156</v>
      </c>
      <c r="G34" s="12">
        <f>National!AN161</f>
        <v>0.72440235956594312</v>
      </c>
    </row>
    <row r="35" spans="3:7" s="738" customFormat="1" x14ac:dyDescent="0.2"/>
    <row r="36" spans="3:7" s="738" customFormat="1" x14ac:dyDescent="0.2"/>
    <row r="38" spans="3:7" x14ac:dyDescent="0.2">
      <c r="C38" s="364" t="s">
        <v>727</v>
      </c>
    </row>
    <row r="41" spans="3:7" x14ac:dyDescent="0.2">
      <c r="D41" s="686" t="s">
        <v>22</v>
      </c>
      <c r="E41" s="686" t="s">
        <v>23</v>
      </c>
      <c r="F41" s="686" t="s">
        <v>24</v>
      </c>
      <c r="G41" s="686" t="s">
        <v>25</v>
      </c>
    </row>
    <row r="42" spans="3:7" x14ac:dyDescent="0.2">
      <c r="C42">
        <v>1985</v>
      </c>
      <c r="D42">
        <f>National!BQ375</f>
        <v>1</v>
      </c>
      <c r="E42">
        <f>National!BR375</f>
        <v>1</v>
      </c>
      <c r="F42">
        <f>National!BS375</f>
        <v>1</v>
      </c>
      <c r="G42">
        <f>National!BT375</f>
        <v>1</v>
      </c>
    </row>
    <row r="43" spans="3:7" x14ac:dyDescent="0.2">
      <c r="C43">
        <f>C42+1</f>
        <v>1986</v>
      </c>
      <c r="D43" s="12">
        <f>National!BQ376</f>
        <v>1.0131680960738934</v>
      </c>
      <c r="E43" s="12">
        <f>National!BR376</f>
        <v>1.01641678877418</v>
      </c>
      <c r="F43" s="12">
        <f>National!BS376</f>
        <v>1.0005752702316217</v>
      </c>
      <c r="G43" s="12">
        <f>National!BT376</f>
        <v>0.98703715949898174</v>
      </c>
    </row>
    <row r="44" spans="3:7" x14ac:dyDescent="0.2">
      <c r="C44">
        <f t="shared" ref="C44:C71" si="1">C43+1</f>
        <v>1987</v>
      </c>
      <c r="D44" s="12">
        <f>National!BQ377</f>
        <v>1.014932528343319</v>
      </c>
      <c r="E44" s="12">
        <f>National!BR377</f>
        <v>1.0127642360427764</v>
      </c>
      <c r="F44" s="12">
        <f>National!BS377</f>
        <v>0.9996253549642814</v>
      </c>
      <c r="G44" s="12">
        <f>National!BT377</f>
        <v>0.96328447358066971</v>
      </c>
    </row>
    <row r="45" spans="3:7" x14ac:dyDescent="0.2">
      <c r="C45">
        <f t="shared" si="1"/>
        <v>1988</v>
      </c>
      <c r="D45" s="12">
        <f>National!BQ378</f>
        <v>1.018115766500554</v>
      </c>
      <c r="E45" s="12">
        <f>National!BR378</f>
        <v>1.0137105829903614</v>
      </c>
      <c r="F45" s="12">
        <f>National!BS378</f>
        <v>1.0008047188845148</v>
      </c>
      <c r="G45" s="12">
        <f>National!BT378</f>
        <v>0.98686902091154372</v>
      </c>
    </row>
    <row r="46" spans="3:7" x14ac:dyDescent="0.2">
      <c r="C46">
        <f t="shared" si="1"/>
        <v>1989</v>
      </c>
      <c r="D46" s="12">
        <f>National!BQ379</f>
        <v>1.0146259153407309</v>
      </c>
      <c r="E46" s="12">
        <f>National!BR379</f>
        <v>1.0136953470777299</v>
      </c>
      <c r="F46" s="12">
        <f>National!BS379</f>
        <v>1.0090106178519185</v>
      </c>
      <c r="G46" s="12">
        <f>National!BT379</f>
        <v>1.0002450589604985</v>
      </c>
    </row>
    <row r="47" spans="3:7" x14ac:dyDescent="0.2">
      <c r="C47">
        <f t="shared" si="1"/>
        <v>1990</v>
      </c>
      <c r="D47" s="12">
        <f>National!BQ380</f>
        <v>1.0164671788632957</v>
      </c>
      <c r="E47" s="12">
        <f>National!BR380</f>
        <v>0.99281248598889027</v>
      </c>
      <c r="F47" s="12">
        <f>National!BS380</f>
        <v>1.0135169659363346</v>
      </c>
      <c r="G47" s="12">
        <f>National!BT380</f>
        <v>0.94631240185063648</v>
      </c>
    </row>
    <row r="48" spans="3:7" x14ac:dyDescent="0.2">
      <c r="C48">
        <f t="shared" si="1"/>
        <v>1991</v>
      </c>
      <c r="D48" s="12">
        <f>National!BQ381</f>
        <v>0.99069515020592269</v>
      </c>
      <c r="E48" s="12">
        <f>National!BR381</f>
        <v>1.0103729967911257</v>
      </c>
      <c r="F48" s="12">
        <f>National!BS381</f>
        <v>1.0023791325762741</v>
      </c>
      <c r="G48" s="12">
        <f>National!BT381</f>
        <v>0.94630425475214974</v>
      </c>
    </row>
    <row r="49" spans="3:7" x14ac:dyDescent="0.2">
      <c r="C49">
        <f t="shared" si="1"/>
        <v>1992</v>
      </c>
      <c r="D49" s="12">
        <f>National!BQ382</f>
        <v>0.98757245056714527</v>
      </c>
      <c r="E49" s="12">
        <f>National!BR382</f>
        <v>0.98073119281855137</v>
      </c>
      <c r="F49" s="12">
        <f>National!BS382</f>
        <v>0.99906537833869924</v>
      </c>
      <c r="G49" s="12">
        <f>National!BT382</f>
        <v>0.93249269007082625</v>
      </c>
    </row>
    <row r="50" spans="3:7" x14ac:dyDescent="0.2">
      <c r="C50">
        <f t="shared" si="1"/>
        <v>1993</v>
      </c>
      <c r="D50" s="12">
        <f>National!BQ383</f>
        <v>0.97907858382141877</v>
      </c>
      <c r="E50" s="12">
        <f>National!BR383</f>
        <v>0.95716592543054058</v>
      </c>
      <c r="F50" s="12">
        <f>National!BS383</f>
        <v>0.97413368572138292</v>
      </c>
      <c r="G50" s="12">
        <f>National!BT383</f>
        <v>0.92567207643979632</v>
      </c>
    </row>
    <row r="51" spans="3:7" x14ac:dyDescent="0.2">
      <c r="C51">
        <f t="shared" si="1"/>
        <v>1994</v>
      </c>
      <c r="D51" s="12">
        <f>National!BQ384</f>
        <v>0.97822050981234743</v>
      </c>
      <c r="E51" s="12">
        <f>National!BR384</f>
        <v>0.94011298776066021</v>
      </c>
      <c r="F51" s="12">
        <f>National!BS384</f>
        <v>0.99073699907044122</v>
      </c>
      <c r="G51" s="12">
        <f>National!BT384</f>
        <v>0.90697807296840605</v>
      </c>
    </row>
    <row r="52" spans="3:7" x14ac:dyDescent="0.2">
      <c r="C52">
        <f t="shared" si="1"/>
        <v>1995</v>
      </c>
      <c r="D52" s="12">
        <f>National!BQ385</f>
        <v>0.94942136252876685</v>
      </c>
      <c r="E52" s="12">
        <f>National!BR385</f>
        <v>0.92531578406238546</v>
      </c>
      <c r="F52" s="12">
        <f>National!BS385</f>
        <v>0.97939410414333472</v>
      </c>
      <c r="G52" s="12">
        <f>National!BT385</f>
        <v>0.90544495876063769</v>
      </c>
    </row>
    <row r="53" spans="3:7" x14ac:dyDescent="0.2">
      <c r="C53">
        <f t="shared" si="1"/>
        <v>1996</v>
      </c>
      <c r="D53" s="12">
        <f>National!BQ386</f>
        <v>0.97156599967669977</v>
      </c>
      <c r="E53" s="12">
        <f>National!BR386</f>
        <v>0.96059213489955042</v>
      </c>
      <c r="F53" s="12">
        <f>National!BS386</f>
        <v>1.0232198835612116</v>
      </c>
      <c r="G53" s="12">
        <f>National!BT386</f>
        <v>0.92095508064996578</v>
      </c>
    </row>
    <row r="54" spans="3:7" x14ac:dyDescent="0.2">
      <c r="C54">
        <f t="shared" si="1"/>
        <v>1997</v>
      </c>
      <c r="D54" s="12">
        <f>National!BQ387</f>
        <v>0.9440012264491987</v>
      </c>
      <c r="E54" s="12">
        <f>National!BR387</f>
        <v>0.93944008423761693</v>
      </c>
      <c r="F54" s="12">
        <f>National!BS387</f>
        <v>0.99417311634128991</v>
      </c>
      <c r="G54" s="12">
        <f>National!BT387</f>
        <v>0.90885575409467378</v>
      </c>
    </row>
    <row r="55" spans="3:7" x14ac:dyDescent="0.2">
      <c r="C55">
        <f t="shared" si="1"/>
        <v>1998</v>
      </c>
      <c r="D55" s="12">
        <f>National!BQ388</f>
        <v>0.95327205671006088</v>
      </c>
      <c r="E55" s="12">
        <f>National!BR388</f>
        <v>0.93261031585374132</v>
      </c>
      <c r="F55" s="12">
        <f>National!BS388</f>
        <v>0.99383970554038226</v>
      </c>
      <c r="G55" s="12">
        <f>National!BT388</f>
        <v>0.89257664300506157</v>
      </c>
    </row>
    <row r="56" spans="3:7" x14ac:dyDescent="0.2">
      <c r="C56">
        <f t="shared" si="1"/>
        <v>1999</v>
      </c>
      <c r="D56" s="12">
        <f>National!BQ389</f>
        <v>0.94228469932398473</v>
      </c>
      <c r="E56" s="12">
        <f>National!BR389</f>
        <v>0.93919730478033092</v>
      </c>
      <c r="F56" s="12">
        <f>National!BS389</f>
        <v>0.99426172008702651</v>
      </c>
      <c r="G56" s="12">
        <f>National!BT389</f>
        <v>0.90928670812706225</v>
      </c>
    </row>
    <row r="57" spans="3:7" x14ac:dyDescent="0.2">
      <c r="C57">
        <f t="shared" si="1"/>
        <v>2000</v>
      </c>
      <c r="D57" s="12">
        <f>National!BQ390</f>
        <v>0.96637154342966325</v>
      </c>
      <c r="E57" s="12">
        <f>National!BR390</f>
        <v>0.94045364456922109</v>
      </c>
      <c r="F57" s="12">
        <f>National!BS390</f>
        <v>1.0018701830166186</v>
      </c>
      <c r="G57" s="12">
        <f>National!BT390</f>
        <v>0.8972698023044825</v>
      </c>
    </row>
    <row r="58" spans="3:7" x14ac:dyDescent="0.2">
      <c r="C58">
        <f t="shared" si="1"/>
        <v>2001</v>
      </c>
      <c r="D58" s="12">
        <f>National!BQ391</f>
        <v>0.98167898468520753</v>
      </c>
      <c r="E58" s="12">
        <f>National!BR391</f>
        <v>0.94502342342510082</v>
      </c>
      <c r="F58" s="12">
        <f>National!BS391</f>
        <v>0.99408752911602571</v>
      </c>
      <c r="G58" s="12">
        <f>National!BT391</f>
        <v>0.86998443574029771</v>
      </c>
    </row>
    <row r="59" spans="3:7" x14ac:dyDescent="0.2">
      <c r="C59">
        <f t="shared" si="1"/>
        <v>2002</v>
      </c>
      <c r="D59" s="12">
        <f>National!BQ392</f>
        <v>0.95670985804260633</v>
      </c>
      <c r="E59" s="12">
        <f>National!BR392</f>
        <v>0.95678773917665727</v>
      </c>
      <c r="F59" s="12">
        <f>National!BS392</f>
        <v>0.99202728374420723</v>
      </c>
      <c r="G59" s="12">
        <f>National!BT392</f>
        <v>0.86127774740137808</v>
      </c>
    </row>
    <row r="60" spans="3:7" x14ac:dyDescent="0.2">
      <c r="C60">
        <f t="shared" si="1"/>
        <v>2003</v>
      </c>
      <c r="D60" s="12">
        <f>National!BQ393</f>
        <v>0.96290544924965205</v>
      </c>
      <c r="E60" s="12">
        <f>National!BR393</f>
        <v>0.94889232228250298</v>
      </c>
      <c r="F60" s="12">
        <f>National!BS393</f>
        <v>0.98944621383488596</v>
      </c>
      <c r="G60" s="12">
        <f>National!BT393</f>
        <v>0.86939987274699593</v>
      </c>
    </row>
    <row r="61" spans="3:7" x14ac:dyDescent="0.2">
      <c r="C61">
        <f t="shared" si="1"/>
        <v>2004</v>
      </c>
      <c r="D61" s="12">
        <f>National!BQ394</f>
        <v>0.97753993600364841</v>
      </c>
      <c r="E61" s="12">
        <f>National!BR394</f>
        <v>0.93627072815317613</v>
      </c>
      <c r="F61" s="12">
        <f>National!BS394</f>
        <v>0.97956742491380222</v>
      </c>
      <c r="G61" s="12">
        <f>National!BT394</f>
        <v>0.87247190076031345</v>
      </c>
    </row>
    <row r="62" spans="3:7" x14ac:dyDescent="0.2">
      <c r="C62">
        <f t="shared" si="1"/>
        <v>2005</v>
      </c>
      <c r="D62" s="12">
        <f>National!BQ395</f>
        <v>0.95336325324592008</v>
      </c>
      <c r="E62" s="12">
        <f>National!BR395</f>
        <v>0.93611070344056957</v>
      </c>
      <c r="F62" s="12">
        <f>National!BS395</f>
        <v>0.96848563434350754</v>
      </c>
      <c r="G62" s="12">
        <f>National!BT395</f>
        <v>0.86396004854492625</v>
      </c>
    </row>
    <row r="63" spans="3:7" x14ac:dyDescent="0.2">
      <c r="C63">
        <f t="shared" si="1"/>
        <v>2006</v>
      </c>
      <c r="D63" s="12">
        <f>National!BQ396</f>
        <v>0.93486683907849677</v>
      </c>
      <c r="E63" s="12">
        <f>National!BR396</f>
        <v>0.90734596814262636</v>
      </c>
      <c r="F63" s="12">
        <f>National!BS396</f>
        <v>0.94298307777520107</v>
      </c>
      <c r="G63" s="12">
        <f>National!BT396</f>
        <v>0.85027492159300944</v>
      </c>
    </row>
    <row r="64" spans="3:7" x14ac:dyDescent="0.2">
      <c r="C64">
        <f t="shared" si="1"/>
        <v>2007</v>
      </c>
      <c r="D64" s="12">
        <f>National!BQ397</f>
        <v>0.94266214523310488</v>
      </c>
      <c r="E64" s="12">
        <f>National!BR397</f>
        <v>0.91990151433918044</v>
      </c>
      <c r="F64" s="12">
        <f>National!BS397</f>
        <v>0.93965466699188516</v>
      </c>
      <c r="G64" s="12">
        <f>National!BT397</f>
        <v>0.86004801096991523</v>
      </c>
    </row>
    <row r="65" spans="3:7" x14ac:dyDescent="0.2">
      <c r="C65">
        <f t="shared" si="1"/>
        <v>2008</v>
      </c>
      <c r="D65" s="12">
        <f>National!BQ398</f>
        <v>0.93919573701950454</v>
      </c>
      <c r="E65" s="12">
        <f>National!BR398</f>
        <v>0.90957472497316749</v>
      </c>
      <c r="F65" s="12">
        <f>National!BS398</f>
        <v>0.92488175341085199</v>
      </c>
      <c r="G65" s="12">
        <f>National!BT398</f>
        <v>0.85685700895439121</v>
      </c>
    </row>
    <row r="66" spans="3:7" x14ac:dyDescent="0.2">
      <c r="C66">
        <f t="shared" si="1"/>
        <v>2009</v>
      </c>
      <c r="D66" s="12">
        <f>National!BQ399</f>
        <v>0.90028457132442496</v>
      </c>
      <c r="E66" s="12">
        <f>National!BR399</f>
        <v>0.89435407553185753</v>
      </c>
      <c r="F66" s="12">
        <f>National!BS399</f>
        <v>0.9076416658173424</v>
      </c>
      <c r="G66" s="12">
        <f>National!BT399</f>
        <v>0.84720788030803651</v>
      </c>
    </row>
    <row r="67" spans="3:7" x14ac:dyDescent="0.2">
      <c r="C67">
        <f t="shared" si="1"/>
        <v>2010</v>
      </c>
      <c r="D67" s="12">
        <f>National!BQ400</f>
        <v>0.92345719960735906</v>
      </c>
      <c r="E67" s="12">
        <f>National!BR400</f>
        <v>0.89422329323504079</v>
      </c>
      <c r="F67" s="12">
        <f>National!BS400</f>
        <v>0.91750053985942026</v>
      </c>
      <c r="G67" s="12">
        <f>National!BT400</f>
        <v>0.82565547090878144</v>
      </c>
    </row>
    <row r="68" spans="3:7" s="738" customFormat="1" x14ac:dyDescent="0.2">
      <c r="C68" s="738">
        <f t="shared" si="1"/>
        <v>2011</v>
      </c>
      <c r="D68" s="12">
        <f>National!BQ401</f>
        <v>0.9152504734049548</v>
      </c>
      <c r="E68" s="12">
        <f>National!BR401</f>
        <v>0.88765218246460442</v>
      </c>
      <c r="F68" s="12">
        <f>National!BS401</f>
        <v>0.9068296038826138</v>
      </c>
      <c r="G68" s="12">
        <f>National!BT401</f>
        <v>0.80785924761102523</v>
      </c>
    </row>
    <row r="69" spans="3:7" s="738" customFormat="1" x14ac:dyDescent="0.2">
      <c r="C69" s="738">
        <f t="shared" si="1"/>
        <v>2012</v>
      </c>
      <c r="D69" s="12">
        <f>National!BQ402</f>
        <v>0.91020486038263637</v>
      </c>
      <c r="E69" s="12">
        <f>National!BR402</f>
        <v>0.86573971968939345</v>
      </c>
      <c r="F69" s="12">
        <f>National!BS402</f>
        <v>0.87790333245368535</v>
      </c>
      <c r="G69" s="12">
        <f>National!BT402</f>
        <v>0.80247087790440097</v>
      </c>
    </row>
    <row r="70" spans="3:7" s="738" customFormat="1" x14ac:dyDescent="0.2">
      <c r="C70" s="738">
        <f t="shared" si="1"/>
        <v>2013</v>
      </c>
      <c r="D70" s="12">
        <f>National!BQ403</f>
        <v>0.89060331813013327</v>
      </c>
      <c r="E70" s="12">
        <f>National!BR403</f>
        <v>0.86805424338991444</v>
      </c>
      <c r="F70" s="12">
        <f>National!BS403</f>
        <v>0.87896092895238809</v>
      </c>
      <c r="G70" s="12">
        <f>National!BT403</f>
        <v>0.80885717089717557</v>
      </c>
    </row>
    <row r="71" spans="3:7" s="738" customFormat="1" x14ac:dyDescent="0.2">
      <c r="C71" s="738">
        <f t="shared" si="1"/>
        <v>2014</v>
      </c>
      <c r="D71" s="12">
        <f>National!BQ404</f>
        <v>0.89408976571161169</v>
      </c>
      <c r="E71" s="12">
        <f>National!BR404</f>
        <v>0.85846620325423706</v>
      </c>
      <c r="F71" s="12">
        <f>National!BS404</f>
        <v>0.88243667864828301</v>
      </c>
      <c r="G71" s="12">
        <f>National!BT404</f>
        <v>0.79693777709765323</v>
      </c>
    </row>
    <row r="72" spans="3:7" s="738" customFormat="1" x14ac:dyDescent="0.2">
      <c r="D72" s="12"/>
      <c r="E72" s="12"/>
      <c r="F72" s="12"/>
      <c r="G72" s="12"/>
    </row>
    <row r="75" spans="3:7" x14ac:dyDescent="0.2">
      <c r="C75" s="633" t="s">
        <v>1533</v>
      </c>
    </row>
    <row r="76" spans="3:7" x14ac:dyDescent="0.2">
      <c r="D76" s="88" t="s">
        <v>34</v>
      </c>
      <c r="E76" s="88" t="s">
        <v>728</v>
      </c>
      <c r="F76" s="88" t="s">
        <v>729</v>
      </c>
      <c r="G76" s="88"/>
    </row>
    <row r="77" spans="3:7" x14ac:dyDescent="0.2">
      <c r="C77">
        <f>1970</f>
        <v>1970</v>
      </c>
      <c r="D77" s="12">
        <f>National!CQ197</f>
        <v>0.86825929287474124</v>
      </c>
      <c r="E77" s="12">
        <f>National!CQ279</f>
        <v>1.6551169552887903</v>
      </c>
      <c r="F77" s="12">
        <f>Residential_Total_LMDI_UtilAdj!AG36</f>
        <v>1.2114419824751239</v>
      </c>
    </row>
    <row r="78" spans="3:7" x14ac:dyDescent="0.2">
      <c r="C78">
        <f>C77+1</f>
        <v>1971</v>
      </c>
      <c r="D78" s="12">
        <f>National!CQ198</f>
        <v>0.91536535535999619</v>
      </c>
      <c r="E78" s="12">
        <f>National!CQ280</f>
        <v>1.65837188233975</v>
      </c>
      <c r="F78" s="12">
        <f>Residential_Total_LMDI_UtilAdj!AG37</f>
        <v>1.2389602228209167</v>
      </c>
    </row>
    <row r="79" spans="3:7" x14ac:dyDescent="0.2">
      <c r="C79">
        <f t="shared" ref="C79:C121" si="2">C78+1</f>
        <v>1972</v>
      </c>
      <c r="D79" s="12">
        <f>National!CQ199</f>
        <v>0.94903938299630586</v>
      </c>
      <c r="E79" s="12">
        <f>National!CQ281</f>
        <v>1.6269046549662756</v>
      </c>
      <c r="F79" s="12">
        <f>Residential_Total_LMDI_UtilAdj!AG38</f>
        <v>1.2436226716748686</v>
      </c>
    </row>
    <row r="80" spans="3:7" x14ac:dyDescent="0.2">
      <c r="C80">
        <f t="shared" si="2"/>
        <v>1973</v>
      </c>
      <c r="D80" s="12">
        <f>National!CQ200</f>
        <v>0.98481149061693118</v>
      </c>
      <c r="E80" s="12">
        <f>National!CQ282</f>
        <v>1.5762638278242167</v>
      </c>
      <c r="F80" s="12">
        <f>Residential_Total_LMDI_UtilAdj!AG39</f>
        <v>1.2412765119943816</v>
      </c>
    </row>
    <row r="81" spans="3:6" x14ac:dyDescent="0.2">
      <c r="C81">
        <f t="shared" si="2"/>
        <v>1974</v>
      </c>
      <c r="D81" s="12">
        <f>National!CQ201</f>
        <v>0.97329691928899609</v>
      </c>
      <c r="E81" s="12">
        <f>National!CQ283</f>
        <v>1.4686992916352051</v>
      </c>
      <c r="F81" s="12">
        <f>Residential_Total_LMDI_UtilAdj!AG40</f>
        <v>1.1879120599585524</v>
      </c>
    </row>
    <row r="82" spans="3:6" x14ac:dyDescent="0.2">
      <c r="C82">
        <f t="shared" si="2"/>
        <v>1975</v>
      </c>
      <c r="D82" s="12">
        <f>National!CQ202</f>
        <v>0.9507685440367426</v>
      </c>
      <c r="E82" s="12">
        <f>National!CQ284</f>
        <v>1.4355831401609707</v>
      </c>
      <c r="F82" s="12">
        <f>Residential_Total_LMDI_UtilAdj!AG41</f>
        <v>1.1607996074638212</v>
      </c>
    </row>
    <row r="83" spans="3:6" x14ac:dyDescent="0.2">
      <c r="C83">
        <f t="shared" si="2"/>
        <v>1976</v>
      </c>
      <c r="D83" s="12">
        <f>National!CQ203</f>
        <v>0.9609189470103795</v>
      </c>
      <c r="E83" s="12">
        <f>National!CQ285</f>
        <v>1.4451220827204589</v>
      </c>
      <c r="F83" s="12">
        <f>Residential_Total_LMDI_UtilAdj!AG42</f>
        <v>1.1706536789210398</v>
      </c>
    </row>
    <row r="84" spans="3:6" x14ac:dyDescent="0.2">
      <c r="C84">
        <f t="shared" si="2"/>
        <v>1977</v>
      </c>
      <c r="D84" s="12">
        <f>National!CQ204</f>
        <v>0.96553475665304589</v>
      </c>
      <c r="E84" s="12">
        <f>National!CQ286</f>
        <v>1.4087258205841433</v>
      </c>
      <c r="F84" s="12">
        <f>Residential_Total_LMDI_UtilAdj!AG43</f>
        <v>1.1574007578297572</v>
      </c>
    </row>
    <row r="85" spans="3:6" x14ac:dyDescent="0.2">
      <c r="C85">
        <f t="shared" si="2"/>
        <v>1978</v>
      </c>
      <c r="D85" s="12">
        <f>National!CQ205</f>
        <v>0.97771470727227183</v>
      </c>
      <c r="E85" s="12">
        <f>National!CQ287</f>
        <v>1.3514545872797961</v>
      </c>
      <c r="F85" s="12">
        <f>Residential_Total_LMDI_UtilAdj!AG44</f>
        <v>1.1396662218237472</v>
      </c>
    </row>
    <row r="86" spans="3:6" x14ac:dyDescent="0.2">
      <c r="C86">
        <f t="shared" si="2"/>
        <v>1979</v>
      </c>
      <c r="D86" s="12">
        <f>National!CQ206</f>
        <v>0.99530113180980562</v>
      </c>
      <c r="E86" s="12">
        <f>National!CQ288</f>
        <v>1.2874001277045375</v>
      </c>
      <c r="F86" s="12">
        <f>Residential_Total_LMDI_UtilAdj!AG45</f>
        <v>1.1218072881179773</v>
      </c>
    </row>
    <row r="87" spans="3:6" x14ac:dyDescent="0.2">
      <c r="C87">
        <f t="shared" si="2"/>
        <v>1980</v>
      </c>
      <c r="D87" s="12">
        <f>National!CQ207</f>
        <v>0.98926138296229393</v>
      </c>
      <c r="E87" s="12">
        <f>National!CQ289</f>
        <v>1.1181947274780806</v>
      </c>
      <c r="F87" s="12">
        <f>Residential_Total_LMDI_UtilAdj!AG46</f>
        <v>1.0453771489002373</v>
      </c>
    </row>
    <row r="88" spans="3:6" x14ac:dyDescent="0.2">
      <c r="C88">
        <f t="shared" si="2"/>
        <v>1981</v>
      </c>
      <c r="D88" s="12">
        <f>National!CQ208</f>
        <v>0.98165195555750939</v>
      </c>
      <c r="E88" s="12">
        <f>National!CQ290</f>
        <v>1.1076851056641226</v>
      </c>
      <c r="F88" s="12">
        <f>Residential_Total_LMDI_UtilAdj!AG47</f>
        <v>1.0365171590023146</v>
      </c>
    </row>
    <row r="89" spans="3:6" x14ac:dyDescent="0.2">
      <c r="C89">
        <f t="shared" si="2"/>
        <v>1982</v>
      </c>
      <c r="D89" s="12">
        <f>National!CQ209</f>
        <v>0.9738600380347916</v>
      </c>
      <c r="E89" s="12">
        <f>National!CQ291</f>
        <v>1.129422310107137</v>
      </c>
      <c r="F89" s="12">
        <f>Residential_Total_LMDI_UtilAdj!AG48</f>
        <v>1.0415429756139156</v>
      </c>
    </row>
    <row r="90" spans="3:6" x14ac:dyDescent="0.2">
      <c r="C90">
        <f t="shared" si="2"/>
        <v>1983</v>
      </c>
      <c r="D90" s="12">
        <f>National!CQ210</f>
        <v>0.98604718701346672</v>
      </c>
      <c r="E90" s="12">
        <f>National!CQ292</f>
        <v>1.0494620733121125</v>
      </c>
      <c r="F90" s="12">
        <f>Residential_Total_LMDI_UtilAdj!AG49</f>
        <v>1.0139568186432635</v>
      </c>
    </row>
    <row r="91" spans="3:6" x14ac:dyDescent="0.2">
      <c r="C91">
        <f t="shared" si="2"/>
        <v>1984</v>
      </c>
      <c r="D91" s="12">
        <f>National!CQ211</f>
        <v>1.0163219638333636</v>
      </c>
      <c r="E91" s="12">
        <f>National!CQ293</f>
        <v>1.0763012760497079</v>
      </c>
      <c r="F91" s="12">
        <f>Residential_Total_LMDI_UtilAdj!AG50</f>
        <v>1.0427631012172605</v>
      </c>
    </row>
    <row r="92" spans="3:6" x14ac:dyDescent="0.2">
      <c r="C92">
        <f t="shared" si="2"/>
        <v>1985</v>
      </c>
      <c r="D92" s="12">
        <f>National!CQ212</f>
        <v>1</v>
      </c>
      <c r="E92" s="12">
        <f>National!CQ294</f>
        <v>1</v>
      </c>
      <c r="F92" s="12">
        <f>Residential_Total_LMDI_UtilAdj!AG51</f>
        <v>1</v>
      </c>
    </row>
    <row r="93" spans="3:6" x14ac:dyDescent="0.2">
      <c r="C93">
        <f t="shared" si="2"/>
        <v>1986</v>
      </c>
      <c r="D93" s="12">
        <f>National!CQ213</f>
        <v>1.0131948088674507</v>
      </c>
      <c r="E93" s="12">
        <f>National!CQ295</f>
        <v>0.99469551408331602</v>
      </c>
      <c r="F93" s="12">
        <f>Residential_Total_LMDI_UtilAdj!AG52</f>
        <v>1.0050463442897184</v>
      </c>
    </row>
    <row r="94" spans="3:6" x14ac:dyDescent="0.2">
      <c r="C94">
        <f t="shared" si="2"/>
        <v>1987</v>
      </c>
      <c r="D94" s="12">
        <f>National!CQ214</f>
        <v>1.0202527453530232</v>
      </c>
      <c r="E94" s="12">
        <f>National!CQ296</f>
        <v>0.97372130173415794</v>
      </c>
      <c r="F94" s="12">
        <f>Residential_Total_LMDI_UtilAdj!AG53</f>
        <v>0.9998747671392636</v>
      </c>
    </row>
    <row r="95" spans="3:6" x14ac:dyDescent="0.2">
      <c r="C95">
        <f t="shared" si="2"/>
        <v>1988</v>
      </c>
      <c r="D95" s="12">
        <f>National!CQ215</f>
        <v>1.0321753503058666</v>
      </c>
      <c r="E95" s="12">
        <f>National!CQ297</f>
        <v>0.97041694436778003</v>
      </c>
      <c r="F95" s="12">
        <f>Residential_Total_LMDI_UtilAdj!AG54</f>
        <v>1.0050943973801569</v>
      </c>
    </row>
    <row r="96" spans="3:6" x14ac:dyDescent="0.2">
      <c r="C96">
        <f t="shared" si="2"/>
        <v>1989</v>
      </c>
      <c r="D96" s="12">
        <f>National!CQ216</f>
        <v>1.0423198628368497</v>
      </c>
      <c r="E96" s="12">
        <f>National!CQ298</f>
        <v>0.96742782019508777</v>
      </c>
      <c r="F96" s="12">
        <f>Residential_Total_LMDI_UtilAdj!AG55</f>
        <v>1.0094135404825246</v>
      </c>
    </row>
    <row r="97" spans="3:6" x14ac:dyDescent="0.2">
      <c r="C97">
        <f t="shared" si="2"/>
        <v>1990</v>
      </c>
      <c r="D97" s="12">
        <f>National!CQ217</f>
        <v>1.0600732257507914</v>
      </c>
      <c r="E97" s="12">
        <f>National!CQ299</f>
        <v>0.91348660242470259</v>
      </c>
      <c r="F97" s="12">
        <f>Residential_Total_LMDI_UtilAdj!AG56</f>
        <v>0.99614664839052691</v>
      </c>
    </row>
    <row r="98" spans="3:6" x14ac:dyDescent="0.2">
      <c r="C98">
        <f t="shared" si="2"/>
        <v>1991</v>
      </c>
      <c r="D98" s="12">
        <f>National!CQ218</f>
        <v>1.0580578206095437</v>
      </c>
      <c r="E98" s="12">
        <f>National!CQ300</f>
        <v>0.90658194626196731</v>
      </c>
      <c r="F98" s="12">
        <f>Residential_Total_LMDI_UtilAdj!AG57</f>
        <v>0.99207134211089065</v>
      </c>
    </row>
    <row r="99" spans="3:6" x14ac:dyDescent="0.2">
      <c r="C99">
        <f t="shared" si="2"/>
        <v>1992</v>
      </c>
      <c r="D99" s="12">
        <f>National!CQ219</f>
        <v>1.0573864475837988</v>
      </c>
      <c r="E99" s="12">
        <f>National!CQ301</f>
        <v>0.87909935145900908</v>
      </c>
      <c r="F99" s="12">
        <f>Residential_Total_LMDI_UtilAdj!AG58</f>
        <v>0.97976565163611307</v>
      </c>
    </row>
    <row r="100" spans="3:6" x14ac:dyDescent="0.2">
      <c r="C100">
        <f t="shared" si="2"/>
        <v>1993</v>
      </c>
      <c r="D100" s="12">
        <f>National!CQ220</f>
        <v>1.0439197306408345</v>
      </c>
      <c r="E100" s="12">
        <f>National!CQ302</f>
        <v>0.85485709934301268</v>
      </c>
      <c r="F100" s="12">
        <f>Residential_Total_LMDI_UtilAdj!AG59</f>
        <v>0.96150799500261508</v>
      </c>
    </row>
    <row r="101" spans="3:6" x14ac:dyDescent="0.2">
      <c r="C101">
        <f t="shared" si="2"/>
        <v>1994</v>
      </c>
      <c r="D101" s="12">
        <f>National!CQ221</f>
        <v>1.04995445278808</v>
      </c>
      <c r="E101" s="12">
        <f>National!CQ303</f>
        <v>0.84190184519563926</v>
      </c>
      <c r="F101" s="12">
        <f>Residential_Total_LMDI_UtilAdj!AG60</f>
        <v>0.95920122500943483</v>
      </c>
    </row>
    <row r="102" spans="3:6" x14ac:dyDescent="0.2">
      <c r="C102">
        <f t="shared" si="2"/>
        <v>1995</v>
      </c>
      <c r="D102" s="12">
        <f>National!CQ222</f>
        <v>1.0446362467638581</v>
      </c>
      <c r="E102" s="12">
        <f>National!CQ304</f>
        <v>0.81671256985902696</v>
      </c>
      <c r="F102" s="12">
        <f>Residential_Total_LMDI_UtilAdj!AG61</f>
        <v>0.94522767808135721</v>
      </c>
    </row>
    <row r="103" spans="3:6" x14ac:dyDescent="0.2">
      <c r="C103">
        <f t="shared" si="2"/>
        <v>1996</v>
      </c>
      <c r="D103" s="12">
        <f>National!CQ223</f>
        <v>1.0801870084116778</v>
      </c>
      <c r="E103" s="12">
        <f>National!CQ305</f>
        <v>0.8453053381118466</v>
      </c>
      <c r="F103" s="12">
        <f>Residential_Total_LMDI_UtilAdj!AG62</f>
        <v>0.97774502695520948</v>
      </c>
    </row>
    <row r="104" spans="3:6" x14ac:dyDescent="0.2">
      <c r="C104">
        <f t="shared" si="2"/>
        <v>1997</v>
      </c>
      <c r="D104" s="12">
        <f>National!CQ224</f>
        <v>1.0702653724426303</v>
      </c>
      <c r="E104" s="12">
        <f>National!CQ306</f>
        <v>0.80340532185864155</v>
      </c>
      <c r="F104" s="12">
        <f>Residential_Total_LMDI_UtilAdj!AG63</f>
        <v>0.95370323281484892</v>
      </c>
    </row>
    <row r="105" spans="3:6" x14ac:dyDescent="0.2">
      <c r="C105">
        <f t="shared" si="2"/>
        <v>1998</v>
      </c>
      <c r="D105" s="12">
        <f>National!CQ225</f>
        <v>1.0695345611576814</v>
      </c>
      <c r="E105" s="12">
        <f>National!CQ307</f>
        <v>0.79681474900026938</v>
      </c>
      <c r="F105" s="12">
        <f>Residential_Total_LMDI_UtilAdj!AG64</f>
        <v>0.95050580156214659</v>
      </c>
    </row>
    <row r="106" spans="3:6" x14ac:dyDescent="0.2">
      <c r="C106">
        <f t="shared" si="2"/>
        <v>1999</v>
      </c>
      <c r="D106" s="12">
        <f>National!CQ226</f>
        <v>1.0757279079245583</v>
      </c>
      <c r="E106" s="12">
        <f>National!CQ308</f>
        <v>0.79580731505125446</v>
      </c>
      <c r="F106" s="12">
        <f>Residential_Total_LMDI_UtilAdj!AG65</f>
        <v>0.95371156426299775</v>
      </c>
    </row>
    <row r="107" spans="3:6" x14ac:dyDescent="0.2">
      <c r="C107">
        <f t="shared" si="2"/>
        <v>2000</v>
      </c>
      <c r="D107" s="12">
        <f>National!CQ227</f>
        <v>1.0923779658549517</v>
      </c>
      <c r="E107" s="12">
        <f>National!CQ309</f>
        <v>0.78596578352543744</v>
      </c>
      <c r="F107" s="12">
        <f>Residential_Total_LMDI_UtilAdj!AG66</f>
        <v>0.95915771510440218</v>
      </c>
    </row>
    <row r="108" spans="3:6" x14ac:dyDescent="0.2">
      <c r="C108">
        <f t="shared" si="2"/>
        <v>2001</v>
      </c>
      <c r="D108" s="12">
        <f>National!CQ228</f>
        <v>1.0887123384142885</v>
      </c>
      <c r="E108" s="12">
        <f>National!CQ310</f>
        <v>0.78147195845087014</v>
      </c>
      <c r="F108" s="12">
        <f>Residential_Total_LMDI_UtilAdj!AG67</f>
        <v>0.95515528967792285</v>
      </c>
    </row>
    <row r="109" spans="3:6" x14ac:dyDescent="0.2">
      <c r="C109">
        <f t="shared" si="2"/>
        <v>2002</v>
      </c>
      <c r="D109" s="12">
        <f>National!CQ229</f>
        <v>1.1009195807306691</v>
      </c>
      <c r="E109" s="12">
        <f>National!CQ311</f>
        <v>0.75588158327525345</v>
      </c>
      <c r="F109" s="12">
        <f>Residential_Total_LMDI_UtilAdj!AG68</f>
        <v>0.9515063245610017</v>
      </c>
    </row>
    <row r="110" spans="3:6" x14ac:dyDescent="0.2">
      <c r="C110">
        <f t="shared" si="2"/>
        <v>2003</v>
      </c>
      <c r="D110" s="12">
        <f>National!CQ230</f>
        <v>1.1049521803456268</v>
      </c>
      <c r="E110" s="12">
        <f>National!CQ312</f>
        <v>0.74953008093870466</v>
      </c>
      <c r="F110" s="12">
        <f>Residential_Total_LMDI_UtilAdj!AG69</f>
        <v>0.95110687701319407</v>
      </c>
    </row>
    <row r="111" spans="3:6" x14ac:dyDescent="0.2">
      <c r="C111">
        <f t="shared" si="2"/>
        <v>2004</v>
      </c>
      <c r="D111" s="12">
        <f>National!CQ231</f>
        <v>1.1068315479703563</v>
      </c>
      <c r="E111" s="12">
        <f>National!CQ313</f>
        <v>0.73816930543869941</v>
      </c>
      <c r="F111" s="12">
        <f>Residential_Total_LMDI_UtilAdj!AG70</f>
        <v>0.94729635634548826</v>
      </c>
    </row>
    <row r="112" spans="3:6" x14ac:dyDescent="0.2">
      <c r="C112">
        <f t="shared" si="2"/>
        <v>2005</v>
      </c>
      <c r="D112" s="12">
        <f>National!CQ232</f>
        <v>1.1072654880199861</v>
      </c>
      <c r="E112" s="12">
        <f>National!CQ314</f>
        <v>0.71339063515047929</v>
      </c>
      <c r="F112" s="12">
        <f>Residential_Total_LMDI_UtilAdj!AG71</f>
        <v>0.93708908294426585</v>
      </c>
    </row>
    <row r="113" spans="3:6" x14ac:dyDescent="0.2">
      <c r="C113">
        <f t="shared" si="2"/>
        <v>2006</v>
      </c>
      <c r="D113" s="12">
        <f>National!CQ233</f>
        <v>1.0989001715924855</v>
      </c>
      <c r="E113" s="12">
        <f>National!CQ315</f>
        <v>0.67057992652016507</v>
      </c>
      <c r="F113" s="12">
        <f>Residential_Total_LMDI_UtilAdj!AG72</f>
        <v>0.91458172448954678</v>
      </c>
    </row>
    <row r="114" spans="3:6" x14ac:dyDescent="0.2">
      <c r="C114">
        <f t="shared" si="2"/>
        <v>2007</v>
      </c>
      <c r="D114" s="12">
        <f>National!CQ234</f>
        <v>1.1038403358590794</v>
      </c>
      <c r="E114" s="12">
        <f>National!CQ316</f>
        <v>0.67596923532289943</v>
      </c>
      <c r="F114" s="12">
        <f>Residential_Total_LMDI_UtilAdj!AG73</f>
        <v>0.91966903368074981</v>
      </c>
    </row>
    <row r="115" spans="3:6" x14ac:dyDescent="0.2">
      <c r="C115">
        <f t="shared" si="2"/>
        <v>2008</v>
      </c>
      <c r="D115" s="12">
        <f>National!CQ235</f>
        <v>1.0921595200703633</v>
      </c>
      <c r="E115" s="12">
        <f>National!CQ317</f>
        <v>0.66948850264967819</v>
      </c>
      <c r="F115" s="12">
        <f>Residential_Total_LMDI_UtilAdj!AG74</f>
        <v>0.91022223870755492</v>
      </c>
    </row>
    <row r="116" spans="3:6" x14ac:dyDescent="0.2">
      <c r="C116">
        <f t="shared" si="2"/>
        <v>2009</v>
      </c>
      <c r="D116" s="12">
        <f>National!CQ236</f>
        <v>1.0781039086545166</v>
      </c>
      <c r="E116" s="12">
        <f>National!CQ318</f>
        <v>0.64355123048059792</v>
      </c>
      <c r="F116" s="12">
        <f>Residential_Total_LMDI_UtilAdj!AG75</f>
        <v>0.89099489346120841</v>
      </c>
    </row>
    <row r="117" spans="3:6" x14ac:dyDescent="0.2">
      <c r="C117">
        <f t="shared" si="2"/>
        <v>2010</v>
      </c>
      <c r="D117" s="12">
        <f>National!CQ237</f>
        <v>1.0843909682588884</v>
      </c>
      <c r="E117" s="12">
        <f>National!CQ319</f>
        <v>0.64328901890628354</v>
      </c>
      <c r="F117" s="12">
        <f>Residential_Total_LMDI_UtilAdj!AG76</f>
        <v>0.89447030306223718</v>
      </c>
    </row>
    <row r="118" spans="3:6" x14ac:dyDescent="0.2">
      <c r="C118">
        <f t="shared" si="2"/>
        <v>2011</v>
      </c>
      <c r="D118" s="12">
        <f>National!CQ238</f>
        <v>1.0675312840072342</v>
      </c>
      <c r="E118" s="12">
        <f>National!CQ320</f>
        <v>0.64133394543524147</v>
      </c>
      <c r="F118" s="12">
        <f>Residential_Total_LMDI_UtilAdj!AG77</f>
        <v>0.88393633222792134</v>
      </c>
    </row>
    <row r="119" spans="3:6" x14ac:dyDescent="0.2">
      <c r="C119" s="738">
        <f t="shared" si="2"/>
        <v>2012</v>
      </c>
      <c r="D119" s="12">
        <f>National!CQ239</f>
        <v>1.043609533909436</v>
      </c>
      <c r="E119" s="12">
        <f>National!CQ321</f>
        <v>0.62963391240874522</v>
      </c>
      <c r="F119" s="12">
        <f>Residential_Total_LMDI_UtilAdj!AG78</f>
        <v>0.86521018790815074</v>
      </c>
    </row>
    <row r="120" spans="3:6" x14ac:dyDescent="0.2">
      <c r="C120" s="738">
        <f t="shared" si="2"/>
        <v>2013</v>
      </c>
      <c r="D120" s="12">
        <f>National!CQ240</f>
        <v>1.0466168590819003</v>
      </c>
      <c r="E120" s="12">
        <f>National!CQ322</f>
        <v>0.62335349379090332</v>
      </c>
      <c r="F120" s="12">
        <f>Residential_Total_LMDI_UtilAdj!AG79</f>
        <v>0.86433332873440305</v>
      </c>
    </row>
    <row r="121" spans="3:6" x14ac:dyDescent="0.2">
      <c r="C121" s="738">
        <f t="shared" si="2"/>
        <v>2014</v>
      </c>
      <c r="D121" s="12">
        <f>National!CQ241</f>
        <v>1.0414736261951416</v>
      </c>
      <c r="E121" s="12">
        <f>National!CQ323</f>
        <v>0.62399084888953826</v>
      </c>
      <c r="F121" s="12">
        <f>Residential_Total_LMDI_UtilAdj!AG80</f>
        <v>0.86173538414013917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17</vt:i4>
      </vt:variant>
    </vt:vector>
  </HeadingPairs>
  <TitlesOfParts>
    <vt:vector size="58" baseType="lpstr">
      <vt:lpstr>SRB_ChangeLog</vt:lpstr>
      <vt:lpstr>Directory </vt:lpstr>
      <vt:lpstr>Data_development_revised</vt:lpstr>
      <vt:lpstr>Energy_weights (nat'l, regional</vt:lpstr>
      <vt:lpstr>General_inputs</vt:lpstr>
      <vt:lpstr>Residential_Total_LMDI_UtilAdj</vt:lpstr>
      <vt:lpstr>National</vt:lpstr>
      <vt:lpstr>Northeast</vt:lpstr>
      <vt:lpstr>Midwest</vt:lpstr>
      <vt:lpstr>South</vt:lpstr>
      <vt:lpstr>West</vt:lpstr>
      <vt:lpstr>Report_Tables</vt:lpstr>
      <vt:lpstr>Report_graphs</vt:lpstr>
      <vt:lpstr>SEDS_CensusRgn</vt:lpstr>
      <vt:lpstr>Wgted_Floorspace</vt:lpstr>
      <vt:lpstr>Final Floorspace Estimates</vt:lpstr>
      <vt:lpstr>AER10_table2.1b</vt:lpstr>
      <vt:lpstr>AER10_Table2.1a</vt:lpstr>
      <vt:lpstr>AER11_table2.1b_update</vt:lpstr>
      <vt:lpstr>AnnualData_MERT2.2_14</vt:lpstr>
      <vt:lpstr>Annual Data_MERT2.2_July-2014</vt:lpstr>
      <vt:lpstr>AnnualData_MER2.2_2015</vt:lpstr>
      <vt:lpstr>Mon Data_MER2.2_12_2013</vt:lpstr>
      <vt:lpstr>mer_dataT02.02_Sept13</vt:lpstr>
      <vt:lpstr>RECS_data</vt:lpstr>
      <vt:lpstr>AnnualData_MER2.2_Mar2017</vt:lpstr>
      <vt:lpstr>AnnualData_MER_2.2_Dec2019</vt:lpstr>
      <vt:lpstr>RECS_intensity_data</vt:lpstr>
      <vt:lpstr>National_Calibration</vt:lpstr>
      <vt:lpstr>Conversion_Factors</vt:lpstr>
      <vt:lpstr>Regional_intensity (aggregate)</vt:lpstr>
      <vt:lpstr>Weather_Factors</vt:lpstr>
      <vt:lpstr>CDD_by_Division10</vt:lpstr>
      <vt:lpstr>HDD_by_Division10</vt:lpstr>
      <vt:lpstr>CDD_by_Division11_update</vt:lpstr>
      <vt:lpstr>CDD_by_Division18</vt:lpstr>
      <vt:lpstr>HDD_by_Division11_update</vt:lpstr>
      <vt:lpstr>HDD_by_Division18</vt:lpstr>
      <vt:lpstr>Extrapolate_Energy2010-not used</vt:lpstr>
      <vt:lpstr>Charts (www)</vt:lpstr>
      <vt:lpstr>Special_charts</vt:lpstr>
      <vt:lpstr>base_label</vt:lpstr>
      <vt:lpstr>base_label_paren</vt:lpstr>
      <vt:lpstr>base_label2</vt:lpstr>
      <vt:lpstr>base_row</vt:lpstr>
      <vt:lpstr>base_row2</vt:lpstr>
      <vt:lpstr>Base_year</vt:lpstr>
      <vt:lpstr>base_year_paren</vt:lpstr>
      <vt:lpstr>Base_year2</vt:lpstr>
      <vt:lpstr>Begin_year_chart1</vt:lpstr>
      <vt:lpstr>chg2013to2014</vt:lpstr>
      <vt:lpstr>End_year_chart1</vt:lpstr>
      <vt:lpstr>Fuel_type</vt:lpstr>
      <vt:lpstr>inc2013to02014</vt:lpstr>
      <vt:lpstr>inc2013to2014</vt:lpstr>
      <vt:lpstr>'Directory '!index_label</vt:lpstr>
      <vt:lpstr>index_label</vt:lpstr>
      <vt:lpstr>Utility_Adj</vt:lpstr>
    </vt:vector>
  </TitlesOfParts>
  <Company>Pacific Northwest National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Staff</dc:creator>
  <cp:lastModifiedBy>David</cp:lastModifiedBy>
  <cp:lastPrinted>2013-01-14T17:30:42Z</cp:lastPrinted>
  <dcterms:created xsi:type="dcterms:W3CDTF">2002-04-01T16:12:07Z</dcterms:created>
  <dcterms:modified xsi:type="dcterms:W3CDTF">2020-06-17T15:18:36Z</dcterms:modified>
</cp:coreProperties>
</file>